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00" windowHeight="7350" tabRatio="745" firstSheet="4" activeTab="4"/>
  </bookViews>
  <sheets>
    <sheet name="serv COM DES" sheetId="52" state="hidden" r:id="rId1"/>
    <sheet name="serv SEM DES" sheetId="50" state="hidden" r:id="rId2"/>
    <sheet name="Municípios BDI Serviços" sheetId="48" state="hidden" r:id="rId3"/>
    <sheet name="Orçamento - AGESUL" sheetId="6" state="hidden" r:id="rId4"/>
    <sheet name="Dre_Ser_Prel" sheetId="35" r:id="rId5"/>
    <sheet name="Dre_Terraplenagem" sheetId="37" r:id="rId6"/>
    <sheet name="Dre_Disp_Estruturais" sheetId="34" r:id="rId7"/>
    <sheet name="memoria  BD2 - 7,64x1,42" sheetId="38" r:id="rId8"/>
    <sheet name="memoria  BD3 - 10,50x1,42" sheetId="39" r:id="rId9"/>
    <sheet name="Dre_Fecha_Vala" sheetId="36" r:id="rId10"/>
    <sheet name="Orçamento - Kronos" sheetId="22" state="hidden" r:id="rId11"/>
    <sheet name="Pav_Terraplenagem" sheetId="40" r:id="rId12"/>
    <sheet name="Pav_Estrutura" sheetId="43" r:id="rId13"/>
    <sheet name="S_Complementares" sheetId="42"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s>
  <definedNames>
    <definedName name="\c" localSheetId="6">[1]SID_NI_5!#REF!</definedName>
    <definedName name="\c" localSheetId="9">[1]SID_NI_5!#REF!</definedName>
    <definedName name="\c" localSheetId="5">[1]SID_NI_5!#REF!</definedName>
    <definedName name="\c" localSheetId="2">[1]SID_NI_5!#REF!</definedName>
    <definedName name="\c" localSheetId="3">[1]SID_NI_5!#REF!</definedName>
    <definedName name="\c" localSheetId="10">[1]SID_NI_5!#REF!</definedName>
    <definedName name="\c" localSheetId="12">[1]SID_NI_5!#REF!</definedName>
    <definedName name="\c" localSheetId="11">[1]SID_NI_5!#REF!</definedName>
    <definedName name="\c" localSheetId="13">[1]SID_NI_5!#REF!</definedName>
    <definedName name="\c" localSheetId="0">[1]SID_NI_5!#REF!</definedName>
    <definedName name="\c" localSheetId="1">[1]SID_NI_5!#REF!</definedName>
    <definedName name="\c">[1]SID_NI_5!#REF!</definedName>
    <definedName name="\p" localSheetId="6">[1]SID_NI_5!#REF!</definedName>
    <definedName name="\p" localSheetId="2">[1]SID_NI_5!#REF!</definedName>
    <definedName name="\p" localSheetId="3">[1]SID_NI_5!#REF!</definedName>
    <definedName name="\p" localSheetId="10">[1]SID_NI_5!#REF!</definedName>
    <definedName name="\p" localSheetId="12">[1]SID_NI_5!#REF!</definedName>
    <definedName name="\p">[1]SID_NI_5!#REF!</definedName>
    <definedName name="_02" localSheetId="6">#REF!</definedName>
    <definedName name="_02" localSheetId="9">#REF!</definedName>
    <definedName name="_02" localSheetId="4">#REF!</definedName>
    <definedName name="_02" localSheetId="5">#REF!</definedName>
    <definedName name="_02" localSheetId="2">#REF!</definedName>
    <definedName name="_02" localSheetId="3">#REF!</definedName>
    <definedName name="_02" localSheetId="10">#REF!</definedName>
    <definedName name="_02">#REF!</definedName>
    <definedName name="_3" localSheetId="6">#REF!</definedName>
    <definedName name="_3" localSheetId="9">#REF!</definedName>
    <definedName name="_3" localSheetId="5">#REF!</definedName>
    <definedName name="_3" localSheetId="2">#REF!</definedName>
    <definedName name="_3" localSheetId="3">#REF!</definedName>
    <definedName name="_3" localSheetId="10">#REF!</definedName>
    <definedName name="_3" localSheetId="12">#REF!</definedName>
    <definedName name="_3" localSheetId="11">#REF!</definedName>
    <definedName name="_3" localSheetId="13">#REF!</definedName>
    <definedName name="_3">#REF!</definedName>
    <definedName name="_33" localSheetId="3">#REF!</definedName>
    <definedName name="_33" localSheetId="10">#REF!</definedName>
    <definedName name="_33">#REF!</definedName>
    <definedName name="_4" localSheetId="10">#REF!</definedName>
    <definedName name="_4">#REF!</definedName>
    <definedName name="_A254001">'[2]F. MEDIÇAO'!$J$20</definedName>
    <definedName name="_A810101" localSheetId="6">'[2]F. MEDIÇAO'!#REF!</definedName>
    <definedName name="_A810101" localSheetId="9">'[2]F. MEDIÇAO'!#REF!</definedName>
    <definedName name="_A810101" localSheetId="4">'[2]F. MEDIÇAO'!#REF!</definedName>
    <definedName name="_A810101" localSheetId="5">'[2]F. MEDIÇAO'!#REF!</definedName>
    <definedName name="_A810101" localSheetId="2">'[2]F. MEDIÇAO'!#REF!</definedName>
    <definedName name="_A810101" localSheetId="3">'[2]F. MEDIÇAO'!#REF!</definedName>
    <definedName name="_A810101" localSheetId="10">'[2]F. MEDIÇAO'!#REF!</definedName>
    <definedName name="_A810101">'[2]F. MEDIÇAO'!#REF!</definedName>
    <definedName name="_A810102" localSheetId="2">'[2]F. MEDIÇAO'!#REF!</definedName>
    <definedName name="_A810102" localSheetId="3">'[2]F. MEDIÇAO'!#REF!</definedName>
    <definedName name="_A810102" localSheetId="10">'[2]F. MEDIÇAO'!#REF!</definedName>
    <definedName name="_A810102">'[2]F. MEDIÇAO'!#REF!</definedName>
    <definedName name="_A810105555" localSheetId="2">'[3]F. MEDIÇAO'!#REF!</definedName>
    <definedName name="_A810105555" localSheetId="3">'[3]F. MEDIÇAO'!#REF!</definedName>
    <definedName name="_A810105555" localSheetId="10">'[3]F. MEDIÇAO'!#REF!</definedName>
    <definedName name="_A810105555">'[3]F. MEDIÇAO'!#REF!</definedName>
    <definedName name="_A810112" localSheetId="2">'[2]F. MEDIÇAO'!#REF!</definedName>
    <definedName name="_A810112" localSheetId="3">'[2]F. MEDIÇAO'!#REF!</definedName>
    <definedName name="_A810112" localSheetId="10">'[2]F. MEDIÇAO'!#REF!</definedName>
    <definedName name="_A810112">'[2]F. MEDIÇAO'!#REF!</definedName>
    <definedName name="_A840300" localSheetId="2">'[2]F. MEDIÇAO'!#REF!</definedName>
    <definedName name="_A840300" localSheetId="3">'[2]F. MEDIÇAO'!#REF!</definedName>
    <definedName name="_A840300" localSheetId="10">'[2]F. MEDIÇAO'!#REF!</definedName>
    <definedName name="_A840300">'[2]F. MEDIÇAO'!#REF!</definedName>
    <definedName name="_DAT1" localSheetId="2">[4]Original!#REF!</definedName>
    <definedName name="_DAT1" localSheetId="3">[4]Original!#REF!</definedName>
    <definedName name="_DAT1" localSheetId="10">[4]Original!#REF!</definedName>
    <definedName name="_DAT1">[4]Original!#REF!</definedName>
    <definedName name="_DAT10" localSheetId="2">[5]Original!#REF!</definedName>
    <definedName name="_DAT10" localSheetId="3">[5]Original!#REF!</definedName>
    <definedName name="_DAT10" localSheetId="10">[5]Original!#REF!</definedName>
    <definedName name="_DAT10">[5]Original!#REF!</definedName>
    <definedName name="_DAT11" localSheetId="6">#REF!</definedName>
    <definedName name="_DAT11" localSheetId="9">#REF!</definedName>
    <definedName name="_DAT11" localSheetId="4">#REF!</definedName>
    <definedName name="_DAT11" localSheetId="5">#REF!</definedName>
    <definedName name="_DAT11" localSheetId="2">#REF!</definedName>
    <definedName name="_DAT11" localSheetId="3">#REF!</definedName>
    <definedName name="_DAT11" localSheetId="10">#REF!</definedName>
    <definedName name="_DAT11">#REF!</definedName>
    <definedName name="_DAT12" localSheetId="2">#REF!</definedName>
    <definedName name="_DAT12" localSheetId="3">#REF!</definedName>
    <definedName name="_DAT12" localSheetId="10">#REF!</definedName>
    <definedName name="_DAT12">#REF!</definedName>
    <definedName name="_DAT13" localSheetId="2">#REF!</definedName>
    <definedName name="_DAT13" localSheetId="3">#REF!</definedName>
    <definedName name="_DAT13" localSheetId="10">#REF!</definedName>
    <definedName name="_DAT13">#REF!</definedName>
    <definedName name="_DAT14" localSheetId="2">#REF!</definedName>
    <definedName name="_DAT14" localSheetId="3">#REF!</definedName>
    <definedName name="_DAT14" localSheetId="10">#REF!</definedName>
    <definedName name="_DAT14">#REF!</definedName>
    <definedName name="_DAT15" localSheetId="2">#REF!</definedName>
    <definedName name="_DAT15" localSheetId="3">#REF!</definedName>
    <definedName name="_DAT15" localSheetId="10">#REF!</definedName>
    <definedName name="_DAT15">#REF!</definedName>
    <definedName name="_DAT16" localSheetId="2">#REF!</definedName>
    <definedName name="_DAT16" localSheetId="3">#REF!</definedName>
    <definedName name="_DAT16" localSheetId="10">#REF!</definedName>
    <definedName name="_DAT16">#REF!</definedName>
    <definedName name="_DAT17" localSheetId="2">#REF!</definedName>
    <definedName name="_DAT17" localSheetId="3">#REF!</definedName>
    <definedName name="_DAT17" localSheetId="10">#REF!</definedName>
    <definedName name="_DAT17">#REF!</definedName>
    <definedName name="_DAT18" localSheetId="2">#REF!</definedName>
    <definedName name="_DAT18" localSheetId="3">#REF!</definedName>
    <definedName name="_DAT18" localSheetId="10">#REF!</definedName>
    <definedName name="_DAT18">#REF!</definedName>
    <definedName name="_DAT19" localSheetId="2">#REF!</definedName>
    <definedName name="_DAT19" localSheetId="3">#REF!</definedName>
    <definedName name="_DAT19" localSheetId="10">#REF!</definedName>
    <definedName name="_DAT19">#REF!</definedName>
    <definedName name="_DAT2" localSheetId="2">#REF!</definedName>
    <definedName name="_DAT2" localSheetId="3">#REF!</definedName>
    <definedName name="_DAT2" localSheetId="10">#REF!</definedName>
    <definedName name="_DAT2">#REF!</definedName>
    <definedName name="_DAT20" localSheetId="2">#REF!</definedName>
    <definedName name="_DAT20" localSheetId="3">#REF!</definedName>
    <definedName name="_DAT20" localSheetId="10">#REF!</definedName>
    <definedName name="_DAT20">#REF!</definedName>
    <definedName name="_DAT21" localSheetId="2">#REF!</definedName>
    <definedName name="_DAT21" localSheetId="3">#REF!</definedName>
    <definedName name="_DAT21" localSheetId="10">#REF!</definedName>
    <definedName name="_DAT21">#REF!</definedName>
    <definedName name="_DAT22" localSheetId="2">#REF!</definedName>
    <definedName name="_DAT22" localSheetId="3">#REF!</definedName>
    <definedName name="_DAT22" localSheetId="10">#REF!</definedName>
    <definedName name="_DAT22">#REF!</definedName>
    <definedName name="_DAT23" localSheetId="2">#REF!</definedName>
    <definedName name="_DAT23" localSheetId="3">#REF!</definedName>
    <definedName name="_DAT23" localSheetId="10">#REF!</definedName>
    <definedName name="_DAT23">#REF!</definedName>
    <definedName name="_DAT24" localSheetId="2">#REF!</definedName>
    <definedName name="_DAT24" localSheetId="3">#REF!</definedName>
    <definedName name="_DAT24" localSheetId="10">#REF!</definedName>
    <definedName name="_DAT24">#REF!</definedName>
    <definedName name="_DAT3" localSheetId="2">#REF!</definedName>
    <definedName name="_DAT3" localSheetId="3">#REF!</definedName>
    <definedName name="_DAT3" localSheetId="10">#REF!</definedName>
    <definedName name="_DAT3">#REF!</definedName>
    <definedName name="_DAT4" localSheetId="2">#REF!</definedName>
    <definedName name="_DAT4" localSheetId="3">#REF!</definedName>
    <definedName name="_DAT4" localSheetId="10">#REF!</definedName>
    <definedName name="_DAT4">#REF!</definedName>
    <definedName name="_DAT5" localSheetId="2">#REF!</definedName>
    <definedName name="_DAT5" localSheetId="3">#REF!</definedName>
    <definedName name="_DAT5" localSheetId="10">#REF!</definedName>
    <definedName name="_DAT5">#REF!</definedName>
    <definedName name="_DAT6" localSheetId="6">[5]Original!#REF!</definedName>
    <definedName name="_DAT6" localSheetId="9">[5]Original!#REF!</definedName>
    <definedName name="_DAT6" localSheetId="4">[5]Original!#REF!</definedName>
    <definedName name="_DAT6" localSheetId="5">[5]Original!#REF!</definedName>
    <definedName name="_DAT6" localSheetId="2">[5]Original!#REF!</definedName>
    <definedName name="_DAT6" localSheetId="3">[5]Original!#REF!</definedName>
    <definedName name="_DAT6" localSheetId="10">[5]Original!#REF!</definedName>
    <definedName name="_DAT6">[5]Original!#REF!</definedName>
    <definedName name="_DAT7" localSheetId="6">#REF!</definedName>
    <definedName name="_DAT7" localSheetId="9">#REF!</definedName>
    <definedName name="_DAT7" localSheetId="4">#REF!</definedName>
    <definedName name="_DAT7" localSheetId="5">#REF!</definedName>
    <definedName name="_DAT7" localSheetId="2">#REF!</definedName>
    <definedName name="_DAT7" localSheetId="3">#REF!</definedName>
    <definedName name="_DAT7" localSheetId="10">#REF!</definedName>
    <definedName name="_DAT7">#REF!</definedName>
    <definedName name="_DAT8" localSheetId="2">#REF!</definedName>
    <definedName name="_DAT8" localSheetId="3">#REF!</definedName>
    <definedName name="_DAT8" localSheetId="10">#REF!</definedName>
    <definedName name="_DAT8">#REF!</definedName>
    <definedName name="_DAT9" localSheetId="2">#REF!</definedName>
    <definedName name="_DAT9" localSheetId="3">#REF!</definedName>
    <definedName name="_DAT9" localSheetId="10">#REF!</definedName>
    <definedName name="_DAT9">#REF!</definedName>
    <definedName name="_xlnm._FilterDatabase" localSheetId="6" hidden="1">Dre_Disp_Estruturais!$T$1:$T$111</definedName>
    <definedName name="_xlnm._FilterDatabase" localSheetId="9" hidden="1">Dre_Fecha_Vala!$AL$1:$AL$55</definedName>
    <definedName name="_xlnm._FilterDatabase" localSheetId="5" hidden="1">Dre_Terraplenagem!$I$1:$I$154</definedName>
    <definedName name="_xlnm._FilterDatabase" localSheetId="7" hidden="1">'memoria  BD2 - 7,64x1,42'!$A$2:$A$126</definedName>
    <definedName name="_xlnm._FilterDatabase" localSheetId="8" hidden="1">'memoria  BD3 - 10,50x1,42'!$A$2:$A$143</definedName>
    <definedName name="_xlnm._FilterDatabase" localSheetId="3" hidden="1">'Orçamento - AGESUL'!$A$4:$T$111</definedName>
    <definedName name="_xlnm._FilterDatabase" localSheetId="11" hidden="1">Pav_Terraplenagem!$Q$1:$Q$94</definedName>
    <definedName name="_xlnm._FilterDatabase" localSheetId="13" hidden="1">S_Complementares!$K$1:$K$50</definedName>
    <definedName name="_xlnm._FilterDatabase" localSheetId="0" hidden="1">'serv COM DES'!$B$1:$H$7613</definedName>
    <definedName name="_xlnm._FilterDatabase" localSheetId="1" hidden="1">'serv SEM DES'!$A$1:$E$7649</definedName>
    <definedName name="_Key1" hidden="1">'[6]DESEMP AN'!$C$37:$C$77</definedName>
    <definedName name="_Key2" hidden="1">'[6]DESEMP AN'!$B$37:$B$65</definedName>
    <definedName name="_Order1" hidden="1">255</definedName>
    <definedName name="_Order2" hidden="1">255</definedName>
    <definedName name="_PE006">[7]INDICES!$K$17</definedName>
    <definedName name="_PE007">[7]INDICES!$K$18</definedName>
    <definedName name="_PE016">[7]INDICES!$K$30</definedName>
    <definedName name="_PE107">[7]INDICES!$K$32</definedName>
    <definedName name="_PE108">[7]INDICES!$K$33</definedName>
    <definedName name="_PE110">[7]INDICES!$K$34</definedName>
    <definedName name="_PE111">[7]INDICES!$K$35</definedName>
    <definedName name="_PE113">[7]INDICES!$K$36</definedName>
    <definedName name="_PE114">[7]INDICES!$K$37</definedName>
    <definedName name="_PE116">[7]INDICES!$K$38</definedName>
    <definedName name="_PE117">[7]INDICES!$K$39</definedName>
    <definedName name="_PE119">[7]INDICES!$K$41</definedName>
    <definedName name="_PE123">[7]INDICES!$K$45</definedName>
    <definedName name="_PE315">[7]INDICES!$K$58</definedName>
    <definedName name="_PE400">[7]INDICES!$K$70</definedName>
    <definedName name="_PE404">[7]INDICES!$K$72</definedName>
    <definedName name="_PE408">[7]INDICES!$K$75</definedName>
    <definedName name="_PE507">[7]INDICES!$K$83</definedName>
    <definedName name="_PL201" localSheetId="6">[8]INDICES!#REF!</definedName>
    <definedName name="_PL201" localSheetId="9">[8]INDICES!#REF!</definedName>
    <definedName name="_PL201" localSheetId="4">[8]INDICES!#REF!</definedName>
    <definedName name="_PL201" localSheetId="5">[8]INDICES!#REF!</definedName>
    <definedName name="_PL201" localSheetId="2">[8]INDICES!#REF!</definedName>
    <definedName name="_PL201" localSheetId="3">[8]INDICES!#REF!</definedName>
    <definedName name="_PL201" localSheetId="10">[8]INDICES!#REF!</definedName>
    <definedName name="_PL201">[8]INDICES!#REF!</definedName>
    <definedName name="_PL203" localSheetId="2">[8]INDICES!#REF!</definedName>
    <definedName name="_PL203" localSheetId="3">[8]INDICES!#REF!</definedName>
    <definedName name="_PL203" localSheetId="10">[8]INDICES!#REF!</definedName>
    <definedName name="_PL203">[8]INDICES!#REF!</definedName>
    <definedName name="_PL204" localSheetId="2">[8]INDICES!#REF!</definedName>
    <definedName name="_PL204" localSheetId="3">[8]INDICES!#REF!</definedName>
    <definedName name="_PL204" localSheetId="10">[8]INDICES!#REF!</definedName>
    <definedName name="_PL204">[8]INDICES!#REF!</definedName>
    <definedName name="_PL206" localSheetId="2">[8]INDICES!#REF!</definedName>
    <definedName name="_PL206" localSheetId="3">[8]INDICES!#REF!</definedName>
    <definedName name="_PL206" localSheetId="10">[8]INDICES!#REF!</definedName>
    <definedName name="_PL206">[8]INDICES!#REF!</definedName>
    <definedName name="_PL702">[7]INDICES!$D$13</definedName>
    <definedName name="_PL705">[7]INDICES!$D$16</definedName>
    <definedName name="_PL706">[7]INDICES!$D$17</definedName>
    <definedName name="_PL707">[7]INDICES!$D$18</definedName>
    <definedName name="_PL708">[7]INDICES!$D$19</definedName>
    <definedName name="_pm101">[7]INDICES!$D$72</definedName>
    <definedName name="_PM103">[7]INDICES!$D$73</definedName>
    <definedName name="_PM104">[7]INDICES!$D$74</definedName>
    <definedName name="_PM107">[7]INDICES!$D$75</definedName>
    <definedName name="_PM109">[7]INDICES!$D$76</definedName>
    <definedName name="_PM326" localSheetId="6">[8]INDICES!#REF!</definedName>
    <definedName name="_PM326" localSheetId="9">[8]INDICES!#REF!</definedName>
    <definedName name="_PM326" localSheetId="4">[8]INDICES!#REF!</definedName>
    <definedName name="_PM326" localSheetId="5">[8]INDICES!#REF!</definedName>
    <definedName name="_PM326" localSheetId="2">[8]INDICES!#REF!</definedName>
    <definedName name="_PM326" localSheetId="3">[8]INDICES!#REF!</definedName>
    <definedName name="_PM326" localSheetId="10">[8]INDICES!#REF!</definedName>
    <definedName name="_PM326">[8]INDICES!#REF!</definedName>
    <definedName name="_PM332">[8]INDICES!$D$36</definedName>
    <definedName name="_PM333">[8]INDICES!$D$21</definedName>
    <definedName name="_PM700" localSheetId="6">[8]INDICES!#REF!</definedName>
    <definedName name="_PM700" localSheetId="9">[8]INDICES!#REF!</definedName>
    <definedName name="_PM700" localSheetId="4">[8]INDICES!#REF!</definedName>
    <definedName name="_PM700" localSheetId="5">[8]INDICES!#REF!</definedName>
    <definedName name="_PM700" localSheetId="2">[8]INDICES!#REF!</definedName>
    <definedName name="_PM700" localSheetId="3">[8]INDICES!#REF!</definedName>
    <definedName name="_PM700" localSheetId="10">[8]INDICES!#REF!</definedName>
    <definedName name="_PM700">[8]INDICES!#REF!</definedName>
    <definedName name="_PM905">[7]INDICES!$D$39</definedName>
    <definedName name="_PM990">[7]INDICES!$D$46</definedName>
    <definedName name="_PP501">[7]INDICES!$M$118</definedName>
    <definedName name="_PP502">[7]INDICES!$M$119</definedName>
    <definedName name="_PP701">[7]INDICES!$M$127</definedName>
    <definedName name="_PP801">[7]INDICES!$M$128</definedName>
    <definedName name="_pt101">[7]INDICES!$D$84</definedName>
    <definedName name="_PT103">[7]INDICES!$D$86</definedName>
    <definedName name="_PT104">[7]INDICES!$D$87</definedName>
    <definedName name="_PT107">[7]INDICES!$D$88</definedName>
    <definedName name="_PT109">[7]INDICES!$D$89</definedName>
    <definedName name="_Sort" hidden="1">'[6]DESEMP AN'!$B$37:$H$86</definedName>
    <definedName name="_STG03" localSheetId="6">'[2]F. MEDIÇAO'!#REF!</definedName>
    <definedName name="_STG03" localSheetId="9">'[2]F. MEDIÇAO'!#REF!</definedName>
    <definedName name="_STG03" localSheetId="4">'[2]F. MEDIÇAO'!#REF!</definedName>
    <definedName name="_STG03" localSheetId="5">'[2]F. MEDIÇAO'!#REF!</definedName>
    <definedName name="_STG03" localSheetId="2">'[2]F. MEDIÇAO'!#REF!</definedName>
    <definedName name="_STG03" localSheetId="3">'[2]F. MEDIÇAO'!#REF!</definedName>
    <definedName name="_STG03" localSheetId="10">'[2]F. MEDIÇAO'!#REF!</definedName>
    <definedName name="_STG03">'[2]F. MEDIÇAO'!#REF!</definedName>
    <definedName name="_TCB10">[9]Serviços!$G$58</definedName>
    <definedName name="_TLB5">[9]Serviços!$G$54</definedName>
    <definedName name="_TLC4">[9]Serviços!$G$56</definedName>
    <definedName name="_TOT1" localSheetId="6">[7]SERVIÇOS!#REF!</definedName>
    <definedName name="_TOT1" localSheetId="9">[7]SERVIÇOS!#REF!</definedName>
    <definedName name="_TOT1" localSheetId="4">[7]SERVIÇOS!#REF!</definedName>
    <definedName name="_TOT1" localSheetId="5">[7]SERVIÇOS!#REF!</definedName>
    <definedName name="_TOT1" localSheetId="2">[7]SERVIÇOS!#REF!</definedName>
    <definedName name="_TOT1" localSheetId="3">[7]SERVIÇOS!#REF!</definedName>
    <definedName name="_TOT1" localSheetId="10">[7]SERVIÇOS!#REF!</definedName>
    <definedName name="_TOT1">[7]SERVIÇOS!#REF!</definedName>
    <definedName name="_TOT2" localSheetId="2">[7]SERVIÇOS!#REF!</definedName>
    <definedName name="_TOT2" localSheetId="3">[7]SERVIÇOS!#REF!</definedName>
    <definedName name="_TOT2" localSheetId="10">[7]SERVIÇOS!#REF!</definedName>
    <definedName name="_TOT2">[7]SERVIÇOS!#REF!</definedName>
    <definedName name="_TOT3" localSheetId="2">[7]SERVIÇOS!#REF!</definedName>
    <definedName name="_TOT3" localSheetId="3">[7]SERVIÇOS!#REF!</definedName>
    <definedName name="_TOT3" localSheetId="10">[7]SERVIÇOS!#REF!</definedName>
    <definedName name="_TOT3">[7]SERVIÇOS!#REF!</definedName>
    <definedName name="_TOT4" localSheetId="2">[7]SERVIÇOS!#REF!</definedName>
    <definedName name="_TOT4" localSheetId="3">[7]SERVIÇOS!#REF!</definedName>
    <definedName name="_TOT4" localSheetId="10">[7]SERVIÇOS!#REF!</definedName>
    <definedName name="_TOT4">[7]SERVIÇOS!#REF!</definedName>
    <definedName name="_TOT6" localSheetId="2">[7]SERVIÇOS!#REF!</definedName>
    <definedName name="_TOT6" localSheetId="3">[7]SERVIÇOS!#REF!</definedName>
    <definedName name="_TOT6" localSheetId="10">[7]SERVIÇOS!#REF!</definedName>
    <definedName name="_TOT6">[7]SERVIÇOS!#REF!</definedName>
    <definedName name="_TOT7" localSheetId="2">[7]SERVIÇOS!#REF!</definedName>
    <definedName name="_TOT7" localSheetId="3">[7]SERVIÇOS!#REF!</definedName>
    <definedName name="_TOT7" localSheetId="10">[7]SERVIÇOS!#REF!</definedName>
    <definedName name="_TOT7">[7]SERVIÇOS!#REF!</definedName>
    <definedName name="_YE006">[7]INDICES!$M$17</definedName>
    <definedName name="_YE007">[7]INDICES!$M$18</definedName>
    <definedName name="_YE016">[7]INDICES!$M$30</definedName>
    <definedName name="_YE107">[7]INDICES!$M$32</definedName>
    <definedName name="_YE108">[7]INDICES!$M$33</definedName>
    <definedName name="_YE110">[7]INDICES!$M$34</definedName>
    <definedName name="_YE111">[7]INDICES!$M$35</definedName>
    <definedName name="_YE113">[7]INDICES!$M$36</definedName>
    <definedName name="_YE114">[7]INDICES!$M$37</definedName>
    <definedName name="_YE116">[7]INDICES!$M$38</definedName>
    <definedName name="_YE117">[7]INDICES!$M$39</definedName>
    <definedName name="_YE119">[7]INDICES!$M$41</definedName>
    <definedName name="_YE123">[7]INDICES!$M$45</definedName>
    <definedName name="_YE315">[7]INDICES!$M$58</definedName>
    <definedName name="_YE400">[7]INDICES!$M$70</definedName>
    <definedName name="_YE404">[7]INDICES!$M$72</definedName>
    <definedName name="_YE408">[7]INDICES!$M$75</definedName>
    <definedName name="_YE507">[7]INDICES!$M$83</definedName>
    <definedName name="a" localSheetId="6">#REF!</definedName>
    <definedName name="a" localSheetId="9">#REF!</definedName>
    <definedName name="a" localSheetId="4">#REF!</definedName>
    <definedName name="a" localSheetId="5">#REF!</definedName>
    <definedName name="a" localSheetId="2">'[10]Fresagem de Pista Ago-98'!#REF!</definedName>
    <definedName name="a" localSheetId="3">#REF!</definedName>
    <definedName name="a" localSheetId="10">#REF!</definedName>
    <definedName name="a" localSheetId="12">#REF!</definedName>
    <definedName name="a" localSheetId="11">#REF!</definedName>
    <definedName name="a" localSheetId="13">#REF!</definedName>
    <definedName name="a" localSheetId="0">#REF!</definedName>
    <definedName name="a" localSheetId="1">#REF!</definedName>
    <definedName name="a">#REF!</definedName>
    <definedName name="A.8.301.03" localSheetId="6">'[2]F. MEDIÇAO'!#REF!</definedName>
    <definedName name="A.8.301.03" localSheetId="9">'[2]F. MEDIÇAO'!#REF!</definedName>
    <definedName name="A.8.301.03" localSheetId="4">'[2]F. MEDIÇAO'!#REF!</definedName>
    <definedName name="A.8.301.03" localSheetId="5">'[2]F. MEDIÇAO'!#REF!</definedName>
    <definedName name="A.8.301.03" localSheetId="2">'[2]F. MEDIÇAO'!#REF!</definedName>
    <definedName name="A.8.301.03" localSheetId="3">'[2]F. MEDIÇAO'!#REF!</definedName>
    <definedName name="A.8.301.03" localSheetId="10">'[2]F. MEDIÇAO'!#REF!</definedName>
    <definedName name="A.8.301.03">'[2]F. MEDIÇAO'!#REF!</definedName>
    <definedName name="A_km" localSheetId="2">'[10]Fresagem de Pista Ago-98'!#REF!</definedName>
    <definedName name="A_km" localSheetId="3">'[10]Fresagem de Pista Ago-98'!#REF!</definedName>
    <definedName name="A_km" localSheetId="10">'[10]Fresagem de Pista Ago-98'!#REF!</definedName>
    <definedName name="A_km">'[10]Fresagem de Pista Ago-98'!#REF!</definedName>
    <definedName name="A0.333.17" localSheetId="2">'[2]F. MEDIÇAO'!#REF!</definedName>
    <definedName name="A0.333.17" localSheetId="3">'[2]F. MEDIÇAO'!#REF!</definedName>
    <definedName name="A0.333.17" localSheetId="10">'[2]F. MEDIÇAO'!#REF!</definedName>
    <definedName name="A0.333.17">'[2]F. MEDIÇAO'!#REF!</definedName>
    <definedName name="A0.333.18" localSheetId="2">'[2]F. MEDIÇAO'!#REF!</definedName>
    <definedName name="A0.333.18" localSheetId="3">'[2]F. MEDIÇAO'!#REF!</definedName>
    <definedName name="A0.333.18" localSheetId="10">'[2]F. MEDIÇAO'!#REF!</definedName>
    <definedName name="A0.333.18">'[2]F. MEDIÇAO'!#REF!</definedName>
    <definedName name="A2.0.353.17" localSheetId="2">'[11]F. MEDIÇAO'!#REF!</definedName>
    <definedName name="A2.0.353.17" localSheetId="3">'[11]F. MEDIÇAO'!#REF!</definedName>
    <definedName name="A2.0.353.17" localSheetId="10">'[11]F. MEDIÇAO'!#REF!</definedName>
    <definedName name="A2.0.353.17">'[11]F. MEDIÇAO'!#REF!</definedName>
    <definedName name="A2.0.353.18" localSheetId="2">'[11]F. MEDIÇAO'!#REF!</definedName>
    <definedName name="A2.0.353.18" localSheetId="3">'[11]F. MEDIÇAO'!#REF!</definedName>
    <definedName name="A2.0.353.18" localSheetId="10">'[11]F. MEDIÇAO'!#REF!</definedName>
    <definedName name="A2.0.353.18">'[11]F. MEDIÇAO'!#REF!</definedName>
    <definedName name="A2.530.03" localSheetId="2">'[2]F. MEDIÇAO'!#REF!</definedName>
    <definedName name="A2.530.03" localSheetId="3">'[2]F. MEDIÇAO'!#REF!</definedName>
    <definedName name="A2.530.03" localSheetId="10">'[2]F. MEDIÇAO'!#REF!</definedName>
    <definedName name="A2.530.03">'[2]F. MEDIÇAO'!#REF!</definedName>
    <definedName name="A2.530.04">'[2]F. MEDIÇAO'!$J$18</definedName>
    <definedName name="A2.540.01" localSheetId="6">'[2]F. MEDIÇAO'!#REF!</definedName>
    <definedName name="A2.540.01" localSheetId="9">'[2]F. MEDIÇAO'!#REF!</definedName>
    <definedName name="A2.540.01" localSheetId="4">'[2]F. MEDIÇAO'!#REF!</definedName>
    <definedName name="A2.540.01" localSheetId="5">'[2]F. MEDIÇAO'!#REF!</definedName>
    <definedName name="A2.540.01" localSheetId="2">'[2]F. MEDIÇAO'!#REF!</definedName>
    <definedName name="A2.540.01" localSheetId="3">'[2]F. MEDIÇAO'!#REF!</definedName>
    <definedName name="A2.540.01" localSheetId="10">'[2]F. MEDIÇAO'!#REF!</definedName>
    <definedName name="A2.540.01">'[2]F. MEDIÇAO'!#REF!</definedName>
    <definedName name="A3.329.00">'[12]F. MEDIÇAO'!$J$12</definedName>
    <definedName name="A8.001.00" localSheetId="6">'[2]F. MEDIÇAO'!#REF!</definedName>
    <definedName name="A8.001.00" localSheetId="9">'[2]F. MEDIÇAO'!#REF!</definedName>
    <definedName name="A8.001.00" localSheetId="4">'[2]F. MEDIÇAO'!#REF!</definedName>
    <definedName name="A8.001.00" localSheetId="5">'[2]F. MEDIÇAO'!#REF!</definedName>
    <definedName name="A8.001.00" localSheetId="2">'[2]F. MEDIÇAO'!#REF!</definedName>
    <definedName name="A8.001.00" localSheetId="3">'[2]F. MEDIÇAO'!#REF!</definedName>
    <definedName name="A8.001.00" localSheetId="10">'[2]F. MEDIÇAO'!#REF!</definedName>
    <definedName name="A8.001.00">'[2]F. MEDIÇAO'!#REF!</definedName>
    <definedName name="A8.100.00">'[2]F. MEDIÇAO'!$J$35</definedName>
    <definedName name="A8.100.01" localSheetId="6">'[2]F. MEDIÇAO'!#REF!</definedName>
    <definedName name="A8.100.01" localSheetId="9">'[2]F. MEDIÇAO'!#REF!</definedName>
    <definedName name="A8.100.01" localSheetId="4">'[2]F. MEDIÇAO'!#REF!</definedName>
    <definedName name="A8.100.01" localSheetId="5">'[2]F. MEDIÇAO'!#REF!</definedName>
    <definedName name="A8.100.01" localSheetId="2">'[2]F. MEDIÇAO'!#REF!</definedName>
    <definedName name="A8.100.01" localSheetId="3">'[2]F. MEDIÇAO'!#REF!</definedName>
    <definedName name="A8.100.01" localSheetId="10">'[2]F. MEDIÇAO'!#REF!</definedName>
    <definedName name="A8.100.01">'[2]F. MEDIÇAO'!#REF!</definedName>
    <definedName name="A8.103.00" localSheetId="2">'[11]F. MEDIÇAO'!#REF!</definedName>
    <definedName name="A8.103.00" localSheetId="3">'[11]F. MEDIÇAO'!#REF!</definedName>
    <definedName name="A8.103.00" localSheetId="10">'[11]F. MEDIÇAO'!#REF!</definedName>
    <definedName name="A8.103.00">'[11]F. MEDIÇAO'!#REF!</definedName>
    <definedName name="A8.109.00">'[2]F. MEDIÇAO'!$J$38</definedName>
    <definedName name="A8.300.01">'[2]F. MEDIÇAO'!$J$40</definedName>
    <definedName name="A8.302.05" localSheetId="6">'[2]F. MEDIÇAO'!#REF!</definedName>
    <definedName name="A8.302.05" localSheetId="9">'[2]F. MEDIÇAO'!#REF!</definedName>
    <definedName name="A8.302.05" localSheetId="4">'[2]F. MEDIÇAO'!#REF!</definedName>
    <definedName name="A8.302.05" localSheetId="5">'[2]F. MEDIÇAO'!#REF!</definedName>
    <definedName name="A8.302.05" localSheetId="2">'[2]F. MEDIÇAO'!#REF!</definedName>
    <definedName name="A8.302.05" localSheetId="3">'[2]F. MEDIÇAO'!#REF!</definedName>
    <definedName name="A8.302.05" localSheetId="10">'[2]F. MEDIÇAO'!#REF!</definedName>
    <definedName name="A8.302.05">'[2]F. MEDIÇAO'!#REF!</definedName>
    <definedName name="A8.401.00" localSheetId="2">'[11]F. MEDIÇAO'!#REF!</definedName>
    <definedName name="A8.401.00" localSheetId="3">'[11]F. MEDIÇAO'!#REF!</definedName>
    <definedName name="A8.401.00" localSheetId="10">'[11]F. MEDIÇAO'!#REF!</definedName>
    <definedName name="A8.401.00">'[11]F. MEDIÇAO'!#REF!</definedName>
    <definedName name="A8.402.02" localSheetId="2">'[11]F. MEDIÇAO'!#REF!</definedName>
    <definedName name="A8.402.02" localSheetId="3">'[11]F. MEDIÇAO'!#REF!</definedName>
    <definedName name="A8.402.02" localSheetId="10">'[11]F. MEDIÇAO'!#REF!</definedName>
    <definedName name="A8.402.02">'[11]F. MEDIÇAO'!#REF!</definedName>
    <definedName name="A8.901.00">'[2]F. MEDIÇAO'!$J$53</definedName>
    <definedName name="AAAA" localSheetId="6">#REF!</definedName>
    <definedName name="AAAA" localSheetId="9">#REF!</definedName>
    <definedName name="AAAA" localSheetId="4">#REF!</definedName>
    <definedName name="AAAA" localSheetId="5">#REF!</definedName>
    <definedName name="AAAA" localSheetId="2">#REF!</definedName>
    <definedName name="AAAA" localSheetId="3">#REF!</definedName>
    <definedName name="AAAA" localSheetId="10">#REF!</definedName>
    <definedName name="AAAA">#REF!</definedName>
    <definedName name="adfhdfhsd" localSheetId="6">[1]SID_NI_5!#REF!</definedName>
    <definedName name="adfhdfhsd" localSheetId="9">[1]SID_NI_5!#REF!</definedName>
    <definedName name="adfhdfhsd" localSheetId="4">[1]SID_NI_5!#REF!</definedName>
    <definedName name="adfhdfhsd" localSheetId="5">[1]SID_NI_5!#REF!</definedName>
    <definedName name="adfhdfhsd" localSheetId="2">[1]SID_NI_5!#REF!</definedName>
    <definedName name="adfhdfhsd" localSheetId="3">[1]SID_NI_5!#REF!</definedName>
    <definedName name="adfhdfhsd" localSheetId="10">[1]SID_NI_5!#REF!</definedName>
    <definedName name="adfhdfhsd" localSheetId="11">[1]SID_NI_5!#REF!</definedName>
    <definedName name="adfhdfhsd" localSheetId="13">[1]SID_NI_5!#REF!</definedName>
    <definedName name="adfhdfhsd" localSheetId="0">[1]SID_NI_5!#REF!</definedName>
    <definedName name="adfhdfhsd" localSheetId="1">[1]SID_NI_5!#REF!</definedName>
    <definedName name="adfhdfhsd">[1]SID_NI_5!#REF!</definedName>
    <definedName name="ÀREA" localSheetId="2">'[10]Fresagem de Pista Ago-98'!#REF!</definedName>
    <definedName name="ÀREA" localSheetId="3">'[10]Fresagem de Pista Ago-98'!#REF!</definedName>
    <definedName name="ÀREA" localSheetId="10">'[10]Fresagem de Pista Ago-98'!#REF!</definedName>
    <definedName name="ÀREA">'[10]Fresagem de Pista Ago-98'!#REF!</definedName>
    <definedName name="ÀREA_ACUM" localSheetId="2">'[10]Fresagem de Pista Ago-98'!#REF!</definedName>
    <definedName name="ÀREA_ACUM" localSheetId="3">'[10]Fresagem de Pista Ago-98'!#REF!</definedName>
    <definedName name="ÀREA_ACUM" localSheetId="10">'[10]Fresagem de Pista Ago-98'!#REF!</definedName>
    <definedName name="ÀREA_ACUM">'[10]Fresagem de Pista Ago-98'!#REF!</definedName>
    <definedName name="_xlnm.Print_Area" localSheetId="6">Dre_Disp_Estruturais!$A$1:$K$111</definedName>
    <definedName name="_xlnm.Print_Area" localSheetId="9">Dre_Fecha_Vala!$A$1:$AI$55</definedName>
    <definedName name="_xlnm.Print_Area" localSheetId="4">Dre_Ser_Prel!$A$1:$K$78</definedName>
    <definedName name="_xlnm.Print_Area" localSheetId="5">Dre_Terraplenagem!$A$1:$G$153</definedName>
    <definedName name="_xlnm.Print_Area" localSheetId="7">'memoria  BD2 - 7,64x1,42'!$A$1:$M$135</definedName>
    <definedName name="_xlnm.Print_Area" localSheetId="8">'memoria  BD3 - 10,50x1,42'!$A$1:$M$155</definedName>
    <definedName name="_xlnm.Print_Area" localSheetId="2">'Municípios BDI Serviços'!$B$2:$B$81</definedName>
    <definedName name="_xlnm.Print_Area" localSheetId="3">'Orçamento - AGESUL'!$A$4:$O$116</definedName>
    <definedName name="_xlnm.Print_Area" localSheetId="10">'Orçamento - Kronos'!$A$1:$F$138</definedName>
    <definedName name="_xlnm.Print_Area" localSheetId="12">Pav_Estrutura!$A$1:$H$114</definedName>
    <definedName name="_xlnm.Print_Area" localSheetId="11">Pav_Terraplenagem!$A$1:$O$91</definedName>
    <definedName name="_xlnm.Print_Area" localSheetId="13">S_Complementares!$A$1:$G$49</definedName>
    <definedName name="Área_impressão_IM" localSheetId="6">#REF!</definedName>
    <definedName name="Área_impressão_IM" localSheetId="9">#REF!</definedName>
    <definedName name="Área_impressão_IM" localSheetId="4">#REF!</definedName>
    <definedName name="Área_impressão_IM" localSheetId="5">#REF!</definedName>
    <definedName name="Área_impressão_IM" localSheetId="2">#REF!</definedName>
    <definedName name="Área_impressão_IM" localSheetId="3">#REF!</definedName>
    <definedName name="Área_impressão_IM" localSheetId="10">#REF!</definedName>
    <definedName name="Área_impressão_IM">#REF!</definedName>
    <definedName name="AREIA" localSheetId="2">#REF!</definedName>
    <definedName name="AREIA" localSheetId="3">#REF!</definedName>
    <definedName name="AREIA" localSheetId="10">#REF!</definedName>
    <definedName name="AREIA">#REF!</definedName>
    <definedName name="ARMADURA">[9]Serviços!$G$18</definedName>
    <definedName name="ARRUMADA">[9]Serviços!$G$22</definedName>
    <definedName name="as" localSheetId="6">#REF!</definedName>
    <definedName name="as" localSheetId="9">#REF!</definedName>
    <definedName name="as" localSheetId="4">#REF!</definedName>
    <definedName name="as" localSheetId="5">#REF!</definedName>
    <definedName name="as" localSheetId="2">#REF!</definedName>
    <definedName name="as" localSheetId="3">#REF!</definedName>
    <definedName name="as" localSheetId="10">#REF!</definedName>
    <definedName name="as">#REF!</definedName>
    <definedName name="_xlnm.Database" localSheetId="6">#REF!</definedName>
    <definedName name="_xlnm.Database" localSheetId="2">#REF!</definedName>
    <definedName name="_xlnm.Database" localSheetId="3">#REF!</definedName>
    <definedName name="_xlnm.Database" localSheetId="10">#REF!</definedName>
    <definedName name="_xlnm.Database">#REF!</definedName>
    <definedName name="BB" localSheetId="2">#REF!</definedName>
    <definedName name="BB" localSheetId="3">#REF!</definedName>
    <definedName name="BB" localSheetId="10">#REF!</definedName>
    <definedName name="BB">#REF!</definedName>
    <definedName name="bdi" localSheetId="2">'Municípios BDI Serviços'!$B$3:$E$81</definedName>
    <definedName name="BDI">[13]INVENTÁRIO!$B$3</definedName>
    <definedName name="BDI_7">#N/A</definedName>
    <definedName name="BDI_8">#N/A</definedName>
    <definedName name="BOLETIM" localSheetId="6">#REF!</definedName>
    <definedName name="BOLETIM" localSheetId="2">#REF!</definedName>
    <definedName name="BOLETIM" localSheetId="3">#REF!</definedName>
    <definedName name="BOLETIM" localSheetId="10">#REF!</definedName>
    <definedName name="BOLETIM" localSheetId="12">#REF!</definedName>
    <definedName name="BOLETIM">#REF!</definedName>
    <definedName name="BR">[7]INDICES!$C$126</definedName>
    <definedName name="BRITA" localSheetId="6">#REF!</definedName>
    <definedName name="BRITA" localSheetId="9">#REF!</definedName>
    <definedName name="BRITA" localSheetId="4">#REF!</definedName>
    <definedName name="BRITA" localSheetId="5">#REF!</definedName>
    <definedName name="BRITA" localSheetId="2">#REF!</definedName>
    <definedName name="BRITA" localSheetId="3">#REF!</definedName>
    <definedName name="BRITA" localSheetId="10">#REF!</definedName>
    <definedName name="BRITA">#REF!</definedName>
    <definedName name="BRITAREM">[9]Serviços!$G$12</definedName>
    <definedName name="BSCC" localSheetId="6">'[2]F. MEDIÇAO'!#REF!</definedName>
    <definedName name="BSCC" localSheetId="9">'[2]F. MEDIÇAO'!#REF!</definedName>
    <definedName name="BSCC" localSheetId="4">'[2]F. MEDIÇAO'!#REF!</definedName>
    <definedName name="BSCC" localSheetId="5">'[2]F. MEDIÇAO'!#REF!</definedName>
    <definedName name="BSCC" localSheetId="2">'[2]F. MEDIÇAO'!#REF!</definedName>
    <definedName name="BSCC" localSheetId="3">'[2]F. MEDIÇAO'!#REF!</definedName>
    <definedName name="BSCC" localSheetId="10">'[2]F. MEDIÇAO'!#REF!</definedName>
    <definedName name="BSCC">'[2]F. MEDIÇAO'!#REF!</definedName>
    <definedName name="ca" localSheetId="2">'[10]Fresagem de Pista Ago-98'!#REF!</definedName>
    <definedName name="ca" localSheetId="3">'[10]Fresagem de Pista Ago-98'!#REF!</definedName>
    <definedName name="ca" localSheetId="10">'[10]Fresagem de Pista Ago-98'!#REF!</definedName>
    <definedName name="ca">'[10]Fresagem de Pista Ago-98'!#REF!</definedName>
    <definedName name="CAIAÇÃO" localSheetId="6">#REF!</definedName>
    <definedName name="CAIAÇÃO" localSheetId="9">#REF!</definedName>
    <definedName name="CAIAÇÃO" localSheetId="4">#REF!</definedName>
    <definedName name="CAIAÇÃO" localSheetId="5">#REF!</definedName>
    <definedName name="CAIAÇÃO" localSheetId="2">#REF!</definedName>
    <definedName name="CAIAÇÃO" localSheetId="3">#REF!</definedName>
    <definedName name="CAIAÇÃO" localSheetId="10">#REF!</definedName>
    <definedName name="CAIAÇÃO">#REF!</definedName>
    <definedName name="CAMINHAO">[9]Serviços!$G$63</definedName>
    <definedName name="CAPASELANTE" localSheetId="6">#REF!</definedName>
    <definedName name="CAPASELANTE" localSheetId="9">#REF!</definedName>
    <definedName name="CAPASELANTE" localSheetId="4">#REF!</definedName>
    <definedName name="CAPASELANTE" localSheetId="5">#REF!</definedName>
    <definedName name="CAPASELANTE" localSheetId="2">#REF!</definedName>
    <definedName name="CAPASELANTE" localSheetId="3">#REF!</definedName>
    <definedName name="CAPASELANTE" localSheetId="10">#REF!</definedName>
    <definedName name="CAPASELANTE">#REF!</definedName>
    <definedName name="CAPINA" localSheetId="2">#REF!</definedName>
    <definedName name="CAPINA" localSheetId="3">#REF!</definedName>
    <definedName name="CAPINA" localSheetId="10">#REF!</definedName>
    <definedName name="CAPINA">#REF!</definedName>
    <definedName name="CARRO">[9]Serviços!$G$59</definedName>
    <definedName name="CD">[9]Serviços!$G$30</definedName>
    <definedName name="CÉLULA" localSheetId="6">#REF!</definedName>
    <definedName name="CÉLULA" localSheetId="9">#REF!</definedName>
    <definedName name="CÉLULA" localSheetId="4">#REF!</definedName>
    <definedName name="CÉLULA" localSheetId="5">#REF!</definedName>
    <definedName name="CÉLULA" localSheetId="2">#REF!</definedName>
    <definedName name="CÉLULA" localSheetId="3">#REF!</definedName>
    <definedName name="CÉLULA" localSheetId="10">#REF!</definedName>
    <definedName name="CÉLULA">#REF!</definedName>
    <definedName name="CIMENTO" localSheetId="2">#REF!</definedName>
    <definedName name="CIMENTO" localSheetId="3">#REF!</definedName>
    <definedName name="CIMENTO" localSheetId="10">#REF!</definedName>
    <definedName name="CIMENTO">#REF!</definedName>
    <definedName name="CM.30" localSheetId="2">#REF!</definedName>
    <definedName name="CM.30" localSheetId="3">#REF!</definedName>
    <definedName name="CM.30" localSheetId="10">#REF!</definedName>
    <definedName name="CM.30">#REF!</definedName>
    <definedName name="comp" localSheetId="6">#REF!</definedName>
    <definedName name="comp" localSheetId="2">#REF!</definedName>
    <definedName name="comp" localSheetId="3">#REF!</definedName>
    <definedName name="comp" localSheetId="10">#REF!</definedName>
    <definedName name="comp">#REF!</definedName>
    <definedName name="CONCIM" localSheetId="6">[7]SERVIÇOS!#REF!</definedName>
    <definedName name="CONCIM" localSheetId="9">[7]SERVIÇOS!#REF!</definedName>
    <definedName name="CONCIM" localSheetId="4">[7]SERVIÇOS!#REF!</definedName>
    <definedName name="CONCIM" localSheetId="5">[7]SERVIÇOS!#REF!</definedName>
    <definedName name="CONCIM" localSheetId="2">[7]SERVIÇOS!#REF!</definedName>
    <definedName name="CONCIM" localSheetId="3">[7]SERVIÇOS!#REF!</definedName>
    <definedName name="CONCIM" localSheetId="10">[7]SERVIÇOS!#REF!</definedName>
    <definedName name="CONCIM">[7]SERVIÇOS!#REF!</definedName>
    <definedName name="CONCR">[9]Serviços!$G$17</definedName>
    <definedName name="CONCRETO" localSheetId="6">#REF!</definedName>
    <definedName name="CONCRETO" localSheetId="9">#REF!</definedName>
    <definedName name="CONCRETO" localSheetId="4">#REF!</definedName>
    <definedName name="CONCRETO" localSheetId="5">#REF!</definedName>
    <definedName name="CONCRETO" localSheetId="2">#REF!</definedName>
    <definedName name="CONCRETO" localSheetId="3">#REF!</definedName>
    <definedName name="CONCRETO" localSheetId="10">#REF!</definedName>
    <definedName name="CONCRETO">#REF!</definedName>
    <definedName name="CONTRATO" localSheetId="6">[14]APONT!$B$5:$G$426</definedName>
    <definedName name="CONTRATO" localSheetId="9">[15]APONT!$B$5:$G$426</definedName>
    <definedName name="CONTRATO" localSheetId="5">[15]APONT!$B$5:$G$426</definedName>
    <definedName name="CONTRATO" localSheetId="12">[14]APONT!$B$5:$G$426</definedName>
    <definedName name="CONTRATO" localSheetId="11">[15]APONT!$B$5:$G$426</definedName>
    <definedName name="CONTRATO" localSheetId="13">[15]APONT!$B$5:$G$426</definedName>
    <definedName name="CONTRATO">[16]DADOS!$C$3</definedName>
    <definedName name="correção">[2]correção!$I$26</definedName>
    <definedName name="CRC" localSheetId="6">[7]SERVIÇOS!#REF!</definedName>
    <definedName name="CRC" localSheetId="9">[7]SERVIÇOS!#REF!</definedName>
    <definedName name="CRC" localSheetId="4">[7]SERVIÇOS!#REF!</definedName>
    <definedName name="CRC" localSheetId="5">[7]SERVIÇOS!#REF!</definedName>
    <definedName name="CRC" localSheetId="2">[7]SERVIÇOS!#REF!</definedName>
    <definedName name="CRC" localSheetId="3">[7]SERVIÇOS!#REF!</definedName>
    <definedName name="CRC" localSheetId="10">[7]SERVIÇOS!#REF!</definedName>
    <definedName name="CRC">[7]SERVIÇOS!#REF!</definedName>
    <definedName name="Criteria" localSheetId="6">#REF!</definedName>
    <definedName name="Criteria" localSheetId="9">#REF!</definedName>
    <definedName name="Criteria" localSheetId="4">#REF!</definedName>
    <definedName name="Criteria" localSheetId="5">#REF!</definedName>
    <definedName name="Criteria" localSheetId="2">#REF!</definedName>
    <definedName name="Criteria" localSheetId="3">#REF!</definedName>
    <definedName name="Criteria" localSheetId="10">#REF!</definedName>
    <definedName name="Criteria">#REF!</definedName>
    <definedName name="_xlnm.Criteria" localSheetId="6">#REF!</definedName>
    <definedName name="_xlnm.Criteria" localSheetId="2">#REF!</definedName>
    <definedName name="_xlnm.Criteria" localSheetId="3">#REF!</definedName>
    <definedName name="_xlnm.Criteria" localSheetId="10">#REF!</definedName>
    <definedName name="_xlnm.Criteria">#REF!</definedName>
    <definedName name="Cronograma" localSheetId="6">[17]APONT!$B$5:$G$426</definedName>
    <definedName name="Cronograma" localSheetId="9">[17]APONT!$B$5:$G$426</definedName>
    <definedName name="Cronograma" localSheetId="5">[17]APONT!$B$5:$G$426</definedName>
    <definedName name="Cronograma" localSheetId="12">[18]APONT!$B$5:$G$426</definedName>
    <definedName name="Cronograma" localSheetId="11">[17]APONT!$B$5:$G$426</definedName>
    <definedName name="Cronograma" localSheetId="13">[17]APONT!$B$5:$G$426</definedName>
    <definedName name="Cronograma">[19]APONT!$B$5:$G$426</definedName>
    <definedName name="CSA" localSheetId="6">[7]SERVIÇOS!#REF!</definedName>
    <definedName name="CSA" localSheetId="9">[7]SERVIÇOS!#REF!</definedName>
    <definedName name="CSA" localSheetId="4">[7]SERVIÇOS!#REF!</definedName>
    <definedName name="CSA" localSheetId="5">[7]SERVIÇOS!#REF!</definedName>
    <definedName name="CSA" localSheetId="2">[7]SERVIÇOS!#REF!</definedName>
    <definedName name="CSA" localSheetId="3">[7]SERVIÇOS!#REF!</definedName>
    <definedName name="CSA" localSheetId="10">[7]SERVIÇOS!#REF!</definedName>
    <definedName name="CSA" localSheetId="0">[7]SERVIÇOS!#REF!</definedName>
    <definedName name="CSA" localSheetId="1">[7]SERVIÇOS!#REF!</definedName>
    <definedName name="CSA">[7]SERVIÇOS!#REF!</definedName>
    <definedName name="cx" localSheetId="2">'[10]Fresagem de Pista Ago-98'!#REF!</definedName>
    <definedName name="cx" localSheetId="3">'[10]Fresagem de Pista Ago-98'!#REF!</definedName>
    <definedName name="cx" localSheetId="10">'[10]Fresagem de Pista Ago-98'!#REF!</definedName>
    <definedName name="cx">'[10]Fresagem de Pista Ago-98'!#REF!</definedName>
    <definedName name="d" localSheetId="6">#REF!</definedName>
    <definedName name="d" localSheetId="9">#REF!</definedName>
    <definedName name="d" localSheetId="4">#REF!</definedName>
    <definedName name="d" localSheetId="5">#REF!</definedName>
    <definedName name="d" localSheetId="2">#REF!</definedName>
    <definedName name="d" localSheetId="3">#REF!</definedName>
    <definedName name="d" localSheetId="10">#REF!</definedName>
    <definedName name="d">#REF!</definedName>
    <definedName name="DADOS">[6]DADOS!$A$1:$M$625</definedName>
    <definedName name="dal" localSheetId="6">'[10]Fresagem de Pista Ago-98'!#REF!</definedName>
    <definedName name="dal" localSheetId="9">'[10]Fresagem de Pista Ago-98'!#REF!</definedName>
    <definedName name="dal" localSheetId="4">'[10]Fresagem de Pista Ago-98'!#REF!</definedName>
    <definedName name="dal" localSheetId="5">'[10]Fresagem de Pista Ago-98'!#REF!</definedName>
    <definedName name="dal" localSheetId="2">'[10]Fresagem de Pista Ago-98'!#REF!</definedName>
    <definedName name="dal" localSheetId="3">'[10]Fresagem de Pista Ago-98'!#REF!</definedName>
    <definedName name="dal" localSheetId="10">'[10]Fresagem de Pista Ago-98'!#REF!</definedName>
    <definedName name="dal" localSheetId="0">'[10]Fresagem de Pista Ago-98'!#REF!</definedName>
    <definedName name="dal" localSheetId="1">'[10]Fresagem de Pista Ago-98'!#REF!</definedName>
    <definedName name="dal">'[10]Fresagem de Pista Ago-98'!#REF!</definedName>
    <definedName name="DATA" localSheetId="2">'[10]Fresagem de Pista Ago-98'!#REF!</definedName>
    <definedName name="DATA" localSheetId="3">'[10]Fresagem de Pista Ago-98'!#REF!</definedName>
    <definedName name="DATA" localSheetId="10">'[10]Fresagem de Pista Ago-98'!#REF!</definedName>
    <definedName name="DATA">'[10]Fresagem de Pista Ago-98'!#REF!</definedName>
    <definedName name="DATA_AT">[16]DADOS!$C$29</definedName>
    <definedName name="DATA_M">[16]DADOS!$C$23</definedName>
    <definedName name="DATA_NF">[16]DADOS!$C$25</definedName>
    <definedName name="data1">[20]TRAÇOS!$A$40</definedName>
    <definedName name="Database" localSheetId="6">#REF!</definedName>
    <definedName name="Database" localSheetId="9">#REF!</definedName>
    <definedName name="Database" localSheetId="4">#REF!</definedName>
    <definedName name="Database" localSheetId="5">#REF!</definedName>
    <definedName name="Database" localSheetId="2">#REF!</definedName>
    <definedName name="Database" localSheetId="3">#REF!</definedName>
    <definedName name="Database" localSheetId="10">#REF!</definedName>
    <definedName name="Database">#REF!</definedName>
    <definedName name="DATAMEDIÇÃO">'[2]F. MEDIÇAO'!$C$144</definedName>
    <definedName name="DB">[9]Serviços!$G$37</definedName>
    <definedName name="DD" localSheetId="6">#REF!</definedName>
    <definedName name="DD" localSheetId="9">#REF!</definedName>
    <definedName name="DD" localSheetId="4">#REF!</definedName>
    <definedName name="DD" localSheetId="5">#REF!</definedName>
    <definedName name="DD" localSheetId="2">#REF!</definedName>
    <definedName name="DD" localSheetId="3">#REF!</definedName>
    <definedName name="DD" localSheetId="10">#REF!</definedName>
    <definedName name="DD">#REF!</definedName>
    <definedName name="DE_km" localSheetId="6">'[10]Fresagem de Pista Ago-98'!#REF!</definedName>
    <definedName name="DE_km" localSheetId="9">'[10]Fresagem de Pista Ago-98'!#REF!</definedName>
    <definedName name="DE_km" localSheetId="4">'[10]Fresagem de Pista Ago-98'!#REF!</definedName>
    <definedName name="DE_km" localSheetId="5">'[10]Fresagem de Pista Ago-98'!#REF!</definedName>
    <definedName name="DE_km" localSheetId="2">'[10]Fresagem de Pista Ago-98'!#REF!</definedName>
    <definedName name="DE_km" localSheetId="3">'[10]Fresagem de Pista Ago-98'!#REF!</definedName>
    <definedName name="DE_km" localSheetId="10">'[10]Fresagem de Pista Ago-98'!#REF!</definedName>
    <definedName name="DE_km">'[10]Fresagem de Pista Ago-98'!#REF!</definedName>
    <definedName name="dedss" localSheetId="2">'[2]F. MEDIÇAO'!#REF!</definedName>
    <definedName name="dedss" localSheetId="3">'[2]F. MEDIÇAO'!#REF!</definedName>
    <definedName name="dedss" localSheetId="10">'[2]F. MEDIÇAO'!#REF!</definedName>
    <definedName name="dedss">'[2]F. MEDIÇAO'!#REF!</definedName>
    <definedName name="DEMONSTRATIVO_DO_RESULTADO_GERENCIAL___DGR" localSheetId="6">#REF!</definedName>
    <definedName name="DEMONSTRATIVO_DO_RESULTADO_GERENCIAL___DGR" localSheetId="9">#REF!</definedName>
    <definedName name="DEMONSTRATIVO_DO_RESULTADO_GERENCIAL___DGR" localSheetId="4">#REF!</definedName>
    <definedName name="DEMONSTRATIVO_DO_RESULTADO_GERENCIAL___DGR" localSheetId="5">#REF!</definedName>
    <definedName name="DEMONSTRATIVO_DO_RESULTADO_GERENCIAL___DGR" localSheetId="2">#REF!</definedName>
    <definedName name="DEMONSTRATIVO_DO_RESULTADO_GERENCIAL___DGR" localSheetId="3">#REF!</definedName>
    <definedName name="DEMONSTRATIVO_DO_RESULTADO_GERENCIAL___DGR" localSheetId="10">#REF!</definedName>
    <definedName name="DEMONSTRATIVO_DO_RESULTADO_GERENCIAL___DGR">#REF!</definedName>
    <definedName name="des" localSheetId="6">#REF!</definedName>
    <definedName name="des" localSheetId="2">#REF!</definedName>
    <definedName name="des" localSheetId="3">#REF!</definedName>
    <definedName name="des" localSheetId="10">#REF!</definedName>
    <definedName name="des">#REF!</definedName>
    <definedName name="Desma" localSheetId="2">#REF!</definedName>
    <definedName name="Desma" localSheetId="3">#REF!</definedName>
    <definedName name="Desma" localSheetId="10">#REF!</definedName>
    <definedName name="Desma">#REF!</definedName>
    <definedName name="DESOBBUE" localSheetId="2">#REF!</definedName>
    <definedName name="DESOBBUE" localSheetId="3">#REF!</definedName>
    <definedName name="DESOBBUE" localSheetId="10">#REF!</definedName>
    <definedName name="DESOBBUE">#REF!</definedName>
    <definedName name="DESTOC15">[9]Serviços!$G$51</definedName>
    <definedName name="DESTOC30">[9]Serviços!$G$52</definedName>
    <definedName name="dghdfhsdf" localSheetId="6">[1]SID_NI_5!#REF!</definedName>
    <definedName name="dghdfhsdf" localSheetId="9">[1]SID_NI_5!#REF!</definedName>
    <definedName name="dghdfhsdf" localSheetId="4">[1]SID_NI_5!#REF!</definedName>
    <definedName name="dghdfhsdf" localSheetId="5">[1]SID_NI_5!#REF!</definedName>
    <definedName name="dghdfhsdf" localSheetId="2">[1]SID_NI_5!#REF!</definedName>
    <definedName name="dghdfhsdf" localSheetId="3">[1]SID_NI_5!#REF!</definedName>
    <definedName name="dghdfhsdf" localSheetId="10">[1]SID_NI_5!#REF!</definedName>
    <definedName name="dghdfhsdf" localSheetId="11">[1]SID_NI_5!#REF!</definedName>
    <definedName name="dghdfhsdf" localSheetId="13">[1]SID_NI_5!#REF!</definedName>
    <definedName name="dghdfhsdf" localSheetId="0">[1]SID_NI_5!#REF!</definedName>
    <definedName name="dghdfhsdf" localSheetId="1">[1]SID_NI_5!#REF!</definedName>
    <definedName name="dghdfhsdf">[1]SID_NI_5!#REF!</definedName>
    <definedName name="dghzdfhsd" localSheetId="6" hidden="1">{#N/A,#N/A,FALSE,"Pla_Preço";#N/A,#N/A,FALSE,"Crono"}</definedName>
    <definedName name="dghzdfhsd" localSheetId="9" hidden="1">{#N/A,#N/A,FALSE,"Pla_Preço";#N/A,#N/A,FALSE,"Crono"}</definedName>
    <definedName name="dghzdfhsd" localSheetId="4" hidden="1">{#N/A,#N/A,FALSE,"Pla_Preço";#N/A,#N/A,FALSE,"Crono"}</definedName>
    <definedName name="dghzdfhsd" localSheetId="5" hidden="1">{#N/A,#N/A,FALSE,"Pla_Preço";#N/A,#N/A,FALSE,"Crono"}</definedName>
    <definedName name="dghzdfhsd" localSheetId="2" hidden="1">{#N/A,#N/A,FALSE,"Pla_Preço";#N/A,#N/A,FALSE,"Crono"}</definedName>
    <definedName name="dghzdfhsd" localSheetId="10" hidden="1">{#N/A,#N/A,FALSE,"Pla_Preço";#N/A,#N/A,FALSE,"Crono"}</definedName>
    <definedName name="dghzdfhsd" localSheetId="11" hidden="1">{#N/A,#N/A,FALSE,"Pla_Preço";#N/A,#N/A,FALSE,"Crono"}</definedName>
    <definedName name="dghzdfhsd" localSheetId="13" hidden="1">{#N/A,#N/A,FALSE,"Pla_Preço";#N/A,#N/A,FALSE,"Crono"}</definedName>
    <definedName name="dghzdfhsd" localSheetId="0" hidden="1">{#N/A,#N/A,FALSE,"Pla_Preço";#N/A,#N/A,FALSE,"Crono"}</definedName>
    <definedName name="dghzdfhsd" localSheetId="1" hidden="1">{#N/A,#N/A,FALSE,"Pla_Preço";#N/A,#N/A,FALSE,"Crono"}</definedName>
    <definedName name="dghzdfhsd" hidden="1">{#N/A,#N/A,FALSE,"Pla_Preço";#N/A,#N/A,FALSE,"Crono"}</definedName>
    <definedName name="DIE">[20]SERV!$E$82</definedName>
    <definedName name="drenae" localSheetId="6">#REF!</definedName>
    <definedName name="drenae" localSheetId="9">#REF!</definedName>
    <definedName name="drenae" localSheetId="4">#REF!</definedName>
    <definedName name="drenae" localSheetId="5">#REF!</definedName>
    <definedName name="drenae" localSheetId="2">#REF!</definedName>
    <definedName name="drenae" localSheetId="10">#REF!</definedName>
    <definedName name="drenae" localSheetId="0">#REF!</definedName>
    <definedName name="drenae" localSheetId="1">#REF!</definedName>
    <definedName name="drenae">#REF!</definedName>
    <definedName name="Dreno1" localSheetId="2">'[3]F. MEDIÇAO'!#REF!</definedName>
    <definedName name="Dreno1" localSheetId="3">'[3]F. MEDIÇAO'!#REF!</definedName>
    <definedName name="Dreno1" localSheetId="10">'[3]F. MEDIÇAO'!#REF!</definedName>
    <definedName name="Dreno1" localSheetId="0">'[3]F. MEDIÇAO'!#REF!</definedName>
    <definedName name="Dreno1" localSheetId="1">'[3]F. MEDIÇAO'!#REF!</definedName>
    <definedName name="Dreno1">'[3]F. MEDIÇAO'!#REF!</definedName>
    <definedName name="dsghnfxgvnjxf" localSheetId="6">#REF!</definedName>
    <definedName name="dsghnfxgvnjxf" localSheetId="9">#REF!</definedName>
    <definedName name="dsghnfxgvnjxf" localSheetId="5">#REF!</definedName>
    <definedName name="dsghnfxgvnjxf" localSheetId="3">#REF!</definedName>
    <definedName name="dsghnfxgvnjxf" localSheetId="10">#REF!</definedName>
    <definedName name="dsghnfxgvnjxf" localSheetId="11">#REF!</definedName>
    <definedName name="dsghnfxgvnjxf" localSheetId="13">#REF!</definedName>
    <definedName name="dsghnfxgvnjxf">#REF!</definedName>
    <definedName name="dsgjhxgn" localSheetId="6" hidden="1">{#N/A,#N/A,FALSE,"Pla_Preço";#N/A,#N/A,FALSE,"Crono"}</definedName>
    <definedName name="dsgjhxgn" localSheetId="9" hidden="1">{#N/A,#N/A,FALSE,"Pla_Preço";#N/A,#N/A,FALSE,"Crono"}</definedName>
    <definedName name="dsgjhxgn" localSheetId="4" hidden="1">{#N/A,#N/A,FALSE,"Pla_Preço";#N/A,#N/A,FALSE,"Crono"}</definedName>
    <definedName name="dsgjhxgn" localSheetId="5" hidden="1">{#N/A,#N/A,FALSE,"Pla_Preço";#N/A,#N/A,FALSE,"Crono"}</definedName>
    <definedName name="dsgjhxgn" localSheetId="2" hidden="1">{#N/A,#N/A,FALSE,"Pla_Preço";#N/A,#N/A,FALSE,"Crono"}</definedName>
    <definedName name="dsgjhxgn" localSheetId="10" hidden="1">{#N/A,#N/A,FALSE,"Pla_Preço";#N/A,#N/A,FALSE,"Crono"}</definedName>
    <definedName name="dsgjhxgn" localSheetId="11" hidden="1">{#N/A,#N/A,FALSE,"Pla_Preço";#N/A,#N/A,FALSE,"Crono"}</definedName>
    <definedName name="dsgjhxgn" localSheetId="13" hidden="1">{#N/A,#N/A,FALSE,"Pla_Preço";#N/A,#N/A,FALSE,"Crono"}</definedName>
    <definedName name="dsgjhxgn" localSheetId="0" hidden="1">{#N/A,#N/A,FALSE,"Pla_Preço";#N/A,#N/A,FALSE,"Crono"}</definedName>
    <definedName name="dsgjhxgn" localSheetId="1" hidden="1">{#N/A,#N/A,FALSE,"Pla_Preço";#N/A,#N/A,FALSE,"Crono"}</definedName>
    <definedName name="dsgjhxgn" hidden="1">{#N/A,#N/A,FALSE,"Pla_Preço";#N/A,#N/A,FALSE,"Crono"}</definedName>
    <definedName name="e__cm" localSheetId="2">'[10]Fresagem de Pista Ago-98'!#REF!</definedName>
    <definedName name="e__cm" localSheetId="3">'[10]Fresagem de Pista Ago-98'!#REF!</definedName>
    <definedName name="e__cm" localSheetId="10">'[10]Fresagem de Pista Ago-98'!#REF!</definedName>
    <definedName name="e__cm">'[10]Fresagem de Pista Ago-98'!#REF!</definedName>
    <definedName name="edit">[20]TRAÇOS!$A$23</definedName>
    <definedName name="EDITAL">[20]TRAÇOS!$A$6</definedName>
    <definedName name="EEEE" localSheetId="6">#REF!</definedName>
    <definedName name="EEEE" localSheetId="9">#REF!</definedName>
    <definedName name="EEEE" localSheetId="4">#REF!</definedName>
    <definedName name="EEEE" localSheetId="5">#REF!</definedName>
    <definedName name="EEEE" localSheetId="3">#REF!</definedName>
    <definedName name="EEEE" localSheetId="10">#REF!</definedName>
    <definedName name="EEEE">#REF!</definedName>
    <definedName name="ENCARREGADO">[9]Serviços!$G$60</definedName>
    <definedName name="ENROCAMENTO" localSheetId="6">#REF!</definedName>
    <definedName name="ENROCAMENTO" localSheetId="9">#REF!</definedName>
    <definedName name="ENROCAMENTO" localSheetId="4">#REF!</definedName>
    <definedName name="ENROCAMENTO" localSheetId="5">#REF!</definedName>
    <definedName name="ENROCAMENTO" localSheetId="2">#REF!</definedName>
    <definedName name="ENROCAMENTO" localSheetId="3">#REF!</definedName>
    <definedName name="ENROCAMENTO" localSheetId="10">#REF!</definedName>
    <definedName name="ENROCAMENTO">#REF!</definedName>
    <definedName name="ENROCAMENTOJOGADA" localSheetId="2">#REF!</definedName>
    <definedName name="ENROCAMENTOJOGADA" localSheetId="3">#REF!</definedName>
    <definedName name="ENROCAMENTOJOGADA" localSheetId="10">#REF!</definedName>
    <definedName name="ENROCAMENTOJOGADA">#REF!</definedName>
    <definedName name="EPA" localSheetId="6">[7]SERVIÇOS!#REF!</definedName>
    <definedName name="EPA" localSheetId="9">[7]SERVIÇOS!#REF!</definedName>
    <definedName name="EPA" localSheetId="4">[7]SERVIÇOS!#REF!</definedName>
    <definedName name="EPA" localSheetId="5">[7]SERVIÇOS!#REF!</definedName>
    <definedName name="EPA" localSheetId="2">[7]SERVIÇOS!#REF!</definedName>
    <definedName name="EPA" localSheetId="3">[7]SERVIÇOS!#REF!</definedName>
    <definedName name="EPA" localSheetId="10">[7]SERVIÇOS!#REF!</definedName>
    <definedName name="EPA">[7]SERVIÇOS!#REF!</definedName>
    <definedName name="EPJ" localSheetId="2">[7]SERVIÇOS!#REF!</definedName>
    <definedName name="EPJ" localSheetId="3">[7]SERVIÇOS!#REF!</definedName>
    <definedName name="EPJ" localSheetId="10">[7]SERVIÇOS!#REF!</definedName>
    <definedName name="EPJ">[7]SERVIÇOS!#REF!</definedName>
    <definedName name="EQUIP">[20]EQUIPMO!$B$11</definedName>
    <definedName name="ESC1CAT">[9]Serviços!$G$21</definedName>
    <definedName name="ESCAVAÇÃO" localSheetId="6">#REF!</definedName>
    <definedName name="ESCAVAÇÃO" localSheetId="9">#REF!</definedName>
    <definedName name="ESCAVAÇÃO" localSheetId="4">#REF!</definedName>
    <definedName name="ESCAVAÇÃO" localSheetId="5">#REF!</definedName>
    <definedName name="ESCAVAÇÃO" localSheetId="2">#REF!</definedName>
    <definedName name="ESCAVAÇÃO" localSheetId="3">#REF!</definedName>
    <definedName name="ESCAVAÇÃO" localSheetId="10">#REF!</definedName>
    <definedName name="ESCAVAÇÃO">#REF!</definedName>
    <definedName name="Eu" localSheetId="6">#REF!</definedName>
    <definedName name="Eu" localSheetId="9">#REF!</definedName>
    <definedName name="Eu" localSheetId="5">#REF!</definedName>
    <definedName name="Eu" localSheetId="2">#REF!</definedName>
    <definedName name="Eu" localSheetId="3">#REF!</definedName>
    <definedName name="Eu" localSheetId="10">#REF!</definedName>
    <definedName name="Eu" localSheetId="11">#REF!</definedName>
    <definedName name="Eu" localSheetId="13">#REF!</definedName>
    <definedName name="Eu">#REF!</definedName>
    <definedName name="EX" localSheetId="3">#REF!</definedName>
    <definedName name="EX" localSheetId="10">#REF!</definedName>
    <definedName name="EX">#REF!</definedName>
    <definedName name="EXT">[7]INDICES!$C$129</definedName>
    <definedName name="EXT__m" localSheetId="6">'[10]Fresagem de Pista Ago-98'!#REF!</definedName>
    <definedName name="EXT__m" localSheetId="9">'[10]Fresagem de Pista Ago-98'!#REF!</definedName>
    <definedName name="EXT__m" localSheetId="4">'[10]Fresagem de Pista Ago-98'!#REF!</definedName>
    <definedName name="EXT__m" localSheetId="5">'[10]Fresagem de Pista Ago-98'!#REF!</definedName>
    <definedName name="EXT__m" localSheetId="2">'[10]Fresagem de Pista Ago-98'!#REF!</definedName>
    <definedName name="EXT__m" localSheetId="3">'[10]Fresagem de Pista Ago-98'!#REF!</definedName>
    <definedName name="EXT__m" localSheetId="10">'[10]Fresagem de Pista Ago-98'!#REF!</definedName>
    <definedName name="EXT__m">'[10]Fresagem de Pista Ago-98'!#REF!</definedName>
    <definedName name="extenção" localSheetId="6">#REF!</definedName>
    <definedName name="extenção" localSheetId="2">#REF!</definedName>
    <definedName name="extenção" localSheetId="3">#REF!</definedName>
    <definedName name="extenção" localSheetId="10">#REF!</definedName>
    <definedName name="extenção">#REF!</definedName>
    <definedName name="EXTENSÃO">[16]DADOS!$C$16</definedName>
    <definedName name="Extract">'[6]DESEMP AN'!$B$36:$H$36</definedName>
    <definedName name="f" localSheetId="6">'[10]Fresagem de Pista Ago-98'!#REF!</definedName>
    <definedName name="f" localSheetId="9">'[10]Fresagem de Pista Ago-98'!#REF!</definedName>
    <definedName name="f" localSheetId="4">'[10]Fresagem de Pista Ago-98'!#REF!</definedName>
    <definedName name="f" localSheetId="5">'[10]Fresagem de Pista Ago-98'!#REF!</definedName>
    <definedName name="f" localSheetId="2">'[10]Fresagem de Pista Ago-98'!#REF!</definedName>
    <definedName name="f" localSheetId="10">'[10]Fresagem de Pista Ago-98'!#REF!</definedName>
    <definedName name="f" localSheetId="0">'[10]Fresagem de Pista Ago-98'!#REF!</definedName>
    <definedName name="f" localSheetId="1">'[10]Fresagem de Pista Ago-98'!#REF!</definedName>
    <definedName name="f">'[10]Fresagem de Pista Ago-98'!#REF!</definedName>
    <definedName name="feriados" localSheetId="6">#REF!</definedName>
    <definedName name="feriados" localSheetId="9">#REF!</definedName>
    <definedName name="feriados" localSheetId="4">#REF!</definedName>
    <definedName name="feriados" localSheetId="5">#REF!</definedName>
    <definedName name="feriados" localSheetId="2">#REF!</definedName>
    <definedName name="feriados" localSheetId="3">#REF!</definedName>
    <definedName name="feriados" localSheetId="10">#REF!</definedName>
    <definedName name="feriados">#REF!</definedName>
    <definedName name="fhdfhsfd" localSheetId="6">[1]SID_NI_5!#REF!</definedName>
    <definedName name="fhdfhsfd" localSheetId="9">[1]SID_NI_5!#REF!</definedName>
    <definedName name="fhdfhsfd" localSheetId="4">[1]SID_NI_5!#REF!</definedName>
    <definedName name="fhdfhsfd" localSheetId="5">[1]SID_NI_5!#REF!</definedName>
    <definedName name="fhdfhsfd" localSheetId="2">[1]SID_NI_5!#REF!</definedName>
    <definedName name="fhdfhsfd" localSheetId="3">[1]SID_NI_5!#REF!</definedName>
    <definedName name="fhdfhsfd" localSheetId="10">[1]SID_NI_5!#REF!</definedName>
    <definedName name="fhdfhsfd" localSheetId="11">[1]SID_NI_5!#REF!</definedName>
    <definedName name="fhdfhsfd" localSheetId="13">[1]SID_NI_5!#REF!</definedName>
    <definedName name="fhdfhsfd" localSheetId="0">[1]SID_NI_5!#REF!</definedName>
    <definedName name="fhdfhsfd" localSheetId="1">[1]SID_NI_5!#REF!</definedName>
    <definedName name="fhdfhsfd">[1]SID_NI_5!#REF!</definedName>
    <definedName name="FIRMA">[16]DADOS!$C$2</definedName>
    <definedName name="FIRMA2">[20]TRAÇOS!$A$11</definedName>
    <definedName name="FORMA" localSheetId="6">#REF!</definedName>
    <definedName name="FORMA" localSheetId="9">#REF!</definedName>
    <definedName name="FORMA" localSheetId="4">#REF!</definedName>
    <definedName name="FORMA" localSheetId="5">#REF!</definedName>
    <definedName name="FORMA" localSheetId="2">#REF!</definedName>
    <definedName name="FORMA" localSheetId="3">#REF!</definedName>
    <definedName name="FORMA" localSheetId="10">#REF!</definedName>
    <definedName name="FORMA">#REF!</definedName>
    <definedName name="FRESAGEM" localSheetId="6">'[10]Fresagem de Pista Ago-98'!#REF!</definedName>
    <definedName name="FRESAGEM" localSheetId="9">'[10]Fresagem de Pista Ago-98'!#REF!</definedName>
    <definedName name="FRESAGEM" localSheetId="4">'[10]Fresagem de Pista Ago-98'!#REF!</definedName>
    <definedName name="FRESAGEM" localSheetId="5">'[10]Fresagem de Pista Ago-98'!#REF!</definedName>
    <definedName name="FRESAGEM" localSheetId="2">'[10]Fresagem de Pista Ago-98'!#REF!</definedName>
    <definedName name="FRESAGEM" localSheetId="3">'[10]Fresagem de Pista Ago-98'!#REF!</definedName>
    <definedName name="FRESAGEM" localSheetId="10">'[10]Fresagem de Pista Ago-98'!#REF!</definedName>
    <definedName name="FRESAGEM">'[10]Fresagem de Pista Ago-98'!#REF!</definedName>
    <definedName name="G" localSheetId="6">#REF!</definedName>
    <definedName name="G" localSheetId="9">#REF!</definedName>
    <definedName name="G" localSheetId="4">#REF!</definedName>
    <definedName name="G" localSheetId="5">#REF!</definedName>
    <definedName name="G" localSheetId="2">#REF!</definedName>
    <definedName name="G" localSheetId="3">#REF!</definedName>
    <definedName name="G" localSheetId="10">#REF!</definedName>
    <definedName name="G">#REF!</definedName>
    <definedName name="GAS">[20]SERV!$E$81</definedName>
    <definedName name="ghgh" localSheetId="6">#REF!</definedName>
    <definedName name="ghgh" localSheetId="9">#REF!</definedName>
    <definedName name="ghgh" localSheetId="5">#REF!</definedName>
    <definedName name="ghgh" localSheetId="3">#REF!</definedName>
    <definedName name="ghgh" localSheetId="10">#REF!</definedName>
    <definedName name="ghgh" localSheetId="11">#REF!</definedName>
    <definedName name="ghgh" localSheetId="13">#REF!</definedName>
    <definedName name="ghgh">#REF!</definedName>
    <definedName name="GRADUADA" localSheetId="2">#REF!</definedName>
    <definedName name="GRADUADA" localSheetId="3">#REF!</definedName>
    <definedName name="GRADUADA" localSheetId="10">#REF!</definedName>
    <definedName name="GRADUADA">#REF!</definedName>
    <definedName name="GRAMA" localSheetId="2">#REF!</definedName>
    <definedName name="GRAMA" localSheetId="3">#REF!</definedName>
    <definedName name="GRAMA" localSheetId="10">#REF!</definedName>
    <definedName name="GRAMA">#REF!</definedName>
    <definedName name="GRAMADA">[9]Serviços!$G$47</definedName>
    <definedName name="hiper_170" localSheetId="6">#REF!</definedName>
    <definedName name="hiper_170" localSheetId="9">#REF!</definedName>
    <definedName name="hiper_170" localSheetId="4">#REF!</definedName>
    <definedName name="hiper_170" localSheetId="5">#REF!</definedName>
    <definedName name="hiper_170" localSheetId="2">#REF!</definedName>
    <definedName name="hiper_170" localSheetId="3">#REF!</definedName>
    <definedName name="hiper_170" localSheetId="10">#REF!</definedName>
    <definedName name="hiper_170">#REF!</definedName>
    <definedName name="IMPR" localSheetId="6">[7]SERVIÇOS!#REF!</definedName>
    <definedName name="IMPR" localSheetId="9">[7]SERVIÇOS!#REF!</definedName>
    <definedName name="IMPR" localSheetId="4">[7]SERVIÇOS!#REF!</definedName>
    <definedName name="IMPR" localSheetId="5">[7]SERVIÇOS!#REF!</definedName>
    <definedName name="IMPR" localSheetId="2">[7]SERVIÇOS!#REF!</definedName>
    <definedName name="IMPR" localSheetId="3">[7]SERVIÇOS!#REF!</definedName>
    <definedName name="IMPR" localSheetId="10">[7]SERVIÇOS!#REF!</definedName>
    <definedName name="IMPR">[7]SERVIÇOS!#REF!</definedName>
    <definedName name="IMPRIMAÇÃO" localSheetId="6">#REF!</definedName>
    <definedName name="IMPRIMAÇÃO" localSheetId="9">#REF!</definedName>
    <definedName name="IMPRIMAÇÃO" localSheetId="5">#REF!</definedName>
    <definedName name="IMPRIMAÇÃO" localSheetId="2">#REF!</definedName>
    <definedName name="IMPRIMAÇÃO" localSheetId="3">#REF!</definedName>
    <definedName name="IMPRIMAÇÃO" localSheetId="10">#REF!</definedName>
    <definedName name="IMPRIMAÇÃO" localSheetId="11">#REF!</definedName>
    <definedName name="IMPRIMAÇÃO" localSheetId="13">#REF!</definedName>
    <definedName name="IMPRIMAÇÃO">#REF!</definedName>
    <definedName name="INSUMOS" localSheetId="2">#REF!</definedName>
    <definedName name="INSUMOS" localSheetId="3">#REF!</definedName>
    <definedName name="INSUMOS" localSheetId="10">#REF!</definedName>
    <definedName name="INSUMOS">#REF!</definedName>
    <definedName name="jnxcfhnxc" localSheetId="6">#REF!</definedName>
    <definedName name="jnxcfhnxc" localSheetId="3">#REF!</definedName>
    <definedName name="jnxcfhnxc" localSheetId="10">#REF!</definedName>
    <definedName name="jnxcfhnxc">#REF!</definedName>
    <definedName name="JOGADA">[9]Serviços!$G$23</definedName>
    <definedName name="JR_PAGE_ANCHOR_0_1" localSheetId="6">#REF!</definedName>
    <definedName name="JR_PAGE_ANCHOR_0_1" localSheetId="9">#REF!</definedName>
    <definedName name="JR_PAGE_ANCHOR_0_1" localSheetId="4">#REF!</definedName>
    <definedName name="JR_PAGE_ANCHOR_0_1" localSheetId="5">#REF!</definedName>
    <definedName name="JR_PAGE_ANCHOR_0_1" localSheetId="2">#REF!</definedName>
    <definedName name="JR_PAGE_ANCHOR_0_1" localSheetId="10">#REF!</definedName>
    <definedName name="JR_PAGE_ANCHOR_0_1" localSheetId="0">#REF!</definedName>
    <definedName name="JR_PAGE_ANCHOR_0_1" localSheetId="1">#REF!</definedName>
    <definedName name="JR_PAGE_ANCHOR_0_1">#REF!</definedName>
    <definedName name="JR_PAGE_ANCHOR_1_1" localSheetId="6">#REF!</definedName>
    <definedName name="JR_PAGE_ANCHOR_1_1" localSheetId="9">#REF!</definedName>
    <definedName name="JR_PAGE_ANCHOR_1_1" localSheetId="4">#REF!</definedName>
    <definedName name="JR_PAGE_ANCHOR_1_1" localSheetId="5">#REF!</definedName>
    <definedName name="JR_PAGE_ANCHOR_1_1" localSheetId="10">#REF!</definedName>
    <definedName name="JR_PAGE_ANCHOR_1_1">#REF!</definedName>
    <definedName name="JR_PAGE_ANCHOR_4_1" localSheetId="6">#REF!</definedName>
    <definedName name="JR_PAGE_ANCHOR_4_1" localSheetId="9">#REF!</definedName>
    <definedName name="JR_PAGE_ANCHOR_4_1" localSheetId="4">#REF!</definedName>
    <definedName name="JR_PAGE_ANCHOR_4_1" localSheetId="5">#REF!</definedName>
    <definedName name="JR_PAGE_ANCHOR_4_1" localSheetId="10">#REF!</definedName>
    <definedName name="JR_PAGE_ANCHOR_4_1">#REF!</definedName>
    <definedName name="JR_PAGE_ANCHOR_6_1" localSheetId="10">#REF!</definedName>
    <definedName name="JR_PAGE_ANCHOR_6_1">#REF!</definedName>
    <definedName name="JUROS">[20]SERV!$E$84</definedName>
    <definedName name="Kincc" localSheetId="6">#REF!</definedName>
    <definedName name="Kincc" localSheetId="2">#REF!</definedName>
    <definedName name="Kincc" localSheetId="3">#REF!</definedName>
    <definedName name="Kincc" localSheetId="10">#REF!</definedName>
    <definedName name="Kincc">#REF!</definedName>
    <definedName name="Koae" localSheetId="6">#REF!</definedName>
    <definedName name="Koae" localSheetId="2">#REF!</definedName>
    <definedName name="Koae" localSheetId="3">#REF!</definedName>
    <definedName name="Koae" localSheetId="10">#REF!</definedName>
    <definedName name="Koae">#REF!</definedName>
    <definedName name="Kp" localSheetId="6">#REF!</definedName>
    <definedName name="Kp" localSheetId="2">#REF!</definedName>
    <definedName name="Kp" localSheetId="3">#REF!</definedName>
    <definedName name="Kp" localSheetId="10">#REF!</definedName>
    <definedName name="Kp">#REF!</definedName>
    <definedName name="Kt" localSheetId="6">#REF!</definedName>
    <definedName name="Kt" localSheetId="2">#REF!</definedName>
    <definedName name="Kt" localSheetId="3">#REF!</definedName>
    <definedName name="Kt" localSheetId="10">#REF!</definedName>
    <definedName name="Kt">#REF!</definedName>
    <definedName name="KTT" localSheetId="3">#REF!</definedName>
    <definedName name="KTT" localSheetId="10">#REF!</definedName>
    <definedName name="KTT">#REF!</definedName>
    <definedName name="LADO" localSheetId="6">'[10]Fresagem de Pista Ago-98'!#REF!</definedName>
    <definedName name="LADO" localSheetId="9">'[10]Fresagem de Pista Ago-98'!#REF!</definedName>
    <definedName name="LADO" localSheetId="4">'[10]Fresagem de Pista Ago-98'!#REF!</definedName>
    <definedName name="LADO" localSheetId="5">'[10]Fresagem de Pista Ago-98'!#REF!</definedName>
    <definedName name="LADO" localSheetId="2">'[10]Fresagem de Pista Ago-98'!#REF!</definedName>
    <definedName name="LADO" localSheetId="3">'[10]Fresagem de Pista Ago-98'!#REF!</definedName>
    <definedName name="LADO" localSheetId="10">'[10]Fresagem de Pista Ago-98'!#REF!</definedName>
    <definedName name="LADO">'[10]Fresagem de Pista Ago-98'!#REF!</definedName>
    <definedName name="LAG" localSheetId="2">[7]SERVIÇOS!#REF!</definedName>
    <definedName name="LAG" localSheetId="3">[7]SERVIÇOS!#REF!</definedName>
    <definedName name="LAG" localSheetId="10">[7]SERVIÇOS!#REF!</definedName>
    <definedName name="LAG">[7]SERVIÇOS!#REF!</definedName>
    <definedName name="LARG" localSheetId="2">'[10]Fresagem de Pista Ago-98'!#REF!</definedName>
    <definedName name="LARG" localSheetId="3">'[10]Fresagem de Pista Ago-98'!#REF!</definedName>
    <definedName name="LARG" localSheetId="10">'[10]Fresagem de Pista Ago-98'!#REF!</definedName>
    <definedName name="LARG">'[10]Fresagem de Pista Ago-98'!#REF!</definedName>
    <definedName name="LB">[9]Serviços!$G$36</definedName>
    <definedName name="LD" localSheetId="6">'[10]Fresagem de Pista Ago-98'!#REF!</definedName>
    <definedName name="LD" localSheetId="9">'[10]Fresagem de Pista Ago-98'!#REF!</definedName>
    <definedName name="LD" localSheetId="4">'[10]Fresagem de Pista Ago-98'!#REF!</definedName>
    <definedName name="LD" localSheetId="5">'[10]Fresagem de Pista Ago-98'!#REF!</definedName>
    <definedName name="LD" localSheetId="2">'[10]Fresagem de Pista Ago-98'!#REF!</definedName>
    <definedName name="LD" localSheetId="3">'[10]Fresagem de Pista Ago-98'!#REF!</definedName>
    <definedName name="LD" localSheetId="10">'[10]Fresagem de Pista Ago-98'!#REF!</definedName>
    <definedName name="LD">'[10]Fresagem de Pista Ago-98'!#REF!</definedName>
    <definedName name="LDA">[9]Serviços!$G$35</definedName>
    <definedName name="LEIVAS">[9]Serviços!$G$25</definedName>
    <definedName name="LIMPBUE" localSheetId="6">#REF!</definedName>
    <definedName name="LIMPBUE" localSheetId="9">#REF!</definedName>
    <definedName name="LIMPBUE" localSheetId="4">#REF!</definedName>
    <definedName name="LIMPBUE" localSheetId="5">#REF!</definedName>
    <definedName name="LIMPBUE" localSheetId="2">#REF!</definedName>
    <definedName name="LIMPBUE" localSheetId="3">#REF!</definedName>
    <definedName name="LIMPBUE" localSheetId="10">#REF!</definedName>
    <definedName name="LIMPBUE">#REF!</definedName>
    <definedName name="LIMPEZADESCIDA" localSheetId="2">#REF!</definedName>
    <definedName name="LIMPEZADESCIDA" localSheetId="3">#REF!</definedName>
    <definedName name="LIMPEZADESCIDA" localSheetId="10">#REF!</definedName>
    <definedName name="LIMPEZADESCIDA">#REF!</definedName>
    <definedName name="LIMPEZAMEIOFIO" localSheetId="2">#REF!</definedName>
    <definedName name="LIMPEZAMEIOFIO" localSheetId="3">#REF!</definedName>
    <definedName name="LIMPEZAMEIOFIO" localSheetId="10">#REF!</definedName>
    <definedName name="LIMPEZAMEIOFIO">#REF!</definedName>
    <definedName name="LIMPEZAPONTE" localSheetId="2">#REF!</definedName>
    <definedName name="LIMPEZAPONTE" localSheetId="3">#REF!</definedName>
    <definedName name="LIMPEZAPONTE" localSheetId="10">#REF!</definedName>
    <definedName name="LIMPEZAPONTE">#REF!</definedName>
    <definedName name="LIMPVALA" localSheetId="2">#REF!</definedName>
    <definedName name="LIMPVALA" localSheetId="3">#REF!</definedName>
    <definedName name="LIMPVALA" localSheetId="10">#REF!</definedName>
    <definedName name="LIMPVALA">#REF!</definedName>
    <definedName name="loc">[20]TRAÇOS!$A$38</definedName>
    <definedName name="LOCAL">[16]DADOS!$C$31</definedName>
    <definedName name="LP">[9]Serviços!$G$20</definedName>
    <definedName name="LPS">[9]Serviços!$G$38</definedName>
    <definedName name="LSMF">[9]Serviços!$G$33</definedName>
    <definedName name="LVC">[9]Serviços!$G$34</definedName>
    <definedName name="MBBET" localSheetId="6">[7]SERVIÇOS!#REF!</definedName>
    <definedName name="MBBET" localSheetId="9">[7]SERVIÇOS!#REF!</definedName>
    <definedName name="MBBET" localSheetId="4">[7]SERVIÇOS!#REF!</definedName>
    <definedName name="MBBET" localSheetId="5">[7]SERVIÇOS!#REF!</definedName>
    <definedName name="MBBET" localSheetId="2">[7]SERVIÇOS!#REF!</definedName>
    <definedName name="MBBET" localSheetId="3">[7]SERVIÇOS!#REF!</definedName>
    <definedName name="MBBET" localSheetId="10">[7]SERVIÇOS!#REF!</definedName>
    <definedName name="MBBET">[7]SERVIÇOS!#REF!</definedName>
    <definedName name="MBUF">[2]MBUQ!$E$19</definedName>
    <definedName name="MBUFMANUAL" localSheetId="6">#REF!</definedName>
    <definedName name="MBUFMANUAL" localSheetId="9">#REF!</definedName>
    <definedName name="MBUFMANUAL" localSheetId="4">#REF!</definedName>
    <definedName name="MBUFMANUAL" localSheetId="5">#REF!</definedName>
    <definedName name="MBUFMANUAL" localSheetId="2">#REF!</definedName>
    <definedName name="MBUFMANUAL" localSheetId="3">#REF!</definedName>
    <definedName name="MBUFMANUAL" localSheetId="10">#REF!</definedName>
    <definedName name="MBUFMANUAL">#REF!</definedName>
    <definedName name="MBUQ" localSheetId="6">[2]MBUQ!#REF!</definedName>
    <definedName name="MBUQ" localSheetId="9">[2]MBUQ!#REF!</definedName>
    <definedName name="MBUQ" localSheetId="4">[2]MBUQ!#REF!</definedName>
    <definedName name="MBUQ" localSheetId="5">[2]MBUQ!#REF!</definedName>
    <definedName name="MBUQ" localSheetId="2">[2]MBUQ!#REF!</definedName>
    <definedName name="MBUQ" localSheetId="3">[2]MBUQ!#REF!</definedName>
    <definedName name="MBUQ" localSheetId="10">[2]MBUQ!#REF!</definedName>
    <definedName name="MBUQ">[2]MBUQ!#REF!</definedName>
    <definedName name="MEDIÇÃO1">[16]DADOS!$C$21</definedName>
    <definedName name="medir">[21]Teor!$B$3:$B$7</definedName>
    <definedName name="MERCADOSEL" localSheetId="6">#REF!</definedName>
    <definedName name="MERCADOSEL" localSheetId="9">#REF!</definedName>
    <definedName name="MERCADOSEL" localSheetId="4">#REF!</definedName>
    <definedName name="MERCADOSEL" localSheetId="5">#REF!</definedName>
    <definedName name="MERCADOSEL" localSheetId="2">#REF!</definedName>
    <definedName name="MERCADOSEL" localSheetId="3">#REF!</definedName>
    <definedName name="MERCADOSEL" localSheetId="10">#REF!</definedName>
    <definedName name="MERCADOSEL">#REF!</definedName>
    <definedName name="MERCADOSELF" localSheetId="2">#REF!</definedName>
    <definedName name="MERCADOSELF" localSheetId="3">#REF!</definedName>
    <definedName name="MERCADOSELF" localSheetId="10">#REF!</definedName>
    <definedName name="MERCADOSELF">#REF!</definedName>
    <definedName name="MES">'[2]F. MEDIÇAO'!$C$135</definedName>
    <definedName name="MICRO1.5">[9]Serviços!$G$53</definedName>
    <definedName name="mmm" localSheetId="6">#REF!</definedName>
    <definedName name="mmm" localSheetId="9">#REF!</definedName>
    <definedName name="mmm" localSheetId="3">#REF!</definedName>
    <definedName name="mmm" localSheetId="10">#REF!</definedName>
    <definedName name="mmm">#REF!</definedName>
    <definedName name="mmmmmmmmmmmmmmmmmm" localSheetId="2">#REF!</definedName>
    <definedName name="mmmmmmmmmmmmmmmmmm" localSheetId="3">#REF!</definedName>
    <definedName name="mmmmmmmmmmmmmmmmmm" localSheetId="10">#REF!</definedName>
    <definedName name="mmmmmmmmmmmmmmmmmm">#REF!</definedName>
    <definedName name="MOTOSERRA">[9]Serviços!$G$64</definedName>
    <definedName name="MUDAS" localSheetId="6">#REF!</definedName>
    <definedName name="MUDAS" localSheetId="9">#REF!</definedName>
    <definedName name="MUDAS" localSheetId="4">#REF!</definedName>
    <definedName name="MUDAS" localSheetId="5">#REF!</definedName>
    <definedName name="MUDAS" localSheetId="2">#REF!</definedName>
    <definedName name="MUDAS" localSheetId="3">#REF!</definedName>
    <definedName name="MUDAS" localSheetId="10">#REF!</definedName>
    <definedName name="MUDAS">#REF!</definedName>
    <definedName name="municipio" localSheetId="2">'Municípios BDI Serviços'!$B$3:$B$81</definedName>
    <definedName name="municipio">'[22]Municípios ISS'!$A$2:$A$80</definedName>
    <definedName name="N_NF">[16]DADOS!$C$24</definedName>
    <definedName name="NUAISDHG" localSheetId="6">[4]Original!#REF!</definedName>
    <definedName name="NUAISDHG" localSheetId="9">[4]Original!#REF!</definedName>
    <definedName name="NUAISDHG" localSheetId="4">[4]Original!#REF!</definedName>
    <definedName name="NUAISDHG" localSheetId="5">[4]Original!#REF!</definedName>
    <definedName name="NUAISDHG" localSheetId="2">[4]Original!#REF!</definedName>
    <definedName name="NUAISDHG" localSheetId="3">[4]Original!#REF!</definedName>
    <definedName name="NUAISDHG" localSheetId="10">[4]Original!#REF!</definedName>
    <definedName name="NUAISDHG">[4]Original!#REF!</definedName>
    <definedName name="NUMEROMEDIÇÃO">'[2]F. MEDIÇAO'!$C$138</definedName>
    <definedName name="oac" localSheetId="6">#REF!</definedName>
    <definedName name="oac" localSheetId="9">#REF!</definedName>
    <definedName name="oac" localSheetId="4">#REF!</definedName>
    <definedName name="oac" localSheetId="5">#REF!</definedName>
    <definedName name="oac" localSheetId="2">#REF!</definedName>
    <definedName name="oac" localSheetId="3">#REF!</definedName>
    <definedName name="oac" localSheetId="10">#REF!</definedName>
    <definedName name="oac">#REF!</definedName>
    <definedName name="OBR_NE" localSheetId="2">#REF!</definedName>
    <definedName name="OBR_NE" localSheetId="3">#REF!</definedName>
    <definedName name="OBR_NE" localSheetId="10">#REF!</definedName>
    <definedName name="OBR_NE">#REF!</definedName>
    <definedName name="OBR_SE" localSheetId="2">#REF!</definedName>
    <definedName name="OBR_SE" localSheetId="3">#REF!</definedName>
    <definedName name="OBR_SE" localSheetId="10">#REF!</definedName>
    <definedName name="OBR_SE">#REF!</definedName>
    <definedName name="OBR_SL" localSheetId="2">#REF!</definedName>
    <definedName name="OBR_SL" localSheetId="3">#REF!</definedName>
    <definedName name="OBR_SL" localSheetId="10">#REF!</definedName>
    <definedName name="OBR_SL">#REF!</definedName>
    <definedName name="OBR_TC" localSheetId="2">#REF!</definedName>
    <definedName name="OBR_TC" localSheetId="3">#REF!</definedName>
    <definedName name="OBR_TC" localSheetId="10">#REF!</definedName>
    <definedName name="OBR_TC">#REF!</definedName>
    <definedName name="OBRA">[23]ACOMPANHAMENTO!$D$6</definedName>
    <definedName name="OBRAS" localSheetId="6">#REF!</definedName>
    <definedName name="OBRAS" localSheetId="9">#REF!</definedName>
    <definedName name="OBRAS" localSheetId="4">#REF!</definedName>
    <definedName name="OBRAS" localSheetId="5">#REF!</definedName>
    <definedName name="OBRAS" localSheetId="2">#REF!</definedName>
    <definedName name="OBRAS" localSheetId="3">#REF!</definedName>
    <definedName name="OBRAS" localSheetId="10">#REF!</definedName>
    <definedName name="OBRAS">#REF!</definedName>
    <definedName name="OBRASF" localSheetId="2">#REF!</definedName>
    <definedName name="OBRASF" localSheetId="3">#REF!</definedName>
    <definedName name="OBRASF" localSheetId="10">#REF!</definedName>
    <definedName name="OBRASF">#REF!</definedName>
    <definedName name="oc" localSheetId="2">#REF!</definedName>
    <definedName name="oc" localSheetId="3">#REF!</definedName>
    <definedName name="oc" localSheetId="10">#REF!</definedName>
    <definedName name="oc">#REF!</definedName>
    <definedName name="org">[20]TRAÇOS!$A$41</definedName>
    <definedName name="p01.401.00" localSheetId="6">#REF!</definedName>
    <definedName name="p01.401.00" localSheetId="9">#REF!</definedName>
    <definedName name="p01.401.00" localSheetId="4">#REF!</definedName>
    <definedName name="p01.401.00" localSheetId="5">#REF!</definedName>
    <definedName name="p01.401.00" localSheetId="2">#REF!</definedName>
    <definedName name="p01.401.00" localSheetId="3">#REF!</definedName>
    <definedName name="p01.401.00" localSheetId="10">#REF!</definedName>
    <definedName name="p01.401.00">#REF!</definedName>
    <definedName name="p02.300.00" localSheetId="2">#REF!</definedName>
    <definedName name="p02.300.00" localSheetId="3">#REF!</definedName>
    <definedName name="p02.300.00" localSheetId="10">#REF!</definedName>
    <definedName name="p02.300.00">#REF!</definedName>
    <definedName name="p02.400.00" localSheetId="2">#REF!</definedName>
    <definedName name="p02.400.00" localSheetId="3">#REF!</definedName>
    <definedName name="p02.400.00" localSheetId="10">#REF!</definedName>
    <definedName name="p02.400.00">#REF!</definedName>
    <definedName name="p02.500.01" localSheetId="2">#REF!</definedName>
    <definedName name="p02.500.01" localSheetId="3">#REF!</definedName>
    <definedName name="p02.500.01" localSheetId="10">#REF!</definedName>
    <definedName name="p02.500.01">#REF!</definedName>
    <definedName name="p02.530.00" localSheetId="2">#REF!</definedName>
    <definedName name="p02.530.00" localSheetId="3">#REF!</definedName>
    <definedName name="p02.530.00" localSheetId="10">#REF!</definedName>
    <definedName name="p02.530.00">#REF!</definedName>
    <definedName name="p02.530.01" localSheetId="2">#REF!</definedName>
    <definedName name="p02.530.01" localSheetId="3">#REF!</definedName>
    <definedName name="p02.530.01" localSheetId="10">#REF!</definedName>
    <definedName name="p02.530.01">#REF!</definedName>
    <definedName name="p02.530.02" localSheetId="2">#REF!</definedName>
    <definedName name="p02.530.02" localSheetId="3">#REF!</definedName>
    <definedName name="p02.530.02" localSheetId="10">#REF!</definedName>
    <definedName name="p02.530.02">#REF!</definedName>
    <definedName name="P02.530.03" localSheetId="2">#REF!</definedName>
    <definedName name="P02.530.03" localSheetId="3">#REF!</definedName>
    <definedName name="P02.530.03" localSheetId="10">#REF!</definedName>
    <definedName name="P02.530.03">#REF!</definedName>
    <definedName name="p02.540.00" localSheetId="2">#REF!</definedName>
    <definedName name="p02.540.00" localSheetId="3">#REF!</definedName>
    <definedName name="p02.540.00" localSheetId="10">#REF!</definedName>
    <definedName name="p02.540.00">#REF!</definedName>
    <definedName name="p03.950.00" localSheetId="2">#REF!</definedName>
    <definedName name="p03.950.00" localSheetId="3">#REF!</definedName>
    <definedName name="p03.950.00" localSheetId="10">#REF!</definedName>
    <definedName name="p03.950.00">#REF!</definedName>
    <definedName name="pavi" localSheetId="2">#REF!</definedName>
    <definedName name="pavi" localSheetId="3">#REF!</definedName>
    <definedName name="pavi" localSheetId="10">#REF!</definedName>
    <definedName name="pavi">#REF!</definedName>
    <definedName name="Payment_Needed">"Pagamento necessário"</definedName>
    <definedName name="PCAP.20" localSheetId="6">#REF!</definedName>
    <definedName name="PCAP.20" localSheetId="9">#REF!</definedName>
    <definedName name="PCAP.20" localSheetId="4">#REF!</definedName>
    <definedName name="PCAP.20" localSheetId="5">#REF!</definedName>
    <definedName name="PCAP.20" localSheetId="2">#REF!</definedName>
    <definedName name="PCAP.20" localSheetId="3">#REF!</definedName>
    <definedName name="PCAP.20" localSheetId="10">#REF!</definedName>
    <definedName name="PCAP.20">#REF!</definedName>
    <definedName name="PCM.30" localSheetId="2">#REF!</definedName>
    <definedName name="PCM.30" localSheetId="3">#REF!</definedName>
    <definedName name="PCM.30" localSheetId="10">#REF!</definedName>
    <definedName name="PCM.30">#REF!</definedName>
    <definedName name="PEAD1200" localSheetId="6">[1]SID_NI_5!#REF!</definedName>
    <definedName name="PEAD1200" localSheetId="9">[1]SID_NI_5!#REF!</definedName>
    <definedName name="PEAD1200" localSheetId="4">[1]SID_NI_5!#REF!</definedName>
    <definedName name="PEAD1200" localSheetId="5">[1]SID_NI_5!#REF!</definedName>
    <definedName name="PEAD1200" localSheetId="2">[1]SID_NI_5!#REF!</definedName>
    <definedName name="PEAD1200" localSheetId="3">[1]SID_NI_5!#REF!</definedName>
    <definedName name="PEAD1200" localSheetId="10">[1]SID_NI_5!#REF!</definedName>
    <definedName name="PEAD1200" localSheetId="0">[1]SID_NI_5!#REF!</definedName>
    <definedName name="PEAD1200" localSheetId="1">[1]SID_NI_5!#REF!</definedName>
    <definedName name="PEAD1200">[1]SID_NI_5!#REF!</definedName>
    <definedName name="PEN" localSheetId="6">[7]SERVIÇOS!#REF!</definedName>
    <definedName name="PEN" localSheetId="9">[7]SERVIÇOS!#REF!</definedName>
    <definedName name="PEN" localSheetId="4">[7]SERVIÇOS!#REF!</definedName>
    <definedName name="PEN" localSheetId="5">[7]SERVIÇOS!#REF!</definedName>
    <definedName name="PEN" localSheetId="2">[7]SERVIÇOS!#REF!</definedName>
    <definedName name="PEN" localSheetId="3">[7]SERVIÇOS!#REF!</definedName>
    <definedName name="PEN" localSheetId="10">[7]SERVIÇOS!#REF!</definedName>
    <definedName name="PEN">[7]SERVIÇOS!#REF!</definedName>
    <definedName name="percentuais" localSheetId="6">#REF!</definedName>
    <definedName name="percentuais" localSheetId="9">#REF!</definedName>
    <definedName name="percentuais" localSheetId="4">#REF!</definedName>
    <definedName name="percentuais" localSheetId="5">#REF!</definedName>
    <definedName name="percentuais" localSheetId="2">#REF!</definedName>
    <definedName name="percentuais" localSheetId="3">#REF!</definedName>
    <definedName name="percentuais" localSheetId="10">#REF!</definedName>
    <definedName name="percentuais">#REF!</definedName>
    <definedName name="PERIODO">'[2]F. MEDIÇAO'!$C$136</definedName>
    <definedName name="Período">'[24]F. MEDIÇAO'!$C$131</definedName>
    <definedName name="PERIODO_LIQUIDO">[16]DADOS!$C$22</definedName>
    <definedName name="pesquisa" localSheetId="6">#REF!</definedName>
    <definedName name="pesquisa" localSheetId="9">#REF!</definedName>
    <definedName name="pesquisa" localSheetId="4">#REF!</definedName>
    <definedName name="pesquisa" localSheetId="5">#REF!</definedName>
    <definedName name="pesquisa" localSheetId="2">#REF!</definedName>
    <definedName name="pesquisa" localSheetId="3">#REF!</definedName>
    <definedName name="pesquisa" localSheetId="10">#REF!</definedName>
    <definedName name="pesquisa">#REF!</definedName>
    <definedName name="PINTFAIXA">[9]Serviços!$G$50</definedName>
    <definedName name="PINTURALIGAÇÃO" localSheetId="6">#REF!</definedName>
    <definedName name="PINTURALIGAÇÃO" localSheetId="9">#REF!</definedName>
    <definedName name="PINTURALIGAÇÃO" localSheetId="4">#REF!</definedName>
    <definedName name="PINTURALIGAÇÃO" localSheetId="5">#REF!</definedName>
    <definedName name="PINTURALIGAÇÃO" localSheetId="2">#REF!</definedName>
    <definedName name="PINTURALIGAÇÃO" localSheetId="3">#REF!</definedName>
    <definedName name="PINTURALIGAÇÃO" localSheetId="10">#REF!</definedName>
    <definedName name="PINTURALIGAÇÃO">#REF!</definedName>
    <definedName name="PL" localSheetId="6">[7]SERVIÇOS!#REF!</definedName>
    <definedName name="PL" localSheetId="9">[7]SERVIÇOS!#REF!</definedName>
    <definedName name="PL" localSheetId="4">[7]SERVIÇOS!#REF!</definedName>
    <definedName name="PL" localSheetId="5">[7]SERVIÇOS!#REF!</definedName>
    <definedName name="PL" localSheetId="2">[7]SERVIÇOS!#REF!</definedName>
    <definedName name="PL" localSheetId="3">[7]SERVIÇOS!#REF!</definedName>
    <definedName name="PL" localSheetId="10">[7]SERVIÇOS!#REF!</definedName>
    <definedName name="PL">[7]SERVIÇOS!#REF!</definedName>
    <definedName name="PLANEJADA" localSheetId="6">#REF!</definedName>
    <definedName name="PLANEJADA" localSheetId="9">#REF!</definedName>
    <definedName name="PLANEJADA" localSheetId="4">#REF!</definedName>
    <definedName name="PLANEJADA" localSheetId="5">#REF!</definedName>
    <definedName name="PLANEJADA" localSheetId="2">#REF!</definedName>
    <definedName name="PLANEJADA" localSheetId="3">#REF!</definedName>
    <definedName name="PLANEJADA" localSheetId="10">#REF!</definedName>
    <definedName name="PLANEJADA">#REF!</definedName>
    <definedName name="PMBUF" localSheetId="2">#REF!</definedName>
    <definedName name="PMBUF" localSheetId="3">#REF!</definedName>
    <definedName name="PMBUF" localSheetId="10">#REF!</definedName>
    <definedName name="PMBUF">#REF!</definedName>
    <definedName name="precipitações" localSheetId="2">#REF!</definedName>
    <definedName name="precipitações" localSheetId="3">#REF!</definedName>
    <definedName name="precipitações" localSheetId="10">#REF!</definedName>
    <definedName name="precipitações">#REF!</definedName>
    <definedName name="Print_01" localSheetId="6">#REF!</definedName>
    <definedName name="Print_01" localSheetId="9">#REF!</definedName>
    <definedName name="Print_01" localSheetId="5">#REF!</definedName>
    <definedName name="Print_01" localSheetId="3">#REF!</definedName>
    <definedName name="Print_01" localSheetId="10">#REF!</definedName>
    <definedName name="Print_01" localSheetId="11">#REF!</definedName>
    <definedName name="Print_01" localSheetId="13">#REF!</definedName>
    <definedName name="Print_01">#REF!</definedName>
    <definedName name="Print_Area" localSheetId="12">Pav_Estrutura!$A$1:$G$114</definedName>
    <definedName name="Print_Area_MI" localSheetId="6">#REF!</definedName>
    <definedName name="Print_Area_MI" localSheetId="9">#REF!</definedName>
    <definedName name="Print_Area_MI" localSheetId="5">#REF!</definedName>
    <definedName name="Print_Area_MI" localSheetId="2">#REF!</definedName>
    <definedName name="Print_Area_MI" localSheetId="12">#REF!</definedName>
    <definedName name="Print_Area_MI" localSheetId="11">#REF!</definedName>
    <definedName name="Print_Area_MI" localSheetId="13">#REF!</definedName>
    <definedName name="Print_Area_MI">#N/A</definedName>
    <definedName name="PRL.1C" localSheetId="6">#REF!</definedName>
    <definedName name="PRL.1C" localSheetId="9">#REF!</definedName>
    <definedName name="PRL.1C" localSheetId="4">#REF!</definedName>
    <definedName name="PRL.1C" localSheetId="5">#REF!</definedName>
    <definedName name="PRL.1C" localSheetId="2">#REF!</definedName>
    <definedName name="PRL.1C" localSheetId="3">#REF!</definedName>
    <definedName name="PRL.1C" localSheetId="10">#REF!</definedName>
    <definedName name="PRL.1C">#REF!</definedName>
    <definedName name="PRM.1C" localSheetId="2">#REF!</definedName>
    <definedName name="PRM.1C" localSheetId="3">#REF!</definedName>
    <definedName name="PRM.1C" localSheetId="10">#REF!</definedName>
    <definedName name="PRM.1C">#REF!</definedName>
    <definedName name="PRR.1C" localSheetId="2">#REF!</definedName>
    <definedName name="PRR.1C" localSheetId="3">#REF!</definedName>
    <definedName name="PRR.1C" localSheetId="10">#REF!</definedName>
    <definedName name="PRR.1C">#REF!</definedName>
    <definedName name="q" localSheetId="6">[1]SID_NI_5!#REF!</definedName>
    <definedName name="q" localSheetId="9">[1]SID_NI_5!#REF!</definedName>
    <definedName name="q" localSheetId="4">[1]SID_NI_5!#REF!</definedName>
    <definedName name="q" localSheetId="5">[1]SID_NI_5!#REF!</definedName>
    <definedName name="q" localSheetId="2">[1]SID_NI_5!#REF!</definedName>
    <definedName name="q" localSheetId="3">[1]SID_NI_5!#REF!</definedName>
    <definedName name="q" localSheetId="10">[1]SID_NI_5!#REF!</definedName>
    <definedName name="q" localSheetId="0">[1]SID_NI_5!#REF!</definedName>
    <definedName name="q" localSheetId="1">[1]SID_NI_5!#REF!</definedName>
    <definedName name="q">[1]SID_NI_5!#REF!</definedName>
    <definedName name="qadfhnbxfc" localSheetId="6">#REF!</definedName>
    <definedName name="qadfhnbxfc" localSheetId="9">#REF!</definedName>
    <definedName name="qadfhnbxfc" localSheetId="3">#REF!</definedName>
    <definedName name="qadfhnbxfc" localSheetId="10">#REF!</definedName>
    <definedName name="qadfhnbxfc">#REF!</definedName>
    <definedName name="RBV">[21]Teor!$C$3:$C$7</definedName>
    <definedName name="RCGP" localSheetId="6">[7]SERVIÇOS!#REF!</definedName>
    <definedName name="RCGP" localSheetId="9">[7]SERVIÇOS!#REF!</definedName>
    <definedName name="RCGP" localSheetId="4">[7]SERVIÇOS!#REF!</definedName>
    <definedName name="RCGP" localSheetId="5">[7]SERVIÇOS!#REF!</definedName>
    <definedName name="RCGP" localSheetId="2">[7]SERVIÇOS!#REF!</definedName>
    <definedName name="RCGP" localSheetId="3">[7]SERVIÇOS!#REF!</definedName>
    <definedName name="RCGP" localSheetId="10">[7]SERVIÇOS!#REF!</definedName>
    <definedName name="RCGP">[7]SERVIÇOS!#REF!</definedName>
    <definedName name="RCOLONIAO">[9]Serviços!$G$45</definedName>
    <definedName name="reaj">'[2]F. MEDIÇAO'!$L$83</definedName>
    <definedName name="REAJ1">'[2]F. MEDIÇAO'!$L$86</definedName>
    <definedName name="REAJ2">'[2]F. MEDIÇAO'!$L$90</definedName>
    <definedName name="REAJ3">'[2]F. MEDIÇAO'!$L$93</definedName>
    <definedName name="REAJ4">'[2]F. MEDIÇAO'!$L$94</definedName>
    <definedName name="REAJ5">'[2]F. MEDIÇAO'!$L$98</definedName>
    <definedName name="REAJAQUISIÇÃO" localSheetId="6">#REF!</definedName>
    <definedName name="REAJAQUISIÇÃO" localSheetId="9">#REF!</definedName>
    <definedName name="REAJAQUISIÇÃO" localSheetId="4">#REF!</definedName>
    <definedName name="REAJAQUISIÇÃO" localSheetId="5">#REF!</definedName>
    <definedName name="REAJAQUISIÇÃO" localSheetId="2">#REF!</definedName>
    <definedName name="REAJAQUISIÇÃO" localSheetId="3">#REF!</definedName>
    <definedName name="REAJAQUISIÇÃO" localSheetId="10">#REF!</definedName>
    <definedName name="REAJAQUISIÇÃO">#REF!</definedName>
    <definedName name="REAJTRANSPORTE" localSheetId="2">#REF!</definedName>
    <definedName name="REAJTRANSPORTE" localSheetId="3">#REF!</definedName>
    <definedName name="REAJTRANSPORTE" localSheetId="10">#REF!</definedName>
    <definedName name="REAJTRANSPORTE">#REF!</definedName>
    <definedName name="REAJUSTAMENTO" localSheetId="2">#REF!</definedName>
    <definedName name="REAJUSTAMENTO" localSheetId="3">#REF!</definedName>
    <definedName name="REAJUSTAMENTO" localSheetId="10">#REF!</definedName>
    <definedName name="REAJUSTAMENTO">#REF!</definedName>
    <definedName name="reajustamentoaquisição" localSheetId="2">#REF!</definedName>
    <definedName name="reajustamentoaquisição" localSheetId="3">#REF!</definedName>
    <definedName name="reajustamentoaquisição" localSheetId="10">#REF!</definedName>
    <definedName name="reajustamentoaquisição">#REF!</definedName>
    <definedName name="reajustamentotransp" localSheetId="2">#REF!</definedName>
    <definedName name="reajustamentotransp" localSheetId="3">#REF!</definedName>
    <definedName name="reajustamentotransp" localSheetId="10">#REF!</definedName>
    <definedName name="reajustamentotransp">#REF!</definedName>
    <definedName name="Real_170" localSheetId="2">#REF!</definedName>
    <definedName name="Real_170" localSheetId="3">#REF!</definedName>
    <definedName name="Real_170" localSheetId="10">#REF!</definedName>
    <definedName name="Real_170">#REF!</definedName>
    <definedName name="Real_180" localSheetId="2">#REF!</definedName>
    <definedName name="Real_180" localSheetId="3">#REF!</definedName>
    <definedName name="Real_180" localSheetId="10">#REF!</definedName>
    <definedName name="Real_180">#REF!</definedName>
    <definedName name="Real_190" localSheetId="2">#REF!</definedName>
    <definedName name="Real_190" localSheetId="3">#REF!</definedName>
    <definedName name="Real_190" localSheetId="10">#REF!</definedName>
    <definedName name="Real_190">#REF!</definedName>
    <definedName name="Real_250" localSheetId="2">#REF!</definedName>
    <definedName name="Real_250" localSheetId="3">#REF!</definedName>
    <definedName name="Real_250" localSheetId="10">#REF!</definedName>
    <definedName name="Real_250">#REF!</definedName>
    <definedName name="Real_270" localSheetId="2">#REF!</definedName>
    <definedName name="Real_270" localSheetId="3">#REF!</definedName>
    <definedName name="Real_270" localSheetId="10">#REF!</definedName>
    <definedName name="Real_270">#REF!</definedName>
    <definedName name="Real_320" localSheetId="2">#REF!</definedName>
    <definedName name="Real_320" localSheetId="3">#REF!</definedName>
    <definedName name="Real_320" localSheetId="10">#REF!</definedName>
    <definedName name="Real_320">#REF!</definedName>
    <definedName name="Real_330" localSheetId="2">#REF!</definedName>
    <definedName name="Real_330" localSheetId="3">#REF!</definedName>
    <definedName name="Real_330" localSheetId="10">#REF!</definedName>
    <definedName name="Real_330">#REF!</definedName>
    <definedName name="Real_350" localSheetId="2">#REF!</definedName>
    <definedName name="Real_350" localSheetId="3">#REF!</definedName>
    <definedName name="Real_350" localSheetId="10">#REF!</definedName>
    <definedName name="Real_350">#REF!</definedName>
    <definedName name="Real_370" localSheetId="2">#REF!</definedName>
    <definedName name="Real_370" localSheetId="3">#REF!</definedName>
    <definedName name="Real_370" localSheetId="10">#REF!</definedName>
    <definedName name="Real_370">#REF!</definedName>
    <definedName name="Real_390" localSheetId="2">#REF!</definedName>
    <definedName name="Real_390" localSheetId="3">#REF!</definedName>
    <definedName name="Real_390" localSheetId="10">#REF!</definedName>
    <definedName name="Real_390">#REF!</definedName>
    <definedName name="Real_400" localSheetId="2">#REF!</definedName>
    <definedName name="Real_400" localSheetId="3">#REF!</definedName>
    <definedName name="Real_400" localSheetId="10">#REF!</definedName>
    <definedName name="Real_400">#REF!</definedName>
    <definedName name="Real_401" localSheetId="2">#REF!</definedName>
    <definedName name="Real_401" localSheetId="3">#REF!</definedName>
    <definedName name="Real_401" localSheetId="10">#REF!</definedName>
    <definedName name="Real_401">#REF!</definedName>
    <definedName name="Real_402" localSheetId="2">#REF!</definedName>
    <definedName name="Real_402" localSheetId="3">#REF!</definedName>
    <definedName name="Real_402" localSheetId="10">#REF!</definedName>
    <definedName name="Real_402">#REF!</definedName>
    <definedName name="Real_403" localSheetId="2">#REF!</definedName>
    <definedName name="Real_403" localSheetId="3">#REF!</definedName>
    <definedName name="Real_403" localSheetId="10">#REF!</definedName>
    <definedName name="Real_403">#REF!</definedName>
    <definedName name="Real_405" localSheetId="2">#REF!</definedName>
    <definedName name="Real_405" localSheetId="3">#REF!</definedName>
    <definedName name="Real_405" localSheetId="10">#REF!</definedName>
    <definedName name="Real_405">#REF!</definedName>
    <definedName name="Real_406" localSheetId="2">#REF!</definedName>
    <definedName name="Real_406" localSheetId="3">#REF!</definedName>
    <definedName name="Real_406" localSheetId="10">#REF!</definedName>
    <definedName name="Real_406">#REF!</definedName>
    <definedName name="Real_407" localSheetId="2">#REF!</definedName>
    <definedName name="Real_407" localSheetId="3">#REF!</definedName>
    <definedName name="Real_407" localSheetId="10">#REF!</definedName>
    <definedName name="Real_407">#REF!</definedName>
    <definedName name="Real_408" localSheetId="2">#REF!</definedName>
    <definedName name="Real_408" localSheetId="3">#REF!</definedName>
    <definedName name="Real_408" localSheetId="10">#REF!</definedName>
    <definedName name="Real_408">#REF!</definedName>
    <definedName name="Real_409" localSheetId="2">#REF!</definedName>
    <definedName name="Real_409" localSheetId="3">#REF!</definedName>
    <definedName name="Real_409" localSheetId="10">#REF!</definedName>
    <definedName name="Real_409">#REF!</definedName>
    <definedName name="Real_410" localSheetId="2">#REF!</definedName>
    <definedName name="Real_410" localSheetId="3">#REF!</definedName>
    <definedName name="Real_410" localSheetId="10">#REF!</definedName>
    <definedName name="Real_410">#REF!</definedName>
    <definedName name="Real_411" localSheetId="2">#REF!</definedName>
    <definedName name="Real_411" localSheetId="3">#REF!</definedName>
    <definedName name="Real_411" localSheetId="10">#REF!</definedName>
    <definedName name="Real_411">#REF!</definedName>
    <definedName name="Real_CP" localSheetId="2">#REF!</definedName>
    <definedName name="Real_CP" localSheetId="3">#REF!</definedName>
    <definedName name="Real_CP" localSheetId="10">#REF!</definedName>
    <definedName name="Real_CP">#REF!</definedName>
    <definedName name="Real_Priv" localSheetId="2">#REF!</definedName>
    <definedName name="Real_Priv" localSheetId="3">#REF!</definedName>
    <definedName name="Real_Priv" localSheetId="10">#REF!</definedName>
    <definedName name="Real_Priv">#REF!</definedName>
    <definedName name="Real_Publ" localSheetId="2">#REF!</definedName>
    <definedName name="Real_Publ" localSheetId="3">#REF!</definedName>
    <definedName name="Real_Publ" localSheetId="10">#REF!</definedName>
    <definedName name="Real_Publ">#REF!</definedName>
    <definedName name="RECGC">[9]Serviços!$G$32</definedName>
    <definedName name="RECGP" localSheetId="6">#REF!</definedName>
    <definedName name="RECGP" localSheetId="9">#REF!</definedName>
    <definedName name="RECGP" localSheetId="4">#REF!</definedName>
    <definedName name="RECGP" localSheetId="5">#REF!</definedName>
    <definedName name="RECGP" localSheetId="2">#REF!</definedName>
    <definedName name="RECGP" localSheetId="3">#REF!</definedName>
    <definedName name="RECGP" localSheetId="10">#REF!</definedName>
    <definedName name="RECGP">#REF!</definedName>
    <definedName name="RECOMPOSIÇÃOMANUAL" localSheetId="2">#REF!</definedName>
    <definedName name="RECOMPOSIÇÃOMANUAL" localSheetId="3">#REF!</definedName>
    <definedName name="RECOMPOSIÇÃOMANUAL" localSheetId="10">#REF!</definedName>
    <definedName name="RECOMPOSIÇÃOMANUAL">#REF!</definedName>
    <definedName name="RECOMPOSIÇÃOMECANIZADA" localSheetId="2">#REF!</definedName>
    <definedName name="RECOMPOSIÇÃOMECANIZADA" localSheetId="3">#REF!</definedName>
    <definedName name="RECOMPOSIÇÃOMECANIZADA" localSheetId="10">#REF!</definedName>
    <definedName name="RECOMPOSIÇÃOMECANIZADA">#REF!</definedName>
    <definedName name="RECPS">[9]Serviços!$G$39</definedName>
    <definedName name="RECREV" localSheetId="6">'[2]Recomp. revest. CBUQ'!#REF!</definedName>
    <definedName name="RECREV" localSheetId="9">'[2]Recomp. revest. CBUQ'!#REF!</definedName>
    <definedName name="RECREV" localSheetId="4">'[2]Recomp. revest. CBUQ'!#REF!</definedName>
    <definedName name="RECREV" localSheetId="5">'[2]Recomp. revest. CBUQ'!#REF!</definedName>
    <definedName name="RECREV" localSheetId="2">'[2]Recomp. revest. CBUQ'!#REF!</definedName>
    <definedName name="RECREV" localSheetId="3">'[2]Recomp. revest. CBUQ'!#REF!</definedName>
    <definedName name="RECREV" localSheetId="10">'[2]Recomp. revest. CBUQ'!#REF!</definedName>
    <definedName name="RECREV">'[2]Recomp. revest. CBUQ'!#REF!</definedName>
    <definedName name="RECREVESTIMENTO" localSheetId="2">'[2]Recomp. revest. CBUQ'!#REF!</definedName>
    <definedName name="RECREVESTIMENTO" localSheetId="3">'[2]Recomp. revest. CBUQ'!#REF!</definedName>
    <definedName name="RECREVESTIMENTO" localSheetId="10">'[2]Recomp. revest. CBUQ'!#REF!</definedName>
    <definedName name="RECREVESTIMENTO">'[2]Recomp. revest. CBUQ'!#REF!</definedName>
    <definedName name="RECREVPRIMARIO" localSheetId="6">#REF!</definedName>
    <definedName name="RECREVPRIMARIO" localSheetId="9">#REF!</definedName>
    <definedName name="RECREVPRIMARIO" localSheetId="4">#REF!</definedName>
    <definedName name="RECREVPRIMARIO" localSheetId="5">#REF!</definedName>
    <definedName name="RECREVPRIMARIO" localSheetId="2">#REF!</definedName>
    <definedName name="RECREVPRIMARIO" localSheetId="3">#REF!</definedName>
    <definedName name="RECREVPRIMARIO" localSheetId="10">#REF!</definedName>
    <definedName name="RECREVPRIMARIO">#REF!</definedName>
    <definedName name="REF" localSheetId="2">[25]Inv.I!$E$32</definedName>
    <definedName name="REF">[26]Inv.I!$E$32</definedName>
    <definedName name="REGFAIXA">[9]Serviços!$G$11</definedName>
    <definedName name="Reimbursement">"Reembolso"</definedName>
    <definedName name="REMENDOMANUAL" localSheetId="6">#REF!</definedName>
    <definedName name="REMENDOMANUAL" localSheetId="9">#REF!</definedName>
    <definedName name="REMENDOMANUAL" localSheetId="4">#REF!</definedName>
    <definedName name="REMENDOMANUAL" localSheetId="5">#REF!</definedName>
    <definedName name="REMENDOMANUAL" localSheetId="2">#REF!</definedName>
    <definedName name="REMENDOMANUAL" localSheetId="3">#REF!</definedName>
    <definedName name="REMENDOMANUAL" localSheetId="10">#REF!</definedName>
    <definedName name="REMENDOMANUAL">#REF!</definedName>
    <definedName name="REMMAN" localSheetId="2">#REF!</definedName>
    <definedName name="REMMAN" localSheetId="3">#REF!</definedName>
    <definedName name="REMMAN" localSheetId="10">#REF!</definedName>
    <definedName name="REMMAN">#REF!</definedName>
    <definedName name="REMMEC" localSheetId="2">#REF!</definedName>
    <definedName name="REMMEC" localSheetId="3">#REF!</definedName>
    <definedName name="REMMEC" localSheetId="10">#REF!</definedName>
    <definedName name="REMMEC">#REF!</definedName>
    <definedName name="REMOPS">[9]Serviços!$G$49</definedName>
    <definedName name="RETRO">[9]Serviços!$G$62</definedName>
    <definedName name="RMA" localSheetId="6">[7]SERVIÇOS!#REF!</definedName>
    <definedName name="RMA" localSheetId="9">[7]SERVIÇOS!#REF!</definedName>
    <definedName name="RMA" localSheetId="4">[7]SERVIÇOS!#REF!</definedName>
    <definedName name="RMA" localSheetId="5">[7]SERVIÇOS!#REF!</definedName>
    <definedName name="RMA" localSheetId="2">[7]SERVIÇOS!#REF!</definedName>
    <definedName name="RMA" localSheetId="3">[7]SERVIÇOS!#REF!</definedName>
    <definedName name="RMA" localSheetId="10">[7]SERVIÇOS!#REF!</definedName>
    <definedName name="RMA">[7]SERVIÇOS!#REF!</definedName>
    <definedName name="RMAN">[9]Serviços!$G$44</definedName>
    <definedName name="RMANAT">[9]Serviços!$G$42</definedName>
    <definedName name="RMEC">[9]Serviços!$G$46</definedName>
    <definedName name="RMECAT">[9]Serviços!$G$43</definedName>
    <definedName name="RMSH">[9]Serviços!$G$41</definedName>
    <definedName name="ROÇADA" localSheetId="6">#REF!</definedName>
    <definedName name="ROÇADA" localSheetId="9">#REF!</definedName>
    <definedName name="ROÇADA" localSheetId="4">#REF!</definedName>
    <definedName name="ROÇADA" localSheetId="5">#REF!</definedName>
    <definedName name="ROÇADA" localSheetId="2">#REF!</definedName>
    <definedName name="ROÇADA" localSheetId="3">#REF!</definedName>
    <definedName name="ROÇADA" localSheetId="10">#REF!</definedName>
    <definedName name="ROÇADA">#REF!</definedName>
    <definedName name="ROÇADACOLONIÃO" localSheetId="2">#REF!</definedName>
    <definedName name="ROÇADACOLONIÃO" localSheetId="3">#REF!</definedName>
    <definedName name="ROÇADACOLONIÃO" localSheetId="10">#REF!</definedName>
    <definedName name="ROÇADACOLONIÃO">#REF!</definedName>
    <definedName name="rod">[20]TRAÇOS!$A$31</definedName>
    <definedName name="rodo">[20]TRAÇOS!$A$42</definedName>
    <definedName name="RODOVIA">'[2]F. MEDIÇAO'!$B$133</definedName>
    <definedName name="RODOVIA_1">[16]DADOS!$C$7</definedName>
    <definedName name="RPDMAN">[9]Serviços!$G$27</definedName>
    <definedName name="RPDMEC">[9]Serviços!$G$28</definedName>
    <definedName name="RR.1C" localSheetId="6">#REF!</definedName>
    <definedName name="RR.1C" localSheetId="9">#REF!</definedName>
    <definedName name="RR.1C" localSheetId="4">#REF!</definedName>
    <definedName name="RR.1C" localSheetId="5">#REF!</definedName>
    <definedName name="RR.1C" localSheetId="2">#REF!</definedName>
    <definedName name="RR.1C" localSheetId="3">#REF!</definedName>
    <definedName name="RR.1C" localSheetId="10">#REF!</definedName>
    <definedName name="RR.1C">#REF!</definedName>
    <definedName name="RR.1CREC" localSheetId="6">'[2]Recomp. revest. CBUQ'!#REF!</definedName>
    <definedName name="RR.1CREC" localSheetId="9">'[2]Recomp. revest. CBUQ'!#REF!</definedName>
    <definedName name="RR.1CREC" localSheetId="4">'[2]Recomp. revest. CBUQ'!#REF!</definedName>
    <definedName name="RR.1CREC" localSheetId="5">'[2]Recomp. revest. CBUQ'!#REF!</definedName>
    <definedName name="RR.1CREC" localSheetId="2">'[2]Recomp. revest. CBUQ'!#REF!</definedName>
    <definedName name="RR.1CREC" localSheetId="3">'[2]Recomp. revest. CBUQ'!#REF!</definedName>
    <definedName name="RR.1CREC" localSheetId="10">'[2]Recomp. revest. CBUQ'!#REF!</definedName>
    <definedName name="RR.1CREC">'[2]Recomp. revest. CBUQ'!#REF!</definedName>
    <definedName name="RRM" localSheetId="2">[7]SERVIÇOS!#REF!</definedName>
    <definedName name="RRM" localSheetId="3">[7]SERVIÇOS!#REF!</definedName>
    <definedName name="RRM" localSheetId="10">[7]SERVIÇOS!#REF!</definedName>
    <definedName name="RRM">[7]SERVIÇOS!#REF!</definedName>
    <definedName name="RRP" localSheetId="2">[7]SERVIÇOS!#REF!</definedName>
    <definedName name="RRP" localSheetId="3">[7]SERVIÇOS!#REF!</definedName>
    <definedName name="RRP" localSheetId="10">[7]SERVIÇOS!#REF!</definedName>
    <definedName name="RRP">[7]SERVIÇOS!#REF!</definedName>
    <definedName name="RRRR" localSheetId="6">#REF!</definedName>
    <definedName name="RRRR" localSheetId="9">#REF!</definedName>
    <definedName name="RRRR" localSheetId="4">#REF!</definedName>
    <definedName name="RRRR" localSheetId="5">#REF!</definedName>
    <definedName name="RRRR" localSheetId="3">#REF!</definedName>
    <definedName name="RRRR" localSheetId="10">#REF!</definedName>
    <definedName name="RRRR">#REF!</definedName>
    <definedName name="RVGL" localSheetId="2">[7]SERVIÇOS!#REF!</definedName>
    <definedName name="RVGL" localSheetId="3">[7]SERVIÇOS!#REF!</definedName>
    <definedName name="RVGL" localSheetId="10">[7]SERVIÇOS!#REF!</definedName>
    <definedName name="RVGL" localSheetId="0">[7]SERVIÇOS!#REF!</definedName>
    <definedName name="RVGL" localSheetId="1">[7]SERVIÇOS!#REF!</definedName>
    <definedName name="RVGL">[7]SERVIÇOS!#REF!</definedName>
    <definedName name="Salários" localSheetId="6">#REF!</definedName>
    <definedName name="Salários" localSheetId="9">#REF!</definedName>
    <definedName name="Salários" localSheetId="4">#REF!</definedName>
    <definedName name="Salários" localSheetId="5">#REF!</definedName>
    <definedName name="Salários" localSheetId="2">#REF!</definedName>
    <definedName name="Salários" localSheetId="3">#REF!</definedName>
    <definedName name="Salários" localSheetId="10">#REF!</definedName>
    <definedName name="Salários">#REF!</definedName>
    <definedName name="SB">[20]SERV!$K$10</definedName>
    <definedName name="se" localSheetId="6">'[10]Fresagem de Pista Ago-98'!#REF!</definedName>
    <definedName name="se" localSheetId="9">'[10]Fresagem de Pista Ago-98'!#REF!</definedName>
    <definedName name="se" localSheetId="4">'[10]Fresagem de Pista Ago-98'!#REF!</definedName>
    <definedName name="se" localSheetId="5">'[10]Fresagem de Pista Ago-98'!#REF!</definedName>
    <definedName name="se" localSheetId="2">'[10]Fresagem de Pista Ago-98'!#REF!</definedName>
    <definedName name="se" localSheetId="3">'[10]Fresagem de Pista Ago-98'!#REF!</definedName>
    <definedName name="se" localSheetId="10">'[10]Fresagem de Pista Ago-98'!#REF!</definedName>
    <definedName name="se">'[10]Fresagem de Pista Ago-98'!#REF!</definedName>
    <definedName name="SEG">[27]INDICES!$C$136</definedName>
    <definedName name="SEGMENTO">[16]DADOS!$C$13</definedName>
    <definedName name="SEGMENTO_1">[16]DADOS!$C$14</definedName>
    <definedName name="SERVENTE">[9]Serviços!$G$61</definedName>
    <definedName name="SERVIÇO">[20]SERV!$B$4:$F$142</definedName>
    <definedName name="SLRP" localSheetId="6">[7]SERVIÇOS!#REF!</definedName>
    <definedName name="SLRP" localSheetId="9">[7]SERVIÇOS!#REF!</definedName>
    <definedName name="SLRP" localSheetId="4">[7]SERVIÇOS!#REF!</definedName>
    <definedName name="SLRP" localSheetId="5">[7]SERVIÇOS!#REF!</definedName>
    <definedName name="SLRP" localSheetId="2">[7]SERVIÇOS!#REF!</definedName>
    <definedName name="SLRP" localSheetId="3">[7]SERVIÇOS!#REF!</definedName>
    <definedName name="SLRP" localSheetId="10">[7]SERVIÇOS!#REF!</definedName>
    <definedName name="SLRP">[7]SERVIÇOS!#REF!</definedName>
    <definedName name="solo" localSheetId="6">#REF!</definedName>
    <definedName name="solo" localSheetId="9">#REF!</definedName>
    <definedName name="solo" localSheetId="4">#REF!</definedName>
    <definedName name="solo" localSheetId="5">#REF!</definedName>
    <definedName name="solo" localSheetId="2">#REF!</definedName>
    <definedName name="solo" localSheetId="3">#REF!</definedName>
    <definedName name="solo" localSheetId="10">#REF!</definedName>
    <definedName name="solo">#REF!</definedName>
    <definedName name="SOLOCIM">[9]Serviços!$G$13</definedName>
    <definedName name="SOLOMANUAL" localSheetId="6">#REF!</definedName>
    <definedName name="SOLOMANUAL" localSheetId="9">#REF!</definedName>
    <definedName name="SOLOMANUAL" localSheetId="4">#REF!</definedName>
    <definedName name="SOLOMANUAL" localSheetId="5">#REF!</definedName>
    <definedName name="SOLOMANUAL" localSheetId="2">#REF!</definedName>
    <definedName name="SOLOMANUAL" localSheetId="3">#REF!</definedName>
    <definedName name="SOLOMANUAL" localSheetId="10">#REF!</definedName>
    <definedName name="SOLOMANUAL">#REF!</definedName>
    <definedName name="solomecanizado" localSheetId="2">#REF!</definedName>
    <definedName name="solomecanizado" localSheetId="3">#REF!</definedName>
    <definedName name="solomecanizado" localSheetId="10">#REF!</definedName>
    <definedName name="solomecanizado">#REF!</definedName>
    <definedName name="SOMA6" localSheetId="6">[7]ORÇAMENTO!#REF!</definedName>
    <definedName name="SOMA6" localSheetId="9">[7]ORÇAMENTO!#REF!</definedName>
    <definedName name="SOMA6" localSheetId="4">[7]ORÇAMENTO!#REF!</definedName>
    <definedName name="SOMA6" localSheetId="5">[7]ORÇAMENTO!#REF!</definedName>
    <definedName name="SOMA6" localSheetId="2">[7]ORÇAMENTO!#REF!</definedName>
    <definedName name="SOMA6" localSheetId="3">[7]ORÇAMENTO!#REF!</definedName>
    <definedName name="SOMA6" localSheetId="10">[7]ORÇAMENTO!#REF!</definedName>
    <definedName name="SOMA6">[7]ORÇAMENTO!#REF!</definedName>
    <definedName name="SOMA7" localSheetId="2">[7]ORÇAMENTO!#REF!</definedName>
    <definedName name="SOMA7" localSheetId="3">[7]ORÇAMENTO!#REF!</definedName>
    <definedName name="SOMA7" localSheetId="10">[7]ORÇAMENTO!#REF!</definedName>
    <definedName name="SOMA7">[7]ORÇAMENTO!#REF!</definedName>
    <definedName name="ST">[9]Serviços!$G$29</definedName>
    <definedName name="STR">[7]INDICES!$C$128</definedName>
    <definedName name="subtrec">[20]TRAÇOS!$A$36</definedName>
    <definedName name="SUBTRECHO">[16]DADOS!$C$11</definedName>
    <definedName name="SUBTRECHO_1">[16]DADOS!$C$12</definedName>
    <definedName name="SUPER">'[2]F. MEDIÇAO'!$A$102</definedName>
    <definedName name="T0.230.17" localSheetId="6">#REF!</definedName>
    <definedName name="T0.230.17" localSheetId="9">#REF!</definedName>
    <definedName name="T0.230.17" localSheetId="4">#REF!</definedName>
    <definedName name="T0.230.17" localSheetId="5">#REF!</definedName>
    <definedName name="T0.230.17" localSheetId="2">#REF!</definedName>
    <definedName name="T0.230.17" localSheetId="3">#REF!</definedName>
    <definedName name="T0.230.17" localSheetId="10">#REF!</definedName>
    <definedName name="T0.230.17">#REF!</definedName>
    <definedName name="T0.303.17" localSheetId="2">#REF!</definedName>
    <definedName name="T0.303.17" localSheetId="3">#REF!</definedName>
    <definedName name="T0.303.17" localSheetId="10">#REF!</definedName>
    <definedName name="T0.303.17">#REF!</definedName>
    <definedName name="T2.241.00" localSheetId="2">#REF!</definedName>
    <definedName name="T2.241.00" localSheetId="3">#REF!</definedName>
    <definedName name="T2.241.00" localSheetId="10">#REF!</definedName>
    <definedName name="T2.241.00">#REF!</definedName>
    <definedName name="T2.500.01" localSheetId="2">#REF!</definedName>
    <definedName name="T2.500.01" localSheetId="3">#REF!</definedName>
    <definedName name="T2.500.01" localSheetId="10">#REF!</definedName>
    <definedName name="T2.500.01">#REF!</definedName>
    <definedName name="T2.530.02" localSheetId="6">'[2]Recomp. revest. CBUQ'!#REF!</definedName>
    <definedName name="T2.530.02" localSheetId="9">'[2]Recomp. revest. CBUQ'!#REF!</definedName>
    <definedName name="T2.530.02" localSheetId="4">'[2]Recomp. revest. CBUQ'!#REF!</definedName>
    <definedName name="T2.530.02" localSheetId="5">'[2]Recomp. revest. CBUQ'!#REF!</definedName>
    <definedName name="T2.530.02" localSheetId="2">'[2]Recomp. revest. CBUQ'!#REF!</definedName>
    <definedName name="T2.530.02" localSheetId="3">'[2]Recomp. revest. CBUQ'!#REF!</definedName>
    <definedName name="T2.530.02" localSheetId="10">'[2]Recomp. revest. CBUQ'!#REF!</definedName>
    <definedName name="T2.530.02">'[2]Recomp. revest. CBUQ'!#REF!</definedName>
    <definedName name="T3.329.01" localSheetId="6">#REF!</definedName>
    <definedName name="T3.329.01" localSheetId="9">#REF!</definedName>
    <definedName name="T3.329.01" localSheetId="4">#REF!</definedName>
    <definedName name="T3.329.01" localSheetId="5">#REF!</definedName>
    <definedName name="T3.329.01" localSheetId="2">#REF!</definedName>
    <definedName name="T3.329.01" localSheetId="3">#REF!</definedName>
    <definedName name="T3.329.01" localSheetId="10">#REF!</definedName>
    <definedName name="T3.329.01">#REF!</definedName>
    <definedName name="T3.950.00" localSheetId="2">#REF!</definedName>
    <definedName name="T3.950.00" localSheetId="3">#REF!</definedName>
    <definedName name="T3.950.00" localSheetId="10">#REF!</definedName>
    <definedName name="T3.950.00">#REF!</definedName>
    <definedName name="T4.000.00" localSheetId="2">#REF!</definedName>
    <definedName name="T4.000.00" localSheetId="3">#REF!</definedName>
    <definedName name="T4.000.00" localSheetId="10">#REF!</definedName>
    <definedName name="T4.000.00">#REF!</definedName>
    <definedName name="T5.000.00" localSheetId="2">#REF!</definedName>
    <definedName name="T5.000.00" localSheetId="3">#REF!</definedName>
    <definedName name="T5.000.00" localSheetId="10">#REF!</definedName>
    <definedName name="T5.000.00">#REF!</definedName>
    <definedName name="T8.100.01" localSheetId="2">#REF!</definedName>
    <definedName name="T8.100.01" localSheetId="3">#REF!</definedName>
    <definedName name="T8.100.01" localSheetId="10">#REF!</definedName>
    <definedName name="T8.100.01">#REF!</definedName>
    <definedName name="T8.300.01" localSheetId="2">#REF!</definedName>
    <definedName name="T8.300.01" localSheetId="3">#REF!</definedName>
    <definedName name="T8.300.01" localSheetId="10">#REF!</definedName>
    <definedName name="T8.300.01">#REF!</definedName>
    <definedName name="t8.301.01" localSheetId="2">#REF!</definedName>
    <definedName name="t8.301.01" localSheetId="3">#REF!</definedName>
    <definedName name="t8.301.01" localSheetId="10">#REF!</definedName>
    <definedName name="t8.301.01">#REF!</definedName>
    <definedName name="T8.302.05" localSheetId="2">#REF!</definedName>
    <definedName name="T8.302.05" localSheetId="3">#REF!</definedName>
    <definedName name="T8.302.05" localSheetId="10">#REF!</definedName>
    <definedName name="T8.302.05">#REF!</definedName>
    <definedName name="T8.402.00" localSheetId="2">#REF!</definedName>
    <definedName name="T8.402.00" localSheetId="3">#REF!</definedName>
    <definedName name="T8.402.00" localSheetId="10">#REF!</definedName>
    <definedName name="T8.402.00">#REF!</definedName>
    <definedName name="T8.500.00" localSheetId="2">#REF!</definedName>
    <definedName name="T8.500.00" localSheetId="3">#REF!</definedName>
    <definedName name="T8.500.00" localSheetId="10">#REF!</definedName>
    <definedName name="T8.500.00">#REF!</definedName>
    <definedName name="t8.501.00" localSheetId="2">#REF!</definedName>
    <definedName name="t8.501.00" localSheetId="3">#REF!</definedName>
    <definedName name="t8.501.00" localSheetId="10">#REF!</definedName>
    <definedName name="t8.501.00">#REF!</definedName>
    <definedName name="T8.900.00" localSheetId="2">#REF!</definedName>
    <definedName name="T8.900.00" localSheetId="3">#REF!</definedName>
    <definedName name="T8.900.00" localSheetId="10">#REF!</definedName>
    <definedName name="T8.900.00">#REF!</definedName>
    <definedName name="T8.900.01" localSheetId="2">#REF!</definedName>
    <definedName name="T8.900.01" localSheetId="3">#REF!</definedName>
    <definedName name="T8.900.01" localSheetId="10">#REF!</definedName>
    <definedName name="T8.900.01">#REF!</definedName>
    <definedName name="T8.901.01" localSheetId="2">#REF!</definedName>
    <definedName name="T8.901.01" localSheetId="3">#REF!</definedName>
    <definedName name="T8.901.01" localSheetId="10">#REF!</definedName>
    <definedName name="T8.901.01">#REF!</definedName>
    <definedName name="T8.910.00" localSheetId="2">#REF!</definedName>
    <definedName name="T8.910.00" localSheetId="3">#REF!</definedName>
    <definedName name="T8.910.00" localSheetId="10">#REF!</definedName>
    <definedName name="T8.910.00">#REF!</definedName>
    <definedName name="T9.002.00">[2]TRANSPORTE!$J$38</definedName>
    <definedName name="T9.002.06" localSheetId="6">#REF!</definedName>
    <definedName name="T9.002.06" localSheetId="9">#REF!</definedName>
    <definedName name="T9.002.06" localSheetId="4">#REF!</definedName>
    <definedName name="T9.002.06" localSheetId="5">#REF!</definedName>
    <definedName name="T9.002.06" localSheetId="2">#REF!</definedName>
    <definedName name="T9.002.06" localSheetId="3">#REF!</definedName>
    <definedName name="T9.002.06" localSheetId="10">#REF!</definedName>
    <definedName name="T9.002.06">#REF!</definedName>
    <definedName name="TACS" localSheetId="2">#REF!</definedName>
    <definedName name="TACS" localSheetId="3">#REF!</definedName>
    <definedName name="TACS" localSheetId="10">#REF!</definedName>
    <definedName name="TACS">#REF!</definedName>
    <definedName name="tapaburaco">'[2]T. BURACO'!$F$41</definedName>
    <definedName name="TAPAEMERGENCIAL" localSheetId="6">#REF!</definedName>
    <definedName name="TAPAEMERGENCIAL" localSheetId="9">#REF!</definedName>
    <definedName name="TAPAEMERGENCIAL" localSheetId="4">#REF!</definedName>
    <definedName name="TAPAEMERGENCIAL" localSheetId="5">#REF!</definedName>
    <definedName name="TAPAEMERGENCIAL" localSheetId="2">#REF!</definedName>
    <definedName name="TAPAEMERGENCIAL" localSheetId="3">#REF!</definedName>
    <definedName name="TAPAEMERGENCIAL" localSheetId="10">#REF!</definedName>
    <definedName name="TAPAEMERGENCIAL">#REF!</definedName>
    <definedName name="TB">[9]Serviços!$G$26</definedName>
    <definedName name="TCC">[9]Serviços!$G$57</definedName>
    <definedName name="TENROCAMENTO" localSheetId="6">#REF!</definedName>
    <definedName name="TENROCAMENTO" localSheetId="9">#REF!</definedName>
    <definedName name="TENROCAMENTO" localSheetId="4">#REF!</definedName>
    <definedName name="TENROCAMENTO" localSheetId="5">#REF!</definedName>
    <definedName name="TENROCAMENTO" localSheetId="2">#REF!</definedName>
    <definedName name="TENROCAMENTO" localSheetId="3">#REF!</definedName>
    <definedName name="TENROCAMENTO" localSheetId="10">#REF!</definedName>
    <definedName name="TENROCAMENTO">#REF!</definedName>
    <definedName name="Teor">[21]Teor!$A$3:$A$7</definedName>
    <definedName name="terra" localSheetId="6">#REF!</definedName>
    <definedName name="terra" localSheetId="9">#REF!</definedName>
    <definedName name="terra" localSheetId="4">#REF!</definedName>
    <definedName name="terra" localSheetId="5">#REF!</definedName>
    <definedName name="terra" localSheetId="2">#REF!</definedName>
    <definedName name="terra" localSheetId="3">#REF!</definedName>
    <definedName name="terra" localSheetId="10">#REF!</definedName>
    <definedName name="terra">#REF!</definedName>
    <definedName name="TEST1" localSheetId="2">#REF!</definedName>
    <definedName name="TEST1" localSheetId="3">#REF!</definedName>
    <definedName name="TEST1" localSheetId="10">#REF!</definedName>
    <definedName name="TEST1">#REF!</definedName>
    <definedName name="TEST10" localSheetId="2">#REF!</definedName>
    <definedName name="TEST10" localSheetId="3">#REF!</definedName>
    <definedName name="TEST10" localSheetId="10">#REF!</definedName>
    <definedName name="TEST10">#REF!</definedName>
    <definedName name="TEST11" localSheetId="2">#REF!</definedName>
    <definedName name="TEST11" localSheetId="3">#REF!</definedName>
    <definedName name="TEST11" localSheetId="10">#REF!</definedName>
    <definedName name="TEST11">#REF!</definedName>
    <definedName name="TEST12" localSheetId="2">#REF!</definedName>
    <definedName name="TEST12" localSheetId="3">#REF!</definedName>
    <definedName name="TEST12" localSheetId="10">#REF!</definedName>
    <definedName name="TEST12">#REF!</definedName>
    <definedName name="TEST13" localSheetId="2">#REF!</definedName>
    <definedName name="TEST13" localSheetId="3">#REF!</definedName>
    <definedName name="TEST13" localSheetId="10">#REF!</definedName>
    <definedName name="TEST13">#REF!</definedName>
    <definedName name="TEST14" localSheetId="2">#REF!</definedName>
    <definedName name="TEST14" localSheetId="3">#REF!</definedName>
    <definedName name="TEST14" localSheetId="10">#REF!</definedName>
    <definedName name="TEST14">#REF!</definedName>
    <definedName name="TEST15" localSheetId="2">#REF!</definedName>
    <definedName name="TEST15" localSheetId="3">#REF!</definedName>
    <definedName name="TEST15" localSheetId="10">#REF!</definedName>
    <definedName name="TEST15">#REF!</definedName>
    <definedName name="TEST16" localSheetId="2">#REF!</definedName>
    <definedName name="TEST16" localSheetId="3">#REF!</definedName>
    <definedName name="TEST16" localSheetId="10">#REF!</definedName>
    <definedName name="TEST16">#REF!</definedName>
    <definedName name="TEST17" localSheetId="2">#REF!</definedName>
    <definedName name="TEST17" localSheetId="3">#REF!</definedName>
    <definedName name="TEST17" localSheetId="10">#REF!</definedName>
    <definedName name="TEST17">#REF!</definedName>
    <definedName name="TEST18" localSheetId="2">#REF!</definedName>
    <definedName name="TEST18" localSheetId="3">#REF!</definedName>
    <definedName name="TEST18" localSheetId="10">#REF!</definedName>
    <definedName name="TEST18">#REF!</definedName>
    <definedName name="TEST19" localSheetId="2">#REF!</definedName>
    <definedName name="TEST19" localSheetId="3">#REF!</definedName>
    <definedName name="TEST19" localSheetId="10">#REF!</definedName>
    <definedName name="TEST19">#REF!</definedName>
    <definedName name="TEST2" localSheetId="2">#REF!</definedName>
    <definedName name="TEST2" localSheetId="3">#REF!</definedName>
    <definedName name="TEST2" localSheetId="10">#REF!</definedName>
    <definedName name="TEST2">#REF!</definedName>
    <definedName name="TEST20" localSheetId="2">#REF!</definedName>
    <definedName name="TEST20" localSheetId="3">#REF!</definedName>
    <definedName name="TEST20" localSheetId="10">#REF!</definedName>
    <definedName name="TEST20">#REF!</definedName>
    <definedName name="TEST21" localSheetId="2">#REF!</definedName>
    <definedName name="TEST21" localSheetId="3">#REF!</definedName>
    <definedName name="TEST21" localSheetId="10">#REF!</definedName>
    <definedName name="TEST21">#REF!</definedName>
    <definedName name="TEST22" localSheetId="2">#REF!</definedName>
    <definedName name="TEST22" localSheetId="3">#REF!</definedName>
    <definedName name="TEST22" localSheetId="10">#REF!</definedName>
    <definedName name="TEST22">#REF!</definedName>
    <definedName name="TEST3" localSheetId="2">#REF!</definedName>
    <definedName name="TEST3" localSheetId="3">#REF!</definedName>
    <definedName name="TEST3" localSheetId="10">#REF!</definedName>
    <definedName name="TEST3">#REF!</definedName>
    <definedName name="TEST4" localSheetId="2">#REF!</definedName>
    <definedName name="TEST4" localSheetId="3">#REF!</definedName>
    <definedName name="TEST4" localSheetId="10">#REF!</definedName>
    <definedName name="TEST4">#REF!</definedName>
    <definedName name="TEST5" localSheetId="2">#REF!</definedName>
    <definedName name="TEST5" localSheetId="3">#REF!</definedName>
    <definedName name="TEST5" localSheetId="10">#REF!</definedName>
    <definedName name="TEST5">#REF!</definedName>
    <definedName name="TEST6" localSheetId="2">#REF!</definedName>
    <definedName name="TEST6" localSheetId="3">#REF!</definedName>
    <definedName name="TEST6" localSheetId="10">#REF!</definedName>
    <definedName name="TEST6">#REF!</definedName>
    <definedName name="TEST7" localSheetId="2">#REF!</definedName>
    <definedName name="TEST7" localSheetId="3">#REF!</definedName>
    <definedName name="TEST7" localSheetId="10">#REF!</definedName>
    <definedName name="TEST7">#REF!</definedName>
    <definedName name="TEST8" localSheetId="2">#REF!</definedName>
    <definedName name="TEST8" localSheetId="3">#REF!</definedName>
    <definedName name="TEST8" localSheetId="10">#REF!</definedName>
    <definedName name="TEST8">#REF!</definedName>
    <definedName name="TEST9" localSheetId="2">#REF!</definedName>
    <definedName name="TEST9" localSheetId="3">#REF!</definedName>
    <definedName name="TEST9" localSheetId="10">#REF!</definedName>
    <definedName name="TEST9">#REF!</definedName>
    <definedName name="TESTHKEY" localSheetId="2">#REF!</definedName>
    <definedName name="TESTHKEY" localSheetId="3">#REF!</definedName>
    <definedName name="TESTHKEY" localSheetId="10">#REF!</definedName>
    <definedName name="TESTHKEY">#REF!</definedName>
    <definedName name="TESTKEYS" localSheetId="2">#REF!</definedName>
    <definedName name="TESTKEYS" localSheetId="3">#REF!</definedName>
    <definedName name="TESTKEYS" localSheetId="10">#REF!</definedName>
    <definedName name="TESTKEYS">#REF!</definedName>
    <definedName name="TESTVKEY" localSheetId="2">#REF!</definedName>
    <definedName name="TESTVKEY" localSheetId="3">#REF!</definedName>
    <definedName name="TESTVKEY" localSheetId="10">#REF!</definedName>
    <definedName name="TESTVKEY">#REF!</definedName>
    <definedName name="_xlnm.Print_Titles" localSheetId="6">Dre_Disp_Estruturais!$A:$C</definedName>
    <definedName name="_xlnm.Print_Titles" localSheetId="9">Dre_Fecha_Vala!$A:$C</definedName>
    <definedName name="_xlnm.Print_Titles" localSheetId="5">Dre_Terraplenagem!$A:$C</definedName>
    <definedName name="_xlnm.Print_Titles" localSheetId="7">'memoria  BD2 - 7,64x1,42'!$1:$3</definedName>
    <definedName name="_xlnm.Print_Titles" localSheetId="8">'memoria  BD3 - 10,50x1,42'!$1:$3</definedName>
    <definedName name="_xlnm.Print_Titles" localSheetId="11">Pav_Terraplenagem!$A:$D</definedName>
    <definedName name="_xlnm.Print_Titles" localSheetId="13">S_Complementares!$A:$C</definedName>
    <definedName name="TLMBCS" localSheetId="6">#REF!</definedName>
    <definedName name="TLMBCS" localSheetId="9">#REF!</definedName>
    <definedName name="TLMBCS" localSheetId="4">#REF!</definedName>
    <definedName name="TLMBCS" localSheetId="5">#REF!</definedName>
    <definedName name="TLMBCS" localSheetId="2">#REF!</definedName>
    <definedName name="TLMBCS" localSheetId="3">#REF!</definedName>
    <definedName name="TLMBCS" localSheetId="10">#REF!</definedName>
    <definedName name="TLMBCS">#REF!</definedName>
    <definedName name="TOTGC" localSheetId="2">#REF!</definedName>
    <definedName name="TOTGC" localSheetId="3">#REF!</definedName>
    <definedName name="TOTGC" localSheetId="10">#REF!</definedName>
    <definedName name="TOTGC">#REF!</definedName>
    <definedName name="TR">[7]INDICES!$C$127</definedName>
    <definedName name="TRANSPORTE10" localSheetId="6">#REF!</definedName>
    <definedName name="TRANSPORTE10" localSheetId="9">#REF!</definedName>
    <definedName name="TRANSPORTE10" localSheetId="4">#REF!</definedName>
    <definedName name="TRANSPORTE10" localSheetId="5">#REF!</definedName>
    <definedName name="TRANSPORTE10" localSheetId="2">#REF!</definedName>
    <definedName name="TRANSPORTE10" localSheetId="3">#REF!</definedName>
    <definedName name="TRANSPORTE10" localSheetId="10">#REF!</definedName>
    <definedName name="TRANSPORTE10">#REF!</definedName>
    <definedName name="TRANSPORTE4T">[2]TRANSPORTE!$J$86</definedName>
    <definedName name="TRANSPORTE5M">[2]TRANSPORTE!$J$36</definedName>
    <definedName name="TRANSPORTEBASEMANUAL" localSheetId="6">#REF!</definedName>
    <definedName name="TRANSPORTEBASEMANUAL" localSheetId="9">#REF!</definedName>
    <definedName name="TRANSPORTEBASEMANUAL" localSheetId="4">#REF!</definedName>
    <definedName name="TRANSPORTEBASEMANUAL" localSheetId="5">#REF!</definedName>
    <definedName name="TRANSPORTEBASEMANUAL" localSheetId="2">#REF!</definedName>
    <definedName name="TRANSPORTEBASEMANUAL" localSheetId="3">#REF!</definedName>
    <definedName name="TRANSPORTEBASEMANUAL" localSheetId="10">#REF!</definedName>
    <definedName name="TRANSPORTEBASEMANUAL">#REF!</definedName>
    <definedName name="TRANSPORTECAPAMANUAL" localSheetId="2">#REF!</definedName>
    <definedName name="TRANSPORTECAPAMANUAL" localSheetId="3">#REF!</definedName>
    <definedName name="TRANSPORTECAPAMANUAL" localSheetId="10">#REF!</definedName>
    <definedName name="TRANSPORTECAPAMANUAL">#REF!</definedName>
    <definedName name="transportecorreção">[2]correção!$K$26</definedName>
    <definedName name="Transporteenrocamento" localSheetId="6">#REF!</definedName>
    <definedName name="Transporteenrocamento" localSheetId="9">#REF!</definedName>
    <definedName name="Transporteenrocamento" localSheetId="4">#REF!</definedName>
    <definedName name="Transporteenrocamento" localSheetId="5">#REF!</definedName>
    <definedName name="Transporteenrocamento" localSheetId="2">#REF!</definedName>
    <definedName name="Transporteenrocamento" localSheetId="3">#REF!</definedName>
    <definedName name="Transporteenrocamento" localSheetId="10">#REF!</definedName>
    <definedName name="Transporteenrocamento">#REF!</definedName>
    <definedName name="TRANSPORTEESPECIAL">[2]TRANSPORTE!$J$17</definedName>
    <definedName name="TRANSPORTELOCAL" localSheetId="6">#REF!</definedName>
    <definedName name="TRANSPORTELOCAL" localSheetId="9">#REF!</definedName>
    <definedName name="TRANSPORTELOCAL" localSheetId="4">#REF!</definedName>
    <definedName name="TRANSPORTELOCAL" localSheetId="5">#REF!</definedName>
    <definedName name="TRANSPORTELOCAL" localSheetId="2">#REF!</definedName>
    <definedName name="TRANSPORTELOCAL" localSheetId="3">#REF!</definedName>
    <definedName name="TRANSPORTELOCAL" localSheetId="10">#REF!</definedName>
    <definedName name="TRANSPORTELOCAL">#REF!</definedName>
    <definedName name="TRANSPORTEMATBET" localSheetId="6">[2]correção!#REF!</definedName>
    <definedName name="TRANSPORTEMATBET" localSheetId="9">[2]correção!#REF!</definedName>
    <definedName name="TRANSPORTEMATBET" localSheetId="4">[2]correção!#REF!</definedName>
    <definedName name="TRANSPORTEMATBET" localSheetId="5">[2]correção!#REF!</definedName>
    <definedName name="TRANSPORTEMATBET" localSheetId="2">[2]correção!#REF!</definedName>
    <definedName name="TRANSPORTEMATBET" localSheetId="3">[2]correção!#REF!</definedName>
    <definedName name="TRANSPORTEMATBET" localSheetId="10">[2]correção!#REF!</definedName>
    <definedName name="TRANSPORTEMATBET">[2]correção!#REF!</definedName>
    <definedName name="TRANSPORTERECOMPOSIÇÃO" localSheetId="6">#REF!</definedName>
    <definedName name="TRANSPORTERECOMPOSIÇÃO" localSheetId="9">#REF!</definedName>
    <definedName name="TRANSPORTERECOMPOSIÇÃO" localSheetId="4">#REF!</definedName>
    <definedName name="TRANSPORTERECOMPOSIÇÃO" localSheetId="5">#REF!</definedName>
    <definedName name="TRANSPORTERECOMPOSIÇÃO" localSheetId="2">#REF!</definedName>
    <definedName name="TRANSPORTERECOMPOSIÇÃO" localSheetId="3">#REF!</definedName>
    <definedName name="TRANSPORTERECOMPOSIÇÃO" localSheetId="10">#REF!</definedName>
    <definedName name="TRANSPORTERECOMPOSIÇÃO">#REF!</definedName>
    <definedName name="transportetapaburaco" localSheetId="6">'[2]T. BURACO'!#REF!</definedName>
    <definedName name="transportetapaburaco" localSheetId="9">'[2]T. BURACO'!#REF!</definedName>
    <definedName name="transportetapaburaco" localSheetId="4">'[2]T. BURACO'!#REF!</definedName>
    <definedName name="transportetapaburaco" localSheetId="5">'[2]T. BURACO'!#REF!</definedName>
    <definedName name="transportetapaburaco" localSheetId="2">'[2]T. BURACO'!#REF!</definedName>
    <definedName name="transportetapaburaco" localSheetId="3">'[2]T. BURACO'!#REF!</definedName>
    <definedName name="transportetapaburaco" localSheetId="10">'[2]T. BURACO'!#REF!</definedName>
    <definedName name="transportetapaburaco">'[2]T. BURACO'!#REF!</definedName>
    <definedName name="TRANSPORTETAPAEMERGENCIAL" localSheetId="6">#REF!</definedName>
    <definedName name="TRANSPORTETAPAEMERGENCIAL" localSheetId="9">#REF!</definedName>
    <definedName name="TRANSPORTETAPAEMERGENCIAL" localSheetId="4">#REF!</definedName>
    <definedName name="TRANSPORTETAPAEMERGENCIAL" localSheetId="5">#REF!</definedName>
    <definedName name="TRANSPORTETAPAEMERGENCIAL" localSheetId="2">#REF!</definedName>
    <definedName name="TRANSPORTETAPAEMERGENCIAL" localSheetId="3">#REF!</definedName>
    <definedName name="TRANSPORTETAPAEMERGENCIAL" localSheetId="10">#REF!</definedName>
    <definedName name="TRANSPORTETAPAEMERGENCIAL">#REF!</definedName>
    <definedName name="TRANSPSOLO" localSheetId="2">#REF!</definedName>
    <definedName name="TRANSPSOLO" localSheetId="3">#REF!</definedName>
    <definedName name="TRANSPSOLO" localSheetId="10">#REF!</definedName>
    <definedName name="TRANSPSOLO">#REF!</definedName>
    <definedName name="TRANSREM">[9]Serviços!$G$55</definedName>
    <definedName name="trec">[20]TRAÇOS!$A$33</definedName>
    <definedName name="TRECHO">[16]DADOS!$C$9</definedName>
    <definedName name="TRECHO_1">[16]DADOS!$C$10</definedName>
    <definedName name="TRECREVPRIMARIO" localSheetId="6">#REF!</definedName>
    <definedName name="TRECREVPRIMARIO" localSheetId="9">#REF!</definedName>
    <definedName name="TRECREVPRIMARIO" localSheetId="4">#REF!</definedName>
    <definedName name="TRECREVPRIMARIO" localSheetId="5">#REF!</definedName>
    <definedName name="TRECREVPRIMARIO" localSheetId="2">#REF!</definedName>
    <definedName name="TRECREVPRIMARIO" localSheetId="3">#REF!</definedName>
    <definedName name="TRECREVPRIMARIO" localSheetId="10">#REF!</definedName>
    <definedName name="TRECREVPRIMARIO">#REF!</definedName>
    <definedName name="TRFORMA" localSheetId="2">#REF!</definedName>
    <definedName name="TRFORMA" localSheetId="3">#REF!</definedName>
    <definedName name="TRFORMA" localSheetId="10">#REF!</definedName>
    <definedName name="TRFORMA">#REF!</definedName>
    <definedName name="TRMUDAS" localSheetId="2">#REF!</definedName>
    <definedName name="TRMUDAS" localSheetId="3">#REF!</definedName>
    <definedName name="TRMUDAS" localSheetId="10">#REF!</definedName>
    <definedName name="TRMUDAS">#REF!</definedName>
    <definedName name="TSD" localSheetId="6">#REF!</definedName>
    <definedName name="TSD" localSheetId="2">#REF!</definedName>
    <definedName name="TSD" localSheetId="3">#REF!</definedName>
    <definedName name="TSD" localSheetId="10">#REF!</definedName>
    <definedName name="TSD" localSheetId="12">#REF!</definedName>
    <definedName name="TSD">#REF!</definedName>
    <definedName name="TUBO" localSheetId="6">[7]SERVIÇOS!#REF!</definedName>
    <definedName name="TUBO" localSheetId="9">[7]SERVIÇOS!#REF!</definedName>
    <definedName name="TUBO" localSheetId="4">[7]SERVIÇOS!#REF!</definedName>
    <definedName name="TUBO" localSheetId="5">[7]SERVIÇOS!#REF!</definedName>
    <definedName name="TUBO" localSheetId="2">[7]SERVIÇOS!#REF!</definedName>
    <definedName name="TUBO" localSheetId="3">[7]SERVIÇOS!#REF!</definedName>
    <definedName name="TUBO" localSheetId="10">[7]SERVIÇOS!#REF!</definedName>
    <definedName name="TUBO">[7]SERVIÇOS!#REF!</definedName>
    <definedName name="uuujsh" localSheetId="6">#REF!</definedName>
    <definedName name="uuujsh" localSheetId="9">#REF!</definedName>
    <definedName name="uuujsh" localSheetId="4">#REF!</definedName>
    <definedName name="uuujsh" localSheetId="5">#REF!</definedName>
    <definedName name="uuujsh" localSheetId="2">#REF!</definedName>
    <definedName name="uuujsh" localSheetId="3">#REF!</definedName>
    <definedName name="uuujsh" localSheetId="10">#REF!</definedName>
    <definedName name="uuujsh">#REF!</definedName>
    <definedName name="VALCORTE" localSheetId="2">#REF!</definedName>
    <definedName name="VALCORTE" localSheetId="3">#REF!</definedName>
    <definedName name="VALCORTE" localSheetId="10">#REF!</definedName>
    <definedName name="VALCORTE">#REF!</definedName>
    <definedName name="valeta" localSheetId="2">#REF!</definedName>
    <definedName name="valeta" localSheetId="3">#REF!</definedName>
    <definedName name="valeta" localSheetId="10">#REF!</definedName>
    <definedName name="valeta">#REF!</definedName>
    <definedName name="VALOR_NF">[16]DADOS!$C$26</definedName>
    <definedName name="Vazios">[21]Teor!$B$3:$B$7</definedName>
    <definedName name="VOL_ACUM" localSheetId="6">'[10]Fresagem de Pista Ago-98'!#REF!</definedName>
    <definedName name="VOL_ACUM" localSheetId="9">'[10]Fresagem de Pista Ago-98'!#REF!</definedName>
    <definedName name="VOL_ACUM" localSheetId="4">'[10]Fresagem de Pista Ago-98'!#REF!</definedName>
    <definedName name="VOL_ACUM" localSheetId="5">'[10]Fresagem de Pista Ago-98'!#REF!</definedName>
    <definedName name="VOL_ACUM" localSheetId="2">'[10]Fresagem de Pista Ago-98'!#REF!</definedName>
    <definedName name="VOL_ACUM" localSheetId="3">'[10]Fresagem de Pista Ago-98'!#REF!</definedName>
    <definedName name="VOL_ACUM" localSheetId="10">'[10]Fresagem de Pista Ago-98'!#REF!</definedName>
    <definedName name="VOL_ACUM">'[10]Fresagem de Pista Ago-98'!#REF!</definedName>
    <definedName name="VOLUME" localSheetId="2">'[10]Fresagem de Pista Ago-98'!#REF!</definedName>
    <definedName name="VOLUME" localSheetId="3">'[10]Fresagem de Pista Ago-98'!#REF!</definedName>
    <definedName name="VOLUME" localSheetId="10">'[10]Fresagem de Pista Ago-98'!#REF!</definedName>
    <definedName name="VOLUME">'[10]Fresagem de Pista Ago-98'!#REF!</definedName>
    <definedName name="wdgadfgdsz" localSheetId="6">[1]SID_NI_5!#REF!</definedName>
    <definedName name="wdgadfgdsz" localSheetId="9">[1]SID_NI_5!#REF!</definedName>
    <definedName name="wdgadfgdsz" localSheetId="5">[1]SID_NI_5!#REF!</definedName>
    <definedName name="wdgadfgdsz" localSheetId="3">[1]SID_NI_5!#REF!</definedName>
    <definedName name="wdgadfgdsz" localSheetId="10">[1]SID_NI_5!#REF!</definedName>
    <definedName name="wdgadfgdsz" localSheetId="11">[1]SID_NI_5!#REF!</definedName>
    <definedName name="wdgadfgdsz" localSheetId="13">[1]SID_NI_5!#REF!</definedName>
    <definedName name="wdgadfgdsz">[1]SID_NI_5!#REF!</definedName>
    <definedName name="wrn.preco." localSheetId="6" hidden="1">{#N/A,#N/A,FALSE,"Pla_Preço";#N/A,#N/A,FALSE,"Crono"}</definedName>
    <definedName name="wrn.preco." localSheetId="9" hidden="1">{#N/A,#N/A,FALSE,"Pla_Preço";#N/A,#N/A,FALSE,"Crono"}</definedName>
    <definedName name="wrn.preco." localSheetId="4" hidden="1">{#N/A,#N/A,FALSE,"Pla_Preço";#N/A,#N/A,FALSE,"Crono"}</definedName>
    <definedName name="wrn.preco." localSheetId="5" hidden="1">{#N/A,#N/A,FALSE,"Pla_Preço";#N/A,#N/A,FALSE,"Crono"}</definedName>
    <definedName name="wrn.preco." localSheetId="2" hidden="1">{#N/A,#N/A,FALSE,"Pla_Preço";#N/A,#N/A,FALSE,"Crono"}</definedName>
    <definedName name="wrn.preco." localSheetId="10" hidden="1">{#N/A,#N/A,FALSE,"Pla_Preço";#N/A,#N/A,FALSE,"Crono"}</definedName>
    <definedName name="wrn.preco." localSheetId="12" hidden="1">{#N/A,#N/A,FALSE,"Pla_Preço";#N/A,#N/A,FALSE,"Crono"}</definedName>
    <definedName name="wrn.preco." localSheetId="11" hidden="1">{#N/A,#N/A,FALSE,"Pla_Preço";#N/A,#N/A,FALSE,"Crono"}</definedName>
    <definedName name="wrn.preco." localSheetId="13" hidden="1">{#N/A,#N/A,FALSE,"Pla_Preço";#N/A,#N/A,FALSE,"Crono"}</definedName>
    <definedName name="wrn.preco." localSheetId="0" hidden="1">{#N/A,#N/A,FALSE,"Pla_Preço";#N/A,#N/A,FALSE,"Crono"}</definedName>
    <definedName name="wrn.preco." localSheetId="1" hidden="1">{#N/A,#N/A,FALSE,"Pla_Preço";#N/A,#N/A,FALSE,"Crono"}</definedName>
    <definedName name="wrn.preco." hidden="1">{#N/A,#N/A,FALSE,"Pla_Preço";#N/A,#N/A,FALSE,"Crono"}</definedName>
  </definedNames>
  <calcPr calcId="162913"/>
</workbook>
</file>

<file path=xl/calcChain.xml><?xml version="1.0" encoding="utf-8"?>
<calcChain xmlns="http://schemas.openxmlformats.org/spreadsheetml/2006/main">
  <c r="I105" i="6" l="1"/>
  <c r="I106" i="6"/>
  <c r="I107" i="6"/>
  <c r="I108" i="6"/>
  <c r="I109" i="6"/>
  <c r="I104" i="6"/>
  <c r="I100" i="6"/>
  <c r="I101" i="6"/>
  <c r="I99" i="6"/>
  <c r="I90" i="6"/>
  <c r="I91" i="6"/>
  <c r="I92" i="6"/>
  <c r="I93" i="6"/>
  <c r="I94" i="6"/>
  <c r="I95" i="6"/>
  <c r="I96" i="6"/>
  <c r="I89" i="6"/>
  <c r="I85" i="6"/>
  <c r="I86" i="6"/>
  <c r="I84" i="6"/>
  <c r="I74" i="6"/>
  <c r="I75" i="6"/>
  <c r="I76" i="6"/>
  <c r="I77" i="6"/>
  <c r="I78" i="6"/>
  <c r="I79" i="6"/>
  <c r="I80" i="6"/>
  <c r="I73" i="6"/>
  <c r="I70" i="6"/>
  <c r="I63" i="6"/>
  <c r="I64" i="6"/>
  <c r="I65" i="6"/>
  <c r="I66" i="6"/>
  <c r="I67" i="6"/>
  <c r="I68" i="6"/>
  <c r="I69" i="6"/>
  <c r="I61" i="6"/>
  <c r="I62" i="6"/>
  <c r="I58" i="6"/>
  <c r="I59" i="6"/>
  <c r="I60" i="6"/>
  <c r="I57" i="6"/>
  <c r="I49" i="6"/>
  <c r="I50" i="6"/>
  <c r="I51" i="6"/>
  <c r="I52" i="6"/>
  <c r="I53" i="6"/>
  <c r="I54" i="6"/>
  <c r="I41" i="6"/>
  <c r="I42" i="6"/>
  <c r="I43" i="6"/>
  <c r="I44" i="6"/>
  <c r="I45" i="6"/>
  <c r="I46" i="6"/>
  <c r="I47" i="6"/>
  <c r="I48" i="6"/>
  <c r="I40" i="6"/>
  <c r="I37" i="6"/>
  <c r="I28" i="6"/>
  <c r="I29" i="6"/>
  <c r="I30" i="6"/>
  <c r="I31" i="6"/>
  <c r="I32" i="6"/>
  <c r="I33" i="6"/>
  <c r="I27" i="6"/>
  <c r="I20" i="6"/>
  <c r="I21" i="6"/>
  <c r="I22" i="6"/>
  <c r="I23" i="6"/>
  <c r="I19" i="6"/>
  <c r="I14" i="6"/>
  <c r="I15" i="6"/>
  <c r="I16" i="6"/>
  <c r="I13" i="6"/>
  <c r="I7" i="6"/>
  <c r="I8" i="6"/>
  <c r="I9" i="6"/>
  <c r="I10" i="6"/>
  <c r="I6" i="6"/>
  <c r="H105" i="6"/>
  <c r="H106" i="6"/>
  <c r="H107" i="6"/>
  <c r="H108" i="6"/>
  <c r="H109" i="6"/>
  <c r="H104" i="6"/>
  <c r="H100" i="6"/>
  <c r="H101" i="6"/>
  <c r="H99" i="6"/>
  <c r="H90" i="6"/>
  <c r="H91" i="6"/>
  <c r="H92" i="6"/>
  <c r="H93" i="6"/>
  <c r="H94" i="6"/>
  <c r="H95" i="6"/>
  <c r="H96" i="6"/>
  <c r="H89" i="6"/>
  <c r="H85" i="6"/>
  <c r="H86" i="6"/>
  <c r="H84" i="6"/>
  <c r="H74" i="6"/>
  <c r="H75" i="6"/>
  <c r="H76" i="6"/>
  <c r="H77" i="6"/>
  <c r="H78" i="6"/>
  <c r="H79" i="6"/>
  <c r="H80" i="6"/>
  <c r="H73" i="6"/>
  <c r="H69" i="6"/>
  <c r="H70" i="6"/>
  <c r="H65" i="6"/>
  <c r="H66" i="6"/>
  <c r="H67" i="6"/>
  <c r="H68" i="6"/>
  <c r="H62" i="6"/>
  <c r="H63" i="6"/>
  <c r="H64" i="6"/>
  <c r="H58" i="6"/>
  <c r="H59" i="6"/>
  <c r="H60" i="6"/>
  <c r="H61" i="6"/>
  <c r="H57" i="6"/>
  <c r="H48" i="6"/>
  <c r="H49" i="6"/>
  <c r="H50" i="6"/>
  <c r="H51" i="6"/>
  <c r="H52" i="6"/>
  <c r="H53" i="6"/>
  <c r="H54" i="6"/>
  <c r="H42" i="6"/>
  <c r="H43" i="6"/>
  <c r="H44" i="6"/>
  <c r="H45" i="6"/>
  <c r="H46" i="6"/>
  <c r="H47" i="6"/>
  <c r="H41" i="6"/>
  <c r="H40" i="6"/>
  <c r="H37" i="6"/>
  <c r="H28" i="6"/>
  <c r="H29" i="6"/>
  <c r="H30" i="6"/>
  <c r="H31" i="6"/>
  <c r="H32" i="6"/>
  <c r="H33" i="6"/>
  <c r="H27" i="6"/>
  <c r="H20" i="6"/>
  <c r="H21" i="6"/>
  <c r="H22" i="6"/>
  <c r="H23" i="6"/>
  <c r="H19" i="6"/>
  <c r="H14" i="6"/>
  <c r="H15" i="6"/>
  <c r="H16" i="6"/>
  <c r="H13" i="6"/>
  <c r="H7" i="6"/>
  <c r="H8" i="6"/>
  <c r="H9" i="6"/>
  <c r="H10" i="6"/>
  <c r="H6" i="6"/>
  <c r="F105" i="6"/>
  <c r="F106" i="6"/>
  <c r="F107" i="6"/>
  <c r="F108" i="6"/>
  <c r="F109" i="6"/>
  <c r="F104" i="6"/>
  <c r="F101" i="6"/>
  <c r="F100" i="6"/>
  <c r="F99" i="6"/>
  <c r="F90" i="6"/>
  <c r="F91" i="6"/>
  <c r="F92" i="6"/>
  <c r="F93" i="6"/>
  <c r="F94" i="6"/>
  <c r="F95" i="6"/>
  <c r="F96" i="6"/>
  <c r="F89" i="6"/>
  <c r="F85" i="6"/>
  <c r="F86" i="6"/>
  <c r="F84" i="6"/>
  <c r="F74" i="6"/>
  <c r="F75" i="6"/>
  <c r="F76" i="6"/>
  <c r="F77" i="6"/>
  <c r="F78" i="6"/>
  <c r="F79" i="6"/>
  <c r="F80" i="6"/>
  <c r="F73" i="6"/>
  <c r="F70" i="6"/>
  <c r="F65" i="6"/>
  <c r="F66" i="6"/>
  <c r="F67" i="6"/>
  <c r="F68" i="6"/>
  <c r="F69" i="6"/>
  <c r="F63" i="6"/>
  <c r="F64" i="6"/>
  <c r="F58" i="6"/>
  <c r="F59" i="6"/>
  <c r="F60" i="6"/>
  <c r="F61" i="6"/>
  <c r="F62" i="6"/>
  <c r="F57" i="6"/>
  <c r="F52" i="6"/>
  <c r="F53" i="6"/>
  <c r="F54" i="6"/>
  <c r="F41" i="6"/>
  <c r="F42" i="6"/>
  <c r="F43" i="6"/>
  <c r="F44" i="6"/>
  <c r="F45" i="6"/>
  <c r="F46" i="6"/>
  <c r="F47" i="6"/>
  <c r="F48" i="6"/>
  <c r="F49" i="6"/>
  <c r="F50" i="6"/>
  <c r="F51" i="6"/>
  <c r="F40" i="6"/>
  <c r="D26" i="6"/>
  <c r="F27" i="6"/>
  <c r="F28" i="6"/>
  <c r="F29" i="6"/>
  <c r="F30" i="6"/>
  <c r="F31" i="6"/>
  <c r="F32" i="6"/>
  <c r="F33" i="6"/>
  <c r="F20" i="6"/>
  <c r="F21" i="6"/>
  <c r="F22" i="6"/>
  <c r="F23" i="6"/>
  <c r="F19" i="6"/>
  <c r="F14" i="6"/>
  <c r="F15" i="6"/>
  <c r="F16" i="6"/>
  <c r="F13" i="6"/>
  <c r="F7" i="6"/>
  <c r="F8" i="6"/>
  <c r="F9" i="6"/>
  <c r="F10" i="6"/>
  <c r="F6" i="6"/>
  <c r="D105" i="6"/>
  <c r="D106" i="6"/>
  <c r="D107" i="6"/>
  <c r="D108" i="6"/>
  <c r="D109" i="6"/>
  <c r="D104" i="6"/>
  <c r="D100" i="6"/>
  <c r="D101" i="6"/>
  <c r="D99" i="6"/>
  <c r="D90" i="6"/>
  <c r="D91" i="6"/>
  <c r="D92" i="6"/>
  <c r="D93" i="6"/>
  <c r="D94" i="6"/>
  <c r="D95" i="6"/>
  <c r="D96" i="6"/>
  <c r="D89" i="6"/>
  <c r="D85" i="6"/>
  <c r="D86" i="6"/>
  <c r="D84" i="6"/>
  <c r="D74" i="6"/>
  <c r="D75" i="6"/>
  <c r="D76" i="6"/>
  <c r="D77" i="6"/>
  <c r="D78" i="6"/>
  <c r="D79" i="6"/>
  <c r="D80" i="6"/>
  <c r="D73" i="6"/>
  <c r="D66" i="6"/>
  <c r="D67" i="6"/>
  <c r="D68" i="6"/>
  <c r="D69" i="6"/>
  <c r="D70" i="6"/>
  <c r="D58" i="6"/>
  <c r="D59" i="6"/>
  <c r="D60" i="6"/>
  <c r="D61" i="6"/>
  <c r="D62" i="6"/>
  <c r="D63" i="6"/>
  <c r="D64" i="6"/>
  <c r="D65" i="6"/>
  <c r="D57" i="6"/>
  <c r="D52" i="6"/>
  <c r="D53" i="6"/>
  <c r="D54" i="6"/>
  <c r="D41" i="6"/>
  <c r="D42" i="6"/>
  <c r="D43" i="6"/>
  <c r="D44" i="6"/>
  <c r="D45" i="6"/>
  <c r="D46" i="6"/>
  <c r="D47" i="6"/>
  <c r="D48" i="6"/>
  <c r="D49" i="6"/>
  <c r="D50" i="6"/>
  <c r="D51" i="6"/>
  <c r="D40" i="6"/>
  <c r="D37" i="6"/>
  <c r="D33" i="6"/>
  <c r="D27" i="6"/>
  <c r="D28" i="6"/>
  <c r="D29" i="6"/>
  <c r="D30" i="6"/>
  <c r="D31" i="6"/>
  <c r="D32" i="6"/>
  <c r="D20" i="6"/>
  <c r="D21" i="6"/>
  <c r="D22" i="6"/>
  <c r="D23" i="6"/>
  <c r="D19" i="6"/>
  <c r="D14" i="6"/>
  <c r="D15" i="6"/>
  <c r="D16" i="6"/>
  <c r="D13" i="6"/>
  <c r="D7" i="6"/>
  <c r="D8" i="6"/>
  <c r="D9" i="6"/>
  <c r="D10" i="6"/>
  <c r="D6" i="6"/>
  <c r="A13154" i="50"/>
  <c r="A13153" i="50"/>
  <c r="A13152" i="50"/>
  <c r="A13151" i="50"/>
  <c r="A13150" i="50"/>
  <c r="A13149" i="50"/>
  <c r="A13148" i="50"/>
  <c r="A13147" i="50"/>
  <c r="A13146" i="50"/>
  <c r="A13145" i="50"/>
  <c r="A13144" i="50"/>
  <c r="A13143" i="50"/>
  <c r="A13142" i="50"/>
  <c r="A13141" i="50"/>
  <c r="A13140" i="50"/>
  <c r="A13139" i="50"/>
  <c r="A13138" i="50"/>
  <c r="A13137" i="50"/>
  <c r="A13136" i="50"/>
  <c r="A13135" i="50"/>
  <c r="A13134" i="50"/>
  <c r="A13133" i="50"/>
  <c r="A13132" i="50"/>
  <c r="A13131" i="50"/>
  <c r="A13130" i="50"/>
  <c r="A13129" i="50"/>
  <c r="A13128" i="50"/>
  <c r="A13127" i="50"/>
  <c r="A13126" i="50"/>
  <c r="A13125" i="50"/>
  <c r="A13124" i="50"/>
  <c r="A13123" i="50"/>
  <c r="A13122" i="50"/>
  <c r="A13121" i="50"/>
  <c r="A13120" i="50"/>
  <c r="A13119" i="50"/>
  <c r="A13118" i="50"/>
  <c r="A13117" i="50"/>
  <c r="A13116" i="50"/>
  <c r="A13115" i="50"/>
  <c r="A13114" i="50"/>
  <c r="A13113" i="50"/>
  <c r="A13112" i="50"/>
  <c r="A13111" i="50"/>
  <c r="A13110" i="50"/>
  <c r="A13109" i="50"/>
  <c r="A13108" i="50"/>
  <c r="A13107" i="50"/>
  <c r="A13106" i="50"/>
  <c r="A13105" i="50"/>
  <c r="A13104" i="50"/>
  <c r="A13103" i="50"/>
  <c r="A13102" i="50"/>
  <c r="A13101" i="50"/>
  <c r="A13100" i="50"/>
  <c r="A13099" i="50"/>
  <c r="A13098" i="50"/>
  <c r="A13097" i="50"/>
  <c r="A13096" i="50"/>
  <c r="A13095" i="50"/>
  <c r="A13094" i="50"/>
  <c r="A13093" i="50"/>
  <c r="A13092" i="50"/>
  <c r="A13091" i="50"/>
  <c r="A13090" i="50"/>
  <c r="A13089" i="50"/>
  <c r="A13088" i="50"/>
  <c r="A13087" i="50"/>
  <c r="A13086" i="50"/>
  <c r="A13085" i="50"/>
  <c r="A13084" i="50"/>
  <c r="A13083" i="50"/>
  <c r="A13082" i="50"/>
  <c r="A13081" i="50"/>
  <c r="A13080" i="50"/>
  <c r="A13079" i="50"/>
  <c r="A13078" i="50"/>
  <c r="A13077" i="50"/>
  <c r="A13076" i="50"/>
  <c r="A13075" i="50"/>
  <c r="A13074" i="50"/>
  <c r="A13073" i="50"/>
  <c r="A13072" i="50"/>
  <c r="A13071" i="50"/>
  <c r="A13070" i="50"/>
  <c r="A13069" i="50"/>
  <c r="A13068" i="50"/>
  <c r="A13067" i="50"/>
  <c r="A13066" i="50"/>
  <c r="A13065" i="50"/>
  <c r="A13064" i="50"/>
  <c r="A13063" i="50"/>
  <c r="A13062" i="50"/>
  <c r="A13061" i="50"/>
  <c r="A13060" i="50"/>
  <c r="A13059" i="50"/>
  <c r="A13058" i="50"/>
  <c r="A13057" i="50"/>
  <c r="A13056" i="50"/>
  <c r="A13055" i="50"/>
  <c r="A13054" i="50"/>
  <c r="A13053" i="50"/>
  <c r="A13052" i="50"/>
  <c r="A13051" i="50"/>
  <c r="A13050" i="50"/>
  <c r="A13049" i="50"/>
  <c r="A13048" i="50"/>
  <c r="A13047" i="50"/>
  <c r="A13046" i="50"/>
  <c r="A13045" i="50"/>
  <c r="A13044" i="50"/>
  <c r="A13043" i="50"/>
  <c r="A13042" i="50"/>
  <c r="A13041" i="50"/>
  <c r="A13040" i="50"/>
  <c r="A13039" i="50"/>
  <c r="A13038" i="50"/>
  <c r="A13037" i="50"/>
  <c r="A13036" i="50"/>
  <c r="A13035" i="50"/>
  <c r="A13034" i="50"/>
  <c r="A13033" i="50"/>
  <c r="A13032" i="50"/>
  <c r="A13031" i="50"/>
  <c r="A13030" i="50"/>
  <c r="A13029" i="50"/>
  <c r="A13028" i="50"/>
  <c r="A13027" i="50"/>
  <c r="A13026" i="50"/>
  <c r="A13025" i="50"/>
  <c r="A13024" i="50"/>
  <c r="A13023" i="50"/>
  <c r="A13022" i="50"/>
  <c r="A13021" i="50"/>
  <c r="A13020" i="50"/>
  <c r="A13019" i="50"/>
  <c r="A13018" i="50"/>
  <c r="A13017" i="50"/>
  <c r="A13016" i="50"/>
  <c r="A13015" i="50"/>
  <c r="A13014" i="50"/>
  <c r="A13013" i="50"/>
  <c r="A13012" i="50"/>
  <c r="A13011" i="50"/>
  <c r="A13010" i="50"/>
  <c r="A13009" i="50"/>
  <c r="A13008" i="50"/>
  <c r="A13007" i="50"/>
  <c r="A13006" i="50"/>
  <c r="A13005" i="50"/>
  <c r="A13004" i="50"/>
  <c r="A13003" i="50"/>
  <c r="A13002" i="50"/>
  <c r="A13001" i="50"/>
  <c r="A13000" i="50"/>
  <c r="A12999" i="50"/>
  <c r="A12998" i="50"/>
  <c r="A12997" i="50"/>
  <c r="A12996" i="50"/>
  <c r="A12995" i="50"/>
  <c r="A12994" i="50"/>
  <c r="A12993" i="50"/>
  <c r="A12992" i="50"/>
  <c r="A12991" i="50"/>
  <c r="A12990" i="50"/>
  <c r="A12989" i="50"/>
  <c r="A12988" i="50"/>
  <c r="A12987" i="50"/>
  <c r="A12986" i="50"/>
  <c r="A12985" i="50"/>
  <c r="A12984" i="50"/>
  <c r="A12983" i="50"/>
  <c r="A12982" i="50"/>
  <c r="A12981" i="50"/>
  <c r="A12980" i="50"/>
  <c r="A12979" i="50"/>
  <c r="A12978" i="50"/>
  <c r="A12977" i="50"/>
  <c r="A12976" i="50"/>
  <c r="A12975" i="50"/>
  <c r="A12974" i="50"/>
  <c r="A12973" i="50"/>
  <c r="A12972" i="50"/>
  <c r="A12971" i="50"/>
  <c r="A12970" i="50"/>
  <c r="A12969" i="50"/>
  <c r="A12968" i="50"/>
  <c r="A12967" i="50"/>
  <c r="A12966" i="50"/>
  <c r="A12965" i="50"/>
  <c r="A12964" i="50"/>
  <c r="A12963" i="50"/>
  <c r="A12962" i="50"/>
  <c r="A12961" i="50"/>
  <c r="A12960" i="50"/>
  <c r="A12959" i="50"/>
  <c r="A12958" i="50"/>
  <c r="A12957" i="50"/>
  <c r="A12956" i="50"/>
  <c r="A12955" i="50"/>
  <c r="A12954" i="50"/>
  <c r="A12953" i="50"/>
  <c r="A12952" i="50"/>
  <c r="A12951" i="50"/>
  <c r="A12950" i="50"/>
  <c r="A12949" i="50"/>
  <c r="A12948" i="50"/>
  <c r="A12947" i="50"/>
  <c r="A12946" i="50"/>
  <c r="A12945" i="50"/>
  <c r="A12944" i="50"/>
  <c r="A12943" i="50"/>
  <c r="A12942" i="50"/>
  <c r="A12941" i="50"/>
  <c r="A12940" i="50"/>
  <c r="A12939" i="50"/>
  <c r="A12938" i="50"/>
  <c r="A12937" i="50"/>
  <c r="A12936" i="50"/>
  <c r="A12935" i="50"/>
  <c r="A12934" i="50"/>
  <c r="A12933" i="50"/>
  <c r="A12932" i="50"/>
  <c r="A12931" i="50"/>
  <c r="A12930" i="50"/>
  <c r="A12929" i="50"/>
  <c r="A12928" i="50"/>
  <c r="A12927" i="50"/>
  <c r="A12926" i="50"/>
  <c r="A12925" i="50"/>
  <c r="A12924" i="50"/>
  <c r="A12923" i="50"/>
  <c r="A12922" i="50"/>
  <c r="A12921" i="50"/>
  <c r="A12920" i="50"/>
  <c r="A12919" i="50"/>
  <c r="A12918" i="50"/>
  <c r="A12917" i="50"/>
  <c r="A12916" i="50"/>
  <c r="A12915" i="50"/>
  <c r="A12914" i="50"/>
  <c r="A12913" i="50"/>
  <c r="A12912" i="50"/>
  <c r="A12911" i="50"/>
  <c r="A12910" i="50"/>
  <c r="A12909" i="50"/>
  <c r="A12908" i="50"/>
  <c r="A12907" i="50"/>
  <c r="A12906" i="50"/>
  <c r="A12905" i="50"/>
  <c r="A12904" i="50"/>
  <c r="A12903" i="50"/>
  <c r="A12902" i="50"/>
  <c r="A12901" i="50"/>
  <c r="A12900" i="50"/>
  <c r="A12899" i="50"/>
  <c r="A12898" i="50"/>
  <c r="A12897" i="50"/>
  <c r="A12896" i="50"/>
  <c r="A12895" i="50"/>
  <c r="A12894" i="50"/>
  <c r="A12893" i="50"/>
  <c r="A12892" i="50"/>
  <c r="A12891" i="50"/>
  <c r="A12890" i="50"/>
  <c r="A12889" i="50"/>
  <c r="A12888" i="50"/>
  <c r="A12887" i="50"/>
  <c r="A12886" i="50"/>
  <c r="A12885" i="50"/>
  <c r="A12884" i="50"/>
  <c r="A12883" i="50"/>
  <c r="A12882" i="50"/>
  <c r="A12881" i="50"/>
  <c r="A12880" i="50"/>
  <c r="A12879" i="50"/>
  <c r="A12878" i="50"/>
  <c r="A12877" i="50"/>
  <c r="A12876" i="50"/>
  <c r="A12875" i="50"/>
  <c r="A12874" i="50"/>
  <c r="A12873" i="50"/>
  <c r="A12872" i="50"/>
  <c r="A12871" i="50"/>
  <c r="A12870" i="50"/>
  <c r="A12869" i="50"/>
  <c r="A12868" i="50"/>
  <c r="A12867" i="50"/>
  <c r="A12866" i="50"/>
  <c r="A12865" i="50"/>
  <c r="A12864" i="50"/>
  <c r="A12863" i="50"/>
  <c r="A12862" i="50"/>
  <c r="A12861" i="50"/>
  <c r="A12860" i="50"/>
  <c r="A12859" i="50"/>
  <c r="A12858" i="50"/>
  <c r="A12857" i="50"/>
  <c r="A12856" i="50"/>
  <c r="A12855" i="50"/>
  <c r="A12854" i="50"/>
  <c r="A12853" i="50"/>
  <c r="A12852" i="50"/>
  <c r="A12851" i="50"/>
  <c r="A12850" i="50"/>
  <c r="A12849" i="50"/>
  <c r="A12848" i="50"/>
  <c r="A12847" i="50"/>
  <c r="A12846" i="50"/>
  <c r="A12845" i="50"/>
  <c r="A12844" i="50"/>
  <c r="A12843" i="50"/>
  <c r="A12842" i="50"/>
  <c r="A12841" i="50"/>
  <c r="A12840" i="50"/>
  <c r="A12839" i="50"/>
  <c r="A12838" i="50"/>
  <c r="A12837" i="50"/>
  <c r="A12836" i="50"/>
  <c r="A12835" i="50"/>
  <c r="A12834" i="50"/>
  <c r="A12833" i="50"/>
  <c r="A12832" i="50"/>
  <c r="A12831" i="50"/>
  <c r="A12830" i="50"/>
  <c r="A12829" i="50"/>
  <c r="A12828" i="50"/>
  <c r="A12827" i="50"/>
  <c r="A12826" i="50"/>
  <c r="A12825" i="50"/>
  <c r="A12824" i="50"/>
  <c r="A12823" i="50"/>
  <c r="A12822" i="50"/>
  <c r="A12821" i="50"/>
  <c r="A12820" i="50"/>
  <c r="A12819" i="50"/>
  <c r="A12818" i="50"/>
  <c r="A12817" i="50"/>
  <c r="A12816" i="50"/>
  <c r="A12815" i="50"/>
  <c r="A12814" i="50"/>
  <c r="A12813" i="50"/>
  <c r="A12812" i="50"/>
  <c r="A12811" i="50"/>
  <c r="A12810" i="50"/>
  <c r="A12809" i="50"/>
  <c r="A12808" i="50"/>
  <c r="A12807" i="50"/>
  <c r="A12806" i="50"/>
  <c r="A12805" i="50"/>
  <c r="A12804" i="50"/>
  <c r="A12803" i="50"/>
  <c r="A12802" i="50"/>
  <c r="A12801" i="50"/>
  <c r="A12800" i="50"/>
  <c r="A12799" i="50"/>
  <c r="A12798" i="50"/>
  <c r="A12797" i="50"/>
  <c r="A12796" i="50"/>
  <c r="A12795" i="50"/>
  <c r="A12794" i="50"/>
  <c r="A12793" i="50"/>
  <c r="A12792" i="50"/>
  <c r="A12791" i="50"/>
  <c r="A12790" i="50"/>
  <c r="A12789" i="50"/>
  <c r="A12788" i="50"/>
  <c r="A12787" i="50"/>
  <c r="A12786" i="50"/>
  <c r="A12785" i="50"/>
  <c r="A12784" i="50"/>
  <c r="A12783" i="50"/>
  <c r="A12782" i="50"/>
  <c r="A12781" i="50"/>
  <c r="A12780" i="50"/>
  <c r="A12779" i="50"/>
  <c r="A12778" i="50"/>
  <c r="A12777" i="50"/>
  <c r="A12776" i="50"/>
  <c r="A12775" i="50"/>
  <c r="A12774" i="50"/>
  <c r="A12773" i="50"/>
  <c r="A12772" i="50"/>
  <c r="A12771" i="50"/>
  <c r="A12770" i="50"/>
  <c r="A12769" i="50"/>
  <c r="A12768" i="50"/>
  <c r="A12767" i="50"/>
  <c r="A12766" i="50"/>
  <c r="A12765" i="50"/>
  <c r="A12764" i="50"/>
  <c r="A12763" i="50"/>
  <c r="A12762" i="50"/>
  <c r="A12761" i="50"/>
  <c r="A12760" i="50"/>
  <c r="A12759" i="50"/>
  <c r="A12758" i="50"/>
  <c r="A12757" i="50"/>
  <c r="A12756" i="50"/>
  <c r="A12755" i="50"/>
  <c r="A12754" i="50"/>
  <c r="A12753" i="50"/>
  <c r="A12752" i="50"/>
  <c r="A12751" i="50"/>
  <c r="A12750" i="50"/>
  <c r="A12749" i="50"/>
  <c r="A12748" i="50"/>
  <c r="A12747" i="50"/>
  <c r="A12746" i="50"/>
  <c r="A12745" i="50"/>
  <c r="A12744" i="50"/>
  <c r="A12743" i="50"/>
  <c r="A12742" i="50"/>
  <c r="A12741" i="50"/>
  <c r="A12740" i="50"/>
  <c r="A12739" i="50"/>
  <c r="A12738" i="50"/>
  <c r="A12737" i="50"/>
  <c r="A12736" i="50"/>
  <c r="A12735" i="50"/>
  <c r="A12734" i="50"/>
  <c r="A12733" i="50"/>
  <c r="A12732" i="50"/>
  <c r="A12731" i="50"/>
  <c r="A12730" i="50"/>
  <c r="A12729" i="50"/>
  <c r="A12728" i="50"/>
  <c r="A12727" i="50"/>
  <c r="A12726" i="50"/>
  <c r="A12725" i="50"/>
  <c r="A12724" i="50"/>
  <c r="A12723" i="50"/>
  <c r="A12722" i="50"/>
  <c r="A12721" i="50"/>
  <c r="A12720" i="50"/>
  <c r="A12719" i="50"/>
  <c r="A12718" i="50"/>
  <c r="A12717" i="50"/>
  <c r="A12716" i="50"/>
  <c r="A12715" i="50"/>
  <c r="A12714" i="50"/>
  <c r="A12713" i="50"/>
  <c r="A12712" i="50"/>
  <c r="A12711" i="50"/>
  <c r="A12710" i="50"/>
  <c r="A12709" i="50"/>
  <c r="A12708" i="50"/>
  <c r="A12707" i="50"/>
  <c r="A12706" i="50"/>
  <c r="A12705" i="50"/>
  <c r="A12704" i="50"/>
  <c r="A12703" i="50"/>
  <c r="A12702" i="50"/>
  <c r="A12701" i="50"/>
  <c r="A12700" i="50"/>
  <c r="A12699" i="50"/>
  <c r="A12698" i="50"/>
  <c r="A12697" i="50"/>
  <c r="A12696" i="50"/>
  <c r="A12695" i="50"/>
  <c r="A12694" i="50"/>
  <c r="A12693" i="50"/>
  <c r="A12692" i="50"/>
  <c r="A12691" i="50"/>
  <c r="A12690" i="50"/>
  <c r="A12689" i="50"/>
  <c r="A12688" i="50"/>
  <c r="A12687" i="50"/>
  <c r="A12686" i="50"/>
  <c r="A12685" i="50"/>
  <c r="A12684" i="50"/>
  <c r="A12683" i="50"/>
  <c r="A12682" i="50"/>
  <c r="A12681" i="50"/>
  <c r="A12680" i="50"/>
  <c r="A12679" i="50"/>
  <c r="A12678" i="50"/>
  <c r="A12677" i="50"/>
  <c r="A12676" i="50"/>
  <c r="A12675" i="50"/>
  <c r="A12674" i="50"/>
  <c r="A12673" i="50"/>
  <c r="A12672" i="50"/>
  <c r="A12671" i="50"/>
  <c r="A12670" i="50"/>
  <c r="A12669" i="50"/>
  <c r="A12668" i="50"/>
  <c r="A12667" i="50"/>
  <c r="A12666" i="50"/>
  <c r="A12665" i="50"/>
  <c r="A12664" i="50"/>
  <c r="A12663" i="50"/>
  <c r="A12662" i="50"/>
  <c r="A12661" i="50"/>
  <c r="A12660" i="50"/>
  <c r="A12659" i="50"/>
  <c r="A12658" i="50"/>
  <c r="A12657" i="50"/>
  <c r="A12656" i="50"/>
  <c r="A12655" i="50"/>
  <c r="A12654" i="50"/>
  <c r="A12653" i="50"/>
  <c r="A12652" i="50"/>
  <c r="A12651" i="50"/>
  <c r="A12650" i="50"/>
  <c r="A12649" i="50"/>
  <c r="A12648" i="50"/>
  <c r="A12647" i="50"/>
  <c r="A12646" i="50"/>
  <c r="A12645" i="50"/>
  <c r="A12644" i="50"/>
  <c r="A12643" i="50"/>
  <c r="A12642" i="50"/>
  <c r="A12641" i="50"/>
  <c r="A12640" i="50"/>
  <c r="A12639" i="50"/>
  <c r="A12638" i="50"/>
  <c r="A12637" i="50"/>
  <c r="A12636" i="50"/>
  <c r="A12635" i="50"/>
  <c r="A12634" i="50"/>
  <c r="A12633" i="50"/>
  <c r="A12632" i="50"/>
  <c r="A12631" i="50"/>
  <c r="A12630" i="50"/>
  <c r="A12629" i="50"/>
  <c r="A12628" i="50"/>
  <c r="A12627" i="50"/>
  <c r="A12626" i="50"/>
  <c r="A12625" i="50"/>
  <c r="A12624" i="50"/>
  <c r="A12623" i="50"/>
  <c r="A12622" i="50"/>
  <c r="A12621" i="50"/>
  <c r="A12620" i="50"/>
  <c r="A12619" i="50"/>
  <c r="A12618" i="50"/>
  <c r="A12617" i="50"/>
  <c r="A12616" i="50"/>
  <c r="A12615" i="50"/>
  <c r="A12614" i="50"/>
  <c r="A12613" i="50"/>
  <c r="A12612" i="50"/>
  <c r="A12611" i="50"/>
  <c r="A12610" i="50"/>
  <c r="A12609" i="50"/>
  <c r="A12608" i="50"/>
  <c r="A12607" i="50"/>
  <c r="A12606" i="50"/>
  <c r="A12605" i="50"/>
  <c r="A12604" i="50"/>
  <c r="A12603" i="50"/>
  <c r="A12602" i="50"/>
  <c r="A12601" i="50"/>
  <c r="A12600" i="50"/>
  <c r="A12599" i="50"/>
  <c r="A12598" i="50"/>
  <c r="A12597" i="50"/>
  <c r="A12596" i="50"/>
  <c r="A12595" i="50"/>
  <c r="A12594" i="50"/>
  <c r="A12593" i="50"/>
  <c r="A12592" i="50"/>
  <c r="A12591" i="50"/>
  <c r="A12590" i="50"/>
  <c r="A12589" i="50"/>
  <c r="A12588" i="50"/>
  <c r="A12587" i="50"/>
  <c r="A12586" i="50"/>
  <c r="A12585" i="50"/>
  <c r="A12584" i="50"/>
  <c r="A12583" i="50"/>
  <c r="A12582" i="50"/>
  <c r="A12581" i="50"/>
  <c r="A12580" i="50"/>
  <c r="A12579" i="50"/>
  <c r="A12578" i="50"/>
  <c r="A12577" i="50"/>
  <c r="A12576" i="50"/>
  <c r="A12575" i="50"/>
  <c r="A12574" i="50"/>
  <c r="A12573" i="50"/>
  <c r="A12572" i="50"/>
  <c r="A12571" i="50"/>
  <c r="A12570" i="50"/>
  <c r="A12569" i="50"/>
  <c r="A12568" i="50"/>
  <c r="A12567" i="50"/>
  <c r="A12566" i="50"/>
  <c r="A12565" i="50"/>
  <c r="A12564" i="50"/>
  <c r="A12563" i="50"/>
  <c r="A12562" i="50"/>
  <c r="A12561" i="50"/>
  <c r="A12560" i="50"/>
  <c r="A12559" i="50"/>
  <c r="A12558" i="50"/>
  <c r="A12557" i="50"/>
  <c r="A12556" i="50"/>
  <c r="A12555" i="50"/>
  <c r="A12554" i="50"/>
  <c r="A12553" i="50"/>
  <c r="A12552" i="50"/>
  <c r="A12551" i="50"/>
  <c r="A12550" i="50"/>
  <c r="A12549" i="50"/>
  <c r="A12548" i="50"/>
  <c r="A12547" i="50"/>
  <c r="A12546" i="50"/>
  <c r="A12545" i="50"/>
  <c r="A12544" i="50"/>
  <c r="A12543" i="50"/>
  <c r="A12542" i="50"/>
  <c r="A12541" i="50"/>
  <c r="A12540" i="50"/>
  <c r="A12539" i="50"/>
  <c r="A12538" i="50"/>
  <c r="A12537" i="50"/>
  <c r="A12536" i="50"/>
  <c r="A12535" i="50"/>
  <c r="A12534" i="50"/>
  <c r="A12533" i="50"/>
  <c r="A12532" i="50"/>
  <c r="A12531" i="50"/>
  <c r="A12530" i="50"/>
  <c r="A12529" i="50"/>
  <c r="A12528" i="50"/>
  <c r="A12527" i="50"/>
  <c r="A12526" i="50"/>
  <c r="A12525" i="50"/>
  <c r="A12524" i="50"/>
  <c r="A12523" i="50"/>
  <c r="A12522" i="50"/>
  <c r="A12521" i="50"/>
  <c r="A12520" i="50"/>
  <c r="A12519" i="50"/>
  <c r="A12518" i="50"/>
  <c r="A12517" i="50"/>
  <c r="A12516" i="50"/>
  <c r="A12515" i="50"/>
  <c r="A12514" i="50"/>
  <c r="A12513" i="50"/>
  <c r="A12512" i="50"/>
  <c r="A12511" i="50"/>
  <c r="A12510" i="50"/>
  <c r="A12509" i="50"/>
  <c r="A12508" i="50"/>
  <c r="A12507" i="50"/>
  <c r="A12506" i="50"/>
  <c r="A12505" i="50"/>
  <c r="A12504" i="50"/>
  <c r="A12503" i="50"/>
  <c r="A12502" i="50"/>
  <c r="A12501" i="50"/>
  <c r="A12500" i="50"/>
  <c r="A12499" i="50"/>
  <c r="A12498" i="50"/>
  <c r="A12497" i="50"/>
  <c r="A12496" i="50"/>
  <c r="A12495" i="50"/>
  <c r="A12494" i="50"/>
  <c r="A12493" i="50"/>
  <c r="A12492" i="50"/>
  <c r="A12491" i="50"/>
  <c r="A12490" i="50"/>
  <c r="A12489" i="50"/>
  <c r="A12488" i="50"/>
  <c r="A12487" i="50"/>
  <c r="A12486" i="50"/>
  <c r="A12485" i="50"/>
  <c r="A12484" i="50"/>
  <c r="A12483" i="50"/>
  <c r="A12482" i="50"/>
  <c r="A12481" i="50"/>
  <c r="A12480" i="50"/>
  <c r="A12479" i="50"/>
  <c r="A12478" i="50"/>
  <c r="A12477" i="50"/>
  <c r="A12476" i="50"/>
  <c r="A12475" i="50"/>
  <c r="A12474" i="50"/>
  <c r="A12473" i="50"/>
  <c r="A12472" i="50"/>
  <c r="A12471" i="50"/>
  <c r="A12470" i="50"/>
  <c r="A12469" i="50"/>
  <c r="A12468" i="50"/>
  <c r="A12467" i="50"/>
  <c r="A12466" i="50"/>
  <c r="A12465" i="50"/>
  <c r="A12464" i="50"/>
  <c r="A12463" i="50"/>
  <c r="A12462" i="50"/>
  <c r="A12461" i="50"/>
  <c r="A12460" i="50"/>
  <c r="A12459" i="50"/>
  <c r="A12458" i="50"/>
  <c r="A12457" i="50"/>
  <c r="A12456" i="50"/>
  <c r="A12455" i="50"/>
  <c r="A12454" i="50"/>
  <c r="A12453" i="50"/>
  <c r="A12452" i="50"/>
  <c r="A12451" i="50"/>
  <c r="A12450" i="50"/>
  <c r="A12449" i="50"/>
  <c r="A12448" i="50"/>
  <c r="A12447" i="50"/>
  <c r="A12446" i="50"/>
  <c r="A12445" i="50"/>
  <c r="A12444" i="50"/>
  <c r="A12443" i="50"/>
  <c r="A12442" i="50"/>
  <c r="A12441" i="50"/>
  <c r="A12440" i="50"/>
  <c r="A12439" i="50"/>
  <c r="A12438" i="50"/>
  <c r="A12437" i="50"/>
  <c r="A12436" i="50"/>
  <c r="A12435" i="50"/>
  <c r="A12434" i="50"/>
  <c r="A12433" i="50"/>
  <c r="A12432" i="50"/>
  <c r="A12431" i="50"/>
  <c r="A12430" i="50"/>
  <c r="A12429" i="50"/>
  <c r="A12428" i="50"/>
  <c r="A12427" i="50"/>
  <c r="A12426" i="50"/>
  <c r="A12425" i="50"/>
  <c r="A12424" i="50"/>
  <c r="A12423" i="50"/>
  <c r="A12422" i="50"/>
  <c r="A12421" i="50"/>
  <c r="A12420" i="50"/>
  <c r="A12419" i="50"/>
  <c r="A12418" i="50"/>
  <c r="A12417" i="50"/>
  <c r="A12416" i="50"/>
  <c r="A12415" i="50"/>
  <c r="A12414" i="50"/>
  <c r="A12413" i="50"/>
  <c r="A12412" i="50"/>
  <c r="A12411" i="50"/>
  <c r="A12410" i="50"/>
  <c r="A12409" i="50"/>
  <c r="A12408" i="50"/>
  <c r="A12407" i="50"/>
  <c r="A12406" i="50"/>
  <c r="A12405" i="50"/>
  <c r="A12404" i="50"/>
  <c r="A12403" i="50"/>
  <c r="A12402" i="50"/>
  <c r="A12401" i="50"/>
  <c r="A12400" i="50"/>
  <c r="A12399" i="50"/>
  <c r="A12398" i="50"/>
  <c r="A12397" i="50"/>
  <c r="A12396" i="50"/>
  <c r="A12395" i="50"/>
  <c r="A12394" i="50"/>
  <c r="A12393" i="50"/>
  <c r="A12392" i="50"/>
  <c r="A12391" i="50"/>
  <c r="A12390" i="50"/>
  <c r="A12389" i="50"/>
  <c r="A12388" i="50"/>
  <c r="A12387" i="50"/>
  <c r="A12386" i="50"/>
  <c r="A12385" i="50"/>
  <c r="A12384" i="50"/>
  <c r="A12383" i="50"/>
  <c r="A12382" i="50"/>
  <c r="A12381" i="50"/>
  <c r="A12380" i="50"/>
  <c r="A12379" i="50"/>
  <c r="A12378" i="50"/>
  <c r="A12377" i="50"/>
  <c r="A12376" i="50"/>
  <c r="A12375" i="50"/>
  <c r="A12374" i="50"/>
  <c r="A12373" i="50"/>
  <c r="A12372" i="50"/>
  <c r="A12371" i="50"/>
  <c r="A12370" i="50"/>
  <c r="A12369" i="50"/>
  <c r="A12368" i="50"/>
  <c r="A12367" i="50"/>
  <c r="A12366" i="50"/>
  <c r="A12365" i="50"/>
  <c r="A12364" i="50"/>
  <c r="A12363" i="50"/>
  <c r="A12362" i="50"/>
  <c r="A12361" i="50"/>
  <c r="A12360" i="50"/>
  <c r="A12359" i="50"/>
  <c r="A12358" i="50"/>
  <c r="A12357" i="50"/>
  <c r="A12356" i="50"/>
  <c r="A12355" i="50"/>
  <c r="A12354" i="50"/>
  <c r="A12353" i="50"/>
  <c r="A12352" i="50"/>
  <c r="A12351" i="50"/>
  <c r="A12350" i="50"/>
  <c r="A12349" i="50"/>
  <c r="A12348" i="50"/>
  <c r="A12347" i="50"/>
  <c r="A12346" i="50"/>
  <c r="A12345" i="50"/>
  <c r="A12344" i="50"/>
  <c r="A12343" i="50"/>
  <c r="A12342" i="50"/>
  <c r="A12341" i="50"/>
  <c r="A12340" i="50"/>
  <c r="A12339" i="50"/>
  <c r="A12338" i="50"/>
  <c r="A12337" i="50"/>
  <c r="A12336" i="50"/>
  <c r="A12335" i="50"/>
  <c r="A12334" i="50"/>
  <c r="A12333" i="50"/>
  <c r="A12332" i="50"/>
  <c r="A12331" i="50"/>
  <c r="A12330" i="50"/>
  <c r="A12329" i="50"/>
  <c r="A12328" i="50"/>
  <c r="A12327" i="50"/>
  <c r="A12326" i="50"/>
  <c r="A12325" i="50"/>
  <c r="A12324" i="50"/>
  <c r="A12323" i="50"/>
  <c r="A12322" i="50"/>
  <c r="A12321" i="50"/>
  <c r="A12320" i="50"/>
  <c r="A12319" i="50"/>
  <c r="A12318" i="50"/>
  <c r="A12317" i="50"/>
  <c r="A12316" i="50"/>
  <c r="A12315" i="50"/>
  <c r="A12314" i="50"/>
  <c r="A12313" i="50"/>
  <c r="A12312" i="50"/>
  <c r="A12311" i="50"/>
  <c r="A12310" i="50"/>
  <c r="A12309" i="50"/>
  <c r="A12308" i="50"/>
  <c r="A12307" i="50"/>
  <c r="A12306" i="50"/>
  <c r="A12305" i="50"/>
  <c r="A12304" i="50"/>
  <c r="A12303" i="50"/>
  <c r="A12302" i="50"/>
  <c r="A12301" i="50"/>
  <c r="A12300" i="50"/>
  <c r="A12299" i="50"/>
  <c r="A12298" i="50"/>
  <c r="A12297" i="50"/>
  <c r="A12296" i="50"/>
  <c r="A12295" i="50"/>
  <c r="A12294" i="50"/>
  <c r="A12293" i="50"/>
  <c r="A12292" i="50"/>
  <c r="A12291" i="50"/>
  <c r="A12290" i="50"/>
  <c r="A12289" i="50"/>
  <c r="A12288" i="50"/>
  <c r="A12287" i="50"/>
  <c r="A12286" i="50"/>
  <c r="A12285" i="50"/>
  <c r="A12284" i="50"/>
  <c r="A12283" i="50"/>
  <c r="A12282" i="50"/>
  <c r="A12281" i="50"/>
  <c r="A12280" i="50"/>
  <c r="A12279" i="50"/>
  <c r="A12278" i="50"/>
  <c r="A12277" i="50"/>
  <c r="A12276" i="50"/>
  <c r="A12275" i="50"/>
  <c r="A12274" i="50"/>
  <c r="A12273" i="50"/>
  <c r="A12272" i="50"/>
  <c r="A12271" i="50"/>
  <c r="A12270" i="50"/>
  <c r="A12269" i="50"/>
  <c r="A12268" i="50"/>
  <c r="A12267" i="50"/>
  <c r="A12266" i="50"/>
  <c r="A12265" i="50"/>
  <c r="A12264" i="50"/>
  <c r="A12263" i="50"/>
  <c r="A12262" i="50"/>
  <c r="A12261" i="50"/>
  <c r="A12260" i="50"/>
  <c r="A12259" i="50"/>
  <c r="A12258" i="50"/>
  <c r="A12257" i="50"/>
  <c r="A12256" i="50"/>
  <c r="A12255" i="50"/>
  <c r="A12254" i="50"/>
  <c r="A12253" i="50"/>
  <c r="A12252" i="50"/>
  <c r="A12251" i="50"/>
  <c r="A12250" i="50"/>
  <c r="A12249" i="50"/>
  <c r="A12248" i="50"/>
  <c r="A12247" i="50"/>
  <c r="A12246" i="50"/>
  <c r="A12245" i="50"/>
  <c r="A12244" i="50"/>
  <c r="A12243" i="50"/>
  <c r="A12242" i="50"/>
  <c r="A12241" i="50"/>
  <c r="A12240" i="50"/>
  <c r="A12239" i="50"/>
  <c r="A12238" i="50"/>
  <c r="A12237" i="50"/>
  <c r="A12236" i="50"/>
  <c r="A12235" i="50"/>
  <c r="A12234" i="50"/>
  <c r="A12233" i="50"/>
  <c r="A12232" i="50"/>
  <c r="A12231" i="50"/>
  <c r="A12230" i="50"/>
  <c r="A12229" i="50"/>
  <c r="A12228" i="50"/>
  <c r="A12227" i="50"/>
  <c r="A12226" i="50"/>
  <c r="A12225" i="50"/>
  <c r="A12224" i="50"/>
  <c r="A12223" i="50"/>
  <c r="A12222" i="50"/>
  <c r="A12221" i="50"/>
  <c r="A12220" i="50"/>
  <c r="A12219" i="50"/>
  <c r="A12218" i="50"/>
  <c r="A12217" i="50"/>
  <c r="A12216" i="50"/>
  <c r="A12215" i="50"/>
  <c r="A12214" i="50"/>
  <c r="A12213" i="50"/>
  <c r="A12212" i="50"/>
  <c r="A12211" i="50"/>
  <c r="A12210" i="50"/>
  <c r="A12209" i="50"/>
  <c r="A12208" i="50"/>
  <c r="A12207" i="50"/>
  <c r="A12206" i="50"/>
  <c r="A12205" i="50"/>
  <c r="A12204" i="50"/>
  <c r="A12203" i="50"/>
  <c r="A12202" i="50"/>
  <c r="A12201" i="50"/>
  <c r="A12200" i="50"/>
  <c r="A12199" i="50"/>
  <c r="A12198" i="50"/>
  <c r="A12197" i="50"/>
  <c r="A12196" i="50"/>
  <c r="A12195" i="50"/>
  <c r="A12194" i="50"/>
  <c r="A12193" i="50"/>
  <c r="A12192" i="50"/>
  <c r="A12191" i="50"/>
  <c r="A12190" i="50"/>
  <c r="A12189" i="50"/>
  <c r="A12188" i="50"/>
  <c r="A12187" i="50"/>
  <c r="A12186" i="50"/>
  <c r="A12185" i="50"/>
  <c r="A12184" i="50"/>
  <c r="A12183" i="50"/>
  <c r="A12182" i="50"/>
  <c r="A12181" i="50"/>
  <c r="A12180" i="50"/>
  <c r="A12179" i="50"/>
  <c r="A12178" i="50"/>
  <c r="A12177" i="50"/>
  <c r="A12176" i="50"/>
  <c r="A12175" i="50"/>
  <c r="A12174" i="50"/>
  <c r="A12173" i="50"/>
  <c r="A12172" i="50"/>
  <c r="A12171" i="50"/>
  <c r="A12170" i="50"/>
  <c r="A12169" i="50"/>
  <c r="A12168" i="50"/>
  <c r="A12167" i="50"/>
  <c r="A12166" i="50"/>
  <c r="A12165" i="50"/>
  <c r="A12164" i="50"/>
  <c r="A12163" i="50"/>
  <c r="A12162" i="50"/>
  <c r="A12161" i="50"/>
  <c r="A12160" i="50"/>
  <c r="A12159" i="50"/>
  <c r="A12158" i="50"/>
  <c r="A12157" i="50"/>
  <c r="A12156" i="50"/>
  <c r="A12155" i="50"/>
  <c r="A12154" i="50"/>
  <c r="A12153" i="50"/>
  <c r="A12152" i="50"/>
  <c r="A12151" i="50"/>
  <c r="A12150" i="50"/>
  <c r="A12149" i="50"/>
  <c r="A12148" i="50"/>
  <c r="A12147" i="50"/>
  <c r="A12146" i="50"/>
  <c r="A12145" i="50"/>
  <c r="A12144" i="50"/>
  <c r="A12143" i="50"/>
  <c r="A12142" i="50"/>
  <c r="A12141" i="50"/>
  <c r="A12140" i="50"/>
  <c r="A12139" i="50"/>
  <c r="A12138" i="50"/>
  <c r="A12137" i="50"/>
  <c r="A12136" i="50"/>
  <c r="A12135" i="50"/>
  <c r="A12134" i="50"/>
  <c r="A12133" i="50"/>
  <c r="A12132" i="50"/>
  <c r="A12131" i="50"/>
  <c r="A12130" i="50"/>
  <c r="A12129" i="50"/>
  <c r="A12128" i="50"/>
  <c r="A12127" i="50"/>
  <c r="A12126" i="50"/>
  <c r="A12125" i="50"/>
  <c r="A12124" i="50"/>
  <c r="A12123" i="50"/>
  <c r="A12122" i="50"/>
  <c r="A12121" i="50"/>
  <c r="A12120" i="50"/>
  <c r="A12119" i="50"/>
  <c r="A12118" i="50"/>
  <c r="A12117" i="50"/>
  <c r="A12116" i="50"/>
  <c r="A12115" i="50"/>
  <c r="A12114" i="50"/>
  <c r="A12113" i="50"/>
  <c r="A12112" i="50"/>
  <c r="A12111" i="50"/>
  <c r="A12110" i="50"/>
  <c r="A12109" i="50"/>
  <c r="A12108" i="50"/>
  <c r="A12107" i="50"/>
  <c r="A12106" i="50"/>
  <c r="A12105" i="50"/>
  <c r="A12104" i="50"/>
  <c r="A12103" i="50"/>
  <c r="A12102" i="50"/>
  <c r="A12101" i="50"/>
  <c r="A12100" i="50"/>
  <c r="A12099" i="50"/>
  <c r="A12098" i="50"/>
  <c r="A12097" i="50"/>
  <c r="A12096" i="50"/>
  <c r="A12095" i="50"/>
  <c r="A12094" i="50"/>
  <c r="A12093" i="50"/>
  <c r="A12092" i="50"/>
  <c r="A12091" i="50"/>
  <c r="A12090" i="50"/>
  <c r="A12089" i="50"/>
  <c r="A12088" i="50"/>
  <c r="A12087" i="50"/>
  <c r="A12086" i="50"/>
  <c r="A12085" i="50"/>
  <c r="A12084" i="50"/>
  <c r="A12083" i="50"/>
  <c r="A12082" i="50"/>
  <c r="A12081" i="50"/>
  <c r="A12080" i="50"/>
  <c r="A12079" i="50"/>
  <c r="A12078" i="50"/>
  <c r="A12077" i="50"/>
  <c r="A12076" i="50"/>
  <c r="A12075" i="50"/>
  <c r="A12074" i="50"/>
  <c r="A12073" i="50"/>
  <c r="A12072" i="50"/>
  <c r="A12071" i="50"/>
  <c r="A12070" i="50"/>
  <c r="A12069" i="50"/>
  <c r="A12068" i="50"/>
  <c r="A12067" i="50"/>
  <c r="A12066" i="50"/>
  <c r="A12065" i="50"/>
  <c r="A12064" i="50"/>
  <c r="A12063" i="50"/>
  <c r="A12062" i="50"/>
  <c r="A12061" i="50"/>
  <c r="A12060" i="50"/>
  <c r="A12059" i="50"/>
  <c r="A12058" i="50"/>
  <c r="A12057" i="50"/>
  <c r="A12056" i="50"/>
  <c r="A12055" i="50"/>
  <c r="A12054" i="50"/>
  <c r="A12053" i="50"/>
  <c r="A12052" i="50"/>
  <c r="A12051" i="50"/>
  <c r="A12050" i="50"/>
  <c r="A12049" i="50"/>
  <c r="A12048" i="50"/>
  <c r="A12047" i="50"/>
  <c r="A12046" i="50"/>
  <c r="A12045" i="50"/>
  <c r="A12044" i="50"/>
  <c r="A12043" i="50"/>
  <c r="A12042" i="50"/>
  <c r="A12041" i="50"/>
  <c r="A12040" i="50"/>
  <c r="A12039" i="50"/>
  <c r="A12038" i="50"/>
  <c r="A12037" i="50"/>
  <c r="A12036" i="50"/>
  <c r="A12035" i="50"/>
  <c r="A12034" i="50"/>
  <c r="A12033" i="50"/>
  <c r="A12032" i="50"/>
  <c r="A12031" i="50"/>
  <c r="A12030" i="50"/>
  <c r="A12029" i="50"/>
  <c r="A12028" i="50"/>
  <c r="A12027" i="50"/>
  <c r="A12026" i="50"/>
  <c r="A12025" i="50"/>
  <c r="A12024" i="50"/>
  <c r="A12023" i="50"/>
  <c r="A12022" i="50"/>
  <c r="A12021" i="50"/>
  <c r="A12020" i="50"/>
  <c r="A12019" i="50"/>
  <c r="A12018" i="50"/>
  <c r="A12017" i="50"/>
  <c r="A12016" i="50"/>
  <c r="A12015" i="50"/>
  <c r="A12014" i="50"/>
  <c r="A12013" i="50"/>
  <c r="A12012" i="50"/>
  <c r="A12011" i="50"/>
  <c r="A12010" i="50"/>
  <c r="A12009" i="50"/>
  <c r="A12008" i="50"/>
  <c r="A12007" i="50"/>
  <c r="A12006" i="50"/>
  <c r="A12005" i="50"/>
  <c r="A12004" i="50"/>
  <c r="A12003" i="50"/>
  <c r="A12002" i="50"/>
  <c r="A12001" i="50"/>
  <c r="A12000" i="50"/>
  <c r="A11999" i="50"/>
  <c r="A11998" i="50"/>
  <c r="A11997" i="50"/>
  <c r="A11996" i="50"/>
  <c r="A11995" i="50"/>
  <c r="A11994" i="50"/>
  <c r="A11993" i="50"/>
  <c r="A11992" i="50"/>
  <c r="A11991" i="50"/>
  <c r="A11990" i="50"/>
  <c r="A11989" i="50"/>
  <c r="A11988" i="50"/>
  <c r="A11987" i="50"/>
  <c r="A11986" i="50"/>
  <c r="A11985" i="50"/>
  <c r="A11984" i="50"/>
  <c r="A11983" i="50"/>
  <c r="A11982" i="50"/>
  <c r="A11981" i="50"/>
  <c r="A11980" i="50"/>
  <c r="A11979" i="50"/>
  <c r="A11978" i="50"/>
  <c r="A11977" i="50"/>
  <c r="A11976" i="50"/>
  <c r="A11975" i="50"/>
  <c r="A11974" i="50"/>
  <c r="A11973" i="50"/>
  <c r="A11972" i="50"/>
  <c r="A11971" i="50"/>
  <c r="A11970" i="50"/>
  <c r="A11969" i="50"/>
  <c r="A11968" i="50"/>
  <c r="A11967" i="50"/>
  <c r="A11966" i="50"/>
  <c r="A11965" i="50"/>
  <c r="A11964" i="50"/>
  <c r="A11963" i="50"/>
  <c r="A11962" i="50"/>
  <c r="A11961" i="50"/>
  <c r="A11960" i="50"/>
  <c r="A11959" i="50"/>
  <c r="A11958" i="50"/>
  <c r="A11957" i="50"/>
  <c r="A11956" i="50"/>
  <c r="A11955" i="50"/>
  <c r="A11954" i="50"/>
  <c r="A11953" i="50"/>
  <c r="A11952" i="50"/>
  <c r="A11951" i="50"/>
  <c r="A11950" i="50"/>
  <c r="A11949" i="50"/>
  <c r="A11948" i="50"/>
  <c r="A11947" i="50"/>
  <c r="A11946" i="50"/>
  <c r="A11945" i="50"/>
  <c r="A11944" i="50"/>
  <c r="A11943" i="50"/>
  <c r="A11942" i="50"/>
  <c r="A11941" i="50"/>
  <c r="A11940" i="50"/>
  <c r="A11939" i="50"/>
  <c r="A11938" i="50"/>
  <c r="A11937" i="50"/>
  <c r="A11936" i="50"/>
  <c r="A11935" i="50"/>
  <c r="A11934" i="50"/>
  <c r="A11933" i="50"/>
  <c r="A11932" i="50"/>
  <c r="A11931" i="50"/>
  <c r="A11930" i="50"/>
  <c r="A11929" i="50"/>
  <c r="A11928" i="50"/>
  <c r="A11927" i="50"/>
  <c r="A11926" i="50"/>
  <c r="A11925" i="50"/>
  <c r="A11924" i="50"/>
  <c r="A11923" i="50"/>
  <c r="A11922" i="50"/>
  <c r="A11921" i="50"/>
  <c r="A11920" i="50"/>
  <c r="A11919" i="50"/>
  <c r="A11918" i="50"/>
  <c r="A11917" i="50"/>
  <c r="A11916" i="50"/>
  <c r="A11915" i="50"/>
  <c r="A11914" i="50"/>
  <c r="A11913" i="50"/>
  <c r="A11912" i="50"/>
  <c r="A11911" i="50"/>
  <c r="A11910" i="50"/>
  <c r="A11909" i="50"/>
  <c r="A11908" i="50"/>
  <c r="A11907" i="50"/>
  <c r="A11906" i="50"/>
  <c r="A11905" i="50"/>
  <c r="A11904" i="50"/>
  <c r="A11903" i="50"/>
  <c r="A11902" i="50"/>
  <c r="A11901" i="50"/>
  <c r="A11900" i="50"/>
  <c r="A11899" i="50"/>
  <c r="A11898" i="50"/>
  <c r="A11897" i="50"/>
  <c r="A11896" i="50"/>
  <c r="A11895" i="50"/>
  <c r="A11894" i="50"/>
  <c r="A11893" i="50"/>
  <c r="A11892" i="50"/>
  <c r="A11891" i="50"/>
  <c r="A11890" i="50"/>
  <c r="A11889" i="50"/>
  <c r="A11888" i="50"/>
  <c r="A11887" i="50"/>
  <c r="A11886" i="50"/>
  <c r="A11885" i="50"/>
  <c r="A11884" i="50"/>
  <c r="A11883" i="50"/>
  <c r="A11882" i="50"/>
  <c r="A11881" i="50"/>
  <c r="A11880" i="50"/>
  <c r="A11879" i="50"/>
  <c r="A11878" i="50"/>
  <c r="A11877" i="50"/>
  <c r="A11876" i="50"/>
  <c r="A11875" i="50"/>
  <c r="A11874" i="50"/>
  <c r="A11873" i="50"/>
  <c r="A11872" i="50"/>
  <c r="A11871" i="50"/>
  <c r="A11870" i="50"/>
  <c r="A11869" i="50"/>
  <c r="A11868" i="50"/>
  <c r="A11867" i="50"/>
  <c r="A11866" i="50"/>
  <c r="A11865" i="50"/>
  <c r="A11864" i="50"/>
  <c r="A11863" i="50"/>
  <c r="A11862" i="50"/>
  <c r="A11861" i="50"/>
  <c r="A11860" i="50"/>
  <c r="A11859" i="50"/>
  <c r="A11858" i="50"/>
  <c r="A11857" i="50"/>
  <c r="A11856" i="50"/>
  <c r="A11855" i="50"/>
  <c r="A11854" i="50"/>
  <c r="A11853" i="50"/>
  <c r="A11852" i="50"/>
  <c r="A11851" i="50"/>
  <c r="A11850" i="50"/>
  <c r="A11849" i="50"/>
  <c r="A11848" i="50"/>
  <c r="A11847" i="50"/>
  <c r="A11846" i="50"/>
  <c r="A11845" i="50"/>
  <c r="A11844" i="50"/>
  <c r="A11843" i="50"/>
  <c r="A11842" i="50"/>
  <c r="A11841" i="50"/>
  <c r="A11840" i="50"/>
  <c r="A11839" i="50"/>
  <c r="A11838" i="50"/>
  <c r="A11837" i="50"/>
  <c r="A11836" i="50"/>
  <c r="A11835" i="50"/>
  <c r="A11834" i="50"/>
  <c r="A11833" i="50"/>
  <c r="A11832" i="50"/>
  <c r="A11831" i="50"/>
  <c r="A11830" i="50"/>
  <c r="A11829" i="50"/>
  <c r="A11828" i="50"/>
  <c r="A11827" i="50"/>
  <c r="A11826" i="50"/>
  <c r="A11825" i="50"/>
  <c r="A11824" i="50"/>
  <c r="A11823" i="50"/>
  <c r="A11822" i="50"/>
  <c r="A11821" i="50"/>
  <c r="A11820" i="50"/>
  <c r="A11819" i="50"/>
  <c r="A11818" i="50"/>
  <c r="A11817" i="50"/>
  <c r="A11816" i="50"/>
  <c r="A11815" i="50"/>
  <c r="A11814" i="50"/>
  <c r="A11813" i="50"/>
  <c r="A11812" i="50"/>
  <c r="A11811" i="50"/>
  <c r="A11810" i="50"/>
  <c r="A11809" i="50"/>
  <c r="A11808" i="50"/>
  <c r="A11807" i="50"/>
  <c r="A11806" i="50"/>
  <c r="A11805" i="50"/>
  <c r="A11804" i="50"/>
  <c r="A11803" i="50"/>
  <c r="A11802" i="50"/>
  <c r="A11801" i="50"/>
  <c r="A11800" i="50"/>
  <c r="A11799" i="50"/>
  <c r="A11798" i="50"/>
  <c r="A11797" i="50"/>
  <c r="A11796" i="50"/>
  <c r="A11795" i="50"/>
  <c r="A11794" i="50"/>
  <c r="A11793" i="50"/>
  <c r="A11792" i="50"/>
  <c r="A11791" i="50"/>
  <c r="A11790" i="50"/>
  <c r="A11789" i="50"/>
  <c r="A11788" i="50"/>
  <c r="A11787" i="50"/>
  <c r="A11786" i="50"/>
  <c r="A11785" i="50"/>
  <c r="A11784" i="50"/>
  <c r="A11783" i="50"/>
  <c r="A11782" i="50"/>
  <c r="A11781" i="50"/>
  <c r="A11780" i="50"/>
  <c r="A11779" i="50"/>
  <c r="A11778" i="50"/>
  <c r="A11777" i="50"/>
  <c r="A11776" i="50"/>
  <c r="A11775" i="50"/>
  <c r="A11774" i="50"/>
  <c r="A11773" i="50"/>
  <c r="A11772" i="50"/>
  <c r="A11771" i="50"/>
  <c r="A11770" i="50"/>
  <c r="A11769" i="50"/>
  <c r="A11768" i="50"/>
  <c r="A11767" i="50"/>
  <c r="A11766" i="50"/>
  <c r="A11765" i="50"/>
  <c r="A11764" i="50"/>
  <c r="A11763" i="50"/>
  <c r="A11762" i="50"/>
  <c r="A11761" i="50"/>
  <c r="A11760" i="50"/>
  <c r="A11759" i="50"/>
  <c r="A11758" i="50"/>
  <c r="A11757" i="50"/>
  <c r="A11756" i="50"/>
  <c r="A11755" i="50"/>
  <c r="A11754" i="50"/>
  <c r="A11753" i="50"/>
  <c r="A11752" i="50"/>
  <c r="A11751" i="50"/>
  <c r="A11750" i="50"/>
  <c r="A11749" i="50"/>
  <c r="A11748" i="50"/>
  <c r="A11747" i="50"/>
  <c r="A11746" i="50"/>
  <c r="A11745" i="50"/>
  <c r="A11744" i="50"/>
  <c r="A11743" i="50"/>
  <c r="A11742" i="50"/>
  <c r="A11741" i="50"/>
  <c r="A11740" i="50"/>
  <c r="A11739" i="50"/>
  <c r="A11738" i="50"/>
  <c r="A11737" i="50"/>
  <c r="A11736" i="50"/>
  <c r="A11735" i="50"/>
  <c r="A11734" i="50"/>
  <c r="A11733" i="50"/>
  <c r="A11732" i="50"/>
  <c r="A11731" i="50"/>
  <c r="A11730" i="50"/>
  <c r="A11729" i="50"/>
  <c r="A11728" i="50"/>
  <c r="A11727" i="50"/>
  <c r="A11726" i="50"/>
  <c r="A11725" i="50"/>
  <c r="A11724" i="50"/>
  <c r="A11723" i="50"/>
  <c r="A11722" i="50"/>
  <c r="A11721" i="50"/>
  <c r="A11720" i="50"/>
  <c r="A11719" i="50"/>
  <c r="A11718" i="50"/>
  <c r="A11717" i="50"/>
  <c r="A11716" i="50"/>
  <c r="A11715" i="50"/>
  <c r="A11714" i="50"/>
  <c r="A11713" i="50"/>
  <c r="A11712" i="50"/>
  <c r="A11711" i="50"/>
  <c r="A11710" i="50"/>
  <c r="A11709" i="50"/>
  <c r="A11708" i="50"/>
  <c r="A11707" i="50"/>
  <c r="A11706" i="50"/>
  <c r="A11705" i="50"/>
  <c r="A11704" i="50"/>
  <c r="A11703" i="50"/>
  <c r="A11702" i="50"/>
  <c r="A11701" i="50"/>
  <c r="A11700" i="50"/>
  <c r="A11699" i="50"/>
  <c r="A11698" i="50"/>
  <c r="A11697" i="50"/>
  <c r="A11696" i="50"/>
  <c r="A11695" i="50"/>
  <c r="A11694" i="50"/>
  <c r="A11693" i="50"/>
  <c r="A11692" i="50"/>
  <c r="A11691" i="50"/>
  <c r="A11690" i="50"/>
  <c r="A11689" i="50"/>
  <c r="A11688" i="50"/>
  <c r="A11687" i="50"/>
  <c r="A11686" i="50"/>
  <c r="A11685" i="50"/>
  <c r="A11684" i="50"/>
  <c r="A11683" i="50"/>
  <c r="A11682" i="50"/>
  <c r="A11681" i="50"/>
  <c r="A11680" i="50"/>
  <c r="A11679" i="50"/>
  <c r="A11678" i="50"/>
  <c r="A11677" i="50"/>
  <c r="A11676" i="50"/>
  <c r="A11675" i="50"/>
  <c r="A11674" i="50"/>
  <c r="A11673" i="50"/>
  <c r="A11672" i="50"/>
  <c r="A11671" i="50"/>
  <c r="A11670" i="50"/>
  <c r="A11669" i="50"/>
  <c r="A11668" i="50"/>
  <c r="A11667" i="50"/>
  <c r="A11666" i="50"/>
  <c r="A11665" i="50"/>
  <c r="A11664" i="50"/>
  <c r="A11663" i="50"/>
  <c r="A11662" i="50"/>
  <c r="A11661" i="50"/>
  <c r="A11660" i="50"/>
  <c r="A11659" i="50"/>
  <c r="A11658" i="50"/>
  <c r="A11657" i="50"/>
  <c r="A11656" i="50"/>
  <c r="A11655" i="50"/>
  <c r="A11654" i="50"/>
  <c r="A11653" i="50"/>
  <c r="A11652" i="50"/>
  <c r="A11651" i="50"/>
  <c r="A11650" i="50"/>
  <c r="A11649" i="50"/>
  <c r="A11648" i="50"/>
  <c r="A11647" i="50"/>
  <c r="A11646" i="50"/>
  <c r="A11645" i="50"/>
  <c r="A11644" i="50"/>
  <c r="A11643" i="50"/>
  <c r="A11642" i="50"/>
  <c r="A11641" i="50"/>
  <c r="A11640" i="50"/>
  <c r="A11639" i="50"/>
  <c r="A11638" i="50"/>
  <c r="A11637" i="50"/>
  <c r="A11636" i="50"/>
  <c r="A11635" i="50"/>
  <c r="A11634" i="50"/>
  <c r="A11633" i="50"/>
  <c r="A11632" i="50"/>
  <c r="A11631" i="50"/>
  <c r="A11630" i="50"/>
  <c r="A11629" i="50"/>
  <c r="A11628" i="50"/>
  <c r="A11627" i="50"/>
  <c r="A11626" i="50"/>
  <c r="A11625" i="50"/>
  <c r="A11624" i="50"/>
  <c r="A11623" i="50"/>
  <c r="A11622" i="50"/>
  <c r="A11621" i="50"/>
  <c r="A11620" i="50"/>
  <c r="A11619" i="50"/>
  <c r="A11618" i="50"/>
  <c r="A11617" i="50"/>
  <c r="A11616" i="50"/>
  <c r="A11615" i="50"/>
  <c r="A11614" i="50"/>
  <c r="A11613" i="50"/>
  <c r="A11612" i="50"/>
  <c r="A11611" i="50"/>
  <c r="A11610" i="50"/>
  <c r="A11609" i="50"/>
  <c r="A11608" i="50"/>
  <c r="A11607" i="50"/>
  <c r="A11606" i="50"/>
  <c r="A11605" i="50"/>
  <c r="A11604" i="50"/>
  <c r="A11603" i="50"/>
  <c r="A11602" i="50"/>
  <c r="A11601" i="50"/>
  <c r="A11600" i="50"/>
  <c r="A11599" i="50"/>
  <c r="A11598" i="50"/>
  <c r="A11597" i="50"/>
  <c r="A11596" i="50"/>
  <c r="A11595" i="50"/>
  <c r="A11594" i="50"/>
  <c r="A11593" i="50"/>
  <c r="A11592" i="50"/>
  <c r="A11591" i="50"/>
  <c r="A11590" i="50"/>
  <c r="A11589" i="50"/>
  <c r="A11588" i="50"/>
  <c r="A11587" i="50"/>
  <c r="A11586" i="50"/>
  <c r="A11585" i="50"/>
  <c r="A11584" i="50"/>
  <c r="A11583" i="50"/>
  <c r="A11582" i="50"/>
  <c r="A11581" i="50"/>
  <c r="A11580" i="50"/>
  <c r="A11579" i="50"/>
  <c r="A11578" i="50"/>
  <c r="A11577" i="50"/>
  <c r="A11576" i="50"/>
  <c r="A11575" i="50"/>
  <c r="A11574" i="50"/>
  <c r="A11573" i="50"/>
  <c r="A11572" i="50"/>
  <c r="A11571" i="50"/>
  <c r="A11570" i="50"/>
  <c r="A11569" i="50"/>
  <c r="A11568" i="50"/>
  <c r="A11567" i="50"/>
  <c r="A11566" i="50"/>
  <c r="A11565" i="50"/>
  <c r="A11564" i="50"/>
  <c r="A11563" i="50"/>
  <c r="A11562" i="50"/>
  <c r="A11561" i="50"/>
  <c r="A11560" i="50"/>
  <c r="A11559" i="50"/>
  <c r="A11558" i="50"/>
  <c r="A11557" i="50"/>
  <c r="A11556" i="50"/>
  <c r="A11555" i="50"/>
  <c r="A11554" i="50"/>
  <c r="A11553" i="50"/>
  <c r="A11552" i="50"/>
  <c r="A11551" i="50"/>
  <c r="A11550" i="50"/>
  <c r="A11549" i="50"/>
  <c r="A11548" i="50"/>
  <c r="A11547" i="50"/>
  <c r="A11546" i="50"/>
  <c r="A11545" i="50"/>
  <c r="A11544" i="50"/>
  <c r="A11543" i="50"/>
  <c r="A11542" i="50"/>
  <c r="A11541" i="50"/>
  <c r="A11540" i="50"/>
  <c r="A11539" i="50"/>
  <c r="A11538" i="50"/>
  <c r="A11537" i="50"/>
  <c r="A11536" i="50"/>
  <c r="A11535" i="50"/>
  <c r="A11534" i="50"/>
  <c r="A11533" i="50"/>
  <c r="A11532" i="50"/>
  <c r="A11531" i="50"/>
  <c r="A11530" i="50"/>
  <c r="A11529" i="50"/>
  <c r="A11528" i="50"/>
  <c r="A11527" i="50"/>
  <c r="A11526" i="50"/>
  <c r="A11525" i="50"/>
  <c r="A11524" i="50"/>
  <c r="A11523" i="50"/>
  <c r="A11522" i="50"/>
  <c r="A11521" i="50"/>
  <c r="A11520" i="50"/>
  <c r="A11519" i="50"/>
  <c r="A11518" i="50"/>
  <c r="A11517" i="50"/>
  <c r="A11516" i="50"/>
  <c r="A11515" i="50"/>
  <c r="A11514" i="50"/>
  <c r="A11513" i="50"/>
  <c r="A11512" i="50"/>
  <c r="A11511" i="50"/>
  <c r="A11510" i="50"/>
  <c r="A11509" i="50"/>
  <c r="A11508" i="50"/>
  <c r="A11507" i="50"/>
  <c r="A11506" i="50"/>
  <c r="A11505" i="50"/>
  <c r="A11504" i="50"/>
  <c r="A11503" i="50"/>
  <c r="A11502" i="50"/>
  <c r="A11501" i="50"/>
  <c r="A11500" i="50"/>
  <c r="A11499" i="50"/>
  <c r="A11498" i="50"/>
  <c r="A11497" i="50"/>
  <c r="A11496" i="50"/>
  <c r="A11495" i="50"/>
  <c r="A11494" i="50"/>
  <c r="A11493" i="50"/>
  <c r="A11492" i="50"/>
  <c r="A11491" i="50"/>
  <c r="A11490" i="50"/>
  <c r="A11489" i="50"/>
  <c r="A11488" i="50"/>
  <c r="A11487" i="50"/>
  <c r="A11486" i="50"/>
  <c r="A11485" i="50"/>
  <c r="A11484" i="50"/>
  <c r="A11483" i="50"/>
  <c r="A11482" i="50"/>
  <c r="A11481" i="50"/>
  <c r="A11480" i="50"/>
  <c r="A11479" i="50"/>
  <c r="A11478" i="50"/>
  <c r="A11477" i="50"/>
  <c r="A11476" i="50"/>
  <c r="A11475" i="50"/>
  <c r="A11474" i="50"/>
  <c r="A11473" i="50"/>
  <c r="A11472" i="50"/>
  <c r="A11471" i="50"/>
  <c r="A11470" i="50"/>
  <c r="A11469" i="50"/>
  <c r="A11468" i="50"/>
  <c r="A11467" i="50"/>
  <c r="A11466" i="50"/>
  <c r="A11465" i="50"/>
  <c r="A11464" i="50"/>
  <c r="A11463" i="50"/>
  <c r="A11462" i="50"/>
  <c r="A11461" i="50"/>
  <c r="A11460" i="50"/>
  <c r="A11459" i="50"/>
  <c r="A11458" i="50"/>
  <c r="A11457" i="50"/>
  <c r="A11456" i="50"/>
  <c r="A11455" i="50"/>
  <c r="A11454" i="50"/>
  <c r="A11453" i="50"/>
  <c r="A11452" i="50"/>
  <c r="A11451" i="50"/>
  <c r="A11450" i="50"/>
  <c r="A11449" i="50"/>
  <c r="A11448" i="50"/>
  <c r="A11447" i="50"/>
  <c r="A11446" i="50"/>
  <c r="A11445" i="50"/>
  <c r="A11444" i="50"/>
  <c r="A11443" i="50"/>
  <c r="A11442" i="50"/>
  <c r="A11441" i="50"/>
  <c r="A11440" i="50"/>
  <c r="A11439" i="50"/>
  <c r="A11438" i="50"/>
  <c r="A11437" i="50"/>
  <c r="A11436" i="50"/>
  <c r="A11435" i="50"/>
  <c r="A11434" i="50"/>
  <c r="A11433" i="50"/>
  <c r="A11432" i="50"/>
  <c r="A11431" i="50"/>
  <c r="A11430" i="50"/>
  <c r="A11429" i="50"/>
  <c r="A11428" i="50"/>
  <c r="A11427" i="50"/>
  <c r="A11426" i="50"/>
  <c r="A11425" i="50"/>
  <c r="A11424" i="50"/>
  <c r="A11423" i="50"/>
  <c r="A11422" i="50"/>
  <c r="A11421" i="50"/>
  <c r="A11420" i="50"/>
  <c r="A11419" i="50"/>
  <c r="A11418" i="50"/>
  <c r="A11417" i="50"/>
  <c r="A11416" i="50"/>
  <c r="A11415" i="50"/>
  <c r="A11414" i="50"/>
  <c r="A11413" i="50"/>
  <c r="A11412" i="50"/>
  <c r="A11411" i="50"/>
  <c r="A11410" i="50"/>
  <c r="A11409" i="50"/>
  <c r="A11408" i="50"/>
  <c r="A11407" i="50"/>
  <c r="A11406" i="50"/>
  <c r="A11405" i="50"/>
  <c r="A11404" i="50"/>
  <c r="A11403" i="50"/>
  <c r="A11402" i="50"/>
  <c r="A11401" i="50"/>
  <c r="A11400" i="50"/>
  <c r="A11399" i="50"/>
  <c r="A11398" i="50"/>
  <c r="A11397" i="50"/>
  <c r="A11396" i="50"/>
  <c r="A11395" i="50"/>
  <c r="A11394" i="50"/>
  <c r="A11393" i="50"/>
  <c r="A11392" i="50"/>
  <c r="A11391" i="50"/>
  <c r="A11390" i="50"/>
  <c r="A11389" i="50"/>
  <c r="A11388" i="50"/>
  <c r="A11387" i="50"/>
  <c r="A11386" i="50"/>
  <c r="A11385" i="50"/>
  <c r="A11384" i="50"/>
  <c r="A11383" i="50"/>
  <c r="A11382" i="50"/>
  <c r="A11381" i="50"/>
  <c r="A11380" i="50"/>
  <c r="A11379" i="50"/>
  <c r="A11378" i="50"/>
  <c r="A11377" i="50"/>
  <c r="A11376" i="50"/>
  <c r="A11375" i="50"/>
  <c r="A11374" i="50"/>
  <c r="A11373" i="50"/>
  <c r="A11372" i="50"/>
  <c r="A11371" i="50"/>
  <c r="A11370" i="50"/>
  <c r="A11369" i="50"/>
  <c r="A11368" i="50"/>
  <c r="A11367" i="50"/>
  <c r="A11366" i="50"/>
  <c r="A11365" i="50"/>
  <c r="A11364" i="50"/>
  <c r="A11363" i="50"/>
  <c r="A11362" i="50"/>
  <c r="A11361" i="50"/>
  <c r="A11360" i="50"/>
  <c r="A11359" i="50"/>
  <c r="A11358" i="50"/>
  <c r="A11357" i="50"/>
  <c r="A11356" i="50"/>
  <c r="A11355" i="50"/>
  <c r="A11354" i="50"/>
  <c r="A11353" i="50"/>
  <c r="A11352" i="50"/>
  <c r="A11351" i="50"/>
  <c r="A11350" i="50"/>
  <c r="A11349" i="50"/>
  <c r="A11348" i="50"/>
  <c r="A11347" i="50"/>
  <c r="A11346" i="50"/>
  <c r="A11345" i="50"/>
  <c r="A11344" i="50"/>
  <c r="A11343" i="50"/>
  <c r="A11342" i="50"/>
  <c r="A11341" i="50"/>
  <c r="A11340" i="50"/>
  <c r="A11339" i="50"/>
  <c r="A11338" i="50"/>
  <c r="A11337" i="50"/>
  <c r="A11336" i="50"/>
  <c r="A11335" i="50"/>
  <c r="A11334" i="50"/>
  <c r="A11333" i="50"/>
  <c r="A11332" i="50"/>
  <c r="A11331" i="50"/>
  <c r="A11330" i="50"/>
  <c r="A11329" i="50"/>
  <c r="A11328" i="50"/>
  <c r="A11327" i="50"/>
  <c r="A11326" i="50"/>
  <c r="A11325" i="50"/>
  <c r="A11324" i="50"/>
  <c r="A11323" i="50"/>
  <c r="A11322" i="50"/>
  <c r="A11321" i="50"/>
  <c r="A11320" i="50"/>
  <c r="A11319" i="50"/>
  <c r="A11318" i="50"/>
  <c r="A11317" i="50"/>
  <c r="A11316" i="50"/>
  <c r="A11315" i="50"/>
  <c r="A11314" i="50"/>
  <c r="A11313" i="50"/>
  <c r="A11312" i="50"/>
  <c r="A11311" i="50"/>
  <c r="A11310" i="50"/>
  <c r="A11309" i="50"/>
  <c r="A11308" i="50"/>
  <c r="A11307" i="50"/>
  <c r="A11306" i="50"/>
  <c r="A11305" i="50"/>
  <c r="A11304" i="50"/>
  <c r="A11303" i="50"/>
  <c r="A11302" i="50"/>
  <c r="A11301" i="50"/>
  <c r="A11300" i="50"/>
  <c r="A11299" i="50"/>
  <c r="A11298" i="50"/>
  <c r="A11297" i="50"/>
  <c r="A11296" i="50"/>
  <c r="A11295" i="50"/>
  <c r="A11294" i="50"/>
  <c r="A11293" i="50"/>
  <c r="A11292" i="50"/>
  <c r="A11291" i="50"/>
  <c r="A11290" i="50"/>
  <c r="A11289" i="50"/>
  <c r="A11288" i="50"/>
  <c r="A11287" i="50"/>
  <c r="A11286" i="50"/>
  <c r="A11285" i="50"/>
  <c r="A11284" i="50"/>
  <c r="A11283" i="50"/>
  <c r="A11282" i="50"/>
  <c r="A11281" i="50"/>
  <c r="A11280" i="50"/>
  <c r="A11279" i="50"/>
  <c r="A11278" i="50"/>
  <c r="A11277" i="50"/>
  <c r="A11276" i="50"/>
  <c r="A11275" i="50"/>
  <c r="A11274" i="50"/>
  <c r="A11273" i="50"/>
  <c r="A11272" i="50"/>
  <c r="A11271" i="50"/>
  <c r="A11270" i="50"/>
  <c r="A11269" i="50"/>
  <c r="A11268" i="50"/>
  <c r="A11267" i="50"/>
  <c r="A11266" i="50"/>
  <c r="A11265" i="50"/>
  <c r="A11264" i="50"/>
  <c r="A11263" i="50"/>
  <c r="A11262" i="50"/>
  <c r="A11261" i="50"/>
  <c r="A11260" i="50"/>
  <c r="A11259" i="50"/>
  <c r="A11258" i="50"/>
  <c r="A11257" i="50"/>
  <c r="A11256" i="50"/>
  <c r="A11255" i="50"/>
  <c r="A11254" i="50"/>
  <c r="A11253" i="50"/>
  <c r="A11252" i="50"/>
  <c r="A11251" i="50"/>
  <c r="A11250" i="50"/>
  <c r="A11249" i="50"/>
  <c r="A11248" i="50"/>
  <c r="A11247" i="50"/>
  <c r="A11246" i="50"/>
  <c r="A11245" i="50"/>
  <c r="A11244" i="50"/>
  <c r="A11243" i="50"/>
  <c r="A11242" i="50"/>
  <c r="A11241" i="50"/>
  <c r="A11240" i="50"/>
  <c r="A11239" i="50"/>
  <c r="A11238" i="50"/>
  <c r="A11237" i="50"/>
  <c r="A11236" i="50"/>
  <c r="A11235" i="50"/>
  <c r="A11234" i="50"/>
  <c r="A11233" i="50"/>
  <c r="A11232" i="50"/>
  <c r="A11231" i="50"/>
  <c r="A11230" i="50"/>
  <c r="A11229" i="50"/>
  <c r="A11228" i="50"/>
  <c r="A11227" i="50"/>
  <c r="A11226" i="50"/>
  <c r="A11225" i="50"/>
  <c r="A11224" i="50"/>
  <c r="A11223" i="50"/>
  <c r="A11222" i="50"/>
  <c r="A11221" i="50"/>
  <c r="A11220" i="50"/>
  <c r="A11219" i="50"/>
  <c r="A11218" i="50"/>
  <c r="A11217" i="50"/>
  <c r="A11216" i="50"/>
  <c r="A11215" i="50"/>
  <c r="A11214" i="50"/>
  <c r="A11213" i="50"/>
  <c r="A11212" i="50"/>
  <c r="A11211" i="50"/>
  <c r="A11210" i="50"/>
  <c r="A11209" i="50"/>
  <c r="A11208" i="50"/>
  <c r="A11207" i="50"/>
  <c r="A11206" i="50"/>
  <c r="A11205" i="50"/>
  <c r="A11204" i="50"/>
  <c r="A11203" i="50"/>
  <c r="A11202" i="50"/>
  <c r="A11201" i="50"/>
  <c r="A11200" i="50"/>
  <c r="A11199" i="50"/>
  <c r="A11198" i="50"/>
  <c r="A11197" i="50"/>
  <c r="A11196" i="50"/>
  <c r="A11195" i="50"/>
  <c r="A11194" i="50"/>
  <c r="A11193" i="50"/>
  <c r="A11192" i="50"/>
  <c r="A11191" i="50"/>
  <c r="A11190" i="50"/>
  <c r="A11189" i="50"/>
  <c r="A11188" i="50"/>
  <c r="A11187" i="50"/>
  <c r="A11186" i="50"/>
  <c r="A11185" i="50"/>
  <c r="A11184" i="50"/>
  <c r="A11183" i="50"/>
  <c r="A11182" i="50"/>
  <c r="A11181" i="50"/>
  <c r="A11180" i="50"/>
  <c r="A11179" i="50"/>
  <c r="A11178" i="50"/>
  <c r="A11177" i="50"/>
  <c r="A11176" i="50"/>
  <c r="A11175" i="50"/>
  <c r="A11174" i="50"/>
  <c r="A11173" i="50"/>
  <c r="A11172" i="50"/>
  <c r="A11171" i="50"/>
  <c r="A11170" i="50"/>
  <c r="A11169" i="50"/>
  <c r="A11168" i="50"/>
  <c r="A11167" i="50"/>
  <c r="A11166" i="50"/>
  <c r="A11165" i="50"/>
  <c r="A11164" i="50"/>
  <c r="A11163" i="50"/>
  <c r="A11162" i="50"/>
  <c r="A11161" i="50"/>
  <c r="A11160" i="50"/>
  <c r="A11159" i="50"/>
  <c r="A11158" i="50"/>
  <c r="A11157" i="50"/>
  <c r="A11156" i="50"/>
  <c r="A11155" i="50"/>
  <c r="A11154" i="50"/>
  <c r="A11153" i="50"/>
  <c r="A11152" i="50"/>
  <c r="A11151" i="50"/>
  <c r="A11150" i="50"/>
  <c r="A11149" i="50"/>
  <c r="A11148" i="50"/>
  <c r="A11147" i="50"/>
  <c r="A11146" i="50"/>
  <c r="A11145" i="50"/>
  <c r="A11144" i="50"/>
  <c r="A11143" i="50"/>
  <c r="A11142" i="50"/>
  <c r="A11141" i="50"/>
  <c r="A11140" i="50"/>
  <c r="A11139" i="50"/>
  <c r="A11138" i="50"/>
  <c r="A11137" i="50"/>
  <c r="A11136" i="50"/>
  <c r="A11135" i="50"/>
  <c r="A11134" i="50"/>
  <c r="A11133" i="50"/>
  <c r="A11132" i="50"/>
  <c r="A11131" i="50"/>
  <c r="A11130" i="50"/>
  <c r="A11129" i="50"/>
  <c r="A11128" i="50"/>
  <c r="A11127" i="50"/>
  <c r="A11126" i="50"/>
  <c r="A11125" i="50"/>
  <c r="A11124" i="50"/>
  <c r="A11123" i="50"/>
  <c r="A11122" i="50"/>
  <c r="A11121" i="50"/>
  <c r="A11120" i="50"/>
  <c r="A11119" i="50"/>
  <c r="A11118" i="50"/>
  <c r="A11117" i="50"/>
  <c r="A11116" i="50"/>
  <c r="A11115" i="50"/>
  <c r="A11114" i="50"/>
  <c r="A11113" i="50"/>
  <c r="A11112" i="50"/>
  <c r="A11111" i="50"/>
  <c r="A11110" i="50"/>
  <c r="A11109" i="50"/>
  <c r="A11108" i="50"/>
  <c r="A11107" i="50"/>
  <c r="A11106" i="50"/>
  <c r="A11105" i="50"/>
  <c r="A11104" i="50"/>
  <c r="A11103" i="50"/>
  <c r="A11102" i="50"/>
  <c r="A11101" i="50"/>
  <c r="A11100" i="50"/>
  <c r="A11099" i="50"/>
  <c r="A11098" i="50"/>
  <c r="A11097" i="50"/>
  <c r="A11096" i="50"/>
  <c r="A11095" i="50"/>
  <c r="A11094" i="50"/>
  <c r="A11093" i="50"/>
  <c r="A11092" i="50"/>
  <c r="A11091" i="50"/>
  <c r="A11090" i="50"/>
  <c r="A11089" i="50"/>
  <c r="A11088" i="50"/>
  <c r="A11087" i="50"/>
  <c r="A11086" i="50"/>
  <c r="A11085" i="50"/>
  <c r="A11084" i="50"/>
  <c r="A11083" i="50"/>
  <c r="A11082" i="50"/>
  <c r="A11081" i="50"/>
  <c r="A11080" i="50"/>
  <c r="A11079" i="50"/>
  <c r="A11078" i="50"/>
  <c r="A11077" i="50"/>
  <c r="A11076" i="50"/>
  <c r="A11075" i="50"/>
  <c r="A11074" i="50"/>
  <c r="A11073" i="50"/>
  <c r="A11072" i="50"/>
  <c r="A11071" i="50"/>
  <c r="A11070" i="50"/>
  <c r="A11069" i="50"/>
  <c r="A11068" i="50"/>
  <c r="A11067" i="50"/>
  <c r="A11066" i="50"/>
  <c r="A11065" i="50"/>
  <c r="A11064" i="50"/>
  <c r="A11063" i="50"/>
  <c r="A11062" i="50"/>
  <c r="A11061" i="50"/>
  <c r="A11060" i="50"/>
  <c r="A11059" i="50"/>
  <c r="A11058" i="50"/>
  <c r="A11057" i="50"/>
  <c r="A11056" i="50"/>
  <c r="A11055" i="50"/>
  <c r="A11054" i="50"/>
  <c r="A11053" i="50"/>
  <c r="A11052" i="50"/>
  <c r="A11051" i="50"/>
  <c r="A11050" i="50"/>
  <c r="A11049" i="50"/>
  <c r="A11048" i="50"/>
  <c r="A11047" i="50"/>
  <c r="A11046" i="50"/>
  <c r="A11045" i="50"/>
  <c r="A11044" i="50"/>
  <c r="A11043" i="50"/>
  <c r="A11042" i="50"/>
  <c r="A11041" i="50"/>
  <c r="A11040" i="50"/>
  <c r="A11039" i="50"/>
  <c r="A11038" i="50"/>
  <c r="A11037" i="50"/>
  <c r="A11036" i="50"/>
  <c r="A11035" i="50"/>
  <c r="A11034" i="50"/>
  <c r="A11033" i="50"/>
  <c r="A11032" i="50"/>
  <c r="A11031" i="50"/>
  <c r="A11030" i="50"/>
  <c r="A11029" i="50"/>
  <c r="A11028" i="50"/>
  <c r="A11027" i="50"/>
  <c r="A11026" i="50"/>
  <c r="A11025" i="50"/>
  <c r="A11024" i="50"/>
  <c r="A11023" i="50"/>
  <c r="A11022" i="50"/>
  <c r="A11021" i="50"/>
  <c r="A11020" i="50"/>
  <c r="A11019" i="50"/>
  <c r="A11018" i="50"/>
  <c r="A11017" i="50"/>
  <c r="A11016" i="50"/>
  <c r="A11015" i="50"/>
  <c r="A11014" i="50"/>
  <c r="A11013" i="50"/>
  <c r="A11012" i="50"/>
  <c r="A11011" i="50"/>
  <c r="A11010" i="50"/>
  <c r="A11009" i="50"/>
  <c r="A11008" i="50"/>
  <c r="A11007" i="50"/>
  <c r="A11006" i="50"/>
  <c r="A11005" i="50"/>
  <c r="A11004" i="50"/>
  <c r="A11003" i="50"/>
  <c r="A11002" i="50"/>
  <c r="A11001" i="50"/>
  <c r="A11000" i="50"/>
  <c r="A10999" i="50"/>
  <c r="A10998" i="50"/>
  <c r="A10997" i="50"/>
  <c r="A10996" i="50"/>
  <c r="A10995" i="50"/>
  <c r="A10994" i="50"/>
  <c r="A10993" i="50"/>
  <c r="A10992" i="50"/>
  <c r="A10991" i="50"/>
  <c r="A10990" i="50"/>
  <c r="A10989" i="50"/>
  <c r="A10988" i="50"/>
  <c r="A10987" i="50"/>
  <c r="A10986" i="50"/>
  <c r="A10985" i="50"/>
  <c r="A10984" i="50"/>
  <c r="A10983" i="50"/>
  <c r="A10982" i="50"/>
  <c r="A10981" i="50"/>
  <c r="A10980" i="50"/>
  <c r="A10979" i="50"/>
  <c r="A10978" i="50"/>
  <c r="A10977" i="50"/>
  <c r="A10976" i="50"/>
  <c r="A10975" i="50"/>
  <c r="A10974" i="50"/>
  <c r="A10973" i="50"/>
  <c r="A10972" i="50"/>
  <c r="A10971" i="50"/>
  <c r="A10970" i="50"/>
  <c r="A10969" i="50"/>
  <c r="A10968" i="50"/>
  <c r="A10967" i="50"/>
  <c r="A10966" i="50"/>
  <c r="A10965" i="50"/>
  <c r="A10964" i="50"/>
  <c r="A10963" i="50"/>
  <c r="A10962" i="50"/>
  <c r="A10961" i="50"/>
  <c r="A10960" i="50"/>
  <c r="A10959" i="50"/>
  <c r="A10958" i="50"/>
  <c r="A10957" i="50"/>
  <c r="A10956" i="50"/>
  <c r="A10955" i="50"/>
  <c r="A10954" i="50"/>
  <c r="A10953" i="50"/>
  <c r="A10952" i="50"/>
  <c r="A10951" i="50"/>
  <c r="A10950" i="50"/>
  <c r="A10949" i="50"/>
  <c r="A10948" i="50"/>
  <c r="A10947" i="50"/>
  <c r="A10946" i="50"/>
  <c r="A10945" i="50"/>
  <c r="A10944" i="50"/>
  <c r="A10943" i="50"/>
  <c r="A10942" i="50"/>
  <c r="A10941" i="50"/>
  <c r="A10940" i="50"/>
  <c r="A10939" i="50"/>
  <c r="A10938" i="50"/>
  <c r="A10937" i="50"/>
  <c r="A10936" i="50"/>
  <c r="A10935" i="50"/>
  <c r="A10934" i="50"/>
  <c r="A10933" i="50"/>
  <c r="A10932" i="50"/>
  <c r="A10931" i="50"/>
  <c r="A10930" i="50"/>
  <c r="A10929" i="50"/>
  <c r="A10928" i="50"/>
  <c r="A10927" i="50"/>
  <c r="A10926" i="50"/>
  <c r="A10925" i="50"/>
  <c r="A10924" i="50"/>
  <c r="A10923" i="50"/>
  <c r="A10922" i="50"/>
  <c r="A10921" i="50"/>
  <c r="A10920" i="50"/>
  <c r="A10919" i="50"/>
  <c r="A10918" i="50"/>
  <c r="A10917" i="50"/>
  <c r="A10916" i="50"/>
  <c r="A10915" i="50"/>
  <c r="A10914" i="50"/>
  <c r="A10913" i="50"/>
  <c r="A10912" i="50"/>
  <c r="A10911" i="50"/>
  <c r="A10910" i="50"/>
  <c r="A10909" i="50"/>
  <c r="A10908" i="50"/>
  <c r="A10907" i="50"/>
  <c r="A10906" i="50"/>
  <c r="A10905" i="50"/>
  <c r="A10904" i="50"/>
  <c r="A10903" i="50"/>
  <c r="A10902" i="50"/>
  <c r="A10901" i="50"/>
  <c r="A10900" i="50"/>
  <c r="A10899" i="50"/>
  <c r="A10898" i="50"/>
  <c r="A10897" i="50"/>
  <c r="A10896" i="50"/>
  <c r="A10895" i="50"/>
  <c r="A10894" i="50"/>
  <c r="A10893" i="50"/>
  <c r="A10892" i="50"/>
  <c r="A10891" i="50"/>
  <c r="A10890" i="50"/>
  <c r="A10889" i="50"/>
  <c r="A10888" i="50"/>
  <c r="A10887" i="50"/>
  <c r="A10886" i="50"/>
  <c r="A10885" i="50"/>
  <c r="A10884" i="50"/>
  <c r="A10883" i="50"/>
  <c r="A10882" i="50"/>
  <c r="A10881" i="50"/>
  <c r="A10880" i="50"/>
  <c r="A10879" i="50"/>
  <c r="A10878" i="50"/>
  <c r="A10877" i="50"/>
  <c r="A10876" i="50"/>
  <c r="A10875" i="50"/>
  <c r="A10874" i="50"/>
  <c r="A10873" i="50"/>
  <c r="A10872" i="50"/>
  <c r="A10871" i="50"/>
  <c r="A10870" i="50"/>
  <c r="A10869" i="50"/>
  <c r="A10868" i="50"/>
  <c r="A10867" i="50"/>
  <c r="A10866" i="50"/>
  <c r="A10865" i="50"/>
  <c r="A10864" i="50"/>
  <c r="A10863" i="50"/>
  <c r="A10862" i="50"/>
  <c r="A10861" i="50"/>
  <c r="A10860" i="50"/>
  <c r="A10859" i="50"/>
  <c r="A10858" i="50"/>
  <c r="A10857" i="50"/>
  <c r="A10856" i="50"/>
  <c r="A10855" i="50"/>
  <c r="A10854" i="50"/>
  <c r="A10853" i="50"/>
  <c r="A10852" i="50"/>
  <c r="A10851" i="50"/>
  <c r="A10850" i="50"/>
  <c r="A10849" i="50"/>
  <c r="A10848" i="50"/>
  <c r="A10847" i="50"/>
  <c r="A10846" i="50"/>
  <c r="A10845" i="50"/>
  <c r="A10844" i="50"/>
  <c r="A10843" i="50"/>
  <c r="A10842" i="50"/>
  <c r="A10841" i="50"/>
  <c r="A10840" i="50"/>
  <c r="A10839" i="50"/>
  <c r="A10838" i="50"/>
  <c r="A10837" i="50"/>
  <c r="A10836" i="50"/>
  <c r="A10835" i="50"/>
  <c r="A10834" i="50"/>
  <c r="A10833" i="50"/>
  <c r="A10832" i="50"/>
  <c r="A10831" i="50"/>
  <c r="A10830" i="50"/>
  <c r="A10829" i="50"/>
  <c r="A10828" i="50"/>
  <c r="A10827" i="50"/>
  <c r="A10826" i="50"/>
  <c r="A10825" i="50"/>
  <c r="A10824" i="50"/>
  <c r="A10823" i="50"/>
  <c r="A10822" i="50"/>
  <c r="A10821" i="50"/>
  <c r="A10820" i="50"/>
  <c r="A10819" i="50"/>
  <c r="A10818" i="50"/>
  <c r="A10817" i="50"/>
  <c r="A10816" i="50"/>
  <c r="A10815" i="50"/>
  <c r="A10814" i="50"/>
  <c r="A10813" i="50"/>
  <c r="A10812" i="50"/>
  <c r="A10811" i="50"/>
  <c r="A10810" i="50"/>
  <c r="A10809" i="50"/>
  <c r="A10808" i="50"/>
  <c r="A10807" i="50"/>
  <c r="A10806" i="50"/>
  <c r="A10805" i="50"/>
  <c r="A10804" i="50"/>
  <c r="A10803" i="50"/>
  <c r="A10802" i="50"/>
  <c r="A10801" i="50"/>
  <c r="A10800" i="50"/>
  <c r="A10799" i="50"/>
  <c r="A10798" i="50"/>
  <c r="A10797" i="50"/>
  <c r="A10796" i="50"/>
  <c r="A10795" i="50"/>
  <c r="A10794" i="50"/>
  <c r="A10793" i="50"/>
  <c r="A10792" i="50"/>
  <c r="A10791" i="50"/>
  <c r="A10790" i="50"/>
  <c r="A10789" i="50"/>
  <c r="A10788" i="50"/>
  <c r="A10787" i="50"/>
  <c r="A10786" i="50"/>
  <c r="A10785" i="50"/>
  <c r="A10784" i="50"/>
  <c r="A10783" i="50"/>
  <c r="A10782" i="50"/>
  <c r="A10781" i="50"/>
  <c r="A10780" i="50"/>
  <c r="A10779" i="50"/>
  <c r="A10778" i="50"/>
  <c r="A10777" i="50"/>
  <c r="A10776" i="50"/>
  <c r="A10775" i="50"/>
  <c r="A10774" i="50"/>
  <c r="A10773" i="50"/>
  <c r="A10772" i="50"/>
  <c r="A10771" i="50"/>
  <c r="A10770" i="50"/>
  <c r="A10769" i="50"/>
  <c r="A10768" i="50"/>
  <c r="A10767" i="50"/>
  <c r="A10766" i="50"/>
  <c r="A10765" i="50"/>
  <c r="A10764" i="50"/>
  <c r="A10763" i="50"/>
  <c r="A10762" i="50"/>
  <c r="A10761" i="50"/>
  <c r="A10760" i="50"/>
  <c r="A10759" i="50"/>
  <c r="A10758" i="50"/>
  <c r="A10757" i="50"/>
  <c r="A10756" i="50"/>
  <c r="A10755" i="50"/>
  <c r="A10754" i="50"/>
  <c r="A10753" i="50"/>
  <c r="A10752" i="50"/>
  <c r="A10751" i="50"/>
  <c r="A10750" i="50"/>
  <c r="A10749" i="50"/>
  <c r="A10748" i="50"/>
  <c r="A10747" i="50"/>
  <c r="A10746" i="50"/>
  <c r="A10745" i="50"/>
  <c r="A10744" i="50"/>
  <c r="A10743" i="50"/>
  <c r="A10742" i="50"/>
  <c r="A10741" i="50"/>
  <c r="A10740" i="50"/>
  <c r="A10739" i="50"/>
  <c r="A10738" i="50"/>
  <c r="A10737" i="50"/>
  <c r="A10736" i="50"/>
  <c r="A10735" i="50"/>
  <c r="A10734" i="50"/>
  <c r="A10733" i="50"/>
  <c r="A10732" i="50"/>
  <c r="A10731" i="50"/>
  <c r="A10730" i="50"/>
  <c r="A10729" i="50"/>
  <c r="A10728" i="50"/>
  <c r="A10727" i="50"/>
  <c r="A10726" i="50"/>
  <c r="A10725" i="50"/>
  <c r="A10724" i="50"/>
  <c r="A10723" i="50"/>
  <c r="A10722" i="50"/>
  <c r="A10721" i="50"/>
  <c r="A10720" i="50"/>
  <c r="A10719" i="50"/>
  <c r="A10718" i="50"/>
  <c r="A10717" i="50"/>
  <c r="A10716" i="50"/>
  <c r="A10715" i="50"/>
  <c r="A10714" i="50"/>
  <c r="A10713" i="50"/>
  <c r="A10712" i="50"/>
  <c r="A10711" i="50"/>
  <c r="A10710" i="50"/>
  <c r="A10709" i="50"/>
  <c r="A10708" i="50"/>
  <c r="A10707" i="50"/>
  <c r="A10706" i="50"/>
  <c r="A10705" i="50"/>
  <c r="A10704" i="50"/>
  <c r="A10703" i="50"/>
  <c r="A10702" i="50"/>
  <c r="A10701" i="50"/>
  <c r="A10700" i="50"/>
  <c r="A10699" i="50"/>
  <c r="A10698" i="50"/>
  <c r="A10697" i="50"/>
  <c r="A10696" i="50"/>
  <c r="A10695" i="50"/>
  <c r="A10694" i="50"/>
  <c r="A10693" i="50"/>
  <c r="A10692" i="50"/>
  <c r="A10691" i="50"/>
  <c r="A10690" i="50"/>
  <c r="A10689" i="50"/>
  <c r="A10688" i="50"/>
  <c r="A10687" i="50"/>
  <c r="A10686" i="50"/>
  <c r="A10685" i="50"/>
  <c r="A10684" i="50"/>
  <c r="A10683" i="50"/>
  <c r="A10682" i="50"/>
  <c r="A10681" i="50"/>
  <c r="A10680" i="50"/>
  <c r="A10679" i="50"/>
  <c r="A10678" i="50"/>
  <c r="A10677" i="50"/>
  <c r="A10676" i="50"/>
  <c r="A10675" i="50"/>
  <c r="A10674" i="50"/>
  <c r="A10673" i="50"/>
  <c r="A10672" i="50"/>
  <c r="A10671" i="50"/>
  <c r="A10670" i="50"/>
  <c r="A10669" i="50"/>
  <c r="A10668" i="50"/>
  <c r="A10667" i="50"/>
  <c r="A10666" i="50"/>
  <c r="A10665" i="50"/>
  <c r="A10664" i="50"/>
  <c r="A10663" i="50"/>
  <c r="A10662" i="50"/>
  <c r="A10661" i="50"/>
  <c r="A10660" i="50"/>
  <c r="A10659" i="50"/>
  <c r="A10658" i="50"/>
  <c r="A10657" i="50"/>
  <c r="A10656" i="50"/>
  <c r="A10655" i="50"/>
  <c r="A10654" i="50"/>
  <c r="A10653" i="50"/>
  <c r="A10652" i="50"/>
  <c r="A10651" i="50"/>
  <c r="A10650" i="50"/>
  <c r="A10649" i="50"/>
  <c r="A10648" i="50"/>
  <c r="A10647" i="50"/>
  <c r="A10646" i="50"/>
  <c r="A10645" i="50"/>
  <c r="A10644" i="50"/>
  <c r="A10643" i="50"/>
  <c r="A10642" i="50"/>
  <c r="A10641" i="50"/>
  <c r="A10640" i="50"/>
  <c r="A10639" i="50"/>
  <c r="A10638" i="50"/>
  <c r="A10637" i="50"/>
  <c r="A10636" i="50"/>
  <c r="A10635" i="50"/>
  <c r="A10634" i="50"/>
  <c r="A10633" i="50"/>
  <c r="A10632" i="50"/>
  <c r="A10631" i="50"/>
  <c r="A10630" i="50"/>
  <c r="A10629" i="50"/>
  <c r="A10628" i="50"/>
  <c r="A10627" i="50"/>
  <c r="A10626" i="50"/>
  <c r="A10625" i="50"/>
  <c r="A10624" i="50"/>
  <c r="A10623" i="50"/>
  <c r="A10622" i="50"/>
  <c r="A10621" i="50"/>
  <c r="A10620" i="50"/>
  <c r="A10619" i="50"/>
  <c r="A10618" i="50"/>
  <c r="A10617" i="50"/>
  <c r="A10616" i="50"/>
  <c r="A10615" i="50"/>
  <c r="A10614" i="50"/>
  <c r="A10613" i="50"/>
  <c r="A10612" i="50"/>
  <c r="A10611" i="50"/>
  <c r="A10610" i="50"/>
  <c r="A10609" i="50"/>
  <c r="A10608" i="50"/>
  <c r="A10607" i="50"/>
  <c r="A10606" i="50"/>
  <c r="A10605" i="50"/>
  <c r="A10604" i="50"/>
  <c r="A10603" i="50"/>
  <c r="A10602" i="50"/>
  <c r="A10601" i="50"/>
  <c r="A10600" i="50"/>
  <c r="A10599" i="50"/>
  <c r="A10598" i="50"/>
  <c r="A10597" i="50"/>
  <c r="A10596" i="50"/>
  <c r="A10595" i="50"/>
  <c r="A10594" i="50"/>
  <c r="A10593" i="50"/>
  <c r="A10592" i="50"/>
  <c r="A10591" i="50"/>
  <c r="A10590" i="50"/>
  <c r="A10589" i="50"/>
  <c r="A10588" i="50"/>
  <c r="A10587" i="50"/>
  <c r="A10586" i="50"/>
  <c r="A10585" i="50"/>
  <c r="A10584" i="50"/>
  <c r="A10583" i="50"/>
  <c r="A10582" i="50"/>
  <c r="A10581" i="50"/>
  <c r="A10580" i="50"/>
  <c r="A10579" i="50"/>
  <c r="A10578" i="50"/>
  <c r="A10577" i="50"/>
  <c r="A10576" i="50"/>
  <c r="A10575" i="50"/>
  <c r="A10574" i="50"/>
  <c r="A10573" i="50"/>
  <c r="A10572" i="50"/>
  <c r="A10571" i="50"/>
  <c r="A10570" i="50"/>
  <c r="A10569" i="50"/>
  <c r="A10568" i="50"/>
  <c r="A10567" i="50"/>
  <c r="A10566" i="50"/>
  <c r="A10565" i="50"/>
  <c r="A10564" i="50"/>
  <c r="A10563" i="50"/>
  <c r="A10562" i="50"/>
  <c r="A10561" i="50"/>
  <c r="A10560" i="50"/>
  <c r="A10559" i="50"/>
  <c r="A10558" i="50"/>
  <c r="A10557" i="50"/>
  <c r="A10556" i="50"/>
  <c r="A10555" i="50"/>
  <c r="A10554" i="50"/>
  <c r="A10553" i="50"/>
  <c r="A10552" i="50"/>
  <c r="A10551" i="50"/>
  <c r="A10550" i="50"/>
  <c r="A10549" i="50"/>
  <c r="A10548" i="50"/>
  <c r="A10547" i="50"/>
  <c r="A10546" i="50"/>
  <c r="A10545" i="50"/>
  <c r="A10544" i="50"/>
  <c r="A10543" i="50"/>
  <c r="A10542" i="50"/>
  <c r="A10541" i="50"/>
  <c r="A10540" i="50"/>
  <c r="A10539" i="50"/>
  <c r="A10538" i="50"/>
  <c r="A10537" i="50"/>
  <c r="A10536" i="50"/>
  <c r="A10535" i="50"/>
  <c r="A10534" i="50"/>
  <c r="A10533" i="50"/>
  <c r="A10532" i="50"/>
  <c r="A10531" i="50"/>
  <c r="A10530" i="50"/>
  <c r="A10529" i="50"/>
  <c r="A10528" i="50"/>
  <c r="A10527" i="50"/>
  <c r="A10526" i="50"/>
  <c r="A10525" i="50"/>
  <c r="A10524" i="50"/>
  <c r="A10523" i="50"/>
  <c r="A10522" i="50"/>
  <c r="A10521" i="50"/>
  <c r="A10520" i="50"/>
  <c r="A10519" i="50"/>
  <c r="A10518" i="50"/>
  <c r="A10517" i="50"/>
  <c r="A10516" i="50"/>
  <c r="A10515" i="50"/>
  <c r="A10514" i="50"/>
  <c r="A10513" i="50"/>
  <c r="A10512" i="50"/>
  <c r="A10511" i="50"/>
  <c r="A10510" i="50"/>
  <c r="A10509" i="50"/>
  <c r="A10508" i="50"/>
  <c r="A10507" i="50"/>
  <c r="A10506" i="50"/>
  <c r="A10505" i="50"/>
  <c r="A10504" i="50"/>
  <c r="A10503" i="50"/>
  <c r="A10502" i="50"/>
  <c r="A10501" i="50"/>
  <c r="A10500" i="50"/>
  <c r="A10499" i="50"/>
  <c r="A10498" i="50"/>
  <c r="A10497" i="50"/>
  <c r="A10496" i="50"/>
  <c r="A10495" i="50"/>
  <c r="A10494" i="50"/>
  <c r="A10493" i="50"/>
  <c r="A10492" i="50"/>
  <c r="A10491" i="50"/>
  <c r="A10490" i="50"/>
  <c r="A10489" i="50"/>
  <c r="A10488" i="50"/>
  <c r="A10487" i="50"/>
  <c r="A10486" i="50"/>
  <c r="A10485" i="50"/>
  <c r="A10484" i="50"/>
  <c r="A10483" i="50"/>
  <c r="A10482" i="50"/>
  <c r="A10481" i="50"/>
  <c r="A10480" i="50"/>
  <c r="A10479" i="50"/>
  <c r="A10478" i="50"/>
  <c r="A10477" i="50"/>
  <c r="A10476" i="50"/>
  <c r="A10475" i="50"/>
  <c r="A10474" i="50"/>
  <c r="A10473" i="50"/>
  <c r="A10472" i="50"/>
  <c r="A10471" i="50"/>
  <c r="A10470" i="50"/>
  <c r="A10469" i="50"/>
  <c r="A10468" i="50"/>
  <c r="A10467" i="50"/>
  <c r="A10466" i="50"/>
  <c r="A10465" i="50"/>
  <c r="A10464" i="50"/>
  <c r="A10463" i="50"/>
  <c r="A10462" i="50"/>
  <c r="A10461" i="50"/>
  <c r="A10460" i="50"/>
  <c r="A10459" i="50"/>
  <c r="A10458" i="50"/>
  <c r="A10457" i="50"/>
  <c r="A10456" i="50"/>
  <c r="A10455" i="50"/>
  <c r="A10454" i="50"/>
  <c r="A10453" i="50"/>
  <c r="A10452" i="50"/>
  <c r="A10451" i="50"/>
  <c r="A10450" i="50"/>
  <c r="A10449" i="50"/>
  <c r="A10448" i="50"/>
  <c r="A10447" i="50"/>
  <c r="A10446" i="50"/>
  <c r="A10445" i="50"/>
  <c r="A10444" i="50"/>
  <c r="A10443" i="50"/>
  <c r="A10442" i="50"/>
  <c r="A10441" i="50"/>
  <c r="A10440" i="50"/>
  <c r="A10439" i="50"/>
  <c r="A10438" i="50"/>
  <c r="A10437" i="50"/>
  <c r="A10436" i="50"/>
  <c r="A10435" i="50"/>
  <c r="A10434" i="50"/>
  <c r="A10433" i="50"/>
  <c r="A10432" i="50"/>
  <c r="A10431" i="50"/>
  <c r="A10430" i="50"/>
  <c r="A10429" i="50"/>
  <c r="A10428" i="50"/>
  <c r="A10427" i="50"/>
  <c r="A10426" i="50"/>
  <c r="A10425" i="50"/>
  <c r="A10424" i="50"/>
  <c r="A10423" i="50"/>
  <c r="A10422" i="50"/>
  <c r="A10421" i="50"/>
  <c r="A10420" i="50"/>
  <c r="A10419" i="50"/>
  <c r="A10418" i="50"/>
  <c r="A10417" i="50"/>
  <c r="A10416" i="50"/>
  <c r="A10415" i="50"/>
  <c r="A10414" i="50"/>
  <c r="A10413" i="50"/>
  <c r="A10412" i="50"/>
  <c r="A10411" i="50"/>
  <c r="A10410" i="50"/>
  <c r="A10409" i="50"/>
  <c r="A10408" i="50"/>
  <c r="A10407" i="50"/>
  <c r="A10406" i="50"/>
  <c r="A10405" i="50"/>
  <c r="A10404" i="50"/>
  <c r="A10403" i="50"/>
  <c r="A10402" i="50"/>
  <c r="A10401" i="50"/>
  <c r="A10400" i="50"/>
  <c r="A10399" i="50"/>
  <c r="A10398" i="50"/>
  <c r="A10397" i="50"/>
  <c r="A10396" i="50"/>
  <c r="A10395" i="50"/>
  <c r="A10394" i="50"/>
  <c r="A10393" i="50"/>
  <c r="A10392" i="50"/>
  <c r="A10391" i="50"/>
  <c r="A10390" i="50"/>
  <c r="A10389" i="50"/>
  <c r="A10388" i="50"/>
  <c r="A10387" i="50"/>
  <c r="A10386" i="50"/>
  <c r="A10385" i="50"/>
  <c r="A10384" i="50"/>
  <c r="A10383" i="50"/>
  <c r="A10382" i="50"/>
  <c r="A10381" i="50"/>
  <c r="A10380" i="50"/>
  <c r="A10379" i="50"/>
  <c r="A10378" i="50"/>
  <c r="A10377" i="50"/>
  <c r="A10376" i="50"/>
  <c r="A10375" i="50"/>
  <c r="A10374" i="50"/>
  <c r="A10373" i="50"/>
  <c r="A10372" i="50"/>
  <c r="A10371" i="50"/>
  <c r="A10370" i="50"/>
  <c r="A10369" i="50"/>
  <c r="A10368" i="50"/>
  <c r="A10367" i="50"/>
  <c r="A10366" i="50"/>
  <c r="A10365" i="50"/>
  <c r="A10364" i="50"/>
  <c r="A10363" i="50"/>
  <c r="A10362" i="50"/>
  <c r="A10361" i="50"/>
  <c r="A10360" i="50"/>
  <c r="A10359" i="50"/>
  <c r="A10358" i="50"/>
  <c r="A10357" i="50"/>
  <c r="A10356" i="50"/>
  <c r="A10355" i="50"/>
  <c r="A10354" i="50"/>
  <c r="A10353" i="50"/>
  <c r="A10352" i="50"/>
  <c r="A10351" i="50"/>
  <c r="A10350" i="50"/>
  <c r="A10349" i="50"/>
  <c r="A10348" i="50"/>
  <c r="A10347" i="50"/>
  <c r="A10346" i="50"/>
  <c r="A10345" i="50"/>
  <c r="A10344" i="50"/>
  <c r="A10343" i="50"/>
  <c r="A10342" i="50"/>
  <c r="A10341" i="50"/>
  <c r="A10340" i="50"/>
  <c r="A10339" i="50"/>
  <c r="A10338" i="50"/>
  <c r="A10337" i="50"/>
  <c r="A10336" i="50"/>
  <c r="A10335" i="50"/>
  <c r="A10334" i="50"/>
  <c r="A10333" i="50"/>
  <c r="A10332" i="50"/>
  <c r="A10331" i="50"/>
  <c r="A10330" i="50"/>
  <c r="A10329" i="50"/>
  <c r="A10328" i="50"/>
  <c r="A10327" i="50"/>
  <c r="A10326" i="50"/>
  <c r="A10325" i="50"/>
  <c r="A10324" i="50"/>
  <c r="A10323" i="50"/>
  <c r="A10322" i="50"/>
  <c r="A10321" i="50"/>
  <c r="A10320" i="50"/>
  <c r="A10319" i="50"/>
  <c r="A10318" i="50"/>
  <c r="A10317" i="50"/>
  <c r="A10316" i="50"/>
  <c r="A10315" i="50"/>
  <c r="A10314" i="50"/>
  <c r="A10313" i="50"/>
  <c r="A10312" i="50"/>
  <c r="A10311" i="50"/>
  <c r="A10310" i="50"/>
  <c r="A10309" i="50"/>
  <c r="A10308" i="50"/>
  <c r="A10307" i="50"/>
  <c r="A10306" i="50"/>
  <c r="A10305" i="50"/>
  <c r="A10304" i="50"/>
  <c r="A10303" i="50"/>
  <c r="A10302" i="50"/>
  <c r="A10301" i="50"/>
  <c r="A10300" i="50"/>
  <c r="A10299" i="50"/>
  <c r="A10298" i="50"/>
  <c r="A10297" i="50"/>
  <c r="A10296" i="50"/>
  <c r="A10295" i="50"/>
  <c r="A10294" i="50"/>
  <c r="A10293" i="50"/>
  <c r="A10292" i="50"/>
  <c r="A10291" i="50"/>
  <c r="A10290" i="50"/>
  <c r="A10289" i="50"/>
  <c r="A10288" i="50"/>
  <c r="A10287" i="50"/>
  <c r="A10286" i="50"/>
  <c r="A10285" i="50"/>
  <c r="A10284" i="50"/>
  <c r="A10283" i="50"/>
  <c r="A10282" i="50"/>
  <c r="A10281" i="50"/>
  <c r="A10280" i="50"/>
  <c r="A10279" i="50"/>
  <c r="A10278" i="50"/>
  <c r="A10277" i="50"/>
  <c r="A10276" i="50"/>
  <c r="A10275" i="50"/>
  <c r="A10274" i="50"/>
  <c r="A10273" i="50"/>
  <c r="A10272" i="50"/>
  <c r="A10271" i="50"/>
  <c r="A10270" i="50"/>
  <c r="A10269" i="50"/>
  <c r="A10268" i="50"/>
  <c r="A10267" i="50"/>
  <c r="A10266" i="50"/>
  <c r="A10265" i="50"/>
  <c r="A10264" i="50"/>
  <c r="A10263" i="50"/>
  <c r="A10262" i="50"/>
  <c r="A10261" i="50"/>
  <c r="A10260" i="50"/>
  <c r="A10259" i="50"/>
  <c r="A10258" i="50"/>
  <c r="A10257" i="50"/>
  <c r="A10256" i="50"/>
  <c r="A10255" i="50"/>
  <c r="A10254" i="50"/>
  <c r="A10253" i="50"/>
  <c r="A10252" i="50"/>
  <c r="A10251" i="50"/>
  <c r="A10250" i="50"/>
  <c r="A10249" i="50"/>
  <c r="A10248" i="50"/>
  <c r="A10247" i="50"/>
  <c r="A10246" i="50"/>
  <c r="A10245" i="50"/>
  <c r="A10244" i="50"/>
  <c r="A10243" i="50"/>
  <c r="A10242" i="50"/>
  <c r="A10241" i="50"/>
  <c r="A10240" i="50"/>
  <c r="A10239" i="50"/>
  <c r="A10238" i="50"/>
  <c r="A10237" i="50"/>
  <c r="A10236" i="50"/>
  <c r="A10235" i="50"/>
  <c r="A10234" i="50"/>
  <c r="A10233" i="50"/>
  <c r="A10232" i="50"/>
  <c r="A10231" i="50"/>
  <c r="A10230" i="50"/>
  <c r="A10229" i="50"/>
  <c r="A10228" i="50"/>
  <c r="A10227" i="50"/>
  <c r="A10226" i="50"/>
  <c r="A10225" i="50"/>
  <c r="A10224" i="50"/>
  <c r="A10223" i="50"/>
  <c r="A10222" i="50"/>
  <c r="A10221" i="50"/>
  <c r="A10220" i="50"/>
  <c r="A10219" i="50"/>
  <c r="A10218" i="50"/>
  <c r="A10217" i="50"/>
  <c r="A10216" i="50"/>
  <c r="A10215" i="50"/>
  <c r="A10214" i="50"/>
  <c r="A10213" i="50"/>
  <c r="A10212" i="50"/>
  <c r="A10211" i="50"/>
  <c r="A10210" i="50"/>
  <c r="A10209" i="50"/>
  <c r="A10208" i="50"/>
  <c r="A10207" i="50"/>
  <c r="A10206" i="50"/>
  <c r="A10205" i="50"/>
  <c r="A10204" i="50"/>
  <c r="A10203" i="50"/>
  <c r="A10202" i="50"/>
  <c r="A10201" i="50"/>
  <c r="A10200" i="50"/>
  <c r="A10199" i="50"/>
  <c r="A10198" i="50"/>
  <c r="A10197" i="50"/>
  <c r="A10196" i="50"/>
  <c r="A10195" i="50"/>
  <c r="A10194" i="50"/>
  <c r="A10193" i="50"/>
  <c r="A10192" i="50"/>
  <c r="A10191" i="50"/>
  <c r="A10190" i="50"/>
  <c r="A10189" i="50"/>
  <c r="A10188" i="50"/>
  <c r="A10187" i="50"/>
  <c r="A10186" i="50"/>
  <c r="A10185" i="50"/>
  <c r="A10184" i="50"/>
  <c r="A10183" i="50"/>
  <c r="A10182" i="50"/>
  <c r="A10181" i="50"/>
  <c r="A10180" i="50"/>
  <c r="A10179" i="50"/>
  <c r="A10178" i="50"/>
  <c r="A10177" i="50"/>
  <c r="A10176" i="50"/>
  <c r="A10175" i="50"/>
  <c r="A10174" i="50"/>
  <c r="A10173" i="50"/>
  <c r="A10172" i="50"/>
  <c r="A10171" i="50"/>
  <c r="A10170" i="50"/>
  <c r="A10169" i="50"/>
  <c r="A10168" i="50"/>
  <c r="A10167" i="50"/>
  <c r="A10166" i="50"/>
  <c r="A10165" i="50"/>
  <c r="A10164" i="50"/>
  <c r="A10163" i="50"/>
  <c r="A10162" i="50"/>
  <c r="A10161" i="50"/>
  <c r="A10160" i="50"/>
  <c r="A10159" i="50"/>
  <c r="A10158" i="50"/>
  <c r="A10157" i="50"/>
  <c r="A10156" i="50"/>
  <c r="A10155" i="50"/>
  <c r="A10154" i="50"/>
  <c r="A10153" i="50"/>
  <c r="A10152" i="50"/>
  <c r="A10151" i="50"/>
  <c r="A10150" i="50"/>
  <c r="A10149" i="50"/>
  <c r="A10148" i="50"/>
  <c r="A10147" i="50"/>
  <c r="A10146" i="50"/>
  <c r="A10145" i="50"/>
  <c r="A10144" i="50"/>
  <c r="A10143" i="50"/>
  <c r="A10142" i="50"/>
  <c r="A10141" i="50"/>
  <c r="A10140" i="50"/>
  <c r="A10139" i="50"/>
  <c r="A10138" i="50"/>
  <c r="A10137" i="50"/>
  <c r="A10136" i="50"/>
  <c r="A10135" i="50"/>
  <c r="A10134" i="50"/>
  <c r="A10133" i="50"/>
  <c r="A10132" i="50"/>
  <c r="A10131" i="50"/>
  <c r="A10130" i="50"/>
  <c r="A10129" i="50"/>
  <c r="A10128" i="50"/>
  <c r="A10127" i="50"/>
  <c r="A10126" i="50"/>
  <c r="A10125" i="50"/>
  <c r="A10124" i="50"/>
  <c r="A10123" i="50"/>
  <c r="A10122" i="50"/>
  <c r="A10121" i="50"/>
  <c r="A10120" i="50"/>
  <c r="A10119" i="50"/>
  <c r="A10118" i="50"/>
  <c r="A10117" i="50"/>
  <c r="A10116" i="50"/>
  <c r="A10115" i="50"/>
  <c r="A10114" i="50"/>
  <c r="A10113" i="50"/>
  <c r="A10112" i="50"/>
  <c r="A10111" i="50"/>
  <c r="A10110" i="50"/>
  <c r="A10109" i="50"/>
  <c r="A10108" i="50"/>
  <c r="A10107" i="50"/>
  <c r="A10106" i="50"/>
  <c r="A10105" i="50"/>
  <c r="A10104" i="50"/>
  <c r="A10103" i="50"/>
  <c r="A10102" i="50"/>
  <c r="A10101" i="50"/>
  <c r="A10100" i="50"/>
  <c r="A10099" i="50"/>
  <c r="A10098" i="50"/>
  <c r="A10097" i="50"/>
  <c r="A10096" i="50"/>
  <c r="A10095" i="50"/>
  <c r="A10094" i="50"/>
  <c r="A10093" i="50"/>
  <c r="A10092" i="50"/>
  <c r="A10091" i="50"/>
  <c r="A10090" i="50"/>
  <c r="A10089" i="50"/>
  <c r="A10088" i="50"/>
  <c r="A10087" i="50"/>
  <c r="A10086" i="50"/>
  <c r="A10085" i="50"/>
  <c r="A10084" i="50"/>
  <c r="A10083" i="50"/>
  <c r="A10082" i="50"/>
  <c r="A10081" i="50"/>
  <c r="A10080" i="50"/>
  <c r="A10079" i="50"/>
  <c r="A10078" i="50"/>
  <c r="A10077" i="50"/>
  <c r="A10076" i="50"/>
  <c r="A10075" i="50"/>
  <c r="A10074" i="50"/>
  <c r="A10073" i="50"/>
  <c r="A10072" i="50"/>
  <c r="A10071" i="50"/>
  <c r="A10070" i="50"/>
  <c r="A10069" i="50"/>
  <c r="A10068" i="50"/>
  <c r="A10067" i="50"/>
  <c r="A10066" i="50"/>
  <c r="A10065" i="50"/>
  <c r="A10064" i="50"/>
  <c r="A10063" i="50"/>
  <c r="A10062" i="50"/>
  <c r="A10061" i="50"/>
  <c r="A10060" i="50"/>
  <c r="A10059" i="50"/>
  <c r="A10058" i="50"/>
  <c r="A10057" i="50"/>
  <c r="A10056" i="50"/>
  <c r="A10055" i="50"/>
  <c r="A10054" i="50"/>
  <c r="A10053" i="50"/>
  <c r="A10052" i="50"/>
  <c r="A10051" i="50"/>
  <c r="A10050" i="50"/>
  <c r="A10049" i="50"/>
  <c r="A10048" i="50"/>
  <c r="A10047" i="50"/>
  <c r="A10046" i="50"/>
  <c r="A10045" i="50"/>
  <c r="A10044" i="50"/>
  <c r="A10043" i="50"/>
  <c r="A10042" i="50"/>
  <c r="A10041" i="50"/>
  <c r="A10040" i="50"/>
  <c r="A10039" i="50"/>
  <c r="A10038" i="50"/>
  <c r="A10037" i="50"/>
  <c r="A10036" i="50"/>
  <c r="A10035" i="50"/>
  <c r="A10034" i="50"/>
  <c r="A10033" i="50"/>
  <c r="A10032" i="50"/>
  <c r="A10031" i="50"/>
  <c r="A10030" i="50"/>
  <c r="A10029" i="50"/>
  <c r="A10028" i="50"/>
  <c r="A10027" i="50"/>
  <c r="A10026" i="50"/>
  <c r="A10025" i="50"/>
  <c r="A10024" i="50"/>
  <c r="A10023" i="50"/>
  <c r="A10022" i="50"/>
  <c r="A10021" i="50"/>
  <c r="A10020" i="50"/>
  <c r="A10019" i="50"/>
  <c r="A10018" i="50"/>
  <c r="A10017" i="50"/>
  <c r="A10016" i="50"/>
  <c r="A10015" i="50"/>
  <c r="A10014" i="50"/>
  <c r="A10013" i="50"/>
  <c r="A10012" i="50"/>
  <c r="A10011" i="50"/>
  <c r="A10010" i="50"/>
  <c r="A10009" i="50"/>
  <c r="A10008" i="50"/>
  <c r="A10007" i="50"/>
  <c r="A10006" i="50"/>
  <c r="A10005" i="50"/>
  <c r="A10004" i="50"/>
  <c r="A10003" i="50"/>
  <c r="A10002" i="50"/>
  <c r="A10001" i="50"/>
  <c r="A10000" i="50"/>
  <c r="A9999" i="50"/>
  <c r="A9998" i="50"/>
  <c r="A9997" i="50"/>
  <c r="A9996" i="50"/>
  <c r="A9995" i="50"/>
  <c r="A9994" i="50"/>
  <c r="A9993" i="50"/>
  <c r="A9992" i="50"/>
  <c r="A9991" i="50"/>
  <c r="A9990" i="50"/>
  <c r="A9989" i="50"/>
  <c r="A9988" i="50"/>
  <c r="A9987" i="50"/>
  <c r="A9986" i="50"/>
  <c r="A9985" i="50"/>
  <c r="A9984" i="50"/>
  <c r="A9983" i="50"/>
  <c r="A9982" i="50"/>
  <c r="A9981" i="50"/>
  <c r="A9980" i="50"/>
  <c r="A9979" i="50"/>
  <c r="A9978" i="50"/>
  <c r="A9977" i="50"/>
  <c r="A9976" i="50"/>
  <c r="A9975" i="50"/>
  <c r="A9974" i="50"/>
  <c r="A9973" i="50"/>
  <c r="A9972" i="50"/>
  <c r="A9971" i="50"/>
  <c r="A9970" i="50"/>
  <c r="A9969" i="50"/>
  <c r="A9968" i="50"/>
  <c r="A9967" i="50"/>
  <c r="A9966" i="50"/>
  <c r="A9965" i="50"/>
  <c r="A9964" i="50"/>
  <c r="A9963" i="50"/>
  <c r="A9962" i="50"/>
  <c r="A9961" i="50"/>
  <c r="A9960" i="50"/>
  <c r="A9959" i="50"/>
  <c r="A9958" i="50"/>
  <c r="A9957" i="50"/>
  <c r="A9956" i="50"/>
  <c r="A9955" i="50"/>
  <c r="A9954" i="50"/>
  <c r="A9953" i="50"/>
  <c r="A9952" i="50"/>
  <c r="A9951" i="50"/>
  <c r="A9950" i="50"/>
  <c r="A9949" i="50"/>
  <c r="A9948" i="50"/>
  <c r="A9947" i="50"/>
  <c r="A9946" i="50"/>
  <c r="A9945" i="50"/>
  <c r="A9944" i="50"/>
  <c r="A9943" i="50"/>
  <c r="A9942" i="50"/>
  <c r="A9941" i="50"/>
  <c r="A9940" i="50"/>
  <c r="A9939" i="50"/>
  <c r="A9938" i="50"/>
  <c r="A9937" i="50"/>
  <c r="A9936" i="50"/>
  <c r="A9935" i="50"/>
  <c r="A9934" i="50"/>
  <c r="A9933" i="50"/>
  <c r="A9932" i="50"/>
  <c r="A9931" i="50"/>
  <c r="A9930" i="50"/>
  <c r="A9929" i="50"/>
  <c r="A9928" i="50"/>
  <c r="A9927" i="50"/>
  <c r="A9926" i="50"/>
  <c r="A9925" i="50"/>
  <c r="A9924" i="50"/>
  <c r="A9923" i="50"/>
  <c r="A9922" i="50"/>
  <c r="A9921" i="50"/>
  <c r="A9920" i="50"/>
  <c r="A9919" i="50"/>
  <c r="A9918" i="50"/>
  <c r="A9917" i="50"/>
  <c r="A9916" i="50"/>
  <c r="A9915" i="50"/>
  <c r="A9914" i="50"/>
  <c r="A9913" i="50"/>
  <c r="A9912" i="50"/>
  <c r="A9911" i="50"/>
  <c r="A9910" i="50"/>
  <c r="A9909" i="50"/>
  <c r="A9908" i="50"/>
  <c r="A9907" i="50"/>
  <c r="A9906" i="50"/>
  <c r="A9905" i="50"/>
  <c r="A9904" i="50"/>
  <c r="A9903" i="50"/>
  <c r="A9902" i="50"/>
  <c r="A9901" i="50"/>
  <c r="A9900" i="50"/>
  <c r="A9899" i="50"/>
  <c r="A9898" i="50"/>
  <c r="A9897" i="50"/>
  <c r="A9896" i="50"/>
  <c r="A9895" i="50"/>
  <c r="A9894" i="50"/>
  <c r="A9893" i="50"/>
  <c r="A9892" i="50"/>
  <c r="A9891" i="50"/>
  <c r="A9890" i="50"/>
  <c r="A9889" i="50"/>
  <c r="A9888" i="50"/>
  <c r="A9887" i="50"/>
  <c r="A9886" i="50"/>
  <c r="A9885" i="50"/>
  <c r="A9884" i="50"/>
  <c r="A9883" i="50"/>
  <c r="A9882" i="50"/>
  <c r="A9881" i="50"/>
  <c r="A9880" i="50"/>
  <c r="A9879" i="50"/>
  <c r="A9878" i="50"/>
  <c r="A9877" i="50"/>
  <c r="A9876" i="50"/>
  <c r="A9875" i="50"/>
  <c r="A9874" i="50"/>
  <c r="A9873" i="50"/>
  <c r="A9872" i="50"/>
  <c r="A9871" i="50"/>
  <c r="A9870" i="50"/>
  <c r="A9869" i="50"/>
  <c r="A9868" i="50"/>
  <c r="A9867" i="50"/>
  <c r="A9866" i="50"/>
  <c r="A9865" i="50"/>
  <c r="A9864" i="50"/>
  <c r="A9863" i="50"/>
  <c r="A9862" i="50"/>
  <c r="A9861" i="50"/>
  <c r="A9860" i="50"/>
  <c r="A9859" i="50"/>
  <c r="A9858" i="50"/>
  <c r="A9857" i="50"/>
  <c r="A9856" i="50"/>
  <c r="A9855" i="50"/>
  <c r="A9854" i="50"/>
  <c r="A9853" i="50"/>
  <c r="A9852" i="50"/>
  <c r="A9851" i="50"/>
  <c r="A9850" i="50"/>
  <c r="A9849" i="50"/>
  <c r="A9848" i="50"/>
  <c r="A9847" i="50"/>
  <c r="A9846" i="50"/>
  <c r="A9845" i="50"/>
  <c r="A9844" i="50"/>
  <c r="A9843" i="50"/>
  <c r="A9842" i="50"/>
  <c r="A9841" i="50"/>
  <c r="A9840" i="50"/>
  <c r="A9839" i="50"/>
  <c r="A9838" i="50"/>
  <c r="A9837" i="50"/>
  <c r="A9836" i="50"/>
  <c r="A9835" i="50"/>
  <c r="A9834" i="50"/>
  <c r="A9833" i="50"/>
  <c r="A9832" i="50"/>
  <c r="A9831" i="50"/>
  <c r="A9830" i="50"/>
  <c r="A9829" i="50"/>
  <c r="A9828" i="50"/>
  <c r="A9827" i="50"/>
  <c r="A9826" i="50"/>
  <c r="A9825" i="50"/>
  <c r="A9824" i="50"/>
  <c r="A9823" i="50"/>
  <c r="A9822" i="50"/>
  <c r="A9821" i="50"/>
  <c r="A9820" i="50"/>
  <c r="A9819" i="50"/>
  <c r="A9818" i="50"/>
  <c r="A9817" i="50"/>
  <c r="A9816" i="50"/>
  <c r="A9815" i="50"/>
  <c r="A9814" i="50"/>
  <c r="A9813" i="50"/>
  <c r="A9812" i="50"/>
  <c r="A9811" i="50"/>
  <c r="A9810" i="50"/>
  <c r="A9809" i="50"/>
  <c r="A9808" i="50"/>
  <c r="A9807" i="50"/>
  <c r="A9806" i="50"/>
  <c r="A9805" i="50"/>
  <c r="A9804" i="50"/>
  <c r="A9803" i="50"/>
  <c r="A9802" i="50"/>
  <c r="A9801" i="50"/>
  <c r="A9800" i="50"/>
  <c r="A9799" i="50"/>
  <c r="A9798" i="50"/>
  <c r="A9797" i="50"/>
  <c r="A9796" i="50"/>
  <c r="A9795" i="50"/>
  <c r="A9794" i="50"/>
  <c r="A9793" i="50"/>
  <c r="A9792" i="50"/>
  <c r="A9791" i="50"/>
  <c r="A9790" i="50"/>
  <c r="A9789" i="50"/>
  <c r="A9788" i="50"/>
  <c r="A9787" i="50"/>
  <c r="A9786" i="50"/>
  <c r="A9785" i="50"/>
  <c r="A9784" i="50"/>
  <c r="A9783" i="50"/>
  <c r="A9782" i="50"/>
  <c r="A9781" i="50"/>
  <c r="A9780" i="50"/>
  <c r="A9779" i="50"/>
  <c r="A9778" i="50"/>
  <c r="A9777" i="50"/>
  <c r="A9776" i="50"/>
  <c r="A9775" i="50"/>
  <c r="A9774" i="50"/>
  <c r="A9773" i="50"/>
  <c r="A9772" i="50"/>
  <c r="A9771" i="50"/>
  <c r="A9770" i="50"/>
  <c r="A9769" i="50"/>
  <c r="A9768" i="50"/>
  <c r="A9767" i="50"/>
  <c r="A9766" i="50"/>
  <c r="A9765" i="50"/>
  <c r="A9764" i="50"/>
  <c r="A9763" i="50"/>
  <c r="A9762" i="50"/>
  <c r="A9761" i="50"/>
  <c r="A9760" i="50"/>
  <c r="A9759" i="50"/>
  <c r="A9758" i="50"/>
  <c r="A9757" i="50"/>
  <c r="A9756" i="50"/>
  <c r="A9755" i="50"/>
  <c r="A9754" i="50"/>
  <c r="A9753" i="50"/>
  <c r="A9752" i="50"/>
  <c r="A9751" i="50"/>
  <c r="A9750" i="50"/>
  <c r="A9749" i="50"/>
  <c r="A9748" i="50"/>
  <c r="A9747" i="50"/>
  <c r="A9746" i="50"/>
  <c r="A9745" i="50"/>
  <c r="A9744" i="50"/>
  <c r="A9743" i="50"/>
  <c r="A9742" i="50"/>
  <c r="A9741" i="50"/>
  <c r="A9740" i="50"/>
  <c r="A9739" i="50"/>
  <c r="A9738" i="50"/>
  <c r="A9737" i="50"/>
  <c r="A9736" i="50"/>
  <c r="A9735" i="50"/>
  <c r="A9734" i="50"/>
  <c r="A9733" i="50"/>
  <c r="A9732" i="50"/>
  <c r="A9731" i="50"/>
  <c r="A9730" i="50"/>
  <c r="A9729" i="50"/>
  <c r="A9728" i="50"/>
  <c r="A9727" i="50"/>
  <c r="A9726" i="50"/>
  <c r="A9725" i="50"/>
  <c r="A9724" i="50"/>
  <c r="A9723" i="50"/>
  <c r="A9722" i="50"/>
  <c r="A9721" i="50"/>
  <c r="A9720" i="50"/>
  <c r="A9719" i="50"/>
  <c r="A9718" i="50"/>
  <c r="A9717" i="50"/>
  <c r="A9716" i="50"/>
  <c r="A9715" i="50"/>
  <c r="A9714" i="50"/>
  <c r="A9713" i="50"/>
  <c r="A9712" i="50"/>
  <c r="A9711" i="50"/>
  <c r="A9710" i="50"/>
  <c r="A9709" i="50"/>
  <c r="A9708" i="50"/>
  <c r="A9707" i="50"/>
  <c r="A9706" i="50"/>
  <c r="A9705" i="50"/>
  <c r="A9704" i="50"/>
  <c r="A9703" i="50"/>
  <c r="A9702" i="50"/>
  <c r="A9701" i="50"/>
  <c r="A9700" i="50"/>
  <c r="A9699" i="50"/>
  <c r="A9698" i="50"/>
  <c r="A9697" i="50"/>
  <c r="A9696" i="50"/>
  <c r="A9695" i="50"/>
  <c r="A9694" i="50"/>
  <c r="A9693" i="50"/>
  <c r="A9692" i="50"/>
  <c r="A9691" i="50"/>
  <c r="A9690" i="50"/>
  <c r="A9689" i="50"/>
  <c r="A9688" i="50"/>
  <c r="A9687" i="50"/>
  <c r="A9686" i="50"/>
  <c r="A9685" i="50"/>
  <c r="A9684" i="50"/>
  <c r="A9683" i="50"/>
  <c r="A9682" i="50"/>
  <c r="A9681" i="50"/>
  <c r="A9680" i="50"/>
  <c r="A9679" i="50"/>
  <c r="A9678" i="50"/>
  <c r="A9677" i="50"/>
  <c r="A9676" i="50"/>
  <c r="A9675" i="50"/>
  <c r="A9674" i="50"/>
  <c r="A9673" i="50"/>
  <c r="A9672" i="50"/>
  <c r="A9671" i="50"/>
  <c r="A9670" i="50"/>
  <c r="A9669" i="50"/>
  <c r="A9668" i="50"/>
  <c r="A9667" i="50"/>
  <c r="A9666" i="50"/>
  <c r="A9665" i="50"/>
  <c r="A9664" i="50"/>
  <c r="A9663" i="50"/>
  <c r="A9662" i="50"/>
  <c r="A9661" i="50"/>
  <c r="A9660" i="50"/>
  <c r="A9659" i="50"/>
  <c r="A9658" i="50"/>
  <c r="A9657" i="50"/>
  <c r="A9656" i="50"/>
  <c r="A9655" i="50"/>
  <c r="A9654" i="50"/>
  <c r="A9653" i="50"/>
  <c r="A9652" i="50"/>
  <c r="A9651" i="50"/>
  <c r="A9650" i="50"/>
  <c r="A9649" i="50"/>
  <c r="A9648" i="50"/>
  <c r="A9647" i="50"/>
  <c r="A9646" i="50"/>
  <c r="A9645" i="50"/>
  <c r="A9644" i="50"/>
  <c r="A9643" i="50"/>
  <c r="A9642" i="50"/>
  <c r="A9641" i="50"/>
  <c r="A9640" i="50"/>
  <c r="A9639" i="50"/>
  <c r="A9638" i="50"/>
  <c r="A9637" i="50"/>
  <c r="A9636" i="50"/>
  <c r="A9635" i="50"/>
  <c r="A9634" i="50"/>
  <c r="A9633" i="50"/>
  <c r="A9632" i="50"/>
  <c r="A9631" i="50"/>
  <c r="A9630" i="50"/>
  <c r="A9629" i="50"/>
  <c r="A9628" i="50"/>
  <c r="A9627" i="50"/>
  <c r="A9626" i="50"/>
  <c r="A9625" i="50"/>
  <c r="A9624" i="50"/>
  <c r="A9623" i="50"/>
  <c r="A9622" i="50"/>
  <c r="A9621" i="50"/>
  <c r="A9620" i="50"/>
  <c r="A9619" i="50"/>
  <c r="A9618" i="50"/>
  <c r="A9617" i="50"/>
  <c r="A9616" i="50"/>
  <c r="A9615" i="50"/>
  <c r="A9614" i="50"/>
  <c r="A9613" i="50"/>
  <c r="A9612" i="50"/>
  <c r="A9611" i="50"/>
  <c r="A9610" i="50"/>
  <c r="A9609" i="50"/>
  <c r="A9608" i="50"/>
  <c r="A9607" i="50"/>
  <c r="A9606" i="50"/>
  <c r="A9605" i="50"/>
  <c r="A9604" i="50"/>
  <c r="A9603" i="50"/>
  <c r="A9602" i="50"/>
  <c r="A9601" i="50"/>
  <c r="A9600" i="50"/>
  <c r="A9599" i="50"/>
  <c r="A9598" i="50"/>
  <c r="A9597" i="50"/>
  <c r="A9596" i="50"/>
  <c r="A9595" i="50"/>
  <c r="A9594" i="50"/>
  <c r="A9593" i="50"/>
  <c r="A9592" i="50"/>
  <c r="A9591" i="50"/>
  <c r="A9590" i="50"/>
  <c r="A9589" i="50"/>
  <c r="A9588" i="50"/>
  <c r="A9587" i="50"/>
  <c r="A9586" i="50"/>
  <c r="A9585" i="50"/>
  <c r="A9584" i="50"/>
  <c r="A9583" i="50"/>
  <c r="A9582" i="50"/>
  <c r="A9581" i="50"/>
  <c r="A9580" i="50"/>
  <c r="A9579" i="50"/>
  <c r="A9578" i="50"/>
  <c r="A9577" i="50"/>
  <c r="A9576" i="50"/>
  <c r="A9575" i="50"/>
  <c r="A9574" i="50"/>
  <c r="A9573" i="50"/>
  <c r="A9572" i="50"/>
  <c r="A9571" i="50"/>
  <c r="A9570" i="50"/>
  <c r="A9569" i="50"/>
  <c r="A9568" i="50"/>
  <c r="A9567" i="50"/>
  <c r="A9566" i="50"/>
  <c r="A9565" i="50"/>
  <c r="A9564" i="50"/>
  <c r="A9563" i="50"/>
  <c r="A9562" i="50"/>
  <c r="A9561" i="50"/>
  <c r="A9560" i="50"/>
  <c r="A9559" i="50"/>
  <c r="A9558" i="50"/>
  <c r="A9557" i="50"/>
  <c r="A9556" i="50"/>
  <c r="A9555" i="50"/>
  <c r="A9554" i="50"/>
  <c r="A9553" i="50"/>
  <c r="A9552" i="50"/>
  <c r="A9551" i="50"/>
  <c r="A9550" i="50"/>
  <c r="A9549" i="50"/>
  <c r="A9548" i="50"/>
  <c r="A9547" i="50"/>
  <c r="A9546" i="50"/>
  <c r="A9545" i="50"/>
  <c r="A9544" i="50"/>
  <c r="A9543" i="50"/>
  <c r="A9542" i="50"/>
  <c r="A9541" i="50"/>
  <c r="A9540" i="50"/>
  <c r="A9539" i="50"/>
  <c r="A9538" i="50"/>
  <c r="A9537" i="50"/>
  <c r="A9536" i="50"/>
  <c r="A9535" i="50"/>
  <c r="A9534" i="50"/>
  <c r="A9533" i="50"/>
  <c r="A9532" i="50"/>
  <c r="A9531" i="50"/>
  <c r="A9530" i="50"/>
  <c r="A9529" i="50"/>
  <c r="A9528" i="50"/>
  <c r="A9527" i="50"/>
  <c r="A9526" i="50"/>
  <c r="A9525" i="50"/>
  <c r="A9524" i="50"/>
  <c r="A9523" i="50"/>
  <c r="A9522" i="50"/>
  <c r="A9521" i="50"/>
  <c r="A9520" i="50"/>
  <c r="A9519" i="50"/>
  <c r="A9518" i="50"/>
  <c r="A9517" i="50"/>
  <c r="A9516" i="50"/>
  <c r="A9515" i="50"/>
  <c r="A9514" i="50"/>
  <c r="A9513" i="50"/>
  <c r="A9512" i="50"/>
  <c r="A9511" i="50"/>
  <c r="A9510" i="50"/>
  <c r="A9509" i="50"/>
  <c r="A9508" i="50"/>
  <c r="A9507" i="50"/>
  <c r="A9506" i="50"/>
  <c r="A9505" i="50"/>
  <c r="A9504" i="50"/>
  <c r="A9503" i="50"/>
  <c r="A9502" i="50"/>
  <c r="A9501" i="50"/>
  <c r="A9500" i="50"/>
  <c r="A9499" i="50"/>
  <c r="A9498" i="50"/>
  <c r="A9497" i="50"/>
  <c r="A9496" i="50"/>
  <c r="A9495" i="50"/>
  <c r="A9494" i="50"/>
  <c r="A9493" i="50"/>
  <c r="A9492" i="50"/>
  <c r="A9491" i="50"/>
  <c r="A9490" i="50"/>
  <c r="A9489" i="50"/>
  <c r="A9488" i="50"/>
  <c r="A9487" i="50"/>
  <c r="A9486" i="50"/>
  <c r="A9485" i="50"/>
  <c r="A9484" i="50"/>
  <c r="A9483" i="50"/>
  <c r="A9482" i="50"/>
  <c r="A9481" i="50"/>
  <c r="A9480" i="50"/>
  <c r="A9479" i="50"/>
  <c r="A9478" i="50"/>
  <c r="A9477" i="50"/>
  <c r="A9476" i="50"/>
  <c r="A9475" i="50"/>
  <c r="A9474" i="50"/>
  <c r="A9473" i="50"/>
  <c r="A9472" i="50"/>
  <c r="A9471" i="50"/>
  <c r="A9470" i="50"/>
  <c r="A9469" i="50"/>
  <c r="A9468" i="50"/>
  <c r="A9467" i="50"/>
  <c r="A9466" i="50"/>
  <c r="A9465" i="50"/>
  <c r="A9464" i="50"/>
  <c r="A9463" i="50"/>
  <c r="A9462" i="50"/>
  <c r="A9461" i="50"/>
  <c r="A9460" i="50"/>
  <c r="A9459" i="50"/>
  <c r="A9458" i="50"/>
  <c r="A9457" i="50"/>
  <c r="A9456" i="50"/>
  <c r="A9455" i="50"/>
  <c r="A9454" i="50"/>
  <c r="A9453" i="50"/>
  <c r="A9452" i="50"/>
  <c r="A9451" i="50"/>
  <c r="A9450" i="50"/>
  <c r="A9449" i="50"/>
  <c r="A9448" i="50"/>
  <c r="A9447" i="50"/>
  <c r="A9446" i="50"/>
  <c r="A9445" i="50"/>
  <c r="A9444" i="50"/>
  <c r="A9443" i="50"/>
  <c r="A9442" i="50"/>
  <c r="A9441" i="50"/>
  <c r="A9440" i="50"/>
  <c r="A9439" i="50"/>
  <c r="A9438" i="50"/>
  <c r="A9437" i="50"/>
  <c r="A9436" i="50"/>
  <c r="A9435" i="50"/>
  <c r="A9434" i="50"/>
  <c r="A9433" i="50"/>
  <c r="A9432" i="50"/>
  <c r="A9431" i="50"/>
  <c r="A9430" i="50"/>
  <c r="A9429" i="50"/>
  <c r="A9428" i="50"/>
  <c r="A9427" i="50"/>
  <c r="A9426" i="50"/>
  <c r="A9425" i="50"/>
  <c r="A9424" i="50"/>
  <c r="A9423" i="50"/>
  <c r="A9422" i="50"/>
  <c r="A9421" i="50"/>
  <c r="A9420" i="50"/>
  <c r="A9419" i="50"/>
  <c r="A9418" i="50"/>
  <c r="A9417" i="50"/>
  <c r="A9416" i="50"/>
  <c r="A9415" i="50"/>
  <c r="A9414" i="50"/>
  <c r="A9413" i="50"/>
  <c r="A9412" i="50"/>
  <c r="A9411" i="50"/>
  <c r="A9410" i="50"/>
  <c r="A9409" i="50"/>
  <c r="A9408" i="50"/>
  <c r="A9407" i="50"/>
  <c r="A9406" i="50"/>
  <c r="A9405" i="50"/>
  <c r="A9404" i="50"/>
  <c r="A9403" i="50"/>
  <c r="A9402" i="50"/>
  <c r="A9401" i="50"/>
  <c r="A9400" i="50"/>
  <c r="A9399" i="50"/>
  <c r="A9398" i="50"/>
  <c r="A9397" i="50"/>
  <c r="A9396" i="50"/>
  <c r="A9395" i="50"/>
  <c r="A9394" i="50"/>
  <c r="A9393" i="50"/>
  <c r="A9392" i="50"/>
  <c r="A9391" i="50"/>
  <c r="A9390" i="50"/>
  <c r="A9389" i="50"/>
  <c r="A9388" i="50"/>
  <c r="A9387" i="50"/>
  <c r="A9386" i="50"/>
  <c r="A9385" i="50"/>
  <c r="A9384" i="50"/>
  <c r="A9383" i="50"/>
  <c r="A9382" i="50"/>
  <c r="A9381" i="50"/>
  <c r="A9380" i="50"/>
  <c r="A9379" i="50"/>
  <c r="A9378" i="50"/>
  <c r="A9377" i="50"/>
  <c r="A9376" i="50"/>
  <c r="A9375" i="50"/>
  <c r="A9374" i="50"/>
  <c r="A9373" i="50"/>
  <c r="A9372" i="50"/>
  <c r="A9371" i="50"/>
  <c r="A9370" i="50"/>
  <c r="A9369" i="50"/>
  <c r="A9368" i="50"/>
  <c r="A9367" i="50"/>
  <c r="A9366" i="50"/>
  <c r="A9365" i="50"/>
  <c r="A9364" i="50"/>
  <c r="A9363" i="50"/>
  <c r="A9362" i="50"/>
  <c r="A9361" i="50"/>
  <c r="A9360" i="50"/>
  <c r="A9359" i="50"/>
  <c r="A9358" i="50"/>
  <c r="A9357" i="50"/>
  <c r="A9356" i="50"/>
  <c r="A9355" i="50"/>
  <c r="A9354" i="50"/>
  <c r="A9353" i="50"/>
  <c r="A9352" i="50"/>
  <c r="A9351" i="50"/>
  <c r="A9350" i="50"/>
  <c r="A9349" i="50"/>
  <c r="A9348" i="50"/>
  <c r="A9347" i="50"/>
  <c r="A9346" i="50"/>
  <c r="A9345" i="50"/>
  <c r="A9344" i="50"/>
  <c r="A9343" i="50"/>
  <c r="A9342" i="50"/>
  <c r="A9341" i="50"/>
  <c r="A9340" i="50"/>
  <c r="A9339" i="50"/>
  <c r="A9338" i="50"/>
  <c r="A9337" i="50"/>
  <c r="A9336" i="50"/>
  <c r="A9335" i="50"/>
  <c r="A9334" i="50"/>
  <c r="A9333" i="50"/>
  <c r="A9332" i="50"/>
  <c r="A9331" i="50"/>
  <c r="A9330" i="50"/>
  <c r="A9329" i="50"/>
  <c r="A9328" i="50"/>
  <c r="A9327" i="50"/>
  <c r="A9326" i="50"/>
  <c r="A9325" i="50"/>
  <c r="A9324" i="50"/>
  <c r="A9323" i="50"/>
  <c r="A9322" i="50"/>
  <c r="A9321" i="50"/>
  <c r="A9320" i="50"/>
  <c r="A9319" i="50"/>
  <c r="A9318" i="50"/>
  <c r="A9317" i="50"/>
  <c r="A9316" i="50"/>
  <c r="A9315" i="50"/>
  <c r="A9314" i="50"/>
  <c r="A9313" i="50"/>
  <c r="A9312" i="50"/>
  <c r="A9311" i="50"/>
  <c r="A9310" i="50"/>
  <c r="A9309" i="50"/>
  <c r="A9308" i="50"/>
  <c r="A9307" i="50"/>
  <c r="A9306" i="50"/>
  <c r="A9305" i="50"/>
  <c r="A9304" i="50"/>
  <c r="A9303" i="50"/>
  <c r="A9302" i="50"/>
  <c r="A9301" i="50"/>
  <c r="A9300" i="50"/>
  <c r="A9299" i="50"/>
  <c r="A9298" i="50"/>
  <c r="A9297" i="50"/>
  <c r="A9296" i="50"/>
  <c r="A9295" i="50"/>
  <c r="A9294" i="50"/>
  <c r="A9293" i="50"/>
  <c r="A9292" i="50"/>
  <c r="A9291" i="50"/>
  <c r="A9290" i="50"/>
  <c r="A9289" i="50"/>
  <c r="A9288" i="50"/>
  <c r="A9287" i="50"/>
  <c r="A9286" i="50"/>
  <c r="A9285" i="50"/>
  <c r="A9284" i="50"/>
  <c r="A9283" i="50"/>
  <c r="A9282" i="50"/>
  <c r="A9281" i="50"/>
  <c r="A9280" i="50"/>
  <c r="A9279" i="50"/>
  <c r="A9278" i="50"/>
  <c r="A9277" i="50"/>
  <c r="A9276" i="50"/>
  <c r="A9275" i="50"/>
  <c r="A9274" i="50"/>
  <c r="A9273" i="50"/>
  <c r="A9272" i="50"/>
  <c r="A9271" i="50"/>
  <c r="A9270" i="50"/>
  <c r="A9269" i="50"/>
  <c r="A9268" i="50"/>
  <c r="A9267" i="50"/>
  <c r="A9266" i="50"/>
  <c r="A9265" i="50"/>
  <c r="A9264" i="50"/>
  <c r="A9263" i="50"/>
  <c r="A9262" i="50"/>
  <c r="A9261" i="50"/>
  <c r="A9260" i="50"/>
  <c r="A9259" i="50"/>
  <c r="A9258" i="50"/>
  <c r="A9257" i="50"/>
  <c r="A9256" i="50"/>
  <c r="A9255" i="50"/>
  <c r="A9254" i="50"/>
  <c r="A9253" i="50"/>
  <c r="A9252" i="50"/>
  <c r="A9251" i="50"/>
  <c r="A9250" i="50"/>
  <c r="A9249" i="50"/>
  <c r="A9248" i="50"/>
  <c r="A9247" i="50"/>
  <c r="A9246" i="50"/>
  <c r="A9245" i="50"/>
  <c r="A9244" i="50"/>
  <c r="A9243" i="50"/>
  <c r="A9242" i="50"/>
  <c r="A9241" i="50"/>
  <c r="A9240" i="50"/>
  <c r="A9239" i="50"/>
  <c r="A9238" i="50"/>
  <c r="A9237" i="50"/>
  <c r="A9236" i="50"/>
  <c r="A9235" i="50"/>
  <c r="A9234" i="50"/>
  <c r="A9233" i="50"/>
  <c r="A9232" i="50"/>
  <c r="A9231" i="50"/>
  <c r="A9230" i="50"/>
  <c r="A9229" i="50"/>
  <c r="A9228" i="50"/>
  <c r="A9227" i="50"/>
  <c r="A9226" i="50"/>
  <c r="A9225" i="50"/>
  <c r="A9224" i="50"/>
  <c r="A9223" i="50"/>
  <c r="A9222" i="50"/>
  <c r="A9221" i="50"/>
  <c r="A9220" i="50"/>
  <c r="A9219" i="50"/>
  <c r="A9218" i="50"/>
  <c r="A9217" i="50"/>
  <c r="A9216" i="50"/>
  <c r="A9215" i="50"/>
  <c r="A9214" i="50"/>
  <c r="A9213" i="50"/>
  <c r="A9212" i="50"/>
  <c r="A9211" i="50"/>
  <c r="A9210" i="50"/>
  <c r="A9209" i="50"/>
  <c r="A9208" i="50"/>
  <c r="A9207" i="50"/>
  <c r="A9206" i="50"/>
  <c r="A9205" i="50"/>
  <c r="A9204" i="50"/>
  <c r="A9203" i="50"/>
  <c r="A9202" i="50"/>
  <c r="A9201" i="50"/>
  <c r="A9200" i="50"/>
  <c r="A9199" i="50"/>
  <c r="A9198" i="50"/>
  <c r="A9197" i="50"/>
  <c r="A9196" i="50"/>
  <c r="A9195" i="50"/>
  <c r="A9194" i="50"/>
  <c r="A9193" i="50"/>
  <c r="A9192" i="50"/>
  <c r="A9191" i="50"/>
  <c r="A9190" i="50"/>
  <c r="A9189" i="50"/>
  <c r="A9188" i="50"/>
  <c r="A9187" i="50"/>
  <c r="A9186" i="50"/>
  <c r="A9185" i="50"/>
  <c r="A9184" i="50"/>
  <c r="A9183" i="50"/>
  <c r="A9182" i="50"/>
  <c r="A9181" i="50"/>
  <c r="A9180" i="50"/>
  <c r="A9179" i="50"/>
  <c r="A9178" i="50"/>
  <c r="A9177" i="50"/>
  <c r="A9176" i="50"/>
  <c r="A9175" i="50"/>
  <c r="A9174" i="50"/>
  <c r="A9173" i="50"/>
  <c r="A9172" i="50"/>
  <c r="A9171" i="50"/>
  <c r="A9170" i="50"/>
  <c r="A9169" i="50"/>
  <c r="A9168" i="50"/>
  <c r="A9167" i="50"/>
  <c r="A9166" i="50"/>
  <c r="A9165" i="50"/>
  <c r="A9164" i="50"/>
  <c r="A9163" i="50"/>
  <c r="A9162" i="50"/>
  <c r="A9161" i="50"/>
  <c r="A9160" i="50"/>
  <c r="A9159" i="50"/>
  <c r="A9158" i="50"/>
  <c r="A9157" i="50"/>
  <c r="A9156" i="50"/>
  <c r="A9155" i="50"/>
  <c r="A9154" i="50"/>
  <c r="A9153" i="50"/>
  <c r="A9152" i="50"/>
  <c r="A9151" i="50"/>
  <c r="A9150" i="50"/>
  <c r="A9149" i="50"/>
  <c r="A9148" i="50"/>
  <c r="A9147" i="50"/>
  <c r="A9146" i="50"/>
  <c r="A9145" i="50"/>
  <c r="A9144" i="50"/>
  <c r="A9143" i="50"/>
  <c r="A9142" i="50"/>
  <c r="A9141" i="50"/>
  <c r="A9140" i="50"/>
  <c r="A9139" i="50"/>
  <c r="A9138" i="50"/>
  <c r="A9137" i="50"/>
  <c r="A9136" i="50"/>
  <c r="A9135" i="50"/>
  <c r="A9134" i="50"/>
  <c r="A9133" i="50"/>
  <c r="A9132" i="50"/>
  <c r="A9131" i="50"/>
  <c r="A9130" i="50"/>
  <c r="A9129" i="50"/>
  <c r="A9128" i="50"/>
  <c r="A9127" i="50"/>
  <c r="A9126" i="50"/>
  <c r="A9125" i="50"/>
  <c r="A9124" i="50"/>
  <c r="A9123" i="50"/>
  <c r="A9122" i="50"/>
  <c r="A9121" i="50"/>
  <c r="A9120" i="50"/>
  <c r="A9119" i="50"/>
  <c r="A9118" i="50"/>
  <c r="A9117" i="50"/>
  <c r="A9116" i="50"/>
  <c r="A9115" i="50"/>
  <c r="A9114" i="50"/>
  <c r="A9113" i="50"/>
  <c r="A9112" i="50"/>
  <c r="A9111" i="50"/>
  <c r="A9110" i="50"/>
  <c r="A9109" i="50"/>
  <c r="A9108" i="50"/>
  <c r="A9107" i="50"/>
  <c r="A9106" i="50"/>
  <c r="A9105" i="50"/>
  <c r="A9104" i="50"/>
  <c r="A9103" i="50"/>
  <c r="A9102" i="50"/>
  <c r="A9101" i="50"/>
  <c r="A9100" i="50"/>
  <c r="A9099" i="50"/>
  <c r="A9098" i="50"/>
  <c r="A9097" i="50"/>
  <c r="A9096" i="50"/>
  <c r="A9095" i="50"/>
  <c r="A9094" i="50"/>
  <c r="A9093" i="50"/>
  <c r="A9092" i="50"/>
  <c r="A9091" i="50"/>
  <c r="A9090" i="50"/>
  <c r="A9089" i="50"/>
  <c r="A9088" i="50"/>
  <c r="A9087" i="50"/>
  <c r="A9086" i="50"/>
  <c r="A9085" i="50"/>
  <c r="A9084" i="50"/>
  <c r="A9083" i="50"/>
  <c r="A9082" i="50"/>
  <c r="A9081" i="50"/>
  <c r="A9080" i="50"/>
  <c r="A9079" i="50"/>
  <c r="A9078" i="50"/>
  <c r="A9077" i="50"/>
  <c r="A9076" i="50"/>
  <c r="A9075" i="50"/>
  <c r="A9074" i="50"/>
  <c r="A9073" i="50"/>
  <c r="A9072" i="50"/>
  <c r="A9071" i="50"/>
  <c r="A9070" i="50"/>
  <c r="A9069" i="50"/>
  <c r="A9068" i="50"/>
  <c r="A9067" i="50"/>
  <c r="A9066" i="50"/>
  <c r="A9065" i="50"/>
  <c r="A9064" i="50"/>
  <c r="A9063" i="50"/>
  <c r="A9062" i="50"/>
  <c r="A9061" i="50"/>
  <c r="A9060" i="50"/>
  <c r="A9059" i="50"/>
  <c r="A9058" i="50"/>
  <c r="A9057" i="50"/>
  <c r="A9056" i="50"/>
  <c r="A9055" i="50"/>
  <c r="A9054" i="50"/>
  <c r="A9053" i="50"/>
  <c r="A9052" i="50"/>
  <c r="A9051" i="50"/>
  <c r="A9050" i="50"/>
  <c r="A9049" i="50"/>
  <c r="A9048" i="50"/>
  <c r="A9047" i="50"/>
  <c r="A9046" i="50"/>
  <c r="A9045" i="50"/>
  <c r="A9044" i="50"/>
  <c r="A9043" i="50"/>
  <c r="A9042" i="50"/>
  <c r="A9041" i="50"/>
  <c r="A9040" i="50"/>
  <c r="A9039" i="50"/>
  <c r="A9038" i="50"/>
  <c r="A9037" i="50"/>
  <c r="A9036" i="50"/>
  <c r="A9035" i="50"/>
  <c r="A9034" i="50"/>
  <c r="A9033" i="50"/>
  <c r="A9032" i="50"/>
  <c r="A9031" i="50"/>
  <c r="A9030" i="50"/>
  <c r="A9029" i="50"/>
  <c r="A9028" i="50"/>
  <c r="A9027" i="50"/>
  <c r="A9026" i="50"/>
  <c r="A9025" i="50"/>
  <c r="A9024" i="50"/>
  <c r="A9023" i="50"/>
  <c r="A9022" i="50"/>
  <c r="A9021" i="50"/>
  <c r="A9020" i="50"/>
  <c r="A9019" i="50"/>
  <c r="A9018" i="50"/>
  <c r="A9017" i="50"/>
  <c r="A9016" i="50"/>
  <c r="A9015" i="50"/>
  <c r="A9014" i="50"/>
  <c r="A9013" i="50"/>
  <c r="A9012" i="50"/>
  <c r="A9011" i="50"/>
  <c r="A9010" i="50"/>
  <c r="A9009" i="50"/>
  <c r="A9008" i="50"/>
  <c r="A9007" i="50"/>
  <c r="A9006" i="50"/>
  <c r="A9005" i="50"/>
  <c r="A9004" i="50"/>
  <c r="A9003" i="50"/>
  <c r="A9002" i="50"/>
  <c r="A9001" i="50"/>
  <c r="A9000" i="50"/>
  <c r="A8999" i="50"/>
  <c r="A8998" i="50"/>
  <c r="A8997" i="50"/>
  <c r="A8996" i="50"/>
  <c r="A8995" i="50"/>
  <c r="A8994" i="50"/>
  <c r="A8993" i="50"/>
  <c r="A8992" i="50"/>
  <c r="A8991" i="50"/>
  <c r="A8990" i="50"/>
  <c r="A8989" i="50"/>
  <c r="A8988" i="50"/>
  <c r="A8987" i="50"/>
  <c r="A8986" i="50"/>
  <c r="A8985" i="50"/>
  <c r="A8984" i="50"/>
  <c r="A8983" i="50"/>
  <c r="A8982" i="50"/>
  <c r="A8981" i="50"/>
  <c r="A8980" i="50"/>
  <c r="A8979" i="50"/>
  <c r="A8978" i="50"/>
  <c r="A8977" i="50"/>
  <c r="A8976" i="50"/>
  <c r="A8975" i="50"/>
  <c r="A8974" i="50"/>
  <c r="A8973" i="50"/>
  <c r="A8972" i="50"/>
  <c r="A8971" i="50"/>
  <c r="A8970" i="50"/>
  <c r="A8969" i="50"/>
  <c r="A8968" i="50"/>
  <c r="A8967" i="50"/>
  <c r="A8966" i="50"/>
  <c r="A8965" i="50"/>
  <c r="A8964" i="50"/>
  <c r="A8963" i="50"/>
  <c r="A8962" i="50"/>
  <c r="A8961" i="50"/>
  <c r="A8960" i="50"/>
  <c r="A8959" i="50"/>
  <c r="A8958" i="50"/>
  <c r="A8957" i="50"/>
  <c r="A8956" i="50"/>
  <c r="A8955" i="50"/>
  <c r="A8954" i="50"/>
  <c r="A8953" i="50"/>
  <c r="A8952" i="50"/>
  <c r="A8951" i="50"/>
  <c r="A8950" i="50"/>
  <c r="A8949" i="50"/>
  <c r="A8948" i="50"/>
  <c r="A8947" i="50"/>
  <c r="A8946" i="50"/>
  <c r="A8945" i="50"/>
  <c r="A8944" i="50"/>
  <c r="A8943" i="50"/>
  <c r="A8942" i="50"/>
  <c r="A8941" i="50"/>
  <c r="A8940" i="50"/>
  <c r="A8939" i="50"/>
  <c r="A8938" i="50"/>
  <c r="A8937" i="50"/>
  <c r="A8936" i="50"/>
  <c r="A8935" i="50"/>
  <c r="A8934" i="50"/>
  <c r="A8933" i="50"/>
  <c r="A8932" i="50"/>
  <c r="A8931" i="50"/>
  <c r="A8930" i="50"/>
  <c r="A8929" i="50"/>
  <c r="A8928" i="50"/>
  <c r="A8927" i="50"/>
  <c r="A8926" i="50"/>
  <c r="A8925" i="50"/>
  <c r="A8924" i="50"/>
  <c r="A8923" i="50"/>
  <c r="A8922" i="50"/>
  <c r="A8921" i="50"/>
  <c r="A8920" i="50"/>
  <c r="A8919" i="50"/>
  <c r="A8918" i="50"/>
  <c r="A8917" i="50"/>
  <c r="A8916" i="50"/>
  <c r="A8915" i="50"/>
  <c r="A8914" i="50"/>
  <c r="A8913" i="50"/>
  <c r="A8912" i="50"/>
  <c r="A8911" i="50"/>
  <c r="A8910" i="50"/>
  <c r="A8909" i="50"/>
  <c r="A8908" i="50"/>
  <c r="A8907" i="50"/>
  <c r="A8906" i="50"/>
  <c r="A8905" i="50"/>
  <c r="A8904" i="50"/>
  <c r="A8903" i="50"/>
  <c r="A8902" i="50"/>
  <c r="A8901" i="50"/>
  <c r="A8900" i="50"/>
  <c r="A8899" i="50"/>
  <c r="A8898" i="50"/>
  <c r="A8897" i="50"/>
  <c r="A8896" i="50"/>
  <c r="A8895" i="50"/>
  <c r="A8894" i="50"/>
  <c r="A8893" i="50"/>
  <c r="A8892" i="50"/>
  <c r="A8891" i="50"/>
  <c r="A8890" i="50"/>
  <c r="A8889" i="50"/>
  <c r="A8888" i="50"/>
  <c r="A8887" i="50"/>
  <c r="A8886" i="50"/>
  <c r="A8885" i="50"/>
  <c r="A8884" i="50"/>
  <c r="A8883" i="50"/>
  <c r="A8882" i="50"/>
  <c r="A8881" i="50"/>
  <c r="A8880" i="50"/>
  <c r="A8879" i="50"/>
  <c r="A8878" i="50"/>
  <c r="A8877" i="50"/>
  <c r="A8876" i="50"/>
  <c r="A8875" i="50"/>
  <c r="A8874" i="50"/>
  <c r="A8873" i="50"/>
  <c r="A8872" i="50"/>
  <c r="A8871" i="50"/>
  <c r="A8870" i="50"/>
  <c r="A8869" i="50"/>
  <c r="A8868" i="50"/>
  <c r="A8867" i="50"/>
  <c r="A8866" i="50"/>
  <c r="A8865" i="50"/>
  <c r="A8864" i="50"/>
  <c r="A8863" i="50"/>
  <c r="A8862" i="50"/>
  <c r="A8861" i="50"/>
  <c r="A8860" i="50"/>
  <c r="A8859" i="50"/>
  <c r="A8858" i="50"/>
  <c r="A8857" i="50"/>
  <c r="A8856" i="50"/>
  <c r="A8855" i="50"/>
  <c r="A8854" i="50"/>
  <c r="A8853" i="50"/>
  <c r="A8852" i="50"/>
  <c r="A8851" i="50"/>
  <c r="A8850" i="50"/>
  <c r="A8849" i="50"/>
  <c r="A8848" i="50"/>
  <c r="A8847" i="50"/>
  <c r="A8846" i="50"/>
  <c r="A8845" i="50"/>
  <c r="A8844" i="50"/>
  <c r="A8843" i="50"/>
  <c r="A8842" i="50"/>
  <c r="A8841" i="50"/>
  <c r="A8840" i="50"/>
  <c r="A8839" i="50"/>
  <c r="A8838" i="50"/>
  <c r="A8837" i="50"/>
  <c r="A8836" i="50"/>
  <c r="A8835" i="50"/>
  <c r="A8834" i="50"/>
  <c r="A8833" i="50"/>
  <c r="A8832" i="50"/>
  <c r="A8831" i="50"/>
  <c r="A8830" i="50"/>
  <c r="A8829" i="50"/>
  <c r="A8828" i="50"/>
  <c r="A8827" i="50"/>
  <c r="A8826" i="50"/>
  <c r="A8825" i="50"/>
  <c r="A8824" i="50"/>
  <c r="A8823" i="50"/>
  <c r="A8822" i="50"/>
  <c r="A8821" i="50"/>
  <c r="A8820" i="50"/>
  <c r="A8819" i="50"/>
  <c r="A8818" i="50"/>
  <c r="A8817" i="50"/>
  <c r="A8816" i="50"/>
  <c r="A8815" i="50"/>
  <c r="A8814" i="50"/>
  <c r="A8813" i="50"/>
  <c r="A8812" i="50"/>
  <c r="A8811" i="50"/>
  <c r="A8810" i="50"/>
  <c r="A8809" i="50"/>
  <c r="A8808" i="50"/>
  <c r="A8807" i="50"/>
  <c r="A8806" i="50"/>
  <c r="A8805" i="50"/>
  <c r="A8804" i="50"/>
  <c r="A8803" i="50"/>
  <c r="A8802" i="50"/>
  <c r="A8801" i="50"/>
  <c r="A8800" i="50"/>
  <c r="A8799" i="50"/>
  <c r="A8798" i="50"/>
  <c r="A8797" i="50"/>
  <c r="A8796" i="50"/>
  <c r="A8795" i="50"/>
  <c r="A8794" i="50"/>
  <c r="A8793" i="50"/>
  <c r="A8792" i="50"/>
  <c r="A8791" i="50"/>
  <c r="A8790" i="50"/>
  <c r="A8789" i="50"/>
  <c r="A8788" i="50"/>
  <c r="A8787" i="50"/>
  <c r="A8786" i="50"/>
  <c r="A8785" i="50"/>
  <c r="A8784" i="50"/>
  <c r="A8783" i="50"/>
  <c r="A8782" i="50"/>
  <c r="A8781" i="50"/>
  <c r="A8780" i="50"/>
  <c r="A8779" i="50"/>
  <c r="A8778" i="50"/>
  <c r="A8777" i="50"/>
  <c r="A8776" i="50"/>
  <c r="A8775" i="50"/>
  <c r="A8774" i="50"/>
  <c r="A8773" i="50"/>
  <c r="A8772" i="50"/>
  <c r="A8771" i="50"/>
  <c r="A8770" i="50"/>
  <c r="A8769" i="50"/>
  <c r="A8768" i="50"/>
  <c r="A8767" i="50"/>
  <c r="A8766" i="50"/>
  <c r="A8765" i="50"/>
  <c r="A8764" i="50"/>
  <c r="A8763" i="50"/>
  <c r="A8762" i="50"/>
  <c r="A8761" i="50"/>
  <c r="A8760" i="50"/>
  <c r="A8759" i="50"/>
  <c r="A8758" i="50"/>
  <c r="A8757" i="50"/>
  <c r="A8756" i="50"/>
  <c r="A8755" i="50"/>
  <c r="A8754" i="50"/>
  <c r="A8753" i="50"/>
  <c r="A8752" i="50"/>
  <c r="A8751" i="50"/>
  <c r="A8750" i="50"/>
  <c r="A8749" i="50"/>
  <c r="A8748" i="50"/>
  <c r="A8747" i="50"/>
  <c r="A8746" i="50"/>
  <c r="A8745" i="50"/>
  <c r="A8744" i="50"/>
  <c r="A8743" i="50"/>
  <c r="A8742" i="50"/>
  <c r="A8741" i="50"/>
  <c r="A8740" i="50"/>
  <c r="A8739" i="50"/>
  <c r="A8738" i="50"/>
  <c r="A8737" i="50"/>
  <c r="A8736" i="50"/>
  <c r="A8735" i="50"/>
  <c r="A8734" i="50"/>
  <c r="A8733" i="50"/>
  <c r="A8732" i="50"/>
  <c r="A8731" i="50"/>
  <c r="A8730" i="50"/>
  <c r="A8729" i="50"/>
  <c r="A8728" i="50"/>
  <c r="A8727" i="50"/>
  <c r="A8726" i="50"/>
  <c r="A8725" i="50"/>
  <c r="A8724" i="50"/>
  <c r="A8723" i="50"/>
  <c r="A8722" i="50"/>
  <c r="A8721" i="50"/>
  <c r="A8720" i="50"/>
  <c r="A8719" i="50"/>
  <c r="A8718" i="50"/>
  <c r="A8717" i="50"/>
  <c r="A8716" i="50"/>
  <c r="A8715" i="50"/>
  <c r="A8714" i="50"/>
  <c r="A8713" i="50"/>
  <c r="A8712" i="50"/>
  <c r="A8711" i="50"/>
  <c r="A8710" i="50"/>
  <c r="A8709" i="50"/>
  <c r="A8708" i="50"/>
  <c r="A8707" i="50"/>
  <c r="A8706" i="50"/>
  <c r="A8705" i="50"/>
  <c r="A8704" i="50"/>
  <c r="A8703" i="50"/>
  <c r="A8702" i="50"/>
  <c r="A8701" i="50"/>
  <c r="A8700" i="50"/>
  <c r="A8699" i="50"/>
  <c r="A8698" i="50"/>
  <c r="A8697" i="50"/>
  <c r="A8696" i="50"/>
  <c r="A8695" i="50"/>
  <c r="A8694" i="50"/>
  <c r="A8693" i="50"/>
  <c r="A8692" i="50"/>
  <c r="A8691" i="50"/>
  <c r="A8690" i="50"/>
  <c r="A8689" i="50"/>
  <c r="A8688" i="50"/>
  <c r="A8687" i="50"/>
  <c r="A8686" i="50"/>
  <c r="A8685" i="50"/>
  <c r="A8684" i="50"/>
  <c r="A8683" i="50"/>
  <c r="A8682" i="50"/>
  <c r="A8681" i="50"/>
  <c r="A8680" i="50"/>
  <c r="A8679" i="50"/>
  <c r="A8678" i="50"/>
  <c r="A8677" i="50"/>
  <c r="A8676" i="50"/>
  <c r="A8675" i="50"/>
  <c r="A8674" i="50"/>
  <c r="A8673" i="50"/>
  <c r="A8672" i="50"/>
  <c r="A8671" i="50"/>
  <c r="A8670" i="50"/>
  <c r="A8669" i="50"/>
  <c r="A8668" i="50"/>
  <c r="A8667" i="50"/>
  <c r="A8666" i="50"/>
  <c r="A8665" i="50"/>
  <c r="A8664" i="50"/>
  <c r="A8663" i="50"/>
  <c r="A8662" i="50"/>
  <c r="A8661" i="50"/>
  <c r="A8660" i="50"/>
  <c r="A8659" i="50"/>
  <c r="A8658" i="50"/>
  <c r="A8657" i="50"/>
  <c r="A8656" i="50"/>
  <c r="A8655" i="50"/>
  <c r="A8654" i="50"/>
  <c r="A8653" i="50"/>
  <c r="A8652" i="50"/>
  <c r="A8651" i="50"/>
  <c r="A8650" i="50"/>
  <c r="A8649" i="50"/>
  <c r="A8648" i="50"/>
  <c r="A8647" i="50"/>
  <c r="A8646" i="50"/>
  <c r="A8645" i="50"/>
  <c r="A8644" i="50"/>
  <c r="A8643" i="50"/>
  <c r="A8642" i="50"/>
  <c r="A8641" i="50"/>
  <c r="A8640" i="50"/>
  <c r="A8639" i="50"/>
  <c r="A8638" i="50"/>
  <c r="A8637" i="50"/>
  <c r="A8636" i="50"/>
  <c r="A8635" i="50"/>
  <c r="A8634" i="50"/>
  <c r="A8633" i="50"/>
  <c r="A8632" i="50"/>
  <c r="A8631" i="50"/>
  <c r="A8630" i="50"/>
  <c r="A8629" i="50"/>
  <c r="A8628" i="50"/>
  <c r="A8627" i="50"/>
  <c r="A8626" i="50"/>
  <c r="A8625" i="50"/>
  <c r="A8624" i="50"/>
  <c r="A8623" i="50"/>
  <c r="A8622" i="50"/>
  <c r="A8621" i="50"/>
  <c r="A8620" i="50"/>
  <c r="A8619" i="50"/>
  <c r="A8618" i="50"/>
  <c r="A8617" i="50"/>
  <c r="A8616" i="50"/>
  <c r="A8615" i="50"/>
  <c r="A8614" i="50"/>
  <c r="A8613" i="50"/>
  <c r="A8612" i="50"/>
  <c r="A8611" i="50"/>
  <c r="A8610" i="50"/>
  <c r="A8609" i="50"/>
  <c r="A8608" i="50"/>
  <c r="A8607" i="50"/>
  <c r="A8606" i="50"/>
  <c r="A8605" i="50"/>
  <c r="A8604" i="50"/>
  <c r="A8603" i="50"/>
  <c r="A8602" i="50"/>
  <c r="A8601" i="50"/>
  <c r="A8600" i="50"/>
  <c r="A8599" i="50"/>
  <c r="A8598" i="50"/>
  <c r="A8597" i="50"/>
  <c r="A8596" i="50"/>
  <c r="A8595" i="50"/>
  <c r="A8594" i="50"/>
  <c r="A8593" i="50"/>
  <c r="A8592" i="50"/>
  <c r="A8591" i="50"/>
  <c r="A8590" i="50"/>
  <c r="A8589" i="50"/>
  <c r="A8588" i="50"/>
  <c r="A8587" i="50"/>
  <c r="A8586" i="50"/>
  <c r="A8585" i="50"/>
  <c r="A8584" i="50"/>
  <c r="A8583" i="50"/>
  <c r="A8582" i="50"/>
  <c r="A8581" i="50"/>
  <c r="A8580" i="50"/>
  <c r="A8579" i="50"/>
  <c r="A8578" i="50"/>
  <c r="A8577" i="50"/>
  <c r="A8576" i="50"/>
  <c r="A8575" i="50"/>
  <c r="A8574" i="50"/>
  <c r="A8573" i="50"/>
  <c r="A8572" i="50"/>
  <c r="A8571" i="50"/>
  <c r="A8570" i="50"/>
  <c r="A8569" i="50"/>
  <c r="A8568" i="50"/>
  <c r="A8567" i="50"/>
  <c r="A8566" i="50"/>
  <c r="A8565" i="50"/>
  <c r="A8564" i="50"/>
  <c r="A8563" i="50"/>
  <c r="A8562" i="50"/>
  <c r="A8561" i="50"/>
  <c r="A8560" i="50"/>
  <c r="A8559" i="50"/>
  <c r="A8558" i="50"/>
  <c r="A8557" i="50"/>
  <c r="A8556" i="50"/>
  <c r="A8555" i="50"/>
  <c r="A8554" i="50"/>
  <c r="A8553" i="50"/>
  <c r="A8552" i="50"/>
  <c r="A8551" i="50"/>
  <c r="A8550" i="50"/>
  <c r="A8549" i="50"/>
  <c r="A8548" i="50"/>
  <c r="A8547" i="50"/>
  <c r="A8546" i="50"/>
  <c r="A8545" i="50"/>
  <c r="A8544" i="50"/>
  <c r="A8543" i="50"/>
  <c r="A8542" i="50"/>
  <c r="A8541" i="50"/>
  <c r="A8540" i="50"/>
  <c r="A8539" i="50"/>
  <c r="A8538" i="50"/>
  <c r="A8537" i="50"/>
  <c r="A8536" i="50"/>
  <c r="A8535" i="50"/>
  <c r="A8534" i="50"/>
  <c r="A8533" i="50"/>
  <c r="A8532" i="50"/>
  <c r="A8531" i="50"/>
  <c r="A8530" i="50"/>
  <c r="A8529" i="50"/>
  <c r="A8528" i="50"/>
  <c r="A8527" i="50"/>
  <c r="A8526" i="50"/>
  <c r="A8525" i="50"/>
  <c r="A8524" i="50"/>
  <c r="A8523" i="50"/>
  <c r="A8522" i="50"/>
  <c r="A8521" i="50"/>
  <c r="A8520" i="50"/>
  <c r="A8519" i="50"/>
  <c r="A8518" i="50"/>
  <c r="A8517" i="50"/>
  <c r="A8516" i="50"/>
  <c r="A8515" i="50"/>
  <c r="A8514" i="50"/>
  <c r="A8513" i="50"/>
  <c r="A8512" i="50"/>
  <c r="A8511" i="50"/>
  <c r="A8510" i="50"/>
  <c r="A8509" i="50"/>
  <c r="A8508" i="50"/>
  <c r="A8507" i="50"/>
  <c r="A8506" i="50"/>
  <c r="A8505" i="50"/>
  <c r="A8504" i="50"/>
  <c r="A8503" i="50"/>
  <c r="A8502" i="50"/>
  <c r="A8501" i="50"/>
  <c r="A8500" i="50"/>
  <c r="A8499" i="50"/>
  <c r="A8498" i="50"/>
  <c r="A8497" i="50"/>
  <c r="A8496" i="50"/>
  <c r="A8495" i="50"/>
  <c r="A8494" i="50"/>
  <c r="A8493" i="50"/>
  <c r="A8492" i="50"/>
  <c r="A8491" i="50"/>
  <c r="A8490" i="50"/>
  <c r="A8489" i="50"/>
  <c r="A8488" i="50"/>
  <c r="A8487" i="50"/>
  <c r="A8486" i="50"/>
  <c r="A8485" i="50"/>
  <c r="A8484" i="50"/>
  <c r="A8483" i="50"/>
  <c r="A8482" i="50"/>
  <c r="A8481" i="50"/>
  <c r="A8480" i="50"/>
  <c r="A8479" i="50"/>
  <c r="A8478" i="50"/>
  <c r="A8477" i="50"/>
  <c r="A8476" i="50"/>
  <c r="A8475" i="50"/>
  <c r="A8474" i="50"/>
  <c r="A8473" i="50"/>
  <c r="A8472" i="50"/>
  <c r="A8471" i="50"/>
  <c r="A8470" i="50"/>
  <c r="A8469" i="50"/>
  <c r="A8468" i="50"/>
  <c r="A8467" i="50"/>
  <c r="A8466" i="50"/>
  <c r="A8465" i="50"/>
  <c r="A8464" i="50"/>
  <c r="A8463" i="50"/>
  <c r="A8462" i="50"/>
  <c r="A8461" i="50"/>
  <c r="A8460" i="50"/>
  <c r="A8459" i="50"/>
  <c r="A8458" i="50"/>
  <c r="A8457" i="50"/>
  <c r="A8456" i="50"/>
  <c r="A8455" i="50"/>
  <c r="A8454" i="50"/>
  <c r="A8453" i="50"/>
  <c r="A8452" i="50"/>
  <c r="A8451" i="50"/>
  <c r="A8450" i="50"/>
  <c r="A8449" i="50"/>
  <c r="A8448" i="50"/>
  <c r="A8447" i="50"/>
  <c r="A8446" i="50"/>
  <c r="A8445" i="50"/>
  <c r="A8444" i="50"/>
  <c r="A8443" i="50"/>
  <c r="A8442" i="50"/>
  <c r="A8441" i="50"/>
  <c r="A8440" i="50"/>
  <c r="A8439" i="50"/>
  <c r="A8438" i="50"/>
  <c r="A8437" i="50"/>
  <c r="A8436" i="50"/>
  <c r="A8435" i="50"/>
  <c r="A8434" i="50"/>
  <c r="A8433" i="50"/>
  <c r="A8432" i="50"/>
  <c r="A8431" i="50"/>
  <c r="A8430" i="50"/>
  <c r="A8429" i="50"/>
  <c r="A8428" i="50"/>
  <c r="A8427" i="50"/>
  <c r="A8426" i="50"/>
  <c r="A8425" i="50"/>
  <c r="A8424" i="50"/>
  <c r="A8423" i="50"/>
  <c r="A8422" i="50"/>
  <c r="A8421" i="50"/>
  <c r="A8420" i="50"/>
  <c r="A8419" i="50"/>
  <c r="A8418" i="50"/>
  <c r="A8417" i="50"/>
  <c r="A8416" i="50"/>
  <c r="A8415" i="50"/>
  <c r="A8414" i="50"/>
  <c r="A8413" i="50"/>
  <c r="A8412" i="50"/>
  <c r="A8411" i="50"/>
  <c r="A8410" i="50"/>
  <c r="A8409" i="50"/>
  <c r="A8408" i="50"/>
  <c r="A8407" i="50"/>
  <c r="A8406" i="50"/>
  <c r="A8405" i="50"/>
  <c r="A8404" i="50"/>
  <c r="A8403" i="50"/>
  <c r="A8402" i="50"/>
  <c r="A8401" i="50"/>
  <c r="A8400" i="50"/>
  <c r="A8399" i="50"/>
  <c r="A8398" i="50"/>
  <c r="A8397" i="50"/>
  <c r="A8396" i="50"/>
  <c r="A8395" i="50"/>
  <c r="A8394" i="50"/>
  <c r="A8393" i="50"/>
  <c r="A8392" i="50"/>
  <c r="A8391" i="50"/>
  <c r="A8390" i="50"/>
  <c r="A8389" i="50"/>
  <c r="A8388" i="50"/>
  <c r="A8387" i="50"/>
  <c r="A8386" i="50"/>
  <c r="A8385" i="50"/>
  <c r="A8384" i="50"/>
  <c r="A8383" i="50"/>
  <c r="A8382" i="50"/>
  <c r="A8381" i="50"/>
  <c r="A8380" i="50"/>
  <c r="A8379" i="50"/>
  <c r="A8378" i="50"/>
  <c r="A8377" i="50"/>
  <c r="A8376" i="50"/>
  <c r="A8375" i="50"/>
  <c r="A8374" i="50"/>
  <c r="A8373" i="50"/>
  <c r="A8372" i="50"/>
  <c r="A8371" i="50"/>
  <c r="A8370" i="50"/>
  <c r="A8369" i="50"/>
  <c r="A8368" i="50"/>
  <c r="A8367" i="50"/>
  <c r="A8366" i="50"/>
  <c r="A8365" i="50"/>
  <c r="A8364" i="50"/>
  <c r="A8363" i="50"/>
  <c r="A8362" i="50"/>
  <c r="A8361" i="50"/>
  <c r="A8360" i="50"/>
  <c r="A8359" i="50"/>
  <c r="A8358" i="50"/>
  <c r="A8357" i="50"/>
  <c r="A8356" i="50"/>
  <c r="A8355" i="50"/>
  <c r="A8354" i="50"/>
  <c r="A8353" i="50"/>
  <c r="A8352" i="50"/>
  <c r="A8351" i="50"/>
  <c r="A8350" i="50"/>
  <c r="A8349" i="50"/>
  <c r="A8348" i="50"/>
  <c r="A8347" i="50"/>
  <c r="A8346" i="50"/>
  <c r="A8345" i="50"/>
  <c r="A8344" i="50"/>
  <c r="A8343" i="50"/>
  <c r="A8342" i="50"/>
  <c r="A8341" i="50"/>
  <c r="A8340" i="50"/>
  <c r="A8339" i="50"/>
  <c r="A8338" i="50"/>
  <c r="A8337" i="50"/>
  <c r="A8336" i="50"/>
  <c r="A8335" i="50"/>
  <c r="A8334" i="50"/>
  <c r="A8333" i="50"/>
  <c r="A8332" i="50"/>
  <c r="A8331" i="50"/>
  <c r="A8330" i="50"/>
  <c r="A8329" i="50"/>
  <c r="A8328" i="50"/>
  <c r="A8327" i="50"/>
  <c r="A8326" i="50"/>
  <c r="A8325" i="50"/>
  <c r="A8324" i="50"/>
  <c r="A8323" i="50"/>
  <c r="A8322" i="50"/>
  <c r="A8321" i="50"/>
  <c r="A8320" i="50"/>
  <c r="A8319" i="50"/>
  <c r="A8318" i="50"/>
  <c r="A8317" i="50"/>
  <c r="A8316" i="50"/>
  <c r="A8315" i="50"/>
  <c r="A8314" i="50"/>
  <c r="A8313" i="50"/>
  <c r="A8312" i="50"/>
  <c r="A8311" i="50"/>
  <c r="A8310" i="50"/>
  <c r="A8309" i="50"/>
  <c r="A8308" i="50"/>
  <c r="A8307" i="50"/>
  <c r="A8306" i="50"/>
  <c r="A8305" i="50"/>
  <c r="A8304" i="50"/>
  <c r="A8303" i="50"/>
  <c r="A8302" i="50"/>
  <c r="A8301" i="50"/>
  <c r="A8300" i="50"/>
  <c r="A8299" i="50"/>
  <c r="A8298" i="50"/>
  <c r="A8297" i="50"/>
  <c r="A8296" i="50"/>
  <c r="A8295" i="50"/>
  <c r="A8294" i="50"/>
  <c r="A8293" i="50"/>
  <c r="A8292" i="50"/>
  <c r="A8291" i="50"/>
  <c r="A8290" i="50"/>
  <c r="A8289" i="50"/>
  <c r="A8288" i="50"/>
  <c r="A8287" i="50"/>
  <c r="A8286" i="50"/>
  <c r="A8285" i="50"/>
  <c r="A8284" i="50"/>
  <c r="A8283" i="50"/>
  <c r="A8282" i="50"/>
  <c r="A8281" i="50"/>
  <c r="A8280" i="50"/>
  <c r="A8279" i="50"/>
  <c r="A8278" i="50"/>
  <c r="A8277" i="50"/>
  <c r="A8276" i="50"/>
  <c r="A8275" i="50"/>
  <c r="A8274" i="50"/>
  <c r="A8273" i="50"/>
  <c r="A8272" i="50"/>
  <c r="A8271" i="50"/>
  <c r="A8270" i="50"/>
  <c r="A8269" i="50"/>
  <c r="A8268" i="50"/>
  <c r="A8267" i="50"/>
  <c r="A8266" i="50"/>
  <c r="A8265" i="50"/>
  <c r="A8264" i="50"/>
  <c r="A8263" i="50"/>
  <c r="A8262" i="50"/>
  <c r="A8261" i="50"/>
  <c r="A8260" i="50"/>
  <c r="A8259" i="50"/>
  <c r="A8258" i="50"/>
  <c r="A8257" i="50"/>
  <c r="A8256" i="50"/>
  <c r="A8255" i="50"/>
  <c r="A8254" i="50"/>
  <c r="A8253" i="50"/>
  <c r="A8252" i="50"/>
  <c r="A8251" i="50"/>
  <c r="A8250" i="50"/>
  <c r="A8249" i="50"/>
  <c r="A8248" i="50"/>
  <c r="A8247" i="50"/>
  <c r="A8246" i="50"/>
  <c r="A8245" i="50"/>
  <c r="A8244" i="50"/>
  <c r="A8243" i="50"/>
  <c r="A8242" i="50"/>
  <c r="A8241" i="50"/>
  <c r="A8240" i="50"/>
  <c r="A8239" i="50"/>
  <c r="A8238" i="50"/>
  <c r="A8237" i="50"/>
  <c r="A8236" i="50"/>
  <c r="A8235" i="50"/>
  <c r="A8234" i="50"/>
  <c r="A8233" i="50"/>
  <c r="A8232" i="50"/>
  <c r="A8231" i="50"/>
  <c r="A8230" i="50"/>
  <c r="A8229" i="50"/>
  <c r="A8228" i="50"/>
  <c r="A8227" i="50"/>
  <c r="A8226" i="50"/>
  <c r="A8225" i="50"/>
  <c r="A8224" i="50"/>
  <c r="A8223" i="50"/>
  <c r="A8222" i="50"/>
  <c r="A8221" i="50"/>
  <c r="A8220" i="50"/>
  <c r="A8219" i="50"/>
  <c r="A8218" i="50"/>
  <c r="A8217" i="50"/>
  <c r="A8216" i="50"/>
  <c r="A8215" i="50"/>
  <c r="A8214" i="50"/>
  <c r="A8213" i="50"/>
  <c r="A8212" i="50"/>
  <c r="A8211" i="50"/>
  <c r="A8210" i="50"/>
  <c r="A8209" i="50"/>
  <c r="A8208" i="50"/>
  <c r="A8207" i="50"/>
  <c r="A8206" i="50"/>
  <c r="A8205" i="50"/>
  <c r="A8204" i="50"/>
  <c r="A8203" i="50"/>
  <c r="A8202" i="50"/>
  <c r="A8201" i="50"/>
  <c r="A8200" i="50"/>
  <c r="A8199" i="50"/>
  <c r="A8198" i="50"/>
  <c r="A8197" i="50"/>
  <c r="A8196" i="50"/>
  <c r="A8195" i="50"/>
  <c r="A8194" i="50"/>
  <c r="A8193" i="50"/>
  <c r="A8192" i="50"/>
  <c r="A8191" i="50"/>
  <c r="A8190" i="50"/>
  <c r="A8189" i="50"/>
  <c r="A8188" i="50"/>
  <c r="A8187" i="50"/>
  <c r="A8186" i="50"/>
  <c r="A8185" i="50"/>
  <c r="A8184" i="50"/>
  <c r="A8183" i="50"/>
  <c r="A8182" i="50"/>
  <c r="A8181" i="50"/>
  <c r="A8180" i="50"/>
  <c r="A8179" i="50"/>
  <c r="A8178" i="50"/>
  <c r="A8177" i="50"/>
  <c r="A8176" i="50"/>
  <c r="A8175" i="50"/>
  <c r="A8174" i="50"/>
  <c r="A8173" i="50"/>
  <c r="A8172" i="50"/>
  <c r="A8171" i="50"/>
  <c r="A8170" i="50"/>
  <c r="A8169" i="50"/>
  <c r="A8168" i="50"/>
  <c r="A8167" i="50"/>
  <c r="A8166" i="50"/>
  <c r="A8165" i="50"/>
  <c r="A8164" i="50"/>
  <c r="A8163" i="50"/>
  <c r="A8162" i="50"/>
  <c r="A8161" i="50"/>
  <c r="A8160" i="50"/>
  <c r="A8159" i="50"/>
  <c r="A8158" i="50"/>
  <c r="A8157" i="50"/>
  <c r="A8156" i="50"/>
  <c r="A8155" i="50"/>
  <c r="A8154" i="50"/>
  <c r="A8153" i="50"/>
  <c r="A8152" i="50"/>
  <c r="A8151" i="50"/>
  <c r="A8150" i="50"/>
  <c r="A8149" i="50"/>
  <c r="A8148" i="50"/>
  <c r="A8147" i="50"/>
  <c r="A8146" i="50"/>
  <c r="A8145" i="50"/>
  <c r="A8144" i="50"/>
  <c r="A8143" i="50"/>
  <c r="A8142" i="50"/>
  <c r="A8141" i="50"/>
  <c r="A8140" i="50"/>
  <c r="A8139" i="50"/>
  <c r="A8138" i="50"/>
  <c r="A8137" i="50"/>
  <c r="A8136" i="50"/>
  <c r="A8135" i="50"/>
  <c r="A8134" i="50"/>
  <c r="A8133" i="50"/>
  <c r="A8132" i="50"/>
  <c r="A8131" i="50"/>
  <c r="A8130" i="50"/>
  <c r="A8129" i="50"/>
  <c r="A8128" i="50"/>
  <c r="A8127" i="50"/>
  <c r="A8126" i="50"/>
  <c r="A8125" i="50"/>
  <c r="A8124" i="50"/>
  <c r="A8123" i="50"/>
  <c r="A8122" i="50"/>
  <c r="A8121" i="50"/>
  <c r="A8120" i="50"/>
  <c r="A8119" i="50"/>
  <c r="A8118" i="50"/>
  <c r="A8117" i="50"/>
  <c r="A8116" i="50"/>
  <c r="A8115" i="50"/>
  <c r="A8114" i="50"/>
  <c r="A8113" i="50"/>
  <c r="A8112" i="50"/>
  <c r="A8111" i="50"/>
  <c r="A8110" i="50"/>
  <c r="A8109" i="50"/>
  <c r="A8108" i="50"/>
  <c r="A8107" i="50"/>
  <c r="A8106" i="50"/>
  <c r="A8105" i="50"/>
  <c r="A8104" i="50"/>
  <c r="A8103" i="50"/>
  <c r="A8102" i="50"/>
  <c r="A8101" i="50"/>
  <c r="A8100" i="50"/>
  <c r="A8099" i="50"/>
  <c r="A8098" i="50"/>
  <c r="A8097" i="50"/>
  <c r="A8096" i="50"/>
  <c r="A8095" i="50"/>
  <c r="A8094" i="50"/>
  <c r="A8093" i="50"/>
  <c r="A8092" i="50"/>
  <c r="A8091" i="50"/>
  <c r="A8090" i="50"/>
  <c r="A8089" i="50"/>
  <c r="A8088" i="50"/>
  <c r="A8087" i="50"/>
  <c r="A8086" i="50"/>
  <c r="A8085" i="50"/>
  <c r="A8084" i="50"/>
  <c r="A8083" i="50"/>
  <c r="A8082" i="50"/>
  <c r="A8081" i="50"/>
  <c r="A8080" i="50"/>
  <c r="A8079" i="50"/>
  <c r="A8078" i="50"/>
  <c r="A8077" i="50"/>
  <c r="A8076" i="50"/>
  <c r="A8075" i="50"/>
  <c r="A8074" i="50"/>
  <c r="A8073" i="50"/>
  <c r="A8072" i="50"/>
  <c r="A8071" i="50"/>
  <c r="A8070" i="50"/>
  <c r="A8069" i="50"/>
  <c r="A8068" i="50"/>
  <c r="A8067" i="50"/>
  <c r="A8066" i="50"/>
  <c r="A8065" i="50"/>
  <c r="A8064" i="50"/>
  <c r="A8063" i="50"/>
  <c r="A8062" i="50"/>
  <c r="A8061" i="50"/>
  <c r="A8060" i="50"/>
  <c r="A8059" i="50"/>
  <c r="A8058" i="50"/>
  <c r="A8057" i="50"/>
  <c r="A8056" i="50"/>
  <c r="A8055" i="50"/>
  <c r="A8054" i="50"/>
  <c r="A8053" i="50"/>
  <c r="A8052" i="50"/>
  <c r="A8051" i="50"/>
  <c r="A8050" i="50"/>
  <c r="A8049" i="50"/>
  <c r="A8048" i="50"/>
  <c r="A8047" i="50"/>
  <c r="A8046" i="50"/>
  <c r="A8045" i="50"/>
  <c r="A8044" i="50"/>
  <c r="A8043" i="50"/>
  <c r="A8042" i="50"/>
  <c r="A8041" i="50"/>
  <c r="A8040" i="50"/>
  <c r="A8039" i="50"/>
  <c r="A8038" i="50"/>
  <c r="A8037" i="50"/>
  <c r="A8036" i="50"/>
  <c r="A8035" i="50"/>
  <c r="A8034" i="50"/>
  <c r="A8033" i="50"/>
  <c r="A8032" i="50"/>
  <c r="A8031" i="50"/>
  <c r="A8030" i="50"/>
  <c r="A8029" i="50"/>
  <c r="A8028" i="50"/>
  <c r="A8027" i="50"/>
  <c r="A8026" i="50"/>
  <c r="A8025" i="50"/>
  <c r="A8024" i="50"/>
  <c r="A8023" i="50"/>
  <c r="A8022" i="50"/>
  <c r="A8021" i="50"/>
  <c r="A8020" i="50"/>
  <c r="A8019" i="50"/>
  <c r="A8018" i="50"/>
  <c r="A8017" i="50"/>
  <c r="A8016" i="50"/>
  <c r="A8015" i="50"/>
  <c r="A8014" i="50"/>
  <c r="A8013" i="50"/>
  <c r="A8012" i="50"/>
  <c r="A8011" i="50"/>
  <c r="A8010" i="50"/>
  <c r="A8009" i="50"/>
  <c r="A8008" i="50"/>
  <c r="A8007" i="50"/>
  <c r="A8006" i="50"/>
  <c r="A8005" i="50"/>
  <c r="A8004" i="50"/>
  <c r="A8003" i="50"/>
  <c r="A8002" i="50"/>
  <c r="A8001" i="50"/>
  <c r="A8000" i="50"/>
  <c r="A7999" i="50"/>
  <c r="A7998" i="50"/>
  <c r="A7997" i="50"/>
  <c r="A7996" i="50"/>
  <c r="A7995" i="50"/>
  <c r="A7994" i="50"/>
  <c r="A7993" i="50"/>
  <c r="A7992" i="50"/>
  <c r="A7991" i="50"/>
  <c r="A7990" i="50"/>
  <c r="A7989" i="50"/>
  <c r="A7988" i="50"/>
  <c r="A7987" i="50"/>
  <c r="A7986" i="50"/>
  <c r="A7985" i="50"/>
  <c r="A7984" i="50"/>
  <c r="A7983" i="50"/>
  <c r="A7982" i="50"/>
  <c r="A7981" i="50"/>
  <c r="A7980" i="50"/>
  <c r="A7979" i="50"/>
  <c r="A7978" i="50"/>
  <c r="A7977" i="50"/>
  <c r="A7976" i="50"/>
  <c r="A7975" i="50"/>
  <c r="A7974" i="50"/>
  <c r="A7973" i="50"/>
  <c r="A7972" i="50"/>
  <c r="A7971" i="50"/>
  <c r="A7970" i="50"/>
  <c r="A7969" i="50"/>
  <c r="A7968" i="50"/>
  <c r="A7967" i="50"/>
  <c r="A7966" i="50"/>
  <c r="A7965" i="50"/>
  <c r="A7964" i="50"/>
  <c r="A7963" i="50"/>
  <c r="A7962" i="50"/>
  <c r="A7961" i="50"/>
  <c r="A7960" i="50"/>
  <c r="A7959" i="50"/>
  <c r="A7958" i="50"/>
  <c r="A7957" i="50"/>
  <c r="A7956" i="50"/>
  <c r="A7955" i="50"/>
  <c r="A7954" i="50"/>
  <c r="A7953" i="50"/>
  <c r="A7952" i="50"/>
  <c r="A7951" i="50"/>
  <c r="A7950" i="50"/>
  <c r="A7949" i="50"/>
  <c r="A7948" i="50"/>
  <c r="A7947" i="50"/>
  <c r="A7946" i="50"/>
  <c r="A7945" i="50"/>
  <c r="A7944" i="50"/>
  <c r="A7943" i="50"/>
  <c r="A7942" i="50"/>
  <c r="A7941" i="50"/>
  <c r="A7940" i="50"/>
  <c r="A7939" i="50"/>
  <c r="A7938" i="50"/>
  <c r="A7937" i="50"/>
  <c r="A7936" i="50"/>
  <c r="A7935" i="50"/>
  <c r="A7934" i="50"/>
  <c r="A7933" i="50"/>
  <c r="A7932" i="50"/>
  <c r="A7931" i="50"/>
  <c r="A7930" i="50"/>
  <c r="A7929" i="50"/>
  <c r="A7928" i="50"/>
  <c r="A7927" i="50"/>
  <c r="A7926" i="50"/>
  <c r="A7925" i="50"/>
  <c r="A7924" i="50"/>
  <c r="A7923" i="50"/>
  <c r="A7922" i="50"/>
  <c r="A7921" i="50"/>
  <c r="A7920" i="50"/>
  <c r="A7919" i="50"/>
  <c r="A7918" i="50"/>
  <c r="A7917" i="50"/>
  <c r="A7916" i="50"/>
  <c r="A7915" i="50"/>
  <c r="A7914" i="50"/>
  <c r="A7913" i="50"/>
  <c r="A7912" i="50"/>
  <c r="A7911" i="50"/>
  <c r="A7910" i="50"/>
  <c r="A7909" i="50"/>
  <c r="A7908" i="50"/>
  <c r="A7907" i="50"/>
  <c r="A7906" i="50"/>
  <c r="A7905" i="50"/>
  <c r="A7904" i="50"/>
  <c r="A7903" i="50"/>
  <c r="A7902" i="50"/>
  <c r="A7901" i="50"/>
  <c r="A7900" i="50"/>
  <c r="A7899" i="50"/>
  <c r="A7898" i="50"/>
  <c r="A7897" i="50"/>
  <c r="A7896" i="50"/>
  <c r="A7895" i="50"/>
  <c r="A7894" i="50"/>
  <c r="A7893" i="50"/>
  <c r="A7892" i="50"/>
  <c r="A7891" i="50"/>
  <c r="A7890" i="50"/>
  <c r="A7889" i="50"/>
  <c r="A7888" i="50"/>
  <c r="A7887" i="50"/>
  <c r="A7886" i="50"/>
  <c r="A7885" i="50"/>
  <c r="A7884" i="50"/>
  <c r="A7883" i="50"/>
  <c r="A7882" i="50"/>
  <c r="A7881" i="50"/>
  <c r="A7880" i="50"/>
  <c r="A7879" i="50"/>
  <c r="A7878" i="50"/>
  <c r="A7877" i="50"/>
  <c r="A7876" i="50"/>
  <c r="A7875" i="50"/>
  <c r="A7874" i="50"/>
  <c r="A7873" i="50"/>
  <c r="A7872" i="50"/>
  <c r="A7871" i="50"/>
  <c r="A7870" i="50"/>
  <c r="A7869" i="50"/>
  <c r="A7868" i="50"/>
  <c r="A7867" i="50"/>
  <c r="A7866" i="50"/>
  <c r="A7865" i="50"/>
  <c r="A7864" i="50"/>
  <c r="A7863" i="50"/>
  <c r="A7862" i="50"/>
  <c r="A7861" i="50"/>
  <c r="A7860" i="50"/>
  <c r="A7859" i="50"/>
  <c r="A7858" i="50"/>
  <c r="A7857" i="50"/>
  <c r="A7856" i="50"/>
  <c r="A7855" i="50"/>
  <c r="A7854" i="50"/>
  <c r="A7853" i="50"/>
  <c r="A7852" i="50"/>
  <c r="A7851" i="50"/>
  <c r="A7850" i="50"/>
  <c r="A7849" i="50"/>
  <c r="A7848" i="50"/>
  <c r="A7847" i="50"/>
  <c r="A7846" i="50"/>
  <c r="A7845" i="50"/>
  <c r="A7844" i="50"/>
  <c r="A7843" i="50"/>
  <c r="A7842" i="50"/>
  <c r="A7841" i="50"/>
  <c r="A7840" i="50"/>
  <c r="A7839" i="50"/>
  <c r="A7838" i="50"/>
  <c r="A7837" i="50"/>
  <c r="A7836" i="50"/>
  <c r="A7835" i="50"/>
  <c r="A7834" i="50"/>
  <c r="A7833" i="50"/>
  <c r="A7832" i="50"/>
  <c r="A7831" i="50"/>
  <c r="A7830" i="50"/>
  <c r="A7829" i="50"/>
  <c r="A7828" i="50"/>
  <c r="A7827" i="50"/>
  <c r="A7826" i="50"/>
  <c r="A7825" i="50"/>
  <c r="A7824" i="50"/>
  <c r="A7823" i="50"/>
  <c r="A7822" i="50"/>
  <c r="A7821" i="50"/>
  <c r="A7820" i="50"/>
  <c r="A7819" i="50"/>
  <c r="A7818" i="50"/>
  <c r="A7817" i="50"/>
  <c r="A7816" i="50"/>
  <c r="A7815" i="50"/>
  <c r="A7814" i="50"/>
  <c r="A7813" i="50"/>
  <c r="A7812" i="50"/>
  <c r="A7811" i="50"/>
  <c r="A7810" i="50"/>
  <c r="A7809" i="50"/>
  <c r="A7808" i="50"/>
  <c r="A7807" i="50"/>
  <c r="A7806" i="50"/>
  <c r="A7805" i="50"/>
  <c r="A7804" i="50"/>
  <c r="A7803" i="50"/>
  <c r="A7802" i="50"/>
  <c r="A7801" i="50"/>
  <c r="A7800" i="50"/>
  <c r="A7799" i="50"/>
  <c r="A7798" i="50"/>
  <c r="A7797" i="50"/>
  <c r="A7796" i="50"/>
  <c r="A7795" i="50"/>
  <c r="A7794" i="50"/>
  <c r="A7793" i="50"/>
  <c r="A7792" i="50"/>
  <c r="A7791" i="50"/>
  <c r="A7790" i="50"/>
  <c r="A7789" i="50"/>
  <c r="A7788" i="50"/>
  <c r="A7787" i="50"/>
  <c r="A7786" i="50"/>
  <c r="A7785" i="50"/>
  <c r="A7784" i="50"/>
  <c r="A7783" i="50"/>
  <c r="A7782" i="50"/>
  <c r="A7781" i="50"/>
  <c r="A7780" i="50"/>
  <c r="A7779" i="50"/>
  <c r="A7778" i="50"/>
  <c r="A7777" i="50"/>
  <c r="A7776" i="50"/>
  <c r="A7775" i="50"/>
  <c r="A7774" i="50"/>
  <c r="A7773" i="50"/>
  <c r="A7772" i="50"/>
  <c r="A7771" i="50"/>
  <c r="A7770" i="50"/>
  <c r="A7769" i="50"/>
  <c r="A7768" i="50"/>
  <c r="A7767" i="50"/>
  <c r="A7766" i="50"/>
  <c r="A7765" i="50"/>
  <c r="A7764" i="50"/>
  <c r="A7763" i="50"/>
  <c r="A7762" i="50"/>
  <c r="A7761" i="50"/>
  <c r="A7760" i="50"/>
  <c r="A7759" i="50"/>
  <c r="A7758" i="50"/>
  <c r="A7757" i="50"/>
  <c r="A7756" i="50"/>
  <c r="A7755" i="50"/>
  <c r="A7754" i="50"/>
  <c r="A7753" i="50"/>
  <c r="A7752" i="50"/>
  <c r="A7751" i="50"/>
  <c r="A7750" i="50"/>
  <c r="A7749" i="50"/>
  <c r="A7748" i="50"/>
  <c r="A7747" i="50"/>
  <c r="A7746" i="50"/>
  <c r="A7745" i="50"/>
  <c r="A7744" i="50"/>
  <c r="A7743" i="50"/>
  <c r="A7742" i="50"/>
  <c r="A7741" i="50"/>
  <c r="A7740" i="50"/>
  <c r="A7739" i="50"/>
  <c r="A7738" i="50"/>
  <c r="A7737" i="50"/>
  <c r="A7736" i="50"/>
  <c r="A7735" i="50"/>
  <c r="A7734" i="50"/>
  <c r="A7733" i="50"/>
  <c r="A7732" i="50"/>
  <c r="A7731" i="50"/>
  <c r="A7730" i="50"/>
  <c r="A7729" i="50"/>
  <c r="A7728" i="50"/>
  <c r="A7727" i="50"/>
  <c r="A7726" i="50"/>
  <c r="A7725" i="50"/>
  <c r="A7724" i="50"/>
  <c r="A7723" i="50"/>
  <c r="A7722" i="50"/>
  <c r="A7721" i="50"/>
  <c r="A7720" i="50"/>
  <c r="A7719" i="50"/>
  <c r="A7718" i="50"/>
  <c r="A7717" i="50"/>
  <c r="A7716" i="50"/>
  <c r="A7715" i="50"/>
  <c r="A7714" i="50"/>
  <c r="A7713" i="50"/>
  <c r="A7712" i="50"/>
  <c r="A7711" i="50"/>
  <c r="A7710" i="50"/>
  <c r="A7709" i="50"/>
  <c r="A7708" i="50"/>
  <c r="A7707" i="50"/>
  <c r="A7706" i="50"/>
  <c r="A7705" i="50"/>
  <c r="A7704" i="50"/>
  <c r="A7703" i="50"/>
  <c r="A7702" i="50"/>
  <c r="A7701" i="50"/>
  <c r="A7700" i="50"/>
  <c r="A7699" i="50"/>
  <c r="A7698" i="50"/>
  <c r="A7697" i="50"/>
  <c r="A7696" i="50"/>
  <c r="A7695" i="50"/>
  <c r="A7694" i="50"/>
  <c r="A7693" i="50"/>
  <c r="A7692" i="50"/>
  <c r="A7691" i="50"/>
  <c r="A7690" i="50"/>
  <c r="A7689" i="50"/>
  <c r="A7688" i="50"/>
  <c r="A7687" i="50"/>
  <c r="A7686" i="50"/>
  <c r="A7685" i="50"/>
  <c r="A7684" i="50"/>
  <c r="A7683" i="50"/>
  <c r="A7682" i="50"/>
  <c r="A7681" i="50"/>
  <c r="A7680" i="50"/>
  <c r="A7679" i="50"/>
  <c r="A7678" i="50"/>
  <c r="A7677" i="50"/>
  <c r="A7676" i="50"/>
  <c r="A7675" i="50"/>
  <c r="A7674" i="50"/>
  <c r="A7673" i="50"/>
  <c r="A7672" i="50"/>
  <c r="A7671" i="50"/>
  <c r="A7670" i="50"/>
  <c r="A7669" i="50"/>
  <c r="A7668" i="50"/>
  <c r="A7667" i="50"/>
  <c r="A7666" i="50"/>
  <c r="A7665" i="50"/>
  <c r="A7664" i="50"/>
  <c r="A7663" i="50"/>
  <c r="A7662" i="50"/>
  <c r="A7661" i="50"/>
  <c r="A7660" i="50"/>
  <c r="A7659" i="50"/>
  <c r="A7658" i="50"/>
  <c r="A7657" i="50"/>
  <c r="A7656" i="50"/>
  <c r="A7655" i="50"/>
  <c r="A7654" i="50"/>
  <c r="A7653" i="50"/>
  <c r="A7652" i="50"/>
  <c r="A7651" i="50"/>
  <c r="A13119" i="52"/>
  <c r="A13118" i="52"/>
  <c r="A13117" i="52"/>
  <c r="A13116" i="52"/>
  <c r="A13115" i="52"/>
  <c r="A13114" i="52"/>
  <c r="A13113" i="52"/>
  <c r="A13112" i="52"/>
  <c r="A13111" i="52"/>
  <c r="A13110" i="52"/>
  <c r="A13109" i="52"/>
  <c r="A13108" i="52"/>
  <c r="A13107" i="52"/>
  <c r="A13106" i="52"/>
  <c r="A13105" i="52"/>
  <c r="A13104" i="52"/>
  <c r="A13103" i="52"/>
  <c r="A13102" i="52"/>
  <c r="A13101" i="52"/>
  <c r="A13100" i="52"/>
  <c r="A13099" i="52"/>
  <c r="A13098" i="52"/>
  <c r="A13097" i="52"/>
  <c r="A13096" i="52"/>
  <c r="A13095" i="52"/>
  <c r="A13094" i="52"/>
  <c r="A13093" i="52"/>
  <c r="A13092" i="52"/>
  <c r="A13091" i="52"/>
  <c r="A13090" i="52"/>
  <c r="A13089" i="52"/>
  <c r="A13088" i="52"/>
  <c r="A13087" i="52"/>
  <c r="A13086" i="52"/>
  <c r="A13085" i="52"/>
  <c r="A13084" i="52"/>
  <c r="A13083" i="52"/>
  <c r="A13082" i="52"/>
  <c r="A13081" i="52"/>
  <c r="A13080" i="52"/>
  <c r="A13079" i="52"/>
  <c r="A13078" i="52"/>
  <c r="A13077" i="52"/>
  <c r="A13076" i="52"/>
  <c r="A13075" i="52"/>
  <c r="A13074" i="52"/>
  <c r="A13073" i="52"/>
  <c r="A13072" i="52"/>
  <c r="A13071" i="52"/>
  <c r="A13070" i="52"/>
  <c r="A13069" i="52"/>
  <c r="A13068" i="52"/>
  <c r="A13067" i="52"/>
  <c r="A13066" i="52"/>
  <c r="A13065" i="52"/>
  <c r="A13064" i="52"/>
  <c r="A13063" i="52"/>
  <c r="A13062" i="52"/>
  <c r="A13061" i="52"/>
  <c r="A13060" i="52"/>
  <c r="A13059" i="52"/>
  <c r="A13058" i="52"/>
  <c r="A13057" i="52"/>
  <c r="A13056" i="52"/>
  <c r="A13055" i="52"/>
  <c r="A13054" i="52"/>
  <c r="A13053" i="52"/>
  <c r="A13052" i="52"/>
  <c r="A13051" i="52"/>
  <c r="A13050" i="52"/>
  <c r="A13049" i="52"/>
  <c r="A13048" i="52"/>
  <c r="A13047" i="52"/>
  <c r="A13046" i="52"/>
  <c r="A13045" i="52"/>
  <c r="A13044" i="52"/>
  <c r="A13043" i="52"/>
  <c r="A13042" i="52"/>
  <c r="A13041" i="52"/>
  <c r="A13040" i="52"/>
  <c r="A13039" i="52"/>
  <c r="A13038" i="52"/>
  <c r="A13037" i="52"/>
  <c r="A13036" i="52"/>
  <c r="A13035" i="52"/>
  <c r="A13034" i="52"/>
  <c r="A13033" i="52"/>
  <c r="A13032" i="52"/>
  <c r="A13031" i="52"/>
  <c r="A13030" i="52"/>
  <c r="A13029" i="52"/>
  <c r="A13028" i="52"/>
  <c r="A13027" i="52"/>
  <c r="A13026" i="52"/>
  <c r="A13025" i="52"/>
  <c r="A13024" i="52"/>
  <c r="A13023" i="52"/>
  <c r="A13022" i="52"/>
  <c r="A13021" i="52"/>
  <c r="A13020" i="52"/>
  <c r="A13019" i="52"/>
  <c r="A13018" i="52"/>
  <c r="A13017" i="52"/>
  <c r="A13016" i="52"/>
  <c r="A13015" i="52"/>
  <c r="A13014" i="52"/>
  <c r="A13013" i="52"/>
  <c r="A13012" i="52"/>
  <c r="A13011" i="52"/>
  <c r="A13010" i="52"/>
  <c r="A13009" i="52"/>
  <c r="A13008" i="52"/>
  <c r="A13007" i="52"/>
  <c r="A13006" i="52"/>
  <c r="A13005" i="52"/>
  <c r="A13004" i="52"/>
  <c r="A13003" i="52"/>
  <c r="A13002" i="52"/>
  <c r="A13001" i="52"/>
  <c r="A13000" i="52"/>
  <c r="A12999" i="52"/>
  <c r="A12998" i="52"/>
  <c r="A12997" i="52"/>
  <c r="A12996" i="52"/>
  <c r="A12995" i="52"/>
  <c r="A12994" i="52"/>
  <c r="A12993" i="52"/>
  <c r="A12992" i="52"/>
  <c r="A12991" i="52"/>
  <c r="A12990" i="52"/>
  <c r="A12989" i="52"/>
  <c r="A12988" i="52"/>
  <c r="A12987" i="52"/>
  <c r="A12986" i="52"/>
  <c r="A12985" i="52"/>
  <c r="A12984" i="52"/>
  <c r="A12983" i="52"/>
  <c r="A12982" i="52"/>
  <c r="A12981" i="52"/>
  <c r="A12980" i="52"/>
  <c r="A12979" i="52"/>
  <c r="A12978" i="52"/>
  <c r="A12977" i="52"/>
  <c r="A12976" i="52"/>
  <c r="A12975" i="52"/>
  <c r="A12974" i="52"/>
  <c r="A12973" i="52"/>
  <c r="A12972" i="52"/>
  <c r="A12971" i="52"/>
  <c r="A12970" i="52"/>
  <c r="A12969" i="52"/>
  <c r="A12968" i="52"/>
  <c r="A12967" i="52"/>
  <c r="A12966" i="52"/>
  <c r="A12965" i="52"/>
  <c r="A12964" i="52"/>
  <c r="A12963" i="52"/>
  <c r="A12962" i="52"/>
  <c r="A12961" i="52"/>
  <c r="A12960" i="52"/>
  <c r="A12959" i="52"/>
  <c r="A12958" i="52"/>
  <c r="A12957" i="52"/>
  <c r="A12956" i="52"/>
  <c r="A12955" i="52"/>
  <c r="A12954" i="52"/>
  <c r="A12953" i="52"/>
  <c r="A12952" i="52"/>
  <c r="A12951" i="52"/>
  <c r="A12950" i="52"/>
  <c r="A12949" i="52"/>
  <c r="A12948" i="52"/>
  <c r="A12947" i="52"/>
  <c r="A12946" i="52"/>
  <c r="A12945" i="52"/>
  <c r="A12944" i="52"/>
  <c r="A12943" i="52"/>
  <c r="A12942" i="52"/>
  <c r="A12941" i="52"/>
  <c r="A12940" i="52"/>
  <c r="A12939" i="52"/>
  <c r="A12938" i="52"/>
  <c r="A12937" i="52"/>
  <c r="A12936" i="52"/>
  <c r="A12935" i="52"/>
  <c r="A12934" i="52"/>
  <c r="A12933" i="52"/>
  <c r="A12932" i="52"/>
  <c r="A12931" i="52"/>
  <c r="A12930" i="52"/>
  <c r="A12929" i="52"/>
  <c r="A12928" i="52"/>
  <c r="A12927" i="52"/>
  <c r="A12926" i="52"/>
  <c r="A12925" i="52"/>
  <c r="A12924" i="52"/>
  <c r="A12923" i="52"/>
  <c r="A12922" i="52"/>
  <c r="A12921" i="52"/>
  <c r="A12920" i="52"/>
  <c r="A12919" i="52"/>
  <c r="A12918" i="52"/>
  <c r="A12917" i="52"/>
  <c r="A12916" i="52"/>
  <c r="A12915" i="52"/>
  <c r="A12914" i="52"/>
  <c r="A12913" i="52"/>
  <c r="A12912" i="52"/>
  <c r="A12911" i="52"/>
  <c r="A12910" i="52"/>
  <c r="A12909" i="52"/>
  <c r="A12908" i="52"/>
  <c r="A12907" i="52"/>
  <c r="A12906" i="52"/>
  <c r="A12905" i="52"/>
  <c r="A12904" i="52"/>
  <c r="A12903" i="52"/>
  <c r="A12902" i="52"/>
  <c r="A12901" i="52"/>
  <c r="A12900" i="52"/>
  <c r="A12899" i="52"/>
  <c r="A12898" i="52"/>
  <c r="A12897" i="52"/>
  <c r="A12896" i="52"/>
  <c r="A12895" i="52"/>
  <c r="A12894" i="52"/>
  <c r="A12893" i="52"/>
  <c r="A12892" i="52"/>
  <c r="A12891" i="52"/>
  <c r="A12890" i="52"/>
  <c r="A12889" i="52"/>
  <c r="A12888" i="52"/>
  <c r="A12887" i="52"/>
  <c r="A12886" i="52"/>
  <c r="A12885" i="52"/>
  <c r="A12884" i="52"/>
  <c r="A12883" i="52"/>
  <c r="A12882" i="52"/>
  <c r="A12881" i="52"/>
  <c r="A12880" i="52"/>
  <c r="A12879" i="52"/>
  <c r="A12878" i="52"/>
  <c r="A12877" i="52"/>
  <c r="A12876" i="52"/>
  <c r="A12875" i="52"/>
  <c r="A12874" i="52"/>
  <c r="A12873" i="52"/>
  <c r="A12872" i="52"/>
  <c r="A12871" i="52"/>
  <c r="A12870" i="52"/>
  <c r="A12869" i="52"/>
  <c r="A12868" i="52"/>
  <c r="A12867" i="52"/>
  <c r="A12866" i="52"/>
  <c r="A12865" i="52"/>
  <c r="A12864" i="52"/>
  <c r="A12863" i="52"/>
  <c r="A12862" i="52"/>
  <c r="A12861" i="52"/>
  <c r="A12860" i="52"/>
  <c r="A12859" i="52"/>
  <c r="A12858" i="52"/>
  <c r="A12857" i="52"/>
  <c r="A12856" i="52"/>
  <c r="A12855" i="52"/>
  <c r="A12854" i="52"/>
  <c r="A12853" i="52"/>
  <c r="A12852" i="52"/>
  <c r="A12851" i="52"/>
  <c r="A12850" i="52"/>
  <c r="A12849" i="52"/>
  <c r="A12848" i="52"/>
  <c r="A12847" i="52"/>
  <c r="A12846" i="52"/>
  <c r="A12845" i="52"/>
  <c r="A12844" i="52"/>
  <c r="A12843" i="52"/>
  <c r="A12842" i="52"/>
  <c r="A12841" i="52"/>
  <c r="A12840" i="52"/>
  <c r="A12839" i="52"/>
  <c r="A12838" i="52"/>
  <c r="A12837" i="52"/>
  <c r="A12836" i="52"/>
  <c r="A12835" i="52"/>
  <c r="A12834" i="52"/>
  <c r="A12833" i="52"/>
  <c r="A12832" i="52"/>
  <c r="A12831" i="52"/>
  <c r="A12830" i="52"/>
  <c r="A12829" i="52"/>
  <c r="A12828" i="52"/>
  <c r="A12827" i="52"/>
  <c r="A12826" i="52"/>
  <c r="A12825" i="52"/>
  <c r="A12824" i="52"/>
  <c r="A12823" i="52"/>
  <c r="A12822" i="52"/>
  <c r="A12821" i="52"/>
  <c r="A12820" i="52"/>
  <c r="A12819" i="52"/>
  <c r="A12818" i="52"/>
  <c r="A12817" i="52"/>
  <c r="A12816" i="52"/>
  <c r="A12815" i="52"/>
  <c r="A12814" i="52"/>
  <c r="A12813" i="52"/>
  <c r="A12812" i="52"/>
  <c r="A12811" i="52"/>
  <c r="A12810" i="52"/>
  <c r="A12809" i="52"/>
  <c r="A12808" i="52"/>
  <c r="A12807" i="52"/>
  <c r="A12806" i="52"/>
  <c r="A12805" i="52"/>
  <c r="A12804" i="52"/>
  <c r="A12803" i="52"/>
  <c r="A12802" i="52"/>
  <c r="A12801" i="52"/>
  <c r="A12800" i="52"/>
  <c r="A12799" i="52"/>
  <c r="A12798" i="52"/>
  <c r="A12797" i="52"/>
  <c r="A12796" i="52"/>
  <c r="A12795" i="52"/>
  <c r="A12794" i="52"/>
  <c r="A12793" i="52"/>
  <c r="A12792" i="52"/>
  <c r="A12791" i="52"/>
  <c r="A12790" i="52"/>
  <c r="A12789" i="52"/>
  <c r="A12788" i="52"/>
  <c r="A12787" i="52"/>
  <c r="A12786" i="52"/>
  <c r="A12785" i="52"/>
  <c r="A12784" i="52"/>
  <c r="A12783" i="52"/>
  <c r="A12782" i="52"/>
  <c r="A12781" i="52"/>
  <c r="A12780" i="52"/>
  <c r="A12779" i="52"/>
  <c r="A12778" i="52"/>
  <c r="A12777" i="52"/>
  <c r="A12776" i="52"/>
  <c r="A12775" i="52"/>
  <c r="A12774" i="52"/>
  <c r="A12773" i="52"/>
  <c r="A12772" i="52"/>
  <c r="A12771" i="52"/>
  <c r="A12770" i="52"/>
  <c r="A12769" i="52"/>
  <c r="A12768" i="52"/>
  <c r="A12767" i="52"/>
  <c r="A12766" i="52"/>
  <c r="A12765" i="52"/>
  <c r="A12764" i="52"/>
  <c r="A12763" i="52"/>
  <c r="A12762" i="52"/>
  <c r="A12761" i="52"/>
  <c r="A12760" i="52"/>
  <c r="A12759" i="52"/>
  <c r="A12758" i="52"/>
  <c r="A12757" i="52"/>
  <c r="A12756" i="52"/>
  <c r="A12755" i="52"/>
  <c r="A12754" i="52"/>
  <c r="A12753" i="52"/>
  <c r="A12752" i="52"/>
  <c r="A12751" i="52"/>
  <c r="A12750" i="52"/>
  <c r="A12749" i="52"/>
  <c r="A12748" i="52"/>
  <c r="A12747" i="52"/>
  <c r="A12746" i="52"/>
  <c r="A12745" i="52"/>
  <c r="A12744" i="52"/>
  <c r="A12743" i="52"/>
  <c r="A12742" i="52"/>
  <c r="A12741" i="52"/>
  <c r="A12740" i="52"/>
  <c r="A12739" i="52"/>
  <c r="A12738" i="52"/>
  <c r="A12737" i="52"/>
  <c r="A12736" i="52"/>
  <c r="A12735" i="52"/>
  <c r="A12734" i="52"/>
  <c r="A12733" i="52"/>
  <c r="A12732" i="52"/>
  <c r="A12731" i="52"/>
  <c r="A12730" i="52"/>
  <c r="A12729" i="52"/>
  <c r="A12728" i="52"/>
  <c r="A12727" i="52"/>
  <c r="A12726" i="52"/>
  <c r="A12725" i="52"/>
  <c r="A12724" i="52"/>
  <c r="A12723" i="52"/>
  <c r="A12722" i="52"/>
  <c r="A12721" i="52"/>
  <c r="A12720" i="52"/>
  <c r="A12719" i="52"/>
  <c r="A12718" i="52"/>
  <c r="A12717" i="52"/>
  <c r="A12716" i="52"/>
  <c r="A12715" i="52"/>
  <c r="A12714" i="52"/>
  <c r="A12713" i="52"/>
  <c r="A12712" i="52"/>
  <c r="A12711" i="52"/>
  <c r="A12710" i="52"/>
  <c r="A12709" i="52"/>
  <c r="A12708" i="52"/>
  <c r="A12707" i="52"/>
  <c r="A12706" i="52"/>
  <c r="A12705" i="52"/>
  <c r="A12704" i="52"/>
  <c r="A12703" i="52"/>
  <c r="A12702" i="52"/>
  <c r="A12701" i="52"/>
  <c r="A12700" i="52"/>
  <c r="A12699" i="52"/>
  <c r="A12698" i="52"/>
  <c r="A12697" i="52"/>
  <c r="A12696" i="52"/>
  <c r="A12695" i="52"/>
  <c r="A12694" i="52"/>
  <c r="A12693" i="52"/>
  <c r="A12692" i="52"/>
  <c r="A12691" i="52"/>
  <c r="A12690" i="52"/>
  <c r="A12689" i="52"/>
  <c r="A12688" i="52"/>
  <c r="A12687" i="52"/>
  <c r="A12686" i="52"/>
  <c r="A12685" i="52"/>
  <c r="A12684" i="52"/>
  <c r="A12683" i="52"/>
  <c r="A12682" i="52"/>
  <c r="A12681" i="52"/>
  <c r="A12680" i="52"/>
  <c r="A12679" i="52"/>
  <c r="A12678" i="52"/>
  <c r="A12677" i="52"/>
  <c r="A12676" i="52"/>
  <c r="A12675" i="52"/>
  <c r="A12674" i="52"/>
  <c r="A12673" i="52"/>
  <c r="A12672" i="52"/>
  <c r="A12671" i="52"/>
  <c r="A12670" i="52"/>
  <c r="A12669" i="52"/>
  <c r="A12668" i="52"/>
  <c r="A12667" i="52"/>
  <c r="A12666" i="52"/>
  <c r="A12665" i="52"/>
  <c r="A12664" i="52"/>
  <c r="A12663" i="52"/>
  <c r="A12662" i="52"/>
  <c r="A12661" i="52"/>
  <c r="A12660" i="52"/>
  <c r="A12659" i="52"/>
  <c r="A12658" i="52"/>
  <c r="A12657" i="52"/>
  <c r="A12656" i="52"/>
  <c r="A12655" i="52"/>
  <c r="A12654" i="52"/>
  <c r="A12653" i="52"/>
  <c r="A12652" i="52"/>
  <c r="A12651" i="52"/>
  <c r="A12650" i="52"/>
  <c r="A12649" i="52"/>
  <c r="A12648" i="52"/>
  <c r="A12647" i="52"/>
  <c r="A12646" i="52"/>
  <c r="A12645" i="52"/>
  <c r="A12644" i="52"/>
  <c r="A12643" i="52"/>
  <c r="A12642" i="52"/>
  <c r="A12641" i="52"/>
  <c r="A12640" i="52"/>
  <c r="A12639" i="52"/>
  <c r="A12638" i="52"/>
  <c r="A12637" i="52"/>
  <c r="A12636" i="52"/>
  <c r="A12635" i="52"/>
  <c r="A12634" i="52"/>
  <c r="A12633" i="52"/>
  <c r="A12632" i="52"/>
  <c r="A12631" i="52"/>
  <c r="A12630" i="52"/>
  <c r="A12629" i="52"/>
  <c r="A12628" i="52"/>
  <c r="A12627" i="52"/>
  <c r="A12626" i="52"/>
  <c r="A12625" i="52"/>
  <c r="A12624" i="52"/>
  <c r="A12623" i="52"/>
  <c r="A12622" i="52"/>
  <c r="A12621" i="52"/>
  <c r="A12620" i="52"/>
  <c r="A12619" i="52"/>
  <c r="A12618" i="52"/>
  <c r="A12617" i="52"/>
  <c r="A12616" i="52"/>
  <c r="A12615" i="52"/>
  <c r="A12614" i="52"/>
  <c r="A12613" i="52"/>
  <c r="A12612" i="52"/>
  <c r="A12611" i="52"/>
  <c r="A12610" i="52"/>
  <c r="A12609" i="52"/>
  <c r="A12608" i="52"/>
  <c r="A12607" i="52"/>
  <c r="A12606" i="52"/>
  <c r="A12605" i="52"/>
  <c r="A12604" i="52"/>
  <c r="A12603" i="52"/>
  <c r="A12602" i="52"/>
  <c r="A12601" i="52"/>
  <c r="A12600" i="52"/>
  <c r="A12599" i="52"/>
  <c r="A12598" i="52"/>
  <c r="A12597" i="52"/>
  <c r="A12596" i="52"/>
  <c r="A12595" i="52"/>
  <c r="A12594" i="52"/>
  <c r="A12593" i="52"/>
  <c r="A12592" i="52"/>
  <c r="A12591" i="52"/>
  <c r="A12590" i="52"/>
  <c r="A12589" i="52"/>
  <c r="A12588" i="52"/>
  <c r="A12587" i="52"/>
  <c r="A12586" i="52"/>
  <c r="A12585" i="52"/>
  <c r="A12584" i="52"/>
  <c r="A12583" i="52"/>
  <c r="A12582" i="52"/>
  <c r="A12581" i="52"/>
  <c r="A12580" i="52"/>
  <c r="A12579" i="52"/>
  <c r="A12578" i="52"/>
  <c r="A12577" i="52"/>
  <c r="A12576" i="52"/>
  <c r="A12575" i="52"/>
  <c r="A12574" i="52"/>
  <c r="A12573" i="52"/>
  <c r="A12572" i="52"/>
  <c r="A12571" i="52"/>
  <c r="A12570" i="52"/>
  <c r="A12569" i="52"/>
  <c r="A12568" i="52"/>
  <c r="A12567" i="52"/>
  <c r="A12566" i="52"/>
  <c r="A12565" i="52"/>
  <c r="A12564" i="52"/>
  <c r="A12563" i="52"/>
  <c r="A12562" i="52"/>
  <c r="A12561" i="52"/>
  <c r="A12560" i="52"/>
  <c r="A12559" i="52"/>
  <c r="A12558" i="52"/>
  <c r="A12557" i="52"/>
  <c r="A12556" i="52"/>
  <c r="A12555" i="52"/>
  <c r="A12554" i="52"/>
  <c r="A12553" i="52"/>
  <c r="A12552" i="52"/>
  <c r="A12551" i="52"/>
  <c r="A12550" i="52"/>
  <c r="A12549" i="52"/>
  <c r="A12548" i="52"/>
  <c r="A12547" i="52"/>
  <c r="A12546" i="52"/>
  <c r="A12545" i="52"/>
  <c r="A12544" i="52"/>
  <c r="A12543" i="52"/>
  <c r="A12542" i="52"/>
  <c r="A12541" i="52"/>
  <c r="A12540" i="52"/>
  <c r="A12539" i="52"/>
  <c r="A12538" i="52"/>
  <c r="A12537" i="52"/>
  <c r="A12536" i="52"/>
  <c r="A12535" i="52"/>
  <c r="A12534" i="52"/>
  <c r="A12533" i="52"/>
  <c r="A12532" i="52"/>
  <c r="A12531" i="52"/>
  <c r="A12530" i="52"/>
  <c r="A12529" i="52"/>
  <c r="A12528" i="52"/>
  <c r="A12527" i="52"/>
  <c r="A12526" i="52"/>
  <c r="A12525" i="52"/>
  <c r="A12524" i="52"/>
  <c r="A12523" i="52"/>
  <c r="A12522" i="52"/>
  <c r="A12521" i="52"/>
  <c r="A12520" i="52"/>
  <c r="A12519" i="52"/>
  <c r="A12518" i="52"/>
  <c r="A12517" i="52"/>
  <c r="A12516" i="52"/>
  <c r="A12515" i="52"/>
  <c r="A12514" i="52"/>
  <c r="A12513" i="52"/>
  <c r="A12512" i="52"/>
  <c r="A12511" i="52"/>
  <c r="A12510" i="52"/>
  <c r="A12509" i="52"/>
  <c r="A12508" i="52"/>
  <c r="A12507" i="52"/>
  <c r="A12506" i="52"/>
  <c r="A12505" i="52"/>
  <c r="A12504" i="52"/>
  <c r="A12503" i="52"/>
  <c r="A12502" i="52"/>
  <c r="A12501" i="52"/>
  <c r="A12500" i="52"/>
  <c r="A12499" i="52"/>
  <c r="A12498" i="52"/>
  <c r="A12497" i="52"/>
  <c r="A12496" i="52"/>
  <c r="A12495" i="52"/>
  <c r="A12494" i="52"/>
  <c r="A12493" i="52"/>
  <c r="A12492" i="52"/>
  <c r="A12491" i="52"/>
  <c r="A12490" i="52"/>
  <c r="A12489" i="52"/>
  <c r="A12488" i="52"/>
  <c r="A12487" i="52"/>
  <c r="A12486" i="52"/>
  <c r="A12485" i="52"/>
  <c r="A12484" i="52"/>
  <c r="A12483" i="52"/>
  <c r="A12482" i="52"/>
  <c r="A12481" i="52"/>
  <c r="A12480" i="52"/>
  <c r="A12479" i="52"/>
  <c r="A12478" i="52"/>
  <c r="A12477" i="52"/>
  <c r="A12476" i="52"/>
  <c r="A12475" i="52"/>
  <c r="A12474" i="52"/>
  <c r="A12473" i="52"/>
  <c r="A12472" i="52"/>
  <c r="A12471" i="52"/>
  <c r="A12470" i="52"/>
  <c r="A12469" i="52"/>
  <c r="A12468" i="52"/>
  <c r="A12467" i="52"/>
  <c r="A12466" i="52"/>
  <c r="A12465" i="52"/>
  <c r="A12464" i="52"/>
  <c r="A12463" i="52"/>
  <c r="A12462" i="52"/>
  <c r="A12461" i="52"/>
  <c r="A12460" i="52"/>
  <c r="A12459" i="52"/>
  <c r="A12458" i="52"/>
  <c r="A12457" i="52"/>
  <c r="A12456" i="52"/>
  <c r="A12455" i="52"/>
  <c r="A12454" i="52"/>
  <c r="A12453" i="52"/>
  <c r="A12452" i="52"/>
  <c r="A12451" i="52"/>
  <c r="A12450" i="52"/>
  <c r="A12449" i="52"/>
  <c r="A12448" i="52"/>
  <c r="A12447" i="52"/>
  <c r="A12446" i="52"/>
  <c r="A12445" i="52"/>
  <c r="A12444" i="52"/>
  <c r="A12443" i="52"/>
  <c r="A12442" i="52"/>
  <c r="A12441" i="52"/>
  <c r="A12440" i="52"/>
  <c r="A12439" i="52"/>
  <c r="A12438" i="52"/>
  <c r="A12437" i="52"/>
  <c r="A12436" i="52"/>
  <c r="A12435" i="52"/>
  <c r="A12434" i="52"/>
  <c r="A12433" i="52"/>
  <c r="A12432" i="52"/>
  <c r="A12431" i="52"/>
  <c r="A12430" i="52"/>
  <c r="A12429" i="52"/>
  <c r="A12428" i="52"/>
  <c r="A12427" i="52"/>
  <c r="A12426" i="52"/>
  <c r="A12425" i="52"/>
  <c r="A12424" i="52"/>
  <c r="A12423" i="52"/>
  <c r="A12422" i="52"/>
  <c r="A12421" i="52"/>
  <c r="A12420" i="52"/>
  <c r="A12419" i="52"/>
  <c r="A12418" i="52"/>
  <c r="A12417" i="52"/>
  <c r="A12416" i="52"/>
  <c r="A12415" i="52"/>
  <c r="A12414" i="52"/>
  <c r="A12413" i="52"/>
  <c r="A12412" i="52"/>
  <c r="A12411" i="52"/>
  <c r="A12410" i="52"/>
  <c r="A12409" i="52"/>
  <c r="A12408" i="52"/>
  <c r="A12407" i="52"/>
  <c r="A12406" i="52"/>
  <c r="A12405" i="52"/>
  <c r="A12404" i="52"/>
  <c r="A12403" i="52"/>
  <c r="A12402" i="52"/>
  <c r="A12401" i="52"/>
  <c r="A12400" i="52"/>
  <c r="A12399" i="52"/>
  <c r="A12398" i="52"/>
  <c r="A12397" i="52"/>
  <c r="A12396" i="52"/>
  <c r="A12395" i="52"/>
  <c r="A12394" i="52"/>
  <c r="A12393" i="52"/>
  <c r="A12392" i="52"/>
  <c r="A12391" i="52"/>
  <c r="A12390" i="52"/>
  <c r="A12389" i="52"/>
  <c r="A12388" i="52"/>
  <c r="A12387" i="52"/>
  <c r="A12386" i="52"/>
  <c r="A12385" i="52"/>
  <c r="A12384" i="52"/>
  <c r="A12383" i="52"/>
  <c r="A12382" i="52"/>
  <c r="A12381" i="52"/>
  <c r="A12380" i="52"/>
  <c r="A12379" i="52"/>
  <c r="A12378" i="52"/>
  <c r="A12377" i="52"/>
  <c r="A12376" i="52"/>
  <c r="A12375" i="52"/>
  <c r="A12374" i="52"/>
  <c r="A12373" i="52"/>
  <c r="A12372" i="52"/>
  <c r="A12371" i="52"/>
  <c r="A12370" i="52"/>
  <c r="A12369" i="52"/>
  <c r="A12368" i="52"/>
  <c r="A12367" i="52"/>
  <c r="A12366" i="52"/>
  <c r="A12365" i="52"/>
  <c r="A12364" i="52"/>
  <c r="A12363" i="52"/>
  <c r="A12362" i="52"/>
  <c r="A12361" i="52"/>
  <c r="A12360" i="52"/>
  <c r="A12359" i="52"/>
  <c r="A12358" i="52"/>
  <c r="A12357" i="52"/>
  <c r="A12356" i="52"/>
  <c r="A12355" i="52"/>
  <c r="A12354" i="52"/>
  <c r="A12353" i="52"/>
  <c r="A12352" i="52"/>
  <c r="A12351" i="52"/>
  <c r="A12350" i="52"/>
  <c r="A12349" i="52"/>
  <c r="A12348" i="52"/>
  <c r="A12347" i="52"/>
  <c r="A12346" i="52"/>
  <c r="A12345" i="52"/>
  <c r="A12344" i="52"/>
  <c r="A12343" i="52"/>
  <c r="A12342" i="52"/>
  <c r="A12341" i="52"/>
  <c r="A12340" i="52"/>
  <c r="A12339" i="52"/>
  <c r="A12338" i="52"/>
  <c r="A12337" i="52"/>
  <c r="A12336" i="52"/>
  <c r="A12335" i="52"/>
  <c r="A12334" i="52"/>
  <c r="A12333" i="52"/>
  <c r="A12332" i="52"/>
  <c r="A12331" i="52"/>
  <c r="A12330" i="52"/>
  <c r="A12329" i="52"/>
  <c r="A12328" i="52"/>
  <c r="A12327" i="52"/>
  <c r="A12326" i="52"/>
  <c r="A12325" i="52"/>
  <c r="A12324" i="52"/>
  <c r="A12323" i="52"/>
  <c r="A12322" i="52"/>
  <c r="A12321" i="52"/>
  <c r="A12320" i="52"/>
  <c r="A12319" i="52"/>
  <c r="A12318" i="52"/>
  <c r="A12317" i="52"/>
  <c r="A12316" i="52"/>
  <c r="A12315" i="52"/>
  <c r="A12314" i="52"/>
  <c r="A12313" i="52"/>
  <c r="A12312" i="52"/>
  <c r="A12311" i="52"/>
  <c r="A12310" i="52"/>
  <c r="A12309" i="52"/>
  <c r="A12308" i="52"/>
  <c r="A12307" i="52"/>
  <c r="A12306" i="52"/>
  <c r="A12305" i="52"/>
  <c r="A12304" i="52"/>
  <c r="A12303" i="52"/>
  <c r="A12302" i="52"/>
  <c r="A12301" i="52"/>
  <c r="A12300" i="52"/>
  <c r="A12299" i="52"/>
  <c r="A12298" i="52"/>
  <c r="A12297" i="52"/>
  <c r="A12296" i="52"/>
  <c r="A12295" i="52"/>
  <c r="A12294" i="52"/>
  <c r="A12293" i="52"/>
  <c r="A12292" i="52"/>
  <c r="A12291" i="52"/>
  <c r="A12290" i="52"/>
  <c r="A12289" i="52"/>
  <c r="A12288" i="52"/>
  <c r="A12287" i="52"/>
  <c r="A12286" i="52"/>
  <c r="A12285" i="52"/>
  <c r="A12284" i="52"/>
  <c r="A12283" i="52"/>
  <c r="A12282" i="52"/>
  <c r="A12281" i="52"/>
  <c r="A12280" i="52"/>
  <c r="A12279" i="52"/>
  <c r="A12278" i="52"/>
  <c r="A12277" i="52"/>
  <c r="A12276" i="52"/>
  <c r="A12275" i="52"/>
  <c r="A12274" i="52"/>
  <c r="A12273" i="52"/>
  <c r="A12272" i="52"/>
  <c r="A12271" i="52"/>
  <c r="A12270" i="52"/>
  <c r="A12269" i="52"/>
  <c r="A12268" i="52"/>
  <c r="A12267" i="52"/>
  <c r="A12266" i="52"/>
  <c r="A12265" i="52"/>
  <c r="A12264" i="52"/>
  <c r="A12263" i="52"/>
  <c r="A12262" i="52"/>
  <c r="A12261" i="52"/>
  <c r="A12260" i="52"/>
  <c r="A12259" i="52"/>
  <c r="A12258" i="52"/>
  <c r="A12257" i="52"/>
  <c r="A12256" i="52"/>
  <c r="A12255" i="52"/>
  <c r="A12254" i="52"/>
  <c r="A12253" i="52"/>
  <c r="A12252" i="52"/>
  <c r="A12251" i="52"/>
  <c r="A12250" i="52"/>
  <c r="A12249" i="52"/>
  <c r="A12248" i="52"/>
  <c r="A12247" i="52"/>
  <c r="A12246" i="52"/>
  <c r="A12245" i="52"/>
  <c r="A12244" i="52"/>
  <c r="A12243" i="52"/>
  <c r="A12242" i="52"/>
  <c r="A12241" i="52"/>
  <c r="A12240" i="52"/>
  <c r="A12239" i="52"/>
  <c r="A12238" i="52"/>
  <c r="A12237" i="52"/>
  <c r="A12236" i="52"/>
  <c r="A12235" i="52"/>
  <c r="A12234" i="52"/>
  <c r="A12233" i="52"/>
  <c r="A12232" i="52"/>
  <c r="A12231" i="52"/>
  <c r="A12230" i="52"/>
  <c r="A12229" i="52"/>
  <c r="A12228" i="52"/>
  <c r="A12227" i="52"/>
  <c r="A12226" i="52"/>
  <c r="A12225" i="52"/>
  <c r="A12224" i="52"/>
  <c r="A12223" i="52"/>
  <c r="A12222" i="52"/>
  <c r="A12221" i="52"/>
  <c r="A12220" i="52"/>
  <c r="A12219" i="52"/>
  <c r="A12218" i="52"/>
  <c r="A12217" i="52"/>
  <c r="A12216" i="52"/>
  <c r="A12215" i="52"/>
  <c r="A12214" i="52"/>
  <c r="A12213" i="52"/>
  <c r="A12212" i="52"/>
  <c r="A12211" i="52"/>
  <c r="A12210" i="52"/>
  <c r="A12209" i="52"/>
  <c r="A12208" i="52"/>
  <c r="A12207" i="52"/>
  <c r="A12206" i="52"/>
  <c r="A12205" i="52"/>
  <c r="A12204" i="52"/>
  <c r="A12203" i="52"/>
  <c r="A12202" i="52"/>
  <c r="A12201" i="52"/>
  <c r="A12200" i="52"/>
  <c r="A12199" i="52"/>
  <c r="A12198" i="52"/>
  <c r="A12197" i="52"/>
  <c r="A12196" i="52"/>
  <c r="A12195" i="52"/>
  <c r="A12194" i="52"/>
  <c r="A12193" i="52"/>
  <c r="A12192" i="52"/>
  <c r="A12191" i="52"/>
  <c r="A12190" i="52"/>
  <c r="A12189" i="52"/>
  <c r="A12188" i="52"/>
  <c r="A12187" i="52"/>
  <c r="A12186" i="52"/>
  <c r="A12185" i="52"/>
  <c r="A12184" i="52"/>
  <c r="A12183" i="52"/>
  <c r="A12182" i="52"/>
  <c r="A12181" i="52"/>
  <c r="A12180" i="52"/>
  <c r="A12179" i="52"/>
  <c r="A12178" i="52"/>
  <c r="A12177" i="52"/>
  <c r="A12176" i="52"/>
  <c r="A12175" i="52"/>
  <c r="A12174" i="52"/>
  <c r="A12173" i="52"/>
  <c r="A12172" i="52"/>
  <c r="A12171" i="52"/>
  <c r="A12170" i="52"/>
  <c r="A12169" i="52"/>
  <c r="A12168" i="52"/>
  <c r="A12167" i="52"/>
  <c r="A12166" i="52"/>
  <c r="A12165" i="52"/>
  <c r="A12164" i="52"/>
  <c r="A12163" i="52"/>
  <c r="A12162" i="52"/>
  <c r="A12161" i="52"/>
  <c r="A12160" i="52"/>
  <c r="A12159" i="52"/>
  <c r="A12158" i="52"/>
  <c r="A12157" i="52"/>
  <c r="A12156" i="52"/>
  <c r="A12155" i="52"/>
  <c r="A12154" i="52"/>
  <c r="A12153" i="52"/>
  <c r="A12152" i="52"/>
  <c r="A12151" i="52"/>
  <c r="A12150" i="52"/>
  <c r="A12149" i="52"/>
  <c r="A12148" i="52"/>
  <c r="A12147" i="52"/>
  <c r="A12146" i="52"/>
  <c r="A12145" i="52"/>
  <c r="A12144" i="52"/>
  <c r="A12143" i="52"/>
  <c r="A12142" i="52"/>
  <c r="A12141" i="52"/>
  <c r="A12140" i="52"/>
  <c r="A12139" i="52"/>
  <c r="A12138" i="52"/>
  <c r="A12137" i="52"/>
  <c r="A12136" i="52"/>
  <c r="A12135" i="52"/>
  <c r="A12134" i="52"/>
  <c r="A12133" i="52"/>
  <c r="A12132" i="52"/>
  <c r="A12131" i="52"/>
  <c r="A12130" i="52"/>
  <c r="A12129" i="52"/>
  <c r="A12128" i="52"/>
  <c r="A12127" i="52"/>
  <c r="A12126" i="52"/>
  <c r="A12125" i="52"/>
  <c r="A12124" i="52"/>
  <c r="A12123" i="52"/>
  <c r="A12122" i="52"/>
  <c r="A12121" i="52"/>
  <c r="A12120" i="52"/>
  <c r="A12119" i="52"/>
  <c r="A12118" i="52"/>
  <c r="A12117" i="52"/>
  <c r="A12116" i="52"/>
  <c r="A12115" i="52"/>
  <c r="A12114" i="52"/>
  <c r="A12113" i="52"/>
  <c r="A12112" i="52"/>
  <c r="A12111" i="52"/>
  <c r="A12110" i="52"/>
  <c r="A12109" i="52"/>
  <c r="A12108" i="52"/>
  <c r="A12107" i="52"/>
  <c r="A12106" i="52"/>
  <c r="A12105" i="52"/>
  <c r="A12104" i="52"/>
  <c r="A12103" i="52"/>
  <c r="A12102" i="52"/>
  <c r="A12101" i="52"/>
  <c r="A12100" i="52"/>
  <c r="A12099" i="52"/>
  <c r="A12098" i="52"/>
  <c r="A12097" i="52"/>
  <c r="A12096" i="52"/>
  <c r="A12095" i="52"/>
  <c r="A12094" i="52"/>
  <c r="A12093" i="52"/>
  <c r="A12092" i="52"/>
  <c r="A12091" i="52"/>
  <c r="A12090" i="52"/>
  <c r="A12089" i="52"/>
  <c r="A12088" i="52"/>
  <c r="A12087" i="52"/>
  <c r="A12086" i="52"/>
  <c r="A12085" i="52"/>
  <c r="A12084" i="52"/>
  <c r="A12083" i="52"/>
  <c r="A12082" i="52"/>
  <c r="A12081" i="52"/>
  <c r="A12080" i="52"/>
  <c r="A12079" i="52"/>
  <c r="A12078" i="52"/>
  <c r="A12077" i="52"/>
  <c r="A12076" i="52"/>
  <c r="A12075" i="52"/>
  <c r="A12074" i="52"/>
  <c r="A12073" i="52"/>
  <c r="A12072" i="52"/>
  <c r="A12071" i="52"/>
  <c r="A12070" i="52"/>
  <c r="A12069" i="52"/>
  <c r="A12068" i="52"/>
  <c r="A12067" i="52"/>
  <c r="A12066" i="52"/>
  <c r="A12065" i="52"/>
  <c r="A12064" i="52"/>
  <c r="A12063" i="52"/>
  <c r="A12062" i="52"/>
  <c r="A12061" i="52"/>
  <c r="A12060" i="52"/>
  <c r="A12059" i="52"/>
  <c r="A12058" i="52"/>
  <c r="A12057" i="52"/>
  <c r="A12056" i="52"/>
  <c r="A12055" i="52"/>
  <c r="A12054" i="52"/>
  <c r="A12053" i="52"/>
  <c r="A12052" i="52"/>
  <c r="A12051" i="52"/>
  <c r="A12050" i="52"/>
  <c r="A12049" i="52"/>
  <c r="A12048" i="52"/>
  <c r="A12047" i="52"/>
  <c r="A12046" i="52"/>
  <c r="A12045" i="52"/>
  <c r="A12044" i="52"/>
  <c r="A12043" i="52"/>
  <c r="A12042" i="52"/>
  <c r="A12041" i="52"/>
  <c r="A12040" i="52"/>
  <c r="A12039" i="52"/>
  <c r="A12038" i="52"/>
  <c r="A12037" i="52"/>
  <c r="A12036" i="52"/>
  <c r="A12035" i="52"/>
  <c r="A12034" i="52"/>
  <c r="A12033" i="52"/>
  <c r="A12032" i="52"/>
  <c r="A12031" i="52"/>
  <c r="A12030" i="52"/>
  <c r="A12029" i="52"/>
  <c r="A12028" i="52"/>
  <c r="A12027" i="52"/>
  <c r="A12026" i="52"/>
  <c r="A12025" i="52"/>
  <c r="A12024" i="52"/>
  <c r="A12023" i="52"/>
  <c r="A12022" i="52"/>
  <c r="A12021" i="52"/>
  <c r="A12020" i="52"/>
  <c r="A12019" i="52"/>
  <c r="A12018" i="52"/>
  <c r="A12017" i="52"/>
  <c r="A12016" i="52"/>
  <c r="A12015" i="52"/>
  <c r="A12014" i="52"/>
  <c r="A12013" i="52"/>
  <c r="A12012" i="52"/>
  <c r="A12011" i="52"/>
  <c r="A12010" i="52"/>
  <c r="A12009" i="52"/>
  <c r="A12008" i="52"/>
  <c r="A12007" i="52"/>
  <c r="A12006" i="52"/>
  <c r="A12005" i="52"/>
  <c r="A12004" i="52"/>
  <c r="A12003" i="52"/>
  <c r="A12002" i="52"/>
  <c r="A12001" i="52"/>
  <c r="A12000" i="52"/>
  <c r="A11999" i="52"/>
  <c r="A11998" i="52"/>
  <c r="A11997" i="52"/>
  <c r="A11996" i="52"/>
  <c r="A11995" i="52"/>
  <c r="A11994" i="52"/>
  <c r="A11993" i="52"/>
  <c r="A11992" i="52"/>
  <c r="A11991" i="52"/>
  <c r="A11990" i="52"/>
  <c r="A11989" i="52"/>
  <c r="A11988" i="52"/>
  <c r="A11987" i="52"/>
  <c r="A11986" i="52"/>
  <c r="A11985" i="52"/>
  <c r="A11984" i="52"/>
  <c r="A11983" i="52"/>
  <c r="A11982" i="52"/>
  <c r="A11981" i="52"/>
  <c r="A11980" i="52"/>
  <c r="A11979" i="52"/>
  <c r="A11978" i="52"/>
  <c r="A11977" i="52"/>
  <c r="A11976" i="52"/>
  <c r="A11975" i="52"/>
  <c r="A11974" i="52"/>
  <c r="A11973" i="52"/>
  <c r="A11972" i="52"/>
  <c r="A11971" i="52"/>
  <c r="A11970" i="52"/>
  <c r="A11969" i="52"/>
  <c r="A11968" i="52"/>
  <c r="A11967" i="52"/>
  <c r="A11966" i="52"/>
  <c r="A11965" i="52"/>
  <c r="A11964" i="52"/>
  <c r="A11963" i="52"/>
  <c r="A11962" i="52"/>
  <c r="A11961" i="52"/>
  <c r="A11960" i="52"/>
  <c r="A11959" i="52"/>
  <c r="A11958" i="52"/>
  <c r="A11957" i="52"/>
  <c r="A11956" i="52"/>
  <c r="A11955" i="52"/>
  <c r="A11954" i="52"/>
  <c r="A11953" i="52"/>
  <c r="A11952" i="52"/>
  <c r="A11951" i="52"/>
  <c r="A11950" i="52"/>
  <c r="A11949" i="52"/>
  <c r="A11948" i="52"/>
  <c r="A11947" i="52"/>
  <c r="A11946" i="52"/>
  <c r="A11945" i="52"/>
  <c r="A11944" i="52"/>
  <c r="A11943" i="52"/>
  <c r="A11942" i="52"/>
  <c r="A11941" i="52"/>
  <c r="A11940" i="52"/>
  <c r="A11939" i="52"/>
  <c r="A11938" i="52"/>
  <c r="A11937" i="52"/>
  <c r="A11936" i="52"/>
  <c r="A11935" i="52"/>
  <c r="A11934" i="52"/>
  <c r="A11933" i="52"/>
  <c r="A11932" i="52"/>
  <c r="A11931" i="52"/>
  <c r="A11930" i="52"/>
  <c r="A11929" i="52"/>
  <c r="A11928" i="52"/>
  <c r="A11927" i="52"/>
  <c r="A11926" i="52"/>
  <c r="A11925" i="52"/>
  <c r="A11924" i="52"/>
  <c r="A11923" i="52"/>
  <c r="A11922" i="52"/>
  <c r="A11921" i="52"/>
  <c r="A11920" i="52"/>
  <c r="A11919" i="52"/>
  <c r="A11918" i="52"/>
  <c r="A11917" i="52"/>
  <c r="A11916" i="52"/>
  <c r="A11915" i="52"/>
  <c r="A11914" i="52"/>
  <c r="A11913" i="52"/>
  <c r="A11912" i="52"/>
  <c r="A11911" i="52"/>
  <c r="A11910" i="52"/>
  <c r="A11909" i="52"/>
  <c r="A11908" i="52"/>
  <c r="A11907" i="52"/>
  <c r="A11906" i="52"/>
  <c r="A11905" i="52"/>
  <c r="A11904" i="52"/>
  <c r="A11903" i="52"/>
  <c r="A11902" i="52"/>
  <c r="A11901" i="52"/>
  <c r="A11900" i="52"/>
  <c r="A11899" i="52"/>
  <c r="A11898" i="52"/>
  <c r="A11897" i="52"/>
  <c r="A11896" i="52"/>
  <c r="A11895" i="52"/>
  <c r="A11894" i="52"/>
  <c r="A11893" i="52"/>
  <c r="A11892" i="52"/>
  <c r="A11891" i="52"/>
  <c r="A11890" i="52"/>
  <c r="A11889" i="52"/>
  <c r="A11888" i="52"/>
  <c r="A11887" i="52"/>
  <c r="A11886" i="52"/>
  <c r="A11885" i="52"/>
  <c r="A11884" i="52"/>
  <c r="A11883" i="52"/>
  <c r="A11882" i="52"/>
  <c r="A11881" i="52"/>
  <c r="A11880" i="52"/>
  <c r="A11879" i="52"/>
  <c r="A11878" i="52"/>
  <c r="A11877" i="52"/>
  <c r="A11876" i="52"/>
  <c r="A11875" i="52"/>
  <c r="A11874" i="52"/>
  <c r="A11873" i="52"/>
  <c r="A11872" i="52"/>
  <c r="A11871" i="52"/>
  <c r="A11870" i="52"/>
  <c r="A11869" i="52"/>
  <c r="A11868" i="52"/>
  <c r="A11867" i="52"/>
  <c r="A11866" i="52"/>
  <c r="A11865" i="52"/>
  <c r="A11864" i="52"/>
  <c r="A11863" i="52"/>
  <c r="A11862" i="52"/>
  <c r="A11861" i="52"/>
  <c r="A11860" i="52"/>
  <c r="A11859" i="52"/>
  <c r="A11858" i="52"/>
  <c r="A11857" i="52"/>
  <c r="A11856" i="52"/>
  <c r="A11855" i="52"/>
  <c r="A11854" i="52"/>
  <c r="A11853" i="52"/>
  <c r="A11852" i="52"/>
  <c r="A11851" i="52"/>
  <c r="A11850" i="52"/>
  <c r="A11849" i="52"/>
  <c r="A11848" i="52"/>
  <c r="A11847" i="52"/>
  <c r="A11846" i="52"/>
  <c r="A11845" i="52"/>
  <c r="A11844" i="52"/>
  <c r="A11843" i="52"/>
  <c r="A11842" i="52"/>
  <c r="A11841" i="52"/>
  <c r="A11840" i="52"/>
  <c r="A11839" i="52"/>
  <c r="A11838" i="52"/>
  <c r="A11837" i="52"/>
  <c r="A11836" i="52"/>
  <c r="A11835" i="52"/>
  <c r="A11834" i="52"/>
  <c r="A11833" i="52"/>
  <c r="A11832" i="52"/>
  <c r="A11831" i="52"/>
  <c r="A11830" i="52"/>
  <c r="A11829" i="52"/>
  <c r="A11828" i="52"/>
  <c r="A11827" i="52"/>
  <c r="A11826" i="52"/>
  <c r="A11825" i="52"/>
  <c r="A11824" i="52"/>
  <c r="A11823" i="52"/>
  <c r="A11822" i="52"/>
  <c r="A11821" i="52"/>
  <c r="A11820" i="52"/>
  <c r="A11819" i="52"/>
  <c r="A11818" i="52"/>
  <c r="A11817" i="52"/>
  <c r="A11816" i="52"/>
  <c r="A11815" i="52"/>
  <c r="A11814" i="52"/>
  <c r="A11813" i="52"/>
  <c r="A11812" i="52"/>
  <c r="A11811" i="52"/>
  <c r="A11810" i="52"/>
  <c r="A11809" i="52"/>
  <c r="A11808" i="52"/>
  <c r="A11807" i="52"/>
  <c r="A11806" i="52"/>
  <c r="A11805" i="52"/>
  <c r="A11804" i="52"/>
  <c r="A11803" i="52"/>
  <c r="A11802" i="52"/>
  <c r="A11801" i="52"/>
  <c r="A11800" i="52"/>
  <c r="A11799" i="52"/>
  <c r="A11798" i="52"/>
  <c r="A11797" i="52"/>
  <c r="A11796" i="52"/>
  <c r="A11795" i="52"/>
  <c r="A11794" i="52"/>
  <c r="A11793" i="52"/>
  <c r="A11792" i="52"/>
  <c r="A11791" i="52"/>
  <c r="A11790" i="52"/>
  <c r="A11789" i="52"/>
  <c r="A11788" i="52"/>
  <c r="A11787" i="52"/>
  <c r="A11786" i="52"/>
  <c r="A11785" i="52"/>
  <c r="A11784" i="52"/>
  <c r="A11783" i="52"/>
  <c r="A11782" i="52"/>
  <c r="A11781" i="52"/>
  <c r="A11780" i="52"/>
  <c r="A11779" i="52"/>
  <c r="A11778" i="52"/>
  <c r="A11777" i="52"/>
  <c r="A11776" i="52"/>
  <c r="A11775" i="52"/>
  <c r="A11774" i="52"/>
  <c r="A11773" i="52"/>
  <c r="A11772" i="52"/>
  <c r="A11771" i="52"/>
  <c r="A11770" i="52"/>
  <c r="A11769" i="52"/>
  <c r="A11768" i="52"/>
  <c r="A11767" i="52"/>
  <c r="A11766" i="52"/>
  <c r="A11765" i="52"/>
  <c r="A11764" i="52"/>
  <c r="A11763" i="52"/>
  <c r="A11762" i="52"/>
  <c r="A11761" i="52"/>
  <c r="A11760" i="52"/>
  <c r="A11759" i="52"/>
  <c r="A11758" i="52"/>
  <c r="A11757" i="52"/>
  <c r="A11756" i="52"/>
  <c r="A11755" i="52"/>
  <c r="A11754" i="52"/>
  <c r="A11753" i="52"/>
  <c r="A11752" i="52"/>
  <c r="A11751" i="52"/>
  <c r="A11750" i="52"/>
  <c r="A11749" i="52"/>
  <c r="A11748" i="52"/>
  <c r="A11747" i="52"/>
  <c r="A11746" i="52"/>
  <c r="A11745" i="52"/>
  <c r="A11744" i="52"/>
  <c r="A11743" i="52"/>
  <c r="A11742" i="52"/>
  <c r="A11741" i="52"/>
  <c r="A11740" i="52"/>
  <c r="A11739" i="52"/>
  <c r="A11738" i="52"/>
  <c r="A11737" i="52"/>
  <c r="A11736" i="52"/>
  <c r="A11735" i="52"/>
  <c r="A11734" i="52"/>
  <c r="A11733" i="52"/>
  <c r="A11732" i="52"/>
  <c r="A11731" i="52"/>
  <c r="A11730" i="52"/>
  <c r="A11729" i="52"/>
  <c r="A11728" i="52"/>
  <c r="A11727" i="52"/>
  <c r="A11726" i="52"/>
  <c r="A11725" i="52"/>
  <c r="A11724" i="52"/>
  <c r="A11723" i="52"/>
  <c r="A11722" i="52"/>
  <c r="A11721" i="52"/>
  <c r="A11720" i="52"/>
  <c r="A11719" i="52"/>
  <c r="A11718" i="52"/>
  <c r="A11717" i="52"/>
  <c r="A11716" i="52"/>
  <c r="A11715" i="52"/>
  <c r="A11714" i="52"/>
  <c r="A11713" i="52"/>
  <c r="A11712" i="52"/>
  <c r="A11711" i="52"/>
  <c r="A11710" i="52"/>
  <c r="A11709" i="52"/>
  <c r="A11708" i="52"/>
  <c r="A11707" i="52"/>
  <c r="A11706" i="52"/>
  <c r="A11705" i="52"/>
  <c r="A11704" i="52"/>
  <c r="A11703" i="52"/>
  <c r="A11702" i="52"/>
  <c r="A11701" i="52"/>
  <c r="A11700" i="52"/>
  <c r="A11699" i="52"/>
  <c r="A11698" i="52"/>
  <c r="A11697" i="52"/>
  <c r="A11696" i="52"/>
  <c r="A11695" i="52"/>
  <c r="A11694" i="52"/>
  <c r="A11693" i="52"/>
  <c r="A11692" i="52"/>
  <c r="A11691" i="52"/>
  <c r="A11690" i="52"/>
  <c r="A11689" i="52"/>
  <c r="A11688" i="52"/>
  <c r="A11687" i="52"/>
  <c r="A11686" i="52"/>
  <c r="A11685" i="52"/>
  <c r="A11684" i="52"/>
  <c r="A11683" i="52"/>
  <c r="A11682" i="52"/>
  <c r="A11681" i="52"/>
  <c r="A11680" i="52"/>
  <c r="A11679" i="52"/>
  <c r="A11678" i="52"/>
  <c r="A11677" i="52"/>
  <c r="A11676" i="52"/>
  <c r="A11675" i="52"/>
  <c r="A11674" i="52"/>
  <c r="A11673" i="52"/>
  <c r="A11672" i="52"/>
  <c r="A11671" i="52"/>
  <c r="A11670" i="52"/>
  <c r="A11669" i="52"/>
  <c r="A11668" i="52"/>
  <c r="A11667" i="52"/>
  <c r="A11666" i="52"/>
  <c r="A11665" i="52"/>
  <c r="A11664" i="52"/>
  <c r="A11663" i="52"/>
  <c r="A11662" i="52"/>
  <c r="A11661" i="52"/>
  <c r="A11660" i="52"/>
  <c r="A11659" i="52"/>
  <c r="A11658" i="52"/>
  <c r="A11657" i="52"/>
  <c r="A11656" i="52"/>
  <c r="A11655" i="52"/>
  <c r="A11654" i="52"/>
  <c r="A11653" i="52"/>
  <c r="A11652" i="52"/>
  <c r="A11651" i="52"/>
  <c r="A11650" i="52"/>
  <c r="A11649" i="52"/>
  <c r="A11648" i="52"/>
  <c r="A11647" i="52"/>
  <c r="A11646" i="52"/>
  <c r="A11645" i="52"/>
  <c r="A11644" i="52"/>
  <c r="A11643" i="52"/>
  <c r="A11642" i="52"/>
  <c r="A11641" i="52"/>
  <c r="A11640" i="52"/>
  <c r="A11639" i="52"/>
  <c r="A11638" i="52"/>
  <c r="A11637" i="52"/>
  <c r="A11636" i="52"/>
  <c r="A11635" i="52"/>
  <c r="A11634" i="52"/>
  <c r="A11633" i="52"/>
  <c r="A11632" i="52"/>
  <c r="A11631" i="52"/>
  <c r="A11630" i="52"/>
  <c r="A11629" i="52"/>
  <c r="A11628" i="52"/>
  <c r="A11627" i="52"/>
  <c r="A11626" i="52"/>
  <c r="A11625" i="52"/>
  <c r="A11624" i="52"/>
  <c r="A11623" i="52"/>
  <c r="A11622" i="52"/>
  <c r="A11621" i="52"/>
  <c r="A11620" i="52"/>
  <c r="A11619" i="52"/>
  <c r="A11618" i="52"/>
  <c r="A11617" i="52"/>
  <c r="A11616" i="52"/>
  <c r="A11615" i="52"/>
  <c r="A11614" i="52"/>
  <c r="A11613" i="52"/>
  <c r="A11612" i="52"/>
  <c r="A11611" i="52"/>
  <c r="A11610" i="52"/>
  <c r="A11609" i="52"/>
  <c r="A11608" i="52"/>
  <c r="A11607" i="52"/>
  <c r="A11606" i="52"/>
  <c r="A11605" i="52"/>
  <c r="A11604" i="52"/>
  <c r="A11603" i="52"/>
  <c r="A11602" i="52"/>
  <c r="A11601" i="52"/>
  <c r="A11600" i="52"/>
  <c r="A11599" i="52"/>
  <c r="A11598" i="52"/>
  <c r="A11597" i="52"/>
  <c r="A11596" i="52"/>
  <c r="A11595" i="52"/>
  <c r="A11594" i="52"/>
  <c r="A11593" i="52"/>
  <c r="A11592" i="52"/>
  <c r="A11591" i="52"/>
  <c r="A11590" i="52"/>
  <c r="A11589" i="52"/>
  <c r="A11588" i="52"/>
  <c r="A11587" i="52"/>
  <c r="A11586" i="52"/>
  <c r="A11585" i="52"/>
  <c r="A11584" i="52"/>
  <c r="A11583" i="52"/>
  <c r="A11582" i="52"/>
  <c r="A11581" i="52"/>
  <c r="A11580" i="52"/>
  <c r="A11579" i="52"/>
  <c r="A11578" i="52"/>
  <c r="A11577" i="52"/>
  <c r="A11576" i="52"/>
  <c r="A11575" i="52"/>
  <c r="A11574" i="52"/>
  <c r="A11573" i="52"/>
  <c r="A11572" i="52"/>
  <c r="A11571" i="52"/>
  <c r="A11570" i="52"/>
  <c r="A11569" i="52"/>
  <c r="A11568" i="52"/>
  <c r="A11567" i="52"/>
  <c r="A11566" i="52"/>
  <c r="A11565" i="52"/>
  <c r="A11564" i="52"/>
  <c r="A11563" i="52"/>
  <c r="A11562" i="52"/>
  <c r="A11561" i="52"/>
  <c r="A11560" i="52"/>
  <c r="A11559" i="52"/>
  <c r="A11558" i="52"/>
  <c r="A11557" i="52"/>
  <c r="A11556" i="52"/>
  <c r="A11555" i="52"/>
  <c r="A11554" i="52"/>
  <c r="A11553" i="52"/>
  <c r="A11552" i="52"/>
  <c r="A11551" i="52"/>
  <c r="A11550" i="52"/>
  <c r="A11549" i="52"/>
  <c r="A11548" i="52"/>
  <c r="A11547" i="52"/>
  <c r="A11546" i="52"/>
  <c r="A11545" i="52"/>
  <c r="A11544" i="52"/>
  <c r="A11543" i="52"/>
  <c r="A11542" i="52"/>
  <c r="A11541" i="52"/>
  <c r="A11540" i="52"/>
  <c r="A11539" i="52"/>
  <c r="A11538" i="52"/>
  <c r="A11537" i="52"/>
  <c r="A11536" i="52"/>
  <c r="A11535" i="52"/>
  <c r="A11534" i="52"/>
  <c r="A11533" i="52"/>
  <c r="A11532" i="52"/>
  <c r="A11531" i="52"/>
  <c r="A11530" i="52"/>
  <c r="A11529" i="52"/>
  <c r="A11528" i="52"/>
  <c r="A11527" i="52"/>
  <c r="A11526" i="52"/>
  <c r="A11525" i="52"/>
  <c r="A11524" i="52"/>
  <c r="A11523" i="52"/>
  <c r="A11522" i="52"/>
  <c r="A11521" i="52"/>
  <c r="A11520" i="52"/>
  <c r="A11519" i="52"/>
  <c r="A11518" i="52"/>
  <c r="A11517" i="52"/>
  <c r="A11516" i="52"/>
  <c r="A11515" i="52"/>
  <c r="A11514" i="52"/>
  <c r="A11513" i="52"/>
  <c r="A11512" i="52"/>
  <c r="A11511" i="52"/>
  <c r="A11510" i="52"/>
  <c r="A11509" i="52"/>
  <c r="A11508" i="52"/>
  <c r="A11507" i="52"/>
  <c r="A11506" i="52"/>
  <c r="A11505" i="52"/>
  <c r="A11504" i="52"/>
  <c r="A11503" i="52"/>
  <c r="A11502" i="52"/>
  <c r="A11501" i="52"/>
  <c r="A11500" i="52"/>
  <c r="A11499" i="52"/>
  <c r="A11498" i="52"/>
  <c r="A11497" i="52"/>
  <c r="A11496" i="52"/>
  <c r="A11495" i="52"/>
  <c r="A11494" i="52"/>
  <c r="A11493" i="52"/>
  <c r="A11492" i="52"/>
  <c r="A11491" i="52"/>
  <c r="A11490" i="52"/>
  <c r="A11489" i="52"/>
  <c r="A11488" i="52"/>
  <c r="A11487" i="52"/>
  <c r="A11486" i="52"/>
  <c r="A11485" i="52"/>
  <c r="A11484" i="52"/>
  <c r="A11483" i="52"/>
  <c r="A11482" i="52"/>
  <c r="A11481" i="52"/>
  <c r="A11480" i="52"/>
  <c r="A11479" i="52"/>
  <c r="A11478" i="52"/>
  <c r="A11477" i="52"/>
  <c r="A11476" i="52"/>
  <c r="A11475" i="52"/>
  <c r="A11474" i="52"/>
  <c r="A11473" i="52"/>
  <c r="A11472" i="52"/>
  <c r="A11471" i="52"/>
  <c r="A11470" i="52"/>
  <c r="A11469" i="52"/>
  <c r="A11468" i="52"/>
  <c r="A11467" i="52"/>
  <c r="A11466" i="52"/>
  <c r="A11465" i="52"/>
  <c r="A11464" i="52"/>
  <c r="A11463" i="52"/>
  <c r="A11462" i="52"/>
  <c r="A11461" i="52"/>
  <c r="A11460" i="52"/>
  <c r="A11459" i="52"/>
  <c r="A11458" i="52"/>
  <c r="A11457" i="52"/>
  <c r="A11456" i="52"/>
  <c r="A11455" i="52"/>
  <c r="A11454" i="52"/>
  <c r="A11453" i="52"/>
  <c r="A11452" i="52"/>
  <c r="A11451" i="52"/>
  <c r="A11450" i="52"/>
  <c r="A11449" i="52"/>
  <c r="A11448" i="52"/>
  <c r="A11447" i="52"/>
  <c r="A11446" i="52"/>
  <c r="A11445" i="52"/>
  <c r="A11444" i="52"/>
  <c r="A11443" i="52"/>
  <c r="A11442" i="52"/>
  <c r="A11441" i="52"/>
  <c r="A11440" i="52"/>
  <c r="A11439" i="52"/>
  <c r="A11438" i="52"/>
  <c r="A11437" i="52"/>
  <c r="A11436" i="52"/>
  <c r="A11435" i="52"/>
  <c r="A11434" i="52"/>
  <c r="A11433" i="52"/>
  <c r="A11432" i="52"/>
  <c r="A11431" i="52"/>
  <c r="A11430" i="52"/>
  <c r="A11429" i="52"/>
  <c r="A11428" i="52"/>
  <c r="A11427" i="52"/>
  <c r="A11426" i="52"/>
  <c r="A11425" i="52"/>
  <c r="A11424" i="52"/>
  <c r="A11423" i="52"/>
  <c r="A11422" i="52"/>
  <c r="A11421" i="52"/>
  <c r="A11420" i="52"/>
  <c r="A11419" i="52"/>
  <c r="A11418" i="52"/>
  <c r="A11417" i="52"/>
  <c r="A11416" i="52"/>
  <c r="A11415" i="52"/>
  <c r="A11414" i="52"/>
  <c r="A11413" i="52"/>
  <c r="A11412" i="52"/>
  <c r="A11411" i="52"/>
  <c r="A11410" i="52"/>
  <c r="A11409" i="52"/>
  <c r="A11408" i="52"/>
  <c r="A11407" i="52"/>
  <c r="A11406" i="52"/>
  <c r="A11405" i="52"/>
  <c r="A11404" i="52"/>
  <c r="A11403" i="52"/>
  <c r="A11402" i="52"/>
  <c r="A11401" i="52"/>
  <c r="A11400" i="52"/>
  <c r="A11399" i="52"/>
  <c r="A11398" i="52"/>
  <c r="A11397" i="52"/>
  <c r="A11396" i="52"/>
  <c r="A11395" i="52"/>
  <c r="A11394" i="52"/>
  <c r="A11393" i="52"/>
  <c r="A11392" i="52"/>
  <c r="A11391" i="52"/>
  <c r="A11390" i="52"/>
  <c r="A11389" i="52"/>
  <c r="A11388" i="52"/>
  <c r="A11387" i="52"/>
  <c r="A11386" i="52"/>
  <c r="A11385" i="52"/>
  <c r="A11384" i="52"/>
  <c r="A11383" i="52"/>
  <c r="A11382" i="52"/>
  <c r="A11381" i="52"/>
  <c r="A11380" i="52"/>
  <c r="A11379" i="52"/>
  <c r="A11378" i="52"/>
  <c r="A11377" i="52"/>
  <c r="A11376" i="52"/>
  <c r="A11375" i="52"/>
  <c r="A11374" i="52"/>
  <c r="A11373" i="52"/>
  <c r="A11372" i="52"/>
  <c r="A11371" i="52"/>
  <c r="A11370" i="52"/>
  <c r="A11369" i="52"/>
  <c r="A11368" i="52"/>
  <c r="A11367" i="52"/>
  <c r="A11366" i="52"/>
  <c r="A11365" i="52"/>
  <c r="A11364" i="52"/>
  <c r="A11363" i="52"/>
  <c r="A11362" i="52"/>
  <c r="A11361" i="52"/>
  <c r="A11360" i="52"/>
  <c r="A11359" i="52"/>
  <c r="A11358" i="52"/>
  <c r="A11357" i="52"/>
  <c r="A11356" i="52"/>
  <c r="A11355" i="52"/>
  <c r="A11354" i="52"/>
  <c r="A11353" i="52"/>
  <c r="A11352" i="52"/>
  <c r="A11351" i="52"/>
  <c r="A11350" i="52"/>
  <c r="A11349" i="52"/>
  <c r="A11348" i="52"/>
  <c r="A11347" i="52"/>
  <c r="A11346" i="52"/>
  <c r="A11345" i="52"/>
  <c r="A11344" i="52"/>
  <c r="A11343" i="52"/>
  <c r="A11342" i="52"/>
  <c r="A11341" i="52"/>
  <c r="A11340" i="52"/>
  <c r="A11339" i="52"/>
  <c r="A11338" i="52"/>
  <c r="A11337" i="52"/>
  <c r="A11336" i="52"/>
  <c r="A11335" i="52"/>
  <c r="A11334" i="52"/>
  <c r="A11333" i="52"/>
  <c r="A11332" i="52"/>
  <c r="A11331" i="52"/>
  <c r="A11330" i="52"/>
  <c r="A11329" i="52"/>
  <c r="A11328" i="52"/>
  <c r="A11327" i="52"/>
  <c r="A11326" i="52"/>
  <c r="A11325" i="52"/>
  <c r="A11324" i="52"/>
  <c r="A11323" i="52"/>
  <c r="A11322" i="52"/>
  <c r="A11321" i="52"/>
  <c r="A11320" i="52"/>
  <c r="A11319" i="52"/>
  <c r="A11318" i="52"/>
  <c r="A11317" i="52"/>
  <c r="A11316" i="52"/>
  <c r="A11315" i="52"/>
  <c r="A11314" i="52"/>
  <c r="A11313" i="52"/>
  <c r="A11312" i="52"/>
  <c r="A11311" i="52"/>
  <c r="A11310" i="52"/>
  <c r="A11309" i="52"/>
  <c r="A11308" i="52"/>
  <c r="A11307" i="52"/>
  <c r="A11306" i="52"/>
  <c r="A11305" i="52"/>
  <c r="A11304" i="52"/>
  <c r="A11303" i="52"/>
  <c r="A11302" i="52"/>
  <c r="A11301" i="52"/>
  <c r="A11300" i="52"/>
  <c r="A11299" i="52"/>
  <c r="A11298" i="52"/>
  <c r="A11297" i="52"/>
  <c r="A11296" i="52"/>
  <c r="A11295" i="52"/>
  <c r="A11294" i="52"/>
  <c r="A11293" i="52"/>
  <c r="A11292" i="52"/>
  <c r="A11291" i="52"/>
  <c r="A11290" i="52"/>
  <c r="A11289" i="52"/>
  <c r="A11288" i="52"/>
  <c r="A11287" i="52"/>
  <c r="A11286" i="52"/>
  <c r="A11285" i="52"/>
  <c r="A11284" i="52"/>
  <c r="A11283" i="52"/>
  <c r="A11282" i="52"/>
  <c r="A11281" i="52"/>
  <c r="A11280" i="52"/>
  <c r="A11279" i="52"/>
  <c r="A11278" i="52"/>
  <c r="A11277" i="52"/>
  <c r="A11276" i="52"/>
  <c r="A11275" i="52"/>
  <c r="A11274" i="52"/>
  <c r="A11273" i="52"/>
  <c r="A11272" i="52"/>
  <c r="A11271" i="52"/>
  <c r="A11270" i="52"/>
  <c r="A11269" i="52"/>
  <c r="A11268" i="52"/>
  <c r="A11267" i="52"/>
  <c r="A11266" i="52"/>
  <c r="A11265" i="52"/>
  <c r="A11264" i="52"/>
  <c r="A11263" i="52"/>
  <c r="A11262" i="52"/>
  <c r="A11261" i="52"/>
  <c r="A11260" i="52"/>
  <c r="A11259" i="52"/>
  <c r="A11258" i="52"/>
  <c r="A11257" i="52"/>
  <c r="A11256" i="52"/>
  <c r="A11255" i="52"/>
  <c r="A11254" i="52"/>
  <c r="A11253" i="52"/>
  <c r="A11252" i="52"/>
  <c r="A11251" i="52"/>
  <c r="A11250" i="52"/>
  <c r="A11249" i="52"/>
  <c r="A11248" i="52"/>
  <c r="A11247" i="52"/>
  <c r="A11246" i="52"/>
  <c r="A11245" i="52"/>
  <c r="A11244" i="52"/>
  <c r="A11243" i="52"/>
  <c r="A11242" i="52"/>
  <c r="A11241" i="52"/>
  <c r="A11240" i="52"/>
  <c r="A11239" i="52"/>
  <c r="A11238" i="52"/>
  <c r="A11237" i="52"/>
  <c r="A11236" i="52"/>
  <c r="A11235" i="52"/>
  <c r="A11234" i="52"/>
  <c r="A11233" i="52"/>
  <c r="A11232" i="52"/>
  <c r="A11231" i="52"/>
  <c r="A11230" i="52"/>
  <c r="A11229" i="52"/>
  <c r="A11228" i="52"/>
  <c r="A11227" i="52"/>
  <c r="A11226" i="52"/>
  <c r="A11225" i="52"/>
  <c r="A11224" i="52"/>
  <c r="A11223" i="52"/>
  <c r="A11222" i="52"/>
  <c r="A11221" i="52"/>
  <c r="A11220" i="52"/>
  <c r="A11219" i="52"/>
  <c r="A11218" i="52"/>
  <c r="A11217" i="52"/>
  <c r="A11216" i="52"/>
  <c r="A11215" i="52"/>
  <c r="A11214" i="52"/>
  <c r="A11213" i="52"/>
  <c r="A11212" i="52"/>
  <c r="A11211" i="52"/>
  <c r="A11210" i="52"/>
  <c r="A11209" i="52"/>
  <c r="A11208" i="52"/>
  <c r="A11207" i="52"/>
  <c r="A11206" i="52"/>
  <c r="A11205" i="52"/>
  <c r="A11204" i="52"/>
  <c r="A11203" i="52"/>
  <c r="A11202" i="52"/>
  <c r="A11201" i="52"/>
  <c r="A11200" i="52"/>
  <c r="A11199" i="52"/>
  <c r="A11198" i="52"/>
  <c r="A11197" i="52"/>
  <c r="A11196" i="52"/>
  <c r="A11195" i="52"/>
  <c r="A11194" i="52"/>
  <c r="A11193" i="52"/>
  <c r="A11192" i="52"/>
  <c r="A11191" i="52"/>
  <c r="A11190" i="52"/>
  <c r="A11189" i="52"/>
  <c r="A11188" i="52"/>
  <c r="A11187" i="52"/>
  <c r="A11186" i="52"/>
  <c r="A11185" i="52"/>
  <c r="A11184" i="52"/>
  <c r="A11183" i="52"/>
  <c r="A11182" i="52"/>
  <c r="A11181" i="52"/>
  <c r="A11180" i="52"/>
  <c r="A11179" i="52"/>
  <c r="A11178" i="52"/>
  <c r="A11177" i="52"/>
  <c r="A11176" i="52"/>
  <c r="A11175" i="52"/>
  <c r="A11174" i="52"/>
  <c r="A11173" i="52"/>
  <c r="A11172" i="52"/>
  <c r="A11171" i="52"/>
  <c r="A11170" i="52"/>
  <c r="A11169" i="52"/>
  <c r="A11168" i="52"/>
  <c r="A11167" i="52"/>
  <c r="A11166" i="52"/>
  <c r="A11165" i="52"/>
  <c r="A11164" i="52"/>
  <c r="A11163" i="52"/>
  <c r="A11162" i="52"/>
  <c r="A11161" i="52"/>
  <c r="A11160" i="52"/>
  <c r="A11159" i="52"/>
  <c r="A11158" i="52"/>
  <c r="A11157" i="52"/>
  <c r="A11156" i="52"/>
  <c r="A11155" i="52"/>
  <c r="A11154" i="52"/>
  <c r="A11153" i="52"/>
  <c r="A11152" i="52"/>
  <c r="A11151" i="52"/>
  <c r="A11150" i="52"/>
  <c r="A11149" i="52"/>
  <c r="A11148" i="52"/>
  <c r="A11147" i="52"/>
  <c r="A11146" i="52"/>
  <c r="A11145" i="52"/>
  <c r="A11144" i="52"/>
  <c r="A11143" i="52"/>
  <c r="A11142" i="52"/>
  <c r="A11141" i="52"/>
  <c r="A11140" i="52"/>
  <c r="A11139" i="52"/>
  <c r="A11138" i="52"/>
  <c r="A11137" i="52"/>
  <c r="A11136" i="52"/>
  <c r="A11135" i="52"/>
  <c r="A11134" i="52"/>
  <c r="A11133" i="52"/>
  <c r="A11132" i="52"/>
  <c r="A11131" i="52"/>
  <c r="A11130" i="52"/>
  <c r="A11129" i="52"/>
  <c r="A11128" i="52"/>
  <c r="A11127" i="52"/>
  <c r="A11126" i="52"/>
  <c r="A11125" i="52"/>
  <c r="A11124" i="52"/>
  <c r="A11123" i="52"/>
  <c r="A11122" i="52"/>
  <c r="A11121" i="52"/>
  <c r="A11120" i="52"/>
  <c r="A11119" i="52"/>
  <c r="A11118" i="52"/>
  <c r="A11117" i="52"/>
  <c r="A11116" i="52"/>
  <c r="A11115" i="52"/>
  <c r="A11114" i="52"/>
  <c r="A11113" i="52"/>
  <c r="A11112" i="52"/>
  <c r="A11111" i="52"/>
  <c r="A11110" i="52"/>
  <c r="A11109" i="52"/>
  <c r="A11108" i="52"/>
  <c r="A11107" i="52"/>
  <c r="A11106" i="52"/>
  <c r="A11105" i="52"/>
  <c r="A11104" i="52"/>
  <c r="A11103" i="52"/>
  <c r="A11102" i="52"/>
  <c r="A11101" i="52"/>
  <c r="A11100" i="52"/>
  <c r="A11099" i="52"/>
  <c r="A11098" i="52"/>
  <c r="A11097" i="52"/>
  <c r="A11096" i="52"/>
  <c r="A11095" i="52"/>
  <c r="A11094" i="52"/>
  <c r="A11093" i="52"/>
  <c r="A11092" i="52"/>
  <c r="A11091" i="52"/>
  <c r="A11090" i="52"/>
  <c r="A11089" i="52"/>
  <c r="A11088" i="52"/>
  <c r="A11087" i="52"/>
  <c r="A11086" i="52"/>
  <c r="A11085" i="52"/>
  <c r="A11084" i="52"/>
  <c r="A11083" i="52"/>
  <c r="A11082" i="52"/>
  <c r="A11081" i="52"/>
  <c r="A11080" i="52"/>
  <c r="A11079" i="52"/>
  <c r="A11078" i="52"/>
  <c r="A11077" i="52"/>
  <c r="A11076" i="52"/>
  <c r="A11075" i="52"/>
  <c r="A11074" i="52"/>
  <c r="A11073" i="52"/>
  <c r="A11072" i="52"/>
  <c r="A11071" i="52"/>
  <c r="A11070" i="52"/>
  <c r="A11069" i="52"/>
  <c r="A11068" i="52"/>
  <c r="A11067" i="52"/>
  <c r="A11066" i="52"/>
  <c r="A11065" i="52"/>
  <c r="A11064" i="52"/>
  <c r="A11063" i="52"/>
  <c r="A11062" i="52"/>
  <c r="A11061" i="52"/>
  <c r="A11060" i="52"/>
  <c r="A11059" i="52"/>
  <c r="A11058" i="52"/>
  <c r="A11057" i="52"/>
  <c r="A11056" i="52"/>
  <c r="A11055" i="52"/>
  <c r="A11054" i="52"/>
  <c r="A11053" i="52"/>
  <c r="A11052" i="52"/>
  <c r="A11051" i="52"/>
  <c r="A11050" i="52"/>
  <c r="A11049" i="52"/>
  <c r="A11048" i="52"/>
  <c r="A11047" i="52"/>
  <c r="A11046" i="52"/>
  <c r="A11045" i="52"/>
  <c r="A11044" i="52"/>
  <c r="A11043" i="52"/>
  <c r="A11042" i="52"/>
  <c r="A11041" i="52"/>
  <c r="A11040" i="52"/>
  <c r="A11039" i="52"/>
  <c r="A11038" i="52"/>
  <c r="A11037" i="52"/>
  <c r="A11036" i="52"/>
  <c r="A11035" i="52"/>
  <c r="A11034" i="52"/>
  <c r="A11033" i="52"/>
  <c r="A11032" i="52"/>
  <c r="A11031" i="52"/>
  <c r="A11030" i="52"/>
  <c r="A11029" i="52"/>
  <c r="A11028" i="52"/>
  <c r="A11027" i="52"/>
  <c r="A11026" i="52"/>
  <c r="A11025" i="52"/>
  <c r="A11024" i="52"/>
  <c r="A11023" i="52"/>
  <c r="A11022" i="52"/>
  <c r="A11021" i="52"/>
  <c r="A11020" i="52"/>
  <c r="A11019" i="52"/>
  <c r="A11018" i="52"/>
  <c r="A11017" i="52"/>
  <c r="A11016" i="52"/>
  <c r="A11015" i="52"/>
  <c r="A11014" i="52"/>
  <c r="A11013" i="52"/>
  <c r="A11012" i="52"/>
  <c r="A11011" i="52"/>
  <c r="A11010" i="52"/>
  <c r="A11009" i="52"/>
  <c r="A11008" i="52"/>
  <c r="A11007" i="52"/>
  <c r="A11006" i="52"/>
  <c r="A11005" i="52"/>
  <c r="A11004" i="52"/>
  <c r="A11003" i="52"/>
  <c r="A11002" i="52"/>
  <c r="A11001" i="52"/>
  <c r="A11000" i="52"/>
  <c r="A10999" i="52"/>
  <c r="A10998" i="52"/>
  <c r="A10997" i="52"/>
  <c r="A10996" i="52"/>
  <c r="A10995" i="52"/>
  <c r="A10994" i="52"/>
  <c r="A10993" i="52"/>
  <c r="A10992" i="52"/>
  <c r="A10991" i="52"/>
  <c r="A10990" i="52"/>
  <c r="A10989" i="52"/>
  <c r="A10988" i="52"/>
  <c r="A10987" i="52"/>
  <c r="A10986" i="52"/>
  <c r="A10985" i="52"/>
  <c r="A10984" i="52"/>
  <c r="A10983" i="52"/>
  <c r="A10982" i="52"/>
  <c r="A10981" i="52"/>
  <c r="A10980" i="52"/>
  <c r="A10979" i="52"/>
  <c r="A10978" i="52"/>
  <c r="A10977" i="52"/>
  <c r="A10976" i="52"/>
  <c r="A10975" i="52"/>
  <c r="A10974" i="52"/>
  <c r="A10973" i="52"/>
  <c r="A10972" i="52"/>
  <c r="A10971" i="52"/>
  <c r="A10970" i="52"/>
  <c r="A10969" i="52"/>
  <c r="A10968" i="52"/>
  <c r="A10967" i="52"/>
  <c r="A10966" i="52"/>
  <c r="A10965" i="52"/>
  <c r="A10964" i="52"/>
  <c r="A10963" i="52"/>
  <c r="A10962" i="52"/>
  <c r="A10961" i="52"/>
  <c r="A10960" i="52"/>
  <c r="A10959" i="52"/>
  <c r="A10958" i="52"/>
  <c r="A10957" i="52"/>
  <c r="A10956" i="52"/>
  <c r="A10955" i="52"/>
  <c r="A10954" i="52"/>
  <c r="A10953" i="52"/>
  <c r="A10952" i="52"/>
  <c r="A10951" i="52"/>
  <c r="A10950" i="52"/>
  <c r="A10949" i="52"/>
  <c r="A10948" i="52"/>
  <c r="A10947" i="52"/>
  <c r="A10946" i="52"/>
  <c r="A10945" i="52"/>
  <c r="A10944" i="52"/>
  <c r="A10943" i="52"/>
  <c r="A10942" i="52"/>
  <c r="A10941" i="52"/>
  <c r="A10940" i="52"/>
  <c r="A10939" i="52"/>
  <c r="A10938" i="52"/>
  <c r="A10937" i="52"/>
  <c r="A10936" i="52"/>
  <c r="A10935" i="52"/>
  <c r="A10934" i="52"/>
  <c r="A10933" i="52"/>
  <c r="A10932" i="52"/>
  <c r="A10931" i="52"/>
  <c r="A10930" i="52"/>
  <c r="A10929" i="52"/>
  <c r="A10928" i="52"/>
  <c r="A10927" i="52"/>
  <c r="A10926" i="52"/>
  <c r="A10925" i="52"/>
  <c r="A10924" i="52"/>
  <c r="A10923" i="52"/>
  <c r="A10922" i="52"/>
  <c r="A10921" i="52"/>
  <c r="A10920" i="52"/>
  <c r="A10919" i="52"/>
  <c r="A10918" i="52"/>
  <c r="A10917" i="52"/>
  <c r="A10916" i="52"/>
  <c r="A10915" i="52"/>
  <c r="A10914" i="52"/>
  <c r="A10913" i="52"/>
  <c r="A10912" i="52"/>
  <c r="A10911" i="52"/>
  <c r="A10910" i="52"/>
  <c r="A10909" i="52"/>
  <c r="A10908" i="52"/>
  <c r="A10907" i="52"/>
  <c r="A10906" i="52"/>
  <c r="A10905" i="52"/>
  <c r="A10904" i="52"/>
  <c r="A10903" i="52"/>
  <c r="A10902" i="52"/>
  <c r="A10901" i="52"/>
  <c r="A10900" i="52"/>
  <c r="A10899" i="52"/>
  <c r="A10898" i="52"/>
  <c r="A10897" i="52"/>
  <c r="A10896" i="52"/>
  <c r="A10895" i="52"/>
  <c r="A10894" i="52"/>
  <c r="A10893" i="52"/>
  <c r="A10892" i="52"/>
  <c r="A10891" i="52"/>
  <c r="A10890" i="52"/>
  <c r="A10889" i="52"/>
  <c r="A10888" i="52"/>
  <c r="A10887" i="52"/>
  <c r="A10886" i="52"/>
  <c r="A10885" i="52"/>
  <c r="A10884" i="52"/>
  <c r="A10883" i="52"/>
  <c r="A10882" i="52"/>
  <c r="A10881" i="52"/>
  <c r="A10880" i="52"/>
  <c r="A10879" i="52"/>
  <c r="A10878" i="52"/>
  <c r="A10877" i="52"/>
  <c r="A10876" i="52"/>
  <c r="A10875" i="52"/>
  <c r="A10874" i="52"/>
  <c r="A10873" i="52"/>
  <c r="A10872" i="52"/>
  <c r="A10871" i="52"/>
  <c r="A10870" i="52"/>
  <c r="A10869" i="52"/>
  <c r="A10868" i="52"/>
  <c r="A10867" i="52"/>
  <c r="A10866" i="52"/>
  <c r="A10865" i="52"/>
  <c r="A10864" i="52"/>
  <c r="A10863" i="52"/>
  <c r="A10862" i="52"/>
  <c r="A10861" i="52"/>
  <c r="A10860" i="52"/>
  <c r="A10859" i="52"/>
  <c r="A10858" i="52"/>
  <c r="A10857" i="52"/>
  <c r="A10856" i="52"/>
  <c r="A10855" i="52"/>
  <c r="A10854" i="52"/>
  <c r="A10853" i="52"/>
  <c r="A10852" i="52"/>
  <c r="A10851" i="52"/>
  <c r="A10850" i="52"/>
  <c r="A10849" i="52"/>
  <c r="A10848" i="52"/>
  <c r="A10847" i="52"/>
  <c r="A10846" i="52"/>
  <c r="A10845" i="52"/>
  <c r="A10844" i="52"/>
  <c r="A10843" i="52"/>
  <c r="A10842" i="52"/>
  <c r="A10841" i="52"/>
  <c r="A10840" i="52"/>
  <c r="A10839" i="52"/>
  <c r="A10838" i="52"/>
  <c r="A10837" i="52"/>
  <c r="A10836" i="52"/>
  <c r="A10835" i="52"/>
  <c r="A10834" i="52"/>
  <c r="A10833" i="52"/>
  <c r="A10832" i="52"/>
  <c r="A10831" i="52"/>
  <c r="A10830" i="52"/>
  <c r="A10829" i="52"/>
  <c r="A10828" i="52"/>
  <c r="A10827" i="52"/>
  <c r="A10826" i="52"/>
  <c r="A10825" i="52"/>
  <c r="A10824" i="52"/>
  <c r="A10823" i="52"/>
  <c r="A10822" i="52"/>
  <c r="A10821" i="52"/>
  <c r="A10820" i="52"/>
  <c r="A10819" i="52"/>
  <c r="A10818" i="52"/>
  <c r="A10817" i="52"/>
  <c r="A10816" i="52"/>
  <c r="A10815" i="52"/>
  <c r="A10814" i="52"/>
  <c r="A10813" i="52"/>
  <c r="A10812" i="52"/>
  <c r="A10811" i="52"/>
  <c r="A10810" i="52"/>
  <c r="A10809" i="52"/>
  <c r="A10808" i="52"/>
  <c r="A10807" i="52"/>
  <c r="A10806" i="52"/>
  <c r="A10805" i="52"/>
  <c r="A10804" i="52"/>
  <c r="A10803" i="52"/>
  <c r="A10802" i="52"/>
  <c r="A10801" i="52"/>
  <c r="A10800" i="52"/>
  <c r="A10799" i="52"/>
  <c r="A10798" i="52"/>
  <c r="A10797" i="52"/>
  <c r="A10796" i="52"/>
  <c r="A10795" i="52"/>
  <c r="A10794" i="52"/>
  <c r="A10793" i="52"/>
  <c r="A10792" i="52"/>
  <c r="A10791" i="52"/>
  <c r="A10790" i="52"/>
  <c r="A10789" i="52"/>
  <c r="A10788" i="52"/>
  <c r="A10787" i="52"/>
  <c r="A10786" i="52"/>
  <c r="A10785" i="52"/>
  <c r="A10784" i="52"/>
  <c r="A10783" i="52"/>
  <c r="A10782" i="52"/>
  <c r="A10781" i="52"/>
  <c r="A10780" i="52"/>
  <c r="A10779" i="52"/>
  <c r="A10778" i="52"/>
  <c r="A10777" i="52"/>
  <c r="A10776" i="52"/>
  <c r="A10775" i="52"/>
  <c r="A10774" i="52"/>
  <c r="A10773" i="52"/>
  <c r="A10772" i="52"/>
  <c r="A10771" i="52"/>
  <c r="A10770" i="52"/>
  <c r="A10769" i="52"/>
  <c r="A10768" i="52"/>
  <c r="A10767" i="52"/>
  <c r="A10766" i="52"/>
  <c r="A10765" i="52"/>
  <c r="A10764" i="52"/>
  <c r="A10763" i="52"/>
  <c r="A10762" i="52"/>
  <c r="A10761" i="52"/>
  <c r="A10760" i="52"/>
  <c r="A10759" i="52"/>
  <c r="A10758" i="52"/>
  <c r="A10757" i="52"/>
  <c r="A10756" i="52"/>
  <c r="A10755" i="52"/>
  <c r="A10754" i="52"/>
  <c r="A10753" i="52"/>
  <c r="A10752" i="52"/>
  <c r="A10751" i="52"/>
  <c r="A10750" i="52"/>
  <c r="A10749" i="52"/>
  <c r="A10748" i="52"/>
  <c r="A10747" i="52"/>
  <c r="A10746" i="52"/>
  <c r="A10745" i="52"/>
  <c r="A10744" i="52"/>
  <c r="A10743" i="52"/>
  <c r="A10742" i="52"/>
  <c r="A10741" i="52"/>
  <c r="A10740" i="52"/>
  <c r="A10739" i="52"/>
  <c r="A10738" i="52"/>
  <c r="A10737" i="52"/>
  <c r="A10736" i="52"/>
  <c r="A10735" i="52"/>
  <c r="A10734" i="52"/>
  <c r="A10733" i="52"/>
  <c r="A10732" i="52"/>
  <c r="A10731" i="52"/>
  <c r="A10730" i="52"/>
  <c r="A10729" i="52"/>
  <c r="A10728" i="52"/>
  <c r="A10727" i="52"/>
  <c r="A10726" i="52"/>
  <c r="A10725" i="52"/>
  <c r="A10724" i="52"/>
  <c r="A10723" i="52"/>
  <c r="A10722" i="52"/>
  <c r="A10721" i="52"/>
  <c r="A10720" i="52"/>
  <c r="A10719" i="52"/>
  <c r="A10718" i="52"/>
  <c r="A10717" i="52"/>
  <c r="A10716" i="52"/>
  <c r="A10715" i="52"/>
  <c r="A10714" i="52"/>
  <c r="A10713" i="52"/>
  <c r="A10712" i="52"/>
  <c r="A10711" i="52"/>
  <c r="A10710" i="52"/>
  <c r="A10709" i="52"/>
  <c r="A10708" i="52"/>
  <c r="A10707" i="52"/>
  <c r="A10706" i="52"/>
  <c r="A10705" i="52"/>
  <c r="A10704" i="52"/>
  <c r="A10703" i="52"/>
  <c r="A10702" i="52"/>
  <c r="A10701" i="52"/>
  <c r="A10700" i="52"/>
  <c r="A10699" i="52"/>
  <c r="A10698" i="52"/>
  <c r="A10697" i="52"/>
  <c r="A10696" i="52"/>
  <c r="A10695" i="52"/>
  <c r="A10694" i="52"/>
  <c r="A10693" i="52"/>
  <c r="A10692" i="52"/>
  <c r="A10691" i="52"/>
  <c r="A10690" i="52"/>
  <c r="A10689" i="52"/>
  <c r="A10688" i="52"/>
  <c r="A10687" i="52"/>
  <c r="A10686" i="52"/>
  <c r="A10685" i="52"/>
  <c r="A10684" i="52"/>
  <c r="A10683" i="52"/>
  <c r="A10682" i="52"/>
  <c r="A10681" i="52"/>
  <c r="A10680" i="52"/>
  <c r="A10679" i="52"/>
  <c r="A10678" i="52"/>
  <c r="A10677" i="52"/>
  <c r="A10676" i="52"/>
  <c r="A10675" i="52"/>
  <c r="A10674" i="52"/>
  <c r="A10673" i="52"/>
  <c r="A10672" i="52"/>
  <c r="A10671" i="52"/>
  <c r="A10670" i="52"/>
  <c r="A10669" i="52"/>
  <c r="A10668" i="52"/>
  <c r="A10667" i="52"/>
  <c r="A10666" i="52"/>
  <c r="A10665" i="52"/>
  <c r="A10664" i="52"/>
  <c r="A10663" i="52"/>
  <c r="A10662" i="52"/>
  <c r="A10661" i="52"/>
  <c r="A10660" i="52"/>
  <c r="A10659" i="52"/>
  <c r="A10658" i="52"/>
  <c r="A10657" i="52"/>
  <c r="A10656" i="52"/>
  <c r="A10655" i="52"/>
  <c r="A10654" i="52"/>
  <c r="A10653" i="52"/>
  <c r="A10652" i="52"/>
  <c r="A10651" i="52"/>
  <c r="A10650" i="52"/>
  <c r="A10649" i="52"/>
  <c r="A10648" i="52"/>
  <c r="A10647" i="52"/>
  <c r="A10646" i="52"/>
  <c r="A10645" i="52"/>
  <c r="A10644" i="52"/>
  <c r="A10643" i="52"/>
  <c r="A10642" i="52"/>
  <c r="A10641" i="52"/>
  <c r="A10640" i="52"/>
  <c r="A10639" i="52"/>
  <c r="A10638" i="52"/>
  <c r="A10637" i="52"/>
  <c r="A10636" i="52"/>
  <c r="A10635" i="52"/>
  <c r="A10634" i="52"/>
  <c r="A10633" i="52"/>
  <c r="A10632" i="52"/>
  <c r="A10631" i="52"/>
  <c r="A10630" i="52"/>
  <c r="A10629" i="52"/>
  <c r="A10628" i="52"/>
  <c r="A10627" i="52"/>
  <c r="A10626" i="52"/>
  <c r="A10625" i="52"/>
  <c r="A10624" i="52"/>
  <c r="A10623" i="52"/>
  <c r="A10622" i="52"/>
  <c r="A10621" i="52"/>
  <c r="A10620" i="52"/>
  <c r="A10619" i="52"/>
  <c r="A10618" i="52"/>
  <c r="A10617" i="52"/>
  <c r="A10616" i="52"/>
  <c r="A10615" i="52"/>
  <c r="A10614" i="52"/>
  <c r="A10613" i="52"/>
  <c r="A10612" i="52"/>
  <c r="A10611" i="52"/>
  <c r="A10610" i="52"/>
  <c r="A10609" i="52"/>
  <c r="A10608" i="52"/>
  <c r="A10607" i="52"/>
  <c r="A10606" i="52"/>
  <c r="A10605" i="52"/>
  <c r="A10604" i="52"/>
  <c r="A10603" i="52"/>
  <c r="A10602" i="52"/>
  <c r="A10601" i="52"/>
  <c r="A10600" i="52"/>
  <c r="A10599" i="52"/>
  <c r="A10598" i="52"/>
  <c r="A10597" i="52"/>
  <c r="A10596" i="52"/>
  <c r="A10595" i="52"/>
  <c r="A10594" i="52"/>
  <c r="A10593" i="52"/>
  <c r="A10592" i="52"/>
  <c r="A10591" i="52"/>
  <c r="A10590" i="52"/>
  <c r="A10589" i="52"/>
  <c r="A10588" i="52"/>
  <c r="A10587" i="52"/>
  <c r="A10586" i="52"/>
  <c r="A10585" i="52"/>
  <c r="A10584" i="52"/>
  <c r="A10583" i="52"/>
  <c r="A10582" i="52"/>
  <c r="A10581" i="52"/>
  <c r="A10580" i="52"/>
  <c r="A10579" i="52"/>
  <c r="A10578" i="52"/>
  <c r="A10577" i="52"/>
  <c r="A10576" i="52"/>
  <c r="A10575" i="52"/>
  <c r="A10574" i="52"/>
  <c r="A10573" i="52"/>
  <c r="A10572" i="52"/>
  <c r="A10571" i="52"/>
  <c r="A10570" i="52"/>
  <c r="A10569" i="52"/>
  <c r="A10568" i="52"/>
  <c r="A10567" i="52"/>
  <c r="A10566" i="52"/>
  <c r="A10565" i="52"/>
  <c r="A10564" i="52"/>
  <c r="A10563" i="52"/>
  <c r="A10562" i="52"/>
  <c r="A10561" i="52"/>
  <c r="A10560" i="52"/>
  <c r="A10559" i="52"/>
  <c r="A10558" i="52"/>
  <c r="A10557" i="52"/>
  <c r="A10556" i="52"/>
  <c r="A10555" i="52"/>
  <c r="A10554" i="52"/>
  <c r="A10553" i="52"/>
  <c r="A10552" i="52"/>
  <c r="A10551" i="52"/>
  <c r="A10550" i="52"/>
  <c r="A10549" i="52"/>
  <c r="A10548" i="52"/>
  <c r="A10547" i="52"/>
  <c r="A10546" i="52"/>
  <c r="A10545" i="52"/>
  <c r="A10544" i="52"/>
  <c r="A10543" i="52"/>
  <c r="A10542" i="52"/>
  <c r="A10541" i="52"/>
  <c r="A10540" i="52"/>
  <c r="A10539" i="52"/>
  <c r="A10538" i="52"/>
  <c r="A10537" i="52"/>
  <c r="A10536" i="52"/>
  <c r="A10535" i="52"/>
  <c r="A10534" i="52"/>
  <c r="A10533" i="52"/>
  <c r="A10532" i="52"/>
  <c r="A10531" i="52"/>
  <c r="A10530" i="52"/>
  <c r="A10529" i="52"/>
  <c r="A10528" i="52"/>
  <c r="A10527" i="52"/>
  <c r="A10526" i="52"/>
  <c r="A10525" i="52"/>
  <c r="A10524" i="52"/>
  <c r="A10523" i="52"/>
  <c r="A10522" i="52"/>
  <c r="A10521" i="52"/>
  <c r="A10520" i="52"/>
  <c r="A10519" i="52"/>
  <c r="A10518" i="52"/>
  <c r="A10517" i="52"/>
  <c r="A10516" i="52"/>
  <c r="A10515" i="52"/>
  <c r="A10514" i="52"/>
  <c r="A10513" i="52"/>
  <c r="A10512" i="52"/>
  <c r="A10511" i="52"/>
  <c r="A10510" i="52"/>
  <c r="A10509" i="52"/>
  <c r="A10508" i="52"/>
  <c r="A10507" i="52"/>
  <c r="A10506" i="52"/>
  <c r="A10505" i="52"/>
  <c r="A10504" i="52"/>
  <c r="A10503" i="52"/>
  <c r="A10502" i="52"/>
  <c r="A10501" i="52"/>
  <c r="A10500" i="52"/>
  <c r="A10499" i="52"/>
  <c r="A10498" i="52"/>
  <c r="A10497" i="52"/>
  <c r="A10496" i="52"/>
  <c r="A10495" i="52"/>
  <c r="A10494" i="52"/>
  <c r="A10493" i="52"/>
  <c r="A10492" i="52"/>
  <c r="A10491" i="52"/>
  <c r="A10490" i="52"/>
  <c r="A10489" i="52"/>
  <c r="A10488" i="52"/>
  <c r="A10487" i="52"/>
  <c r="A10486" i="52"/>
  <c r="A10485" i="52"/>
  <c r="A10484" i="52"/>
  <c r="A10483" i="52"/>
  <c r="A10482" i="52"/>
  <c r="A10481" i="52"/>
  <c r="A10480" i="52"/>
  <c r="A10479" i="52"/>
  <c r="A10478" i="52"/>
  <c r="A10477" i="52"/>
  <c r="A10476" i="52"/>
  <c r="A10475" i="52"/>
  <c r="A10474" i="52"/>
  <c r="A10473" i="52"/>
  <c r="A10472" i="52"/>
  <c r="A10471" i="52"/>
  <c r="A10470" i="52"/>
  <c r="A10469" i="52"/>
  <c r="A10468" i="52"/>
  <c r="A10467" i="52"/>
  <c r="A10466" i="52"/>
  <c r="A10465" i="52"/>
  <c r="A10464" i="52"/>
  <c r="A10463" i="52"/>
  <c r="A10462" i="52"/>
  <c r="A10461" i="52"/>
  <c r="A10460" i="52"/>
  <c r="A10459" i="52"/>
  <c r="A10458" i="52"/>
  <c r="A10457" i="52"/>
  <c r="A10456" i="52"/>
  <c r="A10455" i="52"/>
  <c r="A10454" i="52"/>
  <c r="A10453" i="52"/>
  <c r="A10452" i="52"/>
  <c r="A10451" i="52"/>
  <c r="A10450" i="52"/>
  <c r="A10449" i="52"/>
  <c r="A10448" i="52"/>
  <c r="A10447" i="52"/>
  <c r="A10446" i="52"/>
  <c r="A10445" i="52"/>
  <c r="A10444" i="52"/>
  <c r="A10443" i="52"/>
  <c r="A10442" i="52"/>
  <c r="A10441" i="52"/>
  <c r="A10440" i="52"/>
  <c r="A10439" i="52"/>
  <c r="A10438" i="52"/>
  <c r="A10437" i="52"/>
  <c r="A10436" i="52"/>
  <c r="A10435" i="52"/>
  <c r="A10434" i="52"/>
  <c r="A10433" i="52"/>
  <c r="A10432" i="52"/>
  <c r="A10431" i="52"/>
  <c r="A10430" i="52"/>
  <c r="A10429" i="52"/>
  <c r="A10428" i="52"/>
  <c r="A10427" i="52"/>
  <c r="A10426" i="52"/>
  <c r="A10425" i="52"/>
  <c r="A10424" i="52"/>
  <c r="A10423" i="52"/>
  <c r="A10422" i="52"/>
  <c r="A10421" i="52"/>
  <c r="A10420" i="52"/>
  <c r="A10419" i="52"/>
  <c r="A10418" i="52"/>
  <c r="A10417" i="52"/>
  <c r="A10416" i="52"/>
  <c r="A10415" i="52"/>
  <c r="A10414" i="52"/>
  <c r="A10413" i="52"/>
  <c r="A10412" i="52"/>
  <c r="A10411" i="52"/>
  <c r="A10410" i="52"/>
  <c r="A10409" i="52"/>
  <c r="A10408" i="52"/>
  <c r="A10407" i="52"/>
  <c r="A10406" i="52"/>
  <c r="A10405" i="52"/>
  <c r="A10404" i="52"/>
  <c r="A10403" i="52"/>
  <c r="A10402" i="52"/>
  <c r="A10401" i="52"/>
  <c r="A10400" i="52"/>
  <c r="A10399" i="52"/>
  <c r="A10398" i="52"/>
  <c r="A10397" i="52"/>
  <c r="A10396" i="52"/>
  <c r="A10395" i="52"/>
  <c r="A10394" i="52"/>
  <c r="A10393" i="52"/>
  <c r="A10392" i="52"/>
  <c r="A10391" i="52"/>
  <c r="A10390" i="52"/>
  <c r="A10389" i="52"/>
  <c r="A10388" i="52"/>
  <c r="A10387" i="52"/>
  <c r="A10386" i="52"/>
  <c r="A10385" i="52"/>
  <c r="A10384" i="52"/>
  <c r="A10383" i="52"/>
  <c r="A10382" i="52"/>
  <c r="A10381" i="52"/>
  <c r="A10380" i="52"/>
  <c r="A10379" i="52"/>
  <c r="A10378" i="52"/>
  <c r="A10377" i="52"/>
  <c r="A10376" i="52"/>
  <c r="A10375" i="52"/>
  <c r="A10374" i="52"/>
  <c r="A10373" i="52"/>
  <c r="A10372" i="52"/>
  <c r="A10371" i="52"/>
  <c r="A10370" i="52"/>
  <c r="A10369" i="52"/>
  <c r="A10368" i="52"/>
  <c r="A10367" i="52"/>
  <c r="A10366" i="52"/>
  <c r="A10365" i="52"/>
  <c r="A10364" i="52"/>
  <c r="A10363" i="52"/>
  <c r="A10362" i="52"/>
  <c r="A10361" i="52"/>
  <c r="A10360" i="52"/>
  <c r="A10359" i="52"/>
  <c r="A10358" i="52"/>
  <c r="A10357" i="52"/>
  <c r="A10356" i="52"/>
  <c r="A10355" i="52"/>
  <c r="A10354" i="52"/>
  <c r="A10353" i="52"/>
  <c r="A10352" i="52"/>
  <c r="A10351" i="52"/>
  <c r="A10350" i="52"/>
  <c r="A10349" i="52"/>
  <c r="A10348" i="52"/>
  <c r="A10347" i="52"/>
  <c r="A10346" i="52"/>
  <c r="A10345" i="52"/>
  <c r="A10344" i="52"/>
  <c r="A10343" i="52"/>
  <c r="A10342" i="52"/>
  <c r="A10341" i="52"/>
  <c r="A10340" i="52"/>
  <c r="A10339" i="52"/>
  <c r="A10338" i="52"/>
  <c r="A10337" i="52"/>
  <c r="A10336" i="52"/>
  <c r="A10335" i="52"/>
  <c r="A10334" i="52"/>
  <c r="A10333" i="52"/>
  <c r="A10332" i="52"/>
  <c r="A10331" i="52"/>
  <c r="A10330" i="52"/>
  <c r="A10329" i="52"/>
  <c r="A10328" i="52"/>
  <c r="A10327" i="52"/>
  <c r="A10326" i="52"/>
  <c r="A10325" i="52"/>
  <c r="A10324" i="52"/>
  <c r="A10323" i="52"/>
  <c r="A10322" i="52"/>
  <c r="A10321" i="52"/>
  <c r="A10320" i="52"/>
  <c r="A10319" i="52"/>
  <c r="A10318" i="52"/>
  <c r="A10317" i="52"/>
  <c r="A10316" i="52"/>
  <c r="A10315" i="52"/>
  <c r="A10314" i="52"/>
  <c r="A10313" i="52"/>
  <c r="A10312" i="52"/>
  <c r="A10311" i="52"/>
  <c r="A10310" i="52"/>
  <c r="A10309" i="52"/>
  <c r="A10308" i="52"/>
  <c r="A10307" i="52"/>
  <c r="A10306" i="52"/>
  <c r="A10305" i="52"/>
  <c r="A10304" i="52"/>
  <c r="A10303" i="52"/>
  <c r="A10302" i="52"/>
  <c r="A10301" i="52"/>
  <c r="A10300" i="52"/>
  <c r="A10299" i="52"/>
  <c r="A10298" i="52"/>
  <c r="A10297" i="52"/>
  <c r="A10296" i="52"/>
  <c r="A10295" i="52"/>
  <c r="A10294" i="52"/>
  <c r="A10293" i="52"/>
  <c r="A10292" i="52"/>
  <c r="A10291" i="52"/>
  <c r="A10290" i="52"/>
  <c r="A10289" i="52"/>
  <c r="A10288" i="52"/>
  <c r="A10287" i="52"/>
  <c r="A10286" i="52"/>
  <c r="A10285" i="52"/>
  <c r="A10284" i="52"/>
  <c r="A10283" i="52"/>
  <c r="A10282" i="52"/>
  <c r="A10281" i="52"/>
  <c r="A10280" i="52"/>
  <c r="A10279" i="52"/>
  <c r="A10278" i="52"/>
  <c r="A10277" i="52"/>
  <c r="A10276" i="52"/>
  <c r="A10275" i="52"/>
  <c r="A10274" i="52"/>
  <c r="A10273" i="52"/>
  <c r="A10272" i="52"/>
  <c r="A10271" i="52"/>
  <c r="A10270" i="52"/>
  <c r="A10269" i="52"/>
  <c r="A10268" i="52"/>
  <c r="A10267" i="52"/>
  <c r="A10266" i="52"/>
  <c r="A10265" i="52"/>
  <c r="A10264" i="52"/>
  <c r="A10263" i="52"/>
  <c r="A10262" i="52"/>
  <c r="A10261" i="52"/>
  <c r="A10260" i="52"/>
  <c r="A10259" i="52"/>
  <c r="A10258" i="52"/>
  <c r="A10257" i="52"/>
  <c r="A10256" i="52"/>
  <c r="A10255" i="52"/>
  <c r="A10254" i="52"/>
  <c r="A10253" i="52"/>
  <c r="A10252" i="52"/>
  <c r="A10251" i="52"/>
  <c r="A10250" i="52"/>
  <c r="A10249" i="52"/>
  <c r="A10248" i="52"/>
  <c r="A10247" i="52"/>
  <c r="A10246" i="52"/>
  <c r="A10245" i="52"/>
  <c r="A10244" i="52"/>
  <c r="A10243" i="52"/>
  <c r="A10242" i="52"/>
  <c r="A10241" i="52"/>
  <c r="A10240" i="52"/>
  <c r="A10239" i="52"/>
  <c r="A10238" i="52"/>
  <c r="A10237" i="52"/>
  <c r="A10236" i="52"/>
  <c r="A10235" i="52"/>
  <c r="A10234" i="52"/>
  <c r="A10233" i="52"/>
  <c r="A10232" i="52"/>
  <c r="A10231" i="52"/>
  <c r="A10230" i="52"/>
  <c r="A10229" i="52"/>
  <c r="A10228" i="52"/>
  <c r="A10227" i="52"/>
  <c r="A10226" i="52"/>
  <c r="A10225" i="52"/>
  <c r="A10224" i="52"/>
  <c r="A10223" i="52"/>
  <c r="A10222" i="52"/>
  <c r="A10221" i="52"/>
  <c r="A10220" i="52"/>
  <c r="A10219" i="52"/>
  <c r="A10218" i="52"/>
  <c r="A10217" i="52"/>
  <c r="A10216" i="52"/>
  <c r="A10215" i="52"/>
  <c r="A10214" i="52"/>
  <c r="A10213" i="52"/>
  <c r="A10212" i="52"/>
  <c r="A10211" i="52"/>
  <c r="A10210" i="52"/>
  <c r="A10209" i="52"/>
  <c r="A10208" i="52"/>
  <c r="A10207" i="52"/>
  <c r="A10206" i="52"/>
  <c r="A10205" i="52"/>
  <c r="A10204" i="52"/>
  <c r="A10203" i="52"/>
  <c r="A10202" i="52"/>
  <c r="A10201" i="52"/>
  <c r="A10200" i="52"/>
  <c r="A10199" i="52"/>
  <c r="A10198" i="52"/>
  <c r="A10197" i="52"/>
  <c r="A10196" i="52"/>
  <c r="A10195" i="52"/>
  <c r="A10194" i="52"/>
  <c r="A10193" i="52"/>
  <c r="A10192" i="52"/>
  <c r="A10191" i="52"/>
  <c r="A10190" i="52"/>
  <c r="A10189" i="52"/>
  <c r="A10188" i="52"/>
  <c r="A10187" i="52"/>
  <c r="A10186" i="52"/>
  <c r="A10185" i="52"/>
  <c r="A10184" i="52"/>
  <c r="A10183" i="52"/>
  <c r="A10182" i="52"/>
  <c r="A10181" i="52"/>
  <c r="A10180" i="52"/>
  <c r="A10179" i="52"/>
  <c r="A10178" i="52"/>
  <c r="A10177" i="52"/>
  <c r="A10176" i="52"/>
  <c r="A10175" i="52"/>
  <c r="A10174" i="52"/>
  <c r="A10173" i="52"/>
  <c r="A10172" i="52"/>
  <c r="A10171" i="52"/>
  <c r="A10170" i="52"/>
  <c r="A10169" i="52"/>
  <c r="A10168" i="52"/>
  <c r="A10167" i="52"/>
  <c r="A10166" i="52"/>
  <c r="A10165" i="52"/>
  <c r="A10164" i="52"/>
  <c r="A10163" i="52"/>
  <c r="A10162" i="52"/>
  <c r="A10161" i="52"/>
  <c r="A10160" i="52"/>
  <c r="A10159" i="52"/>
  <c r="A10158" i="52"/>
  <c r="A10157" i="52"/>
  <c r="A10156" i="52"/>
  <c r="A10155" i="52"/>
  <c r="A10154" i="52"/>
  <c r="A10153" i="52"/>
  <c r="A10152" i="52"/>
  <c r="A10151" i="52"/>
  <c r="A10150" i="52"/>
  <c r="A10149" i="52"/>
  <c r="A10148" i="52"/>
  <c r="A10147" i="52"/>
  <c r="A10146" i="52"/>
  <c r="A10145" i="52"/>
  <c r="A10144" i="52"/>
  <c r="A10143" i="52"/>
  <c r="A10142" i="52"/>
  <c r="A10141" i="52"/>
  <c r="A10140" i="52"/>
  <c r="A10139" i="52"/>
  <c r="A10138" i="52"/>
  <c r="A10137" i="52"/>
  <c r="A10136" i="52"/>
  <c r="A10135" i="52"/>
  <c r="A10134" i="52"/>
  <c r="A10133" i="52"/>
  <c r="A10132" i="52"/>
  <c r="A10131" i="52"/>
  <c r="A10130" i="52"/>
  <c r="A10129" i="52"/>
  <c r="A10128" i="52"/>
  <c r="A10127" i="52"/>
  <c r="A10126" i="52"/>
  <c r="A10125" i="52"/>
  <c r="A10124" i="52"/>
  <c r="A10123" i="52"/>
  <c r="A10122" i="52"/>
  <c r="A10121" i="52"/>
  <c r="A10120" i="52"/>
  <c r="A10119" i="52"/>
  <c r="A10118" i="52"/>
  <c r="A10117" i="52"/>
  <c r="A10116" i="52"/>
  <c r="A10115" i="52"/>
  <c r="A10114" i="52"/>
  <c r="A10113" i="52"/>
  <c r="A10112" i="52"/>
  <c r="A10111" i="52"/>
  <c r="A10110" i="52"/>
  <c r="A10109" i="52"/>
  <c r="A10108" i="52"/>
  <c r="A10107" i="52"/>
  <c r="A10106" i="52"/>
  <c r="A10105" i="52"/>
  <c r="A10104" i="52"/>
  <c r="A10103" i="52"/>
  <c r="A10102" i="52"/>
  <c r="A10101" i="52"/>
  <c r="A10100" i="52"/>
  <c r="A10099" i="52"/>
  <c r="A10098" i="52"/>
  <c r="A10097" i="52"/>
  <c r="A10096" i="52"/>
  <c r="A10095" i="52"/>
  <c r="A10094" i="52"/>
  <c r="A10093" i="52"/>
  <c r="A10092" i="52"/>
  <c r="A10091" i="52"/>
  <c r="A10090" i="52"/>
  <c r="A10089" i="52"/>
  <c r="A10088" i="52"/>
  <c r="A10087" i="52"/>
  <c r="A10086" i="52"/>
  <c r="A10085" i="52"/>
  <c r="A10084" i="52"/>
  <c r="A10083" i="52"/>
  <c r="A10082" i="52"/>
  <c r="A10081" i="52"/>
  <c r="A10080" i="52"/>
  <c r="A10079" i="52"/>
  <c r="A10078" i="52"/>
  <c r="A10077" i="52"/>
  <c r="A10076" i="52"/>
  <c r="A10075" i="52"/>
  <c r="A10074" i="52"/>
  <c r="A10073" i="52"/>
  <c r="A10072" i="52"/>
  <c r="A10071" i="52"/>
  <c r="A10070" i="52"/>
  <c r="A10069" i="52"/>
  <c r="A10068" i="52"/>
  <c r="A10067" i="52"/>
  <c r="A10066" i="52"/>
  <c r="A10065" i="52"/>
  <c r="A10064" i="52"/>
  <c r="A10063" i="52"/>
  <c r="A10062" i="52"/>
  <c r="A10061" i="52"/>
  <c r="A10060" i="52"/>
  <c r="A10059" i="52"/>
  <c r="A10058" i="52"/>
  <c r="A10057" i="52"/>
  <c r="A10056" i="52"/>
  <c r="A10055" i="52"/>
  <c r="A10054" i="52"/>
  <c r="A10053" i="52"/>
  <c r="A10052" i="52"/>
  <c r="A10051" i="52"/>
  <c r="A10050" i="52"/>
  <c r="A10049" i="52"/>
  <c r="A10048" i="52"/>
  <c r="A10047" i="52"/>
  <c r="A10046" i="52"/>
  <c r="A10045" i="52"/>
  <c r="A10044" i="52"/>
  <c r="A10043" i="52"/>
  <c r="A10042" i="52"/>
  <c r="A10041" i="52"/>
  <c r="A10040" i="52"/>
  <c r="A10039" i="52"/>
  <c r="A10038" i="52"/>
  <c r="A10037" i="52"/>
  <c r="A10036" i="52"/>
  <c r="A10035" i="52"/>
  <c r="A10034" i="52"/>
  <c r="A10033" i="52"/>
  <c r="A10032" i="52"/>
  <c r="A10031" i="52"/>
  <c r="A10030" i="52"/>
  <c r="A10029" i="52"/>
  <c r="A10028" i="52"/>
  <c r="A10027" i="52"/>
  <c r="A10026" i="52"/>
  <c r="A10025" i="52"/>
  <c r="A10024" i="52"/>
  <c r="A10023" i="52"/>
  <c r="A10022" i="52"/>
  <c r="A10021" i="52"/>
  <c r="A10020" i="52"/>
  <c r="A10019" i="52"/>
  <c r="A10018" i="52"/>
  <c r="A10017" i="52"/>
  <c r="A10016" i="52"/>
  <c r="A10015" i="52"/>
  <c r="A10014" i="52"/>
  <c r="A10013" i="52"/>
  <c r="A10012" i="52"/>
  <c r="A10011" i="52"/>
  <c r="A10010" i="52"/>
  <c r="A10009" i="52"/>
  <c r="A10008" i="52"/>
  <c r="A10007" i="52"/>
  <c r="A10006" i="52"/>
  <c r="A10005" i="52"/>
  <c r="A10004" i="52"/>
  <c r="A10003" i="52"/>
  <c r="A10002" i="52"/>
  <c r="A10001" i="52"/>
  <c r="A10000" i="52"/>
  <c r="A9999" i="52"/>
  <c r="A9998" i="52"/>
  <c r="A9997" i="52"/>
  <c r="A9996" i="52"/>
  <c r="A9995" i="52"/>
  <c r="A9994" i="52"/>
  <c r="A9993" i="52"/>
  <c r="A9992" i="52"/>
  <c r="A9991" i="52"/>
  <c r="A9990" i="52"/>
  <c r="A9989" i="52"/>
  <c r="A9988" i="52"/>
  <c r="A9987" i="52"/>
  <c r="A9986" i="52"/>
  <c r="A9985" i="52"/>
  <c r="A9984" i="52"/>
  <c r="A9983" i="52"/>
  <c r="A9982" i="52"/>
  <c r="A9981" i="52"/>
  <c r="A9980" i="52"/>
  <c r="A9979" i="52"/>
  <c r="A9978" i="52"/>
  <c r="A9977" i="52"/>
  <c r="A9976" i="52"/>
  <c r="A9975" i="52"/>
  <c r="A9974" i="52"/>
  <c r="A9973" i="52"/>
  <c r="A9972" i="52"/>
  <c r="A9971" i="52"/>
  <c r="A9970" i="52"/>
  <c r="A9969" i="52"/>
  <c r="A9968" i="52"/>
  <c r="A9967" i="52"/>
  <c r="A9966" i="52"/>
  <c r="A9965" i="52"/>
  <c r="A9964" i="52"/>
  <c r="A9963" i="52"/>
  <c r="A9962" i="52"/>
  <c r="A9961" i="52"/>
  <c r="A9960" i="52"/>
  <c r="A9959" i="52"/>
  <c r="A9958" i="52"/>
  <c r="A9957" i="52"/>
  <c r="A9956" i="52"/>
  <c r="A9955" i="52"/>
  <c r="A9954" i="52"/>
  <c r="A9953" i="52"/>
  <c r="A9952" i="52"/>
  <c r="A9951" i="52"/>
  <c r="A9950" i="52"/>
  <c r="A9949" i="52"/>
  <c r="A9948" i="52"/>
  <c r="A9947" i="52"/>
  <c r="A9946" i="52"/>
  <c r="A9945" i="52"/>
  <c r="A9944" i="52"/>
  <c r="A9943" i="52"/>
  <c r="A9942" i="52"/>
  <c r="A9941" i="52"/>
  <c r="A9940" i="52"/>
  <c r="A9939" i="52"/>
  <c r="A9938" i="52"/>
  <c r="A9937" i="52"/>
  <c r="A9936" i="52"/>
  <c r="A9935" i="52"/>
  <c r="A9934" i="52"/>
  <c r="A9933" i="52"/>
  <c r="A9932" i="52"/>
  <c r="A9931" i="52"/>
  <c r="A9930" i="52"/>
  <c r="A9929" i="52"/>
  <c r="A9928" i="52"/>
  <c r="A9927" i="52"/>
  <c r="A9926" i="52"/>
  <c r="A9925" i="52"/>
  <c r="A9924" i="52"/>
  <c r="A9923" i="52"/>
  <c r="A9922" i="52"/>
  <c r="A9921" i="52"/>
  <c r="A9920" i="52"/>
  <c r="A9919" i="52"/>
  <c r="A9918" i="52"/>
  <c r="A9917" i="52"/>
  <c r="A9916" i="52"/>
  <c r="A9915" i="52"/>
  <c r="A9914" i="52"/>
  <c r="A9913" i="52"/>
  <c r="A9912" i="52"/>
  <c r="A9911" i="52"/>
  <c r="A9910" i="52"/>
  <c r="A9909" i="52"/>
  <c r="A9908" i="52"/>
  <c r="A9907" i="52"/>
  <c r="A9906" i="52"/>
  <c r="A9905" i="52"/>
  <c r="A9904" i="52"/>
  <c r="A9903" i="52"/>
  <c r="A9902" i="52"/>
  <c r="A9901" i="52"/>
  <c r="A9900" i="52"/>
  <c r="A9899" i="52"/>
  <c r="A9898" i="52"/>
  <c r="A9897" i="52"/>
  <c r="A9896" i="52"/>
  <c r="A9895" i="52"/>
  <c r="A9894" i="52"/>
  <c r="A9893" i="52"/>
  <c r="A9892" i="52"/>
  <c r="A9891" i="52"/>
  <c r="A9890" i="52"/>
  <c r="A9889" i="52"/>
  <c r="A9888" i="52"/>
  <c r="A9887" i="52"/>
  <c r="A9886" i="52"/>
  <c r="A9885" i="52"/>
  <c r="A9884" i="52"/>
  <c r="A9883" i="52"/>
  <c r="A9882" i="52"/>
  <c r="A9881" i="52"/>
  <c r="A9880" i="52"/>
  <c r="A9879" i="52"/>
  <c r="A9878" i="52"/>
  <c r="A9877" i="52"/>
  <c r="A9876" i="52"/>
  <c r="A9875" i="52"/>
  <c r="A9874" i="52"/>
  <c r="A9873" i="52"/>
  <c r="A9872" i="52"/>
  <c r="A9871" i="52"/>
  <c r="A9870" i="52"/>
  <c r="A9869" i="52"/>
  <c r="A9868" i="52"/>
  <c r="A9867" i="52"/>
  <c r="A9866" i="52"/>
  <c r="A9865" i="52"/>
  <c r="A9864" i="52"/>
  <c r="A9863" i="52"/>
  <c r="A9862" i="52"/>
  <c r="A9861" i="52"/>
  <c r="A9860" i="52"/>
  <c r="A9859" i="52"/>
  <c r="A9858" i="52"/>
  <c r="A9857" i="52"/>
  <c r="A9856" i="52"/>
  <c r="A9855" i="52"/>
  <c r="A9854" i="52"/>
  <c r="A9853" i="52"/>
  <c r="A9852" i="52"/>
  <c r="A9851" i="52"/>
  <c r="A9850" i="52"/>
  <c r="A9849" i="52"/>
  <c r="A9848" i="52"/>
  <c r="A9847" i="52"/>
  <c r="A9846" i="52"/>
  <c r="A9845" i="52"/>
  <c r="A9844" i="52"/>
  <c r="A9843" i="52"/>
  <c r="A9842" i="52"/>
  <c r="A9841" i="52"/>
  <c r="A9840" i="52"/>
  <c r="A9839" i="52"/>
  <c r="A9838" i="52"/>
  <c r="A9837" i="52"/>
  <c r="A9836" i="52"/>
  <c r="A9835" i="52"/>
  <c r="A9834" i="52"/>
  <c r="A9833" i="52"/>
  <c r="A9832" i="52"/>
  <c r="A9831" i="52"/>
  <c r="A9830" i="52"/>
  <c r="A9829" i="52"/>
  <c r="A9828" i="52"/>
  <c r="A9827" i="52"/>
  <c r="A9826" i="52"/>
  <c r="A9825" i="52"/>
  <c r="A9824" i="52"/>
  <c r="A9823" i="52"/>
  <c r="A9822" i="52"/>
  <c r="A9821" i="52"/>
  <c r="A9820" i="52"/>
  <c r="A9819" i="52"/>
  <c r="A9818" i="52"/>
  <c r="A9817" i="52"/>
  <c r="A9816" i="52"/>
  <c r="A9815" i="52"/>
  <c r="A9814" i="52"/>
  <c r="A9813" i="52"/>
  <c r="A9812" i="52"/>
  <c r="A9811" i="52"/>
  <c r="A9810" i="52"/>
  <c r="A9809" i="52"/>
  <c r="A9808" i="52"/>
  <c r="A9807" i="52"/>
  <c r="A9806" i="52"/>
  <c r="A9805" i="52"/>
  <c r="A9804" i="52"/>
  <c r="A9803" i="52"/>
  <c r="A9802" i="52"/>
  <c r="A9801" i="52"/>
  <c r="A9800" i="52"/>
  <c r="A9799" i="52"/>
  <c r="A9798" i="52"/>
  <c r="A9797" i="52"/>
  <c r="A9796" i="52"/>
  <c r="A9795" i="52"/>
  <c r="A9794" i="52"/>
  <c r="A9793" i="52"/>
  <c r="A9792" i="52"/>
  <c r="A9791" i="52"/>
  <c r="A9790" i="52"/>
  <c r="A9789" i="52"/>
  <c r="A9788" i="52"/>
  <c r="A9787" i="52"/>
  <c r="A9786" i="52"/>
  <c r="A9785" i="52"/>
  <c r="A9784" i="52"/>
  <c r="A9783" i="52"/>
  <c r="A9782" i="52"/>
  <c r="A9781" i="52"/>
  <c r="A9780" i="52"/>
  <c r="A9779" i="52"/>
  <c r="A9778" i="52"/>
  <c r="A9777" i="52"/>
  <c r="A9776" i="52"/>
  <c r="A9775" i="52"/>
  <c r="A9774" i="52"/>
  <c r="A9773" i="52"/>
  <c r="A9772" i="52"/>
  <c r="A9771" i="52"/>
  <c r="A9770" i="52"/>
  <c r="A9769" i="52"/>
  <c r="A9768" i="52"/>
  <c r="A9767" i="52"/>
  <c r="A9766" i="52"/>
  <c r="A9765" i="52"/>
  <c r="A9764" i="52"/>
  <c r="A9763" i="52"/>
  <c r="A9762" i="52"/>
  <c r="A9761" i="52"/>
  <c r="A9760" i="52"/>
  <c r="A9759" i="52"/>
  <c r="A9758" i="52"/>
  <c r="A9757" i="52"/>
  <c r="A9756" i="52"/>
  <c r="A9755" i="52"/>
  <c r="A9754" i="52"/>
  <c r="A9753" i="52"/>
  <c r="A9752" i="52"/>
  <c r="A9751" i="52"/>
  <c r="A9750" i="52"/>
  <c r="A9749" i="52"/>
  <c r="A9748" i="52"/>
  <c r="A9747" i="52"/>
  <c r="A9746" i="52"/>
  <c r="A9745" i="52"/>
  <c r="A9744" i="52"/>
  <c r="A9743" i="52"/>
  <c r="A9742" i="52"/>
  <c r="A9741" i="52"/>
  <c r="A9740" i="52"/>
  <c r="A9739" i="52"/>
  <c r="A9738" i="52"/>
  <c r="A9737" i="52"/>
  <c r="A9736" i="52"/>
  <c r="A9735" i="52"/>
  <c r="A9734" i="52"/>
  <c r="A9733" i="52"/>
  <c r="A9732" i="52"/>
  <c r="A9731" i="52"/>
  <c r="A9730" i="52"/>
  <c r="A9729" i="52"/>
  <c r="A9728" i="52"/>
  <c r="A9727" i="52"/>
  <c r="A9726" i="52"/>
  <c r="A9725" i="52"/>
  <c r="A9724" i="52"/>
  <c r="A9723" i="52"/>
  <c r="A9722" i="52"/>
  <c r="A9721" i="52"/>
  <c r="A9720" i="52"/>
  <c r="A9719" i="52"/>
  <c r="A9718" i="52"/>
  <c r="A9717" i="52"/>
  <c r="A9716" i="52"/>
  <c r="A9715" i="52"/>
  <c r="A9714" i="52"/>
  <c r="A9713" i="52"/>
  <c r="A9712" i="52"/>
  <c r="A9711" i="52"/>
  <c r="A9710" i="52"/>
  <c r="A9709" i="52"/>
  <c r="A9708" i="52"/>
  <c r="A9707" i="52"/>
  <c r="A9706" i="52"/>
  <c r="A9705" i="52"/>
  <c r="A9704" i="52"/>
  <c r="A9703" i="52"/>
  <c r="A9702" i="52"/>
  <c r="A9701" i="52"/>
  <c r="A9700" i="52"/>
  <c r="A9699" i="52"/>
  <c r="A9698" i="52"/>
  <c r="A9697" i="52"/>
  <c r="A9696" i="52"/>
  <c r="A9695" i="52"/>
  <c r="A9694" i="52"/>
  <c r="A9693" i="52"/>
  <c r="A9692" i="52"/>
  <c r="A9691" i="52"/>
  <c r="A9690" i="52"/>
  <c r="A9689" i="52"/>
  <c r="A9688" i="52"/>
  <c r="A9687" i="52"/>
  <c r="A9686" i="52"/>
  <c r="A9685" i="52"/>
  <c r="A9684" i="52"/>
  <c r="A9683" i="52"/>
  <c r="A9682" i="52"/>
  <c r="A9681" i="52"/>
  <c r="A9680" i="52"/>
  <c r="A9679" i="52"/>
  <c r="A9678" i="52"/>
  <c r="A9677" i="52"/>
  <c r="A9676" i="52"/>
  <c r="A9675" i="52"/>
  <c r="A9674" i="52"/>
  <c r="A9673" i="52"/>
  <c r="A9672" i="52"/>
  <c r="A9671" i="52"/>
  <c r="A9670" i="52"/>
  <c r="A9669" i="52"/>
  <c r="A9668" i="52"/>
  <c r="A9667" i="52"/>
  <c r="A9666" i="52"/>
  <c r="A9665" i="52"/>
  <c r="A9664" i="52"/>
  <c r="A9663" i="52"/>
  <c r="A9662" i="52"/>
  <c r="A9661" i="52"/>
  <c r="A9660" i="52"/>
  <c r="A9659" i="52"/>
  <c r="A9658" i="52"/>
  <c r="A9657" i="52"/>
  <c r="A9656" i="52"/>
  <c r="A9655" i="52"/>
  <c r="A9654" i="52"/>
  <c r="A9653" i="52"/>
  <c r="A9652" i="52"/>
  <c r="A9651" i="52"/>
  <c r="A9650" i="52"/>
  <c r="A9649" i="52"/>
  <c r="A9648" i="52"/>
  <c r="A9647" i="52"/>
  <c r="A9646" i="52"/>
  <c r="A9645" i="52"/>
  <c r="A9644" i="52"/>
  <c r="A9643" i="52"/>
  <c r="A9642" i="52"/>
  <c r="A9641" i="52"/>
  <c r="A9640" i="52"/>
  <c r="A9639" i="52"/>
  <c r="A9638" i="52"/>
  <c r="A9637" i="52"/>
  <c r="A9636" i="52"/>
  <c r="A9635" i="52"/>
  <c r="A9634" i="52"/>
  <c r="A9633" i="52"/>
  <c r="A9632" i="52"/>
  <c r="A9631" i="52"/>
  <c r="A9630" i="52"/>
  <c r="A9629" i="52"/>
  <c r="A9628" i="52"/>
  <c r="A9627" i="52"/>
  <c r="A9626" i="52"/>
  <c r="A9625" i="52"/>
  <c r="A9624" i="52"/>
  <c r="A9623" i="52"/>
  <c r="A9622" i="52"/>
  <c r="A9621" i="52"/>
  <c r="A9620" i="52"/>
  <c r="A9619" i="52"/>
  <c r="A9618" i="52"/>
  <c r="A9617" i="52"/>
  <c r="A9616" i="52"/>
  <c r="A9615" i="52"/>
  <c r="A9614" i="52"/>
  <c r="A9613" i="52"/>
  <c r="A9612" i="52"/>
  <c r="A9611" i="52"/>
  <c r="A9610" i="52"/>
  <c r="A9609" i="52"/>
  <c r="A9608" i="52"/>
  <c r="A9607" i="52"/>
  <c r="A9606" i="52"/>
  <c r="A9605" i="52"/>
  <c r="A9604" i="52"/>
  <c r="A9603" i="52"/>
  <c r="A9602" i="52"/>
  <c r="A9601" i="52"/>
  <c r="A9600" i="52"/>
  <c r="A9599" i="52"/>
  <c r="A9598" i="52"/>
  <c r="A9597" i="52"/>
  <c r="A9596" i="52"/>
  <c r="A9595" i="52"/>
  <c r="A9594" i="52"/>
  <c r="A9593" i="52"/>
  <c r="A9592" i="52"/>
  <c r="A9591" i="52"/>
  <c r="A9590" i="52"/>
  <c r="A9589" i="52"/>
  <c r="A9588" i="52"/>
  <c r="A9587" i="52"/>
  <c r="A9586" i="52"/>
  <c r="A9585" i="52"/>
  <c r="A9584" i="52"/>
  <c r="A9583" i="52"/>
  <c r="A9582" i="52"/>
  <c r="A9581" i="52"/>
  <c r="A9580" i="52"/>
  <c r="A9579" i="52"/>
  <c r="A9578" i="52"/>
  <c r="A9577" i="52"/>
  <c r="A9576" i="52"/>
  <c r="A9575" i="52"/>
  <c r="A9574" i="52"/>
  <c r="A9573" i="52"/>
  <c r="A9572" i="52"/>
  <c r="A9571" i="52"/>
  <c r="A9570" i="52"/>
  <c r="A9569" i="52"/>
  <c r="A9568" i="52"/>
  <c r="A9567" i="52"/>
  <c r="A9566" i="52"/>
  <c r="A9565" i="52"/>
  <c r="A9564" i="52"/>
  <c r="A9563" i="52"/>
  <c r="A9562" i="52"/>
  <c r="A9561" i="52"/>
  <c r="A9560" i="52"/>
  <c r="A9559" i="52"/>
  <c r="A9558" i="52"/>
  <c r="A9557" i="52"/>
  <c r="A9556" i="52"/>
  <c r="A9555" i="52"/>
  <c r="A9554" i="52"/>
  <c r="A9553" i="52"/>
  <c r="A9552" i="52"/>
  <c r="A9551" i="52"/>
  <c r="A9550" i="52"/>
  <c r="A9549" i="52"/>
  <c r="A9548" i="52"/>
  <c r="A9547" i="52"/>
  <c r="A9546" i="52"/>
  <c r="A9545" i="52"/>
  <c r="A9544" i="52"/>
  <c r="A9543" i="52"/>
  <c r="A9542" i="52"/>
  <c r="A9541" i="52"/>
  <c r="A9540" i="52"/>
  <c r="A9539" i="52"/>
  <c r="A9538" i="52"/>
  <c r="A9537" i="52"/>
  <c r="A9536" i="52"/>
  <c r="A9535" i="52"/>
  <c r="A9534" i="52"/>
  <c r="A9533" i="52"/>
  <c r="A9532" i="52"/>
  <c r="A9531" i="52"/>
  <c r="A9530" i="52"/>
  <c r="A9529" i="52"/>
  <c r="A9528" i="52"/>
  <c r="A9527" i="52"/>
  <c r="A9526" i="52"/>
  <c r="A9525" i="52"/>
  <c r="A9524" i="52"/>
  <c r="A9523" i="52"/>
  <c r="A9522" i="52"/>
  <c r="A9521" i="52"/>
  <c r="A9520" i="52"/>
  <c r="A9519" i="52"/>
  <c r="A9518" i="52"/>
  <c r="A9517" i="52"/>
  <c r="A9516" i="52"/>
  <c r="A9515" i="52"/>
  <c r="A9514" i="52"/>
  <c r="A9513" i="52"/>
  <c r="A9512" i="52"/>
  <c r="A9511" i="52"/>
  <c r="A9510" i="52"/>
  <c r="A9509" i="52"/>
  <c r="A9508" i="52"/>
  <c r="A9507" i="52"/>
  <c r="A9506" i="52"/>
  <c r="A9505" i="52"/>
  <c r="A9504" i="52"/>
  <c r="A9503" i="52"/>
  <c r="A9502" i="52"/>
  <c r="A9501" i="52"/>
  <c r="A9500" i="52"/>
  <c r="A9499" i="52"/>
  <c r="A9498" i="52"/>
  <c r="A9497" i="52"/>
  <c r="A9496" i="52"/>
  <c r="A9495" i="52"/>
  <c r="A9494" i="52"/>
  <c r="A9493" i="52"/>
  <c r="A9492" i="52"/>
  <c r="A9491" i="52"/>
  <c r="A9490" i="52"/>
  <c r="A9489" i="52"/>
  <c r="A9488" i="52"/>
  <c r="A9487" i="52"/>
  <c r="A9486" i="52"/>
  <c r="A9485" i="52"/>
  <c r="A9484" i="52"/>
  <c r="A9483" i="52"/>
  <c r="A9482" i="52"/>
  <c r="A9481" i="52"/>
  <c r="A9480" i="52"/>
  <c r="A9479" i="52"/>
  <c r="A9478" i="52"/>
  <c r="A9477" i="52"/>
  <c r="A9476" i="52"/>
  <c r="A9475" i="52"/>
  <c r="A9474" i="52"/>
  <c r="A9473" i="52"/>
  <c r="A9472" i="52"/>
  <c r="A9471" i="52"/>
  <c r="A9470" i="52"/>
  <c r="A9469" i="52"/>
  <c r="A9468" i="52"/>
  <c r="A9467" i="52"/>
  <c r="A9466" i="52"/>
  <c r="A9465" i="52"/>
  <c r="A9464" i="52"/>
  <c r="A9463" i="52"/>
  <c r="A9462" i="52"/>
  <c r="A9461" i="52"/>
  <c r="A9460" i="52"/>
  <c r="A9459" i="52"/>
  <c r="A9458" i="52"/>
  <c r="A9457" i="52"/>
  <c r="A9456" i="52"/>
  <c r="A9455" i="52"/>
  <c r="A9454" i="52"/>
  <c r="A9453" i="52"/>
  <c r="A9452" i="52"/>
  <c r="A9451" i="52"/>
  <c r="A9450" i="52"/>
  <c r="A9449" i="52"/>
  <c r="A9448" i="52"/>
  <c r="A9447" i="52"/>
  <c r="A9446" i="52"/>
  <c r="A9445" i="52"/>
  <c r="A9444" i="52"/>
  <c r="A9443" i="52"/>
  <c r="A9442" i="52"/>
  <c r="A9441" i="52"/>
  <c r="A9440" i="52"/>
  <c r="A9439" i="52"/>
  <c r="A9438" i="52"/>
  <c r="A9437" i="52"/>
  <c r="A9436" i="52"/>
  <c r="A9435" i="52"/>
  <c r="A9434" i="52"/>
  <c r="A9433" i="52"/>
  <c r="A9432" i="52"/>
  <c r="A9431" i="52"/>
  <c r="A9430" i="52"/>
  <c r="A9429" i="52"/>
  <c r="A9428" i="52"/>
  <c r="A9427" i="52"/>
  <c r="A9426" i="52"/>
  <c r="A9425" i="52"/>
  <c r="A9424" i="52"/>
  <c r="A9423" i="52"/>
  <c r="A9422" i="52"/>
  <c r="A9421" i="52"/>
  <c r="A9420" i="52"/>
  <c r="A9419" i="52"/>
  <c r="A9418" i="52"/>
  <c r="A9417" i="52"/>
  <c r="A9416" i="52"/>
  <c r="A9415" i="52"/>
  <c r="A9414" i="52"/>
  <c r="A9413" i="52"/>
  <c r="A9412" i="52"/>
  <c r="A9411" i="52"/>
  <c r="A9410" i="52"/>
  <c r="A9409" i="52"/>
  <c r="A9408" i="52"/>
  <c r="A9407" i="52"/>
  <c r="A9406" i="52"/>
  <c r="A9405" i="52"/>
  <c r="A9404" i="52"/>
  <c r="A9403" i="52"/>
  <c r="A9402" i="52"/>
  <c r="A9401" i="52"/>
  <c r="A9400" i="52"/>
  <c r="A9399" i="52"/>
  <c r="A9398" i="52"/>
  <c r="A9397" i="52"/>
  <c r="A9396" i="52"/>
  <c r="A9395" i="52"/>
  <c r="A9394" i="52"/>
  <c r="A9393" i="52"/>
  <c r="A9392" i="52"/>
  <c r="A9391" i="52"/>
  <c r="A9390" i="52"/>
  <c r="A9389" i="52"/>
  <c r="A9388" i="52"/>
  <c r="A9387" i="52"/>
  <c r="A9386" i="52"/>
  <c r="A9385" i="52"/>
  <c r="A9384" i="52"/>
  <c r="A9383" i="52"/>
  <c r="A9382" i="52"/>
  <c r="A9381" i="52"/>
  <c r="A9380" i="52"/>
  <c r="A9379" i="52"/>
  <c r="A9378" i="52"/>
  <c r="A9377" i="52"/>
  <c r="A9376" i="52"/>
  <c r="A9375" i="52"/>
  <c r="A9374" i="52"/>
  <c r="A9373" i="52"/>
  <c r="A9372" i="52"/>
  <c r="A9371" i="52"/>
  <c r="A9370" i="52"/>
  <c r="A9369" i="52"/>
  <c r="A9368" i="52"/>
  <c r="A9367" i="52"/>
  <c r="A9366" i="52"/>
  <c r="A9365" i="52"/>
  <c r="A9364" i="52"/>
  <c r="A9363" i="52"/>
  <c r="A9362" i="52"/>
  <c r="A9361" i="52"/>
  <c r="A9360" i="52"/>
  <c r="A9359" i="52"/>
  <c r="A9358" i="52"/>
  <c r="A9357" i="52"/>
  <c r="A9356" i="52"/>
  <c r="A9355" i="52"/>
  <c r="A9354" i="52"/>
  <c r="A9353" i="52"/>
  <c r="A9352" i="52"/>
  <c r="A9351" i="52"/>
  <c r="A9350" i="52"/>
  <c r="A9349" i="52"/>
  <c r="A9348" i="52"/>
  <c r="A9347" i="52"/>
  <c r="A9346" i="52"/>
  <c r="A9345" i="52"/>
  <c r="A9344" i="52"/>
  <c r="A9343" i="52"/>
  <c r="A9342" i="52"/>
  <c r="A9341" i="52"/>
  <c r="A9340" i="52"/>
  <c r="A9339" i="52"/>
  <c r="A9338" i="52"/>
  <c r="A9337" i="52"/>
  <c r="A9336" i="52"/>
  <c r="A9335" i="52"/>
  <c r="A9334" i="52"/>
  <c r="A9333" i="52"/>
  <c r="A9332" i="52"/>
  <c r="A9331" i="52"/>
  <c r="A9330" i="52"/>
  <c r="A9329" i="52"/>
  <c r="A9328" i="52"/>
  <c r="A9327" i="52"/>
  <c r="A9326" i="52"/>
  <c r="A9325" i="52"/>
  <c r="A9324" i="52"/>
  <c r="A9323" i="52"/>
  <c r="A9322" i="52"/>
  <c r="A9321" i="52"/>
  <c r="A9320" i="52"/>
  <c r="A9319" i="52"/>
  <c r="A9318" i="52"/>
  <c r="A9317" i="52"/>
  <c r="A9316" i="52"/>
  <c r="A9315" i="52"/>
  <c r="A9314" i="52"/>
  <c r="A9313" i="52"/>
  <c r="A9312" i="52"/>
  <c r="A9311" i="52"/>
  <c r="A9310" i="52"/>
  <c r="A9309" i="52"/>
  <c r="A9308" i="52"/>
  <c r="A9307" i="52"/>
  <c r="A9306" i="52"/>
  <c r="A9305" i="52"/>
  <c r="A9304" i="52"/>
  <c r="A9303" i="52"/>
  <c r="A9302" i="52"/>
  <c r="A9301" i="52"/>
  <c r="A9300" i="52"/>
  <c r="A9299" i="52"/>
  <c r="A9298" i="52"/>
  <c r="A9297" i="52"/>
  <c r="A9296" i="52"/>
  <c r="A9295" i="52"/>
  <c r="A9294" i="52"/>
  <c r="A9293" i="52"/>
  <c r="A9292" i="52"/>
  <c r="A9291" i="52"/>
  <c r="A9290" i="52"/>
  <c r="A9289" i="52"/>
  <c r="A9288" i="52"/>
  <c r="A9287" i="52"/>
  <c r="A9286" i="52"/>
  <c r="A9285" i="52"/>
  <c r="A9284" i="52"/>
  <c r="A9283" i="52"/>
  <c r="A9282" i="52"/>
  <c r="A9281" i="52"/>
  <c r="A9280" i="52"/>
  <c r="A9279" i="52"/>
  <c r="A9278" i="52"/>
  <c r="A9277" i="52"/>
  <c r="A9276" i="52"/>
  <c r="A9275" i="52"/>
  <c r="A9274" i="52"/>
  <c r="A9273" i="52"/>
  <c r="A9272" i="52"/>
  <c r="A9271" i="52"/>
  <c r="A9270" i="52"/>
  <c r="A9269" i="52"/>
  <c r="A9268" i="52"/>
  <c r="A9267" i="52"/>
  <c r="A9266" i="52"/>
  <c r="A9265" i="52"/>
  <c r="A9264" i="52"/>
  <c r="A9263" i="52"/>
  <c r="A9262" i="52"/>
  <c r="A9261" i="52"/>
  <c r="A9260" i="52"/>
  <c r="A9259" i="52"/>
  <c r="A9258" i="52"/>
  <c r="A9257" i="52"/>
  <c r="A9256" i="52"/>
  <c r="A9255" i="52"/>
  <c r="A9254" i="52"/>
  <c r="A9253" i="52"/>
  <c r="A9252" i="52"/>
  <c r="A9251" i="52"/>
  <c r="A9250" i="52"/>
  <c r="A9249" i="52"/>
  <c r="A9248" i="52"/>
  <c r="A9247" i="52"/>
  <c r="A9246" i="52"/>
  <c r="A9245" i="52"/>
  <c r="A9244" i="52"/>
  <c r="A9243" i="52"/>
  <c r="A9242" i="52"/>
  <c r="A9241" i="52"/>
  <c r="A9240" i="52"/>
  <c r="A9239" i="52"/>
  <c r="A9238" i="52"/>
  <c r="A9237" i="52"/>
  <c r="A9236" i="52"/>
  <c r="A9235" i="52"/>
  <c r="A9234" i="52"/>
  <c r="A9233" i="52"/>
  <c r="A9232" i="52"/>
  <c r="A9231" i="52"/>
  <c r="A9230" i="52"/>
  <c r="A9229" i="52"/>
  <c r="A9228" i="52"/>
  <c r="A9227" i="52"/>
  <c r="A9226" i="52"/>
  <c r="A9225" i="52"/>
  <c r="A9224" i="52"/>
  <c r="A9223" i="52"/>
  <c r="A9222" i="52"/>
  <c r="A9221" i="52"/>
  <c r="A9220" i="52"/>
  <c r="A9219" i="52"/>
  <c r="A9218" i="52"/>
  <c r="A9217" i="52"/>
  <c r="A9216" i="52"/>
  <c r="A9215" i="52"/>
  <c r="A9214" i="52"/>
  <c r="A9213" i="52"/>
  <c r="A9212" i="52"/>
  <c r="A9211" i="52"/>
  <c r="A9210" i="52"/>
  <c r="A9209" i="52"/>
  <c r="A9208" i="52"/>
  <c r="A9207" i="52"/>
  <c r="A9206" i="52"/>
  <c r="A9205" i="52"/>
  <c r="A9204" i="52"/>
  <c r="A9203" i="52"/>
  <c r="A9202" i="52"/>
  <c r="A9201" i="52"/>
  <c r="A9200" i="52"/>
  <c r="A9199" i="52"/>
  <c r="A9198" i="52"/>
  <c r="A9197" i="52"/>
  <c r="A9196" i="52"/>
  <c r="A9195" i="52"/>
  <c r="A9194" i="52"/>
  <c r="A9193" i="52"/>
  <c r="A9192" i="52"/>
  <c r="A9191" i="52"/>
  <c r="A9190" i="52"/>
  <c r="A9189" i="52"/>
  <c r="A9188" i="52"/>
  <c r="A9187" i="52"/>
  <c r="A9186" i="52"/>
  <c r="A9185" i="52"/>
  <c r="A9184" i="52"/>
  <c r="A9183" i="52"/>
  <c r="A9182" i="52"/>
  <c r="A9181" i="52"/>
  <c r="A9180" i="52"/>
  <c r="A9179" i="52"/>
  <c r="A9178" i="52"/>
  <c r="A9177" i="52"/>
  <c r="A9176" i="52"/>
  <c r="A9175" i="52"/>
  <c r="A9174" i="52"/>
  <c r="A9173" i="52"/>
  <c r="A9172" i="52"/>
  <c r="A9171" i="52"/>
  <c r="A9170" i="52"/>
  <c r="A9169" i="52"/>
  <c r="A9168" i="52"/>
  <c r="A9167" i="52"/>
  <c r="A9166" i="52"/>
  <c r="A9165" i="52"/>
  <c r="A9164" i="52"/>
  <c r="A9163" i="52"/>
  <c r="A9162" i="52"/>
  <c r="A9161" i="52"/>
  <c r="A9160" i="52"/>
  <c r="A9159" i="52"/>
  <c r="A9158" i="52"/>
  <c r="A9157" i="52"/>
  <c r="A9156" i="52"/>
  <c r="A9155" i="52"/>
  <c r="A9154" i="52"/>
  <c r="A9153" i="52"/>
  <c r="A9152" i="52"/>
  <c r="A9151" i="52"/>
  <c r="A9150" i="52"/>
  <c r="A9149" i="52"/>
  <c r="A9148" i="52"/>
  <c r="A9147" i="52"/>
  <c r="A9146" i="52"/>
  <c r="A9145" i="52"/>
  <c r="A9144" i="52"/>
  <c r="A9143" i="52"/>
  <c r="A9142" i="52"/>
  <c r="A9141" i="52"/>
  <c r="A9140" i="52"/>
  <c r="A9139" i="52"/>
  <c r="A9138" i="52"/>
  <c r="A9137" i="52"/>
  <c r="A9136" i="52"/>
  <c r="A9135" i="52"/>
  <c r="A9134" i="52"/>
  <c r="A9133" i="52"/>
  <c r="A9132" i="52"/>
  <c r="A9131" i="52"/>
  <c r="A9130" i="52"/>
  <c r="A9129" i="52"/>
  <c r="A9128" i="52"/>
  <c r="A9127" i="52"/>
  <c r="A9126" i="52"/>
  <c r="A9125" i="52"/>
  <c r="A9124" i="52"/>
  <c r="A9123" i="52"/>
  <c r="A9122" i="52"/>
  <c r="A9121" i="52"/>
  <c r="A9120" i="52"/>
  <c r="A9119" i="52"/>
  <c r="A9118" i="52"/>
  <c r="A9117" i="52"/>
  <c r="A9116" i="52"/>
  <c r="A9115" i="52"/>
  <c r="A9114" i="52"/>
  <c r="A9113" i="52"/>
  <c r="A9112" i="52"/>
  <c r="A9111" i="52"/>
  <c r="A9110" i="52"/>
  <c r="A9109" i="52"/>
  <c r="A9108" i="52"/>
  <c r="A9107" i="52"/>
  <c r="A9106" i="52"/>
  <c r="A9105" i="52"/>
  <c r="A9104" i="52"/>
  <c r="A9103" i="52"/>
  <c r="A9102" i="52"/>
  <c r="A9101" i="52"/>
  <c r="A9100" i="52"/>
  <c r="A9099" i="52"/>
  <c r="A9098" i="52"/>
  <c r="A9097" i="52"/>
  <c r="A9096" i="52"/>
  <c r="A9095" i="52"/>
  <c r="A9094" i="52"/>
  <c r="A9093" i="52"/>
  <c r="A9092" i="52"/>
  <c r="A9091" i="52"/>
  <c r="A9090" i="52"/>
  <c r="A9089" i="52"/>
  <c r="A9088" i="52"/>
  <c r="A9087" i="52"/>
  <c r="A9086" i="52"/>
  <c r="A9085" i="52"/>
  <c r="A9084" i="52"/>
  <c r="A9083" i="52"/>
  <c r="A9082" i="52"/>
  <c r="A9081" i="52"/>
  <c r="A9080" i="52"/>
  <c r="A9079" i="52"/>
  <c r="A9078" i="52"/>
  <c r="A9077" i="52"/>
  <c r="A9076" i="52"/>
  <c r="A9075" i="52"/>
  <c r="A9074" i="52"/>
  <c r="A9073" i="52"/>
  <c r="A9072" i="52"/>
  <c r="A9071" i="52"/>
  <c r="A9070" i="52"/>
  <c r="A9069" i="52"/>
  <c r="A9068" i="52"/>
  <c r="A9067" i="52"/>
  <c r="A9066" i="52"/>
  <c r="A9065" i="52"/>
  <c r="A9064" i="52"/>
  <c r="A9063" i="52"/>
  <c r="A9062" i="52"/>
  <c r="A9061" i="52"/>
  <c r="A9060" i="52"/>
  <c r="A9059" i="52"/>
  <c r="A9058" i="52"/>
  <c r="A9057" i="52"/>
  <c r="A9056" i="52"/>
  <c r="A9055" i="52"/>
  <c r="A9054" i="52"/>
  <c r="A9053" i="52"/>
  <c r="A9052" i="52"/>
  <c r="A9051" i="52"/>
  <c r="A9050" i="52"/>
  <c r="A9049" i="52"/>
  <c r="A9048" i="52"/>
  <c r="A9047" i="52"/>
  <c r="A9046" i="52"/>
  <c r="A9045" i="52"/>
  <c r="A9044" i="52"/>
  <c r="A9043" i="52"/>
  <c r="A9042" i="52"/>
  <c r="A9041" i="52"/>
  <c r="A9040" i="52"/>
  <c r="A9039" i="52"/>
  <c r="A9038" i="52"/>
  <c r="A9037" i="52"/>
  <c r="A9036" i="52"/>
  <c r="A9035" i="52"/>
  <c r="A9034" i="52"/>
  <c r="A9033" i="52"/>
  <c r="A9032" i="52"/>
  <c r="A9031" i="52"/>
  <c r="A9030" i="52"/>
  <c r="A9029" i="52"/>
  <c r="A9028" i="52"/>
  <c r="A9027" i="52"/>
  <c r="A9026" i="52"/>
  <c r="A9025" i="52"/>
  <c r="A9024" i="52"/>
  <c r="A9023" i="52"/>
  <c r="A9022" i="52"/>
  <c r="A9021" i="52"/>
  <c r="A9020" i="52"/>
  <c r="A9019" i="52"/>
  <c r="A9018" i="52"/>
  <c r="A9017" i="52"/>
  <c r="A9016" i="52"/>
  <c r="A9015" i="52"/>
  <c r="A9014" i="52"/>
  <c r="A9013" i="52"/>
  <c r="A9012" i="52"/>
  <c r="A9011" i="52"/>
  <c r="A9010" i="52"/>
  <c r="A9009" i="52"/>
  <c r="A9008" i="52"/>
  <c r="A9007" i="52"/>
  <c r="A9006" i="52"/>
  <c r="A9005" i="52"/>
  <c r="A9004" i="52"/>
  <c r="A9003" i="52"/>
  <c r="A9002" i="52"/>
  <c r="A9001" i="52"/>
  <c r="A9000" i="52"/>
  <c r="A8999" i="52"/>
  <c r="A8998" i="52"/>
  <c r="A8997" i="52"/>
  <c r="A8996" i="52"/>
  <c r="A8995" i="52"/>
  <c r="A8994" i="52"/>
  <c r="A8993" i="52"/>
  <c r="A8992" i="52"/>
  <c r="A8991" i="52"/>
  <c r="A8990" i="52"/>
  <c r="A8989" i="52"/>
  <c r="A8988" i="52"/>
  <c r="A8987" i="52"/>
  <c r="A8986" i="52"/>
  <c r="A8985" i="52"/>
  <c r="A8984" i="52"/>
  <c r="A8983" i="52"/>
  <c r="A8982" i="52"/>
  <c r="A8981" i="52"/>
  <c r="A8980" i="52"/>
  <c r="A8979" i="52"/>
  <c r="A8978" i="52"/>
  <c r="A8977" i="52"/>
  <c r="A8976" i="52"/>
  <c r="A8975" i="52"/>
  <c r="A8974" i="52"/>
  <c r="A8973" i="52"/>
  <c r="A8972" i="52"/>
  <c r="A8971" i="52"/>
  <c r="A8970" i="52"/>
  <c r="A8969" i="52"/>
  <c r="A8968" i="52"/>
  <c r="A8967" i="52"/>
  <c r="A8966" i="52"/>
  <c r="A8965" i="52"/>
  <c r="A8964" i="52"/>
  <c r="A8963" i="52"/>
  <c r="A8962" i="52"/>
  <c r="A8961" i="52"/>
  <c r="A8960" i="52"/>
  <c r="A8959" i="52"/>
  <c r="A8958" i="52"/>
  <c r="A8957" i="52"/>
  <c r="A8956" i="52"/>
  <c r="A8955" i="52"/>
  <c r="A8954" i="52"/>
  <c r="A8953" i="52"/>
  <c r="A8952" i="52"/>
  <c r="A8951" i="52"/>
  <c r="A8950" i="52"/>
  <c r="A8949" i="52"/>
  <c r="A8948" i="52"/>
  <c r="A8947" i="52"/>
  <c r="A8946" i="52"/>
  <c r="A8945" i="52"/>
  <c r="A8944" i="52"/>
  <c r="A8943" i="52"/>
  <c r="A8942" i="52"/>
  <c r="A8941" i="52"/>
  <c r="A8940" i="52"/>
  <c r="A8939" i="52"/>
  <c r="A8938" i="52"/>
  <c r="A8937" i="52"/>
  <c r="A8936" i="52"/>
  <c r="A8935" i="52"/>
  <c r="A8934" i="52"/>
  <c r="A8933" i="52"/>
  <c r="A8932" i="52"/>
  <c r="A8931" i="52"/>
  <c r="A8930" i="52"/>
  <c r="A8929" i="52"/>
  <c r="A8928" i="52"/>
  <c r="A8927" i="52"/>
  <c r="A8926" i="52"/>
  <c r="A8925" i="52"/>
  <c r="A8924" i="52"/>
  <c r="A8923" i="52"/>
  <c r="A8922" i="52"/>
  <c r="A8921" i="52"/>
  <c r="A8920" i="52"/>
  <c r="A8919" i="52"/>
  <c r="A8918" i="52"/>
  <c r="A8917" i="52"/>
  <c r="A8916" i="52"/>
  <c r="A8915" i="52"/>
  <c r="A8914" i="52"/>
  <c r="A8913" i="52"/>
  <c r="A8912" i="52"/>
  <c r="A8911" i="52"/>
  <c r="A8910" i="52"/>
  <c r="A8909" i="52"/>
  <c r="A8908" i="52"/>
  <c r="A8907" i="52"/>
  <c r="A8906" i="52"/>
  <c r="A8905" i="52"/>
  <c r="A8904" i="52"/>
  <c r="A8903" i="52"/>
  <c r="A8902" i="52"/>
  <c r="A8901" i="52"/>
  <c r="A8900" i="52"/>
  <c r="A8899" i="52"/>
  <c r="A8898" i="52"/>
  <c r="A8897" i="52"/>
  <c r="A8896" i="52"/>
  <c r="A8895" i="52"/>
  <c r="A8894" i="52"/>
  <c r="A8893" i="52"/>
  <c r="A8892" i="52"/>
  <c r="A8891" i="52"/>
  <c r="A8890" i="52"/>
  <c r="A8889" i="52"/>
  <c r="A8888" i="52"/>
  <c r="A8887" i="52"/>
  <c r="A8886" i="52"/>
  <c r="A8885" i="52"/>
  <c r="A8884" i="52"/>
  <c r="A8883" i="52"/>
  <c r="A8882" i="52"/>
  <c r="A8881" i="52"/>
  <c r="A8880" i="52"/>
  <c r="A8879" i="52"/>
  <c r="A8878" i="52"/>
  <c r="A8877" i="52"/>
  <c r="A8876" i="52"/>
  <c r="A8875" i="52"/>
  <c r="A8874" i="52"/>
  <c r="A8873" i="52"/>
  <c r="A8872" i="52"/>
  <c r="A8871" i="52"/>
  <c r="A8870" i="52"/>
  <c r="A8869" i="52"/>
  <c r="A8868" i="52"/>
  <c r="A8867" i="52"/>
  <c r="A8866" i="52"/>
  <c r="A8865" i="52"/>
  <c r="A8864" i="52"/>
  <c r="A8863" i="52"/>
  <c r="A8862" i="52"/>
  <c r="A8861" i="52"/>
  <c r="A8860" i="52"/>
  <c r="A8859" i="52"/>
  <c r="A8858" i="52"/>
  <c r="A8857" i="52"/>
  <c r="A8856" i="52"/>
  <c r="A8855" i="52"/>
  <c r="A8854" i="52"/>
  <c r="A8853" i="52"/>
  <c r="A8852" i="52"/>
  <c r="A8851" i="52"/>
  <c r="A8850" i="52"/>
  <c r="A8849" i="52"/>
  <c r="A8848" i="52"/>
  <c r="A8847" i="52"/>
  <c r="A8846" i="52"/>
  <c r="A8845" i="52"/>
  <c r="A8844" i="52"/>
  <c r="A8843" i="52"/>
  <c r="A8842" i="52"/>
  <c r="A8841" i="52"/>
  <c r="A8840" i="52"/>
  <c r="A8839" i="52"/>
  <c r="A8838" i="52"/>
  <c r="A8837" i="52"/>
  <c r="A8836" i="52"/>
  <c r="A8835" i="52"/>
  <c r="A8834" i="52"/>
  <c r="A8833" i="52"/>
  <c r="A8832" i="52"/>
  <c r="A8831" i="52"/>
  <c r="A8830" i="52"/>
  <c r="A8829" i="52"/>
  <c r="A8828" i="52"/>
  <c r="A8827" i="52"/>
  <c r="A8826" i="52"/>
  <c r="A8825" i="52"/>
  <c r="A8824" i="52"/>
  <c r="A8823" i="52"/>
  <c r="A8822" i="52"/>
  <c r="A8821" i="52"/>
  <c r="A8820" i="52"/>
  <c r="A8819" i="52"/>
  <c r="A8818" i="52"/>
  <c r="A8817" i="52"/>
  <c r="A8816" i="52"/>
  <c r="A8815" i="52"/>
  <c r="A8814" i="52"/>
  <c r="A8813" i="52"/>
  <c r="A8812" i="52"/>
  <c r="A8811" i="52"/>
  <c r="A8810" i="52"/>
  <c r="A8809" i="52"/>
  <c r="A8808" i="52"/>
  <c r="A8807" i="52"/>
  <c r="A8806" i="52"/>
  <c r="A8805" i="52"/>
  <c r="A8804" i="52"/>
  <c r="A8803" i="52"/>
  <c r="A8802" i="52"/>
  <c r="A8801" i="52"/>
  <c r="A8800" i="52"/>
  <c r="A8799" i="52"/>
  <c r="A8798" i="52"/>
  <c r="A8797" i="52"/>
  <c r="A8796" i="52"/>
  <c r="A8795" i="52"/>
  <c r="A8794" i="52"/>
  <c r="A8793" i="52"/>
  <c r="A8792" i="52"/>
  <c r="A8791" i="52"/>
  <c r="A8790" i="52"/>
  <c r="A8789" i="52"/>
  <c r="A8788" i="52"/>
  <c r="A8787" i="52"/>
  <c r="A8786" i="52"/>
  <c r="A8785" i="52"/>
  <c r="A8784" i="52"/>
  <c r="A8783" i="52"/>
  <c r="A8782" i="52"/>
  <c r="A8781" i="52"/>
  <c r="A8780" i="52"/>
  <c r="A8779" i="52"/>
  <c r="A8778" i="52"/>
  <c r="A8777" i="52"/>
  <c r="A8776" i="52"/>
  <c r="A8775" i="52"/>
  <c r="A8774" i="52"/>
  <c r="A8773" i="52"/>
  <c r="A8772" i="52"/>
  <c r="A8771" i="52"/>
  <c r="A8770" i="52"/>
  <c r="A8769" i="52"/>
  <c r="A8768" i="52"/>
  <c r="A8767" i="52"/>
  <c r="A8766" i="52"/>
  <c r="A8765" i="52"/>
  <c r="A8764" i="52"/>
  <c r="A8763" i="52"/>
  <c r="A8762" i="52"/>
  <c r="A8761" i="52"/>
  <c r="A8760" i="52"/>
  <c r="A8759" i="52"/>
  <c r="A8758" i="52"/>
  <c r="A8757" i="52"/>
  <c r="A8756" i="52"/>
  <c r="A8755" i="52"/>
  <c r="A8754" i="52"/>
  <c r="A8753" i="52"/>
  <c r="A8752" i="52"/>
  <c r="A8751" i="52"/>
  <c r="A8750" i="52"/>
  <c r="A8749" i="52"/>
  <c r="A8748" i="52"/>
  <c r="A8747" i="52"/>
  <c r="A8746" i="52"/>
  <c r="A8745" i="52"/>
  <c r="A8744" i="52"/>
  <c r="A8743" i="52"/>
  <c r="A8742" i="52"/>
  <c r="A8741" i="52"/>
  <c r="A8740" i="52"/>
  <c r="A8739" i="52"/>
  <c r="A8738" i="52"/>
  <c r="A8737" i="52"/>
  <c r="A8736" i="52"/>
  <c r="A8735" i="52"/>
  <c r="A8734" i="52"/>
  <c r="A8733" i="52"/>
  <c r="A8732" i="52"/>
  <c r="A8731" i="52"/>
  <c r="A8730" i="52"/>
  <c r="A8729" i="52"/>
  <c r="A8728" i="52"/>
  <c r="A8727" i="52"/>
  <c r="A8726" i="52"/>
  <c r="A8725" i="52"/>
  <c r="A8724" i="52"/>
  <c r="A8723" i="52"/>
  <c r="A8722" i="52"/>
  <c r="A8721" i="52"/>
  <c r="A8720" i="52"/>
  <c r="A8719" i="52"/>
  <c r="A8718" i="52"/>
  <c r="A8717" i="52"/>
  <c r="A8716" i="52"/>
  <c r="A8715" i="52"/>
  <c r="A8714" i="52"/>
  <c r="A8713" i="52"/>
  <c r="A8712" i="52"/>
  <c r="A8711" i="52"/>
  <c r="A8710" i="52"/>
  <c r="A8709" i="52"/>
  <c r="A8708" i="52"/>
  <c r="A8707" i="52"/>
  <c r="A8706" i="52"/>
  <c r="A8705" i="52"/>
  <c r="A8704" i="52"/>
  <c r="A8703" i="52"/>
  <c r="A8702" i="52"/>
  <c r="A8701" i="52"/>
  <c r="A8700" i="52"/>
  <c r="A8699" i="52"/>
  <c r="A8698" i="52"/>
  <c r="A8697" i="52"/>
  <c r="A8696" i="52"/>
  <c r="A8695" i="52"/>
  <c r="A8694" i="52"/>
  <c r="A8693" i="52"/>
  <c r="A8692" i="52"/>
  <c r="A8691" i="52"/>
  <c r="A8690" i="52"/>
  <c r="A8689" i="52"/>
  <c r="A8688" i="52"/>
  <c r="A8687" i="52"/>
  <c r="A8686" i="52"/>
  <c r="A8685" i="52"/>
  <c r="A8684" i="52"/>
  <c r="A8683" i="52"/>
  <c r="A8682" i="52"/>
  <c r="A8681" i="52"/>
  <c r="A8680" i="52"/>
  <c r="A8679" i="52"/>
  <c r="A8678" i="52"/>
  <c r="A8677" i="52"/>
  <c r="A8676" i="52"/>
  <c r="A8675" i="52"/>
  <c r="A8674" i="52"/>
  <c r="A8673" i="52"/>
  <c r="A8672" i="52"/>
  <c r="A8671" i="52"/>
  <c r="A8670" i="52"/>
  <c r="A8669" i="52"/>
  <c r="A8668" i="52"/>
  <c r="A8667" i="52"/>
  <c r="A8666" i="52"/>
  <c r="A8665" i="52"/>
  <c r="A8664" i="52"/>
  <c r="A8663" i="52"/>
  <c r="A8662" i="52"/>
  <c r="A8661" i="52"/>
  <c r="A8660" i="52"/>
  <c r="A8659" i="52"/>
  <c r="A8658" i="52"/>
  <c r="A8657" i="52"/>
  <c r="A8656" i="52"/>
  <c r="A8655" i="52"/>
  <c r="A8654" i="52"/>
  <c r="A8653" i="52"/>
  <c r="A8652" i="52"/>
  <c r="A8651" i="52"/>
  <c r="A8650" i="52"/>
  <c r="A8649" i="52"/>
  <c r="A8648" i="52"/>
  <c r="A8647" i="52"/>
  <c r="A8646" i="52"/>
  <c r="A8645" i="52"/>
  <c r="A8644" i="52"/>
  <c r="A8643" i="52"/>
  <c r="A8642" i="52"/>
  <c r="A8641" i="52"/>
  <c r="A8640" i="52"/>
  <c r="A8639" i="52"/>
  <c r="A8638" i="52"/>
  <c r="A8637" i="52"/>
  <c r="A8636" i="52"/>
  <c r="A8635" i="52"/>
  <c r="A8634" i="52"/>
  <c r="A8633" i="52"/>
  <c r="A8632" i="52"/>
  <c r="A8631" i="52"/>
  <c r="A8630" i="52"/>
  <c r="A8629" i="52"/>
  <c r="A8628" i="52"/>
  <c r="A8627" i="52"/>
  <c r="A8626" i="52"/>
  <c r="A8625" i="52"/>
  <c r="A8624" i="52"/>
  <c r="A8623" i="52"/>
  <c r="A8622" i="52"/>
  <c r="A8621" i="52"/>
  <c r="A8620" i="52"/>
  <c r="A8619" i="52"/>
  <c r="A8618" i="52"/>
  <c r="A8617" i="52"/>
  <c r="A8616" i="52"/>
  <c r="A8615" i="52"/>
  <c r="A8614" i="52"/>
  <c r="A8613" i="52"/>
  <c r="A8612" i="52"/>
  <c r="A8611" i="52"/>
  <c r="A8610" i="52"/>
  <c r="A8609" i="52"/>
  <c r="A8608" i="52"/>
  <c r="A8607" i="52"/>
  <c r="A8606" i="52"/>
  <c r="A8605" i="52"/>
  <c r="A8604" i="52"/>
  <c r="A8603" i="52"/>
  <c r="A8602" i="52"/>
  <c r="A8601" i="52"/>
  <c r="A8600" i="52"/>
  <c r="A8599" i="52"/>
  <c r="A8598" i="52"/>
  <c r="A8597" i="52"/>
  <c r="A8596" i="52"/>
  <c r="A8595" i="52"/>
  <c r="A8594" i="52"/>
  <c r="A8593" i="52"/>
  <c r="A8592" i="52"/>
  <c r="A8591" i="52"/>
  <c r="A8590" i="52"/>
  <c r="A8589" i="52"/>
  <c r="A8588" i="52"/>
  <c r="A8587" i="52"/>
  <c r="A8586" i="52"/>
  <c r="A8585" i="52"/>
  <c r="A8584" i="52"/>
  <c r="A8583" i="52"/>
  <c r="A8582" i="52"/>
  <c r="A8581" i="52"/>
  <c r="A8580" i="52"/>
  <c r="A8579" i="52"/>
  <c r="A8578" i="52"/>
  <c r="A8577" i="52"/>
  <c r="A8576" i="52"/>
  <c r="A8575" i="52"/>
  <c r="A8574" i="52"/>
  <c r="A8573" i="52"/>
  <c r="A8572" i="52"/>
  <c r="A8571" i="52"/>
  <c r="A8570" i="52"/>
  <c r="A8569" i="52"/>
  <c r="A8568" i="52"/>
  <c r="A8567" i="52"/>
  <c r="A8566" i="52"/>
  <c r="A8565" i="52"/>
  <c r="A8564" i="52"/>
  <c r="A8563" i="52"/>
  <c r="A8562" i="52"/>
  <c r="A8561" i="52"/>
  <c r="A8560" i="52"/>
  <c r="A8559" i="52"/>
  <c r="A8558" i="52"/>
  <c r="A8557" i="52"/>
  <c r="A8556" i="52"/>
  <c r="A8555" i="52"/>
  <c r="A8554" i="52"/>
  <c r="A8553" i="52"/>
  <c r="A8552" i="52"/>
  <c r="A8551" i="52"/>
  <c r="A8550" i="52"/>
  <c r="A8549" i="52"/>
  <c r="A8548" i="52"/>
  <c r="A8547" i="52"/>
  <c r="A8546" i="52"/>
  <c r="A8545" i="52"/>
  <c r="A8544" i="52"/>
  <c r="A8543" i="52"/>
  <c r="A8542" i="52"/>
  <c r="A8541" i="52"/>
  <c r="A8540" i="52"/>
  <c r="A8539" i="52"/>
  <c r="A8538" i="52"/>
  <c r="A8537" i="52"/>
  <c r="A8536" i="52"/>
  <c r="A8535" i="52"/>
  <c r="A8534" i="52"/>
  <c r="A8533" i="52"/>
  <c r="A8532" i="52"/>
  <c r="A8531" i="52"/>
  <c r="A8530" i="52"/>
  <c r="A8529" i="52"/>
  <c r="A8528" i="52"/>
  <c r="A8527" i="52"/>
  <c r="A8526" i="52"/>
  <c r="A8525" i="52"/>
  <c r="A8524" i="52"/>
  <c r="A8523" i="52"/>
  <c r="A8522" i="52"/>
  <c r="A8521" i="52"/>
  <c r="A8520" i="52"/>
  <c r="A8519" i="52"/>
  <c r="A8518" i="52"/>
  <c r="A8517" i="52"/>
  <c r="A8516" i="52"/>
  <c r="A8515" i="52"/>
  <c r="A8514" i="52"/>
  <c r="A8513" i="52"/>
  <c r="A8512" i="52"/>
  <c r="A8511" i="52"/>
  <c r="A8510" i="52"/>
  <c r="A8509" i="52"/>
  <c r="A8508" i="52"/>
  <c r="A8507" i="52"/>
  <c r="A8506" i="52"/>
  <c r="A8505" i="52"/>
  <c r="A8504" i="52"/>
  <c r="A8503" i="52"/>
  <c r="A8502" i="52"/>
  <c r="A8501" i="52"/>
  <c r="A8500" i="52"/>
  <c r="A8499" i="52"/>
  <c r="A8498" i="52"/>
  <c r="A8497" i="52"/>
  <c r="A8496" i="52"/>
  <c r="A8495" i="52"/>
  <c r="A8494" i="52"/>
  <c r="A8493" i="52"/>
  <c r="A8492" i="52"/>
  <c r="A8491" i="52"/>
  <c r="A8490" i="52"/>
  <c r="A8489" i="52"/>
  <c r="A8488" i="52"/>
  <c r="A8487" i="52"/>
  <c r="A8486" i="52"/>
  <c r="A8485" i="52"/>
  <c r="A8484" i="52"/>
  <c r="A8483" i="52"/>
  <c r="A8482" i="52"/>
  <c r="A8481" i="52"/>
  <c r="A8480" i="52"/>
  <c r="A8479" i="52"/>
  <c r="A8478" i="52"/>
  <c r="A8477" i="52"/>
  <c r="A8476" i="52"/>
  <c r="A8475" i="52"/>
  <c r="A8474" i="52"/>
  <c r="A8473" i="52"/>
  <c r="A8472" i="52"/>
  <c r="A8471" i="52"/>
  <c r="A8470" i="52"/>
  <c r="A8469" i="52"/>
  <c r="A8468" i="52"/>
  <c r="A8467" i="52"/>
  <c r="A8466" i="52"/>
  <c r="A8465" i="52"/>
  <c r="A8464" i="52"/>
  <c r="A8463" i="52"/>
  <c r="A8462" i="52"/>
  <c r="A8461" i="52"/>
  <c r="A8460" i="52"/>
  <c r="A8459" i="52"/>
  <c r="A8458" i="52"/>
  <c r="A8457" i="52"/>
  <c r="A8456" i="52"/>
  <c r="A8455" i="52"/>
  <c r="A8454" i="52"/>
  <c r="A8453" i="52"/>
  <c r="A8452" i="52"/>
  <c r="A8451" i="52"/>
  <c r="A8450" i="52"/>
  <c r="A8449" i="52"/>
  <c r="A8448" i="52"/>
  <c r="A8447" i="52"/>
  <c r="A8446" i="52"/>
  <c r="A8445" i="52"/>
  <c r="A8444" i="52"/>
  <c r="A8443" i="52"/>
  <c r="A8442" i="52"/>
  <c r="A8441" i="52"/>
  <c r="A8440" i="52"/>
  <c r="A8439" i="52"/>
  <c r="A8438" i="52"/>
  <c r="A8437" i="52"/>
  <c r="A8436" i="52"/>
  <c r="A8435" i="52"/>
  <c r="A8434" i="52"/>
  <c r="A8433" i="52"/>
  <c r="A8432" i="52"/>
  <c r="A8431" i="52"/>
  <c r="A8430" i="52"/>
  <c r="A8429" i="52"/>
  <c r="A8428" i="52"/>
  <c r="A8427" i="52"/>
  <c r="A8426" i="52"/>
  <c r="A8425" i="52"/>
  <c r="A8424" i="52"/>
  <c r="A8423" i="52"/>
  <c r="A8422" i="52"/>
  <c r="A8421" i="52"/>
  <c r="A8420" i="52"/>
  <c r="A8419" i="52"/>
  <c r="A8418" i="52"/>
  <c r="A8417" i="52"/>
  <c r="A8416" i="52"/>
  <c r="A8415" i="52"/>
  <c r="A8414" i="52"/>
  <c r="A8413" i="52"/>
  <c r="A8412" i="52"/>
  <c r="A8411" i="52"/>
  <c r="A8410" i="52"/>
  <c r="A8409" i="52"/>
  <c r="A8408" i="52"/>
  <c r="A8407" i="52"/>
  <c r="A8406" i="52"/>
  <c r="A8405" i="52"/>
  <c r="A8404" i="52"/>
  <c r="A8403" i="52"/>
  <c r="A8402" i="52"/>
  <c r="A8401" i="52"/>
  <c r="A8400" i="52"/>
  <c r="A8399" i="52"/>
  <c r="A8398" i="52"/>
  <c r="A8397" i="52"/>
  <c r="A8396" i="52"/>
  <c r="A8395" i="52"/>
  <c r="A8394" i="52"/>
  <c r="A8393" i="52"/>
  <c r="A8392" i="52"/>
  <c r="A8391" i="52"/>
  <c r="A8390" i="52"/>
  <c r="A8389" i="52"/>
  <c r="A8388" i="52"/>
  <c r="A8387" i="52"/>
  <c r="A8386" i="52"/>
  <c r="A8385" i="52"/>
  <c r="A8384" i="52"/>
  <c r="A8383" i="52"/>
  <c r="A8382" i="52"/>
  <c r="A8381" i="52"/>
  <c r="A8380" i="52"/>
  <c r="A8379" i="52"/>
  <c r="A8378" i="52"/>
  <c r="A8377" i="52"/>
  <c r="A8376" i="52"/>
  <c r="A8375" i="52"/>
  <c r="A8374" i="52"/>
  <c r="A8373" i="52"/>
  <c r="A8372" i="52"/>
  <c r="A8371" i="52"/>
  <c r="A8370" i="52"/>
  <c r="A8369" i="52"/>
  <c r="A8368" i="52"/>
  <c r="A8367" i="52"/>
  <c r="A8366" i="52"/>
  <c r="A8365" i="52"/>
  <c r="A8364" i="52"/>
  <c r="A8363" i="52"/>
  <c r="A8362" i="52"/>
  <c r="A8361" i="52"/>
  <c r="A8360" i="52"/>
  <c r="A8359" i="52"/>
  <c r="A8358" i="52"/>
  <c r="A8357" i="52"/>
  <c r="A8356" i="52"/>
  <c r="A8355" i="52"/>
  <c r="A8354" i="52"/>
  <c r="A8353" i="52"/>
  <c r="A8352" i="52"/>
  <c r="A8351" i="52"/>
  <c r="A8350" i="52"/>
  <c r="A8349" i="52"/>
  <c r="A8348" i="52"/>
  <c r="A8347" i="52"/>
  <c r="A8346" i="52"/>
  <c r="A8345" i="52"/>
  <c r="A8344" i="52"/>
  <c r="A8343" i="52"/>
  <c r="A8342" i="52"/>
  <c r="A8341" i="52"/>
  <c r="A8340" i="52"/>
  <c r="A8339" i="52"/>
  <c r="A8338" i="52"/>
  <c r="A8337" i="52"/>
  <c r="A8336" i="52"/>
  <c r="A8335" i="52"/>
  <c r="A8334" i="52"/>
  <c r="A8333" i="52"/>
  <c r="A8332" i="52"/>
  <c r="A8331" i="52"/>
  <c r="A8330" i="52"/>
  <c r="A8329" i="52"/>
  <c r="A8328" i="52"/>
  <c r="A8327" i="52"/>
  <c r="A8326" i="52"/>
  <c r="A8325" i="52"/>
  <c r="A8324" i="52"/>
  <c r="A8323" i="52"/>
  <c r="A8322" i="52"/>
  <c r="A8321" i="52"/>
  <c r="A8320" i="52"/>
  <c r="A8319" i="52"/>
  <c r="A8318" i="52"/>
  <c r="A8317" i="52"/>
  <c r="A8316" i="52"/>
  <c r="A8315" i="52"/>
  <c r="A8314" i="52"/>
  <c r="A8313" i="52"/>
  <c r="A8312" i="52"/>
  <c r="A8311" i="52"/>
  <c r="A8310" i="52"/>
  <c r="A8309" i="52"/>
  <c r="A8308" i="52"/>
  <c r="A8307" i="52"/>
  <c r="A8306" i="52"/>
  <c r="A8305" i="52"/>
  <c r="A8304" i="52"/>
  <c r="A8303" i="52"/>
  <c r="A8302" i="52"/>
  <c r="A8301" i="52"/>
  <c r="A8300" i="52"/>
  <c r="A8299" i="52"/>
  <c r="A8298" i="52"/>
  <c r="A8297" i="52"/>
  <c r="A8296" i="52"/>
  <c r="A8295" i="52"/>
  <c r="A8294" i="52"/>
  <c r="A8293" i="52"/>
  <c r="A8292" i="52"/>
  <c r="A8291" i="52"/>
  <c r="A8290" i="52"/>
  <c r="A8289" i="52"/>
  <c r="A8288" i="52"/>
  <c r="A8287" i="52"/>
  <c r="A8286" i="52"/>
  <c r="A8285" i="52"/>
  <c r="A8284" i="52"/>
  <c r="A8283" i="52"/>
  <c r="A8282" i="52"/>
  <c r="A8281" i="52"/>
  <c r="A8280" i="52"/>
  <c r="A8279" i="52"/>
  <c r="A8278" i="52"/>
  <c r="A8277" i="52"/>
  <c r="A8276" i="52"/>
  <c r="A8275" i="52"/>
  <c r="A8274" i="52"/>
  <c r="A8273" i="52"/>
  <c r="A8272" i="52"/>
  <c r="A8271" i="52"/>
  <c r="A8270" i="52"/>
  <c r="A8269" i="52"/>
  <c r="A8268" i="52"/>
  <c r="A8267" i="52"/>
  <c r="A8266" i="52"/>
  <c r="A8265" i="52"/>
  <c r="A8264" i="52"/>
  <c r="A8263" i="52"/>
  <c r="A8262" i="52"/>
  <c r="A8261" i="52"/>
  <c r="A8260" i="52"/>
  <c r="A8259" i="52"/>
  <c r="A8258" i="52"/>
  <c r="A8257" i="52"/>
  <c r="A8256" i="52"/>
  <c r="A8255" i="52"/>
  <c r="A8254" i="52"/>
  <c r="A8253" i="52"/>
  <c r="A8252" i="52"/>
  <c r="A8251" i="52"/>
  <c r="A8250" i="52"/>
  <c r="A8249" i="52"/>
  <c r="A8248" i="52"/>
  <c r="A8247" i="52"/>
  <c r="A8246" i="52"/>
  <c r="A8245" i="52"/>
  <c r="A8244" i="52"/>
  <c r="A8243" i="52"/>
  <c r="A8242" i="52"/>
  <c r="A8241" i="52"/>
  <c r="A8240" i="52"/>
  <c r="A8239" i="52"/>
  <c r="A8238" i="52"/>
  <c r="A8237" i="52"/>
  <c r="A8236" i="52"/>
  <c r="A8235" i="52"/>
  <c r="A8234" i="52"/>
  <c r="A8233" i="52"/>
  <c r="A8232" i="52"/>
  <c r="A8231" i="52"/>
  <c r="A8230" i="52"/>
  <c r="A8229" i="52"/>
  <c r="A8228" i="52"/>
  <c r="A8227" i="52"/>
  <c r="A8226" i="52"/>
  <c r="A8225" i="52"/>
  <c r="A8224" i="52"/>
  <c r="A8223" i="52"/>
  <c r="A8222" i="52"/>
  <c r="A8221" i="52"/>
  <c r="A8220" i="52"/>
  <c r="A8219" i="52"/>
  <c r="A8218" i="52"/>
  <c r="A8217" i="52"/>
  <c r="A8216" i="52"/>
  <c r="A8215" i="52"/>
  <c r="A8214" i="52"/>
  <c r="A8213" i="52"/>
  <c r="A8212" i="52"/>
  <c r="A8211" i="52"/>
  <c r="A8210" i="52"/>
  <c r="A8209" i="52"/>
  <c r="A8208" i="52"/>
  <c r="A8207" i="52"/>
  <c r="A8206" i="52"/>
  <c r="A8205" i="52"/>
  <c r="A8204" i="52"/>
  <c r="A8203" i="52"/>
  <c r="A8202" i="52"/>
  <c r="A8201" i="52"/>
  <c r="A8200" i="52"/>
  <c r="A8199" i="52"/>
  <c r="A8198" i="52"/>
  <c r="A8197" i="52"/>
  <c r="A8196" i="52"/>
  <c r="A8195" i="52"/>
  <c r="A8194" i="52"/>
  <c r="A8193" i="52"/>
  <c r="A8192" i="52"/>
  <c r="A8191" i="52"/>
  <c r="A8190" i="52"/>
  <c r="A8189" i="52"/>
  <c r="A8188" i="52"/>
  <c r="A8187" i="52"/>
  <c r="A8186" i="52"/>
  <c r="A8185" i="52"/>
  <c r="A8184" i="52"/>
  <c r="A8183" i="52"/>
  <c r="A8182" i="52"/>
  <c r="A8181" i="52"/>
  <c r="A8180" i="52"/>
  <c r="A8179" i="52"/>
  <c r="A8178" i="52"/>
  <c r="A8177" i="52"/>
  <c r="A8176" i="52"/>
  <c r="A8175" i="52"/>
  <c r="A8174" i="52"/>
  <c r="A8173" i="52"/>
  <c r="A8172" i="52"/>
  <c r="A8171" i="52"/>
  <c r="A8170" i="52"/>
  <c r="A8169" i="52"/>
  <c r="A8168" i="52"/>
  <c r="A8167" i="52"/>
  <c r="A8166" i="52"/>
  <c r="A8165" i="52"/>
  <c r="A8164" i="52"/>
  <c r="A8163" i="52"/>
  <c r="A8162" i="52"/>
  <c r="A8161" i="52"/>
  <c r="A8160" i="52"/>
  <c r="A8159" i="52"/>
  <c r="A8158" i="52"/>
  <c r="A8157" i="52"/>
  <c r="A8156" i="52"/>
  <c r="A8155" i="52"/>
  <c r="A8154" i="52"/>
  <c r="A8153" i="52"/>
  <c r="A8152" i="52"/>
  <c r="A8151" i="52"/>
  <c r="A8150" i="52"/>
  <c r="A8149" i="52"/>
  <c r="A8148" i="52"/>
  <c r="A8147" i="52"/>
  <c r="A8146" i="52"/>
  <c r="A8145" i="52"/>
  <c r="A8144" i="52"/>
  <c r="A8143" i="52"/>
  <c r="A8142" i="52"/>
  <c r="A8141" i="52"/>
  <c r="A8140" i="52"/>
  <c r="A8139" i="52"/>
  <c r="A8138" i="52"/>
  <c r="A8137" i="52"/>
  <c r="A8136" i="52"/>
  <c r="A8135" i="52"/>
  <c r="A8134" i="52"/>
  <c r="A8133" i="52"/>
  <c r="A8132" i="52"/>
  <c r="A8131" i="52"/>
  <c r="A8130" i="52"/>
  <c r="A8129" i="52"/>
  <c r="A8128" i="52"/>
  <c r="A8127" i="52"/>
  <c r="A8126" i="52"/>
  <c r="A8125" i="52"/>
  <c r="A8124" i="52"/>
  <c r="A8123" i="52"/>
  <c r="A8122" i="52"/>
  <c r="A8121" i="52"/>
  <c r="A8120" i="52"/>
  <c r="A8119" i="52"/>
  <c r="A8118" i="52"/>
  <c r="A8117" i="52"/>
  <c r="A8116" i="52"/>
  <c r="A8115" i="52"/>
  <c r="A8114" i="52"/>
  <c r="A8113" i="52"/>
  <c r="A8112" i="52"/>
  <c r="A8111" i="52"/>
  <c r="A8110" i="52"/>
  <c r="A8109" i="52"/>
  <c r="A8108" i="52"/>
  <c r="A8107" i="52"/>
  <c r="A8106" i="52"/>
  <c r="A8105" i="52"/>
  <c r="A8104" i="52"/>
  <c r="A8103" i="52"/>
  <c r="A8102" i="52"/>
  <c r="A8101" i="52"/>
  <c r="A8100" i="52"/>
  <c r="A8099" i="52"/>
  <c r="A8098" i="52"/>
  <c r="A8097" i="52"/>
  <c r="A8096" i="52"/>
  <c r="A8095" i="52"/>
  <c r="A8094" i="52"/>
  <c r="A8093" i="52"/>
  <c r="A8092" i="52"/>
  <c r="A8091" i="52"/>
  <c r="A8090" i="52"/>
  <c r="A8089" i="52"/>
  <c r="A8088" i="52"/>
  <c r="A8087" i="52"/>
  <c r="A8086" i="52"/>
  <c r="A8085" i="52"/>
  <c r="A8084" i="52"/>
  <c r="A8083" i="52"/>
  <c r="A8082" i="52"/>
  <c r="A8081" i="52"/>
  <c r="A8080" i="52"/>
  <c r="A8079" i="52"/>
  <c r="A8078" i="52"/>
  <c r="A8077" i="52"/>
  <c r="A8076" i="52"/>
  <c r="A8075" i="52"/>
  <c r="A8074" i="52"/>
  <c r="A8073" i="52"/>
  <c r="A8072" i="52"/>
  <c r="A8071" i="52"/>
  <c r="A8070" i="52"/>
  <c r="A8069" i="52"/>
  <c r="A8068" i="52"/>
  <c r="A8067" i="52"/>
  <c r="A8066" i="52"/>
  <c r="A8065" i="52"/>
  <c r="A8064" i="52"/>
  <c r="A8063" i="52"/>
  <c r="A8062" i="52"/>
  <c r="A8061" i="52"/>
  <c r="A8060" i="52"/>
  <c r="A8059" i="52"/>
  <c r="A8058" i="52"/>
  <c r="A8057" i="52"/>
  <c r="A8056" i="52"/>
  <c r="A8055" i="52"/>
  <c r="A8054" i="52"/>
  <c r="A8053" i="52"/>
  <c r="A8052" i="52"/>
  <c r="A8051" i="52"/>
  <c r="A8050" i="52"/>
  <c r="A8049" i="52"/>
  <c r="A8048" i="52"/>
  <c r="A8047" i="52"/>
  <c r="A8046" i="52"/>
  <c r="A8045" i="52"/>
  <c r="A8044" i="52"/>
  <c r="A8043" i="52"/>
  <c r="A8042" i="52"/>
  <c r="A8041" i="52"/>
  <c r="A8040" i="52"/>
  <c r="A8039" i="52"/>
  <c r="A8038" i="52"/>
  <c r="A8037" i="52"/>
  <c r="A8036" i="52"/>
  <c r="A8035" i="52"/>
  <c r="A8034" i="52"/>
  <c r="A8033" i="52"/>
  <c r="A8032" i="52"/>
  <c r="A8031" i="52"/>
  <c r="A8030" i="52"/>
  <c r="A8029" i="52"/>
  <c r="A8028" i="52"/>
  <c r="A8027" i="52"/>
  <c r="A8026" i="52"/>
  <c r="A8025" i="52"/>
  <c r="A8024" i="52"/>
  <c r="A8023" i="52"/>
  <c r="A8022" i="52"/>
  <c r="A8021" i="52"/>
  <c r="A8020" i="52"/>
  <c r="A8019" i="52"/>
  <c r="A8018" i="52"/>
  <c r="A8017" i="52"/>
  <c r="A8016" i="52"/>
  <c r="A8015" i="52"/>
  <c r="A8014" i="52"/>
  <c r="A8013" i="52"/>
  <c r="A8012" i="52"/>
  <c r="A8011" i="52"/>
  <c r="A8010" i="52"/>
  <c r="A8009" i="52"/>
  <c r="A8008" i="52"/>
  <c r="A8007" i="52"/>
  <c r="A8006" i="52"/>
  <c r="A8005" i="52"/>
  <c r="A8004" i="52"/>
  <c r="A8003" i="52"/>
  <c r="A8002" i="52"/>
  <c r="A8001" i="52"/>
  <c r="A8000" i="52"/>
  <c r="A7999" i="52"/>
  <c r="A7998" i="52"/>
  <c r="A7997" i="52"/>
  <c r="A7996" i="52"/>
  <c r="A7995" i="52"/>
  <c r="A7994" i="52"/>
  <c r="A7993" i="52"/>
  <c r="A7992" i="52"/>
  <c r="A7991" i="52"/>
  <c r="A7990" i="52"/>
  <c r="A7989" i="52"/>
  <c r="A7988" i="52"/>
  <c r="A7987" i="52"/>
  <c r="A7986" i="52"/>
  <c r="A7985" i="52"/>
  <c r="A7984" i="52"/>
  <c r="A7983" i="52"/>
  <c r="A7982" i="52"/>
  <c r="A7981" i="52"/>
  <c r="A7980" i="52"/>
  <c r="A7979" i="52"/>
  <c r="A7978" i="52"/>
  <c r="A7977" i="52"/>
  <c r="A7976" i="52"/>
  <c r="A7975" i="52"/>
  <c r="A7974" i="52"/>
  <c r="A7973" i="52"/>
  <c r="A7972" i="52"/>
  <c r="A7971" i="52"/>
  <c r="A7970" i="52"/>
  <c r="A7969" i="52"/>
  <c r="A7968" i="52"/>
  <c r="A7967" i="52"/>
  <c r="A7966" i="52"/>
  <c r="A7965" i="52"/>
  <c r="A7964" i="52"/>
  <c r="A7963" i="52"/>
  <c r="A7962" i="52"/>
  <c r="A7961" i="52"/>
  <c r="A7960" i="52"/>
  <c r="A7959" i="52"/>
  <c r="A7958" i="52"/>
  <c r="A7957" i="52"/>
  <c r="A7956" i="52"/>
  <c r="A7955" i="52"/>
  <c r="A7954" i="52"/>
  <c r="A7953" i="52"/>
  <c r="A7952" i="52"/>
  <c r="A7951" i="52"/>
  <c r="A7950" i="52"/>
  <c r="A7949" i="52"/>
  <c r="A7948" i="52"/>
  <c r="A7947" i="52"/>
  <c r="A7946" i="52"/>
  <c r="A7945" i="52"/>
  <c r="A7944" i="52"/>
  <c r="A7943" i="52"/>
  <c r="A7942" i="52"/>
  <c r="A7941" i="52"/>
  <c r="A7940" i="52"/>
  <c r="A7939" i="52"/>
  <c r="A7938" i="52"/>
  <c r="A7937" i="52"/>
  <c r="A7936" i="52"/>
  <c r="A7935" i="52"/>
  <c r="A7934" i="52"/>
  <c r="A7933" i="52"/>
  <c r="A7932" i="52"/>
  <c r="A7931" i="52"/>
  <c r="A7930" i="52"/>
  <c r="A7929" i="52"/>
  <c r="A7928" i="52"/>
  <c r="A7927" i="52"/>
  <c r="A7926" i="52"/>
  <c r="A7925" i="52"/>
  <c r="A7924" i="52"/>
  <c r="A7923" i="52"/>
  <c r="A7922" i="52"/>
  <c r="A7921" i="52"/>
  <c r="A7920" i="52"/>
  <c r="A7919" i="52"/>
  <c r="A7918" i="52"/>
  <c r="A7917" i="52"/>
  <c r="A7916" i="52"/>
  <c r="A7915" i="52"/>
  <c r="A7914" i="52"/>
  <c r="A7913" i="52"/>
  <c r="A7912" i="52"/>
  <c r="A7911" i="52"/>
  <c r="A7910" i="52"/>
  <c r="A7909" i="52"/>
  <c r="A7908" i="52"/>
  <c r="A7907" i="52"/>
  <c r="A7906" i="52"/>
  <c r="A7905" i="52"/>
  <c r="A7904" i="52"/>
  <c r="A7903" i="52"/>
  <c r="A7902" i="52"/>
  <c r="A7901" i="52"/>
  <c r="A7900" i="52"/>
  <c r="A7899" i="52"/>
  <c r="A7898" i="52"/>
  <c r="A7897" i="52"/>
  <c r="A7896" i="52"/>
  <c r="A7895" i="52"/>
  <c r="A7894" i="52"/>
  <c r="A7893" i="52"/>
  <c r="A7892" i="52"/>
  <c r="A7891" i="52"/>
  <c r="A7890" i="52"/>
  <c r="A7889" i="52"/>
  <c r="A7888" i="52"/>
  <c r="A7887" i="52"/>
  <c r="A7886" i="52"/>
  <c r="A7885" i="52"/>
  <c r="A7884" i="52"/>
  <c r="A7883" i="52"/>
  <c r="A7882" i="52"/>
  <c r="A7881" i="52"/>
  <c r="A7880" i="52"/>
  <c r="A7879" i="52"/>
  <c r="A7878" i="52"/>
  <c r="A7877" i="52"/>
  <c r="A7876" i="52"/>
  <c r="A7875" i="52"/>
  <c r="A7874" i="52"/>
  <c r="A7873" i="52"/>
  <c r="A7872" i="52"/>
  <c r="A7871" i="52"/>
  <c r="A7870" i="52"/>
  <c r="A7869" i="52"/>
  <c r="A7868" i="52"/>
  <c r="A7867" i="52"/>
  <c r="A7866" i="52"/>
  <c r="A7865" i="52"/>
  <c r="A7864" i="52"/>
  <c r="A7863" i="52"/>
  <c r="A7862" i="52"/>
  <c r="A7861" i="52"/>
  <c r="A7860" i="52"/>
  <c r="A7859" i="52"/>
  <c r="A7858" i="52"/>
  <c r="A7857" i="52"/>
  <c r="A7856" i="52"/>
  <c r="A7855" i="52"/>
  <c r="A7854" i="52"/>
  <c r="A7853" i="52"/>
  <c r="A7852" i="52"/>
  <c r="A7851" i="52"/>
  <c r="A7850" i="52"/>
  <c r="A7849" i="52"/>
  <c r="A7848" i="52"/>
  <c r="A7847" i="52"/>
  <c r="A7846" i="52"/>
  <c r="A7845" i="52"/>
  <c r="A7844" i="52"/>
  <c r="A7843" i="52"/>
  <c r="A7842" i="52"/>
  <c r="A7841" i="52"/>
  <c r="A7840" i="52"/>
  <c r="A7839" i="52"/>
  <c r="A7838" i="52"/>
  <c r="A7837" i="52"/>
  <c r="A7836" i="52"/>
  <c r="A7835" i="52"/>
  <c r="A7834" i="52"/>
  <c r="A7833" i="52"/>
  <c r="A7832" i="52"/>
  <c r="A7831" i="52"/>
  <c r="A7830" i="52"/>
  <c r="A7829" i="52"/>
  <c r="A7828" i="52"/>
  <c r="A7827" i="52"/>
  <c r="A7826" i="52"/>
  <c r="A7825" i="52"/>
  <c r="A7824" i="52"/>
  <c r="A7823" i="52"/>
  <c r="A7822" i="52"/>
  <c r="A7821" i="52"/>
  <c r="A7820" i="52"/>
  <c r="A7819" i="52"/>
  <c r="A7818" i="52"/>
  <c r="A7817" i="52"/>
  <c r="A7816" i="52"/>
  <c r="A7815" i="52"/>
  <c r="A7814" i="52"/>
  <c r="A7813" i="52"/>
  <c r="A7812" i="52"/>
  <c r="A7811" i="52"/>
  <c r="A7810" i="52"/>
  <c r="A7809" i="52"/>
  <c r="A7808" i="52"/>
  <c r="A7807" i="52"/>
  <c r="A7806" i="52"/>
  <c r="A7805" i="52"/>
  <c r="A7804" i="52"/>
  <c r="A7803" i="52"/>
  <c r="A7802" i="52"/>
  <c r="A7801" i="52"/>
  <c r="A7800" i="52"/>
  <c r="A7799" i="52"/>
  <c r="A7798" i="52"/>
  <c r="A7797" i="52"/>
  <c r="A7796" i="52"/>
  <c r="A7795" i="52"/>
  <c r="A7794" i="52"/>
  <c r="A7793" i="52"/>
  <c r="A7792" i="52"/>
  <c r="A7791" i="52"/>
  <c r="A7790" i="52"/>
  <c r="A7789" i="52"/>
  <c r="A7788" i="52"/>
  <c r="A7787" i="52"/>
  <c r="A7786" i="52"/>
  <c r="A7785" i="52"/>
  <c r="A7784" i="52"/>
  <c r="A7783" i="52"/>
  <c r="A7782" i="52"/>
  <c r="A7781" i="52"/>
  <c r="A7780" i="52"/>
  <c r="A7779" i="52"/>
  <c r="A7778" i="52"/>
  <c r="A7777" i="52"/>
  <c r="A7776" i="52"/>
  <c r="A7775" i="52"/>
  <c r="A7774" i="52"/>
  <c r="A7773" i="52"/>
  <c r="A7772" i="52"/>
  <c r="A7771" i="52"/>
  <c r="A7770" i="52"/>
  <c r="A7769" i="52"/>
  <c r="A7768" i="52"/>
  <c r="A7767" i="52"/>
  <c r="A7766" i="52"/>
  <c r="A7765" i="52"/>
  <c r="A7764" i="52"/>
  <c r="A7763" i="52"/>
  <c r="A7762" i="52"/>
  <c r="A7761" i="52"/>
  <c r="A7760" i="52"/>
  <c r="A7759" i="52"/>
  <c r="A7758" i="52"/>
  <c r="A7757" i="52"/>
  <c r="A7756" i="52"/>
  <c r="A7755" i="52"/>
  <c r="A7754" i="52"/>
  <c r="A7753" i="52"/>
  <c r="A7752" i="52"/>
  <c r="A7751" i="52"/>
  <c r="A7750" i="52"/>
  <c r="A7749" i="52"/>
  <c r="A7748" i="52"/>
  <c r="A7747" i="52"/>
  <c r="A7746" i="52"/>
  <c r="A7745" i="52"/>
  <c r="A7744" i="52"/>
  <c r="A7743" i="52"/>
  <c r="A7742" i="52"/>
  <c r="A7741" i="52"/>
  <c r="A7740" i="52"/>
  <c r="A7739" i="52"/>
  <c r="A7738" i="52"/>
  <c r="A7737" i="52"/>
  <c r="A7736" i="52"/>
  <c r="A7735" i="52"/>
  <c r="A7734" i="52"/>
  <c r="A7733" i="52"/>
  <c r="A7732" i="52"/>
  <c r="A7731" i="52"/>
  <c r="A7730" i="52"/>
  <c r="A7729" i="52"/>
  <c r="A7728" i="52"/>
  <c r="A7727" i="52"/>
  <c r="A7726" i="52"/>
  <c r="A7725" i="52"/>
  <c r="A7724" i="52"/>
  <c r="A7723" i="52"/>
  <c r="A7722" i="52"/>
  <c r="A7721" i="52"/>
  <c r="A7720" i="52"/>
  <c r="A7719" i="52"/>
  <c r="A7718" i="52"/>
  <c r="A7717" i="52"/>
  <c r="A7716" i="52"/>
  <c r="A7715" i="52"/>
  <c r="A7714" i="52"/>
  <c r="A7713" i="52"/>
  <c r="A7712" i="52"/>
  <c r="A7711" i="52"/>
  <c r="A7710" i="52"/>
  <c r="A7709" i="52"/>
  <c r="A7708" i="52"/>
  <c r="A7707" i="52"/>
  <c r="A7706" i="52"/>
  <c r="A7705" i="52"/>
  <c r="A7704" i="52"/>
  <c r="A7703" i="52"/>
  <c r="A7702" i="52"/>
  <c r="A7701" i="52"/>
  <c r="A7700" i="52"/>
  <c r="A7699" i="52"/>
  <c r="A7698" i="52"/>
  <c r="A7697" i="52"/>
  <c r="A7696" i="52"/>
  <c r="A7695" i="52"/>
  <c r="A7694" i="52"/>
  <c r="A7693" i="52"/>
  <c r="A7692" i="52"/>
  <c r="A7691" i="52"/>
  <c r="A7690" i="52"/>
  <c r="A7689" i="52"/>
  <c r="A7688" i="52"/>
  <c r="A7687" i="52"/>
  <c r="A7686" i="52"/>
  <c r="A7685" i="52"/>
  <c r="A7684" i="52"/>
  <c r="A7683" i="52"/>
  <c r="A7682" i="52"/>
  <c r="A7681" i="52"/>
  <c r="A7680" i="52"/>
  <c r="A7679" i="52"/>
  <c r="A7678" i="52"/>
  <c r="A7677" i="52"/>
  <c r="A7676" i="52"/>
  <c r="A7675" i="52"/>
  <c r="A7674" i="52"/>
  <c r="A7673" i="52"/>
  <c r="A7672" i="52"/>
  <c r="A7671" i="52"/>
  <c r="A7670" i="52"/>
  <c r="A7669" i="52"/>
  <c r="A7668" i="52"/>
  <c r="A7667" i="52"/>
  <c r="A7666" i="52"/>
  <c r="A7665" i="52"/>
  <c r="A7664" i="52"/>
  <c r="A7663" i="52"/>
  <c r="A7662" i="52"/>
  <c r="A7661" i="52"/>
  <c r="A7660" i="52"/>
  <c r="A7659" i="52"/>
  <c r="A7658" i="52"/>
  <c r="A7657" i="52"/>
  <c r="A7656" i="52"/>
  <c r="A7655" i="52"/>
  <c r="A7654" i="52"/>
  <c r="A7653" i="52"/>
  <c r="A7652" i="52"/>
  <c r="A7651" i="52"/>
  <c r="A7650" i="52"/>
  <c r="A7649" i="52"/>
  <c r="A7648" i="52"/>
  <c r="A7647" i="52"/>
  <c r="A7646" i="52"/>
  <c r="A7645" i="52"/>
  <c r="A7644" i="52"/>
  <c r="A7643" i="52"/>
  <c r="A7642" i="52"/>
  <c r="A7641" i="52"/>
  <c r="A7640" i="52"/>
  <c r="A7639" i="52"/>
  <c r="A7638" i="52"/>
  <c r="A7637" i="52"/>
  <c r="A7636" i="52"/>
  <c r="A7635" i="52"/>
  <c r="A7634" i="52"/>
  <c r="A7633" i="52"/>
  <c r="A7632" i="52"/>
  <c r="A7631" i="52"/>
  <c r="A7630" i="52"/>
  <c r="A7629" i="52"/>
  <c r="A7628" i="52"/>
  <c r="A7627" i="52"/>
  <c r="A7626" i="52"/>
  <c r="A7625" i="52"/>
  <c r="A7624" i="52"/>
  <c r="A7623" i="52"/>
  <c r="A7622" i="52"/>
  <c r="A7621" i="52"/>
  <c r="A7620" i="52"/>
  <c r="A7619" i="52"/>
  <c r="A7618" i="52"/>
  <c r="A7617" i="52"/>
  <c r="A7616" i="52"/>
  <c r="A7615" i="52"/>
  <c r="A7614" i="52"/>
  <c r="A7613" i="52"/>
  <c r="A7612" i="52"/>
  <c r="A7611" i="52"/>
  <c r="A7610" i="52"/>
  <c r="A7609" i="52"/>
  <c r="A7608" i="52"/>
  <c r="A7607" i="52"/>
  <c r="A7606" i="52"/>
  <c r="A7605" i="52"/>
  <c r="A7604" i="52"/>
  <c r="A7603" i="52"/>
  <c r="A7602" i="52"/>
  <c r="A7601" i="52"/>
  <c r="A7600" i="52"/>
  <c r="A7599" i="52"/>
  <c r="A7598" i="52"/>
  <c r="A7597" i="52"/>
  <c r="A7596" i="52"/>
  <c r="A7595" i="52"/>
  <c r="A7594" i="52"/>
  <c r="A7593" i="52"/>
  <c r="A7592" i="52"/>
  <c r="A7591" i="52"/>
  <c r="A7590" i="52"/>
  <c r="A7589" i="52"/>
  <c r="A7588" i="52"/>
  <c r="A7587" i="52"/>
  <c r="A7586" i="52"/>
  <c r="A7585" i="52"/>
  <c r="A7584" i="52"/>
  <c r="A7583" i="52"/>
  <c r="A7582" i="52"/>
  <c r="A7581" i="52"/>
  <c r="A7580" i="52"/>
  <c r="A7579" i="52"/>
  <c r="A7578" i="52"/>
  <c r="A7577" i="52"/>
  <c r="A7576" i="52"/>
  <c r="A7575" i="52"/>
  <c r="A7574" i="52"/>
  <c r="A7573" i="52"/>
  <c r="A7572" i="52"/>
  <c r="A7571" i="52"/>
  <c r="A7570" i="52"/>
  <c r="A7569" i="52"/>
  <c r="A7568" i="52"/>
  <c r="A7567" i="52"/>
  <c r="A7566" i="52"/>
  <c r="A7565" i="52"/>
  <c r="A7564" i="52"/>
  <c r="A7563" i="52"/>
  <c r="A7562" i="52"/>
  <c r="A7561" i="52"/>
  <c r="A7560" i="52"/>
  <c r="A7559" i="52"/>
  <c r="A7558" i="52"/>
  <c r="A7557" i="52"/>
  <c r="A7556" i="52"/>
  <c r="A7555" i="52"/>
  <c r="A7554" i="52"/>
  <c r="A7553" i="52"/>
  <c r="A7552" i="52"/>
  <c r="A7551" i="52"/>
  <c r="A7550" i="52"/>
  <c r="A7549" i="52"/>
  <c r="A7548" i="52"/>
  <c r="A7547" i="52"/>
  <c r="A7546" i="52"/>
  <c r="A7545" i="52"/>
  <c r="A7544" i="52"/>
  <c r="A7543" i="52"/>
  <c r="A7542" i="52"/>
  <c r="A7541" i="52"/>
  <c r="A7540" i="52"/>
  <c r="A7539" i="52"/>
  <c r="A7538" i="52"/>
  <c r="A7537" i="52"/>
  <c r="A7536" i="52"/>
  <c r="A7535" i="52"/>
  <c r="A7534" i="52"/>
  <c r="A7533" i="52"/>
  <c r="A7532" i="52"/>
  <c r="A7531" i="52"/>
  <c r="A7530" i="52"/>
  <c r="A7529" i="52"/>
  <c r="A7528" i="52"/>
  <c r="A7527" i="52"/>
  <c r="A7526" i="52"/>
  <c r="A7525" i="52"/>
  <c r="A7524" i="52"/>
  <c r="A7523" i="52"/>
  <c r="A7522" i="52"/>
  <c r="A7521" i="52"/>
  <c r="A7520" i="52"/>
  <c r="A7519" i="52"/>
  <c r="A7518" i="52"/>
  <c r="A7517" i="52"/>
  <c r="A7516" i="52"/>
  <c r="A7515" i="52"/>
  <c r="A7514" i="52"/>
  <c r="A7513" i="52"/>
  <c r="A7512" i="52"/>
  <c r="A7511" i="52"/>
  <c r="A7510" i="52"/>
  <c r="A7509" i="52"/>
  <c r="A7508" i="52"/>
  <c r="A7507" i="52"/>
  <c r="A7506" i="52"/>
  <c r="A7505" i="52"/>
  <c r="A7504" i="52"/>
  <c r="A7503" i="52"/>
  <c r="A7502" i="52"/>
  <c r="A7501" i="52"/>
  <c r="A7500" i="52"/>
  <c r="A7499" i="52"/>
  <c r="A7498" i="52"/>
  <c r="A7497" i="52"/>
  <c r="A7496" i="52"/>
  <c r="A7495" i="52"/>
  <c r="A7494" i="52"/>
  <c r="A7493" i="52"/>
  <c r="A7492" i="52"/>
  <c r="A7491" i="52"/>
  <c r="A7490" i="52"/>
  <c r="A7489" i="52"/>
  <c r="A7488" i="52"/>
  <c r="A7487" i="52"/>
  <c r="A7486" i="52"/>
  <c r="A7485" i="52"/>
  <c r="A7484" i="52"/>
  <c r="A7483" i="52"/>
  <c r="A7482" i="52"/>
  <c r="A7481" i="52"/>
  <c r="A7480" i="52"/>
  <c r="A7479" i="52"/>
  <c r="A7478" i="52"/>
  <c r="A7477" i="52"/>
  <c r="A7476" i="52"/>
  <c r="A7475" i="52"/>
  <c r="A7474" i="52"/>
  <c r="A7473" i="52"/>
  <c r="A7472" i="52"/>
  <c r="A7471" i="52"/>
  <c r="A7470" i="52"/>
  <c r="A7469" i="52"/>
  <c r="A7468" i="52"/>
  <c r="A7467" i="52"/>
  <c r="A7466" i="52"/>
  <c r="A7465" i="52"/>
  <c r="A7464" i="52"/>
  <c r="A7463" i="52"/>
  <c r="A7462" i="52"/>
  <c r="A7461" i="52"/>
  <c r="A7460" i="52"/>
  <c r="A7459" i="52"/>
  <c r="A7458" i="52"/>
  <c r="A7457" i="52"/>
  <c r="A7456" i="52"/>
  <c r="A7455" i="52"/>
  <c r="A7454" i="52"/>
  <c r="A7453" i="52"/>
  <c r="A7452" i="52"/>
  <c r="A7451" i="52"/>
  <c r="A7450" i="52"/>
  <c r="A7449" i="52"/>
  <c r="A7448" i="52"/>
  <c r="A7447" i="52"/>
  <c r="A7446" i="52"/>
  <c r="A7445" i="52"/>
  <c r="A7444" i="52"/>
  <c r="A7443" i="52"/>
  <c r="A7442" i="52"/>
  <c r="A7441" i="52"/>
  <c r="A7440" i="52"/>
  <c r="A7439" i="52"/>
  <c r="A7438" i="52"/>
  <c r="A7437" i="52"/>
  <c r="A7436" i="52"/>
  <c r="A7435" i="52"/>
  <c r="A7434" i="52"/>
  <c r="A7433" i="52"/>
  <c r="A7432" i="52"/>
  <c r="A7431" i="52"/>
  <c r="A7430" i="52"/>
  <c r="A7429" i="52"/>
  <c r="A7428" i="52"/>
  <c r="A7427" i="52"/>
  <c r="A7426" i="52"/>
  <c r="A7425" i="52"/>
  <c r="A7424" i="52"/>
  <c r="A7423" i="52"/>
  <c r="A7422" i="52"/>
  <c r="A7421" i="52"/>
  <c r="A7420" i="52"/>
  <c r="A7419" i="52"/>
  <c r="A7418" i="52"/>
  <c r="A7417" i="52"/>
  <c r="A7416" i="52"/>
  <c r="A7415" i="52"/>
  <c r="A7414" i="52"/>
  <c r="A7413" i="52"/>
  <c r="A7412" i="52"/>
  <c r="A7411" i="52"/>
  <c r="A7410" i="52"/>
  <c r="A7409" i="52"/>
  <c r="A7408" i="52"/>
  <c r="A7407" i="52"/>
  <c r="A7406" i="52"/>
  <c r="A7405" i="52"/>
  <c r="A7404" i="52"/>
  <c r="A7403" i="52"/>
  <c r="A7402" i="52"/>
  <c r="A7401" i="52"/>
  <c r="A7400" i="52"/>
  <c r="A7399" i="52"/>
  <c r="A7398" i="52"/>
  <c r="A7397" i="52"/>
  <c r="A7396" i="52"/>
  <c r="A7395" i="52"/>
  <c r="A7394" i="52"/>
  <c r="A7393" i="52"/>
  <c r="A7392" i="52"/>
  <c r="A7391" i="52"/>
  <c r="A7390" i="52"/>
  <c r="A7389" i="52"/>
  <c r="A7388" i="52"/>
  <c r="A7387" i="52"/>
  <c r="A7386" i="52"/>
  <c r="A7385" i="52"/>
  <c r="A7384" i="52"/>
  <c r="A7383" i="52"/>
  <c r="A7382" i="52"/>
  <c r="A7381" i="52"/>
  <c r="A7380" i="52"/>
  <c r="A7379" i="52"/>
  <c r="A7378" i="52"/>
  <c r="A7377" i="52"/>
  <c r="A7376" i="52"/>
  <c r="A7375" i="52"/>
  <c r="A7374" i="52"/>
  <c r="A7373" i="52"/>
  <c r="A7372" i="52"/>
  <c r="A7371" i="52"/>
  <c r="A7370" i="52"/>
  <c r="A7369" i="52"/>
  <c r="A7368" i="52"/>
  <c r="A7367" i="52"/>
  <c r="A7366" i="52"/>
  <c r="A7365" i="52"/>
  <c r="A7364" i="52"/>
  <c r="A7363" i="52"/>
  <c r="A7362" i="52"/>
  <c r="A7361" i="52"/>
  <c r="A7360" i="52"/>
  <c r="A7359" i="52"/>
  <c r="A7358" i="52"/>
  <c r="A7357" i="52"/>
  <c r="A7356" i="52"/>
  <c r="A7355" i="52"/>
  <c r="A7354" i="52"/>
  <c r="A7353" i="52"/>
  <c r="A7352" i="52"/>
  <c r="A7351" i="52"/>
  <c r="A7350" i="52"/>
  <c r="A7349" i="52"/>
  <c r="A7348" i="52"/>
  <c r="A7347" i="52"/>
  <c r="A7346" i="52"/>
  <c r="A7345" i="52"/>
  <c r="A7344" i="52"/>
  <c r="A7343" i="52"/>
  <c r="A7342" i="52"/>
  <c r="A7341" i="52"/>
  <c r="A7340" i="52"/>
  <c r="A7339" i="52"/>
  <c r="A7338" i="52"/>
  <c r="A7337" i="52"/>
  <c r="A7336" i="52"/>
  <c r="A7335" i="52"/>
  <c r="A7334" i="52"/>
  <c r="A7333" i="52"/>
  <c r="A7332" i="52"/>
  <c r="A7331" i="52"/>
  <c r="A7330" i="52"/>
  <c r="A7329" i="52"/>
  <c r="A7328" i="52"/>
  <c r="A7327" i="52"/>
  <c r="A7326" i="52"/>
  <c r="A7325" i="52"/>
  <c r="A7324" i="52"/>
  <c r="A7323" i="52"/>
  <c r="A7322" i="52"/>
  <c r="A7321" i="52"/>
  <c r="A7320" i="52"/>
  <c r="A7319" i="52"/>
  <c r="A7318" i="52"/>
  <c r="A7317" i="52"/>
  <c r="A7316" i="52"/>
  <c r="A7315" i="52"/>
  <c r="A7314" i="52"/>
  <c r="A7313" i="52"/>
  <c r="A7312" i="52"/>
  <c r="A7311" i="52"/>
  <c r="A7310" i="52"/>
  <c r="A7309" i="52"/>
  <c r="A7308" i="52"/>
  <c r="A7307" i="52"/>
  <c r="A7306" i="52"/>
  <c r="A7305" i="52"/>
  <c r="A7304" i="52"/>
  <c r="A7303" i="52"/>
  <c r="A7302" i="52"/>
  <c r="A7301" i="52"/>
  <c r="A7300" i="52"/>
  <c r="A7299" i="52"/>
  <c r="A7298" i="52"/>
  <c r="A7297" i="52"/>
  <c r="A7296" i="52"/>
  <c r="A7295" i="52"/>
  <c r="A7294" i="52"/>
  <c r="A7293" i="52"/>
  <c r="A7292" i="52"/>
  <c r="A7291" i="52"/>
  <c r="A7290" i="52"/>
  <c r="A7289" i="52"/>
  <c r="A7288" i="52"/>
  <c r="A7287" i="52"/>
  <c r="A7286" i="52"/>
  <c r="A7285" i="52"/>
  <c r="A7284" i="52"/>
  <c r="A7283" i="52"/>
  <c r="A7282" i="52"/>
  <c r="A7281" i="52"/>
  <c r="A7280" i="52"/>
  <c r="A7279" i="52"/>
  <c r="A7278" i="52"/>
  <c r="A7277" i="52"/>
  <c r="A7276" i="52"/>
  <c r="A7275" i="52"/>
  <c r="A7274" i="52"/>
  <c r="A7273" i="52"/>
  <c r="A7272" i="52"/>
  <c r="A7271" i="52"/>
  <c r="A7270" i="52"/>
  <c r="A7269" i="52"/>
  <c r="A7268" i="52"/>
  <c r="A7267" i="52"/>
  <c r="A7266" i="52"/>
  <c r="A7265" i="52"/>
  <c r="A7264" i="52"/>
  <c r="A7263" i="52"/>
  <c r="A7262" i="52"/>
  <c r="A7261" i="52"/>
  <c r="A7260" i="52"/>
  <c r="A7259" i="52"/>
  <c r="A7258" i="52"/>
  <c r="A7257" i="52"/>
  <c r="A7256" i="52"/>
  <c r="A7255" i="52"/>
  <c r="A7254" i="52"/>
  <c r="A7253" i="52"/>
  <c r="A7252" i="52"/>
  <c r="A7251" i="52"/>
  <c r="A7250" i="52"/>
  <c r="A7249" i="52"/>
  <c r="A7248" i="52"/>
  <c r="A7247" i="52"/>
  <c r="A7246" i="52"/>
  <c r="A7245" i="52"/>
  <c r="A7244" i="52"/>
  <c r="A7243" i="52"/>
  <c r="A7242" i="52"/>
  <c r="A7241" i="52"/>
  <c r="A7240" i="52"/>
  <c r="A7239" i="52"/>
  <c r="A7238" i="52"/>
  <c r="A7237" i="52"/>
  <c r="A7236" i="52"/>
  <c r="A7235" i="52"/>
  <c r="A7234" i="52"/>
  <c r="A7233" i="52"/>
  <c r="A7232" i="52"/>
  <c r="A7231" i="52"/>
  <c r="A7230" i="52"/>
  <c r="A7229" i="52"/>
  <c r="A7228" i="52"/>
  <c r="A7227" i="52"/>
  <c r="A7226" i="52"/>
  <c r="A7225" i="52"/>
  <c r="A7224" i="52"/>
  <c r="A7223" i="52"/>
  <c r="A7222" i="52"/>
  <c r="A7221" i="52"/>
  <c r="A7220" i="52"/>
  <c r="A7219" i="52"/>
  <c r="A7218" i="52"/>
  <c r="A7217" i="52"/>
  <c r="A7216" i="52"/>
  <c r="A7215" i="52"/>
  <c r="A7214" i="52"/>
  <c r="A7213" i="52"/>
  <c r="A7212" i="52"/>
  <c r="A7211" i="52"/>
  <c r="A7210" i="52"/>
  <c r="A7209" i="52"/>
  <c r="A7208" i="52"/>
  <c r="A7207" i="52"/>
  <c r="A7206" i="52"/>
  <c r="A7205" i="52"/>
  <c r="A7204" i="52"/>
  <c r="A7203" i="52"/>
  <c r="A7202" i="52"/>
  <c r="A7201" i="52"/>
  <c r="A7200" i="52"/>
  <c r="A7199" i="52"/>
  <c r="A7198" i="52"/>
  <c r="A7197" i="52"/>
  <c r="A7196" i="52"/>
  <c r="A7195" i="52"/>
  <c r="A7194" i="52"/>
  <c r="A7193" i="52"/>
  <c r="A7192" i="52"/>
  <c r="A7191" i="52"/>
  <c r="A7190" i="52"/>
  <c r="A7189" i="52"/>
  <c r="A7188" i="52"/>
  <c r="A7187" i="52"/>
  <c r="A7186" i="52"/>
  <c r="A7185" i="52"/>
  <c r="A7184" i="52"/>
  <c r="A7183" i="52"/>
  <c r="A7182" i="52"/>
  <c r="A7181" i="52"/>
  <c r="A7180" i="52"/>
  <c r="A7179" i="52"/>
  <c r="A7178" i="52"/>
  <c r="A7177" i="52"/>
  <c r="A7176" i="52"/>
  <c r="A7175" i="52"/>
  <c r="A7174" i="52"/>
  <c r="A7173" i="52"/>
  <c r="A7172" i="52"/>
  <c r="A7171" i="52"/>
  <c r="A7170" i="52"/>
  <c r="A7169" i="52"/>
  <c r="A7168" i="52"/>
  <c r="A7167" i="52"/>
  <c r="A7166" i="52"/>
  <c r="A7165" i="52"/>
  <c r="A7164" i="52"/>
  <c r="A7163" i="52"/>
  <c r="A7162" i="52"/>
  <c r="A7161" i="52"/>
  <c r="A7160" i="52"/>
  <c r="A7159" i="52"/>
  <c r="A7158" i="52"/>
  <c r="A7157" i="52"/>
  <c r="A7156" i="52"/>
  <c r="A7155" i="52"/>
  <c r="A7154" i="52"/>
  <c r="A7153" i="52"/>
  <c r="A7152" i="52"/>
  <c r="A7151" i="52"/>
  <c r="A7150" i="52"/>
  <c r="A7149" i="52"/>
  <c r="A7148" i="52"/>
  <c r="A7147" i="52"/>
  <c r="A7146" i="52"/>
  <c r="A7145" i="52"/>
  <c r="A7144" i="52"/>
  <c r="A7143" i="52"/>
  <c r="A7142" i="52"/>
  <c r="A7141" i="52"/>
  <c r="A7140" i="52"/>
  <c r="A7139" i="52"/>
  <c r="A7138" i="52"/>
  <c r="A7137" i="52"/>
  <c r="A7136" i="52"/>
  <c r="A7135" i="52"/>
  <c r="A7134" i="52"/>
  <c r="A7133" i="52"/>
  <c r="A7132" i="52"/>
  <c r="A7131" i="52"/>
  <c r="A7130" i="52"/>
  <c r="A7129" i="52"/>
  <c r="A7128" i="52"/>
  <c r="A7127" i="52"/>
  <c r="A7126" i="52"/>
  <c r="A7125" i="52"/>
  <c r="A7124" i="52"/>
  <c r="A7123" i="52"/>
  <c r="A7122" i="52"/>
  <c r="A7121" i="52"/>
  <c r="A7120" i="52"/>
  <c r="A7119" i="52"/>
  <c r="A7118" i="52"/>
  <c r="A7117" i="52"/>
  <c r="A7116" i="52"/>
  <c r="A7115" i="52"/>
  <c r="A7114" i="52"/>
  <c r="A7113" i="52"/>
  <c r="A7112" i="52"/>
  <c r="A7111" i="52"/>
  <c r="A7110" i="52"/>
  <c r="A7109" i="52"/>
  <c r="A7108" i="52"/>
  <c r="A7107" i="52"/>
  <c r="A7106" i="52"/>
  <c r="A7105" i="52"/>
  <c r="A7104" i="52"/>
  <c r="A7103" i="52"/>
  <c r="A7102" i="52"/>
  <c r="A7101" i="52"/>
  <c r="A7100" i="52"/>
  <c r="A7099" i="52"/>
  <c r="A7098" i="52"/>
  <c r="A7097" i="52"/>
  <c r="A7096" i="52"/>
  <c r="A7095" i="52"/>
  <c r="A7094" i="52"/>
  <c r="A7093" i="52"/>
  <c r="A7092" i="52"/>
  <c r="A7091" i="52"/>
  <c r="A7090" i="52"/>
  <c r="A7089" i="52"/>
  <c r="A7088" i="52"/>
  <c r="A7087" i="52"/>
  <c r="A7086" i="52"/>
  <c r="A7085" i="52"/>
  <c r="A7084" i="52"/>
  <c r="A7083" i="52"/>
  <c r="A7082" i="52"/>
  <c r="A7081" i="52"/>
  <c r="A7080" i="52"/>
  <c r="A7079" i="52"/>
  <c r="A7078" i="52"/>
  <c r="A7077" i="52"/>
  <c r="A7076" i="52"/>
  <c r="A7075" i="52"/>
  <c r="A7074" i="52"/>
  <c r="A7073" i="52"/>
  <c r="A7072" i="52"/>
  <c r="A7071" i="52"/>
  <c r="A7070" i="52"/>
  <c r="A7069" i="52"/>
  <c r="A7068" i="52"/>
  <c r="A7067" i="52"/>
  <c r="A7066" i="52"/>
  <c r="A7065" i="52"/>
  <c r="A7064" i="52"/>
  <c r="A7063" i="52"/>
  <c r="A7062" i="52"/>
  <c r="A7061" i="52"/>
  <c r="A7060" i="52"/>
  <c r="A7059" i="52"/>
  <c r="A7058" i="52"/>
  <c r="A7057" i="52"/>
  <c r="A7056" i="52"/>
  <c r="A7055" i="52"/>
  <c r="A7054" i="52"/>
  <c r="A7053" i="52"/>
  <c r="A7052" i="52"/>
  <c r="A7051" i="52"/>
  <c r="A7050" i="52"/>
  <c r="A7049" i="52"/>
  <c r="A7048" i="52"/>
  <c r="A7047" i="52"/>
  <c r="A7046" i="52"/>
  <c r="A7045" i="52"/>
  <c r="A7044" i="52"/>
  <c r="A7043" i="52"/>
  <c r="A7042" i="52"/>
  <c r="A7041" i="52"/>
  <c r="A7040" i="52"/>
  <c r="A7039" i="52"/>
  <c r="A7038" i="52"/>
  <c r="A7037" i="52"/>
  <c r="A7036" i="52"/>
  <c r="A7035" i="52"/>
  <c r="A7034" i="52"/>
  <c r="A7033" i="52"/>
  <c r="A7032" i="52"/>
  <c r="A7031" i="52"/>
  <c r="A7030" i="52"/>
  <c r="A7029" i="52"/>
  <c r="A7028" i="52"/>
  <c r="A7027" i="52"/>
  <c r="A7026" i="52"/>
  <c r="A7025" i="52"/>
  <c r="A7024" i="52"/>
  <c r="A7023" i="52"/>
  <c r="A7022" i="52"/>
  <c r="A7021" i="52"/>
  <c r="A7020" i="52"/>
  <c r="A7019" i="52"/>
  <c r="A7018" i="52"/>
  <c r="A7017" i="52"/>
  <c r="A7016" i="52"/>
  <c r="A7015" i="52"/>
  <c r="A7014" i="52"/>
  <c r="A7013" i="52"/>
  <c r="A7012" i="52"/>
  <c r="A7011" i="52"/>
  <c r="A7010" i="52"/>
  <c r="A7009" i="52"/>
  <c r="A7008" i="52"/>
  <c r="A7007" i="52"/>
  <c r="A7006" i="52"/>
  <c r="A7005" i="52"/>
  <c r="A7004" i="52"/>
  <c r="A7003" i="52"/>
  <c r="A7002" i="52"/>
  <c r="A7001" i="52"/>
  <c r="A7000" i="52"/>
  <c r="A6999" i="52"/>
  <c r="A6998" i="52"/>
  <c r="A6997" i="52"/>
  <c r="A6996" i="52"/>
  <c r="A6995" i="52"/>
  <c r="A6994" i="52"/>
  <c r="A6993" i="52"/>
  <c r="A6992" i="52"/>
  <c r="A6991" i="52"/>
  <c r="A6990" i="52"/>
  <c r="A6989" i="52"/>
  <c r="A6988" i="52"/>
  <c r="A6987" i="52"/>
  <c r="A6986" i="52"/>
  <c r="A6985" i="52"/>
  <c r="A6984" i="52"/>
  <c r="A6983" i="52"/>
  <c r="A6982" i="52"/>
  <c r="A6981" i="52"/>
  <c r="A6980" i="52"/>
  <c r="A6979" i="52"/>
  <c r="A6978" i="52"/>
  <c r="A6977" i="52"/>
  <c r="A6976" i="52"/>
  <c r="A6975" i="52"/>
  <c r="A6974" i="52"/>
  <c r="A6973" i="52"/>
  <c r="A6972" i="52"/>
  <c r="A6971" i="52"/>
  <c r="A6970" i="52"/>
  <c r="A6969" i="52"/>
  <c r="A6968" i="52"/>
  <c r="A6967" i="52"/>
  <c r="A6966" i="52"/>
  <c r="A6965" i="52"/>
  <c r="A6964" i="52"/>
  <c r="A6963" i="52"/>
  <c r="A6962" i="52"/>
  <c r="A6961" i="52"/>
  <c r="A6960" i="52"/>
  <c r="A6959" i="52"/>
  <c r="A6958" i="52"/>
  <c r="A6957" i="52"/>
  <c r="A6956" i="52"/>
  <c r="A6955" i="52"/>
  <c r="A6954" i="52"/>
  <c r="A6953" i="52"/>
  <c r="A6952" i="52"/>
  <c r="A6951" i="52"/>
  <c r="A6950" i="52"/>
  <c r="A6949" i="52"/>
  <c r="A6948" i="52"/>
  <c r="A6947" i="52"/>
  <c r="A6946" i="52"/>
  <c r="A6945" i="52"/>
  <c r="A6944" i="52"/>
  <c r="A6943" i="52"/>
  <c r="A6942" i="52"/>
  <c r="A6941" i="52"/>
  <c r="A6940" i="52"/>
  <c r="A6939" i="52"/>
  <c r="A6938" i="52"/>
  <c r="A6937" i="52"/>
  <c r="A6936" i="52"/>
  <c r="A6935" i="52"/>
  <c r="A6934" i="52"/>
  <c r="A6933" i="52"/>
  <c r="A6932" i="52"/>
  <c r="A6931" i="52"/>
  <c r="A6930" i="52"/>
  <c r="A6929" i="52"/>
  <c r="A6928" i="52"/>
  <c r="A6927" i="52"/>
  <c r="A6926" i="52"/>
  <c r="A6925" i="52"/>
  <c r="A6924" i="52"/>
  <c r="A6923" i="52"/>
  <c r="A6922" i="52"/>
  <c r="A6921" i="52"/>
  <c r="A6920" i="52"/>
  <c r="A6919" i="52"/>
  <c r="A6918" i="52"/>
  <c r="A6917" i="52"/>
  <c r="A6916" i="52"/>
  <c r="A6915" i="52"/>
  <c r="A6914" i="52"/>
  <c r="A6913" i="52"/>
  <c r="A6912" i="52"/>
  <c r="A6911" i="52"/>
  <c r="A6910" i="52"/>
  <c r="A6909" i="52"/>
  <c r="A6908" i="52"/>
  <c r="A6907" i="52"/>
  <c r="A6906" i="52"/>
  <c r="A6905" i="52"/>
  <c r="A6904" i="52"/>
  <c r="A6903" i="52"/>
  <c r="A6902" i="52"/>
  <c r="A6901" i="52"/>
  <c r="A6900" i="52"/>
  <c r="A6899" i="52"/>
  <c r="A6898" i="52"/>
  <c r="A6897" i="52"/>
  <c r="A6896" i="52"/>
  <c r="A6895" i="52"/>
  <c r="A6894" i="52"/>
  <c r="A6893" i="52"/>
  <c r="A6892" i="52"/>
  <c r="A6891" i="52"/>
  <c r="A6890" i="52"/>
  <c r="A6889" i="52"/>
  <c r="A6888" i="52"/>
  <c r="A6887" i="52"/>
  <c r="A6886" i="52"/>
  <c r="A6885" i="52"/>
  <c r="A6884" i="52"/>
  <c r="A6883" i="52"/>
  <c r="A6882" i="52"/>
  <c r="A6881" i="52"/>
  <c r="A6880" i="52"/>
  <c r="A6879" i="52"/>
  <c r="A6878" i="52"/>
  <c r="A6877" i="52"/>
  <c r="A6876" i="52"/>
  <c r="A6875" i="52"/>
  <c r="A6874" i="52"/>
  <c r="A6873" i="52"/>
  <c r="A6872" i="52"/>
  <c r="A6871" i="52"/>
  <c r="A6870" i="52"/>
  <c r="A6869" i="52"/>
  <c r="A6868" i="52"/>
  <c r="A6867" i="52"/>
  <c r="A6866" i="52"/>
  <c r="A6865" i="52"/>
  <c r="A6864" i="52"/>
  <c r="A6863" i="52"/>
  <c r="A6862" i="52"/>
  <c r="A6861" i="52"/>
  <c r="A6860" i="52"/>
  <c r="A6859" i="52"/>
  <c r="A6858" i="52"/>
  <c r="A6857" i="52"/>
  <c r="A6856" i="52"/>
  <c r="A6855" i="52"/>
  <c r="A6854" i="52"/>
  <c r="A6853" i="52"/>
  <c r="A6852" i="52"/>
  <c r="A6851" i="52"/>
  <c r="A6850" i="52"/>
  <c r="A6849" i="52"/>
  <c r="A6848" i="52"/>
  <c r="A6847" i="52"/>
  <c r="A6846" i="52"/>
  <c r="A6845" i="52"/>
  <c r="A6844" i="52"/>
  <c r="A6843" i="52"/>
  <c r="A6842" i="52"/>
  <c r="A6841" i="52"/>
  <c r="A6840" i="52"/>
  <c r="A6839" i="52"/>
  <c r="A6838" i="52"/>
  <c r="A6837" i="52"/>
  <c r="A6836" i="52"/>
  <c r="A6835" i="52"/>
  <c r="A6834" i="52"/>
  <c r="A6833" i="52"/>
  <c r="A6832" i="52"/>
  <c r="A6831" i="52"/>
  <c r="A6830" i="52"/>
  <c r="A6829" i="52"/>
  <c r="A6828" i="52"/>
  <c r="A6827" i="52"/>
  <c r="A6826" i="52"/>
  <c r="A6825" i="52"/>
  <c r="A6824" i="52"/>
  <c r="A6823" i="52"/>
  <c r="A6822" i="52"/>
  <c r="A6821" i="52"/>
  <c r="A6820" i="52"/>
  <c r="A6819" i="52"/>
  <c r="A6818" i="52"/>
  <c r="A6817" i="52"/>
  <c r="A6816" i="52"/>
  <c r="A6815" i="52"/>
  <c r="A6814" i="52"/>
  <c r="A6813" i="52"/>
  <c r="A6812" i="52"/>
  <c r="A6811" i="52"/>
  <c r="A6810" i="52"/>
  <c r="A6809" i="52"/>
  <c r="A6808" i="52"/>
  <c r="A6807" i="52"/>
  <c r="A6806" i="52"/>
  <c r="A6805" i="52"/>
  <c r="A6804" i="52"/>
  <c r="A6803" i="52"/>
  <c r="A6802" i="52"/>
  <c r="A6801" i="52"/>
  <c r="A6800" i="52"/>
  <c r="A6799" i="52"/>
  <c r="A6798" i="52"/>
  <c r="A6797" i="52"/>
  <c r="A6796" i="52"/>
  <c r="A6795" i="52"/>
  <c r="A6794" i="52"/>
  <c r="A6793" i="52"/>
  <c r="A6792" i="52"/>
  <c r="A6791" i="52"/>
  <c r="A6790" i="52"/>
  <c r="A6789" i="52"/>
  <c r="A6788" i="52"/>
  <c r="A6787" i="52"/>
  <c r="A6786" i="52"/>
  <c r="A6785" i="52"/>
  <c r="A6784" i="52"/>
  <c r="A6783" i="52"/>
  <c r="A6782" i="52"/>
  <c r="A6781" i="52"/>
  <c r="A6780" i="52"/>
  <c r="A6779" i="52"/>
  <c r="A6778" i="52"/>
  <c r="A6777" i="52"/>
  <c r="A6776" i="52"/>
  <c r="A6775" i="52"/>
  <c r="A6774" i="52"/>
  <c r="A6773" i="52"/>
  <c r="A6772" i="52"/>
  <c r="A6771" i="52"/>
  <c r="A6770" i="52"/>
  <c r="A6769" i="52"/>
  <c r="A6768" i="52"/>
  <c r="A6767" i="52"/>
  <c r="A6766" i="52"/>
  <c r="A6765" i="52"/>
  <c r="A6764" i="52"/>
  <c r="A6763" i="52"/>
  <c r="A6762" i="52"/>
  <c r="A6761" i="52"/>
  <c r="A6760" i="52"/>
  <c r="A6759" i="52"/>
  <c r="A6758" i="52"/>
  <c r="A6757" i="52"/>
  <c r="A6756" i="52"/>
  <c r="A6755" i="52"/>
  <c r="A6754" i="52"/>
  <c r="A6753" i="52"/>
  <c r="A6752" i="52"/>
  <c r="A6751" i="52"/>
  <c r="A6750" i="52"/>
  <c r="A6749" i="52"/>
  <c r="A6748" i="52"/>
  <c r="A6747" i="52"/>
  <c r="A6746" i="52"/>
  <c r="A6745" i="52"/>
  <c r="A6744" i="52"/>
  <c r="A6743" i="52"/>
  <c r="A6742" i="52"/>
  <c r="A6741" i="52"/>
  <c r="A6740" i="52"/>
  <c r="A6739" i="52"/>
  <c r="A6738" i="52"/>
  <c r="A6737" i="52"/>
  <c r="A6736" i="52"/>
  <c r="A6735" i="52"/>
  <c r="A6734" i="52"/>
  <c r="A6733" i="52"/>
  <c r="A6732" i="52"/>
  <c r="A6731" i="52"/>
  <c r="A6730" i="52"/>
  <c r="A6729" i="52"/>
  <c r="A6728" i="52"/>
  <c r="A6727" i="52"/>
  <c r="A6726" i="52"/>
  <c r="A6725" i="52"/>
  <c r="A6724" i="52"/>
  <c r="A6723" i="52"/>
  <c r="A6722" i="52"/>
  <c r="A6721" i="52"/>
  <c r="A6720" i="52"/>
  <c r="A6719" i="52"/>
  <c r="A6718" i="52"/>
  <c r="A6717" i="52"/>
  <c r="A6716" i="52"/>
  <c r="A6715" i="52"/>
  <c r="A6714" i="52"/>
  <c r="A6713" i="52"/>
  <c r="A6712" i="52"/>
  <c r="A6711" i="52"/>
  <c r="A6710" i="52"/>
  <c r="A6709" i="52"/>
  <c r="A6708" i="52"/>
  <c r="A6707" i="52"/>
  <c r="A6706" i="52"/>
  <c r="A6705" i="52"/>
  <c r="A6704" i="52"/>
  <c r="A6703" i="52"/>
  <c r="A6702" i="52"/>
  <c r="A6701" i="52"/>
  <c r="A6700" i="52"/>
  <c r="A6699" i="52"/>
  <c r="A6698" i="52"/>
  <c r="A6697" i="52"/>
  <c r="A6696" i="52"/>
  <c r="A6695" i="52"/>
  <c r="A6694" i="52"/>
  <c r="A6693" i="52"/>
  <c r="A6692" i="52"/>
  <c r="A6691" i="52"/>
  <c r="A6690" i="52"/>
  <c r="A6689" i="52"/>
  <c r="A6688" i="52"/>
  <c r="A6687" i="52"/>
  <c r="A6686" i="52"/>
  <c r="A6685" i="52"/>
  <c r="A6684" i="52"/>
  <c r="A6683" i="52"/>
  <c r="A6682" i="52"/>
  <c r="A6681" i="52"/>
  <c r="A6680" i="52"/>
  <c r="A6679" i="52"/>
  <c r="A6678" i="52"/>
  <c r="A6677" i="52"/>
  <c r="A6676" i="52"/>
  <c r="A6675" i="52"/>
  <c r="A6674" i="52"/>
  <c r="A6673" i="52"/>
  <c r="A6672" i="52"/>
  <c r="A6671" i="52"/>
  <c r="A6670" i="52"/>
  <c r="A6669" i="52"/>
  <c r="A6668" i="52"/>
  <c r="A6667" i="52"/>
  <c r="A6666" i="52"/>
  <c r="A6665" i="52"/>
  <c r="A6664" i="52"/>
  <c r="A6663" i="52"/>
  <c r="A6662" i="52"/>
  <c r="A6661" i="52"/>
  <c r="A6660" i="52"/>
  <c r="A6659" i="52"/>
  <c r="A6658" i="52"/>
  <c r="A6657" i="52"/>
  <c r="A6656" i="52"/>
  <c r="A6655" i="52"/>
  <c r="A6654" i="52"/>
  <c r="A6653" i="52"/>
  <c r="A6652" i="52"/>
  <c r="A6651" i="52"/>
  <c r="A6650" i="52"/>
  <c r="A6649" i="52"/>
  <c r="A6648" i="52"/>
  <c r="A6647" i="52"/>
  <c r="A6646" i="52"/>
  <c r="A6645" i="52"/>
  <c r="A6644" i="52"/>
  <c r="A6643" i="52"/>
  <c r="A6642" i="52"/>
  <c r="A6641" i="52"/>
  <c r="A6640" i="52"/>
  <c r="A6639" i="52"/>
  <c r="A6638" i="52"/>
  <c r="A6637" i="52"/>
  <c r="A6636" i="52"/>
  <c r="A6635" i="52"/>
  <c r="A6634" i="52"/>
  <c r="A6633" i="52"/>
  <c r="A6632" i="52"/>
  <c r="A6631" i="52"/>
  <c r="A6630" i="52"/>
  <c r="A6629" i="52"/>
  <c r="A6628" i="52"/>
  <c r="A6627" i="52"/>
  <c r="A6626" i="52"/>
  <c r="A6625" i="52"/>
  <c r="A6624" i="52"/>
  <c r="A6623" i="52"/>
  <c r="A6622" i="52"/>
  <c r="A6621" i="52"/>
  <c r="A6620" i="52"/>
  <c r="A6619" i="52"/>
  <c r="A6618" i="52"/>
  <c r="A6617" i="52"/>
  <c r="A6616" i="52"/>
  <c r="A6615" i="52"/>
  <c r="A6614" i="52"/>
  <c r="A6613" i="52"/>
  <c r="A6612" i="52"/>
  <c r="A6611" i="52"/>
  <c r="A6610" i="52"/>
  <c r="A6609" i="52"/>
  <c r="A6608" i="52"/>
  <c r="A6607" i="52"/>
  <c r="A6606" i="52"/>
  <c r="A6605" i="52"/>
  <c r="A6604" i="52"/>
  <c r="A6603" i="52"/>
  <c r="A6602" i="52"/>
  <c r="A6601" i="52"/>
  <c r="A6600" i="52"/>
  <c r="A6599" i="52"/>
  <c r="A6598" i="52"/>
  <c r="A6597" i="52"/>
  <c r="A6596" i="52"/>
  <c r="A6595" i="52"/>
  <c r="A6594" i="52"/>
  <c r="A6593" i="52"/>
  <c r="A6592" i="52"/>
  <c r="A6591" i="52"/>
  <c r="A6590" i="52"/>
  <c r="A6589" i="52"/>
  <c r="A6588" i="52"/>
  <c r="A6587" i="52"/>
  <c r="A6586" i="52"/>
  <c r="A6585" i="52"/>
  <c r="A6584" i="52"/>
  <c r="A6583" i="52"/>
  <c r="A6582" i="52"/>
  <c r="A6581" i="52"/>
  <c r="A6580" i="52"/>
  <c r="A6579" i="52"/>
  <c r="A6578" i="52"/>
  <c r="A6577" i="52"/>
  <c r="A6576" i="52"/>
  <c r="A6575" i="52"/>
  <c r="A6574" i="52"/>
  <c r="A6573" i="52"/>
  <c r="A6572" i="52"/>
  <c r="A6571" i="52"/>
  <c r="A6570" i="52"/>
  <c r="A6569" i="52"/>
  <c r="A6568" i="52"/>
  <c r="A6567" i="52"/>
  <c r="A6566" i="52"/>
  <c r="A6565" i="52"/>
  <c r="A6564" i="52"/>
  <c r="A6563" i="52"/>
  <c r="A6562" i="52"/>
  <c r="A6561" i="52"/>
  <c r="A6560" i="52"/>
  <c r="A6559" i="52"/>
  <c r="A6558" i="52"/>
  <c r="A6557" i="52"/>
  <c r="A6556" i="52"/>
  <c r="A6555" i="52"/>
  <c r="A6554" i="52"/>
  <c r="A6553" i="52"/>
  <c r="A6552" i="52"/>
  <c r="A6551" i="52"/>
  <c r="A6550" i="52"/>
  <c r="A6549" i="52"/>
  <c r="A6548" i="52"/>
  <c r="A6547" i="52"/>
  <c r="A6546" i="52"/>
  <c r="A6545" i="52"/>
  <c r="A6544" i="52"/>
  <c r="A6543" i="52"/>
  <c r="A6542" i="52"/>
  <c r="A6541" i="52"/>
  <c r="A6540" i="52"/>
  <c r="A6539" i="52"/>
  <c r="A6538" i="52"/>
  <c r="A6537" i="52"/>
  <c r="A6536" i="52"/>
  <c r="A6535" i="52"/>
  <c r="A6534" i="52"/>
  <c r="A6533" i="52"/>
  <c r="A6532" i="52"/>
  <c r="A6531" i="52"/>
  <c r="A6530" i="52"/>
  <c r="A6529" i="52"/>
  <c r="A6528" i="52"/>
  <c r="A6527" i="52"/>
  <c r="A6526" i="52"/>
  <c r="A6525" i="52"/>
  <c r="A6524" i="52"/>
  <c r="A6523" i="52"/>
  <c r="A6522" i="52"/>
  <c r="A6521" i="52"/>
  <c r="A6520" i="52"/>
  <c r="A6519" i="52"/>
  <c r="A6518" i="52"/>
  <c r="A6517" i="52"/>
  <c r="A6516" i="52"/>
  <c r="A6515" i="52"/>
  <c r="A6514" i="52"/>
  <c r="A6513" i="52"/>
  <c r="A6512" i="52"/>
  <c r="A6511" i="52"/>
  <c r="A6510" i="52"/>
  <c r="A6509" i="52"/>
  <c r="A6508" i="52"/>
  <c r="A6507" i="52"/>
  <c r="A6506" i="52"/>
  <c r="A6505" i="52"/>
  <c r="A6504" i="52"/>
  <c r="A6503" i="52"/>
  <c r="A6502" i="52"/>
  <c r="A6501" i="52"/>
  <c r="A6500" i="52"/>
  <c r="A6499" i="52"/>
  <c r="A6498" i="52"/>
  <c r="A6497" i="52"/>
  <c r="A6496" i="52"/>
  <c r="A6495" i="52"/>
  <c r="A6494" i="52"/>
  <c r="A6493" i="52"/>
  <c r="A6492" i="52"/>
  <c r="A6491" i="52"/>
  <c r="A6490" i="52"/>
  <c r="A6489" i="52"/>
  <c r="A6488" i="52"/>
  <c r="A6487" i="52"/>
  <c r="A6486" i="52"/>
  <c r="A6485" i="52"/>
  <c r="A6484" i="52"/>
  <c r="A6483" i="52"/>
  <c r="A6482" i="52"/>
  <c r="A6481" i="52"/>
  <c r="A6480" i="52"/>
  <c r="A6479" i="52"/>
  <c r="A6478" i="52"/>
  <c r="A6477" i="52"/>
  <c r="A6476" i="52"/>
  <c r="A6475" i="52"/>
  <c r="A6474" i="52"/>
  <c r="A6473" i="52"/>
  <c r="A6472" i="52"/>
  <c r="A6471" i="52"/>
  <c r="A6470" i="52"/>
  <c r="A6469" i="52"/>
  <c r="A6468" i="52"/>
  <c r="A6467" i="52"/>
  <c r="A6466" i="52"/>
  <c r="A6465" i="52"/>
  <c r="A6464" i="52"/>
  <c r="A6463" i="52"/>
  <c r="A6462" i="52"/>
  <c r="A6461" i="52"/>
  <c r="A6460" i="52"/>
  <c r="A6459" i="52"/>
  <c r="A6458" i="52"/>
  <c r="A6457" i="52"/>
  <c r="A6456" i="52"/>
  <c r="A6455" i="52"/>
  <c r="A6454" i="52"/>
  <c r="A6453" i="52"/>
  <c r="A6452" i="52"/>
  <c r="A6451" i="52"/>
  <c r="A6450" i="52"/>
  <c r="A6449" i="52"/>
  <c r="A6448" i="52"/>
  <c r="A6447" i="52"/>
  <c r="A6446" i="52"/>
  <c r="A6445" i="52"/>
  <c r="A6444" i="52"/>
  <c r="A6443" i="52"/>
  <c r="A6442" i="52"/>
  <c r="A6441" i="52"/>
  <c r="A6440" i="52"/>
  <c r="A6439" i="52"/>
  <c r="A6438" i="52"/>
  <c r="A6437" i="52"/>
  <c r="A6436" i="52"/>
  <c r="A6435" i="52"/>
  <c r="A6434" i="52"/>
  <c r="A6433" i="52"/>
  <c r="A6432" i="52"/>
  <c r="A6431" i="52"/>
  <c r="A6430" i="52"/>
  <c r="A6429" i="52"/>
  <c r="A6428" i="52"/>
  <c r="A6427" i="52"/>
  <c r="A6426" i="52"/>
  <c r="A6425" i="52"/>
  <c r="A6424" i="52"/>
  <c r="A6423" i="52"/>
  <c r="A6422" i="52"/>
  <c r="A6421" i="52"/>
  <c r="A6420" i="52"/>
  <c r="A6419" i="52"/>
  <c r="A6418" i="52"/>
  <c r="A6417" i="52"/>
  <c r="A6416" i="52"/>
  <c r="A6415" i="52"/>
  <c r="A6414" i="52"/>
  <c r="A6413" i="52"/>
  <c r="A6412" i="52"/>
  <c r="A6411" i="52"/>
  <c r="A6410" i="52"/>
  <c r="A6409" i="52"/>
  <c r="A6408" i="52"/>
  <c r="A6407" i="52"/>
  <c r="A6406" i="52"/>
  <c r="A6405" i="52"/>
  <c r="A6404" i="52"/>
  <c r="A6403" i="52"/>
  <c r="A6402" i="52"/>
  <c r="A6401" i="52"/>
  <c r="A6400" i="52"/>
  <c r="A6399" i="52"/>
  <c r="A6398" i="52"/>
  <c r="A6397" i="52"/>
  <c r="A6396" i="52"/>
  <c r="A6395" i="52"/>
  <c r="A6394" i="52"/>
  <c r="A6393" i="52"/>
  <c r="A6392" i="52"/>
  <c r="A6391" i="52"/>
  <c r="A6390" i="52"/>
  <c r="A6389" i="52"/>
  <c r="A6388" i="52"/>
  <c r="A6387" i="52"/>
  <c r="A6386" i="52"/>
  <c r="A6385" i="52"/>
  <c r="A6384" i="52"/>
  <c r="A6383" i="52"/>
  <c r="A6382" i="52"/>
  <c r="A6381" i="52"/>
  <c r="A6380" i="52"/>
  <c r="A6379" i="52"/>
  <c r="A6378" i="52"/>
  <c r="A6377" i="52"/>
  <c r="A6376" i="52"/>
  <c r="A6375" i="52"/>
  <c r="A6374" i="52"/>
  <c r="A6373" i="52"/>
  <c r="A6372" i="52"/>
  <c r="A6371" i="52"/>
  <c r="A6370" i="52"/>
  <c r="A6369" i="52"/>
  <c r="A6368" i="52"/>
  <c r="A6367" i="52"/>
  <c r="A6366" i="52"/>
  <c r="A6365" i="52"/>
  <c r="A6364" i="52"/>
  <c r="A6363" i="52"/>
  <c r="A6362" i="52"/>
  <c r="A6361" i="52"/>
  <c r="A6360" i="52"/>
  <c r="A6359" i="52"/>
  <c r="A6358" i="52"/>
  <c r="A6357" i="52"/>
  <c r="A6356" i="52"/>
  <c r="A6355" i="52"/>
  <c r="A6354" i="52"/>
  <c r="A6353" i="52"/>
  <c r="A6352" i="52"/>
  <c r="A6351" i="52"/>
  <c r="A6350" i="52"/>
  <c r="A6349" i="52"/>
  <c r="A6348" i="52"/>
  <c r="A6347" i="52"/>
  <c r="A6346" i="52"/>
  <c r="A6345" i="52"/>
  <c r="A6344" i="52"/>
  <c r="A6343" i="52"/>
  <c r="A6342" i="52"/>
  <c r="A6341" i="52"/>
  <c r="A6340" i="52"/>
  <c r="A6339" i="52"/>
  <c r="A6338" i="52"/>
  <c r="A6337" i="52"/>
  <c r="A6336" i="52"/>
  <c r="A6335" i="52"/>
  <c r="A6334" i="52"/>
  <c r="A6333" i="52"/>
  <c r="A6332" i="52"/>
  <c r="A6331" i="52"/>
  <c r="A6330" i="52"/>
  <c r="A6329" i="52"/>
  <c r="A6328" i="52"/>
  <c r="A6327" i="52"/>
  <c r="A6326" i="52"/>
  <c r="A6325" i="52"/>
  <c r="A6324" i="52"/>
  <c r="A6323" i="52"/>
  <c r="A6322" i="52"/>
  <c r="A6321" i="52"/>
  <c r="A6320" i="52"/>
  <c r="A6319" i="52"/>
  <c r="A6318" i="52"/>
  <c r="A6317" i="52"/>
  <c r="A6316" i="52"/>
  <c r="A6315" i="52"/>
  <c r="A6314" i="52"/>
  <c r="A6313" i="52"/>
  <c r="A6312" i="52"/>
  <c r="A6311" i="52"/>
  <c r="A6310" i="52"/>
  <c r="A6309" i="52"/>
  <c r="A6308" i="52"/>
  <c r="A6307" i="52"/>
  <c r="A6306" i="52"/>
  <c r="A6305" i="52"/>
  <c r="A6304" i="52"/>
  <c r="A6303" i="52"/>
  <c r="A6302" i="52"/>
  <c r="A6301" i="52"/>
  <c r="A6300" i="52"/>
  <c r="A6299" i="52"/>
  <c r="A6298" i="52"/>
  <c r="A6297" i="52"/>
  <c r="A6296" i="52"/>
  <c r="A6295" i="52"/>
  <c r="A6294" i="52"/>
  <c r="A6293" i="52"/>
  <c r="A6292" i="52"/>
  <c r="A6291" i="52"/>
  <c r="A6290" i="52"/>
  <c r="A6289" i="52"/>
  <c r="A6288" i="52"/>
  <c r="A6287" i="52"/>
  <c r="A6286" i="52"/>
  <c r="A6285" i="52"/>
  <c r="A6284" i="52"/>
  <c r="A6283" i="52"/>
  <c r="A6282" i="52"/>
  <c r="A6281" i="52"/>
  <c r="A6280" i="52"/>
  <c r="A6279" i="52"/>
  <c r="A6278" i="52"/>
  <c r="A6277" i="52"/>
  <c r="A6276" i="52"/>
  <c r="A6275" i="52"/>
  <c r="A6274" i="52"/>
  <c r="A6273" i="52"/>
  <c r="A6272" i="52"/>
  <c r="A6271" i="52"/>
  <c r="A6270" i="52"/>
  <c r="A6269" i="52"/>
  <c r="A6268" i="52"/>
  <c r="A6267" i="52"/>
  <c r="A6266" i="52"/>
  <c r="A6265" i="52"/>
  <c r="A6264" i="52"/>
  <c r="A6263" i="52"/>
  <c r="A6262" i="52"/>
  <c r="A6261" i="52"/>
  <c r="A6260" i="52"/>
  <c r="A6259" i="52"/>
  <c r="A6258" i="52"/>
  <c r="A6257" i="52"/>
  <c r="A6256" i="52"/>
  <c r="A6255" i="52"/>
  <c r="A6254" i="52"/>
  <c r="A6253" i="52"/>
  <c r="A6252" i="52"/>
  <c r="A6251" i="52"/>
  <c r="A6250" i="52"/>
  <c r="A6249" i="52"/>
  <c r="A6248" i="52"/>
  <c r="A6247" i="52"/>
  <c r="A6246" i="52"/>
  <c r="A6245" i="52"/>
  <c r="A6244" i="52"/>
  <c r="A6243" i="52"/>
  <c r="A6242" i="52"/>
  <c r="A6241" i="52"/>
  <c r="A6240" i="52"/>
  <c r="A6239" i="52"/>
  <c r="A6238" i="52"/>
  <c r="A6237" i="52"/>
  <c r="A6236" i="52"/>
  <c r="A6235" i="52"/>
  <c r="A6234" i="52"/>
  <c r="A6233" i="52"/>
  <c r="A6232" i="52"/>
  <c r="A6231" i="52"/>
  <c r="A6230" i="52"/>
  <c r="A6229" i="52"/>
  <c r="A6228" i="52"/>
  <c r="A6227" i="52"/>
  <c r="A6226" i="52"/>
  <c r="A6225" i="52"/>
  <c r="A6224" i="52"/>
  <c r="A6223" i="52"/>
  <c r="A6222" i="52"/>
  <c r="A6221" i="52"/>
  <c r="A6220" i="52"/>
  <c r="A6219" i="52"/>
  <c r="A6218" i="52"/>
  <c r="A6217" i="52"/>
  <c r="A6216" i="52"/>
  <c r="A6215" i="52"/>
  <c r="A6214" i="52"/>
  <c r="A6213" i="52"/>
  <c r="A6212" i="52"/>
  <c r="A6211" i="52"/>
  <c r="A6210" i="52"/>
  <c r="A6209" i="52"/>
  <c r="A6208" i="52"/>
  <c r="A6207" i="52"/>
  <c r="A6206" i="52"/>
  <c r="A6205" i="52"/>
  <c r="A6204" i="52"/>
  <c r="A6203" i="52"/>
  <c r="A6202" i="52"/>
  <c r="A6201" i="52"/>
  <c r="A6200" i="52"/>
  <c r="A6199" i="52"/>
  <c r="A6198" i="52"/>
  <c r="A6197" i="52"/>
  <c r="A6196" i="52"/>
  <c r="A6195" i="52"/>
  <c r="A6194" i="52"/>
  <c r="A6193" i="52"/>
  <c r="A6192" i="52"/>
  <c r="A6191" i="52"/>
  <c r="A6190" i="52"/>
  <c r="A6189" i="52"/>
  <c r="A6188" i="52"/>
  <c r="A6187" i="52"/>
  <c r="A6186" i="52"/>
  <c r="A6185" i="52"/>
  <c r="A6184" i="52"/>
  <c r="A6183" i="52"/>
  <c r="A6182" i="52"/>
  <c r="A6181" i="52"/>
  <c r="A6180" i="52"/>
  <c r="A6179" i="52"/>
  <c r="A6178" i="52"/>
  <c r="A6177" i="52"/>
  <c r="A6176" i="52"/>
  <c r="A6175" i="52"/>
  <c r="A6174" i="52"/>
  <c r="A6173" i="52"/>
  <c r="A6172" i="52"/>
  <c r="A6171" i="52"/>
  <c r="A6170" i="52"/>
  <c r="A6169" i="52"/>
  <c r="A6168" i="52"/>
  <c r="A6167" i="52"/>
  <c r="A6166" i="52"/>
  <c r="A6165" i="52"/>
  <c r="A6164" i="52"/>
  <c r="A6163" i="52"/>
  <c r="A6162" i="52"/>
  <c r="A6161" i="52"/>
  <c r="A6160" i="52"/>
  <c r="A6159" i="52"/>
  <c r="A6158" i="52"/>
  <c r="A6157" i="52"/>
  <c r="A6156" i="52"/>
  <c r="A6155" i="52"/>
  <c r="A6154" i="52"/>
  <c r="A6153" i="52"/>
  <c r="A6152" i="52"/>
  <c r="A6151" i="52"/>
  <c r="A6150" i="52"/>
  <c r="A6149" i="52"/>
  <c r="A6148" i="52"/>
  <c r="A6147" i="52"/>
  <c r="A6146" i="52"/>
  <c r="A6145" i="52"/>
  <c r="A6144" i="52"/>
  <c r="A6143" i="52"/>
  <c r="A6142" i="52"/>
  <c r="A6141" i="52"/>
  <c r="A6140" i="52"/>
  <c r="A6139" i="52"/>
  <c r="A6138" i="52"/>
  <c r="A6137" i="52"/>
  <c r="A6136" i="52"/>
  <c r="A6135" i="52"/>
  <c r="A6134" i="52"/>
  <c r="A6133" i="52"/>
  <c r="A6132" i="52"/>
  <c r="A6131" i="52"/>
  <c r="A6130" i="52"/>
  <c r="A6129" i="52"/>
  <c r="A6128" i="52"/>
  <c r="A6127" i="52"/>
  <c r="A6126" i="52"/>
  <c r="A6125" i="52"/>
  <c r="A6124" i="52"/>
  <c r="A6123" i="52"/>
  <c r="A6122" i="52"/>
  <c r="A6121" i="52"/>
  <c r="A6120" i="52"/>
  <c r="A6119" i="52"/>
  <c r="A6118" i="52"/>
  <c r="A6117" i="52"/>
  <c r="A6116" i="52"/>
  <c r="A6115" i="52"/>
  <c r="A6114" i="52"/>
  <c r="A6113" i="52"/>
  <c r="A6112" i="52"/>
  <c r="A6111" i="52"/>
  <c r="A6110" i="52"/>
  <c r="A6109" i="52"/>
  <c r="A6108" i="52"/>
  <c r="A6107" i="52"/>
  <c r="A6106" i="52"/>
  <c r="A6105" i="52"/>
  <c r="A6104" i="52"/>
  <c r="A6103" i="52"/>
  <c r="A6102" i="52"/>
  <c r="A6101" i="52"/>
  <c r="A6100" i="52"/>
  <c r="A6099" i="52"/>
  <c r="A6098" i="52"/>
  <c r="A6097" i="52"/>
  <c r="A6096" i="52"/>
  <c r="A6095" i="52"/>
  <c r="A6094" i="52"/>
  <c r="A6093" i="52"/>
  <c r="A6092" i="52"/>
  <c r="A6091" i="52"/>
  <c r="A6090" i="52"/>
  <c r="A6089" i="52"/>
  <c r="A6088" i="52"/>
  <c r="A6087" i="52"/>
  <c r="A6086" i="52"/>
  <c r="A6085" i="52"/>
  <c r="A6084" i="52"/>
  <c r="A6083" i="52"/>
  <c r="A6082" i="52"/>
  <c r="A6081" i="52"/>
  <c r="A6080" i="52"/>
  <c r="A6079" i="52"/>
  <c r="A6078" i="52"/>
  <c r="A6077" i="52"/>
  <c r="A6076" i="52"/>
  <c r="A6075" i="52"/>
  <c r="A6074" i="52"/>
  <c r="A6073" i="52"/>
  <c r="A6072" i="52"/>
  <c r="A6071" i="52"/>
  <c r="A6070" i="52"/>
  <c r="A6069" i="52"/>
  <c r="A6068" i="52"/>
  <c r="A6067" i="52"/>
  <c r="A6066" i="52"/>
  <c r="A6065" i="52"/>
  <c r="A6064" i="52"/>
  <c r="A6063" i="52"/>
  <c r="A6062" i="52"/>
  <c r="A6061" i="52"/>
  <c r="A6060" i="52"/>
  <c r="A6059" i="52"/>
  <c r="A6058" i="52"/>
  <c r="A6057" i="52"/>
  <c r="A6056" i="52"/>
  <c r="A6055" i="52"/>
  <c r="A6054" i="52"/>
  <c r="A6053" i="52"/>
  <c r="A6052" i="52"/>
  <c r="A6051" i="52"/>
  <c r="A6050" i="52"/>
  <c r="A6049" i="52"/>
  <c r="A6048" i="52"/>
  <c r="A6047" i="52"/>
  <c r="A6046" i="52"/>
  <c r="A6045" i="52"/>
  <c r="A6044" i="52"/>
  <c r="A6043" i="52"/>
  <c r="A6042" i="52"/>
  <c r="A6041" i="52"/>
  <c r="A6040" i="52"/>
  <c r="A6039" i="52"/>
  <c r="A6038" i="52"/>
  <c r="A6037" i="52"/>
  <c r="A6036" i="52"/>
  <c r="A6035" i="52"/>
  <c r="A6034" i="52"/>
  <c r="A6033" i="52"/>
  <c r="A6032" i="52"/>
  <c r="A6031" i="52"/>
  <c r="A6030" i="52"/>
  <c r="A6029" i="52"/>
  <c r="A6028" i="52"/>
  <c r="A6027" i="52"/>
  <c r="A6026" i="52"/>
  <c r="A6025" i="52"/>
  <c r="A6024" i="52"/>
  <c r="A6023" i="52"/>
  <c r="A6022" i="52"/>
  <c r="A6021" i="52"/>
  <c r="A6020" i="52"/>
  <c r="A6019" i="52"/>
  <c r="A6018" i="52"/>
  <c r="A6017" i="52"/>
  <c r="A6016" i="52"/>
  <c r="A6015" i="52"/>
  <c r="A6014" i="52"/>
  <c r="A6013" i="52"/>
  <c r="A6012" i="52"/>
  <c r="A6011" i="52"/>
  <c r="A6010" i="52"/>
  <c r="A6009" i="52"/>
  <c r="A6008" i="52"/>
  <c r="A6007" i="52"/>
  <c r="A6006" i="52"/>
  <c r="A6005" i="52"/>
  <c r="A6004" i="52"/>
  <c r="A6003" i="52"/>
  <c r="A6002" i="52"/>
  <c r="A6001" i="52"/>
  <c r="A6000" i="52"/>
  <c r="A5999" i="52"/>
  <c r="A5998" i="52"/>
  <c r="A5997" i="52"/>
  <c r="A5996" i="52"/>
  <c r="A5995" i="52"/>
  <c r="A5994" i="52"/>
  <c r="A5993" i="52"/>
  <c r="A5992" i="52"/>
  <c r="A5991" i="52"/>
  <c r="A5990" i="52"/>
  <c r="A5989" i="52"/>
  <c r="A5988" i="52"/>
  <c r="A5987" i="52"/>
  <c r="A5986" i="52"/>
  <c r="A5985" i="52"/>
  <c r="A5984" i="52"/>
  <c r="A5983" i="52"/>
  <c r="A5982" i="52"/>
  <c r="A5981" i="52"/>
  <c r="A5980" i="52"/>
  <c r="A5979" i="52"/>
  <c r="A5978" i="52"/>
  <c r="A5977" i="52"/>
  <c r="A5976" i="52"/>
  <c r="A5975" i="52"/>
  <c r="A5974" i="52"/>
  <c r="A5973" i="52"/>
  <c r="A5972" i="52"/>
  <c r="A5971" i="52"/>
  <c r="A5970" i="52"/>
  <c r="A5969" i="52"/>
  <c r="A5968" i="52"/>
  <c r="A5967" i="52"/>
  <c r="A5966" i="52"/>
  <c r="A5965" i="52"/>
  <c r="A5964" i="52"/>
  <c r="A5963" i="52"/>
  <c r="A5962" i="52"/>
  <c r="A5961" i="52"/>
  <c r="A5960" i="52"/>
  <c r="A5959" i="52"/>
  <c r="A5958" i="52"/>
  <c r="A5957" i="52"/>
  <c r="A5956" i="52"/>
  <c r="A5955" i="52"/>
  <c r="A5954" i="52"/>
  <c r="A5953" i="52"/>
  <c r="A5952" i="52"/>
  <c r="A5951" i="52"/>
  <c r="A5950" i="52"/>
  <c r="A5949" i="52"/>
  <c r="A5948" i="52"/>
  <c r="A5947" i="52"/>
  <c r="A5946" i="52"/>
  <c r="A5945" i="52"/>
  <c r="A5944" i="52"/>
  <c r="A5943" i="52"/>
  <c r="A5942" i="52"/>
  <c r="A5941" i="52"/>
  <c r="A5940" i="52"/>
  <c r="A5939" i="52"/>
  <c r="A5938" i="52"/>
  <c r="A5937" i="52"/>
  <c r="A5936" i="52"/>
  <c r="A5935" i="52"/>
  <c r="A5934" i="52"/>
  <c r="A5933" i="52"/>
  <c r="A5932" i="52"/>
  <c r="A5931" i="52"/>
  <c r="A5930" i="52"/>
  <c r="A5929" i="52"/>
  <c r="A5928" i="52"/>
  <c r="A5927" i="52"/>
  <c r="A5926" i="52"/>
  <c r="A5925" i="52"/>
  <c r="A5924" i="52"/>
  <c r="A5923" i="52"/>
  <c r="A5922" i="52"/>
  <c r="A5921" i="52"/>
  <c r="A5920" i="52"/>
  <c r="A5919" i="52"/>
  <c r="A5918" i="52"/>
  <c r="A5917" i="52"/>
  <c r="A5916" i="52"/>
  <c r="A5915" i="52"/>
  <c r="A5914" i="52"/>
  <c r="A5913" i="52"/>
  <c r="A5912" i="52"/>
  <c r="A5911" i="52"/>
  <c r="A5910" i="52"/>
  <c r="A5909" i="52"/>
  <c r="A5908" i="52"/>
  <c r="A5907" i="52"/>
  <c r="A5906" i="52"/>
  <c r="A5905" i="52"/>
  <c r="A5904" i="52"/>
  <c r="A5903" i="52"/>
  <c r="A5902" i="52"/>
  <c r="A5901" i="52"/>
  <c r="A5900" i="52"/>
  <c r="A5899" i="52"/>
  <c r="A5898" i="52"/>
  <c r="A5897" i="52"/>
  <c r="A5896" i="52"/>
  <c r="A5895" i="52"/>
  <c r="A5894" i="52"/>
  <c r="A5893" i="52"/>
  <c r="A5892" i="52"/>
  <c r="A5891" i="52"/>
  <c r="A5890" i="52"/>
  <c r="A5889" i="52"/>
  <c r="A5888" i="52"/>
  <c r="A5887" i="52"/>
  <c r="A5886" i="52"/>
  <c r="A5885" i="52"/>
  <c r="A5884" i="52"/>
  <c r="A5883" i="52"/>
  <c r="A5882" i="52"/>
  <c r="A5881" i="52"/>
  <c r="A5880" i="52"/>
  <c r="A5879" i="52"/>
  <c r="A5878" i="52"/>
  <c r="A5877" i="52"/>
  <c r="A5876" i="52"/>
  <c r="A5875" i="52"/>
  <c r="A5874" i="52"/>
  <c r="A5873" i="52"/>
  <c r="A5872" i="52"/>
  <c r="A5871" i="52"/>
  <c r="A5870" i="52"/>
  <c r="A5869" i="52"/>
  <c r="A5868" i="52"/>
  <c r="A5867" i="52"/>
  <c r="A5866" i="52"/>
  <c r="A5865" i="52"/>
  <c r="A5864" i="52"/>
  <c r="A5863" i="52"/>
  <c r="A5862" i="52"/>
  <c r="A5861" i="52"/>
  <c r="A5860" i="52"/>
  <c r="A5859" i="52"/>
  <c r="A5858" i="52"/>
  <c r="A5857" i="52"/>
  <c r="A5856" i="52"/>
  <c r="A5855" i="52"/>
  <c r="A5854" i="52"/>
  <c r="A5853" i="52"/>
  <c r="A5852" i="52"/>
  <c r="A5851" i="52"/>
  <c r="A5850" i="52"/>
  <c r="A5849" i="52"/>
  <c r="A5848" i="52"/>
  <c r="A5847" i="52"/>
  <c r="A5846" i="52"/>
  <c r="A5845" i="52"/>
  <c r="A5844" i="52"/>
  <c r="A5843" i="52"/>
  <c r="A5842" i="52"/>
  <c r="A5841" i="52"/>
  <c r="A5840" i="52"/>
  <c r="A5839" i="52"/>
  <c r="A5838" i="52"/>
  <c r="A5837" i="52"/>
  <c r="A5836" i="52"/>
  <c r="A5835" i="52"/>
  <c r="A5834" i="52"/>
  <c r="A5833" i="52"/>
  <c r="A5832" i="52"/>
  <c r="A5831" i="52"/>
  <c r="A5830" i="52"/>
  <c r="A5829" i="52"/>
  <c r="A5828" i="52"/>
  <c r="A5827" i="52"/>
  <c r="A5826" i="52"/>
  <c r="A5825" i="52"/>
  <c r="A5824" i="52"/>
  <c r="A5823" i="52"/>
  <c r="A5822" i="52"/>
  <c r="A5821" i="52"/>
  <c r="A5820" i="52"/>
  <c r="A5819" i="52"/>
  <c r="A5818" i="52"/>
  <c r="A5817" i="52"/>
  <c r="A5816" i="52"/>
  <c r="A5815" i="52"/>
  <c r="A5814" i="52"/>
  <c r="A5813" i="52"/>
  <c r="A5812" i="52"/>
  <c r="A5811" i="52"/>
  <c r="A5810" i="52"/>
  <c r="A5809" i="52"/>
  <c r="A5808" i="52"/>
  <c r="A5807" i="52"/>
  <c r="A5806" i="52"/>
  <c r="A5805" i="52"/>
  <c r="A5804" i="52"/>
  <c r="A5803" i="52"/>
  <c r="A5802" i="52"/>
  <c r="A5801" i="52"/>
  <c r="A5800" i="52"/>
  <c r="A5799" i="52"/>
  <c r="A5798" i="52"/>
  <c r="A5797" i="52"/>
  <c r="A5796" i="52"/>
  <c r="A5795" i="52"/>
  <c r="A5794" i="52"/>
  <c r="A5793" i="52"/>
  <c r="A5792" i="52"/>
  <c r="A5791" i="52"/>
  <c r="A5790" i="52"/>
  <c r="A5789" i="52"/>
  <c r="A5788" i="52"/>
  <c r="A5787" i="52"/>
  <c r="A5786" i="52"/>
  <c r="A5785" i="52"/>
  <c r="A5784" i="52"/>
  <c r="A5783" i="52"/>
  <c r="A5782" i="52"/>
  <c r="A5781" i="52"/>
  <c r="A5780" i="52"/>
  <c r="A5779" i="52"/>
  <c r="A5778" i="52"/>
  <c r="A5777" i="52"/>
  <c r="A5776" i="52"/>
  <c r="A5775" i="52"/>
  <c r="A5774" i="52"/>
  <c r="A5773" i="52"/>
  <c r="A5772" i="52"/>
  <c r="A5771" i="52"/>
  <c r="A5770" i="52"/>
  <c r="A5769" i="52"/>
  <c r="A5768" i="52"/>
  <c r="A5767" i="52"/>
  <c r="A5766" i="52"/>
  <c r="A5765" i="52"/>
  <c r="A5764" i="52"/>
  <c r="A5763" i="52"/>
  <c r="A5762" i="52"/>
  <c r="A5761" i="52"/>
  <c r="A5760" i="52"/>
  <c r="A5759" i="52"/>
  <c r="A5758" i="52"/>
  <c r="A5757" i="52"/>
  <c r="A5756" i="52"/>
  <c r="A5755" i="52"/>
  <c r="A5754" i="52"/>
  <c r="A5753" i="52"/>
  <c r="A5752" i="52"/>
  <c r="A5751" i="52"/>
  <c r="A5750" i="52"/>
  <c r="A5749" i="52"/>
  <c r="A5748" i="52"/>
  <c r="A5747" i="52"/>
  <c r="A5746" i="52"/>
  <c r="A5745" i="52"/>
  <c r="A5744" i="52"/>
  <c r="A5743" i="52"/>
  <c r="A5742" i="52"/>
  <c r="A5741" i="52"/>
  <c r="A5740" i="52"/>
  <c r="A5739" i="52"/>
  <c r="A5738" i="52"/>
  <c r="A5737" i="52"/>
  <c r="A5736" i="52"/>
  <c r="A5735" i="52"/>
  <c r="A5734" i="52"/>
  <c r="A5733" i="52"/>
  <c r="A5732" i="52"/>
  <c r="A5731" i="52"/>
  <c r="A5730" i="52"/>
  <c r="A5729" i="52"/>
  <c r="A5728" i="52"/>
  <c r="A5727" i="52"/>
  <c r="A5726" i="52"/>
  <c r="A5725" i="52"/>
  <c r="A5724" i="52"/>
  <c r="A5723" i="52"/>
  <c r="A5722" i="52"/>
  <c r="A5721" i="52"/>
  <c r="A5720" i="52"/>
  <c r="A5719" i="52"/>
  <c r="A5718" i="52"/>
  <c r="A5717" i="52"/>
  <c r="A5716" i="52"/>
  <c r="A5715" i="52"/>
  <c r="A5714" i="52"/>
  <c r="A5713" i="52"/>
  <c r="A5712" i="52"/>
  <c r="A5711" i="52"/>
  <c r="A5710" i="52"/>
  <c r="A5709" i="52"/>
  <c r="A5708" i="52"/>
  <c r="A5707" i="52"/>
  <c r="A5706" i="52"/>
  <c r="A5705" i="52"/>
  <c r="A5704" i="52"/>
  <c r="A5703" i="52"/>
  <c r="A5702" i="52"/>
  <c r="A5701" i="52"/>
  <c r="A5700" i="52"/>
  <c r="A5699" i="52"/>
  <c r="A5698" i="52"/>
  <c r="A5697" i="52"/>
  <c r="A5696" i="52"/>
  <c r="A5695" i="52"/>
  <c r="A5694" i="52"/>
  <c r="A5693" i="52"/>
  <c r="A5692" i="52"/>
  <c r="A5691" i="52"/>
  <c r="A5690" i="52"/>
  <c r="A5689" i="52"/>
  <c r="A5688" i="52"/>
  <c r="A5687" i="52"/>
  <c r="A5686" i="52"/>
  <c r="A5685" i="52"/>
  <c r="A5684" i="52"/>
  <c r="A5683" i="52"/>
  <c r="A5682" i="52"/>
  <c r="A5681" i="52"/>
  <c r="A5680" i="52"/>
  <c r="A5679" i="52"/>
  <c r="A5678" i="52"/>
  <c r="A5677" i="52"/>
  <c r="A5676" i="52"/>
  <c r="A5675" i="52"/>
  <c r="A5674" i="52"/>
  <c r="A5673" i="52"/>
  <c r="A5672" i="52"/>
  <c r="A5671" i="52"/>
  <c r="A5670" i="52"/>
  <c r="A5669" i="52"/>
  <c r="A5668" i="52"/>
  <c r="A5667" i="52"/>
  <c r="A5666" i="52"/>
  <c r="A5665" i="52"/>
  <c r="A5664" i="52"/>
  <c r="A5663" i="52"/>
  <c r="A5662" i="52"/>
  <c r="A5661" i="52"/>
  <c r="A5660" i="52"/>
  <c r="A5659" i="52"/>
  <c r="A5658" i="52"/>
  <c r="A5657" i="52"/>
  <c r="A5656" i="52"/>
  <c r="A5655" i="52"/>
  <c r="A5654" i="52"/>
  <c r="A5653" i="52"/>
  <c r="A5652" i="52"/>
  <c r="A5651" i="52"/>
  <c r="A5650" i="52"/>
  <c r="A5649" i="52"/>
  <c r="A5648" i="52"/>
  <c r="A5647" i="52"/>
  <c r="A5646" i="52"/>
  <c r="A5645" i="52"/>
  <c r="A5644" i="52"/>
  <c r="A5643" i="52"/>
  <c r="A5642" i="52"/>
  <c r="A5641" i="52"/>
  <c r="A5640" i="52"/>
  <c r="A5639" i="52"/>
  <c r="A5638" i="52"/>
  <c r="A5637" i="52"/>
  <c r="A5636" i="52"/>
  <c r="A5635" i="52"/>
  <c r="A5634" i="52"/>
  <c r="A5633" i="52"/>
  <c r="A5632" i="52"/>
  <c r="A5631" i="52"/>
  <c r="A5630" i="52"/>
  <c r="A5629" i="52"/>
  <c r="A5628" i="52"/>
  <c r="A5627" i="52"/>
  <c r="A5626" i="52"/>
  <c r="A5625" i="52"/>
  <c r="A5624" i="52"/>
  <c r="A5623" i="52"/>
  <c r="A5622" i="52"/>
  <c r="A5621" i="52"/>
  <c r="A5620" i="52"/>
  <c r="A5619" i="52"/>
  <c r="A5618" i="52"/>
  <c r="A5617" i="52"/>
  <c r="A5616" i="52"/>
  <c r="A5615" i="52"/>
  <c r="A5614" i="52"/>
  <c r="A5613" i="52"/>
  <c r="A5612" i="52"/>
  <c r="A5611" i="52"/>
  <c r="A5610" i="52"/>
  <c r="A5609" i="52"/>
  <c r="A5608" i="52"/>
  <c r="A5607" i="52"/>
  <c r="A5606" i="52"/>
  <c r="A5605" i="52"/>
  <c r="A5604" i="52"/>
  <c r="A5603" i="52"/>
  <c r="A5602" i="52"/>
  <c r="A5601" i="52"/>
  <c r="A5600" i="52"/>
  <c r="A5599" i="52"/>
  <c r="A5598" i="52"/>
  <c r="A5597" i="52"/>
  <c r="A5596" i="52"/>
  <c r="A5595" i="52"/>
  <c r="A5594" i="52"/>
  <c r="A5593" i="52"/>
  <c r="A5592" i="52"/>
  <c r="A5591" i="52"/>
  <c r="A5590" i="52"/>
  <c r="A5589" i="52"/>
  <c r="A5588" i="52"/>
  <c r="A5587" i="52"/>
  <c r="A5586" i="52"/>
  <c r="A5585" i="52"/>
  <c r="A5584" i="52"/>
  <c r="A5583" i="52"/>
  <c r="A5582" i="52"/>
  <c r="A5581" i="52"/>
  <c r="A5580" i="52"/>
  <c r="A5579" i="52"/>
  <c r="A5578" i="52"/>
  <c r="A5577" i="52"/>
  <c r="A5576" i="52"/>
  <c r="A5575" i="52"/>
  <c r="A5574" i="52"/>
  <c r="A5573" i="52"/>
  <c r="A5572" i="52"/>
  <c r="A5571" i="52"/>
  <c r="A5570" i="52"/>
  <c r="A5569" i="52"/>
  <c r="A5568" i="52"/>
  <c r="A5567" i="52"/>
  <c r="A5566" i="52"/>
  <c r="A5565" i="52"/>
  <c r="A5564" i="52"/>
  <c r="A5563" i="52"/>
  <c r="A5562" i="52"/>
  <c r="A5561" i="52"/>
  <c r="A5560" i="52"/>
  <c r="A5559" i="52"/>
  <c r="A5558" i="52"/>
  <c r="A5557" i="52"/>
  <c r="A5556" i="52"/>
  <c r="A5555" i="52"/>
  <c r="A5554" i="52"/>
  <c r="A5553" i="52"/>
  <c r="A5552" i="52"/>
  <c r="A5551" i="52"/>
  <c r="A5550" i="52"/>
  <c r="A5549" i="52"/>
  <c r="A5548" i="52"/>
  <c r="A5547" i="52"/>
  <c r="A5546" i="52"/>
  <c r="A5545" i="52"/>
  <c r="A5544" i="52"/>
  <c r="A5543" i="52"/>
  <c r="A5542" i="52"/>
  <c r="A5541" i="52"/>
  <c r="A5540" i="52"/>
  <c r="A5539" i="52"/>
  <c r="A5538" i="52"/>
  <c r="A5537" i="52"/>
  <c r="A5536" i="52"/>
  <c r="A5535" i="52"/>
  <c r="A5534" i="52"/>
  <c r="A5533" i="52"/>
  <c r="A5532" i="52"/>
  <c r="A5531" i="52"/>
  <c r="A5530" i="52"/>
  <c r="A5529" i="52"/>
  <c r="A5528" i="52"/>
  <c r="A5527" i="52"/>
  <c r="A5526" i="52"/>
  <c r="A5525" i="52"/>
  <c r="A5524" i="52"/>
  <c r="A5523" i="52"/>
  <c r="A5522" i="52"/>
  <c r="A5521" i="52"/>
  <c r="A5520" i="52"/>
  <c r="A5519" i="52"/>
  <c r="A5518" i="52"/>
  <c r="A5517" i="52"/>
  <c r="A5516" i="52"/>
  <c r="A5515" i="52"/>
  <c r="A5514" i="52"/>
  <c r="A5513" i="52"/>
  <c r="A5512" i="52"/>
  <c r="A5511" i="52"/>
  <c r="A5510" i="52"/>
  <c r="A5509" i="52"/>
  <c r="A5508" i="52"/>
  <c r="A5507" i="52"/>
  <c r="A5506" i="52"/>
  <c r="A5505" i="52"/>
  <c r="A5504" i="52"/>
  <c r="A5503" i="52"/>
  <c r="A5502" i="52"/>
  <c r="A5501" i="52"/>
  <c r="A5500" i="52"/>
  <c r="A5499" i="52"/>
  <c r="A5498" i="52"/>
  <c r="A5497" i="52"/>
  <c r="A5496" i="52"/>
  <c r="A5495" i="52"/>
  <c r="A5494" i="52"/>
  <c r="A5493" i="52"/>
  <c r="A5492" i="52"/>
  <c r="A5491" i="52"/>
  <c r="A5490" i="52"/>
  <c r="A5489" i="52"/>
  <c r="A5488" i="52"/>
  <c r="A5487" i="52"/>
  <c r="A5486" i="52"/>
  <c r="A5485" i="52"/>
  <c r="A5484" i="52"/>
  <c r="A5483" i="52"/>
  <c r="A5482" i="52"/>
  <c r="A5481" i="52"/>
  <c r="A5480" i="52"/>
  <c r="A5479" i="52"/>
  <c r="A5478" i="52"/>
  <c r="A5477" i="52"/>
  <c r="A5476" i="52"/>
  <c r="A5475" i="52"/>
  <c r="A5474" i="52"/>
  <c r="A5473" i="52"/>
  <c r="A5472" i="52"/>
  <c r="A5471" i="52"/>
  <c r="A5470" i="52"/>
  <c r="A5469" i="52"/>
  <c r="A5468" i="52"/>
  <c r="A5467" i="52"/>
  <c r="A5466" i="52"/>
  <c r="A5465" i="52"/>
  <c r="A5464" i="52"/>
  <c r="A5463" i="52"/>
  <c r="A5462" i="52"/>
  <c r="A5461" i="52"/>
  <c r="A5460" i="52"/>
  <c r="A5459" i="52"/>
  <c r="A5458" i="52"/>
  <c r="A5457" i="52"/>
  <c r="A5456" i="52"/>
  <c r="A5455" i="52"/>
  <c r="A5454" i="52"/>
  <c r="A5453" i="52"/>
  <c r="A5452" i="52"/>
  <c r="A5451" i="52"/>
  <c r="A5450" i="52"/>
  <c r="A5449" i="52"/>
  <c r="A5448" i="52"/>
  <c r="A5447" i="52"/>
  <c r="A5446" i="52"/>
  <c r="A5445" i="52"/>
  <c r="A5444" i="52"/>
  <c r="A5443" i="52"/>
  <c r="A5442" i="52"/>
  <c r="A5441" i="52"/>
  <c r="A5440" i="52"/>
  <c r="A5439" i="52"/>
  <c r="A5438" i="52"/>
  <c r="A5437" i="52"/>
  <c r="A5436" i="52"/>
  <c r="A5435" i="52"/>
  <c r="A5434" i="52"/>
  <c r="A5433" i="52"/>
  <c r="A5432" i="52"/>
  <c r="A5431" i="52"/>
  <c r="A5430" i="52"/>
  <c r="A5429" i="52"/>
  <c r="A5428" i="52"/>
  <c r="A5427" i="52"/>
  <c r="A5426" i="52"/>
  <c r="A5425" i="52"/>
  <c r="A5424" i="52"/>
  <c r="A5423" i="52"/>
  <c r="A5422" i="52"/>
  <c r="A5421" i="52"/>
  <c r="A5420" i="52"/>
  <c r="A5419" i="52"/>
  <c r="A5418" i="52"/>
  <c r="A5417" i="52"/>
  <c r="A5416" i="52"/>
  <c r="A5415" i="52"/>
  <c r="A5414" i="52"/>
  <c r="A5413" i="52"/>
  <c r="A5412" i="52"/>
  <c r="A5411" i="52"/>
  <c r="A5410" i="52"/>
  <c r="A5409" i="52"/>
  <c r="A5408" i="52"/>
  <c r="A5407" i="52"/>
  <c r="A5406" i="52"/>
  <c r="A5405" i="52"/>
  <c r="A5404" i="52"/>
  <c r="A5403" i="52"/>
  <c r="A5402" i="52"/>
  <c r="A5401" i="52"/>
  <c r="A5400" i="52"/>
  <c r="A5399" i="52"/>
  <c r="A5398" i="52"/>
  <c r="A5397" i="52"/>
  <c r="A5396" i="52"/>
  <c r="A5395" i="52"/>
  <c r="A5394" i="52"/>
  <c r="A5393" i="52"/>
  <c r="A5392" i="52"/>
  <c r="A5391" i="52"/>
  <c r="A5390" i="52"/>
  <c r="A5389" i="52"/>
  <c r="A5388" i="52"/>
  <c r="A5387" i="52"/>
  <c r="A5386" i="52"/>
  <c r="A5385" i="52"/>
  <c r="A5384" i="52"/>
  <c r="A5383" i="52"/>
  <c r="A5382" i="52"/>
  <c r="A5381" i="52"/>
  <c r="A5380" i="52"/>
  <c r="A5379" i="52"/>
  <c r="A5378" i="52"/>
  <c r="A5377" i="52"/>
  <c r="A5376" i="52"/>
  <c r="A5375" i="52"/>
  <c r="A5374" i="52"/>
  <c r="A5373" i="52"/>
  <c r="A5372" i="52"/>
  <c r="A5371" i="52"/>
  <c r="A5370" i="52"/>
  <c r="A5369" i="52"/>
  <c r="A5368" i="52"/>
  <c r="A5367" i="52"/>
  <c r="A5366" i="52"/>
  <c r="A5365" i="52"/>
  <c r="A5364" i="52"/>
  <c r="A5363" i="52"/>
  <c r="A5362" i="52"/>
  <c r="A5361" i="52"/>
  <c r="A5360" i="52"/>
  <c r="A5359" i="52"/>
  <c r="A5358" i="52"/>
  <c r="A5357" i="52"/>
  <c r="A5356" i="52"/>
  <c r="A5355" i="52"/>
  <c r="A5354" i="52"/>
  <c r="A5353" i="52"/>
  <c r="A5352" i="52"/>
  <c r="A5351" i="52"/>
  <c r="A5350" i="52"/>
  <c r="A5349" i="52"/>
  <c r="A5348" i="52"/>
  <c r="A5347" i="52"/>
  <c r="A5346" i="52"/>
  <c r="A5345" i="52"/>
  <c r="A5344" i="52"/>
  <c r="A5343" i="52"/>
  <c r="A5342" i="52"/>
  <c r="A5341" i="52"/>
  <c r="A5340" i="52"/>
  <c r="A5339" i="52"/>
  <c r="A5338" i="52"/>
  <c r="A5337" i="52"/>
  <c r="A5336" i="52"/>
  <c r="A5335" i="52"/>
  <c r="A5334" i="52"/>
  <c r="A5333" i="52"/>
  <c r="A5332" i="52"/>
  <c r="A5331" i="52"/>
  <c r="A5330" i="52"/>
  <c r="A5329" i="52"/>
  <c r="A5328" i="52"/>
  <c r="A5327" i="52"/>
  <c r="A5326" i="52"/>
  <c r="A5325" i="52"/>
  <c r="A5324" i="52"/>
  <c r="A5323" i="52"/>
  <c r="A5322" i="52"/>
  <c r="A5321" i="52"/>
  <c r="A5320" i="52"/>
  <c r="A5319" i="52"/>
  <c r="A5318" i="52"/>
  <c r="A5317" i="52"/>
  <c r="A5316" i="52"/>
  <c r="A5315" i="52"/>
  <c r="A5314" i="52"/>
  <c r="A5313" i="52"/>
  <c r="A5312" i="52"/>
  <c r="A5311" i="52"/>
  <c r="A5310" i="52"/>
  <c r="A5309" i="52"/>
  <c r="A5308" i="52"/>
  <c r="A5307" i="52"/>
  <c r="A5306" i="52"/>
  <c r="A5305" i="52"/>
  <c r="A5304" i="52"/>
  <c r="A5303" i="52"/>
  <c r="A5302" i="52"/>
  <c r="A5301" i="52"/>
  <c r="A5300" i="52"/>
  <c r="A5299" i="52"/>
  <c r="A5298" i="52"/>
  <c r="A5297" i="52"/>
  <c r="A5296" i="52"/>
  <c r="A5295" i="52"/>
  <c r="A5294" i="52"/>
  <c r="A5293" i="52"/>
  <c r="A5292" i="52"/>
  <c r="A5291" i="52"/>
  <c r="A5290" i="52"/>
  <c r="A5289" i="52"/>
  <c r="A5288" i="52"/>
  <c r="A5287" i="52"/>
  <c r="A5286" i="52"/>
  <c r="A5285" i="52"/>
  <c r="A5284" i="52"/>
  <c r="A5283" i="52"/>
  <c r="A5282" i="52"/>
  <c r="A5281" i="52"/>
  <c r="A5280" i="52"/>
  <c r="A5279" i="52"/>
  <c r="A5278" i="52"/>
  <c r="A5277" i="52"/>
  <c r="A5276" i="52"/>
  <c r="A5275" i="52"/>
  <c r="A5274" i="52"/>
  <c r="A5273" i="52"/>
  <c r="A5272" i="52"/>
  <c r="A5271" i="52"/>
  <c r="A5270" i="52"/>
  <c r="A5269" i="52"/>
  <c r="A5268" i="52"/>
  <c r="A5267" i="52"/>
  <c r="A5266" i="52"/>
  <c r="A5265" i="52"/>
  <c r="A5264" i="52"/>
  <c r="A5263" i="52"/>
  <c r="A5262" i="52"/>
  <c r="A5261" i="52"/>
  <c r="A5260" i="52"/>
  <c r="A5259" i="52"/>
  <c r="A5258" i="52"/>
  <c r="A5257" i="52"/>
  <c r="A5256" i="52"/>
  <c r="A5255" i="52"/>
  <c r="A5254" i="52"/>
  <c r="A5253" i="52"/>
  <c r="A5252" i="52"/>
  <c r="A5251" i="52"/>
  <c r="A5250" i="52"/>
  <c r="A5249" i="52"/>
  <c r="A5248" i="52"/>
  <c r="A5247" i="52"/>
  <c r="A5246" i="52"/>
  <c r="A5245" i="52"/>
  <c r="A5244" i="52"/>
  <c r="A5243" i="52"/>
  <c r="A5242" i="52"/>
  <c r="A5241" i="52"/>
  <c r="A5240" i="52"/>
  <c r="A5239" i="52"/>
  <c r="A5238" i="52"/>
  <c r="A5237" i="52"/>
  <c r="A5236" i="52"/>
  <c r="A5235" i="52"/>
  <c r="A5234" i="52"/>
  <c r="A5233" i="52"/>
  <c r="A5232" i="52"/>
  <c r="A5231" i="52"/>
  <c r="A5230" i="52"/>
  <c r="A5229" i="52"/>
  <c r="A5228" i="52"/>
  <c r="A5227" i="52"/>
  <c r="A5226" i="52"/>
  <c r="A5225" i="52"/>
  <c r="A5224" i="52"/>
  <c r="A5223" i="52"/>
  <c r="A5222" i="52"/>
  <c r="A5221" i="52"/>
  <c r="A5220" i="52"/>
  <c r="A5219" i="52"/>
  <c r="A5218" i="52"/>
  <c r="A5217" i="52"/>
  <c r="A5216" i="52"/>
  <c r="A5215" i="52"/>
  <c r="A5214" i="52"/>
  <c r="A5213" i="52"/>
  <c r="A5212" i="52"/>
  <c r="A5211" i="52"/>
  <c r="A5210" i="52"/>
  <c r="A5209" i="52"/>
  <c r="A5208" i="52"/>
  <c r="A5207" i="52"/>
  <c r="A5206" i="52"/>
  <c r="A5205" i="52"/>
  <c r="A5204" i="52"/>
  <c r="A5203" i="52"/>
  <c r="A5202" i="52"/>
  <c r="A5201" i="52"/>
  <c r="A5200" i="52"/>
  <c r="A5199" i="52"/>
  <c r="A5198" i="52"/>
  <c r="A5197" i="52"/>
  <c r="A5196" i="52"/>
  <c r="A5195" i="52"/>
  <c r="A5194" i="52"/>
  <c r="A5193" i="52"/>
  <c r="A5192" i="52"/>
  <c r="A5191" i="52"/>
  <c r="A5190" i="52"/>
  <c r="A5189" i="52"/>
  <c r="A5188" i="52"/>
  <c r="A5187" i="52"/>
  <c r="A5186" i="52"/>
  <c r="A5185" i="52"/>
  <c r="A5184" i="52"/>
  <c r="A5183" i="52"/>
  <c r="A5182" i="52"/>
  <c r="A5181" i="52"/>
  <c r="A5180" i="52"/>
  <c r="A5179" i="52"/>
  <c r="A5178" i="52"/>
  <c r="A5177" i="52"/>
  <c r="A5176" i="52"/>
  <c r="A5175" i="52"/>
  <c r="A5174" i="52"/>
  <c r="A5173" i="52"/>
  <c r="A5172" i="52"/>
  <c r="A5171" i="52"/>
  <c r="A5170" i="52"/>
  <c r="A5169" i="52"/>
  <c r="A5168" i="52"/>
  <c r="A5167" i="52"/>
  <c r="A5166" i="52"/>
  <c r="A5165" i="52"/>
  <c r="A5164" i="52"/>
  <c r="A5163" i="52"/>
  <c r="A5162" i="52"/>
  <c r="A5161" i="52"/>
  <c r="A5160" i="52"/>
  <c r="A5159" i="52"/>
  <c r="A5158" i="52"/>
  <c r="A5157" i="52"/>
  <c r="A5156" i="52"/>
  <c r="A5155" i="52"/>
  <c r="A5154" i="52"/>
  <c r="A5153" i="52"/>
  <c r="A5152" i="52"/>
  <c r="A5151" i="52"/>
  <c r="A5150" i="52"/>
  <c r="A5149" i="52"/>
  <c r="A5148" i="52"/>
  <c r="A5147" i="52"/>
  <c r="A5146" i="52"/>
  <c r="A5145" i="52"/>
  <c r="A5144" i="52"/>
  <c r="A5143" i="52"/>
  <c r="A5142" i="52"/>
  <c r="A5141" i="52"/>
  <c r="A5140" i="52"/>
  <c r="A5139" i="52"/>
  <c r="A5138" i="52"/>
  <c r="A5137" i="52"/>
  <c r="A5136" i="52"/>
  <c r="A5135" i="52"/>
  <c r="A5134" i="52"/>
  <c r="A5133" i="52"/>
  <c r="A5132" i="52"/>
  <c r="A5131" i="52"/>
  <c r="A5130" i="52"/>
  <c r="A5129" i="52"/>
  <c r="A5128" i="52"/>
  <c r="A5127" i="52"/>
  <c r="A5126" i="52"/>
  <c r="A5125" i="52"/>
  <c r="A5124" i="52"/>
  <c r="A5123" i="52"/>
  <c r="A5122" i="52"/>
  <c r="A5121" i="52"/>
  <c r="A5120" i="52"/>
  <c r="A5119" i="52"/>
  <c r="A5118" i="52"/>
  <c r="A5117" i="52"/>
  <c r="A5116" i="52"/>
  <c r="A5115" i="52"/>
  <c r="A5114" i="52"/>
  <c r="A5113" i="52"/>
  <c r="A5112" i="52"/>
  <c r="A5111" i="52"/>
  <c r="A5110" i="52"/>
  <c r="A5109" i="52"/>
  <c r="A5108" i="52"/>
  <c r="A5107" i="52"/>
  <c r="A5106" i="52"/>
  <c r="A5105" i="52"/>
  <c r="A5104" i="52"/>
  <c r="A5103" i="52"/>
  <c r="A5102" i="52"/>
  <c r="A5101" i="52"/>
  <c r="A5100" i="52"/>
  <c r="A5099" i="52"/>
  <c r="A5098" i="52"/>
  <c r="A5097" i="52"/>
  <c r="A5096" i="52"/>
  <c r="A5095" i="52"/>
  <c r="A5094" i="52"/>
  <c r="A5093" i="52"/>
  <c r="A5092" i="52"/>
  <c r="A5091" i="52"/>
  <c r="A5090" i="52"/>
  <c r="A5089" i="52"/>
  <c r="A5088" i="52"/>
  <c r="A5087" i="52"/>
  <c r="A5086" i="52"/>
  <c r="A5085" i="52"/>
  <c r="A5084" i="52"/>
  <c r="A5083" i="52"/>
  <c r="A5082" i="52"/>
  <c r="A5081" i="52"/>
  <c r="A5080" i="52"/>
  <c r="A5079" i="52"/>
  <c r="A5078" i="52"/>
  <c r="A5077" i="52"/>
  <c r="A5076" i="52"/>
  <c r="A5075" i="52"/>
  <c r="A5074" i="52"/>
  <c r="A5073" i="52"/>
  <c r="A5072" i="52"/>
  <c r="A5071" i="52"/>
  <c r="A5070" i="52"/>
  <c r="A5069" i="52"/>
  <c r="A5068" i="52"/>
  <c r="A5067" i="52"/>
  <c r="A5066" i="52"/>
  <c r="A5065" i="52"/>
  <c r="A5064" i="52"/>
  <c r="A5063" i="52"/>
  <c r="A5062" i="52"/>
  <c r="A5061" i="52"/>
  <c r="A5060" i="52"/>
  <c r="A5059" i="52"/>
  <c r="A5058" i="52"/>
  <c r="A5057" i="52"/>
  <c r="A5056" i="52"/>
  <c r="A5055" i="52"/>
  <c r="A5054" i="52"/>
  <c r="A5053" i="52"/>
  <c r="A5052" i="52"/>
  <c r="A5051" i="52"/>
  <c r="A5050" i="52"/>
  <c r="A5049" i="52"/>
  <c r="A5048" i="52"/>
  <c r="A5047" i="52"/>
  <c r="A5046" i="52"/>
  <c r="A5045" i="52"/>
  <c r="A5044" i="52"/>
  <c r="A5043" i="52"/>
  <c r="A5042" i="52"/>
  <c r="A5041" i="52"/>
  <c r="A5040" i="52"/>
  <c r="A5039" i="52"/>
  <c r="A5038" i="52"/>
  <c r="A5037" i="52"/>
  <c r="A5036" i="52"/>
  <c r="A5035" i="52"/>
  <c r="A5034" i="52"/>
  <c r="A5033" i="52"/>
  <c r="A5032" i="52"/>
  <c r="A5031" i="52"/>
  <c r="A5030" i="52"/>
  <c r="A5029" i="52"/>
  <c r="A5028" i="52"/>
  <c r="A5027" i="52"/>
  <c r="A5026" i="52"/>
  <c r="A5025" i="52"/>
  <c r="A5024" i="52"/>
  <c r="A5023" i="52"/>
  <c r="A5022" i="52"/>
  <c r="A5021" i="52"/>
  <c r="A5020" i="52"/>
  <c r="A5019" i="52"/>
  <c r="A5018" i="52"/>
  <c r="A5017" i="52"/>
  <c r="A5016" i="52"/>
  <c r="A5015" i="52"/>
  <c r="A5014" i="52"/>
  <c r="A5013" i="52"/>
  <c r="A5012" i="52"/>
  <c r="A5011" i="52"/>
  <c r="A5010" i="52"/>
  <c r="A5009" i="52"/>
  <c r="A5008" i="52"/>
  <c r="A5007" i="52"/>
  <c r="A5006" i="52"/>
  <c r="A5005" i="52"/>
  <c r="A5004" i="52"/>
  <c r="A5003" i="52"/>
  <c r="A5002" i="52"/>
  <c r="A5001" i="52"/>
  <c r="A5000" i="52"/>
  <c r="A4999" i="52"/>
  <c r="A4998" i="52"/>
  <c r="A4997" i="52"/>
  <c r="A4996" i="52"/>
  <c r="A4995" i="52"/>
  <c r="A4994" i="52"/>
  <c r="A4993" i="52"/>
  <c r="A4992" i="52"/>
  <c r="A4991" i="52"/>
  <c r="A4990" i="52"/>
  <c r="A4989" i="52"/>
  <c r="A4988" i="52"/>
  <c r="A4987" i="52"/>
  <c r="A4986" i="52"/>
  <c r="A4985" i="52"/>
  <c r="A4984" i="52"/>
  <c r="A4983" i="52"/>
  <c r="A4982" i="52"/>
  <c r="A4981" i="52"/>
  <c r="A4980" i="52"/>
  <c r="A4979" i="52"/>
  <c r="A4978" i="52"/>
  <c r="A4977" i="52"/>
  <c r="A4976" i="52"/>
  <c r="A4975" i="52"/>
  <c r="A4974" i="52"/>
  <c r="A4973" i="52"/>
  <c r="A4972" i="52"/>
  <c r="A4971" i="52"/>
  <c r="A4970" i="52"/>
  <c r="A4969" i="52"/>
  <c r="A4968" i="52"/>
  <c r="A4967" i="52"/>
  <c r="A4966" i="52"/>
  <c r="A4965" i="52"/>
  <c r="A4964" i="52"/>
  <c r="A4963" i="52"/>
  <c r="A4962" i="52"/>
  <c r="A4961" i="52"/>
  <c r="A4960" i="52"/>
  <c r="A4959" i="52"/>
  <c r="A4958" i="52"/>
  <c r="A4957" i="52"/>
  <c r="A4956" i="52"/>
  <c r="A4955" i="52"/>
  <c r="A4954" i="52"/>
  <c r="A4953" i="52"/>
  <c r="A4952" i="52"/>
  <c r="A4951" i="52"/>
  <c r="A4950" i="52"/>
  <c r="A4949" i="52"/>
  <c r="A4948" i="52"/>
  <c r="A4947" i="52"/>
  <c r="A4946" i="52"/>
  <c r="A4945" i="52"/>
  <c r="A4944" i="52"/>
  <c r="A4943" i="52"/>
  <c r="A4942" i="52"/>
  <c r="A4941" i="52"/>
  <c r="A4940" i="52"/>
  <c r="A4939" i="52"/>
  <c r="A4938" i="52"/>
  <c r="A4937" i="52"/>
  <c r="A4936" i="52"/>
  <c r="A4935" i="52"/>
  <c r="A4934" i="52"/>
  <c r="A4933" i="52"/>
  <c r="A4932" i="52"/>
  <c r="A4931" i="52"/>
  <c r="A4930" i="52"/>
  <c r="A4929" i="52"/>
  <c r="A4928" i="52"/>
  <c r="A4927" i="52"/>
  <c r="A4926" i="52"/>
  <c r="A4925" i="52"/>
  <c r="A4924" i="52"/>
  <c r="A4923" i="52"/>
  <c r="A4922" i="52"/>
  <c r="A4921" i="52"/>
  <c r="A4920" i="52"/>
  <c r="A4919" i="52"/>
  <c r="A4918" i="52"/>
  <c r="A4917" i="52"/>
  <c r="A4916" i="52"/>
  <c r="A4915" i="52"/>
  <c r="A4914" i="52"/>
  <c r="A4913" i="52"/>
  <c r="A4912" i="52"/>
  <c r="A4911" i="52"/>
  <c r="A4910" i="52"/>
  <c r="A4909" i="52"/>
  <c r="A4908" i="52"/>
  <c r="A4907" i="52"/>
  <c r="A4906" i="52"/>
  <c r="A4905" i="52"/>
  <c r="A4904" i="52"/>
  <c r="A4903" i="52"/>
  <c r="A4902" i="52"/>
  <c r="A4901" i="52"/>
  <c r="A4900" i="52"/>
  <c r="A4899" i="52"/>
  <c r="A4898" i="52"/>
  <c r="A4897" i="52"/>
  <c r="A4896" i="52"/>
  <c r="A4895" i="52"/>
  <c r="A4894" i="52"/>
  <c r="A4893" i="52"/>
  <c r="A4892" i="52"/>
  <c r="A4891" i="52"/>
  <c r="A4890" i="52"/>
  <c r="A4889" i="52"/>
  <c r="A4888" i="52"/>
  <c r="A4887" i="52"/>
  <c r="A4886" i="52"/>
  <c r="A4885" i="52"/>
  <c r="A4884" i="52"/>
  <c r="A4883" i="52"/>
  <c r="A4882" i="52"/>
  <c r="A4881" i="52"/>
  <c r="A4880" i="52"/>
  <c r="A4879" i="52"/>
  <c r="A4878" i="52"/>
  <c r="A4877" i="52"/>
  <c r="A4876" i="52"/>
  <c r="A4875" i="52"/>
  <c r="A4874" i="52"/>
  <c r="A4873" i="52"/>
  <c r="A4872" i="52"/>
  <c r="A4871" i="52"/>
  <c r="A4870" i="52"/>
  <c r="A4869" i="52"/>
  <c r="A4868" i="52"/>
  <c r="A4867" i="52"/>
  <c r="A4866" i="52"/>
  <c r="A4865" i="52"/>
  <c r="A4864" i="52"/>
  <c r="A4863" i="52"/>
  <c r="A4862" i="52"/>
  <c r="A4861" i="52"/>
  <c r="A4860" i="52"/>
  <c r="A4859" i="52"/>
  <c r="A4858" i="52"/>
  <c r="A4857" i="52"/>
  <c r="A4856" i="52"/>
  <c r="A4855" i="52"/>
  <c r="A4854" i="52"/>
  <c r="A4853" i="52"/>
  <c r="A4852" i="52"/>
  <c r="A4851" i="52"/>
  <c r="A4850" i="52"/>
  <c r="A4849" i="52"/>
  <c r="A4848" i="52"/>
  <c r="A4847" i="52"/>
  <c r="A4846" i="52"/>
  <c r="A4845" i="52"/>
  <c r="A4844" i="52"/>
  <c r="A4843" i="52"/>
  <c r="A4842" i="52"/>
  <c r="A4841" i="52"/>
  <c r="A4840" i="52"/>
  <c r="A4839" i="52"/>
  <c r="A4838" i="52"/>
  <c r="A4837" i="52"/>
  <c r="A4836" i="52"/>
  <c r="A4835" i="52"/>
  <c r="A4834" i="52"/>
  <c r="A4833" i="52"/>
  <c r="A4832" i="52"/>
  <c r="A4831" i="52"/>
  <c r="A4830" i="52"/>
  <c r="A4829" i="52"/>
  <c r="A4828" i="52"/>
  <c r="A4827" i="52"/>
  <c r="A4826" i="52"/>
  <c r="A4825" i="52"/>
  <c r="A4824" i="52"/>
  <c r="A4823" i="52"/>
  <c r="A4822" i="52"/>
  <c r="A4821" i="52"/>
  <c r="A4820" i="52"/>
  <c r="A4819" i="52"/>
  <c r="A4818" i="52"/>
  <c r="A4817" i="52"/>
  <c r="A4816" i="52"/>
  <c r="A4815" i="52"/>
  <c r="A4814" i="52"/>
  <c r="A4813" i="52"/>
  <c r="A4812" i="52"/>
  <c r="A4811" i="52"/>
  <c r="A4810" i="52"/>
  <c r="A4809" i="52"/>
  <c r="A4808" i="52"/>
  <c r="A4807" i="52"/>
  <c r="A4806" i="52"/>
  <c r="A4805" i="52"/>
  <c r="A4804" i="52"/>
  <c r="A4803" i="52"/>
  <c r="A4802" i="52"/>
  <c r="A4801" i="52"/>
  <c r="A4800" i="52"/>
  <c r="A4799" i="52"/>
  <c r="A4798" i="52"/>
  <c r="A4797" i="52"/>
  <c r="A4796" i="52"/>
  <c r="A4795" i="52"/>
  <c r="A4794" i="52"/>
  <c r="A4793" i="52"/>
  <c r="A4792" i="52"/>
  <c r="A4791" i="52"/>
  <c r="A4790" i="52"/>
  <c r="A4789" i="52"/>
  <c r="A4788" i="52"/>
  <c r="A4787" i="52"/>
  <c r="A4786" i="52"/>
  <c r="A4785" i="52"/>
  <c r="A4784" i="52"/>
  <c r="A4783" i="52"/>
  <c r="A4782" i="52"/>
  <c r="A4781" i="52"/>
  <c r="A4780" i="52"/>
  <c r="A4779" i="52"/>
  <c r="A4778" i="52"/>
  <c r="A4777" i="52"/>
  <c r="A4776" i="52"/>
  <c r="A4775" i="52"/>
  <c r="A4774" i="52"/>
  <c r="A4773" i="52"/>
  <c r="A4772" i="52"/>
  <c r="A4771" i="52"/>
  <c r="A4770" i="52"/>
  <c r="A4769" i="52"/>
  <c r="A4768" i="52"/>
  <c r="A4767" i="52"/>
  <c r="A4766" i="52"/>
  <c r="A4765" i="52"/>
  <c r="A4764" i="52"/>
  <c r="A4763" i="52"/>
  <c r="A4762" i="52"/>
  <c r="A4761" i="52"/>
  <c r="A4760" i="52"/>
  <c r="A4759" i="52"/>
  <c r="A4758" i="52"/>
  <c r="A4757" i="52"/>
  <c r="A4756" i="52"/>
  <c r="A4755" i="52"/>
  <c r="A4754" i="52"/>
  <c r="A4753" i="52"/>
  <c r="A4752" i="52"/>
  <c r="A4751" i="52"/>
  <c r="A4750" i="52"/>
  <c r="A4749" i="52"/>
  <c r="A4748" i="52"/>
  <c r="A4747" i="52"/>
  <c r="A4746" i="52"/>
  <c r="A4745" i="52"/>
  <c r="A4744" i="52"/>
  <c r="A4743" i="52"/>
  <c r="A4742" i="52"/>
  <c r="A4741" i="52"/>
  <c r="A4740" i="52"/>
  <c r="A4739" i="52"/>
  <c r="A4738" i="52"/>
  <c r="A4737" i="52"/>
  <c r="A4736" i="52"/>
  <c r="A4735" i="52"/>
  <c r="A4734" i="52"/>
  <c r="A4733" i="52"/>
  <c r="A4732" i="52"/>
  <c r="A4731" i="52"/>
  <c r="A4730" i="52"/>
  <c r="A4729" i="52"/>
  <c r="A4728" i="52"/>
  <c r="A4727" i="52"/>
  <c r="A4726" i="52"/>
  <c r="A4725" i="52"/>
  <c r="A4724" i="52"/>
  <c r="A4723" i="52"/>
  <c r="A4722" i="52"/>
  <c r="A4721" i="52"/>
  <c r="A4720" i="52"/>
  <c r="A4719" i="52"/>
  <c r="A4718" i="52"/>
  <c r="A4717" i="52"/>
  <c r="A4716" i="52"/>
  <c r="A4715" i="52"/>
  <c r="A4714" i="52"/>
  <c r="A4713" i="52"/>
  <c r="A4712" i="52"/>
  <c r="A4711" i="52"/>
  <c r="A4710" i="52"/>
  <c r="A4709" i="52"/>
  <c r="A4708" i="52"/>
  <c r="A4707" i="52"/>
  <c r="A4706" i="52"/>
  <c r="A4705" i="52"/>
  <c r="A4704" i="52"/>
  <c r="A4703" i="52"/>
  <c r="A4702" i="52"/>
  <c r="A4701" i="52"/>
  <c r="A4700" i="52"/>
  <c r="A4699" i="52"/>
  <c r="A4698" i="52"/>
  <c r="A4697" i="52"/>
  <c r="A4696" i="52"/>
  <c r="A4695" i="52"/>
  <c r="A4694" i="52"/>
  <c r="A4693" i="52"/>
  <c r="A4692" i="52"/>
  <c r="A4691" i="52"/>
  <c r="A4690" i="52"/>
  <c r="A4689" i="52"/>
  <c r="A4688" i="52"/>
  <c r="A4687" i="52"/>
  <c r="A4686" i="52"/>
  <c r="A4685" i="52"/>
  <c r="A4684" i="52"/>
  <c r="A4683" i="52"/>
  <c r="A4682" i="52"/>
  <c r="A4681" i="52"/>
  <c r="A4680" i="52"/>
  <c r="A4679" i="52"/>
  <c r="A4678" i="52"/>
  <c r="A4677" i="52"/>
  <c r="A4676" i="52"/>
  <c r="A4675" i="52"/>
  <c r="A4674" i="52"/>
  <c r="A4673" i="52"/>
  <c r="A4672" i="52"/>
  <c r="A4671" i="52"/>
  <c r="A4670" i="52"/>
  <c r="A4669" i="52"/>
  <c r="A4668" i="52"/>
  <c r="A4667" i="52"/>
  <c r="A4666" i="52"/>
  <c r="A4665" i="52"/>
  <c r="A4664" i="52"/>
  <c r="A4663" i="52"/>
  <c r="A4662" i="52"/>
  <c r="A4661" i="52"/>
  <c r="A4660" i="52"/>
  <c r="A4659" i="52"/>
  <c r="A4658" i="52"/>
  <c r="A4657" i="52"/>
  <c r="A4656" i="52"/>
  <c r="A4655" i="52"/>
  <c r="A4654" i="52"/>
  <c r="A4653" i="52"/>
  <c r="A4652" i="52"/>
  <c r="A4651" i="52"/>
  <c r="A4650" i="52"/>
  <c r="A4649" i="52"/>
  <c r="A4648" i="52"/>
  <c r="A4647" i="52"/>
  <c r="A4646" i="52"/>
  <c r="A4645" i="52"/>
  <c r="A4644" i="52"/>
  <c r="A4643" i="52"/>
  <c r="A4642" i="52"/>
  <c r="A4641" i="52"/>
  <c r="A4640" i="52"/>
  <c r="A4639" i="52"/>
  <c r="A4638" i="52"/>
  <c r="A4637" i="52"/>
  <c r="A4636" i="52"/>
  <c r="A4635" i="52"/>
  <c r="A4634" i="52"/>
  <c r="A4633" i="52"/>
  <c r="A4632" i="52"/>
  <c r="A4631" i="52"/>
  <c r="A4630" i="52"/>
  <c r="A4629" i="52"/>
  <c r="A4628" i="52"/>
  <c r="A4627" i="52"/>
  <c r="A4626" i="52"/>
  <c r="A4625" i="52"/>
  <c r="A4624" i="52"/>
  <c r="A4623" i="52"/>
  <c r="A4622" i="52"/>
  <c r="A4621" i="52"/>
  <c r="A4620" i="52"/>
  <c r="A4619" i="52"/>
  <c r="A4618" i="52"/>
  <c r="A4617" i="52"/>
  <c r="A4616" i="52"/>
  <c r="A4615" i="52"/>
  <c r="A4614" i="52"/>
  <c r="A4613" i="52"/>
  <c r="A4612" i="52"/>
  <c r="A4611" i="52"/>
  <c r="A4610" i="52"/>
  <c r="A4609" i="52"/>
  <c r="A4608" i="52"/>
  <c r="A4607" i="52"/>
  <c r="A4606" i="52"/>
  <c r="A4605" i="52"/>
  <c r="A4604" i="52"/>
  <c r="A4603" i="52"/>
  <c r="A4602" i="52"/>
  <c r="A4601" i="52"/>
  <c r="A4600" i="52"/>
  <c r="A4599" i="52"/>
  <c r="A4598" i="52"/>
  <c r="A4597" i="52"/>
  <c r="A4596" i="52"/>
  <c r="A4595" i="52"/>
  <c r="A4594" i="52"/>
  <c r="A4593" i="52"/>
  <c r="A4592" i="52"/>
  <c r="A4591" i="52"/>
  <c r="A4590" i="52"/>
  <c r="A4589" i="52"/>
  <c r="A4588" i="52"/>
  <c r="A4587" i="52"/>
  <c r="A4586" i="52"/>
  <c r="A4585" i="52"/>
  <c r="A4584" i="52"/>
  <c r="A4583" i="52"/>
  <c r="A4582" i="52"/>
  <c r="A4581" i="52"/>
  <c r="A4580" i="52"/>
  <c r="A4579" i="52"/>
  <c r="A4578" i="52"/>
  <c r="A4577" i="52"/>
  <c r="A4576" i="52"/>
  <c r="A4575" i="52"/>
  <c r="A4574" i="52"/>
  <c r="A4573" i="52"/>
  <c r="A4572" i="52"/>
  <c r="A4571" i="52"/>
  <c r="A4570" i="52"/>
  <c r="A4569" i="52"/>
  <c r="A4568" i="52"/>
  <c r="A4567" i="52"/>
  <c r="A4566" i="52"/>
  <c r="A4565" i="52"/>
  <c r="A4564" i="52"/>
  <c r="A4563" i="52"/>
  <c r="A4562" i="52"/>
  <c r="A4561" i="52"/>
  <c r="A4560" i="52"/>
  <c r="A4559" i="52"/>
  <c r="A4558" i="52"/>
  <c r="A4557" i="52"/>
  <c r="A4556" i="52"/>
  <c r="A4555" i="52"/>
  <c r="A4554" i="52"/>
  <c r="A4553" i="52"/>
  <c r="A4552" i="52"/>
  <c r="A4551" i="52"/>
  <c r="A4550" i="52"/>
  <c r="A4549" i="52"/>
  <c r="A4548" i="52"/>
  <c r="A4547" i="52"/>
  <c r="A4546" i="52"/>
  <c r="A4545" i="52"/>
  <c r="A4544" i="52"/>
  <c r="A4543" i="52"/>
  <c r="A4542" i="52"/>
  <c r="A4541" i="52"/>
  <c r="A4540" i="52"/>
  <c r="A4539" i="52"/>
  <c r="A4538" i="52"/>
  <c r="A4537" i="52"/>
  <c r="A4536" i="52"/>
  <c r="A4535" i="52"/>
  <c r="A4534" i="52"/>
  <c r="A4533" i="52"/>
  <c r="A4532" i="52"/>
  <c r="A4531" i="52"/>
  <c r="A4530" i="52"/>
  <c r="A4529" i="52"/>
  <c r="A4528" i="52"/>
  <c r="A4527" i="52"/>
  <c r="A4526" i="52"/>
  <c r="A4525" i="52"/>
  <c r="A4524" i="52"/>
  <c r="A4523" i="52"/>
  <c r="A4522" i="52"/>
  <c r="A4521" i="52"/>
  <c r="A4520" i="52"/>
  <c r="A4519" i="52"/>
  <c r="A4518" i="52"/>
  <c r="A4517" i="52"/>
  <c r="A4516" i="52"/>
  <c r="A4515" i="52"/>
  <c r="A4514" i="52"/>
  <c r="A4513" i="52"/>
  <c r="A4512" i="52"/>
  <c r="A4511" i="52"/>
  <c r="A4510" i="52"/>
  <c r="A4509" i="52"/>
  <c r="A4508" i="52"/>
  <c r="A4507" i="52"/>
  <c r="A4506" i="52"/>
  <c r="A4505" i="52"/>
  <c r="A4504" i="52"/>
  <c r="A4503" i="52"/>
  <c r="A4502" i="52"/>
  <c r="A4501" i="52"/>
  <c r="A4500" i="52"/>
  <c r="A4499" i="52"/>
  <c r="A4498" i="52"/>
  <c r="A4497" i="52"/>
  <c r="A4496" i="52"/>
  <c r="A4495" i="52"/>
  <c r="A4494" i="52"/>
  <c r="A4493" i="52"/>
  <c r="A4492" i="52"/>
  <c r="A4491" i="52"/>
  <c r="A4490" i="52"/>
  <c r="A4489" i="52"/>
  <c r="A4488" i="52"/>
  <c r="A4487" i="52"/>
  <c r="A4486" i="52"/>
  <c r="A4485" i="52"/>
  <c r="A4484" i="52"/>
  <c r="A4483" i="52"/>
  <c r="A4482" i="52"/>
  <c r="A4481" i="52"/>
  <c r="A4480" i="52"/>
  <c r="A4479" i="52"/>
  <c r="A4478" i="52"/>
  <c r="A4477" i="52"/>
  <c r="A4476" i="52"/>
  <c r="A4475" i="52"/>
  <c r="A4474" i="52"/>
  <c r="A4473" i="52"/>
  <c r="A4472" i="52"/>
  <c r="A4471" i="52"/>
  <c r="A4470" i="52"/>
  <c r="A4469" i="52"/>
  <c r="A4468" i="52"/>
  <c r="A4467" i="52"/>
  <c r="A4466" i="52"/>
  <c r="A4465" i="52"/>
  <c r="A4464" i="52"/>
  <c r="A4463" i="52"/>
  <c r="A4462" i="52"/>
  <c r="A4461" i="52"/>
  <c r="A4460" i="52"/>
  <c r="A4459" i="52"/>
  <c r="A4458" i="52"/>
  <c r="A4457" i="52"/>
  <c r="A4456" i="52"/>
  <c r="A4455" i="52"/>
  <c r="A4454" i="52"/>
  <c r="A4453" i="52"/>
  <c r="A4452" i="52"/>
  <c r="A4451" i="52"/>
  <c r="A4450" i="52"/>
  <c r="A4449" i="52"/>
  <c r="A4448" i="52"/>
  <c r="A4447" i="52"/>
  <c r="A4446" i="52"/>
  <c r="A4445" i="52"/>
  <c r="A4444" i="52"/>
  <c r="A4443" i="52"/>
  <c r="A4442" i="52"/>
  <c r="A4441" i="52"/>
  <c r="A4440" i="52"/>
  <c r="A4439" i="52"/>
  <c r="A4438" i="52"/>
  <c r="A4437" i="52"/>
  <c r="A4436" i="52"/>
  <c r="A4435" i="52"/>
  <c r="A4434" i="52"/>
  <c r="A4433" i="52"/>
  <c r="A4432" i="52"/>
  <c r="A4431" i="52"/>
  <c r="A4430" i="52"/>
  <c r="A4429" i="52"/>
  <c r="A4428" i="52"/>
  <c r="A4427" i="52"/>
  <c r="A4426" i="52"/>
  <c r="A4425" i="52"/>
  <c r="A4424" i="52"/>
  <c r="A4423" i="52"/>
  <c r="A4422" i="52"/>
  <c r="A4421" i="52"/>
  <c r="A4420" i="52"/>
  <c r="A4419" i="52"/>
  <c r="A4418" i="52"/>
  <c r="A4417" i="52"/>
  <c r="A4416" i="52"/>
  <c r="A4415" i="52"/>
  <c r="A4414" i="52"/>
  <c r="A4413" i="52"/>
  <c r="A4412" i="52"/>
  <c r="A4411" i="52"/>
  <c r="A4410" i="52"/>
  <c r="A4409" i="52"/>
  <c r="A4408" i="52"/>
  <c r="A4407" i="52"/>
  <c r="A4406" i="52"/>
  <c r="A4405" i="52"/>
  <c r="A4404" i="52"/>
  <c r="A4403" i="52"/>
  <c r="A4402" i="52"/>
  <c r="A4401" i="52"/>
  <c r="A4400" i="52"/>
  <c r="A4399" i="52"/>
  <c r="A4398" i="52"/>
  <c r="A4397" i="52"/>
  <c r="A4396" i="52"/>
  <c r="A4395" i="52"/>
  <c r="A4394" i="52"/>
  <c r="A4393" i="52"/>
  <c r="A4392" i="52"/>
  <c r="A4391" i="52"/>
  <c r="A4390" i="52"/>
  <c r="A4389" i="52"/>
  <c r="A4388" i="52"/>
  <c r="A4387" i="52"/>
  <c r="A4386" i="52"/>
  <c r="A4385" i="52"/>
  <c r="A4384" i="52"/>
  <c r="A4383" i="52"/>
  <c r="A4382" i="52"/>
  <c r="A4381" i="52"/>
  <c r="A4380" i="52"/>
  <c r="A4379" i="52"/>
  <c r="A4378" i="52"/>
  <c r="A4377" i="52"/>
  <c r="A4376" i="52"/>
  <c r="A4375" i="52"/>
  <c r="A4374" i="52"/>
  <c r="A4373" i="52"/>
  <c r="A4372" i="52"/>
  <c r="A4371" i="52"/>
  <c r="A4370" i="52"/>
  <c r="A4369" i="52"/>
  <c r="A4368" i="52"/>
  <c r="A4367" i="52"/>
  <c r="A4366" i="52"/>
  <c r="A4365" i="52"/>
  <c r="A4364" i="52"/>
  <c r="A4363" i="52"/>
  <c r="A4362" i="52"/>
  <c r="A4361" i="52"/>
  <c r="A4360" i="52"/>
  <c r="A4359" i="52"/>
  <c r="A4358" i="52"/>
  <c r="A4357" i="52"/>
  <c r="A4356" i="52"/>
  <c r="A4355" i="52"/>
  <c r="A4354" i="52"/>
  <c r="A4353" i="52"/>
  <c r="A4352" i="52"/>
  <c r="A4351" i="52"/>
  <c r="A4350" i="52"/>
  <c r="A4349" i="52"/>
  <c r="A4348" i="52"/>
  <c r="A4347" i="52"/>
  <c r="A4346" i="52"/>
  <c r="A4345" i="52"/>
  <c r="A4344" i="52"/>
  <c r="A4343" i="52"/>
  <c r="A4342" i="52"/>
  <c r="A4341" i="52"/>
  <c r="A4340" i="52"/>
  <c r="A4339" i="52"/>
  <c r="A4338" i="52"/>
  <c r="A4337" i="52"/>
  <c r="A4336" i="52"/>
  <c r="A4335" i="52"/>
  <c r="A4334" i="52"/>
  <c r="A4333" i="52"/>
  <c r="A4332" i="52"/>
  <c r="A4331" i="52"/>
  <c r="A4330" i="52"/>
  <c r="A4329" i="52"/>
  <c r="A4328" i="52"/>
  <c r="A4327" i="52"/>
  <c r="A4326" i="52"/>
  <c r="A4325" i="52"/>
  <c r="A4324" i="52"/>
  <c r="A4323" i="52"/>
  <c r="A4322" i="52"/>
  <c r="A4321" i="52"/>
  <c r="A4320" i="52"/>
  <c r="A4319" i="52"/>
  <c r="A4318" i="52"/>
  <c r="A4317" i="52"/>
  <c r="A4316" i="52"/>
  <c r="A4315" i="52"/>
  <c r="A4314" i="52"/>
  <c r="A4313" i="52"/>
  <c r="A4312" i="52"/>
  <c r="A4311" i="52"/>
  <c r="A4310" i="52"/>
  <c r="A4309" i="52"/>
  <c r="A4308" i="52"/>
  <c r="A4307" i="52"/>
  <c r="A4306" i="52"/>
  <c r="A4305" i="52"/>
  <c r="A4304" i="52"/>
  <c r="A4303" i="52"/>
  <c r="A4302" i="52"/>
  <c r="A4301" i="52"/>
  <c r="A4300" i="52"/>
  <c r="A4299" i="52"/>
  <c r="A4298" i="52"/>
  <c r="A4297" i="52"/>
  <c r="A4296" i="52"/>
  <c r="A4295" i="52"/>
  <c r="A4294" i="52"/>
  <c r="A4293" i="52"/>
  <c r="A4292" i="52"/>
  <c r="A4291" i="52"/>
  <c r="A4290" i="52"/>
  <c r="A4289" i="52"/>
  <c r="A4288" i="52"/>
  <c r="A4287" i="52"/>
  <c r="A4286" i="52"/>
  <c r="A4285" i="52"/>
  <c r="A4284" i="52"/>
  <c r="A4283" i="52"/>
  <c r="A4282" i="52"/>
  <c r="A4281" i="52"/>
  <c r="A4280" i="52"/>
  <c r="A4279" i="52"/>
  <c r="A4278" i="52"/>
  <c r="A4277" i="52"/>
  <c r="A4276" i="52"/>
  <c r="A4275" i="52"/>
  <c r="A4274" i="52"/>
  <c r="A4273" i="52"/>
  <c r="A4272" i="52"/>
  <c r="A4271" i="52"/>
  <c r="A4270" i="52"/>
  <c r="A4269" i="52"/>
  <c r="A4268" i="52"/>
  <c r="A4267" i="52"/>
  <c r="A4266" i="52"/>
  <c r="A4265" i="52"/>
  <c r="A4264" i="52"/>
  <c r="A4263" i="52"/>
  <c r="A4262" i="52"/>
  <c r="A4261" i="52"/>
  <c r="A4260" i="52"/>
  <c r="A4259" i="52"/>
  <c r="A4258" i="52"/>
  <c r="A4257" i="52"/>
  <c r="A4256" i="52"/>
  <c r="A4255" i="52"/>
  <c r="A4254" i="52"/>
  <c r="A4253" i="52"/>
  <c r="A4252" i="52"/>
  <c r="A4251" i="52"/>
  <c r="A4250" i="52"/>
  <c r="A4249" i="52"/>
  <c r="A4248" i="52"/>
  <c r="A4247" i="52"/>
  <c r="A4246" i="52"/>
  <c r="A4245" i="52"/>
  <c r="A4244" i="52"/>
  <c r="A4243" i="52"/>
  <c r="A4242" i="52"/>
  <c r="A4241" i="52"/>
  <c r="A4240" i="52"/>
  <c r="A4239" i="52"/>
  <c r="A4238" i="52"/>
  <c r="A4237" i="52"/>
  <c r="A4236" i="52"/>
  <c r="A4235" i="52"/>
  <c r="A4234" i="52"/>
  <c r="A4233" i="52"/>
  <c r="A4232" i="52"/>
  <c r="A4231" i="52"/>
  <c r="A4230" i="52"/>
  <c r="A4229" i="52"/>
  <c r="A4228" i="52"/>
  <c r="A4227" i="52"/>
  <c r="A4226" i="52"/>
  <c r="A4225" i="52"/>
  <c r="A4224" i="52"/>
  <c r="A4223" i="52"/>
  <c r="A4222" i="52"/>
  <c r="A4221" i="52"/>
  <c r="A4220" i="52"/>
  <c r="A4219" i="52"/>
  <c r="A4218" i="52"/>
  <c r="A4217" i="52"/>
  <c r="A4216" i="52"/>
  <c r="A4215" i="52"/>
  <c r="A4214" i="52"/>
  <c r="A4213" i="52"/>
  <c r="A4212" i="52"/>
  <c r="A4211" i="52"/>
  <c r="A4210" i="52"/>
  <c r="A4209" i="52"/>
  <c r="A4208" i="52"/>
  <c r="A4207" i="52"/>
  <c r="A4206" i="52"/>
  <c r="A4205" i="52"/>
  <c r="A4204" i="52"/>
  <c r="A4203" i="52"/>
  <c r="A4202" i="52"/>
  <c r="A4201" i="52"/>
  <c r="A4200" i="52"/>
  <c r="A4199" i="52"/>
  <c r="A4198" i="52"/>
  <c r="A4197" i="52"/>
  <c r="A4196" i="52"/>
  <c r="A4195" i="52"/>
  <c r="A4194" i="52"/>
  <c r="A4193" i="52"/>
  <c r="A4192" i="52"/>
  <c r="A4191" i="52"/>
  <c r="A4190" i="52"/>
  <c r="A4189" i="52"/>
  <c r="A4188" i="52"/>
  <c r="A4187" i="52"/>
  <c r="A4186" i="52"/>
  <c r="A4185" i="52"/>
  <c r="A4184" i="52"/>
  <c r="A4183" i="52"/>
  <c r="A4182" i="52"/>
  <c r="A4181" i="52"/>
  <c r="A4180" i="52"/>
  <c r="A4179" i="52"/>
  <c r="A4178" i="52"/>
  <c r="A4177" i="52"/>
  <c r="A4176" i="52"/>
  <c r="A4175" i="52"/>
  <c r="A4174" i="52"/>
  <c r="A4173" i="52"/>
  <c r="A4172" i="52"/>
  <c r="A4171" i="52"/>
  <c r="A4170" i="52"/>
  <c r="A4169" i="52"/>
  <c r="A4168" i="52"/>
  <c r="A4167" i="52"/>
  <c r="A4166" i="52"/>
  <c r="A4165" i="52"/>
  <c r="A4164" i="52"/>
  <c r="A4163" i="52"/>
  <c r="A4162" i="52"/>
  <c r="A4161" i="52"/>
  <c r="A4160" i="52"/>
  <c r="A4159" i="52"/>
  <c r="A4158" i="52"/>
  <c r="A4157" i="52"/>
  <c r="A4156" i="52"/>
  <c r="A4155" i="52"/>
  <c r="A4154" i="52"/>
  <c r="A4153" i="52"/>
  <c r="A4152" i="52"/>
  <c r="A4151" i="52"/>
  <c r="A4150" i="52"/>
  <c r="A4149" i="52"/>
  <c r="A4148" i="52"/>
  <c r="A4147" i="52"/>
  <c r="A4146" i="52"/>
  <c r="A4145" i="52"/>
  <c r="A4144" i="52"/>
  <c r="A4143" i="52"/>
  <c r="A4142" i="52"/>
  <c r="A4141" i="52"/>
  <c r="A4140" i="52"/>
  <c r="A4139" i="52"/>
  <c r="A4138" i="52"/>
  <c r="A4137" i="52"/>
  <c r="A4136" i="52"/>
  <c r="A4135" i="52"/>
  <c r="A4134" i="52"/>
  <c r="A4133" i="52"/>
  <c r="A4132" i="52"/>
  <c r="A4131" i="52"/>
  <c r="A4130" i="52"/>
  <c r="A4129" i="52"/>
  <c r="A4128" i="52"/>
  <c r="A4127" i="52"/>
  <c r="A4126" i="52"/>
  <c r="A4125" i="52"/>
  <c r="A4124" i="52"/>
  <c r="A4123" i="52"/>
  <c r="A4122" i="52"/>
  <c r="A4121" i="52"/>
  <c r="A4120" i="52"/>
  <c r="A4119" i="52"/>
  <c r="A4118" i="52"/>
  <c r="A4117" i="52"/>
  <c r="A4116" i="52"/>
  <c r="A4115" i="52"/>
  <c r="A4114" i="52"/>
  <c r="A4113" i="52"/>
  <c r="A4112" i="52"/>
  <c r="A4111" i="52"/>
  <c r="A4110" i="52"/>
  <c r="A4109" i="52"/>
  <c r="A4108" i="52"/>
  <c r="A4107" i="52"/>
  <c r="A4106" i="52"/>
  <c r="A4105" i="52"/>
  <c r="A4104" i="52"/>
  <c r="A4103" i="52"/>
  <c r="A4102" i="52"/>
  <c r="A4101" i="52"/>
  <c r="A4100" i="52"/>
  <c r="A4099" i="52"/>
  <c r="A4098" i="52"/>
  <c r="A4097" i="52"/>
  <c r="A4096" i="52"/>
  <c r="A4095" i="52"/>
  <c r="A4094" i="52"/>
  <c r="A4093" i="52"/>
  <c r="A4092" i="52"/>
  <c r="A4091" i="52"/>
  <c r="A4090" i="52"/>
  <c r="A4089" i="52"/>
  <c r="A4088" i="52"/>
  <c r="A4087" i="52"/>
  <c r="A4086" i="52"/>
  <c r="A4085" i="52"/>
  <c r="A4084" i="52"/>
  <c r="A4083" i="52"/>
  <c r="A4082" i="52"/>
  <c r="A4081" i="52"/>
  <c r="A4080" i="52"/>
  <c r="A4079" i="52"/>
  <c r="A4078" i="52"/>
  <c r="A4077" i="52"/>
  <c r="A4076" i="52"/>
  <c r="A4075" i="52"/>
  <c r="A4074" i="52"/>
  <c r="A4073" i="52"/>
  <c r="A4072" i="52"/>
  <c r="A4071" i="52"/>
  <c r="A4070" i="52"/>
  <c r="A4069" i="52"/>
  <c r="A4068" i="52"/>
  <c r="A4067" i="52"/>
  <c r="A4066" i="52"/>
  <c r="A4065" i="52"/>
  <c r="A4064" i="52"/>
  <c r="A4063" i="52"/>
  <c r="A4062" i="52"/>
  <c r="A4061" i="52"/>
  <c r="A4060" i="52"/>
  <c r="A4059" i="52"/>
  <c r="A4058" i="52"/>
  <c r="A4057" i="52"/>
  <c r="A4056" i="52"/>
  <c r="A4055" i="52"/>
  <c r="A4054" i="52"/>
  <c r="A4053" i="52"/>
  <c r="A4052" i="52"/>
  <c r="A4051" i="52"/>
  <c r="A4050" i="52"/>
  <c r="A4049" i="52"/>
  <c r="A4048" i="52"/>
  <c r="A4047" i="52"/>
  <c r="A4046" i="52"/>
  <c r="A4045" i="52"/>
  <c r="A4044" i="52"/>
  <c r="A4043" i="52"/>
  <c r="A4042" i="52"/>
  <c r="A4041" i="52"/>
  <c r="A4040" i="52"/>
  <c r="A4039" i="52"/>
  <c r="A4038" i="52"/>
  <c r="A4037" i="52"/>
  <c r="A4036" i="52"/>
  <c r="A4035" i="52"/>
  <c r="A4034" i="52"/>
  <c r="A4033" i="52"/>
  <c r="A4032" i="52"/>
  <c r="A4031" i="52"/>
  <c r="A4030" i="52"/>
  <c r="A4029" i="52"/>
  <c r="A4028" i="52"/>
  <c r="A4027" i="52"/>
  <c r="A4026" i="52"/>
  <c r="A4025" i="52"/>
  <c r="A4024" i="52"/>
  <c r="A4023" i="52"/>
  <c r="A4022" i="52"/>
  <c r="A4021" i="52"/>
  <c r="A4020" i="52"/>
  <c r="A4019" i="52"/>
  <c r="A4018" i="52"/>
  <c r="A4017" i="52"/>
  <c r="A4016" i="52"/>
  <c r="A4015" i="52"/>
  <c r="A4014" i="52"/>
  <c r="A4013" i="52"/>
  <c r="A4012" i="52"/>
  <c r="A4011" i="52"/>
  <c r="A4010" i="52"/>
  <c r="A4009" i="52"/>
  <c r="A4008" i="52"/>
  <c r="A4007" i="52"/>
  <c r="A4006" i="52"/>
  <c r="A4005" i="52"/>
  <c r="A4004" i="52"/>
  <c r="A4003" i="52"/>
  <c r="A4002" i="52"/>
  <c r="A4001" i="52"/>
  <c r="A4000" i="52"/>
  <c r="A3999" i="52"/>
  <c r="A3998" i="52"/>
  <c r="A3997" i="52"/>
  <c r="A3996" i="52"/>
  <c r="A3995" i="52"/>
  <c r="A3994" i="52"/>
  <c r="A3993" i="52"/>
  <c r="A3992" i="52"/>
  <c r="A3991" i="52"/>
  <c r="A3990" i="52"/>
  <c r="A3989" i="52"/>
  <c r="A3988" i="52"/>
  <c r="A3987" i="52"/>
  <c r="A3986" i="52"/>
  <c r="A3985" i="52"/>
  <c r="A3984" i="52"/>
  <c r="A3983" i="52"/>
  <c r="A3982" i="52"/>
  <c r="A3981" i="52"/>
  <c r="A3980" i="52"/>
  <c r="A3979" i="52"/>
  <c r="A3978" i="52"/>
  <c r="A3977" i="52"/>
  <c r="A3976" i="52"/>
  <c r="A3975" i="52"/>
  <c r="A3974" i="52"/>
  <c r="A3973" i="52"/>
  <c r="A3972" i="52"/>
  <c r="A3971" i="52"/>
  <c r="A3970" i="52"/>
  <c r="A3969" i="52"/>
  <c r="A3968" i="52"/>
  <c r="A3967" i="52"/>
  <c r="A3966" i="52"/>
  <c r="A3965" i="52"/>
  <c r="A3964" i="52"/>
  <c r="A3963" i="52"/>
  <c r="A3962" i="52"/>
  <c r="A3961" i="52"/>
  <c r="A3960" i="52"/>
  <c r="A3959" i="52"/>
  <c r="A3958" i="52"/>
  <c r="A3957" i="52"/>
  <c r="A3956" i="52"/>
  <c r="A3955" i="52"/>
  <c r="A3954" i="52"/>
  <c r="A3953" i="52"/>
  <c r="A3952" i="52"/>
  <c r="A3951" i="52"/>
  <c r="A3950" i="52"/>
  <c r="A3949" i="52"/>
  <c r="A3948" i="52"/>
  <c r="A3947" i="52"/>
  <c r="A3946" i="52"/>
  <c r="A3945" i="52"/>
  <c r="A3944" i="52"/>
  <c r="A3943" i="52"/>
  <c r="A3942" i="52"/>
  <c r="A3941" i="52"/>
  <c r="A3940" i="52"/>
  <c r="A3939" i="52"/>
  <c r="A3938" i="52"/>
  <c r="A3937" i="52"/>
  <c r="A3936" i="52"/>
  <c r="A3935" i="52"/>
  <c r="A3934" i="52"/>
  <c r="A3933" i="52"/>
  <c r="A3932" i="52"/>
  <c r="A3931" i="52"/>
  <c r="A3930" i="52"/>
  <c r="A3929" i="52"/>
  <c r="A3928" i="52"/>
  <c r="A3927" i="52"/>
  <c r="A3926" i="52"/>
  <c r="A3925" i="52"/>
  <c r="A3924" i="52"/>
  <c r="A3923" i="52"/>
  <c r="A3922" i="52"/>
  <c r="A3921" i="52"/>
  <c r="A3920" i="52"/>
  <c r="A3919" i="52"/>
  <c r="A3918" i="52"/>
  <c r="A3917" i="52"/>
  <c r="A3916" i="52"/>
  <c r="A3915" i="52"/>
  <c r="A3914" i="52"/>
  <c r="A3913" i="52"/>
  <c r="A3912" i="52"/>
  <c r="A3911" i="52"/>
  <c r="A3910" i="52"/>
  <c r="A3909" i="52"/>
  <c r="A3908" i="52"/>
  <c r="A3907" i="52"/>
  <c r="A3906" i="52"/>
  <c r="A3905" i="52"/>
  <c r="A3904" i="52"/>
  <c r="A3903" i="52"/>
  <c r="A3902" i="52"/>
  <c r="A3901" i="52"/>
  <c r="A3900" i="52"/>
  <c r="A3899" i="52"/>
  <c r="A3898" i="52"/>
  <c r="A3897" i="52"/>
  <c r="A3896" i="52"/>
  <c r="A3895" i="52"/>
  <c r="A3894" i="52"/>
  <c r="A3893" i="52"/>
  <c r="A3892" i="52"/>
  <c r="A3891" i="52"/>
  <c r="A3890" i="52"/>
  <c r="A3889" i="52"/>
  <c r="A3888" i="52"/>
  <c r="A3887" i="52"/>
  <c r="A3886" i="52"/>
  <c r="A3885" i="52"/>
  <c r="A3884" i="52"/>
  <c r="A3883" i="52"/>
  <c r="A3882" i="52"/>
  <c r="A3881" i="52"/>
  <c r="A3880" i="52"/>
  <c r="A3879" i="52"/>
  <c r="A3878" i="52"/>
  <c r="A3877" i="52"/>
  <c r="A3876" i="52"/>
  <c r="A3875" i="52"/>
  <c r="A3874" i="52"/>
  <c r="A3873" i="52"/>
  <c r="A3872" i="52"/>
  <c r="A3871" i="52"/>
  <c r="A3870" i="52"/>
  <c r="A3869" i="52"/>
  <c r="A3868" i="52"/>
  <c r="A3867" i="52"/>
  <c r="A3866" i="52"/>
  <c r="A3865" i="52"/>
  <c r="A3864" i="52"/>
  <c r="A3863" i="52"/>
  <c r="A3862" i="52"/>
  <c r="A3861" i="52"/>
  <c r="A3860" i="52"/>
  <c r="A3859" i="52"/>
  <c r="A3858" i="52"/>
  <c r="A3857" i="52"/>
  <c r="A3856" i="52"/>
  <c r="A3855" i="52"/>
  <c r="A3854" i="52"/>
  <c r="A3853" i="52"/>
  <c r="A3852" i="52"/>
  <c r="A3851" i="52"/>
  <c r="A3850" i="52"/>
  <c r="A3849" i="52"/>
  <c r="A3848" i="52"/>
  <c r="A3847" i="52"/>
  <c r="A3846" i="52"/>
  <c r="A3845" i="52"/>
  <c r="A3844" i="52"/>
  <c r="A3843" i="52"/>
  <c r="A3842" i="52"/>
  <c r="A3841" i="52"/>
  <c r="A3840" i="52"/>
  <c r="A3839" i="52"/>
  <c r="A3838" i="52"/>
  <c r="A3837" i="52"/>
  <c r="A3836" i="52"/>
  <c r="A3835" i="52"/>
  <c r="A3834" i="52"/>
  <c r="A3833" i="52"/>
  <c r="A3832" i="52"/>
  <c r="A3831" i="52"/>
  <c r="A3830" i="52"/>
  <c r="A3829" i="52"/>
  <c r="A3828" i="52"/>
  <c r="A3827" i="52"/>
  <c r="A3826" i="52"/>
  <c r="A3825" i="52"/>
  <c r="A3824" i="52"/>
  <c r="A3823" i="52"/>
  <c r="A3822" i="52"/>
  <c r="A3821" i="52"/>
  <c r="A3820" i="52"/>
  <c r="A3819" i="52"/>
  <c r="A3818" i="52"/>
  <c r="A3817" i="52"/>
  <c r="A3816" i="52"/>
  <c r="A3815" i="52"/>
  <c r="A3814" i="52"/>
  <c r="A3813" i="52"/>
  <c r="A3812" i="52"/>
  <c r="A3811" i="52"/>
  <c r="A3810" i="52"/>
  <c r="A3809" i="52"/>
  <c r="A3808" i="52"/>
  <c r="A3807" i="52"/>
  <c r="A3806" i="52"/>
  <c r="A3805" i="52"/>
  <c r="A3804" i="52"/>
  <c r="A3803" i="52"/>
  <c r="A3802" i="52"/>
  <c r="A3801" i="52"/>
  <c r="A3800" i="52"/>
  <c r="A3799" i="52"/>
  <c r="A3798" i="52"/>
  <c r="A3797" i="52"/>
  <c r="A3796" i="52"/>
  <c r="A3795" i="52"/>
  <c r="A3794" i="52"/>
  <c r="A3793" i="52"/>
  <c r="A3792" i="52"/>
  <c r="A3791" i="52"/>
  <c r="A3790" i="52"/>
  <c r="A3789" i="52"/>
  <c r="A3788" i="52"/>
  <c r="A3787" i="52"/>
  <c r="A3786" i="52"/>
  <c r="A3785" i="52"/>
  <c r="A3784" i="52"/>
  <c r="A3783" i="52"/>
  <c r="A3782" i="52"/>
  <c r="A3781" i="52"/>
  <c r="A3780" i="52"/>
  <c r="A3779" i="52"/>
  <c r="A3778" i="52"/>
  <c r="A3777" i="52"/>
  <c r="A3776" i="52"/>
  <c r="A3775" i="52"/>
  <c r="A3774" i="52"/>
  <c r="A3773" i="52"/>
  <c r="A3772" i="52"/>
  <c r="A3771" i="52"/>
  <c r="A3770" i="52"/>
  <c r="A3769" i="52"/>
  <c r="A3768" i="52"/>
  <c r="A3767" i="52"/>
  <c r="A3766" i="52"/>
  <c r="A3765" i="52"/>
  <c r="A3764" i="52"/>
  <c r="A3763" i="52"/>
  <c r="A3762" i="52"/>
  <c r="A3761" i="52"/>
  <c r="A3760" i="52"/>
  <c r="A3759" i="52"/>
  <c r="A3758" i="52"/>
  <c r="A3757" i="52"/>
  <c r="A3756" i="52"/>
  <c r="A3755" i="52"/>
  <c r="A3754" i="52"/>
  <c r="A3753" i="52"/>
  <c r="A3752" i="52"/>
  <c r="A3751" i="52"/>
  <c r="A3750" i="52"/>
  <c r="A3749" i="52"/>
  <c r="A3748" i="52"/>
  <c r="A3747" i="52"/>
  <c r="A3746" i="52"/>
  <c r="A3745" i="52"/>
  <c r="A3744" i="52"/>
  <c r="A3743" i="52"/>
  <c r="A3742" i="52"/>
  <c r="A3741" i="52"/>
  <c r="A3740" i="52"/>
  <c r="A3739" i="52"/>
  <c r="A3738" i="52"/>
  <c r="A3737" i="52"/>
  <c r="A3736" i="52"/>
  <c r="A3735" i="52"/>
  <c r="A3734" i="52"/>
  <c r="A3733" i="52"/>
  <c r="A3732" i="52"/>
  <c r="A3731" i="52"/>
  <c r="A3730" i="52"/>
  <c r="A3729" i="52"/>
  <c r="A3728" i="52"/>
  <c r="A3727" i="52"/>
  <c r="A3726" i="52"/>
  <c r="A3725" i="52"/>
  <c r="A3724" i="52"/>
  <c r="A3723" i="52"/>
  <c r="A3722" i="52"/>
  <c r="A3721" i="52"/>
  <c r="A3720" i="52"/>
  <c r="A3719" i="52"/>
  <c r="A3718" i="52"/>
  <c r="A3717" i="52"/>
  <c r="A3716" i="52"/>
  <c r="A3715" i="52"/>
  <c r="A3714" i="52"/>
  <c r="A3713" i="52"/>
  <c r="A3712" i="52"/>
  <c r="A3711" i="52"/>
  <c r="A3710" i="52"/>
  <c r="A3709" i="52"/>
  <c r="A3708" i="52"/>
  <c r="A3707" i="52"/>
  <c r="A3706" i="52"/>
  <c r="A3705" i="52"/>
  <c r="A3704" i="52"/>
  <c r="A3703" i="52"/>
  <c r="A3702" i="52"/>
  <c r="A3701" i="52"/>
  <c r="A3700" i="52"/>
  <c r="A3699" i="52"/>
  <c r="A3698" i="52"/>
  <c r="A3697" i="52"/>
  <c r="A3696" i="52"/>
  <c r="A3695" i="52"/>
  <c r="A3694" i="52"/>
  <c r="A3693" i="52"/>
  <c r="A3692" i="52"/>
  <c r="A3691" i="52"/>
  <c r="A3690" i="52"/>
  <c r="A3689" i="52"/>
  <c r="A3688" i="52"/>
  <c r="A3687" i="52"/>
  <c r="A3686" i="52"/>
  <c r="A3685" i="52"/>
  <c r="A3684" i="52"/>
  <c r="A3683" i="52"/>
  <c r="A3682" i="52"/>
  <c r="A3681" i="52"/>
  <c r="A3680" i="52"/>
  <c r="A3679" i="52"/>
  <c r="A3678" i="52"/>
  <c r="A3677" i="52"/>
  <c r="A3676" i="52"/>
  <c r="A3675" i="52"/>
  <c r="A3674" i="52"/>
  <c r="A3673" i="52"/>
  <c r="A3672" i="52"/>
  <c r="A3671" i="52"/>
  <c r="A3670" i="52"/>
  <c r="A3669" i="52"/>
  <c r="A3668" i="52"/>
  <c r="A3667" i="52"/>
  <c r="A3666" i="52"/>
  <c r="A3665" i="52"/>
  <c r="A3664" i="52"/>
  <c r="A3663" i="52"/>
  <c r="A3662" i="52"/>
  <c r="A3661" i="52"/>
  <c r="A3660" i="52"/>
  <c r="A3659" i="52"/>
  <c r="A3658" i="52"/>
  <c r="A3657" i="52"/>
  <c r="A3656" i="52"/>
  <c r="A3655" i="52"/>
  <c r="A3654" i="52"/>
  <c r="A3653" i="52"/>
  <c r="A3652" i="52"/>
  <c r="A3651" i="52"/>
  <c r="A3650" i="52"/>
  <c r="A3649" i="52"/>
  <c r="A3648" i="52"/>
  <c r="A3647" i="52"/>
  <c r="A3646" i="52"/>
  <c r="A3645" i="52"/>
  <c r="A3644" i="52"/>
  <c r="A3643" i="52"/>
  <c r="A3642" i="52"/>
  <c r="A3641" i="52"/>
  <c r="A3640" i="52"/>
  <c r="A3639" i="52"/>
  <c r="A3638" i="52"/>
  <c r="A3637" i="52"/>
  <c r="A3636" i="52"/>
  <c r="A3635" i="52"/>
  <c r="A3634" i="52"/>
  <c r="A3633" i="52"/>
  <c r="A3632" i="52"/>
  <c r="A3631" i="52"/>
  <c r="A3630" i="52"/>
  <c r="A3629" i="52"/>
  <c r="A3628" i="52"/>
  <c r="A3627" i="52"/>
  <c r="A3626" i="52"/>
  <c r="A3625" i="52"/>
  <c r="A3624" i="52"/>
  <c r="A3623" i="52"/>
  <c r="A3622" i="52"/>
  <c r="A3621" i="52"/>
  <c r="A3620" i="52"/>
  <c r="A3619" i="52"/>
  <c r="A3618" i="52"/>
  <c r="A3617" i="52"/>
  <c r="A3616" i="52"/>
  <c r="A3615" i="52"/>
  <c r="A3614" i="52"/>
  <c r="A3613" i="52"/>
  <c r="A3612" i="52"/>
  <c r="A3611" i="52"/>
  <c r="A3610" i="52"/>
  <c r="A3609" i="52"/>
  <c r="A3608" i="52"/>
  <c r="A3607" i="52"/>
  <c r="A3606" i="52"/>
  <c r="A3605" i="52"/>
  <c r="A3604" i="52"/>
  <c r="A3603" i="52"/>
  <c r="A3602" i="52"/>
  <c r="A3601" i="52"/>
  <c r="A3600" i="52"/>
  <c r="A3599" i="52"/>
  <c r="A3598" i="52"/>
  <c r="A3597" i="52"/>
  <c r="A3596" i="52"/>
  <c r="A3595" i="52"/>
  <c r="A3594" i="52"/>
  <c r="A3593" i="52"/>
  <c r="A3592" i="52"/>
  <c r="A3591" i="52"/>
  <c r="A3590" i="52"/>
  <c r="A3589" i="52"/>
  <c r="A3588" i="52"/>
  <c r="A3587" i="52"/>
  <c r="A3586" i="52"/>
  <c r="A3585" i="52"/>
  <c r="A3584" i="52"/>
  <c r="A3583" i="52"/>
  <c r="A3582" i="52"/>
  <c r="A3581" i="52"/>
  <c r="A3580" i="52"/>
  <c r="A3579" i="52"/>
  <c r="A3578" i="52"/>
  <c r="A3577" i="52"/>
  <c r="A3576" i="52"/>
  <c r="A3575" i="52"/>
  <c r="A3574" i="52"/>
  <c r="A3573" i="52"/>
  <c r="A3572" i="52"/>
  <c r="A3571" i="52"/>
  <c r="A3570" i="52"/>
  <c r="A3569" i="52"/>
  <c r="A3568" i="52"/>
  <c r="A3567" i="52"/>
  <c r="A3566" i="52"/>
  <c r="A3565" i="52"/>
  <c r="A3564" i="52"/>
  <c r="A3563" i="52"/>
  <c r="A3562" i="52"/>
  <c r="A3561" i="52"/>
  <c r="A3560" i="52"/>
  <c r="A3559" i="52"/>
  <c r="A3558" i="52"/>
  <c r="A3557" i="52"/>
  <c r="A3556" i="52"/>
  <c r="A3555" i="52"/>
  <c r="A3554" i="52"/>
  <c r="A3553" i="52"/>
  <c r="A3552" i="52"/>
  <c r="A3551" i="52"/>
  <c r="A3550" i="52"/>
  <c r="A3549" i="52"/>
  <c r="A3548" i="52"/>
  <c r="A3547" i="52"/>
  <c r="A3546" i="52"/>
  <c r="A3545" i="52"/>
  <c r="A3544" i="52"/>
  <c r="A3543" i="52"/>
  <c r="A3542" i="52"/>
  <c r="A3541" i="52"/>
  <c r="A3540" i="52"/>
  <c r="A3539" i="52"/>
  <c r="A3538" i="52"/>
  <c r="A3537" i="52"/>
  <c r="A3536" i="52"/>
  <c r="A3535" i="52"/>
  <c r="A3534" i="52"/>
  <c r="A3533" i="52"/>
  <c r="A3532" i="52"/>
  <c r="A3531" i="52"/>
  <c r="A3530" i="52"/>
  <c r="A3529" i="52"/>
  <c r="A3528" i="52"/>
  <c r="A3527" i="52"/>
  <c r="A3526" i="52"/>
  <c r="A3525" i="52"/>
  <c r="A3524" i="52"/>
  <c r="A3523" i="52"/>
  <c r="A3522" i="52"/>
  <c r="A3521" i="52"/>
  <c r="A3520" i="52"/>
  <c r="A3519" i="52"/>
  <c r="A3518" i="52"/>
  <c r="A3517" i="52"/>
  <c r="A3516" i="52"/>
  <c r="A3515" i="52"/>
  <c r="A3514" i="52"/>
  <c r="A3513" i="52"/>
  <c r="A3512" i="52"/>
  <c r="A3511" i="52"/>
  <c r="A3510" i="52"/>
  <c r="A3509" i="52"/>
  <c r="A3508" i="52"/>
  <c r="A3507" i="52"/>
  <c r="A3506" i="52"/>
  <c r="A3505" i="52"/>
  <c r="A3504" i="52"/>
  <c r="A3503" i="52"/>
  <c r="A3502" i="52"/>
  <c r="A3501" i="52"/>
  <c r="A3500" i="52"/>
  <c r="A3499" i="52"/>
  <c r="A3498" i="52"/>
  <c r="A3497" i="52"/>
  <c r="A3496" i="52"/>
  <c r="A3495" i="52"/>
  <c r="A3494" i="52"/>
  <c r="A3493" i="52"/>
  <c r="A3492" i="52"/>
  <c r="A3491" i="52"/>
  <c r="A3490" i="52"/>
  <c r="A3489" i="52"/>
  <c r="A3488" i="52"/>
  <c r="A3487" i="52"/>
  <c r="A3486" i="52"/>
  <c r="A3485" i="52"/>
  <c r="A3484" i="52"/>
  <c r="A3483" i="52"/>
  <c r="A3482" i="52"/>
  <c r="A3481" i="52"/>
  <c r="A3480" i="52"/>
  <c r="A3479" i="52"/>
  <c r="A3478" i="52"/>
  <c r="A3477" i="52"/>
  <c r="A3476" i="52"/>
  <c r="A3475" i="52"/>
  <c r="A3474" i="52"/>
  <c r="A3473" i="52"/>
  <c r="A3472" i="52"/>
  <c r="A3471" i="52"/>
  <c r="A3470" i="52"/>
  <c r="A3469" i="52"/>
  <c r="A3468" i="52"/>
  <c r="A3467" i="52"/>
  <c r="A3466" i="52"/>
  <c r="A3465" i="52"/>
  <c r="A3464" i="52"/>
  <c r="A3463" i="52"/>
  <c r="A3462" i="52"/>
  <c r="A3461" i="52"/>
  <c r="A3460" i="52"/>
  <c r="A3459" i="52"/>
  <c r="A3458" i="52"/>
  <c r="A3457" i="52"/>
  <c r="A3456" i="52"/>
  <c r="A3455" i="52"/>
  <c r="A3454" i="52"/>
  <c r="A3453" i="52"/>
  <c r="A3452" i="52"/>
  <c r="A3451" i="52"/>
  <c r="A3450" i="52"/>
  <c r="A3449" i="52"/>
  <c r="A3448" i="52"/>
  <c r="A3447" i="52"/>
  <c r="A3446" i="52"/>
  <c r="A3445" i="52"/>
  <c r="A3444" i="52"/>
  <c r="A3443" i="52"/>
  <c r="A3442" i="52"/>
  <c r="A3441" i="52"/>
  <c r="A3440" i="52"/>
  <c r="A3439" i="52"/>
  <c r="A3438" i="52"/>
  <c r="A3437" i="52"/>
  <c r="A3436" i="52"/>
  <c r="A3435" i="52"/>
  <c r="A3434" i="52"/>
  <c r="A3433" i="52"/>
  <c r="A3432" i="52"/>
  <c r="A3431" i="52"/>
  <c r="A3430" i="52"/>
  <c r="A3429" i="52"/>
  <c r="A3428" i="52"/>
  <c r="A3427" i="52"/>
  <c r="A3426" i="52"/>
  <c r="A3425" i="52"/>
  <c r="A3424" i="52"/>
  <c r="A3423" i="52"/>
  <c r="A3422" i="52"/>
  <c r="A3421" i="52"/>
  <c r="A3420" i="52"/>
  <c r="A3419" i="52"/>
  <c r="A3418" i="52"/>
  <c r="A3417" i="52"/>
  <c r="A3416" i="52"/>
  <c r="A3415" i="52"/>
  <c r="A3414" i="52"/>
  <c r="A3413" i="52"/>
  <c r="A3412" i="52"/>
  <c r="A3411" i="52"/>
  <c r="A3410" i="52"/>
  <c r="A3409" i="52"/>
  <c r="A3408" i="52"/>
  <c r="A3407" i="52"/>
  <c r="A3406" i="52"/>
  <c r="A3405" i="52"/>
  <c r="A3404" i="52"/>
  <c r="A3403" i="52"/>
  <c r="A3402" i="52"/>
  <c r="A3401" i="52"/>
  <c r="A3400" i="52"/>
  <c r="A3399" i="52"/>
  <c r="A3398" i="52"/>
  <c r="A3397" i="52"/>
  <c r="A3396" i="52"/>
  <c r="A3395" i="52"/>
  <c r="A3394" i="52"/>
  <c r="A3393" i="52"/>
  <c r="A3392" i="52"/>
  <c r="A3391" i="52"/>
  <c r="A3390" i="52"/>
  <c r="A3389" i="52"/>
  <c r="A3388" i="52"/>
  <c r="A3387" i="52"/>
  <c r="A3386" i="52"/>
  <c r="A3385" i="52"/>
  <c r="A3384" i="52"/>
  <c r="A3383" i="52"/>
  <c r="A3382" i="52"/>
  <c r="A3381" i="52"/>
  <c r="A3380" i="52"/>
  <c r="A3379" i="52"/>
  <c r="A3378" i="52"/>
  <c r="A3377" i="52"/>
  <c r="A3376" i="52"/>
  <c r="A3375" i="52"/>
  <c r="A3374" i="52"/>
  <c r="A3373" i="52"/>
  <c r="A3372" i="52"/>
  <c r="A3371" i="52"/>
  <c r="A3370" i="52"/>
  <c r="A3369" i="52"/>
  <c r="A3368" i="52"/>
  <c r="A3367" i="52"/>
  <c r="A3366" i="52"/>
  <c r="A3365" i="52"/>
  <c r="A3364" i="52"/>
  <c r="A3363" i="52"/>
  <c r="A3362" i="52"/>
  <c r="A3361" i="52"/>
  <c r="A3360" i="52"/>
  <c r="A3359" i="52"/>
  <c r="A3358" i="52"/>
  <c r="A3357" i="52"/>
  <c r="A3356" i="52"/>
  <c r="A3355" i="52"/>
  <c r="A3354" i="52"/>
  <c r="A3353" i="52"/>
  <c r="A3352" i="52"/>
  <c r="A3351" i="52"/>
  <c r="A3350" i="52"/>
  <c r="A3349" i="52"/>
  <c r="A3348" i="52"/>
  <c r="A3347" i="52"/>
  <c r="A3346" i="52"/>
  <c r="A3345" i="52"/>
  <c r="A3344" i="52"/>
  <c r="A3343" i="52"/>
  <c r="A3342" i="52"/>
  <c r="A3341" i="52"/>
  <c r="A3340" i="52"/>
  <c r="A3339" i="52"/>
  <c r="A3338" i="52"/>
  <c r="A3337" i="52"/>
  <c r="A3336" i="52"/>
  <c r="A3335" i="52"/>
  <c r="A3334" i="52"/>
  <c r="A3333" i="52"/>
  <c r="A3332" i="52"/>
  <c r="A3331" i="52"/>
  <c r="A3330" i="52"/>
  <c r="A3329" i="52"/>
  <c r="A3328" i="52"/>
  <c r="A3327" i="52"/>
  <c r="A3326" i="52"/>
  <c r="A3325" i="52"/>
  <c r="A3324" i="52"/>
  <c r="A3323" i="52"/>
  <c r="A3322" i="52"/>
  <c r="A3321" i="52"/>
  <c r="A3320" i="52"/>
  <c r="A3319" i="52"/>
  <c r="A3318" i="52"/>
  <c r="A3317" i="52"/>
  <c r="A3316" i="52"/>
  <c r="A3315" i="52"/>
  <c r="A3314" i="52"/>
  <c r="A3313" i="52"/>
  <c r="A3312" i="52"/>
  <c r="A3311" i="52"/>
  <c r="A3310" i="52"/>
  <c r="A3309" i="52"/>
  <c r="A3308" i="52"/>
  <c r="A3307" i="52"/>
  <c r="A3306" i="52"/>
  <c r="A3305" i="52"/>
  <c r="A3304" i="52"/>
  <c r="A3303" i="52"/>
  <c r="A3302" i="52"/>
  <c r="A3301" i="52"/>
  <c r="A3300" i="52"/>
  <c r="A3299" i="52"/>
  <c r="A3298" i="52"/>
  <c r="A3297" i="52"/>
  <c r="A3296" i="52"/>
  <c r="A3295" i="52"/>
  <c r="A3294" i="52"/>
  <c r="A3293" i="52"/>
  <c r="A3292" i="52"/>
  <c r="A3291" i="52"/>
  <c r="A3290" i="52"/>
  <c r="A3289" i="52"/>
  <c r="A3288" i="52"/>
  <c r="A3287" i="52"/>
  <c r="A3286" i="52"/>
  <c r="A3285" i="52"/>
  <c r="A3284" i="52"/>
  <c r="A3283" i="52"/>
  <c r="A3282" i="52"/>
  <c r="A3281" i="52"/>
  <c r="A3280" i="52"/>
  <c r="A3279" i="52"/>
  <c r="A3278" i="52"/>
  <c r="A3277" i="52"/>
  <c r="A3276" i="52"/>
  <c r="A3275" i="52"/>
  <c r="A3274" i="52"/>
  <c r="A3273" i="52"/>
  <c r="A3272" i="52"/>
  <c r="A3271" i="52"/>
  <c r="A3270" i="52"/>
  <c r="A3269" i="52"/>
  <c r="A3268" i="52"/>
  <c r="A3267" i="52"/>
  <c r="A3266" i="52"/>
  <c r="A3265" i="52"/>
  <c r="A3264" i="52"/>
  <c r="A3263" i="52"/>
  <c r="A3262" i="52"/>
  <c r="A3261" i="52"/>
  <c r="A3260" i="52"/>
  <c r="A3259" i="52"/>
  <c r="A3258" i="52"/>
  <c r="A3257" i="52"/>
  <c r="A3256" i="52"/>
  <c r="A3255" i="52"/>
  <c r="A3254" i="52"/>
  <c r="A3253" i="52"/>
  <c r="A3252" i="52"/>
  <c r="A3251" i="52"/>
  <c r="A3250" i="52"/>
  <c r="A3249" i="52"/>
  <c r="A3248" i="52"/>
  <c r="A3247" i="52"/>
  <c r="A3246" i="52"/>
  <c r="A3245" i="52"/>
  <c r="A3244" i="52"/>
  <c r="A3243" i="52"/>
  <c r="A3242" i="52"/>
  <c r="A3241" i="52"/>
  <c r="A3240" i="52"/>
  <c r="A3239" i="52"/>
  <c r="A3238" i="52"/>
  <c r="A3237" i="52"/>
  <c r="A3236" i="52"/>
  <c r="A3235" i="52"/>
  <c r="A3234" i="52"/>
  <c r="A3233" i="52"/>
  <c r="A3232" i="52"/>
  <c r="A3231" i="52"/>
  <c r="A3230" i="52"/>
  <c r="A3229" i="52"/>
  <c r="A3228" i="52"/>
  <c r="A3227" i="52"/>
  <c r="A3226" i="52"/>
  <c r="A3225" i="52"/>
  <c r="A3224" i="52"/>
  <c r="A3223" i="52"/>
  <c r="A3222" i="52"/>
  <c r="A3221" i="52"/>
  <c r="A3220" i="52"/>
  <c r="A3219" i="52"/>
  <c r="A3218" i="52"/>
  <c r="A3217" i="52"/>
  <c r="A3216" i="52"/>
  <c r="A3215" i="52"/>
  <c r="A3214" i="52"/>
  <c r="A3213" i="52"/>
  <c r="A3212" i="52"/>
  <c r="A3211" i="52"/>
  <c r="A3210" i="52"/>
  <c r="A3209" i="52"/>
  <c r="A3208" i="52"/>
  <c r="A3207" i="52"/>
  <c r="A3206" i="52"/>
  <c r="A3205" i="52"/>
  <c r="A3204" i="52"/>
  <c r="A3203" i="52"/>
  <c r="A3202" i="52"/>
  <c r="A3201" i="52"/>
  <c r="A3200" i="52"/>
  <c r="A3199" i="52"/>
  <c r="A3198" i="52"/>
  <c r="A3197" i="52"/>
  <c r="A3196" i="52"/>
  <c r="A3195" i="52"/>
  <c r="A3194" i="52"/>
  <c r="A3193" i="52"/>
  <c r="A3192" i="52"/>
  <c r="A3191" i="52"/>
  <c r="A3190" i="52"/>
  <c r="A3189" i="52"/>
  <c r="A3188" i="52"/>
  <c r="A3187" i="52"/>
  <c r="A3186" i="52"/>
  <c r="A3185" i="52"/>
  <c r="A3184" i="52"/>
  <c r="A3183" i="52"/>
  <c r="A3182" i="52"/>
  <c r="A3181" i="52"/>
  <c r="A3180" i="52"/>
  <c r="A3179" i="52"/>
  <c r="A3178" i="52"/>
  <c r="A3177" i="52"/>
  <c r="A3176" i="52"/>
  <c r="A3175" i="52"/>
  <c r="A3174" i="52"/>
  <c r="A3173" i="52"/>
  <c r="A3172" i="52"/>
  <c r="A3171" i="52"/>
  <c r="A3170" i="52"/>
  <c r="A3169" i="52"/>
  <c r="A3168" i="52"/>
  <c r="A3167" i="52"/>
  <c r="A3166" i="52"/>
  <c r="A3165" i="52"/>
  <c r="A3164" i="52"/>
  <c r="A3163" i="52"/>
  <c r="A3162" i="52"/>
  <c r="A3161" i="52"/>
  <c r="A3160" i="52"/>
  <c r="A3159" i="52"/>
  <c r="A3158" i="52"/>
  <c r="A3157" i="52"/>
  <c r="A3156" i="52"/>
  <c r="A3155" i="52"/>
  <c r="A3154" i="52"/>
  <c r="A3153" i="52"/>
  <c r="A3152" i="52"/>
  <c r="A3151" i="52"/>
  <c r="A3150" i="52"/>
  <c r="A3149" i="52"/>
  <c r="A3148" i="52"/>
  <c r="A3147" i="52"/>
  <c r="A3146" i="52"/>
  <c r="A3145" i="52"/>
  <c r="A3144" i="52"/>
  <c r="A3143" i="52"/>
  <c r="A3142" i="52"/>
  <c r="A3141" i="52"/>
  <c r="A3140" i="52"/>
  <c r="A3139" i="52"/>
  <c r="A3138" i="52"/>
  <c r="A3137" i="52"/>
  <c r="A3136" i="52"/>
  <c r="A3135" i="52"/>
  <c r="A3134" i="52"/>
  <c r="A3133" i="52"/>
  <c r="A3132" i="52"/>
  <c r="A3131" i="52"/>
  <c r="A3130" i="52"/>
  <c r="A3129" i="52"/>
  <c r="A3128" i="52"/>
  <c r="A3127" i="52"/>
  <c r="A3126" i="52"/>
  <c r="A3125" i="52"/>
  <c r="A3124" i="52"/>
  <c r="A3123" i="52"/>
  <c r="A3122" i="52"/>
  <c r="A3121" i="52"/>
  <c r="A3120" i="52"/>
  <c r="A3119" i="52"/>
  <c r="A3118" i="52"/>
  <c r="A3117" i="52"/>
  <c r="A3116" i="52"/>
  <c r="A3115" i="52"/>
  <c r="A3114" i="52"/>
  <c r="A3113" i="52"/>
  <c r="A3112" i="52"/>
  <c r="A3111" i="52"/>
  <c r="A3110" i="52"/>
  <c r="A3109" i="52"/>
  <c r="A3108" i="52"/>
  <c r="A3107" i="52"/>
  <c r="A3106" i="52"/>
  <c r="A3105" i="52"/>
  <c r="A3104" i="52"/>
  <c r="A3103" i="52"/>
  <c r="A3102" i="52"/>
  <c r="A3101" i="52"/>
  <c r="A3100" i="52"/>
  <c r="A3099" i="52"/>
  <c r="A3098" i="52"/>
  <c r="A3097" i="52"/>
  <c r="A3096" i="52"/>
  <c r="A3095" i="52"/>
  <c r="A3094" i="52"/>
  <c r="A3093" i="52"/>
  <c r="A3092" i="52"/>
  <c r="A3091" i="52"/>
  <c r="A3090" i="52"/>
  <c r="A3089" i="52"/>
  <c r="A3088" i="52"/>
  <c r="A3087" i="52"/>
  <c r="A3086" i="52"/>
  <c r="A3085" i="52"/>
  <c r="A3084" i="52"/>
  <c r="A3083" i="52"/>
  <c r="A3082" i="52"/>
  <c r="A3081" i="52"/>
  <c r="A3080" i="52"/>
  <c r="A3079" i="52"/>
  <c r="A3078" i="52"/>
  <c r="A3077" i="52"/>
  <c r="A3076" i="52"/>
  <c r="A3075" i="52"/>
  <c r="A3074" i="52"/>
  <c r="A3073" i="52"/>
  <c r="A3072" i="52"/>
  <c r="A3071" i="52"/>
  <c r="A3070" i="52"/>
  <c r="A3069" i="52"/>
  <c r="A3068" i="52"/>
  <c r="A3067" i="52"/>
  <c r="A3066" i="52"/>
  <c r="A3065" i="52"/>
  <c r="A3064" i="52"/>
  <c r="A3063" i="52"/>
  <c r="A3062" i="52"/>
  <c r="A3061" i="52"/>
  <c r="A3060" i="52"/>
  <c r="A3059" i="52"/>
  <c r="A3058" i="52"/>
  <c r="A3057" i="52"/>
  <c r="A3056" i="52"/>
  <c r="A3055" i="52"/>
  <c r="A3054" i="52"/>
  <c r="A3053" i="52"/>
  <c r="A3052" i="52"/>
  <c r="A3051" i="52"/>
  <c r="A3050" i="52"/>
  <c r="A3049" i="52"/>
  <c r="A3048" i="52"/>
  <c r="A3047" i="52"/>
  <c r="A3046" i="52"/>
  <c r="A3045" i="52"/>
  <c r="A3044" i="52"/>
  <c r="A3043" i="52"/>
  <c r="A3042" i="52"/>
  <c r="A3041" i="52"/>
  <c r="A3040" i="52"/>
  <c r="A3039" i="52"/>
  <c r="A3038" i="52"/>
  <c r="A3037" i="52"/>
  <c r="A3036" i="52"/>
  <c r="A3035" i="52"/>
  <c r="A3034" i="52"/>
  <c r="A3033" i="52"/>
  <c r="A3032" i="52"/>
  <c r="A3031" i="52"/>
  <c r="A3030" i="52"/>
  <c r="A3029" i="52"/>
  <c r="A3028" i="52"/>
  <c r="A3027" i="52"/>
  <c r="A3026" i="52"/>
  <c r="A3025" i="52"/>
  <c r="A3024" i="52"/>
  <c r="A3023" i="52"/>
  <c r="A3022" i="52"/>
  <c r="A3021" i="52"/>
  <c r="A3020" i="52"/>
  <c r="A3019" i="52"/>
  <c r="A3018" i="52"/>
  <c r="A3017" i="52"/>
  <c r="A3016" i="52"/>
  <c r="A3015" i="52"/>
  <c r="A3014" i="52"/>
  <c r="A3013" i="52"/>
  <c r="A3012" i="52"/>
  <c r="A3011" i="52"/>
  <c r="A3010" i="52"/>
  <c r="A3009" i="52"/>
  <c r="A3008" i="52"/>
  <c r="A3007" i="52"/>
  <c r="A3006" i="52"/>
  <c r="A3005" i="52"/>
  <c r="A3004" i="52"/>
  <c r="A3003" i="52"/>
  <c r="A3002" i="52"/>
  <c r="A3001" i="52"/>
  <c r="A3000" i="52"/>
  <c r="A2999" i="52"/>
  <c r="A2998" i="52"/>
  <c r="A2997" i="52"/>
  <c r="A2996" i="52"/>
  <c r="A2995" i="52"/>
  <c r="A2994" i="52"/>
  <c r="A2993" i="52"/>
  <c r="A2992" i="52"/>
  <c r="A2991" i="52"/>
  <c r="A2990" i="52"/>
  <c r="A2989" i="52"/>
  <c r="A2988" i="52"/>
  <c r="A2987" i="52"/>
  <c r="A2986" i="52"/>
  <c r="A2985" i="52"/>
  <c r="A2984" i="52"/>
  <c r="A2983" i="52"/>
  <c r="A2982" i="52"/>
  <c r="A2981" i="52"/>
  <c r="A2980" i="52"/>
  <c r="A2979" i="52"/>
  <c r="A2978" i="52"/>
  <c r="A2977" i="52"/>
  <c r="A2976" i="52"/>
  <c r="A2975" i="52"/>
  <c r="A2974" i="52"/>
  <c r="A2973" i="52"/>
  <c r="A2972" i="52"/>
  <c r="A2971" i="52"/>
  <c r="A2970" i="52"/>
  <c r="A2969" i="52"/>
  <c r="A2968" i="52"/>
  <c r="A2967" i="52"/>
  <c r="A2966" i="52"/>
  <c r="A2965" i="52"/>
  <c r="A2964" i="52"/>
  <c r="A2963" i="52"/>
  <c r="A2962" i="52"/>
  <c r="A2961" i="52"/>
  <c r="A2960" i="52"/>
  <c r="A2959" i="52"/>
  <c r="A2958" i="52"/>
  <c r="A2957" i="52"/>
  <c r="A2956" i="52"/>
  <c r="A2955" i="52"/>
  <c r="A2954" i="52"/>
  <c r="A2953" i="52"/>
  <c r="A2952" i="52"/>
  <c r="A2951" i="52"/>
  <c r="A2950" i="52"/>
  <c r="A2949" i="52"/>
  <c r="A2948" i="52"/>
  <c r="A2947" i="52"/>
  <c r="A2946" i="52"/>
  <c r="A2945" i="52"/>
  <c r="A2944" i="52"/>
  <c r="A2943" i="52"/>
  <c r="A2942" i="52"/>
  <c r="A2941" i="52"/>
  <c r="A2940" i="52"/>
  <c r="A2939" i="52"/>
  <c r="A2938" i="52"/>
  <c r="A2937" i="52"/>
  <c r="A2936" i="52"/>
  <c r="A2935" i="52"/>
  <c r="A2934" i="52"/>
  <c r="A2933" i="52"/>
  <c r="A2932" i="52"/>
  <c r="A2931" i="52"/>
  <c r="A2930" i="52"/>
  <c r="A2929" i="52"/>
  <c r="A2928" i="52"/>
  <c r="A2927" i="52"/>
  <c r="A2926" i="52"/>
  <c r="A2925" i="52"/>
  <c r="A2924" i="52"/>
  <c r="A2923" i="52"/>
  <c r="A2922" i="52"/>
  <c r="A2921" i="52"/>
  <c r="A2920" i="52"/>
  <c r="A2919" i="52"/>
  <c r="A2918" i="52"/>
  <c r="A2917" i="52"/>
  <c r="A2916" i="52"/>
  <c r="A2915" i="52"/>
  <c r="A2914" i="52"/>
  <c r="A2913" i="52"/>
  <c r="A2912" i="52"/>
  <c r="A2911" i="52"/>
  <c r="A2910" i="52"/>
  <c r="A2909" i="52"/>
  <c r="A2908" i="52"/>
  <c r="A2907" i="52"/>
  <c r="A2906" i="52"/>
  <c r="A2905" i="52"/>
  <c r="A2904" i="52"/>
  <c r="A2903" i="52"/>
  <c r="A2902" i="52"/>
  <c r="A2901" i="52"/>
  <c r="A2900" i="52"/>
  <c r="A2899" i="52"/>
  <c r="A2898" i="52"/>
  <c r="A2897" i="52"/>
  <c r="A2896" i="52"/>
  <c r="A2895" i="52"/>
  <c r="A2894" i="52"/>
  <c r="A2893" i="52"/>
  <c r="A2892" i="52"/>
  <c r="A2891" i="52"/>
  <c r="A2890" i="52"/>
  <c r="A2889" i="52"/>
  <c r="A2888" i="52"/>
  <c r="A2887" i="52"/>
  <c r="A2886" i="52"/>
  <c r="A2885" i="52"/>
  <c r="A2884" i="52"/>
  <c r="A2883" i="52"/>
  <c r="A2882" i="52"/>
  <c r="A2881" i="52"/>
  <c r="A2880" i="52"/>
  <c r="A2879" i="52"/>
  <c r="A2878" i="52"/>
  <c r="A2877" i="52"/>
  <c r="A2876" i="52"/>
  <c r="A2875" i="52"/>
  <c r="A2874" i="52"/>
  <c r="A2873" i="52"/>
  <c r="A2872" i="52"/>
  <c r="A2871" i="52"/>
  <c r="A2870" i="52"/>
  <c r="A2869" i="52"/>
  <c r="A2868" i="52"/>
  <c r="A2867" i="52"/>
  <c r="A2866" i="52"/>
  <c r="A2865" i="52"/>
  <c r="A2864" i="52"/>
  <c r="A2863" i="52"/>
  <c r="A2862" i="52"/>
  <c r="A2861" i="52"/>
  <c r="A2860" i="52"/>
  <c r="A2859" i="52"/>
  <c r="A2858" i="52"/>
  <c r="A2857" i="52"/>
  <c r="A2856" i="52"/>
  <c r="A2855" i="52"/>
  <c r="A2854" i="52"/>
  <c r="A2853" i="52"/>
  <c r="A2852" i="52"/>
  <c r="A2851" i="52"/>
  <c r="A2850" i="52"/>
  <c r="A2849" i="52"/>
  <c r="A2848" i="52"/>
  <c r="A2847" i="52"/>
  <c r="A2846" i="52"/>
  <c r="A2845" i="52"/>
  <c r="A2844" i="52"/>
  <c r="A2843" i="52"/>
  <c r="A2842" i="52"/>
  <c r="A2841" i="52"/>
  <c r="A2840" i="52"/>
  <c r="A2839" i="52"/>
  <c r="A2838" i="52"/>
  <c r="A2837" i="52"/>
  <c r="A2836" i="52"/>
  <c r="A2835" i="52"/>
  <c r="A2834" i="52"/>
  <c r="A2833" i="52"/>
  <c r="A2832" i="52"/>
  <c r="A2831" i="52"/>
  <c r="A2830" i="52"/>
  <c r="A2829" i="52"/>
  <c r="A2828" i="52"/>
  <c r="A2827" i="52"/>
  <c r="A2826" i="52"/>
  <c r="A2825" i="52"/>
  <c r="A2824" i="52"/>
  <c r="A2823" i="52"/>
  <c r="A2822" i="52"/>
  <c r="A2821" i="52"/>
  <c r="A2820" i="52"/>
  <c r="A2819" i="52"/>
  <c r="A2818" i="52"/>
  <c r="A2817" i="52"/>
  <c r="A2816" i="52"/>
  <c r="A2815" i="52"/>
  <c r="A2814" i="52"/>
  <c r="A2813" i="52"/>
  <c r="A2812" i="52"/>
  <c r="A2811" i="52"/>
  <c r="A2810" i="52"/>
  <c r="A2809" i="52"/>
  <c r="A2808" i="52"/>
  <c r="A2807" i="52"/>
  <c r="A2806" i="52"/>
  <c r="A2805" i="52"/>
  <c r="A2804" i="52"/>
  <c r="A2803" i="52"/>
  <c r="A2802" i="52"/>
  <c r="A2801" i="52"/>
  <c r="A2800" i="52"/>
  <c r="A2799" i="52"/>
  <c r="A2798" i="52"/>
  <c r="A2797" i="52"/>
  <c r="A2796" i="52"/>
  <c r="A2795" i="52"/>
  <c r="A2794" i="52"/>
  <c r="A2793" i="52"/>
  <c r="A2792" i="52"/>
  <c r="A2791" i="52"/>
  <c r="A2790" i="52"/>
  <c r="A2789" i="52"/>
  <c r="A2788" i="52"/>
  <c r="A2787" i="52"/>
  <c r="A2786" i="52"/>
  <c r="A2785" i="52"/>
  <c r="A2784" i="52"/>
  <c r="A2783" i="52"/>
  <c r="A2782" i="52"/>
  <c r="A2781" i="52"/>
  <c r="A2780" i="52"/>
  <c r="A2779" i="52"/>
  <c r="A2778" i="52"/>
  <c r="A2777" i="52"/>
  <c r="A2776" i="52"/>
  <c r="A2775" i="52"/>
  <c r="A2774" i="52"/>
  <c r="A2773" i="52"/>
  <c r="A2772" i="52"/>
  <c r="A2771" i="52"/>
  <c r="A2770" i="52"/>
  <c r="A2769" i="52"/>
  <c r="A2768" i="52"/>
  <c r="A2767" i="52"/>
  <c r="A2766" i="52"/>
  <c r="A2765" i="52"/>
  <c r="A2764" i="52"/>
  <c r="A2763" i="52"/>
  <c r="A2762" i="52"/>
  <c r="A2761" i="52"/>
  <c r="A2760" i="52"/>
  <c r="A2759" i="52"/>
  <c r="A2758" i="52"/>
  <c r="A2757" i="52"/>
  <c r="A2756" i="52"/>
  <c r="A2755" i="52"/>
  <c r="A2754" i="52"/>
  <c r="A2753" i="52"/>
  <c r="A2752" i="52"/>
  <c r="A2751" i="52"/>
  <c r="A2750" i="52"/>
  <c r="A2749" i="52"/>
  <c r="A2748" i="52"/>
  <c r="A2747" i="52"/>
  <c r="A2746" i="52"/>
  <c r="A2745" i="52"/>
  <c r="A2744" i="52"/>
  <c r="A2743" i="52"/>
  <c r="A2742" i="52"/>
  <c r="A2741" i="52"/>
  <c r="A2740" i="52"/>
  <c r="A2739" i="52"/>
  <c r="A2738" i="52"/>
  <c r="A2737" i="52"/>
  <c r="A2736" i="52"/>
  <c r="A2735" i="52"/>
  <c r="A2734" i="52"/>
  <c r="A2733" i="52"/>
  <c r="A2732" i="52"/>
  <c r="A2731" i="52"/>
  <c r="A2730" i="52"/>
  <c r="A2729" i="52"/>
  <c r="A2728" i="52"/>
  <c r="A2727" i="52"/>
  <c r="A2726" i="52"/>
  <c r="A2725" i="52"/>
  <c r="A2724" i="52"/>
  <c r="A2723" i="52"/>
  <c r="A2722" i="52"/>
  <c r="A2721" i="52"/>
  <c r="A2720" i="52"/>
  <c r="A2719" i="52"/>
  <c r="A2718" i="52"/>
  <c r="A2717" i="52"/>
  <c r="A2716" i="52"/>
  <c r="A2715" i="52"/>
  <c r="A2714" i="52"/>
  <c r="A2713" i="52"/>
  <c r="A2712" i="52"/>
  <c r="A2711" i="52"/>
  <c r="A2710" i="52"/>
  <c r="A2709" i="52"/>
  <c r="A2708" i="52"/>
  <c r="A2707" i="52"/>
  <c r="A2706" i="52"/>
  <c r="A2705" i="52"/>
  <c r="A2704" i="52"/>
  <c r="A2703" i="52"/>
  <c r="A2702" i="52"/>
  <c r="A2701" i="52"/>
  <c r="A2700" i="52"/>
  <c r="A2699" i="52"/>
  <c r="A2698" i="52"/>
  <c r="A2697" i="52"/>
  <c r="A2696" i="52"/>
  <c r="A2695" i="52"/>
  <c r="A2694" i="52"/>
  <c r="A2693" i="52"/>
  <c r="A2692" i="52"/>
  <c r="A2691" i="52"/>
  <c r="A2690" i="52"/>
  <c r="A2689" i="52"/>
  <c r="A2688" i="52"/>
  <c r="A2687" i="52"/>
  <c r="A2686" i="52"/>
  <c r="A2685" i="52"/>
  <c r="A2684" i="52"/>
  <c r="A2683" i="52"/>
  <c r="A2682" i="52"/>
  <c r="A2681" i="52"/>
  <c r="A2680" i="52"/>
  <c r="A2679" i="52"/>
  <c r="A2678" i="52"/>
  <c r="A2677" i="52"/>
  <c r="A2676" i="52"/>
  <c r="A2675" i="52"/>
  <c r="A2674" i="52"/>
  <c r="A2673" i="52"/>
  <c r="A2672" i="52"/>
  <c r="A2671" i="52"/>
  <c r="A2670" i="52"/>
  <c r="A2669" i="52"/>
  <c r="A2668" i="52"/>
  <c r="A2667" i="52"/>
  <c r="A2666" i="52"/>
  <c r="A2665" i="52"/>
  <c r="A2664" i="52"/>
  <c r="A2663" i="52"/>
  <c r="A2662" i="52"/>
  <c r="A2661" i="52"/>
  <c r="A2660" i="52"/>
  <c r="A2659" i="52"/>
  <c r="A2658" i="52"/>
  <c r="A2657" i="52"/>
  <c r="A2656" i="52"/>
  <c r="A2655" i="52"/>
  <c r="A2654" i="52"/>
  <c r="A2653" i="52"/>
  <c r="A2652" i="52"/>
  <c r="A2651" i="52"/>
  <c r="A2650" i="52"/>
  <c r="A2649" i="52"/>
  <c r="A2648" i="52"/>
  <c r="A2647" i="52"/>
  <c r="A2646" i="52"/>
  <c r="A2645" i="52"/>
  <c r="A2644" i="52"/>
  <c r="A2643" i="52"/>
  <c r="A2642" i="52"/>
  <c r="A2641" i="52"/>
  <c r="A2640" i="52"/>
  <c r="A2639" i="52"/>
  <c r="A2638" i="52"/>
  <c r="A2637" i="52"/>
  <c r="A2636" i="52"/>
  <c r="A2635" i="52"/>
  <c r="A2634" i="52"/>
  <c r="A2633" i="52"/>
  <c r="A2632" i="52"/>
  <c r="A2631" i="52"/>
  <c r="A2630" i="52"/>
  <c r="A2629" i="52"/>
  <c r="A2628" i="52"/>
  <c r="A2627" i="52"/>
  <c r="A2626" i="52"/>
  <c r="A2625" i="52"/>
  <c r="A2624" i="52"/>
  <c r="A2623" i="52"/>
  <c r="A2622" i="52"/>
  <c r="A2621" i="52"/>
  <c r="A2620" i="52"/>
  <c r="A2619" i="52"/>
  <c r="A2618" i="52"/>
  <c r="A2617" i="52"/>
  <c r="A2616" i="52"/>
  <c r="A2615" i="52"/>
  <c r="A2614" i="52"/>
  <c r="A2613" i="52"/>
  <c r="A2612" i="52"/>
  <c r="A2611" i="52"/>
  <c r="A2610" i="52"/>
  <c r="A2609" i="52"/>
  <c r="A2608" i="52"/>
  <c r="A2607" i="52"/>
  <c r="A2606" i="52"/>
  <c r="A2605" i="52"/>
  <c r="A2604" i="52"/>
  <c r="A2603" i="52"/>
  <c r="A2602" i="52"/>
  <c r="A2601" i="52"/>
  <c r="A2600" i="52"/>
  <c r="A2599" i="52"/>
  <c r="A2598" i="52"/>
  <c r="A2597" i="52"/>
  <c r="A2596" i="52"/>
  <c r="A2595" i="52"/>
  <c r="A2594" i="52"/>
  <c r="A2593" i="52"/>
  <c r="A2592" i="52"/>
  <c r="A2591" i="52"/>
  <c r="A2590" i="52"/>
  <c r="A2589" i="52"/>
  <c r="A2588" i="52"/>
  <c r="A2587" i="52"/>
  <c r="A2586" i="52"/>
  <c r="A2585" i="52"/>
  <c r="A2584" i="52"/>
  <c r="A2583" i="52"/>
  <c r="A2582" i="52"/>
  <c r="A2581" i="52"/>
  <c r="A2580" i="52"/>
  <c r="A2579" i="52"/>
  <c r="A2578" i="52"/>
  <c r="A2577" i="52"/>
  <c r="A2576" i="52"/>
  <c r="A2575" i="52"/>
  <c r="A2574" i="52"/>
  <c r="A2573" i="52"/>
  <c r="A2572" i="52"/>
  <c r="A2571" i="52"/>
  <c r="A2570" i="52"/>
  <c r="A2569" i="52"/>
  <c r="A2568" i="52"/>
  <c r="A2567" i="52"/>
  <c r="A2566" i="52"/>
  <c r="A2565" i="52"/>
  <c r="A2564" i="52"/>
  <c r="A2563" i="52"/>
  <c r="A2562" i="52"/>
  <c r="A2561" i="52"/>
  <c r="A2560" i="52"/>
  <c r="A2559" i="52"/>
  <c r="A2558" i="52"/>
  <c r="A2557" i="52"/>
  <c r="A2556" i="52"/>
  <c r="A2555" i="52"/>
  <c r="A2554" i="52"/>
  <c r="A2553" i="52"/>
  <c r="A2552" i="52"/>
  <c r="A2551" i="52"/>
  <c r="A2550" i="52"/>
  <c r="A2549" i="52"/>
  <c r="A2548" i="52"/>
  <c r="A2547" i="52"/>
  <c r="A2546" i="52"/>
  <c r="A2545" i="52"/>
  <c r="A2544" i="52"/>
  <c r="A2543" i="52"/>
  <c r="A2542" i="52"/>
  <c r="A2541" i="52"/>
  <c r="A2540" i="52"/>
  <c r="A2539" i="52"/>
  <c r="A2538" i="52"/>
  <c r="A2537" i="52"/>
  <c r="A2536" i="52"/>
  <c r="A2535" i="52"/>
  <c r="A2534" i="52"/>
  <c r="A2533" i="52"/>
  <c r="A2532" i="52"/>
  <c r="A2531" i="52"/>
  <c r="A2530" i="52"/>
  <c r="A2529" i="52"/>
  <c r="A2528" i="52"/>
  <c r="A2527" i="52"/>
  <c r="A2526" i="52"/>
  <c r="A2525" i="52"/>
  <c r="A2524" i="52"/>
  <c r="A2523" i="52"/>
  <c r="A2522" i="52"/>
  <c r="A2521" i="52"/>
  <c r="A2520" i="52"/>
  <c r="A2519" i="52"/>
  <c r="A2518" i="52"/>
  <c r="A2517" i="52"/>
  <c r="A2516" i="52"/>
  <c r="A2515" i="52"/>
  <c r="A2514" i="52"/>
  <c r="A2513" i="52"/>
  <c r="A2512" i="52"/>
  <c r="A2511" i="52"/>
  <c r="A2510" i="52"/>
  <c r="A2509" i="52"/>
  <c r="A2508" i="52"/>
  <c r="A2507" i="52"/>
  <c r="A2506" i="52"/>
  <c r="A2505" i="52"/>
  <c r="A2504" i="52"/>
  <c r="A2503" i="52"/>
  <c r="A2502" i="52"/>
  <c r="A2501" i="52"/>
  <c r="A2500" i="52"/>
  <c r="A2499" i="52"/>
  <c r="A2498" i="52"/>
  <c r="A2497" i="52"/>
  <c r="A2496" i="52"/>
  <c r="A2495" i="52"/>
  <c r="A2494" i="52"/>
  <c r="A2493" i="52"/>
  <c r="A2492" i="52"/>
  <c r="A2491" i="52"/>
  <c r="A2490" i="52"/>
  <c r="A2489" i="52"/>
  <c r="A2488" i="52"/>
  <c r="A2487" i="52"/>
  <c r="A2486" i="52"/>
  <c r="A2485" i="52"/>
  <c r="A2484" i="52"/>
  <c r="A2483" i="52"/>
  <c r="A2482" i="52"/>
  <c r="A2481" i="52"/>
  <c r="A2480" i="52"/>
  <c r="A2479" i="52"/>
  <c r="A2478" i="52"/>
  <c r="A2477" i="52"/>
  <c r="A2476" i="52"/>
  <c r="A2475" i="52"/>
  <c r="A2474" i="52"/>
  <c r="A2473" i="52"/>
  <c r="A2472" i="52"/>
  <c r="A2471" i="52"/>
  <c r="A2470" i="52"/>
  <c r="A2469" i="52"/>
  <c r="A2468" i="52"/>
  <c r="A2467" i="52"/>
  <c r="A2466" i="52"/>
  <c r="A2465" i="52"/>
  <c r="A2464" i="52"/>
  <c r="A2463" i="52"/>
  <c r="A2462" i="52"/>
  <c r="A2461" i="52"/>
  <c r="A2460" i="52"/>
  <c r="A2459" i="52"/>
  <c r="A2458" i="52"/>
  <c r="A2457" i="52"/>
  <c r="A2456" i="52"/>
  <c r="A2455" i="52"/>
  <c r="A2454" i="52"/>
  <c r="A2453" i="52"/>
  <c r="A2452" i="52"/>
  <c r="A2451" i="52"/>
  <c r="A2450" i="52"/>
  <c r="A2449" i="52"/>
  <c r="A2448" i="52"/>
  <c r="A2447" i="52"/>
  <c r="A2446" i="52"/>
  <c r="A2445" i="52"/>
  <c r="A2444" i="52"/>
  <c r="A2443" i="52"/>
  <c r="A2442" i="52"/>
  <c r="A2441" i="52"/>
  <c r="A2440" i="52"/>
  <c r="A2439" i="52"/>
  <c r="A2438" i="52"/>
  <c r="A2437" i="52"/>
  <c r="A2436" i="52"/>
  <c r="A2435" i="52"/>
  <c r="A2434" i="52"/>
  <c r="A2433" i="52"/>
  <c r="A2432" i="52"/>
  <c r="A2431" i="52"/>
  <c r="A2430" i="52"/>
  <c r="A2429" i="52"/>
  <c r="A2428" i="52"/>
  <c r="A2427" i="52"/>
  <c r="A2426" i="52"/>
  <c r="A2425" i="52"/>
  <c r="A2424" i="52"/>
  <c r="A2423" i="52"/>
  <c r="A2422" i="52"/>
  <c r="A2421" i="52"/>
  <c r="A2420" i="52"/>
  <c r="A2419" i="52"/>
  <c r="A2418" i="52"/>
  <c r="A2417" i="52"/>
  <c r="A2416" i="52"/>
  <c r="A2415" i="52"/>
  <c r="A2414" i="52"/>
  <c r="A2413" i="52"/>
  <c r="A2412" i="52"/>
  <c r="A2411" i="52"/>
  <c r="A2410" i="52"/>
  <c r="A2409" i="52"/>
  <c r="A2408" i="52"/>
  <c r="A2407" i="52"/>
  <c r="A2406" i="52"/>
  <c r="A2405" i="52"/>
  <c r="A2404" i="52"/>
  <c r="A2403" i="52"/>
  <c r="A2402" i="52"/>
  <c r="A2401" i="52"/>
  <c r="A2400" i="52"/>
  <c r="A2399" i="52"/>
  <c r="A2398" i="52"/>
  <c r="A2397" i="52"/>
  <c r="A2396" i="52"/>
  <c r="A2395" i="52"/>
  <c r="A2394" i="52"/>
  <c r="A2393" i="52"/>
  <c r="A2392" i="52"/>
  <c r="A2391" i="52"/>
  <c r="A2390" i="52"/>
  <c r="A2389" i="52"/>
  <c r="A2388" i="52"/>
  <c r="A2387" i="52"/>
  <c r="A2386" i="52"/>
  <c r="A2385" i="52"/>
  <c r="A2384" i="52"/>
  <c r="A2383" i="52"/>
  <c r="A2382" i="52"/>
  <c r="A2381" i="52"/>
  <c r="A2380" i="52"/>
  <c r="A2379" i="52"/>
  <c r="A2378" i="52"/>
  <c r="A2377" i="52"/>
  <c r="A2376" i="52"/>
  <c r="A2375" i="52"/>
  <c r="A2374" i="52"/>
  <c r="A2373" i="52"/>
  <c r="A2372" i="52"/>
  <c r="A2371" i="52"/>
  <c r="A2370" i="52"/>
  <c r="A2369" i="52"/>
  <c r="A2368" i="52"/>
  <c r="A2367" i="52"/>
  <c r="A2366" i="52"/>
  <c r="A2365" i="52"/>
  <c r="A2364" i="52"/>
  <c r="A2363" i="52"/>
  <c r="A2362" i="52"/>
  <c r="A2361" i="52"/>
  <c r="A2360" i="52"/>
  <c r="A2359" i="52"/>
  <c r="A2358" i="52"/>
  <c r="A2357" i="52"/>
  <c r="A2356" i="52"/>
  <c r="A2355" i="52"/>
  <c r="A2354" i="52"/>
  <c r="A2353" i="52"/>
  <c r="A2352" i="52"/>
  <c r="A2351" i="52"/>
  <c r="A2350" i="52"/>
  <c r="A2349" i="52"/>
  <c r="A2348" i="52"/>
  <c r="A2347" i="52"/>
  <c r="A2346" i="52"/>
  <c r="A2345" i="52"/>
  <c r="A2344" i="52"/>
  <c r="A2343" i="52"/>
  <c r="A2342" i="52"/>
  <c r="A2341" i="52"/>
  <c r="A2340" i="52"/>
  <c r="A2339" i="52"/>
  <c r="A2338" i="52"/>
  <c r="A2337" i="52"/>
  <c r="A2336" i="52"/>
  <c r="A2335" i="52"/>
  <c r="A2334" i="52"/>
  <c r="A2333" i="52"/>
  <c r="A2332" i="52"/>
  <c r="A2331" i="52"/>
  <c r="A2330" i="52"/>
  <c r="A2329" i="52"/>
  <c r="A2328" i="52"/>
  <c r="A2327" i="52"/>
  <c r="A2326" i="52"/>
  <c r="A2325" i="52"/>
  <c r="A2324" i="52"/>
  <c r="A2323" i="52"/>
  <c r="A2322" i="52"/>
  <c r="A2321" i="52"/>
  <c r="A2320" i="52"/>
  <c r="A2319" i="52"/>
  <c r="A2318" i="52"/>
  <c r="A2317" i="52"/>
  <c r="A2316" i="52"/>
  <c r="A2315" i="52"/>
  <c r="A2314" i="52"/>
  <c r="A2313" i="52"/>
  <c r="A2312" i="52"/>
  <c r="A2311" i="52"/>
  <c r="A2310" i="52"/>
  <c r="A2309" i="52"/>
  <c r="A2308" i="52"/>
  <c r="A2307" i="52"/>
  <c r="A2306" i="52"/>
  <c r="A2305" i="52"/>
  <c r="A2304" i="52"/>
  <c r="A2303" i="52"/>
  <c r="A2302" i="52"/>
  <c r="A2301" i="52"/>
  <c r="A2300" i="52"/>
  <c r="A2299" i="52"/>
  <c r="A2298" i="52"/>
  <c r="A2297" i="52"/>
  <c r="A2296" i="52"/>
  <c r="A2295" i="52"/>
  <c r="A2294" i="52"/>
  <c r="A2293" i="52"/>
  <c r="A2292" i="52"/>
  <c r="A2291" i="52"/>
  <c r="A2290" i="52"/>
  <c r="A2289" i="52"/>
  <c r="A2288" i="52"/>
  <c r="A2287" i="52"/>
  <c r="A2286" i="52"/>
  <c r="A2285" i="52"/>
  <c r="A2284" i="52"/>
  <c r="A2283" i="52"/>
  <c r="A2282" i="52"/>
  <c r="A2281" i="52"/>
  <c r="A2280" i="52"/>
  <c r="A2279" i="52"/>
  <c r="A2278" i="52"/>
  <c r="A2277" i="52"/>
  <c r="A2276" i="52"/>
  <c r="A2275" i="52"/>
  <c r="A2274" i="52"/>
  <c r="A2273" i="52"/>
  <c r="A2272" i="52"/>
  <c r="A2271" i="52"/>
  <c r="A2270" i="52"/>
  <c r="A2269" i="52"/>
  <c r="A2268" i="52"/>
  <c r="A2267" i="52"/>
  <c r="A2266" i="52"/>
  <c r="A2265" i="52"/>
  <c r="A2264" i="52"/>
  <c r="A2263" i="52"/>
  <c r="A2262" i="52"/>
  <c r="A2261" i="52"/>
  <c r="A2260" i="52"/>
  <c r="A2259" i="52"/>
  <c r="A2258" i="52"/>
  <c r="A2257" i="52"/>
  <c r="A2256" i="52"/>
  <c r="A2255" i="52"/>
  <c r="A2254" i="52"/>
  <c r="A2253" i="52"/>
  <c r="A2252" i="52"/>
  <c r="A2251" i="52"/>
  <c r="A2250" i="52"/>
  <c r="A2249" i="52"/>
  <c r="A2248" i="52"/>
  <c r="A2247" i="52"/>
  <c r="A2246" i="52"/>
  <c r="A2245" i="52"/>
  <c r="A2244" i="52"/>
  <c r="A2243" i="52"/>
  <c r="A2242" i="52"/>
  <c r="A2241" i="52"/>
  <c r="A2240" i="52"/>
  <c r="A2239" i="52"/>
  <c r="A2238" i="52"/>
  <c r="A2237" i="52"/>
  <c r="A2236" i="52"/>
  <c r="A2235" i="52"/>
  <c r="A2234" i="52"/>
  <c r="A2233" i="52"/>
  <c r="A2232" i="52"/>
  <c r="A2231" i="52"/>
  <c r="A2230" i="52"/>
  <c r="A2229" i="52"/>
  <c r="A2228" i="52"/>
  <c r="A2227" i="52"/>
  <c r="A2226" i="52"/>
  <c r="A2225" i="52"/>
  <c r="A2224" i="52"/>
  <c r="A2223" i="52"/>
  <c r="A2222" i="52"/>
  <c r="A2221" i="52"/>
  <c r="A2220" i="52"/>
  <c r="A2219" i="52"/>
  <c r="A2218" i="52"/>
  <c r="A2217" i="52"/>
  <c r="A2216" i="52"/>
  <c r="A2215" i="52"/>
  <c r="A2214" i="52"/>
  <c r="A2213" i="52"/>
  <c r="A2212" i="52"/>
  <c r="A2211" i="52"/>
  <c r="A2210" i="52"/>
  <c r="A2209" i="52"/>
  <c r="A2208" i="52"/>
  <c r="A2207" i="52"/>
  <c r="A2206" i="52"/>
  <c r="A2205" i="52"/>
  <c r="A2204" i="52"/>
  <c r="A2203" i="52"/>
  <c r="A2202" i="52"/>
  <c r="A2201" i="52"/>
  <c r="A2200" i="52"/>
  <c r="A2199" i="52"/>
  <c r="A2198" i="52"/>
  <c r="A2197" i="52"/>
  <c r="A2196" i="52"/>
  <c r="A2195" i="52"/>
  <c r="A2194" i="52"/>
  <c r="A2193" i="52"/>
  <c r="A2192" i="52"/>
  <c r="A2191" i="52"/>
  <c r="A2190" i="52"/>
  <c r="A2189" i="52"/>
  <c r="A2188" i="52"/>
  <c r="A2187" i="52"/>
  <c r="A2186" i="52"/>
  <c r="A2185" i="52"/>
  <c r="A2184" i="52"/>
  <c r="A2183" i="52"/>
  <c r="A2182" i="52"/>
  <c r="A2181" i="52"/>
  <c r="A2180" i="52"/>
  <c r="A2179" i="52"/>
  <c r="A2178" i="52"/>
  <c r="A2177" i="52"/>
  <c r="A2176" i="52"/>
  <c r="A2175" i="52"/>
  <c r="A2174" i="52"/>
  <c r="A2173" i="52"/>
  <c r="A2172" i="52"/>
  <c r="A2171" i="52"/>
  <c r="A2170" i="52"/>
  <c r="A2169" i="52"/>
  <c r="A2168" i="52"/>
  <c r="A2167" i="52"/>
  <c r="A2166" i="52"/>
  <c r="A2165" i="52"/>
  <c r="A2164" i="52"/>
  <c r="A2163" i="52"/>
  <c r="A2162" i="52"/>
  <c r="A2161" i="52"/>
  <c r="A2160" i="52"/>
  <c r="A2159" i="52"/>
  <c r="A2158" i="52"/>
  <c r="A2157" i="52"/>
  <c r="A2156" i="52"/>
  <c r="A2155" i="52"/>
  <c r="A2154" i="52"/>
  <c r="A2153" i="52"/>
  <c r="A2152" i="52"/>
  <c r="A2151" i="52"/>
  <c r="A2150" i="52"/>
  <c r="A2149" i="52"/>
  <c r="A2148" i="52"/>
  <c r="A2147" i="52"/>
  <c r="A2146" i="52"/>
  <c r="A2145" i="52"/>
  <c r="A2144" i="52"/>
  <c r="A2143" i="52"/>
  <c r="A2142" i="52"/>
  <c r="A2141" i="52"/>
  <c r="A2140" i="52"/>
  <c r="A2139" i="52"/>
  <c r="A2138" i="52"/>
  <c r="A2137" i="52"/>
  <c r="A2136" i="52"/>
  <c r="A2135" i="52"/>
  <c r="A2134" i="52"/>
  <c r="A2133" i="52"/>
  <c r="A2132" i="52"/>
  <c r="A2131" i="52"/>
  <c r="A2130" i="52"/>
  <c r="A2129" i="52"/>
  <c r="A2128" i="52"/>
  <c r="A2127" i="52"/>
  <c r="A2126" i="52"/>
  <c r="A2125" i="52"/>
  <c r="A2124" i="52"/>
  <c r="A2123" i="52"/>
  <c r="A2122" i="52"/>
  <c r="A2121" i="52"/>
  <c r="A2120" i="52"/>
  <c r="A2119" i="52"/>
  <c r="A2118" i="52"/>
  <c r="A2117" i="52"/>
  <c r="A2116" i="52"/>
  <c r="A2115" i="52"/>
  <c r="A2114" i="52"/>
  <c r="A2113" i="52"/>
  <c r="A2112" i="52"/>
  <c r="A2111" i="52"/>
  <c r="A2110" i="52"/>
  <c r="A2109" i="52"/>
  <c r="A2108" i="52"/>
  <c r="A2107" i="52"/>
  <c r="A2106" i="52"/>
  <c r="A2105" i="52"/>
  <c r="A2104" i="52"/>
  <c r="A2103" i="52"/>
  <c r="A2102" i="52"/>
  <c r="A2101" i="52"/>
  <c r="A2100" i="52"/>
  <c r="A2099" i="52"/>
  <c r="A2098" i="52"/>
  <c r="A2097" i="52"/>
  <c r="A2096" i="52"/>
  <c r="A2095" i="52"/>
  <c r="A2094" i="52"/>
  <c r="A2093" i="52"/>
  <c r="A2092" i="52"/>
  <c r="A2091" i="52"/>
  <c r="A2090" i="52"/>
  <c r="A2089" i="52"/>
  <c r="A2088" i="52"/>
  <c r="A2087" i="52"/>
  <c r="A2086" i="52"/>
  <c r="A2085" i="52"/>
  <c r="A2084" i="52"/>
  <c r="A2083" i="52"/>
  <c r="A2082" i="52"/>
  <c r="A2081" i="52"/>
  <c r="A2080" i="52"/>
  <c r="A2079" i="52"/>
  <c r="A2078" i="52"/>
  <c r="A2077" i="52"/>
  <c r="A2076" i="52"/>
  <c r="A2075" i="52"/>
  <c r="A2074" i="52"/>
  <c r="A2073" i="52"/>
  <c r="A2072" i="52"/>
  <c r="A2071" i="52"/>
  <c r="A2070" i="52"/>
  <c r="A2069" i="52"/>
  <c r="A2068" i="52"/>
  <c r="A2067" i="52"/>
  <c r="A2066" i="52"/>
  <c r="A2065" i="52"/>
  <c r="A2064" i="52"/>
  <c r="A2063" i="52"/>
  <c r="A2062" i="52"/>
  <c r="A2061" i="52"/>
  <c r="A2060" i="52"/>
  <c r="A2059" i="52"/>
  <c r="A2058" i="52"/>
  <c r="A2057" i="52"/>
  <c r="A2056" i="52"/>
  <c r="A2055" i="52"/>
  <c r="A2054" i="52"/>
  <c r="A2053" i="52"/>
  <c r="A2052" i="52"/>
  <c r="A2051" i="52"/>
  <c r="A2050" i="52"/>
  <c r="A2049" i="52"/>
  <c r="A2048" i="52"/>
  <c r="A2047" i="52"/>
  <c r="A2046" i="52"/>
  <c r="A2045" i="52"/>
  <c r="A2044" i="52"/>
  <c r="A2043" i="52"/>
  <c r="A2042" i="52"/>
  <c r="A2041" i="52"/>
  <c r="A2040" i="52"/>
  <c r="A2039" i="52"/>
  <c r="A2038" i="52"/>
  <c r="A2037" i="52"/>
  <c r="A2036" i="52"/>
  <c r="A2035" i="52"/>
  <c r="A2034" i="52"/>
  <c r="A2033" i="52"/>
  <c r="A2032" i="52"/>
  <c r="A2031" i="52"/>
  <c r="A2030" i="52"/>
  <c r="A2029" i="52"/>
  <c r="A2028" i="52"/>
  <c r="A2027" i="52"/>
  <c r="A2026" i="52"/>
  <c r="A2025" i="52"/>
  <c r="A2024" i="52"/>
  <c r="A2023" i="52"/>
  <c r="A2022" i="52"/>
  <c r="A2021" i="52"/>
  <c r="A2020" i="52"/>
  <c r="A2019" i="52"/>
  <c r="A2018" i="52"/>
  <c r="A2017" i="52"/>
  <c r="A2016" i="52"/>
  <c r="A2015" i="52"/>
  <c r="A2014" i="52"/>
  <c r="A2013" i="52"/>
  <c r="A2012" i="52"/>
  <c r="A2011" i="52"/>
  <c r="A2010" i="52"/>
  <c r="A2009" i="52"/>
  <c r="A2008" i="52"/>
  <c r="A2007" i="52"/>
  <c r="A2006" i="52"/>
  <c r="A2005" i="52"/>
  <c r="A2004" i="52"/>
  <c r="A2003" i="52"/>
  <c r="A2002" i="52"/>
  <c r="A2001" i="52"/>
  <c r="A2000" i="52"/>
  <c r="A1999" i="52"/>
  <c r="A1998" i="52"/>
  <c r="A1997" i="52"/>
  <c r="A1996" i="52"/>
  <c r="A1995" i="52"/>
  <c r="A1994" i="52"/>
  <c r="A1993" i="52"/>
  <c r="A1992" i="52"/>
  <c r="A1991" i="52"/>
  <c r="A1990" i="52"/>
  <c r="A1989" i="52"/>
  <c r="A1988" i="52"/>
  <c r="A1987" i="52"/>
  <c r="A1986" i="52"/>
  <c r="A1985" i="52"/>
  <c r="A1984" i="52"/>
  <c r="A1983" i="52"/>
  <c r="A1982" i="52"/>
  <c r="A1981" i="52"/>
  <c r="A1980" i="52"/>
  <c r="A1979" i="52"/>
  <c r="A1978" i="52"/>
  <c r="A1977" i="52"/>
  <c r="A1976" i="52"/>
  <c r="A1975" i="52"/>
  <c r="A1974" i="52"/>
  <c r="A1973" i="52"/>
  <c r="A1972" i="52"/>
  <c r="A1971" i="52"/>
  <c r="A1970" i="52"/>
  <c r="A1969" i="52"/>
  <c r="A1968" i="52"/>
  <c r="A1967" i="52"/>
  <c r="A1966" i="52"/>
  <c r="A1965" i="52"/>
  <c r="A1964" i="52"/>
  <c r="A1963" i="52"/>
  <c r="A1962" i="52"/>
  <c r="A1961" i="52"/>
  <c r="A1960" i="52"/>
  <c r="A1959" i="52"/>
  <c r="A1958" i="52"/>
  <c r="A1957" i="52"/>
  <c r="A1956" i="52"/>
  <c r="A1955" i="52"/>
  <c r="A1954" i="52"/>
  <c r="A1953" i="52"/>
  <c r="A1952" i="52"/>
  <c r="A1951" i="52"/>
  <c r="A1950" i="52"/>
  <c r="A1949" i="52"/>
  <c r="A1948" i="52"/>
  <c r="A1947" i="52"/>
  <c r="A1946" i="52"/>
  <c r="A1945" i="52"/>
  <c r="A1944" i="52"/>
  <c r="A1943" i="52"/>
  <c r="A1942" i="52"/>
  <c r="A1941" i="52"/>
  <c r="A1940" i="52"/>
  <c r="A1939" i="52"/>
  <c r="A1938" i="52"/>
  <c r="A1937" i="52"/>
  <c r="A1936" i="52"/>
  <c r="A1935" i="52"/>
  <c r="A1934" i="52"/>
  <c r="A1933" i="52"/>
  <c r="A1932" i="52"/>
  <c r="A1931" i="52"/>
  <c r="A1930" i="52"/>
  <c r="A1929" i="52"/>
  <c r="A1928" i="52"/>
  <c r="A1927" i="52"/>
  <c r="A1926" i="52"/>
  <c r="A1925" i="52"/>
  <c r="A1924" i="52"/>
  <c r="A1923" i="52"/>
  <c r="A1922" i="52"/>
  <c r="A1921" i="52"/>
  <c r="A1920" i="52"/>
  <c r="A1919" i="52"/>
  <c r="A1918" i="52"/>
  <c r="A1917" i="52"/>
  <c r="A1916" i="52"/>
  <c r="A1915" i="52"/>
  <c r="A1914" i="52"/>
  <c r="A1913" i="52"/>
  <c r="A1912" i="52"/>
  <c r="A1911" i="52"/>
  <c r="A1910" i="52"/>
  <c r="A1909" i="52"/>
  <c r="A1908" i="52"/>
  <c r="A1907" i="52"/>
  <c r="A1906" i="52"/>
  <c r="A1905" i="52"/>
  <c r="A1904" i="52"/>
  <c r="A1903" i="52"/>
  <c r="A1902" i="52"/>
  <c r="A1901" i="52"/>
  <c r="A1900" i="52"/>
  <c r="A1899" i="52"/>
  <c r="A1898" i="52"/>
  <c r="A1897" i="52"/>
  <c r="A1896" i="52"/>
  <c r="A1895" i="52"/>
  <c r="A1894" i="52"/>
  <c r="A1893" i="52"/>
  <c r="A1892" i="52"/>
  <c r="A1891" i="52"/>
  <c r="A1890" i="52"/>
  <c r="A1889" i="52"/>
  <c r="A1888" i="52"/>
  <c r="A1887" i="52"/>
  <c r="A1886" i="52"/>
  <c r="A1885" i="52"/>
  <c r="A1884" i="52"/>
  <c r="A1883" i="52"/>
  <c r="A1882" i="52"/>
  <c r="A1881" i="52"/>
  <c r="A1880" i="52"/>
  <c r="A1879" i="52"/>
  <c r="A1878" i="52"/>
  <c r="A1877" i="52"/>
  <c r="A1876" i="52"/>
  <c r="A1875" i="52"/>
  <c r="A1874" i="52"/>
  <c r="A1873" i="52"/>
  <c r="A1872" i="52"/>
  <c r="A1871" i="52"/>
  <c r="A1870" i="52"/>
  <c r="A1869" i="52"/>
  <c r="A1868" i="52"/>
  <c r="A1867" i="52"/>
  <c r="A1866" i="52"/>
  <c r="A1865" i="52"/>
  <c r="A1864" i="52"/>
  <c r="A1863" i="52"/>
  <c r="A1862" i="52"/>
  <c r="A1861" i="52"/>
  <c r="A1860" i="52"/>
  <c r="A1859" i="52"/>
  <c r="A1858" i="52"/>
  <c r="A1857" i="52"/>
  <c r="A1856" i="52"/>
  <c r="A1855" i="52"/>
  <c r="A1854" i="52"/>
  <c r="A1853" i="52"/>
  <c r="A1852" i="52"/>
  <c r="A1851" i="52"/>
  <c r="A1850" i="52"/>
  <c r="A1849" i="52"/>
  <c r="A1848" i="52"/>
  <c r="A1847" i="52"/>
  <c r="A1846" i="52"/>
  <c r="A1845" i="52"/>
  <c r="A1844" i="52"/>
  <c r="A1843" i="52"/>
  <c r="A1842" i="52"/>
  <c r="A1841" i="52"/>
  <c r="A1840" i="52"/>
  <c r="A1839" i="52"/>
  <c r="A1838" i="52"/>
  <c r="A1837" i="52"/>
  <c r="A1836" i="52"/>
  <c r="A1835" i="52"/>
  <c r="A1834" i="52"/>
  <c r="A1833" i="52"/>
  <c r="A1832" i="52"/>
  <c r="A1831" i="52"/>
  <c r="A1830" i="52"/>
  <c r="A1829" i="52"/>
  <c r="A1828" i="52"/>
  <c r="A1827" i="52"/>
  <c r="A1826" i="52"/>
  <c r="A1825" i="52"/>
  <c r="A1824" i="52"/>
  <c r="A1823" i="52"/>
  <c r="A1822" i="52"/>
  <c r="A1821" i="52"/>
  <c r="A1820" i="52"/>
  <c r="A1819" i="52"/>
  <c r="A1818" i="52"/>
  <c r="A1817" i="52"/>
  <c r="A1816" i="52"/>
  <c r="A1815" i="52"/>
  <c r="A1814" i="52"/>
  <c r="A1813" i="52"/>
  <c r="A1812" i="52"/>
  <c r="A1811" i="52"/>
  <c r="A1810" i="52"/>
  <c r="A1809" i="52"/>
  <c r="A1808" i="52"/>
  <c r="A1807" i="52"/>
  <c r="A1806" i="52"/>
  <c r="A1805" i="52"/>
  <c r="A1804" i="52"/>
  <c r="A1803" i="52"/>
  <c r="A1802" i="52"/>
  <c r="A1801" i="52"/>
  <c r="A1800" i="52"/>
  <c r="A1799" i="52"/>
  <c r="A1798" i="52"/>
  <c r="A1797" i="52"/>
  <c r="A1796" i="52"/>
  <c r="A1795" i="52"/>
  <c r="A1794" i="52"/>
  <c r="A1793" i="52"/>
  <c r="A1792" i="52"/>
  <c r="A1791" i="52"/>
  <c r="A1790" i="52"/>
  <c r="A1789" i="52"/>
  <c r="A1788" i="52"/>
  <c r="A1787" i="52"/>
  <c r="A1786" i="52"/>
  <c r="A1785" i="52"/>
  <c r="A1784" i="52"/>
  <c r="A1783" i="52"/>
  <c r="A1782" i="52"/>
  <c r="A1781" i="52"/>
  <c r="A1780" i="52"/>
  <c r="A1779" i="52"/>
  <c r="A1778" i="52"/>
  <c r="A1777" i="52"/>
  <c r="A1776" i="52"/>
  <c r="A1775" i="52"/>
  <c r="A1774" i="52"/>
  <c r="A1773" i="52"/>
  <c r="A1772" i="52"/>
  <c r="A1771" i="52"/>
  <c r="A1770" i="52"/>
  <c r="A1769" i="52"/>
  <c r="A1768" i="52"/>
  <c r="A1767" i="52"/>
  <c r="A1766" i="52"/>
  <c r="A1765" i="52"/>
  <c r="A1764" i="52"/>
  <c r="A1763" i="52"/>
  <c r="A1762" i="52"/>
  <c r="A1761" i="52"/>
  <c r="A1760" i="52"/>
  <c r="A1759" i="52"/>
  <c r="A1758" i="52"/>
  <c r="A1757" i="52"/>
  <c r="A1756" i="52"/>
  <c r="A1755" i="52"/>
  <c r="A1754" i="52"/>
  <c r="A1753" i="52"/>
  <c r="A1752" i="52"/>
  <c r="A1751" i="52"/>
  <c r="A1750" i="52"/>
  <c r="A1749" i="52"/>
  <c r="A1748" i="52"/>
  <c r="A1747" i="52"/>
  <c r="A1746" i="52"/>
  <c r="A1745" i="52"/>
  <c r="A1744" i="52"/>
  <c r="A1743" i="52"/>
  <c r="A1742" i="52"/>
  <c r="A1741" i="52"/>
  <c r="A1740" i="52"/>
  <c r="A1739" i="52"/>
  <c r="A1738" i="52"/>
  <c r="A1737" i="52"/>
  <c r="A1736" i="52"/>
  <c r="A1735" i="52"/>
  <c r="A1734" i="52"/>
  <c r="A1733" i="52"/>
  <c r="A1732" i="52"/>
  <c r="A1731" i="52"/>
  <c r="A1730" i="52"/>
  <c r="A1729" i="52"/>
  <c r="A1728" i="52"/>
  <c r="A1727" i="52"/>
  <c r="A1726" i="52"/>
  <c r="A1725" i="52"/>
  <c r="A1724" i="52"/>
  <c r="A1723" i="52"/>
  <c r="A1722" i="52"/>
  <c r="A1721" i="52"/>
  <c r="A1720" i="52"/>
  <c r="A1719" i="52"/>
  <c r="A1718" i="52"/>
  <c r="A1717" i="52"/>
  <c r="A1716" i="52"/>
  <c r="A1715" i="52"/>
  <c r="A1714" i="52"/>
  <c r="A1713" i="52"/>
  <c r="A1712" i="52"/>
  <c r="A1711" i="52"/>
  <c r="A1710" i="52"/>
  <c r="A1709" i="52"/>
  <c r="A1708" i="52"/>
  <c r="A1707" i="52"/>
  <c r="A1706" i="52"/>
  <c r="A1705" i="52"/>
  <c r="A1704" i="52"/>
  <c r="A1703" i="52"/>
  <c r="A1702" i="52"/>
  <c r="A1701" i="52"/>
  <c r="A1700" i="52"/>
  <c r="A1699" i="52"/>
  <c r="A1698" i="52"/>
  <c r="A1697" i="52"/>
  <c r="A1696" i="52"/>
  <c r="A1695" i="52"/>
  <c r="A1694" i="52"/>
  <c r="A1693" i="52"/>
  <c r="A1692" i="52"/>
  <c r="A1691" i="52"/>
  <c r="A1690" i="52"/>
  <c r="A1689" i="52"/>
  <c r="A1688" i="52"/>
  <c r="A1687" i="52"/>
  <c r="A1686" i="52"/>
  <c r="A1685" i="52"/>
  <c r="A1684" i="52"/>
  <c r="A1683" i="52"/>
  <c r="A1682" i="52"/>
  <c r="A1681" i="52"/>
  <c r="A1680" i="52"/>
  <c r="A1679" i="52"/>
  <c r="A1678" i="52"/>
  <c r="A1677" i="52"/>
  <c r="A1676" i="52"/>
  <c r="A1675" i="52"/>
  <c r="A1674" i="52"/>
  <c r="A1673" i="52"/>
  <c r="A1672" i="52"/>
  <c r="A1671" i="52"/>
  <c r="A1670" i="52"/>
  <c r="A1669" i="52"/>
  <c r="A1668" i="52"/>
  <c r="A1667" i="52"/>
  <c r="A1666" i="52"/>
  <c r="A1665" i="52"/>
  <c r="A1664" i="52"/>
  <c r="A1663" i="52"/>
  <c r="A1662" i="52"/>
  <c r="A1661" i="52"/>
  <c r="A1660" i="52"/>
  <c r="A1659" i="52"/>
  <c r="A1658" i="52"/>
  <c r="A1657" i="52"/>
  <c r="A1656" i="52"/>
  <c r="A1655" i="52"/>
  <c r="A1654" i="52"/>
  <c r="A1653" i="52"/>
  <c r="A1652" i="52"/>
  <c r="A1651" i="52"/>
  <c r="A1650" i="52"/>
  <c r="A1649" i="52"/>
  <c r="A1648" i="52"/>
  <c r="A1647" i="52"/>
  <c r="A1646" i="52"/>
  <c r="A1645" i="52"/>
  <c r="A1644" i="52"/>
  <c r="A1643" i="52"/>
  <c r="A1642" i="52"/>
  <c r="A1641" i="52"/>
  <c r="A1640" i="52"/>
  <c r="A1639" i="52"/>
  <c r="A1638" i="52"/>
  <c r="A1637" i="52"/>
  <c r="A1636" i="52"/>
  <c r="A1635" i="52"/>
  <c r="A1634" i="52"/>
  <c r="A1633" i="52"/>
  <c r="A1632" i="52"/>
  <c r="A1631" i="52"/>
  <c r="A1630" i="52"/>
  <c r="A1629" i="52"/>
  <c r="A1628" i="52"/>
  <c r="A1627" i="52"/>
  <c r="A1626" i="52"/>
  <c r="A1625" i="52"/>
  <c r="A1624" i="52"/>
  <c r="A1623" i="52"/>
  <c r="A1622" i="52"/>
  <c r="A1621" i="52"/>
  <c r="A1620" i="52"/>
  <c r="A1619" i="52"/>
  <c r="A1618" i="52"/>
  <c r="A1617" i="52"/>
  <c r="A1616" i="52"/>
  <c r="A1615" i="52"/>
  <c r="A1614" i="52"/>
  <c r="A1613" i="52"/>
  <c r="A1612" i="52"/>
  <c r="A1611" i="52"/>
  <c r="A1610" i="52"/>
  <c r="A1609" i="52"/>
  <c r="A1608" i="52"/>
  <c r="A1607" i="52"/>
  <c r="A1606" i="52"/>
  <c r="A1605" i="52"/>
  <c r="A1604" i="52"/>
  <c r="A1603" i="52"/>
  <c r="A1602" i="52"/>
  <c r="A1601" i="52"/>
  <c r="A1600" i="52"/>
  <c r="A1599" i="52"/>
  <c r="A1598" i="52"/>
  <c r="A1597" i="52"/>
  <c r="A1596" i="52"/>
  <c r="A1595" i="52"/>
  <c r="A1594" i="52"/>
  <c r="A1593" i="52"/>
  <c r="A1592" i="52"/>
  <c r="A1591" i="52"/>
  <c r="A1590" i="52"/>
  <c r="A1589" i="52"/>
  <c r="A1588" i="52"/>
  <c r="A1587" i="52"/>
  <c r="A1586" i="52"/>
  <c r="A1585" i="52"/>
  <c r="A1584" i="52"/>
  <c r="A1583" i="52"/>
  <c r="A1582" i="52"/>
  <c r="A1581" i="52"/>
  <c r="A1580" i="52"/>
  <c r="A1579" i="52"/>
  <c r="A1578" i="52"/>
  <c r="A1577" i="52"/>
  <c r="A1576" i="52"/>
  <c r="A1575" i="52"/>
  <c r="A1574" i="52"/>
  <c r="A1573" i="52"/>
  <c r="A1572" i="52"/>
  <c r="A1571" i="52"/>
  <c r="A1570" i="52"/>
  <c r="A1569" i="52"/>
  <c r="A1568" i="52"/>
  <c r="A1567" i="52"/>
  <c r="A1566" i="52"/>
  <c r="A1565" i="52"/>
  <c r="A1564" i="52"/>
  <c r="A1563" i="52"/>
  <c r="A1562" i="52"/>
  <c r="A1561" i="52"/>
  <c r="A1560" i="52"/>
  <c r="A1559" i="52"/>
  <c r="A1558" i="52"/>
  <c r="A1557" i="52"/>
  <c r="A1556" i="52"/>
  <c r="A1555" i="52"/>
  <c r="A1554" i="52"/>
  <c r="A1553" i="52"/>
  <c r="A1552" i="52"/>
  <c r="A1551" i="52"/>
  <c r="A1550" i="52"/>
  <c r="A1549" i="52"/>
  <c r="A1548" i="52"/>
  <c r="A1547" i="52"/>
  <c r="A1546" i="52"/>
  <c r="A1545" i="52"/>
  <c r="A1544" i="52"/>
  <c r="A1543" i="52"/>
  <c r="A1542" i="52"/>
  <c r="A1541" i="52"/>
  <c r="A1540" i="52"/>
  <c r="A1539" i="52"/>
  <c r="A1538" i="52"/>
  <c r="A1537" i="52"/>
  <c r="A1536" i="52"/>
  <c r="A1535" i="52"/>
  <c r="A1534" i="52"/>
  <c r="A1533" i="52"/>
  <c r="A1532" i="52"/>
  <c r="A1531" i="52"/>
  <c r="A1530" i="52"/>
  <c r="A1529" i="52"/>
  <c r="A1528" i="52"/>
  <c r="A1527" i="52"/>
  <c r="A1526" i="52"/>
  <c r="A1525" i="52"/>
  <c r="A1524" i="52"/>
  <c r="A1523" i="52"/>
  <c r="A1522" i="52"/>
  <c r="A1521" i="52"/>
  <c r="A1520" i="52"/>
  <c r="A1519" i="52"/>
  <c r="A1518" i="52"/>
  <c r="A1517" i="52"/>
  <c r="A1516" i="52"/>
  <c r="A1515" i="52"/>
  <c r="A1514" i="52"/>
  <c r="A1513" i="52"/>
  <c r="A1512" i="52"/>
  <c r="A1511" i="52"/>
  <c r="A1510" i="52"/>
  <c r="A1509" i="52"/>
  <c r="A1508" i="52"/>
  <c r="A1507" i="52"/>
  <c r="A1506" i="52"/>
  <c r="A1505" i="52"/>
  <c r="A1504" i="52"/>
  <c r="A1503" i="52"/>
  <c r="A1502" i="52"/>
  <c r="A1501" i="52"/>
  <c r="A1500" i="52"/>
  <c r="A1499" i="52"/>
  <c r="A1498" i="52"/>
  <c r="A1497" i="52"/>
  <c r="A1496" i="52"/>
  <c r="A1495" i="52"/>
  <c r="A1494" i="52"/>
  <c r="A1493" i="52"/>
  <c r="A1492" i="52"/>
  <c r="A1491" i="52"/>
  <c r="A1490" i="52"/>
  <c r="A1489" i="52"/>
  <c r="A1488" i="52"/>
  <c r="A1487" i="52"/>
  <c r="A1486" i="52"/>
  <c r="A1485" i="52"/>
  <c r="A1484" i="52"/>
  <c r="A1483" i="52"/>
  <c r="A1482" i="52"/>
  <c r="A1481" i="52"/>
  <c r="A1480" i="52"/>
  <c r="A1479" i="52"/>
  <c r="A1478" i="52"/>
  <c r="A1477" i="52"/>
  <c r="A1476" i="52"/>
  <c r="A1475" i="52"/>
  <c r="A1474" i="52"/>
  <c r="A1473" i="52"/>
  <c r="A1472" i="52"/>
  <c r="A1471" i="52"/>
  <c r="A1470" i="52"/>
  <c r="A1469" i="52"/>
  <c r="A1468" i="52"/>
  <c r="A1467" i="52"/>
  <c r="A1466" i="52"/>
  <c r="A1465" i="52"/>
  <c r="A1464" i="52"/>
  <c r="A1463" i="52"/>
  <c r="A1462" i="52"/>
  <c r="A1461" i="52"/>
  <c r="A1460" i="52"/>
  <c r="A1459" i="52"/>
  <c r="A1458" i="52"/>
  <c r="A1457" i="52"/>
  <c r="A1456" i="52"/>
  <c r="A1455" i="52"/>
  <c r="A1454" i="52"/>
  <c r="A1453" i="52"/>
  <c r="A1452" i="52"/>
  <c r="A1451" i="52"/>
  <c r="A1450" i="52"/>
  <c r="A1449" i="52"/>
  <c r="A1448" i="52"/>
  <c r="A1447" i="52"/>
  <c r="A1446" i="52"/>
  <c r="A1445" i="52"/>
  <c r="A1444" i="52"/>
  <c r="A1443" i="52"/>
  <c r="A1442" i="52"/>
  <c r="A1441" i="52"/>
  <c r="A1440" i="52"/>
  <c r="A1439" i="52"/>
  <c r="A1438" i="52"/>
  <c r="A1437" i="52"/>
  <c r="A1436" i="52"/>
  <c r="A1435" i="52"/>
  <c r="A1434" i="52"/>
  <c r="A1433" i="52"/>
  <c r="A1432" i="52"/>
  <c r="A1431" i="52"/>
  <c r="A1430" i="52"/>
  <c r="A1429" i="52"/>
  <c r="A1428" i="52"/>
  <c r="A1427" i="52"/>
  <c r="A1426" i="52"/>
  <c r="A1425" i="52"/>
  <c r="A1424" i="52"/>
  <c r="A1423" i="52"/>
  <c r="A1422" i="52"/>
  <c r="A1421" i="52"/>
  <c r="A1420" i="52"/>
  <c r="A1419" i="52"/>
  <c r="A1418" i="52"/>
  <c r="A1417" i="52"/>
  <c r="A1416" i="52"/>
  <c r="A1415" i="52"/>
  <c r="A1414" i="52"/>
  <c r="A1413" i="52"/>
  <c r="A1412" i="52"/>
  <c r="A1411" i="52"/>
  <c r="A1410" i="52"/>
  <c r="A1409" i="52"/>
  <c r="A1408" i="52"/>
  <c r="A1407" i="52"/>
  <c r="A1406" i="52"/>
  <c r="A1405" i="52"/>
  <c r="A1404" i="52"/>
  <c r="A1403" i="52"/>
  <c r="A1402" i="52"/>
  <c r="A1401" i="52"/>
  <c r="A1400" i="52"/>
  <c r="A1399" i="52"/>
  <c r="A1398" i="52"/>
  <c r="A1397" i="52"/>
  <c r="A1396" i="52"/>
  <c r="A1395" i="52"/>
  <c r="A1394" i="52"/>
  <c r="A1393" i="52"/>
  <c r="A1392" i="52"/>
  <c r="A1391" i="52"/>
  <c r="A1390" i="52"/>
  <c r="A1389" i="52"/>
  <c r="A1388" i="52"/>
  <c r="A1387" i="52"/>
  <c r="A1386" i="52"/>
  <c r="A1385" i="52"/>
  <c r="A1384" i="52"/>
  <c r="A1383" i="52"/>
  <c r="A1382" i="52"/>
  <c r="A1381" i="52"/>
  <c r="A1380" i="52"/>
  <c r="A1379" i="52"/>
  <c r="A1378" i="52"/>
  <c r="A1377" i="52"/>
  <c r="A1376" i="52"/>
  <c r="A1375" i="52"/>
  <c r="A1374" i="52"/>
  <c r="A1373" i="52"/>
  <c r="A1372" i="52"/>
  <c r="A1371" i="52"/>
  <c r="A1370" i="52"/>
  <c r="A1369" i="52"/>
  <c r="A1368" i="52"/>
  <c r="A1367" i="52"/>
  <c r="A1366" i="52"/>
  <c r="A1365" i="52"/>
  <c r="A1364" i="52"/>
  <c r="A1363" i="52"/>
  <c r="A1362" i="52"/>
  <c r="A1361" i="52"/>
  <c r="A1360" i="52"/>
  <c r="A1359" i="52"/>
  <c r="A1358" i="52"/>
  <c r="A1357" i="52"/>
  <c r="A1356" i="52"/>
  <c r="A1355" i="52"/>
  <c r="A1354" i="52"/>
  <c r="A1353" i="52"/>
  <c r="A1352" i="52"/>
  <c r="A1351" i="52"/>
  <c r="A1350" i="52"/>
  <c r="A1349" i="52"/>
  <c r="A1348" i="52"/>
  <c r="A1347" i="52"/>
  <c r="A1346" i="52"/>
  <c r="A1345" i="52"/>
  <c r="A1344" i="52"/>
  <c r="A1343" i="52"/>
  <c r="A1342" i="52"/>
  <c r="A1341" i="52"/>
  <c r="A1340" i="52"/>
  <c r="A1339" i="52"/>
  <c r="A1338" i="52"/>
  <c r="A1337" i="52"/>
  <c r="A1336" i="52"/>
  <c r="A1335" i="52"/>
  <c r="A1334" i="52"/>
  <c r="A1333" i="52"/>
  <c r="A1332" i="52"/>
  <c r="A1331" i="52"/>
  <c r="A1330" i="52"/>
  <c r="A1329" i="52"/>
  <c r="A1328" i="52"/>
  <c r="A1327" i="52"/>
  <c r="A1326" i="52"/>
  <c r="A1325" i="52"/>
  <c r="A1324" i="52"/>
  <c r="A1323" i="52"/>
  <c r="A1322" i="52"/>
  <c r="A1321" i="52"/>
  <c r="A1320" i="52"/>
  <c r="A1319" i="52"/>
  <c r="A1318" i="52"/>
  <c r="A1317" i="52"/>
  <c r="A1316" i="52"/>
  <c r="A1315" i="52"/>
  <c r="A1314" i="52"/>
  <c r="A1313" i="52"/>
  <c r="A1312" i="52"/>
  <c r="A1311" i="52"/>
  <c r="A1310" i="52"/>
  <c r="A1309" i="52"/>
  <c r="A1308" i="52"/>
  <c r="A1307" i="52"/>
  <c r="A1306" i="52"/>
  <c r="A1305" i="52"/>
  <c r="A1304" i="52"/>
  <c r="A1303" i="52"/>
  <c r="A1302" i="52"/>
  <c r="A1301" i="52"/>
  <c r="A1300" i="52"/>
  <c r="A1299" i="52"/>
  <c r="A1298" i="52"/>
  <c r="A1297" i="52"/>
  <c r="A1296" i="52"/>
  <c r="A1295" i="52"/>
  <c r="A1294" i="52"/>
  <c r="A1293" i="52"/>
  <c r="A1292" i="52"/>
  <c r="A1291" i="52"/>
  <c r="A1290" i="52"/>
  <c r="A1289" i="52"/>
  <c r="A1288" i="52"/>
  <c r="A1287" i="52"/>
  <c r="A1286" i="52"/>
  <c r="A1285" i="52"/>
  <c r="A1284" i="52"/>
  <c r="A1283" i="52"/>
  <c r="A1282" i="52"/>
  <c r="A1281" i="52"/>
  <c r="A1280" i="52"/>
  <c r="A1279" i="52"/>
  <c r="A1278" i="52"/>
  <c r="A1277" i="52"/>
  <c r="A1276" i="52"/>
  <c r="A1275" i="52"/>
  <c r="A1274" i="52"/>
  <c r="A1273" i="52"/>
  <c r="A1272" i="52"/>
  <c r="A1271" i="52"/>
  <c r="A1270" i="52"/>
  <c r="A1269" i="52"/>
  <c r="A1268" i="52"/>
  <c r="A1267" i="52"/>
  <c r="A1266" i="52"/>
  <c r="A1265" i="52"/>
  <c r="A1264" i="52"/>
  <c r="A1263" i="52"/>
  <c r="A1262" i="52"/>
  <c r="A1261" i="52"/>
  <c r="A1260" i="52"/>
  <c r="A1259" i="52"/>
  <c r="A1258" i="52"/>
  <c r="A1257" i="52"/>
  <c r="A1256" i="52"/>
  <c r="A1255" i="52"/>
  <c r="A1254" i="52"/>
  <c r="A1253" i="52"/>
  <c r="A1252" i="52"/>
  <c r="A1251" i="52"/>
  <c r="A1250" i="52"/>
  <c r="A1249" i="52"/>
  <c r="A1248" i="52"/>
  <c r="A1247" i="52"/>
  <c r="A1246" i="52"/>
  <c r="A1245" i="52"/>
  <c r="A1244" i="52"/>
  <c r="A1243" i="52"/>
  <c r="A1242" i="52"/>
  <c r="A1241" i="52"/>
  <c r="A1240" i="52"/>
  <c r="A1239" i="52"/>
  <c r="A1238" i="52"/>
  <c r="A1237" i="52"/>
  <c r="A1236" i="52"/>
  <c r="A1235" i="52"/>
  <c r="A1234" i="52"/>
  <c r="A1233" i="52"/>
  <c r="A1232" i="52"/>
  <c r="A1231" i="52"/>
  <c r="A1230" i="52"/>
  <c r="A1229" i="52"/>
  <c r="A1228" i="52"/>
  <c r="A1227" i="52"/>
  <c r="A1226" i="52"/>
  <c r="A1225" i="52"/>
  <c r="A1224" i="52"/>
  <c r="A1223" i="52"/>
  <c r="A1222" i="52"/>
  <c r="A1221" i="52"/>
  <c r="A1220" i="52"/>
  <c r="A1219" i="52"/>
  <c r="A1218" i="52"/>
  <c r="A1217" i="52"/>
  <c r="A1216" i="52"/>
  <c r="A1215" i="52"/>
  <c r="A1214" i="52"/>
  <c r="A1213" i="52"/>
  <c r="A1212" i="52"/>
  <c r="A1211" i="52"/>
  <c r="A1210" i="52"/>
  <c r="A1209" i="52"/>
  <c r="A1208" i="52"/>
  <c r="A1207" i="52"/>
  <c r="A1206" i="52"/>
  <c r="A1205" i="52"/>
  <c r="A1204" i="52"/>
  <c r="A1203" i="52"/>
  <c r="A1202" i="52"/>
  <c r="A1201" i="52"/>
  <c r="A1200" i="52"/>
  <c r="A1199" i="52"/>
  <c r="A1198" i="52"/>
  <c r="A1197" i="52"/>
  <c r="A1196" i="52"/>
  <c r="A1195" i="52"/>
  <c r="A1194" i="52"/>
  <c r="A1193" i="52"/>
  <c r="A1192" i="52"/>
  <c r="A1191" i="52"/>
  <c r="A1190" i="52"/>
  <c r="A1189" i="52"/>
  <c r="A1188" i="52"/>
  <c r="A1187" i="52"/>
  <c r="A1186" i="52"/>
  <c r="A1185" i="52"/>
  <c r="A1184" i="52"/>
  <c r="A1183" i="52"/>
  <c r="A1182" i="52"/>
  <c r="A1181" i="52"/>
  <c r="A1180" i="52"/>
  <c r="A1179" i="52"/>
  <c r="A1178" i="52"/>
  <c r="A1177" i="52"/>
  <c r="A1176" i="52"/>
  <c r="A1175" i="52"/>
  <c r="A1174" i="52"/>
  <c r="A1173" i="52"/>
  <c r="A1172" i="52"/>
  <c r="A1171" i="52"/>
  <c r="A1170" i="52"/>
  <c r="A1169" i="52"/>
  <c r="A1168" i="52"/>
  <c r="A1167" i="52"/>
  <c r="A1166" i="52"/>
  <c r="A1165" i="52"/>
  <c r="A1164" i="52"/>
  <c r="A1163" i="52"/>
  <c r="A1162" i="52"/>
  <c r="A1161" i="52"/>
  <c r="A1160" i="52"/>
  <c r="A1159" i="52"/>
  <c r="A1158" i="52"/>
  <c r="A1157" i="52"/>
  <c r="A1156" i="52"/>
  <c r="A1155" i="52"/>
  <c r="A1154" i="52"/>
  <c r="A1153" i="52"/>
  <c r="A1152" i="52"/>
  <c r="A1151" i="52"/>
  <c r="A1150" i="52"/>
  <c r="A1149" i="52"/>
  <c r="A1148" i="52"/>
  <c r="A1147" i="52"/>
  <c r="A1146" i="52"/>
  <c r="A1145" i="52"/>
  <c r="A1144" i="52"/>
  <c r="A1143" i="52"/>
  <c r="A1142" i="52"/>
  <c r="A1141" i="52"/>
  <c r="A1140" i="52"/>
  <c r="A1139" i="52"/>
  <c r="A1138" i="52"/>
  <c r="A1137" i="52"/>
  <c r="A1136" i="52"/>
  <c r="A1135" i="52"/>
  <c r="A1134" i="52"/>
  <c r="A1133" i="52"/>
  <c r="A1132" i="52"/>
  <c r="A1131" i="52"/>
  <c r="A1130" i="52"/>
  <c r="A1129" i="52"/>
  <c r="A1128" i="52"/>
  <c r="A1127" i="52"/>
  <c r="A1126" i="52"/>
  <c r="A1125" i="52"/>
  <c r="A1124" i="52"/>
  <c r="A1123" i="52"/>
  <c r="A1122" i="52"/>
  <c r="A1121" i="52"/>
  <c r="A1120" i="52"/>
  <c r="A1119" i="52"/>
  <c r="A1118" i="52"/>
  <c r="A1117" i="52"/>
  <c r="A1116" i="52"/>
  <c r="A1115" i="52"/>
  <c r="A1114" i="52"/>
  <c r="A1113" i="52"/>
  <c r="A1112" i="52"/>
  <c r="A1111" i="52"/>
  <c r="A1110" i="52"/>
  <c r="A1109" i="52"/>
  <c r="A1108" i="52"/>
  <c r="A1107" i="52"/>
  <c r="A1106" i="52"/>
  <c r="A1105" i="52"/>
  <c r="A1104" i="52"/>
  <c r="A1103" i="52"/>
  <c r="A1102" i="52"/>
  <c r="A1101" i="52"/>
  <c r="A1100" i="52"/>
  <c r="A1099" i="52"/>
  <c r="A1098" i="52"/>
  <c r="A1097" i="52"/>
  <c r="A1096" i="52"/>
  <c r="A1095" i="52"/>
  <c r="A1094" i="52"/>
  <c r="A1093" i="52"/>
  <c r="A1092" i="52"/>
  <c r="A1091" i="52"/>
  <c r="A1090" i="52"/>
  <c r="A1089" i="52"/>
  <c r="A1088" i="52"/>
  <c r="A1087" i="52"/>
  <c r="A1086" i="52"/>
  <c r="A1085" i="52"/>
  <c r="A1084" i="52"/>
  <c r="A1083" i="52"/>
  <c r="A1082" i="52"/>
  <c r="A1081" i="52"/>
  <c r="A1080" i="52"/>
  <c r="A1079" i="52"/>
  <c r="A1078" i="52"/>
  <c r="A1077" i="52"/>
  <c r="A1076" i="52"/>
  <c r="A1075" i="52"/>
  <c r="A1074" i="52"/>
  <c r="A1073" i="52"/>
  <c r="A1072" i="52"/>
  <c r="A1071" i="52"/>
  <c r="A1070" i="52"/>
  <c r="A1069" i="52"/>
  <c r="A1068" i="52"/>
  <c r="A1067" i="52"/>
  <c r="A1066" i="52"/>
  <c r="A1065" i="52"/>
  <c r="A1064" i="52"/>
  <c r="A1063" i="52"/>
  <c r="A1062" i="52"/>
  <c r="A1061" i="52"/>
  <c r="A1060" i="52"/>
  <c r="A1059" i="52"/>
  <c r="A1058" i="52"/>
  <c r="A1057" i="52"/>
  <c r="A1056" i="52"/>
  <c r="A1055" i="52"/>
  <c r="A1054" i="52"/>
  <c r="A1053" i="52"/>
  <c r="A1052" i="52"/>
  <c r="A1051" i="52"/>
  <c r="A1050" i="52"/>
  <c r="A1049" i="52"/>
  <c r="A1048" i="52"/>
  <c r="A1047" i="52"/>
  <c r="A1046" i="52"/>
  <c r="A1045" i="52"/>
  <c r="A1044" i="52"/>
  <c r="A1043" i="52"/>
  <c r="A1042" i="52"/>
  <c r="A1041" i="52"/>
  <c r="A1040" i="52"/>
  <c r="A1039" i="52"/>
  <c r="A1038" i="52"/>
  <c r="A1037" i="52"/>
  <c r="A1036" i="52"/>
  <c r="A1035" i="52"/>
  <c r="A1034" i="52"/>
  <c r="A1033" i="52"/>
  <c r="A1032" i="52"/>
  <c r="A1031" i="52"/>
  <c r="A1030" i="52"/>
  <c r="A1029" i="52"/>
  <c r="A1028" i="52"/>
  <c r="A1027" i="52"/>
  <c r="A1026" i="52"/>
  <c r="A1025" i="52"/>
  <c r="A1024" i="52"/>
  <c r="A1023" i="52"/>
  <c r="A1022" i="52"/>
  <c r="A1021" i="52"/>
  <c r="A1020" i="52"/>
  <c r="A1019" i="52"/>
  <c r="A1018" i="52"/>
  <c r="A1017" i="52"/>
  <c r="A1016" i="52"/>
  <c r="A1015" i="52"/>
  <c r="A1014" i="52"/>
  <c r="A1013" i="52"/>
  <c r="A1012" i="52"/>
  <c r="A1011" i="52"/>
  <c r="A1010" i="52"/>
  <c r="A1009" i="52"/>
  <c r="A1008" i="52"/>
  <c r="A1007" i="52"/>
  <c r="A1006" i="52"/>
  <c r="A1005" i="52"/>
  <c r="A1004" i="52"/>
  <c r="A1003" i="52"/>
  <c r="A1002" i="52"/>
  <c r="A1001" i="52"/>
  <c r="A1000" i="52"/>
  <c r="A999" i="52"/>
  <c r="A998" i="52"/>
  <c r="A997" i="52"/>
  <c r="A996" i="52"/>
  <c r="A995" i="52"/>
  <c r="A994" i="52"/>
  <c r="A993" i="52"/>
  <c r="A992" i="52"/>
  <c r="A991" i="52"/>
  <c r="A990" i="52"/>
  <c r="A989" i="52"/>
  <c r="A988" i="52"/>
  <c r="A987" i="52"/>
  <c r="A986" i="52"/>
  <c r="A985" i="52"/>
  <c r="A984" i="52"/>
  <c r="A983" i="52"/>
  <c r="A982" i="52"/>
  <c r="A981" i="52"/>
  <c r="A980" i="52"/>
  <c r="A979" i="52"/>
  <c r="A978" i="52"/>
  <c r="A977" i="52"/>
  <c r="A976" i="52"/>
  <c r="A975" i="52"/>
  <c r="A974" i="52"/>
  <c r="A973" i="52"/>
  <c r="A972" i="52"/>
  <c r="A971" i="52"/>
  <c r="A970" i="52"/>
  <c r="A969" i="52"/>
  <c r="A968" i="52"/>
  <c r="A967" i="52"/>
  <c r="A966" i="52"/>
  <c r="A965" i="52"/>
  <c r="A964" i="52"/>
  <c r="A963" i="52"/>
  <c r="A962" i="52"/>
  <c r="A961" i="52"/>
  <c r="A960" i="52"/>
  <c r="A959" i="52"/>
  <c r="A958" i="52"/>
  <c r="A957" i="52"/>
  <c r="A956" i="52"/>
  <c r="A955" i="52"/>
  <c r="A954" i="52"/>
  <c r="A953" i="52"/>
  <c r="A952" i="52"/>
  <c r="A951" i="52"/>
  <c r="A950" i="52"/>
  <c r="A949" i="52"/>
  <c r="A948" i="52"/>
  <c r="A947" i="52"/>
  <c r="A946" i="52"/>
  <c r="A945" i="52"/>
  <c r="A944" i="52"/>
  <c r="A943" i="52"/>
  <c r="A942" i="52"/>
  <c r="A941" i="52"/>
  <c r="A940" i="52"/>
  <c r="A939" i="52"/>
  <c r="A938" i="52"/>
  <c r="A937" i="52"/>
  <c r="A936" i="52"/>
  <c r="A935" i="52"/>
  <c r="A934" i="52"/>
  <c r="A933" i="52"/>
  <c r="A932" i="52"/>
  <c r="A931" i="52"/>
  <c r="A930" i="52"/>
  <c r="A929" i="52"/>
  <c r="A928" i="52"/>
  <c r="A927" i="52"/>
  <c r="A926" i="52"/>
  <c r="A925" i="52"/>
  <c r="A924" i="52"/>
  <c r="A923" i="52"/>
  <c r="A922" i="52"/>
  <c r="A921" i="52"/>
  <c r="A920" i="52"/>
  <c r="A919" i="52"/>
  <c r="A918" i="52"/>
  <c r="A917" i="52"/>
  <c r="A916" i="52"/>
  <c r="A915" i="52"/>
  <c r="A914" i="52"/>
  <c r="A913" i="52"/>
  <c r="A912" i="52"/>
  <c r="A911" i="52"/>
  <c r="A910" i="52"/>
  <c r="A909" i="52"/>
  <c r="A908" i="52"/>
  <c r="A907" i="52"/>
  <c r="A906" i="52"/>
  <c r="A905" i="52"/>
  <c r="A904" i="52"/>
  <c r="A903" i="52"/>
  <c r="A902" i="52"/>
  <c r="A901" i="52"/>
  <c r="A900" i="52"/>
  <c r="A899" i="52"/>
  <c r="A898" i="52"/>
  <c r="A897" i="52"/>
  <c r="A896" i="52"/>
  <c r="A895" i="52"/>
  <c r="A894" i="52"/>
  <c r="A893" i="52"/>
  <c r="A892" i="52"/>
  <c r="A891" i="52"/>
  <c r="A890" i="52"/>
  <c r="A889" i="52"/>
  <c r="A888" i="52"/>
  <c r="A887" i="52"/>
  <c r="A886" i="52"/>
  <c r="A885" i="52"/>
  <c r="A884" i="52"/>
  <c r="A883" i="52"/>
  <c r="A882" i="52"/>
  <c r="A881" i="52"/>
  <c r="A880" i="52"/>
  <c r="A879" i="52"/>
  <c r="A878" i="52"/>
  <c r="A877" i="52"/>
  <c r="A876" i="52"/>
  <c r="A875" i="52"/>
  <c r="A874" i="52"/>
  <c r="A873" i="52"/>
  <c r="A872" i="52"/>
  <c r="A871" i="52"/>
  <c r="A870" i="52"/>
  <c r="A869" i="52"/>
  <c r="A868" i="52"/>
  <c r="A867" i="52"/>
  <c r="A866" i="52"/>
  <c r="A865" i="52"/>
  <c r="A864" i="52"/>
  <c r="A863" i="52"/>
  <c r="A862" i="52"/>
  <c r="A861" i="52"/>
  <c r="A860" i="52"/>
  <c r="A859" i="52"/>
  <c r="A858" i="52"/>
  <c r="A857" i="52"/>
  <c r="A856" i="52"/>
  <c r="A855" i="52"/>
  <c r="A854" i="52"/>
  <c r="A853" i="52"/>
  <c r="A852" i="52"/>
  <c r="A851" i="52"/>
  <c r="A850" i="52"/>
  <c r="A849" i="52"/>
  <c r="A848" i="52"/>
  <c r="A847" i="52"/>
  <c r="A846" i="52"/>
  <c r="A845" i="52"/>
  <c r="A844" i="52"/>
  <c r="A843" i="52"/>
  <c r="A842" i="52"/>
  <c r="A841" i="52"/>
  <c r="A840" i="52"/>
  <c r="A839" i="52"/>
  <c r="A838" i="52"/>
  <c r="A837" i="52"/>
  <c r="A836" i="52"/>
  <c r="A835" i="52"/>
  <c r="A834" i="52"/>
  <c r="A833" i="52"/>
  <c r="A832" i="52"/>
  <c r="A831" i="52"/>
  <c r="A830" i="52"/>
  <c r="A829" i="52"/>
  <c r="A828" i="52"/>
  <c r="A827" i="52"/>
  <c r="A826" i="52"/>
  <c r="A825" i="52"/>
  <c r="A824" i="52"/>
  <c r="A823" i="52"/>
  <c r="A822" i="52"/>
  <c r="A821" i="52"/>
  <c r="A820" i="52"/>
  <c r="A819" i="52"/>
  <c r="A818" i="52"/>
  <c r="A817" i="52"/>
  <c r="A816" i="52"/>
  <c r="A815" i="52"/>
  <c r="A814" i="52"/>
  <c r="A813" i="52"/>
  <c r="A812" i="52"/>
  <c r="A811" i="52"/>
  <c r="A810" i="52"/>
  <c r="A809" i="52"/>
  <c r="A808" i="52"/>
  <c r="A807" i="52"/>
  <c r="A806" i="52"/>
  <c r="A805" i="52"/>
  <c r="A804" i="52"/>
  <c r="A803" i="52"/>
  <c r="A802" i="52"/>
  <c r="A801" i="52"/>
  <c r="A800" i="52"/>
  <c r="A799" i="52"/>
  <c r="A798" i="52"/>
  <c r="A797" i="52"/>
  <c r="A796" i="52"/>
  <c r="A795" i="52"/>
  <c r="A794" i="52"/>
  <c r="A793" i="52"/>
  <c r="A792" i="52"/>
  <c r="A791" i="52"/>
  <c r="A790" i="52"/>
  <c r="A789" i="52"/>
  <c r="A788" i="52"/>
  <c r="A787" i="52"/>
  <c r="A786" i="52"/>
  <c r="A785" i="52"/>
  <c r="A784" i="52"/>
  <c r="A783" i="52"/>
  <c r="A782" i="52"/>
  <c r="A781" i="52"/>
  <c r="A780" i="52"/>
  <c r="A779" i="52"/>
  <c r="A778" i="52"/>
  <c r="A777" i="52"/>
  <c r="A776" i="52"/>
  <c r="A775" i="52"/>
  <c r="A774" i="52"/>
  <c r="A773" i="52"/>
  <c r="A772" i="52"/>
  <c r="A771" i="52"/>
  <c r="A770" i="52"/>
  <c r="A769" i="52"/>
  <c r="A768" i="52"/>
  <c r="A767" i="52"/>
  <c r="A766" i="52"/>
  <c r="A765" i="52"/>
  <c r="A764" i="52"/>
  <c r="A763" i="52"/>
  <c r="A762" i="52"/>
  <c r="A761" i="52"/>
  <c r="A760" i="52"/>
  <c r="A759" i="52"/>
  <c r="A758" i="52"/>
  <c r="A757" i="52"/>
  <c r="A756" i="52"/>
  <c r="A755" i="52"/>
  <c r="A754" i="52"/>
  <c r="A753" i="52"/>
  <c r="A752" i="52"/>
  <c r="A751" i="52"/>
  <c r="A750" i="52"/>
  <c r="A749" i="52"/>
  <c r="A748" i="52"/>
  <c r="A747" i="52"/>
  <c r="A746" i="52"/>
  <c r="A745" i="52"/>
  <c r="A744" i="52"/>
  <c r="A743" i="52"/>
  <c r="A742" i="52"/>
  <c r="A741" i="52"/>
  <c r="A740" i="52"/>
  <c r="A739" i="52"/>
  <c r="A738" i="52"/>
  <c r="A737" i="52"/>
  <c r="A736" i="52"/>
  <c r="A735" i="52"/>
  <c r="A734" i="52"/>
  <c r="A733" i="52"/>
  <c r="A732" i="52"/>
  <c r="A731" i="52"/>
  <c r="A730" i="52"/>
  <c r="A729" i="52"/>
  <c r="A728" i="52"/>
  <c r="A727" i="52"/>
  <c r="A726" i="52"/>
  <c r="A725" i="52"/>
  <c r="A724" i="52"/>
  <c r="A723" i="52"/>
  <c r="A722" i="52"/>
  <c r="A721" i="52"/>
  <c r="A720" i="52"/>
  <c r="A719" i="52"/>
  <c r="A718" i="52"/>
  <c r="A717" i="52"/>
  <c r="A716" i="52"/>
  <c r="A715" i="52"/>
  <c r="A714" i="52"/>
  <c r="A713" i="52"/>
  <c r="A712" i="52"/>
  <c r="A711" i="52"/>
  <c r="A710" i="52"/>
  <c r="A709" i="52"/>
  <c r="A708" i="52"/>
  <c r="A707" i="52"/>
  <c r="A706" i="52"/>
  <c r="A705" i="52"/>
  <c r="A704" i="52"/>
  <c r="A703" i="52"/>
  <c r="A702" i="52"/>
  <c r="A701" i="52"/>
  <c r="A700" i="52"/>
  <c r="A699" i="52"/>
  <c r="A698" i="52"/>
  <c r="A697" i="52"/>
  <c r="A696" i="52"/>
  <c r="A695" i="52"/>
  <c r="A694" i="52"/>
  <c r="A693" i="52"/>
  <c r="A692" i="52"/>
  <c r="A691" i="52"/>
  <c r="A690" i="52"/>
  <c r="A689" i="52"/>
  <c r="A688" i="52"/>
  <c r="A687" i="52"/>
  <c r="A686" i="52"/>
  <c r="A685" i="52"/>
  <c r="A684" i="52"/>
  <c r="A683" i="52"/>
  <c r="A682" i="52"/>
  <c r="A681" i="52"/>
  <c r="A680" i="52"/>
  <c r="A679" i="52"/>
  <c r="A678" i="52"/>
  <c r="A677" i="52"/>
  <c r="A676" i="52"/>
  <c r="A675" i="52"/>
  <c r="A674" i="52"/>
  <c r="A673" i="52"/>
  <c r="A672" i="52"/>
  <c r="A671" i="52"/>
  <c r="A670" i="52"/>
  <c r="A669" i="52"/>
  <c r="A668" i="52"/>
  <c r="A667" i="52"/>
  <c r="A666" i="52"/>
  <c r="A665" i="52"/>
  <c r="A664" i="52"/>
  <c r="A663" i="52"/>
  <c r="A662" i="52"/>
  <c r="A661" i="52"/>
  <c r="A660" i="52"/>
  <c r="A659" i="52"/>
  <c r="A658" i="52"/>
  <c r="A657" i="52"/>
  <c r="A656" i="52"/>
  <c r="A655" i="52"/>
  <c r="A654" i="52"/>
  <c r="A653" i="52"/>
  <c r="A652" i="52"/>
  <c r="A651" i="52"/>
  <c r="A650" i="52"/>
  <c r="A649" i="52"/>
  <c r="A648" i="52"/>
  <c r="A647" i="52"/>
  <c r="A646" i="52"/>
  <c r="A645" i="52"/>
  <c r="A644" i="52"/>
  <c r="A643" i="52"/>
  <c r="A642" i="52"/>
  <c r="A641" i="52"/>
  <c r="A640" i="52"/>
  <c r="A639" i="52"/>
  <c r="A638" i="52"/>
  <c r="A637" i="52"/>
  <c r="A636" i="52"/>
  <c r="A635" i="52"/>
  <c r="A634" i="52"/>
  <c r="A633" i="52"/>
  <c r="A632" i="52"/>
  <c r="A631" i="52"/>
  <c r="A630" i="52"/>
  <c r="A629" i="52"/>
  <c r="A628" i="52"/>
  <c r="A627" i="52"/>
  <c r="A626" i="52"/>
  <c r="A625" i="52"/>
  <c r="A624" i="52"/>
  <c r="A623" i="52"/>
  <c r="A622" i="52"/>
  <c r="A621" i="52"/>
  <c r="A620" i="52"/>
  <c r="A619" i="52"/>
  <c r="A618" i="52"/>
  <c r="A617" i="52"/>
  <c r="A616" i="52"/>
  <c r="A615" i="52"/>
  <c r="A614" i="52"/>
  <c r="A613" i="52"/>
  <c r="A612" i="52"/>
  <c r="A611" i="52"/>
  <c r="A610" i="52"/>
  <c r="A609" i="52"/>
  <c r="A608" i="52"/>
  <c r="A607" i="52"/>
  <c r="A606" i="52"/>
  <c r="A605" i="52"/>
  <c r="A604" i="52"/>
  <c r="A603" i="52"/>
  <c r="A602" i="52"/>
  <c r="A601" i="52"/>
  <c r="A600" i="52"/>
  <c r="A599" i="52"/>
  <c r="A598" i="52"/>
  <c r="A597" i="52"/>
  <c r="A596" i="52"/>
  <c r="A595" i="52"/>
  <c r="A594" i="52"/>
  <c r="A593" i="52"/>
  <c r="A592" i="52"/>
  <c r="A591" i="52"/>
  <c r="A590" i="52"/>
  <c r="A589" i="52"/>
  <c r="A588" i="52"/>
  <c r="A587" i="52"/>
  <c r="A586" i="52"/>
  <c r="A585" i="52"/>
  <c r="A584" i="52"/>
  <c r="A583" i="52"/>
  <c r="A582" i="52"/>
  <c r="A581" i="52"/>
  <c r="A580" i="52"/>
  <c r="A579" i="52"/>
  <c r="A578" i="52"/>
  <c r="A577" i="52"/>
  <c r="A576" i="52"/>
  <c r="A575" i="52"/>
  <c r="A574" i="52"/>
  <c r="A573" i="52"/>
  <c r="A572" i="52"/>
  <c r="A571" i="52"/>
  <c r="A570" i="52"/>
  <c r="A569" i="52"/>
  <c r="A568" i="52"/>
  <c r="A567" i="52"/>
  <c r="A566" i="52"/>
  <c r="A565" i="52"/>
  <c r="A564" i="52"/>
  <c r="A563" i="52"/>
  <c r="A562" i="52"/>
  <c r="A561" i="52"/>
  <c r="A560" i="52"/>
  <c r="A559" i="52"/>
  <c r="A558" i="52"/>
  <c r="A557" i="52"/>
  <c r="A556" i="52"/>
  <c r="A555" i="52"/>
  <c r="A554" i="52"/>
  <c r="A553" i="52"/>
  <c r="A552" i="52"/>
  <c r="A551" i="52"/>
  <c r="A550" i="52"/>
  <c r="A549" i="52"/>
  <c r="A548" i="52"/>
  <c r="A547" i="52"/>
  <c r="A546" i="52"/>
  <c r="A545" i="52"/>
  <c r="A544" i="52"/>
  <c r="A543" i="52"/>
  <c r="A542" i="52"/>
  <c r="A541" i="52"/>
  <c r="A540" i="52"/>
  <c r="A539" i="52"/>
  <c r="A538" i="52"/>
  <c r="A537" i="52"/>
  <c r="A536" i="52"/>
  <c r="A535" i="52"/>
  <c r="A534" i="52"/>
  <c r="A533" i="52"/>
  <c r="A532" i="52"/>
  <c r="A531" i="52"/>
  <c r="A530" i="52"/>
  <c r="A529" i="52"/>
  <c r="A528" i="52"/>
  <c r="A527" i="52"/>
  <c r="A526" i="52"/>
  <c r="A525" i="52"/>
  <c r="A524" i="52"/>
  <c r="A523" i="52"/>
  <c r="A522" i="52"/>
  <c r="A521" i="52"/>
  <c r="A520" i="52"/>
  <c r="A519" i="52"/>
  <c r="A518" i="52"/>
  <c r="A517" i="52"/>
  <c r="A516" i="52"/>
  <c r="A515" i="52"/>
  <c r="A514" i="52"/>
  <c r="A513" i="52"/>
  <c r="A512" i="52"/>
  <c r="A511" i="52"/>
  <c r="A510" i="52"/>
  <c r="A509" i="52"/>
  <c r="A508" i="52"/>
  <c r="A507" i="52"/>
  <c r="A506" i="52"/>
  <c r="A505" i="52"/>
  <c r="A504" i="52"/>
  <c r="A503" i="52"/>
  <c r="A502" i="52"/>
  <c r="A501" i="52"/>
  <c r="A500" i="52"/>
  <c r="A499" i="52"/>
  <c r="A498" i="52"/>
  <c r="A497" i="52"/>
  <c r="A496" i="52"/>
  <c r="A495" i="52"/>
  <c r="A494" i="52"/>
  <c r="A493" i="52"/>
  <c r="A492" i="52"/>
  <c r="A491" i="52"/>
  <c r="A490" i="52"/>
  <c r="A489" i="52"/>
  <c r="A488" i="52"/>
  <c r="A487" i="52"/>
  <c r="A486" i="52"/>
  <c r="A485" i="52"/>
  <c r="A484" i="52"/>
  <c r="A483" i="52"/>
  <c r="A482" i="52"/>
  <c r="A481" i="52"/>
  <c r="A480" i="52"/>
  <c r="A479" i="52"/>
  <c r="A478" i="52"/>
  <c r="A477" i="52"/>
  <c r="A476" i="52"/>
  <c r="A475" i="52"/>
  <c r="A474" i="52"/>
  <c r="A473" i="52"/>
  <c r="A472" i="52"/>
  <c r="A471" i="52"/>
  <c r="A470" i="52"/>
  <c r="A469" i="52"/>
  <c r="A468" i="52"/>
  <c r="A467" i="52"/>
  <c r="A466" i="52"/>
  <c r="A465" i="52"/>
  <c r="A464" i="52"/>
  <c r="A463" i="52"/>
  <c r="A462" i="52"/>
  <c r="A461" i="52"/>
  <c r="A460" i="52"/>
  <c r="A459" i="52"/>
  <c r="A458" i="52"/>
  <c r="A457" i="52"/>
  <c r="A456" i="52"/>
  <c r="A455" i="52"/>
  <c r="A454" i="52"/>
  <c r="A453" i="52"/>
  <c r="A452" i="52"/>
  <c r="A451" i="52"/>
  <c r="A450" i="52"/>
  <c r="A449" i="52"/>
  <c r="A448" i="52"/>
  <c r="A447" i="52"/>
  <c r="A446" i="52"/>
  <c r="A445" i="52"/>
  <c r="A444" i="52"/>
  <c r="A443" i="52"/>
  <c r="A442" i="52"/>
  <c r="A441" i="52"/>
  <c r="A440" i="52"/>
  <c r="A439" i="52"/>
  <c r="A438" i="52"/>
  <c r="A437" i="52"/>
  <c r="A436" i="52"/>
  <c r="A435" i="52"/>
  <c r="A434" i="52"/>
  <c r="A433" i="52"/>
  <c r="A432" i="52"/>
  <c r="A431" i="52"/>
  <c r="A430" i="52"/>
  <c r="A429" i="52"/>
  <c r="A428" i="52"/>
  <c r="A427" i="52"/>
  <c r="A426" i="52"/>
  <c r="A425" i="52"/>
  <c r="A424" i="52"/>
  <c r="A423" i="52"/>
  <c r="A422" i="52"/>
  <c r="A421" i="52"/>
  <c r="A420" i="52"/>
  <c r="A419" i="52"/>
  <c r="A418" i="52"/>
  <c r="A417" i="52"/>
  <c r="A416" i="52"/>
  <c r="A415" i="52"/>
  <c r="A414" i="52"/>
  <c r="A413" i="52"/>
  <c r="A412" i="52"/>
  <c r="A411" i="52"/>
  <c r="A410" i="52"/>
  <c r="A409" i="52"/>
  <c r="A408" i="52"/>
  <c r="A407" i="52"/>
  <c r="A406" i="52"/>
  <c r="A405" i="52"/>
  <c r="A404" i="52"/>
  <c r="A403" i="52"/>
  <c r="A402" i="52"/>
  <c r="A401" i="52"/>
  <c r="A400" i="52"/>
  <c r="A399" i="52"/>
  <c r="A398" i="52"/>
  <c r="A397" i="52"/>
  <c r="A396" i="52"/>
  <c r="A395" i="52"/>
  <c r="A394" i="52"/>
  <c r="A393" i="52"/>
  <c r="A392" i="52"/>
  <c r="A391" i="52"/>
  <c r="A390" i="52"/>
  <c r="A389" i="52"/>
  <c r="A388" i="52"/>
  <c r="A387" i="52"/>
  <c r="A386" i="52"/>
  <c r="A385" i="52"/>
  <c r="A384" i="52"/>
  <c r="A383" i="52"/>
  <c r="A382" i="52"/>
  <c r="A381" i="52"/>
  <c r="A380" i="52"/>
  <c r="A379" i="52"/>
  <c r="A378" i="52"/>
  <c r="A377" i="52"/>
  <c r="A376" i="52"/>
  <c r="A375" i="52"/>
  <c r="A374" i="52"/>
  <c r="A373" i="52"/>
  <c r="A372" i="52"/>
  <c r="A371" i="52"/>
  <c r="A370" i="52"/>
  <c r="A369" i="52"/>
  <c r="A368" i="52"/>
  <c r="A367" i="52"/>
  <c r="A366" i="52"/>
  <c r="A365" i="52"/>
  <c r="A364" i="52"/>
  <c r="A363" i="52"/>
  <c r="A362" i="52"/>
  <c r="A361" i="52"/>
  <c r="A360" i="52"/>
  <c r="A359" i="52"/>
  <c r="A358" i="52"/>
  <c r="A357" i="52"/>
  <c r="A356" i="52"/>
  <c r="A355" i="52"/>
  <c r="A354" i="52"/>
  <c r="A353" i="52"/>
  <c r="A352" i="52"/>
  <c r="A351" i="52"/>
  <c r="A350" i="52"/>
  <c r="A349" i="52"/>
  <c r="A348" i="52"/>
  <c r="A347" i="52"/>
  <c r="A346" i="52"/>
  <c r="A345" i="52"/>
  <c r="A344" i="52"/>
  <c r="A343" i="52"/>
  <c r="A342" i="52"/>
  <c r="A341" i="52"/>
  <c r="A340" i="52"/>
  <c r="A339" i="52"/>
  <c r="A338" i="52"/>
  <c r="A337" i="52"/>
  <c r="A336" i="52"/>
  <c r="A335" i="52"/>
  <c r="A334" i="52"/>
  <c r="A333" i="52"/>
  <c r="A332" i="52"/>
  <c r="A331" i="52"/>
  <c r="A330" i="52"/>
  <c r="A329" i="52"/>
  <c r="A328" i="52"/>
  <c r="A327" i="52"/>
  <c r="A326" i="52"/>
  <c r="A325" i="52"/>
  <c r="A324" i="52"/>
  <c r="A323" i="52"/>
  <c r="A322" i="52"/>
  <c r="A321" i="52"/>
  <c r="A320" i="52"/>
  <c r="A319" i="52"/>
  <c r="A318" i="52"/>
  <c r="A317" i="52"/>
  <c r="A316" i="52"/>
  <c r="A315" i="52"/>
  <c r="A314" i="52"/>
  <c r="A313" i="52"/>
  <c r="A312" i="52"/>
  <c r="A311" i="52"/>
  <c r="A310" i="52"/>
  <c r="A309" i="52"/>
  <c r="A308" i="52"/>
  <c r="A307" i="52"/>
  <c r="A306" i="52"/>
  <c r="A305" i="52"/>
  <c r="A304" i="52"/>
  <c r="A303" i="52"/>
  <c r="A302" i="52"/>
  <c r="A301" i="52"/>
  <c r="A300" i="52"/>
  <c r="A299" i="52"/>
  <c r="A298" i="52"/>
  <c r="A297" i="52"/>
  <c r="A296" i="52"/>
  <c r="A295" i="52"/>
  <c r="A294" i="52"/>
  <c r="A293" i="52"/>
  <c r="A292" i="52"/>
  <c r="A291" i="52"/>
  <c r="A290" i="52"/>
  <c r="A289" i="52"/>
  <c r="A288" i="52"/>
  <c r="A287" i="52"/>
  <c r="A286" i="52"/>
  <c r="A285" i="52"/>
  <c r="A284" i="52"/>
  <c r="A283" i="52"/>
  <c r="A282" i="52"/>
  <c r="A281" i="52"/>
  <c r="A280" i="52"/>
  <c r="A279" i="52"/>
  <c r="A278" i="52"/>
  <c r="A277" i="52"/>
  <c r="A276" i="52"/>
  <c r="A275" i="52"/>
  <c r="A274" i="52"/>
  <c r="A273" i="52"/>
  <c r="A272" i="52"/>
  <c r="A271" i="52"/>
  <c r="A270" i="52"/>
  <c r="A269" i="52"/>
  <c r="A268" i="52"/>
  <c r="A267" i="52"/>
  <c r="A266" i="52"/>
  <c r="A265" i="52"/>
  <c r="A264" i="52"/>
  <c r="A263" i="52"/>
  <c r="A262" i="52"/>
  <c r="A261" i="52"/>
  <c r="A260" i="52"/>
  <c r="A259" i="52"/>
  <c r="A258" i="52"/>
  <c r="A257" i="52"/>
  <c r="A256" i="52"/>
  <c r="A255" i="52"/>
  <c r="A254" i="52"/>
  <c r="A253" i="52"/>
  <c r="A252" i="52"/>
  <c r="A251" i="52"/>
  <c r="A250" i="52"/>
  <c r="A249" i="52"/>
  <c r="A248" i="52"/>
  <c r="A247" i="52"/>
  <c r="A246" i="52"/>
  <c r="A245" i="52"/>
  <c r="A244" i="52"/>
  <c r="A243" i="52"/>
  <c r="A242" i="52"/>
  <c r="A241" i="52"/>
  <c r="A240" i="52"/>
  <c r="A239" i="52"/>
  <c r="A238" i="52"/>
  <c r="A237" i="52"/>
  <c r="A236" i="52"/>
  <c r="A235" i="52"/>
  <c r="A234" i="52"/>
  <c r="A233" i="52"/>
  <c r="A232" i="52"/>
  <c r="A231" i="52"/>
  <c r="A230" i="52"/>
  <c r="A229" i="52"/>
  <c r="A228" i="52"/>
  <c r="A227" i="52"/>
  <c r="A226" i="52"/>
  <c r="A225" i="52"/>
  <c r="A224" i="52"/>
  <c r="A223" i="52"/>
  <c r="A222" i="52"/>
  <c r="A221" i="52"/>
  <c r="A220" i="52"/>
  <c r="A219" i="52"/>
  <c r="A218" i="52"/>
  <c r="A217" i="52"/>
  <c r="A216" i="52"/>
  <c r="A215" i="52"/>
  <c r="A214" i="52"/>
  <c r="A213" i="52"/>
  <c r="A212" i="52"/>
  <c r="A211" i="52"/>
  <c r="A210" i="52"/>
  <c r="A209" i="52"/>
  <c r="A208" i="52"/>
  <c r="A207" i="52"/>
  <c r="A206" i="52"/>
  <c r="A205" i="52"/>
  <c r="A204" i="52"/>
  <c r="A203" i="52"/>
  <c r="A202" i="52"/>
  <c r="A201" i="52"/>
  <c r="A200" i="52"/>
  <c r="A199" i="52"/>
  <c r="A198" i="52"/>
  <c r="A197" i="52"/>
  <c r="A196" i="52"/>
  <c r="A195" i="52"/>
  <c r="A194" i="52"/>
  <c r="A193" i="52"/>
  <c r="A192" i="52"/>
  <c r="A191" i="52"/>
  <c r="A190" i="52"/>
  <c r="A189" i="52"/>
  <c r="A188" i="52"/>
  <c r="A187" i="52"/>
  <c r="A186" i="52"/>
  <c r="A185" i="52"/>
  <c r="A184" i="52"/>
  <c r="A183" i="52"/>
  <c r="A182" i="52"/>
  <c r="A181" i="52"/>
  <c r="A180" i="52"/>
  <c r="A179" i="52"/>
  <c r="A178" i="52"/>
  <c r="A177" i="52"/>
  <c r="A176" i="52"/>
  <c r="A175" i="52"/>
  <c r="A174" i="52"/>
  <c r="A173" i="52"/>
  <c r="A172" i="52"/>
  <c r="A171" i="52"/>
  <c r="A170" i="52"/>
  <c r="A169" i="52"/>
  <c r="A168" i="52"/>
  <c r="A167" i="52"/>
  <c r="A166" i="52"/>
  <c r="A165" i="52"/>
  <c r="A164" i="52"/>
  <c r="A163" i="52"/>
  <c r="A162" i="52"/>
  <c r="A161" i="52"/>
  <c r="A160" i="52"/>
  <c r="A159" i="52"/>
  <c r="A158" i="52"/>
  <c r="A157" i="52"/>
  <c r="A156" i="52"/>
  <c r="A155" i="52"/>
  <c r="A154" i="52"/>
  <c r="A153" i="52"/>
  <c r="A152" i="52"/>
  <c r="A151" i="52"/>
  <c r="A150" i="52"/>
  <c r="A149" i="52"/>
  <c r="A148" i="52"/>
  <c r="A147" i="52"/>
  <c r="A146" i="52"/>
  <c r="A145" i="52"/>
  <c r="A144" i="52"/>
  <c r="A143" i="52"/>
  <c r="A142" i="52"/>
  <c r="A141" i="52"/>
  <c r="A140" i="52"/>
  <c r="A139" i="52"/>
  <c r="A138" i="52"/>
  <c r="A137" i="52"/>
  <c r="A136" i="52"/>
  <c r="A135" i="52"/>
  <c r="A134" i="52"/>
  <c r="A133" i="52"/>
  <c r="A132" i="52"/>
  <c r="A131" i="52"/>
  <c r="A130" i="52"/>
  <c r="A129" i="52"/>
  <c r="A128" i="52"/>
  <c r="A127" i="52"/>
  <c r="A126" i="52"/>
  <c r="A125" i="52"/>
  <c r="A124" i="52"/>
  <c r="A123" i="52"/>
  <c r="A122" i="52"/>
  <c r="A121" i="52"/>
  <c r="A120" i="52"/>
  <c r="A119" i="52"/>
  <c r="A118" i="52"/>
  <c r="A117" i="52"/>
  <c r="A116" i="52"/>
  <c r="A115" i="52"/>
  <c r="A114" i="52"/>
  <c r="A113" i="52"/>
  <c r="A112" i="52"/>
  <c r="A111" i="52"/>
  <c r="A110" i="52"/>
  <c r="A109" i="52"/>
  <c r="A108" i="52"/>
  <c r="A107" i="52"/>
  <c r="A106" i="52"/>
  <c r="A105" i="52"/>
  <c r="A104" i="52"/>
  <c r="A103" i="52"/>
  <c r="A102" i="52"/>
  <c r="A101" i="52"/>
  <c r="A100" i="52"/>
  <c r="A99" i="52"/>
  <c r="A98" i="52"/>
  <c r="A97" i="52"/>
  <c r="A96" i="52"/>
  <c r="A95" i="52"/>
  <c r="A94" i="52"/>
  <c r="A93" i="52"/>
  <c r="A92" i="52"/>
  <c r="A91" i="52"/>
  <c r="A90" i="52"/>
  <c r="A89" i="52"/>
  <c r="A88" i="52"/>
  <c r="A87" i="52"/>
  <c r="A86" i="52"/>
  <c r="A85" i="52"/>
  <c r="A84" i="52"/>
  <c r="A83" i="52"/>
  <c r="A82" i="52"/>
  <c r="A81" i="52"/>
  <c r="A80" i="52"/>
  <c r="A79" i="52"/>
  <c r="A78" i="52"/>
  <c r="A77" i="52"/>
  <c r="A76" i="52"/>
  <c r="A75" i="52"/>
  <c r="A74" i="52"/>
  <c r="A73" i="52"/>
  <c r="A72" i="52"/>
  <c r="A71" i="52"/>
  <c r="A70" i="52"/>
  <c r="A69" i="52"/>
  <c r="A68" i="52"/>
  <c r="A67" i="52"/>
  <c r="A66" i="52"/>
  <c r="A65" i="52"/>
  <c r="A64" i="52"/>
  <c r="A63" i="52"/>
  <c r="A62" i="52"/>
  <c r="A61" i="52"/>
  <c r="A60" i="52"/>
  <c r="A59" i="52"/>
  <c r="A58" i="52"/>
  <c r="A57" i="52"/>
  <c r="A56" i="52"/>
  <c r="A55" i="52"/>
  <c r="A54" i="52"/>
  <c r="A53" i="52"/>
  <c r="A52" i="52"/>
  <c r="A51" i="52"/>
  <c r="A50" i="52"/>
  <c r="A49" i="52"/>
  <c r="A48" i="52"/>
  <c r="A47" i="52"/>
  <c r="A46" i="52"/>
  <c r="A45" i="52"/>
  <c r="A44" i="52"/>
  <c r="A43" i="52"/>
  <c r="A42" i="52"/>
  <c r="A41" i="52"/>
  <c r="A40" i="52"/>
  <c r="A39" i="52"/>
  <c r="A38" i="52"/>
  <c r="A37" i="52"/>
  <c r="A36" i="52"/>
  <c r="A35" i="52"/>
  <c r="A34" i="52"/>
  <c r="A33" i="52"/>
  <c r="A32" i="52"/>
  <c r="A31" i="52"/>
  <c r="A30" i="52"/>
  <c r="A29" i="52"/>
  <c r="A28" i="52"/>
  <c r="A27" i="52"/>
  <c r="A26" i="52"/>
  <c r="A25" i="52"/>
  <c r="A24" i="52"/>
  <c r="A23" i="52"/>
  <c r="A22" i="52"/>
  <c r="A21" i="52"/>
  <c r="A20" i="52"/>
  <c r="A19" i="52"/>
  <c r="A18" i="52"/>
  <c r="A17" i="52"/>
  <c r="A16" i="52"/>
  <c r="A15" i="52"/>
  <c r="A14" i="52"/>
  <c r="A13" i="52"/>
  <c r="A12" i="52"/>
  <c r="A11" i="52"/>
  <c r="A10" i="52"/>
  <c r="A9" i="52"/>
  <c r="A8" i="52"/>
  <c r="A7" i="52"/>
  <c r="A6" i="52"/>
  <c r="A5" i="52"/>
  <c r="A4" i="52"/>
  <c r="A3" i="52"/>
  <c r="A2" i="52"/>
  <c r="A7650" i="50"/>
  <c r="A7649" i="50"/>
  <c r="A7648" i="50"/>
  <c r="A7647" i="50"/>
  <c r="A7646" i="50"/>
  <c r="A7645" i="50"/>
  <c r="A7644" i="50"/>
  <c r="A7643" i="50"/>
  <c r="A7642" i="50"/>
  <c r="A7641" i="50"/>
  <c r="A7640" i="50"/>
  <c r="A7639" i="50"/>
  <c r="A7638" i="50"/>
  <c r="A7637" i="50"/>
  <c r="A7636" i="50"/>
  <c r="A7635" i="50"/>
  <c r="A7634" i="50"/>
  <c r="A7633" i="50"/>
  <c r="A7632" i="50"/>
  <c r="A7631" i="50"/>
  <c r="A7630" i="50"/>
  <c r="A7629" i="50"/>
  <c r="A7628" i="50"/>
  <c r="A7627" i="50"/>
  <c r="A7626" i="50"/>
  <c r="A7625" i="50"/>
  <c r="A7624" i="50"/>
  <c r="A7623" i="50"/>
  <c r="A7622" i="50"/>
  <c r="A7621" i="50"/>
  <c r="A7620" i="50"/>
  <c r="A7619" i="50"/>
  <c r="A7618" i="50"/>
  <c r="A7617" i="50"/>
  <c r="A7616" i="50"/>
  <c r="A7615" i="50"/>
  <c r="A7614" i="50"/>
  <c r="A7613" i="50"/>
  <c r="A7612" i="50"/>
  <c r="A7611" i="50"/>
  <c r="A7610" i="50"/>
  <c r="A7609" i="50"/>
  <c r="A7608" i="50"/>
  <c r="A7607" i="50"/>
  <c r="A7606" i="50"/>
  <c r="A7605" i="50"/>
  <c r="A7604" i="50"/>
  <c r="A7603" i="50"/>
  <c r="A7602" i="50"/>
  <c r="A7601" i="50"/>
  <c r="A7600" i="50"/>
  <c r="A7599" i="50"/>
  <c r="A7598" i="50"/>
  <c r="A7597" i="50"/>
  <c r="A7596" i="50"/>
  <c r="A7595" i="50"/>
  <c r="A7594" i="50"/>
  <c r="A7593" i="50"/>
  <c r="A7592" i="50"/>
  <c r="A7591" i="50"/>
  <c r="A7590" i="50"/>
  <c r="A7589" i="50"/>
  <c r="A7588" i="50"/>
  <c r="A7587" i="50"/>
  <c r="A7586" i="50"/>
  <c r="A7585" i="50"/>
  <c r="A7584" i="50"/>
  <c r="A7583" i="50"/>
  <c r="A7582" i="50"/>
  <c r="A7581" i="50"/>
  <c r="A7580" i="50"/>
  <c r="A7579" i="50"/>
  <c r="A7578" i="50"/>
  <c r="A7577" i="50"/>
  <c r="A7576" i="50"/>
  <c r="A7575" i="50"/>
  <c r="A7574" i="50"/>
  <c r="A7573" i="50"/>
  <c r="A7572" i="50"/>
  <c r="A7571" i="50"/>
  <c r="A7570" i="50"/>
  <c r="A7569" i="50"/>
  <c r="A7568" i="50"/>
  <c r="A7567" i="50"/>
  <c r="A7566" i="50"/>
  <c r="A7565" i="50"/>
  <c r="A7564" i="50"/>
  <c r="A7563" i="50"/>
  <c r="A7562" i="50"/>
  <c r="A7561" i="50"/>
  <c r="A7560" i="50"/>
  <c r="A7559" i="50"/>
  <c r="A7558" i="50"/>
  <c r="A7557" i="50"/>
  <c r="A7556" i="50"/>
  <c r="A7555" i="50"/>
  <c r="A7554" i="50"/>
  <c r="A7553" i="50"/>
  <c r="A7552" i="50"/>
  <c r="A7551" i="50"/>
  <c r="A7550" i="50"/>
  <c r="A7549" i="50"/>
  <c r="A7548" i="50"/>
  <c r="A7547" i="50"/>
  <c r="A7546" i="50"/>
  <c r="A7545" i="50"/>
  <c r="A7544" i="50"/>
  <c r="A7543" i="50"/>
  <c r="A7542" i="50"/>
  <c r="A7541" i="50"/>
  <c r="A7540" i="50"/>
  <c r="A7539" i="50"/>
  <c r="A7538" i="50"/>
  <c r="A7537" i="50"/>
  <c r="A7536" i="50"/>
  <c r="A7535" i="50"/>
  <c r="A7534" i="50"/>
  <c r="A7533" i="50"/>
  <c r="A7532" i="50"/>
  <c r="A7531" i="50"/>
  <c r="A7530" i="50"/>
  <c r="A7529" i="50"/>
  <c r="A7528" i="50"/>
  <c r="A7527" i="50"/>
  <c r="A7526" i="50"/>
  <c r="A7525" i="50"/>
  <c r="A7524" i="50"/>
  <c r="A7523" i="50"/>
  <c r="A7522" i="50"/>
  <c r="A7521" i="50"/>
  <c r="A7520" i="50"/>
  <c r="A7519" i="50"/>
  <c r="A7518" i="50"/>
  <c r="A7517" i="50"/>
  <c r="A7516" i="50"/>
  <c r="A7515" i="50"/>
  <c r="A7514" i="50"/>
  <c r="A7513" i="50"/>
  <c r="A7512" i="50"/>
  <c r="A7511" i="50"/>
  <c r="A7510" i="50"/>
  <c r="A7509" i="50"/>
  <c r="A7508" i="50"/>
  <c r="A7507" i="50"/>
  <c r="A7506" i="50"/>
  <c r="A7505" i="50"/>
  <c r="A7504" i="50"/>
  <c r="A7503" i="50"/>
  <c r="A7502" i="50"/>
  <c r="A7501" i="50"/>
  <c r="A7500" i="50"/>
  <c r="A7499" i="50"/>
  <c r="A7498" i="50"/>
  <c r="A7497" i="50"/>
  <c r="A7496" i="50"/>
  <c r="A7495" i="50"/>
  <c r="A7494" i="50"/>
  <c r="A7493" i="50"/>
  <c r="A7492" i="50"/>
  <c r="A7491" i="50"/>
  <c r="A7490" i="50"/>
  <c r="A7489" i="50"/>
  <c r="A7488" i="50"/>
  <c r="A7487" i="50"/>
  <c r="A7486" i="50"/>
  <c r="A7485" i="50"/>
  <c r="A7484" i="50"/>
  <c r="A7483" i="50"/>
  <c r="A7482" i="50"/>
  <c r="A7481" i="50"/>
  <c r="A7480" i="50"/>
  <c r="A7479" i="50"/>
  <c r="A7478" i="50"/>
  <c r="A7477" i="50"/>
  <c r="A7476" i="50"/>
  <c r="A7475" i="50"/>
  <c r="A7474" i="50"/>
  <c r="A7473" i="50"/>
  <c r="A7472" i="50"/>
  <c r="A7471" i="50"/>
  <c r="A7470" i="50"/>
  <c r="A7469" i="50"/>
  <c r="A7468" i="50"/>
  <c r="A7467" i="50"/>
  <c r="A7466" i="50"/>
  <c r="A7465" i="50"/>
  <c r="A7464" i="50"/>
  <c r="A7463" i="50"/>
  <c r="A7462" i="50"/>
  <c r="A7461" i="50"/>
  <c r="A7460" i="50"/>
  <c r="A7459" i="50"/>
  <c r="A7458" i="50"/>
  <c r="A7457" i="50"/>
  <c r="A7456" i="50"/>
  <c r="A7455" i="50"/>
  <c r="A7454" i="50"/>
  <c r="A7453" i="50"/>
  <c r="A7452" i="50"/>
  <c r="A7451" i="50"/>
  <c r="A7450" i="50"/>
  <c r="A7449" i="50"/>
  <c r="A7448" i="50"/>
  <c r="A7447" i="50"/>
  <c r="A7446" i="50"/>
  <c r="A7445" i="50"/>
  <c r="A7444" i="50"/>
  <c r="A7443" i="50"/>
  <c r="A7442" i="50"/>
  <c r="A7441" i="50"/>
  <c r="A7440" i="50"/>
  <c r="A7439" i="50"/>
  <c r="A7438" i="50"/>
  <c r="A7437" i="50"/>
  <c r="A7436" i="50"/>
  <c r="A7435" i="50"/>
  <c r="A7434" i="50"/>
  <c r="A7433" i="50"/>
  <c r="A7432" i="50"/>
  <c r="A7431" i="50"/>
  <c r="A7430" i="50"/>
  <c r="A7429" i="50"/>
  <c r="A7428" i="50"/>
  <c r="A7427" i="50"/>
  <c r="A7426" i="50"/>
  <c r="A7425" i="50"/>
  <c r="A7424" i="50"/>
  <c r="A7423" i="50"/>
  <c r="A7422" i="50"/>
  <c r="A7421" i="50"/>
  <c r="A7420" i="50"/>
  <c r="A7419" i="50"/>
  <c r="A7418" i="50"/>
  <c r="A7417" i="50"/>
  <c r="A7416" i="50"/>
  <c r="A7415" i="50"/>
  <c r="A7414" i="50"/>
  <c r="A7413" i="50"/>
  <c r="A7412" i="50"/>
  <c r="A7411" i="50"/>
  <c r="A7410" i="50"/>
  <c r="A7409" i="50"/>
  <c r="A7408" i="50"/>
  <c r="A7407" i="50"/>
  <c r="A7406" i="50"/>
  <c r="A7405" i="50"/>
  <c r="A7404" i="50"/>
  <c r="A7403" i="50"/>
  <c r="A7402" i="50"/>
  <c r="A7401" i="50"/>
  <c r="A7400" i="50"/>
  <c r="A7399" i="50"/>
  <c r="A7398" i="50"/>
  <c r="A7397" i="50"/>
  <c r="A7396" i="50"/>
  <c r="A7395" i="50"/>
  <c r="A7394" i="50"/>
  <c r="A7393" i="50"/>
  <c r="A7392" i="50"/>
  <c r="A7391" i="50"/>
  <c r="A7390" i="50"/>
  <c r="A7389" i="50"/>
  <c r="A7388" i="50"/>
  <c r="A7387" i="50"/>
  <c r="A7386" i="50"/>
  <c r="A7385" i="50"/>
  <c r="A7384" i="50"/>
  <c r="A7383" i="50"/>
  <c r="A7382" i="50"/>
  <c r="A7381" i="50"/>
  <c r="A7380" i="50"/>
  <c r="A7379" i="50"/>
  <c r="A7378" i="50"/>
  <c r="A7377" i="50"/>
  <c r="A7376" i="50"/>
  <c r="A7375" i="50"/>
  <c r="A7374" i="50"/>
  <c r="A7373" i="50"/>
  <c r="A7372" i="50"/>
  <c r="A7371" i="50"/>
  <c r="A7370" i="50"/>
  <c r="A7369" i="50"/>
  <c r="A7368" i="50"/>
  <c r="A7367" i="50"/>
  <c r="A7366" i="50"/>
  <c r="A7365" i="50"/>
  <c r="A7364" i="50"/>
  <c r="A7363" i="50"/>
  <c r="A7362" i="50"/>
  <c r="A7361" i="50"/>
  <c r="A7360" i="50"/>
  <c r="A7359" i="50"/>
  <c r="A7358" i="50"/>
  <c r="A7357" i="50"/>
  <c r="A7356" i="50"/>
  <c r="A7355" i="50"/>
  <c r="A7354" i="50"/>
  <c r="A7353" i="50"/>
  <c r="A7352" i="50"/>
  <c r="A7351" i="50"/>
  <c r="A7350" i="50"/>
  <c r="A7349" i="50"/>
  <c r="A7348" i="50"/>
  <c r="A7347" i="50"/>
  <c r="A7346" i="50"/>
  <c r="A7345" i="50"/>
  <c r="A7344" i="50"/>
  <c r="A7343" i="50"/>
  <c r="A7342" i="50"/>
  <c r="A7341" i="50"/>
  <c r="A7340" i="50"/>
  <c r="A7339" i="50"/>
  <c r="A7338" i="50"/>
  <c r="A7337" i="50"/>
  <c r="A7336" i="50"/>
  <c r="A7335" i="50"/>
  <c r="A7334" i="50"/>
  <c r="A7333" i="50"/>
  <c r="A7332" i="50"/>
  <c r="A7331" i="50"/>
  <c r="A7330" i="50"/>
  <c r="A7329" i="50"/>
  <c r="A7328" i="50"/>
  <c r="A7327" i="50"/>
  <c r="A7326" i="50"/>
  <c r="A7325" i="50"/>
  <c r="A7324" i="50"/>
  <c r="A7323" i="50"/>
  <c r="A7322" i="50"/>
  <c r="A7321" i="50"/>
  <c r="A7320" i="50"/>
  <c r="A7319" i="50"/>
  <c r="A7318" i="50"/>
  <c r="A7317" i="50"/>
  <c r="A7316" i="50"/>
  <c r="A7315" i="50"/>
  <c r="A7314" i="50"/>
  <c r="A7313" i="50"/>
  <c r="A7312" i="50"/>
  <c r="A7311" i="50"/>
  <c r="A7310" i="50"/>
  <c r="A7309" i="50"/>
  <c r="A7308" i="50"/>
  <c r="A7307" i="50"/>
  <c r="A7306" i="50"/>
  <c r="A7305" i="50"/>
  <c r="A7304" i="50"/>
  <c r="A7303" i="50"/>
  <c r="A7302" i="50"/>
  <c r="A7301" i="50"/>
  <c r="A7300" i="50"/>
  <c r="A7299" i="50"/>
  <c r="A7298" i="50"/>
  <c r="A7297" i="50"/>
  <c r="A7296" i="50"/>
  <c r="A7295" i="50"/>
  <c r="A7294" i="50"/>
  <c r="A7293" i="50"/>
  <c r="A7292" i="50"/>
  <c r="A7291" i="50"/>
  <c r="A7290" i="50"/>
  <c r="A7289" i="50"/>
  <c r="A7288" i="50"/>
  <c r="A7287" i="50"/>
  <c r="A7286" i="50"/>
  <c r="A7285" i="50"/>
  <c r="A7284" i="50"/>
  <c r="A7283" i="50"/>
  <c r="A7282" i="50"/>
  <c r="A7281" i="50"/>
  <c r="A7280" i="50"/>
  <c r="A7279" i="50"/>
  <c r="A7278" i="50"/>
  <c r="A7277" i="50"/>
  <c r="A7276" i="50"/>
  <c r="A7275" i="50"/>
  <c r="A7274" i="50"/>
  <c r="A7273" i="50"/>
  <c r="A7272" i="50"/>
  <c r="A7271" i="50"/>
  <c r="A7270" i="50"/>
  <c r="A7269" i="50"/>
  <c r="A7268" i="50"/>
  <c r="A7267" i="50"/>
  <c r="A7266" i="50"/>
  <c r="A7265" i="50"/>
  <c r="A7264" i="50"/>
  <c r="A7263" i="50"/>
  <c r="A7262" i="50"/>
  <c r="A7261" i="50"/>
  <c r="A7260" i="50"/>
  <c r="A7259" i="50"/>
  <c r="A7258" i="50"/>
  <c r="A7257" i="50"/>
  <c r="A7256" i="50"/>
  <c r="A7255" i="50"/>
  <c r="A7254" i="50"/>
  <c r="A7253" i="50"/>
  <c r="A7252" i="50"/>
  <c r="A7251" i="50"/>
  <c r="A7250" i="50"/>
  <c r="A7249" i="50"/>
  <c r="A7248" i="50"/>
  <c r="A7247" i="50"/>
  <c r="A7246" i="50"/>
  <c r="A7245" i="50"/>
  <c r="A7244" i="50"/>
  <c r="A7243" i="50"/>
  <c r="A7242" i="50"/>
  <c r="A7241" i="50"/>
  <c r="A7240" i="50"/>
  <c r="A7239" i="50"/>
  <c r="A7238" i="50"/>
  <c r="A7237" i="50"/>
  <c r="A7236" i="50"/>
  <c r="A7235" i="50"/>
  <c r="A7234" i="50"/>
  <c r="A7233" i="50"/>
  <c r="A7232" i="50"/>
  <c r="A7231" i="50"/>
  <c r="A7230" i="50"/>
  <c r="A7229" i="50"/>
  <c r="A7228" i="50"/>
  <c r="A7227" i="50"/>
  <c r="A7226" i="50"/>
  <c r="A7225" i="50"/>
  <c r="A7224" i="50"/>
  <c r="A7223" i="50"/>
  <c r="A7222" i="50"/>
  <c r="A7221" i="50"/>
  <c r="A7220" i="50"/>
  <c r="A7219" i="50"/>
  <c r="A7218" i="50"/>
  <c r="A7217" i="50"/>
  <c r="A7216" i="50"/>
  <c r="A7215" i="50"/>
  <c r="A7214" i="50"/>
  <c r="A7213" i="50"/>
  <c r="A7212" i="50"/>
  <c r="A7211" i="50"/>
  <c r="A7210" i="50"/>
  <c r="A7209" i="50"/>
  <c r="A7208" i="50"/>
  <c r="A7207" i="50"/>
  <c r="A7206" i="50"/>
  <c r="A7205" i="50"/>
  <c r="A7204" i="50"/>
  <c r="A7203" i="50"/>
  <c r="A7202" i="50"/>
  <c r="A7201" i="50"/>
  <c r="A7200" i="50"/>
  <c r="A7199" i="50"/>
  <c r="A7198" i="50"/>
  <c r="A7197" i="50"/>
  <c r="A7196" i="50"/>
  <c r="A7195" i="50"/>
  <c r="A7194" i="50"/>
  <c r="A7193" i="50"/>
  <c r="A7192" i="50"/>
  <c r="A7191" i="50"/>
  <c r="A7190" i="50"/>
  <c r="A7189" i="50"/>
  <c r="A7188" i="50"/>
  <c r="A7187" i="50"/>
  <c r="A7186" i="50"/>
  <c r="A7185" i="50"/>
  <c r="A7184" i="50"/>
  <c r="A7183" i="50"/>
  <c r="A7182" i="50"/>
  <c r="A7181" i="50"/>
  <c r="A7180" i="50"/>
  <c r="A7179" i="50"/>
  <c r="A7178" i="50"/>
  <c r="A7177" i="50"/>
  <c r="A7176" i="50"/>
  <c r="A7175" i="50"/>
  <c r="A7174" i="50"/>
  <c r="A7173" i="50"/>
  <c r="A7172" i="50"/>
  <c r="A7171" i="50"/>
  <c r="A7170" i="50"/>
  <c r="A7169" i="50"/>
  <c r="A7168" i="50"/>
  <c r="A7167" i="50"/>
  <c r="A7166" i="50"/>
  <c r="A7165" i="50"/>
  <c r="A7164" i="50"/>
  <c r="A7163" i="50"/>
  <c r="A7162" i="50"/>
  <c r="A7161" i="50"/>
  <c r="A7160" i="50"/>
  <c r="A7159" i="50"/>
  <c r="A7158" i="50"/>
  <c r="A7157" i="50"/>
  <c r="A7156" i="50"/>
  <c r="A7155" i="50"/>
  <c r="A7154" i="50"/>
  <c r="A7153" i="50"/>
  <c r="A7152" i="50"/>
  <c r="A7151" i="50"/>
  <c r="A7150" i="50"/>
  <c r="A7149" i="50"/>
  <c r="A7148" i="50"/>
  <c r="A7147" i="50"/>
  <c r="A7146" i="50"/>
  <c r="A7145" i="50"/>
  <c r="A7144" i="50"/>
  <c r="A7143" i="50"/>
  <c r="A7142" i="50"/>
  <c r="A7141" i="50"/>
  <c r="A7140" i="50"/>
  <c r="A7139" i="50"/>
  <c r="A7138" i="50"/>
  <c r="A7137" i="50"/>
  <c r="A7136" i="50"/>
  <c r="A7135" i="50"/>
  <c r="A7134" i="50"/>
  <c r="A7133" i="50"/>
  <c r="A7132" i="50"/>
  <c r="A7131" i="50"/>
  <c r="A7130" i="50"/>
  <c r="A7129" i="50"/>
  <c r="A7128" i="50"/>
  <c r="A7127" i="50"/>
  <c r="A7126" i="50"/>
  <c r="A7125" i="50"/>
  <c r="A7124" i="50"/>
  <c r="A7123" i="50"/>
  <c r="A7122" i="50"/>
  <c r="A7121" i="50"/>
  <c r="A7120" i="50"/>
  <c r="A7119" i="50"/>
  <c r="A7118" i="50"/>
  <c r="A7117" i="50"/>
  <c r="A7116" i="50"/>
  <c r="A7115" i="50"/>
  <c r="A7114" i="50"/>
  <c r="A7113" i="50"/>
  <c r="A7112" i="50"/>
  <c r="A7111" i="50"/>
  <c r="A7110" i="50"/>
  <c r="A7109" i="50"/>
  <c r="A7108" i="50"/>
  <c r="A7107" i="50"/>
  <c r="A7106" i="50"/>
  <c r="A7105" i="50"/>
  <c r="A7104" i="50"/>
  <c r="A7103" i="50"/>
  <c r="A7102" i="50"/>
  <c r="A7101" i="50"/>
  <c r="A7100" i="50"/>
  <c r="A7099" i="50"/>
  <c r="A7098" i="50"/>
  <c r="A7097" i="50"/>
  <c r="A7096" i="50"/>
  <c r="A7095" i="50"/>
  <c r="A7094" i="50"/>
  <c r="A7093" i="50"/>
  <c r="A7092" i="50"/>
  <c r="A7091" i="50"/>
  <c r="A7090" i="50"/>
  <c r="A7089" i="50"/>
  <c r="A7088" i="50"/>
  <c r="A7087" i="50"/>
  <c r="A7086" i="50"/>
  <c r="A7085" i="50"/>
  <c r="A7084" i="50"/>
  <c r="A7083" i="50"/>
  <c r="A7082" i="50"/>
  <c r="A7081" i="50"/>
  <c r="A7080" i="50"/>
  <c r="A7079" i="50"/>
  <c r="A7078" i="50"/>
  <c r="A7077" i="50"/>
  <c r="A7076" i="50"/>
  <c r="A7075" i="50"/>
  <c r="A7074" i="50"/>
  <c r="A7073" i="50"/>
  <c r="A7072" i="50"/>
  <c r="A7071" i="50"/>
  <c r="A7070" i="50"/>
  <c r="A7069" i="50"/>
  <c r="A7068" i="50"/>
  <c r="A7067" i="50"/>
  <c r="A7066" i="50"/>
  <c r="A7065" i="50"/>
  <c r="A7064" i="50"/>
  <c r="A7063" i="50"/>
  <c r="A7062" i="50"/>
  <c r="A7061" i="50"/>
  <c r="A7060" i="50"/>
  <c r="A7059" i="50"/>
  <c r="A7058" i="50"/>
  <c r="A7057" i="50"/>
  <c r="A7056" i="50"/>
  <c r="A7055" i="50"/>
  <c r="A7054" i="50"/>
  <c r="A7053" i="50"/>
  <c r="A7052" i="50"/>
  <c r="A7051" i="50"/>
  <c r="A7050" i="50"/>
  <c r="A7049" i="50"/>
  <c r="A7048" i="50"/>
  <c r="A7047" i="50"/>
  <c r="A7046" i="50"/>
  <c r="A7045" i="50"/>
  <c r="A7044" i="50"/>
  <c r="A7043" i="50"/>
  <c r="A7042" i="50"/>
  <c r="A7041" i="50"/>
  <c r="A7040" i="50"/>
  <c r="A7039" i="50"/>
  <c r="A7038" i="50"/>
  <c r="A7037" i="50"/>
  <c r="A7036" i="50"/>
  <c r="A7035" i="50"/>
  <c r="A7034" i="50"/>
  <c r="A7033" i="50"/>
  <c r="A7032" i="50"/>
  <c r="A7031" i="50"/>
  <c r="A7030" i="50"/>
  <c r="A7029" i="50"/>
  <c r="A7028" i="50"/>
  <c r="A7027" i="50"/>
  <c r="A7026" i="50"/>
  <c r="A7025" i="50"/>
  <c r="A7024" i="50"/>
  <c r="A7023" i="50"/>
  <c r="A7022" i="50"/>
  <c r="A7021" i="50"/>
  <c r="A7020" i="50"/>
  <c r="A7019" i="50"/>
  <c r="A7018" i="50"/>
  <c r="A7017" i="50"/>
  <c r="A7016" i="50"/>
  <c r="A7015" i="50"/>
  <c r="A7014" i="50"/>
  <c r="A7013" i="50"/>
  <c r="A7012" i="50"/>
  <c r="A7011" i="50"/>
  <c r="A7010" i="50"/>
  <c r="A7009" i="50"/>
  <c r="A7008" i="50"/>
  <c r="A7007" i="50"/>
  <c r="A7006" i="50"/>
  <c r="A7005" i="50"/>
  <c r="A7004" i="50"/>
  <c r="A7003" i="50"/>
  <c r="A7002" i="50"/>
  <c r="A7001" i="50"/>
  <c r="A7000" i="50"/>
  <c r="A6999" i="50"/>
  <c r="A6998" i="50"/>
  <c r="A6997" i="50"/>
  <c r="A6996" i="50"/>
  <c r="A6995" i="50"/>
  <c r="A6994" i="50"/>
  <c r="A6993" i="50"/>
  <c r="A6992" i="50"/>
  <c r="A6991" i="50"/>
  <c r="A6990" i="50"/>
  <c r="A6989" i="50"/>
  <c r="A6988" i="50"/>
  <c r="A6987" i="50"/>
  <c r="A6986" i="50"/>
  <c r="A6985" i="50"/>
  <c r="A6984" i="50"/>
  <c r="A6983" i="50"/>
  <c r="A6982" i="50"/>
  <c r="A6981" i="50"/>
  <c r="A6980" i="50"/>
  <c r="A6979" i="50"/>
  <c r="A6978" i="50"/>
  <c r="A6977" i="50"/>
  <c r="A6976" i="50"/>
  <c r="A6975" i="50"/>
  <c r="A6974" i="50"/>
  <c r="A6973" i="50"/>
  <c r="A6972" i="50"/>
  <c r="A6971" i="50"/>
  <c r="A6970" i="50"/>
  <c r="A6969" i="50"/>
  <c r="A6968" i="50"/>
  <c r="A6967" i="50"/>
  <c r="A6966" i="50"/>
  <c r="A6965" i="50"/>
  <c r="A6964" i="50"/>
  <c r="A6963" i="50"/>
  <c r="A6962" i="50"/>
  <c r="A6961" i="50"/>
  <c r="A6960" i="50"/>
  <c r="A6959" i="50"/>
  <c r="A6958" i="50"/>
  <c r="A6957" i="50"/>
  <c r="A6956" i="50"/>
  <c r="A6955" i="50"/>
  <c r="A6954" i="50"/>
  <c r="A6953" i="50"/>
  <c r="A6952" i="50"/>
  <c r="A6951" i="50"/>
  <c r="A6950" i="50"/>
  <c r="A6949" i="50"/>
  <c r="A6948" i="50"/>
  <c r="A6947" i="50"/>
  <c r="A6946" i="50"/>
  <c r="A6945" i="50"/>
  <c r="A6944" i="50"/>
  <c r="A6943" i="50"/>
  <c r="A6942" i="50"/>
  <c r="A6941" i="50"/>
  <c r="A6940" i="50"/>
  <c r="A6939" i="50"/>
  <c r="A6938" i="50"/>
  <c r="A6937" i="50"/>
  <c r="A6936" i="50"/>
  <c r="A6935" i="50"/>
  <c r="A6934" i="50"/>
  <c r="A6933" i="50"/>
  <c r="A6932" i="50"/>
  <c r="A6931" i="50"/>
  <c r="A6930" i="50"/>
  <c r="A6929" i="50"/>
  <c r="A6928" i="50"/>
  <c r="A6927" i="50"/>
  <c r="A6926" i="50"/>
  <c r="A6925" i="50"/>
  <c r="A6924" i="50"/>
  <c r="A6923" i="50"/>
  <c r="A6922" i="50"/>
  <c r="A6921" i="50"/>
  <c r="A6920" i="50"/>
  <c r="A6919" i="50"/>
  <c r="A6918" i="50"/>
  <c r="A6917" i="50"/>
  <c r="A6916" i="50"/>
  <c r="A6915" i="50"/>
  <c r="A6914" i="50"/>
  <c r="A6913" i="50"/>
  <c r="A6912" i="50"/>
  <c r="A6911" i="50"/>
  <c r="A6910" i="50"/>
  <c r="A6909" i="50"/>
  <c r="A6908" i="50"/>
  <c r="A6907" i="50"/>
  <c r="A6906" i="50"/>
  <c r="A6905" i="50"/>
  <c r="A6904" i="50"/>
  <c r="A6903" i="50"/>
  <c r="A6902" i="50"/>
  <c r="A6901" i="50"/>
  <c r="A6900" i="50"/>
  <c r="A6899" i="50"/>
  <c r="A6898" i="50"/>
  <c r="A6897" i="50"/>
  <c r="A6896" i="50"/>
  <c r="A6895" i="50"/>
  <c r="A6894" i="50"/>
  <c r="A6893" i="50"/>
  <c r="A6892" i="50"/>
  <c r="A6891" i="50"/>
  <c r="A6890" i="50"/>
  <c r="A6889" i="50"/>
  <c r="A6888" i="50"/>
  <c r="A6887" i="50"/>
  <c r="A6886" i="50"/>
  <c r="A6885" i="50"/>
  <c r="A6884" i="50"/>
  <c r="A6883" i="50"/>
  <c r="A6882" i="50"/>
  <c r="A6881" i="50"/>
  <c r="A6880" i="50"/>
  <c r="A6879" i="50"/>
  <c r="A6878" i="50"/>
  <c r="A6877" i="50"/>
  <c r="A6876" i="50"/>
  <c r="A6875" i="50"/>
  <c r="A6874" i="50"/>
  <c r="A6873" i="50"/>
  <c r="A6872" i="50"/>
  <c r="A6871" i="50"/>
  <c r="A6870" i="50"/>
  <c r="A6869" i="50"/>
  <c r="A6868" i="50"/>
  <c r="A6867" i="50"/>
  <c r="A6866" i="50"/>
  <c r="A6865" i="50"/>
  <c r="A6864" i="50"/>
  <c r="A6863" i="50"/>
  <c r="A6862" i="50"/>
  <c r="A6861" i="50"/>
  <c r="A6860" i="50"/>
  <c r="A6859" i="50"/>
  <c r="A6858" i="50"/>
  <c r="A6857" i="50"/>
  <c r="A6856" i="50"/>
  <c r="A6855" i="50"/>
  <c r="A6854" i="50"/>
  <c r="A6853" i="50"/>
  <c r="A6852" i="50"/>
  <c r="A6851" i="50"/>
  <c r="A6850" i="50"/>
  <c r="A6849" i="50"/>
  <c r="A6848" i="50"/>
  <c r="A6847" i="50"/>
  <c r="A6846" i="50"/>
  <c r="A6845" i="50"/>
  <c r="A6844" i="50"/>
  <c r="A6843" i="50"/>
  <c r="A6842" i="50"/>
  <c r="A6841" i="50"/>
  <c r="A6840" i="50"/>
  <c r="A6839" i="50"/>
  <c r="A6838" i="50"/>
  <c r="A6837" i="50"/>
  <c r="A6836" i="50"/>
  <c r="A6835" i="50"/>
  <c r="A6834" i="50"/>
  <c r="A6833" i="50"/>
  <c r="A6832" i="50"/>
  <c r="A6831" i="50"/>
  <c r="A6830" i="50"/>
  <c r="A6829" i="50"/>
  <c r="A6828" i="50"/>
  <c r="A6827" i="50"/>
  <c r="A6826" i="50"/>
  <c r="A6825" i="50"/>
  <c r="A6824" i="50"/>
  <c r="A6823" i="50"/>
  <c r="A6822" i="50"/>
  <c r="A6821" i="50"/>
  <c r="A6820" i="50"/>
  <c r="A6819" i="50"/>
  <c r="A6818" i="50"/>
  <c r="A6817" i="50"/>
  <c r="A6816" i="50"/>
  <c r="A6815" i="50"/>
  <c r="A6814" i="50"/>
  <c r="A6813" i="50"/>
  <c r="A6812" i="50"/>
  <c r="A6811" i="50"/>
  <c r="A6810" i="50"/>
  <c r="A6809" i="50"/>
  <c r="A6808" i="50"/>
  <c r="A6807" i="50"/>
  <c r="A6806" i="50"/>
  <c r="A6805" i="50"/>
  <c r="A6804" i="50"/>
  <c r="A6803" i="50"/>
  <c r="A6802" i="50"/>
  <c r="A6801" i="50"/>
  <c r="A6800" i="50"/>
  <c r="A6799" i="50"/>
  <c r="A6798" i="50"/>
  <c r="A6797" i="50"/>
  <c r="A6796" i="50"/>
  <c r="A6795" i="50"/>
  <c r="A6794" i="50"/>
  <c r="A6793" i="50"/>
  <c r="A6792" i="50"/>
  <c r="A6791" i="50"/>
  <c r="A6790" i="50"/>
  <c r="A6789" i="50"/>
  <c r="A6788" i="50"/>
  <c r="A6787" i="50"/>
  <c r="A6786" i="50"/>
  <c r="A6785" i="50"/>
  <c r="A6784" i="50"/>
  <c r="A6783" i="50"/>
  <c r="A6782" i="50"/>
  <c r="A6781" i="50"/>
  <c r="A6780" i="50"/>
  <c r="A6779" i="50"/>
  <c r="A6778" i="50"/>
  <c r="A6777" i="50"/>
  <c r="A6776" i="50"/>
  <c r="A6775" i="50"/>
  <c r="A6774" i="50"/>
  <c r="A6773" i="50"/>
  <c r="A6772" i="50"/>
  <c r="A6771" i="50"/>
  <c r="A6770" i="50"/>
  <c r="A6769" i="50"/>
  <c r="A6768" i="50"/>
  <c r="A6767" i="50"/>
  <c r="A6766" i="50"/>
  <c r="A6765" i="50"/>
  <c r="A6764" i="50"/>
  <c r="A6763" i="50"/>
  <c r="A6762" i="50"/>
  <c r="A6761" i="50"/>
  <c r="A6760" i="50"/>
  <c r="A6759" i="50"/>
  <c r="A6758" i="50"/>
  <c r="A6757" i="50"/>
  <c r="A6756" i="50"/>
  <c r="A6755" i="50"/>
  <c r="A6754" i="50"/>
  <c r="A6753" i="50"/>
  <c r="A6752" i="50"/>
  <c r="A6751" i="50"/>
  <c r="A6750" i="50"/>
  <c r="A6749" i="50"/>
  <c r="A6748" i="50"/>
  <c r="A6747" i="50"/>
  <c r="A6746" i="50"/>
  <c r="A6745" i="50"/>
  <c r="A6744" i="50"/>
  <c r="A6743" i="50"/>
  <c r="A6742" i="50"/>
  <c r="A6741" i="50"/>
  <c r="A6740" i="50"/>
  <c r="A6739" i="50"/>
  <c r="A6738" i="50"/>
  <c r="A6737" i="50"/>
  <c r="A6736" i="50"/>
  <c r="A6735" i="50"/>
  <c r="A6734" i="50"/>
  <c r="A6733" i="50"/>
  <c r="A6732" i="50"/>
  <c r="A6731" i="50"/>
  <c r="A6730" i="50"/>
  <c r="A6729" i="50"/>
  <c r="A6728" i="50"/>
  <c r="A6727" i="50"/>
  <c r="A6726" i="50"/>
  <c r="A6725" i="50"/>
  <c r="A6724" i="50"/>
  <c r="A6723" i="50"/>
  <c r="A6722" i="50"/>
  <c r="A6721" i="50"/>
  <c r="A6720" i="50"/>
  <c r="A6719" i="50"/>
  <c r="A6718" i="50"/>
  <c r="A6717" i="50"/>
  <c r="A6716" i="50"/>
  <c r="A6715" i="50"/>
  <c r="A6714" i="50"/>
  <c r="A6713" i="50"/>
  <c r="A6712" i="50"/>
  <c r="A6711" i="50"/>
  <c r="A6710" i="50"/>
  <c r="A6709" i="50"/>
  <c r="A6708" i="50"/>
  <c r="A6707" i="50"/>
  <c r="A6706" i="50"/>
  <c r="A6705" i="50"/>
  <c r="A6704" i="50"/>
  <c r="A6703" i="50"/>
  <c r="A6702" i="50"/>
  <c r="A6701" i="50"/>
  <c r="A6700" i="50"/>
  <c r="A6699" i="50"/>
  <c r="A6698" i="50"/>
  <c r="A6697" i="50"/>
  <c r="A6696" i="50"/>
  <c r="A6695" i="50"/>
  <c r="A6694" i="50"/>
  <c r="A6693" i="50"/>
  <c r="A6692" i="50"/>
  <c r="A6691" i="50"/>
  <c r="A6690" i="50"/>
  <c r="A6689" i="50"/>
  <c r="A6688" i="50"/>
  <c r="A6687" i="50"/>
  <c r="A6686" i="50"/>
  <c r="A6685" i="50"/>
  <c r="A6684" i="50"/>
  <c r="A6683" i="50"/>
  <c r="A6682" i="50"/>
  <c r="A6681" i="50"/>
  <c r="A6680" i="50"/>
  <c r="A6679" i="50"/>
  <c r="A6678" i="50"/>
  <c r="A6677" i="50"/>
  <c r="A6676" i="50"/>
  <c r="A6675" i="50"/>
  <c r="A6674" i="50"/>
  <c r="A6673" i="50"/>
  <c r="A6672" i="50"/>
  <c r="A6671" i="50"/>
  <c r="A6670" i="50"/>
  <c r="A6669" i="50"/>
  <c r="A6668" i="50"/>
  <c r="A6667" i="50"/>
  <c r="A6666" i="50"/>
  <c r="A6665" i="50"/>
  <c r="A6664" i="50"/>
  <c r="A6663" i="50"/>
  <c r="A6662" i="50"/>
  <c r="A6661" i="50"/>
  <c r="A6660" i="50"/>
  <c r="A6659" i="50"/>
  <c r="A6658" i="50"/>
  <c r="A6657" i="50"/>
  <c r="A6656" i="50"/>
  <c r="A6655" i="50"/>
  <c r="A6654" i="50"/>
  <c r="A6653" i="50"/>
  <c r="A6652" i="50"/>
  <c r="A6651" i="50"/>
  <c r="A6650" i="50"/>
  <c r="A6649" i="50"/>
  <c r="A6648" i="50"/>
  <c r="A6647" i="50"/>
  <c r="A6646" i="50"/>
  <c r="A6645" i="50"/>
  <c r="A6644" i="50"/>
  <c r="A6643" i="50"/>
  <c r="A6642" i="50"/>
  <c r="A6641" i="50"/>
  <c r="A6640" i="50"/>
  <c r="A6639" i="50"/>
  <c r="A6638" i="50"/>
  <c r="A6637" i="50"/>
  <c r="A6636" i="50"/>
  <c r="A6635" i="50"/>
  <c r="A6634" i="50"/>
  <c r="A6633" i="50"/>
  <c r="A6632" i="50"/>
  <c r="A6631" i="50"/>
  <c r="A6630" i="50"/>
  <c r="A6629" i="50"/>
  <c r="A6628" i="50"/>
  <c r="A6627" i="50"/>
  <c r="A6626" i="50"/>
  <c r="A6625" i="50"/>
  <c r="A6624" i="50"/>
  <c r="A6623" i="50"/>
  <c r="A6622" i="50"/>
  <c r="A6621" i="50"/>
  <c r="A6620" i="50"/>
  <c r="A6619" i="50"/>
  <c r="A6618" i="50"/>
  <c r="A6617" i="50"/>
  <c r="A6616" i="50"/>
  <c r="A6615" i="50"/>
  <c r="A6614" i="50"/>
  <c r="A6613" i="50"/>
  <c r="A6612" i="50"/>
  <c r="A6611" i="50"/>
  <c r="A6610" i="50"/>
  <c r="A6609" i="50"/>
  <c r="A6608" i="50"/>
  <c r="A6607" i="50"/>
  <c r="A6606" i="50"/>
  <c r="A6605" i="50"/>
  <c r="A6604" i="50"/>
  <c r="A6603" i="50"/>
  <c r="A6602" i="50"/>
  <c r="A6601" i="50"/>
  <c r="A6600" i="50"/>
  <c r="A6599" i="50"/>
  <c r="A6598" i="50"/>
  <c r="A6597" i="50"/>
  <c r="A6596" i="50"/>
  <c r="A6595" i="50"/>
  <c r="A6594" i="50"/>
  <c r="A6593" i="50"/>
  <c r="A6592" i="50"/>
  <c r="A6591" i="50"/>
  <c r="A6590" i="50"/>
  <c r="A6589" i="50"/>
  <c r="A6588" i="50"/>
  <c r="A6587" i="50"/>
  <c r="A6586" i="50"/>
  <c r="A6585" i="50"/>
  <c r="A6584" i="50"/>
  <c r="A6583" i="50"/>
  <c r="A6582" i="50"/>
  <c r="A6581" i="50"/>
  <c r="A6580" i="50"/>
  <c r="A6579" i="50"/>
  <c r="A6578" i="50"/>
  <c r="A6577" i="50"/>
  <c r="A6576" i="50"/>
  <c r="A6575" i="50"/>
  <c r="A6574" i="50"/>
  <c r="A6573" i="50"/>
  <c r="A6572" i="50"/>
  <c r="A6571" i="50"/>
  <c r="A6570" i="50"/>
  <c r="A6569" i="50"/>
  <c r="A6568" i="50"/>
  <c r="A6567" i="50"/>
  <c r="A6566" i="50"/>
  <c r="A6565" i="50"/>
  <c r="A6564" i="50"/>
  <c r="A6563" i="50"/>
  <c r="A6562" i="50"/>
  <c r="A6561" i="50"/>
  <c r="A6560" i="50"/>
  <c r="A6559" i="50"/>
  <c r="A6558" i="50"/>
  <c r="A6557" i="50"/>
  <c r="A6556" i="50"/>
  <c r="A6555" i="50"/>
  <c r="A6554" i="50"/>
  <c r="A6553" i="50"/>
  <c r="A6552" i="50"/>
  <c r="A6551" i="50"/>
  <c r="A6550" i="50"/>
  <c r="A6549" i="50"/>
  <c r="A6548" i="50"/>
  <c r="A6547" i="50"/>
  <c r="A6546" i="50"/>
  <c r="A6545" i="50"/>
  <c r="A6544" i="50"/>
  <c r="A6543" i="50"/>
  <c r="A6542" i="50"/>
  <c r="A6541" i="50"/>
  <c r="A6540" i="50"/>
  <c r="A6539" i="50"/>
  <c r="A6538" i="50"/>
  <c r="A6537" i="50"/>
  <c r="A6536" i="50"/>
  <c r="A6535" i="50"/>
  <c r="A6534" i="50"/>
  <c r="A6533" i="50"/>
  <c r="A6532" i="50"/>
  <c r="A6531" i="50"/>
  <c r="A6530" i="50"/>
  <c r="A6529" i="50"/>
  <c r="A6528" i="50"/>
  <c r="A6527" i="50"/>
  <c r="A6526" i="50"/>
  <c r="A6525" i="50"/>
  <c r="A6524" i="50"/>
  <c r="A6523" i="50"/>
  <c r="A6522" i="50"/>
  <c r="A6521" i="50"/>
  <c r="A6520" i="50"/>
  <c r="A6519" i="50"/>
  <c r="A6518" i="50"/>
  <c r="A6517" i="50"/>
  <c r="A6516" i="50"/>
  <c r="A6515" i="50"/>
  <c r="A6514" i="50"/>
  <c r="A6513" i="50"/>
  <c r="A6512" i="50"/>
  <c r="A6511" i="50"/>
  <c r="A6510" i="50"/>
  <c r="A6509" i="50"/>
  <c r="A6508" i="50"/>
  <c r="A6507" i="50"/>
  <c r="A6506" i="50"/>
  <c r="A6505" i="50"/>
  <c r="A6504" i="50"/>
  <c r="A6503" i="50"/>
  <c r="A6502" i="50"/>
  <c r="A6501" i="50"/>
  <c r="A6500" i="50"/>
  <c r="A6499" i="50"/>
  <c r="A6498" i="50"/>
  <c r="A6497" i="50"/>
  <c r="A6496" i="50"/>
  <c r="A6495" i="50"/>
  <c r="A6494" i="50"/>
  <c r="A6493" i="50"/>
  <c r="A6492" i="50"/>
  <c r="A6491" i="50"/>
  <c r="A6490" i="50"/>
  <c r="A6489" i="50"/>
  <c r="A6488" i="50"/>
  <c r="A6487" i="50"/>
  <c r="A6486" i="50"/>
  <c r="A6485" i="50"/>
  <c r="A6484" i="50"/>
  <c r="A6483" i="50"/>
  <c r="A6482" i="50"/>
  <c r="A6481" i="50"/>
  <c r="A6480" i="50"/>
  <c r="A6479" i="50"/>
  <c r="A6478" i="50"/>
  <c r="A6477" i="50"/>
  <c r="A6476" i="50"/>
  <c r="A6475" i="50"/>
  <c r="A6474" i="50"/>
  <c r="A6473" i="50"/>
  <c r="A6472" i="50"/>
  <c r="A6471" i="50"/>
  <c r="A6470" i="50"/>
  <c r="A6469" i="50"/>
  <c r="A6468" i="50"/>
  <c r="A6467" i="50"/>
  <c r="A6466" i="50"/>
  <c r="A6465" i="50"/>
  <c r="A6464" i="50"/>
  <c r="A6463" i="50"/>
  <c r="A6462" i="50"/>
  <c r="A6461" i="50"/>
  <c r="A6460" i="50"/>
  <c r="A6459" i="50"/>
  <c r="A6458" i="50"/>
  <c r="A6457" i="50"/>
  <c r="A6456" i="50"/>
  <c r="A6455" i="50"/>
  <c r="A6454" i="50"/>
  <c r="A6453" i="50"/>
  <c r="A6452" i="50"/>
  <c r="A6451" i="50"/>
  <c r="A6450" i="50"/>
  <c r="A6449" i="50"/>
  <c r="A6448" i="50"/>
  <c r="A6447" i="50"/>
  <c r="A6446" i="50"/>
  <c r="A6445" i="50"/>
  <c r="A6444" i="50"/>
  <c r="A6443" i="50"/>
  <c r="A6442" i="50"/>
  <c r="A6441" i="50"/>
  <c r="A6440" i="50"/>
  <c r="A6439" i="50"/>
  <c r="A6438" i="50"/>
  <c r="A6437" i="50"/>
  <c r="A6436" i="50"/>
  <c r="A6435" i="50"/>
  <c r="A6434" i="50"/>
  <c r="A6433" i="50"/>
  <c r="A6432" i="50"/>
  <c r="A6431" i="50"/>
  <c r="A6430" i="50"/>
  <c r="A6429" i="50"/>
  <c r="A6428" i="50"/>
  <c r="A6427" i="50"/>
  <c r="A6426" i="50"/>
  <c r="A6425" i="50"/>
  <c r="A6424" i="50"/>
  <c r="A6423" i="50"/>
  <c r="A6422" i="50"/>
  <c r="A6421" i="50"/>
  <c r="A6420" i="50"/>
  <c r="A6419" i="50"/>
  <c r="A6418" i="50"/>
  <c r="A6417" i="50"/>
  <c r="A6416" i="50"/>
  <c r="A6415" i="50"/>
  <c r="A6414" i="50"/>
  <c r="A6413" i="50"/>
  <c r="A6412" i="50"/>
  <c r="A6411" i="50"/>
  <c r="A6410" i="50"/>
  <c r="A6409" i="50"/>
  <c r="A6408" i="50"/>
  <c r="A6407" i="50"/>
  <c r="A6406" i="50"/>
  <c r="A6405" i="50"/>
  <c r="A6404" i="50"/>
  <c r="A6403" i="50"/>
  <c r="A6402" i="50"/>
  <c r="A6401" i="50"/>
  <c r="A6400" i="50"/>
  <c r="A6399" i="50"/>
  <c r="A6398" i="50"/>
  <c r="A6397" i="50"/>
  <c r="A6396" i="50"/>
  <c r="A6395" i="50"/>
  <c r="A6394" i="50"/>
  <c r="A6393" i="50"/>
  <c r="A6392" i="50"/>
  <c r="A6391" i="50"/>
  <c r="A6390" i="50"/>
  <c r="A6389" i="50"/>
  <c r="A6388" i="50"/>
  <c r="A6387" i="50"/>
  <c r="A6386" i="50"/>
  <c r="A6385" i="50"/>
  <c r="A6384" i="50"/>
  <c r="A6383" i="50"/>
  <c r="A6382" i="50"/>
  <c r="A6381" i="50"/>
  <c r="A6380" i="50"/>
  <c r="A6379" i="50"/>
  <c r="A6378" i="50"/>
  <c r="A6377" i="50"/>
  <c r="A6376" i="50"/>
  <c r="A6375" i="50"/>
  <c r="A6374" i="50"/>
  <c r="A6373" i="50"/>
  <c r="A6372" i="50"/>
  <c r="A6371" i="50"/>
  <c r="A6370" i="50"/>
  <c r="A6369" i="50"/>
  <c r="A6368" i="50"/>
  <c r="A6367" i="50"/>
  <c r="A6366" i="50"/>
  <c r="A6365" i="50"/>
  <c r="A6364" i="50"/>
  <c r="A6363" i="50"/>
  <c r="A6362" i="50"/>
  <c r="A6361" i="50"/>
  <c r="A6360" i="50"/>
  <c r="A6359" i="50"/>
  <c r="A6358" i="50"/>
  <c r="A6357" i="50"/>
  <c r="A6356" i="50"/>
  <c r="A6355" i="50"/>
  <c r="A6354" i="50"/>
  <c r="A6353" i="50"/>
  <c r="A6352" i="50"/>
  <c r="A6351" i="50"/>
  <c r="A6350" i="50"/>
  <c r="A6349" i="50"/>
  <c r="A6348" i="50"/>
  <c r="A6347" i="50"/>
  <c r="A6346" i="50"/>
  <c r="A6345" i="50"/>
  <c r="A6344" i="50"/>
  <c r="A6343" i="50"/>
  <c r="A6342" i="50"/>
  <c r="A6341" i="50"/>
  <c r="A6340" i="50"/>
  <c r="A6339" i="50"/>
  <c r="A6338" i="50"/>
  <c r="A6337" i="50"/>
  <c r="A6336" i="50"/>
  <c r="A6335" i="50"/>
  <c r="A6334" i="50"/>
  <c r="A6333" i="50"/>
  <c r="A6332" i="50"/>
  <c r="A6331" i="50"/>
  <c r="A6330" i="50"/>
  <c r="A6329" i="50"/>
  <c r="A6328" i="50"/>
  <c r="A6327" i="50"/>
  <c r="A6326" i="50"/>
  <c r="A6325" i="50"/>
  <c r="A6324" i="50"/>
  <c r="A6323" i="50"/>
  <c r="A6322" i="50"/>
  <c r="A6321" i="50"/>
  <c r="A6320" i="50"/>
  <c r="A6319" i="50"/>
  <c r="A6318" i="50"/>
  <c r="A6317" i="50"/>
  <c r="A6316" i="50"/>
  <c r="A6315" i="50"/>
  <c r="A6314" i="50"/>
  <c r="A6313" i="50"/>
  <c r="A6312" i="50"/>
  <c r="A6311" i="50"/>
  <c r="A6310" i="50"/>
  <c r="A6309" i="50"/>
  <c r="A6308" i="50"/>
  <c r="A6307" i="50"/>
  <c r="A6306" i="50"/>
  <c r="A6305" i="50"/>
  <c r="A6304" i="50"/>
  <c r="A6303" i="50"/>
  <c r="A6302" i="50"/>
  <c r="A6301" i="50"/>
  <c r="A6300" i="50"/>
  <c r="A6299" i="50"/>
  <c r="A6298" i="50"/>
  <c r="A6297" i="50"/>
  <c r="A6296" i="50"/>
  <c r="A6295" i="50"/>
  <c r="A6294" i="50"/>
  <c r="A6293" i="50"/>
  <c r="A6292" i="50"/>
  <c r="A6291" i="50"/>
  <c r="A6290" i="50"/>
  <c r="A6289" i="50"/>
  <c r="A6288" i="50"/>
  <c r="A6287" i="50"/>
  <c r="A6286" i="50"/>
  <c r="A6285" i="50"/>
  <c r="A6284" i="50"/>
  <c r="A6283" i="50"/>
  <c r="A6282" i="50"/>
  <c r="A6281" i="50"/>
  <c r="A6280" i="50"/>
  <c r="A6279" i="50"/>
  <c r="A6278" i="50"/>
  <c r="A6277" i="50"/>
  <c r="A6276" i="50"/>
  <c r="A6275" i="50"/>
  <c r="A6274" i="50"/>
  <c r="A6273" i="50"/>
  <c r="A6272" i="50"/>
  <c r="A6271" i="50"/>
  <c r="A6270" i="50"/>
  <c r="A6269" i="50"/>
  <c r="A6268" i="50"/>
  <c r="A6267" i="50"/>
  <c r="A6266" i="50"/>
  <c r="A6265" i="50"/>
  <c r="A6264" i="50"/>
  <c r="A6263" i="50"/>
  <c r="A6262" i="50"/>
  <c r="A6261" i="50"/>
  <c r="A6260" i="50"/>
  <c r="A6259" i="50"/>
  <c r="A6258" i="50"/>
  <c r="A6257" i="50"/>
  <c r="A6256" i="50"/>
  <c r="A6255" i="50"/>
  <c r="A6254" i="50"/>
  <c r="A6253" i="50"/>
  <c r="A6252" i="50"/>
  <c r="A6251" i="50"/>
  <c r="A6250" i="50"/>
  <c r="A6249" i="50"/>
  <c r="A6248" i="50"/>
  <c r="A6247" i="50"/>
  <c r="A6246" i="50"/>
  <c r="A6245" i="50"/>
  <c r="A6244" i="50"/>
  <c r="A6243" i="50"/>
  <c r="A6242" i="50"/>
  <c r="A6241" i="50"/>
  <c r="A6240" i="50"/>
  <c r="A6239" i="50"/>
  <c r="A6238" i="50"/>
  <c r="A6237" i="50"/>
  <c r="A6236" i="50"/>
  <c r="A6235" i="50"/>
  <c r="A6234" i="50"/>
  <c r="A6233" i="50"/>
  <c r="A6232" i="50"/>
  <c r="A6231" i="50"/>
  <c r="A6230" i="50"/>
  <c r="A6229" i="50"/>
  <c r="A6228" i="50"/>
  <c r="A6227" i="50"/>
  <c r="A6226" i="50"/>
  <c r="A6225" i="50"/>
  <c r="A6224" i="50"/>
  <c r="A6223" i="50"/>
  <c r="A6222" i="50"/>
  <c r="A6221" i="50"/>
  <c r="A6220" i="50"/>
  <c r="A6219" i="50"/>
  <c r="A6218" i="50"/>
  <c r="A6217" i="50"/>
  <c r="A6216" i="50"/>
  <c r="A6215" i="50"/>
  <c r="A6214" i="50"/>
  <c r="A6213" i="50"/>
  <c r="A6212" i="50"/>
  <c r="A6211" i="50"/>
  <c r="A6210" i="50"/>
  <c r="A6209" i="50"/>
  <c r="A6208" i="50"/>
  <c r="A6207" i="50"/>
  <c r="A6206" i="50"/>
  <c r="A6205" i="50"/>
  <c r="A6204" i="50"/>
  <c r="A6203" i="50"/>
  <c r="A6202" i="50"/>
  <c r="A6201" i="50"/>
  <c r="A6200" i="50"/>
  <c r="A6199" i="50"/>
  <c r="A6198" i="50"/>
  <c r="A6197" i="50"/>
  <c r="A6196" i="50"/>
  <c r="A6195" i="50"/>
  <c r="A6194" i="50"/>
  <c r="A6193" i="50"/>
  <c r="A6192" i="50"/>
  <c r="A6191" i="50"/>
  <c r="A6190" i="50"/>
  <c r="A6189" i="50"/>
  <c r="A6188" i="50"/>
  <c r="A6187" i="50"/>
  <c r="A6186" i="50"/>
  <c r="A6185" i="50"/>
  <c r="A6184" i="50"/>
  <c r="A6183" i="50"/>
  <c r="A6182" i="50"/>
  <c r="A6181" i="50"/>
  <c r="A6180" i="50"/>
  <c r="A6179" i="50"/>
  <c r="A6178" i="50"/>
  <c r="A6177" i="50"/>
  <c r="A6176" i="50"/>
  <c r="A6175" i="50"/>
  <c r="A6174" i="50"/>
  <c r="A6173" i="50"/>
  <c r="A6172" i="50"/>
  <c r="A6171" i="50"/>
  <c r="A6170" i="50"/>
  <c r="A6169" i="50"/>
  <c r="A6168" i="50"/>
  <c r="A6167" i="50"/>
  <c r="A6166" i="50"/>
  <c r="A6165" i="50"/>
  <c r="A6164" i="50"/>
  <c r="A6163" i="50"/>
  <c r="A6162" i="50"/>
  <c r="A6161" i="50"/>
  <c r="A6160" i="50"/>
  <c r="A6159" i="50"/>
  <c r="A6158" i="50"/>
  <c r="A6157" i="50"/>
  <c r="A6156" i="50"/>
  <c r="A6155" i="50"/>
  <c r="A6154" i="50"/>
  <c r="A6153" i="50"/>
  <c r="A6152" i="50"/>
  <c r="A6151" i="50"/>
  <c r="A6150" i="50"/>
  <c r="A6149" i="50"/>
  <c r="A6148" i="50"/>
  <c r="A6147" i="50"/>
  <c r="A6146" i="50"/>
  <c r="A6145" i="50"/>
  <c r="A6144" i="50"/>
  <c r="A6143" i="50"/>
  <c r="A6142" i="50"/>
  <c r="A6141" i="50"/>
  <c r="A6140" i="50"/>
  <c r="A6139" i="50"/>
  <c r="A6138" i="50"/>
  <c r="A6137" i="50"/>
  <c r="A6136" i="50"/>
  <c r="A6135" i="50"/>
  <c r="A6134" i="50"/>
  <c r="A6133" i="50"/>
  <c r="A6132" i="50"/>
  <c r="A6131" i="50"/>
  <c r="A6130" i="50"/>
  <c r="A6129" i="50"/>
  <c r="A6128" i="50"/>
  <c r="A6127" i="50"/>
  <c r="A6126" i="50"/>
  <c r="A6125" i="50"/>
  <c r="A6124" i="50"/>
  <c r="A6123" i="50"/>
  <c r="A6122" i="50"/>
  <c r="A6121" i="50"/>
  <c r="A6120" i="50"/>
  <c r="A6119" i="50"/>
  <c r="A6118" i="50"/>
  <c r="A6117" i="50"/>
  <c r="A6116" i="50"/>
  <c r="A6115" i="50"/>
  <c r="A6114" i="50"/>
  <c r="A6113" i="50"/>
  <c r="A6112" i="50"/>
  <c r="A6111" i="50"/>
  <c r="A6110" i="50"/>
  <c r="A6109" i="50"/>
  <c r="A6108" i="50"/>
  <c r="A6107" i="50"/>
  <c r="A6106" i="50"/>
  <c r="A6105" i="50"/>
  <c r="A6104" i="50"/>
  <c r="A6103" i="50"/>
  <c r="A6102" i="50"/>
  <c r="A6101" i="50"/>
  <c r="A6100" i="50"/>
  <c r="A6099" i="50"/>
  <c r="A6098" i="50"/>
  <c r="A6097" i="50"/>
  <c r="A6096" i="50"/>
  <c r="A6095" i="50"/>
  <c r="A6094" i="50"/>
  <c r="A6093" i="50"/>
  <c r="A6092" i="50"/>
  <c r="A6091" i="50"/>
  <c r="A6090" i="50"/>
  <c r="A6089" i="50"/>
  <c r="A6088" i="50"/>
  <c r="A6087" i="50"/>
  <c r="A6086" i="50"/>
  <c r="A6085" i="50"/>
  <c r="A6084" i="50"/>
  <c r="A6083" i="50"/>
  <c r="A6082" i="50"/>
  <c r="A6081" i="50"/>
  <c r="A6080" i="50"/>
  <c r="A6079" i="50"/>
  <c r="A6078" i="50"/>
  <c r="A6077" i="50"/>
  <c r="A6076" i="50"/>
  <c r="A6075" i="50"/>
  <c r="A6074" i="50"/>
  <c r="A6073" i="50"/>
  <c r="A6072" i="50"/>
  <c r="A6071" i="50"/>
  <c r="A6070" i="50"/>
  <c r="A6069" i="50"/>
  <c r="A6068" i="50"/>
  <c r="A6067" i="50"/>
  <c r="A6066" i="50"/>
  <c r="A6065" i="50"/>
  <c r="A6064" i="50"/>
  <c r="A6063" i="50"/>
  <c r="A6062" i="50"/>
  <c r="A6061" i="50"/>
  <c r="A6060" i="50"/>
  <c r="A6059" i="50"/>
  <c r="A6058" i="50"/>
  <c r="A6057" i="50"/>
  <c r="A6056" i="50"/>
  <c r="A6055" i="50"/>
  <c r="A6054" i="50"/>
  <c r="A6053" i="50"/>
  <c r="A6052" i="50"/>
  <c r="A6051" i="50"/>
  <c r="A6050" i="50"/>
  <c r="A6049" i="50"/>
  <c r="A6048" i="50"/>
  <c r="A6047" i="50"/>
  <c r="A6046" i="50"/>
  <c r="A6045" i="50"/>
  <c r="A6044" i="50"/>
  <c r="A6043" i="50"/>
  <c r="A6042" i="50"/>
  <c r="A6041" i="50"/>
  <c r="A6040" i="50"/>
  <c r="A6039" i="50"/>
  <c r="A6038" i="50"/>
  <c r="A6037" i="50"/>
  <c r="A6036" i="50"/>
  <c r="A6035" i="50"/>
  <c r="A6034" i="50"/>
  <c r="A6033" i="50"/>
  <c r="A6032" i="50"/>
  <c r="A6031" i="50"/>
  <c r="A6030" i="50"/>
  <c r="A6029" i="50"/>
  <c r="A6028" i="50"/>
  <c r="A6027" i="50"/>
  <c r="A6026" i="50"/>
  <c r="A6025" i="50"/>
  <c r="A6024" i="50"/>
  <c r="A6023" i="50"/>
  <c r="A6022" i="50"/>
  <c r="A6021" i="50"/>
  <c r="A6020" i="50"/>
  <c r="A6019" i="50"/>
  <c r="A6018" i="50"/>
  <c r="A6017" i="50"/>
  <c r="A6016" i="50"/>
  <c r="A6015" i="50"/>
  <c r="A6014" i="50"/>
  <c r="A6013" i="50"/>
  <c r="A6012" i="50"/>
  <c r="A6011" i="50"/>
  <c r="A6010" i="50"/>
  <c r="A6009" i="50"/>
  <c r="A6008" i="50"/>
  <c r="A6007" i="50"/>
  <c r="A6006" i="50"/>
  <c r="A6005" i="50"/>
  <c r="A6004" i="50"/>
  <c r="A6003" i="50"/>
  <c r="A6002" i="50"/>
  <c r="A6001" i="50"/>
  <c r="A6000" i="50"/>
  <c r="A5999" i="50"/>
  <c r="A5998" i="50"/>
  <c r="A5997" i="50"/>
  <c r="A5996" i="50"/>
  <c r="A5995" i="50"/>
  <c r="A5994" i="50"/>
  <c r="A5993" i="50"/>
  <c r="A5992" i="50"/>
  <c r="A5991" i="50"/>
  <c r="A5990" i="50"/>
  <c r="A5989" i="50"/>
  <c r="A5988" i="50"/>
  <c r="A5987" i="50"/>
  <c r="A5986" i="50"/>
  <c r="A5985" i="50"/>
  <c r="A5984" i="50"/>
  <c r="A5983" i="50"/>
  <c r="A5982" i="50"/>
  <c r="A5981" i="50"/>
  <c r="A5980" i="50"/>
  <c r="A5979" i="50"/>
  <c r="A5978" i="50"/>
  <c r="A5977" i="50"/>
  <c r="A5976" i="50"/>
  <c r="A5975" i="50"/>
  <c r="A5974" i="50"/>
  <c r="A5973" i="50"/>
  <c r="A5972" i="50"/>
  <c r="A5971" i="50"/>
  <c r="A5970" i="50"/>
  <c r="A5969" i="50"/>
  <c r="A5968" i="50"/>
  <c r="A5967" i="50"/>
  <c r="A5966" i="50"/>
  <c r="A5965" i="50"/>
  <c r="A5964" i="50"/>
  <c r="A5963" i="50"/>
  <c r="A5962" i="50"/>
  <c r="A5961" i="50"/>
  <c r="A5960" i="50"/>
  <c r="A5959" i="50"/>
  <c r="A5958" i="50"/>
  <c r="A5957" i="50"/>
  <c r="A5956" i="50"/>
  <c r="A5955" i="50"/>
  <c r="A5954" i="50"/>
  <c r="A5953" i="50"/>
  <c r="A5952" i="50"/>
  <c r="A5951" i="50"/>
  <c r="A5950" i="50"/>
  <c r="A5949" i="50"/>
  <c r="A5948" i="50"/>
  <c r="A5947" i="50"/>
  <c r="A5946" i="50"/>
  <c r="A5945" i="50"/>
  <c r="A5944" i="50"/>
  <c r="A5943" i="50"/>
  <c r="A5942" i="50"/>
  <c r="A5941" i="50"/>
  <c r="A5940" i="50"/>
  <c r="A5939" i="50"/>
  <c r="A5938" i="50"/>
  <c r="A5937" i="50"/>
  <c r="A5936" i="50"/>
  <c r="A5935" i="50"/>
  <c r="A5934" i="50"/>
  <c r="A5933" i="50"/>
  <c r="A5932" i="50"/>
  <c r="A5931" i="50"/>
  <c r="A5930" i="50"/>
  <c r="A5929" i="50"/>
  <c r="A5928" i="50"/>
  <c r="A5927" i="50"/>
  <c r="A5926" i="50"/>
  <c r="A5925" i="50"/>
  <c r="A5924" i="50"/>
  <c r="A5923" i="50"/>
  <c r="A5922" i="50"/>
  <c r="A5921" i="50"/>
  <c r="A5920" i="50"/>
  <c r="A5919" i="50"/>
  <c r="A5918" i="50"/>
  <c r="A5917" i="50"/>
  <c r="A5916" i="50"/>
  <c r="A5915" i="50"/>
  <c r="A5914" i="50"/>
  <c r="A5913" i="50"/>
  <c r="A5912" i="50"/>
  <c r="A5911" i="50"/>
  <c r="A5910" i="50"/>
  <c r="A5909" i="50"/>
  <c r="A5908" i="50"/>
  <c r="A5907" i="50"/>
  <c r="A5906" i="50"/>
  <c r="A5905" i="50"/>
  <c r="A5904" i="50"/>
  <c r="A5903" i="50"/>
  <c r="A5902" i="50"/>
  <c r="A5901" i="50"/>
  <c r="A5900" i="50"/>
  <c r="A5899" i="50"/>
  <c r="A5898" i="50"/>
  <c r="A5897" i="50"/>
  <c r="A5896" i="50"/>
  <c r="A5895" i="50"/>
  <c r="A5894" i="50"/>
  <c r="A5893" i="50"/>
  <c r="A5892" i="50"/>
  <c r="A5891" i="50"/>
  <c r="A5890" i="50"/>
  <c r="A5889" i="50"/>
  <c r="A5888" i="50"/>
  <c r="A5887" i="50"/>
  <c r="A5886" i="50"/>
  <c r="A5885" i="50"/>
  <c r="A5884" i="50"/>
  <c r="A5883" i="50"/>
  <c r="A5882" i="50"/>
  <c r="A5881" i="50"/>
  <c r="A5880" i="50"/>
  <c r="A5879" i="50"/>
  <c r="A5878" i="50"/>
  <c r="A5877" i="50"/>
  <c r="A5876" i="50"/>
  <c r="A5875" i="50"/>
  <c r="A5874" i="50"/>
  <c r="A5873" i="50"/>
  <c r="A5872" i="50"/>
  <c r="A5871" i="50"/>
  <c r="A5870" i="50"/>
  <c r="A5869" i="50"/>
  <c r="A5868" i="50"/>
  <c r="A5867" i="50"/>
  <c r="A5866" i="50"/>
  <c r="A5865" i="50"/>
  <c r="A5864" i="50"/>
  <c r="A5863" i="50"/>
  <c r="A5862" i="50"/>
  <c r="A5861" i="50"/>
  <c r="A5860" i="50"/>
  <c r="A5859" i="50"/>
  <c r="A5858" i="50"/>
  <c r="A5857" i="50"/>
  <c r="A5856" i="50"/>
  <c r="A5855" i="50"/>
  <c r="A5854" i="50"/>
  <c r="A5853" i="50"/>
  <c r="A5852" i="50"/>
  <c r="A5851" i="50"/>
  <c r="A5850" i="50"/>
  <c r="A5849" i="50"/>
  <c r="A5848" i="50"/>
  <c r="A5847" i="50"/>
  <c r="A5846" i="50"/>
  <c r="A5845" i="50"/>
  <c r="A5844" i="50"/>
  <c r="A5843" i="50"/>
  <c r="A5842" i="50"/>
  <c r="A5841" i="50"/>
  <c r="A5840" i="50"/>
  <c r="A5839" i="50"/>
  <c r="A5838" i="50"/>
  <c r="A5837" i="50"/>
  <c r="A5836" i="50"/>
  <c r="A5835" i="50"/>
  <c r="A5834" i="50"/>
  <c r="A5833" i="50"/>
  <c r="A5832" i="50"/>
  <c r="A5831" i="50"/>
  <c r="A5830" i="50"/>
  <c r="A5829" i="50"/>
  <c r="A5828" i="50"/>
  <c r="A5827" i="50"/>
  <c r="A5826" i="50"/>
  <c r="A5825" i="50"/>
  <c r="A5824" i="50"/>
  <c r="A5823" i="50"/>
  <c r="A5822" i="50"/>
  <c r="A5821" i="50"/>
  <c r="A5820" i="50"/>
  <c r="A5819" i="50"/>
  <c r="A5818" i="50"/>
  <c r="A5817" i="50"/>
  <c r="A5816" i="50"/>
  <c r="A5815" i="50"/>
  <c r="A5814" i="50"/>
  <c r="A5813" i="50"/>
  <c r="A5812" i="50"/>
  <c r="A5811" i="50"/>
  <c r="A5810" i="50"/>
  <c r="A5809" i="50"/>
  <c r="A5808" i="50"/>
  <c r="A5807" i="50"/>
  <c r="A5806" i="50"/>
  <c r="A5805" i="50"/>
  <c r="A5804" i="50"/>
  <c r="A5803" i="50"/>
  <c r="A5802" i="50"/>
  <c r="A5801" i="50"/>
  <c r="A5800" i="50"/>
  <c r="A5799" i="50"/>
  <c r="A5798" i="50"/>
  <c r="A5797" i="50"/>
  <c r="A5796" i="50"/>
  <c r="A5795" i="50"/>
  <c r="A5794" i="50"/>
  <c r="A5793" i="50"/>
  <c r="A5792" i="50"/>
  <c r="A5791" i="50"/>
  <c r="A5790" i="50"/>
  <c r="A5789" i="50"/>
  <c r="A5788" i="50"/>
  <c r="A5787" i="50"/>
  <c r="A5786" i="50"/>
  <c r="A5785" i="50"/>
  <c r="A5784" i="50"/>
  <c r="A5783" i="50"/>
  <c r="A5782" i="50"/>
  <c r="A5781" i="50"/>
  <c r="A5780" i="50"/>
  <c r="A5779" i="50"/>
  <c r="A5778" i="50"/>
  <c r="A5777" i="50"/>
  <c r="A5776" i="50"/>
  <c r="A5775" i="50"/>
  <c r="A5774" i="50"/>
  <c r="A5773" i="50"/>
  <c r="A5772" i="50"/>
  <c r="A5771" i="50"/>
  <c r="A5770" i="50"/>
  <c r="A5769" i="50"/>
  <c r="A5768" i="50"/>
  <c r="A5767" i="50"/>
  <c r="A5766" i="50"/>
  <c r="A5765" i="50"/>
  <c r="A5764" i="50"/>
  <c r="A5763" i="50"/>
  <c r="A5762" i="50"/>
  <c r="A5761" i="50"/>
  <c r="A5760" i="50"/>
  <c r="A5759" i="50"/>
  <c r="A5758" i="50"/>
  <c r="A5757" i="50"/>
  <c r="A5756" i="50"/>
  <c r="A5755" i="50"/>
  <c r="A5754" i="50"/>
  <c r="A5753" i="50"/>
  <c r="A5752" i="50"/>
  <c r="A5751" i="50"/>
  <c r="A5750" i="50"/>
  <c r="A5749" i="50"/>
  <c r="A5748" i="50"/>
  <c r="A5747" i="50"/>
  <c r="A5746" i="50"/>
  <c r="A5745" i="50"/>
  <c r="A5744" i="50"/>
  <c r="A5743" i="50"/>
  <c r="A5742" i="50"/>
  <c r="A5741" i="50"/>
  <c r="A5740" i="50"/>
  <c r="A5739" i="50"/>
  <c r="A5738" i="50"/>
  <c r="A5737" i="50"/>
  <c r="A5736" i="50"/>
  <c r="A5735" i="50"/>
  <c r="A5734" i="50"/>
  <c r="A5733" i="50"/>
  <c r="A5732" i="50"/>
  <c r="A5731" i="50"/>
  <c r="A5730" i="50"/>
  <c r="A5729" i="50"/>
  <c r="A5728" i="50"/>
  <c r="A5727" i="50"/>
  <c r="A5726" i="50"/>
  <c r="A5725" i="50"/>
  <c r="A5724" i="50"/>
  <c r="A5723" i="50"/>
  <c r="A5722" i="50"/>
  <c r="A5721" i="50"/>
  <c r="A5720" i="50"/>
  <c r="A5719" i="50"/>
  <c r="A5718" i="50"/>
  <c r="A5717" i="50"/>
  <c r="A5716" i="50"/>
  <c r="A5715" i="50"/>
  <c r="A5714" i="50"/>
  <c r="A5713" i="50"/>
  <c r="A5712" i="50"/>
  <c r="A5711" i="50"/>
  <c r="A5710" i="50"/>
  <c r="A5709" i="50"/>
  <c r="A5708" i="50"/>
  <c r="A5707" i="50"/>
  <c r="A5706" i="50"/>
  <c r="A5705" i="50"/>
  <c r="A5704" i="50"/>
  <c r="A5703" i="50"/>
  <c r="A5702" i="50"/>
  <c r="A5701" i="50"/>
  <c r="A5700" i="50"/>
  <c r="A5699" i="50"/>
  <c r="A5698" i="50"/>
  <c r="A5697" i="50"/>
  <c r="A5696" i="50"/>
  <c r="A5695" i="50"/>
  <c r="A5694" i="50"/>
  <c r="A5693" i="50"/>
  <c r="A5692" i="50"/>
  <c r="A5691" i="50"/>
  <c r="A5690" i="50"/>
  <c r="A5689" i="50"/>
  <c r="A5688" i="50"/>
  <c r="A5687" i="50"/>
  <c r="A5686" i="50"/>
  <c r="A5685" i="50"/>
  <c r="A5684" i="50"/>
  <c r="A5683" i="50"/>
  <c r="A5682" i="50"/>
  <c r="A5681" i="50"/>
  <c r="A5680" i="50"/>
  <c r="A5679" i="50"/>
  <c r="A5678" i="50"/>
  <c r="A5677" i="50"/>
  <c r="A5676" i="50"/>
  <c r="A5675" i="50"/>
  <c r="A5674" i="50"/>
  <c r="A5673" i="50"/>
  <c r="A5672" i="50"/>
  <c r="A5671" i="50"/>
  <c r="A5670" i="50"/>
  <c r="A5669" i="50"/>
  <c r="A5668" i="50"/>
  <c r="A5667" i="50"/>
  <c r="A5666" i="50"/>
  <c r="A5665" i="50"/>
  <c r="A5664" i="50"/>
  <c r="A5663" i="50"/>
  <c r="A5662" i="50"/>
  <c r="A5661" i="50"/>
  <c r="A5660" i="50"/>
  <c r="A5659" i="50"/>
  <c r="A5658" i="50"/>
  <c r="A5657" i="50"/>
  <c r="A5656" i="50"/>
  <c r="A5655" i="50"/>
  <c r="A5654" i="50"/>
  <c r="A5653" i="50"/>
  <c r="A5652" i="50"/>
  <c r="A5651" i="50"/>
  <c r="A5650" i="50"/>
  <c r="A5649" i="50"/>
  <c r="A5648" i="50"/>
  <c r="A5647" i="50"/>
  <c r="A5646" i="50"/>
  <c r="A5645" i="50"/>
  <c r="A5644" i="50"/>
  <c r="A5643" i="50"/>
  <c r="A5642" i="50"/>
  <c r="A5641" i="50"/>
  <c r="A5640" i="50"/>
  <c r="A5639" i="50"/>
  <c r="A5638" i="50"/>
  <c r="A5637" i="50"/>
  <c r="A5636" i="50"/>
  <c r="A5635" i="50"/>
  <c r="A5634" i="50"/>
  <c r="A5633" i="50"/>
  <c r="A5632" i="50"/>
  <c r="A5631" i="50"/>
  <c r="A5630" i="50"/>
  <c r="A5629" i="50"/>
  <c r="A5628" i="50"/>
  <c r="A5627" i="50"/>
  <c r="A5626" i="50"/>
  <c r="A5625" i="50"/>
  <c r="A5624" i="50"/>
  <c r="A5623" i="50"/>
  <c r="A5622" i="50"/>
  <c r="A5621" i="50"/>
  <c r="A5620" i="50"/>
  <c r="A5619" i="50"/>
  <c r="A5618" i="50"/>
  <c r="A5617" i="50"/>
  <c r="A5616" i="50"/>
  <c r="A5615" i="50"/>
  <c r="A5614" i="50"/>
  <c r="A5613" i="50"/>
  <c r="A5612" i="50"/>
  <c r="A5611" i="50"/>
  <c r="A5610" i="50"/>
  <c r="A5609" i="50"/>
  <c r="A5608" i="50"/>
  <c r="A5607" i="50"/>
  <c r="A5606" i="50"/>
  <c r="A5605" i="50"/>
  <c r="A5604" i="50"/>
  <c r="A5603" i="50"/>
  <c r="A5602" i="50"/>
  <c r="A5601" i="50"/>
  <c r="A5600" i="50"/>
  <c r="A5599" i="50"/>
  <c r="A5598" i="50"/>
  <c r="A5597" i="50"/>
  <c r="A5596" i="50"/>
  <c r="A5595" i="50"/>
  <c r="A5594" i="50"/>
  <c r="A5593" i="50"/>
  <c r="A5592" i="50"/>
  <c r="A5591" i="50"/>
  <c r="A5590" i="50"/>
  <c r="A5589" i="50"/>
  <c r="A5588" i="50"/>
  <c r="A5587" i="50"/>
  <c r="A5586" i="50"/>
  <c r="A5585" i="50"/>
  <c r="A5584" i="50"/>
  <c r="A5583" i="50"/>
  <c r="A5582" i="50"/>
  <c r="A5581" i="50"/>
  <c r="A5580" i="50"/>
  <c r="A5579" i="50"/>
  <c r="A5578" i="50"/>
  <c r="A5577" i="50"/>
  <c r="A5576" i="50"/>
  <c r="A5575" i="50"/>
  <c r="A5574" i="50"/>
  <c r="A5573" i="50"/>
  <c r="A5572" i="50"/>
  <c r="A5571" i="50"/>
  <c r="A5570" i="50"/>
  <c r="A5569" i="50"/>
  <c r="A5568" i="50"/>
  <c r="A5567" i="50"/>
  <c r="A5566" i="50"/>
  <c r="A5565" i="50"/>
  <c r="A5564" i="50"/>
  <c r="A5563" i="50"/>
  <c r="A5562" i="50"/>
  <c r="A5561" i="50"/>
  <c r="A5560" i="50"/>
  <c r="A5559" i="50"/>
  <c r="A5558" i="50"/>
  <c r="A5557" i="50"/>
  <c r="A5556" i="50"/>
  <c r="A5555" i="50"/>
  <c r="A5554" i="50"/>
  <c r="A5553" i="50"/>
  <c r="A5552" i="50"/>
  <c r="A5551" i="50"/>
  <c r="A5550" i="50"/>
  <c r="A5549" i="50"/>
  <c r="A5548" i="50"/>
  <c r="A5547" i="50"/>
  <c r="A5546" i="50"/>
  <c r="A5545" i="50"/>
  <c r="A5544" i="50"/>
  <c r="A5543" i="50"/>
  <c r="A5542" i="50"/>
  <c r="A5541" i="50"/>
  <c r="A5540" i="50"/>
  <c r="A5539" i="50"/>
  <c r="A5538" i="50"/>
  <c r="A5537" i="50"/>
  <c r="A5536" i="50"/>
  <c r="A5535" i="50"/>
  <c r="A5534" i="50"/>
  <c r="A5533" i="50"/>
  <c r="A5532" i="50"/>
  <c r="A5531" i="50"/>
  <c r="A5530" i="50"/>
  <c r="A5529" i="50"/>
  <c r="A5528" i="50"/>
  <c r="A5527" i="50"/>
  <c r="A5526" i="50"/>
  <c r="A5525" i="50"/>
  <c r="A5524" i="50"/>
  <c r="A5523" i="50"/>
  <c r="A5522" i="50"/>
  <c r="A5521" i="50"/>
  <c r="A5520" i="50"/>
  <c r="A5519" i="50"/>
  <c r="A5518" i="50"/>
  <c r="A5517" i="50"/>
  <c r="A5516" i="50"/>
  <c r="A5515" i="50"/>
  <c r="A5514" i="50"/>
  <c r="A5513" i="50"/>
  <c r="A5512" i="50"/>
  <c r="A5511" i="50"/>
  <c r="A5510" i="50"/>
  <c r="A5509" i="50"/>
  <c r="A5508" i="50"/>
  <c r="A5507" i="50"/>
  <c r="A5506" i="50"/>
  <c r="A5505" i="50"/>
  <c r="A5504" i="50"/>
  <c r="A5503" i="50"/>
  <c r="A5502" i="50"/>
  <c r="A5501" i="50"/>
  <c r="A5500" i="50"/>
  <c r="A5499" i="50"/>
  <c r="A5498" i="50"/>
  <c r="A5497" i="50"/>
  <c r="A5496" i="50"/>
  <c r="A5495" i="50"/>
  <c r="A5494" i="50"/>
  <c r="A5493" i="50"/>
  <c r="A5492" i="50"/>
  <c r="A5491" i="50"/>
  <c r="A5490" i="50"/>
  <c r="A5489" i="50"/>
  <c r="A5488" i="50"/>
  <c r="A5487" i="50"/>
  <c r="A5486" i="50"/>
  <c r="A5485" i="50"/>
  <c r="A5484" i="50"/>
  <c r="A5483" i="50"/>
  <c r="A5482" i="50"/>
  <c r="A5481" i="50"/>
  <c r="A5480" i="50"/>
  <c r="A5479" i="50"/>
  <c r="A5478" i="50"/>
  <c r="A5477" i="50"/>
  <c r="A5476" i="50"/>
  <c r="A5475" i="50"/>
  <c r="A5474" i="50"/>
  <c r="A5473" i="50"/>
  <c r="A5472" i="50"/>
  <c r="A5471" i="50"/>
  <c r="A5470" i="50"/>
  <c r="A5469" i="50"/>
  <c r="A5468" i="50"/>
  <c r="A5467" i="50"/>
  <c r="A5466" i="50"/>
  <c r="A5465" i="50"/>
  <c r="A5464" i="50"/>
  <c r="A5463" i="50"/>
  <c r="A5462" i="50"/>
  <c r="A5461" i="50"/>
  <c r="A5460" i="50"/>
  <c r="A5459" i="50"/>
  <c r="A5458" i="50"/>
  <c r="A5457" i="50"/>
  <c r="A5456" i="50"/>
  <c r="A5455" i="50"/>
  <c r="A5454" i="50"/>
  <c r="A5453" i="50"/>
  <c r="A5452" i="50"/>
  <c r="A5451" i="50"/>
  <c r="A5450" i="50"/>
  <c r="A5449" i="50"/>
  <c r="A5448" i="50"/>
  <c r="A5447" i="50"/>
  <c r="A5446" i="50"/>
  <c r="A5445" i="50"/>
  <c r="A5444" i="50"/>
  <c r="A5443" i="50"/>
  <c r="A5442" i="50"/>
  <c r="A5441" i="50"/>
  <c r="A5440" i="50"/>
  <c r="A5439" i="50"/>
  <c r="A5438" i="50"/>
  <c r="A5437" i="50"/>
  <c r="A5436" i="50"/>
  <c r="A5435" i="50"/>
  <c r="A5434" i="50"/>
  <c r="A5433" i="50"/>
  <c r="A5432" i="50"/>
  <c r="A5431" i="50"/>
  <c r="A5430" i="50"/>
  <c r="A5429" i="50"/>
  <c r="A5428" i="50"/>
  <c r="A5427" i="50"/>
  <c r="A5426" i="50"/>
  <c r="A5425" i="50"/>
  <c r="A5424" i="50"/>
  <c r="A5423" i="50"/>
  <c r="A5422" i="50"/>
  <c r="A5421" i="50"/>
  <c r="A5420" i="50"/>
  <c r="A5419" i="50"/>
  <c r="A5418" i="50"/>
  <c r="A5417" i="50"/>
  <c r="A5416" i="50"/>
  <c r="A5415" i="50"/>
  <c r="A5414" i="50"/>
  <c r="A5413" i="50"/>
  <c r="A5412" i="50"/>
  <c r="A5411" i="50"/>
  <c r="A5410" i="50"/>
  <c r="A5409" i="50"/>
  <c r="A5408" i="50"/>
  <c r="A5407" i="50"/>
  <c r="A5406" i="50"/>
  <c r="A5405" i="50"/>
  <c r="A5404" i="50"/>
  <c r="A5403" i="50"/>
  <c r="A5402" i="50"/>
  <c r="A5401" i="50"/>
  <c r="A5400" i="50"/>
  <c r="A5399" i="50"/>
  <c r="A5398" i="50"/>
  <c r="A5397" i="50"/>
  <c r="A5396" i="50"/>
  <c r="A5395" i="50"/>
  <c r="A5394" i="50"/>
  <c r="A5393" i="50"/>
  <c r="A5392" i="50"/>
  <c r="A5391" i="50"/>
  <c r="A5390" i="50"/>
  <c r="A5389" i="50"/>
  <c r="A5388" i="50"/>
  <c r="A5387" i="50"/>
  <c r="A5386" i="50"/>
  <c r="A5385" i="50"/>
  <c r="A5384" i="50"/>
  <c r="A5383" i="50"/>
  <c r="A5382" i="50"/>
  <c r="A5381" i="50"/>
  <c r="A5380" i="50"/>
  <c r="A5379" i="50"/>
  <c r="A5378" i="50"/>
  <c r="A5377" i="50"/>
  <c r="A5376" i="50"/>
  <c r="A5375" i="50"/>
  <c r="A5374" i="50"/>
  <c r="A5373" i="50"/>
  <c r="A5372" i="50"/>
  <c r="A5371" i="50"/>
  <c r="A5370" i="50"/>
  <c r="A5369" i="50"/>
  <c r="A5368" i="50"/>
  <c r="A5367" i="50"/>
  <c r="A5366" i="50"/>
  <c r="A5365" i="50"/>
  <c r="A5364" i="50"/>
  <c r="A5363" i="50"/>
  <c r="A5362" i="50"/>
  <c r="A5361" i="50"/>
  <c r="A5360" i="50"/>
  <c r="A5359" i="50"/>
  <c r="A5358" i="50"/>
  <c r="A5357" i="50"/>
  <c r="A5356" i="50"/>
  <c r="A5355" i="50"/>
  <c r="A5354" i="50"/>
  <c r="A5353" i="50"/>
  <c r="A5352" i="50"/>
  <c r="A5351" i="50"/>
  <c r="A5350" i="50"/>
  <c r="A5349" i="50"/>
  <c r="A5348" i="50"/>
  <c r="A5347" i="50"/>
  <c r="A5346" i="50"/>
  <c r="A5345" i="50"/>
  <c r="A5344" i="50"/>
  <c r="A5343" i="50"/>
  <c r="A5342" i="50"/>
  <c r="A5341" i="50"/>
  <c r="A5340" i="50"/>
  <c r="A5339" i="50"/>
  <c r="A5338" i="50"/>
  <c r="A5337" i="50"/>
  <c r="A5336" i="50"/>
  <c r="A5335" i="50"/>
  <c r="A5334" i="50"/>
  <c r="A5333" i="50"/>
  <c r="A5332" i="50"/>
  <c r="A5331" i="50"/>
  <c r="A5330" i="50"/>
  <c r="A5329" i="50"/>
  <c r="A5328" i="50"/>
  <c r="A5327" i="50"/>
  <c r="A5326" i="50"/>
  <c r="A5325" i="50"/>
  <c r="A5324" i="50"/>
  <c r="A5323" i="50"/>
  <c r="A5322" i="50"/>
  <c r="A5321" i="50"/>
  <c r="A5320" i="50"/>
  <c r="A5319" i="50"/>
  <c r="A5318" i="50"/>
  <c r="A5317" i="50"/>
  <c r="A5316" i="50"/>
  <c r="A5315" i="50"/>
  <c r="A5314" i="50"/>
  <c r="A5313" i="50"/>
  <c r="A5312" i="50"/>
  <c r="A5311" i="50"/>
  <c r="A5310" i="50"/>
  <c r="A5309" i="50"/>
  <c r="A5308" i="50"/>
  <c r="A5307" i="50"/>
  <c r="A5306" i="50"/>
  <c r="A5305" i="50"/>
  <c r="A5304" i="50"/>
  <c r="A5303" i="50"/>
  <c r="A5302" i="50"/>
  <c r="A5301" i="50"/>
  <c r="A5300" i="50"/>
  <c r="A5299" i="50"/>
  <c r="A5298" i="50"/>
  <c r="A5297" i="50"/>
  <c r="A5296" i="50"/>
  <c r="A5295" i="50"/>
  <c r="A5294" i="50"/>
  <c r="A5293" i="50"/>
  <c r="A5292" i="50"/>
  <c r="A5291" i="50"/>
  <c r="A5290" i="50"/>
  <c r="A5289" i="50"/>
  <c r="A5288" i="50"/>
  <c r="A5287" i="50"/>
  <c r="A5286" i="50"/>
  <c r="A5285" i="50"/>
  <c r="A5284" i="50"/>
  <c r="A5283" i="50"/>
  <c r="A5282" i="50"/>
  <c r="A5281" i="50"/>
  <c r="A5280" i="50"/>
  <c r="A5279" i="50"/>
  <c r="A5278" i="50"/>
  <c r="A5277" i="50"/>
  <c r="A5276" i="50"/>
  <c r="A5275" i="50"/>
  <c r="A5274" i="50"/>
  <c r="A5273" i="50"/>
  <c r="A5272" i="50"/>
  <c r="A5271" i="50"/>
  <c r="A5270" i="50"/>
  <c r="A5269" i="50"/>
  <c r="A5268" i="50"/>
  <c r="A5267" i="50"/>
  <c r="A5266" i="50"/>
  <c r="A5265" i="50"/>
  <c r="A5264" i="50"/>
  <c r="A5263" i="50"/>
  <c r="A5262" i="50"/>
  <c r="A5261" i="50"/>
  <c r="A5260" i="50"/>
  <c r="A5259" i="50"/>
  <c r="A5258" i="50"/>
  <c r="A5257" i="50"/>
  <c r="A5256" i="50"/>
  <c r="A5255" i="50"/>
  <c r="A5254" i="50"/>
  <c r="A5253" i="50"/>
  <c r="A5252" i="50"/>
  <c r="A5251" i="50"/>
  <c r="A5250" i="50"/>
  <c r="A5249" i="50"/>
  <c r="A5248" i="50"/>
  <c r="A5247" i="50"/>
  <c r="A5246" i="50"/>
  <c r="A5245" i="50"/>
  <c r="A5244" i="50"/>
  <c r="A5243" i="50"/>
  <c r="A5242" i="50"/>
  <c r="A5241" i="50"/>
  <c r="A5240" i="50"/>
  <c r="A5239" i="50"/>
  <c r="A5238" i="50"/>
  <c r="A5237" i="50"/>
  <c r="A5236" i="50"/>
  <c r="A5235" i="50"/>
  <c r="A5234" i="50"/>
  <c r="A5233" i="50"/>
  <c r="A5232" i="50"/>
  <c r="A5231" i="50"/>
  <c r="A5230" i="50"/>
  <c r="A5229" i="50"/>
  <c r="A5228" i="50"/>
  <c r="A5227" i="50"/>
  <c r="A5226" i="50"/>
  <c r="A5225" i="50"/>
  <c r="A5224" i="50"/>
  <c r="A5223" i="50"/>
  <c r="A5222" i="50"/>
  <c r="A5221" i="50"/>
  <c r="A5220" i="50"/>
  <c r="A5219" i="50"/>
  <c r="A5218" i="50"/>
  <c r="A5217" i="50"/>
  <c r="A5216" i="50"/>
  <c r="A5215" i="50"/>
  <c r="A5214" i="50"/>
  <c r="A5213" i="50"/>
  <c r="A5212" i="50"/>
  <c r="A5211" i="50"/>
  <c r="A5210" i="50"/>
  <c r="A5209" i="50"/>
  <c r="A5208" i="50"/>
  <c r="A5207" i="50"/>
  <c r="A5206" i="50"/>
  <c r="A5205" i="50"/>
  <c r="A5204" i="50"/>
  <c r="A5203" i="50"/>
  <c r="A5202" i="50"/>
  <c r="A5201" i="50"/>
  <c r="A5200" i="50"/>
  <c r="A5199" i="50"/>
  <c r="A5198" i="50"/>
  <c r="A5197" i="50"/>
  <c r="A5196" i="50"/>
  <c r="A5195" i="50"/>
  <c r="A5194" i="50"/>
  <c r="A5193" i="50"/>
  <c r="A5192" i="50"/>
  <c r="A5191" i="50"/>
  <c r="A5190" i="50"/>
  <c r="A5189" i="50"/>
  <c r="A5188" i="50"/>
  <c r="A5187" i="50"/>
  <c r="A5186" i="50"/>
  <c r="A5185" i="50"/>
  <c r="A5184" i="50"/>
  <c r="A5183" i="50"/>
  <c r="A5182" i="50"/>
  <c r="A5181" i="50"/>
  <c r="A5180" i="50"/>
  <c r="A5179" i="50"/>
  <c r="A5178" i="50"/>
  <c r="A5177" i="50"/>
  <c r="A5176" i="50"/>
  <c r="A5175" i="50"/>
  <c r="A5174" i="50"/>
  <c r="A5173" i="50"/>
  <c r="A5172" i="50"/>
  <c r="A5171" i="50"/>
  <c r="A5170" i="50"/>
  <c r="A5169" i="50"/>
  <c r="A5168" i="50"/>
  <c r="A5167" i="50"/>
  <c r="A5166" i="50"/>
  <c r="A5165" i="50"/>
  <c r="A5164" i="50"/>
  <c r="A5163" i="50"/>
  <c r="A5162" i="50"/>
  <c r="A5161" i="50"/>
  <c r="A5160" i="50"/>
  <c r="A5159" i="50"/>
  <c r="A5158" i="50"/>
  <c r="A5157" i="50"/>
  <c r="A5156" i="50"/>
  <c r="A5155" i="50"/>
  <c r="A5154" i="50"/>
  <c r="A5153" i="50"/>
  <c r="A5152" i="50"/>
  <c r="A5151" i="50"/>
  <c r="A5150" i="50"/>
  <c r="A5149" i="50"/>
  <c r="A5148" i="50"/>
  <c r="A5147" i="50"/>
  <c r="A5146" i="50"/>
  <c r="A5145" i="50"/>
  <c r="A5144" i="50"/>
  <c r="A5143" i="50"/>
  <c r="A5142" i="50"/>
  <c r="A5141" i="50"/>
  <c r="A5140" i="50"/>
  <c r="A5139" i="50"/>
  <c r="A5138" i="50"/>
  <c r="A5137" i="50"/>
  <c r="A5136" i="50"/>
  <c r="A5135" i="50"/>
  <c r="A5134" i="50"/>
  <c r="A5133" i="50"/>
  <c r="A5132" i="50"/>
  <c r="A5131" i="50"/>
  <c r="A5130" i="50"/>
  <c r="A5129" i="50"/>
  <c r="A5128" i="50"/>
  <c r="A5127" i="50"/>
  <c r="A5126" i="50"/>
  <c r="A5125" i="50"/>
  <c r="A5124" i="50"/>
  <c r="A5123" i="50"/>
  <c r="A5122" i="50"/>
  <c r="A5121" i="50"/>
  <c r="A5120" i="50"/>
  <c r="A5119" i="50"/>
  <c r="A5118" i="50"/>
  <c r="A5117" i="50"/>
  <c r="A5116" i="50"/>
  <c r="A5115" i="50"/>
  <c r="A5114" i="50"/>
  <c r="A5113" i="50"/>
  <c r="A5112" i="50"/>
  <c r="A5111" i="50"/>
  <c r="A5110" i="50"/>
  <c r="A5109" i="50"/>
  <c r="A5108" i="50"/>
  <c r="A5107" i="50"/>
  <c r="A5106" i="50"/>
  <c r="A5105" i="50"/>
  <c r="A5104" i="50"/>
  <c r="A5103" i="50"/>
  <c r="A5102" i="50"/>
  <c r="A5101" i="50"/>
  <c r="A5100" i="50"/>
  <c r="A5099" i="50"/>
  <c r="A5098" i="50"/>
  <c r="A5097" i="50"/>
  <c r="A5096" i="50"/>
  <c r="A5095" i="50"/>
  <c r="A5094" i="50"/>
  <c r="A5093" i="50"/>
  <c r="A5092" i="50"/>
  <c r="A5091" i="50"/>
  <c r="A5090" i="50"/>
  <c r="A5089" i="50"/>
  <c r="A5088" i="50"/>
  <c r="A5087" i="50"/>
  <c r="A5086" i="50"/>
  <c r="A5085" i="50"/>
  <c r="A5084" i="50"/>
  <c r="A5083" i="50"/>
  <c r="A5082" i="50"/>
  <c r="A5081" i="50"/>
  <c r="A5080" i="50"/>
  <c r="A5079" i="50"/>
  <c r="A5078" i="50"/>
  <c r="A5077" i="50"/>
  <c r="A5076" i="50"/>
  <c r="A5075" i="50"/>
  <c r="A5074" i="50"/>
  <c r="A5073" i="50"/>
  <c r="A5072" i="50"/>
  <c r="A5071" i="50"/>
  <c r="A5070" i="50"/>
  <c r="A5069" i="50"/>
  <c r="A5068" i="50"/>
  <c r="A5067" i="50"/>
  <c r="A5066" i="50"/>
  <c r="A5065" i="50"/>
  <c r="A5064" i="50"/>
  <c r="A5063" i="50"/>
  <c r="A5062" i="50"/>
  <c r="A5061" i="50"/>
  <c r="A5060" i="50"/>
  <c r="A5059" i="50"/>
  <c r="A5058" i="50"/>
  <c r="A5057" i="50"/>
  <c r="A5056" i="50"/>
  <c r="A5055" i="50"/>
  <c r="A5054" i="50"/>
  <c r="A5053" i="50"/>
  <c r="A5052" i="50"/>
  <c r="A5051" i="50"/>
  <c r="A5050" i="50"/>
  <c r="A5049" i="50"/>
  <c r="A5048" i="50"/>
  <c r="A5047" i="50"/>
  <c r="A5046" i="50"/>
  <c r="A5045" i="50"/>
  <c r="A5044" i="50"/>
  <c r="A5043" i="50"/>
  <c r="A5042" i="50"/>
  <c r="A5041" i="50"/>
  <c r="A5040" i="50"/>
  <c r="A5039" i="50"/>
  <c r="A5038" i="50"/>
  <c r="A5037" i="50"/>
  <c r="A5036" i="50"/>
  <c r="A5035" i="50"/>
  <c r="A5034" i="50"/>
  <c r="A5033" i="50"/>
  <c r="A5032" i="50"/>
  <c r="A5031" i="50"/>
  <c r="A5030" i="50"/>
  <c r="A5029" i="50"/>
  <c r="A5028" i="50"/>
  <c r="A5027" i="50"/>
  <c r="A5026" i="50"/>
  <c r="A5025" i="50"/>
  <c r="A5024" i="50"/>
  <c r="A5023" i="50"/>
  <c r="A5022" i="50"/>
  <c r="A5021" i="50"/>
  <c r="A5020" i="50"/>
  <c r="A5019" i="50"/>
  <c r="A5018" i="50"/>
  <c r="A5017" i="50"/>
  <c r="A5016" i="50"/>
  <c r="A5015" i="50"/>
  <c r="A5014" i="50"/>
  <c r="A5013" i="50"/>
  <c r="A5012" i="50"/>
  <c r="A5011" i="50"/>
  <c r="A5010" i="50"/>
  <c r="A5009" i="50"/>
  <c r="A5008" i="50"/>
  <c r="A5007" i="50"/>
  <c r="A5006" i="50"/>
  <c r="A5005" i="50"/>
  <c r="A5004" i="50"/>
  <c r="A5003" i="50"/>
  <c r="A5002" i="50"/>
  <c r="A5001" i="50"/>
  <c r="A5000" i="50"/>
  <c r="A4999" i="50"/>
  <c r="A4998" i="50"/>
  <c r="A4997" i="50"/>
  <c r="A4996" i="50"/>
  <c r="A4995" i="50"/>
  <c r="A4994" i="50"/>
  <c r="A4993" i="50"/>
  <c r="A4992" i="50"/>
  <c r="A4991" i="50"/>
  <c r="A4990" i="50"/>
  <c r="A4989" i="50"/>
  <c r="A4988" i="50"/>
  <c r="A4987" i="50"/>
  <c r="A4986" i="50"/>
  <c r="A4985" i="50"/>
  <c r="A4984" i="50"/>
  <c r="A4983" i="50"/>
  <c r="A4982" i="50"/>
  <c r="A4981" i="50"/>
  <c r="A4980" i="50"/>
  <c r="A4979" i="50"/>
  <c r="A4978" i="50"/>
  <c r="A4977" i="50"/>
  <c r="A4976" i="50"/>
  <c r="A4975" i="50"/>
  <c r="A4974" i="50"/>
  <c r="A4973" i="50"/>
  <c r="A4972" i="50"/>
  <c r="A4971" i="50"/>
  <c r="A4970" i="50"/>
  <c r="A4969" i="50"/>
  <c r="A4968" i="50"/>
  <c r="A4967" i="50"/>
  <c r="A4966" i="50"/>
  <c r="A4965" i="50"/>
  <c r="A4964" i="50"/>
  <c r="A4963" i="50"/>
  <c r="A4962" i="50"/>
  <c r="A4961" i="50"/>
  <c r="A4960" i="50"/>
  <c r="A4959" i="50"/>
  <c r="A4958" i="50"/>
  <c r="A4957" i="50"/>
  <c r="A4956" i="50"/>
  <c r="A4955" i="50"/>
  <c r="A4954" i="50"/>
  <c r="A4953" i="50"/>
  <c r="A4952" i="50"/>
  <c r="A4951" i="50"/>
  <c r="A4950" i="50"/>
  <c r="A4949" i="50"/>
  <c r="A4948" i="50"/>
  <c r="A4947" i="50"/>
  <c r="A4946" i="50"/>
  <c r="A4945" i="50"/>
  <c r="A4944" i="50"/>
  <c r="A4943" i="50"/>
  <c r="A4942" i="50"/>
  <c r="A4941" i="50"/>
  <c r="A4940" i="50"/>
  <c r="A4939" i="50"/>
  <c r="A4938" i="50"/>
  <c r="A4937" i="50"/>
  <c r="A4936" i="50"/>
  <c r="A4935" i="50"/>
  <c r="A4934" i="50"/>
  <c r="A4933" i="50"/>
  <c r="A4932" i="50"/>
  <c r="A4931" i="50"/>
  <c r="A4930" i="50"/>
  <c r="A4929" i="50"/>
  <c r="A4928" i="50"/>
  <c r="A4927" i="50"/>
  <c r="A4926" i="50"/>
  <c r="A4925" i="50"/>
  <c r="A4924" i="50"/>
  <c r="A4923" i="50"/>
  <c r="A4922" i="50"/>
  <c r="A4921" i="50"/>
  <c r="A4920" i="50"/>
  <c r="A4919" i="50"/>
  <c r="A4918" i="50"/>
  <c r="A4917" i="50"/>
  <c r="A4916" i="50"/>
  <c r="A4915" i="50"/>
  <c r="A4914" i="50"/>
  <c r="A4913" i="50"/>
  <c r="A4912" i="50"/>
  <c r="A4911" i="50"/>
  <c r="A4910" i="50"/>
  <c r="A4909" i="50"/>
  <c r="A4908" i="50"/>
  <c r="A4907" i="50"/>
  <c r="A4906" i="50"/>
  <c r="A4905" i="50"/>
  <c r="A4904" i="50"/>
  <c r="A4903" i="50"/>
  <c r="A4902" i="50"/>
  <c r="A4901" i="50"/>
  <c r="A4900" i="50"/>
  <c r="A4899" i="50"/>
  <c r="A4898" i="50"/>
  <c r="A4897" i="50"/>
  <c r="A4896" i="50"/>
  <c r="A4895" i="50"/>
  <c r="A4894" i="50"/>
  <c r="A4893" i="50"/>
  <c r="A4892" i="50"/>
  <c r="A4891" i="50"/>
  <c r="A4890" i="50"/>
  <c r="A4889" i="50"/>
  <c r="A4888" i="50"/>
  <c r="A4887" i="50"/>
  <c r="A4886" i="50"/>
  <c r="A4885" i="50"/>
  <c r="A4884" i="50"/>
  <c r="A4883" i="50"/>
  <c r="A4882" i="50"/>
  <c r="A4881" i="50"/>
  <c r="A4880" i="50"/>
  <c r="A4879" i="50"/>
  <c r="A4878" i="50"/>
  <c r="A4877" i="50"/>
  <c r="A4876" i="50"/>
  <c r="A4875" i="50"/>
  <c r="A4874" i="50"/>
  <c r="A4873" i="50"/>
  <c r="A4872" i="50"/>
  <c r="A4871" i="50"/>
  <c r="A4870" i="50"/>
  <c r="A4869" i="50"/>
  <c r="A4868" i="50"/>
  <c r="A4867" i="50"/>
  <c r="A4866" i="50"/>
  <c r="A4865" i="50"/>
  <c r="A4864" i="50"/>
  <c r="A4863" i="50"/>
  <c r="A4862" i="50"/>
  <c r="A4861" i="50"/>
  <c r="A4860" i="50"/>
  <c r="A4859" i="50"/>
  <c r="A4858" i="50"/>
  <c r="A4857" i="50"/>
  <c r="A4856" i="50"/>
  <c r="A4855" i="50"/>
  <c r="A4854" i="50"/>
  <c r="A4853" i="50"/>
  <c r="A4852" i="50"/>
  <c r="A4851" i="50"/>
  <c r="A4850" i="50"/>
  <c r="A4849" i="50"/>
  <c r="A4848" i="50"/>
  <c r="A4847" i="50"/>
  <c r="A4846" i="50"/>
  <c r="A4845" i="50"/>
  <c r="A4844" i="50"/>
  <c r="A4843" i="50"/>
  <c r="A4842" i="50"/>
  <c r="A4841" i="50"/>
  <c r="A4840" i="50"/>
  <c r="A4839" i="50"/>
  <c r="A4838" i="50"/>
  <c r="A4837" i="50"/>
  <c r="A4836" i="50"/>
  <c r="A4835" i="50"/>
  <c r="A4834" i="50"/>
  <c r="A4833" i="50"/>
  <c r="A4832" i="50"/>
  <c r="A4831" i="50"/>
  <c r="A4830" i="50"/>
  <c r="A4829" i="50"/>
  <c r="A4828" i="50"/>
  <c r="A4827" i="50"/>
  <c r="A4826" i="50"/>
  <c r="A4825" i="50"/>
  <c r="A4824" i="50"/>
  <c r="A4823" i="50"/>
  <c r="A4822" i="50"/>
  <c r="A4821" i="50"/>
  <c r="A4820" i="50"/>
  <c r="A4819" i="50"/>
  <c r="A4818" i="50"/>
  <c r="A4817" i="50"/>
  <c r="A4816" i="50"/>
  <c r="A4815" i="50"/>
  <c r="A4814" i="50"/>
  <c r="A4813" i="50"/>
  <c r="A4812" i="50"/>
  <c r="A4811" i="50"/>
  <c r="A4810" i="50"/>
  <c r="A4809" i="50"/>
  <c r="A4808" i="50"/>
  <c r="A4807" i="50"/>
  <c r="A4806" i="50"/>
  <c r="A4805" i="50"/>
  <c r="A4804" i="50"/>
  <c r="A4803" i="50"/>
  <c r="A4802" i="50"/>
  <c r="A4801" i="50"/>
  <c r="A4800" i="50"/>
  <c r="A4799" i="50"/>
  <c r="A4798" i="50"/>
  <c r="A4797" i="50"/>
  <c r="A4796" i="50"/>
  <c r="A4795" i="50"/>
  <c r="A4794" i="50"/>
  <c r="A4793" i="50"/>
  <c r="A4792" i="50"/>
  <c r="A4791" i="50"/>
  <c r="A4790" i="50"/>
  <c r="A4789" i="50"/>
  <c r="A4788" i="50"/>
  <c r="A4787" i="50"/>
  <c r="A4786" i="50"/>
  <c r="A4785" i="50"/>
  <c r="A4784" i="50"/>
  <c r="A4783" i="50"/>
  <c r="A4782" i="50"/>
  <c r="A4781" i="50"/>
  <c r="A4780" i="50"/>
  <c r="A4779" i="50"/>
  <c r="A4778" i="50"/>
  <c r="A4777" i="50"/>
  <c r="A4776" i="50"/>
  <c r="A4775" i="50"/>
  <c r="A4774" i="50"/>
  <c r="A4773" i="50"/>
  <c r="A4772" i="50"/>
  <c r="A4771" i="50"/>
  <c r="A4770" i="50"/>
  <c r="A4769" i="50"/>
  <c r="A4768" i="50"/>
  <c r="A4767" i="50"/>
  <c r="A4766" i="50"/>
  <c r="A4765" i="50"/>
  <c r="A4764" i="50"/>
  <c r="A4763" i="50"/>
  <c r="A4762" i="50"/>
  <c r="A4761" i="50"/>
  <c r="A4760" i="50"/>
  <c r="A4759" i="50"/>
  <c r="A4758" i="50"/>
  <c r="A4757" i="50"/>
  <c r="A4756" i="50"/>
  <c r="A4755" i="50"/>
  <c r="A4754" i="50"/>
  <c r="A4753" i="50"/>
  <c r="A4752" i="50"/>
  <c r="A4751" i="50"/>
  <c r="A4750" i="50"/>
  <c r="A4749" i="50"/>
  <c r="A4748" i="50"/>
  <c r="A4747" i="50"/>
  <c r="A4746" i="50"/>
  <c r="A4745" i="50"/>
  <c r="A4744" i="50"/>
  <c r="A4743" i="50"/>
  <c r="A4742" i="50"/>
  <c r="A4741" i="50"/>
  <c r="A4740" i="50"/>
  <c r="A4739" i="50"/>
  <c r="A4738" i="50"/>
  <c r="A4737" i="50"/>
  <c r="A4736" i="50"/>
  <c r="A4735" i="50"/>
  <c r="A4734" i="50"/>
  <c r="A4733" i="50"/>
  <c r="A4732" i="50"/>
  <c r="A4731" i="50"/>
  <c r="A4730" i="50"/>
  <c r="A4729" i="50"/>
  <c r="A4728" i="50"/>
  <c r="A4727" i="50"/>
  <c r="A4726" i="50"/>
  <c r="A4725" i="50"/>
  <c r="A4724" i="50"/>
  <c r="A4723" i="50"/>
  <c r="A4722" i="50"/>
  <c r="A4721" i="50"/>
  <c r="A4720" i="50"/>
  <c r="A4719" i="50"/>
  <c r="A4718" i="50"/>
  <c r="A4717" i="50"/>
  <c r="A4716" i="50"/>
  <c r="A4715" i="50"/>
  <c r="A4714" i="50"/>
  <c r="A4713" i="50"/>
  <c r="A4712" i="50"/>
  <c r="A4711" i="50"/>
  <c r="A4710" i="50"/>
  <c r="A4709" i="50"/>
  <c r="A4708" i="50"/>
  <c r="A4707" i="50"/>
  <c r="A4706" i="50"/>
  <c r="A4705" i="50"/>
  <c r="A4704" i="50"/>
  <c r="A4703" i="50"/>
  <c r="A4702" i="50"/>
  <c r="A4701" i="50"/>
  <c r="A4700" i="50"/>
  <c r="A4699" i="50"/>
  <c r="A4698" i="50"/>
  <c r="A4697" i="50"/>
  <c r="A4696" i="50"/>
  <c r="A4695" i="50"/>
  <c r="A4694" i="50"/>
  <c r="A4693" i="50"/>
  <c r="A4692" i="50"/>
  <c r="A4691" i="50"/>
  <c r="A4690" i="50"/>
  <c r="A4689" i="50"/>
  <c r="A4688" i="50"/>
  <c r="A4687" i="50"/>
  <c r="A4686" i="50"/>
  <c r="A4685" i="50"/>
  <c r="A4684" i="50"/>
  <c r="A4683" i="50"/>
  <c r="A4682" i="50"/>
  <c r="A4681" i="50"/>
  <c r="A4680" i="50"/>
  <c r="A4679" i="50"/>
  <c r="A4678" i="50"/>
  <c r="A4677" i="50"/>
  <c r="A4676" i="50"/>
  <c r="A4675" i="50"/>
  <c r="A4674" i="50"/>
  <c r="A4673" i="50"/>
  <c r="A4672" i="50"/>
  <c r="A4671" i="50"/>
  <c r="A4670" i="50"/>
  <c r="A4669" i="50"/>
  <c r="A4668" i="50"/>
  <c r="A4667" i="50"/>
  <c r="A4666" i="50"/>
  <c r="A4665" i="50"/>
  <c r="A4664" i="50"/>
  <c r="A4663" i="50"/>
  <c r="A4662" i="50"/>
  <c r="A4661" i="50"/>
  <c r="A4660" i="50"/>
  <c r="A4659" i="50"/>
  <c r="A4658" i="50"/>
  <c r="A4657" i="50"/>
  <c r="A4656" i="50"/>
  <c r="A4655" i="50"/>
  <c r="A4654" i="50"/>
  <c r="A4653" i="50"/>
  <c r="A4652" i="50"/>
  <c r="A4651" i="50"/>
  <c r="A4650" i="50"/>
  <c r="A4649" i="50"/>
  <c r="A4648" i="50"/>
  <c r="A4647" i="50"/>
  <c r="A4646" i="50"/>
  <c r="A4645" i="50"/>
  <c r="A4644" i="50"/>
  <c r="A4643" i="50"/>
  <c r="A4642" i="50"/>
  <c r="A4641" i="50"/>
  <c r="A4640" i="50"/>
  <c r="A4639" i="50"/>
  <c r="A4638" i="50"/>
  <c r="A4637" i="50"/>
  <c r="A4636" i="50"/>
  <c r="A4635" i="50"/>
  <c r="A4634" i="50"/>
  <c r="A4633" i="50"/>
  <c r="A4632" i="50"/>
  <c r="A4631" i="50"/>
  <c r="A4630" i="50"/>
  <c r="A4629" i="50"/>
  <c r="A4628" i="50"/>
  <c r="A4627" i="50"/>
  <c r="A4626" i="50"/>
  <c r="A4625" i="50"/>
  <c r="A4624" i="50"/>
  <c r="A4623" i="50"/>
  <c r="A4622" i="50"/>
  <c r="A4621" i="50"/>
  <c r="A4620" i="50"/>
  <c r="A4619" i="50"/>
  <c r="A4618" i="50"/>
  <c r="A4617" i="50"/>
  <c r="A4616" i="50"/>
  <c r="A4615" i="50"/>
  <c r="A4614" i="50"/>
  <c r="A4613" i="50"/>
  <c r="A4612" i="50"/>
  <c r="A4611" i="50"/>
  <c r="A4610" i="50"/>
  <c r="A4609" i="50"/>
  <c r="A4608" i="50"/>
  <c r="A4607" i="50"/>
  <c r="A4606" i="50"/>
  <c r="A4605" i="50"/>
  <c r="A4604" i="50"/>
  <c r="A4603" i="50"/>
  <c r="A4602" i="50"/>
  <c r="A4601" i="50"/>
  <c r="A4600" i="50"/>
  <c r="A4599" i="50"/>
  <c r="A4598" i="50"/>
  <c r="A4597" i="50"/>
  <c r="A4596" i="50"/>
  <c r="A4595" i="50"/>
  <c r="A4594" i="50"/>
  <c r="A4593" i="50"/>
  <c r="A4592" i="50"/>
  <c r="A4591" i="50"/>
  <c r="A4590" i="50"/>
  <c r="A4589" i="50"/>
  <c r="A4588" i="50"/>
  <c r="A4587" i="50"/>
  <c r="A4586" i="50"/>
  <c r="A4585" i="50"/>
  <c r="A4584" i="50"/>
  <c r="A4583" i="50"/>
  <c r="A4582" i="50"/>
  <c r="A4581" i="50"/>
  <c r="A4580" i="50"/>
  <c r="A4579" i="50"/>
  <c r="A4578" i="50"/>
  <c r="A4577" i="50"/>
  <c r="A4576" i="50"/>
  <c r="A4575" i="50"/>
  <c r="A4574" i="50"/>
  <c r="A4573" i="50"/>
  <c r="A4572" i="50"/>
  <c r="A4571" i="50"/>
  <c r="A4570" i="50"/>
  <c r="A4569" i="50"/>
  <c r="A4568" i="50"/>
  <c r="A4567" i="50"/>
  <c r="A4566" i="50"/>
  <c r="A4565" i="50"/>
  <c r="A4564" i="50"/>
  <c r="A4563" i="50"/>
  <c r="A4562" i="50"/>
  <c r="A4561" i="50"/>
  <c r="A4560" i="50"/>
  <c r="A4559" i="50"/>
  <c r="A4558" i="50"/>
  <c r="A4557" i="50"/>
  <c r="A4556" i="50"/>
  <c r="A4555" i="50"/>
  <c r="A4554" i="50"/>
  <c r="A4553" i="50"/>
  <c r="A4552" i="50"/>
  <c r="A4551" i="50"/>
  <c r="A4550" i="50"/>
  <c r="A4549" i="50"/>
  <c r="A4548" i="50"/>
  <c r="A4547" i="50"/>
  <c r="A4546" i="50"/>
  <c r="A4545" i="50"/>
  <c r="A4544" i="50"/>
  <c r="A4543" i="50"/>
  <c r="A4542" i="50"/>
  <c r="A4541" i="50"/>
  <c r="A4540" i="50"/>
  <c r="A4539" i="50"/>
  <c r="A4538" i="50"/>
  <c r="A4537" i="50"/>
  <c r="A4536" i="50"/>
  <c r="A4535" i="50"/>
  <c r="A4534" i="50"/>
  <c r="A4533" i="50"/>
  <c r="A4532" i="50"/>
  <c r="A4531" i="50"/>
  <c r="A4530" i="50"/>
  <c r="A4529" i="50"/>
  <c r="A4528" i="50"/>
  <c r="A4527" i="50"/>
  <c r="A4526" i="50"/>
  <c r="A4525" i="50"/>
  <c r="A4524" i="50"/>
  <c r="A4523" i="50"/>
  <c r="A4522" i="50"/>
  <c r="A4521" i="50"/>
  <c r="A4520" i="50"/>
  <c r="A4519" i="50"/>
  <c r="A4518" i="50"/>
  <c r="A4517" i="50"/>
  <c r="A4516" i="50"/>
  <c r="A4515" i="50"/>
  <c r="A4514" i="50"/>
  <c r="A4513" i="50"/>
  <c r="A4512" i="50"/>
  <c r="A4511" i="50"/>
  <c r="A4510" i="50"/>
  <c r="A4509" i="50"/>
  <c r="A4508" i="50"/>
  <c r="A4507" i="50"/>
  <c r="A4506" i="50"/>
  <c r="A4505" i="50"/>
  <c r="A4504" i="50"/>
  <c r="A4503" i="50"/>
  <c r="A4502" i="50"/>
  <c r="A4501" i="50"/>
  <c r="A4500" i="50"/>
  <c r="A4499" i="50"/>
  <c r="A4498" i="50"/>
  <c r="A4497" i="50"/>
  <c r="A4496" i="50"/>
  <c r="A4495" i="50"/>
  <c r="A4494" i="50"/>
  <c r="A4493" i="50"/>
  <c r="A4492" i="50"/>
  <c r="A4491" i="50"/>
  <c r="A4490" i="50"/>
  <c r="A4489" i="50"/>
  <c r="A4488" i="50"/>
  <c r="A4487" i="50"/>
  <c r="A4486" i="50"/>
  <c r="A4485" i="50"/>
  <c r="A4484" i="50"/>
  <c r="A4483" i="50"/>
  <c r="A4482" i="50"/>
  <c r="A4481" i="50"/>
  <c r="A4480" i="50"/>
  <c r="A4479" i="50"/>
  <c r="A4478" i="50"/>
  <c r="A4477" i="50"/>
  <c r="A4476" i="50"/>
  <c r="A4475" i="50"/>
  <c r="A4474" i="50"/>
  <c r="A4473" i="50"/>
  <c r="A4472" i="50"/>
  <c r="A4471" i="50"/>
  <c r="A4470" i="50"/>
  <c r="A4469" i="50"/>
  <c r="A4468" i="50"/>
  <c r="A4467" i="50"/>
  <c r="A4466" i="50"/>
  <c r="A4465" i="50"/>
  <c r="A4464" i="50"/>
  <c r="A4463" i="50"/>
  <c r="A4462" i="50"/>
  <c r="A4461" i="50"/>
  <c r="A4460" i="50"/>
  <c r="A4459" i="50"/>
  <c r="A4458" i="50"/>
  <c r="A4457" i="50"/>
  <c r="A4456" i="50"/>
  <c r="A4455" i="50"/>
  <c r="A4454" i="50"/>
  <c r="A4453" i="50"/>
  <c r="A4452" i="50"/>
  <c r="A4451" i="50"/>
  <c r="A4450" i="50"/>
  <c r="A4449" i="50"/>
  <c r="A4448" i="50"/>
  <c r="A4447" i="50"/>
  <c r="A4446" i="50"/>
  <c r="A4445" i="50"/>
  <c r="A4444" i="50"/>
  <c r="A4443" i="50"/>
  <c r="A4442" i="50"/>
  <c r="A4441" i="50"/>
  <c r="A4440" i="50"/>
  <c r="A4439" i="50"/>
  <c r="A4438" i="50"/>
  <c r="A4437" i="50"/>
  <c r="A4436" i="50"/>
  <c r="A4435" i="50"/>
  <c r="A4434" i="50"/>
  <c r="A4433" i="50"/>
  <c r="A4432" i="50"/>
  <c r="A4431" i="50"/>
  <c r="A4430" i="50"/>
  <c r="A4429" i="50"/>
  <c r="A4428" i="50"/>
  <c r="A4427" i="50"/>
  <c r="A4426" i="50"/>
  <c r="A4425" i="50"/>
  <c r="A4424" i="50"/>
  <c r="A4423" i="50"/>
  <c r="A4422" i="50"/>
  <c r="A4421" i="50"/>
  <c r="A4420" i="50"/>
  <c r="A4419" i="50"/>
  <c r="A4418" i="50"/>
  <c r="A4417" i="50"/>
  <c r="A4416" i="50"/>
  <c r="A4415" i="50"/>
  <c r="A4414" i="50"/>
  <c r="A4413" i="50"/>
  <c r="A4412" i="50"/>
  <c r="A4411" i="50"/>
  <c r="A4410" i="50"/>
  <c r="A4409" i="50"/>
  <c r="A4408" i="50"/>
  <c r="A4407" i="50"/>
  <c r="A4406" i="50"/>
  <c r="A4405" i="50"/>
  <c r="A4404" i="50"/>
  <c r="A4403" i="50"/>
  <c r="A4402" i="50"/>
  <c r="A4401" i="50"/>
  <c r="A4400" i="50"/>
  <c r="A4399" i="50"/>
  <c r="A4398" i="50"/>
  <c r="A4397" i="50"/>
  <c r="A4396" i="50"/>
  <c r="A4395" i="50"/>
  <c r="A4394" i="50"/>
  <c r="A4393" i="50"/>
  <c r="A4392" i="50"/>
  <c r="A4391" i="50"/>
  <c r="A4390" i="50"/>
  <c r="A4389" i="50"/>
  <c r="A4388" i="50"/>
  <c r="A4387" i="50"/>
  <c r="A4386" i="50"/>
  <c r="A4385" i="50"/>
  <c r="A4384" i="50"/>
  <c r="A4383" i="50"/>
  <c r="A4382" i="50"/>
  <c r="A4381" i="50"/>
  <c r="A4380" i="50"/>
  <c r="A4379" i="50"/>
  <c r="A4378" i="50"/>
  <c r="A4377" i="50"/>
  <c r="A4376" i="50"/>
  <c r="A4375" i="50"/>
  <c r="A4374" i="50"/>
  <c r="A4373" i="50"/>
  <c r="A4372" i="50"/>
  <c r="A4371" i="50"/>
  <c r="A4370" i="50"/>
  <c r="A4369" i="50"/>
  <c r="A4368" i="50"/>
  <c r="A4367" i="50"/>
  <c r="A4366" i="50"/>
  <c r="A4365" i="50"/>
  <c r="A4364" i="50"/>
  <c r="A4363" i="50"/>
  <c r="A4362" i="50"/>
  <c r="A4361" i="50"/>
  <c r="A4360" i="50"/>
  <c r="A4359" i="50"/>
  <c r="A4358" i="50"/>
  <c r="A4357" i="50"/>
  <c r="A4356" i="50"/>
  <c r="A4355" i="50"/>
  <c r="A4354" i="50"/>
  <c r="A4353" i="50"/>
  <c r="A4352" i="50"/>
  <c r="A4351" i="50"/>
  <c r="A4350" i="50"/>
  <c r="A4349" i="50"/>
  <c r="A4348" i="50"/>
  <c r="A4347" i="50"/>
  <c r="A4346" i="50"/>
  <c r="A4345" i="50"/>
  <c r="A4344" i="50"/>
  <c r="A4343" i="50"/>
  <c r="A4342" i="50"/>
  <c r="A4341" i="50"/>
  <c r="A4340" i="50"/>
  <c r="A4339" i="50"/>
  <c r="A4338" i="50"/>
  <c r="A4337" i="50"/>
  <c r="A4336" i="50"/>
  <c r="A4335" i="50"/>
  <c r="A4334" i="50"/>
  <c r="A4333" i="50"/>
  <c r="A4332" i="50"/>
  <c r="A4331" i="50"/>
  <c r="A4330" i="50"/>
  <c r="A4329" i="50"/>
  <c r="A4328" i="50"/>
  <c r="A4327" i="50"/>
  <c r="A4326" i="50"/>
  <c r="A4325" i="50"/>
  <c r="A4324" i="50"/>
  <c r="A4323" i="50"/>
  <c r="A4322" i="50"/>
  <c r="A4321" i="50"/>
  <c r="A4320" i="50"/>
  <c r="A4319" i="50"/>
  <c r="A4318" i="50"/>
  <c r="A4317" i="50"/>
  <c r="A4316" i="50"/>
  <c r="A4315" i="50"/>
  <c r="A4314" i="50"/>
  <c r="A4313" i="50"/>
  <c r="A4312" i="50"/>
  <c r="A4311" i="50"/>
  <c r="A4310" i="50"/>
  <c r="A4309" i="50"/>
  <c r="A4308" i="50"/>
  <c r="A4307" i="50"/>
  <c r="A4306" i="50"/>
  <c r="A4305" i="50"/>
  <c r="A4304" i="50"/>
  <c r="A4303" i="50"/>
  <c r="A4302" i="50"/>
  <c r="A4301" i="50"/>
  <c r="A4300" i="50"/>
  <c r="A4299" i="50"/>
  <c r="A4298" i="50"/>
  <c r="A4297" i="50"/>
  <c r="A4296" i="50"/>
  <c r="A4295" i="50"/>
  <c r="A4294" i="50"/>
  <c r="A4293" i="50"/>
  <c r="A4292" i="50"/>
  <c r="A4291" i="50"/>
  <c r="A4290" i="50"/>
  <c r="A4289" i="50"/>
  <c r="A4288" i="50"/>
  <c r="A4287" i="50"/>
  <c r="A4286" i="50"/>
  <c r="A4285" i="50"/>
  <c r="A4284" i="50"/>
  <c r="A4283" i="50"/>
  <c r="A4282" i="50"/>
  <c r="A4281" i="50"/>
  <c r="A4280" i="50"/>
  <c r="A4279" i="50"/>
  <c r="A4278" i="50"/>
  <c r="A4277" i="50"/>
  <c r="A4276" i="50"/>
  <c r="A4275" i="50"/>
  <c r="A4274" i="50"/>
  <c r="A4273" i="50"/>
  <c r="A4272" i="50"/>
  <c r="A4271" i="50"/>
  <c r="A4270" i="50"/>
  <c r="A4269" i="50"/>
  <c r="A4268" i="50"/>
  <c r="A4267" i="50"/>
  <c r="A4266" i="50"/>
  <c r="A4265" i="50"/>
  <c r="A4264" i="50"/>
  <c r="A4263" i="50"/>
  <c r="A4262" i="50"/>
  <c r="A4261" i="50"/>
  <c r="A4260" i="50"/>
  <c r="A4259" i="50"/>
  <c r="A4258" i="50"/>
  <c r="A4257" i="50"/>
  <c r="A4256" i="50"/>
  <c r="A4255" i="50"/>
  <c r="A4254" i="50"/>
  <c r="A4253" i="50"/>
  <c r="A4252" i="50"/>
  <c r="A4251" i="50"/>
  <c r="A4250" i="50"/>
  <c r="A4249" i="50"/>
  <c r="A4248" i="50"/>
  <c r="A4247" i="50"/>
  <c r="A4246" i="50"/>
  <c r="A4245" i="50"/>
  <c r="A4244" i="50"/>
  <c r="A4243" i="50"/>
  <c r="A4242" i="50"/>
  <c r="A4241" i="50"/>
  <c r="A4240" i="50"/>
  <c r="A4239" i="50"/>
  <c r="A4238" i="50"/>
  <c r="A4237" i="50"/>
  <c r="A4236" i="50"/>
  <c r="A4235" i="50"/>
  <c r="A4234" i="50"/>
  <c r="A4233" i="50"/>
  <c r="A4232" i="50"/>
  <c r="A4231" i="50"/>
  <c r="A4230" i="50"/>
  <c r="A4229" i="50"/>
  <c r="A4228" i="50"/>
  <c r="A4227" i="50"/>
  <c r="A4226" i="50"/>
  <c r="A4225" i="50"/>
  <c r="A4224" i="50"/>
  <c r="A4223" i="50"/>
  <c r="A4222" i="50"/>
  <c r="A4221" i="50"/>
  <c r="A4220" i="50"/>
  <c r="A4219" i="50"/>
  <c r="A4218" i="50"/>
  <c r="A4217" i="50"/>
  <c r="A4216" i="50"/>
  <c r="A4215" i="50"/>
  <c r="A4214" i="50"/>
  <c r="A4213" i="50"/>
  <c r="A4212" i="50"/>
  <c r="A4211" i="50"/>
  <c r="A4210" i="50"/>
  <c r="A4209" i="50"/>
  <c r="A4208" i="50"/>
  <c r="A4207" i="50"/>
  <c r="A4206" i="50"/>
  <c r="A4205" i="50"/>
  <c r="A4204" i="50"/>
  <c r="A4203" i="50"/>
  <c r="A4202" i="50"/>
  <c r="A4201" i="50"/>
  <c r="A4200" i="50"/>
  <c r="A4199" i="50"/>
  <c r="A4198" i="50"/>
  <c r="A4197" i="50"/>
  <c r="A4196" i="50"/>
  <c r="A4195" i="50"/>
  <c r="A4194" i="50"/>
  <c r="A4193" i="50"/>
  <c r="A4192" i="50"/>
  <c r="A4191" i="50"/>
  <c r="A4190" i="50"/>
  <c r="A4189" i="50"/>
  <c r="A4188" i="50"/>
  <c r="A4187" i="50"/>
  <c r="A4186" i="50"/>
  <c r="A4185" i="50"/>
  <c r="A4184" i="50"/>
  <c r="A4183" i="50"/>
  <c r="A4182" i="50"/>
  <c r="A4181" i="50"/>
  <c r="A4180" i="50"/>
  <c r="A4179" i="50"/>
  <c r="A4178" i="50"/>
  <c r="A4177" i="50"/>
  <c r="A4176" i="50"/>
  <c r="A4175" i="50"/>
  <c r="A4174" i="50"/>
  <c r="A4173" i="50"/>
  <c r="A4172" i="50"/>
  <c r="A4171" i="50"/>
  <c r="A4170" i="50"/>
  <c r="A4169" i="50"/>
  <c r="A4168" i="50"/>
  <c r="A4167" i="50"/>
  <c r="A4166" i="50"/>
  <c r="A4165" i="50"/>
  <c r="A4164" i="50"/>
  <c r="A4163" i="50"/>
  <c r="A4162" i="50"/>
  <c r="A4161" i="50"/>
  <c r="A4160" i="50"/>
  <c r="A4159" i="50"/>
  <c r="A4158" i="50"/>
  <c r="A4157" i="50"/>
  <c r="A4156" i="50"/>
  <c r="A4155" i="50"/>
  <c r="A4154" i="50"/>
  <c r="A4153" i="50"/>
  <c r="A4152" i="50"/>
  <c r="A4151" i="50"/>
  <c r="A4150" i="50"/>
  <c r="A4149" i="50"/>
  <c r="A4148" i="50"/>
  <c r="A4147" i="50"/>
  <c r="A4146" i="50"/>
  <c r="A4145" i="50"/>
  <c r="A4144" i="50"/>
  <c r="A4143" i="50"/>
  <c r="A4142" i="50"/>
  <c r="A4141" i="50"/>
  <c r="A4140" i="50"/>
  <c r="A4139" i="50"/>
  <c r="A4138" i="50"/>
  <c r="A4137" i="50"/>
  <c r="A4136" i="50"/>
  <c r="A4135" i="50"/>
  <c r="A4134" i="50"/>
  <c r="A4133" i="50"/>
  <c r="A4132" i="50"/>
  <c r="A4131" i="50"/>
  <c r="A4130" i="50"/>
  <c r="A4129" i="50"/>
  <c r="A4128" i="50"/>
  <c r="A4127" i="50"/>
  <c r="A4126" i="50"/>
  <c r="A4125" i="50"/>
  <c r="A4124" i="50"/>
  <c r="A4123" i="50"/>
  <c r="A4122" i="50"/>
  <c r="A4121" i="50"/>
  <c r="A4120" i="50"/>
  <c r="A4119" i="50"/>
  <c r="A4118" i="50"/>
  <c r="A4117" i="50"/>
  <c r="A4116" i="50"/>
  <c r="A4115" i="50"/>
  <c r="A4114" i="50"/>
  <c r="A4113" i="50"/>
  <c r="A4112" i="50"/>
  <c r="A4111" i="50"/>
  <c r="A4110" i="50"/>
  <c r="A4109" i="50"/>
  <c r="A4108" i="50"/>
  <c r="A4107" i="50"/>
  <c r="A4106" i="50"/>
  <c r="A4105" i="50"/>
  <c r="A4104" i="50"/>
  <c r="A4103" i="50"/>
  <c r="A4102" i="50"/>
  <c r="A4101" i="50"/>
  <c r="A4100" i="50"/>
  <c r="A4099" i="50"/>
  <c r="A4098" i="50"/>
  <c r="A4097" i="50"/>
  <c r="A4096" i="50"/>
  <c r="A4095" i="50"/>
  <c r="A4094" i="50"/>
  <c r="A4093" i="50"/>
  <c r="A4092" i="50"/>
  <c r="A4091" i="50"/>
  <c r="A4090" i="50"/>
  <c r="A4089" i="50"/>
  <c r="A4088" i="50"/>
  <c r="A4087" i="50"/>
  <c r="A4086" i="50"/>
  <c r="A4085" i="50"/>
  <c r="A4084" i="50"/>
  <c r="A4083" i="50"/>
  <c r="A4082" i="50"/>
  <c r="A4081" i="50"/>
  <c r="A4080" i="50"/>
  <c r="A4079" i="50"/>
  <c r="A4078" i="50"/>
  <c r="A4077" i="50"/>
  <c r="A4076" i="50"/>
  <c r="A4075" i="50"/>
  <c r="A4074" i="50"/>
  <c r="A4073" i="50"/>
  <c r="A4072" i="50"/>
  <c r="A4071" i="50"/>
  <c r="A4070" i="50"/>
  <c r="A4069" i="50"/>
  <c r="A4068" i="50"/>
  <c r="A4067" i="50"/>
  <c r="A4066" i="50"/>
  <c r="A4065" i="50"/>
  <c r="A4064" i="50"/>
  <c r="A4063" i="50"/>
  <c r="A4062" i="50"/>
  <c r="A4061" i="50"/>
  <c r="A4060" i="50"/>
  <c r="A4059" i="50"/>
  <c r="A4058" i="50"/>
  <c r="A4057" i="50"/>
  <c r="A4056" i="50"/>
  <c r="A4055" i="50"/>
  <c r="A4054" i="50"/>
  <c r="A4053" i="50"/>
  <c r="A4052" i="50"/>
  <c r="A4051" i="50"/>
  <c r="A4050" i="50"/>
  <c r="A4049" i="50"/>
  <c r="A4048" i="50"/>
  <c r="A4047" i="50"/>
  <c r="A4046" i="50"/>
  <c r="A4045" i="50"/>
  <c r="A4044" i="50"/>
  <c r="A4043" i="50"/>
  <c r="A4042" i="50"/>
  <c r="A4041" i="50"/>
  <c r="A4040" i="50"/>
  <c r="A4039" i="50"/>
  <c r="A4038" i="50"/>
  <c r="A4037" i="50"/>
  <c r="A4036" i="50"/>
  <c r="A4035" i="50"/>
  <c r="A4034" i="50"/>
  <c r="A4033" i="50"/>
  <c r="A4032" i="50"/>
  <c r="A4031" i="50"/>
  <c r="A4030" i="50"/>
  <c r="A4029" i="50"/>
  <c r="A4028" i="50"/>
  <c r="A4027" i="50"/>
  <c r="A4026" i="50"/>
  <c r="A4025" i="50"/>
  <c r="A4024" i="50"/>
  <c r="A4023" i="50"/>
  <c r="A4022" i="50"/>
  <c r="A4021" i="50"/>
  <c r="A4020" i="50"/>
  <c r="A4019" i="50"/>
  <c r="A4018" i="50"/>
  <c r="A4017" i="50"/>
  <c r="A4016" i="50"/>
  <c r="A4015" i="50"/>
  <c r="A4014" i="50"/>
  <c r="A4013" i="50"/>
  <c r="A4012" i="50"/>
  <c r="A4011" i="50"/>
  <c r="A4010" i="50"/>
  <c r="A4009" i="50"/>
  <c r="A4008" i="50"/>
  <c r="A4007" i="50"/>
  <c r="A4006" i="50"/>
  <c r="A4005" i="50"/>
  <c r="A4004" i="50"/>
  <c r="A4003" i="50"/>
  <c r="A4002" i="50"/>
  <c r="A4001" i="50"/>
  <c r="A4000" i="50"/>
  <c r="A3999" i="50"/>
  <c r="A3998" i="50"/>
  <c r="A3997" i="50"/>
  <c r="A3996" i="50"/>
  <c r="A3995" i="50"/>
  <c r="A3994" i="50"/>
  <c r="A3993" i="50"/>
  <c r="A3992" i="50"/>
  <c r="A3991" i="50"/>
  <c r="A3990" i="50"/>
  <c r="A3989" i="50"/>
  <c r="A3988" i="50"/>
  <c r="A3987" i="50"/>
  <c r="A3986" i="50"/>
  <c r="A3985" i="50"/>
  <c r="A3984" i="50"/>
  <c r="A3983" i="50"/>
  <c r="A3982" i="50"/>
  <c r="A3981" i="50"/>
  <c r="A3980" i="50"/>
  <c r="A3979" i="50"/>
  <c r="A3978" i="50"/>
  <c r="A3977" i="50"/>
  <c r="A3976" i="50"/>
  <c r="A3975" i="50"/>
  <c r="A3974" i="50"/>
  <c r="A3973" i="50"/>
  <c r="A3972" i="50"/>
  <c r="A3971" i="50"/>
  <c r="A3970" i="50"/>
  <c r="A3969" i="50"/>
  <c r="A3968" i="50"/>
  <c r="A3967" i="50"/>
  <c r="A3966" i="50"/>
  <c r="A3965" i="50"/>
  <c r="A3964" i="50"/>
  <c r="A3963" i="50"/>
  <c r="A3962" i="50"/>
  <c r="A3961" i="50"/>
  <c r="A3960" i="50"/>
  <c r="A3959" i="50"/>
  <c r="A3958" i="50"/>
  <c r="A3957" i="50"/>
  <c r="A3956" i="50"/>
  <c r="A3955" i="50"/>
  <c r="A3954" i="50"/>
  <c r="A3953" i="50"/>
  <c r="A3952" i="50"/>
  <c r="A3951" i="50"/>
  <c r="A3950" i="50"/>
  <c r="A3949" i="50"/>
  <c r="A3948" i="50"/>
  <c r="A3947" i="50"/>
  <c r="A3946" i="50"/>
  <c r="A3945" i="50"/>
  <c r="A3944" i="50"/>
  <c r="A3943" i="50"/>
  <c r="A3942" i="50"/>
  <c r="A3941" i="50"/>
  <c r="A3940" i="50"/>
  <c r="A3939" i="50"/>
  <c r="A3938" i="50"/>
  <c r="A3937" i="50"/>
  <c r="A3936" i="50"/>
  <c r="A3935" i="50"/>
  <c r="A3934" i="50"/>
  <c r="A3933" i="50"/>
  <c r="A3932" i="50"/>
  <c r="A3931" i="50"/>
  <c r="A3930" i="50"/>
  <c r="A3929" i="50"/>
  <c r="A3928" i="50"/>
  <c r="A3927" i="50"/>
  <c r="A3926" i="50"/>
  <c r="A3925" i="50"/>
  <c r="A3924" i="50"/>
  <c r="A3923" i="50"/>
  <c r="A3922" i="50"/>
  <c r="A3921" i="50"/>
  <c r="A3920" i="50"/>
  <c r="A3919" i="50"/>
  <c r="A3918" i="50"/>
  <c r="A3917" i="50"/>
  <c r="A3916" i="50"/>
  <c r="A3915" i="50"/>
  <c r="A3914" i="50"/>
  <c r="A3913" i="50"/>
  <c r="A3912" i="50"/>
  <c r="A3911" i="50"/>
  <c r="A3910" i="50"/>
  <c r="A3909" i="50"/>
  <c r="A3908" i="50"/>
  <c r="A3907" i="50"/>
  <c r="A3906" i="50"/>
  <c r="A3905" i="50"/>
  <c r="A3904" i="50"/>
  <c r="A3903" i="50"/>
  <c r="A3902" i="50"/>
  <c r="A3901" i="50"/>
  <c r="A3900" i="50"/>
  <c r="A3899" i="50"/>
  <c r="A3898" i="50"/>
  <c r="A3897" i="50"/>
  <c r="A3896" i="50"/>
  <c r="A3895" i="50"/>
  <c r="A3894" i="50"/>
  <c r="A3893" i="50"/>
  <c r="A3892" i="50"/>
  <c r="A3891" i="50"/>
  <c r="A3890" i="50"/>
  <c r="A3889" i="50"/>
  <c r="A3888" i="50"/>
  <c r="A3887" i="50"/>
  <c r="A3886" i="50"/>
  <c r="A3885" i="50"/>
  <c r="A3884" i="50"/>
  <c r="A3883" i="50"/>
  <c r="A3882" i="50"/>
  <c r="A3881" i="50"/>
  <c r="A3880" i="50"/>
  <c r="A3879" i="50"/>
  <c r="A3878" i="50"/>
  <c r="A3877" i="50"/>
  <c r="A3876" i="50"/>
  <c r="A3875" i="50"/>
  <c r="A3874" i="50"/>
  <c r="A3873" i="50"/>
  <c r="A3872" i="50"/>
  <c r="A3871" i="50"/>
  <c r="A3870" i="50"/>
  <c r="A3869" i="50"/>
  <c r="A3868" i="50"/>
  <c r="A3867" i="50"/>
  <c r="A3866" i="50"/>
  <c r="A3865" i="50"/>
  <c r="A3864" i="50"/>
  <c r="A3863" i="50"/>
  <c r="A3862" i="50"/>
  <c r="A3861" i="50"/>
  <c r="A3860" i="50"/>
  <c r="A3859" i="50"/>
  <c r="A3858" i="50"/>
  <c r="A3857" i="50"/>
  <c r="A3856" i="50"/>
  <c r="A3855" i="50"/>
  <c r="A3854" i="50"/>
  <c r="A3853" i="50"/>
  <c r="A3852" i="50"/>
  <c r="A3851" i="50"/>
  <c r="A3850" i="50"/>
  <c r="A3849" i="50"/>
  <c r="A3848" i="50"/>
  <c r="A3847" i="50"/>
  <c r="A3846" i="50"/>
  <c r="A3845" i="50"/>
  <c r="A3844" i="50"/>
  <c r="A3843" i="50"/>
  <c r="A3842" i="50"/>
  <c r="A3841" i="50"/>
  <c r="A3840" i="50"/>
  <c r="A3839" i="50"/>
  <c r="A3838" i="50"/>
  <c r="A3837" i="50"/>
  <c r="A3836" i="50"/>
  <c r="A3835" i="50"/>
  <c r="A3834" i="50"/>
  <c r="A3833" i="50"/>
  <c r="A3832" i="50"/>
  <c r="A3831" i="50"/>
  <c r="A3830" i="50"/>
  <c r="A3829" i="50"/>
  <c r="A3828" i="50"/>
  <c r="A3827" i="50"/>
  <c r="A3826" i="50"/>
  <c r="A3825" i="50"/>
  <c r="A3824" i="50"/>
  <c r="A3823" i="50"/>
  <c r="A3822" i="50"/>
  <c r="A3821" i="50"/>
  <c r="A3820" i="50"/>
  <c r="A3819" i="50"/>
  <c r="A3818" i="50"/>
  <c r="A3817" i="50"/>
  <c r="A3816" i="50"/>
  <c r="A3815" i="50"/>
  <c r="A3814" i="50"/>
  <c r="A3813" i="50"/>
  <c r="A3812" i="50"/>
  <c r="A3811" i="50"/>
  <c r="A3810" i="50"/>
  <c r="A3809" i="50"/>
  <c r="A3808" i="50"/>
  <c r="A3807" i="50"/>
  <c r="A3806" i="50"/>
  <c r="A3805" i="50"/>
  <c r="A3804" i="50"/>
  <c r="A3803" i="50"/>
  <c r="A3802" i="50"/>
  <c r="A3801" i="50"/>
  <c r="A3800" i="50"/>
  <c r="A3799" i="50"/>
  <c r="A3798" i="50"/>
  <c r="A3797" i="50"/>
  <c r="A3796" i="50"/>
  <c r="A3795" i="50"/>
  <c r="A3794" i="50"/>
  <c r="A3793" i="50"/>
  <c r="A3792" i="50"/>
  <c r="A3791" i="50"/>
  <c r="A3790" i="50"/>
  <c r="A3789" i="50"/>
  <c r="A3788" i="50"/>
  <c r="A3787" i="50"/>
  <c r="A3786" i="50"/>
  <c r="A3785" i="50"/>
  <c r="A3784" i="50"/>
  <c r="A3783" i="50"/>
  <c r="A3782" i="50"/>
  <c r="A3781" i="50"/>
  <c r="A3780" i="50"/>
  <c r="A3779" i="50"/>
  <c r="A3778" i="50"/>
  <c r="A3777" i="50"/>
  <c r="A3776" i="50"/>
  <c r="A3775" i="50"/>
  <c r="A3774" i="50"/>
  <c r="A3773" i="50"/>
  <c r="A3772" i="50"/>
  <c r="A3771" i="50"/>
  <c r="A3770" i="50"/>
  <c r="A3769" i="50"/>
  <c r="A3768" i="50"/>
  <c r="A3767" i="50"/>
  <c r="A3766" i="50"/>
  <c r="A3765" i="50"/>
  <c r="A3764" i="50"/>
  <c r="A3763" i="50"/>
  <c r="A3762" i="50"/>
  <c r="A3761" i="50"/>
  <c r="A3760" i="50"/>
  <c r="A3759" i="50"/>
  <c r="A3758" i="50"/>
  <c r="A3757" i="50"/>
  <c r="A3756" i="50"/>
  <c r="A3755" i="50"/>
  <c r="A3754" i="50"/>
  <c r="A3753" i="50"/>
  <c r="A3752" i="50"/>
  <c r="A3751" i="50"/>
  <c r="A3750" i="50"/>
  <c r="A3749" i="50"/>
  <c r="A3748" i="50"/>
  <c r="A3747" i="50"/>
  <c r="A3746" i="50"/>
  <c r="A3745" i="50"/>
  <c r="A3744" i="50"/>
  <c r="A3743" i="50"/>
  <c r="A3742" i="50"/>
  <c r="A3741" i="50"/>
  <c r="A3740" i="50"/>
  <c r="A3739" i="50"/>
  <c r="A3738" i="50"/>
  <c r="A3737" i="50"/>
  <c r="A3736" i="50"/>
  <c r="A3735" i="50"/>
  <c r="A3734" i="50"/>
  <c r="A3733" i="50"/>
  <c r="A3732" i="50"/>
  <c r="A3731" i="50"/>
  <c r="A3730" i="50"/>
  <c r="A3729" i="50"/>
  <c r="A3728" i="50"/>
  <c r="A3727" i="50"/>
  <c r="A3726" i="50"/>
  <c r="A3725" i="50"/>
  <c r="A3724" i="50"/>
  <c r="A3723" i="50"/>
  <c r="A3722" i="50"/>
  <c r="A3721" i="50"/>
  <c r="A3720" i="50"/>
  <c r="A3719" i="50"/>
  <c r="A3718" i="50"/>
  <c r="A3717" i="50"/>
  <c r="A3716" i="50"/>
  <c r="A3715" i="50"/>
  <c r="A3714" i="50"/>
  <c r="A3713" i="50"/>
  <c r="A3712" i="50"/>
  <c r="A3711" i="50"/>
  <c r="A3710" i="50"/>
  <c r="A3709" i="50"/>
  <c r="A3708" i="50"/>
  <c r="A3707" i="50"/>
  <c r="A3706" i="50"/>
  <c r="A3705" i="50"/>
  <c r="A3704" i="50"/>
  <c r="A3703" i="50"/>
  <c r="A3702" i="50"/>
  <c r="A3701" i="50"/>
  <c r="A3700" i="50"/>
  <c r="A3699" i="50"/>
  <c r="A3698" i="50"/>
  <c r="A3697" i="50"/>
  <c r="A3696" i="50"/>
  <c r="A3695" i="50"/>
  <c r="A3694" i="50"/>
  <c r="A3693" i="50"/>
  <c r="A3692" i="50"/>
  <c r="A3691" i="50"/>
  <c r="A3690" i="50"/>
  <c r="A3689" i="50"/>
  <c r="A3688" i="50"/>
  <c r="A3687" i="50"/>
  <c r="A3686" i="50"/>
  <c r="A3685" i="50"/>
  <c r="A3684" i="50"/>
  <c r="A3683" i="50"/>
  <c r="A3682" i="50"/>
  <c r="A3681" i="50"/>
  <c r="A3680" i="50"/>
  <c r="A3679" i="50"/>
  <c r="A3678" i="50"/>
  <c r="A3677" i="50"/>
  <c r="A3676" i="50"/>
  <c r="A3675" i="50"/>
  <c r="A3674" i="50"/>
  <c r="A3673" i="50"/>
  <c r="A3672" i="50"/>
  <c r="A3671" i="50"/>
  <c r="A3670" i="50"/>
  <c r="A3669" i="50"/>
  <c r="A3668" i="50"/>
  <c r="A3667" i="50"/>
  <c r="A3666" i="50"/>
  <c r="A3665" i="50"/>
  <c r="A3664" i="50"/>
  <c r="A3663" i="50"/>
  <c r="A3662" i="50"/>
  <c r="A3661" i="50"/>
  <c r="A3660" i="50"/>
  <c r="A3659" i="50"/>
  <c r="A3658" i="50"/>
  <c r="A3657" i="50"/>
  <c r="A3656" i="50"/>
  <c r="A3655" i="50"/>
  <c r="A3654" i="50"/>
  <c r="A3653" i="50"/>
  <c r="A3652" i="50"/>
  <c r="A3651" i="50"/>
  <c r="A3650" i="50"/>
  <c r="A3649" i="50"/>
  <c r="A3648" i="50"/>
  <c r="A3647" i="50"/>
  <c r="A3646" i="50"/>
  <c r="A3645" i="50"/>
  <c r="A3644" i="50"/>
  <c r="A3643" i="50"/>
  <c r="A3642" i="50"/>
  <c r="A3641" i="50"/>
  <c r="A3640" i="50"/>
  <c r="A3639" i="50"/>
  <c r="A3638" i="50"/>
  <c r="A3637" i="50"/>
  <c r="A3636" i="50"/>
  <c r="A3635" i="50"/>
  <c r="A3634" i="50"/>
  <c r="A3633" i="50"/>
  <c r="A3632" i="50"/>
  <c r="A3631" i="50"/>
  <c r="A3630" i="50"/>
  <c r="A3629" i="50"/>
  <c r="A3628" i="50"/>
  <c r="A3627" i="50"/>
  <c r="A3626" i="50"/>
  <c r="A3625" i="50"/>
  <c r="A3624" i="50"/>
  <c r="A3623" i="50"/>
  <c r="A3622" i="50"/>
  <c r="A3621" i="50"/>
  <c r="A3620" i="50"/>
  <c r="A3619" i="50"/>
  <c r="A3618" i="50"/>
  <c r="A3617" i="50"/>
  <c r="A3616" i="50"/>
  <c r="A3615" i="50"/>
  <c r="A3614" i="50"/>
  <c r="A3613" i="50"/>
  <c r="A3612" i="50"/>
  <c r="A3611" i="50"/>
  <c r="A3610" i="50"/>
  <c r="A3609" i="50"/>
  <c r="A3608" i="50"/>
  <c r="A3607" i="50"/>
  <c r="A3606" i="50"/>
  <c r="A3605" i="50"/>
  <c r="A3604" i="50"/>
  <c r="A3603" i="50"/>
  <c r="A3602" i="50"/>
  <c r="A3601" i="50"/>
  <c r="A3600" i="50"/>
  <c r="A3599" i="50"/>
  <c r="A3598" i="50"/>
  <c r="A3597" i="50"/>
  <c r="A3596" i="50"/>
  <c r="A3595" i="50"/>
  <c r="A3594" i="50"/>
  <c r="A3593" i="50"/>
  <c r="A3592" i="50"/>
  <c r="A3591" i="50"/>
  <c r="A3590" i="50"/>
  <c r="A3589" i="50"/>
  <c r="A3588" i="50"/>
  <c r="A3587" i="50"/>
  <c r="A3586" i="50"/>
  <c r="A3585" i="50"/>
  <c r="A3584" i="50"/>
  <c r="A3583" i="50"/>
  <c r="A3582" i="50"/>
  <c r="A3581" i="50"/>
  <c r="A3580" i="50"/>
  <c r="A3579" i="50"/>
  <c r="A3578" i="50"/>
  <c r="A3577" i="50"/>
  <c r="A3576" i="50"/>
  <c r="A3575" i="50"/>
  <c r="A3574" i="50"/>
  <c r="A3573" i="50"/>
  <c r="A3572" i="50"/>
  <c r="A3571" i="50"/>
  <c r="A3570" i="50"/>
  <c r="A3569" i="50"/>
  <c r="A3568" i="50"/>
  <c r="A3567" i="50"/>
  <c r="A3566" i="50"/>
  <c r="A3565" i="50"/>
  <c r="A3564" i="50"/>
  <c r="A3563" i="50"/>
  <c r="A3562" i="50"/>
  <c r="A3561" i="50"/>
  <c r="A3560" i="50"/>
  <c r="A3559" i="50"/>
  <c r="A3558" i="50"/>
  <c r="A3557" i="50"/>
  <c r="A3556" i="50"/>
  <c r="A3555" i="50"/>
  <c r="A3554" i="50"/>
  <c r="A3553" i="50"/>
  <c r="A3552" i="50"/>
  <c r="A3551" i="50"/>
  <c r="A3550" i="50"/>
  <c r="A3549" i="50"/>
  <c r="A3548" i="50"/>
  <c r="A3547" i="50"/>
  <c r="A3546" i="50"/>
  <c r="A3545" i="50"/>
  <c r="A3544" i="50"/>
  <c r="A3543" i="50"/>
  <c r="A3542" i="50"/>
  <c r="A3541" i="50"/>
  <c r="A3540" i="50"/>
  <c r="A3539" i="50"/>
  <c r="A3538" i="50"/>
  <c r="A3537" i="50"/>
  <c r="A3536" i="50"/>
  <c r="A3535" i="50"/>
  <c r="A3534" i="50"/>
  <c r="A3533" i="50"/>
  <c r="A3532" i="50"/>
  <c r="A3531" i="50"/>
  <c r="A3530" i="50"/>
  <c r="A3529" i="50"/>
  <c r="A3528" i="50"/>
  <c r="A3527" i="50"/>
  <c r="A3526" i="50"/>
  <c r="A3525" i="50"/>
  <c r="A3524" i="50"/>
  <c r="A3523" i="50"/>
  <c r="A3522" i="50"/>
  <c r="A3521" i="50"/>
  <c r="A3520" i="50"/>
  <c r="A3519" i="50"/>
  <c r="A3518" i="50"/>
  <c r="A3517" i="50"/>
  <c r="A3516" i="50"/>
  <c r="A3515" i="50"/>
  <c r="A3514" i="50"/>
  <c r="A3513" i="50"/>
  <c r="A3512" i="50"/>
  <c r="A3511" i="50"/>
  <c r="A3510" i="50"/>
  <c r="A3509" i="50"/>
  <c r="A3508" i="50"/>
  <c r="A3507" i="50"/>
  <c r="A3506" i="50"/>
  <c r="A3505" i="50"/>
  <c r="A3504" i="50"/>
  <c r="A3503" i="50"/>
  <c r="A3502" i="50"/>
  <c r="A3501" i="50"/>
  <c r="A3500" i="50"/>
  <c r="A3499" i="50"/>
  <c r="A3498" i="50"/>
  <c r="A3497" i="50"/>
  <c r="A3496" i="50"/>
  <c r="A3495" i="50"/>
  <c r="A3494" i="50"/>
  <c r="A3493" i="50"/>
  <c r="A3492" i="50"/>
  <c r="A3491" i="50"/>
  <c r="A3490" i="50"/>
  <c r="A3489" i="50"/>
  <c r="A3488" i="50"/>
  <c r="A3487" i="50"/>
  <c r="A3486" i="50"/>
  <c r="A3485" i="50"/>
  <c r="A3484" i="50"/>
  <c r="A3483" i="50"/>
  <c r="A3482" i="50"/>
  <c r="A3481" i="50"/>
  <c r="A3480" i="50"/>
  <c r="A3479" i="50"/>
  <c r="A3478" i="50"/>
  <c r="A3477" i="50"/>
  <c r="A3476" i="50"/>
  <c r="A3475" i="50"/>
  <c r="A3474" i="50"/>
  <c r="A3473" i="50"/>
  <c r="A3472" i="50"/>
  <c r="A3471" i="50"/>
  <c r="A3470" i="50"/>
  <c r="A3469" i="50"/>
  <c r="A3468" i="50"/>
  <c r="A3467" i="50"/>
  <c r="A3466" i="50"/>
  <c r="A3465" i="50"/>
  <c r="A3464" i="50"/>
  <c r="A3463" i="50"/>
  <c r="A3462" i="50"/>
  <c r="A3461" i="50"/>
  <c r="A3460" i="50"/>
  <c r="A3459" i="50"/>
  <c r="A3458" i="50"/>
  <c r="A3457" i="50"/>
  <c r="A3456" i="50"/>
  <c r="A3455" i="50"/>
  <c r="A3454" i="50"/>
  <c r="A3453" i="50"/>
  <c r="A3452" i="50"/>
  <c r="A3451" i="50"/>
  <c r="A3450" i="50"/>
  <c r="A3449" i="50"/>
  <c r="A3448" i="50"/>
  <c r="A3447" i="50"/>
  <c r="A3446" i="50"/>
  <c r="A3445" i="50"/>
  <c r="A3444" i="50"/>
  <c r="A3443" i="50"/>
  <c r="A3442" i="50"/>
  <c r="A3441" i="50"/>
  <c r="A3440" i="50"/>
  <c r="A3439" i="50"/>
  <c r="A3438" i="50"/>
  <c r="A3437" i="50"/>
  <c r="A3436" i="50"/>
  <c r="A3435" i="50"/>
  <c r="A3434" i="50"/>
  <c r="A3433" i="50"/>
  <c r="A3432" i="50"/>
  <c r="A3431" i="50"/>
  <c r="A3430" i="50"/>
  <c r="A3429" i="50"/>
  <c r="A3428" i="50"/>
  <c r="A3427" i="50"/>
  <c r="A3426" i="50"/>
  <c r="A3425" i="50"/>
  <c r="A3424" i="50"/>
  <c r="A3423" i="50"/>
  <c r="A3422" i="50"/>
  <c r="A3421" i="50"/>
  <c r="A3420" i="50"/>
  <c r="A3419" i="50"/>
  <c r="A3418" i="50"/>
  <c r="A3417" i="50"/>
  <c r="A3416" i="50"/>
  <c r="A3415" i="50"/>
  <c r="A3414" i="50"/>
  <c r="A3413" i="50"/>
  <c r="A3412" i="50"/>
  <c r="A3411" i="50"/>
  <c r="A3410" i="50"/>
  <c r="A3409" i="50"/>
  <c r="A3408" i="50"/>
  <c r="A3407" i="50"/>
  <c r="A3406" i="50"/>
  <c r="A3405" i="50"/>
  <c r="A3404" i="50"/>
  <c r="A3403" i="50"/>
  <c r="A3402" i="50"/>
  <c r="A3401" i="50"/>
  <c r="A3400" i="50"/>
  <c r="A3399" i="50"/>
  <c r="A3398" i="50"/>
  <c r="A3397" i="50"/>
  <c r="A3396" i="50"/>
  <c r="A3395" i="50"/>
  <c r="A3394" i="50"/>
  <c r="A3393" i="50"/>
  <c r="A3392" i="50"/>
  <c r="A3391" i="50"/>
  <c r="A3390" i="50"/>
  <c r="A3389" i="50"/>
  <c r="A3388" i="50"/>
  <c r="A3387" i="50"/>
  <c r="A3386" i="50"/>
  <c r="A3385" i="50"/>
  <c r="A3384" i="50"/>
  <c r="A3383" i="50"/>
  <c r="A3382" i="50"/>
  <c r="A3381" i="50"/>
  <c r="A3380" i="50"/>
  <c r="A3379" i="50"/>
  <c r="A3378" i="50"/>
  <c r="A3377" i="50"/>
  <c r="A3376" i="50"/>
  <c r="A3375" i="50"/>
  <c r="A3374" i="50"/>
  <c r="A3373" i="50"/>
  <c r="A3372" i="50"/>
  <c r="A3371" i="50"/>
  <c r="A3370" i="50"/>
  <c r="A3369" i="50"/>
  <c r="A3368" i="50"/>
  <c r="A3367" i="50"/>
  <c r="A3366" i="50"/>
  <c r="A3365" i="50"/>
  <c r="A3364" i="50"/>
  <c r="A3363" i="50"/>
  <c r="A3362" i="50"/>
  <c r="A3361" i="50"/>
  <c r="A3360" i="50"/>
  <c r="A3359" i="50"/>
  <c r="A3358" i="50"/>
  <c r="A3357" i="50"/>
  <c r="A3356" i="50"/>
  <c r="A3355" i="50"/>
  <c r="A3354" i="50"/>
  <c r="A3353" i="50"/>
  <c r="A3352" i="50"/>
  <c r="A3351" i="50"/>
  <c r="A3350" i="50"/>
  <c r="A3349" i="50"/>
  <c r="A3348" i="50"/>
  <c r="A3347" i="50"/>
  <c r="A3346" i="50"/>
  <c r="A3345" i="50"/>
  <c r="A3344" i="50"/>
  <c r="A3343" i="50"/>
  <c r="A3342" i="50"/>
  <c r="A3341" i="50"/>
  <c r="A3340" i="50"/>
  <c r="A3339" i="50"/>
  <c r="A3338" i="50"/>
  <c r="A3337" i="50"/>
  <c r="A3336" i="50"/>
  <c r="A3335" i="50"/>
  <c r="A3334" i="50"/>
  <c r="A3333" i="50"/>
  <c r="A3332" i="50"/>
  <c r="A3331" i="50"/>
  <c r="A3330" i="50"/>
  <c r="A3329" i="50"/>
  <c r="A3328" i="50"/>
  <c r="A3327" i="50"/>
  <c r="A3326" i="50"/>
  <c r="A3325" i="50"/>
  <c r="A3324" i="50"/>
  <c r="A3323" i="50"/>
  <c r="A3322" i="50"/>
  <c r="A3321" i="50"/>
  <c r="A3320" i="50"/>
  <c r="A3319" i="50"/>
  <c r="A3318" i="50"/>
  <c r="A3317" i="50"/>
  <c r="A3316" i="50"/>
  <c r="A3315" i="50"/>
  <c r="A3314" i="50"/>
  <c r="A3313" i="50"/>
  <c r="A3312" i="50"/>
  <c r="A3311" i="50"/>
  <c r="A3310" i="50"/>
  <c r="A3309" i="50"/>
  <c r="A3308" i="50"/>
  <c r="A3307" i="50"/>
  <c r="A3306" i="50"/>
  <c r="A3305" i="50"/>
  <c r="A3304" i="50"/>
  <c r="A3303" i="50"/>
  <c r="A3302" i="50"/>
  <c r="A3301" i="50"/>
  <c r="A3300" i="50"/>
  <c r="A3299" i="50"/>
  <c r="A3298" i="50"/>
  <c r="A3297" i="50"/>
  <c r="A3296" i="50"/>
  <c r="A3295" i="50"/>
  <c r="A3294" i="50"/>
  <c r="A3293" i="50"/>
  <c r="A3292" i="50"/>
  <c r="A3291" i="50"/>
  <c r="A3290" i="50"/>
  <c r="A3289" i="50"/>
  <c r="A3288" i="50"/>
  <c r="A3287" i="50"/>
  <c r="A3286" i="50"/>
  <c r="A3285" i="50"/>
  <c r="A3284" i="50"/>
  <c r="A3283" i="50"/>
  <c r="A3282" i="50"/>
  <c r="A3281" i="50"/>
  <c r="A3280" i="50"/>
  <c r="A3279" i="50"/>
  <c r="A3278" i="50"/>
  <c r="A3277" i="50"/>
  <c r="A3276" i="50"/>
  <c r="A3275" i="50"/>
  <c r="A3274" i="50"/>
  <c r="A3273" i="50"/>
  <c r="A3272" i="50"/>
  <c r="A3271" i="50"/>
  <c r="A3270" i="50"/>
  <c r="A3269" i="50"/>
  <c r="A3268" i="50"/>
  <c r="A3267" i="50"/>
  <c r="A3266" i="50"/>
  <c r="A3265" i="50"/>
  <c r="A3264" i="50"/>
  <c r="A3263" i="50"/>
  <c r="A3262" i="50"/>
  <c r="A3261" i="50"/>
  <c r="A3260" i="50"/>
  <c r="A3259" i="50"/>
  <c r="A3258" i="50"/>
  <c r="A3257" i="50"/>
  <c r="A3256" i="50"/>
  <c r="A3255" i="50"/>
  <c r="A3254" i="50"/>
  <c r="A3253" i="50"/>
  <c r="A3252" i="50"/>
  <c r="A3251" i="50"/>
  <c r="A3250" i="50"/>
  <c r="A3249" i="50"/>
  <c r="A3248" i="50"/>
  <c r="A3247" i="50"/>
  <c r="A3246" i="50"/>
  <c r="A3245" i="50"/>
  <c r="A3244" i="50"/>
  <c r="A3243" i="50"/>
  <c r="A3242" i="50"/>
  <c r="A3241" i="50"/>
  <c r="A3240" i="50"/>
  <c r="A3239" i="50"/>
  <c r="A3238" i="50"/>
  <c r="A3237" i="50"/>
  <c r="A3236" i="50"/>
  <c r="A3235" i="50"/>
  <c r="A3234" i="50"/>
  <c r="A3233" i="50"/>
  <c r="A3232" i="50"/>
  <c r="A3231" i="50"/>
  <c r="A3230" i="50"/>
  <c r="A3229" i="50"/>
  <c r="A3228" i="50"/>
  <c r="A3227" i="50"/>
  <c r="A3226" i="50"/>
  <c r="A3225" i="50"/>
  <c r="A3224" i="50"/>
  <c r="A3223" i="50"/>
  <c r="A3222" i="50"/>
  <c r="A3221" i="50"/>
  <c r="A3220" i="50"/>
  <c r="A3219" i="50"/>
  <c r="A3218" i="50"/>
  <c r="A3217" i="50"/>
  <c r="A3216" i="50"/>
  <c r="A3215" i="50"/>
  <c r="A3214" i="50"/>
  <c r="A3213" i="50"/>
  <c r="A3212" i="50"/>
  <c r="A3211" i="50"/>
  <c r="A3210" i="50"/>
  <c r="A3209" i="50"/>
  <c r="A3208" i="50"/>
  <c r="A3207" i="50"/>
  <c r="A3206" i="50"/>
  <c r="A3205" i="50"/>
  <c r="A3204" i="50"/>
  <c r="A3203" i="50"/>
  <c r="A3202" i="50"/>
  <c r="A3201" i="50"/>
  <c r="A3200" i="50"/>
  <c r="A3199" i="50"/>
  <c r="A3198" i="50"/>
  <c r="A3197" i="50"/>
  <c r="A3196" i="50"/>
  <c r="A3195" i="50"/>
  <c r="A3194" i="50"/>
  <c r="A3193" i="50"/>
  <c r="A3192" i="50"/>
  <c r="A3191" i="50"/>
  <c r="A3190" i="50"/>
  <c r="A3189" i="50"/>
  <c r="A3188" i="50"/>
  <c r="A3187" i="50"/>
  <c r="A3186" i="50"/>
  <c r="A3185" i="50"/>
  <c r="A3184" i="50"/>
  <c r="A3183" i="50"/>
  <c r="A3182" i="50"/>
  <c r="A3181" i="50"/>
  <c r="A3180" i="50"/>
  <c r="A3179" i="50"/>
  <c r="A3178" i="50"/>
  <c r="A3177" i="50"/>
  <c r="A3176" i="50"/>
  <c r="A3175" i="50"/>
  <c r="A3174" i="50"/>
  <c r="A3173" i="50"/>
  <c r="A3172" i="50"/>
  <c r="A3171" i="50"/>
  <c r="A3170" i="50"/>
  <c r="A3169" i="50"/>
  <c r="A3168" i="50"/>
  <c r="A3167" i="50"/>
  <c r="A3166" i="50"/>
  <c r="A3165" i="50"/>
  <c r="A3164" i="50"/>
  <c r="A3163" i="50"/>
  <c r="A3162" i="50"/>
  <c r="A3161" i="50"/>
  <c r="A3160" i="50"/>
  <c r="A3159" i="50"/>
  <c r="A3158" i="50"/>
  <c r="A3157" i="50"/>
  <c r="A3156" i="50"/>
  <c r="A3155" i="50"/>
  <c r="A3154" i="50"/>
  <c r="A3153" i="50"/>
  <c r="A3152" i="50"/>
  <c r="A3151" i="50"/>
  <c r="A3150" i="50"/>
  <c r="A3149" i="50"/>
  <c r="A3148" i="50"/>
  <c r="A3147" i="50"/>
  <c r="A3146" i="50"/>
  <c r="A3145" i="50"/>
  <c r="A3144" i="50"/>
  <c r="A3143" i="50"/>
  <c r="A3142" i="50"/>
  <c r="A3141" i="50"/>
  <c r="A3140" i="50"/>
  <c r="A3139" i="50"/>
  <c r="A3138" i="50"/>
  <c r="A3137" i="50"/>
  <c r="A3136" i="50"/>
  <c r="A3135" i="50"/>
  <c r="A3134" i="50"/>
  <c r="A3133" i="50"/>
  <c r="A3132" i="50"/>
  <c r="A3131" i="50"/>
  <c r="A3130" i="50"/>
  <c r="A3129" i="50"/>
  <c r="A3128" i="50"/>
  <c r="A3127" i="50"/>
  <c r="A3126" i="50"/>
  <c r="A3125" i="50"/>
  <c r="A3124" i="50"/>
  <c r="A3123" i="50"/>
  <c r="A3122" i="50"/>
  <c r="A3121" i="50"/>
  <c r="A3120" i="50"/>
  <c r="A3119" i="50"/>
  <c r="A3118" i="50"/>
  <c r="A3117" i="50"/>
  <c r="A3116" i="50"/>
  <c r="A3115" i="50"/>
  <c r="A3114" i="50"/>
  <c r="A3113" i="50"/>
  <c r="A3112" i="50"/>
  <c r="A3111" i="50"/>
  <c r="A3110" i="50"/>
  <c r="A3109" i="50"/>
  <c r="A3108" i="50"/>
  <c r="A3107" i="50"/>
  <c r="A3106" i="50"/>
  <c r="A3105" i="50"/>
  <c r="A3104" i="50"/>
  <c r="A3103" i="50"/>
  <c r="A3102" i="50"/>
  <c r="A3101" i="50"/>
  <c r="A3100" i="50"/>
  <c r="A3099" i="50"/>
  <c r="A3098" i="50"/>
  <c r="A3097" i="50"/>
  <c r="A3096" i="50"/>
  <c r="A3095" i="50"/>
  <c r="A3094" i="50"/>
  <c r="A3093" i="50"/>
  <c r="A3092" i="50"/>
  <c r="A3091" i="50"/>
  <c r="A3090" i="50"/>
  <c r="A3089" i="50"/>
  <c r="A3088" i="50"/>
  <c r="A3087" i="50"/>
  <c r="A3086" i="50"/>
  <c r="A3085" i="50"/>
  <c r="A3084" i="50"/>
  <c r="A3083" i="50"/>
  <c r="A3082" i="50"/>
  <c r="A3081" i="50"/>
  <c r="A3080" i="50"/>
  <c r="A3079" i="50"/>
  <c r="A3078" i="50"/>
  <c r="A3077" i="50"/>
  <c r="A3076" i="50"/>
  <c r="A3075" i="50"/>
  <c r="A3074" i="50"/>
  <c r="A3073" i="50"/>
  <c r="A3072" i="50"/>
  <c r="A3071" i="50"/>
  <c r="A3070" i="50"/>
  <c r="A3069" i="50"/>
  <c r="A3068" i="50"/>
  <c r="A3067" i="50"/>
  <c r="A3066" i="50"/>
  <c r="A3065" i="50"/>
  <c r="A3064" i="50"/>
  <c r="A3063" i="50"/>
  <c r="A3062" i="50"/>
  <c r="A3061" i="50"/>
  <c r="A3060" i="50"/>
  <c r="A3059" i="50"/>
  <c r="A3058" i="50"/>
  <c r="A3057" i="50"/>
  <c r="A3056" i="50"/>
  <c r="A3055" i="50"/>
  <c r="A3054" i="50"/>
  <c r="A3053" i="50"/>
  <c r="A3052" i="50"/>
  <c r="A3051" i="50"/>
  <c r="A3050" i="50"/>
  <c r="A3049" i="50"/>
  <c r="A3048" i="50"/>
  <c r="A3047" i="50"/>
  <c r="A3046" i="50"/>
  <c r="A3045" i="50"/>
  <c r="A3044" i="50"/>
  <c r="A3043" i="50"/>
  <c r="A3042" i="50"/>
  <c r="A3041" i="50"/>
  <c r="A3040" i="50"/>
  <c r="A3039" i="50"/>
  <c r="A3038" i="50"/>
  <c r="A3037" i="50"/>
  <c r="A3036" i="50"/>
  <c r="A3035" i="50"/>
  <c r="A3034" i="50"/>
  <c r="A3033" i="50"/>
  <c r="A3032" i="50"/>
  <c r="A3031" i="50"/>
  <c r="A3030" i="50"/>
  <c r="A3029" i="50"/>
  <c r="A3028" i="50"/>
  <c r="A3027" i="50"/>
  <c r="A3026" i="50"/>
  <c r="A3025" i="50"/>
  <c r="A3024" i="50"/>
  <c r="A3023" i="50"/>
  <c r="A3022" i="50"/>
  <c r="A3021" i="50"/>
  <c r="A3020" i="50"/>
  <c r="A3019" i="50"/>
  <c r="A3018" i="50"/>
  <c r="A3017" i="50"/>
  <c r="A3016" i="50"/>
  <c r="A3015" i="50"/>
  <c r="A3014" i="50"/>
  <c r="A3013" i="50"/>
  <c r="A3012" i="50"/>
  <c r="A3011" i="50"/>
  <c r="A3010" i="50"/>
  <c r="A3009" i="50"/>
  <c r="A3008" i="50"/>
  <c r="A3007" i="50"/>
  <c r="A3006" i="50"/>
  <c r="A3005" i="50"/>
  <c r="A3004" i="50"/>
  <c r="A3003" i="50"/>
  <c r="A3002" i="50"/>
  <c r="A3001" i="50"/>
  <c r="A3000" i="50"/>
  <c r="A2999" i="50"/>
  <c r="A2998" i="50"/>
  <c r="A2997" i="50"/>
  <c r="A2996" i="50"/>
  <c r="A2995" i="50"/>
  <c r="A2994" i="50"/>
  <c r="A2993" i="50"/>
  <c r="A2992" i="50"/>
  <c r="A2991" i="50"/>
  <c r="A2990" i="50"/>
  <c r="A2989" i="50"/>
  <c r="A2988" i="50"/>
  <c r="A2987" i="50"/>
  <c r="A2986" i="50"/>
  <c r="A2985" i="50"/>
  <c r="A2984" i="50"/>
  <c r="A2983" i="50"/>
  <c r="A2982" i="50"/>
  <c r="A2981" i="50"/>
  <c r="A2980" i="50"/>
  <c r="A2979" i="50"/>
  <c r="A2978" i="50"/>
  <c r="A2977" i="50"/>
  <c r="A2976" i="50"/>
  <c r="A2975" i="50"/>
  <c r="A2974" i="50"/>
  <c r="A2973" i="50"/>
  <c r="A2972" i="50"/>
  <c r="A2971" i="50"/>
  <c r="A2970" i="50"/>
  <c r="A2969" i="50"/>
  <c r="A2968" i="50"/>
  <c r="A2967" i="50"/>
  <c r="A2966" i="50"/>
  <c r="A2965" i="50"/>
  <c r="A2964" i="50"/>
  <c r="A2963" i="50"/>
  <c r="A2962" i="50"/>
  <c r="A2961" i="50"/>
  <c r="A2960" i="50"/>
  <c r="A2959" i="50"/>
  <c r="A2958" i="50"/>
  <c r="A2957" i="50"/>
  <c r="A2956" i="50"/>
  <c r="A2955" i="50"/>
  <c r="A2954" i="50"/>
  <c r="A2953" i="50"/>
  <c r="A2952" i="50"/>
  <c r="A2951" i="50"/>
  <c r="A2950" i="50"/>
  <c r="A2949" i="50"/>
  <c r="A2948" i="50"/>
  <c r="A2947" i="50"/>
  <c r="A2946" i="50"/>
  <c r="A2945" i="50"/>
  <c r="A2944" i="50"/>
  <c r="A2943" i="50"/>
  <c r="A2942" i="50"/>
  <c r="A2941" i="50"/>
  <c r="A2940" i="50"/>
  <c r="A2939" i="50"/>
  <c r="A2938" i="50"/>
  <c r="A2937" i="50"/>
  <c r="A2936" i="50"/>
  <c r="A2935" i="50"/>
  <c r="A2934" i="50"/>
  <c r="A2933" i="50"/>
  <c r="A2932" i="50"/>
  <c r="A2931" i="50"/>
  <c r="A2930" i="50"/>
  <c r="A2929" i="50"/>
  <c r="A2928" i="50"/>
  <c r="A2927" i="50"/>
  <c r="A2926" i="50"/>
  <c r="A2925" i="50"/>
  <c r="A2924" i="50"/>
  <c r="A2923" i="50"/>
  <c r="A2922" i="50"/>
  <c r="A2921" i="50"/>
  <c r="A2920" i="50"/>
  <c r="A2919" i="50"/>
  <c r="A2918" i="50"/>
  <c r="A2917" i="50"/>
  <c r="A2916" i="50"/>
  <c r="A2915" i="50"/>
  <c r="A2914" i="50"/>
  <c r="A2913" i="50"/>
  <c r="A2912" i="50"/>
  <c r="A2911" i="50"/>
  <c r="A2910" i="50"/>
  <c r="A2909" i="50"/>
  <c r="A2908" i="50"/>
  <c r="A2907" i="50"/>
  <c r="A2906" i="50"/>
  <c r="A2905" i="50"/>
  <c r="A2904" i="50"/>
  <c r="A2903" i="50"/>
  <c r="A2902" i="50"/>
  <c r="A2901" i="50"/>
  <c r="A2900" i="50"/>
  <c r="A2899" i="50"/>
  <c r="A2898" i="50"/>
  <c r="A2897" i="50"/>
  <c r="A2896" i="50"/>
  <c r="A2895" i="50"/>
  <c r="A2894" i="50"/>
  <c r="A2893" i="50"/>
  <c r="A2892" i="50"/>
  <c r="A2891" i="50"/>
  <c r="A2890" i="50"/>
  <c r="A2889" i="50"/>
  <c r="A2888" i="50"/>
  <c r="A2887" i="50"/>
  <c r="A2886" i="50"/>
  <c r="A2885" i="50"/>
  <c r="A2884" i="50"/>
  <c r="A2883" i="50"/>
  <c r="A2882" i="50"/>
  <c r="A2881" i="50"/>
  <c r="A2880" i="50"/>
  <c r="A2879" i="50"/>
  <c r="A2878" i="50"/>
  <c r="A2877" i="50"/>
  <c r="A2876" i="50"/>
  <c r="A2875" i="50"/>
  <c r="A2874" i="50"/>
  <c r="A2873" i="50"/>
  <c r="A2872" i="50"/>
  <c r="A2871" i="50"/>
  <c r="A2870" i="50"/>
  <c r="A2869" i="50"/>
  <c r="A2868" i="50"/>
  <c r="A2867" i="50"/>
  <c r="A2866" i="50"/>
  <c r="A2865" i="50"/>
  <c r="A2864" i="50"/>
  <c r="A2863" i="50"/>
  <c r="A2862" i="50"/>
  <c r="A2861" i="50"/>
  <c r="A2860" i="50"/>
  <c r="A2859" i="50"/>
  <c r="A2858" i="50"/>
  <c r="A2857" i="50"/>
  <c r="A2856" i="50"/>
  <c r="A2855" i="50"/>
  <c r="A2854" i="50"/>
  <c r="A2853" i="50"/>
  <c r="A2852" i="50"/>
  <c r="A2851" i="50"/>
  <c r="A2850" i="50"/>
  <c r="A2849" i="50"/>
  <c r="A2848" i="50"/>
  <c r="A2847" i="50"/>
  <c r="A2846" i="50"/>
  <c r="A2845" i="50"/>
  <c r="A2844" i="50"/>
  <c r="A2843" i="50"/>
  <c r="A2842" i="50"/>
  <c r="A2841" i="50"/>
  <c r="A2840" i="50"/>
  <c r="A2839" i="50"/>
  <c r="A2838" i="50"/>
  <c r="A2837" i="50"/>
  <c r="A2836" i="50"/>
  <c r="A2835" i="50"/>
  <c r="A2834" i="50"/>
  <c r="A2833" i="50"/>
  <c r="A2832" i="50"/>
  <c r="A2831" i="50"/>
  <c r="A2830" i="50"/>
  <c r="A2829" i="50"/>
  <c r="A2828" i="50"/>
  <c r="A2827" i="50"/>
  <c r="A2826" i="50"/>
  <c r="A2825" i="50"/>
  <c r="A2824" i="50"/>
  <c r="A2823" i="50"/>
  <c r="A2822" i="50"/>
  <c r="A2821" i="50"/>
  <c r="A2820" i="50"/>
  <c r="A2819" i="50"/>
  <c r="A2818" i="50"/>
  <c r="A2817" i="50"/>
  <c r="A2816" i="50"/>
  <c r="A2815" i="50"/>
  <c r="A2814" i="50"/>
  <c r="A2813" i="50"/>
  <c r="A2812" i="50"/>
  <c r="A2811" i="50"/>
  <c r="A2810" i="50"/>
  <c r="A2809" i="50"/>
  <c r="A2808" i="50"/>
  <c r="A2807" i="50"/>
  <c r="A2806" i="50"/>
  <c r="A2805" i="50"/>
  <c r="A2804" i="50"/>
  <c r="A2803" i="50"/>
  <c r="A2802" i="50"/>
  <c r="A2801" i="50"/>
  <c r="A2800" i="50"/>
  <c r="A2799" i="50"/>
  <c r="A2798" i="50"/>
  <c r="A2797" i="50"/>
  <c r="A2796" i="50"/>
  <c r="A2795" i="50"/>
  <c r="A2794" i="50"/>
  <c r="A2793" i="50"/>
  <c r="A2792" i="50"/>
  <c r="A2791" i="50"/>
  <c r="A2790" i="50"/>
  <c r="A2789" i="50"/>
  <c r="A2788" i="50"/>
  <c r="A2787" i="50"/>
  <c r="A2786" i="50"/>
  <c r="A2785" i="50"/>
  <c r="A2784" i="50"/>
  <c r="A2783" i="50"/>
  <c r="A2782" i="50"/>
  <c r="A2781" i="50"/>
  <c r="A2780" i="50"/>
  <c r="A2779" i="50"/>
  <c r="A2778" i="50"/>
  <c r="A2777" i="50"/>
  <c r="A2776" i="50"/>
  <c r="A2775" i="50"/>
  <c r="A2774" i="50"/>
  <c r="A2773" i="50"/>
  <c r="A2772" i="50"/>
  <c r="A2771" i="50"/>
  <c r="A2770" i="50"/>
  <c r="A2769" i="50"/>
  <c r="A2768" i="50"/>
  <c r="A2767" i="50"/>
  <c r="A2766" i="50"/>
  <c r="A2765" i="50"/>
  <c r="A2764" i="50"/>
  <c r="A2763" i="50"/>
  <c r="A2762" i="50"/>
  <c r="A2761" i="50"/>
  <c r="A2760" i="50"/>
  <c r="A2759" i="50"/>
  <c r="A2758" i="50"/>
  <c r="A2757" i="50"/>
  <c r="A2756" i="50"/>
  <c r="A2755" i="50"/>
  <c r="A2754" i="50"/>
  <c r="A2753" i="50"/>
  <c r="A2752" i="50"/>
  <c r="A2751" i="50"/>
  <c r="A2750" i="50"/>
  <c r="A2749" i="50"/>
  <c r="A2748" i="50"/>
  <c r="A2747" i="50"/>
  <c r="A2746" i="50"/>
  <c r="A2745" i="50"/>
  <c r="A2744" i="50"/>
  <c r="A2743" i="50"/>
  <c r="A2742" i="50"/>
  <c r="A2741" i="50"/>
  <c r="A2740" i="50"/>
  <c r="A2739" i="50"/>
  <c r="A2738" i="50"/>
  <c r="A2737" i="50"/>
  <c r="A2736" i="50"/>
  <c r="A2735" i="50"/>
  <c r="A2734" i="50"/>
  <c r="A2733" i="50"/>
  <c r="A2732" i="50"/>
  <c r="A2731" i="50"/>
  <c r="A2730" i="50"/>
  <c r="A2729" i="50"/>
  <c r="A2728" i="50"/>
  <c r="A2727" i="50"/>
  <c r="A2726" i="50"/>
  <c r="A2725" i="50"/>
  <c r="A2724" i="50"/>
  <c r="A2723" i="50"/>
  <c r="A2722" i="50"/>
  <c r="A2721" i="50"/>
  <c r="A2720" i="50"/>
  <c r="A2719" i="50"/>
  <c r="A2718" i="50"/>
  <c r="A2717" i="50"/>
  <c r="A2716" i="50"/>
  <c r="A2715" i="50"/>
  <c r="A2714" i="50"/>
  <c r="A2713" i="50"/>
  <c r="A2712" i="50"/>
  <c r="A2711" i="50"/>
  <c r="A2710" i="50"/>
  <c r="A2709" i="50"/>
  <c r="A2708" i="50"/>
  <c r="A2707" i="50"/>
  <c r="A2706" i="50"/>
  <c r="A2705" i="50"/>
  <c r="A2704" i="50"/>
  <c r="A2703" i="50"/>
  <c r="A2702" i="50"/>
  <c r="A2701" i="50"/>
  <c r="A2700" i="50"/>
  <c r="A2699" i="50"/>
  <c r="A2698" i="50"/>
  <c r="A2697" i="50"/>
  <c r="A2696" i="50"/>
  <c r="A2695" i="50"/>
  <c r="A2694" i="50"/>
  <c r="A2693" i="50"/>
  <c r="A2692" i="50"/>
  <c r="A2691" i="50"/>
  <c r="A2690" i="50"/>
  <c r="A2689" i="50"/>
  <c r="A2688" i="50"/>
  <c r="A2687" i="50"/>
  <c r="A2686" i="50"/>
  <c r="A2685" i="50"/>
  <c r="A2684" i="50"/>
  <c r="A2683" i="50"/>
  <c r="A2682" i="50"/>
  <c r="A2681" i="50"/>
  <c r="A2680" i="50"/>
  <c r="A2679" i="50"/>
  <c r="A2678" i="50"/>
  <c r="A2677" i="50"/>
  <c r="A2676" i="50"/>
  <c r="A2675" i="50"/>
  <c r="A2674" i="50"/>
  <c r="A2673" i="50"/>
  <c r="A2672" i="50"/>
  <c r="A2671" i="50"/>
  <c r="A2670" i="50"/>
  <c r="A2669" i="50"/>
  <c r="A2668" i="50"/>
  <c r="A2667" i="50"/>
  <c r="A2666" i="50"/>
  <c r="A2665" i="50"/>
  <c r="A2664" i="50"/>
  <c r="A2663" i="50"/>
  <c r="A2662" i="50"/>
  <c r="A2661" i="50"/>
  <c r="A2660" i="50"/>
  <c r="A2659" i="50"/>
  <c r="A2658" i="50"/>
  <c r="A2657" i="50"/>
  <c r="A2656" i="50"/>
  <c r="A2655" i="50"/>
  <c r="A2654" i="50"/>
  <c r="A2653" i="50"/>
  <c r="A2652" i="50"/>
  <c r="A2651" i="50"/>
  <c r="A2650" i="50"/>
  <c r="A2649" i="50"/>
  <c r="A2648" i="50"/>
  <c r="A2647" i="50"/>
  <c r="A2646" i="50"/>
  <c r="A2645" i="50"/>
  <c r="A2644" i="50"/>
  <c r="A2643" i="50"/>
  <c r="A2642" i="50"/>
  <c r="A2641" i="50"/>
  <c r="A2640" i="50"/>
  <c r="A2639" i="50"/>
  <c r="A2638" i="50"/>
  <c r="A2637" i="50"/>
  <c r="A2636" i="50"/>
  <c r="A2635" i="50"/>
  <c r="A2634" i="50"/>
  <c r="A2633" i="50"/>
  <c r="A2632" i="50"/>
  <c r="A2631" i="50"/>
  <c r="A2630" i="50"/>
  <c r="A2629" i="50"/>
  <c r="A2628" i="50"/>
  <c r="A2627" i="50"/>
  <c r="A2626" i="50"/>
  <c r="A2625" i="50"/>
  <c r="A2624" i="50"/>
  <c r="A2623" i="50"/>
  <c r="A2622" i="50"/>
  <c r="A2621" i="50"/>
  <c r="A2620" i="50"/>
  <c r="A2619" i="50"/>
  <c r="A2618" i="50"/>
  <c r="A2617" i="50"/>
  <c r="A2616" i="50"/>
  <c r="A2615" i="50"/>
  <c r="A2614" i="50"/>
  <c r="A2613" i="50"/>
  <c r="A2612" i="50"/>
  <c r="A2611" i="50"/>
  <c r="A2610" i="50"/>
  <c r="A2609" i="50"/>
  <c r="A2608" i="50"/>
  <c r="A2607" i="50"/>
  <c r="A2606" i="50"/>
  <c r="A2605" i="50"/>
  <c r="A2604" i="50"/>
  <c r="A2603" i="50"/>
  <c r="A2602" i="50"/>
  <c r="A2601" i="50"/>
  <c r="A2600" i="50"/>
  <c r="A2599" i="50"/>
  <c r="A2598" i="50"/>
  <c r="A2597" i="50"/>
  <c r="A2596" i="50"/>
  <c r="A2595" i="50"/>
  <c r="A2594" i="50"/>
  <c r="A2593" i="50"/>
  <c r="A2592" i="50"/>
  <c r="A2591" i="50"/>
  <c r="A2590" i="50"/>
  <c r="A2589" i="50"/>
  <c r="A2588" i="50"/>
  <c r="A2587" i="50"/>
  <c r="A2586" i="50"/>
  <c r="A2585" i="50"/>
  <c r="A2584" i="50"/>
  <c r="A2583" i="50"/>
  <c r="A2582" i="50"/>
  <c r="A2581" i="50"/>
  <c r="A2580" i="50"/>
  <c r="A2579" i="50"/>
  <c r="A2578" i="50"/>
  <c r="A2577" i="50"/>
  <c r="A2576" i="50"/>
  <c r="A2575" i="50"/>
  <c r="A2574" i="50"/>
  <c r="A2573" i="50"/>
  <c r="A2572" i="50"/>
  <c r="A2571" i="50"/>
  <c r="A2570" i="50"/>
  <c r="A2569" i="50"/>
  <c r="A2568" i="50"/>
  <c r="A2567" i="50"/>
  <c r="A2566" i="50"/>
  <c r="A2565" i="50"/>
  <c r="A2564" i="50"/>
  <c r="A2563" i="50"/>
  <c r="A2562" i="50"/>
  <c r="A2561" i="50"/>
  <c r="A2560" i="50"/>
  <c r="A2559" i="50"/>
  <c r="A2558" i="50"/>
  <c r="A2557" i="50"/>
  <c r="A2556" i="50"/>
  <c r="A2555" i="50"/>
  <c r="A2554" i="50"/>
  <c r="A2553" i="50"/>
  <c r="A2552" i="50"/>
  <c r="A2551" i="50"/>
  <c r="A2550" i="50"/>
  <c r="A2549" i="50"/>
  <c r="A2548" i="50"/>
  <c r="A2547" i="50"/>
  <c r="A2546" i="50"/>
  <c r="A2545" i="50"/>
  <c r="A2544" i="50"/>
  <c r="A2543" i="50"/>
  <c r="A2542" i="50"/>
  <c r="A2541" i="50"/>
  <c r="A2540" i="50"/>
  <c r="A2539" i="50"/>
  <c r="A2538" i="50"/>
  <c r="A2537" i="50"/>
  <c r="A2536" i="50"/>
  <c r="A2535" i="50"/>
  <c r="A2534" i="50"/>
  <c r="A2533" i="50"/>
  <c r="A2532" i="50"/>
  <c r="A2531" i="50"/>
  <c r="A2530" i="50"/>
  <c r="A2529" i="50"/>
  <c r="A2528" i="50"/>
  <c r="A2527" i="50"/>
  <c r="A2526" i="50"/>
  <c r="A2525" i="50"/>
  <c r="A2524" i="50"/>
  <c r="A2523" i="50"/>
  <c r="A2522" i="50"/>
  <c r="A2521" i="50"/>
  <c r="A2520" i="50"/>
  <c r="A2519" i="50"/>
  <c r="A2518" i="50"/>
  <c r="A2517" i="50"/>
  <c r="A2516" i="50"/>
  <c r="A2515" i="50"/>
  <c r="A2514" i="50"/>
  <c r="A2513" i="50"/>
  <c r="A2512" i="50"/>
  <c r="A2511" i="50"/>
  <c r="A2510" i="50"/>
  <c r="A2509" i="50"/>
  <c r="A2508" i="50"/>
  <c r="A2507" i="50"/>
  <c r="A2506" i="50"/>
  <c r="A2505" i="50"/>
  <c r="A2504" i="50"/>
  <c r="A2503" i="50"/>
  <c r="A2502" i="50"/>
  <c r="A2501" i="50"/>
  <c r="A2500" i="50"/>
  <c r="A2499" i="50"/>
  <c r="A2498" i="50"/>
  <c r="A2497" i="50"/>
  <c r="A2496" i="50"/>
  <c r="A2495" i="50"/>
  <c r="A2494" i="50"/>
  <c r="A2493" i="50"/>
  <c r="A2492" i="50"/>
  <c r="A2491" i="50"/>
  <c r="A2490" i="50"/>
  <c r="A2489" i="50"/>
  <c r="A2488" i="50"/>
  <c r="A2487" i="50"/>
  <c r="A2486" i="50"/>
  <c r="A2485" i="50"/>
  <c r="A2484" i="50"/>
  <c r="A2483" i="50"/>
  <c r="A2482" i="50"/>
  <c r="A2481" i="50"/>
  <c r="A2480" i="50"/>
  <c r="A2479" i="50"/>
  <c r="A2478" i="50"/>
  <c r="A2477" i="50"/>
  <c r="A2476" i="50"/>
  <c r="A2475" i="50"/>
  <c r="A2474" i="50"/>
  <c r="A2473" i="50"/>
  <c r="A2472" i="50"/>
  <c r="A2471" i="50"/>
  <c r="A2470" i="50"/>
  <c r="A2469" i="50"/>
  <c r="A2468" i="50"/>
  <c r="A2467" i="50"/>
  <c r="A2466" i="50"/>
  <c r="A2465" i="50"/>
  <c r="A2464" i="50"/>
  <c r="A2463" i="50"/>
  <c r="A2462" i="50"/>
  <c r="A2461" i="50"/>
  <c r="A2460" i="50"/>
  <c r="A2459" i="50"/>
  <c r="A2458" i="50"/>
  <c r="A2457" i="50"/>
  <c r="A2456" i="50"/>
  <c r="A2455" i="50"/>
  <c r="A2454" i="50"/>
  <c r="A2453" i="50"/>
  <c r="A2452" i="50"/>
  <c r="A2451" i="50"/>
  <c r="A2450" i="50"/>
  <c r="A2449" i="50"/>
  <c r="A2448" i="50"/>
  <c r="A2447" i="50"/>
  <c r="A2446" i="50"/>
  <c r="A2445" i="50"/>
  <c r="A2444" i="50"/>
  <c r="A2443" i="50"/>
  <c r="A2442" i="50"/>
  <c r="A2441" i="50"/>
  <c r="A2440" i="50"/>
  <c r="A2439" i="50"/>
  <c r="A2438" i="50"/>
  <c r="A2437" i="50"/>
  <c r="A2436" i="50"/>
  <c r="A2435" i="50"/>
  <c r="A2434" i="50"/>
  <c r="A2433" i="50"/>
  <c r="A2432" i="50"/>
  <c r="A2431" i="50"/>
  <c r="A2430" i="50"/>
  <c r="A2429" i="50"/>
  <c r="A2428" i="50"/>
  <c r="A2427" i="50"/>
  <c r="A2426" i="50"/>
  <c r="A2425" i="50"/>
  <c r="A2424" i="50"/>
  <c r="A2423" i="50"/>
  <c r="A2422" i="50"/>
  <c r="A2421" i="50"/>
  <c r="A2420" i="50"/>
  <c r="A2419" i="50"/>
  <c r="A2418" i="50"/>
  <c r="A2417" i="50"/>
  <c r="A2416" i="50"/>
  <c r="A2415" i="50"/>
  <c r="A2414" i="50"/>
  <c r="A2413" i="50"/>
  <c r="A2412" i="50"/>
  <c r="A2411" i="50"/>
  <c r="A2410" i="50"/>
  <c r="A2409" i="50"/>
  <c r="A2408" i="50"/>
  <c r="A2407" i="50"/>
  <c r="A2406" i="50"/>
  <c r="A2405" i="50"/>
  <c r="A2404" i="50"/>
  <c r="A2403" i="50"/>
  <c r="A2402" i="50"/>
  <c r="A2401" i="50"/>
  <c r="A2400" i="50"/>
  <c r="A2399" i="50"/>
  <c r="A2398" i="50"/>
  <c r="A2397" i="50"/>
  <c r="A2396" i="50"/>
  <c r="A2395" i="50"/>
  <c r="A2394" i="50"/>
  <c r="A2393" i="50"/>
  <c r="A2392" i="50"/>
  <c r="A2391" i="50"/>
  <c r="A2390" i="50"/>
  <c r="A2389" i="50"/>
  <c r="A2388" i="50"/>
  <c r="A2387" i="50"/>
  <c r="A2386" i="50"/>
  <c r="A2385" i="50"/>
  <c r="A2384" i="50"/>
  <c r="A2383" i="50"/>
  <c r="A2382" i="50"/>
  <c r="A2381" i="50"/>
  <c r="A2380" i="50"/>
  <c r="A2379" i="50"/>
  <c r="A2378" i="50"/>
  <c r="A2377" i="50"/>
  <c r="A2376" i="50"/>
  <c r="A2375" i="50"/>
  <c r="A2374" i="50"/>
  <c r="A2373" i="50"/>
  <c r="A2372" i="50"/>
  <c r="A2371" i="50"/>
  <c r="A2370" i="50"/>
  <c r="A2369" i="50"/>
  <c r="A2368" i="50"/>
  <c r="A2367" i="50"/>
  <c r="A2366" i="50"/>
  <c r="A2365" i="50"/>
  <c r="A2364" i="50"/>
  <c r="A2363" i="50"/>
  <c r="A2362" i="50"/>
  <c r="A2361" i="50"/>
  <c r="A2360" i="50"/>
  <c r="A2359" i="50"/>
  <c r="A2358" i="50"/>
  <c r="A2357" i="50"/>
  <c r="A2356" i="50"/>
  <c r="A2355" i="50"/>
  <c r="A2354" i="50"/>
  <c r="A2353" i="50"/>
  <c r="A2352" i="50"/>
  <c r="A2351" i="50"/>
  <c r="A2350" i="50"/>
  <c r="A2349" i="50"/>
  <c r="A2348" i="50"/>
  <c r="A2347" i="50"/>
  <c r="A2346" i="50"/>
  <c r="A2345" i="50"/>
  <c r="A2344" i="50"/>
  <c r="A2343" i="50"/>
  <c r="A2342" i="50"/>
  <c r="A2341" i="50"/>
  <c r="A2340" i="50"/>
  <c r="A2339" i="50"/>
  <c r="A2338" i="50"/>
  <c r="A2337" i="50"/>
  <c r="A2336" i="50"/>
  <c r="A2335" i="50"/>
  <c r="A2334" i="50"/>
  <c r="A2333" i="50"/>
  <c r="A2332" i="50"/>
  <c r="A2331" i="50"/>
  <c r="A2330" i="50"/>
  <c r="A2329" i="50"/>
  <c r="A2328" i="50"/>
  <c r="A2327" i="50"/>
  <c r="A2326" i="50"/>
  <c r="A2325" i="50"/>
  <c r="A2324" i="50"/>
  <c r="A2323" i="50"/>
  <c r="A2322" i="50"/>
  <c r="A2321" i="50"/>
  <c r="A2320" i="50"/>
  <c r="A2319" i="50"/>
  <c r="A2318" i="50"/>
  <c r="A2317" i="50"/>
  <c r="A2316" i="50"/>
  <c r="A2315" i="50"/>
  <c r="A2314" i="50"/>
  <c r="A2313" i="50"/>
  <c r="A2312" i="50"/>
  <c r="A2311" i="50"/>
  <c r="A2310" i="50"/>
  <c r="A2309" i="50"/>
  <c r="A2308" i="50"/>
  <c r="A2307" i="50"/>
  <c r="A2306" i="50"/>
  <c r="A2305" i="50"/>
  <c r="A2304" i="50"/>
  <c r="A2303" i="50"/>
  <c r="A2302" i="50"/>
  <c r="A2301" i="50"/>
  <c r="A2300" i="50"/>
  <c r="A2299" i="50"/>
  <c r="A2298" i="50"/>
  <c r="A2297" i="50"/>
  <c r="A2296" i="50"/>
  <c r="A2295" i="50"/>
  <c r="A2294" i="50"/>
  <c r="A2293" i="50"/>
  <c r="A2292" i="50"/>
  <c r="A2291" i="50"/>
  <c r="A2290" i="50"/>
  <c r="A2289" i="50"/>
  <c r="A2288" i="50"/>
  <c r="A2287" i="50"/>
  <c r="A2286" i="50"/>
  <c r="A2285" i="50"/>
  <c r="A2284" i="50"/>
  <c r="A2283" i="50"/>
  <c r="A2282" i="50"/>
  <c r="A2281" i="50"/>
  <c r="A2280" i="50"/>
  <c r="A2279" i="50"/>
  <c r="A2278" i="50"/>
  <c r="A2277" i="50"/>
  <c r="A2276" i="50"/>
  <c r="A2275" i="50"/>
  <c r="A2274" i="50"/>
  <c r="A2273" i="50"/>
  <c r="A2272" i="50"/>
  <c r="A2271" i="50"/>
  <c r="A2270" i="50"/>
  <c r="A2269" i="50"/>
  <c r="A2268" i="50"/>
  <c r="A2267" i="50"/>
  <c r="A2266" i="50"/>
  <c r="A2265" i="50"/>
  <c r="A2264" i="50"/>
  <c r="A2263" i="50"/>
  <c r="A2262" i="50"/>
  <c r="A2261" i="50"/>
  <c r="A2260" i="50"/>
  <c r="A2259" i="50"/>
  <c r="A2258" i="50"/>
  <c r="A2257" i="50"/>
  <c r="A2256" i="50"/>
  <c r="A2255" i="50"/>
  <c r="A2254" i="50"/>
  <c r="A2253" i="50"/>
  <c r="A2252" i="50"/>
  <c r="A2251" i="50"/>
  <c r="A2250" i="50"/>
  <c r="A2249" i="50"/>
  <c r="A2248" i="50"/>
  <c r="A2247" i="50"/>
  <c r="A2246" i="50"/>
  <c r="A2245" i="50"/>
  <c r="A2244" i="50"/>
  <c r="A2243" i="50"/>
  <c r="A2242" i="50"/>
  <c r="A2241" i="50"/>
  <c r="A2240" i="50"/>
  <c r="A2239" i="50"/>
  <c r="A2238" i="50"/>
  <c r="A2237" i="50"/>
  <c r="A2236" i="50"/>
  <c r="A2235" i="50"/>
  <c r="A2234" i="50"/>
  <c r="A2233" i="50"/>
  <c r="A2232" i="50"/>
  <c r="A2231" i="50"/>
  <c r="A2230" i="50"/>
  <c r="A2229" i="50"/>
  <c r="A2228" i="50"/>
  <c r="A2227" i="50"/>
  <c r="A2226" i="50"/>
  <c r="A2225" i="50"/>
  <c r="A2224" i="50"/>
  <c r="A2223" i="50"/>
  <c r="A2222" i="50"/>
  <c r="A2221" i="50"/>
  <c r="A2220" i="50"/>
  <c r="A2219" i="50"/>
  <c r="A2218" i="50"/>
  <c r="A2217" i="50"/>
  <c r="A2216" i="50"/>
  <c r="A2215" i="50"/>
  <c r="A2214" i="50"/>
  <c r="A2213" i="50"/>
  <c r="A2212" i="50"/>
  <c r="A2211" i="50"/>
  <c r="A2210" i="50"/>
  <c r="A2209" i="50"/>
  <c r="A2208" i="50"/>
  <c r="A2207" i="50"/>
  <c r="A2206" i="50"/>
  <c r="A2205" i="50"/>
  <c r="A2204" i="50"/>
  <c r="A2203" i="50"/>
  <c r="A2202" i="50"/>
  <c r="A2201" i="50"/>
  <c r="A2200" i="50"/>
  <c r="A2199" i="50"/>
  <c r="A2198" i="50"/>
  <c r="A2197" i="50"/>
  <c r="A2196" i="50"/>
  <c r="A2195" i="50"/>
  <c r="A2194" i="50"/>
  <c r="A2193" i="50"/>
  <c r="A2192" i="50"/>
  <c r="A2191" i="50"/>
  <c r="A2190" i="50"/>
  <c r="A2189" i="50"/>
  <c r="A2188" i="50"/>
  <c r="A2187" i="50"/>
  <c r="A2186" i="50"/>
  <c r="A2185" i="50"/>
  <c r="A2184" i="50"/>
  <c r="A2183" i="50"/>
  <c r="A2182" i="50"/>
  <c r="A2181" i="50"/>
  <c r="A2180" i="50"/>
  <c r="A2179" i="50"/>
  <c r="A2178" i="50"/>
  <c r="A2177" i="50"/>
  <c r="A2176" i="50"/>
  <c r="A2175" i="50"/>
  <c r="A2174" i="50"/>
  <c r="A2173" i="50"/>
  <c r="A2172" i="50"/>
  <c r="A2171" i="50"/>
  <c r="A2170" i="50"/>
  <c r="A2169" i="50"/>
  <c r="A2168" i="50"/>
  <c r="A2167" i="50"/>
  <c r="A2166" i="50"/>
  <c r="A2165" i="50"/>
  <c r="A2164" i="50"/>
  <c r="A2163" i="50"/>
  <c r="A2162" i="50"/>
  <c r="A2161" i="50"/>
  <c r="A2160" i="50"/>
  <c r="A2159" i="50"/>
  <c r="A2158" i="50"/>
  <c r="A2157" i="50"/>
  <c r="A2156" i="50"/>
  <c r="A2155" i="50"/>
  <c r="A2154" i="50"/>
  <c r="A2153" i="50"/>
  <c r="A2152" i="50"/>
  <c r="A2151" i="50"/>
  <c r="A2150" i="50"/>
  <c r="A2149" i="50"/>
  <c r="A2148" i="50"/>
  <c r="A2147" i="50"/>
  <c r="A2146" i="50"/>
  <c r="A2145" i="50"/>
  <c r="A2144" i="50"/>
  <c r="A2143" i="50"/>
  <c r="A2142" i="50"/>
  <c r="A2141" i="50"/>
  <c r="A2140" i="50"/>
  <c r="A2139" i="50"/>
  <c r="A2138" i="50"/>
  <c r="A2137" i="50"/>
  <c r="A2136" i="50"/>
  <c r="A2135" i="50"/>
  <c r="A2134" i="50"/>
  <c r="A2133" i="50"/>
  <c r="A2132" i="50"/>
  <c r="A2131" i="50"/>
  <c r="A2130" i="50"/>
  <c r="A2129" i="50"/>
  <c r="A2128" i="50"/>
  <c r="A2127" i="50"/>
  <c r="A2126" i="50"/>
  <c r="A2125" i="50"/>
  <c r="A2124" i="50"/>
  <c r="A2123" i="50"/>
  <c r="A2122" i="50"/>
  <c r="A2121" i="50"/>
  <c r="A2120" i="50"/>
  <c r="A2119" i="50"/>
  <c r="A2118" i="50"/>
  <c r="A2117" i="50"/>
  <c r="A2116" i="50"/>
  <c r="A2115" i="50"/>
  <c r="A2114" i="50"/>
  <c r="A2113" i="50"/>
  <c r="A2112" i="50"/>
  <c r="A2111" i="50"/>
  <c r="A2110" i="50"/>
  <c r="A2109" i="50"/>
  <c r="A2108" i="50"/>
  <c r="A2107" i="50"/>
  <c r="A2106" i="50"/>
  <c r="A2105" i="50"/>
  <c r="A2104" i="50"/>
  <c r="A2103" i="50"/>
  <c r="A2102" i="50"/>
  <c r="A2101" i="50"/>
  <c r="A2100" i="50"/>
  <c r="A2099" i="50"/>
  <c r="A2098" i="50"/>
  <c r="A2097" i="50"/>
  <c r="A2096" i="50"/>
  <c r="A2095" i="50"/>
  <c r="A2094" i="50"/>
  <c r="A2093" i="50"/>
  <c r="A2092" i="50"/>
  <c r="A2091" i="50"/>
  <c r="A2090" i="50"/>
  <c r="A2089" i="50"/>
  <c r="A2088" i="50"/>
  <c r="A2087" i="50"/>
  <c r="A2086" i="50"/>
  <c r="A2085" i="50"/>
  <c r="A2084" i="50"/>
  <c r="A2083" i="50"/>
  <c r="A2082" i="50"/>
  <c r="A2081" i="50"/>
  <c r="A2080" i="50"/>
  <c r="A2079" i="50"/>
  <c r="A2078" i="50"/>
  <c r="A2077" i="50"/>
  <c r="A2076" i="50"/>
  <c r="A2075" i="50"/>
  <c r="A2074" i="50"/>
  <c r="A2073" i="50"/>
  <c r="A2072" i="50"/>
  <c r="A2071" i="50"/>
  <c r="A2070" i="50"/>
  <c r="A2069" i="50"/>
  <c r="A2068" i="50"/>
  <c r="A2067" i="50"/>
  <c r="A2066" i="50"/>
  <c r="A2065" i="50"/>
  <c r="A2064" i="50"/>
  <c r="A2063" i="50"/>
  <c r="A2062" i="50"/>
  <c r="A2061" i="50"/>
  <c r="A2060" i="50"/>
  <c r="A2059" i="50"/>
  <c r="A2058" i="50"/>
  <c r="A2057" i="50"/>
  <c r="A2056" i="50"/>
  <c r="A2055" i="50"/>
  <c r="A2054" i="50"/>
  <c r="A2053" i="50"/>
  <c r="A2052" i="50"/>
  <c r="A2051" i="50"/>
  <c r="A2050" i="50"/>
  <c r="A2049" i="50"/>
  <c r="A2048" i="50"/>
  <c r="A2047" i="50"/>
  <c r="A2046" i="50"/>
  <c r="A2045" i="50"/>
  <c r="A2044" i="50"/>
  <c r="A2043" i="50"/>
  <c r="A2042" i="50"/>
  <c r="A2041" i="50"/>
  <c r="A2040" i="50"/>
  <c r="A2039" i="50"/>
  <c r="A2038" i="50"/>
  <c r="A2037" i="50"/>
  <c r="A2036" i="50"/>
  <c r="A2035" i="50"/>
  <c r="A2034" i="50"/>
  <c r="A2033" i="50"/>
  <c r="A2032" i="50"/>
  <c r="A2031" i="50"/>
  <c r="A2030" i="50"/>
  <c r="A2029" i="50"/>
  <c r="A2028" i="50"/>
  <c r="A2027" i="50"/>
  <c r="A2026" i="50"/>
  <c r="A2025" i="50"/>
  <c r="A2024" i="50"/>
  <c r="A2023" i="50"/>
  <c r="A2022" i="50"/>
  <c r="A2021" i="50"/>
  <c r="A2020" i="50"/>
  <c r="A2019" i="50"/>
  <c r="A2018" i="50"/>
  <c r="A2017" i="50"/>
  <c r="A2016" i="50"/>
  <c r="A2015" i="50"/>
  <c r="A2014" i="50"/>
  <c r="A2013" i="50"/>
  <c r="A2012" i="50"/>
  <c r="A2011" i="50"/>
  <c r="A2010" i="50"/>
  <c r="A2009" i="50"/>
  <c r="A2008" i="50"/>
  <c r="A2007" i="50"/>
  <c r="A2006" i="50"/>
  <c r="A2005" i="50"/>
  <c r="A2004" i="50"/>
  <c r="A2003" i="50"/>
  <c r="A2002" i="50"/>
  <c r="A2001" i="50"/>
  <c r="A2000" i="50"/>
  <c r="A1999" i="50"/>
  <c r="A1998" i="50"/>
  <c r="A1997" i="50"/>
  <c r="A1996" i="50"/>
  <c r="A1995" i="50"/>
  <c r="A1994" i="50"/>
  <c r="A1993" i="50"/>
  <c r="A1992" i="50"/>
  <c r="A1991" i="50"/>
  <c r="A1990" i="50"/>
  <c r="A1989" i="50"/>
  <c r="A1988" i="50"/>
  <c r="A1987" i="50"/>
  <c r="A1986" i="50"/>
  <c r="A1985" i="50"/>
  <c r="A1984" i="50"/>
  <c r="A1983" i="50"/>
  <c r="A1982" i="50"/>
  <c r="A1981" i="50"/>
  <c r="A1980" i="50"/>
  <c r="A1979" i="50"/>
  <c r="A1978" i="50"/>
  <c r="A1977" i="50"/>
  <c r="A1976" i="50"/>
  <c r="A1975" i="50"/>
  <c r="A1974" i="50"/>
  <c r="A1973" i="50"/>
  <c r="A1972" i="50"/>
  <c r="A1971" i="50"/>
  <c r="A1970" i="50"/>
  <c r="A1969" i="50"/>
  <c r="A1968" i="50"/>
  <c r="A1967" i="50"/>
  <c r="A1966" i="50"/>
  <c r="A1965" i="50"/>
  <c r="A1964" i="50"/>
  <c r="A1963" i="50"/>
  <c r="A1962" i="50"/>
  <c r="A1961" i="50"/>
  <c r="A1960" i="50"/>
  <c r="A1959" i="50"/>
  <c r="A1958" i="50"/>
  <c r="A1957" i="50"/>
  <c r="A1956" i="50"/>
  <c r="A1955" i="50"/>
  <c r="A1954" i="50"/>
  <c r="A1953" i="50"/>
  <c r="A1952" i="50"/>
  <c r="A1951" i="50"/>
  <c r="A1950" i="50"/>
  <c r="A1949" i="50"/>
  <c r="A1948" i="50"/>
  <c r="A1947" i="50"/>
  <c r="A1946" i="50"/>
  <c r="A1945" i="50"/>
  <c r="A1944" i="50"/>
  <c r="A1943" i="50"/>
  <c r="A1942" i="50"/>
  <c r="A1941" i="50"/>
  <c r="A1940" i="50"/>
  <c r="A1939" i="50"/>
  <c r="A1938" i="50"/>
  <c r="A1937" i="50"/>
  <c r="A1936" i="50"/>
  <c r="A1935" i="50"/>
  <c r="A1934" i="50"/>
  <c r="A1933" i="50"/>
  <c r="A1932" i="50"/>
  <c r="A1931" i="50"/>
  <c r="A1930" i="50"/>
  <c r="A1929" i="50"/>
  <c r="A1928" i="50"/>
  <c r="A1927" i="50"/>
  <c r="A1926" i="50"/>
  <c r="A1925" i="50"/>
  <c r="A1924" i="50"/>
  <c r="A1923" i="50"/>
  <c r="A1922" i="50"/>
  <c r="A1921" i="50"/>
  <c r="A1920" i="50"/>
  <c r="A1919" i="50"/>
  <c r="A1918" i="50"/>
  <c r="A1917" i="50"/>
  <c r="A1916" i="50"/>
  <c r="A1915" i="50"/>
  <c r="A1914" i="50"/>
  <c r="A1913" i="50"/>
  <c r="A1912" i="50"/>
  <c r="A1911" i="50"/>
  <c r="A1910" i="50"/>
  <c r="A1909" i="50"/>
  <c r="A1908" i="50"/>
  <c r="A1907" i="50"/>
  <c r="A1906" i="50"/>
  <c r="A1905" i="50"/>
  <c r="A1904" i="50"/>
  <c r="A1903" i="50"/>
  <c r="A1902" i="50"/>
  <c r="A1901" i="50"/>
  <c r="A1900" i="50"/>
  <c r="A1899" i="50"/>
  <c r="A1898" i="50"/>
  <c r="A1897" i="50"/>
  <c r="A1896" i="50"/>
  <c r="A1895" i="50"/>
  <c r="A1894" i="50"/>
  <c r="A1893" i="50"/>
  <c r="A1892" i="50"/>
  <c r="A1891" i="50"/>
  <c r="A1890" i="50"/>
  <c r="A1889" i="50"/>
  <c r="A1888" i="50"/>
  <c r="A1887" i="50"/>
  <c r="A1886" i="50"/>
  <c r="A1885" i="50"/>
  <c r="A1884" i="50"/>
  <c r="A1883" i="50"/>
  <c r="A1882" i="50"/>
  <c r="A1881" i="50"/>
  <c r="A1880" i="50"/>
  <c r="A1879" i="50"/>
  <c r="A1878" i="50"/>
  <c r="A1877" i="50"/>
  <c r="A1876" i="50"/>
  <c r="A1875" i="50"/>
  <c r="A1874" i="50"/>
  <c r="A1873" i="50"/>
  <c r="A1872" i="50"/>
  <c r="A1871" i="50"/>
  <c r="A1870" i="50"/>
  <c r="A1869" i="50"/>
  <c r="A1868" i="50"/>
  <c r="A1867" i="50"/>
  <c r="A1866" i="50"/>
  <c r="A1865" i="50"/>
  <c r="A1864" i="50"/>
  <c r="A1863" i="50"/>
  <c r="A1862" i="50"/>
  <c r="A1861" i="50"/>
  <c r="A1860" i="50"/>
  <c r="A1859" i="50"/>
  <c r="A1858" i="50"/>
  <c r="A1857" i="50"/>
  <c r="A1856" i="50"/>
  <c r="A1855" i="50"/>
  <c r="A1854" i="50"/>
  <c r="A1853" i="50"/>
  <c r="A1852" i="50"/>
  <c r="A1851" i="50"/>
  <c r="A1850" i="50"/>
  <c r="A1849" i="50"/>
  <c r="A1848" i="50"/>
  <c r="A1847" i="50"/>
  <c r="A1846" i="50"/>
  <c r="A1845" i="50"/>
  <c r="A1844" i="50"/>
  <c r="A1843" i="50"/>
  <c r="A1842" i="50"/>
  <c r="A1841" i="50"/>
  <c r="A1840" i="50"/>
  <c r="A1839" i="50"/>
  <c r="A1838" i="50"/>
  <c r="A1837" i="50"/>
  <c r="A1836" i="50"/>
  <c r="A1835" i="50"/>
  <c r="A1834" i="50"/>
  <c r="A1833" i="50"/>
  <c r="A1832" i="50"/>
  <c r="A1831" i="50"/>
  <c r="A1830" i="50"/>
  <c r="A1829" i="50"/>
  <c r="A1828" i="50"/>
  <c r="A1827" i="50"/>
  <c r="A1826" i="50"/>
  <c r="A1825" i="50"/>
  <c r="A1824" i="50"/>
  <c r="A1823" i="50"/>
  <c r="A1822" i="50"/>
  <c r="A1821" i="50"/>
  <c r="A1820" i="50"/>
  <c r="A1819" i="50"/>
  <c r="A1818" i="50"/>
  <c r="A1817" i="50"/>
  <c r="A1816" i="50"/>
  <c r="A1815" i="50"/>
  <c r="A1814" i="50"/>
  <c r="A1813" i="50"/>
  <c r="A1812" i="50"/>
  <c r="A1811" i="50"/>
  <c r="A1810" i="50"/>
  <c r="A1809" i="50"/>
  <c r="A1808" i="50"/>
  <c r="A1807" i="50"/>
  <c r="A1806" i="50"/>
  <c r="A1805" i="50"/>
  <c r="A1804" i="50"/>
  <c r="A1803" i="50"/>
  <c r="A1802" i="50"/>
  <c r="A1801" i="50"/>
  <c r="A1800" i="50"/>
  <c r="A1799" i="50"/>
  <c r="A1798" i="50"/>
  <c r="A1797" i="50"/>
  <c r="A1796" i="50"/>
  <c r="A1795" i="50"/>
  <c r="A1794" i="50"/>
  <c r="A1793" i="50"/>
  <c r="A1792" i="50"/>
  <c r="A1791" i="50"/>
  <c r="A1790" i="50"/>
  <c r="A1789" i="50"/>
  <c r="A1788" i="50"/>
  <c r="A1787" i="50"/>
  <c r="A1786" i="50"/>
  <c r="A1785" i="50"/>
  <c r="A1784" i="50"/>
  <c r="A1783" i="50"/>
  <c r="A1782" i="50"/>
  <c r="A1781" i="50"/>
  <c r="A1780" i="50"/>
  <c r="A1779" i="50"/>
  <c r="A1778" i="50"/>
  <c r="A1777" i="50"/>
  <c r="A1776" i="50"/>
  <c r="A1775" i="50"/>
  <c r="A1774" i="50"/>
  <c r="A1773" i="50"/>
  <c r="A1772" i="50"/>
  <c r="A1771" i="50"/>
  <c r="A1770" i="50"/>
  <c r="A1769" i="50"/>
  <c r="A1768" i="50"/>
  <c r="A1767" i="50"/>
  <c r="A1766" i="50"/>
  <c r="A1765" i="50"/>
  <c r="A1764" i="50"/>
  <c r="A1763" i="50"/>
  <c r="A1762" i="50"/>
  <c r="A1761" i="50"/>
  <c r="A1760" i="50"/>
  <c r="A1759" i="50"/>
  <c r="A1758" i="50"/>
  <c r="A1757" i="50"/>
  <c r="A1756" i="50"/>
  <c r="A1755" i="50"/>
  <c r="A1754" i="50"/>
  <c r="A1753" i="50"/>
  <c r="A1752" i="50"/>
  <c r="A1751" i="50"/>
  <c r="A1750" i="50"/>
  <c r="A1749" i="50"/>
  <c r="A1748" i="50"/>
  <c r="A1747" i="50"/>
  <c r="A1746" i="50"/>
  <c r="A1745" i="50"/>
  <c r="A1744" i="50"/>
  <c r="A1743" i="50"/>
  <c r="A1742" i="50"/>
  <c r="A1741" i="50"/>
  <c r="A1740" i="50"/>
  <c r="A1739" i="50"/>
  <c r="A1738" i="50"/>
  <c r="A1737" i="50"/>
  <c r="A1736" i="50"/>
  <c r="A1735" i="50"/>
  <c r="A1734" i="50"/>
  <c r="A1733" i="50"/>
  <c r="A1732" i="50"/>
  <c r="A1731" i="50"/>
  <c r="A1730" i="50"/>
  <c r="A1729" i="50"/>
  <c r="A1728" i="50"/>
  <c r="A1727" i="50"/>
  <c r="A1726" i="50"/>
  <c r="A1725" i="50"/>
  <c r="A1724" i="50"/>
  <c r="A1723" i="50"/>
  <c r="A1722" i="50"/>
  <c r="A1721" i="50"/>
  <c r="A1720" i="50"/>
  <c r="A1719" i="50"/>
  <c r="A1718" i="50"/>
  <c r="A1717" i="50"/>
  <c r="A1716" i="50"/>
  <c r="A1715" i="50"/>
  <c r="A1714" i="50"/>
  <c r="A1713" i="50"/>
  <c r="A1712" i="50"/>
  <c r="A1711" i="50"/>
  <c r="A1710" i="50"/>
  <c r="A1709" i="50"/>
  <c r="A1708" i="50"/>
  <c r="A1707" i="50"/>
  <c r="A1706" i="50"/>
  <c r="A1705" i="50"/>
  <c r="A1704" i="50"/>
  <c r="A1703" i="50"/>
  <c r="A1702" i="50"/>
  <c r="A1701" i="50"/>
  <c r="A1700" i="50"/>
  <c r="A1699" i="50"/>
  <c r="A1698" i="50"/>
  <c r="A1697" i="50"/>
  <c r="A1696" i="50"/>
  <c r="A1695" i="50"/>
  <c r="A1694" i="50"/>
  <c r="A1693" i="50"/>
  <c r="A1692" i="50"/>
  <c r="A1691" i="50"/>
  <c r="A1690" i="50"/>
  <c r="A1689" i="50"/>
  <c r="A1688" i="50"/>
  <c r="A1687" i="50"/>
  <c r="A1686" i="50"/>
  <c r="A1685" i="50"/>
  <c r="A1684" i="50"/>
  <c r="A1683" i="50"/>
  <c r="A1682" i="50"/>
  <c r="A1681" i="50"/>
  <c r="A1680" i="50"/>
  <c r="A1679" i="50"/>
  <c r="A1678" i="50"/>
  <c r="A1677" i="50"/>
  <c r="A1676" i="50"/>
  <c r="A1675" i="50"/>
  <c r="A1674" i="50"/>
  <c r="A1673" i="50"/>
  <c r="A1672" i="50"/>
  <c r="A1671" i="50"/>
  <c r="A1670" i="50"/>
  <c r="A1669" i="50"/>
  <c r="A1668" i="50"/>
  <c r="A1667" i="50"/>
  <c r="A1666" i="50"/>
  <c r="A1665" i="50"/>
  <c r="A1664" i="50"/>
  <c r="A1663" i="50"/>
  <c r="A1662" i="50"/>
  <c r="A1661" i="50"/>
  <c r="A1660" i="50"/>
  <c r="A1659" i="50"/>
  <c r="A1658" i="50"/>
  <c r="A1657" i="50"/>
  <c r="A1656" i="50"/>
  <c r="A1655" i="50"/>
  <c r="A1654" i="50"/>
  <c r="A1653" i="50"/>
  <c r="A1652" i="50"/>
  <c r="A1651" i="50"/>
  <c r="A1650" i="50"/>
  <c r="A1649" i="50"/>
  <c r="A1648" i="50"/>
  <c r="A1647" i="50"/>
  <c r="A1646" i="50"/>
  <c r="A1645" i="50"/>
  <c r="A1644" i="50"/>
  <c r="A1643" i="50"/>
  <c r="A1642" i="50"/>
  <c r="A1641" i="50"/>
  <c r="A1640" i="50"/>
  <c r="A1639" i="50"/>
  <c r="A1638" i="50"/>
  <c r="A1637" i="50"/>
  <c r="A1636" i="50"/>
  <c r="A1635" i="50"/>
  <c r="A1634" i="50"/>
  <c r="A1633" i="50"/>
  <c r="A1632" i="50"/>
  <c r="A1631" i="50"/>
  <c r="A1630" i="50"/>
  <c r="A1629" i="50"/>
  <c r="A1628" i="50"/>
  <c r="A1627" i="50"/>
  <c r="A1626" i="50"/>
  <c r="A1625" i="50"/>
  <c r="A1624" i="50"/>
  <c r="A1623" i="50"/>
  <c r="A1622" i="50"/>
  <c r="A1621" i="50"/>
  <c r="A1620" i="50"/>
  <c r="A1619" i="50"/>
  <c r="A1618" i="50"/>
  <c r="A1617" i="50"/>
  <c r="A1616" i="50"/>
  <c r="A1615" i="50"/>
  <c r="A1614" i="50"/>
  <c r="A1613" i="50"/>
  <c r="A1612" i="50"/>
  <c r="A1611" i="50"/>
  <c r="A1610" i="50"/>
  <c r="A1609" i="50"/>
  <c r="A1608" i="50"/>
  <c r="A1607" i="50"/>
  <c r="A1606" i="50"/>
  <c r="A1605" i="50"/>
  <c r="A1604" i="50"/>
  <c r="A1603" i="50"/>
  <c r="A1602" i="50"/>
  <c r="A1601" i="50"/>
  <c r="A1600" i="50"/>
  <c r="A1599" i="50"/>
  <c r="A1598" i="50"/>
  <c r="A1597" i="50"/>
  <c r="A1596" i="50"/>
  <c r="A1595" i="50"/>
  <c r="A1594" i="50"/>
  <c r="A1593" i="50"/>
  <c r="A1592" i="50"/>
  <c r="A1591" i="50"/>
  <c r="A1590" i="50"/>
  <c r="A1589" i="50"/>
  <c r="A1588" i="50"/>
  <c r="A1587" i="50"/>
  <c r="A1586" i="50"/>
  <c r="A1585" i="50"/>
  <c r="A1584" i="50"/>
  <c r="A1583" i="50"/>
  <c r="A1582" i="50"/>
  <c r="A1581" i="50"/>
  <c r="A1580" i="50"/>
  <c r="A1579" i="50"/>
  <c r="A1578" i="50"/>
  <c r="A1577" i="50"/>
  <c r="A1576" i="50"/>
  <c r="A1575" i="50"/>
  <c r="A1574" i="50"/>
  <c r="A1573" i="50"/>
  <c r="A1572" i="50"/>
  <c r="A1571" i="50"/>
  <c r="A1570" i="50"/>
  <c r="A1569" i="50"/>
  <c r="A1568" i="50"/>
  <c r="A1567" i="50"/>
  <c r="A1566" i="50"/>
  <c r="A1565" i="50"/>
  <c r="A1564" i="50"/>
  <c r="A1563" i="50"/>
  <c r="A1562" i="50"/>
  <c r="A1561" i="50"/>
  <c r="A1560" i="50"/>
  <c r="A1559" i="50"/>
  <c r="A1558" i="50"/>
  <c r="A1557" i="50"/>
  <c r="A1556" i="50"/>
  <c r="A1555" i="50"/>
  <c r="A1554" i="50"/>
  <c r="A1553" i="50"/>
  <c r="A1552" i="50"/>
  <c r="A1551" i="50"/>
  <c r="A1550" i="50"/>
  <c r="A1549" i="50"/>
  <c r="A1548" i="50"/>
  <c r="A1547" i="50"/>
  <c r="A1546" i="50"/>
  <c r="A1545" i="50"/>
  <c r="A1544" i="50"/>
  <c r="A1543" i="50"/>
  <c r="A1542" i="50"/>
  <c r="A1541" i="50"/>
  <c r="A1540" i="50"/>
  <c r="A1539" i="50"/>
  <c r="A1538" i="50"/>
  <c r="A1537" i="50"/>
  <c r="A1536" i="50"/>
  <c r="A1535" i="50"/>
  <c r="A1534" i="50"/>
  <c r="A1533" i="50"/>
  <c r="A1532" i="50"/>
  <c r="A1531" i="50"/>
  <c r="A1530" i="50"/>
  <c r="A1529" i="50"/>
  <c r="A1528" i="50"/>
  <c r="A1527" i="50"/>
  <c r="A1526" i="50"/>
  <c r="A1525" i="50"/>
  <c r="A1524" i="50"/>
  <c r="A1523" i="50"/>
  <c r="A1522" i="50"/>
  <c r="A1521" i="50"/>
  <c r="A1520" i="50"/>
  <c r="A1519" i="50"/>
  <c r="A1518" i="50"/>
  <c r="A1517" i="50"/>
  <c r="A1516" i="50"/>
  <c r="A1515" i="50"/>
  <c r="A1514" i="50"/>
  <c r="A1513" i="50"/>
  <c r="A1512" i="50"/>
  <c r="A1511" i="50"/>
  <c r="A1510" i="50"/>
  <c r="A1509" i="50"/>
  <c r="A1508" i="50"/>
  <c r="A1507" i="50"/>
  <c r="A1506" i="50"/>
  <c r="A1505" i="50"/>
  <c r="A1504" i="50"/>
  <c r="A1503" i="50"/>
  <c r="A1502" i="50"/>
  <c r="A1501" i="50"/>
  <c r="A1500" i="50"/>
  <c r="A1499" i="50"/>
  <c r="A1498" i="50"/>
  <c r="A1497" i="50"/>
  <c r="A1496" i="50"/>
  <c r="A1495" i="50"/>
  <c r="A1494" i="50"/>
  <c r="A1493" i="50"/>
  <c r="A1492" i="50"/>
  <c r="A1491" i="50"/>
  <c r="A1490" i="50"/>
  <c r="A1489" i="50"/>
  <c r="A1488" i="50"/>
  <c r="A1487" i="50"/>
  <c r="A1486" i="50"/>
  <c r="A1485" i="50"/>
  <c r="A1484" i="50"/>
  <c r="A1483" i="50"/>
  <c r="A1482" i="50"/>
  <c r="A1481" i="50"/>
  <c r="A1480" i="50"/>
  <c r="A1479" i="50"/>
  <c r="A1478" i="50"/>
  <c r="A1477" i="50"/>
  <c r="A1476" i="50"/>
  <c r="A1475" i="50"/>
  <c r="A1474" i="50"/>
  <c r="A1473" i="50"/>
  <c r="A1472" i="50"/>
  <c r="A1471" i="50"/>
  <c r="A1470" i="50"/>
  <c r="A1469" i="50"/>
  <c r="A1468" i="50"/>
  <c r="A1467" i="50"/>
  <c r="A1466" i="50"/>
  <c r="A1465" i="50"/>
  <c r="A1464" i="50"/>
  <c r="A1463" i="50"/>
  <c r="A1462" i="50"/>
  <c r="A1461" i="50"/>
  <c r="A1460" i="50"/>
  <c r="A1459" i="50"/>
  <c r="A1458" i="50"/>
  <c r="A1457" i="50"/>
  <c r="A1456" i="50"/>
  <c r="A1455" i="50"/>
  <c r="A1454" i="50"/>
  <c r="A1453" i="50"/>
  <c r="A1452" i="50"/>
  <c r="A1451" i="50"/>
  <c r="A1450" i="50"/>
  <c r="A1449" i="50"/>
  <c r="A1448" i="50"/>
  <c r="A1447" i="50"/>
  <c r="A1446" i="50"/>
  <c r="A1445" i="50"/>
  <c r="A1444" i="50"/>
  <c r="A1443" i="50"/>
  <c r="A1442" i="50"/>
  <c r="A1441" i="50"/>
  <c r="A1440" i="50"/>
  <c r="A1439" i="50"/>
  <c r="A1438" i="50"/>
  <c r="A1437" i="50"/>
  <c r="A1436" i="50"/>
  <c r="A1435" i="50"/>
  <c r="A1434" i="50"/>
  <c r="A1433" i="50"/>
  <c r="A1432" i="50"/>
  <c r="A1431" i="50"/>
  <c r="A1430" i="50"/>
  <c r="A1429" i="50"/>
  <c r="A1428" i="50"/>
  <c r="A1427" i="50"/>
  <c r="A1426" i="50"/>
  <c r="A1425" i="50"/>
  <c r="A1424" i="50"/>
  <c r="A1423" i="50"/>
  <c r="A1422" i="50"/>
  <c r="A1421" i="50"/>
  <c r="A1420" i="50"/>
  <c r="A1419" i="50"/>
  <c r="A1418" i="50"/>
  <c r="A1417" i="50"/>
  <c r="A1416" i="50"/>
  <c r="A1415" i="50"/>
  <c r="A1414" i="50"/>
  <c r="A1413" i="50"/>
  <c r="A1412" i="50"/>
  <c r="A1411" i="50"/>
  <c r="A1410" i="50"/>
  <c r="A1409" i="50"/>
  <c r="A1408" i="50"/>
  <c r="A1407" i="50"/>
  <c r="A1406" i="50"/>
  <c r="A1405" i="50"/>
  <c r="A1404" i="50"/>
  <c r="A1403" i="50"/>
  <c r="A1402" i="50"/>
  <c r="A1401" i="50"/>
  <c r="A1400" i="50"/>
  <c r="A1399" i="50"/>
  <c r="A1398" i="50"/>
  <c r="A1397" i="50"/>
  <c r="A1396" i="50"/>
  <c r="A1395" i="50"/>
  <c r="A1394" i="50"/>
  <c r="A1393" i="50"/>
  <c r="A1392" i="50"/>
  <c r="A1391" i="50"/>
  <c r="A1390" i="50"/>
  <c r="A1389" i="50"/>
  <c r="A1388" i="50"/>
  <c r="A1387" i="50"/>
  <c r="A1386" i="50"/>
  <c r="A1385" i="50"/>
  <c r="A1384" i="50"/>
  <c r="A1383" i="50"/>
  <c r="A1382" i="50"/>
  <c r="A1381" i="50"/>
  <c r="A1380" i="50"/>
  <c r="A1379" i="50"/>
  <c r="A1378" i="50"/>
  <c r="A1377" i="50"/>
  <c r="A1376" i="50"/>
  <c r="A1375" i="50"/>
  <c r="A1374" i="50"/>
  <c r="A1373" i="50"/>
  <c r="A1372" i="50"/>
  <c r="A1371" i="50"/>
  <c r="A1370" i="50"/>
  <c r="A1369" i="50"/>
  <c r="A1368" i="50"/>
  <c r="A1367" i="50"/>
  <c r="A1366" i="50"/>
  <c r="A1365" i="50"/>
  <c r="A1364" i="50"/>
  <c r="A1363" i="50"/>
  <c r="A1362" i="50"/>
  <c r="A1361" i="50"/>
  <c r="A1360" i="50"/>
  <c r="A1359" i="50"/>
  <c r="A1358" i="50"/>
  <c r="A1357" i="50"/>
  <c r="A1356" i="50"/>
  <c r="A1355" i="50"/>
  <c r="A1354" i="50"/>
  <c r="A1353" i="50"/>
  <c r="A1352" i="50"/>
  <c r="A1351" i="50"/>
  <c r="A1350" i="50"/>
  <c r="A1349" i="50"/>
  <c r="A1348" i="50"/>
  <c r="A1347" i="50"/>
  <c r="A1346" i="50"/>
  <c r="A1345" i="50"/>
  <c r="A1344" i="50"/>
  <c r="A1343" i="50"/>
  <c r="A1342" i="50"/>
  <c r="A1341" i="50"/>
  <c r="A1340" i="50"/>
  <c r="A1339" i="50"/>
  <c r="A1338" i="50"/>
  <c r="A1337" i="50"/>
  <c r="A1336" i="50"/>
  <c r="A1335" i="50"/>
  <c r="A1334" i="50"/>
  <c r="A1333" i="50"/>
  <c r="A1332" i="50"/>
  <c r="A1331" i="50"/>
  <c r="A1330" i="50"/>
  <c r="A1329" i="50"/>
  <c r="A1328" i="50"/>
  <c r="A1327" i="50"/>
  <c r="A1326" i="50"/>
  <c r="A1325" i="50"/>
  <c r="A1324" i="50"/>
  <c r="A1323" i="50"/>
  <c r="A1322" i="50"/>
  <c r="A1321" i="50"/>
  <c r="A1320" i="50"/>
  <c r="A1319" i="50"/>
  <c r="A1318" i="50"/>
  <c r="A1317" i="50"/>
  <c r="A1316" i="50"/>
  <c r="A1315" i="50"/>
  <c r="A1314" i="50"/>
  <c r="A1313" i="50"/>
  <c r="A1312" i="50"/>
  <c r="A1311" i="50"/>
  <c r="A1310" i="50"/>
  <c r="A1309" i="50"/>
  <c r="A1308" i="50"/>
  <c r="A1307" i="50"/>
  <c r="A1306" i="50"/>
  <c r="A1305" i="50"/>
  <c r="A1304" i="50"/>
  <c r="A1303" i="50"/>
  <c r="A1302" i="50"/>
  <c r="A1301" i="50"/>
  <c r="A1300" i="50"/>
  <c r="A1299" i="50"/>
  <c r="A1298" i="50"/>
  <c r="A1297" i="50"/>
  <c r="A1296" i="50"/>
  <c r="A1295" i="50"/>
  <c r="A1294" i="50"/>
  <c r="A1293" i="50"/>
  <c r="A1292" i="50"/>
  <c r="A1291" i="50"/>
  <c r="A1290" i="50"/>
  <c r="A1289" i="50"/>
  <c r="A1288" i="50"/>
  <c r="A1287" i="50"/>
  <c r="A1286" i="50"/>
  <c r="A1285" i="50"/>
  <c r="A1284" i="50"/>
  <c r="A1283" i="50"/>
  <c r="A1282" i="50"/>
  <c r="A1281" i="50"/>
  <c r="A1280" i="50"/>
  <c r="A1279" i="50"/>
  <c r="A1278" i="50"/>
  <c r="A1277" i="50"/>
  <c r="A1276" i="50"/>
  <c r="A1275" i="50"/>
  <c r="A1274" i="50"/>
  <c r="A1273" i="50"/>
  <c r="A1272" i="50"/>
  <c r="A1271" i="50"/>
  <c r="A1270" i="50"/>
  <c r="A1269" i="50"/>
  <c r="A1268" i="50"/>
  <c r="A1267" i="50"/>
  <c r="A1266" i="50"/>
  <c r="A1265" i="50"/>
  <c r="A1264" i="50"/>
  <c r="A1263" i="50"/>
  <c r="A1262" i="50"/>
  <c r="A1261" i="50"/>
  <c r="A1260" i="50"/>
  <c r="A1259" i="50"/>
  <c r="A1258" i="50"/>
  <c r="A1257" i="50"/>
  <c r="A1256" i="50"/>
  <c r="A1255" i="50"/>
  <c r="A1254" i="50"/>
  <c r="A1253" i="50"/>
  <c r="A1252" i="50"/>
  <c r="A1251" i="50"/>
  <c r="A1250" i="50"/>
  <c r="A1249" i="50"/>
  <c r="A1248" i="50"/>
  <c r="A1247" i="50"/>
  <c r="A1246" i="50"/>
  <c r="A1245" i="50"/>
  <c r="A1244" i="50"/>
  <c r="A1243" i="50"/>
  <c r="A1242" i="50"/>
  <c r="A1241" i="50"/>
  <c r="A1240" i="50"/>
  <c r="A1239" i="50"/>
  <c r="A1238" i="50"/>
  <c r="A1237" i="50"/>
  <c r="A1236" i="50"/>
  <c r="A1235" i="50"/>
  <c r="A1234" i="50"/>
  <c r="A1233" i="50"/>
  <c r="A1232" i="50"/>
  <c r="A1231" i="50"/>
  <c r="A1230" i="50"/>
  <c r="A1229" i="50"/>
  <c r="A1228" i="50"/>
  <c r="A1227" i="50"/>
  <c r="A1226" i="50"/>
  <c r="A1225" i="50"/>
  <c r="A1224" i="50"/>
  <c r="A1223" i="50"/>
  <c r="A1222" i="50"/>
  <c r="A1221" i="50"/>
  <c r="A1220" i="50"/>
  <c r="A1219" i="50"/>
  <c r="A1218" i="50"/>
  <c r="A1217" i="50"/>
  <c r="A1216" i="50"/>
  <c r="A1215" i="50"/>
  <c r="A1214" i="50"/>
  <c r="A1213" i="50"/>
  <c r="A1212" i="50"/>
  <c r="A1211" i="50"/>
  <c r="A1210" i="50"/>
  <c r="A1209" i="50"/>
  <c r="A1208" i="50"/>
  <c r="A1207" i="50"/>
  <c r="A1206" i="50"/>
  <c r="A1205" i="50"/>
  <c r="A1204" i="50"/>
  <c r="A1203" i="50"/>
  <c r="A1202" i="50"/>
  <c r="A1201" i="50"/>
  <c r="A1200" i="50"/>
  <c r="A1199" i="50"/>
  <c r="A1198" i="50"/>
  <c r="A1197" i="50"/>
  <c r="A1196" i="50"/>
  <c r="A1195" i="50"/>
  <c r="A1194" i="50"/>
  <c r="A1193" i="50"/>
  <c r="A1192" i="50"/>
  <c r="A1191" i="50"/>
  <c r="A1190" i="50"/>
  <c r="A1189" i="50"/>
  <c r="A1188" i="50"/>
  <c r="A1187" i="50"/>
  <c r="A1186" i="50"/>
  <c r="A1185" i="50"/>
  <c r="A1184" i="50"/>
  <c r="A1183" i="50"/>
  <c r="A1182" i="50"/>
  <c r="A1181" i="50"/>
  <c r="A1180" i="50"/>
  <c r="A1179" i="50"/>
  <c r="A1178" i="50"/>
  <c r="A1177" i="50"/>
  <c r="A1176" i="50"/>
  <c r="A1175" i="50"/>
  <c r="A1174" i="50"/>
  <c r="A1173" i="50"/>
  <c r="A1172" i="50"/>
  <c r="A1171" i="50"/>
  <c r="A1170" i="50"/>
  <c r="A1169" i="50"/>
  <c r="A1168" i="50"/>
  <c r="A1167" i="50"/>
  <c r="A1166" i="50"/>
  <c r="A1165" i="50"/>
  <c r="A1164" i="50"/>
  <c r="A1163" i="50"/>
  <c r="A1162" i="50"/>
  <c r="A1161" i="50"/>
  <c r="A1160" i="50"/>
  <c r="A1159" i="50"/>
  <c r="A1158" i="50"/>
  <c r="A1157" i="50"/>
  <c r="A1156" i="50"/>
  <c r="A1155" i="50"/>
  <c r="A1154" i="50"/>
  <c r="A1153" i="50"/>
  <c r="A1152" i="50"/>
  <c r="A1151" i="50"/>
  <c r="A1150" i="50"/>
  <c r="A1149" i="50"/>
  <c r="A1148" i="50"/>
  <c r="A1147" i="50"/>
  <c r="A1146" i="50"/>
  <c r="A1145" i="50"/>
  <c r="A1144" i="50"/>
  <c r="A1143" i="50"/>
  <c r="A1142" i="50"/>
  <c r="A1141" i="50"/>
  <c r="A1140" i="50"/>
  <c r="A1139" i="50"/>
  <c r="A1138" i="50"/>
  <c r="A1137" i="50"/>
  <c r="A1136" i="50"/>
  <c r="A1135" i="50"/>
  <c r="A1134" i="50"/>
  <c r="A1133" i="50"/>
  <c r="A1132" i="50"/>
  <c r="A1131" i="50"/>
  <c r="A1130" i="50"/>
  <c r="A1129" i="50"/>
  <c r="A1128" i="50"/>
  <c r="A1127" i="50"/>
  <c r="A1126" i="50"/>
  <c r="A1125" i="50"/>
  <c r="A1124" i="50"/>
  <c r="A1123" i="50"/>
  <c r="A1122" i="50"/>
  <c r="A1121" i="50"/>
  <c r="A1120" i="50"/>
  <c r="A1119" i="50"/>
  <c r="A1118" i="50"/>
  <c r="A1117" i="50"/>
  <c r="A1116" i="50"/>
  <c r="A1115" i="50"/>
  <c r="A1114" i="50"/>
  <c r="A1113" i="50"/>
  <c r="A1112" i="50"/>
  <c r="A1111" i="50"/>
  <c r="A1110" i="50"/>
  <c r="A1109" i="50"/>
  <c r="A1108" i="50"/>
  <c r="A1107" i="50"/>
  <c r="A1106" i="50"/>
  <c r="A1105" i="50"/>
  <c r="A1104" i="50"/>
  <c r="A1103" i="50"/>
  <c r="A1102" i="50"/>
  <c r="A1101" i="50"/>
  <c r="A1100" i="50"/>
  <c r="A1099" i="50"/>
  <c r="A1098" i="50"/>
  <c r="A1097" i="50"/>
  <c r="A1096" i="50"/>
  <c r="A1095" i="50"/>
  <c r="A1094" i="50"/>
  <c r="A1093" i="50"/>
  <c r="A1092" i="50"/>
  <c r="A1091" i="50"/>
  <c r="A1090" i="50"/>
  <c r="A1089" i="50"/>
  <c r="A1088" i="50"/>
  <c r="A1087" i="50"/>
  <c r="A1086" i="50"/>
  <c r="A1085" i="50"/>
  <c r="A1084" i="50"/>
  <c r="A1083" i="50"/>
  <c r="A1082" i="50"/>
  <c r="A1081" i="50"/>
  <c r="A1080" i="50"/>
  <c r="A1079" i="50"/>
  <c r="A1078" i="50"/>
  <c r="A1077" i="50"/>
  <c r="A1076" i="50"/>
  <c r="A1075" i="50"/>
  <c r="A1074" i="50"/>
  <c r="A1073" i="50"/>
  <c r="A1072" i="50"/>
  <c r="A1071" i="50"/>
  <c r="A1070" i="50"/>
  <c r="A1069" i="50"/>
  <c r="A1068" i="50"/>
  <c r="A1067" i="50"/>
  <c r="A1066" i="50"/>
  <c r="A1065" i="50"/>
  <c r="A1064" i="50"/>
  <c r="A1063" i="50"/>
  <c r="A1062" i="50"/>
  <c r="A1061" i="50"/>
  <c r="A1060" i="50"/>
  <c r="A1059" i="50"/>
  <c r="A1058" i="50"/>
  <c r="A1057" i="50"/>
  <c r="A1056" i="50"/>
  <c r="A1055" i="50"/>
  <c r="A1054" i="50"/>
  <c r="A1053" i="50"/>
  <c r="A1052" i="50"/>
  <c r="A1051" i="50"/>
  <c r="A1050" i="50"/>
  <c r="A1049" i="50"/>
  <c r="A1048" i="50"/>
  <c r="A1047" i="50"/>
  <c r="A1046" i="50"/>
  <c r="A1045" i="50"/>
  <c r="A1044" i="50"/>
  <c r="A1043" i="50"/>
  <c r="A1042" i="50"/>
  <c r="A1041" i="50"/>
  <c r="A1040" i="50"/>
  <c r="A1039" i="50"/>
  <c r="A1038" i="50"/>
  <c r="A1037" i="50"/>
  <c r="A1036" i="50"/>
  <c r="A1035" i="50"/>
  <c r="A1034" i="50"/>
  <c r="A1033" i="50"/>
  <c r="A1032" i="50"/>
  <c r="A1031" i="50"/>
  <c r="A1030" i="50"/>
  <c r="A1029" i="50"/>
  <c r="A1028" i="50"/>
  <c r="A1027" i="50"/>
  <c r="A1026" i="50"/>
  <c r="A1025" i="50"/>
  <c r="A1024" i="50"/>
  <c r="A1023" i="50"/>
  <c r="A1022" i="50"/>
  <c r="A1021" i="50"/>
  <c r="A1020" i="50"/>
  <c r="A1019" i="50"/>
  <c r="A1018" i="50"/>
  <c r="A1017" i="50"/>
  <c r="A1016" i="50"/>
  <c r="A1015" i="50"/>
  <c r="A1014" i="50"/>
  <c r="A1013" i="50"/>
  <c r="A1012" i="50"/>
  <c r="A1011" i="50"/>
  <c r="A1010" i="50"/>
  <c r="A1009" i="50"/>
  <c r="A1008" i="50"/>
  <c r="A1007" i="50"/>
  <c r="A1006" i="50"/>
  <c r="A1005" i="50"/>
  <c r="A1004" i="50"/>
  <c r="A1003" i="50"/>
  <c r="A1002" i="50"/>
  <c r="A1001" i="50"/>
  <c r="A1000" i="50"/>
  <c r="A999" i="50"/>
  <c r="A998" i="50"/>
  <c r="A997" i="50"/>
  <c r="A996" i="50"/>
  <c r="A995" i="50"/>
  <c r="A994" i="50"/>
  <c r="A993" i="50"/>
  <c r="A992" i="50"/>
  <c r="A991" i="50"/>
  <c r="A990" i="50"/>
  <c r="A989" i="50"/>
  <c r="A988" i="50"/>
  <c r="A987" i="50"/>
  <c r="A986" i="50"/>
  <c r="A985" i="50"/>
  <c r="A984" i="50"/>
  <c r="A983" i="50"/>
  <c r="A982" i="50"/>
  <c r="A981" i="50"/>
  <c r="A980" i="50"/>
  <c r="A979" i="50"/>
  <c r="A978" i="50"/>
  <c r="A977" i="50"/>
  <c r="A976" i="50"/>
  <c r="A975" i="50"/>
  <c r="A974" i="50"/>
  <c r="A973" i="50"/>
  <c r="A972" i="50"/>
  <c r="A971" i="50"/>
  <c r="A970" i="50"/>
  <c r="A969" i="50"/>
  <c r="A968" i="50"/>
  <c r="A967" i="50"/>
  <c r="A966" i="50"/>
  <c r="A965" i="50"/>
  <c r="A964" i="50"/>
  <c r="A963" i="50"/>
  <c r="A962" i="50"/>
  <c r="A961" i="50"/>
  <c r="A960" i="50"/>
  <c r="A959" i="50"/>
  <c r="A958" i="50"/>
  <c r="A957" i="50"/>
  <c r="A956" i="50"/>
  <c r="A955" i="50"/>
  <c r="A954" i="50"/>
  <c r="A953" i="50"/>
  <c r="A952" i="50"/>
  <c r="A951" i="50"/>
  <c r="A950" i="50"/>
  <c r="A949" i="50"/>
  <c r="A948" i="50"/>
  <c r="A947" i="50"/>
  <c r="A946" i="50"/>
  <c r="A945" i="50"/>
  <c r="A944" i="50"/>
  <c r="A943" i="50"/>
  <c r="A942" i="50"/>
  <c r="A941" i="50"/>
  <c r="A940" i="50"/>
  <c r="A939" i="50"/>
  <c r="A938" i="50"/>
  <c r="A937" i="50"/>
  <c r="A936" i="50"/>
  <c r="A935" i="50"/>
  <c r="A934" i="50"/>
  <c r="A933" i="50"/>
  <c r="A932" i="50"/>
  <c r="A931" i="50"/>
  <c r="A930" i="50"/>
  <c r="A929" i="50"/>
  <c r="A928" i="50"/>
  <c r="A927" i="50"/>
  <c r="A926" i="50"/>
  <c r="A925" i="50"/>
  <c r="A924" i="50"/>
  <c r="A923" i="50"/>
  <c r="A922" i="50"/>
  <c r="A921" i="50"/>
  <c r="A920" i="50"/>
  <c r="A919" i="50"/>
  <c r="A918" i="50"/>
  <c r="A917" i="50"/>
  <c r="A916" i="50"/>
  <c r="A915" i="50"/>
  <c r="A914" i="50"/>
  <c r="A913" i="50"/>
  <c r="A912" i="50"/>
  <c r="A911" i="50"/>
  <c r="A910" i="50"/>
  <c r="A909" i="50"/>
  <c r="A908" i="50"/>
  <c r="A907" i="50"/>
  <c r="A906" i="50"/>
  <c r="A905" i="50"/>
  <c r="A904" i="50"/>
  <c r="A903" i="50"/>
  <c r="A902" i="50"/>
  <c r="A901" i="50"/>
  <c r="A900" i="50"/>
  <c r="A899" i="50"/>
  <c r="A898" i="50"/>
  <c r="A897" i="50"/>
  <c r="A896" i="50"/>
  <c r="A895" i="50"/>
  <c r="A894" i="50"/>
  <c r="A893" i="50"/>
  <c r="A892" i="50"/>
  <c r="A891" i="50"/>
  <c r="A890" i="50"/>
  <c r="A889" i="50"/>
  <c r="A888" i="50"/>
  <c r="A887" i="50"/>
  <c r="A886" i="50"/>
  <c r="A885" i="50"/>
  <c r="A884" i="50"/>
  <c r="A883" i="50"/>
  <c r="A882" i="50"/>
  <c r="A881" i="50"/>
  <c r="A880" i="50"/>
  <c r="A879" i="50"/>
  <c r="A878" i="50"/>
  <c r="A877" i="50"/>
  <c r="A876" i="50"/>
  <c r="A875" i="50"/>
  <c r="A874" i="50"/>
  <c r="A873" i="50"/>
  <c r="A872" i="50"/>
  <c r="A871" i="50"/>
  <c r="A870" i="50"/>
  <c r="A869" i="50"/>
  <c r="A868" i="50"/>
  <c r="A867" i="50"/>
  <c r="A866" i="50"/>
  <c r="A865" i="50"/>
  <c r="A864" i="50"/>
  <c r="A863" i="50"/>
  <c r="A862" i="50"/>
  <c r="A861" i="50"/>
  <c r="A860" i="50"/>
  <c r="A859" i="50"/>
  <c r="A858" i="50"/>
  <c r="A857" i="50"/>
  <c r="A856" i="50"/>
  <c r="A855" i="50"/>
  <c r="A854" i="50"/>
  <c r="A853" i="50"/>
  <c r="A852" i="50"/>
  <c r="A851" i="50"/>
  <c r="A850" i="50"/>
  <c r="A849" i="50"/>
  <c r="A848" i="50"/>
  <c r="A847" i="50"/>
  <c r="A846" i="50"/>
  <c r="A845" i="50"/>
  <c r="A844" i="50"/>
  <c r="A843" i="50"/>
  <c r="A842" i="50"/>
  <c r="A841" i="50"/>
  <c r="A840" i="50"/>
  <c r="A839" i="50"/>
  <c r="A838" i="50"/>
  <c r="A837" i="50"/>
  <c r="A836" i="50"/>
  <c r="A835" i="50"/>
  <c r="A834" i="50"/>
  <c r="A833" i="50"/>
  <c r="A832" i="50"/>
  <c r="A831" i="50"/>
  <c r="A830" i="50"/>
  <c r="A829" i="50"/>
  <c r="A828" i="50"/>
  <c r="A827" i="50"/>
  <c r="A826" i="50"/>
  <c r="A825" i="50"/>
  <c r="A824" i="50"/>
  <c r="A823" i="50"/>
  <c r="A822" i="50"/>
  <c r="A821" i="50"/>
  <c r="A820" i="50"/>
  <c r="A819" i="50"/>
  <c r="A818" i="50"/>
  <c r="A817" i="50"/>
  <c r="A816" i="50"/>
  <c r="A815" i="50"/>
  <c r="A814" i="50"/>
  <c r="A813" i="50"/>
  <c r="A812" i="50"/>
  <c r="A811" i="50"/>
  <c r="A810" i="50"/>
  <c r="A809" i="50"/>
  <c r="A808" i="50"/>
  <c r="A807" i="50"/>
  <c r="A806" i="50"/>
  <c r="A805" i="50"/>
  <c r="A804" i="50"/>
  <c r="A803" i="50"/>
  <c r="A802" i="50"/>
  <c r="A801" i="50"/>
  <c r="A800" i="50"/>
  <c r="A799" i="50"/>
  <c r="A798" i="50"/>
  <c r="A797" i="50"/>
  <c r="A796" i="50"/>
  <c r="A795" i="50"/>
  <c r="A794" i="50"/>
  <c r="A793" i="50"/>
  <c r="A792" i="50"/>
  <c r="A791" i="50"/>
  <c r="A790" i="50"/>
  <c r="A789" i="50"/>
  <c r="A788" i="50"/>
  <c r="A787" i="50"/>
  <c r="A786" i="50"/>
  <c r="A785" i="50"/>
  <c r="A784" i="50"/>
  <c r="A783" i="50"/>
  <c r="A782" i="50"/>
  <c r="A781" i="50"/>
  <c r="A780" i="50"/>
  <c r="A779" i="50"/>
  <c r="A778" i="50"/>
  <c r="A777" i="50"/>
  <c r="A776" i="50"/>
  <c r="A775" i="50"/>
  <c r="A774" i="50"/>
  <c r="A773" i="50"/>
  <c r="A772" i="50"/>
  <c r="A771" i="50"/>
  <c r="A770" i="50"/>
  <c r="A769" i="50"/>
  <c r="A768" i="50"/>
  <c r="A767" i="50"/>
  <c r="A766" i="50"/>
  <c r="A765" i="50"/>
  <c r="A764" i="50"/>
  <c r="A763" i="50"/>
  <c r="A762" i="50"/>
  <c r="A761" i="50"/>
  <c r="A760" i="50"/>
  <c r="A759" i="50"/>
  <c r="A758" i="50"/>
  <c r="A757" i="50"/>
  <c r="A756" i="50"/>
  <c r="A755" i="50"/>
  <c r="A754" i="50"/>
  <c r="A753" i="50"/>
  <c r="A752" i="50"/>
  <c r="A751" i="50"/>
  <c r="A750" i="50"/>
  <c r="A749" i="50"/>
  <c r="A748" i="50"/>
  <c r="A747" i="50"/>
  <c r="A746" i="50"/>
  <c r="A745" i="50"/>
  <c r="A744" i="50"/>
  <c r="A743" i="50"/>
  <c r="A742" i="50"/>
  <c r="A741" i="50"/>
  <c r="A740" i="50"/>
  <c r="A739" i="50"/>
  <c r="A738" i="50"/>
  <c r="A737" i="50"/>
  <c r="A736" i="50"/>
  <c r="A735" i="50"/>
  <c r="A734" i="50"/>
  <c r="A733" i="50"/>
  <c r="A732" i="50"/>
  <c r="A731" i="50"/>
  <c r="A730" i="50"/>
  <c r="A729" i="50"/>
  <c r="A728" i="50"/>
  <c r="A727" i="50"/>
  <c r="A726" i="50"/>
  <c r="A725" i="50"/>
  <c r="A724" i="50"/>
  <c r="A723" i="50"/>
  <c r="A722" i="50"/>
  <c r="A721" i="50"/>
  <c r="A720" i="50"/>
  <c r="A719" i="50"/>
  <c r="A718" i="50"/>
  <c r="A717" i="50"/>
  <c r="A716" i="50"/>
  <c r="A715" i="50"/>
  <c r="A714" i="50"/>
  <c r="A713" i="50"/>
  <c r="A712" i="50"/>
  <c r="A711" i="50"/>
  <c r="A710" i="50"/>
  <c r="A709" i="50"/>
  <c r="A708" i="50"/>
  <c r="A707" i="50"/>
  <c r="A706" i="50"/>
  <c r="A705" i="50"/>
  <c r="A704" i="50"/>
  <c r="A703" i="50"/>
  <c r="A702" i="50"/>
  <c r="A701" i="50"/>
  <c r="A700" i="50"/>
  <c r="A699" i="50"/>
  <c r="A698" i="50"/>
  <c r="A697" i="50"/>
  <c r="A696" i="50"/>
  <c r="A695" i="50"/>
  <c r="A694" i="50"/>
  <c r="A693" i="50"/>
  <c r="A692" i="50"/>
  <c r="A691" i="50"/>
  <c r="A690" i="50"/>
  <c r="A689" i="50"/>
  <c r="A688" i="50"/>
  <c r="A687" i="50"/>
  <c r="A686" i="50"/>
  <c r="A685" i="50"/>
  <c r="A684" i="50"/>
  <c r="A683" i="50"/>
  <c r="A682" i="50"/>
  <c r="A681" i="50"/>
  <c r="A680" i="50"/>
  <c r="A679" i="50"/>
  <c r="A678" i="50"/>
  <c r="A677" i="50"/>
  <c r="A676" i="50"/>
  <c r="A675" i="50"/>
  <c r="A674" i="50"/>
  <c r="A673" i="50"/>
  <c r="A672" i="50"/>
  <c r="A671" i="50"/>
  <c r="A670" i="50"/>
  <c r="A669" i="50"/>
  <c r="A668" i="50"/>
  <c r="A667" i="50"/>
  <c r="A666" i="50"/>
  <c r="A665" i="50"/>
  <c r="A664" i="50"/>
  <c r="A663" i="50"/>
  <c r="A662" i="50"/>
  <c r="A661" i="50"/>
  <c r="A660" i="50"/>
  <c r="A659" i="50"/>
  <c r="A658" i="50"/>
  <c r="A657" i="50"/>
  <c r="A656" i="50"/>
  <c r="A655" i="50"/>
  <c r="A654" i="50"/>
  <c r="A653" i="50"/>
  <c r="A652" i="50"/>
  <c r="A651" i="50"/>
  <c r="A650" i="50"/>
  <c r="A649" i="50"/>
  <c r="A648" i="50"/>
  <c r="A647" i="50"/>
  <c r="A646" i="50"/>
  <c r="A645" i="50"/>
  <c r="A644" i="50"/>
  <c r="A643" i="50"/>
  <c r="A642" i="50"/>
  <c r="A641" i="50"/>
  <c r="A640" i="50"/>
  <c r="A639" i="50"/>
  <c r="A638" i="50"/>
  <c r="A637" i="50"/>
  <c r="A636" i="50"/>
  <c r="A635" i="50"/>
  <c r="A634" i="50"/>
  <c r="A633" i="50"/>
  <c r="A632" i="50"/>
  <c r="A631" i="50"/>
  <c r="A630" i="50"/>
  <c r="A629" i="50"/>
  <c r="A628" i="50"/>
  <c r="A627" i="50"/>
  <c r="A626" i="50"/>
  <c r="A625" i="50"/>
  <c r="A624" i="50"/>
  <c r="A623" i="50"/>
  <c r="A622" i="50"/>
  <c r="A621" i="50"/>
  <c r="A620" i="50"/>
  <c r="A619" i="50"/>
  <c r="A618" i="50"/>
  <c r="A617" i="50"/>
  <c r="A616" i="50"/>
  <c r="A615" i="50"/>
  <c r="A614" i="50"/>
  <c r="A613" i="50"/>
  <c r="A612" i="50"/>
  <c r="A611" i="50"/>
  <c r="A610" i="50"/>
  <c r="A609" i="50"/>
  <c r="A608" i="50"/>
  <c r="A607" i="50"/>
  <c r="A606" i="50"/>
  <c r="A605" i="50"/>
  <c r="A604" i="50"/>
  <c r="A603" i="50"/>
  <c r="A602" i="50"/>
  <c r="A601" i="50"/>
  <c r="A600" i="50"/>
  <c r="A599" i="50"/>
  <c r="A598" i="50"/>
  <c r="A597" i="50"/>
  <c r="A596" i="50"/>
  <c r="A595" i="50"/>
  <c r="A594" i="50"/>
  <c r="A593" i="50"/>
  <c r="A592" i="50"/>
  <c r="A591" i="50"/>
  <c r="A590" i="50"/>
  <c r="A589" i="50"/>
  <c r="A588" i="50"/>
  <c r="A587" i="50"/>
  <c r="A586" i="50"/>
  <c r="A585" i="50"/>
  <c r="A584" i="50"/>
  <c r="A583" i="50"/>
  <c r="A582" i="50"/>
  <c r="A581" i="50"/>
  <c r="A580" i="50"/>
  <c r="A579" i="50"/>
  <c r="A578" i="50"/>
  <c r="A577" i="50"/>
  <c r="A576" i="50"/>
  <c r="A575" i="50"/>
  <c r="A574" i="50"/>
  <c r="A573" i="50"/>
  <c r="A572" i="50"/>
  <c r="A571" i="50"/>
  <c r="A570" i="50"/>
  <c r="A569" i="50"/>
  <c r="A568" i="50"/>
  <c r="A567" i="50"/>
  <c r="A566" i="50"/>
  <c r="A565" i="50"/>
  <c r="A564" i="50"/>
  <c r="A563" i="50"/>
  <c r="A562" i="50"/>
  <c r="A561" i="50"/>
  <c r="A560" i="50"/>
  <c r="A559" i="50"/>
  <c r="A558" i="50"/>
  <c r="A557" i="50"/>
  <c r="A556" i="50"/>
  <c r="A555" i="50"/>
  <c r="A554" i="50"/>
  <c r="A553" i="50"/>
  <c r="A552" i="50"/>
  <c r="A551" i="50"/>
  <c r="A550" i="50"/>
  <c r="A549" i="50"/>
  <c r="A548" i="50"/>
  <c r="A547" i="50"/>
  <c r="A546" i="50"/>
  <c r="A545" i="50"/>
  <c r="A544" i="50"/>
  <c r="A543" i="50"/>
  <c r="A542" i="50"/>
  <c r="A541" i="50"/>
  <c r="A540" i="50"/>
  <c r="A539" i="50"/>
  <c r="A538" i="50"/>
  <c r="A537" i="50"/>
  <c r="A536" i="50"/>
  <c r="A535" i="50"/>
  <c r="A534" i="50"/>
  <c r="A533" i="50"/>
  <c r="A532" i="50"/>
  <c r="A531" i="50"/>
  <c r="A530" i="50"/>
  <c r="A529" i="50"/>
  <c r="A528" i="50"/>
  <c r="A527" i="50"/>
  <c r="A526" i="50"/>
  <c r="A525" i="50"/>
  <c r="A524" i="50"/>
  <c r="A523" i="50"/>
  <c r="A522" i="50"/>
  <c r="A521" i="50"/>
  <c r="A520" i="50"/>
  <c r="A519" i="50"/>
  <c r="A518" i="50"/>
  <c r="A517" i="50"/>
  <c r="A516" i="50"/>
  <c r="A515" i="50"/>
  <c r="A514" i="50"/>
  <c r="A513" i="50"/>
  <c r="A512" i="50"/>
  <c r="A511" i="50"/>
  <c r="A510" i="50"/>
  <c r="A509" i="50"/>
  <c r="A508" i="50"/>
  <c r="A507" i="50"/>
  <c r="A506" i="50"/>
  <c r="A505" i="50"/>
  <c r="A504" i="50"/>
  <c r="A503" i="50"/>
  <c r="A502" i="50"/>
  <c r="A501" i="50"/>
  <c r="A500" i="50"/>
  <c r="A499" i="50"/>
  <c r="A498" i="50"/>
  <c r="A497" i="50"/>
  <c r="A496" i="50"/>
  <c r="A495" i="50"/>
  <c r="A494" i="50"/>
  <c r="A493" i="50"/>
  <c r="A492" i="50"/>
  <c r="A491" i="50"/>
  <c r="A490" i="50"/>
  <c r="A489" i="50"/>
  <c r="A488" i="50"/>
  <c r="A487" i="50"/>
  <c r="A486" i="50"/>
  <c r="A485" i="50"/>
  <c r="A484" i="50"/>
  <c r="A483" i="50"/>
  <c r="A482" i="50"/>
  <c r="A481" i="50"/>
  <c r="A480" i="50"/>
  <c r="A479" i="50"/>
  <c r="A478" i="50"/>
  <c r="A477" i="50"/>
  <c r="A476" i="50"/>
  <c r="A475" i="50"/>
  <c r="A474" i="50"/>
  <c r="A473" i="50"/>
  <c r="A472" i="50"/>
  <c r="A471" i="50"/>
  <c r="A470" i="50"/>
  <c r="A469" i="50"/>
  <c r="A468" i="50"/>
  <c r="A467" i="50"/>
  <c r="A466" i="50"/>
  <c r="A465" i="50"/>
  <c r="A464" i="50"/>
  <c r="A463" i="50"/>
  <c r="A462" i="50"/>
  <c r="A461" i="50"/>
  <c r="A460" i="50"/>
  <c r="A459" i="50"/>
  <c r="A458" i="50"/>
  <c r="A457" i="50"/>
  <c r="A456" i="50"/>
  <c r="A455" i="50"/>
  <c r="A454" i="50"/>
  <c r="A453" i="50"/>
  <c r="A452" i="50"/>
  <c r="A451" i="50"/>
  <c r="A450" i="50"/>
  <c r="A449" i="50"/>
  <c r="A448" i="50"/>
  <c r="A447" i="50"/>
  <c r="A446" i="50"/>
  <c r="A445" i="50"/>
  <c r="A444" i="50"/>
  <c r="A443" i="50"/>
  <c r="A442" i="50"/>
  <c r="A441" i="50"/>
  <c r="A440" i="50"/>
  <c r="A439" i="50"/>
  <c r="A438" i="50"/>
  <c r="A437" i="50"/>
  <c r="A436" i="50"/>
  <c r="A435" i="50"/>
  <c r="A434" i="50"/>
  <c r="A433" i="50"/>
  <c r="A432" i="50"/>
  <c r="A431" i="50"/>
  <c r="A430" i="50"/>
  <c r="A429" i="50"/>
  <c r="A428" i="50"/>
  <c r="A427" i="50"/>
  <c r="A426" i="50"/>
  <c r="A425" i="50"/>
  <c r="A424" i="50"/>
  <c r="A423" i="50"/>
  <c r="A422" i="50"/>
  <c r="A421" i="50"/>
  <c r="A420" i="50"/>
  <c r="A419" i="50"/>
  <c r="A418" i="50"/>
  <c r="A417" i="50"/>
  <c r="A416" i="50"/>
  <c r="A415" i="50"/>
  <c r="A414" i="50"/>
  <c r="A413" i="50"/>
  <c r="A412" i="50"/>
  <c r="A411" i="50"/>
  <c r="A410" i="50"/>
  <c r="A409" i="50"/>
  <c r="A408" i="50"/>
  <c r="A407" i="50"/>
  <c r="A406" i="50"/>
  <c r="A405" i="50"/>
  <c r="A404" i="50"/>
  <c r="A403" i="50"/>
  <c r="A402" i="50"/>
  <c r="A401" i="50"/>
  <c r="A400" i="50"/>
  <c r="A399" i="50"/>
  <c r="A398" i="50"/>
  <c r="A397" i="50"/>
  <c r="A396" i="50"/>
  <c r="A395" i="50"/>
  <c r="A394" i="50"/>
  <c r="A393" i="50"/>
  <c r="A392" i="50"/>
  <c r="A391" i="50"/>
  <c r="A390" i="50"/>
  <c r="A389" i="50"/>
  <c r="A388" i="50"/>
  <c r="A387" i="50"/>
  <c r="A386" i="50"/>
  <c r="A385" i="50"/>
  <c r="A384" i="50"/>
  <c r="A383" i="50"/>
  <c r="A382" i="50"/>
  <c r="A381" i="50"/>
  <c r="A380" i="50"/>
  <c r="A379" i="50"/>
  <c r="A378" i="50"/>
  <c r="A377" i="50"/>
  <c r="A376" i="50"/>
  <c r="A375" i="50"/>
  <c r="A374" i="50"/>
  <c r="A373" i="50"/>
  <c r="A372" i="50"/>
  <c r="A371" i="50"/>
  <c r="A370" i="50"/>
  <c r="A369" i="50"/>
  <c r="A368" i="50"/>
  <c r="A367" i="50"/>
  <c r="A366" i="50"/>
  <c r="A365" i="50"/>
  <c r="A364" i="50"/>
  <c r="A363" i="50"/>
  <c r="A362" i="50"/>
  <c r="A361" i="50"/>
  <c r="A360" i="50"/>
  <c r="A359" i="50"/>
  <c r="A358" i="50"/>
  <c r="A357" i="50"/>
  <c r="A356" i="50"/>
  <c r="A355" i="50"/>
  <c r="A354" i="50"/>
  <c r="A353" i="50"/>
  <c r="A352" i="50"/>
  <c r="A351" i="50"/>
  <c r="A350" i="50"/>
  <c r="A349" i="50"/>
  <c r="A348" i="50"/>
  <c r="A347" i="50"/>
  <c r="A346" i="50"/>
  <c r="A345" i="50"/>
  <c r="A344" i="50"/>
  <c r="A343" i="50"/>
  <c r="A342" i="50"/>
  <c r="A341" i="50"/>
  <c r="A340" i="50"/>
  <c r="A339" i="50"/>
  <c r="A338" i="50"/>
  <c r="A337" i="50"/>
  <c r="A336" i="50"/>
  <c r="A335" i="50"/>
  <c r="A334" i="50"/>
  <c r="A333" i="50"/>
  <c r="A332" i="50"/>
  <c r="A331" i="50"/>
  <c r="A330" i="50"/>
  <c r="A329" i="50"/>
  <c r="A328" i="50"/>
  <c r="A327" i="50"/>
  <c r="A326" i="50"/>
  <c r="A325" i="50"/>
  <c r="A324" i="50"/>
  <c r="A323" i="50"/>
  <c r="A322" i="50"/>
  <c r="A321" i="50"/>
  <c r="A320" i="50"/>
  <c r="A319" i="50"/>
  <c r="A318" i="50"/>
  <c r="A317" i="50"/>
  <c r="A316" i="50"/>
  <c r="A315" i="50"/>
  <c r="A314" i="50"/>
  <c r="A313" i="50"/>
  <c r="A312" i="50"/>
  <c r="A311" i="50"/>
  <c r="A310" i="50"/>
  <c r="A309" i="50"/>
  <c r="A308" i="50"/>
  <c r="A307" i="50"/>
  <c r="A306" i="50"/>
  <c r="A305" i="50"/>
  <c r="A304" i="50"/>
  <c r="A303" i="50"/>
  <c r="A302" i="50"/>
  <c r="A301" i="50"/>
  <c r="A300" i="50"/>
  <c r="A299" i="50"/>
  <c r="A298" i="50"/>
  <c r="A297" i="50"/>
  <c r="A296" i="50"/>
  <c r="A295" i="50"/>
  <c r="A294" i="50"/>
  <c r="A293" i="50"/>
  <c r="A292" i="50"/>
  <c r="A291" i="50"/>
  <c r="A290" i="50"/>
  <c r="A289" i="50"/>
  <c r="A288" i="50"/>
  <c r="A287" i="50"/>
  <c r="A286" i="50"/>
  <c r="A285" i="50"/>
  <c r="A284" i="50"/>
  <c r="A283" i="50"/>
  <c r="A282" i="50"/>
  <c r="A281" i="50"/>
  <c r="A280" i="50"/>
  <c r="A279" i="50"/>
  <c r="A278" i="50"/>
  <c r="A277" i="50"/>
  <c r="A276" i="50"/>
  <c r="A275" i="50"/>
  <c r="A274" i="50"/>
  <c r="A273" i="50"/>
  <c r="A272" i="50"/>
  <c r="A271" i="50"/>
  <c r="A270" i="50"/>
  <c r="A269" i="50"/>
  <c r="A268" i="50"/>
  <c r="A267" i="50"/>
  <c r="A266" i="50"/>
  <c r="A265" i="50"/>
  <c r="A264" i="50"/>
  <c r="A263" i="50"/>
  <c r="A262" i="50"/>
  <c r="A261" i="50"/>
  <c r="A260" i="50"/>
  <c r="A259" i="50"/>
  <c r="A258" i="50"/>
  <c r="A257" i="50"/>
  <c r="A256" i="50"/>
  <c r="A255" i="50"/>
  <c r="A254" i="50"/>
  <c r="A253" i="50"/>
  <c r="A252" i="50"/>
  <c r="A251" i="50"/>
  <c r="A250" i="50"/>
  <c r="A249" i="50"/>
  <c r="A248" i="50"/>
  <c r="A247" i="50"/>
  <c r="A246" i="50"/>
  <c r="A245" i="50"/>
  <c r="A244" i="50"/>
  <c r="A243" i="50"/>
  <c r="A242" i="50"/>
  <c r="A241" i="50"/>
  <c r="A240" i="50"/>
  <c r="A239" i="50"/>
  <c r="A238" i="50"/>
  <c r="A237" i="50"/>
  <c r="A236" i="50"/>
  <c r="A235" i="50"/>
  <c r="A234" i="50"/>
  <c r="A233" i="50"/>
  <c r="A232" i="50"/>
  <c r="A231" i="50"/>
  <c r="A230" i="50"/>
  <c r="A229" i="50"/>
  <c r="A228" i="50"/>
  <c r="A227" i="50"/>
  <c r="A226" i="50"/>
  <c r="A225" i="50"/>
  <c r="A224" i="50"/>
  <c r="A223" i="50"/>
  <c r="A222" i="50"/>
  <c r="A221" i="50"/>
  <c r="A220" i="50"/>
  <c r="A219" i="50"/>
  <c r="A218" i="50"/>
  <c r="A217" i="50"/>
  <c r="A216" i="50"/>
  <c r="A215" i="50"/>
  <c r="A214" i="50"/>
  <c r="A213" i="50"/>
  <c r="A212" i="50"/>
  <c r="A211" i="50"/>
  <c r="A210" i="50"/>
  <c r="A209" i="50"/>
  <c r="A208" i="50"/>
  <c r="A207" i="50"/>
  <c r="A206" i="50"/>
  <c r="A205" i="50"/>
  <c r="A204" i="50"/>
  <c r="A203" i="50"/>
  <c r="A202" i="50"/>
  <c r="A201" i="50"/>
  <c r="A200" i="50"/>
  <c r="A199" i="50"/>
  <c r="A198" i="50"/>
  <c r="A197" i="50"/>
  <c r="A196" i="50"/>
  <c r="A195" i="50"/>
  <c r="A194" i="50"/>
  <c r="A193" i="50"/>
  <c r="A192" i="50"/>
  <c r="A191" i="50"/>
  <c r="A190" i="50"/>
  <c r="A189" i="50"/>
  <c r="A188" i="50"/>
  <c r="A187" i="50"/>
  <c r="A186" i="50"/>
  <c r="A185" i="50"/>
  <c r="A184" i="50"/>
  <c r="A183" i="50"/>
  <c r="A182" i="50"/>
  <c r="A181" i="50"/>
  <c r="A180" i="50"/>
  <c r="A179" i="50"/>
  <c r="A178" i="50"/>
  <c r="A177" i="50"/>
  <c r="A176" i="50"/>
  <c r="A175" i="50"/>
  <c r="A174" i="50"/>
  <c r="A173" i="50"/>
  <c r="A172" i="50"/>
  <c r="A171" i="50"/>
  <c r="A170" i="50"/>
  <c r="A169" i="50"/>
  <c r="A168" i="50"/>
  <c r="A167" i="50"/>
  <c r="A166" i="50"/>
  <c r="A165" i="50"/>
  <c r="A164" i="50"/>
  <c r="A163" i="50"/>
  <c r="A162" i="50"/>
  <c r="A161" i="50"/>
  <c r="A160" i="50"/>
  <c r="A159" i="50"/>
  <c r="A158" i="50"/>
  <c r="A157" i="50"/>
  <c r="A156" i="50"/>
  <c r="A155" i="50"/>
  <c r="A154" i="50"/>
  <c r="A153" i="50"/>
  <c r="A152" i="50"/>
  <c r="A151" i="50"/>
  <c r="A150" i="50"/>
  <c r="A149" i="50"/>
  <c r="A148" i="50"/>
  <c r="A147" i="50"/>
  <c r="A146" i="50"/>
  <c r="A145" i="50"/>
  <c r="A144" i="50"/>
  <c r="A143" i="50"/>
  <c r="A142" i="50"/>
  <c r="A141" i="50"/>
  <c r="A140" i="50"/>
  <c r="A139" i="50"/>
  <c r="A138" i="50"/>
  <c r="A137" i="50"/>
  <c r="A136" i="50"/>
  <c r="A135" i="50"/>
  <c r="A134" i="50"/>
  <c r="A133" i="50"/>
  <c r="A132" i="50"/>
  <c r="A131" i="50"/>
  <c r="A130" i="50"/>
  <c r="A129" i="50"/>
  <c r="A128" i="50"/>
  <c r="A127" i="50"/>
  <c r="A126" i="50"/>
  <c r="A125" i="50"/>
  <c r="A124" i="50"/>
  <c r="A123" i="50"/>
  <c r="A122" i="50"/>
  <c r="A121" i="50"/>
  <c r="A120" i="50"/>
  <c r="A119" i="50"/>
  <c r="A118" i="50"/>
  <c r="A117" i="50"/>
  <c r="A116" i="50"/>
  <c r="A115" i="50"/>
  <c r="A114" i="50"/>
  <c r="A113" i="50"/>
  <c r="A112" i="50"/>
  <c r="A111" i="50"/>
  <c r="A110" i="50"/>
  <c r="A109" i="50"/>
  <c r="A108" i="50"/>
  <c r="A107" i="50"/>
  <c r="A106" i="50"/>
  <c r="A105" i="50"/>
  <c r="A104" i="50"/>
  <c r="A103" i="50"/>
  <c r="A102" i="50"/>
  <c r="A101" i="50"/>
  <c r="A100" i="50"/>
  <c r="A99" i="50"/>
  <c r="A98" i="50"/>
  <c r="A97" i="50"/>
  <c r="A96" i="50"/>
  <c r="A95" i="50"/>
  <c r="A94" i="50"/>
  <c r="A93" i="50"/>
  <c r="A92" i="50"/>
  <c r="A91" i="50"/>
  <c r="A90" i="50"/>
  <c r="A89" i="50"/>
  <c r="A88" i="50"/>
  <c r="A87" i="50"/>
  <c r="A86" i="50"/>
  <c r="A85" i="50"/>
  <c r="A84" i="50"/>
  <c r="A83" i="50"/>
  <c r="A82" i="50"/>
  <c r="A81" i="50"/>
  <c r="A80" i="50"/>
  <c r="A79" i="50"/>
  <c r="A78" i="50"/>
  <c r="A77" i="50"/>
  <c r="A76" i="50"/>
  <c r="A75" i="50"/>
  <c r="A74" i="50"/>
  <c r="A73" i="50"/>
  <c r="A72" i="50"/>
  <c r="A71" i="50"/>
  <c r="A70" i="50"/>
  <c r="A69" i="50"/>
  <c r="A68" i="50"/>
  <c r="A67" i="50"/>
  <c r="A66" i="50"/>
  <c r="A65" i="50"/>
  <c r="A64" i="50"/>
  <c r="A63" i="50"/>
  <c r="A62" i="50"/>
  <c r="A61" i="50"/>
  <c r="A60" i="50"/>
  <c r="A59" i="50"/>
  <c r="A58" i="50"/>
  <c r="A57" i="50"/>
  <c r="A56" i="50"/>
  <c r="A55" i="50"/>
  <c r="A54" i="50"/>
  <c r="A53" i="50"/>
  <c r="A52" i="50"/>
  <c r="A51" i="50"/>
  <c r="A50" i="50"/>
  <c r="A49" i="50"/>
  <c r="A48" i="50"/>
  <c r="A47" i="50"/>
  <c r="A46" i="50"/>
  <c r="A45" i="50"/>
  <c r="A44" i="50"/>
  <c r="A43" i="50"/>
  <c r="A42" i="50"/>
  <c r="A41" i="50"/>
  <c r="A40" i="50"/>
  <c r="A39" i="50"/>
  <c r="A38" i="50"/>
  <c r="A37" i="50"/>
  <c r="A36" i="50"/>
  <c r="A35" i="50"/>
  <c r="A34" i="50"/>
  <c r="A33" i="50"/>
  <c r="A32" i="50"/>
  <c r="A31" i="50"/>
  <c r="A30" i="50"/>
  <c r="A29" i="50"/>
  <c r="A28" i="50"/>
  <c r="A27" i="50"/>
  <c r="A26" i="50"/>
  <c r="A25" i="50"/>
  <c r="A24" i="50"/>
  <c r="A23" i="50"/>
  <c r="A22" i="50"/>
  <c r="A21" i="50"/>
  <c r="A20" i="50"/>
  <c r="A19" i="50"/>
  <c r="A18" i="50"/>
  <c r="A17" i="50"/>
  <c r="A16" i="50"/>
  <c r="A15" i="50"/>
  <c r="A14" i="50"/>
  <c r="A13" i="50"/>
  <c r="A12" i="50"/>
  <c r="A11" i="50"/>
  <c r="A10" i="50"/>
  <c r="A9" i="50"/>
  <c r="A8" i="50"/>
  <c r="A7" i="50"/>
  <c r="A6" i="50"/>
  <c r="A5" i="50"/>
  <c r="A4" i="50"/>
  <c r="A3" i="50"/>
  <c r="A2" i="50"/>
  <c r="G33" i="6" l="1"/>
  <c r="L26" i="6" l="1"/>
  <c r="M109" i="6" l="1"/>
  <c r="O109" i="6" s="1"/>
  <c r="J109" i="6"/>
  <c r="K109" i="6"/>
  <c r="M105" i="6"/>
  <c r="O105" i="6" s="1"/>
  <c r="J105" i="6"/>
  <c r="K105" i="6"/>
  <c r="J26" i="6"/>
  <c r="K26" i="6"/>
  <c r="L109" i="6" l="1"/>
  <c r="N109" i="6" s="1"/>
  <c r="L105" i="6"/>
  <c r="N105" i="6" s="1"/>
  <c r="J27" i="6"/>
  <c r="K27" i="6"/>
  <c r="J106" i="6"/>
  <c r="J107" i="6"/>
  <c r="J108" i="6"/>
  <c r="J104" i="6"/>
  <c r="J100" i="6"/>
  <c r="J101" i="6"/>
  <c r="J99" i="6"/>
  <c r="J90" i="6"/>
  <c r="J91" i="6"/>
  <c r="J92" i="6"/>
  <c r="J93" i="6"/>
  <c r="J94" i="6"/>
  <c r="J95" i="6"/>
  <c r="J96" i="6"/>
  <c r="J89" i="6"/>
  <c r="J85" i="6"/>
  <c r="J86" i="6"/>
  <c r="J84" i="6"/>
  <c r="J79" i="6"/>
  <c r="J80" i="6"/>
  <c r="J74" i="6"/>
  <c r="J75" i="6"/>
  <c r="J76" i="6"/>
  <c r="J77" i="6"/>
  <c r="J78" i="6"/>
  <c r="J73" i="6"/>
  <c r="J66" i="6"/>
  <c r="J67" i="6"/>
  <c r="J68" i="6"/>
  <c r="J69" i="6"/>
  <c r="J70" i="6"/>
  <c r="J61" i="6"/>
  <c r="J62" i="6"/>
  <c r="J63" i="6"/>
  <c r="J64" i="6"/>
  <c r="J65" i="6"/>
  <c r="J58" i="6"/>
  <c r="J59" i="6"/>
  <c r="J60" i="6"/>
  <c r="J57" i="6"/>
  <c r="J45" i="6"/>
  <c r="J46" i="6"/>
  <c r="J47" i="6"/>
  <c r="J48" i="6"/>
  <c r="J49" i="6"/>
  <c r="J50" i="6"/>
  <c r="J51" i="6"/>
  <c r="J52" i="6"/>
  <c r="J53" i="6"/>
  <c r="J54" i="6"/>
  <c r="J41" i="6"/>
  <c r="J42" i="6"/>
  <c r="J43" i="6"/>
  <c r="J44" i="6"/>
  <c r="J40" i="6"/>
  <c r="J37" i="6"/>
  <c r="J31" i="6"/>
  <c r="J32" i="6"/>
  <c r="J33" i="6"/>
  <c r="J28" i="6"/>
  <c r="J29" i="6"/>
  <c r="J30" i="6"/>
  <c r="J20" i="6"/>
  <c r="J21" i="6"/>
  <c r="J22" i="6"/>
  <c r="J23" i="6"/>
  <c r="J19" i="6"/>
  <c r="J14" i="6"/>
  <c r="J15" i="6"/>
  <c r="J16" i="6"/>
  <c r="J13" i="6"/>
  <c r="J7" i="6"/>
  <c r="J8" i="6"/>
  <c r="J9" i="6"/>
  <c r="J10" i="6"/>
  <c r="J6" i="6"/>
  <c r="K106" i="6"/>
  <c r="K107" i="6"/>
  <c r="K108" i="6"/>
  <c r="K104" i="6"/>
  <c r="K100" i="6"/>
  <c r="K101" i="6"/>
  <c r="K99" i="6"/>
  <c r="K90" i="6"/>
  <c r="K91" i="6"/>
  <c r="K92" i="6"/>
  <c r="K93" i="6"/>
  <c r="K94" i="6"/>
  <c r="K95" i="6"/>
  <c r="K96" i="6"/>
  <c r="K89" i="6"/>
  <c r="K85" i="6"/>
  <c r="K86" i="6"/>
  <c r="K84" i="6"/>
  <c r="K80" i="6"/>
  <c r="K74" i="6"/>
  <c r="K75" i="6"/>
  <c r="K76" i="6"/>
  <c r="K77" i="6"/>
  <c r="K78" i="6"/>
  <c r="K79" i="6"/>
  <c r="K73" i="6"/>
  <c r="K58" i="6"/>
  <c r="K59" i="6"/>
  <c r="K60" i="6"/>
  <c r="K61" i="6"/>
  <c r="K62" i="6"/>
  <c r="K63" i="6"/>
  <c r="K64" i="6"/>
  <c r="K65" i="6"/>
  <c r="K66" i="6"/>
  <c r="K67" i="6"/>
  <c r="K68" i="6"/>
  <c r="K69" i="6"/>
  <c r="K70" i="6"/>
  <c r="K57" i="6"/>
  <c r="K52" i="6"/>
  <c r="K53" i="6"/>
  <c r="K54" i="6"/>
  <c r="K41" i="6"/>
  <c r="K42" i="6"/>
  <c r="K43" i="6"/>
  <c r="K44" i="6"/>
  <c r="K45" i="6"/>
  <c r="K46" i="6"/>
  <c r="K47" i="6"/>
  <c r="K48" i="6"/>
  <c r="K49" i="6"/>
  <c r="K50" i="6"/>
  <c r="K51" i="6"/>
  <c r="K40" i="6"/>
  <c r="K37" i="6"/>
  <c r="K28" i="6"/>
  <c r="K29" i="6"/>
  <c r="K30" i="6"/>
  <c r="K31" i="6"/>
  <c r="K32" i="6"/>
  <c r="K33" i="6"/>
  <c r="K20" i="6"/>
  <c r="K21" i="6"/>
  <c r="K22" i="6"/>
  <c r="K23" i="6"/>
  <c r="K19" i="6"/>
  <c r="K14" i="6"/>
  <c r="K15" i="6"/>
  <c r="K16" i="6"/>
  <c r="K13" i="6"/>
  <c r="K7" i="6"/>
  <c r="K8" i="6"/>
  <c r="K9" i="6"/>
  <c r="K10" i="6"/>
  <c r="K6" i="6"/>
  <c r="L20" i="6"/>
  <c r="L27" i="6" l="1"/>
  <c r="N27" i="6" s="1"/>
  <c r="M27" i="6"/>
  <c r="O27" i="6" s="1"/>
  <c r="AG81" i="48" l="1"/>
  <c r="AI81" i="48" s="1"/>
  <c r="AF81" i="48"/>
  <c r="AH81" i="48" s="1"/>
  <c r="Q81" i="48"/>
  <c r="S81" i="48" s="1"/>
  <c r="F81" i="48"/>
  <c r="E81" i="48"/>
  <c r="N81" i="48" s="1"/>
  <c r="R81" i="48" s="1"/>
  <c r="T81" i="48" s="1"/>
  <c r="AI80" i="48"/>
  <c r="AG80" i="48"/>
  <c r="AF80" i="48"/>
  <c r="AH80" i="48" s="1"/>
  <c r="N80" i="48"/>
  <c r="E80" i="48"/>
  <c r="F80" i="48" s="1"/>
  <c r="AI79" i="48"/>
  <c r="AH79" i="48"/>
  <c r="AG79" i="48"/>
  <c r="AF79" i="48"/>
  <c r="N79" i="48"/>
  <c r="R79" i="48" s="1"/>
  <c r="T79" i="48" s="1"/>
  <c r="F79" i="48"/>
  <c r="E79" i="48"/>
  <c r="AH78" i="48"/>
  <c r="AG78" i="48"/>
  <c r="AI78" i="48" s="1"/>
  <c r="AF78" i="48"/>
  <c r="E78" i="48"/>
  <c r="AG77" i="48"/>
  <c r="AI77" i="48" s="1"/>
  <c r="AF77" i="48"/>
  <c r="AH77" i="48" s="1"/>
  <c r="E77" i="48"/>
  <c r="N77" i="48" s="1"/>
  <c r="AI76" i="48"/>
  <c r="AG76" i="48"/>
  <c r="AF76" i="48"/>
  <c r="AH76" i="48" s="1"/>
  <c r="N76" i="48"/>
  <c r="E76" i="48"/>
  <c r="F76" i="48" s="1"/>
  <c r="AI75" i="48"/>
  <c r="AH75" i="48"/>
  <c r="AG75" i="48"/>
  <c r="AF75" i="48"/>
  <c r="N75" i="48"/>
  <c r="R75" i="48" s="1"/>
  <c r="T75" i="48" s="1"/>
  <c r="F75" i="48"/>
  <c r="E75" i="48"/>
  <c r="AH74" i="48"/>
  <c r="AG74" i="48"/>
  <c r="AI74" i="48" s="1"/>
  <c r="AF74" i="48"/>
  <c r="E74" i="48"/>
  <c r="AG73" i="48"/>
  <c r="AI73" i="48" s="1"/>
  <c r="AF73" i="48"/>
  <c r="AH73" i="48" s="1"/>
  <c r="E73" i="48"/>
  <c r="N73" i="48" s="1"/>
  <c r="R73" i="48" s="1"/>
  <c r="T73" i="48" s="1"/>
  <c r="AI72" i="48"/>
  <c r="AG72" i="48"/>
  <c r="AF72" i="48"/>
  <c r="AH72" i="48" s="1"/>
  <c r="N72" i="48"/>
  <c r="E72" i="48"/>
  <c r="F72" i="48" s="1"/>
  <c r="AI71" i="48"/>
  <c r="AH71" i="48"/>
  <c r="AG71" i="48"/>
  <c r="AF71" i="48"/>
  <c r="N71" i="48"/>
  <c r="R71" i="48" s="1"/>
  <c r="T71" i="48" s="1"/>
  <c r="F71" i="48"/>
  <c r="E71" i="48"/>
  <c r="AH70" i="48"/>
  <c r="AG70" i="48"/>
  <c r="AI70" i="48" s="1"/>
  <c r="AF70" i="48"/>
  <c r="E70" i="48"/>
  <c r="AG69" i="48"/>
  <c r="AI69" i="48" s="1"/>
  <c r="AF69" i="48"/>
  <c r="AH69" i="48" s="1"/>
  <c r="E69" i="48"/>
  <c r="N69" i="48" s="1"/>
  <c r="R69" i="48" s="1"/>
  <c r="T69" i="48" s="1"/>
  <c r="AI68" i="48"/>
  <c r="AG68" i="48"/>
  <c r="AF68" i="48"/>
  <c r="AH68" i="48" s="1"/>
  <c r="N68" i="48"/>
  <c r="E68" i="48"/>
  <c r="F68" i="48" s="1"/>
  <c r="AI67" i="48"/>
  <c r="AH67" i="48"/>
  <c r="AG67" i="48"/>
  <c r="AF67" i="48"/>
  <c r="N67" i="48"/>
  <c r="R67" i="48" s="1"/>
  <c r="T67" i="48" s="1"/>
  <c r="F67" i="48"/>
  <c r="E67" i="48"/>
  <c r="AH66" i="48"/>
  <c r="AG66" i="48"/>
  <c r="AI66" i="48" s="1"/>
  <c r="AF66" i="48"/>
  <c r="E66" i="48"/>
  <c r="AG65" i="48"/>
  <c r="AI65" i="48" s="1"/>
  <c r="AF65" i="48"/>
  <c r="AH65" i="48" s="1"/>
  <c r="Q65" i="48"/>
  <c r="S65" i="48" s="1"/>
  <c r="E65" i="48"/>
  <c r="N65" i="48" s="1"/>
  <c r="R65" i="48" s="1"/>
  <c r="T65" i="48" s="1"/>
  <c r="AI64" i="48"/>
  <c r="AG64" i="48"/>
  <c r="AF64" i="48"/>
  <c r="AH64" i="48" s="1"/>
  <c r="N64" i="48"/>
  <c r="E64" i="48"/>
  <c r="F64" i="48" s="1"/>
  <c r="AI63" i="48"/>
  <c r="AH63" i="48"/>
  <c r="AG63" i="48"/>
  <c r="AF63" i="48"/>
  <c r="N63" i="48"/>
  <c r="R63" i="48" s="1"/>
  <c r="T63" i="48" s="1"/>
  <c r="F63" i="48"/>
  <c r="E63" i="48"/>
  <c r="AH62" i="48"/>
  <c r="AG62" i="48"/>
  <c r="AI62" i="48" s="1"/>
  <c r="AF62" i="48"/>
  <c r="E62" i="48"/>
  <c r="AG61" i="48"/>
  <c r="AI61" i="48" s="1"/>
  <c r="AF61" i="48"/>
  <c r="AH61" i="48" s="1"/>
  <c r="E61" i="48"/>
  <c r="N61" i="48" s="1"/>
  <c r="AI60" i="48"/>
  <c r="AG60" i="48"/>
  <c r="AF60" i="48"/>
  <c r="AH60" i="48" s="1"/>
  <c r="N60" i="48"/>
  <c r="E60" i="48"/>
  <c r="F60" i="48" s="1"/>
  <c r="AI59" i="48"/>
  <c r="AH59" i="48"/>
  <c r="AG59" i="48"/>
  <c r="AF59" i="48"/>
  <c r="N59" i="48"/>
  <c r="R59" i="48" s="1"/>
  <c r="T59" i="48" s="1"/>
  <c r="F59" i="48"/>
  <c r="E59" i="48"/>
  <c r="AH58" i="48"/>
  <c r="AG58" i="48"/>
  <c r="AI58" i="48" s="1"/>
  <c r="AF58" i="48"/>
  <c r="E58" i="48"/>
  <c r="AG57" i="48"/>
  <c r="AI57" i="48" s="1"/>
  <c r="AF57" i="48"/>
  <c r="AH57" i="48" s="1"/>
  <c r="E57" i="48"/>
  <c r="N57" i="48" s="1"/>
  <c r="R57" i="48" s="1"/>
  <c r="T57" i="48" s="1"/>
  <c r="AI56" i="48"/>
  <c r="AG56" i="48"/>
  <c r="AF56" i="48"/>
  <c r="AH56" i="48" s="1"/>
  <c r="N56" i="48"/>
  <c r="E56" i="48"/>
  <c r="F56" i="48" s="1"/>
  <c r="AI55" i="48"/>
  <c r="AH55" i="48"/>
  <c r="AG55" i="48"/>
  <c r="AF55" i="48"/>
  <c r="N55" i="48"/>
  <c r="R55" i="48" s="1"/>
  <c r="T55" i="48" s="1"/>
  <c r="F55" i="48"/>
  <c r="E55" i="48"/>
  <c r="AH54" i="48"/>
  <c r="AG54" i="48"/>
  <c r="AI54" i="48" s="1"/>
  <c r="AF54" i="48"/>
  <c r="E54" i="48"/>
  <c r="AG53" i="48"/>
  <c r="AI53" i="48" s="1"/>
  <c r="AF53" i="48"/>
  <c r="AH53" i="48" s="1"/>
  <c r="E53" i="48"/>
  <c r="N53" i="48" s="1"/>
  <c r="R53" i="48" s="1"/>
  <c r="T53" i="48" s="1"/>
  <c r="AI52" i="48"/>
  <c r="AG52" i="48"/>
  <c r="AF52" i="48"/>
  <c r="AH52" i="48" s="1"/>
  <c r="N52" i="48"/>
  <c r="E52" i="48"/>
  <c r="F52" i="48" s="1"/>
  <c r="AI51" i="48"/>
  <c r="AH51" i="48"/>
  <c r="AG51" i="48"/>
  <c r="AF51" i="48"/>
  <c r="N51" i="48"/>
  <c r="R51" i="48" s="1"/>
  <c r="T51" i="48" s="1"/>
  <c r="F51" i="48"/>
  <c r="E51" i="48"/>
  <c r="AH50" i="48"/>
  <c r="AG50" i="48"/>
  <c r="AI50" i="48" s="1"/>
  <c r="AF50" i="48"/>
  <c r="S50" i="48"/>
  <c r="E50" i="48"/>
  <c r="N50" i="48" s="1"/>
  <c r="Q50" i="48" s="1"/>
  <c r="AG49" i="48"/>
  <c r="AI49" i="48" s="1"/>
  <c r="AF49" i="48"/>
  <c r="AH49" i="48" s="1"/>
  <c r="E49" i="48"/>
  <c r="AI48" i="48"/>
  <c r="AG48" i="48"/>
  <c r="AF48" i="48"/>
  <c r="AH48" i="48" s="1"/>
  <c r="T48" i="48"/>
  <c r="N48" i="48"/>
  <c r="R48" i="48" s="1"/>
  <c r="E48" i="48"/>
  <c r="F48" i="48" s="1"/>
  <c r="AI47" i="48"/>
  <c r="AH47" i="48"/>
  <c r="AG47" i="48"/>
  <c r="AF47" i="48"/>
  <c r="N47" i="48"/>
  <c r="F47" i="48"/>
  <c r="E47" i="48"/>
  <c r="AH46" i="48"/>
  <c r="AG46" i="48"/>
  <c r="AI46" i="48" s="1"/>
  <c r="AF46" i="48"/>
  <c r="S46" i="48"/>
  <c r="E46" i="48"/>
  <c r="N46" i="48" s="1"/>
  <c r="Q46" i="48" s="1"/>
  <c r="AG45" i="48"/>
  <c r="AI45" i="48" s="1"/>
  <c r="AF45" i="48"/>
  <c r="AH45" i="48" s="1"/>
  <c r="E45" i="48"/>
  <c r="AI44" i="48"/>
  <c r="AG44" i="48"/>
  <c r="AF44" i="48"/>
  <c r="AH44" i="48" s="1"/>
  <c r="T44" i="48"/>
  <c r="N44" i="48"/>
  <c r="R44" i="48" s="1"/>
  <c r="E44" i="48"/>
  <c r="F44" i="48" s="1"/>
  <c r="AI43" i="48"/>
  <c r="AH43" i="48"/>
  <c r="AG43" i="48"/>
  <c r="AF43" i="48"/>
  <c r="N43" i="48"/>
  <c r="F43" i="48"/>
  <c r="E43" i="48"/>
  <c r="AH42" i="48"/>
  <c r="AG42" i="48"/>
  <c r="AI42" i="48" s="1"/>
  <c r="AF42" i="48"/>
  <c r="S42" i="48"/>
  <c r="E42" i="48"/>
  <c r="N42" i="48" s="1"/>
  <c r="Q42" i="48" s="1"/>
  <c r="AG41" i="48"/>
  <c r="AI41" i="48" s="1"/>
  <c r="AF41" i="48"/>
  <c r="AH41" i="48" s="1"/>
  <c r="E41" i="48"/>
  <c r="AI40" i="48"/>
  <c r="AG40" i="48"/>
  <c r="AF40" i="48"/>
  <c r="AH40" i="48" s="1"/>
  <c r="E40" i="48"/>
  <c r="AG39" i="48"/>
  <c r="AI39" i="48" s="1"/>
  <c r="AF39" i="48"/>
  <c r="AH39" i="48" s="1"/>
  <c r="Q39" i="48"/>
  <c r="S39" i="48" s="1"/>
  <c r="E39" i="48"/>
  <c r="N39" i="48" s="1"/>
  <c r="R39" i="48" s="1"/>
  <c r="T39" i="48" s="1"/>
  <c r="AI38" i="48"/>
  <c r="AG38" i="48"/>
  <c r="AF38" i="48"/>
  <c r="AH38" i="48" s="1"/>
  <c r="N38" i="48"/>
  <c r="F38" i="48"/>
  <c r="E38" i="48"/>
  <c r="AI37" i="48"/>
  <c r="AH37" i="48"/>
  <c r="AG37" i="48"/>
  <c r="AF37" i="48"/>
  <c r="N37" i="48"/>
  <c r="R37" i="48" s="1"/>
  <c r="T37" i="48" s="1"/>
  <c r="F37" i="48"/>
  <c r="E37" i="48"/>
  <c r="AH36" i="48"/>
  <c r="AG36" i="48"/>
  <c r="AI36" i="48" s="1"/>
  <c r="AF36" i="48"/>
  <c r="E36" i="48"/>
  <c r="AG35" i="48"/>
  <c r="AI35" i="48" s="1"/>
  <c r="AF35" i="48"/>
  <c r="AH35" i="48" s="1"/>
  <c r="Q35" i="48"/>
  <c r="S35" i="48" s="1"/>
  <c r="E35" i="48"/>
  <c r="N35" i="48" s="1"/>
  <c r="R35" i="48" s="1"/>
  <c r="T35" i="48" s="1"/>
  <c r="AI34" i="48"/>
  <c r="AG34" i="48"/>
  <c r="AF34" i="48"/>
  <c r="AH34" i="48" s="1"/>
  <c r="N34" i="48"/>
  <c r="E34" i="48"/>
  <c r="F34" i="48" s="1"/>
  <c r="AI33" i="48"/>
  <c r="AH33" i="48"/>
  <c r="AG33" i="48"/>
  <c r="AF33" i="48"/>
  <c r="N33" i="48"/>
  <c r="R33" i="48" s="1"/>
  <c r="T33" i="48" s="1"/>
  <c r="F33" i="48"/>
  <c r="E33" i="48"/>
  <c r="AH32" i="48"/>
  <c r="AG32" i="48"/>
  <c r="AI32" i="48" s="1"/>
  <c r="AF32" i="48"/>
  <c r="E32" i="48"/>
  <c r="AG31" i="48"/>
  <c r="AI31" i="48" s="1"/>
  <c r="AF31" i="48"/>
  <c r="AH31" i="48" s="1"/>
  <c r="Q31" i="48"/>
  <c r="S31" i="48" s="1"/>
  <c r="E31" i="48"/>
  <c r="N31" i="48" s="1"/>
  <c r="R31" i="48" s="1"/>
  <c r="T31" i="48" s="1"/>
  <c r="AI30" i="48"/>
  <c r="AG30" i="48"/>
  <c r="AF30" i="48"/>
  <c r="AH30" i="48" s="1"/>
  <c r="N30" i="48"/>
  <c r="E30" i="48"/>
  <c r="F30" i="48" s="1"/>
  <c r="AI29" i="48"/>
  <c r="AH29" i="48"/>
  <c r="AG29" i="48"/>
  <c r="AF29" i="48"/>
  <c r="N29" i="48"/>
  <c r="R29" i="48" s="1"/>
  <c r="T29" i="48" s="1"/>
  <c r="F29" i="48"/>
  <c r="E29" i="48"/>
  <c r="AH28" i="48"/>
  <c r="AG28" i="48"/>
  <c r="AI28" i="48" s="1"/>
  <c r="AF28" i="48"/>
  <c r="E28" i="48"/>
  <c r="AG27" i="48"/>
  <c r="AI27" i="48" s="1"/>
  <c r="AF27" i="48"/>
  <c r="AH27" i="48" s="1"/>
  <c r="E27" i="48"/>
  <c r="N27" i="48" s="1"/>
  <c r="R27" i="48" s="1"/>
  <c r="T27" i="48" s="1"/>
  <c r="AI26" i="48"/>
  <c r="AG26" i="48"/>
  <c r="AF26" i="48"/>
  <c r="AH26" i="48" s="1"/>
  <c r="N26" i="48"/>
  <c r="E26" i="48"/>
  <c r="F26" i="48" s="1"/>
  <c r="AI25" i="48"/>
  <c r="AH25" i="48"/>
  <c r="AG25" i="48"/>
  <c r="AF25" i="48"/>
  <c r="N25" i="48"/>
  <c r="R25" i="48" s="1"/>
  <c r="T25" i="48" s="1"/>
  <c r="F25" i="48"/>
  <c r="E25" i="48"/>
  <c r="AH24" i="48"/>
  <c r="AG24" i="48"/>
  <c r="AI24" i="48" s="1"/>
  <c r="AF24" i="48"/>
  <c r="E24" i="48"/>
  <c r="AG23" i="48"/>
  <c r="AI23" i="48" s="1"/>
  <c r="AF23" i="48"/>
  <c r="AH23" i="48" s="1"/>
  <c r="E23" i="48"/>
  <c r="N23" i="48" s="1"/>
  <c r="R23" i="48" s="1"/>
  <c r="T23" i="48" s="1"/>
  <c r="AI22" i="48"/>
  <c r="AG22" i="48"/>
  <c r="AF22" i="48"/>
  <c r="AH22" i="48" s="1"/>
  <c r="N22" i="48"/>
  <c r="E22" i="48"/>
  <c r="F22" i="48" s="1"/>
  <c r="AI21" i="48"/>
  <c r="AH21" i="48"/>
  <c r="AG21" i="48"/>
  <c r="AF21" i="48"/>
  <c r="N21" i="48"/>
  <c r="R21" i="48" s="1"/>
  <c r="T21" i="48" s="1"/>
  <c r="F21" i="48"/>
  <c r="E21" i="48"/>
  <c r="AH20" i="48"/>
  <c r="AG20" i="48"/>
  <c r="AI20" i="48" s="1"/>
  <c r="AF20" i="48"/>
  <c r="E20" i="48"/>
  <c r="AG19" i="48"/>
  <c r="AI19" i="48" s="1"/>
  <c r="AF19" i="48"/>
  <c r="AH19" i="48" s="1"/>
  <c r="Q19" i="48"/>
  <c r="S19" i="48" s="1"/>
  <c r="E19" i="48"/>
  <c r="N19" i="48" s="1"/>
  <c r="R19" i="48" s="1"/>
  <c r="T19" i="48" s="1"/>
  <c r="AI18" i="48"/>
  <c r="AG18" i="48"/>
  <c r="AF18" i="48"/>
  <c r="AH18" i="48" s="1"/>
  <c r="N18" i="48"/>
  <c r="E18" i="48"/>
  <c r="F18" i="48" s="1"/>
  <c r="AI17" i="48"/>
  <c r="AH17" i="48"/>
  <c r="AG17" i="48"/>
  <c r="AF17" i="48"/>
  <c r="N17" i="48"/>
  <c r="R17" i="48" s="1"/>
  <c r="T17" i="48" s="1"/>
  <c r="F17" i="48"/>
  <c r="E17" i="48"/>
  <c r="AH16" i="48"/>
  <c r="AG16" i="48"/>
  <c r="AI16" i="48" s="1"/>
  <c r="AF16" i="48"/>
  <c r="E16" i="48"/>
  <c r="AG15" i="48"/>
  <c r="AI15" i="48" s="1"/>
  <c r="AF15" i="48"/>
  <c r="AH15" i="48" s="1"/>
  <c r="Q15" i="48"/>
  <c r="S15" i="48" s="1"/>
  <c r="E15" i="48"/>
  <c r="N15" i="48" s="1"/>
  <c r="R15" i="48" s="1"/>
  <c r="T15" i="48" s="1"/>
  <c r="AI14" i="48"/>
  <c r="AG14" i="48"/>
  <c r="AF14" i="48"/>
  <c r="AH14" i="48" s="1"/>
  <c r="N14" i="48"/>
  <c r="E14" i="48"/>
  <c r="F14" i="48" s="1"/>
  <c r="AI13" i="48"/>
  <c r="AH13" i="48"/>
  <c r="AG13" i="48"/>
  <c r="AF13" i="48"/>
  <c r="S13" i="48"/>
  <c r="Q13" i="48"/>
  <c r="N13" i="48"/>
  <c r="R13" i="48" s="1"/>
  <c r="T13" i="48" s="1"/>
  <c r="F13" i="48"/>
  <c r="E13" i="48"/>
  <c r="AH12" i="48"/>
  <c r="AG12" i="48"/>
  <c r="AI12" i="48" s="1"/>
  <c r="AF12" i="48"/>
  <c r="E12" i="48"/>
  <c r="AG11" i="48"/>
  <c r="AI11" i="48" s="1"/>
  <c r="AF11" i="48"/>
  <c r="AH11" i="48" s="1"/>
  <c r="Q11" i="48"/>
  <c r="S11" i="48" s="1"/>
  <c r="E11" i="48"/>
  <c r="N11" i="48" s="1"/>
  <c r="R11" i="48" s="1"/>
  <c r="T11" i="48" s="1"/>
  <c r="AI10" i="48"/>
  <c r="AG10" i="48"/>
  <c r="AF10" i="48"/>
  <c r="AH10" i="48" s="1"/>
  <c r="N10" i="48"/>
  <c r="E10" i="48"/>
  <c r="F10" i="48" s="1"/>
  <c r="AI9" i="48"/>
  <c r="AH9" i="48"/>
  <c r="AG9" i="48"/>
  <c r="AF9" i="48"/>
  <c r="N9" i="48"/>
  <c r="R9" i="48" s="1"/>
  <c r="T9" i="48" s="1"/>
  <c r="F9" i="48"/>
  <c r="E9" i="48"/>
  <c r="AH8" i="48"/>
  <c r="AG8" i="48"/>
  <c r="AI8" i="48" s="1"/>
  <c r="AF8" i="48"/>
  <c r="E8" i="48"/>
  <c r="AG7" i="48"/>
  <c r="AI7" i="48" s="1"/>
  <c r="AF7" i="48"/>
  <c r="AH7" i="48" s="1"/>
  <c r="E7" i="48"/>
  <c r="N7" i="48" s="1"/>
  <c r="R7" i="48" s="1"/>
  <c r="T7" i="48" s="1"/>
  <c r="AI6" i="48"/>
  <c r="AG6" i="48"/>
  <c r="AF6" i="48"/>
  <c r="AH6" i="48" s="1"/>
  <c r="N6" i="48"/>
  <c r="E6" i="48"/>
  <c r="F6" i="48" s="1"/>
  <c r="AI5" i="48"/>
  <c r="AH5" i="48"/>
  <c r="AG5" i="48"/>
  <c r="AF5" i="48"/>
  <c r="N5" i="48"/>
  <c r="R5" i="48" s="1"/>
  <c r="T5" i="48" s="1"/>
  <c r="F5" i="48"/>
  <c r="E5" i="48"/>
  <c r="AH4" i="48"/>
  <c r="AG4" i="48"/>
  <c r="AI4" i="48" s="1"/>
  <c r="AF4" i="48"/>
  <c r="E4" i="48"/>
  <c r="N4" i="48" s="1"/>
  <c r="Q4" i="48" s="1"/>
  <c r="S4" i="48" s="1"/>
  <c r="AG3" i="48"/>
  <c r="AI3" i="48" s="1"/>
  <c r="AF3" i="48"/>
  <c r="AH3" i="48" s="1"/>
  <c r="E3" i="48"/>
  <c r="N8" i="48" l="1"/>
  <c r="F8" i="48"/>
  <c r="Q27" i="48"/>
  <c r="S27" i="48" s="1"/>
  <c r="N3" i="48"/>
  <c r="F3" i="48"/>
  <c r="R6" i="48"/>
  <c r="T6" i="48" s="1"/>
  <c r="Q6" i="48"/>
  <c r="S6" i="48" s="1"/>
  <c r="N12" i="48"/>
  <c r="F12" i="48"/>
  <c r="F16" i="48"/>
  <c r="N16" i="48"/>
  <c r="Q26" i="48"/>
  <c r="S26" i="48" s="1"/>
  <c r="R26" i="48"/>
  <c r="T26" i="48" s="1"/>
  <c r="F32" i="48"/>
  <c r="N32" i="48"/>
  <c r="N41" i="48"/>
  <c r="F41" i="48"/>
  <c r="N49" i="48"/>
  <c r="F49" i="48"/>
  <c r="Q22" i="48"/>
  <c r="S22" i="48" s="1"/>
  <c r="R22" i="48"/>
  <c r="T22" i="48" s="1"/>
  <c r="F28" i="48"/>
  <c r="N28" i="48"/>
  <c r="F4" i="48"/>
  <c r="Q7" i="48"/>
  <c r="S7" i="48" s="1"/>
  <c r="Q18" i="48"/>
  <c r="S18" i="48" s="1"/>
  <c r="R18" i="48"/>
  <c r="T18" i="48" s="1"/>
  <c r="F24" i="48"/>
  <c r="N24" i="48"/>
  <c r="Q34" i="48"/>
  <c r="S34" i="48" s="1"/>
  <c r="R34" i="48"/>
  <c r="T34" i="48" s="1"/>
  <c r="Q38" i="48"/>
  <c r="S38" i="48" s="1"/>
  <c r="R38" i="48"/>
  <c r="T38" i="48" s="1"/>
  <c r="N45" i="48"/>
  <c r="F45" i="48"/>
  <c r="N62" i="48"/>
  <c r="F62" i="48"/>
  <c r="N78" i="48"/>
  <c r="F78" i="48"/>
  <c r="R4" i="48"/>
  <c r="T4" i="48" s="1"/>
  <c r="R10" i="48"/>
  <c r="T10" i="48" s="1"/>
  <c r="Q10" i="48"/>
  <c r="S10" i="48" s="1"/>
  <c r="Q14" i="48"/>
  <c r="S14" i="48" s="1"/>
  <c r="R14" i="48"/>
  <c r="T14" i="48" s="1"/>
  <c r="F20" i="48"/>
  <c r="N20" i="48"/>
  <c r="Q23" i="48"/>
  <c r="S23" i="48" s="1"/>
  <c r="Q30" i="48"/>
  <c r="S30" i="48" s="1"/>
  <c r="R30" i="48"/>
  <c r="T30" i="48" s="1"/>
  <c r="F36" i="48"/>
  <c r="N36" i="48"/>
  <c r="F40" i="48"/>
  <c r="N40" i="48"/>
  <c r="R56" i="48"/>
  <c r="T56" i="48" s="1"/>
  <c r="Q56" i="48"/>
  <c r="S56" i="48" s="1"/>
  <c r="R61" i="48"/>
  <c r="T61" i="48" s="1"/>
  <c r="Q61" i="48"/>
  <c r="S61" i="48" s="1"/>
  <c r="R72" i="48"/>
  <c r="T72" i="48" s="1"/>
  <c r="Q72" i="48"/>
  <c r="S72" i="48" s="1"/>
  <c r="R77" i="48"/>
  <c r="T77" i="48" s="1"/>
  <c r="Q77" i="48"/>
  <c r="S77" i="48" s="1"/>
  <c r="F15" i="48"/>
  <c r="Q17" i="48"/>
  <c r="S17" i="48" s="1"/>
  <c r="F19" i="48"/>
  <c r="Q21" i="48"/>
  <c r="S21" i="48" s="1"/>
  <c r="F23" i="48"/>
  <c r="Q25" i="48"/>
  <c r="S25" i="48" s="1"/>
  <c r="F27" i="48"/>
  <c r="Q29" i="48"/>
  <c r="S29" i="48" s="1"/>
  <c r="F31" i="48"/>
  <c r="Q33" i="48"/>
  <c r="S33" i="48" s="1"/>
  <c r="F35" i="48"/>
  <c r="Q37" i="48"/>
  <c r="S37" i="48" s="1"/>
  <c r="F39" i="48"/>
  <c r="F42" i="48"/>
  <c r="R43" i="48"/>
  <c r="T43" i="48" s="1"/>
  <c r="Q43" i="48"/>
  <c r="S43" i="48" s="1"/>
  <c r="F46" i="48"/>
  <c r="R47" i="48"/>
  <c r="T47" i="48" s="1"/>
  <c r="Q47" i="48"/>
  <c r="S47" i="48" s="1"/>
  <c r="F50" i="48"/>
  <c r="N54" i="48"/>
  <c r="F54" i="48"/>
  <c r="Q57" i="48"/>
  <c r="S57" i="48" s="1"/>
  <c r="R64" i="48"/>
  <c r="T64" i="48" s="1"/>
  <c r="Q64" i="48"/>
  <c r="S64" i="48" s="1"/>
  <c r="N70" i="48"/>
  <c r="F70" i="48"/>
  <c r="Q73" i="48"/>
  <c r="S73" i="48" s="1"/>
  <c r="R80" i="48"/>
  <c r="T80" i="48" s="1"/>
  <c r="Q80" i="48"/>
  <c r="S80" i="48" s="1"/>
  <c r="R52" i="48"/>
  <c r="T52" i="48" s="1"/>
  <c r="Q52" i="48"/>
  <c r="S52" i="48" s="1"/>
  <c r="N58" i="48"/>
  <c r="F58" i="48"/>
  <c r="R68" i="48"/>
  <c r="T68" i="48" s="1"/>
  <c r="Q68" i="48"/>
  <c r="S68" i="48" s="1"/>
  <c r="N74" i="48"/>
  <c r="F74" i="48"/>
  <c r="Q5" i="48"/>
  <c r="S5" i="48" s="1"/>
  <c r="F7" i="48"/>
  <c r="Q9" i="48"/>
  <c r="S9" i="48" s="1"/>
  <c r="F11" i="48"/>
  <c r="R42" i="48"/>
  <c r="T42" i="48" s="1"/>
  <c r="Q44" i="48"/>
  <c r="S44" i="48" s="1"/>
  <c r="R46" i="48"/>
  <c r="T46" i="48" s="1"/>
  <c r="Q48" i="48"/>
  <c r="S48" i="48" s="1"/>
  <c r="R50" i="48"/>
  <c r="T50" i="48" s="1"/>
  <c r="Q53" i="48"/>
  <c r="S53" i="48" s="1"/>
  <c r="R60" i="48"/>
  <c r="T60" i="48" s="1"/>
  <c r="Q60" i="48"/>
  <c r="S60" i="48" s="1"/>
  <c r="N66" i="48"/>
  <c r="F66" i="48"/>
  <c r="Q69" i="48"/>
  <c r="S69" i="48" s="1"/>
  <c r="R76" i="48"/>
  <c r="T76" i="48" s="1"/>
  <c r="Q76" i="48"/>
  <c r="S76" i="48" s="1"/>
  <c r="Q51" i="48"/>
  <c r="S51" i="48" s="1"/>
  <c r="F53" i="48"/>
  <c r="Q55" i="48"/>
  <c r="S55" i="48" s="1"/>
  <c r="F57" i="48"/>
  <c r="Q59" i="48"/>
  <c r="S59" i="48" s="1"/>
  <c r="F61" i="48"/>
  <c r="Q63" i="48"/>
  <c r="S63" i="48" s="1"/>
  <c r="F65" i="48"/>
  <c r="Q67" i="48"/>
  <c r="S67" i="48" s="1"/>
  <c r="F69" i="48"/>
  <c r="Q71" i="48"/>
  <c r="S71" i="48" s="1"/>
  <c r="F73" i="48"/>
  <c r="Q75" i="48"/>
  <c r="S75" i="48" s="1"/>
  <c r="F77" i="48"/>
  <c r="Q79" i="48"/>
  <c r="S79" i="48" s="1"/>
  <c r="Q70" i="48" l="1"/>
  <c r="S70" i="48" s="1"/>
  <c r="R70" i="48"/>
  <c r="T70" i="48" s="1"/>
  <c r="Q36" i="48"/>
  <c r="S36" i="48" s="1"/>
  <c r="R36" i="48"/>
  <c r="T36" i="48" s="1"/>
  <c r="Q28" i="48"/>
  <c r="S28" i="48" s="1"/>
  <c r="R28" i="48"/>
  <c r="T28" i="48" s="1"/>
  <c r="Q32" i="48"/>
  <c r="S32" i="48" s="1"/>
  <c r="R32" i="48"/>
  <c r="T32" i="48" s="1"/>
  <c r="Q16" i="48"/>
  <c r="S16" i="48" s="1"/>
  <c r="R16" i="48"/>
  <c r="T16" i="48" s="1"/>
  <c r="Q74" i="48"/>
  <c r="S74" i="48" s="1"/>
  <c r="R74" i="48"/>
  <c r="T74" i="48" s="1"/>
  <c r="Q58" i="48"/>
  <c r="S58" i="48" s="1"/>
  <c r="R58" i="48"/>
  <c r="T58" i="48" s="1"/>
  <c r="Q54" i="48"/>
  <c r="S54" i="48" s="1"/>
  <c r="R54" i="48"/>
  <c r="T54" i="48" s="1"/>
  <c r="Q20" i="48"/>
  <c r="S20" i="48" s="1"/>
  <c r="R20" i="48"/>
  <c r="T20" i="48" s="1"/>
  <c r="Q78" i="48"/>
  <c r="S78" i="48" s="1"/>
  <c r="R78" i="48"/>
  <c r="T78" i="48" s="1"/>
  <c r="Q45" i="48"/>
  <c r="S45" i="48" s="1"/>
  <c r="R45" i="48"/>
  <c r="T45" i="48" s="1"/>
  <c r="Q49" i="48"/>
  <c r="S49" i="48" s="1"/>
  <c r="R49" i="48"/>
  <c r="T49" i="48" s="1"/>
  <c r="Q66" i="48"/>
  <c r="S66" i="48" s="1"/>
  <c r="R66" i="48"/>
  <c r="T66" i="48" s="1"/>
  <c r="Q62" i="48"/>
  <c r="S62" i="48" s="1"/>
  <c r="R62" i="48"/>
  <c r="T62" i="48" s="1"/>
  <c r="Q41" i="48"/>
  <c r="S41" i="48" s="1"/>
  <c r="R41" i="48"/>
  <c r="T41" i="48" s="1"/>
  <c r="Q12" i="48"/>
  <c r="S12" i="48" s="1"/>
  <c r="R12" i="48"/>
  <c r="T12" i="48" s="1"/>
  <c r="R3" i="48"/>
  <c r="T3" i="48" s="1"/>
  <c r="Q3" i="48"/>
  <c r="S3" i="48" s="1"/>
  <c r="R40" i="48"/>
  <c r="T40" i="48" s="1"/>
  <c r="Q40" i="48"/>
  <c r="S40" i="48" s="1"/>
  <c r="Q24" i="48"/>
  <c r="S24" i="48" s="1"/>
  <c r="R24" i="48"/>
  <c r="T24" i="48" s="1"/>
  <c r="Q8" i="48"/>
  <c r="S8" i="48" s="1"/>
  <c r="R8" i="48"/>
  <c r="T8" i="48" s="1"/>
  <c r="M103" i="6" l="1"/>
  <c r="L103" i="6"/>
  <c r="I103" i="6"/>
  <c r="H103" i="6"/>
  <c r="M98" i="6"/>
  <c r="L98" i="6"/>
  <c r="I98" i="6"/>
  <c r="H98" i="6"/>
  <c r="M88" i="6"/>
  <c r="L88" i="6"/>
  <c r="I88" i="6"/>
  <c r="H88" i="6"/>
  <c r="O82" i="6" l="1"/>
  <c r="M82" i="6"/>
  <c r="L82" i="6"/>
  <c r="I82" i="6"/>
  <c r="H82" i="6"/>
  <c r="O35" i="6" l="1"/>
  <c r="M35" i="6"/>
  <c r="L35" i="6"/>
  <c r="I35" i="6"/>
  <c r="H35" i="6"/>
  <c r="J57" i="35" l="1"/>
  <c r="I53" i="35"/>
  <c r="E49" i="35"/>
  <c r="J12" i="36"/>
  <c r="P83" i="6" l="1"/>
  <c r="P72" i="6"/>
  <c r="P88" i="6"/>
  <c r="P98" i="6"/>
  <c r="P103" i="6"/>
  <c r="P56" i="6"/>
  <c r="G9" i="42" l="1"/>
  <c r="F120" i="39"/>
  <c r="H118" i="39"/>
  <c r="L95" i="6" l="1"/>
  <c r="M95" i="6"/>
  <c r="L96" i="6"/>
  <c r="M96" i="6"/>
  <c r="M67" i="40"/>
  <c r="G84" i="6"/>
  <c r="G85" i="6" s="1"/>
  <c r="J71" i="43"/>
  <c r="M65" i="40"/>
  <c r="M64" i="40"/>
  <c r="M85" i="6" l="1"/>
  <c r="O85" i="6" s="1"/>
  <c r="G86" i="6"/>
  <c r="L85" i="6"/>
  <c r="N85" i="6" s="1"/>
  <c r="O98" i="6"/>
  <c r="Q98" i="6" s="1"/>
  <c r="O88" i="6"/>
  <c r="Q88" i="6" s="1"/>
  <c r="O83" i="6"/>
  <c r="Q83" i="6" s="1"/>
  <c r="M83" i="6"/>
  <c r="L83" i="6"/>
  <c r="I83" i="6"/>
  <c r="H83" i="6"/>
  <c r="M99" i="6" l="1"/>
  <c r="M101" i="6"/>
  <c r="L89" i="6"/>
  <c r="L91" i="6"/>
  <c r="M94" i="6"/>
  <c r="M89" i="6"/>
  <c r="L92" i="6"/>
  <c r="L100" i="6"/>
  <c r="L99" i="6"/>
  <c r="M100" i="6"/>
  <c r="L101" i="6"/>
  <c r="M90" i="6"/>
  <c r="L93" i="6"/>
  <c r="L94" i="6"/>
  <c r="L84" i="6"/>
  <c r="N84" i="6" s="1"/>
  <c r="M86" i="6"/>
  <c r="O86" i="6" s="1"/>
  <c r="M84" i="6"/>
  <c r="O84" i="6" s="1"/>
  <c r="M91" i="6"/>
  <c r="M92" i="6"/>
  <c r="L90" i="6"/>
  <c r="M93" i="6"/>
  <c r="L86" i="6"/>
  <c r="N86" i="6" s="1"/>
  <c r="F5" i="42"/>
  <c r="J6" i="43"/>
  <c r="G90" i="43"/>
  <c r="G83" i="43"/>
  <c r="G71" i="43"/>
  <c r="G70" i="43"/>
  <c r="G67" i="43"/>
  <c r="G22" i="43"/>
  <c r="G17" i="43"/>
  <c r="G19" i="43" s="1"/>
  <c r="G12" i="43"/>
  <c r="G14" i="43" s="1"/>
  <c r="G9" i="43"/>
  <c r="G2" i="43"/>
  <c r="G82" i="43" s="1"/>
  <c r="G84" i="43" s="1"/>
  <c r="G86" i="43" s="1"/>
  <c r="O87" i="6" l="1"/>
  <c r="N87" i="6"/>
  <c r="G87" i="43"/>
  <c r="H19" i="43"/>
  <c r="H9" i="43"/>
  <c r="H22" i="43"/>
  <c r="G92" i="43"/>
  <c r="G93" i="43" s="1"/>
  <c r="G66" i="43"/>
  <c r="G68" i="43" s="1"/>
  <c r="G69" i="43" s="1"/>
  <c r="G89" i="6" s="1"/>
  <c r="O89" i="6" s="1"/>
  <c r="H12" i="43"/>
  <c r="G72" i="43"/>
  <c r="G74" i="43" s="1"/>
  <c r="G75" i="43" s="1"/>
  <c r="H14" i="43"/>
  <c r="H2" i="43"/>
  <c r="H17" i="43"/>
  <c r="G89" i="43" l="1"/>
  <c r="G91" i="6" s="1"/>
  <c r="G90" i="6"/>
  <c r="G80" i="43"/>
  <c r="G76" i="43"/>
  <c r="G77" i="43"/>
  <c r="G78" i="43" s="1"/>
  <c r="G79" i="43" s="1"/>
  <c r="G81" i="43"/>
  <c r="N89" i="6"/>
  <c r="G97" i="43"/>
  <c r="G94" i="43"/>
  <c r="G92" i="6"/>
  <c r="H93" i="43"/>
  <c r="H69" i="43"/>
  <c r="H68" i="43"/>
  <c r="H94" i="43"/>
  <c r="H84" i="43"/>
  <c r="G96" i="6" l="1"/>
  <c r="G95" i="6"/>
  <c r="O92" i="6"/>
  <c r="N92" i="6"/>
  <c r="N90" i="6"/>
  <c r="O90" i="6"/>
  <c r="H97" i="43"/>
  <c r="G94" i="6"/>
  <c r="G93" i="6"/>
  <c r="N91" i="6"/>
  <c r="O91" i="6"/>
  <c r="H87" i="43"/>
  <c r="H89" i="43"/>
  <c r="H75" i="43"/>
  <c r="H80" i="43"/>
  <c r="H76" i="43"/>
  <c r="H81" i="43"/>
  <c r="O95" i="6" l="1"/>
  <c r="N95" i="6"/>
  <c r="N94" i="6"/>
  <c r="O94" i="6"/>
  <c r="O93" i="6"/>
  <c r="O97" i="6" s="1"/>
  <c r="N93" i="6"/>
  <c r="N97" i="6" s="1"/>
  <c r="N96" i="6"/>
  <c r="O96" i="6"/>
  <c r="H77" i="43"/>
  <c r="H78" i="43" s="1"/>
  <c r="H79" i="43"/>
  <c r="G47" i="42" l="1"/>
  <c r="K47" i="42" s="1"/>
  <c r="G46" i="42"/>
  <c r="K46" i="42" s="1"/>
  <c r="G45" i="42"/>
  <c r="K45" i="42" s="1"/>
  <c r="G44" i="42"/>
  <c r="K44" i="42" s="1"/>
  <c r="G43" i="42"/>
  <c r="K43" i="42" s="1"/>
  <c r="G42" i="42"/>
  <c r="K42" i="42" s="1"/>
  <c r="G41" i="42"/>
  <c r="K41" i="42" s="1"/>
  <c r="F40" i="42"/>
  <c r="K39" i="42"/>
  <c r="K38" i="42"/>
  <c r="F37" i="42"/>
  <c r="K36" i="42"/>
  <c r="K35" i="42"/>
  <c r="K34" i="42"/>
  <c r="F33" i="42"/>
  <c r="G33" i="42"/>
  <c r="K32" i="42"/>
  <c r="K31" i="42"/>
  <c r="K30" i="42"/>
  <c r="F28" i="42"/>
  <c r="K28" i="42" s="1"/>
  <c r="F27" i="42"/>
  <c r="F26" i="42"/>
  <c r="F25" i="42"/>
  <c r="F23" i="42"/>
  <c r="K23" i="42" s="1"/>
  <c r="F22" i="42"/>
  <c r="F21" i="42"/>
  <c r="K21" i="42" s="1"/>
  <c r="F20" i="42"/>
  <c r="F18" i="42"/>
  <c r="F17" i="42"/>
  <c r="F16" i="42"/>
  <c r="F15" i="42"/>
  <c r="F13" i="42"/>
  <c r="K13" i="42" s="1"/>
  <c r="F12" i="42"/>
  <c r="F11" i="42"/>
  <c r="K11" i="42" s="1"/>
  <c r="F10" i="42"/>
  <c r="F8" i="42"/>
  <c r="F7" i="42"/>
  <c r="F6" i="42"/>
  <c r="F4" i="42"/>
  <c r="F3" i="42"/>
  <c r="M87" i="40"/>
  <c r="M79" i="40"/>
  <c r="O74" i="40"/>
  <c r="Q74" i="40" s="1"/>
  <c r="M72" i="40"/>
  <c r="M71" i="40"/>
  <c r="M70" i="40"/>
  <c r="Q69" i="40"/>
  <c r="O69" i="40"/>
  <c r="M68" i="40"/>
  <c r="M78" i="40" s="1"/>
  <c r="F64" i="40"/>
  <c r="O63" i="40"/>
  <c r="Q63" i="40" s="1"/>
  <c r="M61" i="40"/>
  <c r="M60" i="40"/>
  <c r="M59" i="40"/>
  <c r="O58" i="40"/>
  <c r="Q58" i="40" s="1"/>
  <c r="M56" i="40"/>
  <c r="M55" i="40"/>
  <c r="M54" i="40"/>
  <c r="O53" i="40"/>
  <c r="Q53" i="40" s="1"/>
  <c r="M51" i="40"/>
  <c r="M50" i="40"/>
  <c r="M49" i="40"/>
  <c r="O48" i="40"/>
  <c r="Q48" i="40" s="1"/>
  <c r="M46" i="40"/>
  <c r="Q46" i="40" s="1"/>
  <c r="M45" i="40"/>
  <c r="M44" i="40"/>
  <c r="O43" i="40"/>
  <c r="Q43" i="40" s="1"/>
  <c r="M41" i="40"/>
  <c r="M40" i="40"/>
  <c r="M39" i="40"/>
  <c r="O38" i="40"/>
  <c r="Q38" i="40" s="1"/>
  <c r="M36" i="40"/>
  <c r="M35" i="40"/>
  <c r="M34" i="40"/>
  <c r="M32" i="40"/>
  <c r="M31" i="40"/>
  <c r="M30" i="40"/>
  <c r="M28" i="40"/>
  <c r="M27" i="40"/>
  <c r="M26" i="40"/>
  <c r="M25" i="40"/>
  <c r="M21" i="40"/>
  <c r="M20" i="40"/>
  <c r="M19" i="40"/>
  <c r="M18" i="40"/>
  <c r="M17" i="40"/>
  <c r="M16" i="40"/>
  <c r="O15" i="40"/>
  <c r="Q15" i="40" s="1"/>
  <c r="M13" i="40"/>
  <c r="M11" i="40"/>
  <c r="M10" i="40"/>
  <c r="M9" i="40"/>
  <c r="O9" i="40" s="1"/>
  <c r="M8" i="40"/>
  <c r="M7" i="40"/>
  <c r="M5" i="40"/>
  <c r="M4" i="40"/>
  <c r="M3" i="40"/>
  <c r="M73" i="40" l="1"/>
  <c r="F48" i="42"/>
  <c r="G48" i="42" s="1"/>
  <c r="G101" i="6" s="1"/>
  <c r="M12" i="40"/>
  <c r="M14" i="40" s="1"/>
  <c r="O14" i="40" s="1"/>
  <c r="Q14" i="40" s="1"/>
  <c r="M33" i="40"/>
  <c r="O33" i="40" s="1"/>
  <c r="Q33" i="40" s="1"/>
  <c r="M29" i="40"/>
  <c r="M76" i="40" s="1"/>
  <c r="M22" i="40"/>
  <c r="M24" i="40" s="1"/>
  <c r="M75" i="40" s="1"/>
  <c r="Q51" i="40"/>
  <c r="Q65" i="40"/>
  <c r="O31" i="40"/>
  <c r="Q31" i="40" s="1"/>
  <c r="Q32" i="40"/>
  <c r="Q36" i="40"/>
  <c r="M52" i="40"/>
  <c r="Q55" i="40"/>
  <c r="Q56" i="40"/>
  <c r="Q79" i="40"/>
  <c r="M42" i="40"/>
  <c r="O42" i="40" s="1"/>
  <c r="Q42" i="40" s="1"/>
  <c r="M62" i="40"/>
  <c r="O62" i="40" s="1"/>
  <c r="Q62" i="40" s="1"/>
  <c r="Q27" i="40"/>
  <c r="M47" i="40"/>
  <c r="O47" i="40" s="1"/>
  <c r="Q66" i="40"/>
  <c r="Q13" i="40"/>
  <c r="O2" i="40"/>
  <c r="Q2" i="40" s="1"/>
  <c r="O4" i="40"/>
  <c r="Q8" i="40"/>
  <c r="M37" i="40"/>
  <c r="Q41" i="40"/>
  <c r="M57" i="40"/>
  <c r="Q61" i="40"/>
  <c r="Q71" i="40"/>
  <c r="Q72" i="40"/>
  <c r="K26" i="42"/>
  <c r="K16" i="42"/>
  <c r="K18" i="42"/>
  <c r="F19" i="42"/>
  <c r="F29" i="42"/>
  <c r="F14" i="42"/>
  <c r="F24" i="42"/>
  <c r="K33" i="42"/>
  <c r="G3" i="42"/>
  <c r="K3" i="42" s="1"/>
  <c r="G5" i="42"/>
  <c r="G7" i="42"/>
  <c r="K7" i="42" s="1"/>
  <c r="G12" i="42"/>
  <c r="K12" i="42" s="1"/>
  <c r="G17" i="42"/>
  <c r="K17" i="42" s="1"/>
  <c r="G22" i="42"/>
  <c r="K22" i="42" s="1"/>
  <c r="G27" i="42"/>
  <c r="K27" i="42" s="1"/>
  <c r="G2" i="42"/>
  <c r="K2" i="42" s="1"/>
  <c r="G4" i="42"/>
  <c r="K4" i="42" s="1"/>
  <c r="G6" i="42"/>
  <c r="K6" i="42" s="1"/>
  <c r="G8" i="42"/>
  <c r="K8" i="42" s="1"/>
  <c r="G10" i="42"/>
  <c r="K10" i="42" s="1"/>
  <c r="G15" i="42"/>
  <c r="K15" i="42" s="1"/>
  <c r="G20" i="42"/>
  <c r="K20" i="42" s="1"/>
  <c r="G25" i="42"/>
  <c r="K25" i="42" s="1"/>
  <c r="G37" i="42"/>
  <c r="K37" i="42" s="1"/>
  <c r="G40" i="42"/>
  <c r="K40" i="42" s="1"/>
  <c r="O5" i="40"/>
  <c r="Q5" i="40" s="1"/>
  <c r="O16" i="40"/>
  <c r="Q16" i="40" s="1"/>
  <c r="O29" i="40"/>
  <c r="Q29" i="40" s="1"/>
  <c r="O28" i="40"/>
  <c r="Q28" i="40" s="1"/>
  <c r="M80" i="40"/>
  <c r="M82" i="40" s="1"/>
  <c r="O25" i="40"/>
  <c r="Q25" i="40" s="1"/>
  <c r="O3" i="40"/>
  <c r="O18" i="40"/>
  <c r="Q18" i="40" s="1"/>
  <c r="Q6" i="40"/>
  <c r="Q7" i="40"/>
  <c r="Q9" i="40"/>
  <c r="Q11" i="40"/>
  <c r="Q19" i="40"/>
  <c r="Q20" i="40"/>
  <c r="O21" i="40"/>
  <c r="Q21" i="40" s="1"/>
  <c r="Q30" i="40"/>
  <c r="O67" i="40"/>
  <c r="Q67" i="40" s="1"/>
  <c r="O78" i="40"/>
  <c r="Q78" i="40" s="1"/>
  <c r="Q35" i="40"/>
  <c r="Q40" i="40"/>
  <c r="Q45" i="40"/>
  <c r="Q50" i="40"/>
  <c r="Q60" i="40"/>
  <c r="O68" i="40"/>
  <c r="Q68" i="40" s="1"/>
  <c r="O70" i="40"/>
  <c r="Q70" i="40" s="1"/>
  <c r="O10" i="40"/>
  <c r="Q10" i="40" s="1"/>
  <c r="O17" i="40"/>
  <c r="Q17" i="40" s="1"/>
  <c r="Q26" i="40"/>
  <c r="O34" i="40"/>
  <c r="Q34" i="40" s="1"/>
  <c r="O39" i="40"/>
  <c r="Q39" i="40" s="1"/>
  <c r="O44" i="40"/>
  <c r="Q44" i="40" s="1"/>
  <c r="O49" i="40"/>
  <c r="Q49" i="40" s="1"/>
  <c r="O54" i="40"/>
  <c r="Q54" i="40" s="1"/>
  <c r="O59" i="40"/>
  <c r="Q59" i="40" s="1"/>
  <c r="O64" i="40"/>
  <c r="Q64" i="40" s="1"/>
  <c r="K48" i="42" l="1"/>
  <c r="M23" i="40"/>
  <c r="M84" i="40" s="1"/>
  <c r="M90" i="40" s="1"/>
  <c r="M81" i="40"/>
  <c r="O81" i="40" s="1"/>
  <c r="K9" i="42"/>
  <c r="G100" i="6"/>
  <c r="K5" i="42"/>
  <c r="G99" i="6"/>
  <c r="Q47" i="40"/>
  <c r="O73" i="40"/>
  <c r="Q73" i="40" s="1"/>
  <c r="M77" i="40"/>
  <c r="O37" i="40"/>
  <c r="Q37" i="40" s="1"/>
  <c r="O52" i="40"/>
  <c r="Q52" i="40" s="1"/>
  <c r="G24" i="42"/>
  <c r="K24" i="42" s="1"/>
  <c r="G29" i="42"/>
  <c r="K29" i="42" s="1"/>
  <c r="G19" i="42"/>
  <c r="K19" i="42" s="1"/>
  <c r="G14" i="42"/>
  <c r="K14" i="42" s="1"/>
  <c r="O57" i="40"/>
  <c r="Q57" i="40" s="1"/>
  <c r="O22" i="40"/>
  <c r="Q22" i="40" s="1"/>
  <c r="O76" i="40"/>
  <c r="Q76" i="40" s="1"/>
  <c r="O12" i="40"/>
  <c r="Q12" i="40" s="1"/>
  <c r="M86" i="40"/>
  <c r="N99" i="6" l="1"/>
  <c r="O99" i="6"/>
  <c r="N100" i="6"/>
  <c r="O100" i="6"/>
  <c r="Q81" i="40"/>
  <c r="M85" i="40"/>
  <c r="M88" i="40" s="1"/>
  <c r="O23" i="40"/>
  <c r="Q23" i="40" s="1"/>
  <c r="O24" i="40"/>
  <c r="Q24" i="40" s="1"/>
  <c r="O80" i="40"/>
  <c r="O77" i="40"/>
  <c r="Q77" i="40" s="1"/>
  <c r="O82" i="40"/>
  <c r="O83" i="40" s="1"/>
  <c r="O86" i="40" l="1"/>
  <c r="Q86" i="40" s="1"/>
  <c r="Q80" i="40"/>
  <c r="O75" i="40"/>
  <c r="Q75" i="40" s="1"/>
  <c r="O87" i="40"/>
  <c r="Q83" i="40"/>
  <c r="Q82" i="40"/>
  <c r="O85" i="40"/>
  <c r="Q85" i="40" s="1"/>
  <c r="O84" i="40"/>
  <c r="Q84" i="40" s="1"/>
  <c r="O90" i="40" l="1"/>
  <c r="Q90" i="40" s="1"/>
  <c r="O89" i="40"/>
  <c r="Q89" i="40" s="1"/>
  <c r="Q87" i="40"/>
  <c r="O88" i="40"/>
  <c r="Q88" i="40" s="1"/>
  <c r="J13" i="36" l="1"/>
  <c r="J14" i="36" l="1"/>
  <c r="D72" i="35"/>
  <c r="D67" i="35"/>
  <c r="G13" i="6"/>
  <c r="M12" i="6"/>
  <c r="L12" i="6"/>
  <c r="G70" i="6" l="1"/>
  <c r="G69" i="6"/>
  <c r="G68" i="6"/>
  <c r="G67" i="6"/>
  <c r="G66" i="6"/>
  <c r="G65" i="6"/>
  <c r="G64" i="6"/>
  <c r="G63" i="6"/>
  <c r="G62" i="6"/>
  <c r="G61" i="6"/>
  <c r="G60" i="6"/>
  <c r="G59" i="6"/>
  <c r="G58" i="6"/>
  <c r="G57" i="6"/>
  <c r="O56" i="6"/>
  <c r="Q56" i="6" s="1"/>
  <c r="M56" i="6"/>
  <c r="L56" i="6"/>
  <c r="I56" i="6"/>
  <c r="H56" i="6"/>
  <c r="G54" i="6"/>
  <c r="G53" i="6"/>
  <c r="G52" i="6"/>
  <c r="G51" i="6"/>
  <c r="G50" i="6"/>
  <c r="G49" i="6"/>
  <c r="G48" i="6"/>
  <c r="G47" i="6"/>
  <c r="G46" i="6"/>
  <c r="G44" i="6"/>
  <c r="G45" i="6"/>
  <c r="G43" i="6"/>
  <c r="G42" i="6"/>
  <c r="G41" i="6"/>
  <c r="G40" i="6"/>
  <c r="O39" i="6"/>
  <c r="M39" i="6"/>
  <c r="L39" i="6"/>
  <c r="I39" i="6"/>
  <c r="H39" i="6"/>
  <c r="G37" i="6"/>
  <c r="M37" i="6"/>
  <c r="L37" i="6"/>
  <c r="O36" i="6"/>
  <c r="M36" i="6"/>
  <c r="L36" i="6"/>
  <c r="I36" i="6"/>
  <c r="H36" i="6"/>
  <c r="M70" i="6" l="1"/>
  <c r="O70" i="6" s="1"/>
  <c r="M67" i="6"/>
  <c r="L62" i="6"/>
  <c r="N62" i="6" s="1"/>
  <c r="M58" i="6"/>
  <c r="O58" i="6" s="1"/>
  <c r="M60" i="6"/>
  <c r="O60" i="6" s="1"/>
  <c r="L64" i="6"/>
  <c r="N64" i="6" s="1"/>
  <c r="L68" i="6"/>
  <c r="N68" i="6" s="1"/>
  <c r="L57" i="6"/>
  <c r="N57" i="6" s="1"/>
  <c r="L59" i="6"/>
  <c r="N59" i="6" s="1"/>
  <c r="L61" i="6"/>
  <c r="N61" i="6" s="1"/>
  <c r="M66" i="6"/>
  <c r="O66" i="6" s="1"/>
  <c r="M68" i="6"/>
  <c r="O68" i="6" s="1"/>
  <c r="L70" i="6"/>
  <c r="N70" i="6" s="1"/>
  <c r="M63" i="6"/>
  <c r="O63" i="6" s="1"/>
  <c r="L65" i="6"/>
  <c r="N65" i="6" s="1"/>
  <c r="L67" i="6"/>
  <c r="N67" i="6" s="1"/>
  <c r="M57" i="6"/>
  <c r="O57" i="6" s="1"/>
  <c r="M59" i="6"/>
  <c r="O59" i="6" s="1"/>
  <c r="M62" i="6"/>
  <c r="O62" i="6" s="1"/>
  <c r="M65" i="6"/>
  <c r="O65" i="6" s="1"/>
  <c r="L51" i="6"/>
  <c r="N51" i="6" s="1"/>
  <c r="L58" i="6"/>
  <c r="N58" i="6" s="1"/>
  <c r="L60" i="6"/>
  <c r="N60" i="6" s="1"/>
  <c r="M61" i="6"/>
  <c r="O61" i="6" s="1"/>
  <c r="L63" i="6"/>
  <c r="N63" i="6" s="1"/>
  <c r="M64" i="6"/>
  <c r="O64" i="6" s="1"/>
  <c r="L66" i="6"/>
  <c r="N66" i="6" s="1"/>
  <c r="L69" i="6"/>
  <c r="N69" i="6" s="1"/>
  <c r="M69" i="6"/>
  <c r="O69" i="6" s="1"/>
  <c r="O67" i="6"/>
  <c r="M40" i="6"/>
  <c r="O40" i="6" s="1"/>
  <c r="L48" i="6"/>
  <c r="N48" i="6" s="1"/>
  <c r="M54" i="6"/>
  <c r="O54" i="6" s="1"/>
  <c r="M53" i="6"/>
  <c r="O53" i="6" s="1"/>
  <c r="M49" i="6"/>
  <c r="O49" i="6" s="1"/>
  <c r="L53" i="6"/>
  <c r="N53" i="6" s="1"/>
  <c r="L50" i="6"/>
  <c r="N50" i="6" s="1"/>
  <c r="L49" i="6"/>
  <c r="N49" i="6" s="1"/>
  <c r="M41" i="6"/>
  <c r="O41" i="6" s="1"/>
  <c r="M50" i="6"/>
  <c r="O50" i="6" s="1"/>
  <c r="L52" i="6"/>
  <c r="N52" i="6" s="1"/>
  <c r="L54" i="6"/>
  <c r="N54" i="6" s="1"/>
  <c r="N37" i="6"/>
  <c r="N38" i="6" s="1"/>
  <c r="M46" i="6"/>
  <c r="O46" i="6" s="1"/>
  <c r="L45" i="6"/>
  <c r="N45" i="6" s="1"/>
  <c r="M44" i="6"/>
  <c r="O44" i="6" s="1"/>
  <c r="L43" i="6"/>
  <c r="N43" i="6" s="1"/>
  <c r="M42" i="6"/>
  <c r="O42" i="6" s="1"/>
  <c r="L41" i="6"/>
  <c r="N41" i="6" s="1"/>
  <c r="L47" i="6"/>
  <c r="N47" i="6" s="1"/>
  <c r="L46" i="6"/>
  <c r="N46" i="6" s="1"/>
  <c r="L44" i="6"/>
  <c r="N44" i="6" s="1"/>
  <c r="M43" i="6"/>
  <c r="O43" i="6" s="1"/>
  <c r="M52" i="6"/>
  <c r="O52" i="6" s="1"/>
  <c r="M51" i="6"/>
  <c r="O51" i="6" s="1"/>
  <c r="M48" i="6"/>
  <c r="O48" i="6" s="1"/>
  <c r="O37" i="6"/>
  <c r="O38" i="6" s="1"/>
  <c r="L40" i="6"/>
  <c r="N40" i="6" s="1"/>
  <c r="M45" i="6"/>
  <c r="O45" i="6" s="1"/>
  <c r="L42" i="6"/>
  <c r="N42" i="6" s="1"/>
  <c r="M47" i="6"/>
  <c r="O47" i="6" s="1"/>
  <c r="F155" i="39"/>
  <c r="H155" i="39" s="1"/>
  <c r="F154" i="39"/>
  <c r="H154" i="39" s="1"/>
  <c r="F153" i="39"/>
  <c r="H153" i="39" s="1"/>
  <c r="F152" i="39"/>
  <c r="H152" i="39" s="1"/>
  <c r="F151" i="39"/>
  <c r="H151" i="39" s="1"/>
  <c r="F150" i="39"/>
  <c r="H150" i="39" s="1"/>
  <c r="F149" i="39"/>
  <c r="H149" i="39" s="1"/>
  <c r="F148" i="39"/>
  <c r="H148" i="39" s="1"/>
  <c r="G147" i="39"/>
  <c r="F147" i="39"/>
  <c r="H147" i="39" s="1"/>
  <c r="D140" i="39"/>
  <c r="D139" i="39"/>
  <c r="F137" i="39"/>
  <c r="D136" i="39"/>
  <c r="H136" i="39" s="1"/>
  <c r="D133" i="39"/>
  <c r="A133" i="39"/>
  <c r="F134" i="39" s="1"/>
  <c r="F131" i="39"/>
  <c r="D130" i="39"/>
  <c r="H130" i="39" s="1"/>
  <c r="F125" i="39"/>
  <c r="F124" i="39"/>
  <c r="C104" i="39"/>
  <c r="E104" i="39" s="1"/>
  <c r="C74" i="39"/>
  <c r="E74" i="39" s="1"/>
  <c r="C70" i="39"/>
  <c r="E70" i="39" s="1"/>
  <c r="E66" i="39"/>
  <c r="C66" i="39"/>
  <c r="E63" i="39"/>
  <c r="H52" i="39"/>
  <c r="C48" i="39"/>
  <c r="C59" i="39" s="1"/>
  <c r="E59" i="39" s="1"/>
  <c r="C42" i="39"/>
  <c r="C40" i="39"/>
  <c r="C38" i="39"/>
  <c r="H34" i="39" s="1"/>
  <c r="C29" i="39"/>
  <c r="C31" i="39" s="1"/>
  <c r="H23" i="39" s="1"/>
  <c r="L15" i="39"/>
  <c r="L9" i="39"/>
  <c r="H21" i="39" s="1"/>
  <c r="H4" i="39"/>
  <c r="H133" i="38"/>
  <c r="F133" i="38"/>
  <c r="F132" i="38"/>
  <c r="H132" i="38" s="1"/>
  <c r="F131" i="38"/>
  <c r="H131" i="38" s="1"/>
  <c r="G130" i="38"/>
  <c r="F130" i="38"/>
  <c r="H130" i="38" s="1"/>
  <c r="D123" i="38"/>
  <c r="D122" i="38"/>
  <c r="F120" i="38"/>
  <c r="H119" i="38"/>
  <c r="D119" i="38"/>
  <c r="F117" i="38"/>
  <c r="D116" i="38"/>
  <c r="H116" i="38" s="1"/>
  <c r="A116" i="38"/>
  <c r="F114" i="38"/>
  <c r="D113" i="38"/>
  <c r="H113" i="38" s="1"/>
  <c r="F108" i="38"/>
  <c r="F107" i="38"/>
  <c r="C87" i="38"/>
  <c r="E87" i="38" s="1"/>
  <c r="E58" i="38"/>
  <c r="E54" i="38"/>
  <c r="E50" i="38"/>
  <c r="H48" i="38" s="1"/>
  <c r="H43" i="38"/>
  <c r="E91" i="38" s="1"/>
  <c r="H41" i="38"/>
  <c r="A122" i="38" s="1"/>
  <c r="H122" i="38" s="1"/>
  <c r="C38" i="38"/>
  <c r="H34" i="38" s="1"/>
  <c r="C29" i="38"/>
  <c r="C31" i="38" s="1"/>
  <c r="H23" i="38" s="1"/>
  <c r="L15" i="38"/>
  <c r="L9" i="38"/>
  <c r="H21" i="38" s="1"/>
  <c r="H4" i="38"/>
  <c r="O71" i="6" l="1"/>
  <c r="O55" i="6"/>
  <c r="N71" i="6"/>
  <c r="N55" i="6"/>
  <c r="C93" i="38"/>
  <c r="F123" i="38"/>
  <c r="H128" i="38"/>
  <c r="H57" i="39"/>
  <c r="A127" i="39" s="1"/>
  <c r="H145" i="39"/>
  <c r="H133" i="39"/>
  <c r="H80" i="39"/>
  <c r="C110" i="39"/>
  <c r="H47" i="39"/>
  <c r="C94" i="38"/>
  <c r="C95" i="38" s="1"/>
  <c r="H63" i="38"/>
  <c r="A110" i="38"/>
  <c r="G32" i="6"/>
  <c r="G31" i="6"/>
  <c r="G30" i="6"/>
  <c r="T38" i="6" l="1"/>
  <c r="H92" i="39"/>
  <c r="H87" i="39"/>
  <c r="H97" i="39"/>
  <c r="H82" i="39"/>
  <c r="F128" i="39"/>
  <c r="H127" i="39"/>
  <c r="H45" i="39"/>
  <c r="A139" i="39" s="1"/>
  <c r="E108" i="39"/>
  <c r="C111" i="39" s="1"/>
  <c r="C112" i="39" s="1"/>
  <c r="C96" i="38"/>
  <c r="C97" i="38" s="1"/>
  <c r="H85" i="38" s="1"/>
  <c r="H110" i="38"/>
  <c r="H105" i="38" s="1"/>
  <c r="H103" i="38" s="1"/>
  <c r="F111" i="38"/>
  <c r="F105" i="38" s="1"/>
  <c r="F103" i="38" s="1"/>
  <c r="H80" i="38"/>
  <c r="H70" i="38"/>
  <c r="H75" i="38"/>
  <c r="H65" i="38"/>
  <c r="G15" i="6"/>
  <c r="M14" i="6" l="1"/>
  <c r="C113" i="39"/>
  <c r="C114" i="39"/>
  <c r="H102" i="39" s="1"/>
  <c r="H139" i="39"/>
  <c r="H122" i="39" s="1"/>
  <c r="H120" i="39" s="1"/>
  <c r="F140" i="39"/>
  <c r="F122" i="39" s="1"/>
  <c r="H101" i="38"/>
  <c r="H126" i="38"/>
  <c r="L10" i="6"/>
  <c r="N10" i="6" s="1"/>
  <c r="L13" i="6"/>
  <c r="N13" i="6" s="1"/>
  <c r="L9" i="6"/>
  <c r="N9" i="6" s="1"/>
  <c r="M9" i="6"/>
  <c r="O9" i="6" s="1"/>
  <c r="M10" i="6"/>
  <c r="O10" i="6" s="1"/>
  <c r="M13" i="6"/>
  <c r="O13" i="6" s="1"/>
  <c r="L14" i="6"/>
  <c r="F153" i="37"/>
  <c r="F144" i="37"/>
  <c r="F142" i="37"/>
  <c r="F141" i="37"/>
  <c r="F139" i="37"/>
  <c r="F137" i="37"/>
  <c r="F136" i="37"/>
  <c r="F133" i="37"/>
  <c r="F132" i="37"/>
  <c r="F131" i="37"/>
  <c r="F126" i="37"/>
  <c r="F122" i="37"/>
  <c r="F121" i="37"/>
  <c r="F120" i="37"/>
  <c r="F114" i="37"/>
  <c r="F115" i="37" s="1"/>
  <c r="F104" i="37"/>
  <c r="F103" i="37"/>
  <c r="F105" i="37" s="1"/>
  <c r="F91" i="37"/>
  <c r="F150" i="37" s="1"/>
  <c r="F85" i="37"/>
  <c r="F86" i="37" s="1"/>
  <c r="F87" i="37" s="1"/>
  <c r="F80" i="37"/>
  <c r="F81" i="37" s="1"/>
  <c r="G29" i="37"/>
  <c r="I29" i="37" s="1"/>
  <c r="F28" i="37"/>
  <c r="F27" i="37"/>
  <c r="F18" i="37"/>
  <c r="F15" i="37"/>
  <c r="F33" i="37" s="1"/>
  <c r="F14" i="37"/>
  <c r="F34" i="37" s="1"/>
  <c r="F37" i="37" s="1"/>
  <c r="F44" i="37" s="1"/>
  <c r="F9" i="37"/>
  <c r="F8" i="37"/>
  <c r="F7" i="37"/>
  <c r="F6" i="37"/>
  <c r="F5" i="37"/>
  <c r="F4" i="37"/>
  <c r="F3" i="37"/>
  <c r="F1" i="37"/>
  <c r="I53" i="36"/>
  <c r="AG46" i="36"/>
  <c r="AF46" i="36"/>
  <c r="AE46" i="36"/>
  <c r="AD46" i="36"/>
  <c r="AC46" i="36"/>
  <c r="AB46" i="36"/>
  <c r="AA46" i="36"/>
  <c r="Z46" i="36"/>
  <c r="Y46" i="36"/>
  <c r="X46" i="36"/>
  <c r="W46" i="36"/>
  <c r="V46" i="36"/>
  <c r="U46" i="36"/>
  <c r="T46" i="36"/>
  <c r="S46" i="36"/>
  <c r="R46" i="36"/>
  <c r="Q46" i="36"/>
  <c r="P46" i="36"/>
  <c r="O46" i="36"/>
  <c r="N46" i="36"/>
  <c r="M46" i="36"/>
  <c r="L46" i="36"/>
  <c r="K46" i="36"/>
  <c r="J46" i="36"/>
  <c r="I46" i="36"/>
  <c r="H46" i="36"/>
  <c r="G46" i="36"/>
  <c r="F46" i="36"/>
  <c r="AG45" i="36"/>
  <c r="AF45" i="36"/>
  <c r="AE45" i="36"/>
  <c r="AD45" i="36"/>
  <c r="AC45" i="36"/>
  <c r="AB45" i="36"/>
  <c r="AA45" i="36"/>
  <c r="Z45" i="36"/>
  <c r="Y45" i="36"/>
  <c r="X45" i="36"/>
  <c r="W45" i="36"/>
  <c r="V45" i="36"/>
  <c r="U45" i="36"/>
  <c r="T45" i="36"/>
  <c r="S45" i="36"/>
  <c r="R45" i="36"/>
  <c r="Q45" i="36"/>
  <c r="P45" i="36"/>
  <c r="O45" i="36"/>
  <c r="N45" i="36"/>
  <c r="M45" i="36"/>
  <c r="L45" i="36"/>
  <c r="K45" i="36"/>
  <c r="J45" i="36"/>
  <c r="I45" i="36"/>
  <c r="H45" i="36"/>
  <c r="G45" i="36"/>
  <c r="F45" i="36"/>
  <c r="AG44" i="36"/>
  <c r="AF44" i="36"/>
  <c r="AE44" i="36"/>
  <c r="AD44" i="36"/>
  <c r="AC44" i="36"/>
  <c r="AB44" i="36"/>
  <c r="AA44" i="36"/>
  <c r="Z44" i="36"/>
  <c r="Y44" i="36"/>
  <c r="X44" i="36"/>
  <c r="W44" i="36"/>
  <c r="V44" i="36"/>
  <c r="U44" i="36"/>
  <c r="T44" i="36"/>
  <c r="S44" i="36"/>
  <c r="R44" i="36"/>
  <c r="Q44" i="36"/>
  <c r="P44" i="36"/>
  <c r="O44" i="36"/>
  <c r="N44" i="36"/>
  <c r="M44" i="36"/>
  <c r="L44" i="36"/>
  <c r="K44" i="36"/>
  <c r="J44" i="36"/>
  <c r="I44" i="36"/>
  <c r="H44" i="36"/>
  <c r="G44" i="36"/>
  <c r="F44" i="36"/>
  <c r="AG39" i="36"/>
  <c r="AF39" i="36"/>
  <c r="AE39" i="36"/>
  <c r="AD39" i="36"/>
  <c r="AC39" i="36"/>
  <c r="AB39" i="36"/>
  <c r="AA39" i="36"/>
  <c r="Z39" i="36"/>
  <c r="Y39" i="36"/>
  <c r="X39" i="36"/>
  <c r="W39" i="36"/>
  <c r="V39" i="36"/>
  <c r="U39" i="36"/>
  <c r="T39" i="36"/>
  <c r="S39" i="36"/>
  <c r="R39" i="36"/>
  <c r="Q39" i="36"/>
  <c r="P39" i="36"/>
  <c r="O39" i="36"/>
  <c r="N39" i="36"/>
  <c r="M39" i="36"/>
  <c r="L39" i="36"/>
  <c r="K39" i="36"/>
  <c r="J39" i="36"/>
  <c r="I39" i="36"/>
  <c r="I40" i="36" s="1"/>
  <c r="H39" i="36"/>
  <c r="G39" i="36"/>
  <c r="F39" i="36"/>
  <c r="AG27" i="36"/>
  <c r="AF27" i="36"/>
  <c r="AE27" i="36"/>
  <c r="AD27" i="36"/>
  <c r="AC27" i="36"/>
  <c r="AB27" i="36"/>
  <c r="AA27" i="36"/>
  <c r="Z27" i="36"/>
  <c r="Y27" i="36"/>
  <c r="X27" i="36"/>
  <c r="W27" i="36"/>
  <c r="V27" i="36"/>
  <c r="U27" i="36"/>
  <c r="T27" i="36"/>
  <c r="S27" i="36"/>
  <c r="R27" i="36"/>
  <c r="Q27" i="36"/>
  <c r="P27" i="36"/>
  <c r="O27" i="36"/>
  <c r="N27" i="36"/>
  <c r="M27" i="36"/>
  <c r="L27" i="36"/>
  <c r="K27" i="36"/>
  <c r="J27" i="36"/>
  <c r="I27" i="36"/>
  <c r="H27" i="36"/>
  <c r="G27" i="36"/>
  <c r="F27" i="36"/>
  <c r="AG25" i="36"/>
  <c r="AF25" i="36"/>
  <c r="AE25" i="36"/>
  <c r="AD25" i="36"/>
  <c r="AC25" i="36"/>
  <c r="AB25" i="36"/>
  <c r="AA25" i="36"/>
  <c r="Z25" i="36"/>
  <c r="Y25" i="36"/>
  <c r="X25" i="36"/>
  <c r="W25" i="36"/>
  <c r="V25" i="36"/>
  <c r="U25" i="36"/>
  <c r="T25" i="36"/>
  <c r="S25" i="36"/>
  <c r="R25" i="36"/>
  <c r="Q25" i="36"/>
  <c r="P25" i="36"/>
  <c r="O25" i="36"/>
  <c r="N25" i="36"/>
  <c r="M25" i="36"/>
  <c r="L25" i="36"/>
  <c r="K25" i="36"/>
  <c r="J25" i="36"/>
  <c r="I25" i="36"/>
  <c r="I26" i="36" s="1"/>
  <c r="I50" i="36" s="1"/>
  <c r="H25" i="36"/>
  <c r="G25" i="36"/>
  <c r="F25" i="36"/>
  <c r="AG23" i="36"/>
  <c r="AF23" i="36"/>
  <c r="AE23" i="36"/>
  <c r="AD23" i="36"/>
  <c r="AC23" i="36"/>
  <c r="AB23" i="36"/>
  <c r="AA23" i="36"/>
  <c r="Z23" i="36"/>
  <c r="Y23" i="36"/>
  <c r="X23" i="36"/>
  <c r="W23" i="36"/>
  <c r="V23" i="36"/>
  <c r="U23" i="36"/>
  <c r="T23" i="36"/>
  <c r="S23" i="36"/>
  <c r="R23" i="36"/>
  <c r="Q23" i="36"/>
  <c r="P23" i="36"/>
  <c r="O23" i="36"/>
  <c r="N23" i="36"/>
  <c r="M23" i="36"/>
  <c r="L23" i="36"/>
  <c r="K23" i="36"/>
  <c r="J23" i="36"/>
  <c r="H23" i="36"/>
  <c r="G23" i="36"/>
  <c r="F23" i="36"/>
  <c r="AG21" i="36"/>
  <c r="AF21" i="36"/>
  <c r="AE21" i="36"/>
  <c r="AD21" i="36"/>
  <c r="AC21" i="36"/>
  <c r="AB21" i="36"/>
  <c r="AA21" i="36"/>
  <c r="Z21" i="36"/>
  <c r="Y21" i="36"/>
  <c r="X21" i="36"/>
  <c r="W21" i="36"/>
  <c r="V21" i="36"/>
  <c r="U21" i="36"/>
  <c r="T21" i="36"/>
  <c r="S21" i="36"/>
  <c r="R21" i="36"/>
  <c r="Q21" i="36"/>
  <c r="P21" i="36"/>
  <c r="O21" i="36"/>
  <c r="N21" i="36"/>
  <c r="M21" i="36"/>
  <c r="L21" i="36"/>
  <c r="K21" i="36"/>
  <c r="J21" i="36"/>
  <c r="I21" i="36"/>
  <c r="I22" i="36" s="1"/>
  <c r="I48" i="36" s="1"/>
  <c r="H21" i="36"/>
  <c r="G21" i="36"/>
  <c r="F21" i="36"/>
  <c r="AG19" i="36"/>
  <c r="AF19" i="36"/>
  <c r="AE19" i="36"/>
  <c r="AD19" i="36"/>
  <c r="AC19" i="36"/>
  <c r="AB19" i="36"/>
  <c r="AA19" i="36"/>
  <c r="Z19" i="36"/>
  <c r="Y19" i="36"/>
  <c r="X19" i="36"/>
  <c r="W19" i="36"/>
  <c r="V19" i="36"/>
  <c r="U19" i="36"/>
  <c r="T19" i="36"/>
  <c r="S19" i="36"/>
  <c r="R19" i="36"/>
  <c r="Q19" i="36"/>
  <c r="P19" i="36"/>
  <c r="O19" i="36"/>
  <c r="N19" i="36"/>
  <c r="M19" i="36"/>
  <c r="L19" i="36"/>
  <c r="K19" i="36"/>
  <c r="J19" i="36"/>
  <c r="H19" i="36"/>
  <c r="G19" i="36"/>
  <c r="F19" i="36"/>
  <c r="AG13" i="36"/>
  <c r="AF13" i="36"/>
  <c r="AE13" i="36"/>
  <c r="AD13" i="36"/>
  <c r="AC13" i="36"/>
  <c r="AB13" i="36"/>
  <c r="AA13" i="36"/>
  <c r="Z13" i="36"/>
  <c r="Y13" i="36"/>
  <c r="X13" i="36"/>
  <c r="W13" i="36"/>
  <c r="V13" i="36"/>
  <c r="U13" i="36"/>
  <c r="T13" i="36"/>
  <c r="S13" i="36"/>
  <c r="R13" i="36"/>
  <c r="Q13" i="36"/>
  <c r="P13" i="36"/>
  <c r="O13" i="36"/>
  <c r="N13" i="36"/>
  <c r="M13" i="36"/>
  <c r="L13" i="36"/>
  <c r="K13" i="36"/>
  <c r="H13" i="36"/>
  <c r="G13" i="36"/>
  <c r="F13" i="36"/>
  <c r="AG12" i="36"/>
  <c r="AF12" i="36"/>
  <c r="AE12" i="36"/>
  <c r="AE35" i="36" s="1"/>
  <c r="AD12" i="36"/>
  <c r="AD35" i="36" s="1"/>
  <c r="AC12" i="36"/>
  <c r="AB12" i="36"/>
  <c r="AB35" i="36" s="1"/>
  <c r="AA12" i="36"/>
  <c r="Z12" i="36"/>
  <c r="Y12" i="36"/>
  <c r="X12" i="36"/>
  <c r="W12" i="36"/>
  <c r="W35" i="36" s="1"/>
  <c r="V12" i="36"/>
  <c r="V35" i="36" s="1"/>
  <c r="U12" i="36"/>
  <c r="T12" i="36"/>
  <c r="T35" i="36" s="1"/>
  <c r="S12" i="36"/>
  <c r="S35" i="36" s="1"/>
  <c r="R12" i="36"/>
  <c r="Q12" i="36"/>
  <c r="P12" i="36"/>
  <c r="O12" i="36"/>
  <c r="N12" i="36"/>
  <c r="N35" i="36" s="1"/>
  <c r="M12" i="36"/>
  <c r="L12" i="36"/>
  <c r="L35" i="36" s="1"/>
  <c r="K12" i="36"/>
  <c r="H12" i="36"/>
  <c r="G12" i="36"/>
  <c r="G35" i="36" s="1"/>
  <c r="F12" i="36"/>
  <c r="AG10" i="36"/>
  <c r="AF10" i="36"/>
  <c r="AE10" i="36"/>
  <c r="AD10" i="36"/>
  <c r="AC10" i="36"/>
  <c r="AB10" i="36"/>
  <c r="AA10" i="36"/>
  <c r="Z10" i="36"/>
  <c r="Y10" i="36"/>
  <c r="X10" i="36"/>
  <c r="W10" i="36"/>
  <c r="V10" i="36"/>
  <c r="U10" i="36"/>
  <c r="T10" i="36"/>
  <c r="S10" i="36"/>
  <c r="R10" i="36"/>
  <c r="Q10" i="36"/>
  <c r="P10" i="36"/>
  <c r="O10" i="36"/>
  <c r="N10" i="36"/>
  <c r="M10" i="36"/>
  <c r="L10" i="36"/>
  <c r="K10" i="36"/>
  <c r="J10" i="36"/>
  <c r="I10" i="36"/>
  <c r="H10" i="36"/>
  <c r="G10" i="36"/>
  <c r="F10" i="36"/>
  <c r="AG9" i="36"/>
  <c r="AF9" i="36"/>
  <c r="AE9" i="36"/>
  <c r="AD9" i="36"/>
  <c r="AC9" i="36"/>
  <c r="AB9" i="36"/>
  <c r="AA9" i="36"/>
  <c r="Z9" i="36"/>
  <c r="Y9" i="36"/>
  <c r="X9" i="36"/>
  <c r="W9" i="36"/>
  <c r="V9" i="36"/>
  <c r="U9" i="36"/>
  <c r="T9" i="36"/>
  <c r="S9" i="36"/>
  <c r="R9" i="36"/>
  <c r="Q9" i="36"/>
  <c r="P9" i="36"/>
  <c r="O9" i="36"/>
  <c r="N9" i="36"/>
  <c r="M9" i="36"/>
  <c r="L9" i="36"/>
  <c r="K9" i="36"/>
  <c r="J9" i="36"/>
  <c r="I9" i="36"/>
  <c r="H9" i="36"/>
  <c r="G9" i="36"/>
  <c r="F9" i="36"/>
  <c r="AG7" i="36"/>
  <c r="AF7" i="36"/>
  <c r="AE7" i="36"/>
  <c r="AD7" i="36"/>
  <c r="AC7" i="36"/>
  <c r="AB7" i="36"/>
  <c r="AA7" i="36"/>
  <c r="Z7" i="36"/>
  <c r="Y7" i="36"/>
  <c r="X7" i="36"/>
  <c r="W7" i="36"/>
  <c r="V7" i="36"/>
  <c r="U7" i="36"/>
  <c r="T7" i="36"/>
  <c r="S7" i="36"/>
  <c r="R7" i="36"/>
  <c r="Q7" i="36"/>
  <c r="P7" i="36"/>
  <c r="O7" i="36"/>
  <c r="N7" i="36"/>
  <c r="M7" i="36"/>
  <c r="L7" i="36"/>
  <c r="K7" i="36"/>
  <c r="J7" i="36"/>
  <c r="H7" i="36"/>
  <c r="G7" i="36"/>
  <c r="F7" i="36"/>
  <c r="AG6" i="36"/>
  <c r="AF6" i="36"/>
  <c r="AE6" i="36"/>
  <c r="AD6" i="36"/>
  <c r="AC6" i="36"/>
  <c r="AB6" i="36"/>
  <c r="AA6" i="36"/>
  <c r="Z6" i="36"/>
  <c r="Y6" i="36"/>
  <c r="X6" i="36"/>
  <c r="W6" i="36"/>
  <c r="V6" i="36"/>
  <c r="U6" i="36"/>
  <c r="T6" i="36"/>
  <c r="S6" i="36"/>
  <c r="R6" i="36"/>
  <c r="Q6" i="36"/>
  <c r="P6" i="36"/>
  <c r="O6" i="36"/>
  <c r="N6" i="36"/>
  <c r="M6" i="36"/>
  <c r="L6" i="36"/>
  <c r="K6" i="36"/>
  <c r="J6" i="36"/>
  <c r="H6" i="36"/>
  <c r="G6" i="36"/>
  <c r="F6" i="36"/>
  <c r="I5" i="36"/>
  <c r="AG1" i="36"/>
  <c r="AF1" i="36"/>
  <c r="AE1" i="36"/>
  <c r="AD1" i="36"/>
  <c r="AC1" i="36"/>
  <c r="AB1" i="36"/>
  <c r="AA1" i="36"/>
  <c r="Z1" i="36"/>
  <c r="Y1" i="36"/>
  <c r="X1" i="36"/>
  <c r="W1" i="36"/>
  <c r="V1" i="36"/>
  <c r="U1" i="36"/>
  <c r="T1" i="36"/>
  <c r="S1" i="36"/>
  <c r="R1" i="36"/>
  <c r="Q1" i="36"/>
  <c r="P1" i="36"/>
  <c r="O1" i="36"/>
  <c r="N1" i="36"/>
  <c r="M1" i="36"/>
  <c r="L1" i="36"/>
  <c r="K1" i="36"/>
  <c r="J1" i="36"/>
  <c r="I1" i="36"/>
  <c r="H1" i="36"/>
  <c r="G1" i="36"/>
  <c r="F1" i="36"/>
  <c r="E70" i="35"/>
  <c r="D70" i="35"/>
  <c r="E65" i="35"/>
  <c r="K65" i="35" s="1"/>
  <c r="E62" i="35"/>
  <c r="J59" i="35"/>
  <c r="I55" i="35"/>
  <c r="I67" i="35" s="1"/>
  <c r="E51" i="35"/>
  <c r="K47" i="35"/>
  <c r="I47" i="35"/>
  <c r="I70" i="35" s="1"/>
  <c r="G47" i="35"/>
  <c r="G70" i="35" s="1"/>
  <c r="F47" i="35"/>
  <c r="F70" i="35" s="1"/>
  <c r="D47" i="35"/>
  <c r="J42" i="35"/>
  <c r="J70" i="35" s="1"/>
  <c r="I42" i="35"/>
  <c r="G42" i="35"/>
  <c r="E42" i="35"/>
  <c r="D42" i="35"/>
  <c r="H37" i="35"/>
  <c r="H67" i="35" s="1"/>
  <c r="H72" i="35" s="1"/>
  <c r="H73" i="35" s="1"/>
  <c r="H76" i="35" s="1"/>
  <c r="E33" i="35"/>
  <c r="E37" i="35" s="1"/>
  <c r="I32" i="35"/>
  <c r="D32" i="35"/>
  <c r="I28" i="35"/>
  <c r="G28" i="35"/>
  <c r="G32" i="35" s="1"/>
  <c r="G67" i="35" s="1"/>
  <c r="G72" i="35" s="1"/>
  <c r="G73" i="35" s="1"/>
  <c r="G76" i="35" s="1"/>
  <c r="F28" i="35"/>
  <c r="F32" i="35" s="1"/>
  <c r="F67" i="35" s="1"/>
  <c r="F72" i="35" s="1"/>
  <c r="F73" i="35" s="1"/>
  <c r="F76" i="35" s="1"/>
  <c r="D28" i="35"/>
  <c r="J27" i="35"/>
  <c r="I27" i="35"/>
  <c r="G27" i="35"/>
  <c r="E27" i="35"/>
  <c r="D23" i="35"/>
  <c r="D27" i="35" s="1"/>
  <c r="E21" i="35"/>
  <c r="D21" i="35"/>
  <c r="H19" i="35"/>
  <c r="H21" i="35" s="1"/>
  <c r="E19" i="35"/>
  <c r="K19" i="35" s="1"/>
  <c r="I15" i="35"/>
  <c r="G15" i="35"/>
  <c r="F15" i="35"/>
  <c r="F21" i="35" s="1"/>
  <c r="D15" i="35"/>
  <c r="K15" i="35" s="1"/>
  <c r="J11" i="35"/>
  <c r="J21" i="35" s="1"/>
  <c r="I11" i="35"/>
  <c r="I21" i="35" s="1"/>
  <c r="G11" i="35"/>
  <c r="G21" i="35" s="1"/>
  <c r="E11" i="35"/>
  <c r="D11" i="35"/>
  <c r="K11" i="35" s="1"/>
  <c r="J7" i="35"/>
  <c r="K7" i="35" s="1"/>
  <c r="I7" i="35"/>
  <c r="H7" i="35"/>
  <c r="G7" i="35"/>
  <c r="F7" i="35"/>
  <c r="E7" i="35"/>
  <c r="D7" i="35"/>
  <c r="J5" i="35"/>
  <c r="I5" i="35"/>
  <c r="H5" i="35"/>
  <c r="G5" i="35"/>
  <c r="F5" i="35"/>
  <c r="E5" i="35"/>
  <c r="D5" i="35"/>
  <c r="J4" i="35"/>
  <c r="I4" i="35"/>
  <c r="H4" i="35"/>
  <c r="G4" i="35"/>
  <c r="F4" i="35"/>
  <c r="E4" i="35"/>
  <c r="D4" i="35"/>
  <c r="J3" i="35"/>
  <c r="I3" i="35"/>
  <c r="H3" i="35"/>
  <c r="G3" i="35"/>
  <c r="F3" i="35"/>
  <c r="E3" i="35"/>
  <c r="D3" i="35"/>
  <c r="K2" i="35"/>
  <c r="T111" i="34"/>
  <c r="T110" i="34"/>
  <c r="I108" i="34"/>
  <c r="H108" i="34"/>
  <c r="G108" i="34"/>
  <c r="F108" i="34"/>
  <c r="E108" i="34"/>
  <c r="D108" i="34"/>
  <c r="I106" i="34"/>
  <c r="H106" i="34"/>
  <c r="G106" i="34"/>
  <c r="F106" i="34"/>
  <c r="F107" i="34" s="1"/>
  <c r="E106" i="34"/>
  <c r="D106" i="34"/>
  <c r="I105" i="34"/>
  <c r="H105" i="34"/>
  <c r="G105" i="34"/>
  <c r="F105" i="34"/>
  <c r="E105" i="34"/>
  <c r="D105" i="34"/>
  <c r="I102" i="34"/>
  <c r="H102" i="34"/>
  <c r="G102" i="34"/>
  <c r="F102" i="34"/>
  <c r="E102" i="34"/>
  <c r="D102" i="34"/>
  <c r="I101" i="34"/>
  <c r="H101" i="34"/>
  <c r="G101" i="34"/>
  <c r="F101" i="34"/>
  <c r="E101" i="34"/>
  <c r="D101" i="34"/>
  <c r="I100" i="34"/>
  <c r="H100" i="34"/>
  <c r="G100" i="34"/>
  <c r="F100" i="34"/>
  <c r="E100" i="34"/>
  <c r="D100" i="34"/>
  <c r="I99" i="34"/>
  <c r="H99" i="34"/>
  <c r="G99" i="34"/>
  <c r="F99" i="34"/>
  <c r="E99" i="34"/>
  <c r="D99" i="34"/>
  <c r="C99" i="34"/>
  <c r="I98" i="34"/>
  <c r="H98" i="34"/>
  <c r="G98" i="34"/>
  <c r="F98" i="34"/>
  <c r="E98" i="34"/>
  <c r="D98" i="34"/>
  <c r="C98" i="34"/>
  <c r="I97" i="34"/>
  <c r="H97" i="34"/>
  <c r="G97" i="34"/>
  <c r="F97" i="34"/>
  <c r="E97" i="34"/>
  <c r="D97" i="34"/>
  <c r="C97" i="34"/>
  <c r="I96" i="34"/>
  <c r="H96" i="34"/>
  <c r="G96" i="34"/>
  <c r="F96" i="34"/>
  <c r="E96" i="34"/>
  <c r="D96" i="34"/>
  <c r="C96" i="34"/>
  <c r="I95" i="34"/>
  <c r="H95" i="34"/>
  <c r="G95" i="34"/>
  <c r="F95" i="34"/>
  <c r="E95" i="34"/>
  <c r="D95" i="34"/>
  <c r="C95" i="34"/>
  <c r="B95" i="34"/>
  <c r="I93" i="34"/>
  <c r="H93" i="34"/>
  <c r="G93" i="34"/>
  <c r="F93" i="34"/>
  <c r="E93" i="34"/>
  <c r="D93" i="34"/>
  <c r="I92" i="34"/>
  <c r="H92" i="34"/>
  <c r="G92" i="34"/>
  <c r="F92" i="34"/>
  <c r="E92" i="34"/>
  <c r="D92" i="34"/>
  <c r="I91" i="34"/>
  <c r="H91" i="34"/>
  <c r="G91" i="34"/>
  <c r="F91" i="34"/>
  <c r="E91" i="34"/>
  <c r="D91" i="34"/>
  <c r="I90" i="34"/>
  <c r="H90" i="34"/>
  <c r="G90" i="34"/>
  <c r="F90" i="34"/>
  <c r="E90" i="34"/>
  <c r="D90" i="34"/>
  <c r="I89" i="34"/>
  <c r="H89" i="34"/>
  <c r="G89" i="34"/>
  <c r="F89" i="34"/>
  <c r="E89" i="34"/>
  <c r="D89" i="34"/>
  <c r="I88" i="34"/>
  <c r="H88" i="34"/>
  <c r="G88" i="34"/>
  <c r="F88" i="34"/>
  <c r="E88" i="34"/>
  <c r="D88" i="34"/>
  <c r="I87" i="34"/>
  <c r="H87" i="34"/>
  <c r="G87" i="34"/>
  <c r="F87" i="34"/>
  <c r="E87" i="34"/>
  <c r="D87" i="34"/>
  <c r="I86" i="34"/>
  <c r="H86" i="34"/>
  <c r="G86" i="34"/>
  <c r="F86" i="34"/>
  <c r="E86" i="34"/>
  <c r="D86" i="34"/>
  <c r="I85" i="34"/>
  <c r="H85" i="34"/>
  <c r="G85" i="34"/>
  <c r="F85" i="34"/>
  <c r="E85" i="34"/>
  <c r="D85" i="34"/>
  <c r="I84" i="34"/>
  <c r="I94" i="34" s="1"/>
  <c r="H84" i="34"/>
  <c r="G84" i="34"/>
  <c r="G94" i="34" s="1"/>
  <c r="F84" i="34"/>
  <c r="E84" i="34"/>
  <c r="E94" i="34" s="1"/>
  <c r="D84" i="34"/>
  <c r="O81" i="34"/>
  <c r="O83" i="34" s="1"/>
  <c r="I80" i="34"/>
  <c r="H80" i="34"/>
  <c r="G80" i="34"/>
  <c r="F80" i="34"/>
  <c r="E80" i="34"/>
  <c r="D80" i="34"/>
  <c r="I79" i="34"/>
  <c r="H79" i="34"/>
  <c r="G79" i="34"/>
  <c r="F79" i="34"/>
  <c r="E79" i="34"/>
  <c r="D79" i="34"/>
  <c r="I78" i="34"/>
  <c r="H78" i="34"/>
  <c r="G78" i="34"/>
  <c r="F78" i="34"/>
  <c r="E78" i="34"/>
  <c r="D78" i="34"/>
  <c r="O77" i="34"/>
  <c r="I77" i="34"/>
  <c r="H77" i="34"/>
  <c r="G77" i="34"/>
  <c r="F77" i="34"/>
  <c r="D77" i="34"/>
  <c r="I76" i="34"/>
  <c r="H76" i="34"/>
  <c r="G76" i="34"/>
  <c r="F76" i="34"/>
  <c r="E76" i="34"/>
  <c r="D76" i="34"/>
  <c r="I75" i="34"/>
  <c r="H75" i="34"/>
  <c r="G75" i="34"/>
  <c r="F75" i="34"/>
  <c r="E75" i="34"/>
  <c r="D75" i="34"/>
  <c r="I73" i="34"/>
  <c r="H73" i="34"/>
  <c r="G73" i="34"/>
  <c r="F73" i="34"/>
  <c r="E73" i="34"/>
  <c r="D73" i="34"/>
  <c r="I72" i="34"/>
  <c r="H72" i="34"/>
  <c r="G72" i="34"/>
  <c r="F72" i="34"/>
  <c r="E72" i="34"/>
  <c r="D72" i="34"/>
  <c r="I71" i="34"/>
  <c r="H71" i="34"/>
  <c r="G71" i="34"/>
  <c r="F71" i="34"/>
  <c r="E71" i="34"/>
  <c r="D71" i="34"/>
  <c r="I70" i="34"/>
  <c r="H70" i="34"/>
  <c r="G70" i="34"/>
  <c r="F70" i="34"/>
  <c r="E70" i="34"/>
  <c r="D70" i="34"/>
  <c r="I69" i="34"/>
  <c r="H69" i="34"/>
  <c r="G69" i="34"/>
  <c r="F69" i="34"/>
  <c r="E69" i="34"/>
  <c r="D69" i="34"/>
  <c r="I68" i="34"/>
  <c r="H68" i="34"/>
  <c r="G68" i="34"/>
  <c r="F68" i="34"/>
  <c r="E68" i="34"/>
  <c r="D68" i="34"/>
  <c r="O66" i="34"/>
  <c r="K66" i="34"/>
  <c r="T66" i="34" s="1"/>
  <c r="O65" i="34"/>
  <c r="K65" i="34"/>
  <c r="T65" i="34" s="1"/>
  <c r="O64" i="34"/>
  <c r="J67" i="34" s="1"/>
  <c r="K64" i="34"/>
  <c r="T64" i="34" s="1"/>
  <c r="I63" i="34"/>
  <c r="H63" i="34"/>
  <c r="G63" i="34"/>
  <c r="F63" i="34"/>
  <c r="E63" i="34"/>
  <c r="D63" i="34"/>
  <c r="I62" i="34"/>
  <c r="H62" i="34"/>
  <c r="G62" i="34"/>
  <c r="F62" i="34"/>
  <c r="E62" i="34"/>
  <c r="D62" i="34"/>
  <c r="I61" i="34"/>
  <c r="H61" i="34"/>
  <c r="G61" i="34"/>
  <c r="F61" i="34"/>
  <c r="E61" i="34"/>
  <c r="D61" i="34"/>
  <c r="I60" i="34"/>
  <c r="H60" i="34"/>
  <c r="G60" i="34"/>
  <c r="F60" i="34"/>
  <c r="E60" i="34"/>
  <c r="D60" i="34"/>
  <c r="I59" i="34"/>
  <c r="H59" i="34"/>
  <c r="G59" i="34"/>
  <c r="F59" i="34"/>
  <c r="E59" i="34"/>
  <c r="D59" i="34"/>
  <c r="I58" i="34"/>
  <c r="H58" i="34"/>
  <c r="G58" i="34"/>
  <c r="F58" i="34"/>
  <c r="E58" i="34"/>
  <c r="D58" i="34"/>
  <c r="I56" i="34"/>
  <c r="H56" i="34"/>
  <c r="G56" i="34"/>
  <c r="F56" i="34"/>
  <c r="E56" i="34"/>
  <c r="D56" i="34"/>
  <c r="I55" i="34"/>
  <c r="H55" i="34"/>
  <c r="G55" i="34"/>
  <c r="F55" i="34"/>
  <c r="E55" i="34"/>
  <c r="D55" i="34"/>
  <c r="I54" i="34"/>
  <c r="H54" i="34"/>
  <c r="G54" i="34"/>
  <c r="F54" i="34"/>
  <c r="F57" i="34" s="1"/>
  <c r="E54" i="34"/>
  <c r="D54" i="34"/>
  <c r="I53" i="34"/>
  <c r="H53" i="34"/>
  <c r="G53" i="34"/>
  <c r="F53" i="34"/>
  <c r="E53" i="34"/>
  <c r="D53" i="34"/>
  <c r="I52" i="34"/>
  <c r="H52" i="34"/>
  <c r="G52" i="34"/>
  <c r="F52" i="34"/>
  <c r="E52" i="34"/>
  <c r="D52" i="34"/>
  <c r="I51" i="34"/>
  <c r="H51" i="34"/>
  <c r="G51" i="34"/>
  <c r="F51" i="34"/>
  <c r="E51" i="34"/>
  <c r="D51" i="34"/>
  <c r="I50" i="34"/>
  <c r="H50" i="34"/>
  <c r="G50" i="34"/>
  <c r="F50" i="34"/>
  <c r="E50" i="34"/>
  <c r="D50" i="34"/>
  <c r="I49" i="34"/>
  <c r="H49" i="34"/>
  <c r="G49" i="34"/>
  <c r="F49" i="34"/>
  <c r="E49" i="34"/>
  <c r="D49" i="34"/>
  <c r="I48" i="34"/>
  <c r="H48" i="34"/>
  <c r="G48" i="34"/>
  <c r="F48" i="34"/>
  <c r="E48" i="34"/>
  <c r="D48" i="34"/>
  <c r="T47" i="34"/>
  <c r="T46" i="34"/>
  <c r="I44" i="34"/>
  <c r="H44" i="34"/>
  <c r="G44" i="34"/>
  <c r="F44" i="34"/>
  <c r="E44" i="34"/>
  <c r="D44" i="34"/>
  <c r="T42" i="34"/>
  <c r="T41" i="34"/>
  <c r="I40" i="34"/>
  <c r="H40" i="34"/>
  <c r="G40" i="34"/>
  <c r="F40" i="34"/>
  <c r="E40" i="34"/>
  <c r="D40" i="34"/>
  <c r="I39" i="34"/>
  <c r="H39" i="34"/>
  <c r="G39" i="34"/>
  <c r="F39" i="34"/>
  <c r="E39" i="34"/>
  <c r="D39" i="34"/>
  <c r="I38" i="34"/>
  <c r="H38" i="34"/>
  <c r="G38" i="34"/>
  <c r="F38" i="34"/>
  <c r="E38" i="34"/>
  <c r="D38" i="34"/>
  <c r="I37" i="34"/>
  <c r="H37" i="34"/>
  <c r="G37" i="34"/>
  <c r="F37" i="34"/>
  <c r="E37" i="34"/>
  <c r="D37" i="34"/>
  <c r="I36" i="34"/>
  <c r="H36" i="34"/>
  <c r="G36" i="34"/>
  <c r="F36" i="34"/>
  <c r="E36" i="34"/>
  <c r="D36" i="34"/>
  <c r="I35" i="34"/>
  <c r="H35" i="34"/>
  <c r="G35" i="34"/>
  <c r="F35" i="34"/>
  <c r="E35" i="34"/>
  <c r="D35" i="34"/>
  <c r="T34" i="34"/>
  <c r="I33" i="34"/>
  <c r="H33" i="34"/>
  <c r="G33" i="34"/>
  <c r="F33" i="34"/>
  <c r="E33" i="34"/>
  <c r="D33" i="34"/>
  <c r="I32" i="34"/>
  <c r="H32" i="34"/>
  <c r="G32" i="34"/>
  <c r="F32" i="34"/>
  <c r="E32" i="34"/>
  <c r="D32" i="34"/>
  <c r="I31" i="34"/>
  <c r="H31" i="34"/>
  <c r="G31" i="34"/>
  <c r="F31" i="34"/>
  <c r="E31" i="34"/>
  <c r="D31" i="34"/>
  <c r="I30" i="34"/>
  <c r="H30" i="34"/>
  <c r="G30" i="34"/>
  <c r="F30" i="34"/>
  <c r="E30" i="34"/>
  <c r="D30" i="34"/>
  <c r="I22" i="34"/>
  <c r="H22" i="34"/>
  <c r="G22" i="34"/>
  <c r="F22" i="34"/>
  <c r="E22" i="34"/>
  <c r="D22" i="34"/>
  <c r="T22" i="34" s="1"/>
  <c r="I10" i="34"/>
  <c r="H10" i="34"/>
  <c r="G10" i="34"/>
  <c r="F10" i="34"/>
  <c r="E10" i="34"/>
  <c r="D10" i="34"/>
  <c r="D9" i="34"/>
  <c r="T9" i="34" s="1"/>
  <c r="I8" i="34"/>
  <c r="H8" i="34"/>
  <c r="G8" i="34"/>
  <c r="F8" i="34"/>
  <c r="E8" i="34"/>
  <c r="D8" i="34"/>
  <c r="I7" i="34"/>
  <c r="H7" i="34"/>
  <c r="G7" i="34"/>
  <c r="F7" i="34"/>
  <c r="E7" i="34"/>
  <c r="D7" i="34"/>
  <c r="I6" i="34"/>
  <c r="H6" i="34"/>
  <c r="G6" i="34"/>
  <c r="F6" i="34"/>
  <c r="E6" i="34"/>
  <c r="D6" i="34"/>
  <c r="I5" i="34"/>
  <c r="H5" i="34"/>
  <c r="G5" i="34"/>
  <c r="F5" i="34"/>
  <c r="E5" i="34"/>
  <c r="D5" i="34"/>
  <c r="I4" i="34"/>
  <c r="I28" i="34" s="1"/>
  <c r="H4" i="34"/>
  <c r="H27" i="34" s="1"/>
  <c r="G4" i="34"/>
  <c r="G26" i="34" s="1"/>
  <c r="F4" i="34"/>
  <c r="F25" i="34" s="1"/>
  <c r="E4" i="34"/>
  <c r="E24" i="34" s="1"/>
  <c r="D4" i="34"/>
  <c r="D23" i="34" s="1"/>
  <c r="T23" i="34" s="1"/>
  <c r="I3" i="34"/>
  <c r="H3" i="34"/>
  <c r="G3" i="34"/>
  <c r="F3" i="34"/>
  <c r="E3" i="34"/>
  <c r="D3" i="34"/>
  <c r="T2" i="34"/>
  <c r="K59" i="35" l="1"/>
  <c r="J67" i="35"/>
  <c r="J72" i="35" s="1"/>
  <c r="J73" i="35" s="1"/>
  <c r="J76" i="35" s="1"/>
  <c r="K51" i="35"/>
  <c r="E67" i="35"/>
  <c r="K67" i="35" s="1"/>
  <c r="H143" i="39"/>
  <c r="E103" i="34"/>
  <c r="E104" i="34" s="1"/>
  <c r="E45" i="34"/>
  <c r="E43" i="34" s="1"/>
  <c r="I45" i="34"/>
  <c r="I43" i="34" s="1"/>
  <c r="T38" i="34"/>
  <c r="T40" i="34"/>
  <c r="T48" i="34"/>
  <c r="I74" i="34"/>
  <c r="T70" i="34"/>
  <c r="S11" i="36"/>
  <c r="AA11" i="36"/>
  <c r="I18" i="34"/>
  <c r="F10" i="37"/>
  <c r="G24" i="34"/>
  <c r="G21" i="34"/>
  <c r="T30" i="34"/>
  <c r="T37" i="34"/>
  <c r="T61" i="34"/>
  <c r="T90" i="34"/>
  <c r="E11" i="34"/>
  <c r="E27" i="34"/>
  <c r="G57" i="34"/>
  <c r="I57" i="34"/>
  <c r="T78" i="34"/>
  <c r="F94" i="34"/>
  <c r="D94" i="34"/>
  <c r="T94" i="34" s="1"/>
  <c r="T89" i="34"/>
  <c r="D107" i="34"/>
  <c r="H107" i="34"/>
  <c r="I18" i="37"/>
  <c r="H25" i="34"/>
  <c r="F45" i="34"/>
  <c r="F43" i="34" s="1"/>
  <c r="T60" i="34"/>
  <c r="T92" i="34"/>
  <c r="D18" i="34"/>
  <c r="H14" i="34"/>
  <c r="D45" i="34"/>
  <c r="H45" i="34"/>
  <c r="H43" i="34" s="1"/>
  <c r="T8" i="34"/>
  <c r="E14" i="34"/>
  <c r="D29" i="34"/>
  <c r="T53" i="34"/>
  <c r="D57" i="34"/>
  <c r="T57" i="34" s="1"/>
  <c r="H57" i="34"/>
  <c r="H74" i="34"/>
  <c r="D81" i="34"/>
  <c r="H81" i="34"/>
  <c r="T95" i="34"/>
  <c r="T99" i="34"/>
  <c r="T106" i="34"/>
  <c r="I107" i="34"/>
  <c r="F47" i="36"/>
  <c r="K47" i="36"/>
  <c r="K51" i="36" s="1"/>
  <c r="O47" i="36"/>
  <c r="O51" i="36" s="1"/>
  <c r="S47" i="36"/>
  <c r="S51" i="36" s="1"/>
  <c r="W47" i="36"/>
  <c r="W51" i="36" s="1"/>
  <c r="AA47" i="36"/>
  <c r="AA51" i="36" s="1"/>
  <c r="AE47" i="36"/>
  <c r="AE51" i="36" s="1"/>
  <c r="P47" i="36"/>
  <c r="P51" i="36" s="1"/>
  <c r="AF47" i="36"/>
  <c r="AF51" i="36" s="1"/>
  <c r="T31" i="34"/>
  <c r="E74" i="34"/>
  <c r="F103" i="34"/>
  <c r="F104" i="34" s="1"/>
  <c r="F116" i="37"/>
  <c r="F117" i="37" s="1"/>
  <c r="T35" i="34"/>
  <c r="T6" i="34"/>
  <c r="D13" i="34"/>
  <c r="G16" i="34"/>
  <c r="E19" i="34"/>
  <c r="D26" i="34"/>
  <c r="G29" i="34"/>
  <c r="T32" i="34"/>
  <c r="T33" i="34"/>
  <c r="T36" i="34"/>
  <c r="T49" i="34"/>
  <c r="E57" i="34"/>
  <c r="T56" i="34"/>
  <c r="F74" i="34"/>
  <c r="T69" i="34"/>
  <c r="F81" i="34"/>
  <c r="T77" i="34"/>
  <c r="T86" i="34"/>
  <c r="T87" i="34"/>
  <c r="T91" i="34"/>
  <c r="T98" i="34"/>
  <c r="G103" i="34"/>
  <c r="G104" i="34" s="1"/>
  <c r="T101" i="34"/>
  <c r="T105" i="34"/>
  <c r="M8" i="36"/>
  <c r="U8" i="36"/>
  <c r="J8" i="36"/>
  <c r="N8" i="36"/>
  <c r="R8" i="36"/>
  <c r="V8" i="36"/>
  <c r="Z8" i="36"/>
  <c r="AD8" i="36"/>
  <c r="F11" i="36"/>
  <c r="K11" i="36"/>
  <c r="AE11" i="36"/>
  <c r="P11" i="36"/>
  <c r="H14" i="36"/>
  <c r="N14" i="36"/>
  <c r="R14" i="36"/>
  <c r="V14" i="36"/>
  <c r="Z14" i="36"/>
  <c r="AD14" i="36"/>
  <c r="I30" i="36"/>
  <c r="I52" i="36" s="1"/>
  <c r="I9" i="37"/>
  <c r="F73" i="37"/>
  <c r="F74" i="37" s="1"/>
  <c r="T3" i="34"/>
  <c r="T39" i="34"/>
  <c r="T5" i="34"/>
  <c r="G45" i="34"/>
  <c r="G43" i="34" s="1"/>
  <c r="T10" i="34"/>
  <c r="G13" i="34"/>
  <c r="H17" i="34"/>
  <c r="D21" i="34"/>
  <c r="I26" i="34"/>
  <c r="T50" i="34"/>
  <c r="T51" i="34"/>
  <c r="T55" i="34"/>
  <c r="T62" i="34"/>
  <c r="G74" i="34"/>
  <c r="T72" i="34"/>
  <c r="T73" i="34"/>
  <c r="T75" i="34"/>
  <c r="T80" i="34"/>
  <c r="H94" i="34"/>
  <c r="T85" i="34"/>
  <c r="T88" i="34"/>
  <c r="T97" i="34"/>
  <c r="D103" i="34"/>
  <c r="D104" i="34" s="1"/>
  <c r="T104" i="34" s="1"/>
  <c r="H103" i="34"/>
  <c r="H104" i="34" s="1"/>
  <c r="G107" i="34"/>
  <c r="T108" i="34"/>
  <c r="F8" i="36"/>
  <c r="K8" i="36"/>
  <c r="O8" i="36"/>
  <c r="S8" i="36"/>
  <c r="W8" i="36"/>
  <c r="AA8" i="36"/>
  <c r="H11" i="36"/>
  <c r="M11" i="36"/>
  <c r="Q11" i="36"/>
  <c r="U11" i="36"/>
  <c r="Y11" i="36"/>
  <c r="AC11" i="36"/>
  <c r="AG11" i="36"/>
  <c r="Y14" i="36"/>
  <c r="K14" i="36"/>
  <c r="O14" i="36"/>
  <c r="S14" i="36"/>
  <c r="W14" i="36"/>
  <c r="AA14" i="36"/>
  <c r="AE14" i="36"/>
  <c r="G5" i="37"/>
  <c r="I5" i="37" s="1"/>
  <c r="T44" i="34"/>
  <c r="T52" i="34"/>
  <c r="T58" i="34"/>
  <c r="T59" i="34"/>
  <c r="T63" i="34"/>
  <c r="T68" i="34"/>
  <c r="T71" i="34"/>
  <c r="G81" i="34"/>
  <c r="T76" i="34"/>
  <c r="T79" i="34"/>
  <c r="T93" i="34"/>
  <c r="T96" i="34"/>
  <c r="I103" i="34"/>
  <c r="I104" i="34" s="1"/>
  <c r="R11" i="36"/>
  <c r="Z11" i="36"/>
  <c r="G47" i="36"/>
  <c r="G51" i="36" s="1"/>
  <c r="L47" i="36"/>
  <c r="L51" i="36" s="1"/>
  <c r="T47" i="36"/>
  <c r="T51" i="36" s="1"/>
  <c r="X47" i="36"/>
  <c r="X51" i="36" s="1"/>
  <c r="AB47" i="36"/>
  <c r="AB51" i="36" s="1"/>
  <c r="I7" i="37"/>
  <c r="F134" i="37"/>
  <c r="F135" i="37" s="1"/>
  <c r="H8" i="36"/>
  <c r="Q8" i="36"/>
  <c r="Y8" i="36"/>
  <c r="AC8" i="36"/>
  <c r="AG8" i="36"/>
  <c r="G11" i="36"/>
  <c r="L11" i="36"/>
  <c r="T11" i="36"/>
  <c r="X11" i="36"/>
  <c r="AB11" i="36"/>
  <c r="AF11" i="36"/>
  <c r="AI27" i="36"/>
  <c r="AL27" i="36" s="1"/>
  <c r="F128" i="37"/>
  <c r="F127" i="37"/>
  <c r="AL39" i="36"/>
  <c r="H47" i="36"/>
  <c r="H51" i="36" s="1"/>
  <c r="M47" i="36"/>
  <c r="M51" i="36" s="1"/>
  <c r="Q47" i="36"/>
  <c r="Q51" i="36" s="1"/>
  <c r="U47" i="36"/>
  <c r="U51" i="36" s="1"/>
  <c r="Y47" i="36"/>
  <c r="Y51" i="36" s="1"/>
  <c r="AC47" i="36"/>
  <c r="AC51" i="36" s="1"/>
  <c r="AG47" i="36"/>
  <c r="AG51" i="36" s="1"/>
  <c r="AI45" i="36"/>
  <c r="AL45" i="36" s="1"/>
  <c r="R47" i="36"/>
  <c r="R51" i="36" s="1"/>
  <c r="Z47" i="36"/>
  <c r="Z51" i="36" s="1"/>
  <c r="AI46" i="36"/>
  <c r="AL46" i="36" s="1"/>
  <c r="I103" i="37"/>
  <c r="I28" i="37"/>
  <c r="F138" i="37"/>
  <c r="L14" i="36"/>
  <c r="T14" i="36"/>
  <c r="AB14" i="36"/>
  <c r="AE8" i="36"/>
  <c r="L8" i="36"/>
  <c r="T8" i="36"/>
  <c r="AB8" i="36"/>
  <c r="AI10" i="36"/>
  <c r="AL10" i="36" s="1"/>
  <c r="J11" i="36"/>
  <c r="J15" i="36" s="1"/>
  <c r="O11" i="36"/>
  <c r="W11" i="36"/>
  <c r="M14" i="36"/>
  <c r="U14" i="36"/>
  <c r="AC14" i="36"/>
  <c r="I3" i="37"/>
  <c r="I33" i="37"/>
  <c r="F82" i="37"/>
  <c r="F84" i="37" s="1"/>
  <c r="F106" i="37"/>
  <c r="F107" i="37"/>
  <c r="I120" i="37"/>
  <c r="G132" i="37"/>
  <c r="I132" i="37" s="1"/>
  <c r="G139" i="37"/>
  <c r="I139" i="37" s="1"/>
  <c r="I34" i="37"/>
  <c r="I8" i="37"/>
  <c r="F60" i="37"/>
  <c r="I15" i="37"/>
  <c r="I4" i="37"/>
  <c r="G27" i="37"/>
  <c r="G2" i="37"/>
  <c r="I2" i="37" s="1"/>
  <c r="F12" i="37"/>
  <c r="G121" i="37"/>
  <c r="I121" i="37" s="1"/>
  <c r="F109" i="37"/>
  <c r="F58" i="37"/>
  <c r="I6" i="37"/>
  <c r="I14" i="37"/>
  <c r="F143" i="37"/>
  <c r="G85" i="37"/>
  <c r="I85" i="37" s="1"/>
  <c r="F124" i="37"/>
  <c r="F123" i="37"/>
  <c r="I122" i="37"/>
  <c r="I126" i="37"/>
  <c r="I137" i="37"/>
  <c r="I131" i="37"/>
  <c r="G104" i="37"/>
  <c r="I104" i="37" s="1"/>
  <c r="G136" i="37"/>
  <c r="I136" i="37" s="1"/>
  <c r="I144" i="37"/>
  <c r="I142" i="37"/>
  <c r="G91" i="37"/>
  <c r="I91" i="37" s="1"/>
  <c r="I114" i="37"/>
  <c r="I141" i="37"/>
  <c r="G80" i="37"/>
  <c r="I80" i="37" s="1"/>
  <c r="I133" i="37"/>
  <c r="I47" i="36"/>
  <c r="I51" i="36" s="1"/>
  <c r="N47" i="36"/>
  <c r="N51" i="36" s="1"/>
  <c r="V47" i="36"/>
  <c r="V51" i="36" s="1"/>
  <c r="AD47" i="36"/>
  <c r="AD51" i="36" s="1"/>
  <c r="X35" i="36"/>
  <c r="X14" i="36"/>
  <c r="AG35" i="36"/>
  <c r="AL6" i="36"/>
  <c r="AI13" i="36"/>
  <c r="AL13" i="36" s="1"/>
  <c r="AG14" i="36"/>
  <c r="AL25" i="36"/>
  <c r="F14" i="36"/>
  <c r="F35" i="36"/>
  <c r="AF35" i="36"/>
  <c r="AF14" i="36"/>
  <c r="AI7" i="36"/>
  <c r="AL7" i="36" s="1"/>
  <c r="AL19" i="36"/>
  <c r="I43" i="36"/>
  <c r="I42" i="36"/>
  <c r="I41" i="36"/>
  <c r="I54" i="36"/>
  <c r="G8" i="36"/>
  <c r="P8" i="36"/>
  <c r="X8" i="36"/>
  <c r="AF8" i="36"/>
  <c r="AL9" i="36"/>
  <c r="I11" i="36"/>
  <c r="N11" i="36"/>
  <c r="V11" i="36"/>
  <c r="AD11" i="36"/>
  <c r="G14" i="36"/>
  <c r="AL21" i="36"/>
  <c r="AL23" i="36"/>
  <c r="Y35" i="36"/>
  <c r="P35" i="36"/>
  <c r="P14" i="36"/>
  <c r="Q14" i="36"/>
  <c r="Q35" i="36"/>
  <c r="R35" i="36"/>
  <c r="Z35" i="36"/>
  <c r="AL12" i="36"/>
  <c r="J47" i="36"/>
  <c r="J51" i="36" s="1"/>
  <c r="H35" i="36"/>
  <c r="AA35" i="36"/>
  <c r="M35" i="36"/>
  <c r="U35" i="36"/>
  <c r="AC35" i="36"/>
  <c r="K35" i="36"/>
  <c r="F51" i="36"/>
  <c r="O35" i="36"/>
  <c r="AI44" i="36"/>
  <c r="AL44" i="36" s="1"/>
  <c r="K27" i="35"/>
  <c r="I72" i="35"/>
  <c r="I73" i="35" s="1"/>
  <c r="I76" i="35" s="1"/>
  <c r="K32" i="35"/>
  <c r="K37" i="35"/>
  <c r="K70" i="35"/>
  <c r="K21" i="35"/>
  <c r="K42" i="35"/>
  <c r="K55" i="35"/>
  <c r="J83" i="34"/>
  <c r="J109" i="34" s="1"/>
  <c r="I83" i="34"/>
  <c r="E83" i="34"/>
  <c r="F15" i="34"/>
  <c r="F12" i="34"/>
  <c r="I11" i="34"/>
  <c r="D14" i="34"/>
  <c r="E15" i="34"/>
  <c r="F16" i="34"/>
  <c r="G17" i="34"/>
  <c r="H18" i="34"/>
  <c r="I19" i="34"/>
  <c r="E23" i="34"/>
  <c r="F24" i="34"/>
  <c r="G25" i="34"/>
  <c r="H26" i="34"/>
  <c r="I27" i="34"/>
  <c r="T54" i="34"/>
  <c r="E107" i="34"/>
  <c r="F23" i="34"/>
  <c r="T7" i="34"/>
  <c r="D12" i="34"/>
  <c r="E13" i="34"/>
  <c r="F14" i="34"/>
  <c r="G15" i="34"/>
  <c r="H16" i="34"/>
  <c r="I17" i="34"/>
  <c r="D20" i="34"/>
  <c r="E21" i="34"/>
  <c r="G23" i="34"/>
  <c r="H24" i="34"/>
  <c r="I25" i="34"/>
  <c r="D28" i="34"/>
  <c r="E29" i="34"/>
  <c r="E67" i="34"/>
  <c r="T102" i="34"/>
  <c r="D11" i="34"/>
  <c r="E12" i="34"/>
  <c r="F13" i="34"/>
  <c r="G14" i="34"/>
  <c r="H15" i="34"/>
  <c r="I16" i="34"/>
  <c r="D19" i="34"/>
  <c r="E20" i="34"/>
  <c r="F21" i="34"/>
  <c r="H23" i="34"/>
  <c r="I24" i="34"/>
  <c r="D27" i="34"/>
  <c r="E28" i="34"/>
  <c r="F29" i="34"/>
  <c r="F67" i="34"/>
  <c r="F109" i="34" s="1"/>
  <c r="I15" i="34"/>
  <c r="F20" i="34"/>
  <c r="F28" i="34"/>
  <c r="G67" i="34"/>
  <c r="G109" i="34" s="1"/>
  <c r="D74" i="34"/>
  <c r="T74" i="34" s="1"/>
  <c r="T100" i="34"/>
  <c r="D67" i="34"/>
  <c r="T4" i="34"/>
  <c r="F11" i="34"/>
  <c r="G12" i="34"/>
  <c r="H13" i="34"/>
  <c r="I14" i="34"/>
  <c r="D17" i="34"/>
  <c r="E18" i="34"/>
  <c r="F19" i="34"/>
  <c r="G20" i="34"/>
  <c r="H21" i="34"/>
  <c r="D25" i="34"/>
  <c r="E26" i="34"/>
  <c r="F27" i="34"/>
  <c r="G28" i="34"/>
  <c r="H29" i="34"/>
  <c r="H67" i="34"/>
  <c r="H109" i="34" s="1"/>
  <c r="I23" i="34"/>
  <c r="G11" i="34"/>
  <c r="H12" i="34"/>
  <c r="I13" i="34"/>
  <c r="D16" i="34"/>
  <c r="E17" i="34"/>
  <c r="F18" i="34"/>
  <c r="G19" i="34"/>
  <c r="H20" i="34"/>
  <c r="I21" i="34"/>
  <c r="D24" i="34"/>
  <c r="T24" i="34" s="1"/>
  <c r="E25" i="34"/>
  <c r="F26" i="34"/>
  <c r="G27" i="34"/>
  <c r="H28" i="34"/>
  <c r="I29" i="34"/>
  <c r="I67" i="34"/>
  <c r="T84" i="34"/>
  <c r="H11" i="34"/>
  <c r="I12" i="34"/>
  <c r="D15" i="34"/>
  <c r="E16" i="34"/>
  <c r="F17" i="34"/>
  <c r="G18" i="34"/>
  <c r="H19" i="34"/>
  <c r="I20" i="34"/>
  <c r="E72" i="35" l="1"/>
  <c r="E73" i="35" s="1"/>
  <c r="E76" i="35" s="1"/>
  <c r="I29" i="36"/>
  <c r="I31" i="36"/>
  <c r="S15" i="36"/>
  <c r="S16" i="36" s="1"/>
  <c r="F118" i="37"/>
  <c r="F119" i="37" s="1"/>
  <c r="R15" i="36"/>
  <c r="R3" i="36" s="1"/>
  <c r="AB15" i="36"/>
  <c r="AB40" i="36" s="1"/>
  <c r="AB42" i="36" s="1"/>
  <c r="F75" i="37"/>
  <c r="F76" i="37" s="1"/>
  <c r="F11" i="37"/>
  <c r="F13" i="37" s="1"/>
  <c r="F19" i="37" s="1"/>
  <c r="J40" i="36"/>
  <c r="J42" i="36" s="1"/>
  <c r="Z15" i="36"/>
  <c r="Z40" i="36" s="1"/>
  <c r="T25" i="34"/>
  <c r="AA15" i="36"/>
  <c r="AA40" i="36" s="1"/>
  <c r="T45" i="34"/>
  <c r="AG15" i="36"/>
  <c r="AG20" i="36" s="1"/>
  <c r="AG24" i="36" s="1"/>
  <c r="AG49" i="36" s="1"/>
  <c r="Y15" i="36"/>
  <c r="Y20" i="36" s="1"/>
  <c r="Y22" i="36" s="1"/>
  <c r="Y48" i="36" s="1"/>
  <c r="H15" i="36"/>
  <c r="H4" i="36" s="1"/>
  <c r="K15" i="36"/>
  <c r="K17" i="36" s="1"/>
  <c r="K18" i="36" s="1"/>
  <c r="F79" i="37"/>
  <c r="D43" i="34"/>
  <c r="T43" i="34" s="1"/>
  <c r="U15" i="36"/>
  <c r="U17" i="36" s="1"/>
  <c r="U18" i="36" s="1"/>
  <c r="F78" i="37"/>
  <c r="F129" i="37"/>
  <c r="F130" i="37" s="1"/>
  <c r="F83" i="37"/>
  <c r="T107" i="34"/>
  <c r="T81" i="34"/>
  <c r="T26" i="34"/>
  <c r="N15" i="36"/>
  <c r="N17" i="36" s="1"/>
  <c r="N18" i="36" s="1"/>
  <c r="X15" i="36"/>
  <c r="X20" i="36" s="1"/>
  <c r="X28" i="36" s="1"/>
  <c r="F108" i="37"/>
  <c r="F151" i="37" s="1"/>
  <c r="T21" i="34"/>
  <c r="T103" i="34"/>
  <c r="O15" i="36"/>
  <c r="O5" i="36" s="1"/>
  <c r="T15" i="34"/>
  <c r="T16" i="34"/>
  <c r="T13" i="34"/>
  <c r="Q15" i="36"/>
  <c r="Q4" i="36" s="1"/>
  <c r="AD15" i="36"/>
  <c r="AD17" i="36" s="1"/>
  <c r="AD18" i="36" s="1"/>
  <c r="AC15" i="36"/>
  <c r="AC17" i="36" s="1"/>
  <c r="AC18" i="36" s="1"/>
  <c r="T18" i="34"/>
  <c r="T29" i="34"/>
  <c r="V15" i="36"/>
  <c r="V40" i="36" s="1"/>
  <c r="V42" i="36" s="1"/>
  <c r="AF15" i="36"/>
  <c r="AF20" i="36" s="1"/>
  <c r="AF22" i="36" s="1"/>
  <c r="AF48" i="36" s="1"/>
  <c r="F15" i="36"/>
  <c r="F16" i="36" s="1"/>
  <c r="M15" i="36"/>
  <c r="M16" i="36" s="1"/>
  <c r="AE15" i="36"/>
  <c r="T15" i="36"/>
  <c r="G134" i="37"/>
  <c r="I134" i="37" s="1"/>
  <c r="F125" i="37"/>
  <c r="G125" i="37" s="1"/>
  <c r="I125" i="37" s="1"/>
  <c r="I143" i="37"/>
  <c r="I12" i="37"/>
  <c r="I10" i="37"/>
  <c r="L15" i="36"/>
  <c r="W15" i="36"/>
  <c r="G124" i="37"/>
  <c r="I124" i="37" s="1"/>
  <c r="F64" i="37"/>
  <c r="F63" i="37" s="1"/>
  <c r="G138" i="37"/>
  <c r="I138" i="37" s="1"/>
  <c r="F145" i="37"/>
  <c r="G58" i="37"/>
  <c r="I58" i="37" s="1"/>
  <c r="G150" i="37"/>
  <c r="I150" i="37" s="1"/>
  <c r="I86" i="37"/>
  <c r="I109" i="37"/>
  <c r="I128" i="37"/>
  <c r="I116" i="37"/>
  <c r="I82" i="37"/>
  <c r="G123" i="37"/>
  <c r="I123" i="37" s="1"/>
  <c r="G37" i="37"/>
  <c r="I37" i="37" s="1"/>
  <c r="F16" i="37"/>
  <c r="F17" i="37" s="1"/>
  <c r="F23" i="37" s="1"/>
  <c r="I105" i="37"/>
  <c r="G115" i="37"/>
  <c r="I115" i="37" s="1"/>
  <c r="G127" i="37"/>
  <c r="I127" i="37" s="1"/>
  <c r="G135" i="37"/>
  <c r="I135" i="37" s="1"/>
  <c r="F111" i="37"/>
  <c r="F110" i="37"/>
  <c r="I81" i="37"/>
  <c r="H5" i="36"/>
  <c r="R32" i="36"/>
  <c r="R5" i="36"/>
  <c r="P15" i="36"/>
  <c r="AI47" i="36"/>
  <c r="AL47" i="36" s="1"/>
  <c r="G15" i="36"/>
  <c r="J20" i="36"/>
  <c r="AI51" i="36"/>
  <c r="AL51" i="36" s="1"/>
  <c r="J16" i="36"/>
  <c r="J17" i="36"/>
  <c r="J18" i="36" s="1"/>
  <c r="J5" i="36"/>
  <c r="J3" i="36"/>
  <c r="AI14" i="36"/>
  <c r="AL14" i="36" s="1"/>
  <c r="AI11" i="36"/>
  <c r="AL11" i="36" s="1"/>
  <c r="AI8" i="36"/>
  <c r="G14" i="6"/>
  <c r="T19" i="34"/>
  <c r="D109" i="34"/>
  <c r="K67" i="34"/>
  <c r="T67" i="34" s="1"/>
  <c r="T11" i="34"/>
  <c r="T28" i="34"/>
  <c r="T83" i="34"/>
  <c r="E109" i="34"/>
  <c r="T20" i="34"/>
  <c r="T17" i="34"/>
  <c r="T27" i="34"/>
  <c r="I109" i="34"/>
  <c r="T14" i="34"/>
  <c r="T12" i="34"/>
  <c r="R4" i="36" l="1"/>
  <c r="O40" i="36"/>
  <c r="O43" i="36" s="1"/>
  <c r="K32" i="36"/>
  <c r="K34" i="36" s="1"/>
  <c r="K53" i="36" s="1"/>
  <c r="R17" i="36"/>
  <c r="R18" i="36" s="1"/>
  <c r="H40" i="36"/>
  <c r="F30" i="37"/>
  <c r="F31" i="37" s="1"/>
  <c r="F32" i="37" s="1"/>
  <c r="N4" i="36"/>
  <c r="AB43" i="36"/>
  <c r="H17" i="36"/>
  <c r="H18" i="36" s="1"/>
  <c r="AA4" i="36"/>
  <c r="R20" i="36"/>
  <c r="R2" i="36"/>
  <c r="R16" i="36"/>
  <c r="AF5" i="36"/>
  <c r="Q2" i="36"/>
  <c r="K40" i="36"/>
  <c r="K41" i="36" s="1"/>
  <c r="S5" i="36"/>
  <c r="Y2" i="36"/>
  <c r="R40" i="36"/>
  <c r="X4" i="36"/>
  <c r="S17" i="36"/>
  <c r="S18" i="36" s="1"/>
  <c r="S3" i="36"/>
  <c r="S2" i="36"/>
  <c r="Y4" i="36"/>
  <c r="S20" i="36"/>
  <c r="S22" i="36" s="1"/>
  <c r="S48" i="36" s="1"/>
  <c r="S32" i="36"/>
  <c r="S34" i="36" s="1"/>
  <c r="S53" i="36" s="1"/>
  <c r="S40" i="36"/>
  <c r="S43" i="36" s="1"/>
  <c r="S4" i="36"/>
  <c r="J35" i="36"/>
  <c r="AI35" i="36" s="1"/>
  <c r="AL35" i="36" s="1"/>
  <c r="V20" i="36"/>
  <c r="V26" i="36" s="1"/>
  <c r="V50" i="36" s="1"/>
  <c r="Z4" i="36"/>
  <c r="AB17" i="36"/>
  <c r="AB18" i="36" s="1"/>
  <c r="Z5" i="36"/>
  <c r="V17" i="36"/>
  <c r="V18" i="36" s="1"/>
  <c r="AG26" i="36"/>
  <c r="AG50" i="36" s="1"/>
  <c r="AG2" i="36"/>
  <c r="AD16" i="36"/>
  <c r="AB32" i="36"/>
  <c r="AB33" i="36" s="1"/>
  <c r="AG40" i="36"/>
  <c r="AG42" i="36" s="1"/>
  <c r="AG4" i="36"/>
  <c r="V54" i="36"/>
  <c r="G129" i="37"/>
  <c r="I129" i="37" s="1"/>
  <c r="AB54" i="36"/>
  <c r="AB4" i="36"/>
  <c r="AB3" i="36"/>
  <c r="AG3" i="36"/>
  <c r="AG5" i="36"/>
  <c r="Z2" i="36"/>
  <c r="Z32" i="36"/>
  <c r="Z33" i="36" s="1"/>
  <c r="X17" i="36"/>
  <c r="X18" i="36" s="1"/>
  <c r="AG28" i="36"/>
  <c r="AB41" i="36"/>
  <c r="AB2" i="36"/>
  <c r="AB16" i="36"/>
  <c r="AG16" i="36"/>
  <c r="AG17" i="36"/>
  <c r="AG18" i="36" s="1"/>
  <c r="Z17" i="36"/>
  <c r="Z18" i="36" s="1"/>
  <c r="X22" i="36"/>
  <c r="X48" i="36" s="1"/>
  <c r="AG22" i="36"/>
  <c r="AG48" i="36" s="1"/>
  <c r="AB5" i="36"/>
  <c r="AB20" i="36"/>
  <c r="AB26" i="36" s="1"/>
  <c r="AB50" i="36" s="1"/>
  <c r="AG32" i="36"/>
  <c r="AG30" i="36" s="1"/>
  <c r="Z3" i="36"/>
  <c r="Z16" i="36"/>
  <c r="X16" i="36"/>
  <c r="X24" i="36"/>
  <c r="X49" i="36" s="1"/>
  <c r="Z20" i="36"/>
  <c r="Z28" i="36" s="1"/>
  <c r="Z54" i="36"/>
  <c r="Z41" i="36"/>
  <c r="Y3" i="36"/>
  <c r="N40" i="36"/>
  <c r="N42" i="36" s="1"/>
  <c r="N16" i="36"/>
  <c r="F4" i="36"/>
  <c r="Y16" i="36"/>
  <c r="Y17" i="36"/>
  <c r="Y18" i="36" s="1"/>
  <c r="Y28" i="36"/>
  <c r="AC40" i="36"/>
  <c r="AC43" i="36" s="1"/>
  <c r="U4" i="36"/>
  <c r="F77" i="37"/>
  <c r="Y5" i="36"/>
  <c r="Y32" i="36"/>
  <c r="Y30" i="36" s="1"/>
  <c r="Y24" i="36"/>
  <c r="Y49" i="36" s="1"/>
  <c r="K2" i="36"/>
  <c r="AA17" i="36"/>
  <c r="AA18" i="36" s="1"/>
  <c r="O14" i="6"/>
  <c r="N14" i="6"/>
  <c r="X2" i="36"/>
  <c r="X32" i="36"/>
  <c r="X34" i="36" s="1"/>
  <c r="X53" i="36" s="1"/>
  <c r="X26" i="36"/>
  <c r="X50" i="36" s="1"/>
  <c r="V5" i="36"/>
  <c r="Q5" i="36"/>
  <c r="Y26" i="36"/>
  <c r="Y50" i="36" s="1"/>
  <c r="F3" i="36"/>
  <c r="AC3" i="36"/>
  <c r="K3" i="36"/>
  <c r="O17" i="36"/>
  <c r="O18" i="36" s="1"/>
  <c r="Y40" i="36"/>
  <c r="Y42" i="36" s="1"/>
  <c r="K20" i="36"/>
  <c r="K28" i="36" s="1"/>
  <c r="X3" i="36"/>
  <c r="X5" i="36"/>
  <c r="V3" i="36"/>
  <c r="V43" i="36"/>
  <c r="J43" i="36"/>
  <c r="AC32" i="36"/>
  <c r="AC34" i="36" s="1"/>
  <c r="AC53" i="36" s="1"/>
  <c r="K5" i="36"/>
  <c r="AC20" i="36"/>
  <c r="AC24" i="36" s="1"/>
  <c r="AC49" i="36" s="1"/>
  <c r="AA43" i="36"/>
  <c r="AA54" i="36"/>
  <c r="H16" i="36"/>
  <c r="J54" i="36"/>
  <c r="AA5" i="36"/>
  <c r="U40" i="36"/>
  <c r="U41" i="36" s="1"/>
  <c r="AA20" i="36"/>
  <c r="H2" i="36"/>
  <c r="H32" i="36"/>
  <c r="H33" i="36" s="1"/>
  <c r="J41" i="36"/>
  <c r="AA3" i="36"/>
  <c r="U2" i="36"/>
  <c r="AA32" i="36"/>
  <c r="AA16" i="36"/>
  <c r="H20" i="36"/>
  <c r="H28" i="36" s="1"/>
  <c r="H3" i="36"/>
  <c r="AD2" i="36"/>
  <c r="AA2" i="36"/>
  <c r="U32" i="36"/>
  <c r="U34" i="36" s="1"/>
  <c r="U53" i="36" s="1"/>
  <c r="M40" i="36"/>
  <c r="M54" i="36" s="1"/>
  <c r="K16" i="36"/>
  <c r="AL8" i="36"/>
  <c r="G73" i="6"/>
  <c r="M2" i="36"/>
  <c r="K4" i="36"/>
  <c r="N20" i="36"/>
  <c r="N26" i="36" s="1"/>
  <c r="N50" i="36" s="1"/>
  <c r="AF40" i="36"/>
  <c r="AF42" i="36" s="1"/>
  <c r="AA42" i="36"/>
  <c r="Z43" i="36"/>
  <c r="V2" i="36"/>
  <c r="V16" i="36"/>
  <c r="N2" i="36"/>
  <c r="N5" i="36"/>
  <c r="V41" i="36"/>
  <c r="AC4" i="36"/>
  <c r="AC2" i="36"/>
  <c r="U20" i="36"/>
  <c r="U28" i="36" s="1"/>
  <c r="U16" i="36"/>
  <c r="U5" i="36"/>
  <c r="AA41" i="36"/>
  <c r="Z42" i="36"/>
  <c r="AF28" i="36"/>
  <c r="N32" i="36"/>
  <c r="N34" i="36" s="1"/>
  <c r="N53" i="36" s="1"/>
  <c r="V4" i="36"/>
  <c r="V32" i="36"/>
  <c r="V33" i="36" s="1"/>
  <c r="AF16" i="36"/>
  <c r="N3" i="36"/>
  <c r="U3" i="36"/>
  <c r="AD40" i="36"/>
  <c r="AD41" i="36" s="1"/>
  <c r="AD4" i="36"/>
  <c r="AD32" i="36"/>
  <c r="AD33" i="36" s="1"/>
  <c r="F5" i="36"/>
  <c r="F32" i="36"/>
  <c r="F33" i="36" s="1"/>
  <c r="M20" i="36"/>
  <c r="M32" i="36"/>
  <c r="M17" i="36"/>
  <c r="M18" i="36" s="1"/>
  <c r="X40" i="36"/>
  <c r="X43" i="36" s="1"/>
  <c r="K30" i="36"/>
  <c r="K52" i="36" s="1"/>
  <c r="AD3" i="36"/>
  <c r="AD5" i="36"/>
  <c r="F40" i="36"/>
  <c r="F54" i="36" s="1"/>
  <c r="F2" i="36"/>
  <c r="F17" i="36"/>
  <c r="F18" i="36" s="1"/>
  <c r="M4" i="36"/>
  <c r="M5" i="36"/>
  <c r="K33" i="36"/>
  <c r="K37" i="36" s="1"/>
  <c r="AD20" i="36"/>
  <c r="AD24" i="36" s="1"/>
  <c r="AD49" i="36" s="1"/>
  <c r="F20" i="36"/>
  <c r="F24" i="36" s="1"/>
  <c r="I11" i="37"/>
  <c r="M3" i="36"/>
  <c r="AF2" i="36"/>
  <c r="AF17" i="36"/>
  <c r="AF18" i="36" s="1"/>
  <c r="AF24" i="36"/>
  <c r="AF49" i="36" s="1"/>
  <c r="Q3" i="36"/>
  <c r="Q17" i="36"/>
  <c r="Q18" i="36" s="1"/>
  <c r="O16" i="36"/>
  <c r="O2" i="36"/>
  <c r="AC16" i="36"/>
  <c r="AC5" i="36"/>
  <c r="O54" i="36"/>
  <c r="AF3" i="36"/>
  <c r="AF32" i="36"/>
  <c r="AF33" i="36" s="1"/>
  <c r="AF26" i="36"/>
  <c r="AF50" i="36" s="1"/>
  <c r="Q20" i="36"/>
  <c r="Q26" i="36" s="1"/>
  <c r="Q50" i="36" s="1"/>
  <c r="Q16" i="36"/>
  <c r="Q32" i="36"/>
  <c r="Q30" i="36" s="1"/>
  <c r="G83" i="37"/>
  <c r="I83" i="37" s="1"/>
  <c r="O20" i="36"/>
  <c r="O32" i="36"/>
  <c r="O4" i="36"/>
  <c r="AE4" i="36"/>
  <c r="AE5" i="36"/>
  <c r="AE3" i="36"/>
  <c r="AE20" i="36"/>
  <c r="AE32" i="36"/>
  <c r="AE17" i="36"/>
  <c r="AE18" i="36" s="1"/>
  <c r="AE16" i="36"/>
  <c r="AE2" i="36"/>
  <c r="AE40" i="36"/>
  <c r="O41" i="36"/>
  <c r="AF4" i="36"/>
  <c r="Q40" i="36"/>
  <c r="Q42" i="36" s="1"/>
  <c r="O3" i="36"/>
  <c r="O42" i="36"/>
  <c r="L32" i="36"/>
  <c r="L2" i="36"/>
  <c r="L20" i="36"/>
  <c r="L4" i="36"/>
  <c r="L17" i="36"/>
  <c r="L18" i="36" s="1"/>
  <c r="L5" i="36"/>
  <c r="L16" i="36"/>
  <c r="L3" i="36"/>
  <c r="L40" i="36"/>
  <c r="T32" i="36"/>
  <c r="T17" i="36"/>
  <c r="T18" i="36" s="1"/>
  <c r="T40" i="36"/>
  <c r="T5" i="36"/>
  <c r="T20" i="36"/>
  <c r="T2" i="36"/>
  <c r="T16" i="36"/>
  <c r="T4" i="36"/>
  <c r="T3" i="36"/>
  <c r="W32" i="36"/>
  <c r="W4" i="36"/>
  <c r="W16" i="36"/>
  <c r="W2" i="36"/>
  <c r="W20" i="36"/>
  <c r="W17" i="36"/>
  <c r="W18" i="36" s="1"/>
  <c r="W3" i="36"/>
  <c r="W40" i="36"/>
  <c r="W5" i="36"/>
  <c r="F112" i="37"/>
  <c r="F36" i="37" s="1"/>
  <c r="G84" i="37"/>
  <c r="I84" i="37" s="1"/>
  <c r="F24" i="37"/>
  <c r="F25" i="37" s="1"/>
  <c r="F26" i="37" s="1"/>
  <c r="F146" i="37"/>
  <c r="G145" i="37"/>
  <c r="I145" i="37" s="1"/>
  <c r="G106" i="37"/>
  <c r="I106" i="37" s="1"/>
  <c r="G44" i="37"/>
  <c r="G87" i="37"/>
  <c r="I87" i="37" s="1"/>
  <c r="G130" i="37"/>
  <c r="I130" i="37" s="1"/>
  <c r="I75" i="37"/>
  <c r="G73" i="37"/>
  <c r="I73" i="37" s="1"/>
  <c r="I16" i="37"/>
  <c r="G110" i="37"/>
  <c r="I110" i="37" s="1"/>
  <c r="F38" i="37"/>
  <c r="F54" i="37"/>
  <c r="F53" i="37"/>
  <c r="F20" i="37"/>
  <c r="F21" i="37" s="1"/>
  <c r="G107" i="37"/>
  <c r="I107" i="37" s="1"/>
  <c r="G118" i="37"/>
  <c r="I118" i="37" s="1"/>
  <c r="G117" i="37"/>
  <c r="I117" i="37" s="1"/>
  <c r="I111" i="37"/>
  <c r="G32" i="36"/>
  <c r="G17" i="36"/>
  <c r="G18" i="36" s="1"/>
  <c r="G4" i="36"/>
  <c r="G3" i="36"/>
  <c r="G16" i="36"/>
  <c r="G2" i="36"/>
  <c r="G5" i="36"/>
  <c r="G20" i="36"/>
  <c r="G40" i="36"/>
  <c r="R24" i="36"/>
  <c r="R49" i="36" s="1"/>
  <c r="R22" i="36"/>
  <c r="R48" i="36" s="1"/>
  <c r="R26" i="36"/>
  <c r="R50" i="36" s="1"/>
  <c r="R28" i="36"/>
  <c r="H43" i="36"/>
  <c r="H42" i="36"/>
  <c r="H41" i="36"/>
  <c r="H54" i="36"/>
  <c r="R33" i="36"/>
  <c r="R30" i="36"/>
  <c r="R34" i="36"/>
  <c r="R53" i="36" s="1"/>
  <c r="R54" i="36"/>
  <c r="R43" i="36"/>
  <c r="R42" i="36"/>
  <c r="R41" i="36"/>
  <c r="J24" i="36"/>
  <c r="J49" i="36" s="1"/>
  <c r="J26" i="36"/>
  <c r="J50" i="36" s="1"/>
  <c r="J22" i="36"/>
  <c r="J48" i="36" s="1"/>
  <c r="J28" i="36"/>
  <c r="P32" i="36"/>
  <c r="P17" i="36"/>
  <c r="P18" i="36" s="1"/>
  <c r="P5" i="36"/>
  <c r="P4" i="36"/>
  <c r="P16" i="36"/>
  <c r="P3" i="36"/>
  <c r="P2" i="36"/>
  <c r="P20" i="36"/>
  <c r="P40" i="36"/>
  <c r="Y34" i="36"/>
  <c r="Y53" i="36" s="1"/>
  <c r="J30" i="36"/>
  <c r="J34" i="36"/>
  <c r="H34" i="36"/>
  <c r="AI15" i="36"/>
  <c r="J33" i="36" s="1"/>
  <c r="K72" i="35"/>
  <c r="D73" i="35"/>
  <c r="K109" i="34"/>
  <c r="U54" i="36" l="1"/>
  <c r="K42" i="36"/>
  <c r="K54" i="36"/>
  <c r="K43" i="36"/>
  <c r="I30" i="37"/>
  <c r="AD42" i="36"/>
  <c r="AB28" i="36"/>
  <c r="Z34" i="36"/>
  <c r="Z53" i="36" s="1"/>
  <c r="V24" i="36"/>
  <c r="V49" i="36" s="1"/>
  <c r="F30" i="36"/>
  <c r="F31" i="36" s="1"/>
  <c r="AB30" i="36"/>
  <c r="S30" i="36"/>
  <c r="S31" i="36" s="1"/>
  <c r="AG34" i="36"/>
  <c r="AG53" i="36" s="1"/>
  <c r="V28" i="36"/>
  <c r="V22" i="36"/>
  <c r="V48" i="36" s="1"/>
  <c r="AB34" i="36"/>
  <c r="AB53" i="36" s="1"/>
  <c r="AC22" i="36"/>
  <c r="AC48" i="36" s="1"/>
  <c r="S33" i="36"/>
  <c r="S36" i="36" s="1"/>
  <c r="K22" i="36"/>
  <c r="K48" i="36" s="1"/>
  <c r="AD54" i="36"/>
  <c r="H26" i="36"/>
  <c r="H50" i="36" s="1"/>
  <c r="T109" i="34"/>
  <c r="AF43" i="36"/>
  <c r="S41" i="36"/>
  <c r="X54" i="36"/>
  <c r="J53" i="36"/>
  <c r="AD43" i="36"/>
  <c r="F34" i="36"/>
  <c r="F53" i="36" s="1"/>
  <c r="F113" i="37"/>
  <c r="F152" i="37" s="1"/>
  <c r="S42" i="36"/>
  <c r="S54" i="36"/>
  <c r="S26" i="36"/>
  <c r="S50" i="36" s="1"/>
  <c r="AC26" i="36"/>
  <c r="AC50" i="36" s="1"/>
  <c r="S28" i="36"/>
  <c r="S24" i="36"/>
  <c r="S49" i="36" s="1"/>
  <c r="H22" i="36"/>
  <c r="H48" i="36" s="1"/>
  <c r="N30" i="36"/>
  <c r="N31" i="36" s="1"/>
  <c r="Z24" i="36"/>
  <c r="Z49" i="36" s="1"/>
  <c r="N43" i="36"/>
  <c r="N33" i="36"/>
  <c r="N38" i="36" s="1"/>
  <c r="AG43" i="36"/>
  <c r="AF54" i="36"/>
  <c r="Z30" i="36"/>
  <c r="Z52" i="36" s="1"/>
  <c r="Y33" i="36"/>
  <c r="Y38" i="36" s="1"/>
  <c r="AC42" i="36"/>
  <c r="X30" i="36"/>
  <c r="X31" i="36" s="1"/>
  <c r="AF41" i="36"/>
  <c r="AB24" i="36"/>
  <c r="AB49" i="36" s="1"/>
  <c r="H24" i="36"/>
  <c r="H49" i="36" s="1"/>
  <c r="AC28" i="36"/>
  <c r="AB22" i="36"/>
  <c r="AB48" i="36" s="1"/>
  <c r="X33" i="36"/>
  <c r="X37" i="36" s="1"/>
  <c r="AD26" i="36"/>
  <c r="AD50" i="36" s="1"/>
  <c r="H30" i="36"/>
  <c r="H52" i="36" s="1"/>
  <c r="Q43" i="36"/>
  <c r="AG54" i="36"/>
  <c r="AG41" i="36"/>
  <c r="K26" i="36"/>
  <c r="K50" i="36" s="1"/>
  <c r="U30" i="36"/>
  <c r="U52" i="36" s="1"/>
  <c r="U33" i="36"/>
  <c r="Z26" i="36"/>
  <c r="Z50" i="36" s="1"/>
  <c r="F22" i="36"/>
  <c r="M41" i="36"/>
  <c r="Z22" i="36"/>
  <c r="Z48" i="36" s="1"/>
  <c r="V34" i="36"/>
  <c r="V53" i="36" s="1"/>
  <c r="F28" i="36"/>
  <c r="AG33" i="36"/>
  <c r="AG37" i="36" s="1"/>
  <c r="Q54" i="36"/>
  <c r="Y43" i="36"/>
  <c r="V30" i="36"/>
  <c r="V29" i="36" s="1"/>
  <c r="F26" i="36"/>
  <c r="F50" i="36" s="1"/>
  <c r="Q41" i="36"/>
  <c r="AC33" i="36"/>
  <c r="AC37" i="36" s="1"/>
  <c r="AC30" i="36"/>
  <c r="N54" i="36"/>
  <c r="K31" i="36"/>
  <c r="K24" i="36"/>
  <c r="K49" i="36" s="1"/>
  <c r="F41" i="36"/>
  <c r="N41" i="36"/>
  <c r="Q28" i="36"/>
  <c r="M43" i="36"/>
  <c r="F42" i="36"/>
  <c r="F140" i="37"/>
  <c r="M42" i="36"/>
  <c r="AC41" i="36"/>
  <c r="AC54" i="36"/>
  <c r="Y54" i="36"/>
  <c r="Y41" i="36"/>
  <c r="N28" i="36"/>
  <c r="Q22" i="36"/>
  <c r="Q48" i="36" s="1"/>
  <c r="AA28" i="36"/>
  <c r="AA24" i="36"/>
  <c r="AA49" i="36" s="1"/>
  <c r="AA22" i="36"/>
  <c r="AA48" i="36" s="1"/>
  <c r="AA26" i="36"/>
  <c r="AA50" i="36" s="1"/>
  <c r="K36" i="36"/>
  <c r="Q24" i="36"/>
  <c r="Q49" i="36" s="1"/>
  <c r="U42" i="36"/>
  <c r="U43" i="36"/>
  <c r="AA34" i="36"/>
  <c r="AA53" i="36" s="1"/>
  <c r="AA30" i="36"/>
  <c r="AA33" i="36"/>
  <c r="AL4" i="36"/>
  <c r="AL15" i="36"/>
  <c r="G76" i="6"/>
  <c r="AI20" i="36"/>
  <c r="G74" i="6" s="1"/>
  <c r="G75" i="6" s="1"/>
  <c r="AD30" i="36"/>
  <c r="AD52" i="36" s="1"/>
  <c r="N22" i="36"/>
  <c r="N48" i="36" s="1"/>
  <c r="Q34" i="36"/>
  <c r="Q53" i="36" s="1"/>
  <c r="F43" i="36"/>
  <c r="N24" i="36"/>
  <c r="N49" i="36" s="1"/>
  <c r="AF30" i="36"/>
  <c r="AF31" i="36" s="1"/>
  <c r="K29" i="36"/>
  <c r="Q33" i="36"/>
  <c r="Q36" i="36" s="1"/>
  <c r="U26" i="36"/>
  <c r="U50" i="36" s="1"/>
  <c r="U24" i="36"/>
  <c r="U49" i="36" s="1"/>
  <c r="U22" i="36"/>
  <c r="U48" i="36" s="1"/>
  <c r="AF34" i="36"/>
  <c r="AF53" i="36" s="1"/>
  <c r="K38" i="36"/>
  <c r="AD34" i="36"/>
  <c r="AD53" i="36" s="1"/>
  <c r="AD28" i="36"/>
  <c r="M34" i="36"/>
  <c r="M53" i="36" s="1"/>
  <c r="M33" i="36"/>
  <c r="M30" i="36"/>
  <c r="AD22" i="36"/>
  <c r="AD48" i="36" s="1"/>
  <c r="M24" i="36"/>
  <c r="M49" i="36" s="1"/>
  <c r="M26" i="36"/>
  <c r="M50" i="36" s="1"/>
  <c r="M28" i="36"/>
  <c r="M22" i="36"/>
  <c r="M48" i="36" s="1"/>
  <c r="X41" i="36"/>
  <c r="X42" i="36"/>
  <c r="AL17" i="36"/>
  <c r="AE28" i="36"/>
  <c r="AE24" i="36"/>
  <c r="AE49" i="36" s="1"/>
  <c r="AE26" i="36"/>
  <c r="AE50" i="36" s="1"/>
  <c r="AE22" i="36"/>
  <c r="AE48" i="36" s="1"/>
  <c r="O34" i="36"/>
  <c r="O53" i="36" s="1"/>
  <c r="O30" i="36"/>
  <c r="O33" i="36"/>
  <c r="O26" i="36"/>
  <c r="O50" i="36" s="1"/>
  <c r="O28" i="36"/>
  <c r="O24" i="36"/>
  <c r="O49" i="36" s="1"/>
  <c r="O22" i="36"/>
  <c r="O48" i="36" s="1"/>
  <c r="AI18" i="36"/>
  <c r="AL18" i="36" s="1"/>
  <c r="AE54" i="36"/>
  <c r="AE41" i="36"/>
  <c r="AE43" i="36"/>
  <c r="AE42" i="36"/>
  <c r="AE34" i="36"/>
  <c r="AE53" i="36" s="1"/>
  <c r="AE30" i="36"/>
  <c r="AE33" i="36"/>
  <c r="L34" i="36"/>
  <c r="L53" i="36" s="1"/>
  <c r="L33" i="36"/>
  <c r="L30" i="36"/>
  <c r="T43" i="36"/>
  <c r="T42" i="36"/>
  <c r="T41" i="36"/>
  <c r="T54" i="36"/>
  <c r="L42" i="36"/>
  <c r="L41" i="36"/>
  <c r="L43" i="36"/>
  <c r="L54" i="36"/>
  <c r="AL5" i="36"/>
  <c r="AL3" i="36"/>
  <c r="I64" i="37"/>
  <c r="W28" i="36"/>
  <c r="W24" i="36"/>
  <c r="W49" i="36" s="1"/>
  <c r="W22" i="36"/>
  <c r="W48" i="36" s="1"/>
  <c r="W26" i="36"/>
  <c r="W50" i="36" s="1"/>
  <c r="W34" i="36"/>
  <c r="W53" i="36" s="1"/>
  <c r="W30" i="36"/>
  <c r="W33" i="36"/>
  <c r="L28" i="36"/>
  <c r="L22" i="36"/>
  <c r="L48" i="36" s="1"/>
  <c r="L24" i="36"/>
  <c r="L49" i="36" s="1"/>
  <c r="L26" i="36"/>
  <c r="L50" i="36" s="1"/>
  <c r="AI40" i="36"/>
  <c r="AL40" i="36" s="1"/>
  <c r="AI16" i="36"/>
  <c r="AL32" i="36"/>
  <c r="I63" i="37"/>
  <c r="I17" i="37"/>
  <c r="W41" i="36"/>
  <c r="W54" i="36"/>
  <c r="W43" i="36"/>
  <c r="W42" i="36"/>
  <c r="T22" i="36"/>
  <c r="T48" i="36" s="1"/>
  <c r="T24" i="36"/>
  <c r="T49" i="36" s="1"/>
  <c r="T28" i="36"/>
  <c r="T26" i="36"/>
  <c r="T50" i="36" s="1"/>
  <c r="T34" i="36"/>
  <c r="T53" i="36" s="1"/>
  <c r="T33" i="36"/>
  <c r="T30" i="36"/>
  <c r="F49" i="37"/>
  <c r="F48" i="37"/>
  <c r="F50" i="37"/>
  <c r="F40" i="37"/>
  <c r="G146" i="37"/>
  <c r="I146" i="37" s="1"/>
  <c r="G119" i="37"/>
  <c r="I119" i="37" s="1"/>
  <c r="I23" i="37"/>
  <c r="I13" i="37"/>
  <c r="I19" i="37"/>
  <c r="G112" i="37"/>
  <c r="I112" i="37" s="1"/>
  <c r="F89" i="37"/>
  <c r="F35" i="37"/>
  <c r="F88" i="37"/>
  <c r="F52" i="37"/>
  <c r="F39" i="37"/>
  <c r="F51" i="37"/>
  <c r="I44" i="37"/>
  <c r="G108" i="37"/>
  <c r="I108" i="37" s="1"/>
  <c r="F22" i="37"/>
  <c r="I74" i="37"/>
  <c r="G60" i="37"/>
  <c r="I60" i="37" s="1"/>
  <c r="V31" i="36"/>
  <c r="R37" i="36"/>
  <c r="R36" i="36"/>
  <c r="R38" i="36"/>
  <c r="AB52" i="36"/>
  <c r="AB29" i="36"/>
  <c r="AB31" i="36"/>
  <c r="G43" i="36"/>
  <c r="G42" i="36"/>
  <c r="G41" i="36"/>
  <c r="G54" i="36"/>
  <c r="AD37" i="36"/>
  <c r="AD38" i="36"/>
  <c r="AD36" i="36"/>
  <c r="V37" i="36"/>
  <c r="V38" i="36"/>
  <c r="V36" i="36"/>
  <c r="Z38" i="36"/>
  <c r="Z37" i="36"/>
  <c r="Z36" i="36"/>
  <c r="F38" i="36"/>
  <c r="F36" i="36"/>
  <c r="F37" i="36"/>
  <c r="AB37" i="36"/>
  <c r="AB36" i="36"/>
  <c r="AB38" i="36"/>
  <c r="G30" i="36"/>
  <c r="G33" i="36"/>
  <c r="G34" i="36"/>
  <c r="G53" i="36" s="1"/>
  <c r="H31" i="36"/>
  <c r="G24" i="36"/>
  <c r="G49" i="36" s="1"/>
  <c r="G28" i="36"/>
  <c r="G26" i="36"/>
  <c r="G50" i="36" s="1"/>
  <c r="G22" i="36"/>
  <c r="G48" i="36" s="1"/>
  <c r="J52" i="36"/>
  <c r="J31" i="36"/>
  <c r="J29" i="36"/>
  <c r="Y52" i="36"/>
  <c r="Y31" i="36"/>
  <c r="Y29" i="36"/>
  <c r="AI2" i="36"/>
  <c r="AG52" i="36"/>
  <c r="AG31" i="36"/>
  <c r="AG29" i="36"/>
  <c r="P26" i="36"/>
  <c r="P50" i="36" s="1"/>
  <c r="P24" i="36"/>
  <c r="P49" i="36" s="1"/>
  <c r="P28" i="36"/>
  <c r="P22" i="36"/>
  <c r="P48" i="36" s="1"/>
  <c r="R52" i="36"/>
  <c r="R29" i="36"/>
  <c r="R31" i="36"/>
  <c r="H38" i="36"/>
  <c r="H36" i="36"/>
  <c r="H37" i="36"/>
  <c r="J37" i="36"/>
  <c r="J38" i="36"/>
  <c r="J36" i="36"/>
  <c r="X52" i="36"/>
  <c r="X29" i="36"/>
  <c r="F49" i="36"/>
  <c r="P42" i="36"/>
  <c r="P41" i="36"/>
  <c r="P54" i="36"/>
  <c r="P43" i="36"/>
  <c r="H53" i="36"/>
  <c r="P33" i="36"/>
  <c r="P30" i="36"/>
  <c r="P34" i="36"/>
  <c r="P53" i="36" s="1"/>
  <c r="AF37" i="36"/>
  <c r="AF36" i="36"/>
  <c r="AF38" i="36"/>
  <c r="F48" i="36"/>
  <c r="Q52" i="36"/>
  <c r="Q31" i="36"/>
  <c r="Q29" i="36"/>
  <c r="K73" i="35"/>
  <c r="D76" i="35"/>
  <c r="K76" i="35" s="1"/>
  <c r="G16" i="6" s="1"/>
  <c r="F29" i="36" l="1"/>
  <c r="F52" i="36"/>
  <c r="AF52" i="36"/>
  <c r="N37" i="36"/>
  <c r="S29" i="36"/>
  <c r="S52" i="36"/>
  <c r="S38" i="36"/>
  <c r="S37" i="36"/>
  <c r="Q38" i="36"/>
  <c r="Z29" i="36"/>
  <c r="H29" i="36"/>
  <c r="V52" i="36"/>
  <c r="N29" i="36"/>
  <c r="N52" i="36"/>
  <c r="X36" i="36"/>
  <c r="Y37" i="36"/>
  <c r="X38" i="36"/>
  <c r="Q37" i="36"/>
  <c r="AF29" i="36"/>
  <c r="AG36" i="36"/>
  <c r="AG38" i="36"/>
  <c r="Z31" i="36"/>
  <c r="N36" i="36"/>
  <c r="U31" i="36"/>
  <c r="U29" i="36"/>
  <c r="AD31" i="36"/>
  <c r="Y36" i="36"/>
  <c r="AD29" i="36"/>
  <c r="U36" i="36"/>
  <c r="U38" i="36"/>
  <c r="U37" i="36"/>
  <c r="AC31" i="36"/>
  <c r="AC29" i="36"/>
  <c r="AC52" i="36"/>
  <c r="AC38" i="36"/>
  <c r="AC36" i="36"/>
  <c r="AL20" i="36"/>
  <c r="AL16" i="36"/>
  <c r="G77" i="6"/>
  <c r="G78" i="6"/>
  <c r="AA31" i="36"/>
  <c r="AA52" i="36"/>
  <c r="AA29" i="36"/>
  <c r="AA36" i="36"/>
  <c r="AA38" i="36"/>
  <c r="AA37" i="36"/>
  <c r="AL2" i="36"/>
  <c r="G26" i="6"/>
  <c r="AI41" i="36"/>
  <c r="AL41" i="36" s="1"/>
  <c r="AI24" i="36"/>
  <c r="AL24" i="36" s="1"/>
  <c r="M52" i="36"/>
  <c r="M31" i="36"/>
  <c r="M29" i="36"/>
  <c r="M38" i="36"/>
  <c r="M37" i="36"/>
  <c r="M36" i="36"/>
  <c r="O38" i="36"/>
  <c r="O36" i="36"/>
  <c r="O37" i="36"/>
  <c r="G89" i="37"/>
  <c r="I89" i="37" s="1"/>
  <c r="O52" i="36"/>
  <c r="O31" i="36"/>
  <c r="O29" i="36"/>
  <c r="AI28" i="36"/>
  <c r="AL28" i="36" s="1"/>
  <c r="AI42" i="36"/>
  <c r="AL42" i="36" s="1"/>
  <c r="I32" i="37"/>
  <c r="AE36" i="36"/>
  <c r="AE37" i="36"/>
  <c r="AE38" i="36"/>
  <c r="AE31" i="36"/>
  <c r="AE29" i="36"/>
  <c r="AE52" i="36"/>
  <c r="AI43" i="36"/>
  <c r="AL43" i="36" s="1"/>
  <c r="I31" i="37"/>
  <c r="T52" i="36"/>
  <c r="T29" i="36"/>
  <c r="T31" i="36"/>
  <c r="L52" i="36"/>
  <c r="L31" i="36"/>
  <c r="L29" i="36"/>
  <c r="AI54" i="36"/>
  <c r="AL54" i="36" s="1"/>
  <c r="T38" i="36"/>
  <c r="T37" i="36"/>
  <c r="T36" i="36"/>
  <c r="W36" i="36"/>
  <c r="W38" i="36"/>
  <c r="W37" i="36"/>
  <c r="L37" i="36"/>
  <c r="L38" i="36"/>
  <c r="L36" i="36"/>
  <c r="W52" i="36"/>
  <c r="W29" i="36"/>
  <c r="W31" i="36"/>
  <c r="I20" i="37"/>
  <c r="F47" i="37"/>
  <c r="F45" i="37"/>
  <c r="F41" i="37"/>
  <c r="F42" i="37" s="1"/>
  <c r="G113" i="37"/>
  <c r="I113" i="37" s="1"/>
  <c r="I24" i="37"/>
  <c r="F90" i="37"/>
  <c r="F93" i="37" s="1"/>
  <c r="F59" i="37"/>
  <c r="F94" i="37"/>
  <c r="F92" i="37"/>
  <c r="G76" i="37"/>
  <c r="I76" i="37" s="1"/>
  <c r="G53" i="37"/>
  <c r="I53" i="37" s="1"/>
  <c r="G78" i="37"/>
  <c r="I78" i="37" s="1"/>
  <c r="G38" i="37"/>
  <c r="I38" i="37" s="1"/>
  <c r="G88" i="37"/>
  <c r="I35" i="37"/>
  <c r="G54" i="37"/>
  <c r="I54" i="37" s="1"/>
  <c r="G77" i="37"/>
  <c r="I77" i="37" s="1"/>
  <c r="G151" i="37"/>
  <c r="I151" i="37" s="1"/>
  <c r="G36" i="37"/>
  <c r="I36" i="37" s="1"/>
  <c r="G79" i="37"/>
  <c r="I79" i="37" s="1"/>
  <c r="G140" i="37"/>
  <c r="I140" i="37" s="1"/>
  <c r="P37" i="36"/>
  <c r="P36" i="36"/>
  <c r="P38" i="36"/>
  <c r="AI34" i="36"/>
  <c r="AL34" i="36" s="1"/>
  <c r="P52" i="36"/>
  <c r="P31" i="36"/>
  <c r="P29" i="36"/>
  <c r="AI48" i="36"/>
  <c r="AL48" i="36" s="1"/>
  <c r="AI26" i="36"/>
  <c r="AL26" i="36" s="1"/>
  <c r="G37" i="36"/>
  <c r="G36" i="36"/>
  <c r="G38" i="36"/>
  <c r="AI33" i="36"/>
  <c r="AI49" i="36"/>
  <c r="AL49" i="36" s="1"/>
  <c r="AI22" i="36"/>
  <c r="AL22" i="36" s="1"/>
  <c r="AI50" i="36"/>
  <c r="AL50" i="36" s="1"/>
  <c r="AI53" i="36"/>
  <c r="AL53" i="36" s="1"/>
  <c r="G52" i="36"/>
  <c r="G31" i="36"/>
  <c r="G29" i="36"/>
  <c r="AI30" i="36"/>
  <c r="AL30" i="36" s="1"/>
  <c r="AL33" i="36" l="1"/>
  <c r="G79" i="6"/>
  <c r="G80" i="6" s="1"/>
  <c r="G29" i="6"/>
  <c r="G28" i="6"/>
  <c r="I88" i="37"/>
  <c r="G21" i="6"/>
  <c r="AI29" i="36"/>
  <c r="AL29" i="36" s="1"/>
  <c r="I25" i="37"/>
  <c r="G59" i="37"/>
  <c r="I59" i="37" s="1"/>
  <c r="AI31" i="36"/>
  <c r="AL31" i="36" s="1"/>
  <c r="AI36" i="36"/>
  <c r="AL36" i="36" s="1"/>
  <c r="AI52" i="36"/>
  <c r="AI37" i="36"/>
  <c r="AL37" i="36" s="1"/>
  <c r="F43" i="37"/>
  <c r="F46" i="37"/>
  <c r="F56" i="37" s="1"/>
  <c r="F57" i="37" s="1"/>
  <c r="G93" i="37"/>
  <c r="I21" i="37"/>
  <c r="G51" i="37"/>
  <c r="I51" i="37" s="1"/>
  <c r="G52" i="37"/>
  <c r="I52" i="37" s="1"/>
  <c r="G152" i="37"/>
  <c r="I152" i="37" s="1"/>
  <c r="F65" i="37"/>
  <c r="F66" i="37" s="1"/>
  <c r="F67" i="37" s="1"/>
  <c r="F148" i="37" s="1"/>
  <c r="G39" i="37"/>
  <c r="I39" i="37" s="1"/>
  <c r="G94" i="37"/>
  <c r="I94" i="37" s="1"/>
  <c r="F95" i="37"/>
  <c r="G95" i="37" s="1"/>
  <c r="I95" i="37" s="1"/>
  <c r="G90" i="37"/>
  <c r="I26" i="37"/>
  <c r="G92" i="37"/>
  <c r="I92" i="37" s="1"/>
  <c r="F69" i="37"/>
  <c r="F61" i="37"/>
  <c r="AI38" i="36"/>
  <c r="AL38" i="36" s="1"/>
  <c r="AL52" i="36" l="1"/>
  <c r="F96" i="37"/>
  <c r="F97" i="37" s="1"/>
  <c r="F98" i="37" s="1"/>
  <c r="I93" i="37"/>
  <c r="G22" i="6"/>
  <c r="F55" i="37"/>
  <c r="G69" i="37"/>
  <c r="I69" i="37" s="1"/>
  <c r="G66" i="37"/>
  <c r="I66" i="37" s="1"/>
  <c r="G48" i="37"/>
  <c r="I48" i="37" s="1"/>
  <c r="I22" i="37"/>
  <c r="G49" i="37"/>
  <c r="I49" i="37" s="1"/>
  <c r="G40" i="37"/>
  <c r="I40" i="37" s="1"/>
  <c r="G50" i="37"/>
  <c r="I50" i="37" s="1"/>
  <c r="F149" i="37"/>
  <c r="F62" i="37"/>
  <c r="F70" i="37"/>
  <c r="F68" i="37"/>
  <c r="G68" i="37" s="1"/>
  <c r="I90" i="37"/>
  <c r="G65" i="37"/>
  <c r="I65" i="37" s="1"/>
  <c r="G96" i="37" l="1"/>
  <c r="I96" i="37" s="1"/>
  <c r="O101" i="6"/>
  <c r="O102" i="6" s="1"/>
  <c r="N101" i="6"/>
  <c r="N102" i="6" s="1"/>
  <c r="I68" i="37"/>
  <c r="F99" i="37"/>
  <c r="F100" i="37" s="1"/>
  <c r="G45" i="37"/>
  <c r="I45" i="37" s="1"/>
  <c r="G70" i="37"/>
  <c r="I70" i="37" s="1"/>
  <c r="G41" i="37"/>
  <c r="I41" i="37" s="1"/>
  <c r="I43" i="37"/>
  <c r="G47" i="37"/>
  <c r="I47" i="37" s="1"/>
  <c r="F71" i="37"/>
  <c r="F72" i="37" s="1"/>
  <c r="F147" i="37" s="1"/>
  <c r="I42" i="37"/>
  <c r="G46" i="37"/>
  <c r="G67" i="37"/>
  <c r="I67" i="37" s="1"/>
  <c r="I46" i="37" l="1"/>
  <c r="G19" i="6"/>
  <c r="G71" i="37"/>
  <c r="I71" i="37" s="1"/>
  <c r="F101" i="37"/>
  <c r="F102" i="37" s="1"/>
  <c r="G61" i="37"/>
  <c r="I61" i="37" s="1"/>
  <c r="G72" i="37"/>
  <c r="I72" i="37" s="1"/>
  <c r="G148" i="37"/>
  <c r="I148" i="37" s="1"/>
  <c r="G98" i="37"/>
  <c r="I98" i="37" s="1"/>
  <c r="G97" i="37"/>
  <c r="G55" i="37"/>
  <c r="I55" i="37" s="1"/>
  <c r="G56" i="37"/>
  <c r="I56" i="37" s="1"/>
  <c r="G99" i="37" l="1"/>
  <c r="I99" i="37" s="1"/>
  <c r="G57" i="37"/>
  <c r="G100" i="37"/>
  <c r="I100" i="37" s="1"/>
  <c r="G62" i="37"/>
  <c r="G149" i="37"/>
  <c r="I149" i="37" s="1"/>
  <c r="G147" i="37"/>
  <c r="I147" i="37" s="1"/>
  <c r="I97" i="37"/>
  <c r="I62" i="37" l="1"/>
  <c r="G23" i="6"/>
  <c r="I57" i="37"/>
  <c r="G20" i="6"/>
  <c r="G101" i="37" l="1"/>
  <c r="G102" i="37" s="1"/>
  <c r="I102" i="37" l="1"/>
  <c r="I101" i="37"/>
  <c r="M29" i="6" l="1"/>
  <c r="M15" i="6"/>
  <c r="M28" i="6"/>
  <c r="M108" i="6"/>
  <c r="M80" i="6"/>
  <c r="M104" i="6"/>
  <c r="M77" i="6"/>
  <c r="M32" i="6"/>
  <c r="M21" i="6"/>
  <c r="M74" i="6"/>
  <c r="M22" i="6"/>
  <c r="M19" i="6"/>
  <c r="M107" i="6"/>
  <c r="M79" i="6"/>
  <c r="M33" i="6"/>
  <c r="M23" i="6"/>
  <c r="M106" i="6"/>
  <c r="M75" i="6"/>
  <c r="M8" i="6"/>
  <c r="M76" i="6"/>
  <c r="M31" i="6"/>
  <c r="M20" i="6"/>
  <c r="M78" i="6"/>
  <c r="M73" i="6"/>
  <c r="M16" i="6"/>
  <c r="M30" i="6"/>
  <c r="M26" i="6"/>
  <c r="M7" i="6"/>
  <c r="L78" i="6"/>
  <c r="L74" i="6"/>
  <c r="L29" i="6"/>
  <c r="L21" i="6"/>
  <c r="L104" i="6"/>
  <c r="L79" i="6"/>
  <c r="L75" i="6"/>
  <c r="L33" i="6"/>
  <c r="L30" i="6"/>
  <c r="L22" i="6"/>
  <c r="L106" i="6"/>
  <c r="L80" i="6"/>
  <c r="L76" i="6"/>
  <c r="L31" i="6"/>
  <c r="L23" i="6"/>
  <c r="L19" i="6"/>
  <c r="L16" i="6"/>
  <c r="L107" i="6"/>
  <c r="L15" i="6"/>
  <c r="L77" i="6"/>
  <c r="L73" i="6"/>
  <c r="L32" i="6"/>
  <c r="L28" i="6"/>
  <c r="L7" i="6"/>
  <c r="L108" i="6"/>
  <c r="L8" i="6"/>
  <c r="D24" i="6"/>
  <c r="D34" i="6"/>
  <c r="N21" i="6" l="1"/>
  <c r="N16" i="6"/>
  <c r="O16" i="6"/>
  <c r="O7" i="6"/>
  <c r="N7" i="6"/>
  <c r="O107" i="6" l="1"/>
  <c r="O108" i="6"/>
  <c r="N104" i="6"/>
  <c r="N106" i="6" l="1"/>
  <c r="N108" i="6"/>
  <c r="O30" i="6"/>
  <c r="O20" i="6"/>
  <c r="O106" i="6"/>
  <c r="O104" i="6"/>
  <c r="N107" i="6"/>
  <c r="N77" i="6"/>
  <c r="N76" i="6"/>
  <c r="N74" i="6"/>
  <c r="N75" i="6"/>
  <c r="O73" i="6"/>
  <c r="O80" i="6"/>
  <c r="N30" i="6"/>
  <c r="N33" i="6"/>
  <c r="N29" i="6"/>
  <c r="O21" i="6"/>
  <c r="O29" i="6"/>
  <c r="O78" i="6"/>
  <c r="N73" i="6"/>
  <c r="N80" i="6"/>
  <c r="N79" i="6"/>
  <c r="O75" i="6"/>
  <c r="O77" i="6"/>
  <c r="N26" i="6"/>
  <c r="N31" i="6"/>
  <c r="N28" i="6"/>
  <c r="O33" i="6"/>
  <c r="O74" i="6"/>
  <c r="O76" i="6"/>
  <c r="N19" i="6"/>
  <c r="N23" i="6"/>
  <c r="N32" i="6"/>
  <c r="N78" i="6"/>
  <c r="O79" i="6"/>
  <c r="N22" i="6"/>
  <c r="N20" i="6"/>
  <c r="O31" i="6"/>
  <c r="O19" i="6"/>
  <c r="O28" i="6"/>
  <c r="O26" i="6"/>
  <c r="O32" i="6"/>
  <c r="O22" i="6"/>
  <c r="O23" i="6"/>
  <c r="N81" i="6" l="1"/>
  <c r="N24" i="6"/>
  <c r="N34" i="6"/>
  <c r="N110" i="6"/>
  <c r="O110" i="6"/>
  <c r="O24" i="6"/>
  <c r="O81" i="6"/>
  <c r="O34" i="6"/>
  <c r="R6" i="6"/>
  <c r="T6" i="6" s="1"/>
  <c r="R8" i="6"/>
  <c r="T8" i="6" s="1"/>
  <c r="R15" i="6"/>
  <c r="T15" i="6" s="1"/>
  <c r="R17" i="6"/>
  <c r="S17" i="6" s="1"/>
  <c r="R18" i="6"/>
  <c r="S18" i="6" s="1"/>
  <c r="R19" i="6"/>
  <c r="S19" i="6" s="1"/>
  <c r="R20" i="6"/>
  <c r="R21" i="6"/>
  <c r="S21" i="6" s="1"/>
  <c r="R22" i="6"/>
  <c r="R23" i="6"/>
  <c r="S23" i="6" s="1"/>
  <c r="R24" i="6"/>
  <c r="S24" i="6" s="1"/>
  <c r="R25" i="6"/>
  <c r="S25" i="6" s="1"/>
  <c r="R26" i="6"/>
  <c r="T26" i="6" s="1"/>
  <c r="R28" i="6"/>
  <c r="R29" i="6"/>
  <c r="S29" i="6" s="1"/>
  <c r="R30" i="6"/>
  <c r="R31" i="6"/>
  <c r="S31" i="6" s="1"/>
  <c r="R32" i="6"/>
  <c r="R33" i="6"/>
  <c r="R34" i="6"/>
  <c r="T34" i="6" s="1"/>
  <c r="R72" i="6"/>
  <c r="T72" i="6" s="1"/>
  <c r="R73" i="6"/>
  <c r="S73" i="6" s="1"/>
  <c r="R74" i="6"/>
  <c r="R75" i="6"/>
  <c r="S75" i="6" s="1"/>
  <c r="R76" i="6"/>
  <c r="S76" i="6" s="1"/>
  <c r="R77" i="6"/>
  <c r="R78" i="6"/>
  <c r="R79" i="6"/>
  <c r="S79" i="6" s="1"/>
  <c r="R80" i="6"/>
  <c r="R110" i="6"/>
  <c r="T110" i="6" s="1"/>
  <c r="R103" i="6"/>
  <c r="S103" i="6" s="1"/>
  <c r="R104" i="6"/>
  <c r="R106" i="6"/>
  <c r="S106" i="6" s="1"/>
  <c r="R107" i="6"/>
  <c r="S107" i="6" s="1"/>
  <c r="R108" i="6"/>
  <c r="S108" i="6" s="1"/>
  <c r="R111" i="6"/>
  <c r="S33" i="6" l="1"/>
  <c r="T33" i="6" s="1"/>
  <c r="S34" i="6"/>
  <c r="T75" i="6"/>
  <c r="S28" i="6"/>
  <c r="T28" i="6" s="1"/>
  <c r="S22" i="6"/>
  <c r="T22" i="6" s="1"/>
  <c r="S77" i="6"/>
  <c r="T77" i="6" s="1"/>
  <c r="S72" i="6"/>
  <c r="T108" i="6"/>
  <c r="T76" i="6"/>
  <c r="S104" i="6"/>
  <c r="T104" i="6" s="1"/>
  <c r="S78" i="6"/>
  <c r="T78" i="6" s="1"/>
  <c r="T25" i="6"/>
  <c r="T29" i="6"/>
  <c r="S74" i="6"/>
  <c r="T74" i="6" s="1"/>
  <c r="S32" i="6"/>
  <c r="T32" i="6" s="1"/>
  <c r="S6" i="6"/>
  <c r="T19" i="6"/>
  <c r="S15" i="6"/>
  <c r="S30" i="6"/>
  <c r="T30" i="6" s="1"/>
  <c r="S8" i="6"/>
  <c r="T18" i="6"/>
  <c r="S80" i="6"/>
  <c r="T80" i="6" s="1"/>
  <c r="T21" i="6"/>
  <c r="S110" i="6"/>
  <c r="S20" i="6"/>
  <c r="T20" i="6" s="1"/>
  <c r="T79" i="6"/>
  <c r="T73" i="6"/>
  <c r="T31" i="6"/>
  <c r="T23" i="6"/>
  <c r="T24" i="6"/>
  <c r="T17" i="6"/>
  <c r="T107" i="6"/>
  <c r="T103" i="6"/>
  <c r="T106" i="6"/>
  <c r="O15" i="6" l="1"/>
  <c r="O17" i="6" s="1"/>
  <c r="N15" i="6"/>
  <c r="N17" i="6" s="1"/>
  <c r="O8" i="6" l="1"/>
  <c r="N8" i="6"/>
  <c r="N114" i="6" l="1"/>
  <c r="N115" i="6" s="1"/>
  <c r="N111" i="6"/>
  <c r="O25" i="6"/>
  <c r="Q25" i="6" s="1"/>
  <c r="P25" i="6"/>
  <c r="M25" i="6"/>
  <c r="L25" i="6"/>
  <c r="I25" i="6"/>
  <c r="H25" i="6"/>
  <c r="M6" i="6" l="1"/>
  <c r="O6" i="6" s="1"/>
  <c r="O11" i="6" s="1"/>
  <c r="O111" i="6" s="1"/>
  <c r="L6" i="6"/>
  <c r="N6" i="6" s="1"/>
  <c r="P109" i="6" l="1"/>
  <c r="N11" i="6"/>
  <c r="P11" i="6" s="1"/>
  <c r="P27" i="6"/>
  <c r="P105" i="6"/>
  <c r="O114" i="6"/>
  <c r="O115" i="6" s="1"/>
  <c r="Q105" i="6" l="1"/>
  <c r="Q109" i="6"/>
  <c r="Q11" i="6"/>
  <c r="Q27" i="6"/>
  <c r="P81" i="6"/>
  <c r="P74" i="6"/>
  <c r="P87" i="6"/>
  <c r="P95" i="6"/>
  <c r="P106" i="6"/>
  <c r="P50" i="6"/>
  <c r="P60" i="6"/>
  <c r="P68" i="6"/>
  <c r="P47" i="6"/>
  <c r="P75" i="6"/>
  <c r="P90" i="6"/>
  <c r="P100" i="6"/>
  <c r="P53" i="6"/>
  <c r="P55" i="6"/>
  <c r="P69" i="6"/>
  <c r="P59" i="6"/>
  <c r="P73" i="6"/>
  <c r="P85" i="6"/>
  <c r="P93" i="6"/>
  <c r="P101" i="6"/>
  <c r="P48" i="6"/>
  <c r="P58" i="6"/>
  <c r="P66" i="6"/>
  <c r="P41" i="6"/>
  <c r="P96" i="6"/>
  <c r="P51" i="6"/>
  <c r="P42" i="6"/>
  <c r="P76" i="6"/>
  <c r="P89" i="6"/>
  <c r="P97" i="6"/>
  <c r="P108" i="6"/>
  <c r="P52" i="6"/>
  <c r="P62" i="6"/>
  <c r="P70" i="6"/>
  <c r="P45" i="6"/>
  <c r="P77" i="6"/>
  <c r="P92" i="6"/>
  <c r="P102" i="6"/>
  <c r="P111" i="6"/>
  <c r="P80" i="6"/>
  <c r="P57" i="6"/>
  <c r="P63" i="6"/>
  <c r="P86" i="6"/>
  <c r="P40" i="6"/>
  <c r="P71" i="6"/>
  <c r="P78" i="6"/>
  <c r="P91" i="6"/>
  <c r="P99" i="6"/>
  <c r="P110" i="6"/>
  <c r="P54" i="6"/>
  <c r="P64" i="6"/>
  <c r="P34" i="6"/>
  <c r="P43" i="6"/>
  <c r="P84" i="6"/>
  <c r="P94" i="6"/>
  <c r="P104" i="6"/>
  <c r="P49" i="6"/>
  <c r="P44" i="6"/>
  <c r="P61" i="6"/>
  <c r="P46" i="6"/>
  <c r="P67" i="6"/>
  <c r="P79" i="6"/>
  <c r="P107" i="6"/>
  <c r="P65" i="6"/>
  <c r="Q81" i="6"/>
  <c r="Q43" i="6"/>
  <c r="Q78" i="6"/>
  <c r="Q91" i="6"/>
  <c r="Q99" i="6"/>
  <c r="Q110" i="6"/>
  <c r="Q54" i="6"/>
  <c r="Q64" i="6"/>
  <c r="Q67" i="6"/>
  <c r="Q111" i="6"/>
  <c r="Q94" i="6"/>
  <c r="Q55" i="6"/>
  <c r="Q69" i="6"/>
  <c r="Q107" i="6"/>
  <c r="Q73" i="6"/>
  <c r="Q51" i="6"/>
  <c r="Q76" i="6"/>
  <c r="Q108" i="6"/>
  <c r="Q70" i="6"/>
  <c r="Q75" i="6"/>
  <c r="Q102" i="6"/>
  <c r="Q80" i="6"/>
  <c r="Q41" i="6"/>
  <c r="Q85" i="6"/>
  <c r="Q93" i="6"/>
  <c r="Q101" i="6"/>
  <c r="Q48" i="6"/>
  <c r="Q58" i="6"/>
  <c r="Q66" i="6"/>
  <c r="Q79" i="6"/>
  <c r="Q53" i="6"/>
  <c r="Q71" i="6"/>
  <c r="Q46" i="6"/>
  <c r="Q100" i="6"/>
  <c r="Q57" i="6"/>
  <c r="Q77" i="6"/>
  <c r="Q97" i="6"/>
  <c r="Q62" i="6"/>
  <c r="Q63" i="6"/>
  <c r="Q65" i="6"/>
  <c r="Q47" i="6"/>
  <c r="Q74" i="6"/>
  <c r="Q87" i="6"/>
  <c r="Q95" i="6"/>
  <c r="Q106" i="6"/>
  <c r="Q50" i="6"/>
  <c r="Q60" i="6"/>
  <c r="Q68" i="6"/>
  <c r="Q84" i="6"/>
  <c r="Q59" i="6"/>
  <c r="Q86" i="6"/>
  <c r="Q42" i="6"/>
  <c r="Q104" i="6"/>
  <c r="Q61" i="6"/>
  <c r="Q96" i="6"/>
  <c r="Q44" i="6"/>
  <c r="Q45" i="6"/>
  <c r="Q89" i="6"/>
  <c r="Q52" i="6"/>
  <c r="Q90" i="6"/>
  <c r="Q92" i="6"/>
  <c r="Q49" i="6"/>
  <c r="Q40" i="6"/>
  <c r="Q13" i="6"/>
  <c r="Q9" i="6"/>
  <c r="P17" i="6"/>
  <c r="P9" i="6"/>
  <c r="Q7" i="6"/>
  <c r="Q10" i="6"/>
  <c r="Q16" i="6"/>
  <c r="Q14" i="6"/>
  <c r="P14" i="6"/>
  <c r="P10" i="6"/>
  <c r="P13" i="6"/>
  <c r="P16" i="6"/>
  <c r="P7" i="6"/>
  <c r="O103" i="6"/>
  <c r="Q103" i="6" s="1"/>
  <c r="O72" i="6"/>
  <c r="Q72" i="6" s="1"/>
  <c r="M72" i="6"/>
  <c r="L72" i="6"/>
  <c r="I72" i="6"/>
  <c r="H72" i="6"/>
  <c r="O18" i="6"/>
  <c r="Q18" i="6" s="1"/>
  <c r="P18" i="6"/>
  <c r="M18" i="6"/>
  <c r="L18" i="6"/>
  <c r="I18" i="6"/>
  <c r="H18" i="6"/>
  <c r="M5" i="6"/>
  <c r="L5" i="6"/>
  <c r="P26" i="6" l="1"/>
  <c r="P8" i="6"/>
  <c r="P22" i="6"/>
  <c r="P30" i="6"/>
  <c r="P33" i="6"/>
  <c r="P31" i="6"/>
  <c r="P19" i="6"/>
  <c r="P23" i="6"/>
  <c r="P24" i="6"/>
  <c r="P15" i="6"/>
  <c r="P20" i="6"/>
  <c r="P28" i="6"/>
  <c r="P32" i="6"/>
  <c r="P21" i="6"/>
  <c r="P29" i="6"/>
  <c r="P6" i="6"/>
  <c r="Q6" i="6"/>
  <c r="Q17" i="6"/>
  <c r="Q21" i="6"/>
  <c r="Q24" i="6"/>
  <c r="Q29" i="6"/>
  <c r="Q34" i="6"/>
  <c r="Q8" i="6"/>
  <c r="Q22" i="6"/>
  <c r="Q30" i="6"/>
  <c r="Q33" i="6"/>
  <c r="Q19" i="6"/>
  <c r="Q23" i="6"/>
  <c r="Q26" i="6"/>
  <c r="Q31" i="6"/>
  <c r="Q15" i="6"/>
  <c r="Q20" i="6"/>
  <c r="Q28" i="6"/>
  <c r="Q32" i="6"/>
</calcChain>
</file>

<file path=xl/comments1.xml><?xml version="1.0" encoding="utf-8"?>
<comments xmlns="http://schemas.openxmlformats.org/spreadsheetml/2006/main">
  <authors>
    <author>Autor</author>
  </authors>
  <commentList>
    <comment ref="F29" authorId="0" shapeId="0">
      <text>
        <r>
          <rPr>
            <sz val="8"/>
            <color indexed="81"/>
            <rFont val="Tahoma"/>
            <family val="2"/>
          </rPr>
          <t>taludes recomendáveis:
10:1 (rocha)
5:1 (argila)
3:1 (argila arenosa)
1:1 (arenoso e silte)
V:1 (vertical - escorado))</t>
        </r>
      </text>
    </comment>
    <comment ref="F140" authorId="0" shapeId="0">
      <text>
        <r>
          <rPr>
            <b/>
            <sz val="9"/>
            <color indexed="81"/>
            <rFont val="Segoe UI"/>
            <family val="2"/>
          </rPr>
          <t>Autor:</t>
        </r>
        <r>
          <rPr>
            <sz val="9"/>
            <color indexed="81"/>
            <rFont val="Segoe UI"/>
            <family val="2"/>
          </rPr>
          <t xml:space="preserve">
V. reaterro / produção do serviço 14m³/h</t>
        </r>
      </text>
    </comment>
  </commentList>
</comments>
</file>

<file path=xl/comments2.xml><?xml version="1.0" encoding="utf-8"?>
<comments xmlns="http://schemas.openxmlformats.org/spreadsheetml/2006/main">
  <authors>
    <author>Autor</author>
  </authors>
  <commentList>
    <comment ref="F17" authorId="0" shapeId="0">
      <text>
        <r>
          <rPr>
            <b/>
            <sz val="9"/>
            <color indexed="81"/>
            <rFont val="Segoe UI"/>
            <family val="2"/>
          </rPr>
          <t xml:space="preserve">Autor:
</t>
        </r>
      </text>
    </comment>
  </commentList>
</comments>
</file>

<file path=xl/comments3.xml><?xml version="1.0" encoding="utf-8"?>
<comments xmlns="http://schemas.openxmlformats.org/spreadsheetml/2006/main">
  <authors>
    <author>Autor</author>
  </authors>
  <commentList>
    <comment ref="G5" authorId="0" shapeId="0">
      <text>
        <r>
          <rPr>
            <sz val="9"/>
            <color indexed="81"/>
            <rFont val="Tahoma"/>
            <family val="2"/>
          </rPr>
          <t>Se for simples: MFs/s+MFc/s
Se for dupla: 2x MFc/s</t>
        </r>
      </text>
    </comment>
    <comment ref="H5" authorId="0" shapeId="0">
      <text>
        <r>
          <rPr>
            <sz val="9"/>
            <color indexed="81"/>
            <rFont val="Tahoma"/>
            <family val="2"/>
          </rPr>
          <t>Se for simples: MFs/s+MFc/s
Se for dupla: 2x MFc/s</t>
        </r>
      </text>
    </comment>
  </commentList>
</comments>
</file>

<file path=xl/sharedStrings.xml><?xml version="1.0" encoding="utf-8"?>
<sst xmlns="http://schemas.openxmlformats.org/spreadsheetml/2006/main" count="101591" uniqueCount="34634">
  <si>
    <t>CODIGO</t>
  </si>
  <si>
    <t>un</t>
  </si>
  <si>
    <t>m</t>
  </si>
  <si>
    <t>m²</t>
  </si>
  <si>
    <t>m³</t>
  </si>
  <si>
    <t>h</t>
  </si>
  <si>
    <t>74221/001</t>
  </si>
  <si>
    <t>88326</t>
  </si>
  <si>
    <t>m³.km</t>
  </si>
  <si>
    <t>90085</t>
  </si>
  <si>
    <t>90778</t>
  </si>
  <si>
    <t>74209/001</t>
  </si>
  <si>
    <t>85423</t>
  </si>
  <si>
    <t>90781</t>
  </si>
  <si>
    <t>88253</t>
  </si>
  <si>
    <t>72840</t>
  </si>
  <si>
    <t>72947</t>
  </si>
  <si>
    <t>NUM</t>
  </si>
  <si>
    <t>ITEM</t>
  </si>
  <si>
    <t>DMT</t>
  </si>
  <si>
    <t>UNID</t>
  </si>
  <si>
    <t>CUSTO UNIT. SEM DES</t>
  </si>
  <si>
    <t>CUSTO UNIT. DES</t>
  </si>
  <si>
    <t>BDI SEM DES</t>
  </si>
  <si>
    <t>BDI  DES</t>
  </si>
  <si>
    <t>PREÇO UNIT. SEM DES</t>
  </si>
  <si>
    <t>PREÇO UNIT.   DES</t>
  </si>
  <si>
    <t>TOTAL SEM DES</t>
  </si>
  <si>
    <t>TOTAL  DES</t>
  </si>
  <si>
    <t>01</t>
  </si>
  <si>
    <t>SERVIÇOS PRELIMINARES</t>
  </si>
  <si>
    <t>01.01</t>
  </si>
  <si>
    <t>01.03</t>
  </si>
  <si>
    <t>01.04</t>
  </si>
  <si>
    <t/>
  </si>
  <si>
    <t>SUBTOTAL</t>
  </si>
  <si>
    <t>02</t>
  </si>
  <si>
    <t>02.01</t>
  </si>
  <si>
    <t>02.02</t>
  </si>
  <si>
    <t>04</t>
  </si>
  <si>
    <t>04.01</t>
  </si>
  <si>
    <t>04.02</t>
  </si>
  <si>
    <t>04.03</t>
  </si>
  <si>
    <t>05</t>
  </si>
  <si>
    <t>05.01</t>
  </si>
  <si>
    <t>06</t>
  </si>
  <si>
    <t>06.01</t>
  </si>
  <si>
    <t>07</t>
  </si>
  <si>
    <t>ADMINISTRAÇÃO LOCAL DO CANTEIRO DA OBRA</t>
  </si>
  <si>
    <t>TOTAL</t>
  </si>
  <si>
    <t>07.01</t>
  </si>
  <si>
    <t>07.02</t>
  </si>
  <si>
    <t>07.03</t>
  </si>
  <si>
    <t>93358</t>
  </si>
  <si>
    <t>SERVIÇOS</t>
  </si>
  <si>
    <t>MATERIAIS</t>
  </si>
  <si>
    <t>Nome do Município</t>
  </si>
  <si>
    <t>Alíquota</t>
  </si>
  <si>
    <t>% Sobre a NF</t>
  </si>
  <si>
    <t>Adotado</t>
  </si>
  <si>
    <t>Risco</t>
  </si>
  <si>
    <t>Seguro+Garantia</t>
  </si>
  <si>
    <t>Despesas Financeiras</t>
  </si>
  <si>
    <t>Administração Central</t>
  </si>
  <si>
    <t>Lucro</t>
  </si>
  <si>
    <t>PIS</t>
  </si>
  <si>
    <t>COFINS</t>
  </si>
  <si>
    <t>ISS</t>
  </si>
  <si>
    <t>INSS Desonerado</t>
  </si>
  <si>
    <t>INSS Onerado</t>
  </si>
  <si>
    <t>Tributos Desonerado</t>
  </si>
  <si>
    <t>Tributos Onerado</t>
  </si>
  <si>
    <t>BDI Desonerado</t>
  </si>
  <si>
    <t>BDI Onerado</t>
  </si>
  <si>
    <t>Água Clara</t>
  </si>
  <si>
    <t>Alcinópolis</t>
  </si>
  <si>
    <t>Amambai</t>
  </si>
  <si>
    <t>Anastácio</t>
  </si>
  <si>
    <t>Anaurilândia</t>
  </si>
  <si>
    <t>Angélica</t>
  </si>
  <si>
    <t>Antonio João</t>
  </si>
  <si>
    <t>Aparecida do Taboado</t>
  </si>
  <si>
    <t>Aquidauana</t>
  </si>
  <si>
    <t>Aral Moreira</t>
  </si>
  <si>
    <t>Bandeirantes</t>
  </si>
  <si>
    <t>Bataguassu</t>
  </si>
  <si>
    <t>Batayporã</t>
  </si>
  <si>
    <t>Bela Vista</t>
  </si>
  <si>
    <t>Bodoquena</t>
  </si>
  <si>
    <t>Bonito</t>
  </si>
  <si>
    <t>Brasilândia</t>
  </si>
  <si>
    <t>Caarapó</t>
  </si>
  <si>
    <t>Camapuã</t>
  </si>
  <si>
    <t>Campo Grande</t>
  </si>
  <si>
    <t>Caracol</t>
  </si>
  <si>
    <t>Cassilândia</t>
  </si>
  <si>
    <t>Chapadão do Sul</t>
  </si>
  <si>
    <t>Corguinho</t>
  </si>
  <si>
    <t>Coronel Sapucaia</t>
  </si>
  <si>
    <t>Corumbá</t>
  </si>
  <si>
    <t>Costa Rica</t>
  </si>
  <si>
    <t>Coxim</t>
  </si>
  <si>
    <t>Deodápolis</t>
  </si>
  <si>
    <t>Dois Irmãos do Buriti</t>
  </si>
  <si>
    <t>Douradina</t>
  </si>
  <si>
    <t>Dourados</t>
  </si>
  <si>
    <t>Eldorado</t>
  </si>
  <si>
    <t>Fátima do Sul</t>
  </si>
  <si>
    <t>Figueirão</t>
  </si>
  <si>
    <t>Glória de Dourados</t>
  </si>
  <si>
    <t>Guia Lopes da Laguna</t>
  </si>
  <si>
    <t>Iguatemi</t>
  </si>
  <si>
    <t>Inocência</t>
  </si>
  <si>
    <t>Itaporã</t>
  </si>
  <si>
    <t>Itaquiraí</t>
  </si>
  <si>
    <t>Ivinhema</t>
  </si>
  <si>
    <t>Japorã</t>
  </si>
  <si>
    <t>Jaraguari</t>
  </si>
  <si>
    <t>Jardim</t>
  </si>
  <si>
    <t>Jateí</t>
  </si>
  <si>
    <t>Juti</t>
  </si>
  <si>
    <t>Ladário</t>
  </si>
  <si>
    <t>Laguna Carapã</t>
  </si>
  <si>
    <t>Maracaju</t>
  </si>
  <si>
    <t>Miranda</t>
  </si>
  <si>
    <t>Mundo Novo</t>
  </si>
  <si>
    <t>Naviraí</t>
  </si>
  <si>
    <t>Nioaque</t>
  </si>
  <si>
    <t>Nova Alvorada do Sul</t>
  </si>
  <si>
    <t>Nova Andradina</t>
  </si>
  <si>
    <t>Novo Horizonte do Sul</t>
  </si>
  <si>
    <t>Paraíso das Águas</t>
  </si>
  <si>
    <t>Paranaíba</t>
  </si>
  <si>
    <t>Paranhos</t>
  </si>
  <si>
    <t>Pedro Gomes</t>
  </si>
  <si>
    <t>Ponta Porã</t>
  </si>
  <si>
    <t>Porto Murtinho</t>
  </si>
  <si>
    <t>Ribas do Rio Pardo</t>
  </si>
  <si>
    <t>Rio Brilhante</t>
  </si>
  <si>
    <t>Rio Negro</t>
  </si>
  <si>
    <t>Rio Verde de Mato Grosso</t>
  </si>
  <si>
    <t>Rochedo</t>
  </si>
  <si>
    <t>Santa Rita do Pardo</t>
  </si>
  <si>
    <t>São Gabriel do Oeste</t>
  </si>
  <si>
    <t>Selvíria</t>
  </si>
  <si>
    <t>Sete Quedas</t>
  </si>
  <si>
    <t>Sidrolândia</t>
  </si>
  <si>
    <t>Sonora</t>
  </si>
  <si>
    <t>Tacuru</t>
  </si>
  <si>
    <t>Taquarussu</t>
  </si>
  <si>
    <t>Terenos</t>
  </si>
  <si>
    <t>Três Lagoas</t>
  </si>
  <si>
    <t>Vicentina</t>
  </si>
  <si>
    <t>DESCRIÇÃO</t>
  </si>
  <si>
    <t>88321</t>
  </si>
  <si>
    <t>t.km</t>
  </si>
  <si>
    <t>Sinalização horizontal com tinta retrorrefletiva a base de resina acrílica com microesferas de vidro</t>
  </si>
  <si>
    <t>Placa de obra em chapa de aço galvanizado</t>
  </si>
  <si>
    <t>Vigia noturno com encargos complementares</t>
  </si>
  <si>
    <t>Técnico de laboratório com encargos complementares</t>
  </si>
  <si>
    <t>Topografo com encargos complementares</t>
  </si>
  <si>
    <t>03</t>
  </si>
  <si>
    <t>03.01</t>
  </si>
  <si>
    <t>03.02</t>
  </si>
  <si>
    <t>06.02</t>
  </si>
  <si>
    <t>01.05</t>
  </si>
  <si>
    <t>01.06</t>
  </si>
  <si>
    <t>04.04</t>
  </si>
  <si>
    <t>06.03</t>
  </si>
  <si>
    <t>06.04</t>
  </si>
  <si>
    <t>SINALIZAÇÃO VIÁRIA</t>
  </si>
  <si>
    <t>01.07</t>
  </si>
  <si>
    <t>Isolamento de obra com tela plástica com malha de 5mm</t>
  </si>
  <si>
    <t>Sinalização de transito - noturna</t>
  </si>
  <si>
    <t>Transporte comercial com caminhão carroceria 9 T, rodovia pavimentada</t>
  </si>
  <si>
    <t>Auxiliar de Topógrafo com encargos complementares</t>
  </si>
  <si>
    <t>06.05</t>
  </si>
  <si>
    <t>03.03</t>
  </si>
  <si>
    <t>03.04</t>
  </si>
  <si>
    <t>06.06</t>
  </si>
  <si>
    <t>08</t>
  </si>
  <si>
    <t>08.01</t>
  </si>
  <si>
    <t>08.02</t>
  </si>
  <si>
    <t>08.03</t>
  </si>
  <si>
    <t>08.04</t>
  </si>
  <si>
    <t>08.05</t>
  </si>
  <si>
    <t>08.06</t>
  </si>
  <si>
    <t>unidade de medida</t>
  </si>
  <si>
    <t>quantidade</t>
  </si>
  <si>
    <t>preço</t>
  </si>
  <si>
    <t>05.02</t>
  </si>
  <si>
    <t>05.03</t>
  </si>
  <si>
    <t>IUP30075</t>
  </si>
  <si>
    <t>Execução de imprimação com emulsão asfáltica a base d'água.</t>
  </si>
  <si>
    <t>01.02</t>
  </si>
  <si>
    <t>Engenheiro Civil de obra pleno com encargos complementares</t>
  </si>
  <si>
    <t>90776</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</si>
  <si>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</si>
  <si>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manual de vala com profundidade menor ou igual a 1,30 m. Af_03/2016</t>
  </si>
  <si>
    <t>Encarregado geral com encargos complementares</t>
  </si>
  <si>
    <t>ton</t>
  </si>
  <si>
    <t>10775</t>
  </si>
  <si>
    <t>13244</t>
  </si>
  <si>
    <t>MICRODRENAGEM - TERRAPLENAGEM</t>
  </si>
  <si>
    <t>93362</t>
  </si>
  <si>
    <t>95876</t>
  </si>
  <si>
    <t>94110</t>
  </si>
  <si>
    <t>73697</t>
  </si>
  <si>
    <t>72888</t>
  </si>
  <si>
    <t>MICRODRENAGEM-DISPOSITIVOS AUXILIARES</t>
  </si>
  <si>
    <t>92828</t>
  </si>
  <si>
    <t>72850</t>
  </si>
  <si>
    <t>92415</t>
  </si>
  <si>
    <t>IMPLANTAÇÃO ASFÁLTICA - TERRAPLENAGEM</t>
  </si>
  <si>
    <t>6079</t>
  </si>
  <si>
    <t>96385</t>
  </si>
  <si>
    <t>100574</t>
  </si>
  <si>
    <t>IMPLANTAÇÃO ASFÁLTICA - PAVIMENTAÇÃO</t>
  </si>
  <si>
    <t>100576</t>
  </si>
  <si>
    <t>95879</t>
  </si>
  <si>
    <t>72891</t>
  </si>
  <si>
    <t>05.04</t>
  </si>
  <si>
    <t>05.05</t>
  </si>
  <si>
    <t>IUS20019</t>
  </si>
  <si>
    <t>02.03</t>
  </si>
  <si>
    <t>02.04</t>
  </si>
  <si>
    <t>02.05</t>
  </si>
  <si>
    <t>02.06</t>
  </si>
  <si>
    <t>02.07</t>
  </si>
  <si>
    <t>02.08</t>
  </si>
  <si>
    <t>06.07</t>
  </si>
  <si>
    <t>06.08</t>
  </si>
  <si>
    <t>06.09</t>
  </si>
  <si>
    <t>07.04</t>
  </si>
  <si>
    <t>Locação de container 2,30 x 6,00 m, alt. 2,50 m, com 1 sanitário, para escritório, completo, sem divisórias internas</t>
  </si>
  <si>
    <t>Cone de sinalização em PVC rígido com faixa refletiva, H = 70/76 cm</t>
  </si>
  <si>
    <t>Reaterro mecanizado de vala com escavadeira hidráulica (capacidade da caçamba: 0,8 m³ / potência: 111 HP), largura de 1,5 a 2,5 m, profundidade de 1,5 a 3,0 m, com solo de 1ª categoria em locais com alto nível de interferência. Af_04/2016</t>
  </si>
  <si>
    <t>Transporte com caminhão basculante de 14 m³, em via urbana pavimentada, dmt até 30 km (unidade: m³xkm). Af_12/2016</t>
  </si>
  <si>
    <t>Lastro com preparo de fundo, largura maior ou igual a 1,5 m, com camada de brita, lançamento manual, em local com nível alto de interferência. af_06/2016</t>
  </si>
  <si>
    <t>Enrocamento manual, sem arrumação do material</t>
  </si>
  <si>
    <t>Carga, manobras e descarga de areia, brita, pedra de mão e solos com caminhão basculante 6 m³ (descarga livre)</t>
  </si>
  <si>
    <t>Assentamento de tubo de concreto para redes coletoras de águas pluviais, diâmetro de 1000 mm, junta rígida, instalado em local com alto nível de interferências (não inclui fornecimento). af_12/2015</t>
  </si>
  <si>
    <t>Carga, manobras e descarga de materiais diversos, com caminhão carroceria 9T (carga e descarga manuais)</t>
  </si>
  <si>
    <t>Montagem e desmontagem de fôrma de pilares retangulares e estruturas similares com área média das seções maior que 0,25 m², pé-direito simples, em chapa de madeira compensada resinada, 2 utilizações. af_12/2015</t>
  </si>
  <si>
    <t>Argila, argila vermelha ou argila arenosa (retirada na jazida, sem transporte)</t>
  </si>
  <si>
    <t>Espalhamento de material com trator de esteiras. Af_11/2019</t>
  </si>
  <si>
    <t>Execução e compactação de aterro com solo predominantemente argiloso - exclusive solo, escavação, carga e transporte. Af_11/2019</t>
  </si>
  <si>
    <t>Regularização e compactação de subleito de solo predominantemente argiloso. Af_11/2019</t>
  </si>
  <si>
    <t>Transporte com caminhão basculante de 14 m³, em via urbana pavimentada, dmt até 30 km (unidade: txkm). Af_12/2016</t>
  </si>
  <si>
    <t>Carga, manobras e descarga de mistura betuminosa a quente, com caminhão basculante 6 m³, descarga em vibro-acabadora</t>
  </si>
  <si>
    <t>Tacha refletiva monodirecional, padrão DNIT, fornecimento e fixado com cola poliéster</t>
  </si>
  <si>
    <t>mês</t>
  </si>
  <si>
    <t>74142/003</t>
  </si>
  <si>
    <t>73822/002</t>
  </si>
  <si>
    <t>IUI00003</t>
  </si>
  <si>
    <t>97636</t>
  </si>
  <si>
    <t>IUC10026</t>
  </si>
  <si>
    <t>72897</t>
  </si>
  <si>
    <t>83358</t>
  </si>
  <si>
    <t>72915</t>
  </si>
  <si>
    <t>90100</t>
  </si>
  <si>
    <t>90082</t>
  </si>
  <si>
    <t>94040</t>
  </si>
  <si>
    <t>94098</t>
  </si>
  <si>
    <t>94100</t>
  </si>
  <si>
    <t>93375</t>
  </si>
  <si>
    <t>74151/001</t>
  </si>
  <si>
    <t>7781</t>
  </si>
  <si>
    <t>7791</t>
  </si>
  <si>
    <t>7750</t>
  </si>
  <si>
    <t>7753</t>
  </si>
  <si>
    <t>92821</t>
  </si>
  <si>
    <t>92824</t>
  </si>
  <si>
    <t>92826</t>
  </si>
  <si>
    <t>IUD20087</t>
  </si>
  <si>
    <t>98051</t>
  </si>
  <si>
    <t>83627</t>
  </si>
  <si>
    <t>IUD20006</t>
  </si>
  <si>
    <t>IUD20007</t>
  </si>
  <si>
    <t>IUD20008</t>
  </si>
  <si>
    <t>93593</t>
  </si>
  <si>
    <t>MICRODRENAGEM - SERVIÇOS DE ESTRUTURAS  - DESCIDA D'ÁGUA - TRECHOS 21 E 25</t>
  </si>
  <si>
    <t>94963</t>
  </si>
  <si>
    <t>94966</t>
  </si>
  <si>
    <t>74157/004</t>
  </si>
  <si>
    <t>100342</t>
  </si>
  <si>
    <t>100343</t>
  </si>
  <si>
    <t>85662</t>
  </si>
  <si>
    <t>73301</t>
  </si>
  <si>
    <t>MICRODRENAGEM - GUARDA CORPO</t>
  </si>
  <si>
    <t>96543</t>
  </si>
  <si>
    <t>21013</t>
  </si>
  <si>
    <t>MICRODRENAGEM - RECOMPOSIÇÃO DO PAVIMENTO</t>
  </si>
  <si>
    <t>90099</t>
  </si>
  <si>
    <t>96400</t>
  </si>
  <si>
    <t>96401</t>
  </si>
  <si>
    <t>IUP30078</t>
  </si>
  <si>
    <t>93176</t>
  </si>
  <si>
    <t>83338</t>
  </si>
  <si>
    <t>74010/001</t>
  </si>
  <si>
    <t>SERVIÇOS COMPLEMENTARES</t>
  </si>
  <si>
    <t>IUP30001</t>
  </si>
  <si>
    <t>IUP30003</t>
  </si>
  <si>
    <t>PASSEIO COM ACESSIBILIDADE</t>
  </si>
  <si>
    <t>85422</t>
  </si>
  <si>
    <t>95875</t>
  </si>
  <si>
    <t>94962</t>
  </si>
  <si>
    <t>68333</t>
  </si>
  <si>
    <t>85180</t>
  </si>
  <si>
    <t>IUP30008</t>
  </si>
  <si>
    <t>73916/002</t>
  </si>
  <si>
    <t>IUS20001</t>
  </si>
  <si>
    <t>03.05</t>
  </si>
  <si>
    <t>03.06</t>
  </si>
  <si>
    <t>03.07</t>
  </si>
  <si>
    <t>03.08</t>
  </si>
  <si>
    <t>03.09</t>
  </si>
  <si>
    <t>03.10</t>
  </si>
  <si>
    <t>03.11</t>
  </si>
  <si>
    <t>03.12</t>
  </si>
  <si>
    <t>03.13</t>
  </si>
  <si>
    <t>03.14</t>
  </si>
  <si>
    <t>03.15</t>
  </si>
  <si>
    <t>03.16</t>
  </si>
  <si>
    <t>03.17</t>
  </si>
  <si>
    <t>03.18</t>
  </si>
  <si>
    <t>04.05</t>
  </si>
  <si>
    <t>04.06</t>
  </si>
  <si>
    <t>04.07</t>
  </si>
  <si>
    <t>04.08</t>
  </si>
  <si>
    <t>04.09</t>
  </si>
  <si>
    <t>04.10</t>
  </si>
  <si>
    <t>02.09</t>
  </si>
  <si>
    <t>02.10</t>
  </si>
  <si>
    <t>02.11</t>
  </si>
  <si>
    <t>02.12</t>
  </si>
  <si>
    <t>02.13</t>
  </si>
  <si>
    <t>02.14</t>
  </si>
  <si>
    <t>02.15</t>
  </si>
  <si>
    <t>02.16</t>
  </si>
  <si>
    <t>02.17</t>
  </si>
  <si>
    <t>02.18</t>
  </si>
  <si>
    <t>02.19</t>
  </si>
  <si>
    <t>02.20</t>
  </si>
  <si>
    <t>02.21</t>
  </si>
  <si>
    <t>02.22</t>
  </si>
  <si>
    <t>01.08</t>
  </si>
  <si>
    <t>01.09</t>
  </si>
  <si>
    <t>01.10</t>
  </si>
  <si>
    <t>01.11</t>
  </si>
  <si>
    <t>01.12</t>
  </si>
  <si>
    <t>01.13</t>
  </si>
  <si>
    <t>07.05</t>
  </si>
  <si>
    <t>07.06</t>
  </si>
  <si>
    <t>07.07</t>
  </si>
  <si>
    <t>07.08</t>
  </si>
  <si>
    <t>07.09</t>
  </si>
  <si>
    <t>07.10</t>
  </si>
  <si>
    <t>08.07</t>
  </si>
  <si>
    <t>08.08</t>
  </si>
  <si>
    <t>08.09</t>
  </si>
  <si>
    <t>08.10</t>
  </si>
  <si>
    <t>09</t>
  </si>
  <si>
    <t>09.01</t>
  </si>
  <si>
    <t>09.02</t>
  </si>
  <si>
    <t>09.03</t>
  </si>
  <si>
    <t>09.04</t>
  </si>
  <si>
    <t>10</t>
  </si>
  <si>
    <t>10.01</t>
  </si>
  <si>
    <t>10.02</t>
  </si>
  <si>
    <t>10.03</t>
  </si>
  <si>
    <t>10.04</t>
  </si>
  <si>
    <t>10.05</t>
  </si>
  <si>
    <t>10.06</t>
  </si>
  <si>
    <t>10.07</t>
  </si>
  <si>
    <t>10.08</t>
  </si>
  <si>
    <t>10.09</t>
  </si>
  <si>
    <t>10.10</t>
  </si>
  <si>
    <t>10.11</t>
  </si>
  <si>
    <t>10.12</t>
  </si>
  <si>
    <t>11</t>
  </si>
  <si>
    <t>11.01</t>
  </si>
  <si>
    <t>12.01</t>
  </si>
  <si>
    <t>11.02</t>
  </si>
  <si>
    <t>11.03</t>
  </si>
  <si>
    <t>11.04</t>
  </si>
  <si>
    <t>12</t>
  </si>
  <si>
    <t>12.02</t>
  </si>
  <si>
    <t>12.03</t>
  </si>
  <si>
    <t>12.04</t>
  </si>
  <si>
    <t>12.05</t>
  </si>
  <si>
    <t>12.06</t>
  </si>
  <si>
    <t>IUD30107</t>
  </si>
  <si>
    <t>74205/001</t>
  </si>
  <si>
    <t>07.11</t>
  </si>
  <si>
    <t>Volume</t>
  </si>
  <si>
    <t>Quantidade</t>
  </si>
  <si>
    <t>95995</t>
  </si>
  <si>
    <t>iup30075</t>
  </si>
  <si>
    <t>Cerca com mourões de madeira, 7,5x7,5cm, espaçamento de 2m, altura livre de 2m, cravados 0,5m, com 8 fios de arame farpado nº 14 classe 250</t>
  </si>
  <si>
    <t>Limpeza mecanizada de terreno com remoção de camada vegetal, utilizando motoniveladora</t>
  </si>
  <si>
    <t>Sinalização de advertência de obra com placa (fundo laranja) sobre cavalete, conforme ABNT-NBR-7678</t>
  </si>
  <si>
    <t>Demolição parcial de pavimento asfáltico, de forma mecanizada, sem reaproveitamento. Af_12/2017</t>
  </si>
  <si>
    <t>Demolição de concreto simples (Ref. Sinapi 73616)</t>
  </si>
  <si>
    <t>CARGA MANUAL DE ENTULHO EM CAMINHAO BASCULANTE 6 M3</t>
  </si>
  <si>
    <t>Transporte de pavimentação removida (rodovias não urbanas)</t>
  </si>
  <si>
    <t>Escavação mecânica de vala em material de 2a. Categoria até 2 m de profundidade com utilização de escavadeira hidráulica</t>
  </si>
  <si>
    <t>Escavação mecanizada de vala com prof. Até 1,5 m (média entre montante e jusante/uma composição por trecho), com retroescavadeira (0,26 m³/88 HP), larg. De 0,8 m a 1,5 m, em solo de 1a categoria, em locais com alto nível de interferência. Af_01/2015</t>
  </si>
  <si>
    <t>Escavação mecanizada de vala com prof. Até 1,5 m (média entre montante e jusante/uma composição por trecho), com escavadeira hidráulica (0,8 m³), larg. De 1,5 m a 2,5 m, em solo de 1a categoria, em locais com alto nível de interferência. Af_01/2015</t>
  </si>
  <si>
    <t>Escoramento de vala, tipo pontaleteamento, com profundidade de 1,5 a 3,0 m, largura maior ou igual a 1,5 m e menor que 2,5 m, em local com nível alto de interferência. af_06/2016</t>
  </si>
  <si>
    <t>Preparo de fundo de vala com largura menor que 1,5 m, em local com nível alto de interferência. af_06/2016</t>
  </si>
  <si>
    <t>Preparo de fundo de vala com largura maior ou igual a 1,5 m e menor que 2,5 m, em local com nível alto de interferência. af_06/2016</t>
  </si>
  <si>
    <t>Reaterro mecanizado de vala com retroescavadeira (capacidade da caçamba da retro: 0,26 m³ / potência: 88 hp), largura de 0,8 a 1,5 m, profundidade até 1,5 m, com solo de 1ª categoria em locais com alto nível de interferência. Af_04/2016</t>
  </si>
  <si>
    <t>Escavação e carga material 1a categoria, utilizando trator de esteiras de 110 a 160hp com lamina, peso operacional * 13t  e Pá carregadeira com 170 HP.</t>
  </si>
  <si>
    <t>Hidrossemeadura (REF SICRO 4413905)</t>
  </si>
  <si>
    <t>Tubo de concreto simples, classe- PS1, PB, DN 400 mm, para águas pluviais (NBR 8890)</t>
  </si>
  <si>
    <t>Tubo de concreto simples, classe- PS1, PB, DN 600 mm, para águas pluviais (NBR 8890)</t>
  </si>
  <si>
    <t>Tubo concreto armado, classe PA-1, PB, DN 800 mm, para águas pluviais (NBR 8890)</t>
  </si>
  <si>
    <t>Tubo concreto armado, classe PA-1, PB, DN 1000 mm, para águas pluviais (NBR 8890)</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</si>
  <si>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</si>
  <si>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</si>
  <si>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</si>
  <si>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PV-1 - Poço-de-visita 2,32x2,32m, em alv. de bloco estrutural, rev. int. com argam.  1:3, lastro de brita 12cm, berço 18cm em conc. fck = 15 MPa, laje de 12cm em conc. armado fck = 20 MPa, incl. forma, escav. manual e reat. apiloado. Excl. pescoço e tampão</t>
  </si>
  <si>
    <t>Chaminé circular para poço de visita para esgoto, em alvenaria com tijolos cerâmicos maciços, diâmetro interno = 0,6 m. af_05/2018</t>
  </si>
  <si>
    <t>Tampão fofo articulado, classe B125 carga max 12,5 T, redondo tampa 600 mm, rede pluvial/esgoto, p = chaminé cx areia / poço visita assentado com arg cim/areia 1:4, fornecimento e assentamento</t>
  </si>
  <si>
    <t>BLSC - Boca-de-lobo simples, em concreto simples fck 20 MPa, incluindo forma, escavação, calçamento ao redor e frelha em FoFo tipo pesada, conforme projeto</t>
  </si>
  <si>
    <t>BLDC - Boca-de-lobo dupla, em concreto simples fck 20 MPa, incluindo forma, escavação, calçamento ao redor e grelhas em FoFo tipo pesada, conforme projeto</t>
  </si>
  <si>
    <t>BLTC - Boca-de-lobo tripla, em concreto simples fck 20 MPa, incluindo forma, escavação, calçamento ao redor e grelhas em f°f° tipo pesada, conforme projeto</t>
  </si>
  <si>
    <t>Transporte com caminhão basculante de 14 m³, em via urbana pavimentada, dmt acima de 30 km (unidade: m³xkm). Af_04/2016</t>
  </si>
  <si>
    <t>Concreto fck = 15MPa, traço 1:3,4:3,5 (cimento/ areia média/ brita 1) - preparo mecânico com betoneira 400 L. af_07/2016</t>
  </si>
  <si>
    <t>Concreto fck = 30MPa, traço 1:2,1:2,5 (cimento/ areia média/ brita 1) - preparo mecânico com betoneira 400 L. af_07/2016</t>
  </si>
  <si>
    <t>Lançamento/aplicação manual de concreto em fundações</t>
  </si>
  <si>
    <t>ARMAÇÃO DE CORTINA DE CONTENÇÃO EM CONCRETO ARMADO, COM AÇO CA-50 DE 6,3 MM - MONTAGEM. AF_07/2019</t>
  </si>
  <si>
    <t>ARMAÇÃO DE CORTINA DE CONTENÇÃO EM CONCRETO ARMADO, COM AÇO CA-50 DE 8 MM - MONTAGEM. AF_07/2019</t>
  </si>
  <si>
    <t>Armação em tela de aço soldada nervurada Q-92, aço CA-60, 4,2mm, malha 15x15cm</t>
  </si>
  <si>
    <t>Escoramento formas até H = 3,30m, com madeira de 3a qualidade, não aparelhada, aproveitamento tabuas 3x e prumos 4x.</t>
  </si>
  <si>
    <t>Armação de bloco, viga baldrame e sapata utilizando aço CA-60 de 5 mm - montagem. af_06/2017</t>
  </si>
  <si>
    <t>Tubo aço galvanizado com costura, classe leve, DN 50 mm ( 2"), E = 3,00 mm, *4,40* kg/m (NBR 5580)</t>
  </si>
  <si>
    <t>Escavação mecanizada de vala com prof. Até 1,5 m (média entre montante e jusante/uma composição por trecho), com retroescavadeira (0,26 m³/88 HP), larg. Menor que 0,8 m, em solo de 1a categoria, em locais com alto nível de interferência. Af_01/2015</t>
  </si>
  <si>
    <t>Execução e compactação de base e ou sub base para pavimentação de macadame seco - exclusive carga e transporte. Af_11/2019</t>
  </si>
  <si>
    <t>CBUQ - aplicação manual em fechamento de vala e remendos. Incluindo fornecimento dos materiais e compactação com rolo tandem compacto. Exclusive transporte.</t>
  </si>
  <si>
    <t>Transporte de material asfáltico, com caminhão com capacidade de 30000 L em rodovia pavimentada para distâncias médias de transporte superiores a 100 km. af_02/2016</t>
  </si>
  <si>
    <t>Escavação mecânica de material 1a. Categoria, proveniente de corte de subleito (c/trator esteiras  160hp)</t>
  </si>
  <si>
    <t>Carga e descarga mecânica de solo utilizando caminhão basculante 6,0m³/16t e Pá carregadeira sobre pneus 128 HP, capacidade da caçamba 1,7 a 2,8 m³, peso operacional 11632 kg</t>
  </si>
  <si>
    <t>Escavação mecânica, a ceu aberto, em material de 1a categoria, com escavadeira hidráulica, capacidade de 0,78 m³</t>
  </si>
  <si>
    <t>Execução de imprimação com asfalto diluído CM-30. Af_11/2019</t>
  </si>
  <si>
    <t>Execução de pavimento com aplicação de concreto asfáltico, camada de rolamento - exclusive carga e transporte. Af_11/2019</t>
  </si>
  <si>
    <t>Meio-fio com sarjeta, concreto fck=15 MPa, seção 615 cm², moldado no local, inclusive escavação e pintura a cal em uma demão</t>
  </si>
  <si>
    <t>Tento  (acabamento de limpa-rodas), concreto fck = 15 MPa, seção 330 cm², moldado no local, inclusive escavação</t>
  </si>
  <si>
    <t>Preparo manual de terreno s/ raspagem superficial</t>
  </si>
  <si>
    <t>Transporte com caminhão basculante de 10 m³, em via urbana pavimentada, dmt até 30 km (unidade: m³xkm). Af_12/2016</t>
  </si>
  <si>
    <t>Piso tátil direcional e de alerta com ladrilho hidráulico de 20x20x2,0 cm, em concreto simples fck = 35MPa (NBR 9050 e com o Decreto 5296), incluindo fornecimento e assentamento com argamassa ou cimento colante sobre coxim preparado no piso rústico</t>
  </si>
  <si>
    <t>Concreto magro para lastro, traço 1:4,5:4,5 (cimento/ areia média/ brita 1) - preparo mecânico com betoneira 400 L. af_07/2016</t>
  </si>
  <si>
    <t>Piso em concreto 20 MPa preparo mecânico, espessura 7cm, incluso juntas de dilatação em madeira</t>
  </si>
  <si>
    <t>Plantio de grama esmeralda em rolo</t>
  </si>
  <si>
    <t>Placa esmaltada para identificação nr de rua, dimensões 45x25cm</t>
  </si>
  <si>
    <t>Fornecimento e instalação de placa de sinalização vertical (até 0,36 m²), incluindo suporte de madeira pintado a cal e fixado em base de concreto não estrutural</t>
  </si>
  <si>
    <t>kg</t>
  </si>
  <si>
    <t>IUS0001</t>
  </si>
  <si>
    <t>E0000</t>
  </si>
  <si>
    <t>Instrumental de topografia</t>
  </si>
  <si>
    <t>E1000</t>
  </si>
  <si>
    <t>GPS</t>
  </si>
  <si>
    <t>E5000</t>
  </si>
  <si>
    <t>Laboratório de Solos</t>
  </si>
  <si>
    <t>EIU0001</t>
  </si>
  <si>
    <t>chp</t>
  </si>
  <si>
    <t>EIU0002</t>
  </si>
  <si>
    <t>chi</t>
  </si>
  <si>
    <t>EIU0003</t>
  </si>
  <si>
    <t>Caminhão carroceria com capacidade de 9 t - chp (REF SICRO E9508)</t>
  </si>
  <si>
    <t>EIU0004</t>
  </si>
  <si>
    <t>Caminhão carroceria com capacidade de 9 t - chi (REF SICRO E9508)</t>
  </si>
  <si>
    <t>EIU0005</t>
  </si>
  <si>
    <t>Caminhão para hidrossemeadura com capacidade de 7.000l - 25 kW/136 Kw (REF SICRO E9792)</t>
  </si>
  <si>
    <t>EIU0006</t>
  </si>
  <si>
    <t>Caminhão carroceria com guindauto com capacidade de 20 t.m (REF SICRO E9686)</t>
  </si>
  <si>
    <t>EIU0007</t>
  </si>
  <si>
    <t>Bate-estaca de gravidade para 3,5 a 4,0 t (REF SICRO E9502)</t>
  </si>
  <si>
    <t>EIU0008</t>
  </si>
  <si>
    <t>Grupo Gerador - 2,5/ 3 kVA (REF SICRO 2404070)</t>
  </si>
  <si>
    <t>EIU0009</t>
  </si>
  <si>
    <t>Caminhão plataforma 4 x 2. BPT 9.600 kg e distancia entre eixos 3,7m - 115kw - Motorisra de  veiculo especial(REF SICRO A9326)</t>
  </si>
  <si>
    <t>EIU0010</t>
  </si>
  <si>
    <t>Caminhão demarcador de faixas com sistema de pintura a frio - 28kW/115kW (REF SICRO E9644)</t>
  </si>
  <si>
    <t>EIU0011</t>
  </si>
  <si>
    <t xml:space="preserve">Motoserra com motor a gasolina - 2,3kw (ref E9585 - SICRO) </t>
  </si>
  <si>
    <t>EIU0012</t>
  </si>
  <si>
    <t>EIU20040</t>
  </si>
  <si>
    <t>EIU20041</t>
  </si>
  <si>
    <t>EIU20042</t>
  </si>
  <si>
    <t>EIU20043</t>
  </si>
  <si>
    <t>EIUS0001</t>
  </si>
  <si>
    <t>Caminhão aplicador de material termoplástico - 136 kW</t>
  </si>
  <si>
    <t>I0000</t>
  </si>
  <si>
    <t>Imóvel para escritório</t>
  </si>
  <si>
    <t>IUC001</t>
  </si>
  <si>
    <t>Defensa met. semi-maleável simples</t>
  </si>
  <si>
    <t>mod</t>
  </si>
  <si>
    <t>IUC0010</t>
  </si>
  <si>
    <t>Piso em placa cimentícea (copacabana), 49,0 x 49,0 cm esp. 2,5cm</t>
  </si>
  <si>
    <t>IUC0011</t>
  </si>
  <si>
    <t>Perfil Metálico (HP310 x 79,0 H)</t>
  </si>
  <si>
    <t>Kg</t>
  </si>
  <si>
    <t>IUC002</t>
  </si>
  <si>
    <t>Piso em placa cimentícea (estriado), 49,0 x 49,0 cm esp. 2,5cm</t>
  </si>
  <si>
    <t>IUC003</t>
  </si>
  <si>
    <t>Ladrilho hidraulico podotatil direcional/alerta cor (amarelo/vermelho) nas dimensões 25x25x2 cm</t>
  </si>
  <si>
    <t>IUC005</t>
  </si>
  <si>
    <t>Ladrilho hidráulico podotátil direcional/alerta cor (amarelo/vermelho) nas dimensões 45x45x 2,5cm</t>
  </si>
  <si>
    <t>IUC006</t>
  </si>
  <si>
    <t>Defensa metálica galvanizada, tipo semi-maleável simples e reta. Ref. Cod. MAT047100 - Catálogo SCO-RIO.</t>
  </si>
  <si>
    <t>IUC007</t>
  </si>
  <si>
    <t>Tunnel Liner, circular, revestimento Epoxy HR, espessura de chapa ( aço + revestimento) 2,20mm, diâmetro 1,60 metros</t>
  </si>
  <si>
    <t>IUC10034</t>
  </si>
  <si>
    <t>IUC10035</t>
  </si>
  <si>
    <t>IUC10036</t>
  </si>
  <si>
    <t>IUC10037</t>
  </si>
  <si>
    <t>Escavadeira hidráulica sobre esteira, peso operacional entre 22,00 e 25,50 tonelada, potência líquida entre 150 e 160 hp. Depreciação e juros</t>
  </si>
  <si>
    <t>IUC10038</t>
  </si>
  <si>
    <t>Escavadeira hidráulica sobre esteira, peso operacional entre 22,00 e 25,50 tonelada, potência líquida entre 150 e 160 hp. Manutenção</t>
  </si>
  <si>
    <t>IUC10039</t>
  </si>
  <si>
    <t>Escavadeira hidráulica sobre esteira, peso operacional entre 22,00 e 25,50 tonelada, potência líquida entre 150 e 160 hp. Materiais na operação</t>
  </si>
  <si>
    <t>IUC10040</t>
  </si>
  <si>
    <t>Escavadeira hidráulica sobre esteira, peso operacional entre 22,00 e 25,50 tonelada, potência líquida entre 150 e 160 hp. Mão de Obra na operação</t>
  </si>
  <si>
    <t>IUD001</t>
  </si>
  <si>
    <t>Registro de gaveta tipo chato c/ bolsas - R24PVCC - DN 50 mm</t>
  </si>
  <si>
    <t>IUD002</t>
  </si>
  <si>
    <t>Tampão e quadro em FoFo para passeio, de 47 x 70 cm, fornecimento</t>
  </si>
  <si>
    <t>IUD003</t>
  </si>
  <si>
    <t>Grelha em FoFo, articulada, 1,0m x 0,45m, fornecimento.</t>
  </si>
  <si>
    <t>IUD004</t>
  </si>
  <si>
    <t>Tubo corrugado PEAD DRENPRO HD WT – ponta e bolsa – JEI, DN/DI 375mm, parede dupla, interna lisa</t>
  </si>
  <si>
    <t>IUD005</t>
  </si>
  <si>
    <t>Meio tubo de concreto d=40cm</t>
  </si>
  <si>
    <t>IUD006</t>
  </si>
  <si>
    <t>Tubo corrugado PEAD – ponta e bolsa – DI 450mm, parede dupla, interna lisa.</t>
  </si>
  <si>
    <t>IUD007</t>
  </si>
  <si>
    <t>Tubo corrugado PEAD DRENPRO INFRA – ponta e bolsa – DN/DI 200mm, parede dupla, interna lisa.</t>
  </si>
  <si>
    <t>IUD008</t>
  </si>
  <si>
    <t>Tubo corrugado PEAD – ponta e bolsa – DI 900mm, parede dupla, interna lisa.</t>
  </si>
  <si>
    <t>IUD009</t>
  </si>
  <si>
    <t>Tubo corrugado PEAD – ponta e bolsa – DI 1050mm, parede dupla, interna lisa.</t>
  </si>
  <si>
    <t>IUD010</t>
  </si>
  <si>
    <t>IUD011</t>
  </si>
  <si>
    <t>IUD012</t>
  </si>
  <si>
    <t>Tubo concreto armado, classe PA-1, PB, DN 600 mm, para águas pluviais (NBR 8890)</t>
  </si>
  <si>
    <t>IUD013</t>
  </si>
  <si>
    <t>IUD014</t>
  </si>
  <si>
    <t>IUD015</t>
  </si>
  <si>
    <t>Tubo concreto armado, classe PA-1, PB, DN 1200 mm, para águas pluviais (NBR 8890)</t>
  </si>
  <si>
    <t>IUD016</t>
  </si>
  <si>
    <t>Tubo concreto armado, classe PA-1, PB, DN 1500 mm, para águas pluviais (NBR 8890)</t>
  </si>
  <si>
    <t>IUD017</t>
  </si>
  <si>
    <t>Gabião tipo caixa  h=1,0, malha hexagonal 8 x 10cm (zn/al revestido com polímero).</t>
  </si>
  <si>
    <t>IUD018</t>
  </si>
  <si>
    <t>Gabião manta h=0,23 (colchão) malha hexagonal 6 x 8 cm (zn/al revestido com polímero), dimensões de 5,0 x 2,0 x 0,23 (C x L x H)</t>
  </si>
  <si>
    <t>IUD019</t>
  </si>
  <si>
    <t>Gabião manta h=0,30cm (colchão) malha hexagonal 6 x 8 cm (zn/al revestido com polímero), dimensões de 5,0 x 2,0 x 0,30 (C x L x H)</t>
  </si>
  <si>
    <t>IUD021</t>
  </si>
  <si>
    <t>Arame para amarração (G4R+P)</t>
  </si>
  <si>
    <t>IUD022</t>
  </si>
  <si>
    <t>Gabião manta (colchão), malha hexagonal 6 x 8cm colchão e malha hexagonal 10 x 12cm flanges/abas (zn/al) revestido com galmac 4R e polímero, fio 2,0mm colchão e fio 2,2mm flanges/abas, dimensões 6,0x2,0x0,30m (C x L x A), tipo Renomac ou similar.</t>
  </si>
  <si>
    <t>IUD023</t>
  </si>
  <si>
    <t>Grelha de fero fundido 50cmx50cm com caixilho.</t>
  </si>
  <si>
    <t>IUEQ0001</t>
  </si>
  <si>
    <t>Bobcat com triturador de galhos</t>
  </si>
  <si>
    <t>IUEQ0002</t>
  </si>
  <si>
    <t>Motobomba centrífuga p/ água suja bocais 3" x 2 1/2" c/ motor diesel ou gasolina * 6hp hm/q = 10m/18m³/h a 65m/3m³/h*</t>
  </si>
  <si>
    <t>IUEQ0003</t>
  </si>
  <si>
    <t>Equipamento para desobstruçao de galerias (Bucket-Machine), modelo M90 de 12 CV. Aluguel produtivo.</t>
  </si>
  <si>
    <t>IUEQ0004</t>
  </si>
  <si>
    <t>Caminhão plataforma, chassis 3,5t, elevação ate 8,5m, com motorista operador-CP. Ref. Cod. EQ 05.05.0350 (A) - Catálogo SCO-RIO.</t>
  </si>
  <si>
    <t>IUIEL0001</t>
  </si>
  <si>
    <t>Contator bipolar 220 V, 32 A</t>
  </si>
  <si>
    <t>IUIEL0002</t>
  </si>
  <si>
    <t>Luminária Urbana LED LUTECE 180 W</t>
  </si>
  <si>
    <t>IUIL00017</t>
  </si>
  <si>
    <t>Duto flexível sem isolamento de poliéster aluminizado - D = 200 mm</t>
  </si>
  <si>
    <t>IUIL00018</t>
  </si>
  <si>
    <t>Ventilador centrífugo baixa pressão com capacidade de 58 m³/min - 3,68kW</t>
  </si>
  <si>
    <t>IUIL001</t>
  </si>
  <si>
    <t>Luminária de Led para iluminação pública, com potência de consumo de até 120W e dispositivo de proteção contra descargas atmosféricas dps, IP-66, modelo LPL-3012 ares vida ilumatic ou similar.</t>
  </si>
  <si>
    <t>IUIL002</t>
  </si>
  <si>
    <t>Quadro de comando para iluminação pública de sobrepor, em chapa metálica, nas dimensões 500x400x200mm, referência cemar, maratori, eteck ou similar.</t>
  </si>
  <si>
    <t>IUIL003</t>
  </si>
  <si>
    <t>Trilho galvanizado TS 35 x 7,5 perfurado, para montagem de disjuntores para quadros elétricos.</t>
  </si>
  <si>
    <t>IUIL004</t>
  </si>
  <si>
    <t>Base para fusivel tipo NH 002 160A</t>
  </si>
  <si>
    <t>IUIL005</t>
  </si>
  <si>
    <t>Conector cabo x haste em bronze natural para cabo de 16-70 mm², TEL. 585, Termotécnica.</t>
  </si>
  <si>
    <t>IUIL006</t>
  </si>
  <si>
    <t>Abraçadeira para poste de concreto circular diâmetro 240mm.</t>
  </si>
  <si>
    <t>IUIL007</t>
  </si>
  <si>
    <t>Cantoneira de abas iguais laminadas 5/8"x1/8" 4,26kg-6m.</t>
  </si>
  <si>
    <t>br</t>
  </si>
  <si>
    <t>IUIL008</t>
  </si>
  <si>
    <t>Cantoneira de abas iguais laminadas 1/2"x1/8" 3,30kg-6m.</t>
  </si>
  <si>
    <t>IUIL009</t>
  </si>
  <si>
    <t>Ferro redondo liso laminado 3/8" 3,36kg-6m.</t>
  </si>
  <si>
    <t>IUMA0001</t>
  </si>
  <si>
    <t>Tinta acrílica emulsificada em água para demarcação viária com secagem rápida e resitência à abrasão conforme norma ABNT NBR 13.699 - ACQUAPLAST - INDUTIL</t>
  </si>
  <si>
    <t>l</t>
  </si>
  <si>
    <t>IUMA0002</t>
  </si>
  <si>
    <t>Termoplástico pré-formado</t>
  </si>
  <si>
    <t>IUMA0005</t>
  </si>
  <si>
    <t>Série de brocas integral - 7/8" de 800mm a 3200mm.</t>
  </si>
  <si>
    <t>IUP0001</t>
  </si>
  <si>
    <t>RC-1C flex</t>
  </si>
  <si>
    <t>t</t>
  </si>
  <si>
    <t>IUP0002</t>
  </si>
  <si>
    <t>Espaçador soldado de aço tipo treliça para tela soldada (altura: 80 mm).</t>
  </si>
  <si>
    <t>IUP0003</t>
  </si>
  <si>
    <t>Espaçador de aço tipo caranguejo para tela soldada e barra de transferência (bitola: 10 mm).</t>
  </si>
  <si>
    <t>IUP0004</t>
  </si>
  <si>
    <t>Baguete limitador de polietileno.</t>
  </si>
  <si>
    <t>IUP0005</t>
  </si>
  <si>
    <t>Selante asfáltico polimerizado.</t>
  </si>
  <si>
    <t>IUP0006</t>
  </si>
  <si>
    <t>Termoplástico para extrusão</t>
  </si>
  <si>
    <t>IUP0007</t>
  </si>
  <si>
    <t>Emulsão asfáltica a base d'água para imprimação.</t>
  </si>
  <si>
    <t>IUP0008</t>
  </si>
  <si>
    <t>Emulsão asfáltica catiônica RR-2C para uso em pavimentação asfáltica.</t>
  </si>
  <si>
    <t>IUP0009</t>
  </si>
  <si>
    <t>Emulsão asfáltica catiônica RR-1C para uso em pavimentação asfáltica.</t>
  </si>
  <si>
    <t>IUS001</t>
  </si>
  <si>
    <t>Tachão refletivo monodirecional</t>
  </si>
  <si>
    <t>IUS0010</t>
  </si>
  <si>
    <t>Selo de aço galvanizado, para fixação de fitas de (19,0x0,50)mm. Fornecimento. Ref. Cod. MAT123950 - Catálogo SCO-RIO.</t>
  </si>
  <si>
    <t>IUS0011</t>
  </si>
  <si>
    <t>Suporte para fixacao de placas, fabricado em perfil "U" de 1 3/4"x5/8", em chapas de aço galvanizado de 2mm de espessura, comprimento de 700mm, com abraçadeira para fixacao em hastes de 4" de diametro externo, conforme especificação da CET-RIO - MAT 126450. Fornecimento</t>
  </si>
  <si>
    <t>IUS0012</t>
  </si>
  <si>
    <t>Tinta bicomponente acrílico-epóxi cor vermelha (Componente A+B)</t>
  </si>
  <si>
    <t>ba</t>
  </si>
  <si>
    <t>IUS0013</t>
  </si>
  <si>
    <t>Tacha refletiva monodirecional</t>
  </si>
  <si>
    <t>IUS0014</t>
  </si>
  <si>
    <t>Bloco semafórico principal com 3 (três) módulos focais de 300mm de diâmetro a Led, cobre-focos, anteparo, borrachas de vedação e suportes de fixação. Ref. Cod. ST 59.05.0500 - Catálogo SCO-RIO.</t>
  </si>
  <si>
    <t>IUS0015</t>
  </si>
  <si>
    <t>Bloco semafórico repetidor com 3 (três) módulos focais de 200mm de diâmetro a Led, cobre-focos, anteparo, borrachas de vedação e suportes de fixação. Ref. Cod. ST 59.05.0550 - Catálogo SCO-RIO.</t>
  </si>
  <si>
    <t>IUS0016</t>
  </si>
  <si>
    <t>Bloco semafórico para pedestre com 2 (dois) módulos focais de 200mm a Led, compreendendo foco verde "Siga" (boneco) e foco vermelho "Pare" (mão espalmada) com borrachas de vedação e suportes de fixação. Ref. Cod. ST 59.05.1000 - Catálogo SCO-RIO.</t>
  </si>
  <si>
    <t>IUS0017</t>
  </si>
  <si>
    <t>Eletroduto espiral flexível em polietileno de alta densidade, tipo Kanalex ou similar, diâmetro de 75mm (3" ), com arame-guia galvanizado revestido em PVC, inclusive emendas e tamponamento. Ref. Cód. IT 24.10.0065 (A) - Catálogo SCO-RIO.</t>
  </si>
  <si>
    <t>IUS0018</t>
  </si>
  <si>
    <t>Controlador eletrônico de trafego local, sem fio (wireless), incluindo placa de comunicação wireless GSM/GPRS, com GPS, compatível com o Sistema CET-RIO/CTA sem fio (wireless) - módulos VII, IX e XII, com 6 fases, modelo DP-40-8 da Dataprom ou similar. Ref. Cod. ST 59.10.2100 - Catálogo SCO-RIO.</t>
  </si>
  <si>
    <t>IUS0019</t>
  </si>
  <si>
    <t>Anel de concreto simples, pre-moldado, de (30x20x3)cm. (Ref. MAT004150 - Catálogo SCO-RIO).</t>
  </si>
  <si>
    <t>IUS002</t>
  </si>
  <si>
    <t>Cola poliéster</t>
  </si>
  <si>
    <t>IUS0020</t>
  </si>
  <si>
    <t>Tampão de ferro fundido, tipo leve, de 21kg, articulado, com diâmetro de 300mm. (Ref. MAT127250 - Catálogo SCO-RIO).</t>
  </si>
  <si>
    <t>IUS0021</t>
  </si>
  <si>
    <t>Tachão refletivo bidirecional amarelo.</t>
  </si>
  <si>
    <t>IUS003</t>
  </si>
  <si>
    <t>Tachão refletiva monodirecional</t>
  </si>
  <si>
    <t>IUS004</t>
  </si>
  <si>
    <t>Tachão refletiva bidirecional</t>
  </si>
  <si>
    <t>IUS005</t>
  </si>
  <si>
    <t>IUS006</t>
  </si>
  <si>
    <t>Tinta acrílica emulsificada em água para demarcação viária com secagem rápida e resistência à abrasão conforme norma ABNT NBR 13.699</t>
  </si>
  <si>
    <t>IUS007</t>
  </si>
  <si>
    <t>Coluna de aço, cônica continua tipo I para ate 4 braços projetados capazes de sustentar, cada um, semáforo e placa de 3m²; coluna galvanizada a fogo; altura útil total de 5,00m; diâmetro na base igual a 187mm. Ref. Cód. ST  64.05.0600 (/) - Catálogo SCO-RIO.</t>
  </si>
  <si>
    <t>IUS008</t>
  </si>
  <si>
    <t>Braço projetado de aço para sustentação de semáforo e placa ate 3m², galvanizado a fogo; para fixação em coluna cônico continua tipo I, projeção de 4,70m; diâmetro junto a flange de 123mm. Ref. ST 64.05.0750 (/) - Catálogo SCO-RIO.</t>
  </si>
  <si>
    <t>IUS009</t>
  </si>
  <si>
    <t xml:space="preserve">Fita de aço galvanizado, com 19mm de largura e 0,50mm de espessura, Fornecimento (13,5m/kg). Ref. Cod. ST 70.25.0050 (/) - Catálogo SCO-RIO. </t>
  </si>
  <si>
    <t>IUS022</t>
  </si>
  <si>
    <t>Tacha refletiva bidirecional.</t>
  </si>
  <si>
    <t>km</t>
  </si>
  <si>
    <t>M0000</t>
  </si>
  <si>
    <t>Mobiliário de escritório</t>
  </si>
  <si>
    <t>MIUD0001</t>
  </si>
  <si>
    <t>Fita de espuma EPDM para vedação com adesivo uma face de 4 x 40mm</t>
  </si>
  <si>
    <t>MIUD0002</t>
  </si>
  <si>
    <t>Tunnel liner de chapa galvanizada com epóxi - E = 2,2 mm e D =1,40 m</t>
  </si>
  <si>
    <t>MIUD0003</t>
  </si>
  <si>
    <t>Tubo PEAD com paredes estruturadas para drenagem - D = 1.200 mm; diâmetro interno, em PEAD virgem para rede drenagem, ponta e bolsa - JE, parede dupla, interna lisa, conforme norma DNIT 094/2014 - (Cotação SICRO - REF M0142)</t>
  </si>
  <si>
    <t>MIUD0004</t>
  </si>
  <si>
    <t>Meio tubo de concreto - D = 40 cm</t>
  </si>
  <si>
    <t>MIUD0005</t>
  </si>
  <si>
    <t>Tubo PEAD com paredes estruturadas para drenagem - D = 1.500 mm; diâmetro interno, em PEAD virgem para rede drenagem, ponta e bolsa - JE, parede dupla, interna lisa, conforme norma DNIT 094/2014 - (Cotação SICRO - REF M0143)</t>
  </si>
  <si>
    <t>MIUD0006</t>
  </si>
  <si>
    <t>Adesivo fixador para hidrossemeadura - Goma Xantana (REF SICRO M0050)</t>
  </si>
  <si>
    <t>MIUD0007</t>
  </si>
  <si>
    <t>Adubo Fósforo (30%) (REF SICRO M0218)</t>
  </si>
  <si>
    <t>MIUD0008</t>
  </si>
  <si>
    <t>Adubo NPK (REF SICRO M0220)</t>
  </si>
  <si>
    <t>MIUD0009</t>
  </si>
  <si>
    <t>Adubo Orgânico (REF SICRO M0225)</t>
  </si>
  <si>
    <t>MIUD0010</t>
  </si>
  <si>
    <t>Enxofre (REF SICRO M0217)</t>
  </si>
  <si>
    <t>MIUD0011</t>
  </si>
  <si>
    <t>Material formador da camada protetora de hidrossemeadura (REF SICRO M1756)</t>
  </si>
  <si>
    <t>MIUD0012</t>
  </si>
  <si>
    <t>Pó Calcário (REF SICRO M1755)</t>
  </si>
  <si>
    <t>MIUD0013</t>
  </si>
  <si>
    <t>Sementes para Hidrossemeadura (REF SICRO M0223)</t>
  </si>
  <si>
    <t>MIUD0014</t>
  </si>
  <si>
    <t>Adubo Potássio (REF SICRO M0219)</t>
  </si>
  <si>
    <t>MIUD0015</t>
  </si>
  <si>
    <t>Equipamento para desobstrução mecanica de galerias (Bucket-Machine), sem operador, com material de operação e material de manutenção, com as seguintes especificações minimas: motor diesel de 12CV, avanço mecanico, jogo completo de acessorios e rebocavel</t>
  </si>
  <si>
    <t>MIUD0016</t>
  </si>
  <si>
    <t>Crivo CRI10 300mm</t>
  </si>
  <si>
    <t>MIUD0017</t>
  </si>
  <si>
    <t>Conjunto de acessorios DN 300mm (parafusos e aneis)</t>
  </si>
  <si>
    <t>cj</t>
  </si>
  <si>
    <t>MIUD0018</t>
  </si>
  <si>
    <t>Flange FA10 300mm em aço</t>
  </si>
  <si>
    <t>MIUESM0001</t>
  </si>
  <si>
    <t>Tela de aço soldada nervurada L- 335, (3,48 kg/m2) diam fio 6,0 e 8,0 mm, larg 2,45m, comp 6,00m espaçamento da malha  = 30x10cm</t>
  </si>
  <si>
    <t>MIUS0001</t>
  </si>
  <si>
    <t>Massa termoplástica para extrusão</t>
  </si>
  <si>
    <t>MIUS0002</t>
  </si>
  <si>
    <t>MIUS0003</t>
  </si>
  <si>
    <t>Braço projetado de aço para sustentação de semaforo e placa ate 3m²(tres metros quadrados), galvanizado a fogo; para fixação em coluna conico continua tipo I, projeção de 4,70m (quatro metros e setenta centimetros); diametro junto a flange de 123mm (cento e vinte e tres milimetros); conforme especificação da CET-Rio</t>
  </si>
  <si>
    <t>MIUS0004</t>
  </si>
  <si>
    <t>Poste de aço galvanizado, por imersao a quente (NBR6323), coluna com diametro externo de 50,8mm(2"), espessura 2,75mm, comprimento de 3500mm - REF SCO-RIO</t>
  </si>
  <si>
    <t>MIUS0005</t>
  </si>
  <si>
    <t>Placa de sinalização de aluminio, espessura 1,5mm, com fundo,simbolos etarjas em pelicula refletiva com esferas inclusas tipo I-A da NBR 14644(GT/GT), inclusive elementos de fixação,conforme especificação AGETRAN/PMCG - fornecimento</t>
  </si>
  <si>
    <t>PHGE003</t>
  </si>
  <si>
    <t>V0000</t>
  </si>
  <si>
    <t>Sedan - 71 a 115 CV</t>
  </si>
  <si>
    <t>V1000</t>
  </si>
  <si>
    <t>Caminhonete - 71 a 115 CV</t>
  </si>
  <si>
    <t>V2000</t>
  </si>
  <si>
    <t>Caminhonete - 140 a 165 CV</t>
  </si>
  <si>
    <t>V3000</t>
  </si>
  <si>
    <t>Van - 120 a 140 CV</t>
  </si>
  <si>
    <t>V4000</t>
  </si>
  <si>
    <t>Caminhão para viga benkelman</t>
  </si>
  <si>
    <t>Piso em placa cimentícea (copacabana), 49,0 x 49,0 cm esp. 2,5cm.</t>
  </si>
  <si>
    <t>Defensa metálica galvanizada, tipo semi-maleável simples e reta.  Ref. Cod. MAT047100 - Catálogo SCO-RIO.</t>
  </si>
  <si>
    <t>Tunnel Liner, circular, revestimento Epoxy HR, espessura de chapa ( aço + revestimento) 2,20mm, diâmetro 1,60 metros.</t>
  </si>
  <si>
    <t>Rompedor hidráulico para escavadeira - Depreciação e Juros.</t>
  </si>
  <si>
    <t>Rompedor hidráulico para escavadeira - Manutenção.</t>
  </si>
  <si>
    <t>Rompedor hidráulico para escavadeira - Mão de Obra na Operação.</t>
  </si>
  <si>
    <t>Tubo de concreto simples, classe- PS1, PB, DN 400 mm, para águas pluviais (NBR 8890).</t>
  </si>
  <si>
    <t>IUIE006</t>
  </si>
  <si>
    <t>Motoniveladora : Caterpillar : 120K - CHI DIURNO</t>
  </si>
  <si>
    <t>IUIE007</t>
  </si>
  <si>
    <t>Trator Agrícola : Massey Ferguson : MF 4291/4 449A - CHI DIURNO</t>
  </si>
  <si>
    <t>IUIE016</t>
  </si>
  <si>
    <t>Carregadeira de Pneus : Case : W-20 E - 1,91 m3 - CHI DIURNO</t>
  </si>
  <si>
    <t>IUIE105</t>
  </si>
  <si>
    <t>Rolo Compactador : Caterpillar : PS-360 C - de pneus autoprop. 25 t - CHI DIURNO</t>
  </si>
  <si>
    <t>IUIE107</t>
  </si>
  <si>
    <t>Vassoura Mecânica : CMV : VM 2440 - rebocável - CHI DIURNO</t>
  </si>
  <si>
    <t>IUIE149</t>
  </si>
  <si>
    <t>Vibro-acabadora de Asfalto : Terex : TEREX VDA 600 - sobre esteiras - CHI DIURNO</t>
  </si>
  <si>
    <t>IUIE336</t>
  </si>
  <si>
    <t>Serra de Disco Diamantado : CSM - Maq. e Equip. para Construção : SP-8 (gasolina) - serra para cortar piso/asfalto - CHI DIURNO</t>
  </si>
  <si>
    <t>IUIE402</t>
  </si>
  <si>
    <t>Caminhão Carroceria : Mercedes Benz : 2726 K - de madeira 15 t - CHI DIURNO</t>
  </si>
  <si>
    <t>IUIE404</t>
  </si>
  <si>
    <t>Caminhão Basculante : Mercedes Benz : 2726 K - 10 m3 - 15 t - CHI DIURNO</t>
  </si>
  <si>
    <t>IUIE408</t>
  </si>
  <si>
    <t>Caminhão Carroceria : Mercedes Benz : 710 / 37 - 4 t - CHI DIURNO</t>
  </si>
  <si>
    <t>IUIE416</t>
  </si>
  <si>
    <t>Veículo Leve : Chevrolet : S10 - pick up (4X4) - CHI DIURNO</t>
  </si>
  <si>
    <t>IUIE434</t>
  </si>
  <si>
    <t>Caminhão Carroceria : Mercedes Benz : L 1620/51 - c/ guindauto 6 t x m - CHI DIURNO</t>
  </si>
  <si>
    <t>IUIE908</t>
  </si>
  <si>
    <t>Máquina para Pintura : Consmaq : - Pintura a frio - CHI DIURNO</t>
  </si>
  <si>
    <t>IUIE917</t>
  </si>
  <si>
    <t>Máquina de Bancada : Franho : - C-6A universal de corte p/ chapa - CHI DIURNO</t>
  </si>
  <si>
    <t>IUM334</t>
  </si>
  <si>
    <t>Parafuso zincado c/ fenda 1 1/2"x3/16"</t>
  </si>
  <si>
    <t>IUM335</t>
  </si>
  <si>
    <t>Parafuso zincado francês 4" x 5/16"</t>
  </si>
  <si>
    <t>IUM601</t>
  </si>
  <si>
    <t>Tinta refletiva acrílica</t>
  </si>
  <si>
    <t>IUM615</t>
  </si>
  <si>
    <t>Microesferas PRE-MIX</t>
  </si>
  <si>
    <t>IUM616</t>
  </si>
  <si>
    <t>Microesferas DROP-ON</t>
  </si>
  <si>
    <t>IUM617</t>
  </si>
  <si>
    <t>IUM624</t>
  </si>
  <si>
    <t>Tinta para pré-marcação</t>
  </si>
  <si>
    <t>IUM970</t>
  </si>
  <si>
    <t>Película refletiva lentes inclusas</t>
  </si>
  <si>
    <t>Emulsão asfáltica catiônica RR-2C para uso em pavimentação asfáltica</t>
  </si>
  <si>
    <t>IUPE006</t>
  </si>
  <si>
    <t>Motoniveladora : Caterpillar : 120K - CHP DIURNO</t>
  </si>
  <si>
    <t>IUPE007</t>
  </si>
  <si>
    <t>Trator Agrícola : Massey Ferguson : MF 4291/4 449A - CHP DIURNO</t>
  </si>
  <si>
    <t>IUPE016</t>
  </si>
  <si>
    <t>Carregadeira de Pneus : Case : W-20 E - 1,91 m3 - CHP DIURNO</t>
  </si>
  <si>
    <t>IUPE102</t>
  </si>
  <si>
    <t>Rolo Compactador : Dynapac : CC-424HF - Tanden vibrat. autoprop. 10,2 t - CHP DIURNO</t>
  </si>
  <si>
    <t>IUPE105</t>
  </si>
  <si>
    <t>Rolo Compactador : Caterpillar : PS-360 C - de pneus autoprop. 25 t - CHP DIURNO</t>
  </si>
  <si>
    <t>IUPE107</t>
  </si>
  <si>
    <t>Vassoura Mecânica : CMV : VM 2440 - rebocável - CHP DIURNO</t>
  </si>
  <si>
    <t>IUPE211</t>
  </si>
  <si>
    <t>Máquina para Pintura : Shulz : CSL 10/100 L - compres. de ar p/ pintura c/ filtro - CHP DIURNO</t>
  </si>
  <si>
    <t>IUPE336</t>
  </si>
  <si>
    <t>Serra de Disco Diamantado : CSM - Maq. e Equip. para Construção : SP-8 (gasolina) - serra para cortar piso/asfalto - CHP DIURNO</t>
  </si>
  <si>
    <t>IUPE402</t>
  </si>
  <si>
    <t>Caminhão Carroceria : Mercedes Benz : 2726 K - de madeira 15 t - CHP DIURNO</t>
  </si>
  <si>
    <t>IUPE404</t>
  </si>
  <si>
    <t>Caminhão Basculante : Mercedes Benz : 2726 K - 10 m3 - 15 t - CHP DIURNO</t>
  </si>
  <si>
    <t>IUPE408</t>
  </si>
  <si>
    <t>Caminhão Carroceria : Mercedes Benz : 710 / 37 - 4 t - CHP DIURNO</t>
  </si>
  <si>
    <t>IUPE416</t>
  </si>
  <si>
    <t>Veículo Leve : Chevrolet : S10 - pick up (4X4) - CHP DIURNO</t>
  </si>
  <si>
    <t>IUPE434</t>
  </si>
  <si>
    <t>Caminhão Carroceria : Mercedes Benz : L 1620/51 - c/ guindauto 6 t x m - CHP DIURNO</t>
  </si>
  <si>
    <t>IUPE908</t>
  </si>
  <si>
    <t>Máquina para Pintura : Consmaq : - Pintura a frio - CHP DIURNO</t>
  </si>
  <si>
    <t>IUPE917</t>
  </si>
  <si>
    <t>Máquina de Bancada : Franho : - C-6A universal de corte p/ chapa - CHP DIURNO</t>
  </si>
  <si>
    <t>IUPE919</t>
  </si>
  <si>
    <t>IUPE920</t>
  </si>
  <si>
    <t>Máquina para Pintura - para aplicação de termoplastico (136 kW) - CHP DIURNO</t>
  </si>
  <si>
    <t>IUPE925</t>
  </si>
  <si>
    <t>Aplicador de Material Termoplástico - Kit para aplicação em alto relevo - CHP DIURNO</t>
  </si>
  <si>
    <t>Selo de aço galvanizado, para fixacao de fitas de (19,0x0,50)mm. Fornecimento. Ref. Cod. MAT123950 - Catálogo SCO-RIO.</t>
  </si>
  <si>
    <t>Suporte para fixacao de placas, fabricado em perfil "U" de 1 3/4"x5/8", em chapas de aço galvanizado de 2mm de espessura, comprimento de 700mm, com abraçadeira para fixacao em hastes de 4" de diametro externo, conforme especificação da CET-RIO MAT 126450. Fornecimento</t>
  </si>
  <si>
    <t>IUT074</t>
  </si>
  <si>
    <t>Ladrilho hidráulico piso tatil direcional ou alerta,cor amarelo/vermelho, nas dimensões 40x40x2,5 cm</t>
  </si>
  <si>
    <t>5089</t>
  </si>
  <si>
    <t>5627</t>
  </si>
  <si>
    <t>5628</t>
  </si>
  <si>
    <t>5629</t>
  </si>
  <si>
    <t>5630</t>
  </si>
  <si>
    <t>5631</t>
  </si>
  <si>
    <t>5632</t>
  </si>
  <si>
    <t>5658</t>
  </si>
  <si>
    <t>5664</t>
  </si>
  <si>
    <t>5667</t>
  </si>
  <si>
    <t>5668</t>
  </si>
  <si>
    <t>5674</t>
  </si>
  <si>
    <t>5678</t>
  </si>
  <si>
    <t>5679</t>
  </si>
  <si>
    <t>5680</t>
  </si>
  <si>
    <t>5681</t>
  </si>
  <si>
    <t>5684</t>
  </si>
  <si>
    <t>5685</t>
  </si>
  <si>
    <t>5689</t>
  </si>
  <si>
    <t>5690</t>
  </si>
  <si>
    <t>5692</t>
  </si>
  <si>
    <t>5693</t>
  </si>
  <si>
    <t>5695</t>
  </si>
  <si>
    <t>5703</t>
  </si>
  <si>
    <t>5705</t>
  </si>
  <si>
    <t>5707</t>
  </si>
  <si>
    <t>5710</t>
  </si>
  <si>
    <t>5711</t>
  </si>
  <si>
    <t>5714</t>
  </si>
  <si>
    <t>5715</t>
  </si>
  <si>
    <t>5718</t>
  </si>
  <si>
    <t>5721</t>
  </si>
  <si>
    <t>5722</t>
  </si>
  <si>
    <t>5724</t>
  </si>
  <si>
    <t>5727</t>
  </si>
  <si>
    <t>5729</t>
  </si>
  <si>
    <t>5730</t>
  </si>
  <si>
    <t>5735</t>
  </si>
  <si>
    <t>5736</t>
  </si>
  <si>
    <t>5738</t>
  </si>
  <si>
    <t>5739</t>
  </si>
  <si>
    <t>5741</t>
  </si>
  <si>
    <t>5742</t>
  </si>
  <si>
    <t>5747</t>
  </si>
  <si>
    <t>5751</t>
  </si>
  <si>
    <t>5754</t>
  </si>
  <si>
    <t>5763</t>
  </si>
  <si>
    <t>5765</t>
  </si>
  <si>
    <t>5766</t>
  </si>
  <si>
    <t>5779</t>
  </si>
  <si>
    <t>5787</t>
  </si>
  <si>
    <t>5795</t>
  </si>
  <si>
    <t>5797</t>
  </si>
  <si>
    <t>5800</t>
  </si>
  <si>
    <t>5806</t>
  </si>
  <si>
    <t>5811</t>
  </si>
  <si>
    <t>5823</t>
  </si>
  <si>
    <t>5824</t>
  </si>
  <si>
    <t>5826</t>
  </si>
  <si>
    <t>5829</t>
  </si>
  <si>
    <t>5835</t>
  </si>
  <si>
    <t>5837</t>
  </si>
  <si>
    <t>5839</t>
  </si>
  <si>
    <t>5841</t>
  </si>
  <si>
    <t>5843</t>
  </si>
  <si>
    <t>5845</t>
  </si>
  <si>
    <t>5847</t>
  </si>
  <si>
    <t>5849</t>
  </si>
  <si>
    <t>5851</t>
  </si>
  <si>
    <t>5853</t>
  </si>
  <si>
    <t>5855</t>
  </si>
  <si>
    <t>5857</t>
  </si>
  <si>
    <t>5863</t>
  </si>
  <si>
    <t>5865</t>
  </si>
  <si>
    <t>5867</t>
  </si>
  <si>
    <t>5869</t>
  </si>
  <si>
    <t>5875</t>
  </si>
  <si>
    <t>5877</t>
  </si>
  <si>
    <t>5879</t>
  </si>
  <si>
    <t>5881</t>
  </si>
  <si>
    <t>5882</t>
  </si>
  <si>
    <t>5884</t>
  </si>
  <si>
    <t>5890</t>
  </si>
  <si>
    <t>5892</t>
  </si>
  <si>
    <t>5894</t>
  </si>
  <si>
    <t>5896</t>
  </si>
  <si>
    <t>5901</t>
  </si>
  <si>
    <t>5903</t>
  </si>
  <si>
    <t>5909</t>
  </si>
  <si>
    <t>5911</t>
  </si>
  <si>
    <t>5921</t>
  </si>
  <si>
    <t>5923</t>
  </si>
  <si>
    <t>5928</t>
  </si>
  <si>
    <t>5930</t>
  </si>
  <si>
    <t>5932</t>
  </si>
  <si>
    <t>5934</t>
  </si>
  <si>
    <t>5940</t>
  </si>
  <si>
    <t>5942</t>
  </si>
  <si>
    <t>5944</t>
  </si>
  <si>
    <t>5946</t>
  </si>
  <si>
    <t>5952</t>
  </si>
  <si>
    <t>5953</t>
  </si>
  <si>
    <t>5954</t>
  </si>
  <si>
    <t>5961</t>
  </si>
  <si>
    <t>6259</t>
  </si>
  <si>
    <t>6260</t>
  </si>
  <si>
    <t>6879</t>
  </si>
  <si>
    <t>6880</t>
  </si>
  <si>
    <t>7030</t>
  </si>
  <si>
    <t>7031</t>
  </si>
  <si>
    <t>7032</t>
  </si>
  <si>
    <t>7033</t>
  </si>
  <si>
    <t>7034</t>
  </si>
  <si>
    <t>7035</t>
  </si>
  <si>
    <t>7038</t>
  </si>
  <si>
    <t>7039</t>
  </si>
  <si>
    <t>7040</t>
  </si>
  <si>
    <t>7042</t>
  </si>
  <si>
    <t>7043</t>
  </si>
  <si>
    <t>7044</t>
  </si>
  <si>
    <t>7045</t>
  </si>
  <si>
    <t>7046</t>
  </si>
  <si>
    <t>7047</t>
  </si>
  <si>
    <t>7049</t>
  </si>
  <si>
    <t>7050</t>
  </si>
  <si>
    <t>7051</t>
  </si>
  <si>
    <t>7052</t>
  </si>
  <si>
    <t>7053</t>
  </si>
  <si>
    <t>7054</t>
  </si>
  <si>
    <t>7058</t>
  </si>
  <si>
    <t>7059</t>
  </si>
  <si>
    <t>7060</t>
  </si>
  <si>
    <t>7061</t>
  </si>
  <si>
    <t>7063</t>
  </si>
  <si>
    <t>7064</t>
  </si>
  <si>
    <t>7065</t>
  </si>
  <si>
    <t>7066</t>
  </si>
  <si>
    <t>53786</t>
  </si>
  <si>
    <t>53788</t>
  </si>
  <si>
    <t>53792</t>
  </si>
  <si>
    <t>53794</t>
  </si>
  <si>
    <t>53797</t>
  </si>
  <si>
    <t>53804</t>
  </si>
  <si>
    <t>53806</t>
  </si>
  <si>
    <t>53810</t>
  </si>
  <si>
    <t>53814</t>
  </si>
  <si>
    <t>53817</t>
  </si>
  <si>
    <t>53818</t>
  </si>
  <si>
    <t>53827</t>
  </si>
  <si>
    <t>53829</t>
  </si>
  <si>
    <t>53831</t>
  </si>
  <si>
    <t>53840</t>
  </si>
  <si>
    <t>53841</t>
  </si>
  <si>
    <t>53849</t>
  </si>
  <si>
    <t>53857</t>
  </si>
  <si>
    <t>53858</t>
  </si>
  <si>
    <t>53861</t>
  </si>
  <si>
    <t>53863</t>
  </si>
  <si>
    <t>53865</t>
  </si>
  <si>
    <t>53866</t>
  </si>
  <si>
    <t>53882</t>
  </si>
  <si>
    <t>55263</t>
  </si>
  <si>
    <t>67826</t>
  </si>
  <si>
    <t>67827</t>
  </si>
  <si>
    <t>73303</t>
  </si>
  <si>
    <t>73307</t>
  </si>
  <si>
    <t>73309</t>
  </si>
  <si>
    <t>73311</t>
  </si>
  <si>
    <t>73313</t>
  </si>
  <si>
    <t>73315</t>
  </si>
  <si>
    <t>73335</t>
  </si>
  <si>
    <t>73340</t>
  </si>
  <si>
    <t>73395</t>
  </si>
  <si>
    <t>73417</t>
  </si>
  <si>
    <t>73436</t>
  </si>
  <si>
    <t>73467</t>
  </si>
  <si>
    <t>73536</t>
  </si>
  <si>
    <t>83361</t>
  </si>
  <si>
    <t>83362</t>
  </si>
  <si>
    <t>83716</t>
  </si>
  <si>
    <t>83761</t>
  </si>
  <si>
    <t>83762</t>
  </si>
  <si>
    <t>83763</t>
  </si>
  <si>
    <t>83764</t>
  </si>
  <si>
    <t>83765</t>
  </si>
  <si>
    <t>83766</t>
  </si>
  <si>
    <t>84013</t>
  </si>
  <si>
    <t>86872</t>
  </si>
  <si>
    <t>86874</t>
  </si>
  <si>
    <t>86875</t>
  </si>
  <si>
    <t>86876</t>
  </si>
  <si>
    <t>86877</t>
  </si>
  <si>
    <t>86878</t>
  </si>
  <si>
    <t>86879</t>
  </si>
  <si>
    <t>86880</t>
  </si>
  <si>
    <t>86881</t>
  </si>
  <si>
    <t>86882</t>
  </si>
  <si>
    <t>86883</t>
  </si>
  <si>
    <t>86884</t>
  </si>
  <si>
    <t>86885</t>
  </si>
  <si>
    <t>86886</t>
  </si>
  <si>
    <t>86887</t>
  </si>
  <si>
    <t>86888</t>
  </si>
  <si>
    <t>86889</t>
  </si>
  <si>
    <t>86893</t>
  </si>
  <si>
    <t>86894</t>
  </si>
  <si>
    <t>86895</t>
  </si>
  <si>
    <t>86899</t>
  </si>
  <si>
    <t>86900</t>
  </si>
  <si>
    <t>86901</t>
  </si>
  <si>
    <t>86902</t>
  </si>
  <si>
    <t>86903</t>
  </si>
  <si>
    <t>86904</t>
  </si>
  <si>
    <t>86905</t>
  </si>
  <si>
    <t>86906</t>
  </si>
  <si>
    <t>86908</t>
  </si>
  <si>
    <t>86909</t>
  </si>
  <si>
    <t>86910</t>
  </si>
  <si>
    <t>86911</t>
  </si>
  <si>
    <t>86913</t>
  </si>
  <si>
    <t>86914</t>
  </si>
  <si>
    <t>86915</t>
  </si>
  <si>
    <t>86916</t>
  </si>
  <si>
    <t>86919</t>
  </si>
  <si>
    <t>86920</t>
  </si>
  <si>
    <t>86921</t>
  </si>
  <si>
    <t>86922</t>
  </si>
  <si>
    <t>86923</t>
  </si>
  <si>
    <t>86924</t>
  </si>
  <si>
    <t>86925</t>
  </si>
  <si>
    <t>86926</t>
  </si>
  <si>
    <t>86927</t>
  </si>
  <si>
    <t>86928</t>
  </si>
  <si>
    <t>86929</t>
  </si>
  <si>
    <t>86930</t>
  </si>
  <si>
    <t>86931</t>
  </si>
  <si>
    <t>86932</t>
  </si>
  <si>
    <t>86933</t>
  </si>
  <si>
    <t>86934</t>
  </si>
  <si>
    <t>86935</t>
  </si>
  <si>
    <t>86936</t>
  </si>
  <si>
    <t>86937</t>
  </si>
  <si>
    <t>86938</t>
  </si>
  <si>
    <t>86939</t>
  </si>
  <si>
    <t>86940</t>
  </si>
  <si>
    <t>86941</t>
  </si>
  <si>
    <t>86942</t>
  </si>
  <si>
    <t>86943</t>
  </si>
  <si>
    <t>86947</t>
  </si>
  <si>
    <t>87026</t>
  </si>
  <si>
    <t>87242</t>
  </si>
  <si>
    <t>87243</t>
  </si>
  <si>
    <t>87244</t>
  </si>
  <si>
    <t>87245</t>
  </si>
  <si>
    <t>87246</t>
  </si>
  <si>
    <t>87247</t>
  </si>
  <si>
    <t>87248</t>
  </si>
  <si>
    <t>87249</t>
  </si>
  <si>
    <t>87250</t>
  </si>
  <si>
    <t>87251</t>
  </si>
  <si>
    <t>87255</t>
  </si>
  <si>
    <t>87256</t>
  </si>
  <si>
    <t>87257</t>
  </si>
  <si>
    <t>REVESTIMENTO CERÂMICO PARA PISO COM PLACAS TIPO ESMALTADA EXTRA DE DIMENSÕES 60X60 CM APLICADA EM AMBIENTES DE ÁREA MAIOR QUE 10 M2. AF_06/2014</t>
  </si>
  <si>
    <t>87258</t>
  </si>
  <si>
    <t>87259</t>
  </si>
  <si>
    <t>87260</t>
  </si>
  <si>
    <t>87261</t>
  </si>
  <si>
    <t>87262</t>
  </si>
  <si>
    <t>87263</t>
  </si>
  <si>
    <t>87264</t>
  </si>
  <si>
    <t>87265</t>
  </si>
  <si>
    <t>87266</t>
  </si>
  <si>
    <t>87267</t>
  </si>
  <si>
    <t>87268</t>
  </si>
  <si>
    <t>87269</t>
  </si>
  <si>
    <t>87270</t>
  </si>
  <si>
    <t>87271</t>
  </si>
  <si>
    <t>87272</t>
  </si>
  <si>
    <t>87273</t>
  </si>
  <si>
    <t>87274</t>
  </si>
  <si>
    <t>87275</t>
  </si>
  <si>
    <t>87280</t>
  </si>
  <si>
    <t>87281</t>
  </si>
  <si>
    <t>87283</t>
  </si>
  <si>
    <t>87284</t>
  </si>
  <si>
    <t>87286</t>
  </si>
  <si>
    <t>87287</t>
  </si>
  <si>
    <t>87289</t>
  </si>
  <si>
    <t>87290</t>
  </si>
  <si>
    <t>87292</t>
  </si>
  <si>
    <t>87294</t>
  </si>
  <si>
    <t>87295</t>
  </si>
  <si>
    <t>87296</t>
  </si>
  <si>
    <t>87298</t>
  </si>
  <si>
    <t>87299</t>
  </si>
  <si>
    <t>87301</t>
  </si>
  <si>
    <t>87302</t>
  </si>
  <si>
    <t>87304</t>
  </si>
  <si>
    <t>87305</t>
  </si>
  <si>
    <t>87307</t>
  </si>
  <si>
    <t>87308</t>
  </si>
  <si>
    <t>87310</t>
  </si>
  <si>
    <t>87311</t>
  </si>
  <si>
    <t>87313</t>
  </si>
  <si>
    <t>87314</t>
  </si>
  <si>
    <t>87316</t>
  </si>
  <si>
    <t>87317</t>
  </si>
  <si>
    <t>87319</t>
  </si>
  <si>
    <t>87320</t>
  </si>
  <si>
    <t>87322</t>
  </si>
  <si>
    <t>87323</t>
  </si>
  <si>
    <t>87325</t>
  </si>
  <si>
    <t>87326</t>
  </si>
  <si>
    <t>87327</t>
  </si>
  <si>
    <t>87328</t>
  </si>
  <si>
    <t>87329</t>
  </si>
  <si>
    <t>87330</t>
  </si>
  <si>
    <t>87331</t>
  </si>
  <si>
    <t>87332</t>
  </si>
  <si>
    <t>87333</t>
  </si>
  <si>
    <t>87334</t>
  </si>
  <si>
    <t>87335</t>
  </si>
  <si>
    <t>87336</t>
  </si>
  <si>
    <t>87337</t>
  </si>
  <si>
    <t>87338</t>
  </si>
  <si>
    <t>87339</t>
  </si>
  <si>
    <t>87340</t>
  </si>
  <si>
    <t>87341</t>
  </si>
  <si>
    <t>87342</t>
  </si>
  <si>
    <t>87343</t>
  </si>
  <si>
    <t>87344</t>
  </si>
  <si>
    <t>87345</t>
  </si>
  <si>
    <t>87346</t>
  </si>
  <si>
    <t>87347</t>
  </si>
  <si>
    <t>87348</t>
  </si>
  <si>
    <t>87349</t>
  </si>
  <si>
    <t>87350</t>
  </si>
  <si>
    <t>87351</t>
  </si>
  <si>
    <t>87352</t>
  </si>
  <si>
    <t>87353</t>
  </si>
  <si>
    <t>87354</t>
  </si>
  <si>
    <t>87355</t>
  </si>
  <si>
    <t>87356</t>
  </si>
  <si>
    <t>87357</t>
  </si>
  <si>
    <t>87358</t>
  </si>
  <si>
    <t>87359</t>
  </si>
  <si>
    <t>87360</t>
  </si>
  <si>
    <t>87361</t>
  </si>
  <si>
    <t>87362</t>
  </si>
  <si>
    <t>87363</t>
  </si>
  <si>
    <t>87364</t>
  </si>
  <si>
    <t>87365</t>
  </si>
  <si>
    <t>87366</t>
  </si>
  <si>
    <t>87367</t>
  </si>
  <si>
    <t>87368</t>
  </si>
  <si>
    <t>87369</t>
  </si>
  <si>
    <t>87370</t>
  </si>
  <si>
    <t>87371</t>
  </si>
  <si>
    <t>87372</t>
  </si>
  <si>
    <t>87373</t>
  </si>
  <si>
    <t>87374</t>
  </si>
  <si>
    <t>87375</t>
  </si>
  <si>
    <t>87376</t>
  </si>
  <si>
    <t>87377</t>
  </si>
  <si>
    <t>87378</t>
  </si>
  <si>
    <t>87379</t>
  </si>
  <si>
    <t>87380</t>
  </si>
  <si>
    <t>87381</t>
  </si>
  <si>
    <t>87382</t>
  </si>
  <si>
    <t>87383</t>
  </si>
  <si>
    <t>87384</t>
  </si>
  <si>
    <t>87385</t>
  </si>
  <si>
    <t>87386</t>
  </si>
  <si>
    <t>87387</t>
  </si>
  <si>
    <t>87388</t>
  </si>
  <si>
    <t>87389</t>
  </si>
  <si>
    <t>87390</t>
  </si>
  <si>
    <t>87391</t>
  </si>
  <si>
    <t>87393</t>
  </si>
  <si>
    <t>87394</t>
  </si>
  <si>
    <t>87395</t>
  </si>
  <si>
    <t>87396</t>
  </si>
  <si>
    <t>87397</t>
  </si>
  <si>
    <t>87398</t>
  </si>
  <si>
    <t>87399</t>
  </si>
  <si>
    <t>87401</t>
  </si>
  <si>
    <t>87402</t>
  </si>
  <si>
    <t>87404</t>
  </si>
  <si>
    <t>87405</t>
  </si>
  <si>
    <t>87407</t>
  </si>
  <si>
    <t>87408</t>
  </si>
  <si>
    <t>87410</t>
  </si>
  <si>
    <t>87411</t>
  </si>
  <si>
    <t>87412</t>
  </si>
  <si>
    <t>87413</t>
  </si>
  <si>
    <t>87414</t>
  </si>
  <si>
    <t>87415</t>
  </si>
  <si>
    <t>87416</t>
  </si>
  <si>
    <t>87417</t>
  </si>
  <si>
    <t>87418</t>
  </si>
  <si>
    <t>87419</t>
  </si>
  <si>
    <t>87420</t>
  </si>
  <si>
    <t>87421</t>
  </si>
  <si>
    <t>87422</t>
  </si>
  <si>
    <t>87423</t>
  </si>
  <si>
    <t>87424</t>
  </si>
  <si>
    <t>87425</t>
  </si>
  <si>
    <t>87426</t>
  </si>
  <si>
    <t>87427</t>
  </si>
  <si>
    <t>87428</t>
  </si>
  <si>
    <t>87429</t>
  </si>
  <si>
    <t>87430</t>
  </si>
  <si>
    <t>87431</t>
  </si>
  <si>
    <t>87432</t>
  </si>
  <si>
    <t>87433</t>
  </si>
  <si>
    <t>87434</t>
  </si>
  <si>
    <t>87435</t>
  </si>
  <si>
    <t>87436</t>
  </si>
  <si>
    <t>87437</t>
  </si>
  <si>
    <t>87438</t>
  </si>
  <si>
    <t>87439</t>
  </si>
  <si>
    <t>87440</t>
  </si>
  <si>
    <t>87441</t>
  </si>
  <si>
    <t>87442</t>
  </si>
  <si>
    <t>87443</t>
  </si>
  <si>
    <t>87444</t>
  </si>
  <si>
    <t>87445</t>
  </si>
  <si>
    <t>87446</t>
  </si>
  <si>
    <t>87447</t>
  </si>
  <si>
    <t>87448</t>
  </si>
  <si>
    <t>87449</t>
  </si>
  <si>
    <t>87450</t>
  </si>
  <si>
    <t>87451</t>
  </si>
  <si>
    <t>87452</t>
  </si>
  <si>
    <t>87453</t>
  </si>
  <si>
    <t>87454</t>
  </si>
  <si>
    <t>87455</t>
  </si>
  <si>
    <t>87456</t>
  </si>
  <si>
    <t>87457</t>
  </si>
  <si>
    <t>87458</t>
  </si>
  <si>
    <t>87459</t>
  </si>
  <si>
    <t>87460</t>
  </si>
  <si>
    <t>87461</t>
  </si>
  <si>
    <t>87462</t>
  </si>
  <si>
    <t>87463</t>
  </si>
  <si>
    <t>87464</t>
  </si>
  <si>
    <t>87465</t>
  </si>
  <si>
    <t>87466</t>
  </si>
  <si>
    <t>87467</t>
  </si>
  <si>
    <t>87468</t>
  </si>
  <si>
    <t>87469</t>
  </si>
  <si>
    <t>87470</t>
  </si>
  <si>
    <t>87471</t>
  </si>
  <si>
    <t>87472</t>
  </si>
  <si>
    <t>87473</t>
  </si>
  <si>
    <t>87474</t>
  </si>
  <si>
    <t>87475</t>
  </si>
  <si>
    <t>87476</t>
  </si>
  <si>
    <t>87477</t>
  </si>
  <si>
    <t>87478</t>
  </si>
  <si>
    <t>87479</t>
  </si>
  <si>
    <t>87480</t>
  </si>
  <si>
    <t>87481</t>
  </si>
  <si>
    <t>87482</t>
  </si>
  <si>
    <t>87483</t>
  </si>
  <si>
    <t>87484</t>
  </si>
  <si>
    <t>87485</t>
  </si>
  <si>
    <t>87487</t>
  </si>
  <si>
    <t>87488</t>
  </si>
  <si>
    <t>87489</t>
  </si>
  <si>
    <t>87490</t>
  </si>
  <si>
    <t>87491</t>
  </si>
  <si>
    <t>87492</t>
  </si>
  <si>
    <t>87493</t>
  </si>
  <si>
    <t>87494</t>
  </si>
  <si>
    <t>87495</t>
  </si>
  <si>
    <t>87496</t>
  </si>
  <si>
    <t>87497</t>
  </si>
  <si>
    <t>87498</t>
  </si>
  <si>
    <t>87499</t>
  </si>
  <si>
    <t>87500</t>
  </si>
  <si>
    <t>87501</t>
  </si>
  <si>
    <t>87502</t>
  </si>
  <si>
    <t>87503</t>
  </si>
  <si>
    <t>87504</t>
  </si>
  <si>
    <t>87505</t>
  </si>
  <si>
    <t>87506</t>
  </si>
  <si>
    <t>87507</t>
  </si>
  <si>
    <t>87508</t>
  </si>
  <si>
    <t>87509</t>
  </si>
  <si>
    <t>87510</t>
  </si>
  <si>
    <t>87511</t>
  </si>
  <si>
    <t>87512</t>
  </si>
  <si>
    <t>87513</t>
  </si>
  <si>
    <t>87514</t>
  </si>
  <si>
    <t>87515</t>
  </si>
  <si>
    <t>87516</t>
  </si>
  <si>
    <t>87517</t>
  </si>
  <si>
    <t>87518</t>
  </si>
  <si>
    <t>87519</t>
  </si>
  <si>
    <t>87520</t>
  </si>
  <si>
    <t>87521</t>
  </si>
  <si>
    <t>87522</t>
  </si>
  <si>
    <t>87523</t>
  </si>
  <si>
    <t>87524</t>
  </si>
  <si>
    <t>87525</t>
  </si>
  <si>
    <t>87526</t>
  </si>
  <si>
    <t>87527</t>
  </si>
  <si>
    <t>87528</t>
  </si>
  <si>
    <t>87529</t>
  </si>
  <si>
    <t>87530</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</si>
  <si>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</si>
  <si>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</si>
  <si>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</si>
  <si>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87535</t>
  </si>
  <si>
    <t>87536</t>
  </si>
  <si>
    <t>87537</t>
  </si>
  <si>
    <t>87538</t>
  </si>
  <si>
    <t>87539</t>
  </si>
  <si>
    <t>87541</t>
  </si>
  <si>
    <t>87543</t>
  </si>
  <si>
    <t>87545</t>
  </si>
  <si>
    <t>87546</t>
  </si>
  <si>
    <t>87547</t>
  </si>
  <si>
    <t>87548</t>
  </si>
  <si>
    <t>87549</t>
  </si>
  <si>
    <t>87550</t>
  </si>
  <si>
    <t>87553</t>
  </si>
  <si>
    <t>87554</t>
  </si>
  <si>
    <t>87555</t>
  </si>
  <si>
    <t>87556</t>
  </si>
  <si>
    <t>87557</t>
  </si>
  <si>
    <t>87559</t>
  </si>
  <si>
    <t>87561</t>
  </si>
  <si>
    <t>87620</t>
  </si>
  <si>
    <t>87622</t>
  </si>
  <si>
    <t>87623</t>
  </si>
  <si>
    <t>87624</t>
  </si>
  <si>
    <t>87630</t>
  </si>
  <si>
    <t>87632</t>
  </si>
  <si>
    <t>87633</t>
  </si>
  <si>
    <t>87634</t>
  </si>
  <si>
    <t>87640</t>
  </si>
  <si>
    <t>87642</t>
  </si>
  <si>
    <t>87643</t>
  </si>
  <si>
    <t>87644</t>
  </si>
  <si>
    <t>87680</t>
  </si>
  <si>
    <t>87682</t>
  </si>
  <si>
    <t>87683</t>
  </si>
  <si>
    <t>87684</t>
  </si>
  <si>
    <t>87690</t>
  </si>
  <si>
    <t>87692</t>
  </si>
  <si>
    <t>87693</t>
  </si>
  <si>
    <t>87694</t>
  </si>
  <si>
    <t>87700</t>
  </si>
  <si>
    <t>87702</t>
  </si>
  <si>
    <t>87703</t>
  </si>
  <si>
    <t>87704</t>
  </si>
  <si>
    <t>87735</t>
  </si>
  <si>
    <t>87737</t>
  </si>
  <si>
    <t>87738</t>
  </si>
  <si>
    <t>87739</t>
  </si>
  <si>
    <t>87745</t>
  </si>
  <si>
    <t>87747</t>
  </si>
  <si>
    <t>87748</t>
  </si>
  <si>
    <t>87749</t>
  </si>
  <si>
    <t>87755</t>
  </si>
  <si>
    <t>87757</t>
  </si>
  <si>
    <t>87758</t>
  </si>
  <si>
    <t>87759</t>
  </si>
  <si>
    <t>87765</t>
  </si>
  <si>
    <t>87767</t>
  </si>
  <si>
    <t>87768</t>
  </si>
  <si>
    <t>87769</t>
  </si>
  <si>
    <t>87775</t>
  </si>
  <si>
    <t>87777</t>
  </si>
  <si>
    <t>87778</t>
  </si>
  <si>
    <t>87779</t>
  </si>
  <si>
    <t>87781</t>
  </si>
  <si>
    <t>87783</t>
  </si>
  <si>
    <t>87784</t>
  </si>
  <si>
    <t>87786</t>
  </si>
  <si>
    <t>87787</t>
  </si>
  <si>
    <t>87788</t>
  </si>
  <si>
    <t>87790</t>
  </si>
  <si>
    <t>87791</t>
  </si>
  <si>
    <t>87792</t>
  </si>
  <si>
    <t>87794</t>
  </si>
  <si>
    <t>87795</t>
  </si>
  <si>
    <t>87797</t>
  </si>
  <si>
    <t>87799</t>
  </si>
  <si>
    <t>87800</t>
  </si>
  <si>
    <t>87801</t>
  </si>
  <si>
    <t>87803</t>
  </si>
  <si>
    <t>87804</t>
  </si>
  <si>
    <t>87805</t>
  </si>
  <si>
    <t>87807</t>
  </si>
  <si>
    <t>87808</t>
  </si>
  <si>
    <t>87809</t>
  </si>
  <si>
    <t>87811</t>
  </si>
  <si>
    <t>87812</t>
  </si>
  <si>
    <t>87813</t>
  </si>
  <si>
    <t>87815</t>
  </si>
  <si>
    <t>87816</t>
  </si>
  <si>
    <t>87817</t>
  </si>
  <si>
    <t>87819</t>
  </si>
  <si>
    <t>87820</t>
  </si>
  <si>
    <t>87821</t>
  </si>
  <si>
    <t>87823</t>
  </si>
  <si>
    <t>87824</t>
  </si>
  <si>
    <t>87825</t>
  </si>
  <si>
    <t>87827</t>
  </si>
  <si>
    <t>87828</t>
  </si>
  <si>
    <t>87829</t>
  </si>
  <si>
    <t>87831</t>
  </si>
  <si>
    <t>87832</t>
  </si>
  <si>
    <t>87834</t>
  </si>
  <si>
    <t>87835</t>
  </si>
  <si>
    <t>87836</t>
  </si>
  <si>
    <t>87837</t>
  </si>
  <si>
    <t>87838</t>
  </si>
  <si>
    <t>87839</t>
  </si>
  <si>
    <t>87840</t>
  </si>
  <si>
    <t>87841</t>
  </si>
  <si>
    <t>87842</t>
  </si>
  <si>
    <t>87843</t>
  </si>
  <si>
    <t>87844</t>
  </si>
  <si>
    <t>87845</t>
  </si>
  <si>
    <t>87846</t>
  </si>
  <si>
    <t>87847</t>
  </si>
  <si>
    <t>87848</t>
  </si>
  <si>
    <t>87849</t>
  </si>
  <si>
    <t>87850</t>
  </si>
  <si>
    <t>87851</t>
  </si>
  <si>
    <t>87852</t>
  </si>
  <si>
    <t>87853</t>
  </si>
  <si>
    <t>87854</t>
  </si>
  <si>
    <t>87855</t>
  </si>
  <si>
    <t>87856</t>
  </si>
  <si>
    <t>87857</t>
  </si>
  <si>
    <t>87858</t>
  </si>
  <si>
    <t>87859</t>
  </si>
  <si>
    <t>87871</t>
  </si>
  <si>
    <t>87872</t>
  </si>
  <si>
    <t>87873</t>
  </si>
  <si>
    <t>87874</t>
  </si>
  <si>
    <t>87876</t>
  </si>
  <si>
    <t>87877</t>
  </si>
  <si>
    <t>87878</t>
  </si>
  <si>
    <t>87879</t>
  </si>
  <si>
    <t>87881</t>
  </si>
  <si>
    <t>87882</t>
  </si>
  <si>
    <t>87884</t>
  </si>
  <si>
    <t>87885</t>
  </si>
  <si>
    <t>87886</t>
  </si>
  <si>
    <t>87887</t>
  </si>
  <si>
    <t>87888</t>
  </si>
  <si>
    <t>87889</t>
  </si>
  <si>
    <t>87891</t>
  </si>
  <si>
    <t>87892</t>
  </si>
  <si>
    <t>87893</t>
  </si>
  <si>
    <t>87894</t>
  </si>
  <si>
    <t>87896</t>
  </si>
  <si>
    <t>87897</t>
  </si>
  <si>
    <t>87899</t>
  </si>
  <si>
    <t>87900</t>
  </si>
  <si>
    <t>87902</t>
  </si>
  <si>
    <t>87903</t>
  </si>
  <si>
    <t>87904</t>
  </si>
  <si>
    <t>87905</t>
  </si>
  <si>
    <t>87907</t>
  </si>
  <si>
    <t>87908</t>
  </si>
  <si>
    <t>87910</t>
  </si>
  <si>
    <t>87911</t>
  </si>
  <si>
    <t>88238</t>
  </si>
  <si>
    <t>88239</t>
  </si>
  <si>
    <t>88240</t>
  </si>
  <si>
    <t>88241</t>
  </si>
  <si>
    <t>88242</t>
  </si>
  <si>
    <t>88243</t>
  </si>
  <si>
    <t>88245</t>
  </si>
  <si>
    <t>88246</t>
  </si>
  <si>
    <t>88247</t>
  </si>
  <si>
    <t>88248</t>
  </si>
  <si>
    <t>88249</t>
  </si>
  <si>
    <t>88250</t>
  </si>
  <si>
    <t>88251</t>
  </si>
  <si>
    <t>88252</t>
  </si>
  <si>
    <t>88255</t>
  </si>
  <si>
    <t>88256</t>
  </si>
  <si>
    <t>88257</t>
  </si>
  <si>
    <t>88258</t>
  </si>
  <si>
    <t>88260</t>
  </si>
  <si>
    <t>88261</t>
  </si>
  <si>
    <t>88262</t>
  </si>
  <si>
    <t>88263</t>
  </si>
  <si>
    <t>88264</t>
  </si>
  <si>
    <t>88265</t>
  </si>
  <si>
    <t>88266</t>
  </si>
  <si>
    <t>88267</t>
  </si>
  <si>
    <t>88269</t>
  </si>
  <si>
    <t>88270</t>
  </si>
  <si>
    <t>88272</t>
  </si>
  <si>
    <t>88273</t>
  </si>
  <si>
    <t>88274</t>
  </si>
  <si>
    <t>88275</t>
  </si>
  <si>
    <t>88277</t>
  </si>
  <si>
    <t>88278</t>
  </si>
  <si>
    <t>88279</t>
  </si>
  <si>
    <t>88281</t>
  </si>
  <si>
    <t>88282</t>
  </si>
  <si>
    <t>88283</t>
  </si>
  <si>
    <t>88284</t>
  </si>
  <si>
    <t>88285</t>
  </si>
  <si>
    <t>88286</t>
  </si>
  <si>
    <t>88288</t>
  </si>
  <si>
    <t>88291</t>
  </si>
  <si>
    <t>88292</t>
  </si>
  <si>
    <t>88293</t>
  </si>
  <si>
    <t>88294</t>
  </si>
  <si>
    <t>88295</t>
  </si>
  <si>
    <t>88296</t>
  </si>
  <si>
    <t>88297</t>
  </si>
  <si>
    <t>88298</t>
  </si>
  <si>
    <t>88299</t>
  </si>
  <si>
    <t>88300</t>
  </si>
  <si>
    <t>88301</t>
  </si>
  <si>
    <t>88302</t>
  </si>
  <si>
    <t>88303</t>
  </si>
  <si>
    <t>88304</t>
  </si>
  <si>
    <t>88306</t>
  </si>
  <si>
    <t>88307</t>
  </si>
  <si>
    <t>88308</t>
  </si>
  <si>
    <t>88309</t>
  </si>
  <si>
    <t>88310</t>
  </si>
  <si>
    <t>88311</t>
  </si>
  <si>
    <t>88312</t>
  </si>
  <si>
    <t>88313</t>
  </si>
  <si>
    <t>88314</t>
  </si>
  <si>
    <t>88315</t>
  </si>
  <si>
    <t>88316</t>
  </si>
  <si>
    <t>88317</t>
  </si>
  <si>
    <t>88318</t>
  </si>
  <si>
    <t>88320</t>
  </si>
  <si>
    <t>88322</t>
  </si>
  <si>
    <t>88323</t>
  </si>
  <si>
    <t>88324</t>
  </si>
  <si>
    <t>88325</t>
  </si>
  <si>
    <t>88377</t>
  </si>
  <si>
    <t>88386</t>
  </si>
  <si>
    <t>88387</t>
  </si>
  <si>
    <t>88389</t>
  </si>
  <si>
    <t>88390</t>
  </si>
  <si>
    <t>88391</t>
  </si>
  <si>
    <t>88392</t>
  </si>
  <si>
    <t>88393</t>
  </si>
  <si>
    <t>88394</t>
  </si>
  <si>
    <t>88395</t>
  </si>
  <si>
    <t>88396</t>
  </si>
  <si>
    <t>88397</t>
  </si>
  <si>
    <t>88398</t>
  </si>
  <si>
    <t>88399</t>
  </si>
  <si>
    <t>88400</t>
  </si>
  <si>
    <t>88401</t>
  </si>
  <si>
    <t>88402</t>
  </si>
  <si>
    <t>88403</t>
  </si>
  <si>
    <t>88404</t>
  </si>
  <si>
    <t>88411</t>
  </si>
  <si>
    <t>88412</t>
  </si>
  <si>
    <t>88413</t>
  </si>
  <si>
    <t>88414</t>
  </si>
  <si>
    <t>88415</t>
  </si>
  <si>
    <t>88416</t>
  </si>
  <si>
    <t>88417</t>
  </si>
  <si>
    <t>88418</t>
  </si>
  <si>
    <t>88419</t>
  </si>
  <si>
    <t>88420</t>
  </si>
  <si>
    <t>88421</t>
  </si>
  <si>
    <t>88422</t>
  </si>
  <si>
    <t>88423</t>
  </si>
  <si>
    <t>88424</t>
  </si>
  <si>
    <t>88425</t>
  </si>
  <si>
    <t>88426</t>
  </si>
  <si>
    <t>88427</t>
  </si>
  <si>
    <t>88428</t>
  </si>
  <si>
    <t>88429</t>
  </si>
  <si>
    <t>88430</t>
  </si>
  <si>
    <t>88431</t>
  </si>
  <si>
    <t>88432</t>
  </si>
  <si>
    <t>88433</t>
  </si>
  <si>
    <t>88434</t>
  </si>
  <si>
    <t>88435</t>
  </si>
  <si>
    <t>88436</t>
  </si>
  <si>
    <t>88437</t>
  </si>
  <si>
    <t>88438</t>
  </si>
  <si>
    <t>88441</t>
  </si>
  <si>
    <t>88470</t>
  </si>
  <si>
    <t>88471</t>
  </si>
  <si>
    <t>88472</t>
  </si>
  <si>
    <t>88476</t>
  </si>
  <si>
    <t>88477</t>
  </si>
  <si>
    <t>88478</t>
  </si>
  <si>
    <t>88484</t>
  </si>
  <si>
    <t>88485</t>
  </si>
  <si>
    <t>88488</t>
  </si>
  <si>
    <t>88489</t>
  </si>
  <si>
    <t>88494</t>
  </si>
  <si>
    <t>88495</t>
  </si>
  <si>
    <t>88496</t>
  </si>
  <si>
    <t>88497</t>
  </si>
  <si>
    <t>88569</t>
  </si>
  <si>
    <t>88570</t>
  </si>
  <si>
    <t>88597</t>
  </si>
  <si>
    <t>88626</t>
  </si>
  <si>
    <t>88627</t>
  </si>
  <si>
    <t>88628</t>
  </si>
  <si>
    <t>88629</t>
  </si>
  <si>
    <t>88630</t>
  </si>
  <si>
    <t>88631</t>
  </si>
  <si>
    <t>88648</t>
  </si>
  <si>
    <t>88649</t>
  </si>
  <si>
    <t>88650</t>
  </si>
  <si>
    <t>88715</t>
  </si>
  <si>
    <t>88786</t>
  </si>
  <si>
    <t>88787</t>
  </si>
  <si>
    <t>88788</t>
  </si>
  <si>
    <t>88789</t>
  </si>
  <si>
    <t>88826</t>
  </si>
  <si>
    <t>88827</t>
  </si>
  <si>
    <t>88828</t>
  </si>
  <si>
    <t>88829</t>
  </si>
  <si>
    <t>88830</t>
  </si>
  <si>
    <t>88831</t>
  </si>
  <si>
    <t>88832</t>
  </si>
  <si>
    <t>88834</t>
  </si>
  <si>
    <t>88835</t>
  </si>
  <si>
    <t>88836</t>
  </si>
  <si>
    <t>88839</t>
  </si>
  <si>
    <t>88840</t>
  </si>
  <si>
    <t>88841</t>
  </si>
  <si>
    <t>88842</t>
  </si>
  <si>
    <t>88843</t>
  </si>
  <si>
    <t>88844</t>
  </si>
  <si>
    <t>88847</t>
  </si>
  <si>
    <t>88848</t>
  </si>
  <si>
    <t>88853</t>
  </si>
  <si>
    <t>88854</t>
  </si>
  <si>
    <t>88855</t>
  </si>
  <si>
    <t>88856</t>
  </si>
  <si>
    <t>88857</t>
  </si>
  <si>
    <t>88858</t>
  </si>
  <si>
    <t>88859</t>
  </si>
  <si>
    <t>88860</t>
  </si>
  <si>
    <t>88900</t>
  </si>
  <si>
    <t>88902</t>
  </si>
  <si>
    <t>88903</t>
  </si>
  <si>
    <t>88904</t>
  </si>
  <si>
    <t>88907</t>
  </si>
  <si>
    <t>88908</t>
  </si>
  <si>
    <t>89009</t>
  </si>
  <si>
    <t>89010</t>
  </si>
  <si>
    <t>89011</t>
  </si>
  <si>
    <t>89012</t>
  </si>
  <si>
    <t>89013</t>
  </si>
  <si>
    <t>89014</t>
  </si>
  <si>
    <t>89015</t>
  </si>
  <si>
    <t>89016</t>
  </si>
  <si>
    <t>89017</t>
  </si>
  <si>
    <t>89018</t>
  </si>
  <si>
    <t>89019</t>
  </si>
  <si>
    <t>89020</t>
  </si>
  <si>
    <t>89021</t>
  </si>
  <si>
    <t>89022</t>
  </si>
  <si>
    <t>89023</t>
  </si>
  <si>
    <t>89024</t>
  </si>
  <si>
    <t>89025</t>
  </si>
  <si>
    <t>89026</t>
  </si>
  <si>
    <t>89027</t>
  </si>
  <si>
    <t>89028</t>
  </si>
  <si>
    <t>89029</t>
  </si>
  <si>
    <t>89030</t>
  </si>
  <si>
    <t>89031</t>
  </si>
  <si>
    <t>89032</t>
  </si>
  <si>
    <t>89033</t>
  </si>
  <si>
    <t>89034</t>
  </si>
  <si>
    <t>89035</t>
  </si>
  <si>
    <t>89036</t>
  </si>
  <si>
    <t>89043</t>
  </si>
  <si>
    <t>89044</t>
  </si>
  <si>
    <t>89045</t>
  </si>
  <si>
    <t>89046</t>
  </si>
  <si>
    <t>89048</t>
  </si>
  <si>
    <t>89049</t>
  </si>
  <si>
    <t>89128</t>
  </si>
  <si>
    <t>89129</t>
  </si>
  <si>
    <t>89130</t>
  </si>
  <si>
    <t>89131</t>
  </si>
  <si>
    <t>89168</t>
  </si>
  <si>
    <t>89169</t>
  </si>
  <si>
    <t>89170</t>
  </si>
  <si>
    <t>89171</t>
  </si>
  <si>
    <t>89173</t>
  </si>
  <si>
    <t>89210</t>
  </si>
  <si>
    <t>89211</t>
  </si>
  <si>
    <t>89212</t>
  </si>
  <si>
    <t>89213</t>
  </si>
  <si>
    <t>89214</t>
  </si>
  <si>
    <t>89215</t>
  </si>
  <si>
    <t>89218</t>
  </si>
  <si>
    <t>89221</t>
  </si>
  <si>
    <t>89222</t>
  </si>
  <si>
    <t>89223</t>
  </si>
  <si>
    <t>89224</t>
  </si>
  <si>
    <t>89225</t>
  </si>
  <si>
    <t>89226</t>
  </si>
  <si>
    <t>89228</t>
  </si>
  <si>
    <t>89229</t>
  </si>
  <si>
    <t>89230</t>
  </si>
  <si>
    <t>89231</t>
  </si>
  <si>
    <t>89232</t>
  </si>
  <si>
    <t>89233</t>
  </si>
  <si>
    <t>89234</t>
  </si>
  <si>
    <t>89235</t>
  </si>
  <si>
    <t>89236</t>
  </si>
  <si>
    <t>89237</t>
  </si>
  <si>
    <t>89238</t>
  </si>
  <si>
    <t>89239</t>
  </si>
  <si>
    <t>89240</t>
  </si>
  <si>
    <t>89241</t>
  </si>
  <si>
    <t>89242</t>
  </si>
  <si>
    <t>89243</t>
  </si>
  <si>
    <t>89246</t>
  </si>
  <si>
    <t>89247</t>
  </si>
  <si>
    <t>89248</t>
  </si>
  <si>
    <t>89249</t>
  </si>
  <si>
    <t>89250</t>
  </si>
  <si>
    <t>89251</t>
  </si>
  <si>
    <t>89253</t>
  </si>
  <si>
    <t>89254</t>
  </si>
  <si>
    <t>89255</t>
  </si>
  <si>
    <t>89256</t>
  </si>
  <si>
    <t>89257</t>
  </si>
  <si>
    <t>89258</t>
  </si>
  <si>
    <t>89259</t>
  </si>
  <si>
    <t>89260</t>
  </si>
  <si>
    <t>89262</t>
  </si>
  <si>
    <t>89264</t>
  </si>
  <si>
    <t>89265</t>
  </si>
  <si>
    <t>89266</t>
  </si>
  <si>
    <t>89267</t>
  </si>
  <si>
    <t>89268</t>
  </si>
  <si>
    <t>89269</t>
  </si>
  <si>
    <t>89270</t>
  </si>
  <si>
    <t>89271</t>
  </si>
  <si>
    <t>89272</t>
  </si>
  <si>
    <t>89273</t>
  </si>
  <si>
    <t>89274</t>
  </si>
  <si>
    <t>89275</t>
  </si>
  <si>
    <t>89276</t>
  </si>
  <si>
    <t>89277</t>
  </si>
  <si>
    <t>89278</t>
  </si>
  <si>
    <t>89279</t>
  </si>
  <si>
    <t>89280</t>
  </si>
  <si>
    <t>89281</t>
  </si>
  <si>
    <t>89282</t>
  </si>
  <si>
    <t>89283</t>
  </si>
  <si>
    <t>89284</t>
  </si>
  <si>
    <t>89285</t>
  </si>
  <si>
    <t>89286</t>
  </si>
  <si>
    <t>89287</t>
  </si>
  <si>
    <t>89288</t>
  </si>
  <si>
    <t>89289</t>
  </si>
  <si>
    <t>89290</t>
  </si>
  <si>
    <t>89291</t>
  </si>
  <si>
    <t>89292</t>
  </si>
  <si>
    <t>89293</t>
  </si>
  <si>
    <t>89294</t>
  </si>
  <si>
    <t>89295</t>
  </si>
  <si>
    <t>89296</t>
  </si>
  <si>
    <t>89297</t>
  </si>
  <si>
    <t>89298</t>
  </si>
  <si>
    <t>89299</t>
  </si>
  <si>
    <t>89300</t>
  </si>
  <si>
    <t>89301</t>
  </si>
  <si>
    <t>89302</t>
  </si>
  <si>
    <t>89303</t>
  </si>
  <si>
    <t>89304</t>
  </si>
  <si>
    <t>89305</t>
  </si>
  <si>
    <t>89306</t>
  </si>
  <si>
    <t>89307</t>
  </si>
  <si>
    <t>89308</t>
  </si>
  <si>
    <t>89309</t>
  </si>
  <si>
    <t>89310</t>
  </si>
  <si>
    <t>89311</t>
  </si>
  <si>
    <t>89312</t>
  </si>
  <si>
    <t>89313</t>
  </si>
  <si>
    <t>89349</t>
  </si>
  <si>
    <t>89351</t>
  </si>
  <si>
    <t>89352</t>
  </si>
  <si>
    <t>89353</t>
  </si>
  <si>
    <t>89354</t>
  </si>
  <si>
    <t>89355</t>
  </si>
  <si>
    <t>89356</t>
  </si>
  <si>
    <t>89357</t>
  </si>
  <si>
    <t>89358</t>
  </si>
  <si>
    <t>89359</t>
  </si>
  <si>
    <t>89360</t>
  </si>
  <si>
    <t>89361</t>
  </si>
  <si>
    <t>89362</t>
  </si>
  <si>
    <t>89363</t>
  </si>
  <si>
    <t>89364</t>
  </si>
  <si>
    <t>89365</t>
  </si>
  <si>
    <t>89366</t>
  </si>
  <si>
    <t>89367</t>
  </si>
  <si>
    <t>89368</t>
  </si>
  <si>
    <t>89369</t>
  </si>
  <si>
    <t>89370</t>
  </si>
  <si>
    <t>89371</t>
  </si>
  <si>
    <t>89372</t>
  </si>
  <si>
    <t>89373</t>
  </si>
  <si>
    <t>89374</t>
  </si>
  <si>
    <t>89375</t>
  </si>
  <si>
    <t>89376</t>
  </si>
  <si>
    <t>89377</t>
  </si>
  <si>
    <t>89378</t>
  </si>
  <si>
    <t>89379</t>
  </si>
  <si>
    <t>89380</t>
  </si>
  <si>
    <t>89381</t>
  </si>
  <si>
    <t>89382</t>
  </si>
  <si>
    <t>89383</t>
  </si>
  <si>
    <t>89384</t>
  </si>
  <si>
    <t>89385</t>
  </si>
  <si>
    <t>89386</t>
  </si>
  <si>
    <t>89387</t>
  </si>
  <si>
    <t>89388</t>
  </si>
  <si>
    <t>89389</t>
  </si>
  <si>
    <t>89390</t>
  </si>
  <si>
    <t>89391</t>
  </si>
  <si>
    <t>89392</t>
  </si>
  <si>
    <t>89393</t>
  </si>
  <si>
    <t>89394</t>
  </si>
  <si>
    <t>89395</t>
  </si>
  <si>
    <t>89396</t>
  </si>
  <si>
    <t>89397</t>
  </si>
  <si>
    <t>89398</t>
  </si>
  <si>
    <t>89399</t>
  </si>
  <si>
    <t>89400</t>
  </si>
  <si>
    <t>89401</t>
  </si>
  <si>
    <t>89402</t>
  </si>
  <si>
    <t>89403</t>
  </si>
  <si>
    <t>89404</t>
  </si>
  <si>
    <t>89405</t>
  </si>
  <si>
    <t>89406</t>
  </si>
  <si>
    <t>89407</t>
  </si>
  <si>
    <t>89408</t>
  </si>
  <si>
    <t>89409</t>
  </si>
  <si>
    <t>89410</t>
  </si>
  <si>
    <t>89411</t>
  </si>
  <si>
    <t>89412</t>
  </si>
  <si>
    <t>89413</t>
  </si>
  <si>
    <t>89414</t>
  </si>
  <si>
    <t>89415</t>
  </si>
  <si>
    <t>89416</t>
  </si>
  <si>
    <t>89417</t>
  </si>
  <si>
    <t>89418</t>
  </si>
  <si>
    <t>89419</t>
  </si>
  <si>
    <t>89420</t>
  </si>
  <si>
    <t>89421</t>
  </si>
  <si>
    <t>89422</t>
  </si>
  <si>
    <t>89423</t>
  </si>
  <si>
    <t>89424</t>
  </si>
  <si>
    <t>89425</t>
  </si>
  <si>
    <t>89426</t>
  </si>
  <si>
    <t>89427</t>
  </si>
  <si>
    <t>89428</t>
  </si>
  <si>
    <t>89429</t>
  </si>
  <si>
    <t>89430</t>
  </si>
  <si>
    <t>89431</t>
  </si>
  <si>
    <t>89432</t>
  </si>
  <si>
    <t>89433</t>
  </si>
  <si>
    <t>89434</t>
  </si>
  <si>
    <t>89435</t>
  </si>
  <si>
    <t>89436</t>
  </si>
  <si>
    <t>89437</t>
  </si>
  <si>
    <t>89438</t>
  </si>
  <si>
    <t>89439</t>
  </si>
  <si>
    <t>89440</t>
  </si>
  <si>
    <t>89441</t>
  </si>
  <si>
    <t>89442</t>
  </si>
  <si>
    <t>89443</t>
  </si>
  <si>
    <t>89444</t>
  </si>
  <si>
    <t>89445</t>
  </si>
  <si>
    <t>89446</t>
  </si>
  <si>
    <t>89447</t>
  </si>
  <si>
    <t>89448</t>
  </si>
  <si>
    <t>89449</t>
  </si>
  <si>
    <t>89450</t>
  </si>
  <si>
    <t>89451</t>
  </si>
  <si>
    <t>89452</t>
  </si>
  <si>
    <t>89453</t>
  </si>
  <si>
    <t>89454</t>
  </si>
  <si>
    <t>89455</t>
  </si>
  <si>
    <t>89456</t>
  </si>
  <si>
    <t>89457</t>
  </si>
  <si>
    <t>89458</t>
  </si>
  <si>
    <t>89459</t>
  </si>
  <si>
    <t>89460</t>
  </si>
  <si>
    <t>89462</t>
  </si>
  <si>
    <t>89463</t>
  </si>
  <si>
    <t>89464</t>
  </si>
  <si>
    <t>89465</t>
  </si>
  <si>
    <t>89466</t>
  </si>
  <si>
    <t>89467</t>
  </si>
  <si>
    <t>89468</t>
  </si>
  <si>
    <t>89469</t>
  </si>
  <si>
    <t>89470</t>
  </si>
  <si>
    <t>89471</t>
  </si>
  <si>
    <t>89472</t>
  </si>
  <si>
    <t>89473</t>
  </si>
  <si>
    <t>89474</t>
  </si>
  <si>
    <t>89475</t>
  </si>
  <si>
    <t>89476</t>
  </si>
  <si>
    <t>89477</t>
  </si>
  <si>
    <t>89478</t>
  </si>
  <si>
    <t>89479</t>
  </si>
  <si>
    <t>89480</t>
  </si>
  <si>
    <t>89481</t>
  </si>
  <si>
    <t>89482</t>
  </si>
  <si>
    <t>89483</t>
  </si>
  <si>
    <t>89484</t>
  </si>
  <si>
    <t>89485</t>
  </si>
  <si>
    <t>89486</t>
  </si>
  <si>
    <t>89487</t>
  </si>
  <si>
    <t>89488</t>
  </si>
  <si>
    <t>89489</t>
  </si>
  <si>
    <t>89490</t>
  </si>
  <si>
    <t>89491</t>
  </si>
  <si>
    <t>89492</t>
  </si>
  <si>
    <t>89493</t>
  </si>
  <si>
    <t>89494</t>
  </si>
  <si>
    <t>89495</t>
  </si>
  <si>
    <t>89496</t>
  </si>
  <si>
    <t>89497</t>
  </si>
  <si>
    <t>89498</t>
  </si>
  <si>
    <t>89499</t>
  </si>
  <si>
    <t>89500</t>
  </si>
  <si>
    <t>89501</t>
  </si>
  <si>
    <t>89502</t>
  </si>
  <si>
    <t>89503</t>
  </si>
  <si>
    <t>89504</t>
  </si>
  <si>
    <t>89505</t>
  </si>
  <si>
    <t>89506</t>
  </si>
  <si>
    <t>89507</t>
  </si>
  <si>
    <t>89508</t>
  </si>
  <si>
    <t>89509</t>
  </si>
  <si>
    <t>89510</t>
  </si>
  <si>
    <t>89511</t>
  </si>
  <si>
    <t>89512</t>
  </si>
  <si>
    <t>89513</t>
  </si>
  <si>
    <t>89514</t>
  </si>
  <si>
    <t>89515</t>
  </si>
  <si>
    <t>89516</t>
  </si>
  <si>
    <t>89517</t>
  </si>
  <si>
    <t>89518</t>
  </si>
  <si>
    <t>89519</t>
  </si>
  <si>
    <t>89520</t>
  </si>
  <si>
    <t>89521</t>
  </si>
  <si>
    <t>89522</t>
  </si>
  <si>
    <t>89523</t>
  </si>
  <si>
    <t>89524</t>
  </si>
  <si>
    <t>89525</t>
  </si>
  <si>
    <t>89526</t>
  </si>
  <si>
    <t>89527</t>
  </si>
  <si>
    <t>89528</t>
  </si>
  <si>
    <t>89529</t>
  </si>
  <si>
    <t>89530</t>
  </si>
  <si>
    <t>89531</t>
  </si>
  <si>
    <t>89532</t>
  </si>
  <si>
    <t>89533</t>
  </si>
  <si>
    <t>89534</t>
  </si>
  <si>
    <t>89535</t>
  </si>
  <si>
    <t>89536</t>
  </si>
  <si>
    <t>89538</t>
  </si>
  <si>
    <t>89540</t>
  </si>
  <si>
    <t>89541</t>
  </si>
  <si>
    <t>89542</t>
  </si>
  <si>
    <t>89544</t>
  </si>
  <si>
    <t>89545</t>
  </si>
  <si>
    <t>89546</t>
  </si>
  <si>
    <t>89547</t>
  </si>
  <si>
    <t>89548</t>
  </si>
  <si>
    <t>89549</t>
  </si>
  <si>
    <t>89550</t>
  </si>
  <si>
    <t>89551</t>
  </si>
  <si>
    <t>89552</t>
  </si>
  <si>
    <t>89553</t>
  </si>
  <si>
    <t>89554</t>
  </si>
  <si>
    <t>89555</t>
  </si>
  <si>
    <t>89556</t>
  </si>
  <si>
    <t>89557</t>
  </si>
  <si>
    <t>89558</t>
  </si>
  <si>
    <t>89559</t>
  </si>
  <si>
    <t>89561</t>
  </si>
  <si>
    <t>89562</t>
  </si>
  <si>
    <t>89563</t>
  </si>
  <si>
    <t>89564</t>
  </si>
  <si>
    <t>89565</t>
  </si>
  <si>
    <t>89566</t>
  </si>
  <si>
    <t>89567</t>
  </si>
  <si>
    <t>89568</t>
  </si>
  <si>
    <t>89569</t>
  </si>
  <si>
    <t>89570</t>
  </si>
  <si>
    <t>89571</t>
  </si>
  <si>
    <t>89572</t>
  </si>
  <si>
    <t>89573</t>
  </si>
  <si>
    <t>89574</t>
  </si>
  <si>
    <t>89575</t>
  </si>
  <si>
    <t>89576</t>
  </si>
  <si>
    <t>89577</t>
  </si>
  <si>
    <t>89578</t>
  </si>
  <si>
    <t>89579</t>
  </si>
  <si>
    <t>89580</t>
  </si>
  <si>
    <t>89581</t>
  </si>
  <si>
    <t>89582</t>
  </si>
  <si>
    <t>89583</t>
  </si>
  <si>
    <t>89584</t>
  </si>
  <si>
    <t>89585</t>
  </si>
  <si>
    <t>89586</t>
  </si>
  <si>
    <t>89587</t>
  </si>
  <si>
    <t>89590</t>
  </si>
  <si>
    <t>89591</t>
  </si>
  <si>
    <t>89592</t>
  </si>
  <si>
    <t>89593</t>
  </si>
  <si>
    <t>89594</t>
  </si>
  <si>
    <t>89595</t>
  </si>
  <si>
    <t>89596</t>
  </si>
  <si>
    <t>89597</t>
  </si>
  <si>
    <t>89598</t>
  </si>
  <si>
    <t>89599</t>
  </si>
  <si>
    <t>89600</t>
  </si>
  <si>
    <t>89605</t>
  </si>
  <si>
    <t>89609</t>
  </si>
  <si>
    <t>89610</t>
  </si>
  <si>
    <t>89611</t>
  </si>
  <si>
    <t>89612</t>
  </si>
  <si>
    <t>89613</t>
  </si>
  <si>
    <t>89614</t>
  </si>
  <si>
    <t>89615</t>
  </si>
  <si>
    <t>89616</t>
  </si>
  <si>
    <t>89617</t>
  </si>
  <si>
    <t>89618</t>
  </si>
  <si>
    <t>89619</t>
  </si>
  <si>
    <t>89620</t>
  </si>
  <si>
    <t>89621</t>
  </si>
  <si>
    <t>89622</t>
  </si>
  <si>
    <t>89623</t>
  </si>
  <si>
    <t>89624</t>
  </si>
  <si>
    <t>89625</t>
  </si>
  <si>
    <t>89626</t>
  </si>
  <si>
    <t>89627</t>
  </si>
  <si>
    <t>89628</t>
  </si>
  <si>
    <t>89629</t>
  </si>
  <si>
    <t>89630</t>
  </si>
  <si>
    <t>89631</t>
  </si>
  <si>
    <t>89632</t>
  </si>
  <si>
    <t>89633</t>
  </si>
  <si>
    <t>89634</t>
  </si>
  <si>
    <t>89635</t>
  </si>
  <si>
    <t>89636</t>
  </si>
  <si>
    <t>89637</t>
  </si>
  <si>
    <t>89638</t>
  </si>
  <si>
    <t>89639</t>
  </si>
  <si>
    <t>89640</t>
  </si>
  <si>
    <t>JOELHO DE TRANSIÇÃO, 90 GRAUS, CPVC, SOLDÁVEL, DN 15MM X 1/2", INSTALADO EM RAMAL OU SUB-RAMAL DE ÁGUA - FORNECIMENTO E INSTALAÇÃO. AF_12/2014</t>
  </si>
  <si>
    <t>89641</t>
  </si>
  <si>
    <t>89642</t>
  </si>
  <si>
    <t>89643</t>
  </si>
  <si>
    <t>89644</t>
  </si>
  <si>
    <t>89645</t>
  </si>
  <si>
    <t>89646</t>
  </si>
  <si>
    <t>89647</t>
  </si>
  <si>
    <t>89648</t>
  </si>
  <si>
    <t>89649</t>
  </si>
  <si>
    <t>89650</t>
  </si>
  <si>
    <t>89651</t>
  </si>
  <si>
    <t>89652</t>
  </si>
  <si>
    <t>89653</t>
  </si>
  <si>
    <t>89654</t>
  </si>
  <si>
    <t>89655</t>
  </si>
  <si>
    <t>89656</t>
  </si>
  <si>
    <t>89657</t>
  </si>
  <si>
    <t>89658</t>
  </si>
  <si>
    <t>89659</t>
  </si>
  <si>
    <t>89660</t>
  </si>
  <si>
    <t>89661</t>
  </si>
  <si>
    <t>89662</t>
  </si>
  <si>
    <t>89663</t>
  </si>
  <si>
    <t>89664</t>
  </si>
  <si>
    <t>89665</t>
  </si>
  <si>
    <t>89666</t>
  </si>
  <si>
    <t>89667</t>
  </si>
  <si>
    <t>89668</t>
  </si>
  <si>
    <t>89669</t>
  </si>
  <si>
    <t>89670</t>
  </si>
  <si>
    <t>89671</t>
  </si>
  <si>
    <t>89672</t>
  </si>
  <si>
    <t>89673</t>
  </si>
  <si>
    <t>89674</t>
  </si>
  <si>
    <t>89675</t>
  </si>
  <si>
    <t>89676</t>
  </si>
  <si>
    <t>89677</t>
  </si>
  <si>
    <t>89678</t>
  </si>
  <si>
    <t>89679</t>
  </si>
  <si>
    <t>89680</t>
  </si>
  <si>
    <t>89681</t>
  </si>
  <si>
    <t>89682</t>
  </si>
  <si>
    <t>89684</t>
  </si>
  <si>
    <t>89685</t>
  </si>
  <si>
    <t>89686</t>
  </si>
  <si>
    <t>89687</t>
  </si>
  <si>
    <t>89689</t>
  </si>
  <si>
    <t>89690</t>
  </si>
  <si>
    <t>89691</t>
  </si>
  <si>
    <t>89692</t>
  </si>
  <si>
    <t>89693</t>
  </si>
  <si>
    <t>89694</t>
  </si>
  <si>
    <t>89695</t>
  </si>
  <si>
    <t>89696</t>
  </si>
  <si>
    <t>89697</t>
  </si>
  <si>
    <t>89698</t>
  </si>
  <si>
    <t>89699</t>
  </si>
  <si>
    <t>89700</t>
  </si>
  <si>
    <t>89701</t>
  </si>
  <si>
    <t>89702</t>
  </si>
  <si>
    <t>89703</t>
  </si>
  <si>
    <t>89704</t>
  </si>
  <si>
    <t>89705</t>
  </si>
  <si>
    <t>89706</t>
  </si>
  <si>
    <t>89707</t>
  </si>
  <si>
    <t>89708</t>
  </si>
  <si>
    <t>89709</t>
  </si>
  <si>
    <t>89710</t>
  </si>
  <si>
    <t>89711</t>
  </si>
  <si>
    <t>89712</t>
  </si>
  <si>
    <t>89713</t>
  </si>
  <si>
    <t>89714</t>
  </si>
  <si>
    <t>89716</t>
  </si>
  <si>
    <t>89717</t>
  </si>
  <si>
    <t>89718</t>
  </si>
  <si>
    <t>89719</t>
  </si>
  <si>
    <t>89720</t>
  </si>
  <si>
    <t>89721</t>
  </si>
  <si>
    <t>89722</t>
  </si>
  <si>
    <t>89723</t>
  </si>
  <si>
    <t>89724</t>
  </si>
  <si>
    <t>89725</t>
  </si>
  <si>
    <t>89726</t>
  </si>
  <si>
    <t>89727</t>
  </si>
  <si>
    <t>89728</t>
  </si>
  <si>
    <t>89729</t>
  </si>
  <si>
    <t>89730</t>
  </si>
  <si>
    <t>89731</t>
  </si>
  <si>
    <t>89732</t>
  </si>
  <si>
    <t>89733</t>
  </si>
  <si>
    <t>89734</t>
  </si>
  <si>
    <t>89735</t>
  </si>
  <si>
    <t>89736</t>
  </si>
  <si>
    <t>89737</t>
  </si>
  <si>
    <t>89738</t>
  </si>
  <si>
    <t>89739</t>
  </si>
  <si>
    <t>89740</t>
  </si>
  <si>
    <t>89741</t>
  </si>
  <si>
    <t>89742</t>
  </si>
  <si>
    <t>89743</t>
  </si>
  <si>
    <t>89744</t>
  </si>
  <si>
    <t>89745</t>
  </si>
  <si>
    <t>89746</t>
  </si>
  <si>
    <t>89747</t>
  </si>
  <si>
    <t>89748</t>
  </si>
  <si>
    <t>89749</t>
  </si>
  <si>
    <t>89750</t>
  </si>
  <si>
    <t>89751</t>
  </si>
  <si>
    <t>89752</t>
  </si>
  <si>
    <t>89753</t>
  </si>
  <si>
    <t>89754</t>
  </si>
  <si>
    <t>89755</t>
  </si>
  <si>
    <t>89756</t>
  </si>
  <si>
    <t>89757</t>
  </si>
  <si>
    <t>89758</t>
  </si>
  <si>
    <t>89759</t>
  </si>
  <si>
    <t>89760</t>
  </si>
  <si>
    <t>89761</t>
  </si>
  <si>
    <t>89762</t>
  </si>
  <si>
    <t>89763</t>
  </si>
  <si>
    <t>89764</t>
  </si>
  <si>
    <t>89765</t>
  </si>
  <si>
    <t>89766</t>
  </si>
  <si>
    <t>89767</t>
  </si>
  <si>
    <t>89768</t>
  </si>
  <si>
    <t>89769</t>
  </si>
  <si>
    <t>89770</t>
  </si>
  <si>
    <t>89771</t>
  </si>
  <si>
    <t>89772</t>
  </si>
  <si>
    <t>89773</t>
  </si>
  <si>
    <t>89774</t>
  </si>
  <si>
    <t>89775</t>
  </si>
  <si>
    <t>89776</t>
  </si>
  <si>
    <t>89777</t>
  </si>
  <si>
    <t>89778</t>
  </si>
  <si>
    <t>89779</t>
  </si>
  <si>
    <t>89780</t>
  </si>
  <si>
    <t>89781</t>
  </si>
  <si>
    <t>89782</t>
  </si>
  <si>
    <t>89783</t>
  </si>
  <si>
    <t>89784</t>
  </si>
  <si>
    <t>89785</t>
  </si>
  <si>
    <t>89786</t>
  </si>
  <si>
    <t>89787</t>
  </si>
  <si>
    <t>89788</t>
  </si>
  <si>
    <t>89789</t>
  </si>
  <si>
    <t>89790</t>
  </si>
  <si>
    <t>89791</t>
  </si>
  <si>
    <t>89792</t>
  </si>
  <si>
    <t>89793</t>
  </si>
  <si>
    <t>89794</t>
  </si>
  <si>
    <t>89795</t>
  </si>
  <si>
    <t>89796</t>
  </si>
  <si>
    <t>89797</t>
  </si>
  <si>
    <t>89798</t>
  </si>
  <si>
    <t>89799</t>
  </si>
  <si>
    <t>89800</t>
  </si>
  <si>
    <t>89801</t>
  </si>
  <si>
    <t>89802</t>
  </si>
  <si>
    <t>89803</t>
  </si>
  <si>
    <t>89804</t>
  </si>
  <si>
    <t>89805</t>
  </si>
  <si>
    <t>89806</t>
  </si>
  <si>
    <t>89807</t>
  </si>
  <si>
    <t>89808</t>
  </si>
  <si>
    <t>89809</t>
  </si>
  <si>
    <t>89810</t>
  </si>
  <si>
    <t>89811</t>
  </si>
  <si>
    <t>89812</t>
  </si>
  <si>
    <t>89813</t>
  </si>
  <si>
    <t>89814</t>
  </si>
  <si>
    <t>89815</t>
  </si>
  <si>
    <t>89816</t>
  </si>
  <si>
    <t>89817</t>
  </si>
  <si>
    <t>89818</t>
  </si>
  <si>
    <t>89819</t>
  </si>
  <si>
    <t>89820</t>
  </si>
  <si>
    <t>89821</t>
  </si>
  <si>
    <t>89822</t>
  </si>
  <si>
    <t>89823</t>
  </si>
  <si>
    <t>89824</t>
  </si>
  <si>
    <t>89825</t>
  </si>
  <si>
    <t>89826</t>
  </si>
  <si>
    <t>89827</t>
  </si>
  <si>
    <t>89828</t>
  </si>
  <si>
    <t>89829</t>
  </si>
  <si>
    <t>89830</t>
  </si>
  <si>
    <t>89831</t>
  </si>
  <si>
    <t>89832</t>
  </si>
  <si>
    <t>89833</t>
  </si>
  <si>
    <t>89834</t>
  </si>
  <si>
    <t>89835</t>
  </si>
  <si>
    <t>89836</t>
  </si>
  <si>
    <t>89837</t>
  </si>
  <si>
    <t>89838</t>
  </si>
  <si>
    <t>89839</t>
  </si>
  <si>
    <t>89840</t>
  </si>
  <si>
    <t>89841</t>
  </si>
  <si>
    <t>89842</t>
  </si>
  <si>
    <t>89843</t>
  </si>
  <si>
    <t>89844</t>
  </si>
  <si>
    <t>89845</t>
  </si>
  <si>
    <t>89846</t>
  </si>
  <si>
    <t>89847</t>
  </si>
  <si>
    <t>89848</t>
  </si>
  <si>
    <t>89849</t>
  </si>
  <si>
    <t>89850</t>
  </si>
  <si>
    <t>89851</t>
  </si>
  <si>
    <t>89852</t>
  </si>
  <si>
    <t>89853</t>
  </si>
  <si>
    <t>89854</t>
  </si>
  <si>
    <t>89855</t>
  </si>
  <si>
    <t>89856</t>
  </si>
  <si>
    <t>89857</t>
  </si>
  <si>
    <t>89859</t>
  </si>
  <si>
    <t>89860</t>
  </si>
  <si>
    <t>89861</t>
  </si>
  <si>
    <t>89862</t>
  </si>
  <si>
    <t>89863</t>
  </si>
  <si>
    <t>89865</t>
  </si>
  <si>
    <t>89866</t>
  </si>
  <si>
    <t>89867</t>
  </si>
  <si>
    <t>89868</t>
  </si>
  <si>
    <t>89869</t>
  </si>
  <si>
    <t>89870</t>
  </si>
  <si>
    <t>89871</t>
  </si>
  <si>
    <t>89872</t>
  </si>
  <si>
    <t>89873</t>
  </si>
  <si>
    <t>89874</t>
  </si>
  <si>
    <t>89876</t>
  </si>
  <si>
    <t>89877</t>
  </si>
  <si>
    <t>89878</t>
  </si>
  <si>
    <t>89879</t>
  </si>
  <si>
    <t>89880</t>
  </si>
  <si>
    <t>89881</t>
  </si>
  <si>
    <t>89882</t>
  </si>
  <si>
    <t>89883</t>
  </si>
  <si>
    <t>89884</t>
  </si>
  <si>
    <t>89957</t>
  </si>
  <si>
    <t>89959</t>
  </si>
  <si>
    <t>89969</t>
  </si>
  <si>
    <t>89970</t>
  </si>
  <si>
    <t>89971</t>
  </si>
  <si>
    <t>89972</t>
  </si>
  <si>
    <t>89973</t>
  </si>
  <si>
    <t>89974</t>
  </si>
  <si>
    <t>89977</t>
  </si>
  <si>
    <t>89978</t>
  </si>
  <si>
    <t>89979</t>
  </si>
  <si>
    <t>89980</t>
  </si>
  <si>
    <t>89981</t>
  </si>
  <si>
    <t>89984</t>
  </si>
  <si>
    <t>89985</t>
  </si>
  <si>
    <t>89986</t>
  </si>
  <si>
    <t>89987</t>
  </si>
  <si>
    <t>89993</t>
  </si>
  <si>
    <t>89994</t>
  </si>
  <si>
    <t>89995</t>
  </si>
  <si>
    <t>89996</t>
  </si>
  <si>
    <t>89997</t>
  </si>
  <si>
    <t>89998</t>
  </si>
  <si>
    <t>89999</t>
  </si>
  <si>
    <t>90000</t>
  </si>
  <si>
    <t>90084</t>
  </si>
  <si>
    <t>90086</t>
  </si>
  <si>
    <t>90087</t>
  </si>
  <si>
    <t>90090</t>
  </si>
  <si>
    <t>90091</t>
  </si>
  <si>
    <t>90092</t>
  </si>
  <si>
    <t>90094</t>
  </si>
  <si>
    <t>90095</t>
  </si>
  <si>
    <t>90098</t>
  </si>
  <si>
    <t>90101</t>
  </si>
  <si>
    <t>90102</t>
  </si>
  <si>
    <t>90105</t>
  </si>
  <si>
    <t>90106</t>
  </si>
  <si>
    <t>90107</t>
  </si>
  <si>
    <t>90108</t>
  </si>
  <si>
    <t>90112</t>
  </si>
  <si>
    <t>90278</t>
  </si>
  <si>
    <t>90279</t>
  </si>
  <si>
    <t>90280</t>
  </si>
  <si>
    <t>90281</t>
  </si>
  <si>
    <t>90282</t>
  </si>
  <si>
    <t>90283</t>
  </si>
  <si>
    <t>90284</t>
  </si>
  <si>
    <t>90285</t>
  </si>
  <si>
    <t>90371</t>
  </si>
  <si>
    <t>90373</t>
  </si>
  <si>
    <t>90374</t>
  </si>
  <si>
    <t>90375</t>
  </si>
  <si>
    <t>90406</t>
  </si>
  <si>
    <t>90407</t>
  </si>
  <si>
    <t>90408</t>
  </si>
  <si>
    <t>90409</t>
  </si>
  <si>
    <t>90436</t>
  </si>
  <si>
    <t>90437</t>
  </si>
  <si>
    <t>90438</t>
  </si>
  <si>
    <t>90439</t>
  </si>
  <si>
    <t>90440</t>
  </si>
  <si>
    <t>90441</t>
  </si>
  <si>
    <t>90443</t>
  </si>
  <si>
    <t>90444</t>
  </si>
  <si>
    <t>90445</t>
  </si>
  <si>
    <t>90446</t>
  </si>
  <si>
    <t>90447</t>
  </si>
  <si>
    <t>90451</t>
  </si>
  <si>
    <t>90452</t>
  </si>
  <si>
    <t>90453</t>
  </si>
  <si>
    <t>90454</t>
  </si>
  <si>
    <t>90455</t>
  </si>
  <si>
    <t>90456</t>
  </si>
  <si>
    <t>90457</t>
  </si>
  <si>
    <t>90458</t>
  </si>
  <si>
    <t>90459</t>
  </si>
  <si>
    <t>90460</t>
  </si>
  <si>
    <t>90461</t>
  </si>
  <si>
    <t>90462</t>
  </si>
  <si>
    <t>90463</t>
  </si>
  <si>
    <t>90466</t>
  </si>
  <si>
    <t>90467</t>
  </si>
  <si>
    <t>90468</t>
  </si>
  <si>
    <t>90469</t>
  </si>
  <si>
    <t>90470</t>
  </si>
  <si>
    <t>90582</t>
  </si>
  <si>
    <t>90583</t>
  </si>
  <si>
    <t>90584</t>
  </si>
  <si>
    <t>90585</t>
  </si>
  <si>
    <t>90586</t>
  </si>
  <si>
    <t>90587</t>
  </si>
  <si>
    <t>90621</t>
  </si>
  <si>
    <t>90622</t>
  </si>
  <si>
    <t>90623</t>
  </si>
  <si>
    <t>90624</t>
  </si>
  <si>
    <t>90625</t>
  </si>
  <si>
    <t>90626</t>
  </si>
  <si>
    <t>90627</t>
  </si>
  <si>
    <t>90628</t>
  </si>
  <si>
    <t>90629</t>
  </si>
  <si>
    <t>90630</t>
  </si>
  <si>
    <t>90631</t>
  </si>
  <si>
    <t>90632</t>
  </si>
  <si>
    <t>90633</t>
  </si>
  <si>
    <t>90634</t>
  </si>
  <si>
    <t>90635</t>
  </si>
  <si>
    <t>90636</t>
  </si>
  <si>
    <t>90637</t>
  </si>
  <si>
    <t>90638</t>
  </si>
  <si>
    <t>90639</t>
  </si>
  <si>
    <t>90640</t>
  </si>
  <si>
    <t>90641</t>
  </si>
  <si>
    <t>90642</t>
  </si>
  <si>
    <t>90643</t>
  </si>
  <si>
    <t>90644</t>
  </si>
  <si>
    <t>90646</t>
  </si>
  <si>
    <t>90647</t>
  </si>
  <si>
    <t>90648</t>
  </si>
  <si>
    <t>90649</t>
  </si>
  <si>
    <t>90650</t>
  </si>
  <si>
    <t>90651</t>
  </si>
  <si>
    <t>90652</t>
  </si>
  <si>
    <t>90653</t>
  </si>
  <si>
    <t>90654</t>
  </si>
  <si>
    <t>90655</t>
  </si>
  <si>
    <t>90656</t>
  </si>
  <si>
    <t>90657</t>
  </si>
  <si>
    <t>90658</t>
  </si>
  <si>
    <t>90659</t>
  </si>
  <si>
    <t>90660</t>
  </si>
  <si>
    <t>90661</t>
  </si>
  <si>
    <t>90662</t>
  </si>
  <si>
    <t>90663</t>
  </si>
  <si>
    <t>90664</t>
  </si>
  <si>
    <t>90665</t>
  </si>
  <si>
    <t>90666</t>
  </si>
  <si>
    <t>90667</t>
  </si>
  <si>
    <t>90668</t>
  </si>
  <si>
    <t>90669</t>
  </si>
  <si>
    <t>90670</t>
  </si>
  <si>
    <t>90671</t>
  </si>
  <si>
    <t>90672</t>
  </si>
  <si>
    <t>90673</t>
  </si>
  <si>
    <t>90674</t>
  </si>
  <si>
    <t>90675</t>
  </si>
  <si>
    <t>90676</t>
  </si>
  <si>
    <t>90677</t>
  </si>
  <si>
    <t>90678</t>
  </si>
  <si>
    <t>90679</t>
  </si>
  <si>
    <t>90680</t>
  </si>
  <si>
    <t>90681</t>
  </si>
  <si>
    <t>90682</t>
  </si>
  <si>
    <t>90683</t>
  </si>
  <si>
    <t>90684</t>
  </si>
  <si>
    <t>90685</t>
  </si>
  <si>
    <t>90686</t>
  </si>
  <si>
    <t>90687</t>
  </si>
  <si>
    <t>90688</t>
  </si>
  <si>
    <t>90689</t>
  </si>
  <si>
    <t>90690</t>
  </si>
  <si>
    <t>90691</t>
  </si>
  <si>
    <t>90692</t>
  </si>
  <si>
    <t>90693</t>
  </si>
  <si>
    <t>90694</t>
  </si>
  <si>
    <t>90695</t>
  </si>
  <si>
    <t>90696</t>
  </si>
  <si>
    <t>90697</t>
  </si>
  <si>
    <t>90698</t>
  </si>
  <si>
    <t>90699</t>
  </si>
  <si>
    <t>90700</t>
  </si>
  <si>
    <t>90701</t>
  </si>
  <si>
    <t>90702</t>
  </si>
  <si>
    <t>90703</t>
  </si>
  <si>
    <t>90704</t>
  </si>
  <si>
    <t>90705</t>
  </si>
  <si>
    <t>90706</t>
  </si>
  <si>
    <t>90708</t>
  </si>
  <si>
    <t>90724</t>
  </si>
  <si>
    <t>90725</t>
  </si>
  <si>
    <t>90726</t>
  </si>
  <si>
    <t>90727</t>
  </si>
  <si>
    <t>90728</t>
  </si>
  <si>
    <t>90729</t>
  </si>
  <si>
    <t>90730</t>
  </si>
  <si>
    <t>90731</t>
  </si>
  <si>
    <t>90732</t>
  </si>
  <si>
    <t>90733</t>
  </si>
  <si>
    <t>90734</t>
  </si>
  <si>
    <t>90735</t>
  </si>
  <si>
    <t>90736</t>
  </si>
  <si>
    <t>90737</t>
  </si>
  <si>
    <t>90738</t>
  </si>
  <si>
    <t>90739</t>
  </si>
  <si>
    <t>90740</t>
  </si>
  <si>
    <t>90741</t>
  </si>
  <si>
    <t>90742</t>
  </si>
  <si>
    <t>90743</t>
  </si>
  <si>
    <t>90744</t>
  </si>
  <si>
    <t>90745</t>
  </si>
  <si>
    <t>90746</t>
  </si>
  <si>
    <t>90747</t>
  </si>
  <si>
    <t>90766</t>
  </si>
  <si>
    <t>90767</t>
  </si>
  <si>
    <t>90768</t>
  </si>
  <si>
    <t>90769</t>
  </si>
  <si>
    <t>90770</t>
  </si>
  <si>
    <t>90771</t>
  </si>
  <si>
    <t>90772</t>
  </si>
  <si>
    <t>90773</t>
  </si>
  <si>
    <t>90775</t>
  </si>
  <si>
    <t>90777</t>
  </si>
  <si>
    <t>90779</t>
  </si>
  <si>
    <t>90780</t>
  </si>
  <si>
    <t>90788</t>
  </si>
  <si>
    <t>90789</t>
  </si>
  <si>
    <t>90790</t>
  </si>
  <si>
    <t>90791</t>
  </si>
  <si>
    <t>90793</t>
  </si>
  <si>
    <t>90794</t>
  </si>
  <si>
    <t>90795</t>
  </si>
  <si>
    <t>90796</t>
  </si>
  <si>
    <t>90797</t>
  </si>
  <si>
    <t>90798</t>
  </si>
  <si>
    <t>90799</t>
  </si>
  <si>
    <t>90801</t>
  </si>
  <si>
    <t>90806</t>
  </si>
  <si>
    <t>90820</t>
  </si>
  <si>
    <t>90821</t>
  </si>
  <si>
    <t>90822</t>
  </si>
  <si>
    <t>90823</t>
  </si>
  <si>
    <t>90824</t>
  </si>
  <si>
    <t>90825</t>
  </si>
  <si>
    <t>90830</t>
  </si>
  <si>
    <t>90831</t>
  </si>
  <si>
    <t>90838</t>
  </si>
  <si>
    <t>90841</t>
  </si>
  <si>
    <t>90842</t>
  </si>
  <si>
    <t>90843</t>
  </si>
  <si>
    <t>90844</t>
  </si>
  <si>
    <t>90847</t>
  </si>
  <si>
    <t>90848</t>
  </si>
  <si>
    <t>90849</t>
  </si>
  <si>
    <t>90850</t>
  </si>
  <si>
    <t>90853</t>
  </si>
  <si>
    <t>CONCRETAGEM DE LAJES EM EDIFICAÇÕES UNIFAMILIARES FEITAS COM SISTEMA DE FÔRMAS MANUSEÁVEIS, COM CONCRETO USINADO BOMBEÁVEL FCK 20 MPA - LANÇAMENTO, ADENSAMENTO E ACABAMENTO. AF_06/2015</t>
  </si>
  <si>
    <t>90854</t>
  </si>
  <si>
    <t>CONCRETAGEM DE PAREDES EM EDIFICAÇÕES UNIFAMILIARES FEITAS COM SISTEMA DE FÔRMAS MANUSEÁVEIS, COM CONCRETO USINADO BOMBEÁVEL FCK 20 MPA - LANÇAMENTO, ADENSAMENTO E ACABAMENTO. AF_06/2015</t>
  </si>
  <si>
    <t>90855</t>
  </si>
  <si>
    <t>CONCRETAGEM DE PLATIBANDA EM EDIFICAÇÕES UNIFAMILIARES FEITAS COM SISTEMA DE FÔRMAS MANUSEÁVEIS, COM CONCRETO USINADO BOMBEÁVEL FCK 20 MPA - LANÇAMENTO, ADENSAMENTO E ACABAMENTO. AF_06/2015</t>
  </si>
  <si>
    <t>90856</t>
  </si>
  <si>
    <t>CONCRETAGEM DE LAJES EM EDIFICAÇÕES MULTIFAMILIARES FEITAS COM SISTEMA DE FÔRMAS MANUSEÁVEIS, COM CONCRETO USINADO BOMBEÁVEL FCK 20 MPA - LANÇAMENTO, ADENSAMENTO E ACABAMENTO. AF_06/2015</t>
  </si>
  <si>
    <t>90857</t>
  </si>
  <si>
    <t>CONCRETAGEM DE PAREDES EM EDIFICAÇÕES MULTIFAMILIARES FEITAS COM SISTEMA DE FÔRMAS MANUSEÁVEIS, COM CONCRETO USINADO BOMBEÁVEL FCK 20 MPA - LANÇAMENTO, ADENSAMENTO E ACABAMENTO. AF_06/2015</t>
  </si>
  <si>
    <t>90858</t>
  </si>
  <si>
    <t>CONCRETAGEM DE PLATIBANDA EM EDIFICAÇÕES MULTIFAMILIARES FEITAS COM SISTEMA DE FÔRMAS MANUSEÁVEIS, COM CONCRETO USINADO BOMBEÁVEL FCK 20 MPA - LANÇAMENTO, ADENSAMENTO E ACABAMENTO. AF_06/2015</t>
  </si>
  <si>
    <t>90859</t>
  </si>
  <si>
    <t>CONCRETAGEM DE PLATIBANDA EM EDIFICAÇÕES UNIFAMILIARES FEITAS COM SISTEMA DE FÔRMAS MANUSEÁVEIS, COM CONCRETO USINADO AUTOADENSÁVEL FCK 20 MPA - LANÇAMENTO E ACABAMENTO. AF_06/2015</t>
  </si>
  <si>
    <t>90860</t>
  </si>
  <si>
    <t>CONCRETAGEM DE PLATIBANDA EM EDIFICAÇÕES MULTIFAMILIARES FEITAS COM SISTEMA DE FÔRMAS MANUSEÁVEIS, COM CONCRETO USINADO AUTOADENSÁVEL FCK 20 MPA - LANÇAMENTO E ACABAMENTO. AF_06/2015</t>
  </si>
  <si>
    <t>90861</t>
  </si>
  <si>
    <t>CONCRETAGEM DE EDIFICAÇÕES (PAREDES E LAJES) FEITAS COM SISTEMA DE FÔRMAS MANUSEÁVEIS, COM CONCRETO USINADO BOMBEÁVEL FCK 20 MPA - LANÇAMENTO, ADENSAMENTO E ACABAMENTO. AF_06/2015</t>
  </si>
  <si>
    <t>90862</t>
  </si>
  <si>
    <t>CONCRETAGEM DE EDIFICAÇÕES (PAREDES E LAJES) FEITAS COM SISTEMA DE FÔRMAS MANUSEÁVEIS, COM CONCRETO USINADO AUTOADENSÁVEL FCK 20 MPA - LANÇAMENTO E ACABAMENTO. AF_06/2015</t>
  </si>
  <si>
    <t>90930</t>
  </si>
  <si>
    <t>90932</t>
  </si>
  <si>
    <t>90933</t>
  </si>
  <si>
    <t>90934</t>
  </si>
  <si>
    <t>90940</t>
  </si>
  <si>
    <t>90942</t>
  </si>
  <si>
    <t>90943</t>
  </si>
  <si>
    <t>90944</t>
  </si>
  <si>
    <t>90950</t>
  </si>
  <si>
    <t>90952</t>
  </si>
  <si>
    <t>90953</t>
  </si>
  <si>
    <t>90954</t>
  </si>
  <si>
    <t>90957</t>
  </si>
  <si>
    <t>90958</t>
  </si>
  <si>
    <t>90960</t>
  </si>
  <si>
    <t>90961</t>
  </si>
  <si>
    <t>90962</t>
  </si>
  <si>
    <t>90963</t>
  </si>
  <si>
    <t>90964</t>
  </si>
  <si>
    <t>90965</t>
  </si>
  <si>
    <t>90968</t>
  </si>
  <si>
    <t>90969</t>
  </si>
  <si>
    <t>90970</t>
  </si>
  <si>
    <t>90971</t>
  </si>
  <si>
    <t>90972</t>
  </si>
  <si>
    <t>90973</t>
  </si>
  <si>
    <t>90975</t>
  </si>
  <si>
    <t>90976</t>
  </si>
  <si>
    <t>90977</t>
  </si>
  <si>
    <t>90978</t>
  </si>
  <si>
    <t>90979</t>
  </si>
  <si>
    <t>90982</t>
  </si>
  <si>
    <t>90991</t>
  </si>
  <si>
    <t>90992</t>
  </si>
  <si>
    <t>90993</t>
  </si>
  <si>
    <t>90994</t>
  </si>
  <si>
    <t>90995</t>
  </si>
  <si>
    <t>90999</t>
  </si>
  <si>
    <t>91001</t>
  </si>
  <si>
    <t>91009</t>
  </si>
  <si>
    <t>91010</t>
  </si>
  <si>
    <t>91011</t>
  </si>
  <si>
    <t>91012</t>
  </si>
  <si>
    <t>91013</t>
  </si>
  <si>
    <t>91014</t>
  </si>
  <si>
    <t>91015</t>
  </si>
  <si>
    <t>91016</t>
  </si>
  <si>
    <t>91021</t>
  </si>
  <si>
    <t>91026</t>
  </si>
  <si>
    <t>91027</t>
  </si>
  <si>
    <t>91028</t>
  </si>
  <si>
    <t>91029</t>
  </si>
  <si>
    <t>91030</t>
  </si>
  <si>
    <t>91031</t>
  </si>
  <si>
    <t>91032</t>
  </si>
  <si>
    <t>91069</t>
  </si>
  <si>
    <t>91070</t>
  </si>
  <si>
    <t>91071</t>
  </si>
  <si>
    <t>91072</t>
  </si>
  <si>
    <t>91073</t>
  </si>
  <si>
    <t>91074</t>
  </si>
  <si>
    <t>91075</t>
  </si>
  <si>
    <t>91076</t>
  </si>
  <si>
    <t>91077</t>
  </si>
  <si>
    <t>91078</t>
  </si>
  <si>
    <t>91079</t>
  </si>
  <si>
    <t>91080</t>
  </si>
  <si>
    <t>91081</t>
  </si>
  <si>
    <t>91082</t>
  </si>
  <si>
    <t>91083</t>
  </si>
  <si>
    <t>91084</t>
  </si>
  <si>
    <t>91086</t>
  </si>
  <si>
    <t>91087</t>
  </si>
  <si>
    <t>91088</t>
  </si>
  <si>
    <t>91089</t>
  </si>
  <si>
    <t>91090</t>
  </si>
  <si>
    <t>91091</t>
  </si>
  <si>
    <t>91092</t>
  </si>
  <si>
    <t>91093</t>
  </si>
  <si>
    <t>91094</t>
  </si>
  <si>
    <t>91095</t>
  </si>
  <si>
    <t>91096</t>
  </si>
  <si>
    <t>91097</t>
  </si>
  <si>
    <t>91098</t>
  </si>
  <si>
    <t>91099</t>
  </si>
  <si>
    <t>91100</t>
  </si>
  <si>
    <t>91101</t>
  </si>
  <si>
    <t>91166</t>
  </si>
  <si>
    <t>91167</t>
  </si>
  <si>
    <t>91168</t>
  </si>
  <si>
    <t>91169</t>
  </si>
  <si>
    <t>91170</t>
  </si>
  <si>
    <t>91171</t>
  </si>
  <si>
    <t>91172</t>
  </si>
  <si>
    <t>91173</t>
  </si>
  <si>
    <t>91174</t>
  </si>
  <si>
    <t>91175</t>
  </si>
  <si>
    <t>91176</t>
  </si>
  <si>
    <t>91177</t>
  </si>
  <si>
    <t>91178</t>
  </si>
  <si>
    <t>91179</t>
  </si>
  <si>
    <t>91180</t>
  </si>
  <si>
    <t>91181</t>
  </si>
  <si>
    <t>91182</t>
  </si>
  <si>
    <t>91183</t>
  </si>
  <si>
    <t>91184</t>
  </si>
  <si>
    <t>91185</t>
  </si>
  <si>
    <t>91186</t>
  </si>
  <si>
    <t>91187</t>
  </si>
  <si>
    <t>91188</t>
  </si>
  <si>
    <t>91189</t>
  </si>
  <si>
    <t>91190</t>
  </si>
  <si>
    <t>91191</t>
  </si>
  <si>
    <t>91192</t>
  </si>
  <si>
    <t>91222</t>
  </si>
  <si>
    <t>91273</t>
  </si>
  <si>
    <t>91274</t>
  </si>
  <si>
    <t>91275</t>
  </si>
  <si>
    <t>91276</t>
  </si>
  <si>
    <t>91277</t>
  </si>
  <si>
    <t>91278</t>
  </si>
  <si>
    <t>91279</t>
  </si>
  <si>
    <t>91280</t>
  </si>
  <si>
    <t>91281</t>
  </si>
  <si>
    <t>91282</t>
  </si>
  <si>
    <t>91283</t>
  </si>
  <si>
    <t>91285</t>
  </si>
  <si>
    <t>91287</t>
  </si>
  <si>
    <t>91292</t>
  </si>
  <si>
    <t>91295</t>
  </si>
  <si>
    <t>91296</t>
  </si>
  <si>
    <t>91297</t>
  </si>
  <si>
    <t>91298</t>
  </si>
  <si>
    <t>91299</t>
  </si>
  <si>
    <t>91304</t>
  </si>
  <si>
    <t>91305</t>
  </si>
  <si>
    <t>91306</t>
  </si>
  <si>
    <t>91307</t>
  </si>
  <si>
    <t>91312</t>
  </si>
  <si>
    <t>91313</t>
  </si>
  <si>
    <t>91314</t>
  </si>
  <si>
    <t>91315</t>
  </si>
  <si>
    <t>91318</t>
  </si>
  <si>
    <t>91319</t>
  </si>
  <si>
    <t>91320</t>
  </si>
  <si>
    <t>91321</t>
  </si>
  <si>
    <t>91324</t>
  </si>
  <si>
    <t>91325</t>
  </si>
  <si>
    <t>91326</t>
  </si>
  <si>
    <t>91327</t>
  </si>
  <si>
    <t>91328</t>
  </si>
  <si>
    <t>91329</t>
  </si>
  <si>
    <t>91330</t>
  </si>
  <si>
    <t>91331</t>
  </si>
  <si>
    <t>91332</t>
  </si>
  <si>
    <t>91333</t>
  </si>
  <si>
    <t>91334</t>
  </si>
  <si>
    <t>91335</t>
  </si>
  <si>
    <t>91336</t>
  </si>
  <si>
    <t>91337</t>
  </si>
  <si>
    <t>91338</t>
  </si>
  <si>
    <t>91341</t>
  </si>
  <si>
    <t>91354</t>
  </si>
  <si>
    <t>91355</t>
  </si>
  <si>
    <t>91356</t>
  </si>
  <si>
    <t>91359</t>
  </si>
  <si>
    <t>91360</t>
  </si>
  <si>
    <t>91361</t>
  </si>
  <si>
    <t>91367</t>
  </si>
  <si>
    <t>91368</t>
  </si>
  <si>
    <t>91369</t>
  </si>
  <si>
    <t>91375</t>
  </si>
  <si>
    <t>91376</t>
  </si>
  <si>
    <t>91377</t>
  </si>
  <si>
    <t>91380</t>
  </si>
  <si>
    <t>91381</t>
  </si>
  <si>
    <t>91382</t>
  </si>
  <si>
    <t>91383</t>
  </si>
  <si>
    <t>91384</t>
  </si>
  <si>
    <t>91386</t>
  </si>
  <si>
    <t>91387</t>
  </si>
  <si>
    <t>91390</t>
  </si>
  <si>
    <t>91391</t>
  </si>
  <si>
    <t>91392</t>
  </si>
  <si>
    <t>91395</t>
  </si>
  <si>
    <t>91396</t>
  </si>
  <si>
    <t>91397</t>
  </si>
  <si>
    <t>91398</t>
  </si>
  <si>
    <t>91402</t>
  </si>
  <si>
    <t>91466</t>
  </si>
  <si>
    <t>91467</t>
  </si>
  <si>
    <t>91468</t>
  </si>
  <si>
    <t>91469</t>
  </si>
  <si>
    <t>91484</t>
  </si>
  <si>
    <t>91485</t>
  </si>
  <si>
    <t>91486</t>
  </si>
  <si>
    <t>91514</t>
  </si>
  <si>
    <t>91515</t>
  </si>
  <si>
    <t>91516</t>
  </si>
  <si>
    <t>91517</t>
  </si>
  <si>
    <t>91519</t>
  </si>
  <si>
    <t>91520</t>
  </si>
  <si>
    <t>91522</t>
  </si>
  <si>
    <t>91525</t>
  </si>
  <si>
    <t>91529</t>
  </si>
  <si>
    <t>91530</t>
  </si>
  <si>
    <t>91531</t>
  </si>
  <si>
    <t>91532</t>
  </si>
  <si>
    <t>91533</t>
  </si>
  <si>
    <t>91534</t>
  </si>
  <si>
    <t>91593</t>
  </si>
  <si>
    <t>ARMAÇÃO DO SISTEMA DE PAREDES DE CONCRETO, EXECUTADA EM PAREDES DE EDIFICAÇÕES DE MÚLTIPLOS PAVIMENTOS, TELA Q-138. AF_06/2019</t>
  </si>
  <si>
    <t>91594</t>
  </si>
  <si>
    <t>ARMAÇÃO DO SISTEMA DE PAREDES DE CONCRETO, EXECUTADA EM PAREDES DE EDIFICAÇÕES TÉRREAS OU DE MÚLTIPLOS PAVIMENTOS, TELA Q-92. AF_06/2019</t>
  </si>
  <si>
    <t>91595</t>
  </si>
  <si>
    <t>ARMAÇÃO DO SISTEMA DE PAREDES DE CONCRETO, EXECUTADA EM PAREDES DE EDIFICAÇÕES TÉRREAS, TELA Q-61. AF_06/2019</t>
  </si>
  <si>
    <t>91596</t>
  </si>
  <si>
    <t>ARMAÇÃO DO SISTEMA DE PAREDES DE CONCRETO, EXECUTADA COMO ARMADURA POSITIVA DE LAJES, TELA Q-138. AF_06/2019</t>
  </si>
  <si>
    <t>91597</t>
  </si>
  <si>
    <t>ARMAÇÃO DO SISTEMA DE PAREDES DE CONCRETO, EXECUTADA COMO ARMADURA NEGATIVA DE LAJES, TELA T-196. AF_06/2019</t>
  </si>
  <si>
    <t>91598</t>
  </si>
  <si>
    <t>ARMAÇÃO DO SISTEMA DE PAREDES DE CONCRETO, EXECUTADA COMO ARMADURA POSITIVA DE LAJES, TELA Q-113. AF_06/2019</t>
  </si>
  <si>
    <t>91599</t>
  </si>
  <si>
    <t>ARMAÇÃO DO SISTEMA DE PAREDES DE CONCRETO, EXECUTADA COMO ARMADURA NEGATIVA DE LAJES, TELA L-159. AF_06/2019</t>
  </si>
  <si>
    <t>91600</t>
  </si>
  <si>
    <t>ARMAÇÃO DO SISTEMA DE PAREDES DE CONCRETO, EXECUTADA EM PLATIBANDAS, TELA Q-92. AF_06/2019</t>
  </si>
  <si>
    <t>91601</t>
  </si>
  <si>
    <t>ARMAÇÃO DO SISTEMA DE PAREDES DE CONCRETO, EXECUTADA COMO REFORÇO, VERGALHÃO DE 6,3 MM DE DIÂMETRO. AF_06/2019</t>
  </si>
  <si>
    <t>91602</t>
  </si>
  <si>
    <t>ARMAÇÃO DO SISTEMA DE PAREDES DE CONCRETO, EXECUTADA COMO REFORÇO, VERGALHÃO DE 8,0 MM DE DIÂMETRO. AF_06/2019</t>
  </si>
  <si>
    <t>91603</t>
  </si>
  <si>
    <t>ARMAÇÃO DO SISTEMA DE PAREDES DE CONCRETO, EXECUTADA COMO REFORÇO, VERGALHÃO DE 10,0 MM DE DIÂMETRO. AF_06/2019</t>
  </si>
  <si>
    <t>91629</t>
  </si>
  <si>
    <t>91630</t>
  </si>
  <si>
    <t>91631</t>
  </si>
  <si>
    <t>91632</t>
  </si>
  <si>
    <t>91633</t>
  </si>
  <si>
    <t>91634</t>
  </si>
  <si>
    <t>91635</t>
  </si>
  <si>
    <t>91640</t>
  </si>
  <si>
    <t>91641</t>
  </si>
  <si>
    <t>91642</t>
  </si>
  <si>
    <t>91643</t>
  </si>
  <si>
    <t>91644</t>
  </si>
  <si>
    <t>91645</t>
  </si>
  <si>
    <t>91646</t>
  </si>
  <si>
    <t>91677</t>
  </si>
  <si>
    <t>91678</t>
  </si>
  <si>
    <t>91688</t>
  </si>
  <si>
    <t>91689</t>
  </si>
  <si>
    <t>91690</t>
  </si>
  <si>
    <t>91691</t>
  </si>
  <si>
    <t>91692</t>
  </si>
  <si>
    <t>91693</t>
  </si>
  <si>
    <t>91784</t>
  </si>
  <si>
    <t>91785</t>
  </si>
  <si>
    <t>91786</t>
  </si>
  <si>
    <t>91787</t>
  </si>
  <si>
    <t>91788</t>
  </si>
  <si>
    <t>91789</t>
  </si>
  <si>
    <t>91790</t>
  </si>
  <si>
    <t>91791</t>
  </si>
  <si>
    <t>91792</t>
  </si>
  <si>
    <t>91793</t>
  </si>
  <si>
    <t>91794</t>
  </si>
  <si>
    <t>91795</t>
  </si>
  <si>
    <t>91796</t>
  </si>
  <si>
    <t>91815</t>
  </si>
  <si>
    <t>91816</t>
  </si>
  <si>
    <t>91831</t>
  </si>
  <si>
    <t>91833</t>
  </si>
  <si>
    <t>ELETRODUTO FLEXÍVEL CORRUGADO REFORÇADO, PVC, DN 20 MM (1/2"), PARA CIRCUITOS TERMINAIS, INSTALADO EM FORRO - FORNECIMENTO E INSTALAÇÃO. AF_12/2015</t>
  </si>
  <si>
    <t>91834</t>
  </si>
  <si>
    <t>91835</t>
  </si>
  <si>
    <t>ELETRODUTO FLEXÍVEL CORRUGADO REFORÇADO, PVC, DN 25 MM (3/4"), PARA CIRCUITOS TERMINAIS, INSTALADO EM FORRO - FORNECIMENTO E INSTALAÇÃO. AF_12/2015</t>
  </si>
  <si>
    <t>91836</t>
  </si>
  <si>
    <t>91837</t>
  </si>
  <si>
    <t>ELETRODUTO FLEXÍVEL CORRUGADO REFORÇADO, PVC, DN 32 MM (1"), PARA CIRCUITOS TERMINAIS, INSTALADO EM FORRO - FORNECIMENTO E INSTALAÇÃO. AF_12/2015</t>
  </si>
  <si>
    <t>91839</t>
  </si>
  <si>
    <t>ELETRODUTO FLEXÍVEL LISO, PEAD, DN 32 MM (1"), PARA CIRCUITOS TERMINAIS, INSTALADO EM FORRO - FORNECIMENTO E INSTALAÇÃO. AF_12/2015</t>
  </si>
  <si>
    <t>91840</t>
  </si>
  <si>
    <t>ELETRODUTO FLEXÍVEL CORRUGADO, PEAD, DN 40 MM (1 1/4"), PARA CIRCUITOS TERMINAIS, INSTALADO EM FORRO - FORNECIMENTO E INSTALAÇÃO. AF_12/2015</t>
  </si>
  <si>
    <t>91841</t>
  </si>
  <si>
    <t>ELETRODUTO FLEXÍVEL LISO, PEAD, DN 40 MM (1 1/4"), PARA CIRCUITOS TERMINAIS, INSTALADO EM FORRO - FORNECIMENTO E INSTALAÇÃO. AF_12/2015</t>
  </si>
  <si>
    <t>91842</t>
  </si>
  <si>
    <t>91843</t>
  </si>
  <si>
    <t>ELETRODUTO FLEXÍVEL CORRUGADO REFORÇADO, PVC, DN 20 MM (1/2"), PARA CIRCUITOS TERMINAIS, INSTALADO EM LAJE - FORNECIMENTO E INSTALAÇÃO. AF_12/2015</t>
  </si>
  <si>
    <t>91844</t>
  </si>
  <si>
    <t>91845</t>
  </si>
  <si>
    <t>ELETRODUTO FLEXÍVEL CORRUGADO REFORÇADO, PVC, DN 25 MM (3/4"), PARA CIRCUITOS TERMINAIS, INSTALADO EM LAJE - FORNECIMENTO E INSTALAÇÃO. AF_12/2015</t>
  </si>
  <si>
    <t>91846</t>
  </si>
  <si>
    <t>91847</t>
  </si>
  <si>
    <t>ELETRODUTO FLEXÍVEL CORRUGADO REFORÇADO, PVC, DN 32 MM (1"), PARA CIRCUITOS TERMINAIS, INSTALADO EM LAJE - FORNECIMENTO E INSTALAÇÃO. AF_12/2015</t>
  </si>
  <si>
    <t>91849</t>
  </si>
  <si>
    <t>ELETRODUTO FLEXÍVEL LISO, PEAD, DN 32 MM (1"), PARA CIRCUITOS TERMINAIS, INSTALADO EM LAJE - FORNECIMENTO E INSTALAÇÃO. AF_12/2015</t>
  </si>
  <si>
    <t>91850</t>
  </si>
  <si>
    <t>ELETRODUTO FLEXÍVEL CORRUGADO, PEAD, DN 40 MM (1 1/4"), PARA CIRCUITOS TERMINAIS, INSTALADO EM LAJE - FORNECIMENTO E INSTALAÇÃO. AF_12/2015</t>
  </si>
  <si>
    <t>91851</t>
  </si>
  <si>
    <t>ELETRODUTO FLEXÍVEL LISO, PEAD, DN 40 MM (1 1/4"), PARA CIRCUITOS TERMINAIS, INSTALADO EM LAJE - FORNECIMENTO E INSTALAÇÃO. AF_12/2015</t>
  </si>
  <si>
    <t>91852</t>
  </si>
  <si>
    <t>91853</t>
  </si>
  <si>
    <t>ELETRODUTO FLEXÍVEL CORRUGADO REFORÇADO, PVC, DN 20 MM (1/2"), PARA CIRCUITOS TERMINAIS, INSTALADO EM PAREDE - FORNECIMENTO E INSTALAÇÃO. AF_12/2015</t>
  </si>
  <si>
    <t>91854</t>
  </si>
  <si>
    <t>91855</t>
  </si>
  <si>
    <t>ELETRODUTO FLEXÍVEL CORRUGADO REFORÇADO, PVC, DN 25 MM (3/4"), PARA CIRCUITOS TERMINAIS, INSTALADO EM PAREDE - FORNECIMENTO E INSTALAÇÃO. AF_12/2015</t>
  </si>
  <si>
    <t>91856</t>
  </si>
  <si>
    <t>91857</t>
  </si>
  <si>
    <t>ELETRODUTO FLEXÍVEL CORRUGADO REFORÇADO, PVC, DN 32 MM (1"), PARA CIRCUITOS TERMINAIS, INSTALADO EM PAREDE - FORNECIMENTO E INSTALAÇÃO. AF_12/2015</t>
  </si>
  <si>
    <t>91859</t>
  </si>
  <si>
    <t>ELETRODUTO FLEXÍVEL LISO, PEAD, DN 32 MM (1"), PARA CIRCUITOS TERMINAIS, INSTALADO EM PAREDE - FORNECIMENTO E INSTALAÇÃO. AF_12/2015</t>
  </si>
  <si>
    <t>91860</t>
  </si>
  <si>
    <t>ELETRODUTO FLEXÍVEL CORRUGADO, PEAD, DN 40 MM (1 1/4"), PARA CIRCUITOS TERMINAIS, INSTALADO EM PAREDE - FORNECIMENTO E INSTALAÇÃO. AF_12/2015</t>
  </si>
  <si>
    <t>91861</t>
  </si>
  <si>
    <t>ELETRODUTO FLEXÍVEL LISO, PEAD, DN 40 MM (1 1/4"), PARA CIRCUITOS TERMINAIS, INSTALADO EM PAREDE - FORNECIMENTO E INSTALAÇÃO. AF_12/2015</t>
  </si>
  <si>
    <t>91862</t>
  </si>
  <si>
    <t>91863</t>
  </si>
  <si>
    <t>91864</t>
  </si>
  <si>
    <t>91865</t>
  </si>
  <si>
    <t>91866</t>
  </si>
  <si>
    <t>91867</t>
  </si>
  <si>
    <t>91868</t>
  </si>
  <si>
    <t>91869</t>
  </si>
  <si>
    <t>91870</t>
  </si>
  <si>
    <t>91871</t>
  </si>
  <si>
    <t>91872</t>
  </si>
  <si>
    <t>91873</t>
  </si>
  <si>
    <t>91874</t>
  </si>
  <si>
    <t>91875</t>
  </si>
  <si>
    <t>91876</t>
  </si>
  <si>
    <t>91877</t>
  </si>
  <si>
    <t>91878</t>
  </si>
  <si>
    <t>91879</t>
  </si>
  <si>
    <t>91880</t>
  </si>
  <si>
    <t>91881</t>
  </si>
  <si>
    <t>91882</t>
  </si>
  <si>
    <t>91884</t>
  </si>
  <si>
    <t>91885</t>
  </si>
  <si>
    <t>91886</t>
  </si>
  <si>
    <t>91887</t>
  </si>
  <si>
    <t>91889</t>
  </si>
  <si>
    <t>91890</t>
  </si>
  <si>
    <t>91892</t>
  </si>
  <si>
    <t>91893</t>
  </si>
  <si>
    <t>91895</t>
  </si>
  <si>
    <t>CURVA 180 GRAUS PARA ELETRODUTO, PVC, ROSCÁVEL, DN 32 MM (1"), PARA CIRCUITOS TERMINAIS, INSTALADA EM FORRO - FORNECIMENTO E INSTALAÇÃO. AF_12/2015</t>
  </si>
  <si>
    <t>91896</t>
  </si>
  <si>
    <t>91898</t>
  </si>
  <si>
    <t>91899</t>
  </si>
  <si>
    <t>91901</t>
  </si>
  <si>
    <t>91902</t>
  </si>
  <si>
    <t>91904</t>
  </si>
  <si>
    <t>91905</t>
  </si>
  <si>
    <t>91907</t>
  </si>
  <si>
    <t>91908</t>
  </si>
  <si>
    <t>91910</t>
  </si>
  <si>
    <t>91911</t>
  </si>
  <si>
    <t>91913</t>
  </si>
  <si>
    <t>91914</t>
  </si>
  <si>
    <t>91916</t>
  </si>
  <si>
    <t>91917</t>
  </si>
  <si>
    <t>91919</t>
  </si>
  <si>
    <t>91920</t>
  </si>
  <si>
    <t>91922</t>
  </si>
  <si>
    <t>91924</t>
  </si>
  <si>
    <t>91925</t>
  </si>
  <si>
    <t>91926</t>
  </si>
  <si>
    <t>91927</t>
  </si>
  <si>
    <t>91928</t>
  </si>
  <si>
    <t>91929</t>
  </si>
  <si>
    <t>91930</t>
  </si>
  <si>
    <t>91931</t>
  </si>
  <si>
    <t>91932</t>
  </si>
  <si>
    <t>91933</t>
  </si>
  <si>
    <t>91934</t>
  </si>
  <si>
    <t>91935</t>
  </si>
  <si>
    <t>91936</t>
  </si>
  <si>
    <t>91937</t>
  </si>
  <si>
    <t>91939</t>
  </si>
  <si>
    <t>91940</t>
  </si>
  <si>
    <t>91941</t>
  </si>
  <si>
    <t>91942</t>
  </si>
  <si>
    <t>91943</t>
  </si>
  <si>
    <t>91944</t>
  </si>
  <si>
    <t>91945</t>
  </si>
  <si>
    <t>91946</t>
  </si>
  <si>
    <t>91947</t>
  </si>
  <si>
    <t>91949</t>
  </si>
  <si>
    <t>91950</t>
  </si>
  <si>
    <t>91951</t>
  </si>
  <si>
    <t>91952</t>
  </si>
  <si>
    <t>91953</t>
  </si>
  <si>
    <t>91954</t>
  </si>
  <si>
    <t>91955</t>
  </si>
  <si>
    <t>91956</t>
  </si>
  <si>
    <t>91957</t>
  </si>
  <si>
    <t>91958</t>
  </si>
  <si>
    <t>91959</t>
  </si>
  <si>
    <t>91960</t>
  </si>
  <si>
    <t>91961</t>
  </si>
  <si>
    <t>91962</t>
  </si>
  <si>
    <t>91963</t>
  </si>
  <si>
    <t>91964</t>
  </si>
  <si>
    <t>91965</t>
  </si>
  <si>
    <t>91966</t>
  </si>
  <si>
    <t>91967</t>
  </si>
  <si>
    <t>91968</t>
  </si>
  <si>
    <t>91969</t>
  </si>
  <si>
    <t>91970</t>
  </si>
  <si>
    <t>91971</t>
  </si>
  <si>
    <t>91972</t>
  </si>
  <si>
    <t>91973</t>
  </si>
  <si>
    <t>91974</t>
  </si>
  <si>
    <t>91975</t>
  </si>
  <si>
    <t>91976</t>
  </si>
  <si>
    <t>91977</t>
  </si>
  <si>
    <t>91978</t>
  </si>
  <si>
    <t>91979</t>
  </si>
  <si>
    <t>91980</t>
  </si>
  <si>
    <t>91981</t>
  </si>
  <si>
    <t>91982</t>
  </si>
  <si>
    <t>91983</t>
  </si>
  <si>
    <t>91984</t>
  </si>
  <si>
    <t>91985</t>
  </si>
  <si>
    <t>91986</t>
  </si>
  <si>
    <t>91987</t>
  </si>
  <si>
    <t>91988</t>
  </si>
  <si>
    <t>91989</t>
  </si>
  <si>
    <t>91990</t>
  </si>
  <si>
    <t>91991</t>
  </si>
  <si>
    <t>91992</t>
  </si>
  <si>
    <t>91993</t>
  </si>
  <si>
    <t>91994</t>
  </si>
  <si>
    <t>91995</t>
  </si>
  <si>
    <t>91996</t>
  </si>
  <si>
    <t>91997</t>
  </si>
  <si>
    <t>91998</t>
  </si>
  <si>
    <t>91999</t>
  </si>
  <si>
    <t>92000</t>
  </si>
  <si>
    <t>92001</t>
  </si>
  <si>
    <t>92002</t>
  </si>
  <si>
    <t>92003</t>
  </si>
  <si>
    <t>92004</t>
  </si>
  <si>
    <t>92005</t>
  </si>
  <si>
    <t>92006</t>
  </si>
  <si>
    <t>92007</t>
  </si>
  <si>
    <t>92008</t>
  </si>
  <si>
    <t>92009</t>
  </si>
  <si>
    <t>92010</t>
  </si>
  <si>
    <t>92011</t>
  </si>
  <si>
    <t>92012</t>
  </si>
  <si>
    <t>92013</t>
  </si>
  <si>
    <t>92014</t>
  </si>
  <si>
    <t>92015</t>
  </si>
  <si>
    <t>92016</t>
  </si>
  <si>
    <t>92017</t>
  </si>
  <si>
    <t>92018</t>
  </si>
  <si>
    <t>92019</t>
  </si>
  <si>
    <t>92020</t>
  </si>
  <si>
    <t>92021</t>
  </si>
  <si>
    <t>92022</t>
  </si>
  <si>
    <t>92023</t>
  </si>
  <si>
    <t>92024</t>
  </si>
  <si>
    <t>92025</t>
  </si>
  <si>
    <t>92026</t>
  </si>
  <si>
    <t>92027</t>
  </si>
  <si>
    <t>92028</t>
  </si>
  <si>
    <t>92029</t>
  </si>
  <si>
    <t>92030</t>
  </si>
  <si>
    <t>92031</t>
  </si>
  <si>
    <t>92032</t>
  </si>
  <si>
    <t>92033</t>
  </si>
  <si>
    <t>92034</t>
  </si>
  <si>
    <t>92035</t>
  </si>
  <si>
    <t>92040</t>
  </si>
  <si>
    <t>92041</t>
  </si>
  <si>
    <t>92042</t>
  </si>
  <si>
    <t>92043</t>
  </si>
  <si>
    <t>92044</t>
  </si>
  <si>
    <t>92101</t>
  </si>
  <si>
    <t>92102</t>
  </si>
  <si>
    <t>92103</t>
  </si>
  <si>
    <t>92104</t>
  </si>
  <si>
    <t>92105</t>
  </si>
  <si>
    <t>92106</t>
  </si>
  <si>
    <t>92107</t>
  </si>
  <si>
    <t>92108</t>
  </si>
  <si>
    <t>92109</t>
  </si>
  <si>
    <t>92110</t>
  </si>
  <si>
    <t>92111</t>
  </si>
  <si>
    <t>92112</t>
  </si>
  <si>
    <t>92113</t>
  </si>
  <si>
    <t>92114</t>
  </si>
  <si>
    <t>92115</t>
  </si>
  <si>
    <t>92116</t>
  </si>
  <si>
    <t>92118</t>
  </si>
  <si>
    <t>92119</t>
  </si>
  <si>
    <t>92121</t>
  </si>
  <si>
    <t>92122</t>
  </si>
  <si>
    <t>92123</t>
  </si>
  <si>
    <t>92133</t>
  </si>
  <si>
    <t>92134</t>
  </si>
  <si>
    <t>92135</t>
  </si>
  <si>
    <t>92136</t>
  </si>
  <si>
    <t>92137</t>
  </si>
  <si>
    <t>92138</t>
  </si>
  <si>
    <t>92139</t>
  </si>
  <si>
    <t>92140</t>
  </si>
  <si>
    <t>92141</t>
  </si>
  <si>
    <t>92142</t>
  </si>
  <si>
    <t>92143</t>
  </si>
  <si>
    <t>92144</t>
  </si>
  <si>
    <t>92145</t>
  </si>
  <si>
    <t>92146</t>
  </si>
  <si>
    <t>92210</t>
  </si>
  <si>
    <t>92211</t>
  </si>
  <si>
    <t>92212</t>
  </si>
  <si>
    <t>92213</t>
  </si>
  <si>
    <t>92214</t>
  </si>
  <si>
    <t>92215</t>
  </si>
  <si>
    <t>92216</t>
  </si>
  <si>
    <t>92219</t>
  </si>
  <si>
    <t>92220</t>
  </si>
  <si>
    <t>92221</t>
  </si>
  <si>
    <t>92222</t>
  </si>
  <si>
    <t>92223</t>
  </si>
  <si>
    <t>92224</t>
  </si>
  <si>
    <t>92226</t>
  </si>
  <si>
    <t>92237</t>
  </si>
  <si>
    <t>92238</t>
  </si>
  <si>
    <t>92239</t>
  </si>
  <si>
    <t>92240</t>
  </si>
  <si>
    <t>92241</t>
  </si>
  <si>
    <t>92242</t>
  </si>
  <si>
    <t>92243</t>
  </si>
  <si>
    <t>92255</t>
  </si>
  <si>
    <t>INSTALAÇÃO DE TESOURA (INTEIRA OU MEIA), EM AÇO, PARA VÃOS MAIORES OU IGUAIS A 3,0 M E MENORES QUE 6,0 M, INCLUSO IÇAMENTO. AF_07/2019</t>
  </si>
  <si>
    <t>92256</t>
  </si>
  <si>
    <t>INSTALAÇÃO DE TESOURA (INTEIRA OU MEIA), EM AÇO, PARA VÃOS MAIORES OU IGUAIS A 6,0 M E MENORES QUE 8,0 M, INCLUSO IÇAMENTO. AF_07/2019</t>
  </si>
  <si>
    <t>92257</t>
  </si>
  <si>
    <t>INSTALAÇÃO DE TESOURA (INTEIRA OU MEIA), EM AÇO, PARA VÃOS MAIORES OU IGUAIS A 8,0 M E MENORES QUE 10,0 M, INCLUSO IÇAMENTO. AF_07/2019</t>
  </si>
  <si>
    <t>92258</t>
  </si>
  <si>
    <t>INSTALAÇÃO DE TESOURA (INTEIRA OU MEIA), EM AÇO, PARA VÃOS MAIORES OU IGUAIS A 10,0 M E MENORES QUE 12,0 M, INCLUSO IÇAMENTO. AF_07/2019</t>
  </si>
  <si>
    <t>92259</t>
  </si>
  <si>
    <t>INSTALAÇÃO DE TESOURA (INTEIRA OU MEIA), BIAPOIADA, EM MADEIRA NÃO APARELHADA, PARA VÃOS MAIORES OU IGUAIS A 3,0 M E MENORES QUE 6,0 M, INCLUSO IÇAMENTO. AF_07/2019</t>
  </si>
  <si>
    <t>92260</t>
  </si>
  <si>
    <t>INSTALAÇÃO DE TESOURA (INTEIRA OU MEIA), BIAPOIADA, EM MADEIRA NÃO APARELHADA, PARA VÃOS MAIORES OU IGUAIS A 6,0 M E MENORES QUE 8,0 M, INCLUSO IÇAMENTO. AF_07/2019</t>
  </si>
  <si>
    <t>92261</t>
  </si>
  <si>
    <t>INSTALAÇÃO DE TESOURA (INTEIRA OU MEIA), BIAPOIADA, EM MADEIRA NÃO APARELHADA, PARA VÃOS MAIORES OU IGUAIS A 8,0 M E MENORES QUE 10,0 M, INCLUSO IÇAMENTO. AF_07/2019</t>
  </si>
  <si>
    <t>92262</t>
  </si>
  <si>
    <t>INSTALAÇÃO DE TESOURA (INTEIRA OU MEIA), BIAPOIADA, EM MADEIRA NÃO APARELHADA, PARA VÃOS MAIORES OU IGUAIS A 10,0 M E MENORES QUE 12,0 M, INCLUSO IÇAMENTO. AF_07/2019</t>
  </si>
  <si>
    <t>92263</t>
  </si>
  <si>
    <t>92264</t>
  </si>
  <si>
    <t>92265</t>
  </si>
  <si>
    <t>92266</t>
  </si>
  <si>
    <t>92267</t>
  </si>
  <si>
    <t>92268</t>
  </si>
  <si>
    <t>92269</t>
  </si>
  <si>
    <t>92270</t>
  </si>
  <si>
    <t>92271</t>
  </si>
  <si>
    <t>92272</t>
  </si>
  <si>
    <t>92273</t>
  </si>
  <si>
    <t>92275</t>
  </si>
  <si>
    <t>92276</t>
  </si>
  <si>
    <t>92277</t>
  </si>
  <si>
    <t>92278</t>
  </si>
  <si>
    <t>92279</t>
  </si>
  <si>
    <t>92280</t>
  </si>
  <si>
    <t>92281</t>
  </si>
  <si>
    <t>92282</t>
  </si>
  <si>
    <t>92283</t>
  </si>
  <si>
    <t>92284</t>
  </si>
  <si>
    <t>92285</t>
  </si>
  <si>
    <t>92286</t>
  </si>
  <si>
    <t>92287</t>
  </si>
  <si>
    <t>92288</t>
  </si>
  <si>
    <t>92289</t>
  </si>
  <si>
    <t>92290</t>
  </si>
  <si>
    <t>92291</t>
  </si>
  <si>
    <t>92292</t>
  </si>
  <si>
    <t>92293</t>
  </si>
  <si>
    <t>92294</t>
  </si>
  <si>
    <t>92295</t>
  </si>
  <si>
    <t>92296</t>
  </si>
  <si>
    <t>92297</t>
  </si>
  <si>
    <t>92298</t>
  </si>
  <si>
    <t>92299</t>
  </si>
  <si>
    <t>92300</t>
  </si>
  <si>
    <t>92301</t>
  </si>
  <si>
    <t>92302</t>
  </si>
  <si>
    <t>92303</t>
  </si>
  <si>
    <t>92304</t>
  </si>
  <si>
    <t>92305</t>
  </si>
  <si>
    <t>92306</t>
  </si>
  <si>
    <t>92307</t>
  </si>
  <si>
    <t>92308</t>
  </si>
  <si>
    <t>92309</t>
  </si>
  <si>
    <t>92310</t>
  </si>
  <si>
    <t>92311</t>
  </si>
  <si>
    <t>92312</t>
  </si>
  <si>
    <t>92313</t>
  </si>
  <si>
    <t>92314</t>
  </si>
  <si>
    <t>92315</t>
  </si>
  <si>
    <t>92316</t>
  </si>
  <si>
    <t>92317</t>
  </si>
  <si>
    <t>92318</t>
  </si>
  <si>
    <t>92319</t>
  </si>
  <si>
    <t>92320</t>
  </si>
  <si>
    <t>92321</t>
  </si>
  <si>
    <t>92322</t>
  </si>
  <si>
    <t>92323</t>
  </si>
  <si>
    <t>92324</t>
  </si>
  <si>
    <t>92325</t>
  </si>
  <si>
    <t>92326</t>
  </si>
  <si>
    <t>92327</t>
  </si>
  <si>
    <t>92328</t>
  </si>
  <si>
    <t>92329</t>
  </si>
  <si>
    <t>92330</t>
  </si>
  <si>
    <t>92331</t>
  </si>
  <si>
    <t>92332</t>
  </si>
  <si>
    <t>92333</t>
  </si>
  <si>
    <t>92334</t>
  </si>
  <si>
    <t>92335</t>
  </si>
  <si>
    <t>92336</t>
  </si>
  <si>
    <t>92337</t>
  </si>
  <si>
    <t>92338</t>
  </si>
  <si>
    <t>92339</t>
  </si>
  <si>
    <t>92341</t>
  </si>
  <si>
    <t>92342</t>
  </si>
  <si>
    <t>92343</t>
  </si>
  <si>
    <t>92344</t>
  </si>
  <si>
    <t>92345</t>
  </si>
  <si>
    <t>92346</t>
  </si>
  <si>
    <t>92347</t>
  </si>
  <si>
    <t>92348</t>
  </si>
  <si>
    <t>92349</t>
  </si>
  <si>
    <t>92350</t>
  </si>
  <si>
    <t>92351</t>
  </si>
  <si>
    <t>92352</t>
  </si>
  <si>
    <t>92353</t>
  </si>
  <si>
    <t>92354</t>
  </si>
  <si>
    <t>92355</t>
  </si>
  <si>
    <t>92356</t>
  </si>
  <si>
    <t>92357</t>
  </si>
  <si>
    <t>92358</t>
  </si>
  <si>
    <t>92361</t>
  </si>
  <si>
    <t>92362</t>
  </si>
  <si>
    <t>92364</t>
  </si>
  <si>
    <t>92365</t>
  </si>
  <si>
    <t>92366</t>
  </si>
  <si>
    <t>92367</t>
  </si>
  <si>
    <t>92368</t>
  </si>
  <si>
    <t>92369</t>
  </si>
  <si>
    <t>92370</t>
  </si>
  <si>
    <t>92371</t>
  </si>
  <si>
    <t>92372</t>
  </si>
  <si>
    <t>92373</t>
  </si>
  <si>
    <t>92374</t>
  </si>
  <si>
    <t>92375</t>
  </si>
  <si>
    <t>92376</t>
  </si>
  <si>
    <t>92377</t>
  </si>
  <si>
    <t>92378</t>
  </si>
  <si>
    <t>92379</t>
  </si>
  <si>
    <t>92380</t>
  </si>
  <si>
    <t>92381</t>
  </si>
  <si>
    <t>92382</t>
  </si>
  <si>
    <t>92383</t>
  </si>
  <si>
    <t>92384</t>
  </si>
  <si>
    <t>92385</t>
  </si>
  <si>
    <t>92386</t>
  </si>
  <si>
    <t>92387</t>
  </si>
  <si>
    <t>92388</t>
  </si>
  <si>
    <t>92389</t>
  </si>
  <si>
    <t>92390</t>
  </si>
  <si>
    <t>92391</t>
  </si>
  <si>
    <t>92392</t>
  </si>
  <si>
    <t>92393</t>
  </si>
  <si>
    <t>92394</t>
  </si>
  <si>
    <t>92395</t>
  </si>
  <si>
    <t>92396</t>
  </si>
  <si>
    <t>92397</t>
  </si>
  <si>
    <t>92398</t>
  </si>
  <si>
    <t>92399</t>
  </si>
  <si>
    <t>92400</t>
  </si>
  <si>
    <t>92401</t>
  </si>
  <si>
    <t>92402</t>
  </si>
  <si>
    <t>92403</t>
  </si>
  <si>
    <t>92404</t>
  </si>
  <si>
    <t>92405</t>
  </si>
  <si>
    <t>92406</t>
  </si>
  <si>
    <t>92407</t>
  </si>
  <si>
    <t>92409</t>
  </si>
  <si>
    <t>92411</t>
  </si>
  <si>
    <t>92413</t>
  </si>
  <si>
    <t>92417</t>
  </si>
  <si>
    <t>92419</t>
  </si>
  <si>
    <t>92421</t>
  </si>
  <si>
    <t>92423</t>
  </si>
  <si>
    <t>92425</t>
  </si>
  <si>
    <t>92427</t>
  </si>
  <si>
    <t>92429</t>
  </si>
  <si>
    <t>92431</t>
  </si>
  <si>
    <t>92433</t>
  </si>
  <si>
    <t>92435</t>
  </si>
  <si>
    <t>92437</t>
  </si>
  <si>
    <t>92439</t>
  </si>
  <si>
    <t>92441</t>
  </si>
  <si>
    <t>92443</t>
  </si>
  <si>
    <t>92445</t>
  </si>
  <si>
    <t>92446</t>
  </si>
  <si>
    <t>92447</t>
  </si>
  <si>
    <t>92448</t>
  </si>
  <si>
    <t>92449</t>
  </si>
  <si>
    <t>92450</t>
  </si>
  <si>
    <t>92451</t>
  </si>
  <si>
    <t>92452</t>
  </si>
  <si>
    <t>92453</t>
  </si>
  <si>
    <t>92454</t>
  </si>
  <si>
    <t>92455</t>
  </si>
  <si>
    <t>92456</t>
  </si>
  <si>
    <t>92457</t>
  </si>
  <si>
    <t>92458</t>
  </si>
  <si>
    <t>92459</t>
  </si>
  <si>
    <t>92460</t>
  </si>
  <si>
    <t>92461</t>
  </si>
  <si>
    <t>92462</t>
  </si>
  <si>
    <t>92463</t>
  </si>
  <si>
    <t>92464</t>
  </si>
  <si>
    <t>92465</t>
  </si>
  <si>
    <t>92466</t>
  </si>
  <si>
    <t>92467</t>
  </si>
  <si>
    <t>92468</t>
  </si>
  <si>
    <t>92469</t>
  </si>
  <si>
    <t>92470</t>
  </si>
  <si>
    <t>92471</t>
  </si>
  <si>
    <t>92472</t>
  </si>
  <si>
    <t>92473</t>
  </si>
  <si>
    <t>92474</t>
  </si>
  <si>
    <t>92475</t>
  </si>
  <si>
    <t>92476</t>
  </si>
  <si>
    <t>92477</t>
  </si>
  <si>
    <t>92478</t>
  </si>
  <si>
    <t>92479</t>
  </si>
  <si>
    <t>92480</t>
  </si>
  <si>
    <t>92482</t>
  </si>
  <si>
    <t>92484</t>
  </si>
  <si>
    <t>92486</t>
  </si>
  <si>
    <t>92488</t>
  </si>
  <si>
    <t>92490</t>
  </si>
  <si>
    <t>92492</t>
  </si>
  <si>
    <t>92494</t>
  </si>
  <si>
    <t>92496</t>
  </si>
  <si>
    <t>92498</t>
  </si>
  <si>
    <t>92500</t>
  </si>
  <si>
    <t>92502</t>
  </si>
  <si>
    <t>92504</t>
  </si>
  <si>
    <t>92506</t>
  </si>
  <si>
    <t>92508</t>
  </si>
  <si>
    <t>92510</t>
  </si>
  <si>
    <t>92512</t>
  </si>
  <si>
    <t>92514</t>
  </si>
  <si>
    <t>92515</t>
  </si>
  <si>
    <t>92518</t>
  </si>
  <si>
    <t>92520</t>
  </si>
  <si>
    <t>92522</t>
  </si>
  <si>
    <t>92524</t>
  </si>
  <si>
    <t>92526</t>
  </si>
  <si>
    <t>92528</t>
  </si>
  <si>
    <t>92530</t>
  </si>
  <si>
    <t>92532</t>
  </si>
  <si>
    <t>92534</t>
  </si>
  <si>
    <t>92536</t>
  </si>
  <si>
    <t>92538</t>
  </si>
  <si>
    <t>92539</t>
  </si>
  <si>
    <t>TRAMA DE MADEIRA COMPOSTA POR RIPAS, CAIBROS E TERÇAS PARA TELHADOS DE ATÉ 2 ÁGUAS PARA TELHA DE ENCAIXE DE CERÂMICA OU DE CONCRETO, INCLUSO TRANSPORTE VERTICAL. AF_07/2019</t>
  </si>
  <si>
    <t>92540</t>
  </si>
  <si>
    <t>TRAMA DE MADEIRA COMPOSTA POR RIPAS, CAIBROS E TERÇAS PARA TELHADOS DE MAIS QUE 2 ÁGUAS PARA TELHA DE ENCAIXE DE CERÂMICA OU DE CONCRETO, INCLUSO TRANSPORTE VERTICAL. AF_07/2019</t>
  </si>
  <si>
    <t>92541</t>
  </si>
  <si>
    <t>TRAMA DE MADEIRA COMPOSTA POR RIPAS, CAIBROS E TERÇAS PARA TELHADOS DE ATÉ 2 ÁGUAS PARA TELHA CERÂMICA CAPA-CANAL, INCLUSO TRANSPORTE VERTICAL. AF_07/2019</t>
  </si>
  <si>
    <t>92542</t>
  </si>
  <si>
    <t>TRAMA DE MADEIRA COMPOSTA POR RIPAS, CAIBROS E TERÇAS PARA TELHADOS DE MAIS QUE 2 ÁGUAS PARA TELHA CERÂMICA CAPA-CANAL, INCLUSO TRANSPORTE VERTICAL. AF_07/2019</t>
  </si>
  <si>
    <t>92543</t>
  </si>
  <si>
    <t>TRAMA DE MADEIRA COMPOSTA POR TERÇAS PARA TELHADOS DE ATÉ 2 ÁGUAS PARA TELHA ONDULADA DE FIBROCIMENTO, METÁLICA, PLÁSTICA OU TERMOACÚSTICA, INCLUSO TRANSPORTE VERTICAL. AF_07/2019</t>
  </si>
  <si>
    <t>92544</t>
  </si>
  <si>
    <t>TRAMA DE MADEIRA COMPOSTA POR TERÇAS PARA TELHADOS DE ATÉ 2 ÁGUAS PARA TELHA ESTRUTURAL DE FIBROCIMENTO, INCLUSO TRANSPORTE VERTICAL. AF_07/2019</t>
  </si>
  <si>
    <t>92545</t>
  </si>
  <si>
    <t>FABRICAÇÃO E INSTALAÇÃO DE TESOURA INTEIRA EM MADEIRA NÃO APARELHADA, VÃO DE 3 M, PARA TELHA CERÂMICA OU DE CONCRETO, INCLUSO IÇAMENTO. AF_07/2019</t>
  </si>
  <si>
    <t>92546</t>
  </si>
  <si>
    <t>FABRICAÇÃO E INSTALAÇÃO DE TESOURA INTEIRA EM MADEIRA NÃO APARELHADA, VÃO DE 4 M, PARA TELHA CERÂMICA OU DE CONCRETO, INCLUSO IÇAMENTO. AF_07/2019</t>
  </si>
  <si>
    <t>92547</t>
  </si>
  <si>
    <t>FABRICAÇÃO E INSTALAÇÃO DE TESOURA INTEIRA EM MADEIRA NÃO APARELHADA, VÃO DE 5 M, PARA TELHA CERÂMICA OU DE CONCRETO, INCLUSO IÇAMENTO. AF_07/2019</t>
  </si>
  <si>
    <t>92548</t>
  </si>
  <si>
    <t>FABRICAÇÃO E INSTALAÇÃO DE TESOURA INTEIRA EM MADEIRA NÃO APARELHADA, VÃO DE 6 M, PARA TELHA CERÂMICA OU DE CONCRETO, INCLUSO IÇAMENTO. AF_07/2019</t>
  </si>
  <si>
    <t>92549</t>
  </si>
  <si>
    <t>FABRICAÇÃO E INSTALAÇÃO DE TESOURA INTEIRA EM MADEIRA NÃO APARELHADA, VÃO DE 7 M, PARA TELHA CERÂMICA OU DE CONCRETO, INCLUSO IÇAMENTO. AF_07/2019</t>
  </si>
  <si>
    <t>92550</t>
  </si>
  <si>
    <t>FABRICAÇÃO E INSTALAÇÃO DE TESOURA INTEIRA EM MADEIRA NÃO APARELHADA, VÃO DE 8 M, PARA TELHA CERÂMICA OU DE CONCRETO, INCLUSO IÇAMENTO. AF_07/2019</t>
  </si>
  <si>
    <t>92551</t>
  </si>
  <si>
    <t>FABRICAÇÃO E INSTALAÇÃO DE TESOURA INTEIRA EM MADEIRA NÃO APARELHADA, VÃO DE 9 M, PARA TELHA CERÂMICA OU DE CONCRETO, INCLUSO IÇAMENTO. AF_07/2019</t>
  </si>
  <si>
    <t>92552</t>
  </si>
  <si>
    <t>FABRICAÇÃO E INSTALAÇÃO DE TESOURA INTEIRA EM MADEIRA NÃO APARELHADA, VÃO DE 10 M, PARA TELHA CERÂMICA OU DE CONCRETO, INCLUSO IÇAMENTO. AF_07/2019</t>
  </si>
  <si>
    <t>92553</t>
  </si>
  <si>
    <t>FABRICAÇÃO E INSTALAÇÃO DE TESOURA INTEIRA EM MADEIRA NÃO APARELHADA, VÃO DE 11 M, PARA TELHA CERÂMICA OU DE CONCRETO, INCLUSO IÇAMENTO. AF_07/2019</t>
  </si>
  <si>
    <t>92554</t>
  </si>
  <si>
    <t>FABRICAÇÃO E INSTALAÇÃO DE TESOURA INTEIRA EM MADEIRA NÃO APARELHADA, VÃO DE 12 M, PARA TELHA CERÂMICA OU DE CONCRETO, INCLUSO IÇAMENTO. AF_07/2019</t>
  </si>
  <si>
    <t>92555</t>
  </si>
  <si>
    <t>FABRICAÇÃO E INSTALAÇÃO DE TESOURA INTEIRA EM MADEIRA NÃO APARELHADA, VÃO DE 3 M, PARA TELHA ONDULADA DE FIBROCIMENTO, METÁLICA, PLÁSTICA OU TERMOACÚSTICA, INCLUSO IÇAMENTO. AF_07/2019</t>
  </si>
  <si>
    <t>92556</t>
  </si>
  <si>
    <t>FABRICAÇÃO E INSTALAÇÃO DE TESOURA INTEIRA EM MADEIRA NÃO APARELHADA, VÃO DE 4 M, PARA TELHA ONDULADA DE FIBROCIMENTO, METÁLICA, PLÁSTICA OU TERMOACÚSTICA, INCLUSO IÇAMENTO. AF_07/2019</t>
  </si>
  <si>
    <t>92557</t>
  </si>
  <si>
    <t>FABRICAÇÃO E INSTALAÇÃO DE TESOURA INTEIRA EM MADEIRA NÃO APARELHADA, VÃO DE 5 M, PARA TELHA ONDULADA DE FIBROCIMENTO, METÁLICA, PLÁSTICA OU TERMOACÚSTICA, INCLUSO IÇAMENTO. AF_07/2019</t>
  </si>
  <si>
    <t>92558</t>
  </si>
  <si>
    <t>FABRICAÇÃO E INSTALAÇÃO DE TESOURA INTEIRA EM MADEIRA NÃO APARELHADA, VÃO DE 6 M, PARA TELHA ONDULADA DE FIBROCIMENTO, METÁLICA, PLÁSTICA OU TERMOACÚSTICA, INCLUSO IÇAMENTO. AF_07/2019</t>
  </si>
  <si>
    <t>92559</t>
  </si>
  <si>
    <t>FABRICAÇÃO E INSTALAÇÃO DE TESOURA INTEIRA EM MADEIRA NÃO APARELHADA, VÃO DE 7 M, PARA TELHA ONDULADA DE FIBROCIMENTO, METÁLICA, PLÁSTICA OU TERMOACÚSTICA, INCLUSO IÇAMENTO. AF_07/2019</t>
  </si>
  <si>
    <t>92560</t>
  </si>
  <si>
    <t>FABRICAÇÃO E INSTALAÇÃO DE TESOURA INTEIRA EM MADEIRA NÃO APARELHADA, VÃO DE 8 M, PARA TELHA ONDULADA DE FIBROCIMENTO, METÁLICA, PLÁSTICA OU TERMOACÚSTICA, INCLUSO IÇAMENTO. AF_07/2019</t>
  </si>
  <si>
    <t>92561</t>
  </si>
  <si>
    <t>FABRICAÇÃO E INSTALAÇÃO DE TESOURA INTEIRA EM MADEIRA NÃO APARELHADA, VÃO DE 9 M, PARA TELHA ONDULADA DE FIBROCIMENTO, METÁLICA, PLÁSTICA OU TERMOACÚSTICA, INCLUSO IÇAMENTO. AF_07/2019</t>
  </si>
  <si>
    <t>92562</t>
  </si>
  <si>
    <t>FABRICAÇÃO E INSTALAÇÃO DE TESOURA INTEIRA EM MADEIRA NÃO APARELHADA, VÃO DE 10 M, PARA TELHA ONDULADA DE FIBROCIMENTO, METÁLICA, PLÁSTICA OU TERMOACÚSTICA, INCLUSO IÇAMENTO. AF_07/2019</t>
  </si>
  <si>
    <t>92563</t>
  </si>
  <si>
    <t>FABRICAÇÃO E INSTALAÇÃO DE TESOURA INTEIRA EM MADEIRA NÃO APARELHADA, VÃO DE 11 M, PARA TELHA ONDULADA DE FIBROCIMENTO, METÁLICA, PLÁSTICA OU TERMOACÚSTICA, INCLUSO IÇAMENTO. AF_07/2019</t>
  </si>
  <si>
    <t>92564</t>
  </si>
  <si>
    <t>FABRICAÇÃO E INSTALAÇÃO DE TESOURA INTEIRA EM MADEIRA NÃO APARELHADA, VÃO DE 12 M, PARA TELHA ONDULADA DE FIBROCIMENTO, METÁLICA, PLÁSTICA OU TERMOACÚSTICA, INCLUSO IÇAMENTO. AF_07/2019</t>
  </si>
  <si>
    <t>92565</t>
  </si>
  <si>
    <t>92566</t>
  </si>
  <si>
    <t>92567</t>
  </si>
  <si>
    <t>92568</t>
  </si>
  <si>
    <t>TRAMA DE AÇO COMPOSTA POR RIPAS, CAIBROS E TERÇAS PARA TELHADOS DE ATÉ 2 ÁGUAS PARA TELHA DE ENCAIXE DE CERÂMICA OU DE CONCRETO, INCLUSO TRANSPORTE VERTICAL. AF_07/2019</t>
  </si>
  <si>
    <t>92569</t>
  </si>
  <si>
    <t>TRAMA DE AÇO COMPOSTA POR RIPAS E CAIBROS PARA TELHADOS DE ATÉ 2 ÁGUAS PARA TELHA DE ENCAIXE DE CERÂMICA OU DE CONCRETO, INCLUSO TRANSPORTE VERTICAL. AF_07/2019</t>
  </si>
  <si>
    <t>92570</t>
  </si>
  <si>
    <t>TRAMA DE AÇO COMPOSTA POR RIPAS PARA TELHADOS DE ATÉ 2 ÁGUAS PARA TELHA DE ENCAIXE DE CERÂMICA OU DE CONCRETO, INCLUSO TRANSPORTE VERTICAL. AF_07/2019</t>
  </si>
  <si>
    <t>92571</t>
  </si>
  <si>
    <t>TRAMA DE AÇO COMPOSTA POR RIPAS, CAIBROS E TERÇAS PARA TELHADOS DE MAIS DE 2 ÁGUAS PARA TELHA DE ENCAIXE DE CERÂMICA OU DE CONCRETO, INCLUSO TRANSPORTE VERTICAL. AF_07/2019</t>
  </si>
  <si>
    <t>92572</t>
  </si>
  <si>
    <t>TRAMA DE AÇO COMPOSTA POR RIPAS E CAIBROS PARA TELHADOS DE MAIS DE 2 ÁGUAS PARA TELHA DE ENCAIXE DE CERÂMICA OU DE CONCRETO, INCLUSO TRANSPORTE VERTICAL. AF_07/2019</t>
  </si>
  <si>
    <t>92573</t>
  </si>
  <si>
    <t>TRAMA DE AÇO COMPOSTA POR RIPAS PARA TELHADOS DE MAIS DE 2 ÁGUAS PARA TELHA DE ENCAIXE DE CERÂMICA OU DE CONCRETO, INCLUSO TRANSPORTE VERTICAL, INCLUSO TRANSPORTE VERTICAL. AF_07/2019</t>
  </si>
  <si>
    <t>92574</t>
  </si>
  <si>
    <t>TRAMA DE AÇO COMPOSTA POR RIPAS, CAIBROS E TERÇAS PARA TELHADOS DE ATÉ 2 ÁGUAS PARA TELHA CERÂMICA CAPA-CANAL, INCLUSO TRANSPORTE VERTICAL. AF_07/2019</t>
  </si>
  <si>
    <t>92575</t>
  </si>
  <si>
    <t>TRAMA DE AÇO COMPOSTA POR RIPAS E CAIBROS PARA TELHADOS DE ATÉ 2 ÁGUAS PARA TELHA CERÂMICA CAPA-CANAL, INCLUSO TRANSPORTE VERTICAL. AF_07/2019</t>
  </si>
  <si>
    <t>92576</t>
  </si>
  <si>
    <t>TRAMA DE AÇO COMPOSTA POR RIPAS PARA TELHADOS DE ATÉ 2 ÁGUAS PARA TELHA CERÂMICA CAPA-CANAL, INCLUSO TRANSPORTE VERTICAL. AF_07/2019</t>
  </si>
  <si>
    <t>92577</t>
  </si>
  <si>
    <t>TRAMA DE AÇO COMPOSTA POR RIPAS, CAIBROS E TERÇAS PARA TELHADOS DE MAIS DE 2 ÁGUAS PARA TELHA CERÂMICA CAPA-CANAL, INCLUSO TRANSPORTE VERTICAL. AF_07/2019</t>
  </si>
  <si>
    <t>92578</t>
  </si>
  <si>
    <t>TRAMA DE AÇO COMPOSTA POR RIPAS E CAIBROS PARA TELHADOS DE MAIS DE 2 ÁGUAS PARA TELHA CERÂMICA CAPA-CANAL, INCLUSO TRANSPORTE VERTICAL. AF_07/2019</t>
  </si>
  <si>
    <t>92579</t>
  </si>
  <si>
    <t>TRAMA DE AÇO COMPOSTA POR RIPAS PARA TELHADOS DE MAIS DE 2 ÁGUAS PARA TELHA CERÂMICA CAPA-CANAL, INCLUSO TRANSPORTE VERTICAL. AF_07/2019</t>
  </si>
  <si>
    <t>92580</t>
  </si>
  <si>
    <t>TRAMA DE AÇO COMPOSTA POR TERÇAS PARA TELHADOS DE ATÉ 2 ÁGUAS PARA TELHA ONDULADA DE FIBROCIMENTO, METÁLICA, PLÁSTICA OU TERMOACÚSTICA, INCLUSO TRANSPORTE VERTICAL. AF_07/2019</t>
  </si>
  <si>
    <t>92581</t>
  </si>
  <si>
    <t>TRAMA DE AÇO COMPOSTA POR TERÇAS PARA TELHADOS DE ATÉ 2 ÁGUAS PARA TELHA ESTRUTURAL DE FIBROCIMENTO, INCLUSO TRANSPORTE VERTICAL. AF_07/2019</t>
  </si>
  <si>
    <t>92582</t>
  </si>
  <si>
    <t>92584</t>
  </si>
  <si>
    <t>92586</t>
  </si>
  <si>
    <t>92588</t>
  </si>
  <si>
    <t>92590</t>
  </si>
  <si>
    <t>92592</t>
  </si>
  <si>
    <t>92593</t>
  </si>
  <si>
    <t>92594</t>
  </si>
  <si>
    <t>92596</t>
  </si>
  <si>
    <t>92598</t>
  </si>
  <si>
    <t>92600</t>
  </si>
  <si>
    <t>92602</t>
  </si>
  <si>
    <t>92604</t>
  </si>
  <si>
    <t>92606</t>
  </si>
  <si>
    <t>92608</t>
  </si>
  <si>
    <t>92610</t>
  </si>
  <si>
    <t>92612</t>
  </si>
  <si>
    <t>92614</t>
  </si>
  <si>
    <t>92616</t>
  </si>
  <si>
    <t>92618</t>
  </si>
  <si>
    <t>92620</t>
  </si>
  <si>
    <t>92635</t>
  </si>
  <si>
    <t>92636</t>
  </si>
  <si>
    <t>92637</t>
  </si>
  <si>
    <t>92638</t>
  </si>
  <si>
    <t>92639</t>
  </si>
  <si>
    <t>92640</t>
  </si>
  <si>
    <t>92642</t>
  </si>
  <si>
    <t>92644</t>
  </si>
  <si>
    <t>92648</t>
  </si>
  <si>
    <t>92649</t>
  </si>
  <si>
    <t>92650</t>
  </si>
  <si>
    <t>92652</t>
  </si>
  <si>
    <t>92653</t>
  </si>
  <si>
    <t>92654</t>
  </si>
  <si>
    <t>92655</t>
  </si>
  <si>
    <t>92656</t>
  </si>
  <si>
    <t>92657</t>
  </si>
  <si>
    <t>92658</t>
  </si>
  <si>
    <t>92659</t>
  </si>
  <si>
    <t>92660</t>
  </si>
  <si>
    <t>92661</t>
  </si>
  <si>
    <t>92662</t>
  </si>
  <si>
    <t>92663</t>
  </si>
  <si>
    <t>92664</t>
  </si>
  <si>
    <t>92665</t>
  </si>
  <si>
    <t>92666</t>
  </si>
  <si>
    <t>92667</t>
  </si>
  <si>
    <t>92668</t>
  </si>
  <si>
    <t>92669</t>
  </si>
  <si>
    <t>92670</t>
  </si>
  <si>
    <t>92671</t>
  </si>
  <si>
    <t>92672</t>
  </si>
  <si>
    <t>92673</t>
  </si>
  <si>
    <t>92674</t>
  </si>
  <si>
    <t>92675</t>
  </si>
  <si>
    <t>92676</t>
  </si>
  <si>
    <t>92677</t>
  </si>
  <si>
    <t>92678</t>
  </si>
  <si>
    <t>92679</t>
  </si>
  <si>
    <t>92680</t>
  </si>
  <si>
    <t>92681</t>
  </si>
  <si>
    <t>92682</t>
  </si>
  <si>
    <t>92683</t>
  </si>
  <si>
    <t>92684</t>
  </si>
  <si>
    <t>92685</t>
  </si>
  <si>
    <t>92686</t>
  </si>
  <si>
    <t>92687</t>
  </si>
  <si>
    <t>92688</t>
  </si>
  <si>
    <t>92689</t>
  </si>
  <si>
    <t>92690</t>
  </si>
  <si>
    <t>92692</t>
  </si>
  <si>
    <t>92693</t>
  </si>
  <si>
    <t>92694</t>
  </si>
  <si>
    <t>92695</t>
  </si>
  <si>
    <t>92696</t>
  </si>
  <si>
    <t>92697</t>
  </si>
  <si>
    <t>92698</t>
  </si>
  <si>
    <t>92699</t>
  </si>
  <si>
    <t>92700</t>
  </si>
  <si>
    <t>92701</t>
  </si>
  <si>
    <t>92702</t>
  </si>
  <si>
    <t>92703</t>
  </si>
  <si>
    <t>92704</t>
  </si>
  <si>
    <t>92705</t>
  </si>
  <si>
    <t>92706</t>
  </si>
  <si>
    <t>92712</t>
  </si>
  <si>
    <t>92713</t>
  </si>
  <si>
    <t>92714</t>
  </si>
  <si>
    <t>92715</t>
  </si>
  <si>
    <t>92716</t>
  </si>
  <si>
    <t>92717</t>
  </si>
  <si>
    <t>92718</t>
  </si>
  <si>
    <t>92719</t>
  </si>
  <si>
    <t>92720</t>
  </si>
  <si>
    <t>92721</t>
  </si>
  <si>
    <t>92722</t>
  </si>
  <si>
    <t>92723</t>
  </si>
  <si>
    <t>92724</t>
  </si>
  <si>
    <t>92725</t>
  </si>
  <si>
    <t>92726</t>
  </si>
  <si>
    <t>92727</t>
  </si>
  <si>
    <t>92728</t>
  </si>
  <si>
    <t>92729</t>
  </si>
  <si>
    <t>92730</t>
  </si>
  <si>
    <t>92731</t>
  </si>
  <si>
    <t>92732</t>
  </si>
  <si>
    <t>92733</t>
  </si>
  <si>
    <t>92734</t>
  </si>
  <si>
    <t>92735</t>
  </si>
  <si>
    <t>92736</t>
  </si>
  <si>
    <t>92739</t>
  </si>
  <si>
    <t>92740</t>
  </si>
  <si>
    <t>92741</t>
  </si>
  <si>
    <t>92742</t>
  </si>
  <si>
    <t>92743</t>
  </si>
  <si>
    <t>92744</t>
  </si>
  <si>
    <t>92745</t>
  </si>
  <si>
    <t>92746</t>
  </si>
  <si>
    <t>92747</t>
  </si>
  <si>
    <t>92748</t>
  </si>
  <si>
    <t>92749</t>
  </si>
  <si>
    <t>92750</t>
  </si>
  <si>
    <t>92751</t>
  </si>
  <si>
    <t>92752</t>
  </si>
  <si>
    <t>92753</t>
  </si>
  <si>
    <t>92754</t>
  </si>
  <si>
    <t>92755</t>
  </si>
  <si>
    <t>92756</t>
  </si>
  <si>
    <t>92757</t>
  </si>
  <si>
    <t>92758</t>
  </si>
  <si>
    <t>92759</t>
  </si>
  <si>
    <t>92760</t>
  </si>
  <si>
    <t>92761</t>
  </si>
  <si>
    <t>92762</t>
  </si>
  <si>
    <t>92763</t>
  </si>
  <si>
    <t>92764</t>
  </si>
  <si>
    <t>92765</t>
  </si>
  <si>
    <t>92766</t>
  </si>
  <si>
    <t>92767</t>
  </si>
  <si>
    <t>92768</t>
  </si>
  <si>
    <t>92769</t>
  </si>
  <si>
    <t>92770</t>
  </si>
  <si>
    <t>92771</t>
  </si>
  <si>
    <t>92772</t>
  </si>
  <si>
    <t>92773</t>
  </si>
  <si>
    <t>92774</t>
  </si>
  <si>
    <t>92775</t>
  </si>
  <si>
    <t>92776</t>
  </si>
  <si>
    <t>92777</t>
  </si>
  <si>
    <t>92778</t>
  </si>
  <si>
    <t>92779</t>
  </si>
  <si>
    <t>92780</t>
  </si>
  <si>
    <t>92781</t>
  </si>
  <si>
    <t>92782</t>
  </si>
  <si>
    <t>92783</t>
  </si>
  <si>
    <t>92784</t>
  </si>
  <si>
    <t>92785</t>
  </si>
  <si>
    <t>92786</t>
  </si>
  <si>
    <t>92787</t>
  </si>
  <si>
    <t>92788</t>
  </si>
  <si>
    <t>92789</t>
  </si>
  <si>
    <t>92790</t>
  </si>
  <si>
    <t>92791</t>
  </si>
  <si>
    <t>92792</t>
  </si>
  <si>
    <t>92793</t>
  </si>
  <si>
    <t>92794</t>
  </si>
  <si>
    <t>92795</t>
  </si>
  <si>
    <t>92796</t>
  </si>
  <si>
    <t>92797</t>
  </si>
  <si>
    <t>92798</t>
  </si>
  <si>
    <t>92799</t>
  </si>
  <si>
    <t>92800</t>
  </si>
  <si>
    <t>92801</t>
  </si>
  <si>
    <t>92802</t>
  </si>
  <si>
    <t>92803</t>
  </si>
  <si>
    <t>92804</t>
  </si>
  <si>
    <t>92805</t>
  </si>
  <si>
    <t>92806</t>
  </si>
  <si>
    <t>92808</t>
  </si>
  <si>
    <t>92809</t>
  </si>
  <si>
    <t>92810</t>
  </si>
  <si>
    <t>92811</t>
  </si>
  <si>
    <t>92812</t>
  </si>
  <si>
    <t>92813</t>
  </si>
  <si>
    <t>92814</t>
  </si>
  <si>
    <t>92815</t>
  </si>
  <si>
    <t>92816</t>
  </si>
  <si>
    <t>92817</t>
  </si>
  <si>
    <t>92818</t>
  </si>
  <si>
    <t>92819</t>
  </si>
  <si>
    <t>92820</t>
  </si>
  <si>
    <t>92822</t>
  </si>
  <si>
    <t>92825</t>
  </si>
  <si>
    <t>92827</t>
  </si>
  <si>
    <t>92829</t>
  </si>
  <si>
    <t>92830</t>
  </si>
  <si>
    <t>92831</t>
  </si>
  <si>
    <t>92832</t>
  </si>
  <si>
    <t>92833</t>
  </si>
  <si>
    <t>92834</t>
  </si>
  <si>
    <t>92835</t>
  </si>
  <si>
    <t>92836</t>
  </si>
  <si>
    <t>92837</t>
  </si>
  <si>
    <t>92838</t>
  </si>
  <si>
    <t>92839</t>
  </si>
  <si>
    <t>92840</t>
  </si>
  <si>
    <t>92841</t>
  </si>
  <si>
    <t>92842</t>
  </si>
  <si>
    <t>92844</t>
  </si>
  <si>
    <t>92846</t>
  </si>
  <si>
    <t>92847</t>
  </si>
  <si>
    <t>92848</t>
  </si>
  <si>
    <t>92849</t>
  </si>
  <si>
    <t>92850</t>
  </si>
  <si>
    <t>92851</t>
  </si>
  <si>
    <t>92852</t>
  </si>
  <si>
    <t>92853</t>
  </si>
  <si>
    <t>92854</t>
  </si>
  <si>
    <t>92855</t>
  </si>
  <si>
    <t>92856</t>
  </si>
  <si>
    <t>92857</t>
  </si>
  <si>
    <t>92858</t>
  </si>
  <si>
    <t>92860</t>
  </si>
  <si>
    <t>92862</t>
  </si>
  <si>
    <t>92863</t>
  </si>
  <si>
    <t>92864</t>
  </si>
  <si>
    <t>92865</t>
  </si>
  <si>
    <t>92866</t>
  </si>
  <si>
    <t>92867</t>
  </si>
  <si>
    <t>92868</t>
  </si>
  <si>
    <t>92869</t>
  </si>
  <si>
    <t>92870</t>
  </si>
  <si>
    <t>92871</t>
  </si>
  <si>
    <t>92872</t>
  </si>
  <si>
    <t>92873</t>
  </si>
  <si>
    <t>92874</t>
  </si>
  <si>
    <t>92875</t>
  </si>
  <si>
    <t>92876</t>
  </si>
  <si>
    <t>92877</t>
  </si>
  <si>
    <t>92878</t>
  </si>
  <si>
    <t>92879</t>
  </si>
  <si>
    <t>92880</t>
  </si>
  <si>
    <t>92881</t>
  </si>
  <si>
    <t>92882</t>
  </si>
  <si>
    <t>92883</t>
  </si>
  <si>
    <t>92884</t>
  </si>
  <si>
    <t>92885</t>
  </si>
  <si>
    <t>92886</t>
  </si>
  <si>
    <t>92887</t>
  </si>
  <si>
    <t>92888</t>
  </si>
  <si>
    <t>92889</t>
  </si>
  <si>
    <t>92890</t>
  </si>
  <si>
    <t>92891</t>
  </si>
  <si>
    <t>92892</t>
  </si>
  <si>
    <t>92893</t>
  </si>
  <si>
    <t>92894</t>
  </si>
  <si>
    <t>92895</t>
  </si>
  <si>
    <t>92896</t>
  </si>
  <si>
    <t>92897</t>
  </si>
  <si>
    <t>92898</t>
  </si>
  <si>
    <t>92899</t>
  </si>
  <si>
    <t>92900</t>
  </si>
  <si>
    <t>92901</t>
  </si>
  <si>
    <t>92902</t>
  </si>
  <si>
    <t>92903</t>
  </si>
  <si>
    <t>92904</t>
  </si>
  <si>
    <t>92905</t>
  </si>
  <si>
    <t>92906</t>
  </si>
  <si>
    <t>92907</t>
  </si>
  <si>
    <t>92908</t>
  </si>
  <si>
    <t>92909</t>
  </si>
  <si>
    <t>92910</t>
  </si>
  <si>
    <t>92911</t>
  </si>
  <si>
    <t>92912</t>
  </si>
  <si>
    <t>92913</t>
  </si>
  <si>
    <t>92914</t>
  </si>
  <si>
    <t>92915</t>
  </si>
  <si>
    <t>92916</t>
  </si>
  <si>
    <t>92917</t>
  </si>
  <si>
    <t>92918</t>
  </si>
  <si>
    <t>92919</t>
  </si>
  <si>
    <t>92920</t>
  </si>
  <si>
    <t>92921</t>
  </si>
  <si>
    <t>92922</t>
  </si>
  <si>
    <t>92923</t>
  </si>
  <si>
    <t>92924</t>
  </si>
  <si>
    <t>92925</t>
  </si>
  <si>
    <t>92926</t>
  </si>
  <si>
    <t>92927</t>
  </si>
  <si>
    <t>92928</t>
  </si>
  <si>
    <t>92929</t>
  </si>
  <si>
    <t>92930</t>
  </si>
  <si>
    <t>92931</t>
  </si>
  <si>
    <t>92932</t>
  </si>
  <si>
    <t>92933</t>
  </si>
  <si>
    <t>92934</t>
  </si>
  <si>
    <t>92935</t>
  </si>
  <si>
    <t>92936</t>
  </si>
  <si>
    <t>92937</t>
  </si>
  <si>
    <t>92938</t>
  </si>
  <si>
    <t>92939</t>
  </si>
  <si>
    <t>92940</t>
  </si>
  <si>
    <t>92941</t>
  </si>
  <si>
    <t>92942</t>
  </si>
  <si>
    <t>92943</t>
  </si>
  <si>
    <t>92944</t>
  </si>
  <si>
    <t>92945</t>
  </si>
  <si>
    <t>92946</t>
  </si>
  <si>
    <t>92947</t>
  </si>
  <si>
    <t>92948</t>
  </si>
  <si>
    <t>92949</t>
  </si>
  <si>
    <t>92950</t>
  </si>
  <si>
    <t>92951</t>
  </si>
  <si>
    <t>92952</t>
  </si>
  <si>
    <t>92953</t>
  </si>
  <si>
    <t>92956</t>
  </si>
  <si>
    <t>92957</t>
  </si>
  <si>
    <t>92958</t>
  </si>
  <si>
    <t>92959</t>
  </si>
  <si>
    <t>92960</t>
  </si>
  <si>
    <t>92961</t>
  </si>
  <si>
    <t>92963</t>
  </si>
  <si>
    <t>92964</t>
  </si>
  <si>
    <t>92965</t>
  </si>
  <si>
    <t>92966</t>
  </si>
  <si>
    <t>92967</t>
  </si>
  <si>
    <t>92979</t>
  </si>
  <si>
    <t>92980</t>
  </si>
  <si>
    <t>92981</t>
  </si>
  <si>
    <t>92982</t>
  </si>
  <si>
    <t>92983</t>
  </si>
  <si>
    <t>92984</t>
  </si>
  <si>
    <t>92985</t>
  </si>
  <si>
    <t>92986</t>
  </si>
  <si>
    <t>92987</t>
  </si>
  <si>
    <t>92988</t>
  </si>
  <si>
    <t>92989</t>
  </si>
  <si>
    <t>92990</t>
  </si>
  <si>
    <t>92991</t>
  </si>
  <si>
    <t>92992</t>
  </si>
  <si>
    <t>92993</t>
  </si>
  <si>
    <t>92994</t>
  </si>
  <si>
    <t>92995</t>
  </si>
  <si>
    <t>92996</t>
  </si>
  <si>
    <t>92997</t>
  </si>
  <si>
    <t>92998</t>
  </si>
  <si>
    <t>92999</t>
  </si>
  <si>
    <t>93000</t>
  </si>
  <si>
    <t>93001</t>
  </si>
  <si>
    <t>93002</t>
  </si>
  <si>
    <t>93008</t>
  </si>
  <si>
    <t>93009</t>
  </si>
  <si>
    <t>93010</t>
  </si>
  <si>
    <t>93011</t>
  </si>
  <si>
    <t>93012</t>
  </si>
  <si>
    <t>93013</t>
  </si>
  <si>
    <t>93014</t>
  </si>
  <si>
    <t>93015</t>
  </si>
  <si>
    <t>93016</t>
  </si>
  <si>
    <t>93017</t>
  </si>
  <si>
    <t>93018</t>
  </si>
  <si>
    <t>93020</t>
  </si>
  <si>
    <t>93022</t>
  </si>
  <si>
    <t>93024</t>
  </si>
  <si>
    <t>93026</t>
  </si>
  <si>
    <t>93050</t>
  </si>
  <si>
    <t>93051</t>
  </si>
  <si>
    <t>93052</t>
  </si>
  <si>
    <t>93054</t>
  </si>
  <si>
    <t>93055</t>
  </si>
  <si>
    <t>93056</t>
  </si>
  <si>
    <t>93057</t>
  </si>
  <si>
    <t>93058</t>
  </si>
  <si>
    <t>93059</t>
  </si>
  <si>
    <t>93060</t>
  </si>
  <si>
    <t>93061</t>
  </si>
  <si>
    <t>93062</t>
  </si>
  <si>
    <t>93063</t>
  </si>
  <si>
    <t>93064</t>
  </si>
  <si>
    <t>93065</t>
  </si>
  <si>
    <t>93066</t>
  </si>
  <si>
    <t>93067</t>
  </si>
  <si>
    <t>93068</t>
  </si>
  <si>
    <t>93069</t>
  </si>
  <si>
    <t>93070</t>
  </si>
  <si>
    <t>93071</t>
  </si>
  <si>
    <t>93072</t>
  </si>
  <si>
    <t>93073</t>
  </si>
  <si>
    <t>93074</t>
  </si>
  <si>
    <t>93075</t>
  </si>
  <si>
    <t>93076</t>
  </si>
  <si>
    <t>93077</t>
  </si>
  <si>
    <t>93078</t>
  </si>
  <si>
    <t>93079</t>
  </si>
  <si>
    <t>93080</t>
  </si>
  <si>
    <t>93081</t>
  </si>
  <si>
    <t>93082</t>
  </si>
  <si>
    <t>93083</t>
  </si>
  <si>
    <t>93084</t>
  </si>
  <si>
    <t>93085</t>
  </si>
  <si>
    <t>93086</t>
  </si>
  <si>
    <t>93087</t>
  </si>
  <si>
    <t>93088</t>
  </si>
  <si>
    <t>93089</t>
  </si>
  <si>
    <t>93090</t>
  </si>
  <si>
    <t>93091</t>
  </si>
  <si>
    <t>93092</t>
  </si>
  <si>
    <t>93093</t>
  </si>
  <si>
    <t>93094</t>
  </si>
  <si>
    <t>93095</t>
  </si>
  <si>
    <t>93096</t>
  </si>
  <si>
    <t>93097</t>
  </si>
  <si>
    <t>93098</t>
  </si>
  <si>
    <t>93099</t>
  </si>
  <si>
    <t>93100</t>
  </si>
  <si>
    <t>93101</t>
  </si>
  <si>
    <t>93102</t>
  </si>
  <si>
    <t>93103</t>
  </si>
  <si>
    <t>93104</t>
  </si>
  <si>
    <t>93105</t>
  </si>
  <si>
    <t>93106</t>
  </si>
  <si>
    <t>93107</t>
  </si>
  <si>
    <t>93108</t>
  </si>
  <si>
    <t>93109</t>
  </si>
  <si>
    <t>93110</t>
  </si>
  <si>
    <t>93111</t>
  </si>
  <si>
    <t>93112</t>
  </si>
  <si>
    <t>93113</t>
  </si>
  <si>
    <t>93114</t>
  </si>
  <si>
    <t>93115</t>
  </si>
  <si>
    <t>93116</t>
  </si>
  <si>
    <t>93117</t>
  </si>
  <si>
    <t>93118</t>
  </si>
  <si>
    <t>93119</t>
  </si>
  <si>
    <t>93120</t>
  </si>
  <si>
    <t>93121</t>
  </si>
  <si>
    <t>93122</t>
  </si>
  <si>
    <t>93123</t>
  </si>
  <si>
    <t>93124</t>
  </si>
  <si>
    <t>93125</t>
  </si>
  <si>
    <t>93126</t>
  </si>
  <si>
    <t>93128</t>
  </si>
  <si>
    <t>93133</t>
  </si>
  <si>
    <t>93137</t>
  </si>
  <si>
    <t>93138</t>
  </si>
  <si>
    <t>93139</t>
  </si>
  <si>
    <t>93140</t>
  </si>
  <si>
    <t>93141</t>
  </si>
  <si>
    <t>93142</t>
  </si>
  <si>
    <t>93143</t>
  </si>
  <si>
    <t>93144</t>
  </si>
  <si>
    <t>93145</t>
  </si>
  <si>
    <t>93146</t>
  </si>
  <si>
    <t>93147</t>
  </si>
  <si>
    <t>93182</t>
  </si>
  <si>
    <t>93183</t>
  </si>
  <si>
    <t>93184</t>
  </si>
  <si>
    <t>93185</t>
  </si>
  <si>
    <t>93186</t>
  </si>
  <si>
    <t>93187</t>
  </si>
  <si>
    <t>93188</t>
  </si>
  <si>
    <t>93189</t>
  </si>
  <si>
    <t>93190</t>
  </si>
  <si>
    <t>93191</t>
  </si>
  <si>
    <t>93192</t>
  </si>
  <si>
    <t>93193</t>
  </si>
  <si>
    <t>93194</t>
  </si>
  <si>
    <t>93195</t>
  </si>
  <si>
    <t>93196</t>
  </si>
  <si>
    <t>93197</t>
  </si>
  <si>
    <t>93198</t>
  </si>
  <si>
    <t>93199</t>
  </si>
  <si>
    <t>93200</t>
  </si>
  <si>
    <t>93201</t>
  </si>
  <si>
    <t>93202</t>
  </si>
  <si>
    <t>93203</t>
  </si>
  <si>
    <t>93204</t>
  </si>
  <si>
    <t>93205</t>
  </si>
  <si>
    <t>93206</t>
  </si>
  <si>
    <t>93207</t>
  </si>
  <si>
    <t>93208</t>
  </si>
  <si>
    <t>93209</t>
  </si>
  <si>
    <t>93210</t>
  </si>
  <si>
    <t>93211</t>
  </si>
  <si>
    <t>93212</t>
  </si>
  <si>
    <t>93213</t>
  </si>
  <si>
    <t>93214</t>
  </si>
  <si>
    <t>93220</t>
  </si>
  <si>
    <t>93221</t>
  </si>
  <si>
    <t>93222</t>
  </si>
  <si>
    <t>93223</t>
  </si>
  <si>
    <t>93224</t>
  </si>
  <si>
    <t>93225</t>
  </si>
  <si>
    <t>93229</t>
  </si>
  <si>
    <t>93230</t>
  </si>
  <si>
    <t>93231</t>
  </si>
  <si>
    <t>93232</t>
  </si>
  <si>
    <t>93233</t>
  </si>
  <si>
    <t>93234</t>
  </si>
  <si>
    <t>93235</t>
  </si>
  <si>
    <t>93238</t>
  </si>
  <si>
    <t>93239</t>
  </si>
  <si>
    <t>93240</t>
  </si>
  <si>
    <t>93243</t>
  </si>
  <si>
    <t>93244</t>
  </si>
  <si>
    <t>93267</t>
  </si>
  <si>
    <t>93269</t>
  </si>
  <si>
    <t>93270</t>
  </si>
  <si>
    <t>93271</t>
  </si>
  <si>
    <t>93272</t>
  </si>
  <si>
    <t>93274</t>
  </si>
  <si>
    <t>93277</t>
  </si>
  <si>
    <t>93278</t>
  </si>
  <si>
    <t>93279</t>
  </si>
  <si>
    <t>93280</t>
  </si>
  <si>
    <t>93281</t>
  </si>
  <si>
    <t>93282</t>
  </si>
  <si>
    <t>93283</t>
  </si>
  <si>
    <t>93284</t>
  </si>
  <si>
    <t>93285</t>
  </si>
  <si>
    <t>93286</t>
  </si>
  <si>
    <t>93287</t>
  </si>
  <si>
    <t>93288</t>
  </si>
  <si>
    <t>93296</t>
  </si>
  <si>
    <t>93350</t>
  </si>
  <si>
    <t>93351</t>
  </si>
  <si>
    <t>93352</t>
  </si>
  <si>
    <t>93353</t>
  </si>
  <si>
    <t>93354</t>
  </si>
  <si>
    <t>93355</t>
  </si>
  <si>
    <t>93356</t>
  </si>
  <si>
    <t>93357</t>
  </si>
  <si>
    <t>93360</t>
  </si>
  <si>
    <t>93361</t>
  </si>
  <si>
    <t>93363</t>
  </si>
  <si>
    <t>93364</t>
  </si>
  <si>
    <t>93365</t>
  </si>
  <si>
    <t>93366</t>
  </si>
  <si>
    <t>93367</t>
  </si>
  <si>
    <t>93368</t>
  </si>
  <si>
    <t>93369</t>
  </si>
  <si>
    <t>93370</t>
  </si>
  <si>
    <t>93371</t>
  </si>
  <si>
    <t>93372</t>
  </si>
  <si>
    <t>93373</t>
  </si>
  <si>
    <t>93374</t>
  </si>
  <si>
    <t>93376</t>
  </si>
  <si>
    <t>93377</t>
  </si>
  <si>
    <t>93378</t>
  </si>
  <si>
    <t>93379</t>
  </si>
  <si>
    <t>93380</t>
  </si>
  <si>
    <t>93381</t>
  </si>
  <si>
    <t>93382</t>
  </si>
  <si>
    <t>93389</t>
  </si>
  <si>
    <t>93390</t>
  </si>
  <si>
    <t>93391</t>
  </si>
  <si>
    <t>93392</t>
  </si>
  <si>
    <t>93393</t>
  </si>
  <si>
    <t>93394</t>
  </si>
  <si>
    <t>93395</t>
  </si>
  <si>
    <t>93396</t>
  </si>
  <si>
    <t>93397</t>
  </si>
  <si>
    <t>93398</t>
  </si>
  <si>
    <t>93399</t>
  </si>
  <si>
    <t>93400</t>
  </si>
  <si>
    <t>93401</t>
  </si>
  <si>
    <t>93402</t>
  </si>
  <si>
    <t>93403</t>
  </si>
  <si>
    <t>93404</t>
  </si>
  <si>
    <t>93405</t>
  </si>
  <si>
    <t>93406</t>
  </si>
  <si>
    <t>93407</t>
  </si>
  <si>
    <t>93408</t>
  </si>
  <si>
    <t>93409</t>
  </si>
  <si>
    <t>93411</t>
  </si>
  <si>
    <t>93412</t>
  </si>
  <si>
    <t>93413</t>
  </si>
  <si>
    <t>93414</t>
  </si>
  <si>
    <t>93415</t>
  </si>
  <si>
    <t>93416</t>
  </si>
  <si>
    <t>93417</t>
  </si>
  <si>
    <t>93418</t>
  </si>
  <si>
    <t>93419</t>
  </si>
  <si>
    <t>93420</t>
  </si>
  <si>
    <t>93421</t>
  </si>
  <si>
    <t>93422</t>
  </si>
  <si>
    <t>93423</t>
  </si>
  <si>
    <t>93424</t>
  </si>
  <si>
    <t>93425</t>
  </si>
  <si>
    <t>93426</t>
  </si>
  <si>
    <t>93427</t>
  </si>
  <si>
    <t>93428</t>
  </si>
  <si>
    <t>93429</t>
  </si>
  <si>
    <t>93430</t>
  </si>
  <si>
    <t>93431</t>
  </si>
  <si>
    <t>93432</t>
  </si>
  <si>
    <t>93433</t>
  </si>
  <si>
    <t>93434</t>
  </si>
  <si>
    <t>93435</t>
  </si>
  <si>
    <t>93436</t>
  </si>
  <si>
    <t>93437</t>
  </si>
  <si>
    <t>93438</t>
  </si>
  <si>
    <t>93439</t>
  </si>
  <si>
    <t>93440</t>
  </si>
  <si>
    <t>93441</t>
  </si>
  <si>
    <t>93442</t>
  </si>
  <si>
    <t>93558</t>
  </si>
  <si>
    <t>93559</t>
  </si>
  <si>
    <t>93560</t>
  </si>
  <si>
    <t>93561</t>
  </si>
  <si>
    <t>93562</t>
  </si>
  <si>
    <t>93563</t>
  </si>
  <si>
    <t>93564</t>
  </si>
  <si>
    <t>93565</t>
  </si>
  <si>
    <t>93566</t>
  </si>
  <si>
    <t>93567</t>
  </si>
  <si>
    <t>93568</t>
  </si>
  <si>
    <t>93569</t>
  </si>
  <si>
    <t>93570</t>
  </si>
  <si>
    <t>93571</t>
  </si>
  <si>
    <t>93572</t>
  </si>
  <si>
    <t>93582</t>
  </si>
  <si>
    <t>93583</t>
  </si>
  <si>
    <t>93584</t>
  </si>
  <si>
    <t>93585</t>
  </si>
  <si>
    <t>93588</t>
  </si>
  <si>
    <t>93589</t>
  </si>
  <si>
    <t>93590</t>
  </si>
  <si>
    <t>93591</t>
  </si>
  <si>
    <t>93592</t>
  </si>
  <si>
    <t>93594</t>
  </si>
  <si>
    <t>93595</t>
  </si>
  <si>
    <t>93596</t>
  </si>
  <si>
    <t>93597</t>
  </si>
  <si>
    <t>93598</t>
  </si>
  <si>
    <t>93599</t>
  </si>
  <si>
    <t>93653</t>
  </si>
  <si>
    <t>93654</t>
  </si>
  <si>
    <t>93655</t>
  </si>
  <si>
    <t>93656</t>
  </si>
  <si>
    <t>93657</t>
  </si>
  <si>
    <t>93658</t>
  </si>
  <si>
    <t>93659</t>
  </si>
  <si>
    <t>93660</t>
  </si>
  <si>
    <t>93661</t>
  </si>
  <si>
    <t>93662</t>
  </si>
  <si>
    <t>93663</t>
  </si>
  <si>
    <t>93664</t>
  </si>
  <si>
    <t>93665</t>
  </si>
  <si>
    <t>93666</t>
  </si>
  <si>
    <t>93667</t>
  </si>
  <si>
    <t>93668</t>
  </si>
  <si>
    <t>93669</t>
  </si>
  <si>
    <t>93670</t>
  </si>
  <si>
    <t>93671</t>
  </si>
  <si>
    <t>93672</t>
  </si>
  <si>
    <t>93673</t>
  </si>
  <si>
    <t>93679</t>
  </si>
  <si>
    <t>93680</t>
  </si>
  <si>
    <t>93681</t>
  </si>
  <si>
    <t>93682</t>
  </si>
  <si>
    <t>93952</t>
  </si>
  <si>
    <t>93953</t>
  </si>
  <si>
    <t>93954</t>
  </si>
  <si>
    <t>93955</t>
  </si>
  <si>
    <t>93956</t>
  </si>
  <si>
    <t>93957</t>
  </si>
  <si>
    <t>93958</t>
  </si>
  <si>
    <t>93959</t>
  </si>
  <si>
    <t>93960</t>
  </si>
  <si>
    <t>93961</t>
  </si>
  <si>
    <t>93962</t>
  </si>
  <si>
    <t>93963</t>
  </si>
  <si>
    <t>93964</t>
  </si>
  <si>
    <t>93965</t>
  </si>
  <si>
    <t>93966</t>
  </si>
  <si>
    <t>93967</t>
  </si>
  <si>
    <t>93968</t>
  </si>
  <si>
    <t>93969</t>
  </si>
  <si>
    <t>93970</t>
  </si>
  <si>
    <t>93971</t>
  </si>
  <si>
    <t>94189</t>
  </si>
  <si>
    <t>TELHAMENTO COM TELHA DE CONCRETO DE ENCAIXE, COM ATÉ 2 ÁGUAS, INCLUSO TRANSPORTE VERTICAL. AF_07/2019</t>
  </si>
  <si>
    <t>94192</t>
  </si>
  <si>
    <t>TELHAMENTO COM TELHA DE CONCRETO DE ENCAIXE, COM MAIS DE 2 ÁGUAS, INCLUSO TRANSPORTE VERTICAL. AF_07/2019</t>
  </si>
  <si>
    <t>94195</t>
  </si>
  <si>
    <t>TELHAMENTO COM TELHA CERÂMICA DE ENCAIXE, TIPO PORTUGUESA, COM ATÉ 2 ÁGUAS, INCLUSO TRANSPORTE VERTICAL. AF_07/2019</t>
  </si>
  <si>
    <t>94198</t>
  </si>
  <si>
    <t>TELHAMENTO COM TELHA CERÂMICA DE ENCAIXE, TIPO PORTUGUESA, COM MAIS DE 2 ÁGUAS, INCLUSO TRANSPORTE VERTICAL. AF_07/2019</t>
  </si>
  <si>
    <t>94201</t>
  </si>
  <si>
    <t>TELHAMENTO COM TELHA CERÂMICA CAPA-CANAL, TIPO COLONIAL, COM ATÉ 2 ÁGUAS, INCLUSO TRANSPORTE VERTICAL. AF_07/2019</t>
  </si>
  <si>
    <t>94204</t>
  </si>
  <si>
    <t>TELHAMENTO COM TELHA CERÂMICA CAPA-CANAL, TIPO COLONIAL, COM MAIS DE 2 ÁGUAS, INCLUSO TRANSPORTE VERTICAL. AF_07/2019</t>
  </si>
  <si>
    <t>94207</t>
  </si>
  <si>
    <t>TELHAMENTO COM TELHA ONDULADA DE FIBROCIMENTO E = 6 MM, COM RECOBRIMENTO LATERAL DE 1/4 DE ONDA PARA TELHADO COM INCLINAÇÃO MAIOR QUE 10°, COM ATÉ 2 ÁGUAS, INCLUSO IÇAMENTO. AF_07/2019</t>
  </si>
  <si>
    <t>94210</t>
  </si>
  <si>
    <t>TELHAMENTO COM TELHA ONDULADA DE FIBROCIMENTO E = 6 MM, COM RECOBRIMENTO LATERAL DE 1 1/4 DE ONDA PARA TELHADO COM INCLINAÇÃO MÁXIMA DE 10°, COM ATÉ 2 ÁGUAS, INCLUSO IÇAMENTO. AF_07/2019</t>
  </si>
  <si>
    <t>94213</t>
  </si>
  <si>
    <t>TELHAMENTO COM TELHA DE AÇO/ALUMÍNIO E = 0,5 MM, COM ATÉ 2 ÁGUAS, INCLUSO IÇAMENTO. AF_07/2019</t>
  </si>
  <si>
    <t>94216</t>
  </si>
  <si>
    <t>TELHAMENTO COM TELHA METÁLICA TERMOACÚSTICA E = 30 MM, COM ATÉ 2 ÁGUAS, INCLUSO IÇAMENTO. AF_07/2019</t>
  </si>
  <si>
    <t>94218</t>
  </si>
  <si>
    <t>94219</t>
  </si>
  <si>
    <t>CUMEEIRA E ESPIGÃO PARA TELHA CERÂMICA EMBOÇADA COM ARGAMASSA TRAÇO 1:2:9 (CIMENTO, CAL E AREIA), PARA TELHADOS COM MAIS DE 2 ÁGUAS, INCLUSO TRANSPORTE VERTICAL. AF_07/2019</t>
  </si>
  <si>
    <t>94220</t>
  </si>
  <si>
    <t>CUMEEIRA E ESPIGÃO PARA TELHA DE CONCRETO EMBOÇADA COM ARGAMASSA TRAÇO 1:2:9 (CIMENTO, CAL E AREIA), PARA TELHADOS COM MAIS DE 2 ÁGUAS, INCLUSO TRANSPORTE VERTICAL. AF_07/2019</t>
  </si>
  <si>
    <t>94221</t>
  </si>
  <si>
    <t>CUMEEIRA PARA TELHA CERÂMICA EMBOÇADA COM ARGAMASSA TRAÇO 1:2:9 (CIMENTO, CAL E AREIA) PARA TELHADOS COM ATÉ 2 ÁGUAS, INCLUSO TRANSPORTE VERTICAL. AF_07/2019</t>
  </si>
  <si>
    <t>94222</t>
  </si>
  <si>
    <t>CUMEEIRA PARA TELHA DE CONCRETO EMBOÇADA COM ARGAMASSA TRAÇO 1:2:9 (CIMENTO, CAL E AREIA) PARA TELHADOS COM ATÉ 2 ÁGUAS, INCLUSO TRANSPORTE VERTICAL. AF_07/2019</t>
  </si>
  <si>
    <t>94223</t>
  </si>
  <si>
    <t>CUMEEIRA PARA TELHA DE FIBROCIMENTO ONDULADA E = 6 MM, INCLUSO ACESSÓRIOS DE FIXAÇÃO E IÇAMENTO. AF_07/2019</t>
  </si>
  <si>
    <t>94224</t>
  </si>
  <si>
    <t>EMBOÇAMENTO COM ARGAMASSA TRAÇO 1:2:9 (CIMENTO, CAL E AREIA). AF_07/2019</t>
  </si>
  <si>
    <t>94226</t>
  </si>
  <si>
    <t>SUBCOBERTURA COM MANTA PLÁSTICA REVESTIDA POR PELÍCULA DE ALUMÍNO, INCLUSO TRANSPORTE VERTICAL. AF_07/2019</t>
  </si>
  <si>
    <t>94227</t>
  </si>
  <si>
    <t>CALHA EM CHAPA DE AÇO GALVANIZADO NÚMERO 24, DESENVOLVIMENTO DE 33 CM, INCLUSO TRANSPORTE VERTICAL. AF_07/2019</t>
  </si>
  <si>
    <t>94228</t>
  </si>
  <si>
    <t>CALHA EM CHAPA DE AÇO GALVANIZADO NÚMERO 24, DESENVOLVIMENTO DE 50 CM, INCLUSO TRANSPORTE VERTICAL. AF_07/2019</t>
  </si>
  <si>
    <t>94229</t>
  </si>
  <si>
    <t>CALHA EM CHAPA DE AÇO GALVANIZADO NÚMERO 24, DESENVOLVIMENTO DE 100 CM, INCLUSO TRANSPORTE VERTICAL. AF_07/2019</t>
  </si>
  <si>
    <t>94231</t>
  </si>
  <si>
    <t>RUFO EM CHAPA DE AÇO GALVANIZADO NÚMERO 24, CORTE DE 25 CM, INCLUSO TRANSPORTE VERTICAL. AF_07/2019</t>
  </si>
  <si>
    <t>94232</t>
  </si>
  <si>
    <t>AMARRAÇÃO DE TELHAS CERÂMICAS OU DE CONCRETO. AF_07/2019</t>
  </si>
  <si>
    <t>94263</t>
  </si>
  <si>
    <t>94264</t>
  </si>
  <si>
    <t>94265</t>
  </si>
  <si>
    <t>94266</t>
  </si>
  <si>
    <t>94267</t>
  </si>
  <si>
    <t>94268</t>
  </si>
  <si>
    <t>94269</t>
  </si>
  <si>
    <t>94270</t>
  </si>
  <si>
    <t>94271</t>
  </si>
  <si>
    <t>94272</t>
  </si>
  <si>
    <t>94273</t>
  </si>
  <si>
    <t>94274</t>
  </si>
  <si>
    <t>94275</t>
  </si>
  <si>
    <t>94276</t>
  </si>
  <si>
    <t>94281</t>
  </si>
  <si>
    <t>94282</t>
  </si>
  <si>
    <t>94283</t>
  </si>
  <si>
    <t>94284</t>
  </si>
  <si>
    <t>94285</t>
  </si>
  <si>
    <t>94286</t>
  </si>
  <si>
    <t>94287</t>
  </si>
  <si>
    <t>94288</t>
  </si>
  <si>
    <t>94289</t>
  </si>
  <si>
    <t>94290</t>
  </si>
  <si>
    <t>94291</t>
  </si>
  <si>
    <t>94292</t>
  </si>
  <si>
    <t>94293</t>
  </si>
  <si>
    <t>94294</t>
  </si>
  <si>
    <t>94295</t>
  </si>
  <si>
    <t>94296</t>
  </si>
  <si>
    <t>94304</t>
  </si>
  <si>
    <t>94305</t>
  </si>
  <si>
    <t>94306</t>
  </si>
  <si>
    <t>94307</t>
  </si>
  <si>
    <t>94308</t>
  </si>
  <si>
    <t>94309</t>
  </si>
  <si>
    <t>94310</t>
  </si>
  <si>
    <t>94315</t>
  </si>
  <si>
    <t>94316</t>
  </si>
  <si>
    <t>94317</t>
  </si>
  <si>
    <t>94318</t>
  </si>
  <si>
    <t>94319</t>
  </si>
  <si>
    <t>94327</t>
  </si>
  <si>
    <t>94328</t>
  </si>
  <si>
    <t>94329</t>
  </si>
  <si>
    <t>94330</t>
  </si>
  <si>
    <t>94331</t>
  </si>
  <si>
    <t>94332</t>
  </si>
  <si>
    <t>94333</t>
  </si>
  <si>
    <t>94338</t>
  </si>
  <si>
    <t>94339</t>
  </si>
  <si>
    <t>94340</t>
  </si>
  <si>
    <t>94341</t>
  </si>
  <si>
    <t>94342</t>
  </si>
  <si>
    <t>94438</t>
  </si>
  <si>
    <t>94439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</si>
  <si>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</si>
  <si>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</si>
  <si>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</si>
  <si>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</si>
  <si>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</si>
  <si>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</si>
  <si>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</si>
  <si>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</si>
  <si>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94444</t>
  </si>
  <si>
    <t>TELHAMENTO COM TELHA DE ENCAIXE, TIPO FRANCESA DE VIDRO, COM ATÉ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</si>
  <si>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</si>
  <si>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</si>
  <si>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</si>
  <si>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</si>
  <si>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</si>
  <si>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</si>
  <si>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</si>
  <si>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</si>
  <si>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94449</t>
  </si>
  <si>
    <t>TELHAMENTO COM TELHA ONDULADA DE FIBRA DE VIDRO E = 0,6 MM, PARA TELHADO COM INCLINAÇÃO MAIOR QUE 10°, COM ATÉ 2 ÁGUAS, INCLUSO IÇAMENTO. AF_07/2019</t>
  </si>
  <si>
    <t>94451</t>
  </si>
  <si>
    <t>CUMEEIRA PARA TELHA DE FIBROCIMENTO ESTRUTURAL E = 6 MM, INCLUSO ACESSÓRIOS DE FIXAÇÃO E IÇAMENTO. AF_07/2019</t>
  </si>
  <si>
    <t>94462</t>
  </si>
  <si>
    <t>94463</t>
  </si>
  <si>
    <t>94464</t>
  </si>
  <si>
    <t>94465</t>
  </si>
  <si>
    <t>94466</t>
  </si>
  <si>
    <t>94467</t>
  </si>
  <si>
    <t>94468</t>
  </si>
  <si>
    <t>94469</t>
  </si>
  <si>
    <t>94470</t>
  </si>
  <si>
    <t>94471</t>
  </si>
  <si>
    <t>94472</t>
  </si>
  <si>
    <t>94473</t>
  </si>
  <si>
    <t>94474</t>
  </si>
  <si>
    <t>94475</t>
  </si>
  <si>
    <t>94476</t>
  </si>
  <si>
    <t>94477</t>
  </si>
  <si>
    <t>94478</t>
  </si>
  <si>
    <t>94479</t>
  </si>
  <si>
    <t>94480</t>
  </si>
  <si>
    <t>94481</t>
  </si>
  <si>
    <t>94482</t>
  </si>
  <si>
    <t>94483</t>
  </si>
  <si>
    <t>94489</t>
  </si>
  <si>
    <t>94490</t>
  </si>
  <si>
    <t>94491</t>
  </si>
  <si>
    <t>94492</t>
  </si>
  <si>
    <t>94493</t>
  </si>
  <si>
    <t>94494</t>
  </si>
  <si>
    <t>94495</t>
  </si>
  <si>
    <t>94496</t>
  </si>
  <si>
    <t>94497</t>
  </si>
  <si>
    <t>94498</t>
  </si>
  <si>
    <t>94499</t>
  </si>
  <si>
    <t>94500</t>
  </si>
  <si>
    <t>94501</t>
  </si>
  <si>
    <t>94559</t>
  </si>
  <si>
    <t>94562</t>
  </si>
  <si>
    <t>94569</t>
  </si>
  <si>
    <t>94570</t>
  </si>
  <si>
    <t>94572</t>
  </si>
  <si>
    <t>94573</t>
  </si>
  <si>
    <t>94580</t>
  </si>
  <si>
    <t>94587</t>
  </si>
  <si>
    <t>94588</t>
  </si>
  <si>
    <t>94602</t>
  </si>
  <si>
    <t>94603</t>
  </si>
  <si>
    <t>94604</t>
  </si>
  <si>
    <t>94605</t>
  </si>
  <si>
    <t>94606</t>
  </si>
  <si>
    <t>94608</t>
  </si>
  <si>
    <t>94610</t>
  </si>
  <si>
    <t>94612</t>
  </si>
  <si>
    <t>94614</t>
  </si>
  <si>
    <t>94615</t>
  </si>
  <si>
    <t>94616</t>
  </si>
  <si>
    <t>94617</t>
  </si>
  <si>
    <t>94618</t>
  </si>
  <si>
    <t>94620</t>
  </si>
  <si>
    <t>94622</t>
  </si>
  <si>
    <t>94623</t>
  </si>
  <si>
    <t>94624</t>
  </si>
  <si>
    <t>94625</t>
  </si>
  <si>
    <t>94648</t>
  </si>
  <si>
    <t>94649</t>
  </si>
  <si>
    <t>94650</t>
  </si>
  <si>
    <t>94651</t>
  </si>
  <si>
    <t>94652</t>
  </si>
  <si>
    <t>94653</t>
  </si>
  <si>
    <t>94654</t>
  </si>
  <si>
    <t>94655</t>
  </si>
  <si>
    <t>94656</t>
  </si>
  <si>
    <t>94657</t>
  </si>
  <si>
    <t>94658</t>
  </si>
  <si>
    <t>94659</t>
  </si>
  <si>
    <t>94660</t>
  </si>
  <si>
    <t>94661</t>
  </si>
  <si>
    <t>94662</t>
  </si>
  <si>
    <t>94663</t>
  </si>
  <si>
    <t>94664</t>
  </si>
  <si>
    <t>94665</t>
  </si>
  <si>
    <t>94666</t>
  </si>
  <si>
    <t>94667</t>
  </si>
  <si>
    <t>94668</t>
  </si>
  <si>
    <t>94669</t>
  </si>
  <si>
    <t>94670</t>
  </si>
  <si>
    <t>94671</t>
  </si>
  <si>
    <t>94672</t>
  </si>
  <si>
    <t>94673</t>
  </si>
  <si>
    <t>94674</t>
  </si>
  <si>
    <t>94675</t>
  </si>
  <si>
    <t>94676</t>
  </si>
  <si>
    <t>94677</t>
  </si>
  <si>
    <t>94678</t>
  </si>
  <si>
    <t>94679</t>
  </si>
  <si>
    <t>94680</t>
  </si>
  <si>
    <t>94681</t>
  </si>
  <si>
    <t>94682</t>
  </si>
  <si>
    <t>94683</t>
  </si>
  <si>
    <t>94684</t>
  </si>
  <si>
    <t>94685</t>
  </si>
  <si>
    <t>94686</t>
  </si>
  <si>
    <t>94687</t>
  </si>
  <si>
    <t>94688</t>
  </si>
  <si>
    <t>94689</t>
  </si>
  <si>
    <t>94690</t>
  </si>
  <si>
    <t>94691</t>
  </si>
  <si>
    <t>94692</t>
  </si>
  <si>
    <t>94693</t>
  </si>
  <si>
    <t>94694</t>
  </si>
  <si>
    <t>94695</t>
  </si>
  <si>
    <t>94696</t>
  </si>
  <si>
    <t>94697</t>
  </si>
  <si>
    <t>94698</t>
  </si>
  <si>
    <t>94699</t>
  </si>
  <si>
    <t>94700</t>
  </si>
  <si>
    <t>94701</t>
  </si>
  <si>
    <t>94702</t>
  </si>
  <si>
    <t>94703</t>
  </si>
  <si>
    <t>94704</t>
  </si>
  <si>
    <t>94705</t>
  </si>
  <si>
    <t>94706</t>
  </si>
  <si>
    <t>94707</t>
  </si>
  <si>
    <t>94708</t>
  </si>
  <si>
    <t>94709</t>
  </si>
  <si>
    <t>94710</t>
  </si>
  <si>
    <t>94711</t>
  </si>
  <si>
    <t>94712</t>
  </si>
  <si>
    <t>94713</t>
  </si>
  <si>
    <t>94714</t>
  </si>
  <si>
    <t>94715</t>
  </si>
  <si>
    <t>94716</t>
  </si>
  <si>
    <t>94717</t>
  </si>
  <si>
    <t>94718</t>
  </si>
  <si>
    <t>94719</t>
  </si>
  <si>
    <t>94720</t>
  </si>
  <si>
    <t>94721</t>
  </si>
  <si>
    <t>94722</t>
  </si>
  <si>
    <t>94724</t>
  </si>
  <si>
    <t>94725</t>
  </si>
  <si>
    <t>94726</t>
  </si>
  <si>
    <t>94727</t>
  </si>
  <si>
    <t>94728</t>
  </si>
  <si>
    <t>94729</t>
  </si>
  <si>
    <t>94730</t>
  </si>
  <si>
    <t>94731</t>
  </si>
  <si>
    <t>94733</t>
  </si>
  <si>
    <t>94737</t>
  </si>
  <si>
    <t>94740</t>
  </si>
  <si>
    <t>94741</t>
  </si>
  <si>
    <t>94742</t>
  </si>
  <si>
    <t>94743</t>
  </si>
  <si>
    <t>94744</t>
  </si>
  <si>
    <t>94746</t>
  </si>
  <si>
    <t>94748</t>
  </si>
  <si>
    <t>94750</t>
  </si>
  <si>
    <t>94752</t>
  </si>
  <si>
    <t>94756</t>
  </si>
  <si>
    <t>94757</t>
  </si>
  <si>
    <t>94758</t>
  </si>
  <si>
    <t>94759</t>
  </si>
  <si>
    <t>94760</t>
  </si>
  <si>
    <t>94761</t>
  </si>
  <si>
    <t>94762</t>
  </si>
  <si>
    <t>94779</t>
  </si>
  <si>
    <t>94782</t>
  </si>
  <si>
    <t>94783</t>
  </si>
  <si>
    <t>94785</t>
  </si>
  <si>
    <t>94786</t>
  </si>
  <si>
    <t>94787</t>
  </si>
  <si>
    <t>94788</t>
  </si>
  <si>
    <t>94789</t>
  </si>
  <si>
    <t>94790</t>
  </si>
  <si>
    <t>94791</t>
  </si>
  <si>
    <t>94792</t>
  </si>
  <si>
    <t>94793</t>
  </si>
  <si>
    <t>94794</t>
  </si>
  <si>
    <t>94795</t>
  </si>
  <si>
    <t>94796</t>
  </si>
  <si>
    <t>94797</t>
  </si>
  <si>
    <t>94798</t>
  </si>
  <si>
    <t>94799</t>
  </si>
  <si>
    <t>94800</t>
  </si>
  <si>
    <t>94805</t>
  </si>
  <si>
    <t>94806</t>
  </si>
  <si>
    <t>94807</t>
  </si>
  <si>
    <t>94863</t>
  </si>
  <si>
    <t>94869</t>
  </si>
  <si>
    <t>94870</t>
  </si>
  <si>
    <t>94871</t>
  </si>
  <si>
    <t>94872</t>
  </si>
  <si>
    <t>94875</t>
  </si>
  <si>
    <t>94876</t>
  </si>
  <si>
    <t>94878</t>
  </si>
  <si>
    <t>94879</t>
  </si>
  <si>
    <t>94880</t>
  </si>
  <si>
    <t>94881</t>
  </si>
  <si>
    <t>94882</t>
  </si>
  <si>
    <t>94884</t>
  </si>
  <si>
    <t>94964</t>
  </si>
  <si>
    <t>94965</t>
  </si>
  <si>
    <t>94967</t>
  </si>
  <si>
    <t>94968</t>
  </si>
  <si>
    <t>94969</t>
  </si>
  <si>
    <t>94970</t>
  </si>
  <si>
    <t>94971</t>
  </si>
  <si>
    <t>94972</t>
  </si>
  <si>
    <t>94973</t>
  </si>
  <si>
    <t>94974</t>
  </si>
  <si>
    <t>94975</t>
  </si>
  <si>
    <t>94990</t>
  </si>
  <si>
    <t>94991</t>
  </si>
  <si>
    <t>94992</t>
  </si>
  <si>
    <t>94993</t>
  </si>
  <si>
    <t>94994</t>
  </si>
  <si>
    <t>94995</t>
  </si>
  <si>
    <t>94996</t>
  </si>
  <si>
    <t>94997</t>
  </si>
  <si>
    <t>94998</t>
  </si>
  <si>
    <t>94999</t>
  </si>
  <si>
    <t>95108</t>
  </si>
  <si>
    <t>95114</t>
  </si>
  <si>
    <t>95115</t>
  </si>
  <si>
    <t>95116</t>
  </si>
  <si>
    <t>95117</t>
  </si>
  <si>
    <t>95118</t>
  </si>
  <si>
    <t>95119</t>
  </si>
  <si>
    <t>95120</t>
  </si>
  <si>
    <t>95121</t>
  </si>
  <si>
    <t>95122</t>
  </si>
  <si>
    <t>95123</t>
  </si>
  <si>
    <t>95124</t>
  </si>
  <si>
    <t>95125</t>
  </si>
  <si>
    <t>95126</t>
  </si>
  <si>
    <t>95127</t>
  </si>
  <si>
    <t>95128</t>
  </si>
  <si>
    <t>95129</t>
  </si>
  <si>
    <t>95130</t>
  </si>
  <si>
    <t>95131</t>
  </si>
  <si>
    <t>95132</t>
  </si>
  <si>
    <t>95133</t>
  </si>
  <si>
    <t>95136</t>
  </si>
  <si>
    <t>95137</t>
  </si>
  <si>
    <t>95138</t>
  </si>
  <si>
    <t>95139</t>
  </si>
  <si>
    <t>95140</t>
  </si>
  <si>
    <t>95141</t>
  </si>
  <si>
    <t>95208</t>
  </si>
  <si>
    <t>95209</t>
  </si>
  <si>
    <t>95210</t>
  </si>
  <si>
    <t>95211</t>
  </si>
  <si>
    <t>95212</t>
  </si>
  <si>
    <t>95213</t>
  </si>
  <si>
    <t>95217</t>
  </si>
  <si>
    <t>95237</t>
  </si>
  <si>
    <t>95240</t>
  </si>
  <si>
    <t>95241</t>
  </si>
  <si>
    <t>95248</t>
  </si>
  <si>
    <t>95249</t>
  </si>
  <si>
    <t>95250</t>
  </si>
  <si>
    <t>95251</t>
  </si>
  <si>
    <t>95252</t>
  </si>
  <si>
    <t>95253</t>
  </si>
  <si>
    <t>95255</t>
  </si>
  <si>
    <t>95256</t>
  </si>
  <si>
    <t>95257</t>
  </si>
  <si>
    <t>95258</t>
  </si>
  <si>
    <t>95259</t>
  </si>
  <si>
    <t>95260</t>
  </si>
  <si>
    <t>95261</t>
  </si>
  <si>
    <t>95262</t>
  </si>
  <si>
    <t>95263</t>
  </si>
  <si>
    <t>95264</t>
  </si>
  <si>
    <t>95265</t>
  </si>
  <si>
    <t>95266</t>
  </si>
  <si>
    <t>95267</t>
  </si>
  <si>
    <t>95268</t>
  </si>
  <si>
    <t>95269</t>
  </si>
  <si>
    <t>95270</t>
  </si>
  <si>
    <t>95271</t>
  </si>
  <si>
    <t>95272</t>
  </si>
  <si>
    <t>95273</t>
  </si>
  <si>
    <t>95274</t>
  </si>
  <si>
    <t>95275</t>
  </si>
  <si>
    <t>95276</t>
  </si>
  <si>
    <t>95277</t>
  </si>
  <si>
    <t>95278</t>
  </si>
  <si>
    <t>95279</t>
  </si>
  <si>
    <t>95280</t>
  </si>
  <si>
    <t>95281</t>
  </si>
  <si>
    <t>95282</t>
  </si>
  <si>
    <t>95283</t>
  </si>
  <si>
    <t>95305</t>
  </si>
  <si>
    <t>95306</t>
  </si>
  <si>
    <t>95308</t>
  </si>
  <si>
    <t>95309</t>
  </si>
  <si>
    <t>95310</t>
  </si>
  <si>
    <t>95311</t>
  </si>
  <si>
    <t>95312</t>
  </si>
  <si>
    <t>95313</t>
  </si>
  <si>
    <t>95314</t>
  </si>
  <si>
    <t>95315</t>
  </si>
  <si>
    <t>95316</t>
  </si>
  <si>
    <t>95317</t>
  </si>
  <si>
    <t>95318</t>
  </si>
  <si>
    <t>95319</t>
  </si>
  <si>
    <t>95320</t>
  </si>
  <si>
    <t>95321</t>
  </si>
  <si>
    <t>95322</t>
  </si>
  <si>
    <t>95323</t>
  </si>
  <si>
    <t>95324</t>
  </si>
  <si>
    <t>95325</t>
  </si>
  <si>
    <t>95326</t>
  </si>
  <si>
    <t>95328</t>
  </si>
  <si>
    <t>95329</t>
  </si>
  <si>
    <t>95330</t>
  </si>
  <si>
    <t>95331</t>
  </si>
  <si>
    <t>95332</t>
  </si>
  <si>
    <t>95333</t>
  </si>
  <si>
    <t>95334</t>
  </si>
  <si>
    <t>95335</t>
  </si>
  <si>
    <t>95337</t>
  </si>
  <si>
    <t>95338</t>
  </si>
  <si>
    <t>95339</t>
  </si>
  <si>
    <t>95340</t>
  </si>
  <si>
    <t>95341</t>
  </si>
  <si>
    <t>95342</t>
  </si>
  <si>
    <t>95343</t>
  </si>
  <si>
    <t>95344</t>
  </si>
  <si>
    <t>95345</t>
  </si>
  <si>
    <t>95346</t>
  </si>
  <si>
    <t>95347</t>
  </si>
  <si>
    <t>95348</t>
  </si>
  <si>
    <t>95349</t>
  </si>
  <si>
    <t>95350</t>
  </si>
  <si>
    <t>95351</t>
  </si>
  <si>
    <t>95352</t>
  </si>
  <si>
    <t>95354</t>
  </si>
  <si>
    <t>95355</t>
  </si>
  <si>
    <t>95356</t>
  </si>
  <si>
    <t>95357</t>
  </si>
  <si>
    <t>95358</t>
  </si>
  <si>
    <t>95359</t>
  </si>
  <si>
    <t>95360</t>
  </si>
  <si>
    <t>95361</t>
  </si>
  <si>
    <t>95362</t>
  </si>
  <si>
    <t>95363</t>
  </si>
  <si>
    <t>95364</t>
  </si>
  <si>
    <t>95365</t>
  </si>
  <si>
    <t>95366</t>
  </si>
  <si>
    <t>95367</t>
  </si>
  <si>
    <t>95368</t>
  </si>
  <si>
    <t>95369</t>
  </si>
  <si>
    <t>95370</t>
  </si>
  <si>
    <t>95371</t>
  </si>
  <si>
    <t>95372</t>
  </si>
  <si>
    <t>95373</t>
  </si>
  <si>
    <t>95374</t>
  </si>
  <si>
    <t>95375</t>
  </si>
  <si>
    <t>95376</t>
  </si>
  <si>
    <t>95377</t>
  </si>
  <si>
    <t>95378</t>
  </si>
  <si>
    <t>95379</t>
  </si>
  <si>
    <t>95380</t>
  </si>
  <si>
    <t>95382</t>
  </si>
  <si>
    <t>95383</t>
  </si>
  <si>
    <t>95384</t>
  </si>
  <si>
    <t>95385</t>
  </si>
  <si>
    <t>95386</t>
  </si>
  <si>
    <t>95387</t>
  </si>
  <si>
    <t>95388</t>
  </si>
  <si>
    <t>95389</t>
  </si>
  <si>
    <t>95390</t>
  </si>
  <si>
    <t>95391</t>
  </si>
  <si>
    <t>95392</t>
  </si>
  <si>
    <t>95393</t>
  </si>
  <si>
    <t>95394</t>
  </si>
  <si>
    <t>95395</t>
  </si>
  <si>
    <t>95396</t>
  </si>
  <si>
    <t>95397</t>
  </si>
  <si>
    <t>95398</t>
  </si>
  <si>
    <t>95399</t>
  </si>
  <si>
    <t>95400</t>
  </si>
  <si>
    <t>95401</t>
  </si>
  <si>
    <t>95402</t>
  </si>
  <si>
    <t>95403</t>
  </si>
  <si>
    <t>95404</t>
  </si>
  <si>
    <t>95405</t>
  </si>
  <si>
    <t>95406</t>
  </si>
  <si>
    <t>95407</t>
  </si>
  <si>
    <t>95408</t>
  </si>
  <si>
    <t>95409</t>
  </si>
  <si>
    <t>95410</t>
  </si>
  <si>
    <t>95411</t>
  </si>
  <si>
    <t>95412</t>
  </si>
  <si>
    <t>95413</t>
  </si>
  <si>
    <t>95414</t>
  </si>
  <si>
    <t>95415</t>
  </si>
  <si>
    <t>95416</t>
  </si>
  <si>
    <t>95417</t>
  </si>
  <si>
    <t>95418</t>
  </si>
  <si>
    <t>95419</t>
  </si>
  <si>
    <t>95420</t>
  </si>
  <si>
    <t>95421</t>
  </si>
  <si>
    <t>95422</t>
  </si>
  <si>
    <t>95423</t>
  </si>
  <si>
    <t>95424</t>
  </si>
  <si>
    <t>95425</t>
  </si>
  <si>
    <t>95426</t>
  </si>
  <si>
    <t>95427</t>
  </si>
  <si>
    <t>95428</t>
  </si>
  <si>
    <t>95429</t>
  </si>
  <si>
    <t>95430</t>
  </si>
  <si>
    <t>95445</t>
  </si>
  <si>
    <t>95446</t>
  </si>
  <si>
    <t>95448</t>
  </si>
  <si>
    <t>95469</t>
  </si>
  <si>
    <t>95470</t>
  </si>
  <si>
    <t>95471</t>
  </si>
  <si>
    <t>95472</t>
  </si>
  <si>
    <t>95541</t>
  </si>
  <si>
    <t>95542</t>
  </si>
  <si>
    <t>95543</t>
  </si>
  <si>
    <t>95544</t>
  </si>
  <si>
    <t>95545</t>
  </si>
  <si>
    <t>95546</t>
  </si>
  <si>
    <t>95547</t>
  </si>
  <si>
    <t>95563</t>
  </si>
  <si>
    <t>95565</t>
  </si>
  <si>
    <t>95566</t>
  </si>
  <si>
    <t>95567</t>
  </si>
  <si>
    <t>95568</t>
  </si>
  <si>
    <t>95569</t>
  </si>
  <si>
    <t>95570</t>
  </si>
  <si>
    <t>95571</t>
  </si>
  <si>
    <t>95572</t>
  </si>
  <si>
    <t>95576</t>
  </si>
  <si>
    <t>95577</t>
  </si>
  <si>
    <t>95578</t>
  </si>
  <si>
    <t>95579</t>
  </si>
  <si>
    <t>95580</t>
  </si>
  <si>
    <t>95581</t>
  </si>
  <si>
    <t>95582</t>
  </si>
  <si>
    <t>95583</t>
  </si>
  <si>
    <t>95584</t>
  </si>
  <si>
    <t>95585</t>
  </si>
  <si>
    <t>95586</t>
  </si>
  <si>
    <t>95587</t>
  </si>
  <si>
    <t>95588</t>
  </si>
  <si>
    <t>95589</t>
  </si>
  <si>
    <t>95590</t>
  </si>
  <si>
    <t>95591</t>
  </si>
  <si>
    <t>95592</t>
  </si>
  <si>
    <t>95593</t>
  </si>
  <si>
    <t>95601</t>
  </si>
  <si>
    <t>95602</t>
  </si>
  <si>
    <t>95603</t>
  </si>
  <si>
    <t>95604</t>
  </si>
  <si>
    <t>95605</t>
  </si>
  <si>
    <t>95606</t>
  </si>
  <si>
    <t>95607</t>
  </si>
  <si>
    <t>95608</t>
  </si>
  <si>
    <t>95609</t>
  </si>
  <si>
    <t>95617</t>
  </si>
  <si>
    <t>95618</t>
  </si>
  <si>
    <t>95619</t>
  </si>
  <si>
    <t>95620</t>
  </si>
  <si>
    <t>95621</t>
  </si>
  <si>
    <t>95622</t>
  </si>
  <si>
    <t>95623</t>
  </si>
  <si>
    <t>95624</t>
  </si>
  <si>
    <t>95625</t>
  </si>
  <si>
    <t>95626</t>
  </si>
  <si>
    <t>95627</t>
  </si>
  <si>
    <t>95628</t>
  </si>
  <si>
    <t>95629</t>
  </si>
  <si>
    <t>95630</t>
  </si>
  <si>
    <t>95631</t>
  </si>
  <si>
    <t>95632</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</si>
  <si>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</si>
  <si>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</si>
  <si>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</si>
  <si>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</si>
  <si>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95637</t>
  </si>
  <si>
    <t>95638</t>
  </si>
  <si>
    <t>95639</t>
  </si>
  <si>
    <t>95641</t>
  </si>
  <si>
    <t>95642</t>
  </si>
  <si>
    <t>95643</t>
  </si>
  <si>
    <t>95644</t>
  </si>
  <si>
    <t>95645</t>
  </si>
  <si>
    <t>95646</t>
  </si>
  <si>
    <t>95647</t>
  </si>
  <si>
    <t>95673</t>
  </si>
  <si>
    <t>95674</t>
  </si>
  <si>
    <t>95675</t>
  </si>
  <si>
    <t>95676</t>
  </si>
  <si>
    <t>95693</t>
  </si>
  <si>
    <t>95694</t>
  </si>
  <si>
    <t>95695</t>
  </si>
  <si>
    <t>95696</t>
  </si>
  <si>
    <t>95697</t>
  </si>
  <si>
    <t>95698</t>
  </si>
  <si>
    <t>95699</t>
  </si>
  <si>
    <t>95700</t>
  </si>
  <si>
    <t>95701</t>
  </si>
  <si>
    <t>95702</t>
  </si>
  <si>
    <t>95703</t>
  </si>
  <si>
    <t>95704</t>
  </si>
  <si>
    <t>95705</t>
  </si>
  <si>
    <t>95706</t>
  </si>
  <si>
    <t>95707</t>
  </si>
  <si>
    <t>95708</t>
  </si>
  <si>
    <t>95709</t>
  </si>
  <si>
    <t>95710</t>
  </si>
  <si>
    <t>95711</t>
  </si>
  <si>
    <t>95712</t>
  </si>
  <si>
    <t>95713</t>
  </si>
  <si>
    <t>95714</t>
  </si>
  <si>
    <t>95715</t>
  </si>
  <si>
    <t>95716</t>
  </si>
  <si>
    <t>95717</t>
  </si>
  <si>
    <t>95718</t>
  </si>
  <si>
    <t>95719</t>
  </si>
  <si>
    <t>95720</t>
  </si>
  <si>
    <t>95721</t>
  </si>
  <si>
    <t>95726</t>
  </si>
  <si>
    <t>95727</t>
  </si>
  <si>
    <t>95728</t>
  </si>
  <si>
    <t>95729</t>
  </si>
  <si>
    <t>95730</t>
  </si>
  <si>
    <t>95731</t>
  </si>
  <si>
    <t>95732</t>
  </si>
  <si>
    <t>95733</t>
  </si>
  <si>
    <t>95734</t>
  </si>
  <si>
    <t>95735</t>
  </si>
  <si>
    <t>95736</t>
  </si>
  <si>
    <t>95738</t>
  </si>
  <si>
    <t>95745</t>
  </si>
  <si>
    <t>95746</t>
  </si>
  <si>
    <t>95747</t>
  </si>
  <si>
    <t>95748</t>
  </si>
  <si>
    <t>95749</t>
  </si>
  <si>
    <t>95750</t>
  </si>
  <si>
    <t>95751</t>
  </si>
  <si>
    <t>95752</t>
  </si>
  <si>
    <t>95753</t>
  </si>
  <si>
    <t>95754</t>
  </si>
  <si>
    <t>95755</t>
  </si>
  <si>
    <t>95756</t>
  </si>
  <si>
    <t>95757</t>
  </si>
  <si>
    <t>95758</t>
  </si>
  <si>
    <t>95759</t>
  </si>
  <si>
    <t>95760</t>
  </si>
  <si>
    <t>95777</t>
  </si>
  <si>
    <t>95778</t>
  </si>
  <si>
    <t>95779</t>
  </si>
  <si>
    <t>95780</t>
  </si>
  <si>
    <t>95781</t>
  </si>
  <si>
    <t>95782</t>
  </si>
  <si>
    <t>95785</t>
  </si>
  <si>
    <t>95787</t>
  </si>
  <si>
    <t>95789</t>
  </si>
  <si>
    <t>95791</t>
  </si>
  <si>
    <t>95795</t>
  </si>
  <si>
    <t>95796</t>
  </si>
  <si>
    <t>95797</t>
  </si>
  <si>
    <t>95801</t>
  </si>
  <si>
    <t>95802</t>
  </si>
  <si>
    <t>95803</t>
  </si>
  <si>
    <t>95804</t>
  </si>
  <si>
    <t>95805</t>
  </si>
  <si>
    <t>95806</t>
  </si>
  <si>
    <t>95807</t>
  </si>
  <si>
    <t>95808</t>
  </si>
  <si>
    <t>95809</t>
  </si>
  <si>
    <t>95810</t>
  </si>
  <si>
    <t>95811</t>
  </si>
  <si>
    <t>95812</t>
  </si>
  <si>
    <t>95813</t>
  </si>
  <si>
    <t>95814</t>
  </si>
  <si>
    <t>95815</t>
  </si>
  <si>
    <t>95816</t>
  </si>
  <si>
    <t>95817</t>
  </si>
  <si>
    <t>95818</t>
  </si>
  <si>
    <t>95869</t>
  </si>
  <si>
    <t>95870</t>
  </si>
  <si>
    <t>95871</t>
  </si>
  <si>
    <t>95872</t>
  </si>
  <si>
    <t>95873</t>
  </si>
  <si>
    <t>95874</t>
  </si>
  <si>
    <t>95877</t>
  </si>
  <si>
    <t>95878</t>
  </si>
  <si>
    <t>95880</t>
  </si>
  <si>
    <t>95943</t>
  </si>
  <si>
    <t>95944</t>
  </si>
  <si>
    <t>95945</t>
  </si>
  <si>
    <t>95946</t>
  </si>
  <si>
    <t>95947</t>
  </si>
  <si>
    <t>95948</t>
  </si>
  <si>
    <t>95952</t>
  </si>
  <si>
    <t>95953</t>
  </si>
  <si>
    <t>95954</t>
  </si>
  <si>
    <t>95955</t>
  </si>
  <si>
    <t>95956</t>
  </si>
  <si>
    <t>95957</t>
  </si>
  <si>
    <t>95967</t>
  </si>
  <si>
    <t>95969</t>
  </si>
  <si>
    <t>95996</t>
  </si>
  <si>
    <t>96001</t>
  </si>
  <si>
    <t>96008</t>
  </si>
  <si>
    <t>96009</t>
  </si>
  <si>
    <t>96011</t>
  </si>
  <si>
    <t>96012</t>
  </si>
  <si>
    <t>96013</t>
  </si>
  <si>
    <t>96014</t>
  </si>
  <si>
    <t>96015</t>
  </si>
  <si>
    <t>96016</t>
  </si>
  <si>
    <t>96018</t>
  </si>
  <si>
    <t>96019</t>
  </si>
  <si>
    <t>96020</t>
  </si>
  <si>
    <t>96021</t>
  </si>
  <si>
    <t>96023</t>
  </si>
  <si>
    <t>96024</t>
  </si>
  <si>
    <t>96026</t>
  </si>
  <si>
    <t>96027</t>
  </si>
  <si>
    <t>96028</t>
  </si>
  <si>
    <t>96029</t>
  </si>
  <si>
    <t>96030</t>
  </si>
  <si>
    <t>96031</t>
  </si>
  <si>
    <t>96032</t>
  </si>
  <si>
    <t>96033</t>
  </si>
  <si>
    <t>96034</t>
  </si>
  <si>
    <t>96035</t>
  </si>
  <si>
    <t>96036</t>
  </si>
  <si>
    <t>96053</t>
  </si>
  <si>
    <t>96054</t>
  </si>
  <si>
    <t>96055</t>
  </si>
  <si>
    <t>96056</t>
  </si>
  <si>
    <t>96057</t>
  </si>
  <si>
    <t>96060</t>
  </si>
  <si>
    <t>96061</t>
  </si>
  <si>
    <t>96062</t>
  </si>
  <si>
    <t>96109</t>
  </si>
  <si>
    <t>96110</t>
  </si>
  <si>
    <t>96111</t>
  </si>
  <si>
    <t>96112</t>
  </si>
  <si>
    <t>96113</t>
  </si>
  <si>
    <t>96114</t>
  </si>
  <si>
    <t>96116</t>
  </si>
  <si>
    <t>96117</t>
  </si>
  <si>
    <t>96120</t>
  </si>
  <si>
    <t>96121</t>
  </si>
  <si>
    <t>96122</t>
  </si>
  <si>
    <t>96123</t>
  </si>
  <si>
    <t>96126</t>
  </si>
  <si>
    <t>96127</t>
  </si>
  <si>
    <t>96128</t>
  </si>
  <si>
    <t>96129</t>
  </si>
  <si>
    <t>96130</t>
  </si>
  <si>
    <t>96131</t>
  </si>
  <si>
    <t>96132</t>
  </si>
  <si>
    <t>96133</t>
  </si>
  <si>
    <t>96134</t>
  </si>
  <si>
    <t>96135</t>
  </si>
  <si>
    <t>96155</t>
  </si>
  <si>
    <t>96156</t>
  </si>
  <si>
    <t>96157</t>
  </si>
  <si>
    <t>96158</t>
  </si>
  <si>
    <t>96159</t>
  </si>
  <si>
    <t>96241</t>
  </si>
  <si>
    <t>96242</t>
  </si>
  <si>
    <t>96243</t>
  </si>
  <si>
    <t>96244</t>
  </si>
  <si>
    <t>96245</t>
  </si>
  <si>
    <t>96246</t>
  </si>
  <si>
    <t>96252</t>
  </si>
  <si>
    <t>96257</t>
  </si>
  <si>
    <t>96258</t>
  </si>
  <si>
    <t>96259</t>
  </si>
  <si>
    <t>96301</t>
  </si>
  <si>
    <t>96358</t>
  </si>
  <si>
    <t>96359</t>
  </si>
  <si>
    <t>96360</t>
  </si>
  <si>
    <t>96361</t>
  </si>
  <si>
    <t>96362</t>
  </si>
  <si>
    <t>96363</t>
  </si>
  <si>
    <t>96364</t>
  </si>
  <si>
    <t>96365</t>
  </si>
  <si>
    <t>96366</t>
  </si>
  <si>
    <t>96367</t>
  </si>
  <si>
    <t>96368</t>
  </si>
  <si>
    <t>96369</t>
  </si>
  <si>
    <t>96370</t>
  </si>
  <si>
    <t>96371</t>
  </si>
  <si>
    <t>96373</t>
  </si>
  <si>
    <t>96374</t>
  </si>
  <si>
    <t>96386</t>
  </si>
  <si>
    <t>96388</t>
  </si>
  <si>
    <t>96389</t>
  </si>
  <si>
    <t>96390</t>
  </si>
  <si>
    <t>96391</t>
  </si>
  <si>
    <t>96392</t>
  </si>
  <si>
    <t>96393</t>
  </si>
  <si>
    <t>96394</t>
  </si>
  <si>
    <t>96395</t>
  </si>
  <si>
    <t>96396</t>
  </si>
  <si>
    <t>96397</t>
  </si>
  <si>
    <t>96398</t>
  </si>
  <si>
    <t>96399</t>
  </si>
  <si>
    <t>96402</t>
  </si>
  <si>
    <t>96457</t>
  </si>
  <si>
    <t>96458</t>
  </si>
  <si>
    <t>96459</t>
  </si>
  <si>
    <t>96460</t>
  </si>
  <si>
    <t>96463</t>
  </si>
  <si>
    <t>96464</t>
  </si>
  <si>
    <t>96467</t>
  </si>
  <si>
    <t>96485</t>
  </si>
  <si>
    <t>96486</t>
  </si>
  <si>
    <t>96520</t>
  </si>
  <si>
    <t>96521</t>
  </si>
  <si>
    <t>96522</t>
  </si>
  <si>
    <t>96523</t>
  </si>
  <si>
    <t>96524</t>
  </si>
  <si>
    <t>96525</t>
  </si>
  <si>
    <t>96526</t>
  </si>
  <si>
    <t>96527</t>
  </si>
  <si>
    <t>96528</t>
  </si>
  <si>
    <t>96529</t>
  </si>
  <si>
    <t>96530</t>
  </si>
  <si>
    <t>96531</t>
  </si>
  <si>
    <t>96532</t>
  </si>
  <si>
    <t>96533</t>
  </si>
  <si>
    <t>96534</t>
  </si>
  <si>
    <t>96535</t>
  </si>
  <si>
    <t>96536</t>
  </si>
  <si>
    <t>96537</t>
  </si>
  <si>
    <t>96538</t>
  </si>
  <si>
    <t>96539</t>
  </si>
  <si>
    <t>96540</t>
  </si>
  <si>
    <t>96541</t>
  </si>
  <si>
    <t>96542</t>
  </si>
  <si>
    <t>96544</t>
  </si>
  <si>
    <t>96545</t>
  </si>
  <si>
    <t>96546</t>
  </si>
  <si>
    <t>96547</t>
  </si>
  <si>
    <t>96548</t>
  </si>
  <si>
    <t>96549</t>
  </si>
  <si>
    <t>96550</t>
  </si>
  <si>
    <t>96555</t>
  </si>
  <si>
    <t>96556</t>
  </si>
  <si>
    <t>96557</t>
  </si>
  <si>
    <t>96558</t>
  </si>
  <si>
    <t>96559</t>
  </si>
  <si>
    <t>96560</t>
  </si>
  <si>
    <t>96561</t>
  </si>
  <si>
    <t>96562</t>
  </si>
  <si>
    <t>96563</t>
  </si>
  <si>
    <t>96616</t>
  </si>
  <si>
    <t>96617</t>
  </si>
  <si>
    <t>96619</t>
  </si>
  <si>
    <t>96620</t>
  </si>
  <si>
    <t>96621</t>
  </si>
  <si>
    <t>96622</t>
  </si>
  <si>
    <t>96623</t>
  </si>
  <si>
    <t>96624</t>
  </si>
  <si>
    <t>96635</t>
  </si>
  <si>
    <t>96636</t>
  </si>
  <si>
    <t>96637</t>
  </si>
  <si>
    <t>96638</t>
  </si>
  <si>
    <t>96639</t>
  </si>
  <si>
    <t>96640</t>
  </si>
  <si>
    <t>96641</t>
  </si>
  <si>
    <t>96642</t>
  </si>
  <si>
    <t>96643</t>
  </si>
  <si>
    <t>96644</t>
  </si>
  <si>
    <t>96645</t>
  </si>
  <si>
    <t>96646</t>
  </si>
  <si>
    <t>96647</t>
  </si>
  <si>
    <t>96648</t>
  </si>
  <si>
    <t>96649</t>
  </si>
  <si>
    <t>96650</t>
  </si>
  <si>
    <t>96651</t>
  </si>
  <si>
    <t>96652</t>
  </si>
  <si>
    <t>96653</t>
  </si>
  <si>
    <t>96654</t>
  </si>
  <si>
    <t>96655</t>
  </si>
  <si>
    <t>96656</t>
  </si>
  <si>
    <t>96657</t>
  </si>
  <si>
    <t>96658</t>
  </si>
  <si>
    <t>96659</t>
  </si>
  <si>
    <t>96660</t>
  </si>
  <si>
    <t>96661</t>
  </si>
  <si>
    <t>96662</t>
  </si>
  <si>
    <t>96663</t>
  </si>
  <si>
    <t>96664</t>
  </si>
  <si>
    <t>96665</t>
  </si>
  <si>
    <t>96666</t>
  </si>
  <si>
    <t>96667</t>
  </si>
  <si>
    <t>96668</t>
  </si>
  <si>
    <t>96669</t>
  </si>
  <si>
    <t>96670</t>
  </si>
  <si>
    <t>96671</t>
  </si>
  <si>
    <t>96672</t>
  </si>
  <si>
    <t>96673</t>
  </si>
  <si>
    <t>96674</t>
  </si>
  <si>
    <t>96675</t>
  </si>
  <si>
    <t>96676</t>
  </si>
  <si>
    <t>96677</t>
  </si>
  <si>
    <t>96678</t>
  </si>
  <si>
    <t>96679</t>
  </si>
  <si>
    <t>96680</t>
  </si>
  <si>
    <t>96681</t>
  </si>
  <si>
    <t>96682</t>
  </si>
  <si>
    <t>96683</t>
  </si>
  <si>
    <t>96684</t>
  </si>
  <si>
    <t>96685</t>
  </si>
  <si>
    <t>96686</t>
  </si>
  <si>
    <t>96687</t>
  </si>
  <si>
    <t>96688</t>
  </si>
  <si>
    <t>96689</t>
  </si>
  <si>
    <t>96690</t>
  </si>
  <si>
    <t>96691</t>
  </si>
  <si>
    <t>96692</t>
  </si>
  <si>
    <t>96693</t>
  </si>
  <si>
    <t>96694</t>
  </si>
  <si>
    <t>96695</t>
  </si>
  <si>
    <t>96696</t>
  </si>
  <si>
    <t>96697</t>
  </si>
  <si>
    <t>96698</t>
  </si>
  <si>
    <t>96699</t>
  </si>
  <si>
    <t>96700</t>
  </si>
  <si>
    <t>96701</t>
  </si>
  <si>
    <t>96702</t>
  </si>
  <si>
    <t>96703</t>
  </si>
  <si>
    <t>96704</t>
  </si>
  <si>
    <t>96705</t>
  </si>
  <si>
    <t>96706</t>
  </si>
  <si>
    <t>96707</t>
  </si>
  <si>
    <t>96708</t>
  </si>
  <si>
    <t>96709</t>
  </si>
  <si>
    <t>96710</t>
  </si>
  <si>
    <t>96711</t>
  </si>
  <si>
    <t>96712</t>
  </si>
  <si>
    <t>96713</t>
  </si>
  <si>
    <t>96714</t>
  </si>
  <si>
    <t>96715</t>
  </si>
  <si>
    <t>96716</t>
  </si>
  <si>
    <t>96717</t>
  </si>
  <si>
    <t>96718</t>
  </si>
  <si>
    <t>96719</t>
  </si>
  <si>
    <t>96720</t>
  </si>
  <si>
    <t>96721</t>
  </si>
  <si>
    <t>96722</t>
  </si>
  <si>
    <t>96723</t>
  </si>
  <si>
    <t>96724</t>
  </si>
  <si>
    <t>96725</t>
  </si>
  <si>
    <t>96726</t>
  </si>
  <si>
    <t>96727</t>
  </si>
  <si>
    <t>96728</t>
  </si>
  <si>
    <t>96729</t>
  </si>
  <si>
    <t>96730</t>
  </si>
  <si>
    <t>96731</t>
  </si>
  <si>
    <t>96732</t>
  </si>
  <si>
    <t>96733</t>
  </si>
  <si>
    <t>96734</t>
  </si>
  <si>
    <t>96735</t>
  </si>
  <si>
    <t>96736</t>
  </si>
  <si>
    <t>96737</t>
  </si>
  <si>
    <t>96738</t>
  </si>
  <si>
    <t>96739</t>
  </si>
  <si>
    <t>96740</t>
  </si>
  <si>
    <t>96741</t>
  </si>
  <si>
    <t>96742</t>
  </si>
  <si>
    <t>96743</t>
  </si>
  <si>
    <t>96744</t>
  </si>
  <si>
    <t>96745</t>
  </si>
  <si>
    <t>96746</t>
  </si>
  <si>
    <t>96747</t>
  </si>
  <si>
    <t>96748</t>
  </si>
  <si>
    <t>96749</t>
  </si>
  <si>
    <t>96750</t>
  </si>
  <si>
    <t>96751</t>
  </si>
  <si>
    <t>96752</t>
  </si>
  <si>
    <t>96753</t>
  </si>
  <si>
    <t>96754</t>
  </si>
  <si>
    <t>96755</t>
  </si>
  <si>
    <t>96756</t>
  </si>
  <si>
    <t>96757</t>
  </si>
  <si>
    <t>96758</t>
  </si>
  <si>
    <t>96759</t>
  </si>
  <si>
    <t>96760</t>
  </si>
  <si>
    <t>96761</t>
  </si>
  <si>
    <t>96762</t>
  </si>
  <si>
    <t>96763</t>
  </si>
  <si>
    <t>96764</t>
  </si>
  <si>
    <t>96765</t>
  </si>
  <si>
    <t>96794</t>
  </si>
  <si>
    <t>96795</t>
  </si>
  <si>
    <t>96796</t>
  </si>
  <si>
    <t>96797</t>
  </si>
  <si>
    <t>96798</t>
  </si>
  <si>
    <t>96799</t>
  </si>
  <si>
    <t>96800</t>
  </si>
  <si>
    <t>96801</t>
  </si>
  <si>
    <t>96802</t>
  </si>
  <si>
    <t>96803</t>
  </si>
  <si>
    <t>96804</t>
  </si>
  <si>
    <t>96805</t>
  </si>
  <si>
    <t>96806</t>
  </si>
  <si>
    <t>96807</t>
  </si>
  <si>
    <t>96808</t>
  </si>
  <si>
    <t>96809</t>
  </si>
  <si>
    <t>96810</t>
  </si>
  <si>
    <t>96811</t>
  </si>
  <si>
    <t>96812</t>
  </si>
  <si>
    <t>96813</t>
  </si>
  <si>
    <t>96814</t>
  </si>
  <si>
    <t>96815</t>
  </si>
  <si>
    <t>96816</t>
  </si>
  <si>
    <t>96817</t>
  </si>
  <si>
    <t>96818</t>
  </si>
  <si>
    <t>96819</t>
  </si>
  <si>
    <t>96820</t>
  </si>
  <si>
    <t>96821</t>
  </si>
  <si>
    <t>96822</t>
  </si>
  <si>
    <t>96823</t>
  </si>
  <si>
    <t>96824</t>
  </si>
  <si>
    <t>96825</t>
  </si>
  <si>
    <t>96826</t>
  </si>
  <si>
    <t>96827</t>
  </si>
  <si>
    <t>96828</t>
  </si>
  <si>
    <t>96829</t>
  </si>
  <si>
    <t>96830</t>
  </si>
  <si>
    <t>96831</t>
  </si>
  <si>
    <t>96832</t>
  </si>
  <si>
    <t>96833</t>
  </si>
  <si>
    <t>96834</t>
  </si>
  <si>
    <t>96835</t>
  </si>
  <si>
    <t>96836</t>
  </si>
  <si>
    <t>96837</t>
  </si>
  <si>
    <t>96838</t>
  </si>
  <si>
    <t>96839</t>
  </si>
  <si>
    <t>96840</t>
  </si>
  <si>
    <t>96841</t>
  </si>
  <si>
    <t>96842</t>
  </si>
  <si>
    <t>96843</t>
  </si>
  <si>
    <t>96844</t>
  </si>
  <si>
    <t>96845</t>
  </si>
  <si>
    <t>96846</t>
  </si>
  <si>
    <t>96847</t>
  </si>
  <si>
    <t>96848</t>
  </si>
  <si>
    <t>96849</t>
  </si>
  <si>
    <t>96850</t>
  </si>
  <si>
    <t>96851</t>
  </si>
  <si>
    <t>96852</t>
  </si>
  <si>
    <t>96853</t>
  </si>
  <si>
    <t>96854</t>
  </si>
  <si>
    <t>96855</t>
  </si>
  <si>
    <t>96856</t>
  </si>
  <si>
    <t>96857</t>
  </si>
  <si>
    <t>96858</t>
  </si>
  <si>
    <t>96859</t>
  </si>
  <si>
    <t>96860</t>
  </si>
  <si>
    <t>96861</t>
  </si>
  <si>
    <t>96862</t>
  </si>
  <si>
    <t>96863</t>
  </si>
  <si>
    <t>96864</t>
  </si>
  <si>
    <t>96865</t>
  </si>
  <si>
    <t>96866</t>
  </si>
  <si>
    <t>96867</t>
  </si>
  <si>
    <t>96868</t>
  </si>
  <si>
    <t>96869</t>
  </si>
  <si>
    <t>96870</t>
  </si>
  <si>
    <t>96871</t>
  </si>
  <si>
    <t>96872</t>
  </si>
  <si>
    <t>96873</t>
  </si>
  <si>
    <t>96874</t>
  </si>
  <si>
    <t>96875</t>
  </si>
  <si>
    <t>96876</t>
  </si>
  <si>
    <t>96877</t>
  </si>
  <si>
    <t>96878</t>
  </si>
  <si>
    <t>96879</t>
  </si>
  <si>
    <t>96880</t>
  </si>
  <si>
    <t>96881</t>
  </si>
  <si>
    <t>96971</t>
  </si>
  <si>
    <t>96972</t>
  </si>
  <si>
    <t>96973</t>
  </si>
  <si>
    <t>96974</t>
  </si>
  <si>
    <t>96975</t>
  </si>
  <si>
    <t>96976</t>
  </si>
  <si>
    <t>96977</t>
  </si>
  <si>
    <t>96978</t>
  </si>
  <si>
    <t>96979</t>
  </si>
  <si>
    <t>96984</t>
  </si>
  <si>
    <t>96985</t>
  </si>
  <si>
    <t>96986</t>
  </si>
  <si>
    <t>96987</t>
  </si>
  <si>
    <t>96988</t>
  </si>
  <si>
    <t>96989</t>
  </si>
  <si>
    <t>96995</t>
  </si>
  <si>
    <t>97010</t>
  </si>
  <si>
    <t>97011</t>
  </si>
  <si>
    <t>97012</t>
  </si>
  <si>
    <t>97013</t>
  </si>
  <si>
    <t>97014</t>
  </si>
  <si>
    <t>97015</t>
  </si>
  <si>
    <t>97016</t>
  </si>
  <si>
    <t>97017</t>
  </si>
  <si>
    <t>97018</t>
  </si>
  <si>
    <t>97031</t>
  </si>
  <si>
    <t>97032</t>
  </si>
  <si>
    <t>97033</t>
  </si>
  <si>
    <t>97034</t>
  </si>
  <si>
    <t>97039</t>
  </si>
  <si>
    <t>97040</t>
  </si>
  <si>
    <t>97041</t>
  </si>
  <si>
    <t>97046</t>
  </si>
  <si>
    <t>97047</t>
  </si>
  <si>
    <t>97048</t>
  </si>
  <si>
    <t>97062</t>
  </si>
  <si>
    <t>97063</t>
  </si>
  <si>
    <t>97064</t>
  </si>
  <si>
    <t>97065</t>
  </si>
  <si>
    <t>97066</t>
  </si>
  <si>
    <t>97067</t>
  </si>
  <si>
    <t>97082</t>
  </si>
  <si>
    <t>97083</t>
  </si>
  <si>
    <t>97084</t>
  </si>
  <si>
    <t>97086</t>
  </si>
  <si>
    <t>97094</t>
  </si>
  <si>
    <t>97095</t>
  </si>
  <si>
    <t>97096</t>
  </si>
  <si>
    <t>97097</t>
  </si>
  <si>
    <t>97114</t>
  </si>
  <si>
    <t>97115</t>
  </si>
  <si>
    <t>97120</t>
  </si>
  <si>
    <t>97121</t>
  </si>
  <si>
    <t>97122</t>
  </si>
  <si>
    <t>97123</t>
  </si>
  <si>
    <t>97124</t>
  </si>
  <si>
    <t>97125</t>
  </si>
  <si>
    <t>97126</t>
  </si>
  <si>
    <t>97127</t>
  </si>
  <si>
    <t>97128</t>
  </si>
  <si>
    <t>97129</t>
  </si>
  <si>
    <t>97130</t>
  </si>
  <si>
    <t>97131</t>
  </si>
  <si>
    <t>97132</t>
  </si>
  <si>
    <t>97133</t>
  </si>
  <si>
    <t>97134</t>
  </si>
  <si>
    <t>97135</t>
  </si>
  <si>
    <t>97136</t>
  </si>
  <si>
    <t>97137</t>
  </si>
  <si>
    <t>97138</t>
  </si>
  <si>
    <t>97139</t>
  </si>
  <si>
    <t>97140</t>
  </si>
  <si>
    <t>97141</t>
  </si>
  <si>
    <t>97142</t>
  </si>
  <si>
    <t>97143</t>
  </si>
  <si>
    <t>97144</t>
  </si>
  <si>
    <t>97145</t>
  </si>
  <si>
    <t>97146</t>
  </si>
  <si>
    <t>97147</t>
  </si>
  <si>
    <t>97148</t>
  </si>
  <si>
    <t>97149</t>
  </si>
  <si>
    <t>97150</t>
  </si>
  <si>
    <t>97151</t>
  </si>
  <si>
    <t>97152</t>
  </si>
  <si>
    <t>97153</t>
  </si>
  <si>
    <t>97154</t>
  </si>
  <si>
    <t>97155</t>
  </si>
  <si>
    <t>97156</t>
  </si>
  <si>
    <t>97157</t>
  </si>
  <si>
    <t>97158</t>
  </si>
  <si>
    <t>97159</t>
  </si>
  <si>
    <t>97160</t>
  </si>
  <si>
    <t>97161</t>
  </si>
  <si>
    <t>97162</t>
  </si>
  <si>
    <t>97163</t>
  </si>
  <si>
    <t>97164</t>
  </si>
  <si>
    <t>97165</t>
  </si>
  <si>
    <t>97166</t>
  </si>
  <si>
    <t>97167</t>
  </si>
  <si>
    <t>97168</t>
  </si>
  <si>
    <t>97169</t>
  </si>
  <si>
    <t>97170</t>
  </si>
  <si>
    <t>97171</t>
  </si>
  <si>
    <t>97172</t>
  </si>
  <si>
    <t>97173</t>
  </si>
  <si>
    <t>97174</t>
  </si>
  <si>
    <t>97175</t>
  </si>
  <si>
    <t>97176</t>
  </si>
  <si>
    <t>97177</t>
  </si>
  <si>
    <t>97178</t>
  </si>
  <si>
    <t>97179</t>
  </si>
  <si>
    <t>97180</t>
  </si>
  <si>
    <t>97181</t>
  </si>
  <si>
    <t>97182</t>
  </si>
  <si>
    <t>97183</t>
  </si>
  <si>
    <t>97184</t>
  </si>
  <si>
    <t>97185</t>
  </si>
  <si>
    <t>97186</t>
  </si>
  <si>
    <t>97187</t>
  </si>
  <si>
    <t>97188</t>
  </si>
  <si>
    <t>97189</t>
  </si>
  <si>
    <t>97190</t>
  </si>
  <si>
    <t>97191</t>
  </si>
  <si>
    <t>97192</t>
  </si>
  <si>
    <t>97327</t>
  </si>
  <si>
    <t>97328</t>
  </si>
  <si>
    <t>97329</t>
  </si>
  <si>
    <t>97330</t>
  </si>
  <si>
    <t>97331</t>
  </si>
  <si>
    <t>97332</t>
  </si>
  <si>
    <t>97333</t>
  </si>
  <si>
    <t>97334</t>
  </si>
  <si>
    <t>97335</t>
  </si>
  <si>
    <t>97336</t>
  </si>
  <si>
    <t>97337</t>
  </si>
  <si>
    <t>97338</t>
  </si>
  <si>
    <t>97339</t>
  </si>
  <si>
    <t>97340</t>
  </si>
  <si>
    <t>97341</t>
  </si>
  <si>
    <t>97342</t>
  </si>
  <si>
    <t>97343</t>
  </si>
  <si>
    <t>97344</t>
  </si>
  <si>
    <t>97345</t>
  </si>
  <si>
    <t>97346</t>
  </si>
  <si>
    <t>97347</t>
  </si>
  <si>
    <t>97348</t>
  </si>
  <si>
    <t>97349</t>
  </si>
  <si>
    <t>97350</t>
  </si>
  <si>
    <t>97351</t>
  </si>
  <si>
    <t>97352</t>
  </si>
  <si>
    <t>97353</t>
  </si>
  <si>
    <t>97354</t>
  </si>
  <si>
    <t>97355</t>
  </si>
  <si>
    <t>97356</t>
  </si>
  <si>
    <t>97357</t>
  </si>
  <si>
    <t>97358</t>
  </si>
  <si>
    <t>97359</t>
  </si>
  <si>
    <t>97360</t>
  </si>
  <si>
    <t>97361</t>
  </si>
  <si>
    <t>97425</t>
  </si>
  <si>
    <t>97426</t>
  </si>
  <si>
    <t>97427</t>
  </si>
  <si>
    <t>97428</t>
  </si>
  <si>
    <t>97429</t>
  </si>
  <si>
    <t>97430</t>
  </si>
  <si>
    <t>97431</t>
  </si>
  <si>
    <t>97432</t>
  </si>
  <si>
    <t>97433</t>
  </si>
  <si>
    <t>97434</t>
  </si>
  <si>
    <t>97435</t>
  </si>
  <si>
    <t>97436</t>
  </si>
  <si>
    <t>97437</t>
  </si>
  <si>
    <t>97438</t>
  </si>
  <si>
    <t>97439</t>
  </si>
  <si>
    <t>97440</t>
  </si>
  <si>
    <t>97442</t>
  </si>
  <si>
    <t>97443</t>
  </si>
  <si>
    <t>97444</t>
  </si>
  <si>
    <t>97446</t>
  </si>
  <si>
    <t>97447</t>
  </si>
  <si>
    <t>97449</t>
  </si>
  <si>
    <t>97450</t>
  </si>
  <si>
    <t>97452</t>
  </si>
  <si>
    <t>97453</t>
  </si>
  <si>
    <t>97454</t>
  </si>
  <si>
    <t>97455</t>
  </si>
  <si>
    <t>97456</t>
  </si>
  <si>
    <t>97457</t>
  </si>
  <si>
    <t>97458</t>
  </si>
  <si>
    <t>97459</t>
  </si>
  <si>
    <t>97460</t>
  </si>
  <si>
    <t>97461</t>
  </si>
  <si>
    <t>97462</t>
  </si>
  <si>
    <t>97464</t>
  </si>
  <si>
    <t>97465</t>
  </si>
  <si>
    <t>97467</t>
  </si>
  <si>
    <t>97468</t>
  </si>
  <si>
    <t>97470</t>
  </si>
  <si>
    <t>97471</t>
  </si>
  <si>
    <t>97474</t>
  </si>
  <si>
    <t>97475</t>
  </si>
  <si>
    <t>97477</t>
  </si>
  <si>
    <t>97478</t>
  </si>
  <si>
    <t>97479</t>
  </si>
  <si>
    <t>97480</t>
  </si>
  <si>
    <t>97481</t>
  </si>
  <si>
    <t>97482</t>
  </si>
  <si>
    <t>97483</t>
  </si>
  <si>
    <t>97484</t>
  </si>
  <si>
    <t>97485</t>
  </si>
  <si>
    <t>97486</t>
  </si>
  <si>
    <t>97487</t>
  </si>
  <si>
    <t>97488</t>
  </si>
  <si>
    <t>97489</t>
  </si>
  <si>
    <t>97490</t>
  </si>
  <si>
    <t>97491</t>
  </si>
  <si>
    <t>97492</t>
  </si>
  <si>
    <t>97493</t>
  </si>
  <si>
    <t>97494</t>
  </si>
  <si>
    <t>97495</t>
  </si>
  <si>
    <t>97496</t>
  </si>
  <si>
    <t>97498</t>
  </si>
  <si>
    <t>97499</t>
  </si>
  <si>
    <t>97500</t>
  </si>
  <si>
    <t>97502</t>
  </si>
  <si>
    <t>97503</t>
  </si>
  <si>
    <t>97505</t>
  </si>
  <si>
    <t>97506</t>
  </si>
  <si>
    <t>97508</t>
  </si>
  <si>
    <t>97509</t>
  </si>
  <si>
    <t>97511</t>
  </si>
  <si>
    <t>97512</t>
  </si>
  <si>
    <t>97514</t>
  </si>
  <si>
    <t>97515</t>
  </si>
  <si>
    <t>97517</t>
  </si>
  <si>
    <t>97518</t>
  </si>
  <si>
    <t>97519</t>
  </si>
  <si>
    <t>97520</t>
  </si>
  <si>
    <t>97521</t>
  </si>
  <si>
    <t>97522</t>
  </si>
  <si>
    <t>97523</t>
  </si>
  <si>
    <t>97524</t>
  </si>
  <si>
    <t>97525</t>
  </si>
  <si>
    <t>97526</t>
  </si>
  <si>
    <t>97527</t>
  </si>
  <si>
    <t>97528</t>
  </si>
  <si>
    <t>97529</t>
  </si>
  <si>
    <t>97530</t>
  </si>
  <si>
    <t>97531</t>
  </si>
  <si>
    <t>97532</t>
  </si>
  <si>
    <t>97533</t>
  </si>
  <si>
    <t>97534</t>
  </si>
  <si>
    <t>97535</t>
  </si>
  <si>
    <t>97536</t>
  </si>
  <si>
    <t>97537</t>
  </si>
  <si>
    <t>97540</t>
  </si>
  <si>
    <t>97541</t>
  </si>
  <si>
    <t>97543</t>
  </si>
  <si>
    <t>97544</t>
  </si>
  <si>
    <t>97546</t>
  </si>
  <si>
    <t>97547</t>
  </si>
  <si>
    <t>97548</t>
  </si>
  <si>
    <t>97549</t>
  </si>
  <si>
    <t>97550</t>
  </si>
  <si>
    <t>97551</t>
  </si>
  <si>
    <t>97552</t>
  </si>
  <si>
    <t>97553</t>
  </si>
  <si>
    <t>97554</t>
  </si>
  <si>
    <t>97559</t>
  </si>
  <si>
    <t>97562</t>
  </si>
  <si>
    <t>97564</t>
  </si>
  <si>
    <t>97583</t>
  </si>
  <si>
    <t>97584</t>
  </si>
  <si>
    <t>97585</t>
  </si>
  <si>
    <t>97586</t>
  </si>
  <si>
    <t>97587</t>
  </si>
  <si>
    <t>97589</t>
  </si>
  <si>
    <t>97590</t>
  </si>
  <si>
    <t>97591</t>
  </si>
  <si>
    <t>97592</t>
  </si>
  <si>
    <t>97593</t>
  </si>
  <si>
    <t>97594</t>
  </si>
  <si>
    <t>97595</t>
  </si>
  <si>
    <t>97596</t>
  </si>
  <si>
    <t>97597</t>
  </si>
  <si>
    <t>97598</t>
  </si>
  <si>
    <t>97599</t>
  </si>
  <si>
    <t>97600</t>
  </si>
  <si>
    <t>97601</t>
  </si>
  <si>
    <t>97605</t>
  </si>
  <si>
    <t>97606</t>
  </si>
  <si>
    <t>97607</t>
  </si>
  <si>
    <t>97608</t>
  </si>
  <si>
    <t>97609</t>
  </si>
  <si>
    <t>97610</t>
  </si>
  <si>
    <t>97611</t>
  </si>
  <si>
    <t>97612</t>
  </si>
  <si>
    <t>97613</t>
  </si>
  <si>
    <t>97614</t>
  </si>
  <si>
    <t>97615</t>
  </si>
  <si>
    <t>97616</t>
  </si>
  <si>
    <t>97617</t>
  </si>
  <si>
    <t>97618</t>
  </si>
  <si>
    <t>97621</t>
  </si>
  <si>
    <t>97622</t>
  </si>
  <si>
    <t>97623</t>
  </si>
  <si>
    <t>97624</t>
  </si>
  <si>
    <t>97625</t>
  </si>
  <si>
    <t>97626</t>
  </si>
  <si>
    <t>97627</t>
  </si>
  <si>
    <t>97628</t>
  </si>
  <si>
    <t>97629</t>
  </si>
  <si>
    <t>97631</t>
  </si>
  <si>
    <t>97632</t>
  </si>
  <si>
    <t>97633</t>
  </si>
  <si>
    <t>97634</t>
  </si>
  <si>
    <t>97635</t>
  </si>
  <si>
    <t>97637</t>
  </si>
  <si>
    <t>97638</t>
  </si>
  <si>
    <t>97639</t>
  </si>
  <si>
    <t>97640</t>
  </si>
  <si>
    <t>97641</t>
  </si>
  <si>
    <t>97642</t>
  </si>
  <si>
    <t>97643</t>
  </si>
  <si>
    <t>97644</t>
  </si>
  <si>
    <t>97645</t>
  </si>
  <si>
    <t>97647</t>
  </si>
  <si>
    <t>97648</t>
  </si>
  <si>
    <t>97649</t>
  </si>
  <si>
    <t>97650</t>
  </si>
  <si>
    <t>97651</t>
  </si>
  <si>
    <t>97652</t>
  </si>
  <si>
    <t>97653</t>
  </si>
  <si>
    <t>97654</t>
  </si>
  <si>
    <t>97655</t>
  </si>
  <si>
    <t>97656</t>
  </si>
  <si>
    <t>97657</t>
  </si>
  <si>
    <t>97658</t>
  </si>
  <si>
    <t>97659</t>
  </si>
  <si>
    <t>97660</t>
  </si>
  <si>
    <t>97661</t>
  </si>
  <si>
    <t>97662</t>
  </si>
  <si>
    <t>97663</t>
  </si>
  <si>
    <t>97664</t>
  </si>
  <si>
    <t>97665</t>
  </si>
  <si>
    <t>97666</t>
  </si>
  <si>
    <t>97667</t>
  </si>
  <si>
    <t>97668</t>
  </si>
  <si>
    <t>ELETRODUTO FLEXÍVEL CORRUGADO, PEAD, DN 63 (2")  - FORNECIMENTO E INSTALAÇÃO. AF_04/2016</t>
  </si>
  <si>
    <t>97669</t>
  </si>
  <si>
    <t>97670</t>
  </si>
  <si>
    <t>97733</t>
  </si>
  <si>
    <t>97734</t>
  </si>
  <si>
    <t>97735</t>
  </si>
  <si>
    <t>97736</t>
  </si>
  <si>
    <t>97737</t>
  </si>
  <si>
    <t>97738</t>
  </si>
  <si>
    <t>97739</t>
  </si>
  <si>
    <t>97740</t>
  </si>
  <si>
    <t>97741</t>
  </si>
  <si>
    <t>97747</t>
  </si>
  <si>
    <t>97802</t>
  </si>
  <si>
    <t>97803</t>
  </si>
  <si>
    <t>97805</t>
  </si>
  <si>
    <t>97806</t>
  </si>
  <si>
    <t>97807</t>
  </si>
  <si>
    <t>97809</t>
  </si>
  <si>
    <t>97810</t>
  </si>
  <si>
    <t>97811</t>
  </si>
  <si>
    <t>97886</t>
  </si>
  <si>
    <t>97887</t>
  </si>
  <si>
    <t>97888</t>
  </si>
  <si>
    <t>97889</t>
  </si>
  <si>
    <t>97890</t>
  </si>
  <si>
    <t>97891</t>
  </si>
  <si>
    <t>97892</t>
  </si>
  <si>
    <t>97893</t>
  </si>
  <si>
    <t>97894</t>
  </si>
  <si>
    <t>97900</t>
  </si>
  <si>
    <t>97901</t>
  </si>
  <si>
    <t>97902</t>
  </si>
  <si>
    <t>97903</t>
  </si>
  <si>
    <t>97904</t>
  </si>
  <si>
    <t>97905</t>
  </si>
  <si>
    <t>97906</t>
  </si>
  <si>
    <t>97907</t>
  </si>
  <si>
    <t>97908</t>
  </si>
  <si>
    <t>97912</t>
  </si>
  <si>
    <t>97913</t>
  </si>
  <si>
    <t>97914</t>
  </si>
  <si>
    <t>97915</t>
  </si>
  <si>
    <t>97916</t>
  </si>
  <si>
    <t>97917</t>
  </si>
  <si>
    <t>97918</t>
  </si>
  <si>
    <t>97919</t>
  </si>
  <si>
    <t>97976</t>
  </si>
  <si>
    <t>97977</t>
  </si>
  <si>
    <t>97980</t>
  </si>
  <si>
    <t>97981</t>
  </si>
  <si>
    <t>97983</t>
  </si>
  <si>
    <t>97985</t>
  </si>
  <si>
    <t>97987</t>
  </si>
  <si>
    <t>97988</t>
  </si>
  <si>
    <t>97989</t>
  </si>
  <si>
    <t>97991</t>
  </si>
  <si>
    <t>97992</t>
  </si>
  <si>
    <t>97993</t>
  </si>
  <si>
    <t>97994</t>
  </si>
  <si>
    <t>97995</t>
  </si>
  <si>
    <t>97996</t>
  </si>
  <si>
    <t>97997</t>
  </si>
  <si>
    <t>97999</t>
  </si>
  <si>
    <t>98001</t>
  </si>
  <si>
    <t>98002</t>
  </si>
  <si>
    <t>98003</t>
  </si>
  <si>
    <t>98005</t>
  </si>
  <si>
    <t>98006</t>
  </si>
  <si>
    <t>98007</t>
  </si>
  <si>
    <t>98008</t>
  </si>
  <si>
    <t>98009</t>
  </si>
  <si>
    <t>98010</t>
  </si>
  <si>
    <t>98011</t>
  </si>
  <si>
    <t>98012</t>
  </si>
  <si>
    <t>98013</t>
  </si>
  <si>
    <t>98014</t>
  </si>
  <si>
    <t>98015</t>
  </si>
  <si>
    <t>98016</t>
  </si>
  <si>
    <t>98017</t>
  </si>
  <si>
    <t>98018</t>
  </si>
  <si>
    <t>98019</t>
  </si>
  <si>
    <t>98020</t>
  </si>
  <si>
    <t>98021</t>
  </si>
  <si>
    <t>98022</t>
  </si>
  <si>
    <t>98023</t>
  </si>
  <si>
    <t>98024</t>
  </si>
  <si>
    <t>98025</t>
  </si>
  <si>
    <t>98026</t>
  </si>
  <si>
    <t>98027</t>
  </si>
  <si>
    <t>98028</t>
  </si>
  <si>
    <t>98029</t>
  </si>
  <si>
    <t>98030</t>
  </si>
  <si>
    <t>98031</t>
  </si>
  <si>
    <t>98032</t>
  </si>
  <si>
    <t>98033</t>
  </si>
  <si>
    <t>98034</t>
  </si>
  <si>
    <t>98035</t>
  </si>
  <si>
    <t>98036</t>
  </si>
  <si>
    <t>98037</t>
  </si>
  <si>
    <t>98038</t>
  </si>
  <si>
    <t>98039</t>
  </si>
  <si>
    <t>98040</t>
  </si>
  <si>
    <t>98041</t>
  </si>
  <si>
    <t>98042</t>
  </si>
  <si>
    <t>98043</t>
  </si>
  <si>
    <t>98044</t>
  </si>
  <si>
    <t>98045</t>
  </si>
  <si>
    <t>98046</t>
  </si>
  <si>
    <t>98047</t>
  </si>
  <si>
    <t>98048</t>
  </si>
  <si>
    <t>98049</t>
  </si>
  <si>
    <t>98050</t>
  </si>
  <si>
    <t>98052</t>
  </si>
  <si>
    <t>98053</t>
  </si>
  <si>
    <t>98054</t>
  </si>
  <si>
    <t>98055</t>
  </si>
  <si>
    <t>98056</t>
  </si>
  <si>
    <t>98057</t>
  </si>
  <si>
    <t>98066</t>
  </si>
  <si>
    <t>98067</t>
  </si>
  <si>
    <t>98068</t>
  </si>
  <si>
    <t>98069</t>
  </si>
  <si>
    <t>98070</t>
  </si>
  <si>
    <t>98071</t>
  </si>
  <si>
    <t>98072</t>
  </si>
  <si>
    <t>98073</t>
  </si>
  <si>
    <t>98074</t>
  </si>
  <si>
    <t>98075</t>
  </si>
  <si>
    <t>98076</t>
  </si>
  <si>
    <t>98077</t>
  </si>
  <si>
    <t>98078</t>
  </si>
  <si>
    <t>98079</t>
  </si>
  <si>
    <t>98080</t>
  </si>
  <si>
    <t>98081</t>
  </si>
  <si>
    <t>98082</t>
  </si>
  <si>
    <t>98083</t>
  </si>
  <si>
    <t>98084</t>
  </si>
  <si>
    <t>98085</t>
  </si>
  <si>
    <t>98086</t>
  </si>
  <si>
    <t>98087</t>
  </si>
  <si>
    <t>98088</t>
  </si>
  <si>
    <t>98089</t>
  </si>
  <si>
    <t>98090</t>
  </si>
  <si>
    <t>98091</t>
  </si>
  <si>
    <t>98092</t>
  </si>
  <si>
    <t>98093</t>
  </si>
  <si>
    <t>98094</t>
  </si>
  <si>
    <t>98099</t>
  </si>
  <si>
    <t>98100</t>
  </si>
  <si>
    <t>98101</t>
  </si>
  <si>
    <t>98102</t>
  </si>
  <si>
    <t>98104</t>
  </si>
  <si>
    <t>98105</t>
  </si>
  <si>
    <t>98106</t>
  </si>
  <si>
    <t>98107</t>
  </si>
  <si>
    <t>98108</t>
  </si>
  <si>
    <t>98109</t>
  </si>
  <si>
    <t>98110</t>
  </si>
  <si>
    <t>98111</t>
  </si>
  <si>
    <t>98114</t>
  </si>
  <si>
    <t>98115</t>
  </si>
  <si>
    <t>98261</t>
  </si>
  <si>
    <t>98262</t>
  </si>
  <si>
    <t>98263</t>
  </si>
  <si>
    <t>98264</t>
  </si>
  <si>
    <t>98265</t>
  </si>
  <si>
    <t>98266</t>
  </si>
  <si>
    <t>98267</t>
  </si>
  <si>
    <t>98268</t>
  </si>
  <si>
    <t>98269</t>
  </si>
  <si>
    <t>98270</t>
  </si>
  <si>
    <t>98271</t>
  </si>
  <si>
    <t>98272</t>
  </si>
  <si>
    <t>98273</t>
  </si>
  <si>
    <t>98274</t>
  </si>
  <si>
    <t>98275</t>
  </si>
  <si>
    <t>98276</t>
  </si>
  <si>
    <t>98277</t>
  </si>
  <si>
    <t>98278</t>
  </si>
  <si>
    <t>98279</t>
  </si>
  <si>
    <t>98280</t>
  </si>
  <si>
    <t>98281</t>
  </si>
  <si>
    <t>98282</t>
  </si>
  <si>
    <t>98283</t>
  </si>
  <si>
    <t>98284</t>
  </si>
  <si>
    <t>98285</t>
  </si>
  <si>
    <t>98286</t>
  </si>
  <si>
    <t>98287</t>
  </si>
  <si>
    <t>98288</t>
  </si>
  <si>
    <t>98289</t>
  </si>
  <si>
    <t>98290</t>
  </si>
  <si>
    <t>98291</t>
  </si>
  <si>
    <t>98292</t>
  </si>
  <si>
    <t>98293</t>
  </si>
  <si>
    <t>98294</t>
  </si>
  <si>
    <t>98295</t>
  </si>
  <si>
    <t>98296</t>
  </si>
  <si>
    <t>98297</t>
  </si>
  <si>
    <t>98301</t>
  </si>
  <si>
    <t>98302</t>
  </si>
  <si>
    <t>98304</t>
  </si>
  <si>
    <t>98307</t>
  </si>
  <si>
    <t>98308</t>
  </si>
  <si>
    <t>98397</t>
  </si>
  <si>
    <t>98400</t>
  </si>
  <si>
    <t>98401</t>
  </si>
  <si>
    <t>98402</t>
  </si>
  <si>
    <t>98405</t>
  </si>
  <si>
    <t>98406</t>
  </si>
  <si>
    <t>98407</t>
  </si>
  <si>
    <t>98408</t>
  </si>
  <si>
    <t>98409</t>
  </si>
  <si>
    <t>98414</t>
  </si>
  <si>
    <t>98415</t>
  </si>
  <si>
    <t>98416</t>
  </si>
  <si>
    <t>98417</t>
  </si>
  <si>
    <t>98418</t>
  </si>
  <si>
    <t>98419</t>
  </si>
  <si>
    <t>98420</t>
  </si>
  <si>
    <t>98421</t>
  </si>
  <si>
    <t>98422</t>
  </si>
  <si>
    <t>98423</t>
  </si>
  <si>
    <t>98424</t>
  </si>
  <si>
    <t>98425</t>
  </si>
  <si>
    <t>98426</t>
  </si>
  <si>
    <t>98427</t>
  </si>
  <si>
    <t>98428</t>
  </si>
  <si>
    <t>98429</t>
  </si>
  <si>
    <t>98430</t>
  </si>
  <si>
    <t>98431</t>
  </si>
  <si>
    <t>98432</t>
  </si>
  <si>
    <t>98433</t>
  </si>
  <si>
    <t>98434</t>
  </si>
  <si>
    <t>98441</t>
  </si>
  <si>
    <t>98442</t>
  </si>
  <si>
    <t>98443</t>
  </si>
  <si>
    <t>98444</t>
  </si>
  <si>
    <t>98445</t>
  </si>
  <si>
    <t>98446</t>
  </si>
  <si>
    <t>98447</t>
  </si>
  <si>
    <t>98448</t>
  </si>
  <si>
    <t>98449</t>
  </si>
  <si>
    <t>98450</t>
  </si>
  <si>
    <t>98451</t>
  </si>
  <si>
    <t>98452</t>
  </si>
  <si>
    <t>98453</t>
  </si>
  <si>
    <t>98454</t>
  </si>
  <si>
    <t>98455</t>
  </si>
  <si>
    <t>98456</t>
  </si>
  <si>
    <t>98458</t>
  </si>
  <si>
    <t>98459</t>
  </si>
  <si>
    <t>98460</t>
  </si>
  <si>
    <t>98461</t>
  </si>
  <si>
    <t>98462</t>
  </si>
  <si>
    <t>98463</t>
  </si>
  <si>
    <t>98503</t>
  </si>
  <si>
    <t>98504</t>
  </si>
  <si>
    <t>98505</t>
  </si>
  <si>
    <t>98509</t>
  </si>
  <si>
    <t>98510</t>
  </si>
  <si>
    <t>98511</t>
  </si>
  <si>
    <t>98516</t>
  </si>
  <si>
    <t>98519</t>
  </si>
  <si>
    <t>98520</t>
  </si>
  <si>
    <t>98521</t>
  </si>
  <si>
    <t>98522</t>
  </si>
  <si>
    <t>98524</t>
  </si>
  <si>
    <t>98525</t>
  </si>
  <si>
    <t>98526</t>
  </si>
  <si>
    <t>98527</t>
  </si>
  <si>
    <t>98528</t>
  </si>
  <si>
    <t>98529</t>
  </si>
  <si>
    <t>98530</t>
  </si>
  <si>
    <t>98531</t>
  </si>
  <si>
    <t>98532</t>
  </si>
  <si>
    <t>98533</t>
  </si>
  <si>
    <t>98534</t>
  </si>
  <si>
    <t>98535</t>
  </si>
  <si>
    <t>98546</t>
  </si>
  <si>
    <t>98547</t>
  </si>
  <si>
    <t>98553</t>
  </si>
  <si>
    <t>98554</t>
  </si>
  <si>
    <t>98555</t>
  </si>
  <si>
    <t>IMPERMEABILIZAÇÃO DE SUPERFÍCIE COM ARGAMASSA POLIMÉRICA / MEMBRANA ACRÍLICA, 3 DEMÃOS. AF_06/2018</t>
  </si>
  <si>
    <t>98556</t>
  </si>
  <si>
    <t>IMPERMEABILIZAÇÃO DE SUPERFÍCIE COM ARGAMASSA POLIMÉRICA / MEMBRANA ACRÍLICA, 4 DEMÃOS, REFORÇADA COM VÉU DE POLIÉSTER (MAV). AF_06/2018</t>
  </si>
  <si>
    <t>98557</t>
  </si>
  <si>
    <t>98558</t>
  </si>
  <si>
    <t>TRATAMENTO DE RALO OU PONTO EMERGENTE COM ARGAMASSA POLIMÉRICA / MEMBRANA ACRÍLICA REFORÇADO COM VÉU DE POLIÉSTER (MAV). AF_06/2018</t>
  </si>
  <si>
    <t>98559</t>
  </si>
  <si>
    <t>98560</t>
  </si>
  <si>
    <t>98561</t>
  </si>
  <si>
    <t>98562</t>
  </si>
  <si>
    <t>98563</t>
  </si>
  <si>
    <t>98564</t>
  </si>
  <si>
    <t>98565</t>
  </si>
  <si>
    <t>98566</t>
  </si>
  <si>
    <t>98567</t>
  </si>
  <si>
    <t>98568</t>
  </si>
  <si>
    <t>98569</t>
  </si>
  <si>
    <t>98570</t>
  </si>
  <si>
    <t>98571</t>
  </si>
  <si>
    <t>98572</t>
  </si>
  <si>
    <t>98573</t>
  </si>
  <si>
    <t>98576</t>
  </si>
  <si>
    <t>98593</t>
  </si>
  <si>
    <t>98602</t>
  </si>
  <si>
    <t>98615</t>
  </si>
  <si>
    <t>98616</t>
  </si>
  <si>
    <t>98617</t>
  </si>
  <si>
    <t>98618</t>
  </si>
  <si>
    <t>98619</t>
  </si>
  <si>
    <t>98620</t>
  </si>
  <si>
    <t>98621</t>
  </si>
  <si>
    <t>98622</t>
  </si>
  <si>
    <t>98623</t>
  </si>
  <si>
    <t>98624</t>
  </si>
  <si>
    <t>98625</t>
  </si>
  <si>
    <t>98626</t>
  </si>
  <si>
    <t>98655</t>
  </si>
  <si>
    <t>98656</t>
  </si>
  <si>
    <t>98657</t>
  </si>
  <si>
    <t>98658</t>
  </si>
  <si>
    <t>98659</t>
  </si>
  <si>
    <t>98670</t>
  </si>
  <si>
    <t>98671</t>
  </si>
  <si>
    <t>98672</t>
  </si>
  <si>
    <t>98673</t>
  </si>
  <si>
    <t>98679</t>
  </si>
  <si>
    <t>98680</t>
  </si>
  <si>
    <t>98681</t>
  </si>
  <si>
    <t>98682</t>
  </si>
  <si>
    <t>98685</t>
  </si>
  <si>
    <t>98686</t>
  </si>
  <si>
    <t>98688</t>
  </si>
  <si>
    <t>98689</t>
  </si>
  <si>
    <t>98695</t>
  </si>
  <si>
    <t>98697</t>
  </si>
  <si>
    <t>98746</t>
  </si>
  <si>
    <t>98749</t>
  </si>
  <si>
    <t>98750</t>
  </si>
  <si>
    <t>98751</t>
  </si>
  <si>
    <t>98752</t>
  </si>
  <si>
    <t>98753</t>
  </si>
  <si>
    <t>98760</t>
  </si>
  <si>
    <t>98761</t>
  </si>
  <si>
    <t>98762</t>
  </si>
  <si>
    <t>98763</t>
  </si>
  <si>
    <t>98764</t>
  </si>
  <si>
    <t>98765</t>
  </si>
  <si>
    <t>99054</t>
  </si>
  <si>
    <t>99058</t>
  </si>
  <si>
    <t>99059</t>
  </si>
  <si>
    <t>99060</t>
  </si>
  <si>
    <t>99061</t>
  </si>
  <si>
    <t>99062</t>
  </si>
  <si>
    <t>99063</t>
  </si>
  <si>
    <t>99064</t>
  </si>
  <si>
    <t>99194</t>
  </si>
  <si>
    <t>99195</t>
  </si>
  <si>
    <t>99196</t>
  </si>
  <si>
    <t>99198</t>
  </si>
  <si>
    <t>99235</t>
  </si>
  <si>
    <t>CONCRETAGEM DE EDIFICAÇÕES (PAREDES E LAJES) FEITAS COM SISTEMA DE FÔRMAS MANUSEÁVEIS, COM CONCRETO USINADO AUTOADENSÁVEL FCK 25 MPA - LANÇAMENTO E ACABAMENTO. AF_06/2015</t>
  </si>
  <si>
    <t>99240</t>
  </si>
  <si>
    <t>99241</t>
  </si>
  <si>
    <t>99242</t>
  </si>
  <si>
    <t>99243</t>
  </si>
  <si>
    <t>99244</t>
  </si>
  <si>
    <t>99246</t>
  </si>
  <si>
    <t>99247</t>
  </si>
  <si>
    <t>99248</t>
  </si>
  <si>
    <t>99249</t>
  </si>
  <si>
    <t>99250</t>
  </si>
  <si>
    <t>99251</t>
  </si>
  <si>
    <t>99252</t>
  </si>
  <si>
    <t>99253</t>
  </si>
  <si>
    <t>99254</t>
  </si>
  <si>
    <t>99255</t>
  </si>
  <si>
    <t>99256</t>
  </si>
  <si>
    <t>99257</t>
  </si>
  <si>
    <t>99258</t>
  </si>
  <si>
    <t>99259</t>
  </si>
  <si>
    <t>99260</t>
  </si>
  <si>
    <t>99261</t>
  </si>
  <si>
    <t>99262</t>
  </si>
  <si>
    <t>99263</t>
  </si>
  <si>
    <t>99264</t>
  </si>
  <si>
    <t>99265</t>
  </si>
  <si>
    <t>99266</t>
  </si>
  <si>
    <t>99267</t>
  </si>
  <si>
    <t>99269</t>
  </si>
  <si>
    <t>99271</t>
  </si>
  <si>
    <t>99272</t>
  </si>
  <si>
    <t>99273</t>
  </si>
  <si>
    <t>99274</t>
  </si>
  <si>
    <t>99276</t>
  </si>
  <si>
    <t>99277</t>
  </si>
  <si>
    <t>99278</t>
  </si>
  <si>
    <t>99279</t>
  </si>
  <si>
    <t>99280</t>
  </si>
  <si>
    <t>99281</t>
  </si>
  <si>
    <t>99282</t>
  </si>
  <si>
    <t>99283</t>
  </si>
  <si>
    <t>99284</t>
  </si>
  <si>
    <t>99286</t>
  </si>
  <si>
    <t>99287</t>
  </si>
  <si>
    <t>99288</t>
  </si>
  <si>
    <t>99289</t>
  </si>
  <si>
    <t>99290</t>
  </si>
  <si>
    <t>99291</t>
  </si>
  <si>
    <t>99292</t>
  </si>
  <si>
    <t>99293</t>
  </si>
  <si>
    <t>99294</t>
  </si>
  <si>
    <t>99296</t>
  </si>
  <si>
    <t>99297</t>
  </si>
  <si>
    <t>99298</t>
  </si>
  <si>
    <t>99299</t>
  </si>
  <si>
    <t>99300</t>
  </si>
  <si>
    <t>99301</t>
  </si>
  <si>
    <t>99302</t>
  </si>
  <si>
    <t>99303</t>
  </si>
  <si>
    <t>99304</t>
  </si>
  <si>
    <t>99305</t>
  </si>
  <si>
    <t>99306</t>
  </si>
  <si>
    <t>99307</t>
  </si>
  <si>
    <t>99308</t>
  </si>
  <si>
    <t>99309</t>
  </si>
  <si>
    <t>99310</t>
  </si>
  <si>
    <t>99311</t>
  </si>
  <si>
    <t>99312</t>
  </si>
  <si>
    <t>99313</t>
  </si>
  <si>
    <t>99314</t>
  </si>
  <si>
    <t>99315</t>
  </si>
  <si>
    <t>99317</t>
  </si>
  <si>
    <t>99318</t>
  </si>
  <si>
    <t>99319</t>
  </si>
  <si>
    <t>99320</t>
  </si>
  <si>
    <t>99321</t>
  </si>
  <si>
    <t>99322</t>
  </si>
  <si>
    <t>99323</t>
  </si>
  <si>
    <t>99324</t>
  </si>
  <si>
    <t>99325</t>
  </si>
  <si>
    <t>99326</t>
  </si>
  <si>
    <t>99327</t>
  </si>
  <si>
    <t>99431</t>
  </si>
  <si>
    <t>CONCRETAGEM DE LAJES EM EDIFICAÇÕES UNIFAMILIARES FEITAS COM SISTEMA DE FÔRMAS MANUSEÁVEIS, COM CONCRETO USINADO BOMBEÁVEL FCK 25 MPA - LANÇAMENTO, ADENSAMENTO E ACABAMENTO (EXCLUSIVE BOMBA LANÇA). AF_06/2015</t>
  </si>
  <si>
    <t>99432</t>
  </si>
  <si>
    <t>CONCRETAGEM DE PAREDES EM EDIFICAÇÕES UNIFAMILIARES FEITAS COM SISTEMA DE FÔRMAS MANUSEÁVEIS, COM CONCRETO USINADO BOMBEÁVEL FCK 25 MPA - LANÇAMENTO, ADENSAMENTO E ACABAMENTO (EXCLUSIVE BOMBA LANÇA). AF_06/2015</t>
  </si>
  <si>
    <t>99433</t>
  </si>
  <si>
    <t>CONCRETAGEM DE PLATIBANDA EM EDIFICAÇÕES UNIFAMILIARES FEITAS COM SISTEMA DE FÔRMAS MANUSEÁVEIS, COM CONCRETO USINADO BOMBEÁVEL FCK 25 MPA, - LANÇAMENTO, ADENSAMENTO E ACABAMENTO (EXCLUSIVE BOMBA LANÇA). AF_06/2015</t>
  </si>
  <si>
    <t>99434</t>
  </si>
  <si>
    <t>CONCRETAGEM DE LAJES EM EDIFICAÇÕES MULTIFAMILIARES FEITAS COM SISTEMA DE FÔRMAS MANUSEÁVEIS, COM CONCRETO USINADO BOMBEÁVEL FCK 25 MPA - LANÇAMENTO, ADENSAMENTO E ACABAMENTO (EXCLUSIVE BOMBA LANÇA). AF_06/2015</t>
  </si>
  <si>
    <t>99435</t>
  </si>
  <si>
    <t>CONCRETAGEM DE PAREDES EM EDIFICAÇÕES MULTIFAMILIARES FEITAS COM SISTEMA DE FÔRMAS MANUSEÁVEIS, COM CONCRETO USINADO BOMBEÁVEL FCK 25 MPA - LANÇAMENTO, ADENSAMENTO E ACABAMENTO (EXCLUSIVE BOMBA LANÇA). AF_06/2015</t>
  </si>
  <si>
    <t>99436</t>
  </si>
  <si>
    <t>CONCRETAGEM DE PLATIBANDA EM EDIFICAÇÕES MULTIFAMILIARES FEITAS COM SISTEMA DE FÔRMAS MANUSEÁVEIS, COM CONCRETO USINADO BOMBEÁVEL FCK 25 MPA - LANÇAMENTO, ADENSAMENTO E ACABAMENTO (EXCLUSIVE BOMBA LANÇA). AF_06/2015</t>
  </si>
  <si>
    <t>99437</t>
  </si>
  <si>
    <t>CONCRETAGEM DE PLATIBANDA EM EDIFICAÇÕES UNIFAMILIARES FEITAS COM SISTEMA DE FÔRMAS MANUSEÁVEIS, COM CONCRETO USINADO AUTOADENSÁVEL FCK 25 MPA - LANÇAMENTO E ACABAMENTO. AF_06/2015</t>
  </si>
  <si>
    <t>99438</t>
  </si>
  <si>
    <t>CONCRETAGEM DE PLATIBANDA EM EDIFICAÇÕES MULTIFAMILIARES FEITAS COM SISTEMA DE FÔRMAS MANUSEÁVEIS, COM CONCRETO USINADO AUTOADENSÁVEL FCK 25 MPA - LANÇAMENTO E ACABAMENTO. AF_06/2015</t>
  </si>
  <si>
    <t>99439</t>
  </si>
  <si>
    <t>CONCRETAGEM DE EDIFICAÇÕES (PAREDES E LAJES) FEITAS COM SISTEMA DE FÔRMAS MANUSEÁVEIS, COM CONCRETO USINADO BOMBEÁVEL FCK 25 MPA - LANÇAMENTO, ADENSAMENTO E ACABAMENTO (EXCLUSIVE BOMBA LANÇA). AF_06/2015</t>
  </si>
  <si>
    <t>99619</t>
  </si>
  <si>
    <t>VÁLVULA DE RETENÇÃO HORIZONTAL, DE BRONZE, ROSCÁVEL, 3/4" - FORNECIMENTO E INSTALAÇÃO. AF_01/2019</t>
  </si>
  <si>
    <t>99620</t>
  </si>
  <si>
    <t>VÁLVULA DE RETENÇÃO HORIZONTAL, DE BRONZE, ROSCÁVEL, 1" - FORNECIMENTO E INSTALAÇÃO. AF_01/2019</t>
  </si>
  <si>
    <t>99621</t>
  </si>
  <si>
    <t>VÁLVULA DE RETENÇÃO HORIZONTAL, DE BRONZE, ROSCÁVEL, 1 1/4" - FORNECIMENTO E INSTALAÇÃO. AF_01/2019</t>
  </si>
  <si>
    <t>99622</t>
  </si>
  <si>
    <t>VÁLVULA DE RETENÇÃO HORIZONTAL, DE BRONZE, ROSCÁVEL, 1 1/2"  - FORNECIMENTO E INSTALAÇÃO. AF_01/2019</t>
  </si>
  <si>
    <t>99623</t>
  </si>
  <si>
    <t>VÁLVULA DE RETENÇÃO HORIZONTAL, DE BRONZE, ROSCÁVEL, 2"  - FORNECIMENTO E INSTALAÇÃO. AF_01/2019</t>
  </si>
  <si>
    <t>99624</t>
  </si>
  <si>
    <t>VÁLVULA DE RETENÇÃO HORIZONTAL, DE BRONZE, ROSCÁVEL, 2 1/2" - FORNECIMENTO E INSTALAÇÃO. AF_01/2019</t>
  </si>
  <si>
    <t>99625</t>
  </si>
  <si>
    <t>VÁLVULA DE RETENÇÃO HORIZONTAL, DE BRONZE, ROSCÁVEL, 3" - FORNECIMENTO E INSTALAÇÃO. AF_01/2019</t>
  </si>
  <si>
    <t>99626</t>
  </si>
  <si>
    <t>VÁLVULA DE RETENÇÃO HORIZONTAL, DE BRONZE, ROSCÁVEL, 4" - FORNECIMENTO E INSTALAÇÃO. AF_01/2019</t>
  </si>
  <si>
    <t>99627</t>
  </si>
  <si>
    <t>VÁLVULA DE RETENÇÃO VERTICAL, DE BRONZE, ROSCÁVEL, 1/2" - FORNECIMENTO E INSTALAÇÃO. AF_01/2019</t>
  </si>
  <si>
    <t>99628</t>
  </si>
  <si>
    <t>VÁLVULA DE RETENÇÃO VERTICAL, DE BRONZE, ROSCÁVEL, 3/4" - FORNECIMENTO E INSTALAÇÃO. AF_01/2019</t>
  </si>
  <si>
    <t>99629</t>
  </si>
  <si>
    <t>VÁLVULA DE RETENÇÃO VERTICAL, DE BRONZE, ROSCÁVEL, 1" - FORNECIMENTO E INSTALAÇÃO. AF_01/2019</t>
  </si>
  <si>
    <t>99630</t>
  </si>
  <si>
    <t>VÁLVULA DE RETENÇÃO VERTICAL, DE BRONZE, ROSCÁVEL, 1 1/4" - FORNECIMENTO E INSTALAÇÃO. AF_01/2019</t>
  </si>
  <si>
    <t>99631</t>
  </si>
  <si>
    <t>VÁLVULA DE RETENÇÃO VERTICAL, DE BRONZE, ROSCÁVEL, 1 1/2" - FORNECIMENTO E INSTALAÇÃO. AF_01/2019</t>
  </si>
  <si>
    <t>99632</t>
  </si>
  <si>
    <t>VÁLVULA DE RETENÇÃO VERTICAL, DE BRONZE, ROSCÁVEL, 2" - FORNECIMENTO E INSTALAÇÃO. AF_01/2019</t>
  </si>
  <si>
    <t>99633</t>
  </si>
  <si>
    <t>VÁLVULA DE RETENÇÃO VERTICAL, DE BRONZE, ROSCÁVEL, 3" - FORNECIMENTO E INSTALAÇÃO. AF_01/2019</t>
  </si>
  <si>
    <t>99634</t>
  </si>
  <si>
    <t>VÁLVULA DE RETENÇÃO VERTICAL, DE BRONZE, ROSCÁVEL, 4" - FORNECIMENTO E INSTALAÇÃO. AF_01/2019</t>
  </si>
  <si>
    <t>99635</t>
  </si>
  <si>
    <t>VÁLVULA DE DESCARGA METÁLICA, BASE 1 1/2 ", ACABAMENTO METALICO CROMADO - FORNECIMENTO E INSTALAÇÃO. AF_01/2019</t>
  </si>
  <si>
    <t>99802</t>
  </si>
  <si>
    <t>LIMPEZA DE PISO CERÂMICO OU PORCELANATO COM VASSOURA A SECO. AF_04/2019</t>
  </si>
  <si>
    <t>99803</t>
  </si>
  <si>
    <t>LIMPEZA DE PISO CERÂMICO OU PORCELANATO COM PANO ÚMIDO. AF_04/2019</t>
  </si>
  <si>
    <t>99805</t>
  </si>
  <si>
    <t>LIMPEZA DE PISO CERÂMICO OU COM PEDRAS RÚSTICAS UTILIZANDO ÁCIDO MURIÁTICO. AF_04/2019</t>
  </si>
  <si>
    <t>99806</t>
  </si>
  <si>
    <t>LIMPEZA DE REVESTIMENTO CERÂMICO EM PAREDE COM PANO ÚMIDO AF_04/2019</t>
  </si>
  <si>
    <t>99808</t>
  </si>
  <si>
    <t>LIMPEZA DE REVESTIMENTO CERÂMICO EM PAREDE UTILIZANDO ÁCIDO MURIÁTICO. AF_04/2019</t>
  </si>
  <si>
    <t>99809</t>
  </si>
  <si>
    <t>LIMPEZA DE PISO DE LADRILHO HIDRÁULICO COM PANO ÚMIDO. AF_04/2019</t>
  </si>
  <si>
    <t>99811</t>
  </si>
  <si>
    <t>LIMPEZA DE CONTRAPISO COM VASSOURA A SECO. AF_04/2019</t>
  </si>
  <si>
    <t>99812</t>
  </si>
  <si>
    <t>LIMPEZA DE LADRILHO HIDRÁULICO EM PAREDE COM PANO ÚMIDO. AF_04/2019</t>
  </si>
  <si>
    <t>99814</t>
  </si>
  <si>
    <t>LIMPEZA DE SUPERFÍCIE COM JATO DE ALTA PRESSÃO. AF_04/2019</t>
  </si>
  <si>
    <t>99822</t>
  </si>
  <si>
    <t>LIMPEZA DE PORTA DE MADEIRA. AF_04/2019</t>
  </si>
  <si>
    <t>99826</t>
  </si>
  <si>
    <t>LIMPEZA DE FORRO REMOVÍVEL COM PANO ÚMIDO. AF_04/2019</t>
  </si>
  <si>
    <t>99829</t>
  </si>
  <si>
    <t>LAVADORA DE ALTA PRESSAO (LAVA-JATO) PARA AGUA FRIA, PRESSAO DE OPERACAO ENTRE 1400 E 1900 LIB/POL2, VAZAO MAXIMA ENTRE 400 E 700 L/H - DEPRECIAÇÃO. AF_04/2019</t>
  </si>
  <si>
    <t>99830</t>
  </si>
  <si>
    <t>LAVADORA DE ALTA PRESSAO (LAVA-JATO) PARA AGUA FRIA, PRESSAO DE OPERACAO ENTRE 1400 E 1900 LIB/POL2, VAZAO MAXIMA ENTRE 400 E 700 L/H - JUROS. AF_04/2019</t>
  </si>
  <si>
    <t>99831</t>
  </si>
  <si>
    <t>LAVADORA DE ALTA PRESSAO (LAVA-JATO) PARA AGUA FRIA, PRESSAO DE OPERACAO ENTRE 1400 E 1900 LIB/POL2, VAZAO MAXIMA ENTRE 400 E 700 L/H - MANUTENÇÃO. AF_04/2019</t>
  </si>
  <si>
    <t>99832</t>
  </si>
  <si>
    <t>LAVADORA DE ALTA PRESSAO (LAVA-JATO) PARA AGUA FRIA, PRESSAO DE OPERACAO ENTRE 1400 E 1900 LIB/POL2, VAZAO MAXIMA ENTRE 400 E 700 L/H - MATERIAIS NA OPERAÇÃO. AF_04/2019</t>
  </si>
  <si>
    <t>99833</t>
  </si>
  <si>
    <t>LAVADORA DE ALTA PRESSAO (LAVA-JATO) PARA AGUA FRIA, PRESSAO DE OPERACAO ENTRE 1400 E 1900 LIB/POL2, VAZAO MAXIMA ENTRE 400 E 700 L/H - CHP DIURNO. AF_04/2019</t>
  </si>
  <si>
    <t>99834</t>
  </si>
  <si>
    <t>LAVADORA DE ALTA PRESSAO (LAVA-JATO) PARA AGUA FRIA, PRESSAO DE OPERACAO ENTRE 1400 E 1900 LIB/POL2, VAZAO MAXIMA ENTRE 400 E 700 L/H - CHI DIURNO. AF_04/2019</t>
  </si>
  <si>
    <t>99837</t>
  </si>
  <si>
    <t>GUARDA-CORPO DE AÇO GALVANIZADO DE 1,10M, MONTANTES TUBULARES DE 1.1/4" ESPAÇADOS DE 1,20M, TRAVESSA SUPERIOR DE 1.1/2", GRADIL FORMADO POR TUBOS HORIZONTAIS DE 1" E VERTICAIS DE 3/4", FIXADO COM CHUMBADOR MECÂNICO. AF_04/2019_P</t>
  </si>
  <si>
    <t>99839</t>
  </si>
  <si>
    <t>99841</t>
  </si>
  <si>
    <t>GUARDA-CORPO PANORÂMICO COM PERFIS DE ALUMÍNIO E VIDRO LAMINADO 8 MM, FIXADO COM CHUMBADOR MECÂNICO. AF_04/2019_P</t>
  </si>
  <si>
    <t>99855</t>
  </si>
  <si>
    <t>CORRIMÃO SIMPLES, DIÂMETRO EXTERNO = 1 1/2", EM AÇO GALVANIZADO. AF_04/2019_P</t>
  </si>
  <si>
    <t>99857</t>
  </si>
  <si>
    <t>CORRIMÃO SIMPLES, DIÂMETRO EXTERNO = 1 1/2", EM ALUMÍNIO. AF_04/2019_P</t>
  </si>
  <si>
    <t>99861</t>
  </si>
  <si>
    <t>GRADIL EM FERRO FIXADO EM VÃOS DE JANELAS, FORMADO POR BARRAS CHATAS DE 25X4,8 MM. AF_04/2019</t>
  </si>
  <si>
    <t>99862</t>
  </si>
  <si>
    <t>GRADIL EM ALUMÍNIO FIXADO EM VÃOS DE JANELAS, FORMADO POR TUBOS DE 3/4". AF_04/2019</t>
  </si>
  <si>
    <t>100066</t>
  </si>
  <si>
    <t>ARMAÇÃO DO SISTEMA DE PAREDES DE CONCRETO, EXECUTADA COMO ARMADURA POSITIVA DE LAJES, TELA Q-196. AF_06/2019</t>
  </si>
  <si>
    <t>100067</t>
  </si>
  <si>
    <t>ARMAÇÃO DO SISTEMA DE PAREDES DE CONCRETO, EXECUTADA COMO REFORÇO, VERGALHÃO DE 5,0 MM DE DIÂMETRO. AF_06/2019</t>
  </si>
  <si>
    <t>100068</t>
  </si>
  <si>
    <t>ARMAÇÃO DO SISTEMA DE PAREDES DE CONCRETO, EXECUTADA COMO REFORÇO, VERGALHÃO DE 12,5 MM DE DIÂMETRO. AF_06/2019</t>
  </si>
  <si>
    <t>100195</t>
  </si>
  <si>
    <t>TRANSPORTE HORIZONTAL MANUAL, DE SACOS DE 50 KG (UNIDADE: KGXKM). AF_07/2019</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</si>
  <si>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</si>
  <si>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</si>
  <si>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</si>
  <si>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</si>
  <si>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</si>
  <si>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</si>
  <si>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</si>
  <si>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</si>
  <si>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</si>
  <si>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</si>
  <si>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</si>
  <si>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</si>
  <si>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</si>
  <si>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</si>
  <si>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</si>
  <si>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</si>
  <si>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</si>
  <si>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</si>
  <si>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100205</t>
  </si>
  <si>
    <t>TRANSPORTE HORIZONTAL COM JERICA DE 60 L, DE MASSA/ GRANEL (UNIDADE: M3XKM). AF_07/2019</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</si>
  <si>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</si>
  <si>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</si>
  <si>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</si>
  <si>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</si>
  <si>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</si>
  <si>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</si>
  <si>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</si>
  <si>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</si>
  <si>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</si>
  <si>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</si>
  <si>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</si>
  <si>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</si>
  <si>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</si>
  <si>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</si>
  <si>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</si>
  <si>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</si>
  <si>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</si>
  <si>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</si>
  <si>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</si>
  <si>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</si>
  <si>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</si>
  <si>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</si>
  <si>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</si>
  <si>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</si>
  <si>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</si>
  <si>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</si>
  <si>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</si>
  <si>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</si>
  <si>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</si>
  <si>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</si>
  <si>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</si>
  <si>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</si>
  <si>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</si>
  <si>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</si>
  <si>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</si>
  <si>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</si>
  <si>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</si>
  <si>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</si>
  <si>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</si>
  <si>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</si>
  <si>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100226</t>
  </si>
  <si>
    <t>TRANSPORTE HORIZONTAL COM CARRINHO PLATAFORMA, DE LATA DE 18 LITROS (UNIDADE: LXKM). AF_07/2019</t>
  </si>
  <si>
    <t>100227</t>
  </si>
  <si>
    <t>TRANSPORTE HORIZONTAL COM CARRINHO RACIONAL, DE LATA DE 18 LITROS (UNIDADE: LXKM). AF_07/2019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</si>
  <si>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</si>
  <si>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</si>
  <si>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</si>
  <si>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</si>
  <si>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</si>
  <si>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</si>
  <si>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</si>
  <si>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</si>
  <si>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</si>
  <si>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</si>
  <si>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</si>
  <si>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</si>
  <si>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</si>
  <si>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</si>
  <si>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</si>
  <si>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</si>
  <si>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</si>
  <si>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</si>
  <si>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100237</t>
  </si>
  <si>
    <t>TRANSPORTE HORIZONTAL MANUAL, DE TUBO DE PVC SOLDÁVEL COM DIÂMETRO MAIOR QUE 60 MM E MENOR OU IGUAL A 85 MM (UNIDADE: MXKM). AF_07/2019</t>
  </si>
  <si>
    <t>100238</t>
  </si>
  <si>
    <t>TRANSPORTE HORIZONTAL MANUAL, DE TUBO DE CPVC COM DIÂMETRO MENOR OU IGUAL A 73 MM (UNIDADE: MXKM). AF_07/2019</t>
  </si>
  <si>
    <t>100239</t>
  </si>
  <si>
    <t>TRANSPORTE HORIZONTAL MANUAL, DE TUBO DE CPVC COM DIÂMETRO MAIOR QUE 73 MM E MENOR OU IGUAL A 89 MM (UNIDADE: MXKM). AF_07/2019</t>
  </si>
  <si>
    <t>100240</t>
  </si>
  <si>
    <t>TRANSPORTE HORIZONTAL MANUAL, DE TUBO DE PPR - PN12 OU PN25 - COM DIÂMETRO MENOR OU IGUAL A 50 MM (UNIDADE: MXKM). AF_07/2019</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</si>
  <si>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</si>
  <si>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</si>
  <si>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</si>
  <si>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</si>
  <si>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</si>
  <si>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</si>
  <si>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</si>
  <si>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</si>
  <si>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</si>
  <si>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</si>
  <si>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</si>
  <si>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</si>
  <si>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</si>
  <si>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</si>
  <si>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</si>
  <si>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</si>
  <si>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</si>
  <si>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</si>
  <si>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</si>
  <si>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</si>
  <si>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</si>
  <si>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</si>
  <si>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</si>
  <si>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</si>
  <si>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</si>
  <si>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</si>
  <si>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</si>
  <si>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</si>
  <si>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</si>
  <si>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</si>
  <si>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</si>
  <si>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</si>
  <si>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</si>
  <si>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</si>
  <si>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</si>
  <si>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</si>
  <si>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</si>
  <si>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</si>
  <si>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</si>
  <si>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</si>
  <si>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</si>
  <si>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</si>
  <si>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</si>
  <si>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</si>
  <si>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</si>
  <si>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</si>
  <si>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</si>
  <si>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</si>
  <si>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</si>
  <si>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</si>
  <si>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100266</t>
  </si>
  <si>
    <t>TRANSPORTE HORIZONTAL MANUAL, DE PORTA (UNIDADE: UNIDXKM). AF_07/2019</t>
  </si>
  <si>
    <t>100267</t>
  </si>
  <si>
    <t>TRANSPORTE VERTICAL MANUAL, 1 PAVIMENTO, DE PORTA (UNIDADE: UNID). AF_07/2019</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</si>
  <si>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</si>
  <si>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</si>
  <si>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</si>
  <si>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</si>
  <si>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</si>
  <si>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</si>
  <si>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</si>
  <si>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</si>
  <si>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</si>
  <si>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</si>
  <si>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</si>
  <si>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</si>
  <si>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</si>
  <si>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</si>
  <si>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</si>
  <si>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</si>
  <si>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</si>
  <si>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</si>
  <si>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</si>
  <si>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</si>
  <si>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100278</t>
  </si>
  <si>
    <t>TRANSPORTE HORIZONTAL MANUAL, DE BACIA SANITÁRIA, CAIXA ACOPLADA, TANQUE OU PIA (UNIDADE: UNIDXKM). AF_07/2019</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</si>
  <si>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</si>
  <si>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</si>
  <si>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</si>
  <si>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</si>
  <si>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</si>
  <si>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</si>
  <si>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</si>
  <si>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</si>
  <si>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</si>
  <si>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</si>
  <si>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</si>
  <si>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</si>
  <si>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</si>
  <si>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</si>
  <si>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</si>
  <si>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</si>
  <si>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100287</t>
  </si>
  <si>
    <t>100288</t>
  </si>
  <si>
    <t>CURSO DE CAPACITAÇÃO PARA VIGIA DIURNO (ENCARGOS COMPLEMENTARES) - HORISTA</t>
  </si>
  <si>
    <t>100289</t>
  </si>
  <si>
    <t>VIGIA DIURNO COM ENCARGOS COMPLEMENTARES</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</si>
  <si>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</si>
  <si>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</si>
  <si>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</si>
  <si>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</si>
  <si>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</si>
  <si>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</si>
  <si>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</si>
  <si>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</si>
  <si>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</si>
  <si>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</si>
  <si>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</si>
  <si>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</si>
  <si>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</si>
  <si>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</si>
  <si>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100297</t>
  </si>
  <si>
    <t>CURSO DE CAPACITAÇÃO PARA ENGENHEIRO CIVIL PLENO (ENCARGOS COMPLEMENTARES) - HORISTA</t>
  </si>
  <si>
    <t>100298</t>
  </si>
  <si>
    <t>CURSO DE CAPACITAÇÃO PARA MECÂNICO DE REFRIGERAÇÃO (ENCARGOS COMPLEMENTARES) - HORISTA</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</si>
  <si>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</si>
  <si>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</si>
  <si>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</si>
  <si>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</si>
  <si>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</si>
  <si>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</si>
  <si>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</si>
  <si>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</si>
  <si>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</si>
  <si>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</si>
  <si>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</si>
  <si>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</si>
  <si>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</si>
  <si>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</si>
  <si>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</si>
  <si>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</si>
  <si>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</si>
  <si>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</si>
  <si>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</si>
  <si>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</si>
  <si>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100309</t>
  </si>
  <si>
    <t>TÉCNICO EM SEGURANÇA DO TRABALHO COM ENCARGOS COMPLEMENTARES</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</si>
  <si>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</si>
  <si>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</si>
  <si>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</si>
  <si>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</si>
  <si>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</si>
  <si>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</si>
  <si>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</si>
  <si>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</si>
  <si>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</si>
  <si>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</si>
  <si>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</si>
  <si>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</si>
  <si>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</si>
  <si>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</si>
  <si>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</si>
  <si>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</si>
  <si>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</si>
  <si>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</si>
  <si>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</si>
  <si>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100322</t>
  </si>
  <si>
    <t>100323</t>
  </si>
  <si>
    <t>100324</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</si>
  <si>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</si>
  <si>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</si>
  <si>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</si>
  <si>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</si>
  <si>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</si>
  <si>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</si>
  <si>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</si>
  <si>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</si>
  <si>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</si>
  <si>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</si>
  <si>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</si>
  <si>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</si>
  <si>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</si>
  <si>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</si>
  <si>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</si>
  <si>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</si>
  <si>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</si>
  <si>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</si>
  <si>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</si>
  <si>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</si>
  <si>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</si>
  <si>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</si>
  <si>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</si>
  <si>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</si>
  <si>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</si>
  <si>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</si>
  <si>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</si>
  <si>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</si>
  <si>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</si>
  <si>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</si>
  <si>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</si>
  <si>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</si>
  <si>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100349</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</si>
  <si>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</si>
  <si>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</si>
  <si>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</si>
  <si>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</si>
  <si>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</si>
  <si>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</si>
  <si>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</si>
  <si>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</si>
  <si>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</si>
  <si>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</si>
  <si>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</si>
  <si>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</si>
  <si>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</si>
  <si>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</si>
  <si>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</si>
  <si>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</si>
  <si>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</si>
  <si>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</si>
  <si>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</si>
  <si>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</si>
  <si>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</si>
  <si>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</si>
  <si>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</si>
  <si>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</si>
  <si>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</si>
  <si>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</si>
  <si>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</si>
  <si>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</si>
  <si>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</si>
  <si>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</si>
  <si>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</si>
  <si>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</si>
  <si>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</si>
  <si>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</si>
  <si>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</si>
  <si>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</si>
  <si>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</si>
  <si>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</si>
  <si>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</si>
  <si>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</si>
  <si>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</si>
  <si>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100378</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</si>
  <si>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</si>
  <si>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</si>
  <si>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</si>
  <si>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</si>
  <si>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</si>
  <si>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</si>
  <si>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100382</t>
  </si>
  <si>
    <t>FABRICAÇÃO E INSTALAÇÃO DE PONTALETES DE MADEIRA NÃO APARELHADA PARA TELHADOS COM ATÉ 2 ÁGUAS E COM TELHA ONDULADA DE FIBROCIMENTO, ALUMÍNIO OU PLÁSTICA EM EDIFÍCIO RESIDENCIAL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</si>
  <si>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</si>
  <si>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</si>
  <si>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</si>
  <si>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</si>
  <si>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</si>
  <si>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</si>
  <si>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</si>
  <si>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</si>
  <si>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</si>
  <si>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</si>
  <si>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</si>
  <si>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</si>
  <si>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</si>
  <si>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</si>
  <si>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</si>
  <si>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</si>
  <si>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</si>
  <si>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</si>
  <si>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</si>
  <si>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</si>
  <si>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100393</t>
  </si>
  <si>
    <t>RETIRADA E RECOLOCAÇÃO DE CAIBRO EM TELHADOS DE ATÉ 2 ÁGUAS COM TELHA CERÂMICA CAPA-CANAL, INCLUSO TRANSPORTE VERTICAL. AF_07/2019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</si>
  <si>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</si>
  <si>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</si>
  <si>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</si>
  <si>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</si>
  <si>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100434</t>
  </si>
  <si>
    <t>100435</t>
  </si>
  <si>
    <t>100464</t>
  </si>
  <si>
    <t>100465</t>
  </si>
  <si>
    <t>100466</t>
  </si>
  <si>
    <t>100468</t>
  </si>
  <si>
    <t>100469</t>
  </si>
  <si>
    <t>100470</t>
  </si>
  <si>
    <t>100472</t>
  </si>
  <si>
    <t>100473</t>
  </si>
  <si>
    <t>100474</t>
  </si>
  <si>
    <t>100475</t>
  </si>
  <si>
    <t>100477</t>
  </si>
  <si>
    <t>100478</t>
  </si>
  <si>
    <t>100479</t>
  </si>
  <si>
    <t>100480</t>
  </si>
  <si>
    <t>100481</t>
  </si>
  <si>
    <t>100483</t>
  </si>
  <si>
    <t>100484</t>
  </si>
  <si>
    <t>100485</t>
  </si>
  <si>
    <t>100486</t>
  </si>
  <si>
    <t>100487</t>
  </si>
  <si>
    <t>100488</t>
  </si>
  <si>
    <t>100489</t>
  </si>
  <si>
    <t>100490</t>
  </si>
  <si>
    <t>100491</t>
  </si>
  <si>
    <t>100492</t>
  </si>
  <si>
    <t>100533</t>
  </si>
  <si>
    <t>100534</t>
  </si>
  <si>
    <t>100535</t>
  </si>
  <si>
    <t>100536</t>
  </si>
  <si>
    <t>100556</t>
  </si>
  <si>
    <t>100557</t>
  </si>
  <si>
    <t>100560</t>
  </si>
  <si>
    <t>100561</t>
  </si>
  <si>
    <t>100562</t>
  </si>
  <si>
    <t>100563</t>
  </si>
  <si>
    <t>100564</t>
  </si>
  <si>
    <t>100565</t>
  </si>
  <si>
    <t>100566</t>
  </si>
  <si>
    <t>100567</t>
  </si>
  <si>
    <t>100568</t>
  </si>
  <si>
    <t>100569</t>
  </si>
  <si>
    <t>100570</t>
  </si>
  <si>
    <t>100571</t>
  </si>
  <si>
    <t>100572</t>
  </si>
  <si>
    <t>100573</t>
  </si>
  <si>
    <t>100575</t>
  </si>
  <si>
    <t>100577</t>
  </si>
  <si>
    <t>100578</t>
  </si>
  <si>
    <t>100579</t>
  </si>
  <si>
    <t>100580</t>
  </si>
  <si>
    <t>100581</t>
  </si>
  <si>
    <t>100582</t>
  </si>
  <si>
    <t>100583</t>
  </si>
  <si>
    <t>100584</t>
  </si>
  <si>
    <t>100585</t>
  </si>
  <si>
    <t>100586</t>
  </si>
  <si>
    <t>100587</t>
  </si>
  <si>
    <t>100588</t>
  </si>
  <si>
    <t>100589</t>
  </si>
  <si>
    <t>100590</t>
  </si>
  <si>
    <t>100591</t>
  </si>
  <si>
    <t>100592</t>
  </si>
  <si>
    <t>100593</t>
  </si>
  <si>
    <t>100594</t>
  </si>
  <si>
    <t>100595</t>
  </si>
  <si>
    <t>100596</t>
  </si>
  <si>
    <t>100597</t>
  </si>
  <si>
    <t>100598</t>
  </si>
  <si>
    <t>100599</t>
  </si>
  <si>
    <t>100600</t>
  </si>
  <si>
    <t>100601</t>
  </si>
  <si>
    <t>100602</t>
  </si>
  <si>
    <t>100603</t>
  </si>
  <si>
    <t>100604</t>
  </si>
  <si>
    <t>100605</t>
  </si>
  <si>
    <t>100606</t>
  </si>
  <si>
    <t>100607</t>
  </si>
  <si>
    <t>100608</t>
  </si>
  <si>
    <t>100609</t>
  </si>
  <si>
    <t>100610</t>
  </si>
  <si>
    <t>100611</t>
  </si>
  <si>
    <t>100612</t>
  </si>
  <si>
    <t>100613</t>
  </si>
  <si>
    <t>100614</t>
  </si>
  <si>
    <t>100615</t>
  </si>
  <si>
    <t>100616</t>
  </si>
  <si>
    <t>100617</t>
  </si>
  <si>
    <t>100618</t>
  </si>
  <si>
    <t>100619</t>
  </si>
  <si>
    <t>100620</t>
  </si>
  <si>
    <t>100621</t>
  </si>
  <si>
    <t>100622</t>
  </si>
  <si>
    <t>100623</t>
  </si>
  <si>
    <t>100624</t>
  </si>
  <si>
    <t>100625</t>
  </si>
  <si>
    <t>100637</t>
  </si>
  <si>
    <t>100638</t>
  </si>
  <si>
    <t>100639</t>
  </si>
  <si>
    <t>100640</t>
  </si>
  <si>
    <t>100641</t>
  </si>
  <si>
    <t>100642</t>
  </si>
  <si>
    <t>100643</t>
  </si>
  <si>
    <t>100644</t>
  </si>
  <si>
    <t>100645</t>
  </si>
  <si>
    <t>100646</t>
  </si>
  <si>
    <t>100647</t>
  </si>
  <si>
    <t>100648</t>
  </si>
  <si>
    <t>100651</t>
  </si>
  <si>
    <t>100652</t>
  </si>
  <si>
    <t>100653</t>
  </si>
  <si>
    <t>100654</t>
  </si>
  <si>
    <t>100655</t>
  </si>
  <si>
    <t>100656</t>
  </si>
  <si>
    <t>100657</t>
  </si>
  <si>
    <t>100658</t>
  </si>
  <si>
    <t>100659</t>
  </si>
  <si>
    <t>100660</t>
  </si>
  <si>
    <t>100665</t>
  </si>
  <si>
    <t>100666</t>
  </si>
  <si>
    <t>100667</t>
  </si>
  <si>
    <t>100668</t>
  </si>
  <si>
    <t>100669</t>
  </si>
  <si>
    <t>100670</t>
  </si>
  <si>
    <t>100671</t>
  </si>
  <si>
    <t>100672</t>
  </si>
  <si>
    <t>100674</t>
  </si>
  <si>
    <t>100675</t>
  </si>
  <si>
    <t>100676</t>
  </si>
  <si>
    <t>100678</t>
  </si>
  <si>
    <t>100679</t>
  </si>
  <si>
    <t>100680</t>
  </si>
  <si>
    <t>100681</t>
  </si>
  <si>
    <t>100682</t>
  </si>
  <si>
    <t>100683</t>
  </si>
  <si>
    <t>100684</t>
  </si>
  <si>
    <t>100685</t>
  </si>
  <si>
    <t>100686</t>
  </si>
  <si>
    <t>100687</t>
  </si>
  <si>
    <t>100688</t>
  </si>
  <si>
    <t>100689</t>
  </si>
  <si>
    <t>100690</t>
  </si>
  <si>
    <t>100691</t>
  </si>
  <si>
    <t>100692</t>
  </si>
  <si>
    <t>100693</t>
  </si>
  <si>
    <t>100694</t>
  </si>
  <si>
    <t>100695</t>
  </si>
  <si>
    <t>100696</t>
  </si>
  <si>
    <t>100697</t>
  </si>
  <si>
    <t>100698</t>
  </si>
  <si>
    <t>100699</t>
  </si>
  <si>
    <t>100700</t>
  </si>
  <si>
    <t>100701</t>
  </si>
  <si>
    <t>100702</t>
  </si>
  <si>
    <t>100703</t>
  </si>
  <si>
    <t>100704</t>
  </si>
  <si>
    <t>100705</t>
  </si>
  <si>
    <t>100706</t>
  </si>
  <si>
    <t>100707</t>
  </si>
  <si>
    <t>100708</t>
  </si>
  <si>
    <t>100709</t>
  </si>
  <si>
    <t>100710</t>
  </si>
  <si>
    <t>100712</t>
  </si>
  <si>
    <t>100716</t>
  </si>
  <si>
    <t>100717</t>
  </si>
  <si>
    <t>100718</t>
  </si>
  <si>
    <t>100719</t>
  </si>
  <si>
    <t>100720</t>
  </si>
  <si>
    <t>100721</t>
  </si>
  <si>
    <t>100722</t>
  </si>
  <si>
    <t>100723</t>
  </si>
  <si>
    <t>100724</t>
  </si>
  <si>
    <t>100725</t>
  </si>
  <si>
    <t>100726</t>
  </si>
  <si>
    <t>100727</t>
  </si>
  <si>
    <t>100728</t>
  </si>
  <si>
    <t>100729</t>
  </si>
  <si>
    <t>100730</t>
  </si>
  <si>
    <t>100733</t>
  </si>
  <si>
    <t>100734</t>
  </si>
  <si>
    <t>100735</t>
  </si>
  <si>
    <t>100736</t>
  </si>
  <si>
    <t>100739</t>
  </si>
  <si>
    <t>100740</t>
  </si>
  <si>
    <t>100741</t>
  </si>
  <si>
    <t>100742</t>
  </si>
  <si>
    <t>100743</t>
  </si>
  <si>
    <t>100744</t>
  </si>
  <si>
    <t>100745</t>
  </si>
  <si>
    <t>100746</t>
  </si>
  <si>
    <t>100747</t>
  </si>
  <si>
    <t>100748</t>
  </si>
  <si>
    <t>100749</t>
  </si>
  <si>
    <t>100750</t>
  </si>
  <si>
    <t>100751</t>
  </si>
  <si>
    <t>100752</t>
  </si>
  <si>
    <t>100753</t>
  </si>
  <si>
    <t>100754</t>
  </si>
  <si>
    <t>100757</t>
  </si>
  <si>
    <t>100758</t>
  </si>
  <si>
    <t>100759</t>
  </si>
  <si>
    <t>100760</t>
  </si>
  <si>
    <t>100761</t>
  </si>
  <si>
    <t>100762</t>
  </si>
  <si>
    <t>100763</t>
  </si>
  <si>
    <t>100764</t>
  </si>
  <si>
    <t>100765</t>
  </si>
  <si>
    <t>100766</t>
  </si>
  <si>
    <t>100767</t>
  </si>
  <si>
    <t>100768</t>
  </si>
  <si>
    <t>100769</t>
  </si>
  <si>
    <t>100770</t>
  </si>
  <si>
    <t>100771</t>
  </si>
  <si>
    <t>100772</t>
  </si>
  <si>
    <t>100773</t>
  </si>
  <si>
    <t>100774</t>
  </si>
  <si>
    <t>100775</t>
  </si>
  <si>
    <t>100776</t>
  </si>
  <si>
    <t>100777</t>
  </si>
  <si>
    <t>100778</t>
  </si>
  <si>
    <t>100788</t>
  </si>
  <si>
    <t>100791</t>
  </si>
  <si>
    <t>100792</t>
  </si>
  <si>
    <t>100793</t>
  </si>
  <si>
    <t>100794</t>
  </si>
  <si>
    <t>100803</t>
  </si>
  <si>
    <t>100804</t>
  </si>
  <si>
    <t>100805</t>
  </si>
  <si>
    <t>100806</t>
  </si>
  <si>
    <t>100848</t>
  </si>
  <si>
    <t>100849</t>
  </si>
  <si>
    <t>100851</t>
  </si>
  <si>
    <t>100852</t>
  </si>
  <si>
    <t>100854</t>
  </si>
  <si>
    <t>100855</t>
  </si>
  <si>
    <t>100856</t>
  </si>
  <si>
    <t>100857</t>
  </si>
  <si>
    <t>100858</t>
  </si>
  <si>
    <t>100860</t>
  </si>
  <si>
    <t>100861</t>
  </si>
  <si>
    <t>100862</t>
  </si>
  <si>
    <t>100863</t>
  </si>
  <si>
    <t>100864</t>
  </si>
  <si>
    <t>100865</t>
  </si>
  <si>
    <t>100866</t>
  </si>
  <si>
    <t>100867</t>
  </si>
  <si>
    <t>100868</t>
  </si>
  <si>
    <t>100869</t>
  </si>
  <si>
    <t>100870</t>
  </si>
  <si>
    <t>100871</t>
  </si>
  <si>
    <t>100872</t>
  </si>
  <si>
    <t>100873</t>
  </si>
  <si>
    <t>100874</t>
  </si>
  <si>
    <t>100875</t>
  </si>
  <si>
    <t>100889</t>
  </si>
  <si>
    <t>100890</t>
  </si>
  <si>
    <t>100892</t>
  </si>
  <si>
    <t>100893</t>
  </si>
  <si>
    <t>100894</t>
  </si>
  <si>
    <t>100896</t>
  </si>
  <si>
    <t>100897</t>
  </si>
  <si>
    <t>100898</t>
  </si>
  <si>
    <t>100899</t>
  </si>
  <si>
    <t>100900</t>
  </si>
  <si>
    <t>100902</t>
  </si>
  <si>
    <t>100903</t>
  </si>
  <si>
    <t>100904</t>
  </si>
  <si>
    <t>100905</t>
  </si>
  <si>
    <t>100906</t>
  </si>
  <si>
    <t>100919</t>
  </si>
  <si>
    <t>100920</t>
  </si>
  <si>
    <t>100921</t>
  </si>
  <si>
    <t>100922</t>
  </si>
  <si>
    <t>100923</t>
  </si>
  <si>
    <t>101020</t>
  </si>
  <si>
    <t>101021</t>
  </si>
  <si>
    <t>101022</t>
  </si>
  <si>
    <t>101023</t>
  </si>
  <si>
    <t>101024</t>
  </si>
  <si>
    <t>101025</t>
  </si>
  <si>
    <t>101026</t>
  </si>
  <si>
    <t>101027</t>
  </si>
  <si>
    <t>101090</t>
  </si>
  <si>
    <t>101091</t>
  </si>
  <si>
    <t>101092</t>
  </si>
  <si>
    <t>101093</t>
  </si>
  <si>
    <t>101094</t>
  </si>
  <si>
    <t>101096</t>
  </si>
  <si>
    <t>101097</t>
  </si>
  <si>
    <t>101098</t>
  </si>
  <si>
    <t>101099</t>
  </si>
  <si>
    <t>101100</t>
  </si>
  <si>
    <t>101101</t>
  </si>
  <si>
    <t>101102</t>
  </si>
  <si>
    <t>101103</t>
  </si>
  <si>
    <t>101104</t>
  </si>
  <si>
    <t>101105</t>
  </si>
  <si>
    <t>101106</t>
  </si>
  <si>
    <t>101107</t>
  </si>
  <si>
    <t>101108</t>
  </si>
  <si>
    <t>101109</t>
  </si>
  <si>
    <t>101110</t>
  </si>
  <si>
    <t>101111</t>
  </si>
  <si>
    <t>101112</t>
  </si>
  <si>
    <t>101113</t>
  </si>
  <si>
    <t>101154</t>
  </si>
  <si>
    <t>101155</t>
  </si>
  <si>
    <t>101156</t>
  </si>
  <si>
    <t>101159</t>
  </si>
  <si>
    <t>101161</t>
  </si>
  <si>
    <t>101162</t>
  </si>
  <si>
    <t>101163</t>
  </si>
  <si>
    <t>101164</t>
  </si>
  <si>
    <t>101165</t>
  </si>
  <si>
    <t>101166</t>
  </si>
  <si>
    <t>101167</t>
  </si>
  <si>
    <t>101168</t>
  </si>
  <si>
    <t>101169</t>
  </si>
  <si>
    <t>101170</t>
  </si>
  <si>
    <t>101171</t>
  </si>
  <si>
    <t>101172</t>
  </si>
  <si>
    <t>101173</t>
  </si>
  <si>
    <t>101174</t>
  </si>
  <si>
    <t>101175</t>
  </si>
  <si>
    <t>101176</t>
  </si>
  <si>
    <t>101188</t>
  </si>
  <si>
    <t>101189</t>
  </si>
  <si>
    <t>101190</t>
  </si>
  <si>
    <t>101191</t>
  </si>
  <si>
    <t>101192</t>
  </si>
  <si>
    <t>101193</t>
  </si>
  <si>
    <t>101194</t>
  </si>
  <si>
    <t>101197</t>
  </si>
  <si>
    <t>101198</t>
  </si>
  <si>
    <t>101199</t>
  </si>
  <si>
    <t>101200</t>
  </si>
  <si>
    <t>101201</t>
  </si>
  <si>
    <t>101202</t>
  </si>
  <si>
    <t>101203</t>
  </si>
  <si>
    <t>101204</t>
  </si>
  <si>
    <t>101205</t>
  </si>
  <si>
    <t>101206</t>
  </si>
  <si>
    <t>101207</t>
  </si>
  <si>
    <t>101208</t>
  </si>
  <si>
    <t>101209</t>
  </si>
  <si>
    <t>101210</t>
  </si>
  <si>
    <t>101211</t>
  </si>
  <si>
    <t>101212</t>
  </si>
  <si>
    <t>101213</t>
  </si>
  <si>
    <t>101214</t>
  </si>
  <si>
    <t>101215</t>
  </si>
  <si>
    <t>101216</t>
  </si>
  <si>
    <t>101217</t>
  </si>
  <si>
    <t>101218</t>
  </si>
  <si>
    <t>101219</t>
  </si>
  <si>
    <t>101220</t>
  </si>
  <si>
    <t>101221</t>
  </si>
  <si>
    <t>101222</t>
  </si>
  <si>
    <t>101223</t>
  </si>
  <si>
    <t>101224</t>
  </si>
  <si>
    <t>101225</t>
  </si>
  <si>
    <t>101226</t>
  </si>
  <si>
    <t>101227</t>
  </si>
  <si>
    <t>101228</t>
  </si>
  <si>
    <t>101229</t>
  </si>
  <si>
    <t>101230</t>
  </si>
  <si>
    <t>101231</t>
  </si>
  <si>
    <t>101232</t>
  </si>
  <si>
    <t>101233</t>
  </si>
  <si>
    <t>101234</t>
  </si>
  <si>
    <t>101235</t>
  </si>
  <si>
    <t>101236</t>
  </si>
  <si>
    <t>101237</t>
  </si>
  <si>
    <t>101238</t>
  </si>
  <si>
    <t>101239</t>
  </si>
  <si>
    <t>101240</t>
  </si>
  <si>
    <t>101241</t>
  </si>
  <si>
    <t>101242</t>
  </si>
  <si>
    <t>101243</t>
  </si>
  <si>
    <t>101244</t>
  </si>
  <si>
    <t>101245</t>
  </si>
  <si>
    <t>101246</t>
  </si>
  <si>
    <t>101247</t>
  </si>
  <si>
    <t>101248</t>
  </si>
  <si>
    <t>101249</t>
  </si>
  <si>
    <t>101250</t>
  </si>
  <si>
    <t>101251</t>
  </si>
  <si>
    <t>101252</t>
  </si>
  <si>
    <t>101253</t>
  </si>
  <si>
    <t>101254</t>
  </si>
  <si>
    <t>101255</t>
  </si>
  <si>
    <t>101256</t>
  </si>
  <si>
    <t>101257</t>
  </si>
  <si>
    <t>101258</t>
  </si>
  <si>
    <t>101259</t>
  </si>
  <si>
    <t>101260</t>
  </si>
  <si>
    <t>101261</t>
  </si>
  <si>
    <t>101262</t>
  </si>
  <si>
    <t>101263</t>
  </si>
  <si>
    <t>101264</t>
  </si>
  <si>
    <t>101265</t>
  </si>
  <si>
    <t>101266</t>
  </si>
  <si>
    <t>101267</t>
  </si>
  <si>
    <t>101268</t>
  </si>
  <si>
    <t>101269</t>
  </si>
  <si>
    <t>101270</t>
  </si>
  <si>
    <t>101271</t>
  </si>
  <si>
    <t>101272</t>
  </si>
  <si>
    <t>101273</t>
  </si>
  <si>
    <t>101274</t>
  </si>
  <si>
    <t>101275</t>
  </si>
  <si>
    <t>101276</t>
  </si>
  <si>
    <t>101277</t>
  </si>
  <si>
    <t>101284</t>
  </si>
  <si>
    <t>101285</t>
  </si>
  <si>
    <t>101286</t>
  </si>
  <si>
    <t>101287</t>
  </si>
  <si>
    <t>101288</t>
  </si>
  <si>
    <t>101289</t>
  </si>
  <si>
    <t>101290</t>
  </si>
  <si>
    <t>101291</t>
  </si>
  <si>
    <t>101292</t>
  </si>
  <si>
    <t>101293</t>
  </si>
  <si>
    <t>101294</t>
  </si>
  <si>
    <t>101295</t>
  </si>
  <si>
    <t>101296</t>
  </si>
  <si>
    <t>101297</t>
  </si>
  <si>
    <t>101298</t>
  </si>
  <si>
    <t>101299</t>
  </si>
  <si>
    <t>101300</t>
  </si>
  <si>
    <t>101301</t>
  </si>
  <si>
    <t>101302</t>
  </si>
  <si>
    <t>101303</t>
  </si>
  <si>
    <t>101304</t>
  </si>
  <si>
    <t>101305</t>
  </si>
  <si>
    <t>101307</t>
  </si>
  <si>
    <t>101308</t>
  </si>
  <si>
    <t>101309</t>
  </si>
  <si>
    <t>101310</t>
  </si>
  <si>
    <t>101311</t>
  </si>
  <si>
    <t>101312</t>
  </si>
  <si>
    <t>101313</t>
  </si>
  <si>
    <t>101314</t>
  </si>
  <si>
    <t>101315</t>
  </si>
  <si>
    <t>101316</t>
  </si>
  <si>
    <t>101317</t>
  </si>
  <si>
    <t>101318</t>
  </si>
  <si>
    <t>101319</t>
  </si>
  <si>
    <t>101320</t>
  </si>
  <si>
    <t>101322</t>
  </si>
  <si>
    <t>101323</t>
  </si>
  <si>
    <t>101324</t>
  </si>
  <si>
    <t>101325</t>
  </si>
  <si>
    <t>101326</t>
  </si>
  <si>
    <t>101327</t>
  </si>
  <si>
    <t>101328</t>
  </si>
  <si>
    <t>101329</t>
  </si>
  <si>
    <t>101330</t>
  </si>
  <si>
    <t>101331</t>
  </si>
  <si>
    <t>101332</t>
  </si>
  <si>
    <t>101333</t>
  </si>
  <si>
    <t>101334</t>
  </si>
  <si>
    <t>101335</t>
  </si>
  <si>
    <t>101336</t>
  </si>
  <si>
    <t>101337</t>
  </si>
  <si>
    <t>101338</t>
  </si>
  <si>
    <t>101339</t>
  </si>
  <si>
    <t>101340</t>
  </si>
  <si>
    <t>101341</t>
  </si>
  <si>
    <t>101342</t>
  </si>
  <si>
    <t>101343</t>
  </si>
  <si>
    <t>101344</t>
  </si>
  <si>
    <t>101345</t>
  </si>
  <si>
    <t>101346</t>
  </si>
  <si>
    <t>101347</t>
  </si>
  <si>
    <t>101348</t>
  </si>
  <si>
    <t>101349</t>
  </si>
  <si>
    <t>101350</t>
  </si>
  <si>
    <t>101351</t>
  </si>
  <si>
    <t>101352</t>
  </si>
  <si>
    <t>101353</t>
  </si>
  <si>
    <t>101354</t>
  </si>
  <si>
    <t>101355</t>
  </si>
  <si>
    <t>101356</t>
  </si>
  <si>
    <t>101357</t>
  </si>
  <si>
    <t>101358</t>
  </si>
  <si>
    <t>101359</t>
  </si>
  <si>
    <t>101360</t>
  </si>
  <si>
    <t>101361</t>
  </si>
  <si>
    <t>101362</t>
  </si>
  <si>
    <t>101363</t>
  </si>
  <si>
    <t>101364</t>
  </si>
  <si>
    <t>101365</t>
  </si>
  <si>
    <t>101366</t>
  </si>
  <si>
    <t>101367</t>
  </si>
  <si>
    <t>101368</t>
  </si>
  <si>
    <t>101369</t>
  </si>
  <si>
    <t>101370</t>
  </si>
  <si>
    <t>101371</t>
  </si>
  <si>
    <t>101372</t>
  </si>
  <si>
    <t>101373</t>
  </si>
  <si>
    <t>101374</t>
  </si>
  <si>
    <t>101375</t>
  </si>
  <si>
    <t>101376</t>
  </si>
  <si>
    <t>101377</t>
  </si>
  <si>
    <t>101378</t>
  </si>
  <si>
    <t>101379</t>
  </si>
  <si>
    <t>101380</t>
  </si>
  <si>
    <t>101381</t>
  </si>
  <si>
    <t>101382</t>
  </si>
  <si>
    <t>101383</t>
  </si>
  <si>
    <t>101384</t>
  </si>
  <si>
    <t>101385</t>
  </si>
  <si>
    <t>101386</t>
  </si>
  <si>
    <t>101387</t>
  </si>
  <si>
    <t>101388</t>
  </si>
  <si>
    <t>101389</t>
  </si>
  <si>
    <t>101390</t>
  </si>
  <si>
    <t>101391</t>
  </si>
  <si>
    <t>101392</t>
  </si>
  <si>
    <t>101394</t>
  </si>
  <si>
    <t>101395</t>
  </si>
  <si>
    <t>101396</t>
  </si>
  <si>
    <t>101397</t>
  </si>
  <si>
    <t>101398</t>
  </si>
  <si>
    <t>101399</t>
  </si>
  <si>
    <t>101400</t>
  </si>
  <si>
    <t>101401</t>
  </si>
  <si>
    <t>101402</t>
  </si>
  <si>
    <t>101403</t>
  </si>
  <si>
    <t>101404</t>
  </si>
  <si>
    <t>101405</t>
  </si>
  <si>
    <t>101407</t>
  </si>
  <si>
    <t>101408</t>
  </si>
  <si>
    <t>101409</t>
  </si>
  <si>
    <t>101410</t>
  </si>
  <si>
    <t>101411</t>
  </si>
  <si>
    <t>101412</t>
  </si>
  <si>
    <t>101413</t>
  </si>
  <si>
    <t>101414</t>
  </si>
  <si>
    <t>101415</t>
  </si>
  <si>
    <t>101416</t>
  </si>
  <si>
    <t>101417</t>
  </si>
  <si>
    <t>101418</t>
  </si>
  <si>
    <t>101419</t>
  </si>
  <si>
    <t>101420</t>
  </si>
  <si>
    <t>101421</t>
  </si>
  <si>
    <t>101422</t>
  </si>
  <si>
    <t>101423</t>
  </si>
  <si>
    <t>101424</t>
  </si>
  <si>
    <t>101425</t>
  </si>
  <si>
    <t>101426</t>
  </si>
  <si>
    <t>101427</t>
  </si>
  <si>
    <t>101428</t>
  </si>
  <si>
    <t>101429</t>
  </si>
  <si>
    <t>101430</t>
  </si>
  <si>
    <t>101431</t>
  </si>
  <si>
    <t>101432</t>
  </si>
  <si>
    <t>101433</t>
  </si>
  <si>
    <t>101434</t>
  </si>
  <si>
    <t>101435</t>
  </si>
  <si>
    <t>101436</t>
  </si>
  <si>
    <t>101437</t>
  </si>
  <si>
    <t>101438</t>
  </si>
  <si>
    <t>101439</t>
  </si>
  <si>
    <t>101440</t>
  </si>
  <si>
    <t>101441</t>
  </si>
  <si>
    <t>101442</t>
  </si>
  <si>
    <t>101443</t>
  </si>
  <si>
    <t>101444</t>
  </si>
  <si>
    <t>101445</t>
  </si>
  <si>
    <t>101446</t>
  </si>
  <si>
    <t>101447</t>
  </si>
  <si>
    <t>101448</t>
  </si>
  <si>
    <t>101449</t>
  </si>
  <si>
    <t>101450</t>
  </si>
  <si>
    <t>101451</t>
  </si>
  <si>
    <t>101452</t>
  </si>
  <si>
    <t>101453</t>
  </si>
  <si>
    <t>101454</t>
  </si>
  <si>
    <t>101455</t>
  </si>
  <si>
    <t>101456</t>
  </si>
  <si>
    <t>101457</t>
  </si>
  <si>
    <t>101458</t>
  </si>
  <si>
    <t>101459</t>
  </si>
  <si>
    <t>101460</t>
  </si>
  <si>
    <t>IUA0001</t>
  </si>
  <si>
    <t>Fornecimento e plantio de muda de arbusto florífero, clusia/gardenia/moreia branca/azaléia ou equivalente da região, h= 50cm a 70cm.</t>
  </si>
  <si>
    <t>IUA0002</t>
  </si>
  <si>
    <t>Fornecimento e plantio de arbusto Taioba, h = 50cm a 70cm.</t>
  </si>
  <si>
    <t>IUA0003</t>
  </si>
  <si>
    <t>Terra vegetal (ensacada) - Fornecimento e aplicação.</t>
  </si>
  <si>
    <t>IUA0004</t>
  </si>
  <si>
    <t>Fertilizante NPK - 10:10:10 - Fornecimento e aplicação.</t>
  </si>
  <si>
    <t>IUC10001</t>
  </si>
  <si>
    <t>Defensa semi-maleável simples (fornecimento / implantação)</t>
  </si>
  <si>
    <t>IUC10002</t>
  </si>
  <si>
    <t>Rampa de acessibilidade conforme projeto</t>
  </si>
  <si>
    <t>IUC10003</t>
  </si>
  <si>
    <t>Concreto não estrutural, consumo 210kg/m3, preparo com betoneira, sem lançamento</t>
  </si>
  <si>
    <t>IUC10004</t>
  </si>
  <si>
    <t>Lastro de brita</t>
  </si>
  <si>
    <t>IUC10005</t>
  </si>
  <si>
    <t>Execução de lastro em concreto (1:2,5:6), preparo manual</t>
  </si>
  <si>
    <t>IUC10006</t>
  </si>
  <si>
    <t>Proteção mecânica de superfície com argamassa de cimento e areia, traço 1:3, e=2 cm.</t>
  </si>
  <si>
    <t>IUC10007</t>
  </si>
  <si>
    <t>Reboco traço 1:3 (cimento e areia média não peneirada), preparo manual da argamassa</t>
  </si>
  <si>
    <t>IUC10008</t>
  </si>
  <si>
    <t>Retirada de árvore com motosserra com diâmetro › ou = 30cm, incluindo remoção de raiz, inclusive bota-fora.</t>
  </si>
  <si>
    <t>IUC10009</t>
  </si>
  <si>
    <t>Pintura a base de cal e fixador a base de cola, duas demãos</t>
  </si>
  <si>
    <t>IUC10010</t>
  </si>
  <si>
    <t>Placa de concreto estriado, espessura de 2,50cm dimensão de 49,0x49,0cm, fornecimento e assentamento com argamassa de cimento e areia traço 1:3 - Descontinuado em 01/07/2020</t>
  </si>
  <si>
    <t>IUC10011</t>
  </si>
  <si>
    <t>Retirada, limpeza e reassentamento de piso sextavado de concreto sobre colchão de areia espessura 10cm, rejuntado com pó de pedra, considerando aproveitamento do piso sextavado.</t>
  </si>
  <si>
    <t>IUC10012</t>
  </si>
  <si>
    <t>Demolição de piso em ladrilho com argamassa</t>
  </si>
  <si>
    <t>IUC10013</t>
  </si>
  <si>
    <t>Execução de pavimento em bloquete sextavado, e= 3,0cm, sobre contrapiso de e= 4,0cm</t>
  </si>
  <si>
    <t>IUC10014</t>
  </si>
  <si>
    <t>Contrapiso em concreto não estrutural</t>
  </si>
  <si>
    <t>IUC10015</t>
  </si>
  <si>
    <t>Alvenaria em tijolo cerâmico maciço 5 x 10 x 20 cm, 1/2 vez, espessura 10 cm, assentada com argamassa traço 1:3 (cimento e areia)</t>
  </si>
  <si>
    <t>IUC10016</t>
  </si>
  <si>
    <t>Levantamento ou rebaixamento de tampão de poço de visita</t>
  </si>
  <si>
    <t>IUC10017</t>
  </si>
  <si>
    <t>Vibrador de imersão motor gás 3,5cv - tubo 48x480mm, com mangote de 5,0m comprimento.</t>
  </si>
  <si>
    <t>IUC10018</t>
  </si>
  <si>
    <t>Confecção suporte e travessa metálicos para fixação de placa de sinalização</t>
  </si>
  <si>
    <t>IUC10019</t>
  </si>
  <si>
    <t>Concreto fck = 30mpa, traço 1:2,1:2,5 (cimento/ areia média/ brita 1) - preparo mecânico com betoneira 400 l</t>
  </si>
  <si>
    <t>IUC10020</t>
  </si>
  <si>
    <t>Lajota corrugado esmaltado, primeira qualidade linha padrão alto, empregando argamassa colante, inclusive rejunte 5mm</t>
  </si>
  <si>
    <t>IUC10021</t>
  </si>
  <si>
    <t>Alambrado em mourões de concreto"t", altura livre 2m, fornecimento e assentamento . Descontinuado 30/06/2020</t>
  </si>
  <si>
    <t>IUC10022</t>
  </si>
  <si>
    <t>IUC10025</t>
  </si>
  <si>
    <t>Alambrado com tela de aço galvanizado, fio 14, malha 1½" , três fios de arame liso, poste curvo de concreto com altura de 1,80m, mureta de alvenaria com altura de 0,30 m, conforme projeto</t>
  </si>
  <si>
    <t>IUC10027</t>
  </si>
  <si>
    <t>Isolamento de obra com tela plástica laranja, altura 1,20m, malha retangular e estrutura de madeira pontaleteada.</t>
  </si>
  <si>
    <t>IUC10029</t>
  </si>
  <si>
    <t>Corte e preparo em cabeça de estaca. Ref. Sinapi 72820.</t>
  </si>
  <si>
    <t>IUC10030</t>
  </si>
  <si>
    <t>Estrutura metálica, inclusive pintura com fundo anticorrosivo /kg. Fornecimento, montagem e instalação.</t>
  </si>
  <si>
    <t>IUC10032</t>
  </si>
  <si>
    <t>Guarda corpo metálico, altura 1,25 m, tubos de = E 2 1/2" em # 14, Pilaretes de (40 mm x 80 mm # 14), chumbados com Parabolt E = 1/2" x 75 mm, sobre Inserts Metálicos (120 mm x 160 mm # 3/16"), incluindo primer epóxi e pintura em esmalte acetinado - 02 demãos	.</t>
  </si>
  <si>
    <t>IUC10041</t>
  </si>
  <si>
    <t>Armação em tela de aço soldada nervurada Q-138, aço CA-60, 4,2mm, malha 10x10cm. Ref. cod. Sinapi 73994/001.</t>
  </si>
  <si>
    <t>IUC10042</t>
  </si>
  <si>
    <t>Recomposição parcial de cerca com mourão de madeira - arame. Ref. Cod. Novo Sicro 4915732.</t>
  </si>
  <si>
    <t>IUC10043</t>
  </si>
  <si>
    <t>Remoção de cerca com mourões de madeira/concreto. Ref. Cod. Novo Sicro 1600966.</t>
  </si>
  <si>
    <t>IUC10044</t>
  </si>
  <si>
    <t>Limpeza de superfície com jato de ar comprimido.</t>
  </si>
  <si>
    <t>IUC10045</t>
  </si>
  <si>
    <t>Correção de defeitos com mistura betuminosa.</t>
  </si>
  <si>
    <t>IUC10046</t>
  </si>
  <si>
    <t>Assentamento manual de pedra de mão com revestimento.</t>
  </si>
  <si>
    <t>IUC10047</t>
  </si>
  <si>
    <t>Reparo em ramal de ligação predial de água.</t>
  </si>
  <si>
    <t>IUC10048</t>
  </si>
  <si>
    <t>Sondagem de investigação de interferências subterrâneas, incluindo escavações mecânicas e manual e reaterro.</t>
  </si>
  <si>
    <t>IUC10049</t>
  </si>
  <si>
    <t>Ancoragem de defensa semi-maleável simples - fornecimento e implantação. Ref. Cód. Sicro 3713605.</t>
  </si>
  <si>
    <t>IUC10050</t>
  </si>
  <si>
    <t>Cerca com 4 fios de arame farpado e mourão de concreto de seção quadrada de 11cm a cada 2,5m e esticador de 15cm a cada 50m. Ref. Cód. Sicro 3713610.</t>
  </si>
  <si>
    <t>IUC10052</t>
  </si>
  <si>
    <t>Armação em tela soldada nervurada Q-283 (10x10cm) #6,0x6,0mm (4,48kg/m²), aço CA-60, para estrutura, fornecimento e aplicação.</t>
  </si>
  <si>
    <t>IUC10053</t>
  </si>
  <si>
    <t xml:space="preserve">Estaca de metal, seção  tipo trilho TR-40, comprimento total cravado acima de 5m até 12m, bate-estacas por gravidade sobre rolos </t>
  </si>
  <si>
    <t>IUC10054</t>
  </si>
  <si>
    <t>Fornecimento de perfil simples "I" ou "H" até 8" inclusive perdas. Ref. Cód Sinapi 83513.</t>
  </si>
  <si>
    <t>IUC20027</t>
  </si>
  <si>
    <t>IUD20001</t>
  </si>
  <si>
    <t>PV-1 - Poço-de-visita 2,32x2,32m, em alv. de tij. com. de 1 vez ass. e rev. intern. com arg. de cim. e areia 1:3, last. de brita 12cm, berço 18cm em conc. fck=15MPa, laje de 12cm em conc. armado fck=20MPa, incl. forma, esc. manual e reat. apiloado.</t>
  </si>
  <si>
    <t>IUD20002</t>
  </si>
  <si>
    <t>Pescoço (chaminé) cilíndrico (interno) = 1,10m para poço de visita, em anel ou aduela de concreto armado, conforme projeto tipo</t>
  </si>
  <si>
    <t>IUD20003</t>
  </si>
  <si>
    <t>BLSP - Boca-de-lobo simples com caixa no passeio, em concreto simples fck=20 MPa, incluindo forma, escavação, laje e tampão em FoFo tipo pesada, conforme projeto</t>
  </si>
  <si>
    <t>IUD20004</t>
  </si>
  <si>
    <t>BLDP - Boca-de-lobo dupla com caixa no passeio, em concreto simples fck=20 MPa, incluindo forma, escavação, laje e tampão em FoFo tipo pesada, conforme projeto</t>
  </si>
  <si>
    <t>IUD20005</t>
  </si>
  <si>
    <t>BLTP - Boca-de-lobo tripla com caixa no passeio, em concreto simples fck=20 MPa, incluindo forma, escavação, laje e tampão em FoFo tipo pesada, conforme projeto</t>
  </si>
  <si>
    <t>IUD20009</t>
  </si>
  <si>
    <t>Gabião tipo caixa (altura de 1,00 m), revestido com PVC, malha hexagonal 8x10 cm, arame 2,7 mm, liga zinco alumínio, inclusive gabarito e pedra-de-mão. Exclusive transporte da pedra</t>
  </si>
  <si>
    <t>IUD20010</t>
  </si>
  <si>
    <t>Gabião tipo colchão na altura de 30 cm, revestido com PVC, malha hexagonal 6x8 cm, arame 2,0 mm, zincagem pesada, inclusive diafragma e pedra-de-mão. Exclusive transporte da pedra e manta de geotêxtil</t>
  </si>
  <si>
    <t>IUD20011</t>
  </si>
  <si>
    <t>Gabião tipo saco Ø 0,65 m, revestido com PVC, malha hexagonal 8x10 cm de dupla torção, arame 2,4 mm, liga zinco alumínio, inclusive pedra-de-mão. Exclusive transporte da pedra</t>
  </si>
  <si>
    <t>IUD20012</t>
  </si>
  <si>
    <t>Colchão de rachão e/ou pedra-de-mão, fornecimento e espalhamento. Exclusive transporte da pedra</t>
  </si>
  <si>
    <t>IUD20013</t>
  </si>
  <si>
    <t>IUD20014</t>
  </si>
  <si>
    <t>IUD20015</t>
  </si>
  <si>
    <t>PV-2 - Poço-de-visita 2,32x2,95m, em alv. de tij. com. de 1 vez ass. e rev. intern. com arg. de cim. e areia 1:3, last. de brita 12cm, berço 18cm em conc. fck=15MPa, laje de 12cm em conc. armado fck=20MPa, incl. forma, esc. manual e reat. apiloado.</t>
  </si>
  <si>
    <t>IUD20016</t>
  </si>
  <si>
    <t>CP 1 - Caixa de passagem 2,32x2,32m, conforme projeto tipo</t>
  </si>
  <si>
    <t>IUD20017</t>
  </si>
  <si>
    <t>Ligação provisória de água</t>
  </si>
  <si>
    <t>IUD20018</t>
  </si>
  <si>
    <t>Boca de dragão</t>
  </si>
  <si>
    <t>IUD20019</t>
  </si>
  <si>
    <t>Caixa de passagem tipo 01 nas dimensões 1,90 x 2,80 m (externo), conforme projeto</t>
  </si>
  <si>
    <t>IUD20020</t>
  </si>
  <si>
    <t>Caixa de captação tipo 02 nas dimensões 4,30 x 2,30 m (externo), conforme projeto</t>
  </si>
  <si>
    <t>IUD20021</t>
  </si>
  <si>
    <t>IUD20022</t>
  </si>
  <si>
    <t>Boca de lobo dupla</t>
  </si>
  <si>
    <t>IUD20023</t>
  </si>
  <si>
    <t>Caixa de interligação tipo 03 nas dimensões 4,98 x 1,91 m (externo), conforme projeto</t>
  </si>
  <si>
    <t>IUD20024</t>
  </si>
  <si>
    <t>Caixa de passagem tipo 04 nas dimensões 3,17 x 1,30 m (externo), conforme projeto</t>
  </si>
  <si>
    <t>IUD20025</t>
  </si>
  <si>
    <t>Caixa de passagem tipo 05 nas dimensões 2,99 x 4,45 m (externo), conforme projeto.</t>
  </si>
  <si>
    <t>IUD20026</t>
  </si>
  <si>
    <t>Canal fechado 3,00x1,75x0,15 m</t>
  </si>
  <si>
    <t>IUD20027</t>
  </si>
  <si>
    <t>Vertedor de queda 3,00x10,00x2,50 m</t>
  </si>
  <si>
    <t>IUD20028</t>
  </si>
  <si>
    <t>Vertedor de queda 3,00x10,00x3,00 m</t>
  </si>
  <si>
    <t>IUD20029</t>
  </si>
  <si>
    <t>Pré moldado em concreto armado (fck = 30 MPa) tipo "U" para execução de canalização de leitos de água, seção 1,50 m (altura útil) x 2,00 m (largura útil)</t>
  </si>
  <si>
    <t>IUD20031</t>
  </si>
  <si>
    <t>BLT-Boca-de-lobo tripla, em alv. de 1 vez em tij. com., ass. e rev. intern. c/ arg. de cim./areia 1:3, last. de conc. 1:4:8 c/ 10cm, conc. 15MPa p/ fix. das grelhas em f°f° tipo pesada e calçam. ao redor c/ 10cm de esp., incl. forma, escav. e reat.apiloado</t>
  </si>
  <si>
    <t>IUD20032</t>
  </si>
  <si>
    <t>BLD-Boca-de-lobo dupla, em alv. de 1 vez em tij. com., ass. e rev. intern. c/ arg. de cim/areia 1:3, last. de conc. 1:4:8 c/ 10cm, conc. 15MPa p/ fix. das grelhas em f°f° tipo pesada e calçam. ao redor c/ 10cm de esp., incl. forma, escav. e reat. apiloado</t>
  </si>
  <si>
    <t>IUD20033</t>
  </si>
  <si>
    <t>BLS-Boca-de-lobo simples, em alv. de 1 vez em tij. com., ass. e rev. intern. c/ arg, de cim/areia 1:3, last. de conc. 1:4:8 c/ 10cm, conc. 15MPa p/ fix. da grelha em f°f° tipo pesada e calçam. ao redor c/ 10cm de esp., incl. forma, escav. e reat. apiloado</t>
  </si>
  <si>
    <t>IUD20034</t>
  </si>
  <si>
    <t>Pescoço (chaminé) cilíndrico D = 0,60 m para poço de visita, em alvenaria de tijolo comum de 1 vez assentada e revestida internamente com argamassa de cimento e areia 1:3, conforme projeto</t>
  </si>
  <si>
    <t>IUD20035</t>
  </si>
  <si>
    <t>PV-1-Poço-de-visita 2,32x2,32m, em alv. de tij. com. de 1 vez ass. e rev. int. c/ arg. de cim/areia 1:3, last. brita 12cm, berço 18cm em conc. 1:4:8, laje 12cm em conc. arm. 15MPa, esc. marin. c/ CA-50 10mm, fix. c/ conc. 15MPa.</t>
  </si>
  <si>
    <t>IUD20036</t>
  </si>
  <si>
    <t>IUD20037</t>
  </si>
  <si>
    <t>Caixa de captação tipo monge</t>
  </si>
  <si>
    <t>IUD20038</t>
  </si>
  <si>
    <t>Remoção e reassentamento de tampão em f°f° para PV, com  reaproveitamento, incl. recorte, demolição, alv. de 1 vez em tijolo  com., assentada e revestida internamente com argamassa de cimento e areia 1:3, cinta de concreto fck 18 MPa para fixação do quadro</t>
  </si>
  <si>
    <t>IUD20039</t>
  </si>
  <si>
    <t>PV - Poço de visita circular Ø 0,80m conforme projeto, em alvenariade 1 vez em tijolo  comum, assentada e revestida internamente com argamassa de cimento e areia 1:3, lastro de concreto fck=15MPa com 15cm. Exclusive tampão</t>
  </si>
  <si>
    <t>IUD20040</t>
  </si>
  <si>
    <t>IUD20041</t>
  </si>
  <si>
    <t>BLDC - Boca-de-lobo dupla, em concreto simples fck 20 MPa virado em betoneira com lançamento em fundação, incluindo forma, escavação, calçamento ao redor, exclusive grelhas, conforme projeto.</t>
  </si>
  <si>
    <t>IUD20042</t>
  </si>
  <si>
    <t>BLTC - Boca-de-lobo tripla, em concreto simples fck 20 MPa virado em betoneira com lançamento em fundação, incluindo forma, escavação, calçamento ao redor, exclusive grelhas, conforme projeto.</t>
  </si>
  <si>
    <t>IUD20044</t>
  </si>
  <si>
    <t>BLSP - Boca-de-lobo simples com caixa no passeio, em concreto simples fck 20 MPa, incluindo forma, escavação, laje e tampão em f°f° para passeio 47 x 70cm, conforme projeto</t>
  </si>
  <si>
    <t>IUD20045</t>
  </si>
  <si>
    <t>PV-4 Poço de visita 2,32x5,42m, em alv. de tij. com. de 1 vez ass. e rev. int c/ arg. de cim./areia 1:3, last. de brita 12cm, berço 18cm em conc. 15MPa, laje de 12cm em conc. arm. 20MPa, incl. forma, escav. manual e reat. apiloado, conf. proj. tipo.</t>
  </si>
  <si>
    <t>IUD20046</t>
  </si>
  <si>
    <t>CC 1 - Caixa Coletora  2,32x2,32m, inclusive grelha, conforme projeto tipo</t>
  </si>
  <si>
    <t>IUD20047</t>
  </si>
  <si>
    <t>Boca-de-bueiro simples tubular - BBST  D = 0,60m, em concreto ciclópico com 30% de pedra-de-mão, conforme projeto tipo (1,308m³/un)</t>
  </si>
  <si>
    <t>IUD20048</t>
  </si>
  <si>
    <t>IUD20049</t>
  </si>
  <si>
    <t>Descida d'água tipo rápido - canal retangular - DAR 02</t>
  </si>
  <si>
    <t>IUD20050</t>
  </si>
  <si>
    <t>Caixa de lançamento (dissipador Ø 1000 mm) conforme detalhe</t>
  </si>
  <si>
    <t>IUD20051</t>
  </si>
  <si>
    <t>BLTP - Boca-de-lobo tripla com caixa no passeio, em concreto simples fck 20 MPa, incluindo forma, escavação, laje e tampão em f°f° para passeio 47 x 70cm, conforme projeto</t>
  </si>
  <si>
    <t>IUD20052</t>
  </si>
  <si>
    <t>Boca-de-bueiro simples tubular - BBST  D = 1,50m, em concreto ciclópico com 30% de pedra-de-mão, conforme projeto tipo (9,093m³/un)</t>
  </si>
  <si>
    <t>IUD20053</t>
  </si>
  <si>
    <t>Galeria celular em aduela pré-moldada em concreto armado, 2,00m x 2,00m (4080kg/m), aquisição, assentamento e rejuntamento. Exclusive transporte</t>
  </si>
  <si>
    <t>IUD20054</t>
  </si>
  <si>
    <t>PV-3-Poço de vis. 2,32x3,95m, em alv. de tij. comum de 1 vez ass. e rev. intern. com arg. de cim. e areia 1:3, last. de brita 12cm, berço 18cm em conc. 15MPa, laje de 12cm em conc. arm. 20MPa, incl. forma, escav. manual e reat. apiloado. Excl. pesc. e tamp</t>
  </si>
  <si>
    <t>IUD20055</t>
  </si>
  <si>
    <t>Remoção de canalização, Ø &lt;= 60 cm, exclusive bota-fora</t>
  </si>
  <si>
    <t>IUD20056</t>
  </si>
  <si>
    <t>Tampão ferro fundido p/ poço de visita, 79,5 kg, tipo t-100 - fornecimento e instalação</t>
  </si>
  <si>
    <t>IUD20057</t>
  </si>
  <si>
    <t>Compactação mecânica de valas, sem controle de gc (compactador tipo sapo até 35 kg)</t>
  </si>
  <si>
    <t>IUD20058</t>
  </si>
  <si>
    <t>Reaterro e compactação mecânico de vala com compactador manual tipo soquete vibratório</t>
  </si>
  <si>
    <t>IUD20059</t>
  </si>
  <si>
    <t>Assentamento e rejuntamento de peça pré moldada em concreto armado (Fck = 30 Mpa) tipo "U" para execução de canalização de leitos de água, altura maxima de aterro 2,50 m e sobrecarga TB-45 seção 2,50 m (altura útil) x 2,50 m (largura útil)</t>
  </si>
  <si>
    <t>IUD20060</t>
  </si>
  <si>
    <t>Assentamento e rejuntamento de peça pré moldada em concreto armado (Fck = 30 Mpa) tipo "U" para execução de canalização de leitos de água, altura maxima de aterro 2,50 m e sobrecarga TB-45 seção 3,00 m (altura útil) x 2,50 m (largura útil)</t>
  </si>
  <si>
    <t>IUD20061</t>
  </si>
  <si>
    <t>Assentamento e rejuntamento de peça pré moldada em concreto armado (Fck = 30 Mpa) retangular/Galeria para execução de canalização de leitos de água, altura maxima de aterro 2,50 m e sobrecarga TB-45 seção 2,00 m (altura útil) x 2,50 m (largura útil)</t>
  </si>
  <si>
    <t>IUD20065</t>
  </si>
  <si>
    <t>Boca-de-bueiro simples tubular - BBST  D = 0,80m, em concreto ciclópico com 30% de pedra-de-mão, conforme projeto tipo (2,232m³/un)</t>
  </si>
  <si>
    <t>IUD20066</t>
  </si>
  <si>
    <t>CP-1A - Caixa de passagem 1,70 x 1,70 m, em alvenaria de tijolo comum de 1 vez assentada e revestida internamente com argamassa de cimento e areia 1:3, lastro de brita 12 cm, berço de 18 cm em concreto 15,0 MPa, laje de 12 cm em concreto armado 20,0 MPpa.</t>
  </si>
  <si>
    <t>IUD20068</t>
  </si>
  <si>
    <t>Alvenaria em tijolo cerâmico maciço 5x10x20cm 1 vez (espessura 20cm), assentado com argamassa traço 1:3 (cimento e areia)</t>
  </si>
  <si>
    <t>IUD20069</t>
  </si>
  <si>
    <t>Escoramento de madeira em valas, tipo pontaleteamento</t>
  </si>
  <si>
    <t>IUD20070</t>
  </si>
  <si>
    <t>Galeria celular em aduela pré-moldada em concreto armado, 2,50m x 2,50m (5000kg/m), aquisição, assentamento e rejuntamento. Exclusive transporte	.</t>
  </si>
  <si>
    <t>IUD20071</t>
  </si>
  <si>
    <t>Boca-de-bueiro simples celular - 2,50m x 2,50m, em concreto armado fck 20 MPa, conforme projeto tipo.</t>
  </si>
  <si>
    <t>IUD20073</t>
  </si>
  <si>
    <t>Boca-de-bueiro simples tubular - BBST  D = 1,00m, em concreto ciclópico com 30% de pedra-de-mão, conforme projeto tipo (3,63m³/un).</t>
  </si>
  <si>
    <t>IUD20074</t>
  </si>
  <si>
    <t>Substituição de quadro e grelha articulada em f°f° para boca de lobo, incluindo fornecimento de quadro e grelha de fºfº, demolição, alvenaria de 1 vez em tijolo  comum e cinta de concreto fck = 20 MPa	.</t>
  </si>
  <si>
    <t>IUD20075</t>
  </si>
  <si>
    <t>Regularização manual e compactação mecânica de terreno</t>
  </si>
  <si>
    <t>IUD20076</t>
  </si>
  <si>
    <t>Boca-de-bueiro simples celular - 1,50m x 1,50m, em concreto armado fck 20 MPa, conforme projeto tipo.</t>
  </si>
  <si>
    <t>IUD20077</t>
  </si>
  <si>
    <t>Galeria celular em aduela pré-moldada em concreto armado, 1,50m x 1,50m (2950kg/m), aquisição, assentamento e rejuntamento. Exclusive transporte.</t>
  </si>
  <si>
    <t>IUD20079</t>
  </si>
  <si>
    <t>Escoramento de valas contínuo</t>
  </si>
  <si>
    <t>IUD20080</t>
  </si>
  <si>
    <t>Escavação manual em solo-prof. até 1,50 m</t>
  </si>
  <si>
    <t>IUD20081</t>
  </si>
  <si>
    <t>Gabião tipo colchão reno/manta h = 0,30 m - malha hexag 6x8 revestimen to zn/al c/ pvc fio 2,0mm c/ difragma a cada metro e geotêxtil</t>
  </si>
  <si>
    <t>IUD20082</t>
  </si>
  <si>
    <t>Remoção de canalização Ø &gt; 0,60, exclusive bota fora</t>
  </si>
  <si>
    <t>IUD20083</t>
  </si>
  <si>
    <t>Escavação manual de vala em rocha - 3ª categoria, profundidade até 2,0m, com uso de explosivos e perfuração mecânica.</t>
  </si>
  <si>
    <t>IUD20084</t>
  </si>
  <si>
    <t>Escavação manual de vala em rocha - 3ª categoria, profundidade de 2,0 a 4,0m, com uso de explosivos e perfuração mecânica.</t>
  </si>
  <si>
    <t>IUD20085</t>
  </si>
  <si>
    <t>Escavação mecânica em campo aberto de material de 1ª categoria, até 1,50m profundidade.</t>
  </si>
  <si>
    <t>IUD20086</t>
  </si>
  <si>
    <t>Concreto ciclopico fck=15mpa 30% pedra de mao inclusive lancamento</t>
  </si>
  <si>
    <t>PV-1 - Poço-de-visita 2,32x2,32m, em alv. de bloco estrutural, rev. int. com argam. 1:3, lastro de brita 12cm, berço 18cm em conc. fck = 15 MPa, laje de 12cm em conc. armado fck = 20 MPa, incl. forma, escav. manual e reat. apiloado. Excl. pescoço e tampão</t>
  </si>
  <si>
    <t>IUD20088</t>
  </si>
  <si>
    <t>BLSAE - Boca-de-lobo simples, em alvenaria estrutural, incluindo forma, escavação, calçamento ao redor e grelha em f°f° tipo pesada, conforme projeto</t>
  </si>
  <si>
    <t>IUD20089</t>
  </si>
  <si>
    <t>BLDAE - Boca-de-lobo dupla, em alvenaria estrutural, incluindo forma, escavação, calçamento ao redor e grelhas em f°f° tipo pesada, conforme projeto</t>
  </si>
  <si>
    <t>IUD20090</t>
  </si>
  <si>
    <t>BLTAE - Boca-de-lobo tripla, em alvenaria estrutural, incluindo forma, escavação, calçamento ao redor e grelhas em f°f° tipo pesada, conforme projeto</t>
  </si>
  <si>
    <t>IUD20092</t>
  </si>
  <si>
    <t>Caixa de inspeção, conjugada com boca de lobo no passeio, em concreto armado fck 20 MPa, incluindo forma, escavação, laje e tampão em f°f° para passeio 47 x 70cm, conforme projeto</t>
  </si>
  <si>
    <t>IUD20093</t>
  </si>
  <si>
    <t>PV-1A - Poço de visita 1,70 x 1,70 m, em alvenaria de tijolo comum de 1 vez assentada e revestida internamente com argamassa de cimento e areia 1:3, lastro de brita 12 cm, berço de 18 cm em concreto 15,0 mpa, laje de 12 cm em concreto armado 20,0 mpa.</t>
  </si>
  <si>
    <t>IUD20094</t>
  </si>
  <si>
    <t>Pré moldado em concreto armado (Fck = 30 Mpa) tipo "L" para execução de canal com bacia de detenção - TIPO B</t>
  </si>
  <si>
    <t>IUD20095</t>
  </si>
  <si>
    <t>Pré moldado em concreto armado (Fck = 30 Mpa) tipo "L" para execução de canal com bacia de detenção - TIPO A</t>
  </si>
  <si>
    <t>IUD20097</t>
  </si>
  <si>
    <t>Canaleta em concreto 30Mpa</t>
  </si>
  <si>
    <t>IUD20098</t>
  </si>
  <si>
    <t>Tubo dreno, corrugado, espiralado, flexível, perfurado, em polietileno de alta densidade (PEAD), DN200mm - fornecimento e assentamento</t>
  </si>
  <si>
    <t>IUD20099</t>
  </si>
  <si>
    <t>CC 2 - Caixa Coletora  1,70 x 1,70m, inclusive grelha</t>
  </si>
  <si>
    <t>IUD30000</t>
  </si>
  <si>
    <t>Escavação e carga de solo mole em campo aberto com escavadeira hidráulica com esteira, inclusive transporte em caminhão basculante de 0 a 200m.</t>
  </si>
  <si>
    <t>IUD30001</t>
  </si>
  <si>
    <t>PV-6 - Poço de visita. Exclusive pescoço e tampão</t>
  </si>
  <si>
    <t>IUD30002</t>
  </si>
  <si>
    <t>PV-12 - Poço de visita. Exclusive pescoço e tampão</t>
  </si>
  <si>
    <t>IUD30005</t>
  </si>
  <si>
    <t>Boca-de-bueiro simples tubular - BBST  D = 1,20m, em concreto ciclópico com 30% de pedra-de-mão, conforme projeto tipo (5,40m³/un).</t>
  </si>
  <si>
    <t>IUD30006</t>
  </si>
  <si>
    <t>PV-5 - Poço de visita 2,32x6,96m, em alvenaria de tijolo comum de 1 vez assentada e revestida internamente com argamassa de cimento e areia 1:3, lastro de brita 12cm, berço 18cm em concreto fck = 15 MPa, laje de 12cm em concreto armado fck = 20 MPa, incluindo forma, escavação manual e reaterro apiloado, conforme projeto tipo. Exclusive pescoço e tampão</t>
  </si>
  <si>
    <t>IUD30007</t>
  </si>
  <si>
    <t>Valeta de proteção de aterro com revestimento de concreto - VPA 03</t>
  </si>
  <si>
    <t>IUD30008</t>
  </si>
  <si>
    <t>Caixa coletora de sarjeta CCS 02 - com grelha de concreto - TCC 01</t>
  </si>
  <si>
    <t>IUD30009</t>
  </si>
  <si>
    <t>Entrada para descida d'água - EDA 02</t>
  </si>
  <si>
    <t>IUD30010</t>
  </si>
  <si>
    <t>IUD30011</t>
  </si>
  <si>
    <t>Descida d'água de aterros tipo rápido - DAR 01</t>
  </si>
  <si>
    <t>IUD30012</t>
  </si>
  <si>
    <t>Poço de visita PVI - 15 padrão DNIT</t>
  </si>
  <si>
    <t>IUD30013</t>
  </si>
  <si>
    <t>Chaminé e tampão para poço de visita padrão DNIT</t>
  </si>
  <si>
    <t>IUD30014</t>
  </si>
  <si>
    <t>Descida d'água de aterros em degraus - DAD 08</t>
  </si>
  <si>
    <t>IUD30015</t>
  </si>
  <si>
    <t>Entrada para descida d'água - EDA 03</t>
  </si>
  <si>
    <t>IUD30016</t>
  </si>
  <si>
    <t>Dissipador de energia - DEB 04</t>
  </si>
  <si>
    <t>IUD30018</t>
  </si>
  <si>
    <t>Reaterro de vala com compactação manual. Ref. Sinapi 73964/006.</t>
  </si>
  <si>
    <t>IUD30019</t>
  </si>
  <si>
    <t>PV-7 - Poço de visita 4,90 x 4,10m em alvenaria de tijolo comum de 1 vez assentado e revestida internamente com argamassa de cimenta e areia 1:3, lastro de brita 12cm, berço 18cm em concreto fck = 15 MPa, laje de 12cm em concreto armado fck = 20 MPa, incluindo forma, escavação manual e reaterro apiloado, conforme projeto tipo. Exclusive pescoço e tampão.</t>
  </si>
  <si>
    <t>IUD30020</t>
  </si>
  <si>
    <t>Tubo corrugado PEAD DRENPRO HD WT – ponta e bolsa – JEI, DN/DI 450mm, parede dupla, interna lisa, instalado em local com nível alto de interferências - fornecimento e assentamento.</t>
  </si>
  <si>
    <t>IUD30021</t>
  </si>
  <si>
    <t>Fornecimento e assentamento de brita 0 e 1-drenos e filtros.</t>
  </si>
  <si>
    <t>IUD30022</t>
  </si>
  <si>
    <t>Fornecimento e assentamento de brita 2 e 3 -drenos e filtros.</t>
  </si>
  <si>
    <t>IUD30023</t>
  </si>
  <si>
    <t>Assentamento de tubo poroso de concreto simples , diâmetro de 200 mm, para dreno.</t>
  </si>
  <si>
    <t>IUD30024</t>
  </si>
  <si>
    <t>Tubo corrugado PEAD DRENPRO INFRA – ponta e bolsa – DN/DI 200mm, parede dupla, interna lisa. fornecimento e assentamento.</t>
  </si>
  <si>
    <t>IUD30025</t>
  </si>
  <si>
    <t>PV-1B para Tubulação PEAD - Poço-de-visita 2,30x2,30m, em alv. de tij. com. de 1 vez ass. e rev. intern. com arg. de cim. e areia 1:3, e=2cm, revestimento externo com chapisco 1:3, e=0,5 cm, last. de brita 5 cm, berço 15cm em conc. fck=15MPa, laje de fundo e tampa de 15cm e pilares de 20x20 cm em conc. armado fck=20MPa, incl. forma, esc. manual e reat. apiloado.</t>
  </si>
  <si>
    <t>IUD30027</t>
  </si>
  <si>
    <t>Boca BDCC 1,50 x 1,50 m - esconsidade 0° - areia e brita comerciais. (ref. DNIT 0705314)</t>
  </si>
  <si>
    <t>IUD30028</t>
  </si>
  <si>
    <t>Enrocamento com pedra de mão, inclusive espalhamento e compactação mecânica, fornecimento e assentamento</t>
  </si>
  <si>
    <t>IUD30029</t>
  </si>
  <si>
    <t>Dreno longitudinal profundo para corte em solo - DPS 07. Ref. Cod. 2003569 DNIT/SICRO</t>
  </si>
  <si>
    <t>IUD30030</t>
  </si>
  <si>
    <t>Boca BSTC D = 0,40 m - esconsidade 0°. Ref. Cod. 0804061 DNIT/SICRO.</t>
  </si>
  <si>
    <t>IUD30031</t>
  </si>
  <si>
    <t>Chaminé para poço de visita em alvenaria, exclusos tampão e anel.</t>
  </si>
  <si>
    <t>IUD30033</t>
  </si>
  <si>
    <t>Dreno de pavimento com tubo PEAD Ø 100mm e brita (30x30cm), incluindo recorte do pavimento, escavação (h=100cm), reaterro e geotextil RT-09. Exclusive transporte da brita e bota-fora.</t>
  </si>
  <si>
    <t>IUD30035</t>
  </si>
  <si>
    <t>CP - Caixa de passagem 0,85 x 0,85 m, em alvenaria de tijolo comum de 1 vez assentada e revestida internamente com argamassa de cimento e areia 1:3, lastro de brita 12 cm, berço de 18 cm em concreto 15,0 MPa, laje de 12 cm em concreto armado 20,0 MPpa.</t>
  </si>
  <si>
    <t>IUD30036</t>
  </si>
  <si>
    <t>Tubo corrugado PEAD DRENPRO HD WT – ponta e bolsa – JEI, DN/DI 900mm, parede dupla, interna lisa, instalado em local com nível alto de interferências - fornecimento e assentamento.</t>
  </si>
  <si>
    <t>IUD30037</t>
  </si>
  <si>
    <t>IUD30038</t>
  </si>
  <si>
    <t>CP-B - Caixa de passagem 1,0 x 1,0m, em alvenaria de tijolo comum de 1 vez assentada e revestida internamente com argamassa de cimento e areia 1:3, lastro de brita 12 cm, berço de 18 cm em concreto 15,0 MPa, laje de 12 cm em concreto armado 20,0 MPpa.</t>
  </si>
  <si>
    <t>IUD30039</t>
  </si>
  <si>
    <t>Tubo corrugado PEAD – ponta e bolsa – DI 450mm, parede dupla, interna lisa, instalado em local com nível alto de interferências - fornecimento e assentamento.</t>
  </si>
  <si>
    <t>IUD30040</t>
  </si>
  <si>
    <t>Tubo corrugado PEAD – ponta e bolsa – DI 900mm, parede dupla, interna lisa, instalado em local com nível alto de interferências - fornecimento e assentamento.</t>
  </si>
  <si>
    <t>IUD30041</t>
  </si>
  <si>
    <t>Tubo corrugado PEAD – ponta e bolsa – DI 1050mm, parede dupla, interna lisa, instalado em local com nível alto de interferências - fornecimento e assentamento.</t>
  </si>
  <si>
    <t>IUD30042</t>
  </si>
  <si>
    <t>Tubo de concreto simples, classe- PS-1, PB, DN 400mm, para redes coletoras de águas pluviais, junta rígida, instalado em local com alto nível de interferências - fornecimento e assentamento.</t>
  </si>
  <si>
    <t>IUD30043</t>
  </si>
  <si>
    <t>Tubo de concreto simples, classe- PS1, PB, DN 600mm, para redes coletoras de águas pluviais, junta rígida, instalado em local com alto nível de interferências - fornecimento e assentamento.</t>
  </si>
  <si>
    <t>IUD30044</t>
  </si>
  <si>
    <t>Tubo de concreto armado, classe- PA-1, PB, DN 600mm, para redes coletoras de águas pluviais, junta rígida, instalado em local com alto nível de interferências - fornecimento e assentamento.</t>
  </si>
  <si>
    <t>IUD30045</t>
  </si>
  <si>
    <t>Tubo de concreto armado, classe PA-1, PB, DN 800 mm, para redes coletoras de águas pluviais, junta rígida, instalado em local com alto nível de interferências - fornecimento e assentamento.</t>
  </si>
  <si>
    <t>IUD30046</t>
  </si>
  <si>
    <t>Tubo de concreto armado, classe PA-1, PB, DN 1000mm, para redes coletoras de águas pluviais, junta rígida, instalado em local com alto nível de interferências - fornecimento e assentamento.</t>
  </si>
  <si>
    <t>IUD30047</t>
  </si>
  <si>
    <t>Tubo de concreto armado, classe PA-1, PB, DN 1200mm, para redes coletoras de águas pluviais, junta rígida, instalado em local com alto nível de interferências - fornecimento e assentamento.</t>
  </si>
  <si>
    <t>IUD30048</t>
  </si>
  <si>
    <t>Tubo de concreto armado, classe PA-1, PB, DN 1500mm, para redes coletoras de águas pluviais, diâmetro de 1500 mm, junta rígida, instalado em local com alto nível de interferências - fornecimento e assentamento.</t>
  </si>
  <si>
    <t>IUD30049</t>
  </si>
  <si>
    <t>Escoramento de valas com pranchões metálicos - área não cravada (Ref. Cod. Sinapi 73877/002).</t>
  </si>
  <si>
    <t>IUD30050</t>
  </si>
  <si>
    <t>RIP-RAP de saco com solo. Exclusive fornecimento de solo.</t>
  </si>
  <si>
    <t>IUD30051</t>
  </si>
  <si>
    <t>Escora de eucalipto não tratado d = 20cm, fornecimento e aplicação sem emenda.</t>
  </si>
  <si>
    <t>IUD30053</t>
  </si>
  <si>
    <t>Descida d'água de aterros em degraus - DAD 04.</t>
  </si>
  <si>
    <t>IUD30054</t>
  </si>
  <si>
    <t>Descida d'água de aterros em degraus - DAD 06</t>
  </si>
  <si>
    <t>IUD30055</t>
  </si>
  <si>
    <t>IUD30056</t>
  </si>
  <si>
    <t>Grade de ferro de em barra chata de 3/16"</t>
  </si>
  <si>
    <t>IUD30057</t>
  </si>
  <si>
    <t>Muro de gabião (revestido com polímero), enchimento com pedra de mão tipo rachão, de gravidade, para muros com altura menor ou igual a 4 m. Fornecimento e execução.</t>
  </si>
  <si>
    <t>IUD30058</t>
  </si>
  <si>
    <t>Proteção superficial de canal em gabião tipo colchão (Zn/Al revestido com polímero), altura de 23 centímetros, enchimento com pedra de mão tipo rachão - fornecimento e execução.</t>
  </si>
  <si>
    <t>IUD30059</t>
  </si>
  <si>
    <t>Colchão de rachão e/ou pedra-de-mão, com camada final de pedra brita. Fornecimento e execução. Exclusive transporte da pedra.</t>
  </si>
  <si>
    <t>IUD30060</t>
  </si>
  <si>
    <t>Dreno longitudinal de pavimento h = 1,0m, com geocomposto drenante, inclusive fornecimento, escavação e reaterro (Ref. Sicro Cód. 2004504 e 2004506).</t>
  </si>
  <si>
    <t>IUD30061</t>
  </si>
  <si>
    <t>Proteção superficial de canal em gabião tipo colchão (Zn/Al revestido com polímero), altura de 30,0 centímetros, enchimento com pedra de mão tipo rachão - fornecimento e execução.</t>
  </si>
  <si>
    <t>IUD30063</t>
  </si>
  <si>
    <t>Chamada d'água para boca de lobo simples.</t>
  </si>
  <si>
    <t>IUD30064</t>
  </si>
  <si>
    <t>Boca de lobo simples - BLS 01. Ref. Cód. Sicro 2003618.</t>
  </si>
  <si>
    <t>IUD30065</t>
  </si>
  <si>
    <t>Guia chapéu para BLS.</t>
  </si>
  <si>
    <t>IUD30066</t>
  </si>
  <si>
    <t>Valeta de proteção de cortes com revestimento de concreto - VPC 03. Ref. Cod. Sicro 2003307.</t>
  </si>
  <si>
    <t>IUD30067</t>
  </si>
  <si>
    <t>Sarjeta triangular de concreto - STC 01. Ref. Cód. Sicro 2003319.</t>
  </si>
  <si>
    <t>IUD30068</t>
  </si>
  <si>
    <t>Sarjeta de canteiro central de concreto - SCC 04. Ref. Cód. Sicro 2003355.</t>
  </si>
  <si>
    <t>IUD30069</t>
  </si>
  <si>
    <t>Transposição de segmentos de sarjeta - TSS 03. Ref. Cód Sicro 2003361.</t>
  </si>
  <si>
    <t>IUD30070</t>
  </si>
  <si>
    <t>Caixa coletora de sarjeta - CCS 01 - com grelha de concreto. Ref. Cód. Sicro 2003477.</t>
  </si>
  <si>
    <t>IUD30071</t>
  </si>
  <si>
    <t>Entrada para descida d'água - EDA 01. Ref. Cód Sicro 2003385.</t>
  </si>
  <si>
    <t>IUD30072</t>
  </si>
  <si>
    <t>Descida d'àgua de aterros tipo rápido - DAR 02. Ref. Cod. Sicro 2003391.</t>
  </si>
  <si>
    <t>IUD30073</t>
  </si>
  <si>
    <t>Dissipador de energia - DES 02. Ref. Cod. Sicro 2003443.</t>
  </si>
  <si>
    <t>IUD30074</t>
  </si>
  <si>
    <t>Escavação manual em solo-prof. até 2,0 m</t>
  </si>
  <si>
    <t>IUD30075</t>
  </si>
  <si>
    <t>Dissipador de energia - DES 04. Ref. Cód. Sicro 2003447.</t>
  </si>
  <si>
    <t>IUD30076</t>
  </si>
  <si>
    <t>Boca BSTC D = 0,60 m - esconsidade 0° - alas esconsas.  Ref. Cód. Sicro 0804376.</t>
  </si>
  <si>
    <t>IUD30077</t>
  </si>
  <si>
    <t>Boca BSTC D = 0,80 m - esconsidade 0° - alas esconsas. Ref. Cód. Sicro 0804385.</t>
  </si>
  <si>
    <t>IUD30078</t>
  </si>
  <si>
    <t>Esgotamento com moto-bomba autoescovante. Ref. Cód. Sinapi 73891/001</t>
  </si>
  <si>
    <t>IUD30079</t>
  </si>
  <si>
    <t>Camada drenante com brita núm 3. Ref. Cód. Siinapi 73902/001</t>
  </si>
  <si>
    <t>IUD30080</t>
  </si>
  <si>
    <t>Proteção superficial de canal em gabião tipo colchão (renomac ou similar), altura de 30 centímetros, enchimento com pedra de mão tipo rachão - fornecimento, içamento e execução.</t>
  </si>
  <si>
    <t>IUD30081</t>
  </si>
  <si>
    <t>Fornecimento/ instalação de manta Geossintética RT-16.</t>
  </si>
  <si>
    <t>IUD30082</t>
  </si>
  <si>
    <t>Fornecimento e assentamento de Tubo PEAD com paredes estruturadas para drenagem - D = 400 mm - M0131.</t>
  </si>
  <si>
    <t>IUD30083</t>
  </si>
  <si>
    <t>Fornecimento/ instalação de geocomposto para drenagem 2L.</t>
  </si>
  <si>
    <t>IUD30084</t>
  </si>
  <si>
    <t>Descida d'água de aterros em degraus - DAD 01. Ref. Cód. Sicro 2003405.</t>
  </si>
  <si>
    <t>IUD30085</t>
  </si>
  <si>
    <t>Dissipador de energia - DEB 01. Ref. Cód. Sicro 2003449.</t>
  </si>
  <si>
    <t>IUD30088</t>
  </si>
  <si>
    <t>Transposição de segmentos de sarjeta - TSS 04. Ref. Cód. Sicro 2003363.</t>
  </si>
  <si>
    <t>IUD30089</t>
  </si>
  <si>
    <t>Reforma de poço de visita com reconstrução de pescoço com acabamento em concreto.</t>
  </si>
  <si>
    <t>IUD30090</t>
  </si>
  <si>
    <t>Manutenção em caixa para boca de lobo simples retangular, em alvenaria com tijolos cerâmicos maciços, dimensões internas: 0,6x1x1,2 m. Incluso substituição de guia chapéu, tampa de concreto, reparos e limpeza.</t>
  </si>
  <si>
    <t>IUD30091</t>
  </si>
  <si>
    <t>Manutenção em caixa para boca de lobo dupla retangular, em alvenaria com tijolos cerâmicos maciços, dimensões internas: 0,6x2,2x1,2 m. Incluso substituição de guia chapéu, tampa de concreto, reparos e limpeza.</t>
  </si>
  <si>
    <t>IUD30092</t>
  </si>
  <si>
    <t>Manutenção em caixa para boca de lobo tripla retangular, em alvenaria com tijolos cerâmicos maciços, dimensões internas: 0,6x3,8x1,2 m. Incluso substituição de guia chapéu, tampa de concreto, reparos e limpeza.</t>
  </si>
  <si>
    <t>IUD30093</t>
  </si>
  <si>
    <t>Guia chapéu para BLD.</t>
  </si>
  <si>
    <t>IUD30094</t>
  </si>
  <si>
    <t>Guia chapéu para BLT.</t>
  </si>
  <si>
    <t>IUD30095</t>
  </si>
  <si>
    <t>Execução de canaleta de concreto dimensões de (80x35x30)cm, fck=30 Mpa, Á=2.430 cm², inclui demolição do pavimento com martelete - inclusive bota fora</t>
  </si>
  <si>
    <t>IUD30096</t>
  </si>
  <si>
    <t>Remoção de canalização Ø &lt; 0,60 cm, exclusive bota - fora</t>
  </si>
  <si>
    <t>m/h</t>
  </si>
  <si>
    <t>IUD30097</t>
  </si>
  <si>
    <t>Tubo corrugado PEAD – ponta e bolsa – DI 1200mm, parede dupla, interna lisa, instalado em local com nível alto de interferências - fornecimento e assentamento.</t>
  </si>
  <si>
    <t>IUD30098</t>
  </si>
  <si>
    <t>Tubo corrugado PEAD – ponta e bolsa – DI 1500mm, parede dupla, interna lisa, instalado em local com nível alto de interferências - fornecimento e assentamento.</t>
  </si>
  <si>
    <t>IUD30099</t>
  </si>
  <si>
    <t>Escavação manual em solo para execução de bueiro através de sistema não destrutivo, tunnel liner, inclusive remoção horizontal até 50m do material escavado. Exclusive poço de ataque, esgotamento e escoramento (Refer. SICRO CÓD. 4816000)</t>
  </si>
  <si>
    <t>IUD30102</t>
  </si>
  <si>
    <t>Descida d'água tipo rápido - DAR 01 - areia e britas comerciais</t>
  </si>
  <si>
    <t>IUD30103</t>
  </si>
  <si>
    <t>Entrada para descida d'agua - EDA 01 - areia e britas comerciais (REF SICRO 2003385)</t>
  </si>
  <si>
    <t>IUD30104</t>
  </si>
  <si>
    <t>Valeta de proteção de cortes com revestimento vegetal - VPC 02 (REF SICRO 2003305)</t>
  </si>
  <si>
    <t>IUD30105</t>
  </si>
  <si>
    <t>Enrocamento com pedra argamassada traço 1:4 com pedra de mão (REF SINAPI 73611- descontinuado)</t>
  </si>
  <si>
    <t>IUD30106</t>
  </si>
  <si>
    <t>Enroncamento manual, com arrumação do material (REF SINAPI 73698 descontinuado)</t>
  </si>
  <si>
    <t>IUD30108</t>
  </si>
  <si>
    <t>Portão em tela arame galvanizado n.12 malha 2" e moldura em tubos de aço com duas folhas de abrir, incluso ferragen (REF SINAPI 74238/002 descontinuado)</t>
  </si>
  <si>
    <t>IUD30109</t>
  </si>
  <si>
    <t>Tampão FoFo articulado, classe B-125, carga max 12,5 t = D = 600mm, rede pluvial/esgoto (Fornecimento e assentamento)</t>
  </si>
  <si>
    <t>IUD30110</t>
  </si>
  <si>
    <t>Fornecimento e assentamento de tubo de PEAD corrugado de dupla parede para rede de drenagem pluvial urbana, DN 600 mm, junta elástica integrada, instalado em local com nível baixo de interferências. (exclusive transporte de tubo)</t>
  </si>
  <si>
    <t>IUD30111</t>
  </si>
  <si>
    <t>Enroncamento manual, sem arrumação do material (REF SINAPI 73697 descontinuado)</t>
  </si>
  <si>
    <t>IUD30112</t>
  </si>
  <si>
    <t>Lastro ou enroncamento de pedra-de-mão ou rachão, com lançamento mecanizado, fornecimento e apiloamento. Exclusive transporte.</t>
  </si>
  <si>
    <t>IUD30113</t>
  </si>
  <si>
    <t>Sargeta em concreto moldada in loco - seção de concreto 0,0103m2</t>
  </si>
  <si>
    <t>IUD30114</t>
  </si>
  <si>
    <t>Alvenaria em tijolo cerâmico maciço 5x10x20cm 1 1/2 vez (espessura 30cm), assentado com argamassa traço 1:2:8 (cimento, cal e areia)(REF SINAPI 72133 desativado 16/06/2020)</t>
  </si>
  <si>
    <t>IUD30115</t>
  </si>
  <si>
    <t>Demolição de poço de visita Tipo 1, inclusive carga e bota fora do entulho</t>
  </si>
  <si>
    <t>IUD30116</t>
  </si>
  <si>
    <t>Demolição de boca de lobo BLSC, incluindo carga e bota-fora do entulho e reaterro da cava</t>
  </si>
  <si>
    <t>IUD30117</t>
  </si>
  <si>
    <t>PV-1 - Poço de visita com dimensões internas de 1,98m x 1,98m x 1,50m(bxbxh), em alvenaria de bloco de concreto estrutural fbk 14Mpa, conforme projeto tipo. Exclusive pescoço e tampão</t>
  </si>
  <si>
    <t>IUD30118</t>
  </si>
  <si>
    <t>CP-1 - Caixa de passagem, com dimensões internas de 1,98m x 1,98m x 1,5m (bxbxh), em alvenaria e bloco de concreto estrutural fbx 14MPa, conforme projeto tipo</t>
  </si>
  <si>
    <t>IUD30119</t>
  </si>
  <si>
    <t>Limpeza e desobstrução mecanica de galerias de aguas pluviais, utilizando equipamento Bucket-Machine, inclusive retirada do material para bota-fora</t>
  </si>
  <si>
    <t>IUD30120</t>
  </si>
  <si>
    <t>Preparo Manual de terrreno sem raspagem superficial</t>
  </si>
  <si>
    <t>IUEPM0001</t>
  </si>
  <si>
    <t>Estaca pré-moldada de concreto, seção quadrada, capacidade de 40 - 50  toneladas, incluso emenda (exclusive mobilização e desmobilização) -  (REF SICRO 2306097 e SINAPI 100657)</t>
  </si>
  <si>
    <t>IUESM0001</t>
  </si>
  <si>
    <t>Tela de aço eletrosoldada - fornecimento, preparo e colocação (REF SICRO 408067)</t>
  </si>
  <si>
    <t>IUESM0002</t>
  </si>
  <si>
    <t>Estrutura em chapa de aço ASTM A36 corte, solda e montagem - fornecimento e instalação (REF SICRO 2408149)</t>
  </si>
  <si>
    <t>IUESM0003</t>
  </si>
  <si>
    <t>Corte com maçarico oxiacetileno de perfis metálicos (REF SICRO 1408173)</t>
  </si>
  <si>
    <t>cm²</t>
  </si>
  <si>
    <t>IUESM0004</t>
  </si>
  <si>
    <t>Solda elétrica de perfis metálicos e chapas de aço com eletrodo E70XX (REF 2408058)</t>
  </si>
  <si>
    <t>IUESM0005</t>
  </si>
  <si>
    <t>Chumbador tipo espera em aço-CA-25 para fização de estrutura metálica em concreto - Fornecimento e instalação (REF SICRO 0407740)</t>
  </si>
  <si>
    <t>IUESM0006</t>
  </si>
  <si>
    <t>Pintura epóxi em chapa de aço com pistola a ar comprimido (REF SICRO 2408070)</t>
  </si>
  <si>
    <t>IUESM0007</t>
  </si>
  <si>
    <t>IUESM0008</t>
  </si>
  <si>
    <t>Armação do sistema de paredes de concreto, tela L-335 (REF SINAPI 91599)</t>
  </si>
  <si>
    <t>IUI00001</t>
  </si>
  <si>
    <t>IUI00002</t>
  </si>
  <si>
    <t>Fornecimento e colocação de tela tapume de proteção, altura 1,20m, fabricada com polietileno reforçado , por processo de extrusão , fornecida na cor laranja, no tipo leve, rolo com as seguintes dimensões: h=1,20m, e l=50m</t>
  </si>
  <si>
    <t>IUIL00004</t>
  </si>
  <si>
    <t>Parafuso zincado, sextavado, com rosca inteira, diametro 3/8", comprimento 2" - fornecimento e instalação.</t>
  </si>
  <si>
    <t>IUIL00005</t>
  </si>
  <si>
    <t>Porca zincada, sextavada, diametro 3/8" - fornecimento e instalação.</t>
  </si>
  <si>
    <t>IUIL00006</t>
  </si>
  <si>
    <t>FusÍvel tipo NH 36 a 80A, tamanho 00 - fornecimento e instalação.</t>
  </si>
  <si>
    <t>IUIL00008</t>
  </si>
  <si>
    <t>Conector reforçado, cabo x haste em bronze natural para cabo de 16-70mm², ref.585 da termotécnica ou similar. Fornecimento e Instalação</t>
  </si>
  <si>
    <t>IUIL00009</t>
  </si>
  <si>
    <t>Relé fotoéletrico magnético, para comando automático de iluminação, modelo RM-74/M com base, uso externo modelo BRM-1 da ilumatic ou similar - Fornecimento e Instalação.</t>
  </si>
  <si>
    <t>IUIL00011</t>
  </si>
  <si>
    <t>Instalação de iluminação pública ornamental em poste de ate 12m.</t>
  </si>
  <si>
    <t>IUIL00012</t>
  </si>
  <si>
    <t>Caixa de passagem em alvenaria - anexo h.s.-084(a.p.), com grelha de ferro redondo 3/8" espaçamento=1,50cm, inclusive fundo anticorrosivo, na(s) dimensões:- (30 x 30 x 30)cm</t>
  </si>
  <si>
    <t>IUIL00013</t>
  </si>
  <si>
    <t>Poste de concreto para ligação da entrada de serviço e fixação da caixa de medição e quadro de comando - fornecimento e instalação.</t>
  </si>
  <si>
    <t>IUIL00014</t>
  </si>
  <si>
    <t>Dispositivo de proteção contra surto, 175,8 KA, Fornecimento e Instalação</t>
  </si>
  <si>
    <t>IUIL00016</t>
  </si>
  <si>
    <t>Luminárias Urbana LED LUTECE Potência de 180W - Incluso Instalação e Retirada de Luminárias Existentes</t>
  </si>
  <si>
    <t>IUIL00019</t>
  </si>
  <si>
    <t>Entrada  de energia elétrica aerea trifásica 125 a 150 A em poste de concreto</t>
  </si>
  <si>
    <t>Preparo do sub-leito, escavação e carga, exclusive transporte</t>
  </si>
  <si>
    <t>IUP10002</t>
  </si>
  <si>
    <t>IUP20002</t>
  </si>
  <si>
    <t>IUP20003</t>
  </si>
  <si>
    <t>IUP30002</t>
  </si>
  <si>
    <t>Recorte mecânico de pavimento asfáltico ou piso de concreto, com serra de disco diamantado para piso/asfalto</t>
  </si>
  <si>
    <t>IUP30004</t>
  </si>
  <si>
    <t>Base estabilizada granulometricamente, com mistura na pista de até três materiais - execução</t>
  </si>
  <si>
    <t>IUP30005</t>
  </si>
  <si>
    <t>Demolição de pavimento asfáltico com emprego de retro-escavadeira e serra de disco, exclusive bota-fora do material</t>
  </si>
  <si>
    <t>IUP30006</t>
  </si>
  <si>
    <t>Tento (acabamento de limpa-rodas), concreto fck = 15 MPa, seção 330cm²</t>
  </si>
  <si>
    <t>IUP30007</t>
  </si>
  <si>
    <t>Meio-fio com sarjeta, concreto fck = 15MPa, seção 615 cm²</t>
  </si>
  <si>
    <t>IUP30009</t>
  </si>
  <si>
    <t>Meio-fio (guia), concreto fck = 15MPa, seção 285cm2, moldado no local, inclusive escavação e pintura a cal em uma demão</t>
  </si>
  <si>
    <t>IUP30010</t>
  </si>
  <si>
    <t>Micro-revestimento a frio - Microflex 0,8 cm BC. Inclusive emulsão e materiais britados</t>
  </si>
  <si>
    <t>IUP30011</t>
  </si>
  <si>
    <t>Micro-revestimento a frio - Microflex 1,5 cm BC. inclusive emulsão e materiais britados</t>
  </si>
  <si>
    <t>IUP30012</t>
  </si>
  <si>
    <t>Fresagem contínua revestimento betuminoso</t>
  </si>
  <si>
    <t>IUP30013</t>
  </si>
  <si>
    <t>Correção de defeitos por fresagem descontínua</t>
  </si>
  <si>
    <t>IUP30014</t>
  </si>
  <si>
    <t>Retirada de tronco e raiz de árvore com motosserra com diâmetro &lt; 30cm, inclusive bota-fora</t>
  </si>
  <si>
    <t>IUP30015</t>
  </si>
  <si>
    <t>Base de solo - brita (30/70), mistura em pista, compactação 100% proctor intermediário, exclusive escavação, carga e transporte</t>
  </si>
  <si>
    <t>IUP30016</t>
  </si>
  <si>
    <t>Armação utilizando aço CA-50 de 6,3 mm - corte / dobra e montagem.</t>
  </si>
  <si>
    <t>IUP30017</t>
  </si>
  <si>
    <t>Sub-base (reforço) estabilizada granulometricamente, sem mistura - execução</t>
  </si>
  <si>
    <t>IUP30018</t>
  </si>
  <si>
    <t>Micro-revestimento a frio - Microflex 1,5 cm BC - Exclusive Emulsão e Materiais Britados</t>
  </si>
  <si>
    <t>IUP30019</t>
  </si>
  <si>
    <t>Tapa buraco superficial</t>
  </si>
  <si>
    <t>IUP30020</t>
  </si>
  <si>
    <t>Remendo Profundo com demolição manual - Descontinuada em 30/06/2020</t>
  </si>
  <si>
    <t>IUP30021</t>
  </si>
  <si>
    <t>IUP30022</t>
  </si>
  <si>
    <t>Espalhamento mecanizado (com motoniveladora 125 HP) material 1A. categoria</t>
  </si>
  <si>
    <t>IUP30023</t>
  </si>
  <si>
    <t>Escavação mecânica de material 1­ª categoria, proveniente de corte do subleito (com motoniveladora 125 HP)</t>
  </si>
  <si>
    <t>IUP30026</t>
  </si>
  <si>
    <t>Execução de imprimação manual com caneta (para tapa buracos)</t>
  </si>
  <si>
    <t>IUP30027</t>
  </si>
  <si>
    <t>Fresagem descontínua revestimento betuminoso</t>
  </si>
  <si>
    <t>IUP30028</t>
  </si>
  <si>
    <t>Base de solo - brita (40/60), mistura em pista, compactação 100% proctor intermediário, exclusive escavação, carga e transporte</t>
  </si>
  <si>
    <t>IUP30030</t>
  </si>
  <si>
    <t>Remendo profundo com demolição mecânica, exclusive materiais de base, capa e bota-fora.</t>
  </si>
  <si>
    <t>IUP30031</t>
  </si>
  <si>
    <t>Recomposição manual de base para pavimentação com bica corrida, inclusive compactação e fornecimento de materiais. Exclusive transporte.</t>
  </si>
  <si>
    <t>IUP30032</t>
  </si>
  <si>
    <t>CBUQ - aplicação em fechamento de vala e remendos. Incluindo compactação com rolo tandem compacto. Exclusive fornecimento e transporte.</t>
  </si>
  <si>
    <t>IUP30033</t>
  </si>
  <si>
    <t>CBUQ - aplicação com motoniveladora (reperfilamento). Exclusive fornecimento e transporte.</t>
  </si>
  <si>
    <t>IUP30034</t>
  </si>
  <si>
    <t>Usinagem de concreto com cimento portland CP-32, fctmk = 4,5MPa, para pavimento rígido. Exclusive transporte da pedra.</t>
  </si>
  <si>
    <t>IUP30037</t>
  </si>
  <si>
    <t>Sarjeta tipo americana em concreto fck = 15MPa, seção 455cm², moldada no local,  inclusive escavação.</t>
  </si>
  <si>
    <t>IUP30038</t>
  </si>
  <si>
    <t>LIMPEZA URBANA DE SUPERFÍCIES PAVIMENTADAS, COM CAMINHÃO PIPA.</t>
  </si>
  <si>
    <t>IUP30040</t>
  </si>
  <si>
    <t>Recomposição asfáltica / correção de defeitos por fresagem - (exclusive transporte de materiais betuminosos)</t>
  </si>
  <si>
    <t>IUP30041</t>
  </si>
  <si>
    <t>Remendo Superficial / Tapa Buraco - (exclusive transporte de materiais de base e betuminosos)</t>
  </si>
  <si>
    <t>IUP30042</t>
  </si>
  <si>
    <t>Remendo profundo (exclusive transporte de solo, materiais de base e betuminosos)</t>
  </si>
  <si>
    <t>IUP30043</t>
  </si>
  <si>
    <t>Execução de passeio em piso intertravado, com bloco retangular de 20 x 10 cm, espessura 6 cm, colorido.</t>
  </si>
  <si>
    <t>IUP30044</t>
  </si>
  <si>
    <t>Guia para canteiro, concreto fck = 15MPa, seção 150cm², moldado no local, inclusive escavação e pintura a cal em uma demão.</t>
  </si>
  <si>
    <t>IUP30045</t>
  </si>
  <si>
    <t>Retirada de tachão em resina inclusive bota-fora</t>
  </si>
  <si>
    <t>IUP30046</t>
  </si>
  <si>
    <t>Base em bica corrida com 5% de cimento</t>
  </si>
  <si>
    <t>IUP30047</t>
  </si>
  <si>
    <t>Remendo superficial (tapa buraco), inclusive fornecimento e transporte de materiais.</t>
  </si>
  <si>
    <t>IUP30048</t>
  </si>
  <si>
    <t>Aplicação manual de cbuq para tapa buraco</t>
  </si>
  <si>
    <t>IUP30049</t>
  </si>
  <si>
    <t>Meio-fio com sarjeta, concreto fck = 15MPa, seção 523cm2, moldado no local, inclusive escavação e pintura a cal em uma demão</t>
  </si>
  <si>
    <t>IUP30050</t>
  </si>
  <si>
    <t>Meio-fio com sarjeta, concreto fck = 15MPa, seção 679cm2, moldado no local, inclusive escavação e pintura a cal em uma demão</t>
  </si>
  <si>
    <t>IUP30051</t>
  </si>
  <si>
    <t>Execução de tapa buraco com base em bica corrida (base = 20,0cm e cbuq = 3,0cm, exclusive transporte de materiais.</t>
  </si>
  <si>
    <t>IUP30052</t>
  </si>
  <si>
    <t>Pavimento de concreto armado esp. 13,0cm fck = 25Mpa com tela 15x15cm esp. 4,2mm</t>
  </si>
  <si>
    <t>IUP30053</t>
  </si>
  <si>
    <t>Piso podotátil direcional/alerta com ladrilho hidráulico de 25x25x2,0cm, incluindo fornecimento e assentamento com cimento colante sobre contrapiso ou piso rústico</t>
  </si>
  <si>
    <t>IUP30054</t>
  </si>
  <si>
    <t>Execução de base estabilizada granulometricamente (para tapa buraco)</t>
  </si>
  <si>
    <t>IUP30055</t>
  </si>
  <si>
    <t>Execução de pitura de ligação manual com caneta (para tapa buracos)</t>
  </si>
  <si>
    <t>IUP30056</t>
  </si>
  <si>
    <t>Meio-fio com sarjeta, concreto fck=15 MPa, seção 614cm², moldado no local, inclusive escavação e pintura a cal em uma demão</t>
  </si>
  <si>
    <t>IUP30057</t>
  </si>
  <si>
    <t>Meio-fio com sarjeta, concreto fck=15 MPa, seção 560cm², moldado no local, inclusive escavação e pintura a cal em uma demão</t>
  </si>
  <si>
    <t>IUP30058</t>
  </si>
  <si>
    <t>Meio-fio com sarjeta, concreto fck=15 MPa, seção 717cm², moldado no local, inclusive escavação e pintura a cal em uma demão</t>
  </si>
  <si>
    <t>IUP30059</t>
  </si>
  <si>
    <t>Pavimento de concreto armado esp. 15,0cm fck = 25Mpa com tela 15x15cm esp. 4,2mm</t>
  </si>
  <si>
    <t>IUP30060</t>
  </si>
  <si>
    <t>Sarjeta seção 547 cm² moldados in-loco, concreto fck=15mpa.</t>
  </si>
  <si>
    <t>IUP30062</t>
  </si>
  <si>
    <t>IUP30063</t>
  </si>
  <si>
    <t>Subbase estabilizada granulometricamente, com mistura na pista de até três materiais - execução</t>
  </si>
  <si>
    <t>IUP30064</t>
  </si>
  <si>
    <t>IUP30065</t>
  </si>
  <si>
    <t>PMF - aplicação manual em fechamento de vala e remendos. Incluindo fornecimento dos materiais e compactação com rolo tandem compacto. Exclusive transporte.</t>
  </si>
  <si>
    <t>IUP30066</t>
  </si>
  <si>
    <t>Microrevestimento a frio - Microflex, espessura 2,00 cm - Execução. Exclusive fornecimento e transporte de brita e emulsão.</t>
  </si>
  <si>
    <t>IUP30067</t>
  </si>
  <si>
    <t>Mobilização e Desmobilização de usina de asfalto, incluindo transporte de usina de asfalto, carregadeira de pneus, aquecedor de fluído térmico, grupo gerador e tanque de estocagem de asfalto.</t>
  </si>
  <si>
    <t>IUP30068</t>
  </si>
  <si>
    <t>Usina de asfalto completa - instalação.</t>
  </si>
  <si>
    <t>IUP30069</t>
  </si>
  <si>
    <t>Base para pavimentação com brita corrida, inclusive compactação</t>
  </si>
  <si>
    <t>IUP30070</t>
  </si>
  <si>
    <t>Micro revestimento a frio espessura de 1,5 cm com emulsão modificada com polímero.</t>
  </si>
  <si>
    <t>IUP30071</t>
  </si>
  <si>
    <t>Base de solo estabilizado sem mistura, compactação 100% proctor normal, exclusive escavação, carga e transporte do solo. Ref. Sinapi 72911.</t>
  </si>
  <si>
    <t>IUP30072</t>
  </si>
  <si>
    <t>Remoção de pavimento flexível com espessura menor que 3,0cm, inclusive carga.</t>
  </si>
  <si>
    <t>IUP30073</t>
  </si>
  <si>
    <t>Demolição piso cimentado, sobre lastro de concreto.</t>
  </si>
  <si>
    <t>IUP30074</t>
  </si>
  <si>
    <t>Meio-fio com sarjeta, concreto fck=15 MPa, seção 1.050cm², moldado no local, inclusive escavação e pintura a cal em uma demão.</t>
  </si>
  <si>
    <t>IUP30076</t>
  </si>
  <si>
    <t>Construção de pavimento com tratamento superficial duplo, com emulsão asfáltica RR-2C e capa selante.</t>
  </si>
  <si>
    <t>IUP30077</t>
  </si>
  <si>
    <t>Meio-fio (guia) para rotatórias, concreto fck=15 MPa, seção 875cm², moldado no local, inclusive escavação e pintura a cal em uma demão.</t>
  </si>
  <si>
    <t>IUP30079</t>
  </si>
  <si>
    <t>Meio-fio com sarjeta, concreto fck=15 MPa, seção 508 cm², moldado no local, inclusive escavação e pintura a cal em uma demão.</t>
  </si>
  <si>
    <t>IUP30080</t>
  </si>
  <si>
    <t>Selo Asfáltico de microvala de pavimento</t>
  </si>
  <si>
    <t>IUP30081</t>
  </si>
  <si>
    <t>IUP30082</t>
  </si>
  <si>
    <t>Meio-fio com sarjeta, concreto fck=15 MPa, seção 510,98cm², moldado no local, inclusive escavação e pintura a cal em uma demão.</t>
  </si>
  <si>
    <t>IUP30083</t>
  </si>
  <si>
    <t>Meio fio de concreto - MFC 03 - fôrma de madeira. Ref. Cód. Sicro 2003373.</t>
  </si>
  <si>
    <t>IUP30084</t>
  </si>
  <si>
    <t>Meio fio de concreto - MFC 05 - fôrma de madeira. Ref. Cód. Sicro 2003377.</t>
  </si>
  <si>
    <t>IUP30085</t>
  </si>
  <si>
    <t>Meio com sarjeta, concreto fck=15Mpa, seção 510,92, extrusado, inclusive escavação e pintura e cal em uma demão.</t>
  </si>
  <si>
    <t>IUP30086</t>
  </si>
  <si>
    <t>Escavação, carga e transporte de material de 1ª categoria - DMT de 2000 a 2500 m - caminho de serviço em leito natural - com escavadeira e caminhão basculante de 14 m³. Refer. Cód. SICRO 5502119.</t>
  </si>
  <si>
    <t>IUP30087</t>
  </si>
  <si>
    <t>Fornecimento e instalação de manta bidim RT-14, incluindo 2 camadas de Ligante RR-1C e compactação.</t>
  </si>
  <si>
    <t>IUP30089</t>
  </si>
  <si>
    <t>Construção de pavimento com aplicação de concreto betuminoso usinado a quente (cbuq), camada de rolamento, com espessura de 3,0 cm - exclusive transporte. Ref. Cód Sinapi 95990.</t>
  </si>
  <si>
    <t>IUP30090</t>
  </si>
  <si>
    <t>Execução e compactação de base e ou sub base para pavimentação com cascalho (Grau de compactação 100% do PM) - exclusive carga e transporte.</t>
  </si>
  <si>
    <t>IUP30091</t>
  </si>
  <si>
    <t>Usinagem e aplicação de concreto betuminoso usinado à quente - CBUQ - FAIXA "C" - para pavimentação asfáltica, CAP 30-45  (Origem  Paulinia/SP), com espessura de 3,0 cm, posto usina. Exclusive transporte dos insumos, mobilização, instalação e desmobilização da usina de asfalto.</t>
  </si>
  <si>
    <t>IUP30092</t>
  </si>
  <si>
    <t>Usinagem e aplicação de concreto betuminoso usinado à quente - CBUQ - FAIXA "C" - para pavimentação asfáltica, CAP 50-70  (Origem  Paulinia/SP), com espessura de 3,0 cm, posto usina. Exclusive transporte dos insumos, mobilização, instalação e desmobilização da usina de asfalto.</t>
  </si>
  <si>
    <t>IUP30093</t>
  </si>
  <si>
    <t xml:space="preserve">Execução de pavimento com aplicação de concreto asfáltico, camada de rolamento - Exclusive: Material betuminoso, carga e transporte (REF SINAPI 95995) </t>
  </si>
  <si>
    <t>IUP30094</t>
  </si>
  <si>
    <t>EXECUÇÃO DE PINTURA DE LIGAÇÃO COM EMULSÃO ASFÁLTICA RR-1C</t>
  </si>
  <si>
    <t>IUP30095</t>
  </si>
  <si>
    <t>CBUQ (usina comercial) - aplicação com motoniveladora (reperfilamento). Incluindo fornecimento de materiais. Exclusive transporte</t>
  </si>
  <si>
    <t>IUP30096</t>
  </si>
  <si>
    <t>Demolição de pavimentação asfáltica com utilização de martelo perfurador, espessura até 15 cm, exclusive carga e transporte  - conforme SINAPI 92970 desativado 05/03/2020</t>
  </si>
  <si>
    <t>IUP40001</t>
  </si>
  <si>
    <t>Piso tátil direcional e de alerta com ladrilho hidráulico de 40x40x2,5cm, em concreto simples fck=35MPa (NBR 9050 e com o decreto 5296), incluindo fornecimento e assentamento com argamassa ou cimento colante sobre coxim preparado no piso rústico</t>
  </si>
  <si>
    <t>IUP40002</t>
  </si>
  <si>
    <t>IUP40003</t>
  </si>
  <si>
    <t>Piso podotátil direcional com ladrilho hidraulico de 20x20x2 cm, incluindo fornecimento e assentamento com cimento colante sobre contrapiso ou piso rústico</t>
  </si>
  <si>
    <t>IUP40004</t>
  </si>
  <si>
    <t>Piso (calçada) em concreto 12mpa traço 1:3:5 (cimento/areia/brita) preparo mecânico, espessura 7cm, com junta de dilatação em madeira</t>
  </si>
  <si>
    <t>Placa de obra em chapa de aço galvanizado (REF 74209/001 descontinuado em 01/01/2020)</t>
  </si>
  <si>
    <t>IUS0023</t>
  </si>
  <si>
    <t>Termoplástico pré-formado para sinalização horizontal com espessura de 2mm - fornecimento e implantação (REF SICRO 5214000)</t>
  </si>
  <si>
    <t>IUS0024</t>
  </si>
  <si>
    <t>Placa esmaltada para identificação de Rua, dimensões 45x25 cm (REF SINAPI 73916/002 desc em 01/01/2020)</t>
  </si>
  <si>
    <t>IUS0025</t>
  </si>
  <si>
    <t>IUS0026</t>
  </si>
  <si>
    <t>Fornecimento e implantação de braço projetado de aço para sustentação de semáforo e placa ate 3m², galvanizado a fogo; para fixação em coluna conica continua tipo I, projeção de 4,70m; diametro junto a flamge de 125mm; conforme especificação da AGETRAN/PMCG</t>
  </si>
  <si>
    <t>IUS0027</t>
  </si>
  <si>
    <t>Pintura mecanizada de setas e zebrados no pavimento aplicado por extrusão espessura 3mm, durabilidade 5 anos - padrão DNIT (prod.equipe 39,52m2/h), com massa termoplástica para extrusão, com aplicação de micro esferas de vidro premix e drop-on, inclusive pré-marcação (Refer. SICRO CÓD. 5213409)</t>
  </si>
  <si>
    <t>IUS0028</t>
  </si>
  <si>
    <t>Pintura de Faixa - tinta base acrilica emulsionada em agua - espessura de 0,5mm - padrão DNIT (prod equipe 163,23 m2/h) com microesferas de vidro, inclusive pre marcação( Refer. SICRO CÓD.5213403)</t>
  </si>
  <si>
    <t>IUS0029</t>
  </si>
  <si>
    <t>Placa de sinalização de aluminio, espessura 1,5mm, com fundo,simbolos e tarjas em pelicula refletiva com esferas inclusas tipo I-A da NBR 14644(GT/GT), inclusive elementos de fixação,conforme especificação AGETRAN/PMCG - fornecimento</t>
  </si>
  <si>
    <t>IUS0030</t>
  </si>
  <si>
    <t>IUS10021</t>
  </si>
  <si>
    <t>IUS11003</t>
  </si>
  <si>
    <t>Pintura setas e zebrado termoplástica - 5 anos (p/extrusão)</t>
  </si>
  <si>
    <t>IUS20002</t>
  </si>
  <si>
    <t>Fornecimento e implantação placa sinalização tot.refletiva</t>
  </si>
  <si>
    <t>IUS20003</t>
  </si>
  <si>
    <t>Confecção de suporte e travessa para placa de sinalização</t>
  </si>
  <si>
    <t>IUS20004</t>
  </si>
  <si>
    <t>Fornecimento e instalação de placa de sinalização viária (placa "PARE"), incluído suporte de madeira pintado a cal e fixado em base de concreto não estrutural</t>
  </si>
  <si>
    <t>IUS20005</t>
  </si>
  <si>
    <t>IUS20006</t>
  </si>
  <si>
    <t>Tachão refletiva monodirecional, padrão DNIT, fornecimento e fixado com cola poliéster</t>
  </si>
  <si>
    <t>IUS20007</t>
  </si>
  <si>
    <t>Fornecimento e colocação de tacha refletetiva monodirecional</t>
  </si>
  <si>
    <t>IUS20008</t>
  </si>
  <si>
    <t>Fornecimento e colocação de tacha refletetiva bidirecional</t>
  </si>
  <si>
    <t>IUS20009</t>
  </si>
  <si>
    <t>Placa de sinalização vertical totalmente refletiva (&gt;0,36 m²), incluído fornecimento e instalação de um poste de madeira pintado com esmalte sintético e fixado em base de concreto não estrutural</t>
  </si>
  <si>
    <t>IUS20010</t>
  </si>
  <si>
    <t>Revestimento colorido aplicado sobre pavimento asfáltico e cimentício, à base de resina acrílica emulsificada em água, com aplicação de sistema laykold na espessura média de 0,6mm e refletorização com microesferas</t>
  </si>
  <si>
    <t>IUS20011</t>
  </si>
  <si>
    <t>Sinalização horizontal com termoplástico pré formado</t>
  </si>
  <si>
    <t>IUS20012</t>
  </si>
  <si>
    <t>Tachão refletiva bidirecional, padrão DNIT, fornecimento e fixado com cola poliéster</t>
  </si>
  <si>
    <t>IUS20013</t>
  </si>
  <si>
    <t>Fornecimento e instalação de coluna de aço cônica contínua, tipo I, para até 4 braços projetados capaz de sustentar, cada um, semáforo e placa de 3m²; coluna galvanizada. a fogo; altura útil total de 5,0m; diâmetro. na base igual a 187mm</t>
  </si>
  <si>
    <t>IUS20014</t>
  </si>
  <si>
    <t>Fornecimento e implantação de braço projetado de aço para sustentação de semáforo e placa até 3,0m², galvanizado a fogo; para fixação em coluna cônica continua tipo I, projeção de 4,70m; diâmetro junto a flange de 123mm.</t>
  </si>
  <si>
    <t>IUS20015</t>
  </si>
  <si>
    <t>Instalação de placa de sinalização em braço projetado, incluindo elementos de fixação necessários conforme especificação AGETRAN / PMCG.</t>
  </si>
  <si>
    <t>IUS20016</t>
  </si>
  <si>
    <t>Placa de sinalização vertical totalmente refletiva, fornecimento e instalação. Exclusive poste (suporte)</t>
  </si>
  <si>
    <t>IUS20017</t>
  </si>
  <si>
    <t>Aplicador de material termoplástico por extrusão</t>
  </si>
  <si>
    <t>IUS20018</t>
  </si>
  <si>
    <t>IUS20022</t>
  </si>
  <si>
    <t>Bloco semafórico principal com 3 (três) módulos focais de 300mm de diâmetro a Led. Fornecimento, instalação e teste.</t>
  </si>
  <si>
    <t>IUS20023</t>
  </si>
  <si>
    <t>Bloco semafórico repetidor, Tipo "I", com 3 (três) módulos focais de 200mm de diâmetro a Led. Fornecimento, instalação e teste.</t>
  </si>
  <si>
    <t>IUS20024</t>
  </si>
  <si>
    <t>Bloco semafórico para pedestre com 2 (dois) módulos focais de 200mm a Led, compreendendo foco verde "Siga" (boneco) e foco vermelho "Pare" (mão espalmada) com borrachas de vedação e suportes de fixação. Fornecimento, Instalação e teste.</t>
  </si>
  <si>
    <t>IUS20025</t>
  </si>
  <si>
    <t>Cabo PP para alimentação de semáforo, 4x1,5mm². Fornecimento e instalação.</t>
  </si>
  <si>
    <t>IUS20026</t>
  </si>
  <si>
    <t>Cabo PP para alimentação de semáforo, 3x1,5mm². Fornecimento e instalação.</t>
  </si>
  <si>
    <t>IUS20027</t>
  </si>
  <si>
    <t>Cabo PP para alimentação de semáforo, 2x4,0mm². Fornecimento e instalação.</t>
  </si>
  <si>
    <t>IUS20028</t>
  </si>
  <si>
    <t>Aterramento de controlador de tráfego.</t>
  </si>
  <si>
    <t>IUS20029</t>
  </si>
  <si>
    <t>Controlador eletrônico de trafego local, sem fio (wireless), incluindo placa de comunicação wireless GSM/GPRS, com GPS, compatível com o Sistema CET-RIO/CTA sem fio (wireless) - módulos VII, IX e XII, com 6 fases, modelo DP-40-8 da Dataprom ou similar. Fornecimento e Instalação.</t>
  </si>
  <si>
    <t>IUS20030</t>
  </si>
  <si>
    <t>Caixa de passagem com tampa de ferro tipo leve 300L-400mm de altura, conforme especificação CET-RIO. Fornecimento e assentamento.</t>
  </si>
  <si>
    <t>IUS20031</t>
  </si>
  <si>
    <t>Eletroduto de aço galvanizado 1", para alimentação dos controladores. Fornecimento e instalação.</t>
  </si>
  <si>
    <t>IUS20032</t>
  </si>
  <si>
    <t>Eletroduto para instalação semafórica. Fornecimento e implantação.</t>
  </si>
  <si>
    <t>IUS20034</t>
  </si>
  <si>
    <t>Semáforo veicular tipo totem, com braço projetado. Fornecimento e implantação.</t>
  </si>
  <si>
    <t>IUS20035</t>
  </si>
  <si>
    <t>Revestimento colorido aplicado sobre pavimento asfáltico, à base de resina acrílica emulsificada em água, e refletorização com microesferas.</t>
  </si>
  <si>
    <t>IUS20036</t>
  </si>
  <si>
    <t>Tachão refletivo bidirecional - fornecimento e colocação. Ref. Cód. Sicro 5213362.</t>
  </si>
  <si>
    <t>IUS20037</t>
  </si>
  <si>
    <t>Pintura de setas e zebrados - tinta base acrílica emulsionada em água - espessura de 0,5mm. Ref. Cód. Sicro 5213407.</t>
  </si>
  <si>
    <t>IUS20038</t>
  </si>
  <si>
    <t>Fornecimento e implantação de placa em aço adesivada retrorefletiva. Ref. Cód. Sicro 5213572.</t>
  </si>
  <si>
    <t>IUS20039</t>
  </si>
  <si>
    <t>Tacha refletiva bidirecional, padrão DNIT, fornecimento e fixado com cola poliéster.</t>
  </si>
  <si>
    <t>IUS20040</t>
  </si>
  <si>
    <t>Aplicador de material termoplástico por extrusão - Impostos e seguro.</t>
  </si>
  <si>
    <t>IUS20041</t>
  </si>
  <si>
    <t>Aplicador de material termoplástico por extrusão - Depreciação.</t>
  </si>
  <si>
    <t>IUS20042</t>
  </si>
  <si>
    <t>Aplicador de material termoplástico por extrusão - Juros.</t>
  </si>
  <si>
    <t>IUS20043</t>
  </si>
  <si>
    <t>Aplicador de material termoplástico por extrusão - Custo de Manutenção.</t>
  </si>
  <si>
    <t>IUS20044</t>
  </si>
  <si>
    <t>Aplicador de material termoplástico por extrusão - Mão de Obra na Operação.</t>
  </si>
  <si>
    <t>IUS20045</t>
  </si>
  <si>
    <t>Balizador de concreto - areia e brita comerciais - fornecimento e implantação (Refer. SICRO CÓD 5213368)</t>
  </si>
  <si>
    <t>IUS20047</t>
  </si>
  <si>
    <t>IUS86001</t>
  </si>
  <si>
    <t>Confecção de placa de sinalização tot. refletiva</t>
  </si>
  <si>
    <t>IUS87001</t>
  </si>
  <si>
    <t>IUSC0001</t>
  </si>
  <si>
    <t>IUSC0002</t>
  </si>
  <si>
    <t>Pintura acrilica amarela em meio fio - desenvolvimento 25cm</t>
  </si>
  <si>
    <t>IUSD0001</t>
  </si>
  <si>
    <t>Plantio de árvore ornamental com altura de muda maior que 2,00 m e menor ou igual a 4,00 m. Af_05/2018, exclusive aquisição da muda (REF SINAPI 98511) - 2</t>
  </si>
  <si>
    <t>Plantio de árvore ornamental com altura de muda maior que 2,00 m e menor ou igual a 4,00 m. Af_05/2018, exclusive aquisição da muda (REF SINAPI 98511)</t>
  </si>
  <si>
    <t>IUSD0003</t>
  </si>
  <si>
    <t>Caiação int ou ext sobre revestimento liso c/adocao de fixador com duas demãos (REF SINAPI 73445 descontinuado)</t>
  </si>
  <si>
    <t>IUSM0004</t>
  </si>
  <si>
    <t>Solda elétrica de perfis metálicas e chapas de aço com eletroduto E70XX (REF 2408058)</t>
  </si>
  <si>
    <t>IUSP00001</t>
  </si>
  <si>
    <t>Barracão para depósito em tábuas de madeira, cobertura em fibrocimento 4mm,  incluso piso argamassa traço 1:6 (cimento e areia).</t>
  </si>
  <si>
    <t>IUSP00002</t>
  </si>
  <si>
    <t>Instalação provisória elétrica baixa tensão para canteiro de obra obra, chave 100A carga 3kwh, 20cv, exclusive fornecimento de medidor.</t>
  </si>
  <si>
    <t>IUSP0002</t>
  </si>
  <si>
    <t>Sinalização de transito - noturna (REF SINAPI 74221/001 - desc em abril de 2020)</t>
  </si>
  <si>
    <t>IUSP0003</t>
  </si>
  <si>
    <t>Isolamento de obra, com tela plástica laranja tipo tapume.</t>
  </si>
  <si>
    <t>IUTR1001</t>
  </si>
  <si>
    <t>Transporte comercial de areia</t>
  </si>
  <si>
    <t>IUTR1003</t>
  </si>
  <si>
    <t>Transporte de material em caminhão basculante, 10m³, em rodovia pavimentada.</t>
  </si>
  <si>
    <t>IUTR1004</t>
  </si>
  <si>
    <t>Transporte de massa asfáltica para pavimentação urbana com caminhão basculante 10m3</t>
  </si>
  <si>
    <t>IUTR1005</t>
  </si>
  <si>
    <t>Carga, manobra e descarga de material de 3ª categoria, rocha ou matacão solto em caminhão basculante - caraga com carregadeira e descarga livre. (Ref. Cód. Sicro 5915405))</t>
  </si>
  <si>
    <t>90845</t>
  </si>
  <si>
    <t>90846</t>
  </si>
  <si>
    <t>90851</t>
  </si>
  <si>
    <t>90852</t>
  </si>
  <si>
    <t>91316</t>
  </si>
  <si>
    <t>91317</t>
  </si>
  <si>
    <t>91322</t>
  </si>
  <si>
    <t>91323</t>
  </si>
  <si>
    <t>92843</t>
  </si>
  <si>
    <t>92845</t>
  </si>
  <si>
    <t>92859</t>
  </si>
  <si>
    <t>92861</t>
  </si>
  <si>
    <t>97054</t>
  </si>
  <si>
    <t>98059</t>
  </si>
  <si>
    <t>98060</t>
  </si>
  <si>
    <t>98061</t>
  </si>
  <si>
    <t>100937</t>
  </si>
  <si>
    <t>100938</t>
  </si>
  <si>
    <t>100939</t>
  </si>
  <si>
    <t>100940</t>
  </si>
  <si>
    <t>100941</t>
  </si>
  <si>
    <t>100942</t>
  </si>
  <si>
    <t>100943</t>
  </si>
  <si>
    <t>100944</t>
  </si>
  <si>
    <t>100945</t>
  </si>
  <si>
    <t>100946</t>
  </si>
  <si>
    <t>100947</t>
  </si>
  <si>
    <t>100948</t>
  </si>
  <si>
    <t>100949</t>
  </si>
  <si>
    <t>100950</t>
  </si>
  <si>
    <t>100951</t>
  </si>
  <si>
    <t>100952</t>
  </si>
  <si>
    <t>100953</t>
  </si>
  <si>
    <t>100954</t>
  </si>
  <si>
    <t>100955</t>
  </si>
  <si>
    <t>100956</t>
  </si>
  <si>
    <t>100957</t>
  </si>
  <si>
    <t>100958</t>
  </si>
  <si>
    <t>100959</t>
  </si>
  <si>
    <t>100960</t>
  </si>
  <si>
    <t>100961</t>
  </si>
  <si>
    <t>100962</t>
  </si>
  <si>
    <t>100963</t>
  </si>
  <si>
    <t>100964</t>
  </si>
  <si>
    <t>100965</t>
  </si>
  <si>
    <t>100966</t>
  </si>
  <si>
    <t>100969</t>
  </si>
  <si>
    <t>100970</t>
  </si>
  <si>
    <t>100973</t>
  </si>
  <si>
    <t>100974</t>
  </si>
  <si>
    <t>100975</t>
  </si>
  <si>
    <t>100976</t>
  </si>
  <si>
    <t>100977</t>
  </si>
  <si>
    <t>100978</t>
  </si>
  <si>
    <t>100979</t>
  </si>
  <si>
    <t>100980</t>
  </si>
  <si>
    <t>100981</t>
  </si>
  <si>
    <t>100982</t>
  </si>
  <si>
    <t>100983</t>
  </si>
  <si>
    <t>100984</t>
  </si>
  <si>
    <t>100985</t>
  </si>
  <si>
    <t>100986</t>
  </si>
  <si>
    <t>100987</t>
  </si>
  <si>
    <t>100988</t>
  </si>
  <si>
    <t>100989</t>
  </si>
  <si>
    <t>100990</t>
  </si>
  <si>
    <t>100991</t>
  </si>
  <si>
    <t>100992</t>
  </si>
  <si>
    <t>100993</t>
  </si>
  <si>
    <t>100994</t>
  </si>
  <si>
    <t>100995</t>
  </si>
  <si>
    <t>100996</t>
  </si>
  <si>
    <t>100997</t>
  </si>
  <si>
    <t>100998</t>
  </si>
  <si>
    <t>100999</t>
  </si>
  <si>
    <t>101000</t>
  </si>
  <si>
    <t>101001</t>
  </si>
  <si>
    <t>101002</t>
  </si>
  <si>
    <t>101003</t>
  </si>
  <si>
    <t>101004</t>
  </si>
  <si>
    <t>101005</t>
  </si>
  <si>
    <t>101006</t>
  </si>
  <si>
    <t>101007</t>
  </si>
  <si>
    <t>101008</t>
  </si>
  <si>
    <t>101009</t>
  </si>
  <si>
    <t>101010</t>
  </si>
  <si>
    <t>101013</t>
  </si>
  <si>
    <t>101014</t>
  </si>
  <si>
    <t>101015</t>
  </si>
  <si>
    <t>101016</t>
  </si>
  <si>
    <t>101017</t>
  </si>
  <si>
    <t>101018</t>
  </si>
  <si>
    <t>101019</t>
  </si>
  <si>
    <t>101114</t>
  </si>
  <si>
    <t>101115</t>
  </si>
  <si>
    <t>101116</t>
  </si>
  <si>
    <t>101117</t>
  </si>
  <si>
    <t>101118</t>
  </si>
  <si>
    <t>101119</t>
  </si>
  <si>
    <t>101120</t>
  </si>
  <si>
    <t>101121</t>
  </si>
  <si>
    <t>101122</t>
  </si>
  <si>
    <t>101123</t>
  </si>
  <si>
    <t>101124</t>
  </si>
  <si>
    <t>101125</t>
  </si>
  <si>
    <t>101126</t>
  </si>
  <si>
    <t>101127</t>
  </si>
  <si>
    <t>101128</t>
  </si>
  <si>
    <t>101129</t>
  </si>
  <si>
    <t>101130</t>
  </si>
  <si>
    <t>101131</t>
  </si>
  <si>
    <t>101132</t>
  </si>
  <si>
    <t>101133</t>
  </si>
  <si>
    <t>101134</t>
  </si>
  <si>
    <t>101135</t>
  </si>
  <si>
    <t>101136</t>
  </si>
  <si>
    <t>101137</t>
  </si>
  <si>
    <t>101138</t>
  </si>
  <si>
    <t>101139</t>
  </si>
  <si>
    <t>101140</t>
  </si>
  <si>
    <t>101141</t>
  </si>
  <si>
    <t>101142</t>
  </si>
  <si>
    <t>101143</t>
  </si>
  <si>
    <t>101144</t>
  </si>
  <si>
    <t>101145</t>
  </si>
  <si>
    <t>101146</t>
  </si>
  <si>
    <t>101147</t>
  </si>
  <si>
    <t>101148</t>
  </si>
  <si>
    <t>101149</t>
  </si>
  <si>
    <t>101150</t>
  </si>
  <si>
    <t>101151</t>
  </si>
  <si>
    <t>101152</t>
  </si>
  <si>
    <t>101153</t>
  </si>
  <si>
    <t>101463</t>
  </si>
  <si>
    <t>101464</t>
  </si>
  <si>
    <t>101465</t>
  </si>
  <si>
    <t>101466</t>
  </si>
  <si>
    <t>101467</t>
  </si>
  <si>
    <t>101468</t>
  </si>
  <si>
    <t>101469</t>
  </si>
  <si>
    <t>101470</t>
  </si>
  <si>
    <t>101471</t>
  </si>
  <si>
    <t>101472</t>
  </si>
  <si>
    <t>101473</t>
  </si>
  <si>
    <t>101474</t>
  </si>
  <si>
    <t>101475</t>
  </si>
  <si>
    <t>101476</t>
  </si>
  <si>
    <t>101477</t>
  </si>
  <si>
    <t>101478</t>
  </si>
  <si>
    <t>101479</t>
  </si>
  <si>
    <t>101480</t>
  </si>
  <si>
    <t>101481</t>
  </si>
  <si>
    <t>101482</t>
  </si>
  <si>
    <t>101483</t>
  </si>
  <si>
    <t>101484</t>
  </si>
  <si>
    <t>101485</t>
  </si>
  <si>
    <t>101486</t>
  </si>
  <si>
    <t>101487</t>
  </si>
  <si>
    <t>101488</t>
  </si>
  <si>
    <t>101489</t>
  </si>
  <si>
    <t>101490</t>
  </si>
  <si>
    <t>101491</t>
  </si>
  <si>
    <t>101492</t>
  </si>
  <si>
    <t>101493</t>
  </si>
  <si>
    <t>101494</t>
  </si>
  <si>
    <t>101495</t>
  </si>
  <si>
    <t>101496</t>
  </si>
  <si>
    <t>101497</t>
  </si>
  <si>
    <t>101498</t>
  </si>
  <si>
    <t>101499</t>
  </si>
  <si>
    <t>101500</t>
  </si>
  <si>
    <t>101501</t>
  </si>
  <si>
    <t>101502</t>
  </si>
  <si>
    <t>101503</t>
  </si>
  <si>
    <t>101504</t>
  </si>
  <si>
    <t>101505</t>
  </si>
  <si>
    <t>101506</t>
  </si>
  <si>
    <t>101507</t>
  </si>
  <si>
    <t>101508</t>
  </si>
  <si>
    <t>101509</t>
  </si>
  <si>
    <t>101510</t>
  </si>
  <si>
    <t>101511</t>
  </si>
  <si>
    <t>101512</t>
  </si>
  <si>
    <t>101513</t>
  </si>
  <si>
    <t>101514</t>
  </si>
  <si>
    <t>101515</t>
  </si>
  <si>
    <t>101516</t>
  </si>
  <si>
    <t>101517</t>
  </si>
  <si>
    <t>101518</t>
  </si>
  <si>
    <t>101519</t>
  </si>
  <si>
    <t>101520</t>
  </si>
  <si>
    <t>101521</t>
  </si>
  <si>
    <t>101522</t>
  </si>
  <si>
    <t>101523</t>
  </si>
  <si>
    <t>101524</t>
  </si>
  <si>
    <t>101525</t>
  </si>
  <si>
    <t>101526</t>
  </si>
  <si>
    <t>101527</t>
  </si>
  <si>
    <t>101528</t>
  </si>
  <si>
    <t>101529</t>
  </si>
  <si>
    <t>101530</t>
  </si>
  <si>
    <t>101531</t>
  </si>
  <si>
    <t>101532</t>
  </si>
  <si>
    <t>101533</t>
  </si>
  <si>
    <t>101534</t>
  </si>
  <si>
    <t>101535</t>
  </si>
  <si>
    <t>101536</t>
  </si>
  <si>
    <t>101537</t>
  </si>
  <si>
    <t>101538</t>
  </si>
  <si>
    <t>101539</t>
  </si>
  <si>
    <t>101540</t>
  </si>
  <si>
    <t>101541</t>
  </si>
  <si>
    <t>101542</t>
  </si>
  <si>
    <t>101543</t>
  </si>
  <si>
    <t>101544</t>
  </si>
  <si>
    <t>101545</t>
  </si>
  <si>
    <t>101546</t>
  </si>
  <si>
    <t>101547</t>
  </si>
  <si>
    <t>101548</t>
  </si>
  <si>
    <t>101549</t>
  </si>
  <si>
    <t>101553</t>
  </si>
  <si>
    <t>101554</t>
  </si>
  <si>
    <t>101555</t>
  </si>
  <si>
    <t>101556</t>
  </si>
  <si>
    <t>101560</t>
  </si>
  <si>
    <t>101561</t>
  </si>
  <si>
    <t>101562</t>
  </si>
  <si>
    <t>101563</t>
  </si>
  <si>
    <t>101564</t>
  </si>
  <si>
    <t>101565</t>
  </si>
  <si>
    <t>101567</t>
  </si>
  <si>
    <t>101568</t>
  </si>
  <si>
    <t>Barracão para depósito em tábuas de madeira, cobertura em fibrocimento 4mm,  incluso piso argamassa traço 1:6 (cimento e areia)</t>
  </si>
  <si>
    <t>Remendo profundo com demolição manual - Descontinuado em 30/06/2020</t>
  </si>
  <si>
    <t>m²/h</t>
  </si>
  <si>
    <t>Tachão refletivo monodirecional, padrão DNIT, fornecimento e fixado com cola poliéster</t>
  </si>
  <si>
    <t>IUP30039</t>
  </si>
  <si>
    <t>Recomposição de pavimentação asfáltica (tapa buraco).</t>
  </si>
  <si>
    <t xml:space="preserve">PV-1 - Poço-de-visita 2,32x2,32m, em alv. de tij. com. de 1 vez ass. e rev. intern. com arg. de cim. e areia 1:3, last. de brita 12cm, berço 18cm em conc. fck=15MPa, laje de 12cm </t>
  </si>
  <si>
    <t>Tubo de concreto simples classe- PS-1, PB, DN 600mm, para redes coletoras de águas pluviais, junta rígida, instalado em local com alto nível de interferências - fornecimento e assentamento.</t>
  </si>
  <si>
    <t>Boca BSTC D = 0,60 m - esconsidade 0° - alas esconsas. Ref. Cód. Sicro 0804376.</t>
  </si>
  <si>
    <t>Grade de ferro em barra chata de 3/16"</t>
  </si>
  <si>
    <t>RIP-RAP de saco com solo. Exclusive fornecimento de solo</t>
  </si>
  <si>
    <t>Dreno longitudinal profundo para corte em solo - DPS 07. Ref. Cod. 2003569 DNIT/SICRO.</t>
  </si>
  <si>
    <t>ha</t>
  </si>
  <si>
    <t>IUD20078</t>
  </si>
  <si>
    <t>Boca de bueiro simples ø 0,80m (sem dissipador)</t>
  </si>
  <si>
    <t>PV-2 - Poço-de-visita 2,32x2,95m, em alv. de tij. com. de 1 vez ass. e rev. intern. com arg. de cim. e areia 1:3, last. de brita 12cm, berço 18cm em conc. fck=15MPa, laje de 12cm em conc. armado fck=20MPa, incl. forma, esc. manual e reat. apiloado</t>
  </si>
  <si>
    <t>IUD30034</t>
  </si>
  <si>
    <t>Escoramento de valas com pranchões metálicos - área não cravada (Ref. Cod. Sinapi 73877/002)</t>
  </si>
  <si>
    <t>CTIU0001</t>
  </si>
  <si>
    <t>Consultoria técnica de estabilidade geotécnica de estruturas.</t>
  </si>
  <si>
    <t>ETG0002</t>
  </si>
  <si>
    <t>Elaboração de estudos topográficos e geotécnicos.</t>
  </si>
  <si>
    <t>EG0005</t>
  </si>
  <si>
    <t>Mobilização e instalação de 01 equipamento de sondagem, distancia acima de 20km</t>
  </si>
  <si>
    <t>Enrocamento com pedra de mão, inclusive espalhamento e compactação mecânica, fornecimento e assentamento.</t>
  </si>
  <si>
    <t>EG0011</t>
  </si>
  <si>
    <t>Avaliação e análise geotécnica de taludes e estabilidade de maciços em terra</t>
  </si>
  <si>
    <t>EG0014</t>
  </si>
  <si>
    <t>Serviços geotécnicos de sondagem à trado (1un com 2m de prof.) e ensaios de solo de granulometria por peneiramento, limites de liquidez e plasticidade, compactação e ISC na energia intermediária, com reuso de material (1cj).</t>
  </si>
  <si>
    <t>EG0007</t>
  </si>
  <si>
    <t>Sondagem à percussão (SPT) com lavagem</t>
  </si>
  <si>
    <t>Alvenaria em tijolo cerâmico maciço 5x10x20cm 1 vez (espessura 20cm), assentado com argamassa traço 1:3 (cimento e areia).</t>
  </si>
  <si>
    <t>Contrapiso em concreto não estrutural.</t>
  </si>
  <si>
    <t>Alambrado em mourões de concreto"t", altura livre 2m, fornecimento e assentamento. Descontinuado 30/06/2020</t>
  </si>
  <si>
    <t>ETG0001</t>
  </si>
  <si>
    <t>Escavação e carga de solo mole em campo aberto com escavadeira hidráulica com esteira, inclusive transporte em caminhão basculante de 0 a 200m</t>
  </si>
  <si>
    <t>Descida d'água de aterros em degraus - DAD 04</t>
  </si>
  <si>
    <t>EHAU001</t>
  </si>
  <si>
    <t>Elaboração de estudo hidrológico de área urbanizada</t>
  </si>
  <si>
    <t>Limpeza urbana de superfícies pavimentadas, com caminhão pipa.</t>
  </si>
  <si>
    <t>EG0002</t>
  </si>
  <si>
    <t>Avaliação e análise geotécnica de taludes instáveis</t>
  </si>
  <si>
    <t>ET0002</t>
  </si>
  <si>
    <t>Levantamento topografico planialtimétrico cadastral</t>
  </si>
  <si>
    <t>EG0001</t>
  </si>
  <si>
    <t>Serviços geotécnicos de sondagem à trado ( 1 un com 2m de prof.) e ensaios de solo de granulometria por peneiramento, limites de liquidez e plasticidade, compactação e ISC na energia modificada (1 cj)</t>
  </si>
  <si>
    <t>ET0001</t>
  </si>
  <si>
    <t>Levantamento topográfico por GPS ou voo aerofotogramétrico em áreas de difícil acesso, relevo acidentado e muito pouco habitadas, para recuperação de área erodida</t>
  </si>
  <si>
    <t>EG0006</t>
  </si>
  <si>
    <t>Deslocamento de equipamento entre furos em terreno plano, considerando a distância até 100m</t>
  </si>
  <si>
    <t>QUANT.</t>
  </si>
  <si>
    <t>IUD30121</t>
  </si>
  <si>
    <t>PV-2 - Poço-de-visita 1,98x2,68x2,00m (bxbxh), em alv. de bloco de concreto estrutural fck 14MPa, conforme projeto tipo (DR/0140), exclusive pescoço e tampão.</t>
  </si>
  <si>
    <t>Material</t>
  </si>
  <si>
    <t>ONERADO - DEIURB</t>
  </si>
  <si>
    <t>Equipamento</t>
  </si>
  <si>
    <t>98678</t>
  </si>
  <si>
    <t>101570</t>
  </si>
  <si>
    <t>101571</t>
  </si>
  <si>
    <t>101572</t>
  </si>
  <si>
    <t>101573</t>
  </si>
  <si>
    <t>101574</t>
  </si>
  <si>
    <t>101575</t>
  </si>
  <si>
    <t>101576</t>
  </si>
  <si>
    <t>101577</t>
  </si>
  <si>
    <t>101578</t>
  </si>
  <si>
    <t>101579</t>
  </si>
  <si>
    <t>101580</t>
  </si>
  <si>
    <t>101581</t>
  </si>
  <si>
    <t>101582</t>
  </si>
  <si>
    <t>101583</t>
  </si>
  <si>
    <t>101584</t>
  </si>
  <si>
    <t>101585</t>
  </si>
  <si>
    <t>101586</t>
  </si>
  <si>
    <t>101587</t>
  </si>
  <si>
    <t>101588</t>
  </si>
  <si>
    <t>101589</t>
  </si>
  <si>
    <t>101590</t>
  </si>
  <si>
    <t>101591</t>
  </si>
  <si>
    <t>101592</t>
  </si>
  <si>
    <t>101593</t>
  </si>
  <si>
    <t>101600</t>
  </si>
  <si>
    <t>101601</t>
  </si>
  <si>
    <t>101602</t>
  </si>
  <si>
    <t>101603</t>
  </si>
  <si>
    <t>101604</t>
  </si>
  <si>
    <t>101605</t>
  </si>
  <si>
    <t>101616</t>
  </si>
  <si>
    <t>101617</t>
  </si>
  <si>
    <t>101618</t>
  </si>
  <si>
    <t>101619</t>
  </si>
  <si>
    <t>101620</t>
  </si>
  <si>
    <t>101621</t>
  </si>
  <si>
    <t>101622</t>
  </si>
  <si>
    <t>101623</t>
  </si>
  <si>
    <t>101624</t>
  </si>
  <si>
    <t>101625</t>
  </si>
  <si>
    <t>101626</t>
  </si>
  <si>
    <t>101627</t>
  </si>
  <si>
    <t>101628</t>
  </si>
  <si>
    <t>101629</t>
  </si>
  <si>
    <t>101630</t>
  </si>
  <si>
    <t>101631</t>
  </si>
  <si>
    <t>101632</t>
  </si>
  <si>
    <t>101633</t>
  </si>
  <si>
    <t>101636</t>
  </si>
  <si>
    <t>101637</t>
  </si>
  <si>
    <t>101640</t>
  </si>
  <si>
    <t>101641</t>
  </si>
  <si>
    <t>101642</t>
  </si>
  <si>
    <t>101643</t>
  </si>
  <si>
    <t>101644</t>
  </si>
  <si>
    <t>101645</t>
  </si>
  <si>
    <t>101646</t>
  </si>
  <si>
    <t>101647</t>
  </si>
  <si>
    <t>101648</t>
  </si>
  <si>
    <t>101649</t>
  </si>
  <si>
    <t>101650</t>
  </si>
  <si>
    <t>101651</t>
  </si>
  <si>
    <t>101652</t>
  </si>
  <si>
    <t>101653</t>
  </si>
  <si>
    <t>101654</t>
  </si>
  <si>
    <t>101655</t>
  </si>
  <si>
    <t>101656</t>
  </si>
  <si>
    <t>101657</t>
  </si>
  <si>
    <t>101658</t>
  </si>
  <si>
    <t>101659</t>
  </si>
  <si>
    <t>101660</t>
  </si>
  <si>
    <t>101661</t>
  </si>
  <si>
    <t>101662</t>
  </si>
  <si>
    <t>101663</t>
  </si>
  <si>
    <t>101664</t>
  </si>
  <si>
    <t>101665</t>
  </si>
  <si>
    <t>101666</t>
  </si>
  <si>
    <t>101725</t>
  </si>
  <si>
    <t>101726</t>
  </si>
  <si>
    <t>101727</t>
  </si>
  <si>
    <t>101729</t>
  </si>
  <si>
    <t>101731</t>
  </si>
  <si>
    <t>101732</t>
  </si>
  <si>
    <t>101733</t>
  </si>
  <si>
    <t>101734</t>
  </si>
  <si>
    <t>101735</t>
  </si>
  <si>
    <t>101736</t>
  </si>
  <si>
    <t>101737</t>
  </si>
  <si>
    <t>101738</t>
  </si>
  <si>
    <t>101739</t>
  </si>
  <si>
    <t>101740</t>
  </si>
  <si>
    <t>101741</t>
  </si>
  <si>
    <t>101742</t>
  </si>
  <si>
    <t>101743</t>
  </si>
  <si>
    <t>101744</t>
  </si>
  <si>
    <t>101745</t>
  </si>
  <si>
    <t>101746</t>
  </si>
  <si>
    <t>101747</t>
  </si>
  <si>
    <t>101748</t>
  </si>
  <si>
    <t>101749</t>
  </si>
  <si>
    <t>101750</t>
  </si>
  <si>
    <t>101751</t>
  </si>
  <si>
    <t>101767</t>
  </si>
  <si>
    <t>101768</t>
  </si>
  <si>
    <t>101791</t>
  </si>
  <si>
    <t>101792</t>
  </si>
  <si>
    <t>101793</t>
  </si>
  <si>
    <t>IUD30122</t>
  </si>
  <si>
    <t>Dissipador de energia hidráulica em concreto armado Tipo-04 vazão entre 6 e 8m3/s</t>
  </si>
  <si>
    <t>Serviço</t>
  </si>
  <si>
    <t>IUP30097</t>
  </si>
  <si>
    <t>Execução e compactação de base e ou sub base para pavimentação em cascalho melhorado com cimento (teor de 2%) - exclusive cascalho, escavação, carga e transporte. (base sinapi 96389)</t>
  </si>
  <si>
    <t>Dissipador de Energia Hidráulica em concreto armado tipo-06 vazão entre 16 e 20m3/s</t>
  </si>
  <si>
    <t>Dissipador de energia hidráulica em concreto armado Tipo-03 vazão entre 3 e 6m3/s</t>
  </si>
  <si>
    <t>IUSC0003</t>
  </si>
  <si>
    <t>Cerca com mourões de madeira roliça, diâmetro 11 cm, espaçamento de 3,0 m, altura livre de 1,7 m, cravados 0,5 m, com 5 fios de arame ovalado 15x17 (45,7 kg, 700kgf) rolo de 1000m, com 1 distanciador de fios entre mourões</t>
  </si>
  <si>
    <t>IUD30123</t>
  </si>
  <si>
    <t>Dissipador de energia hidráulica em concreto armado Tipo-05 vazão entre 8 e 16m3/s</t>
  </si>
  <si>
    <t>A0000</t>
  </si>
  <si>
    <t>A1000</t>
  </si>
  <si>
    <t>A2100</t>
  </si>
  <si>
    <t>A2101</t>
  </si>
  <si>
    <t>A2102</t>
  </si>
  <si>
    <t>A2200</t>
  </si>
  <si>
    <t>A3000</t>
  </si>
  <si>
    <t>A3100</t>
  </si>
  <si>
    <t>IUA001</t>
  </si>
  <si>
    <t>Muda de Taioba h= 50cm a 70cm.</t>
  </si>
  <si>
    <t>IUC0012</t>
  </si>
  <si>
    <t>Trilho TR 40</t>
  </si>
  <si>
    <t>IUC004</t>
  </si>
  <si>
    <t>Lajota Corrugada 11,5x24</t>
  </si>
  <si>
    <t>IUD020</t>
  </si>
  <si>
    <t>GEOTEXTIL NAO TECIDO AGULHADO DE FILAMENTOS CONTINUOS 100% POLIESTER</t>
  </si>
  <si>
    <t>IUIEL0003</t>
  </si>
  <si>
    <t>Poste padrão com luminária LED 140W, H=4,50 m, com aterramento. Exclusive instalação.</t>
  </si>
  <si>
    <t>IUMA0003</t>
  </si>
  <si>
    <t>Argamassa expansiva.</t>
  </si>
  <si>
    <t>IUP0010</t>
  </si>
  <si>
    <t>bits para recicladora</t>
  </si>
  <si>
    <t>IUP0011</t>
  </si>
  <si>
    <t>Porta Bits para recicladora</t>
  </si>
  <si>
    <t>IUP0012</t>
  </si>
  <si>
    <t>Bloco para recicladora.</t>
  </si>
  <si>
    <t>IUS0022</t>
  </si>
  <si>
    <t>Adesivo a base de resina poliéster.</t>
  </si>
  <si>
    <t>MIC0004</t>
  </si>
  <si>
    <t xml:space="preserve">Banco de madeira sem encosto 1800x490x440 mm </t>
  </si>
  <si>
    <t>MIUC0001</t>
  </si>
  <si>
    <t>Locação de banheiro químico (2,31x1,15x1,15)m com uma higienização por semana, inclusive transporte, carga e descarga</t>
  </si>
  <si>
    <t>un/mês</t>
  </si>
  <si>
    <t>MIUC0002</t>
  </si>
  <si>
    <t>Fornecimento de lixeira 70 litros com tampa e boca frontal, modelo madeplast</t>
  </si>
  <si>
    <t>MIUC0003</t>
  </si>
  <si>
    <t xml:space="preserve">Banco de madeira com encosto 1800x490x440 mm </t>
  </si>
  <si>
    <t>MIUC0004</t>
  </si>
  <si>
    <t>Suporte para instalação de duas lixeiras de 70 litros</t>
  </si>
  <si>
    <t>MIUC0005</t>
  </si>
  <si>
    <t>MIUC0006</t>
  </si>
  <si>
    <t>Multi-Estação de ginastica em aço inoxidável própria para ambientes externos e cadeirantes</t>
  </si>
  <si>
    <t>MIUC0007</t>
  </si>
  <si>
    <t>VIDRO LAMINADO TEMPERADO INCOLOR  8 MM (4 + 4) - FORNECIMENTO E INSTALAÇÃO</t>
  </si>
  <si>
    <t>MIUC0008</t>
  </si>
  <si>
    <t>Totem Refresque-se</t>
  </si>
  <si>
    <t>MIUIL0001</t>
  </si>
  <si>
    <t>PLUG PARA FITA LED BIVOLT</t>
  </si>
  <si>
    <t>MIUIL0002</t>
  </si>
  <si>
    <t xml:space="preserve">CONECTOR PARA FITA LED </t>
  </si>
  <si>
    <t>MIUIL0003</t>
  </si>
  <si>
    <t xml:space="preserve">FITA LED BRANCA 2M </t>
  </si>
  <si>
    <t>MIUIL0004</t>
  </si>
  <si>
    <t>Poste de 8 metros com módulos fotovoltaicos, bateria capacidade minima 1000Wh, para regime de operação de 12 horas e luminária de 60W.</t>
  </si>
  <si>
    <t>MIUL0002</t>
  </si>
  <si>
    <t>MIUPL0001</t>
  </si>
  <si>
    <t>Dracena vermelha (Nome popular), Cordyline terminalis (Nome científico)</t>
  </si>
  <si>
    <t>MIUPL0002</t>
  </si>
  <si>
    <t>Dracena Tricolor (Nome popular), Dracaena marginata (Nome científico)</t>
  </si>
  <si>
    <t>MIUPL0003</t>
  </si>
  <si>
    <t>Dracena de Madascar (Nome popular), Dracaena marginata (Nome científico)</t>
  </si>
  <si>
    <t>MIUPL0004</t>
  </si>
  <si>
    <t>Babosa de Jardim (Nome popular), Aloe vera (Nome científico)</t>
  </si>
  <si>
    <t>MIUPL0005</t>
  </si>
  <si>
    <t>Babosa de arbusto (Nome popular), Aloe vera (Nome científico)</t>
  </si>
  <si>
    <t>MIUPL0006</t>
  </si>
  <si>
    <t>Babosa de flor vermelha (Nome popular), Aloe africana (Nome científico)</t>
  </si>
  <si>
    <t>MIUPL0007</t>
  </si>
  <si>
    <t>Babosa rajada (Nome popular), Aloe maculata (Nome científico)</t>
  </si>
  <si>
    <t>MIUPL0008</t>
  </si>
  <si>
    <t>Agave de espinho (Nome popular), Agave macroantha (Nome científico)</t>
  </si>
  <si>
    <t>MIUPL0009</t>
  </si>
  <si>
    <t>Agave Dragão (Nome popular), Agave atenuatta (Nome científico)</t>
  </si>
  <si>
    <t>MIUPL0010</t>
  </si>
  <si>
    <t>Agave Azul (Nome popular), Agave tequilana (Nome científico)</t>
  </si>
  <si>
    <t>MIUPL0011</t>
  </si>
  <si>
    <t>Agave Palito (Nome popular), Agave geminiflora (Nome científico)</t>
  </si>
  <si>
    <t>MIUPL0012</t>
  </si>
  <si>
    <t>Agave da borda amarela (Nome popular), Agave angustifolia (Nome científico)</t>
  </si>
  <si>
    <t>MIUPL0013</t>
  </si>
  <si>
    <t>Agave polvo (Nome popular), Agave vilmoriniana (Nome científico)</t>
  </si>
  <si>
    <t>MIUPL0014</t>
  </si>
  <si>
    <t>Espada de São Jorge (Nome popular), Sansevieria trifasciata (Nome científico)</t>
  </si>
  <si>
    <t>MIUPL0015</t>
  </si>
  <si>
    <t>Espada de São Jorge (Nome popular), Sansevieria trifasciata variegata (Nome científico)</t>
  </si>
  <si>
    <t>MIUPL0016</t>
  </si>
  <si>
    <t>Mini espada (Nome popular), Sansevieria trifasciata cv. Green Hahnii (Nome científico)</t>
  </si>
  <si>
    <t>MIUPL0017</t>
  </si>
  <si>
    <t>Lança de Santa Rita (Nome popular), Sansevieria cylindrica (Nome científico)</t>
  </si>
  <si>
    <t>MIUPL0018</t>
  </si>
  <si>
    <t>Dianela (Nome popular), Dianella tasmanica (Nome científico)</t>
  </si>
  <si>
    <t>MIUPL0019</t>
  </si>
  <si>
    <t>Capim limão (Nome popular), Cymbopogon citratus (Nome científico)</t>
  </si>
  <si>
    <t>MIUPL0020</t>
  </si>
  <si>
    <t>Moréia (Nome popular), Dietes bicolor (Nome científico)</t>
  </si>
  <si>
    <t>MIUPL0021</t>
  </si>
  <si>
    <t>Capim do texas Vermelho (Nome popular), Pennisetum setaceum rubro (Nome científico)</t>
  </si>
  <si>
    <t>MIUPL0022</t>
  </si>
  <si>
    <t>Capim do Texas Branco (Nome popular), Pennisetum setaceum (Nome científico)</t>
  </si>
  <si>
    <t>MIUPL0023</t>
  </si>
  <si>
    <t>Capim Barba de bode (Nome popular), Eragrostis curvula (Nome científico)</t>
  </si>
  <si>
    <t>MIUPL0024</t>
  </si>
  <si>
    <t>Capimdo méxico (Nome popular), Andropogon bicornis (Nome científico)</t>
  </si>
  <si>
    <t>MIUPL0025</t>
  </si>
  <si>
    <t>Abacaxi rocho (Nome popular), Tradescantia spathacea (Nome científico)</t>
  </si>
  <si>
    <t>MIUPL0026</t>
  </si>
  <si>
    <t>Trapoeraba roxo (Nome popular), Tradescantia pallida purpurea (Nome científico)</t>
  </si>
  <si>
    <t>MIUPL0027</t>
  </si>
  <si>
    <t>Zebrina (Nome popular), Tradescantia zebrina (Nome científico)</t>
  </si>
  <si>
    <t>MIUPL0028</t>
  </si>
  <si>
    <t>Lambari (Nome popular), Tradescantia zebrina (Nome científico)</t>
  </si>
  <si>
    <t>MIUPL0029</t>
  </si>
  <si>
    <t>Vedélia (Nome popular), Sphagneticola trilobata (Nome científico)</t>
  </si>
  <si>
    <t>MIUPL0030</t>
  </si>
  <si>
    <t>Azulzinha (Nome popular), Evolvulus glomeratus (Nome científico)</t>
  </si>
  <si>
    <t>MIUPL0031</t>
  </si>
  <si>
    <t>Russélia (Nome popular), Russelia equisetiformis (Nome científico)</t>
  </si>
  <si>
    <t>MIUPL0032</t>
  </si>
  <si>
    <t>Ruélia (Nome popular), Ruellia coerulea (Nome científico)</t>
  </si>
  <si>
    <t>MIUPL0033</t>
  </si>
  <si>
    <t>Chanana (Nome popular), Turnera ulmifolia (Nome científico)</t>
  </si>
  <si>
    <t>MIUPL0034</t>
  </si>
  <si>
    <t>Cambará (Nome popular), Lantana camara (Nome científico)</t>
  </si>
  <si>
    <t>MIUPL0035</t>
  </si>
  <si>
    <t>Bela Emília (Nome popular), Plumbago auriculata (Nome científico)</t>
  </si>
  <si>
    <t>MIUPL0036</t>
  </si>
  <si>
    <t>Alamanda roxa (Nome popular), Allamanda blanchetti (Nome científico)</t>
  </si>
  <si>
    <t>MIUPL0037</t>
  </si>
  <si>
    <t>Alamanda amarela (Nome popular), Allamanda laevis Markgr. (Nome científico)</t>
  </si>
  <si>
    <t>MIUPL0038</t>
  </si>
  <si>
    <t>Alamanda vermelha (Nome popular), Allamanda blanchetti (Nome científico)</t>
  </si>
  <si>
    <t>MIUPL0039</t>
  </si>
  <si>
    <t>Reseda amarelo (Nome popular), Galphinia brasilienses (Nome científico)</t>
  </si>
  <si>
    <t>MIUPL0040</t>
  </si>
  <si>
    <t>Manaca de Jardim (Nome popular), Brunfelsia umiflora (Nome científico)</t>
  </si>
  <si>
    <t>MIUPL0041</t>
  </si>
  <si>
    <t>Jasmim Manga (Nome popular), Plumeria rubra (Nome científico)</t>
  </si>
  <si>
    <t>MIUPL0042</t>
  </si>
  <si>
    <t>Caliandra (Nome popular), Calliandra dysantha (Nome científico)</t>
  </si>
  <si>
    <t>MIUPL0043</t>
  </si>
  <si>
    <t>Escova de garrafa (Nome popular), Callistemon ssp (Nome científico)</t>
  </si>
  <si>
    <t>MIUPL0045</t>
  </si>
  <si>
    <t>Palmeira Guariroba (Nome popular), Syagrus oleracea (Nome científico)</t>
  </si>
  <si>
    <t>MIUPL0046</t>
  </si>
  <si>
    <t>Butiá (Nome popular), Butia capitata (Nome científico)</t>
  </si>
  <si>
    <t>MIUPL0047</t>
  </si>
  <si>
    <t>Bacuri (Nome popular), Scheelea phalerata (Nome científico)</t>
  </si>
  <si>
    <t>MIUPL0048</t>
  </si>
  <si>
    <t>Bocaiuva (Nome popular), Acrocomia aculeata (Nome científico)</t>
  </si>
  <si>
    <t>MIUPL0049</t>
  </si>
  <si>
    <t>Guavira (Nome popular), Camponesia (Nome científico)</t>
  </si>
  <si>
    <t>MIUPL0050</t>
  </si>
  <si>
    <t>Guaimbe (Nome popular), Philodendron bipinnatifidum (Nome científico)</t>
  </si>
  <si>
    <t>MIUPL0051</t>
  </si>
  <si>
    <t>Embaubas (Nome popular), Crecopia sp (Nome científico)</t>
  </si>
  <si>
    <t>MIUPL0052</t>
  </si>
  <si>
    <t>Palmeira Imperial</t>
  </si>
  <si>
    <t>MIUPL0054</t>
  </si>
  <si>
    <t>Palmeira Jerivá (Nome popular), Syagrus romanzoffiana (Nome científico)</t>
  </si>
  <si>
    <t>MIUPL0055</t>
  </si>
  <si>
    <t>Poste de aço galvanizado, por imersao a quente (NBR6323), coluna com diametro externo de 50,8mm(2"), espessura 2,75mm, comprimento de 3500mm - REF SCO-RIO ST 64.05.0400</t>
  </si>
  <si>
    <t>MIUSD0005</t>
  </si>
  <si>
    <t>GRAMA MATO GROSSO</t>
  </si>
  <si>
    <t>P0000</t>
  </si>
  <si>
    <t>P1000</t>
  </si>
  <si>
    <t>P1100</t>
  </si>
  <si>
    <t>P1101</t>
  </si>
  <si>
    <t>P1102</t>
  </si>
  <si>
    <t>P1200</t>
  </si>
  <si>
    <t>P3000</t>
  </si>
  <si>
    <t>PHGE001</t>
  </si>
  <si>
    <t>ALUGUEL CONTAINER/ESCRIT INCL INST ELET LARG=2.20 COMP=6.20m ALT=2.50M CHAPA ACO C/NERV TRAPEZ FORRO C/ISOL TERMO/ACUSTICO CHASSIS REFORC PISO COMPENS NAVAL EXC TRANSP/CARGA/DESCARGA</t>
  </si>
  <si>
    <t>T0000</t>
  </si>
  <si>
    <t>T0100</t>
  </si>
  <si>
    <t>T0200</t>
  </si>
  <si>
    <t>T1100</t>
  </si>
  <si>
    <t>T1200</t>
  </si>
  <si>
    <t>T3000</t>
  </si>
  <si>
    <t>T4001</t>
  </si>
  <si>
    <t>T4002</t>
  </si>
  <si>
    <t>T4100</t>
  </si>
  <si>
    <t>T4200</t>
  </si>
  <si>
    <t>T4300</t>
  </si>
  <si>
    <t>T4400</t>
  </si>
  <si>
    <t>T4500</t>
  </si>
  <si>
    <t>92359</t>
  </si>
  <si>
    <t>92360</t>
  </si>
  <si>
    <t>92645</t>
  </si>
  <si>
    <t>92646</t>
  </si>
  <si>
    <t>92691</t>
  </si>
  <si>
    <t>97087</t>
  </si>
  <si>
    <t>97088</t>
  </si>
  <si>
    <t>97089</t>
  </si>
  <si>
    <t>97090</t>
  </si>
  <si>
    <t>97091</t>
  </si>
  <si>
    <t>97092</t>
  </si>
  <si>
    <t>97093</t>
  </si>
  <si>
    <t>97101</t>
  </si>
  <si>
    <t>97102</t>
  </si>
  <si>
    <t>97103</t>
  </si>
  <si>
    <t>97104</t>
  </si>
  <si>
    <t>97105</t>
  </si>
  <si>
    <t>97106</t>
  </si>
  <si>
    <t>97107</t>
  </si>
  <si>
    <t>97108</t>
  </si>
  <si>
    <t>97109</t>
  </si>
  <si>
    <t>97110</t>
  </si>
  <si>
    <t>97111</t>
  </si>
  <si>
    <t>97112</t>
  </si>
  <si>
    <t>97113</t>
  </si>
  <si>
    <t>97116</t>
  </si>
  <si>
    <t>97117</t>
  </si>
  <si>
    <t>97118</t>
  </si>
  <si>
    <t>97119</t>
  </si>
  <si>
    <t>97362</t>
  </si>
  <si>
    <t>97881</t>
  </si>
  <si>
    <t>97882</t>
  </si>
  <si>
    <t>97883</t>
  </si>
  <si>
    <t>97884</t>
  </si>
  <si>
    <t>97885</t>
  </si>
  <si>
    <t>97895</t>
  </si>
  <si>
    <t>97896</t>
  </si>
  <si>
    <t>97897</t>
  </si>
  <si>
    <t>97898</t>
  </si>
  <si>
    <t>97933</t>
  </si>
  <si>
    <t>97947</t>
  </si>
  <si>
    <t>97948</t>
  </si>
  <si>
    <t>97953</t>
  </si>
  <si>
    <t>97955</t>
  </si>
  <si>
    <t>97974</t>
  </si>
  <si>
    <t>97975</t>
  </si>
  <si>
    <t>97978</t>
  </si>
  <si>
    <t>98058</t>
  </si>
  <si>
    <t>98062</t>
  </si>
  <si>
    <t>98063</t>
  </si>
  <si>
    <t>98064</t>
  </si>
  <si>
    <t>98065</t>
  </si>
  <si>
    <t>98112</t>
  </si>
  <si>
    <t>98410</t>
  </si>
  <si>
    <t>99268</t>
  </si>
  <si>
    <t>99270</t>
  </si>
  <si>
    <t>99275</t>
  </si>
  <si>
    <t>99285</t>
  </si>
  <si>
    <t>101875</t>
  </si>
  <si>
    <t>101876</t>
  </si>
  <si>
    <t>101877</t>
  </si>
  <si>
    <t>101878</t>
  </si>
  <si>
    <t>101879</t>
  </si>
  <si>
    <t>101880</t>
  </si>
  <si>
    <t>101881</t>
  </si>
  <si>
    <t>101882</t>
  </si>
  <si>
    <t>101883</t>
  </si>
  <si>
    <t>101884</t>
  </si>
  <si>
    <t>101885</t>
  </si>
  <si>
    <t>101886</t>
  </si>
  <si>
    <t>101887</t>
  </si>
  <si>
    <t>101888</t>
  </si>
  <si>
    <t>101889</t>
  </si>
  <si>
    <t>101890</t>
  </si>
  <si>
    <t>101891</t>
  </si>
  <si>
    <t>101892</t>
  </si>
  <si>
    <t>101893</t>
  </si>
  <si>
    <t>101894</t>
  </si>
  <si>
    <t>101895</t>
  </si>
  <si>
    <t>101896</t>
  </si>
  <si>
    <t>101897</t>
  </si>
  <si>
    <t>101898</t>
  </si>
  <si>
    <t>101899</t>
  </si>
  <si>
    <t>101900</t>
  </si>
  <si>
    <t>101901</t>
  </si>
  <si>
    <t>101902</t>
  </si>
  <si>
    <t>101903</t>
  </si>
  <si>
    <t>101904</t>
  </si>
  <si>
    <t>101905</t>
  </si>
  <si>
    <t>101906</t>
  </si>
  <si>
    <t>101907</t>
  </si>
  <si>
    <t>101908</t>
  </si>
  <si>
    <t>101909</t>
  </si>
  <si>
    <t>101910</t>
  </si>
  <si>
    <t>101911</t>
  </si>
  <si>
    <t>101912</t>
  </si>
  <si>
    <t>101913</t>
  </si>
  <si>
    <t>101914</t>
  </si>
  <si>
    <t>101915</t>
  </si>
  <si>
    <t>101916</t>
  </si>
  <si>
    <t>101917</t>
  </si>
  <si>
    <t>101918</t>
  </si>
  <si>
    <t>101919</t>
  </si>
  <si>
    <t>101920</t>
  </si>
  <si>
    <t>101921</t>
  </si>
  <si>
    <t>101922</t>
  </si>
  <si>
    <t>101923</t>
  </si>
  <si>
    <t>101924</t>
  </si>
  <si>
    <t>101925</t>
  </si>
  <si>
    <t>101926</t>
  </si>
  <si>
    <t>101927</t>
  </si>
  <si>
    <t>101928</t>
  </si>
  <si>
    <t>101929</t>
  </si>
  <si>
    <t>101930</t>
  </si>
  <si>
    <t>101931</t>
  </si>
  <si>
    <t>101932</t>
  </si>
  <si>
    <t>101933</t>
  </si>
  <si>
    <t>101934</t>
  </si>
  <si>
    <t>101935</t>
  </si>
  <si>
    <t>101936</t>
  </si>
  <si>
    <t>101937</t>
  </si>
  <si>
    <t>101938</t>
  </si>
  <si>
    <t>101946</t>
  </si>
  <si>
    <t>101963</t>
  </si>
  <si>
    <t>101964</t>
  </si>
  <si>
    <t>101965</t>
  </si>
  <si>
    <t>101966</t>
  </si>
  <si>
    <t>101969</t>
  </si>
  <si>
    <t>101971</t>
  </si>
  <si>
    <t>101973</t>
  </si>
  <si>
    <t>101974</t>
  </si>
  <si>
    <t>101975</t>
  </si>
  <si>
    <t>101977</t>
  </si>
  <si>
    <t>101979</t>
  </si>
  <si>
    <t>101980</t>
  </si>
  <si>
    <t>101981</t>
  </si>
  <si>
    <t>101982</t>
  </si>
  <si>
    <t>101983</t>
  </si>
  <si>
    <t>101985</t>
  </si>
  <si>
    <t>101986</t>
  </si>
  <si>
    <t>101987</t>
  </si>
  <si>
    <t>101988</t>
  </si>
  <si>
    <t>101989</t>
  </si>
  <si>
    <t>101990</t>
  </si>
  <si>
    <t>101991</t>
  </si>
  <si>
    <t>101992</t>
  </si>
  <si>
    <t>101993</t>
  </si>
  <si>
    <t>101994</t>
  </si>
  <si>
    <t>101995</t>
  </si>
  <si>
    <t>101996</t>
  </si>
  <si>
    <t>101997</t>
  </si>
  <si>
    <t>101998</t>
  </si>
  <si>
    <t>101999</t>
  </si>
  <si>
    <t>102000</t>
  </si>
  <si>
    <t>102001</t>
  </si>
  <si>
    <t>102002</t>
  </si>
  <si>
    <t>102003</t>
  </si>
  <si>
    <t>102004</t>
  </si>
  <si>
    <t>102005</t>
  </si>
  <si>
    <t>102006</t>
  </si>
  <si>
    <t>102007</t>
  </si>
  <si>
    <t>102008</t>
  </si>
  <si>
    <t>102009</t>
  </si>
  <si>
    <t>102010</t>
  </si>
  <si>
    <t>102011</t>
  </si>
  <si>
    <t>102012</t>
  </si>
  <si>
    <t>102013</t>
  </si>
  <si>
    <t>102014</t>
  </si>
  <si>
    <t>102015</t>
  </si>
  <si>
    <t>102016</t>
  </si>
  <si>
    <t>102017</t>
  </si>
  <si>
    <t>102036</t>
  </si>
  <si>
    <t>102037</t>
  </si>
  <si>
    <t>102038</t>
  </si>
  <si>
    <t>102039</t>
  </si>
  <si>
    <t>102040</t>
  </si>
  <si>
    <t>102041</t>
  </si>
  <si>
    <t>102042</t>
  </si>
  <si>
    <t>102043</t>
  </si>
  <si>
    <t>102044</t>
  </si>
  <si>
    <t>102045</t>
  </si>
  <si>
    <t>102046</t>
  </si>
  <si>
    <t>102047</t>
  </si>
  <si>
    <t>102048</t>
  </si>
  <si>
    <t>102049</t>
  </si>
  <si>
    <t>102050</t>
  </si>
  <si>
    <t>102051</t>
  </si>
  <si>
    <t>102052</t>
  </si>
  <si>
    <t>102059</t>
  </si>
  <si>
    <t>102060</t>
  </si>
  <si>
    <t>102061</t>
  </si>
  <si>
    <t>102062</t>
  </si>
  <si>
    <t>102063</t>
  </si>
  <si>
    <t>102064</t>
  </si>
  <si>
    <t>102065</t>
  </si>
  <si>
    <t>102066</t>
  </si>
  <si>
    <t>102067</t>
  </si>
  <si>
    <t>102068</t>
  </si>
  <si>
    <t>102069</t>
  </si>
  <si>
    <t>102070</t>
  </si>
  <si>
    <t>102071</t>
  </si>
  <si>
    <t>102072</t>
  </si>
  <si>
    <t>102073</t>
  </si>
  <si>
    <t>102074</t>
  </si>
  <si>
    <t>102075</t>
  </si>
  <si>
    <t>102076</t>
  </si>
  <si>
    <t>102077</t>
  </si>
  <si>
    <t>102078</t>
  </si>
  <si>
    <t>102079</t>
  </si>
  <si>
    <t>102080</t>
  </si>
  <si>
    <t>102085</t>
  </si>
  <si>
    <t>102086</t>
  </si>
  <si>
    <t>102087</t>
  </si>
  <si>
    <t>102088</t>
  </si>
  <si>
    <t>102089</t>
  </si>
  <si>
    <t>102090</t>
  </si>
  <si>
    <t>102091</t>
  </si>
  <si>
    <t>IUC10070</t>
  </si>
  <si>
    <t>Demolição de concreto armado, de forma mecanizada, sem reaproveitamento (Refer. SICRO CÓD. 1619003)</t>
  </si>
  <si>
    <t>Escoramento de vala, tipo blindado com profundidade de 1,5 m a 3,0 m, largura maior ou igual a 1,5 m e menor que 2,5 m - execução não inclui material. AF_08/2020</t>
  </si>
  <si>
    <t>IUD30124</t>
  </si>
  <si>
    <t>Escoramento de vala, tipo contínuo, com estrutura metálica e pranchas e estroncas de madeira. Área cravada (Refer. SINAPI CÓD. 73877/2, data 10/2018 desativado)</t>
  </si>
  <si>
    <t>IUD30125</t>
  </si>
  <si>
    <t>Escora de eucalípto tratado  D = 16 cm a 19 cm, fornecimento e aplicação sem emenda</t>
  </si>
  <si>
    <t>IUD30126</t>
  </si>
  <si>
    <t>EXECUÇÂO DE DRENO COM MANTA GEOTEXTIL, RESITENCIA A TRACAO = 31 KN/M</t>
  </si>
  <si>
    <t>IUP30098</t>
  </si>
  <si>
    <t>Reciclagem com adição de brita e incorporação do revestimento asfáltico à base. Inclusive fornecimento de brita (Ref. SICRO CÓD. 4011481-jan 2020)</t>
  </si>
  <si>
    <t>IUP30099</t>
  </si>
  <si>
    <t>Execução e compactação de base e ou sub base para pavimentação e cascalho melhorado com cimento (teor de 4%) - exclusive carga e transporte. Af_11/2019</t>
  </si>
  <si>
    <t>IUP30107</t>
  </si>
  <si>
    <t>Carga, manobras e descarga de mistura betuminosa a quente, com caminhão basculante 6 m3, descarga em vibro-acabadora</t>
  </si>
  <si>
    <t>IUSC0004</t>
  </si>
  <si>
    <t>Retirada de limitadores em tocos de madeira Ø=20cm, inclusive bota-fora</t>
  </si>
  <si>
    <t>IUSC0006</t>
  </si>
  <si>
    <t>Cravação de estaca de madeira com escavadeira hidráulica com martelo hidráulico em solo de baixa resistência. Exclusive fornecimento de estaca (escora)</t>
  </si>
  <si>
    <t>IUSC0007</t>
  </si>
  <si>
    <t>Muro de Arrimo com bloco de concreto estrutural fbk 14,0 Mpa de 19x19x39 cm com acabamento aparente, incluindo concreto armado 25 MPa, com cintas baldrame/intermediária/respaldo, pilares (19x20 cm) e brocas (Ø 20cm x 1,80 m) a cada 2m</t>
  </si>
  <si>
    <t>IUSC0009</t>
  </si>
  <si>
    <t>Fornecimento e instalação de suporte para instalação de duas lixeiras de 70 litros</t>
  </si>
  <si>
    <t>IUSC0010</t>
  </si>
  <si>
    <t>Fornecimento e instalação de Banco de madeira com encosto 1800x490x440mm</t>
  </si>
  <si>
    <t>IUSC0011</t>
  </si>
  <si>
    <t>IUSC0012</t>
  </si>
  <si>
    <t>MULTI-ESTAÇÃO EM AÇO INOXIDAVEL , ACESSIVEL E PRÓPRIA PARA AMBIENTES EXTERNOS</t>
  </si>
  <si>
    <t>IUSC0013</t>
  </si>
  <si>
    <t>Banco de madeira 1800x490x440 mm sem encosto</t>
  </si>
  <si>
    <t>IUSC0014</t>
  </si>
  <si>
    <t>IUSC0015</t>
  </si>
  <si>
    <t>Fornecimento e instalação de poste de 8 metros com módulos fotovoltaicos, bateria de capacidade minima de 1000 Wh, para regime de operação de 12 horas e luminária de 60W.</t>
  </si>
  <si>
    <t>IUSC00158</t>
  </si>
  <si>
    <t>Fornecimento e instalação de poste de 8 metros com módulos fotovoltaicos, bateria com capacidade minima de 1000 Wh, para regime de operação de 12 horas e luminária de 60W.</t>
  </si>
  <si>
    <t>IUSD0004</t>
  </si>
  <si>
    <t>Grama em placas, tipo mato grosso, incluindo plantio, adubo, fertilizante, calcário, terra orgânica e irrigação</t>
  </si>
  <si>
    <t>IUSP0004</t>
  </si>
  <si>
    <t>Locação de banheiro químico (2,31x1,15x1,15)m  com uma higienização por semana, inclusive transporte, carga e descarga</t>
  </si>
  <si>
    <t>IUSP0005</t>
  </si>
  <si>
    <t>Limpeza mecanizada de camada vegetal tipo gramínea, com miniescavadeira sobre esteira</t>
  </si>
  <si>
    <t>IUTR1006</t>
  </si>
  <si>
    <t>CARGA, MANOBRAS E DESCARGA DE MATERIAIS DIVERSOS, COM CAMINHAO CARROCERIA 9T (CARGA E DESCARGA MANUAIS)</t>
  </si>
  <si>
    <t>IUTR1007</t>
  </si>
  <si>
    <t>EIU20050</t>
  </si>
  <si>
    <t>Escavadeira hidráulica com martelo hidráulico de 520 kg - 75 kW</t>
  </si>
  <si>
    <t>EIU20051</t>
  </si>
  <si>
    <t>GEOTEXTIL NAO TECIDO AGULHADO DE FILAMENTOS CONTINUOS 100% POLIESTER,</t>
  </si>
  <si>
    <t>IUIE102</t>
  </si>
  <si>
    <t>Rolo Compactador : Dynapac : CC-424HF - Tanden vibrat. autoprop. 10,2 t - CHI DIURNO</t>
  </si>
  <si>
    <t>IUM412</t>
  </si>
  <si>
    <t>Gastalho 10 x 2,0 cm</t>
  </si>
  <si>
    <t>IUM949</t>
  </si>
  <si>
    <t>Disco diam. serra asfalto SD8-034</t>
  </si>
  <si>
    <t>IUPE149</t>
  </si>
  <si>
    <t>Vibro-acabadora de Asfalto : Terex : TEREX VDA 600 - sobre esteiras - CHP DIURNO</t>
  </si>
  <si>
    <t>Poste de aço galvanizado, por imersao a quente (NBR6323), coluna com diametro externo de 50,8mm(2"), espessura 2,75mm, comprimento de 3500mm - REF SCO-RIO  ST 64.05.0400</t>
  </si>
  <si>
    <t>MIUD0019</t>
  </si>
  <si>
    <t>Tubo PEAD Drenpro HD DN/DI 300mm</t>
  </si>
  <si>
    <t>MIUD0020</t>
  </si>
  <si>
    <t>Tubo PEAD Drenpro HD DN/DI 400mm</t>
  </si>
  <si>
    <t>MIUD0021</t>
  </si>
  <si>
    <t>Tubo PEAD Drenpro HD DN/DI 500mm</t>
  </si>
  <si>
    <t>MIUD0022</t>
  </si>
  <si>
    <t>Tubo PEAD Drenpro HD DN/DI 600mm</t>
  </si>
  <si>
    <t>MIUD0023</t>
  </si>
  <si>
    <t>Tubo PEAD Drenpro HD DN/DI 750mm</t>
  </si>
  <si>
    <t>MIUD0024</t>
  </si>
  <si>
    <t>Tubo PEAD Drenpro HD DN/DI 800mm</t>
  </si>
  <si>
    <t xml:space="preserve">L     </t>
  </si>
  <si>
    <t>2,37</t>
  </si>
  <si>
    <t xml:space="preserve">M2    </t>
  </si>
  <si>
    <t>17,16</t>
  </si>
  <si>
    <t xml:space="preserve">UN    </t>
  </si>
  <si>
    <t>40,36</t>
  </si>
  <si>
    <t>94,76</t>
  </si>
  <si>
    <t>3,37</t>
  </si>
  <si>
    <t>4,97</t>
  </si>
  <si>
    <t xml:space="preserve">H     </t>
  </si>
  <si>
    <t xml:space="preserve">GL    </t>
  </si>
  <si>
    <t>67,24</t>
  </si>
  <si>
    <t>47,07</t>
  </si>
  <si>
    <t xml:space="preserve">KG    </t>
  </si>
  <si>
    <t>0,46</t>
  </si>
  <si>
    <t>13,50</t>
  </si>
  <si>
    <t>16,15</t>
  </si>
  <si>
    <t>10,43</t>
  </si>
  <si>
    <t>37,96</t>
  </si>
  <si>
    <t xml:space="preserve">M     </t>
  </si>
  <si>
    <t>8,33</t>
  </si>
  <si>
    <t>16,64</t>
  </si>
  <si>
    <t>4,86</t>
  </si>
  <si>
    <t>11,11</t>
  </si>
  <si>
    <t>18,77</t>
  </si>
  <si>
    <t>29,01</t>
  </si>
  <si>
    <t>33,33</t>
  </si>
  <si>
    <t>6,69</t>
  </si>
  <si>
    <t>4,34</t>
  </si>
  <si>
    <t>10,96</t>
  </si>
  <si>
    <t>10,79</t>
  </si>
  <si>
    <t>1,20</t>
  </si>
  <si>
    <t>0,72</t>
  </si>
  <si>
    <t>0,04</t>
  </si>
  <si>
    <t>0,11</t>
  </si>
  <si>
    <t>0,14</t>
  </si>
  <si>
    <t>0,69</t>
  </si>
  <si>
    <t>3,38</t>
  </si>
  <si>
    <t>3,42</t>
  </si>
  <si>
    <t>3,09</t>
  </si>
  <si>
    <t>1,63</t>
  </si>
  <si>
    <t>1,67</t>
  </si>
  <si>
    <t>1,90</t>
  </si>
  <si>
    <t>1,99</t>
  </si>
  <si>
    <t>4,44</t>
  </si>
  <si>
    <t>4,91</t>
  </si>
  <si>
    <t>3,55</t>
  </si>
  <si>
    <t>3,81</t>
  </si>
  <si>
    <t>1,77</t>
  </si>
  <si>
    <t>1,73</t>
  </si>
  <si>
    <t>5,92</t>
  </si>
  <si>
    <t>5,46</t>
  </si>
  <si>
    <t>8,00</t>
  </si>
  <si>
    <t>7,04</t>
  </si>
  <si>
    <t>18,92</t>
  </si>
  <si>
    <t>1,37</t>
  </si>
  <si>
    <t>1,24</t>
  </si>
  <si>
    <t>0,71</t>
  </si>
  <si>
    <t>1,03</t>
  </si>
  <si>
    <t>2,83</t>
  </si>
  <si>
    <t>2,03</t>
  </si>
  <si>
    <t>0,76</t>
  </si>
  <si>
    <t>0,50</t>
  </si>
  <si>
    <t>5,44</t>
  </si>
  <si>
    <t>3,82</t>
  </si>
  <si>
    <t>3,58</t>
  </si>
  <si>
    <t>4,10</t>
  </si>
  <si>
    <t>6,34</t>
  </si>
  <si>
    <t>18,94</t>
  </si>
  <si>
    <t>4,08</t>
  </si>
  <si>
    <t>58,48</t>
  </si>
  <si>
    <t>4,80</t>
  </si>
  <si>
    <t>8,98</t>
  </si>
  <si>
    <t>11,01</t>
  </si>
  <si>
    <t>10,95</t>
  </si>
  <si>
    <t>11,66</t>
  </si>
  <si>
    <t>10,12</t>
  </si>
  <si>
    <t>8,02</t>
  </si>
  <si>
    <t>8,36</t>
  </si>
  <si>
    <t>7,24</t>
  </si>
  <si>
    <t>8,35</t>
  </si>
  <si>
    <t>9,17</t>
  </si>
  <si>
    <t>8,87</t>
  </si>
  <si>
    <t>8,29</t>
  </si>
  <si>
    <t>7,91</t>
  </si>
  <si>
    <t>3,80</t>
  </si>
  <si>
    <t>18,45</t>
  </si>
  <si>
    <t>22,47</t>
  </si>
  <si>
    <t>9,57</t>
  </si>
  <si>
    <t>11,27</t>
  </si>
  <si>
    <t>3,59</t>
  </si>
  <si>
    <t>7,45</t>
  </si>
  <si>
    <t>1,12</t>
  </si>
  <si>
    <t>1,14</t>
  </si>
  <si>
    <t>11,04</t>
  </si>
  <si>
    <t>20,29</t>
  </si>
  <si>
    <t>15,15</t>
  </si>
  <si>
    <t>0,70</t>
  </si>
  <si>
    <t>0,87</t>
  </si>
  <si>
    <t>1,80</t>
  </si>
  <si>
    <t>6,96</t>
  </si>
  <si>
    <t>3,43</t>
  </si>
  <si>
    <t>4,36</t>
  </si>
  <si>
    <t>11,85</t>
  </si>
  <si>
    <t>17,24</t>
  </si>
  <si>
    <t>9,58</t>
  </si>
  <si>
    <t>14,30</t>
  </si>
  <si>
    <t>19,28</t>
  </si>
  <si>
    <t>32,62</t>
  </si>
  <si>
    <t>12,39</t>
  </si>
  <si>
    <t>35,22</t>
  </si>
  <si>
    <t>54,03</t>
  </si>
  <si>
    <t>17,39</t>
  </si>
  <si>
    <t>19,41</t>
  </si>
  <si>
    <t>4,93</t>
  </si>
  <si>
    <t>28,75</t>
  </si>
  <si>
    <t>0,48</t>
  </si>
  <si>
    <t>5,78</t>
  </si>
  <si>
    <t>5,99</t>
  </si>
  <si>
    <t>41,49</t>
  </si>
  <si>
    <t>26,36</t>
  </si>
  <si>
    <t>18,50</t>
  </si>
  <si>
    <t>14,06</t>
  </si>
  <si>
    <t>21,93</t>
  </si>
  <si>
    <t>31,88</t>
  </si>
  <si>
    <t>22,93</t>
  </si>
  <si>
    <t>12,29</t>
  </si>
  <si>
    <t>5,03</t>
  </si>
  <si>
    <t>12,01</t>
  </si>
  <si>
    <t>16,73</t>
  </si>
  <si>
    <t>5,57</t>
  </si>
  <si>
    <t>5,17</t>
  </si>
  <si>
    <t>0,88</t>
  </si>
  <si>
    <t>8,19</t>
  </si>
  <si>
    <t xml:space="preserve">M3    </t>
  </si>
  <si>
    <t>35,70</t>
  </si>
  <si>
    <t>9,89</t>
  </si>
  <si>
    <t xml:space="preserve">MES   </t>
  </si>
  <si>
    <t>11,38</t>
  </si>
  <si>
    <t>11,70</t>
  </si>
  <si>
    <t>10,23</t>
  </si>
  <si>
    <t>10,62</t>
  </si>
  <si>
    <t>13,73</t>
  </si>
  <si>
    <t>3,91</t>
  </si>
  <si>
    <t>12,13</t>
  </si>
  <si>
    <t>7,32</t>
  </si>
  <si>
    <t>2,24</t>
  </si>
  <si>
    <t>28,45</t>
  </si>
  <si>
    <t>2,32</t>
  </si>
  <si>
    <t>437,34</t>
  </si>
  <si>
    <t>14,98</t>
  </si>
  <si>
    <t>3,18</t>
  </si>
  <si>
    <t>3,19</t>
  </si>
  <si>
    <t>1,97</t>
  </si>
  <si>
    <t>2,79</t>
  </si>
  <si>
    <t>3,50</t>
  </si>
  <si>
    <t>14,70</t>
  </si>
  <si>
    <t>1,76</t>
  </si>
  <si>
    <t>19,93</t>
  </si>
  <si>
    <t>37,65</t>
  </si>
  <si>
    <t>119,68</t>
  </si>
  <si>
    <t>4,77</t>
  </si>
  <si>
    <t>7,28</t>
  </si>
  <si>
    <t>12,44</t>
  </si>
  <si>
    <t>14,95</t>
  </si>
  <si>
    <t>29,52</t>
  </si>
  <si>
    <t>76,71</t>
  </si>
  <si>
    <t>9,51</t>
  </si>
  <si>
    <t>2,39</t>
  </si>
  <si>
    <t>1,66</t>
  </si>
  <si>
    <t>6,65</t>
  </si>
  <si>
    <t>11,09</t>
  </si>
  <si>
    <t>1,10</t>
  </si>
  <si>
    <t>9,82</t>
  </si>
  <si>
    <t>14,84</t>
  </si>
  <si>
    <t>139,13</t>
  </si>
  <si>
    <t>2,68</t>
  </si>
  <si>
    <t>2,97</t>
  </si>
  <si>
    <t>5,87</t>
  </si>
  <si>
    <t>80,56</t>
  </si>
  <si>
    <t xml:space="preserve">DM3   </t>
  </si>
  <si>
    <t>116,08</t>
  </si>
  <si>
    <t>18,70</t>
  </si>
  <si>
    <t>21,12</t>
  </si>
  <si>
    <t>15,79</t>
  </si>
  <si>
    <t>20,75</t>
  </si>
  <si>
    <t>18,34</t>
  </si>
  <si>
    <t>27,18</t>
  </si>
  <si>
    <t>56,50</t>
  </si>
  <si>
    <t>50,90</t>
  </si>
  <si>
    <t>34,12</t>
  </si>
  <si>
    <t>56,87</t>
  </si>
  <si>
    <t>0,54</t>
  </si>
  <si>
    <t>1,00</t>
  </si>
  <si>
    <t>0,59</t>
  </si>
  <si>
    <t>1,55</t>
  </si>
  <si>
    <t>2,86</t>
  </si>
  <si>
    <t>2,30</t>
  </si>
  <si>
    <t>0,56</t>
  </si>
  <si>
    <t>30,19</t>
  </si>
  <si>
    <t>17,40</t>
  </si>
  <si>
    <t>9,94</t>
  </si>
  <si>
    <t>33,05</t>
  </si>
  <si>
    <t>23,11</t>
  </si>
  <si>
    <t>38,01</t>
  </si>
  <si>
    <t>88,76</t>
  </si>
  <si>
    <t>114,37</t>
  </si>
  <si>
    <t>14,20</t>
  </si>
  <si>
    <t>94,31</t>
  </si>
  <si>
    <t>0,84</t>
  </si>
  <si>
    <t>1,25</t>
  </si>
  <si>
    <t>1,39</t>
  </si>
  <si>
    <t>0,38</t>
  </si>
  <si>
    <t>2,57</t>
  </si>
  <si>
    <t>1,82</t>
  </si>
  <si>
    <t>0,45</t>
  </si>
  <si>
    <t>4,69</t>
  </si>
  <si>
    <t>6,55</t>
  </si>
  <si>
    <t>0,73</t>
  </si>
  <si>
    <t>0,74</t>
  </si>
  <si>
    <t>4,87</t>
  </si>
  <si>
    <t>8,13</t>
  </si>
  <si>
    <t>9,64</t>
  </si>
  <si>
    <t>10,81</t>
  </si>
  <si>
    <t>19,01</t>
  </si>
  <si>
    <t>61,50</t>
  </si>
  <si>
    <t>11,46</t>
  </si>
  <si>
    <t>10,34</t>
  </si>
  <si>
    <t>10,06</t>
  </si>
  <si>
    <t>13,65</t>
  </si>
  <si>
    <t>11,95</t>
  </si>
  <si>
    <t>10,42</t>
  </si>
  <si>
    <t>11,40</t>
  </si>
  <si>
    <t>8,31</t>
  </si>
  <si>
    <t>28,63</t>
  </si>
  <si>
    <t>4,04</t>
  </si>
  <si>
    <t>8,24</t>
  </si>
  <si>
    <t xml:space="preserve">PAR   </t>
  </si>
  <si>
    <t>7,02</t>
  </si>
  <si>
    <t>12,14</t>
  </si>
  <si>
    <t>8,61</t>
  </si>
  <si>
    <t>27,01</t>
  </si>
  <si>
    <t>13,40</t>
  </si>
  <si>
    <t>20,14</t>
  </si>
  <si>
    <t>36,24</t>
  </si>
  <si>
    <t>17,94</t>
  </si>
  <si>
    <t>22,44</t>
  </si>
  <si>
    <t>12,81</t>
  </si>
  <si>
    <t xml:space="preserve">JG    </t>
  </si>
  <si>
    <t>105,00</t>
  </si>
  <si>
    <t>84,99</t>
  </si>
  <si>
    <t>15,58</t>
  </si>
  <si>
    <t>0,89</t>
  </si>
  <si>
    <t>2,20</t>
  </si>
  <si>
    <t>2,74</t>
  </si>
  <si>
    <t xml:space="preserve">MIL   </t>
  </si>
  <si>
    <t>0,77</t>
  </si>
  <si>
    <t>0,61</t>
  </si>
  <si>
    <t>0,67</t>
  </si>
  <si>
    <t>0,93</t>
  </si>
  <si>
    <t>3,31</t>
  </si>
  <si>
    <t>3,47</t>
  </si>
  <si>
    <t>3,67</t>
  </si>
  <si>
    <t>2,71</t>
  </si>
  <si>
    <t>2,85</t>
  </si>
  <si>
    <t>3,02</t>
  </si>
  <si>
    <t>3,57</t>
  </si>
  <si>
    <t>3,98</t>
  </si>
  <si>
    <t>2,99</t>
  </si>
  <si>
    <t>4,20</t>
  </si>
  <si>
    <t>4,64</t>
  </si>
  <si>
    <t>4,84</t>
  </si>
  <si>
    <t>5,25</t>
  </si>
  <si>
    <t>3,75</t>
  </si>
  <si>
    <t>4,18</t>
  </si>
  <si>
    <t>2,08</t>
  </si>
  <si>
    <t>6,88</t>
  </si>
  <si>
    <t>40,11</t>
  </si>
  <si>
    <t>2,14</t>
  </si>
  <si>
    <t>2,38</t>
  </si>
  <si>
    <t>2,72</t>
  </si>
  <si>
    <t>3,46</t>
  </si>
  <si>
    <t>55,78</t>
  </si>
  <si>
    <t>2,62</t>
  </si>
  <si>
    <t>2,10</t>
  </si>
  <si>
    <t>18,40</t>
  </si>
  <si>
    <t>1,88</t>
  </si>
  <si>
    <t>2,27</t>
  </si>
  <si>
    <t>2,45</t>
  </si>
  <si>
    <t>3,03</t>
  </si>
  <si>
    <t>46,27</t>
  </si>
  <si>
    <t>44,94</t>
  </si>
  <si>
    <t>41,95</t>
  </si>
  <si>
    <t>30,81</t>
  </si>
  <si>
    <t>17,78</t>
  </si>
  <si>
    <t>2,78</t>
  </si>
  <si>
    <t>21,80</t>
  </si>
  <si>
    <t>27,76</t>
  </si>
  <si>
    <t>5,39</t>
  </si>
  <si>
    <t>24,63</t>
  </si>
  <si>
    <t>0,25</t>
  </si>
  <si>
    <t>0,65</t>
  </si>
  <si>
    <t>0,07</t>
  </si>
  <si>
    <t>0,13</t>
  </si>
  <si>
    <t>0,29</t>
  </si>
  <si>
    <t>3,73</t>
  </si>
  <si>
    <t>5,59</t>
  </si>
  <si>
    <t>21,84</t>
  </si>
  <si>
    <t>30,80</t>
  </si>
  <si>
    <t>11,67</t>
  </si>
  <si>
    <t>9,16</t>
  </si>
  <si>
    <t>3,23</t>
  </si>
  <si>
    <t>5,64</t>
  </si>
  <si>
    <t>15,66</t>
  </si>
  <si>
    <t>3,89</t>
  </si>
  <si>
    <t>37,14</t>
  </si>
  <si>
    <t>36,10</t>
  </si>
  <si>
    <t>36,28</t>
  </si>
  <si>
    <t>0,42</t>
  </si>
  <si>
    <t>1,93</t>
  </si>
  <si>
    <t>5,35</t>
  </si>
  <si>
    <t>16,13</t>
  </si>
  <si>
    <t>13,29</t>
  </si>
  <si>
    <t>41,36</t>
  </si>
  <si>
    <t>3,76</t>
  </si>
  <si>
    <t>5,23</t>
  </si>
  <si>
    <t>8,90</t>
  </si>
  <si>
    <t>10,75</t>
  </si>
  <si>
    <t>11,62</t>
  </si>
  <si>
    <t>14,16</t>
  </si>
  <si>
    <t>16,55</t>
  </si>
  <si>
    <t>19,68</t>
  </si>
  <si>
    <t>1,79</t>
  </si>
  <si>
    <t>14,63</t>
  </si>
  <si>
    <t>15,28</t>
  </si>
  <si>
    <t>16,17</t>
  </si>
  <si>
    <t>14,47</t>
  </si>
  <si>
    <t>11,91</t>
  </si>
  <si>
    <t>12,48</t>
  </si>
  <si>
    <t>4,28</t>
  </si>
  <si>
    <t>46,19</t>
  </si>
  <si>
    <t>26,66</t>
  </si>
  <si>
    <t>28,53</t>
  </si>
  <si>
    <t>31,27</t>
  </si>
  <si>
    <t>3,94</t>
  </si>
  <si>
    <t>57,85</t>
  </si>
  <si>
    <t>46,71</t>
  </si>
  <si>
    <t>54,87</t>
  </si>
  <si>
    <t>7,69</t>
  </si>
  <si>
    <t>1,05</t>
  </si>
  <si>
    <t>7,37</t>
  </si>
  <si>
    <t>7,50</t>
  </si>
  <si>
    <t>5,52</t>
  </si>
  <si>
    <t>15,41</t>
  </si>
  <si>
    <t>13,44</t>
  </si>
  <si>
    <t>0,95</t>
  </si>
  <si>
    <t>21,17</t>
  </si>
  <si>
    <t>28,31</t>
  </si>
  <si>
    <t>2,09</t>
  </si>
  <si>
    <t>9,54</t>
  </si>
  <si>
    <t>5,19</t>
  </si>
  <si>
    <t>1,58</t>
  </si>
  <si>
    <t>1,43</t>
  </si>
  <si>
    <t>4,29</t>
  </si>
  <si>
    <t>5,76</t>
  </si>
  <si>
    <t>8,10</t>
  </si>
  <si>
    <t>5,28</t>
  </si>
  <si>
    <t>6,78</t>
  </si>
  <si>
    <t>22,37</t>
  </si>
  <si>
    <t>11,54</t>
  </si>
  <si>
    <t>2,77</t>
  </si>
  <si>
    <t>48,48</t>
  </si>
  <si>
    <t>52,85</t>
  </si>
  <si>
    <t>49,95</t>
  </si>
  <si>
    <t>17,67</t>
  </si>
  <si>
    <t>17,81</t>
  </si>
  <si>
    <t>17,52</t>
  </si>
  <si>
    <t>21,20</t>
  </si>
  <si>
    <t>22,32</t>
  </si>
  <si>
    <t>5,85</t>
  </si>
  <si>
    <t>91,45</t>
  </si>
  <si>
    <t>9,31</t>
  </si>
  <si>
    <t>14,37</t>
  </si>
  <si>
    <t>29,56</t>
  </si>
  <si>
    <t>30,07</t>
  </si>
  <si>
    <t>47,79</t>
  </si>
  <si>
    <t>1,54</t>
  </si>
  <si>
    <t>6,71</t>
  </si>
  <si>
    <t>10,30</t>
  </si>
  <si>
    <t>15,68</t>
  </si>
  <si>
    <t>21,61</t>
  </si>
  <si>
    <t>3,07</t>
  </si>
  <si>
    <t>0,41</t>
  </si>
  <si>
    <t>0,57</t>
  </si>
  <si>
    <t>0,68</t>
  </si>
  <si>
    <t>0,90</t>
  </si>
  <si>
    <t>6,16</t>
  </si>
  <si>
    <t>9,49</t>
  </si>
  <si>
    <t>1,44</t>
  </si>
  <si>
    <t>15,22</t>
  </si>
  <si>
    <t>20,93</t>
  </si>
  <si>
    <t>30,72</t>
  </si>
  <si>
    <t>232,85</t>
  </si>
  <si>
    <t>98,19</t>
  </si>
  <si>
    <t>6,53</t>
  </si>
  <si>
    <t>10,22</t>
  </si>
  <si>
    <t>2,25</t>
  </si>
  <si>
    <t>1,21</t>
  </si>
  <si>
    <t>1,83</t>
  </si>
  <si>
    <t>13,39</t>
  </si>
  <si>
    <t>5,97</t>
  </si>
  <si>
    <t>8,96</t>
  </si>
  <si>
    <t>3,69</t>
  </si>
  <si>
    <t>18,48</t>
  </si>
  <si>
    <t>8,57</t>
  </si>
  <si>
    <t>4,71</t>
  </si>
  <si>
    <t>16,03</t>
  </si>
  <si>
    <t>3,93</t>
  </si>
  <si>
    <t>20,95</t>
  </si>
  <si>
    <t>32,76</t>
  </si>
  <si>
    <t>5,83</t>
  </si>
  <si>
    <t>8,88</t>
  </si>
  <si>
    <t>12,64</t>
  </si>
  <si>
    <t>1,06</t>
  </si>
  <si>
    <t>1,64</t>
  </si>
  <si>
    <t>2,81</t>
  </si>
  <si>
    <t>6,35</t>
  </si>
  <si>
    <t>12,31</t>
  </si>
  <si>
    <t>16,76</t>
  </si>
  <si>
    <t>29,75</t>
  </si>
  <si>
    <t>48,59</t>
  </si>
  <si>
    <t>14,35</t>
  </si>
  <si>
    <t>19,47</t>
  </si>
  <si>
    <t>16,00</t>
  </si>
  <si>
    <t>23,82</t>
  </si>
  <si>
    <t>34,03</t>
  </si>
  <si>
    <t>17,71</t>
  </si>
  <si>
    <t>16,97</t>
  </si>
  <si>
    <t>8,68</t>
  </si>
  <si>
    <t>13,81</t>
  </si>
  <si>
    <t>3,32</t>
  </si>
  <si>
    <t>74,62</t>
  </si>
  <si>
    <t>32,00</t>
  </si>
  <si>
    <t>1,46</t>
  </si>
  <si>
    <t>20,82</t>
  </si>
  <si>
    <t>1,95</t>
  </si>
  <si>
    <t>12,33</t>
  </si>
  <si>
    <t>3,49</t>
  </si>
  <si>
    <t>5,04</t>
  </si>
  <si>
    <t>11,43</t>
  </si>
  <si>
    <t>11,59</t>
  </si>
  <si>
    <t>29,33</t>
  </si>
  <si>
    <t>36,49</t>
  </si>
  <si>
    <t>1,60</t>
  </si>
  <si>
    <t>0,81</t>
  </si>
  <si>
    <t>0,08</t>
  </si>
  <si>
    <t>15,36</t>
  </si>
  <si>
    <t>31,75</t>
  </si>
  <si>
    <t>17,18</t>
  </si>
  <si>
    <t>15,52</t>
  </si>
  <si>
    <t>18,97</t>
  </si>
  <si>
    <t>52,06</t>
  </si>
  <si>
    <t>1,36</t>
  </si>
  <si>
    <t>17,83</t>
  </si>
  <si>
    <t>21,07</t>
  </si>
  <si>
    <t>3,35</t>
  </si>
  <si>
    <t>1,94</t>
  </si>
  <si>
    <t>1,31</t>
  </si>
  <si>
    <t>2,93</t>
  </si>
  <si>
    <t>6,12</t>
  </si>
  <si>
    <t>6,09</t>
  </si>
  <si>
    <t>23,40</t>
  </si>
  <si>
    <t>35,14</t>
  </si>
  <si>
    <t>6,30</t>
  </si>
  <si>
    <t>37,66</t>
  </si>
  <si>
    <t>36,40</t>
  </si>
  <si>
    <t>22,14</t>
  </si>
  <si>
    <t>37,40</t>
  </si>
  <si>
    <t>3,04</t>
  </si>
  <si>
    <t>2,96</t>
  </si>
  <si>
    <t>5,74</t>
  </si>
  <si>
    <t>28,17</t>
  </si>
  <si>
    <t>15,62</t>
  </si>
  <si>
    <t>1,61</t>
  </si>
  <si>
    <t>1,47</t>
  </si>
  <si>
    <t>3,97</t>
  </si>
  <si>
    <t>23,47</t>
  </si>
  <si>
    <t>12,11</t>
  </si>
  <si>
    <t>2,18</t>
  </si>
  <si>
    <t>11,96</t>
  </si>
  <si>
    <t>57,03</t>
  </si>
  <si>
    <t>6,99</t>
  </si>
  <si>
    <t>3,17</t>
  </si>
  <si>
    <t>5,29</t>
  </si>
  <si>
    <t>1,07</t>
  </si>
  <si>
    <t>1,22</t>
  </si>
  <si>
    <t>2,12</t>
  </si>
  <si>
    <t>7,73</t>
  </si>
  <si>
    <t>21,14</t>
  </si>
  <si>
    <t>50,15</t>
  </si>
  <si>
    <t>29,06</t>
  </si>
  <si>
    <t>12,53</t>
  </si>
  <si>
    <t>16,42</t>
  </si>
  <si>
    <t>126,50</t>
  </si>
  <si>
    <t>155,41</t>
  </si>
  <si>
    <t>158,70</t>
  </si>
  <si>
    <t>48,97</t>
  </si>
  <si>
    <t>83,37</t>
  </si>
  <si>
    <t>11,17</t>
  </si>
  <si>
    <t>15,49</t>
  </si>
  <si>
    <t xml:space="preserve">T     </t>
  </si>
  <si>
    <t>4,32</t>
  </si>
  <si>
    <t>13,48</t>
  </si>
  <si>
    <t>0,98</t>
  </si>
  <si>
    <t>34,67</t>
  </si>
  <si>
    <t>8,81</t>
  </si>
  <si>
    <t>10,27</t>
  </si>
  <si>
    <t>9,67</t>
  </si>
  <si>
    <t>8,95</t>
  </si>
  <si>
    <t>9,47</t>
  </si>
  <si>
    <t>7,98</t>
  </si>
  <si>
    <t>10,97</t>
  </si>
  <si>
    <t>11,42</t>
  </si>
  <si>
    <t>10,52</t>
  </si>
  <si>
    <t>11,47</t>
  </si>
  <si>
    <t>11,97</t>
  </si>
  <si>
    <t>14,36</t>
  </si>
  <si>
    <t>8,69</t>
  </si>
  <si>
    <t>9,93</t>
  </si>
  <si>
    <t>8,83</t>
  </si>
  <si>
    <t>9,79</t>
  </si>
  <si>
    <t>31,42</t>
  </si>
  <si>
    <t>34,98</t>
  </si>
  <si>
    <t>32,32</t>
  </si>
  <si>
    <t>39,40</t>
  </si>
  <si>
    <t>54,25</t>
  </si>
  <si>
    <t>17,75</t>
  </si>
  <si>
    <t>23,16</t>
  </si>
  <si>
    <t>32,70</t>
  </si>
  <si>
    <t>32,60</t>
  </si>
  <si>
    <t>59,42</t>
  </si>
  <si>
    <t>21,52</t>
  </si>
  <si>
    <t>28,12</t>
  </si>
  <si>
    <t>30,94</t>
  </si>
  <si>
    <t>33,76</t>
  </si>
  <si>
    <t>23,21</t>
  </si>
  <si>
    <t>23,70</t>
  </si>
  <si>
    <t>40,54</t>
  </si>
  <si>
    <t>14,23</t>
  </si>
  <si>
    <t>19,13</t>
  </si>
  <si>
    <t>31,08</t>
  </si>
  <si>
    <t>13,61</t>
  </si>
  <si>
    <t>9,56</t>
  </si>
  <si>
    <t>10,86</t>
  </si>
  <si>
    <t>0,55</t>
  </si>
  <si>
    <t>59,90</t>
  </si>
  <si>
    <t>3,22</t>
  </si>
  <si>
    <t>3,27</t>
  </si>
  <si>
    <t>11,84</t>
  </si>
  <si>
    <t>27,90</t>
  </si>
  <si>
    <t>0,47</t>
  </si>
  <si>
    <t>1,87</t>
  </si>
  <si>
    <t>34,47</t>
  </si>
  <si>
    <t>41,06</t>
  </si>
  <si>
    <t>31,50</t>
  </si>
  <si>
    <t>15,06</t>
  </si>
  <si>
    <t>15,12</t>
  </si>
  <si>
    <t>15,53</t>
  </si>
  <si>
    <t>17,09</t>
  </si>
  <si>
    <t>5,91</t>
  </si>
  <si>
    <t>7,60</t>
  </si>
  <si>
    <t>9,18</t>
  </si>
  <si>
    <t>8,99</t>
  </si>
  <si>
    <t>13,27</t>
  </si>
  <si>
    <t>11,25</t>
  </si>
  <si>
    <t>20,46</t>
  </si>
  <si>
    <t>13,57</t>
  </si>
  <si>
    <t>16,92</t>
  </si>
  <si>
    <t>17,99</t>
  </si>
  <si>
    <t>16,54</t>
  </si>
  <si>
    <t>11,82</t>
  </si>
  <si>
    <t>9,37</t>
  </si>
  <si>
    <t>12,18</t>
  </si>
  <si>
    <t>7,16</t>
  </si>
  <si>
    <t>12,60</t>
  </si>
  <si>
    <t>10,08</t>
  </si>
  <si>
    <t>16,81</t>
  </si>
  <si>
    <t>22,35</t>
  </si>
  <si>
    <t>8,15</t>
  </si>
  <si>
    <t>13,71</t>
  </si>
  <si>
    <t>32,78</t>
  </si>
  <si>
    <t>8,16</t>
  </si>
  <si>
    <t>20,53</t>
  </si>
  <si>
    <t>13,26</t>
  </si>
  <si>
    <t>39,37</t>
  </si>
  <si>
    <t>8,43</t>
  </si>
  <si>
    <t>30,96</t>
  </si>
  <si>
    <t>9,66</t>
  </si>
  <si>
    <t>15,67</t>
  </si>
  <si>
    <t>9,73</t>
  </si>
  <si>
    <t>28,72</t>
  </si>
  <si>
    <t>11,72</t>
  </si>
  <si>
    <t>14,99</t>
  </si>
  <si>
    <t>12,84</t>
  </si>
  <si>
    <t>9,01</t>
  </si>
  <si>
    <t>7,82</t>
  </si>
  <si>
    <t>9,04</t>
  </si>
  <si>
    <t>7,19</t>
  </si>
  <si>
    <t>9,02</t>
  </si>
  <si>
    <t>10,51</t>
  </si>
  <si>
    <t>13,13</t>
  </si>
  <si>
    <t>9,96</t>
  </si>
  <si>
    <t>15,00</t>
  </si>
  <si>
    <t>10,72</t>
  </si>
  <si>
    <t>11,05</t>
  </si>
  <si>
    <t>11,73</t>
  </si>
  <si>
    <t>19,40</t>
  </si>
  <si>
    <t>16,94</t>
  </si>
  <si>
    <t>8,72</t>
  </si>
  <si>
    <t>8,84</t>
  </si>
  <si>
    <t>15,46</t>
  </si>
  <si>
    <t>17,89</t>
  </si>
  <si>
    <t>11,56</t>
  </si>
  <si>
    <t>9,28</t>
  </si>
  <si>
    <t>7,72</t>
  </si>
  <si>
    <t>40,09</t>
  </si>
  <si>
    <t>10,57</t>
  </si>
  <si>
    <t>10,38</t>
  </si>
  <si>
    <t>13,37</t>
  </si>
  <si>
    <t>6,28</t>
  </si>
  <si>
    <t>6,63</t>
  </si>
  <si>
    <t>17,35</t>
  </si>
  <si>
    <t>26,23</t>
  </si>
  <si>
    <t>6,40</t>
  </si>
  <si>
    <t>1,40</t>
  </si>
  <si>
    <t>2,92</t>
  </si>
  <si>
    <t>16,11</t>
  </si>
  <si>
    <t>7,09</t>
  </si>
  <si>
    <t>17,38</t>
  </si>
  <si>
    <t>21,33</t>
  </si>
  <si>
    <t>19,98</t>
  </si>
  <si>
    <t>32,65</t>
  </si>
  <si>
    <t>13,46</t>
  </si>
  <si>
    <t>19,49</t>
  </si>
  <si>
    <t>9,84</t>
  </si>
  <si>
    <t>10,76</t>
  </si>
  <si>
    <t>13,24</t>
  </si>
  <si>
    <t>18,41</t>
  </si>
  <si>
    <t>27,98</t>
  </si>
  <si>
    <t>7,90</t>
  </si>
  <si>
    <t>10,64</t>
  </si>
  <si>
    <t>14,00</t>
  </si>
  <si>
    <t>21,39</t>
  </si>
  <si>
    <t>8,11</t>
  </si>
  <si>
    <t>8,22</t>
  </si>
  <si>
    <t>13,21</t>
  </si>
  <si>
    <t>15,88</t>
  </si>
  <si>
    <t>25,72</t>
  </si>
  <si>
    <t xml:space="preserve">CJ    </t>
  </si>
  <si>
    <t>63,23</t>
  </si>
  <si>
    <t>6,05</t>
  </si>
  <si>
    <t>8,40</t>
  </si>
  <si>
    <t>22,83</t>
  </si>
  <si>
    <t>4,17</t>
  </si>
  <si>
    <t xml:space="preserve">100M  </t>
  </si>
  <si>
    <t>4,75</t>
  </si>
  <si>
    <t>5,24</t>
  </si>
  <si>
    <t>12,57</t>
  </si>
  <si>
    <t>24,71</t>
  </si>
  <si>
    <t>37,93</t>
  </si>
  <si>
    <t>23,92</t>
  </si>
  <si>
    <t>17,05</t>
  </si>
  <si>
    <t>60,75</t>
  </si>
  <si>
    <t>34,31</t>
  </si>
  <si>
    <t>6,57</t>
  </si>
  <si>
    <t>16,51</t>
  </si>
  <si>
    <t>10,16</t>
  </si>
  <si>
    <t>29,41</t>
  </si>
  <si>
    <t>6,97</t>
  </si>
  <si>
    <t>18,85</t>
  </si>
  <si>
    <t>66,75</t>
  </si>
  <si>
    <t>32,94</t>
  </si>
  <si>
    <t>13,76</t>
  </si>
  <si>
    <t>3,90</t>
  </si>
  <si>
    <t>8,78</t>
  </si>
  <si>
    <t>5,84</t>
  </si>
  <si>
    <t>21,99</t>
  </si>
  <si>
    <t>55,03</t>
  </si>
  <si>
    <t>7,15</t>
  </si>
  <si>
    <t>22,02</t>
  </si>
  <si>
    <t>43,23</t>
  </si>
  <si>
    <t>33,86</t>
  </si>
  <si>
    <t>12,12</t>
  </si>
  <si>
    <t>12,91</t>
  </si>
  <si>
    <t>5,51</t>
  </si>
  <si>
    <t>24,26</t>
  </si>
  <si>
    <t>20,77</t>
  </si>
  <si>
    <t>2,88</t>
  </si>
  <si>
    <t>7,85</t>
  </si>
  <si>
    <t>29,74</t>
  </si>
  <si>
    <t>6,22</t>
  </si>
  <si>
    <t>9,97</t>
  </si>
  <si>
    <t>3,74</t>
  </si>
  <si>
    <t>3,83</t>
  </si>
  <si>
    <t>12,17</t>
  </si>
  <si>
    <t>31,17</t>
  </si>
  <si>
    <t>2,35</t>
  </si>
  <si>
    <t>36,95</t>
  </si>
  <si>
    <t>19,59</t>
  </si>
  <si>
    <t>6,82</t>
  </si>
  <si>
    <t>18,27</t>
  </si>
  <si>
    <t>30,52</t>
  </si>
  <si>
    <t>6,49</t>
  </si>
  <si>
    <t>10,91</t>
  </si>
  <si>
    <t>7,57</t>
  </si>
  <si>
    <t>14,81</t>
  </si>
  <si>
    <t>17,04</t>
  </si>
  <si>
    <t>8,73</t>
  </si>
  <si>
    <t>3,99</t>
  </si>
  <si>
    <t>24,59</t>
  </si>
  <si>
    <t>26,04</t>
  </si>
  <si>
    <t>50,34</t>
  </si>
  <si>
    <t>26,48</t>
  </si>
  <si>
    <t>65,34</t>
  </si>
  <si>
    <t>26,34</t>
  </si>
  <si>
    <t>19,90</t>
  </si>
  <si>
    <t>4,13</t>
  </si>
  <si>
    <t>8,18</t>
  </si>
  <si>
    <t>33,87</t>
  </si>
  <si>
    <t>2,22</t>
  </si>
  <si>
    <t>4,26</t>
  </si>
  <si>
    <t>13,18</t>
  </si>
  <si>
    <t>20,05</t>
  </si>
  <si>
    <t>35,31</t>
  </si>
  <si>
    <t>47,76</t>
  </si>
  <si>
    <t>8,55</t>
  </si>
  <si>
    <t>5,62</t>
  </si>
  <si>
    <t>5,06</t>
  </si>
  <si>
    <t>48,19</t>
  </si>
  <si>
    <t>46,61</t>
  </si>
  <si>
    <t>33,91</t>
  </si>
  <si>
    <t>10,14</t>
  </si>
  <si>
    <t>27,59</t>
  </si>
  <si>
    <t>14,64</t>
  </si>
  <si>
    <t>35,76</t>
  </si>
  <si>
    <t>8,42</t>
  </si>
  <si>
    <t>18,42</t>
  </si>
  <si>
    <t>11,48</t>
  </si>
  <si>
    <t>21,73</t>
  </si>
  <si>
    <t>15,31</t>
  </si>
  <si>
    <t>26,63</t>
  </si>
  <si>
    <t>7,74</t>
  </si>
  <si>
    <t>21,32</t>
  </si>
  <si>
    <t>14,13</t>
  </si>
  <si>
    <t>8,70</t>
  </si>
  <si>
    <t>9,30</t>
  </si>
  <si>
    <t>20,97</t>
  </si>
  <si>
    <t>12,88</t>
  </si>
  <si>
    <t>17,54</t>
  </si>
  <si>
    <t>29,49</t>
  </si>
  <si>
    <t>1,72</t>
  </si>
  <si>
    <t>4,67</t>
  </si>
  <si>
    <t>3,86</t>
  </si>
  <si>
    <t>2,23</t>
  </si>
  <si>
    <t>2,26</t>
  </si>
  <si>
    <t>39,00</t>
  </si>
  <si>
    <t>6,56</t>
  </si>
  <si>
    <t>11,75</t>
  </si>
  <si>
    <t>39,06</t>
  </si>
  <si>
    <t>35,11</t>
  </si>
  <si>
    <t>16,69</t>
  </si>
  <si>
    <t>30,33</t>
  </si>
  <si>
    <t>17,06</t>
  </si>
  <si>
    <t>21,68</t>
  </si>
  <si>
    <t>26,28</t>
  </si>
  <si>
    <t>11,98</t>
  </si>
  <si>
    <t>4,83</t>
  </si>
  <si>
    <t>18,67</t>
  </si>
  <si>
    <t>399,30</t>
  </si>
  <si>
    <t>13,62</t>
  </si>
  <si>
    <t>51,86</t>
  </si>
  <si>
    <t>9,19</t>
  </si>
  <si>
    <t>16,65</t>
  </si>
  <si>
    <t>11,90</t>
  </si>
  <si>
    <t>19,96</t>
  </si>
  <si>
    <t>105,77</t>
  </si>
  <si>
    <t>118,72</t>
  </si>
  <si>
    <t>270,32</t>
  </si>
  <si>
    <t>132,45</t>
  </si>
  <si>
    <t>141,47</t>
  </si>
  <si>
    <t>175,77</t>
  </si>
  <si>
    <t>161,31</t>
  </si>
  <si>
    <t>98,25</t>
  </si>
  <si>
    <t>114,36</t>
  </si>
  <si>
    <t>95,67</t>
  </si>
  <si>
    <t>113,25</t>
  </si>
  <si>
    <t>227,54</t>
  </si>
  <si>
    <t>219,78</t>
  </si>
  <si>
    <t>96,96</t>
  </si>
  <si>
    <t>103,42</t>
  </si>
  <si>
    <t>10,71</t>
  </si>
  <si>
    <t>3,63</t>
  </si>
  <si>
    <t>6,23</t>
  </si>
  <si>
    <t>12,32</t>
  </si>
  <si>
    <t>2,49</t>
  </si>
  <si>
    <t>11,78</t>
  </si>
  <si>
    <t>14,22</t>
  </si>
  <si>
    <t>16,57</t>
  </si>
  <si>
    <t>21,85</t>
  </si>
  <si>
    <t>11,35</t>
  </si>
  <si>
    <t>19,79</t>
  </si>
  <si>
    <t>10,00</t>
  </si>
  <si>
    <t>15,32</t>
  </si>
  <si>
    <t>23,06</t>
  </si>
  <si>
    <t>22,00</t>
  </si>
  <si>
    <t>4,74</t>
  </si>
  <si>
    <t>6,94</t>
  </si>
  <si>
    <t>6,32</t>
  </si>
  <si>
    <t>2,44</t>
  </si>
  <si>
    <t>16,56</t>
  </si>
  <si>
    <t>32,73</t>
  </si>
  <si>
    <t>1,42</t>
  </si>
  <si>
    <t>6,72</t>
  </si>
  <si>
    <t>4,81</t>
  </si>
  <si>
    <t>16,33</t>
  </si>
  <si>
    <t>10,28</t>
  </si>
  <si>
    <t>3,06</t>
  </si>
  <si>
    <t>22,70</t>
  </si>
  <si>
    <t>13,86</t>
  </si>
  <si>
    <t>25,56</t>
  </si>
  <si>
    <t>1,59</t>
  </si>
  <si>
    <t>2,43</t>
  </si>
  <si>
    <t>4,68</t>
  </si>
  <si>
    <t>7,00</t>
  </si>
  <si>
    <t>8,93</t>
  </si>
  <si>
    <t>8,94</t>
  </si>
  <si>
    <t>26,43</t>
  </si>
  <si>
    <t>5,61</t>
  </si>
  <si>
    <t>2,67</t>
  </si>
  <si>
    <t>15,19</t>
  </si>
  <si>
    <t>11,50</t>
  </si>
  <si>
    <t>16,34</t>
  </si>
  <si>
    <t>6,19</t>
  </si>
  <si>
    <t xml:space="preserve">KW/H  </t>
  </si>
  <si>
    <t>0,82</t>
  </si>
  <si>
    <t>45,87</t>
  </si>
  <si>
    <t>90,09</t>
  </si>
  <si>
    <t>34,66</t>
  </si>
  <si>
    <t>0,58</t>
  </si>
  <si>
    <t>108,80</t>
  </si>
  <si>
    <t>197,14</t>
  </si>
  <si>
    <t>0,91</t>
  </si>
  <si>
    <t>171,87</t>
  </si>
  <si>
    <t>0,80</t>
  </si>
  <si>
    <t>151,31</t>
  </si>
  <si>
    <t>0,94</t>
  </si>
  <si>
    <t>177,24</t>
  </si>
  <si>
    <t>103,22</t>
  </si>
  <si>
    <t>0,63</t>
  </si>
  <si>
    <t>119,49</t>
  </si>
  <si>
    <t>178,44</t>
  </si>
  <si>
    <t>1,33</t>
  </si>
  <si>
    <t>250,26</t>
  </si>
  <si>
    <t>1,01</t>
  </si>
  <si>
    <t>191,25</t>
  </si>
  <si>
    <t>1,30</t>
  </si>
  <si>
    <t>244,54</t>
  </si>
  <si>
    <t>0,52</t>
  </si>
  <si>
    <t>98,01</t>
  </si>
  <si>
    <t>10,87</t>
  </si>
  <si>
    <t>84,43</t>
  </si>
  <si>
    <t>0,23</t>
  </si>
  <si>
    <t>1,15</t>
  </si>
  <si>
    <t>13,99</t>
  </si>
  <si>
    <t>5,34</t>
  </si>
  <si>
    <t>2,82</t>
  </si>
  <si>
    <t>5,73</t>
  </si>
  <si>
    <t>29,03</t>
  </si>
  <si>
    <t>5,80</t>
  </si>
  <si>
    <t>24,95</t>
  </si>
  <si>
    <t>22,23</t>
  </si>
  <si>
    <t>15,05</t>
  </si>
  <si>
    <t>7,25</t>
  </si>
  <si>
    <t>16,26</t>
  </si>
  <si>
    <t>14,88</t>
  </si>
  <si>
    <t>103,70</t>
  </si>
  <si>
    <t>26,51</t>
  </si>
  <si>
    <t>35,66</t>
  </si>
  <si>
    <t>36,94</t>
  </si>
  <si>
    <t>7,83</t>
  </si>
  <si>
    <t>12,56</t>
  </si>
  <si>
    <t>4,14</t>
  </si>
  <si>
    <t>6,26</t>
  </si>
  <si>
    <t>9,09</t>
  </si>
  <si>
    <t>48,21</t>
  </si>
  <si>
    <t>73,98</t>
  </si>
  <si>
    <t>7,89</t>
  </si>
  <si>
    <t>34,71</t>
  </si>
  <si>
    <t>53,89</t>
  </si>
  <si>
    <t>31,45</t>
  </si>
  <si>
    <t>59,49</t>
  </si>
  <si>
    <t>40,00</t>
  </si>
  <si>
    <t>79,14</t>
  </si>
  <si>
    <t>29,60</t>
  </si>
  <si>
    <t>44,78</t>
  </si>
  <si>
    <t>51,99</t>
  </si>
  <si>
    <t>83,86</t>
  </si>
  <si>
    <t>44,43</t>
  </si>
  <si>
    <t>55,17</t>
  </si>
  <si>
    <t>19,57</t>
  </si>
  <si>
    <t>18,04</t>
  </si>
  <si>
    <t>67,95</t>
  </si>
  <si>
    <t>71,44</t>
  </si>
  <si>
    <t>0,62</t>
  </si>
  <si>
    <t>117,38</t>
  </si>
  <si>
    <t>0,28</t>
  </si>
  <si>
    <t>53,34</t>
  </si>
  <si>
    <t>14,97</t>
  </si>
  <si>
    <t>0,01</t>
  </si>
  <si>
    <t>110,22</t>
  </si>
  <si>
    <t>1,27</t>
  </si>
  <si>
    <t>240,10</t>
  </si>
  <si>
    <t>76,97</t>
  </si>
  <si>
    <t>167,28</t>
  </si>
  <si>
    <t>0,06</t>
  </si>
  <si>
    <t>10,78</t>
  </si>
  <si>
    <t>4,89</t>
  </si>
  <si>
    <t>9,26</t>
  </si>
  <si>
    <t>6,75</t>
  </si>
  <si>
    <t>7,62</t>
  </si>
  <si>
    <t>7,81</t>
  </si>
  <si>
    <t>8,51</t>
  </si>
  <si>
    <t>12,46</t>
  </si>
  <si>
    <t xml:space="preserve">CENTO </t>
  </si>
  <si>
    <t>40,60</t>
  </si>
  <si>
    <t>65,30</t>
  </si>
  <si>
    <t>0,92</t>
  </si>
  <si>
    <t>5,72</t>
  </si>
  <si>
    <t>1,48</t>
  </si>
  <si>
    <t>2,53</t>
  </si>
  <si>
    <t>0,99</t>
  </si>
  <si>
    <t>68,25</t>
  </si>
  <si>
    <t>1,09</t>
  </si>
  <si>
    <t>7,40</t>
  </si>
  <si>
    <t>40,73</t>
  </si>
  <si>
    <t>1,53</t>
  </si>
  <si>
    <t>7,51</t>
  </si>
  <si>
    <t>14,66</t>
  </si>
  <si>
    <t>8,86</t>
  </si>
  <si>
    <t>5,22</t>
  </si>
  <si>
    <t>18,54</t>
  </si>
  <si>
    <t>23,68</t>
  </si>
  <si>
    <t>10,36</t>
  </si>
  <si>
    <t>17,02</t>
  </si>
  <si>
    <t>18,15</t>
  </si>
  <si>
    <t>24,90</t>
  </si>
  <si>
    <t>24,33</t>
  </si>
  <si>
    <t>2,31</t>
  </si>
  <si>
    <t>12,52</t>
  </si>
  <si>
    <t>13,09</t>
  </si>
  <si>
    <t>13,97</t>
  </si>
  <si>
    <t>14,19</t>
  </si>
  <si>
    <t>13,33</t>
  </si>
  <si>
    <t>31,24</t>
  </si>
  <si>
    <t>403,58</t>
  </si>
  <si>
    <t>1,50</t>
  </si>
  <si>
    <t>15,35</t>
  </si>
  <si>
    <t>45,43</t>
  </si>
  <si>
    <t>4,45</t>
  </si>
  <si>
    <t>6,20</t>
  </si>
  <si>
    <t>9,98</t>
  </si>
  <si>
    <t>12,50</t>
  </si>
  <si>
    <t>0,35</t>
  </si>
  <si>
    <t>14,04</t>
  </si>
  <si>
    <t>5,00</t>
  </si>
  <si>
    <t>14,10</t>
  </si>
  <si>
    <t>46,32</t>
  </si>
  <si>
    <t>18,99</t>
  </si>
  <si>
    <t>6,95</t>
  </si>
  <si>
    <t>23,18</t>
  </si>
  <si>
    <t>SC25KG</t>
  </si>
  <si>
    <t>30,02</t>
  </si>
  <si>
    <t>4,35</t>
  </si>
  <si>
    <t>71,69</t>
  </si>
  <si>
    <t>20,24</t>
  </si>
  <si>
    <t>52,76</t>
  </si>
  <si>
    <t>0,97</t>
  </si>
  <si>
    <t>26,02</t>
  </si>
  <si>
    <t>14,75</t>
  </si>
  <si>
    <t>13,22</t>
  </si>
  <si>
    <t>19,51</t>
  </si>
  <si>
    <t>20,60</t>
  </si>
  <si>
    <t>16,83</t>
  </si>
  <si>
    <t>27,35</t>
  </si>
  <si>
    <t>15,96</t>
  </si>
  <si>
    <t>8,67</t>
  </si>
  <si>
    <t>15,16</t>
  </si>
  <si>
    <t>22,57</t>
  </si>
  <si>
    <t>6,83</t>
  </si>
  <si>
    <t>9,13</t>
  </si>
  <si>
    <t>12,07</t>
  </si>
  <si>
    <t>23,51</t>
  </si>
  <si>
    <t>16,20</t>
  </si>
  <si>
    <t>20,31</t>
  </si>
  <si>
    <t>14,02</t>
  </si>
  <si>
    <t>16,77</t>
  </si>
  <si>
    <t>4,41</t>
  </si>
  <si>
    <t>172,19</t>
  </si>
  <si>
    <t>522,67</t>
  </si>
  <si>
    <t>727,11</t>
  </si>
  <si>
    <t>299,90</t>
  </si>
  <si>
    <t>352,27</t>
  </si>
  <si>
    <t>415,41</t>
  </si>
  <si>
    <t>492,18</t>
  </si>
  <si>
    <t>481,41</t>
  </si>
  <si>
    <t>260,08</t>
  </si>
  <si>
    <t>42,28</t>
  </si>
  <si>
    <t>3,41</t>
  </si>
  <si>
    <t>5,69</t>
  </si>
  <si>
    <t>8,25</t>
  </si>
  <si>
    <t>14,94</t>
  </si>
  <si>
    <t>23,96</t>
  </si>
  <si>
    <t>52,55</t>
  </si>
  <si>
    <t>2,58</t>
  </si>
  <si>
    <t>4,09</t>
  </si>
  <si>
    <t>8,62</t>
  </si>
  <si>
    <t>3,88</t>
  </si>
  <si>
    <t>14,51</t>
  </si>
  <si>
    <t>4,61</t>
  </si>
  <si>
    <t>3,72</t>
  </si>
  <si>
    <t>8,71</t>
  </si>
  <si>
    <t>13,80</t>
  </si>
  <si>
    <t>17,64</t>
  </si>
  <si>
    <t>4,30</t>
  </si>
  <si>
    <t>1,84</t>
  </si>
  <si>
    <t>2,84</t>
  </si>
  <si>
    <t>8,27</t>
  </si>
  <si>
    <t>25,67</t>
  </si>
  <si>
    <t>14,82</t>
  </si>
  <si>
    <t>1,96</t>
  </si>
  <si>
    <t>2,21</t>
  </si>
  <si>
    <t>3,29</t>
  </si>
  <si>
    <t>11,33</t>
  </si>
  <si>
    <t>3,10</t>
  </si>
  <si>
    <t>12,16</t>
  </si>
  <si>
    <t>6,11</t>
  </si>
  <si>
    <t>6,04</t>
  </si>
  <si>
    <t>13,11</t>
  </si>
  <si>
    <t>1,65</t>
  </si>
  <si>
    <t>2,42</t>
  </si>
  <si>
    <t>6,43</t>
  </si>
  <si>
    <t>1,45</t>
  </si>
  <si>
    <t>2,16</t>
  </si>
  <si>
    <t>5,12</t>
  </si>
  <si>
    <t>5,54</t>
  </si>
  <si>
    <t>24,07</t>
  </si>
  <si>
    <t>20,59</t>
  </si>
  <si>
    <t>11,74</t>
  </si>
  <si>
    <t>6,67</t>
  </si>
  <si>
    <t>16,30</t>
  </si>
  <si>
    <t>24,89</t>
  </si>
  <si>
    <t>29,40</t>
  </si>
  <si>
    <t>17,88</t>
  </si>
  <si>
    <t>23,75</t>
  </si>
  <si>
    <t>17,55</t>
  </si>
  <si>
    <t>23,83</t>
  </si>
  <si>
    <t>14,34</t>
  </si>
  <si>
    <t>21,91</t>
  </si>
  <si>
    <t>16,88</t>
  </si>
  <si>
    <t>27,64</t>
  </si>
  <si>
    <t>24,28</t>
  </si>
  <si>
    <t>31,81</t>
  </si>
  <si>
    <t>54,08</t>
  </si>
  <si>
    <t>21,75</t>
  </si>
  <si>
    <t>23,30</t>
  </si>
  <si>
    <t>42,21</t>
  </si>
  <si>
    <t>13,17</t>
  </si>
  <si>
    <t>17,85</t>
  </si>
  <si>
    <t>5,49</t>
  </si>
  <si>
    <t>12,82</t>
  </si>
  <si>
    <t>4,56</t>
  </si>
  <si>
    <t>15,38</t>
  </si>
  <si>
    <t>7,29</t>
  </si>
  <si>
    <t>28,25</t>
  </si>
  <si>
    <t>77,01</t>
  </si>
  <si>
    <t>13,03</t>
  </si>
  <si>
    <t>19,38</t>
  </si>
  <si>
    <t>25,05</t>
  </si>
  <si>
    <t>36,79</t>
  </si>
  <si>
    <t>13,49</t>
  </si>
  <si>
    <t>21,51</t>
  </si>
  <si>
    <t>9,22</t>
  </si>
  <si>
    <t>45,79</t>
  </si>
  <si>
    <t>16,78</t>
  </si>
  <si>
    <t>6,13</t>
  </si>
  <si>
    <t>45,39</t>
  </si>
  <si>
    <t>42,39</t>
  </si>
  <si>
    <t>135,66</t>
  </si>
  <si>
    <t>5,40</t>
  </si>
  <si>
    <t>9,48</t>
  </si>
  <si>
    <t>18,14</t>
  </si>
  <si>
    <t>12,83</t>
  </si>
  <si>
    <t>16,74</t>
  </si>
  <si>
    <t>59,04</t>
  </si>
  <si>
    <t>1,38</t>
  </si>
  <si>
    <t>54,83</t>
  </si>
  <si>
    <t>51,20</t>
  </si>
  <si>
    <t>64,90</t>
  </si>
  <si>
    <t>50,27</t>
  </si>
  <si>
    <t>44,59</t>
  </si>
  <si>
    <t>46,86</t>
  </si>
  <si>
    <t>551,36</t>
  </si>
  <si>
    <t>15,10</t>
  </si>
  <si>
    <t>20,30</t>
  </si>
  <si>
    <t>112,38</t>
  </si>
  <si>
    <t>7,80</t>
  </si>
  <si>
    <t>32,23</t>
  </si>
  <si>
    <t>58,32</t>
  </si>
  <si>
    <t>5,10</t>
  </si>
  <si>
    <t>6,64</t>
  </si>
  <si>
    <t>4,99</t>
  </si>
  <si>
    <t>9,12</t>
  </si>
  <si>
    <t>29,17</t>
  </si>
  <si>
    <t>33,72</t>
  </si>
  <si>
    <t>39,32</t>
  </si>
  <si>
    <t>24,00</t>
  </si>
  <si>
    <t>32,75</t>
  </si>
  <si>
    <t>27,61</t>
  </si>
  <si>
    <t>13,88</t>
  </si>
  <si>
    <t>9,65</t>
  </si>
  <si>
    <t>18,36</t>
  </si>
  <si>
    <t>M2XMES</t>
  </si>
  <si>
    <t xml:space="preserve">MXMES </t>
  </si>
  <si>
    <t>1,51</t>
  </si>
  <si>
    <t>1,81</t>
  </si>
  <si>
    <t>24,30</t>
  </si>
  <si>
    <t>45,56</t>
  </si>
  <si>
    <t>6,87</t>
  </si>
  <si>
    <t>9,90</t>
  </si>
  <si>
    <t>2,70</t>
  </si>
  <si>
    <t>1,62</t>
  </si>
  <si>
    <t>52,79</t>
  </si>
  <si>
    <t>41,23</t>
  </si>
  <si>
    <t>26,38</t>
  </si>
  <si>
    <t>31,60</t>
  </si>
  <si>
    <t>44,05</t>
  </si>
  <si>
    <t>18,84</t>
  </si>
  <si>
    <t>19,74</t>
  </si>
  <si>
    <t>45,26</t>
  </si>
  <si>
    <t>48,13</t>
  </si>
  <si>
    <t>4,62</t>
  </si>
  <si>
    <t>41,34</t>
  </si>
  <si>
    <t>13,72</t>
  </si>
  <si>
    <t>10,09</t>
  </si>
  <si>
    <t>24,14</t>
  </si>
  <si>
    <t>5,20</t>
  </si>
  <si>
    <t>19,10</t>
  </si>
  <si>
    <t>26,75</t>
  </si>
  <si>
    <t>13,38</t>
  </si>
  <si>
    <t>10,54</t>
  </si>
  <si>
    <t>13,08</t>
  </si>
  <si>
    <t>7,95</t>
  </si>
  <si>
    <t>8,64</t>
  </si>
  <si>
    <t>12,93</t>
  </si>
  <si>
    <t>7,55</t>
  </si>
  <si>
    <t>19,80</t>
  </si>
  <si>
    <t>19,54</t>
  </si>
  <si>
    <t>12,63</t>
  </si>
  <si>
    <t>7,61</t>
  </si>
  <si>
    <t>38,56</t>
  </si>
  <si>
    <t>21,98</t>
  </si>
  <si>
    <t>32,22</t>
  </si>
  <si>
    <t>25,20</t>
  </si>
  <si>
    <t>9,60</t>
  </si>
  <si>
    <t>7,66</t>
  </si>
  <si>
    <t>12,23</t>
  </si>
  <si>
    <t>21,46</t>
  </si>
  <si>
    <t>34,50</t>
  </si>
  <si>
    <t>3,64</t>
  </si>
  <si>
    <t>4,42</t>
  </si>
  <si>
    <t>1,78</t>
  </si>
  <si>
    <t>217,76</t>
  </si>
  <si>
    <t>10,85</t>
  </si>
  <si>
    <t>25,14</t>
  </si>
  <si>
    <t>19,66</t>
  </si>
  <si>
    <t>107,76</t>
  </si>
  <si>
    <t>0,66</t>
  </si>
  <si>
    <t>9,39</t>
  </si>
  <si>
    <t>4,22</t>
  </si>
  <si>
    <t>12,61</t>
  </si>
  <si>
    <t>22,17</t>
  </si>
  <si>
    <t>0,75</t>
  </si>
  <si>
    <t>4,85</t>
  </si>
  <si>
    <t>7,39</t>
  </si>
  <si>
    <t>5,66</t>
  </si>
  <si>
    <t>8,75</t>
  </si>
  <si>
    <t>17,74</t>
  </si>
  <si>
    <t>11,53</t>
  </si>
  <si>
    <t>16,68</t>
  </si>
  <si>
    <t>37,99</t>
  </si>
  <si>
    <t>15,43</t>
  </si>
  <si>
    <t>36,51</t>
  </si>
  <si>
    <t>3,08</t>
  </si>
  <si>
    <t>17,59</t>
  </si>
  <si>
    <t>22,92</t>
  </si>
  <si>
    <t>6,61</t>
  </si>
  <si>
    <t>14,61</t>
  </si>
  <si>
    <t>1,52</t>
  </si>
  <si>
    <t>11,23</t>
  </si>
  <si>
    <t>33,38</t>
  </si>
  <si>
    <t>6,54</t>
  </si>
  <si>
    <t>9,27</t>
  </si>
  <si>
    <t>4,90</t>
  </si>
  <si>
    <t>4,23</t>
  </si>
  <si>
    <t>5,37</t>
  </si>
  <si>
    <t>1,34</t>
  </si>
  <si>
    <t>1,70</t>
  </si>
  <si>
    <t>24,24</t>
  </si>
  <si>
    <t>29,93</t>
  </si>
  <si>
    <t>13,84</t>
  </si>
  <si>
    <t>89,24</t>
  </si>
  <si>
    <t>62,06</t>
  </si>
  <si>
    <t>11,24</t>
  </si>
  <si>
    <t>4,50</t>
  </si>
  <si>
    <t>1,98</t>
  </si>
  <si>
    <t>18,28</t>
  </si>
  <si>
    <t>17,11</t>
  </si>
  <si>
    <t>43,25</t>
  </si>
  <si>
    <t>62,94</t>
  </si>
  <si>
    <t>24,86</t>
  </si>
  <si>
    <t>6,38</t>
  </si>
  <si>
    <t>15,64</t>
  </si>
  <si>
    <t>13,63</t>
  </si>
  <si>
    <t>10,17</t>
  </si>
  <si>
    <t>15,34</t>
  </si>
  <si>
    <t>16,28</t>
  </si>
  <si>
    <t>18,13</t>
  </si>
  <si>
    <t>22,27</t>
  </si>
  <si>
    <t>21,02</t>
  </si>
  <si>
    <t>36,06</t>
  </si>
  <si>
    <t>27,52</t>
  </si>
  <si>
    <t>55.478,04</t>
  </si>
  <si>
    <t>23.224,58</t>
  </si>
  <si>
    <t>230.506,14</t>
  </si>
  <si>
    <t>14,50</t>
  </si>
  <si>
    <t>15,89</t>
  </si>
  <si>
    <t>2,46</t>
  </si>
  <si>
    <t>6,74</t>
  </si>
  <si>
    <t>8,05</t>
  </si>
  <si>
    <t>31,86</t>
  </si>
  <si>
    <t>20,92</t>
  </si>
  <si>
    <t>2,61</t>
  </si>
  <si>
    <t>2,02</t>
  </si>
  <si>
    <t>1,71</t>
  </si>
  <si>
    <t>1,68</t>
  </si>
  <si>
    <t>1,28</t>
  </si>
  <si>
    <t>1,92</t>
  </si>
  <si>
    <t>1,26</t>
  </si>
  <si>
    <t>19,73</t>
  </si>
  <si>
    <t>14,52</t>
  </si>
  <si>
    <t>17,87</t>
  </si>
  <si>
    <t>24,57</t>
  </si>
  <si>
    <t>41,84</t>
  </si>
  <si>
    <t>7.936,37</t>
  </si>
  <si>
    <t>24,80</t>
  </si>
  <si>
    <t>10,55</t>
  </si>
  <si>
    <t>35,09</t>
  </si>
  <si>
    <t>660.000,00</t>
  </si>
  <si>
    <t>15,17</t>
  </si>
  <si>
    <t>20,26</t>
  </si>
  <si>
    <t>16,25</t>
  </si>
  <si>
    <t>19,65</t>
  </si>
  <si>
    <t>40,28</t>
  </si>
  <si>
    <t>41,51</t>
  </si>
  <si>
    <t>2,33</t>
  </si>
  <si>
    <t>9,06</t>
  </si>
  <si>
    <t>5,96</t>
  </si>
  <si>
    <t>12,74</t>
  </si>
  <si>
    <t>6,51</t>
  </si>
  <si>
    <t>19,81</t>
  </si>
  <si>
    <t>16,82</t>
  </si>
  <si>
    <t>13,53</t>
  </si>
  <si>
    <t>13,14</t>
  </si>
  <si>
    <t>7,93</t>
  </si>
  <si>
    <t>25,38</t>
  </si>
  <si>
    <t>30,79</t>
  </si>
  <si>
    <t>7,10</t>
  </si>
  <si>
    <t>10,47</t>
  </si>
  <si>
    <t>3,71</t>
  </si>
  <si>
    <t>10,93</t>
  </si>
  <si>
    <t>20,45</t>
  </si>
  <si>
    <t>16,24</t>
  </si>
  <si>
    <t>18,95</t>
  </si>
  <si>
    <t>13,69</t>
  </si>
  <si>
    <t>13,20</t>
  </si>
  <si>
    <t>17,08</t>
  </si>
  <si>
    <t>16,85</t>
  </si>
  <si>
    <t>18,46</t>
  </si>
  <si>
    <t>14,39</t>
  </si>
  <si>
    <t>17,12</t>
  </si>
  <si>
    <t>15,72</t>
  </si>
  <si>
    <t>3,61</t>
  </si>
  <si>
    <t>23,08</t>
  </si>
  <si>
    <t>49,35</t>
  </si>
  <si>
    <t>0,12</t>
  </si>
  <si>
    <t>4,37</t>
  </si>
  <si>
    <t>0,02</t>
  </si>
  <si>
    <t>0,20</t>
  </si>
  <si>
    <t>2,05</t>
  </si>
  <si>
    <t>0,10</t>
  </si>
  <si>
    <t>0,09</t>
  </si>
  <si>
    <t>5,58</t>
  </si>
  <si>
    <t>7,42</t>
  </si>
  <si>
    <t>9,41</t>
  </si>
  <si>
    <t>18,00</t>
  </si>
  <si>
    <t>10,39</t>
  </si>
  <si>
    <t>0,16</t>
  </si>
  <si>
    <t>0,21</t>
  </si>
  <si>
    <t>1,74</t>
  </si>
  <si>
    <t>12,62</t>
  </si>
  <si>
    <t>1,89</t>
  </si>
  <si>
    <t>0,31</t>
  </si>
  <si>
    <t>21,64</t>
  </si>
  <si>
    <t>100,02</t>
  </si>
  <si>
    <t>18,12</t>
  </si>
  <si>
    <t>10,26</t>
  </si>
  <si>
    <t>27,70</t>
  </si>
  <si>
    <t>94,46</t>
  </si>
  <si>
    <t>76,52</t>
  </si>
  <si>
    <t>7,20</t>
  </si>
  <si>
    <t>6,80</t>
  </si>
  <si>
    <t>4,59</t>
  </si>
  <si>
    <t>2,69</t>
  </si>
  <si>
    <t>13,95</t>
  </si>
  <si>
    <t>43,93</t>
  </si>
  <si>
    <t>8,80</t>
  </si>
  <si>
    <t>60,88</t>
  </si>
  <si>
    <t>4,16</t>
  </si>
  <si>
    <t>6,06</t>
  </si>
  <si>
    <t>7,08</t>
  </si>
  <si>
    <t>13,04</t>
  </si>
  <si>
    <t>7,59</t>
  </si>
  <si>
    <t>33,03</t>
  </si>
  <si>
    <t>70,12</t>
  </si>
  <si>
    <t>4,24</t>
  </si>
  <si>
    <t>31,55</t>
  </si>
  <si>
    <t>6,86</t>
  </si>
  <si>
    <t>41,62</t>
  </si>
  <si>
    <t>17,91</t>
  </si>
  <si>
    <t>15,26</t>
  </si>
  <si>
    <t>20,15</t>
  </si>
  <si>
    <t>16,71</t>
  </si>
  <si>
    <t>88,00</t>
  </si>
  <si>
    <t>168,96</t>
  </si>
  <si>
    <t>126,72</t>
  </si>
  <si>
    <t>233,72</t>
  </si>
  <si>
    <t>29,25</t>
  </si>
  <si>
    <t>33,78</t>
  </si>
  <si>
    <t>17,56</t>
  </si>
  <si>
    <t>12,36</t>
  </si>
  <si>
    <t>26,86</t>
  </si>
  <si>
    <t>8,08</t>
  </si>
  <si>
    <t>25,92</t>
  </si>
  <si>
    <t>22,41</t>
  </si>
  <si>
    <t>3,77</t>
  </si>
  <si>
    <t>6,46</t>
  </si>
  <si>
    <t>30,00</t>
  </si>
  <si>
    <t>7,94</t>
  </si>
  <si>
    <t>23,50</t>
  </si>
  <si>
    <t>3,14</t>
  </si>
  <si>
    <t>6,84</t>
  </si>
  <si>
    <t>121,38</t>
  </si>
  <si>
    <t>2,54</t>
  </si>
  <si>
    <t>9,34</t>
  </si>
  <si>
    <t>15,75</t>
  </si>
  <si>
    <t>7,65</t>
  </si>
  <si>
    <t>19,12</t>
  </si>
  <si>
    <t>4,73</t>
  </si>
  <si>
    <t>4,06</t>
  </si>
  <si>
    <t>16,52</t>
  </si>
  <si>
    <t>5,36</t>
  </si>
  <si>
    <t>198,34</t>
  </si>
  <si>
    <t>17,63</t>
  </si>
  <si>
    <t>34,59</t>
  </si>
  <si>
    <t>79,57</t>
  </si>
  <si>
    <t>53,04</t>
  </si>
  <si>
    <t>59,67</t>
  </si>
  <si>
    <t>26,55</t>
  </si>
  <si>
    <t>24,56</t>
  </si>
  <si>
    <t>18,39</t>
  </si>
  <si>
    <t>15,45</t>
  </si>
  <si>
    <t>15,63</t>
  </si>
  <si>
    <t>14,87</t>
  </si>
  <si>
    <t>14,38</t>
  </si>
  <si>
    <t>13,94</t>
  </si>
  <si>
    <t>14,14</t>
  </si>
  <si>
    <t>15,69</t>
  </si>
  <si>
    <t>3,00</t>
  </si>
  <si>
    <t>19,76</t>
  </si>
  <si>
    <t>0,64</t>
  </si>
  <si>
    <t>32,07</t>
  </si>
  <si>
    <t>9,20</t>
  </si>
  <si>
    <t>16,23</t>
  </si>
  <si>
    <t>41,35</t>
  </si>
  <si>
    <t>12,55</t>
  </si>
  <si>
    <t>89,30</t>
  </si>
  <si>
    <t>19,18</t>
  </si>
  <si>
    <t>5,79</t>
  </si>
  <si>
    <t>8,48</t>
  </si>
  <si>
    <t>8,20</t>
  </si>
  <si>
    <t>22,64</t>
  </si>
  <si>
    <t>45,09</t>
  </si>
  <si>
    <t>6,70</t>
  </si>
  <si>
    <t>26,25</t>
  </si>
  <si>
    <t>17,13</t>
  </si>
  <si>
    <t>16,04</t>
  </si>
  <si>
    <t>11,49</t>
  </si>
  <si>
    <t>13,64</t>
  </si>
  <si>
    <t>17,98</t>
  </si>
  <si>
    <t>14,27</t>
  </si>
  <si>
    <t>17,10</t>
  </si>
  <si>
    <t>17,34</t>
  </si>
  <si>
    <t>36,81</t>
  </si>
  <si>
    <t>12,59</t>
  </si>
  <si>
    <t>47,94</t>
  </si>
  <si>
    <t>21,13</t>
  </si>
  <si>
    <t>49,61</t>
  </si>
  <si>
    <t>51,69</t>
  </si>
  <si>
    <t>22,40</t>
  </si>
  <si>
    <t>25,16</t>
  </si>
  <si>
    <t>14,40</t>
  </si>
  <si>
    <t>37,13</t>
  </si>
  <si>
    <t>24,40</t>
  </si>
  <si>
    <t>1,32</t>
  </si>
  <si>
    <t>24,97</t>
  </si>
  <si>
    <t>19,17</t>
  </si>
  <si>
    <t>30,60</t>
  </si>
  <si>
    <t>44,81</t>
  </si>
  <si>
    <t>13,12</t>
  </si>
  <si>
    <t>9,23</t>
  </si>
  <si>
    <t>24,85</t>
  </si>
  <si>
    <t>19,05</t>
  </si>
  <si>
    <t>22,50</t>
  </si>
  <si>
    <t>2,40</t>
  </si>
  <si>
    <t>4,72</t>
  </si>
  <si>
    <t>3,28</t>
  </si>
  <si>
    <t>11,13</t>
  </si>
  <si>
    <t>6,81</t>
  </si>
  <si>
    <t>12,94</t>
  </si>
  <si>
    <t>21,88</t>
  </si>
  <si>
    <t>19,31</t>
  </si>
  <si>
    <t xml:space="preserve">310ML </t>
  </si>
  <si>
    <t>56,29</t>
  </si>
  <si>
    <t>92,48</t>
  </si>
  <si>
    <t>24,53</t>
  </si>
  <si>
    <t>34,44</t>
  </si>
  <si>
    <t>10,59</t>
  </si>
  <si>
    <t>13,02</t>
  </si>
  <si>
    <t>15,94</t>
  </si>
  <si>
    <t>9,50</t>
  </si>
  <si>
    <t>20,39</t>
  </si>
  <si>
    <t>71,07</t>
  </si>
  <si>
    <t>38,92</t>
  </si>
  <si>
    <t>8,49</t>
  </si>
  <si>
    <t>24,44</t>
  </si>
  <si>
    <t>42,08</t>
  </si>
  <si>
    <t>2,66</t>
  </si>
  <si>
    <t>3,45</t>
  </si>
  <si>
    <t>8,28</t>
  </si>
  <si>
    <t>52,42</t>
  </si>
  <si>
    <t>37,45</t>
  </si>
  <si>
    <t>10,46</t>
  </si>
  <si>
    <t>7,41</t>
  </si>
  <si>
    <t>15,91</t>
  </si>
  <si>
    <t>14,57</t>
  </si>
  <si>
    <t>7,84</t>
  </si>
  <si>
    <t>11,89</t>
  </si>
  <si>
    <t>14,91</t>
  </si>
  <si>
    <t>17,90</t>
  </si>
  <si>
    <t>22,10</t>
  </si>
  <si>
    <t>4,39</t>
  </si>
  <si>
    <t>3,56</t>
  </si>
  <si>
    <t>7,26</t>
  </si>
  <si>
    <t>7,78</t>
  </si>
  <si>
    <t>9,55</t>
  </si>
  <si>
    <t>55,83</t>
  </si>
  <si>
    <t>450,00</t>
  </si>
  <si>
    <t>642,55</t>
  </si>
  <si>
    <t>166,50</t>
  </si>
  <si>
    <t>17,42</t>
  </si>
  <si>
    <t>4,78</t>
  </si>
  <si>
    <t>63,73</t>
  </si>
  <si>
    <t>18,63</t>
  </si>
  <si>
    <t>7,56</t>
  </si>
  <si>
    <t>30,95</t>
  </si>
  <si>
    <t>40,75</t>
  </si>
  <si>
    <t>23,26</t>
  </si>
  <si>
    <t>6,52</t>
  </si>
  <si>
    <t>21,00</t>
  </si>
  <si>
    <t>14,28</t>
  </si>
  <si>
    <t>18,11</t>
  </si>
  <si>
    <t>52,27</t>
  </si>
  <si>
    <t>6,48</t>
  </si>
  <si>
    <t>9,81</t>
  </si>
  <si>
    <t>82,12</t>
  </si>
  <si>
    <t>40,02</t>
  </si>
  <si>
    <t>14,41</t>
  </si>
  <si>
    <t>49,06</t>
  </si>
  <si>
    <t>10,18</t>
  </si>
  <si>
    <t>31,84</t>
  </si>
  <si>
    <t>16,37</t>
  </si>
  <si>
    <t>8,04</t>
  </si>
  <si>
    <t>5,71</t>
  </si>
  <si>
    <t>5,94</t>
  </si>
  <si>
    <t>17,93</t>
  </si>
  <si>
    <t>31,64</t>
  </si>
  <si>
    <t>11,14</t>
  </si>
  <si>
    <t>21,86</t>
  </si>
  <si>
    <t>3,92</t>
  </si>
  <si>
    <t>16,75</t>
  </si>
  <si>
    <t>28,74</t>
  </si>
  <si>
    <t>44,64</t>
  </si>
  <si>
    <t>20,78</t>
  </si>
  <si>
    <t>21,67</t>
  </si>
  <si>
    <t>57,22</t>
  </si>
  <si>
    <t>11,81</t>
  </si>
  <si>
    <t>12,35</t>
  </si>
  <si>
    <t>2,50</t>
  </si>
  <si>
    <t>1,23</t>
  </si>
  <si>
    <t>29,76</t>
  </si>
  <si>
    <t>12,19</t>
  </si>
  <si>
    <t>24,50</t>
  </si>
  <si>
    <t>15,97</t>
  </si>
  <si>
    <t>17,66</t>
  </si>
  <si>
    <t>35,74</t>
  </si>
  <si>
    <t>45,38</t>
  </si>
  <si>
    <t>30,12</t>
  </si>
  <si>
    <t>48,77</t>
  </si>
  <si>
    <t>35,83</t>
  </si>
  <si>
    <t>97,68</t>
  </si>
  <si>
    <t>50,38</t>
  </si>
  <si>
    <t>26,81</t>
  </si>
  <si>
    <t>61,49</t>
  </si>
  <si>
    <t>3,11</t>
  </si>
  <si>
    <t>12,06</t>
  </si>
  <si>
    <t>17,76</t>
  </si>
  <si>
    <t>22,22</t>
  </si>
  <si>
    <t>9,99</t>
  </si>
  <si>
    <t>8,53</t>
  </si>
  <si>
    <t>14,80</t>
  </si>
  <si>
    <t>36,22</t>
  </si>
  <si>
    <t>28,09</t>
  </si>
  <si>
    <t>26,14</t>
  </si>
  <si>
    <t>11,32</t>
  </si>
  <si>
    <t>2,17</t>
  </si>
  <si>
    <t>13,23</t>
  </si>
  <si>
    <t>15,33</t>
  </si>
  <si>
    <t>48,06</t>
  </si>
  <si>
    <t>5,47</t>
  </si>
  <si>
    <t>6,73</t>
  </si>
  <si>
    <t>12,75</t>
  </si>
  <si>
    <t>21,31</t>
  </si>
  <si>
    <t>22,65</t>
  </si>
  <si>
    <t>5,65</t>
  </si>
  <si>
    <t>7,75</t>
  </si>
  <si>
    <t>4,47</t>
  </si>
  <si>
    <t>18,66</t>
  </si>
  <si>
    <t>225,00</t>
  </si>
  <si>
    <t>4,70</t>
  </si>
  <si>
    <t>51,00</t>
  </si>
  <si>
    <t>12,30</t>
  </si>
  <si>
    <t>17,21</t>
  </si>
  <si>
    <t>14,49</t>
  </si>
  <si>
    <t>21,72</t>
  </si>
  <si>
    <t>81,69</t>
  </si>
  <si>
    <t>26,37</t>
  </si>
  <si>
    <t>25,53</t>
  </si>
  <si>
    <t>24,72</t>
  </si>
  <si>
    <t>25,06</t>
  </si>
  <si>
    <t>18,38</t>
  </si>
  <si>
    <t>17,73</t>
  </si>
  <si>
    <t>21,41</t>
  </si>
  <si>
    <t>43,82</t>
  </si>
  <si>
    <t>9,69</t>
  </si>
  <si>
    <t>17,28</t>
  </si>
  <si>
    <t>20,35</t>
  </si>
  <si>
    <t>49,84</t>
  </si>
  <si>
    <t>13,92</t>
  </si>
  <si>
    <t>34,83</t>
  </si>
  <si>
    <t>34,74</t>
  </si>
  <si>
    <t>30,64</t>
  </si>
  <si>
    <t>99,51</t>
  </si>
  <si>
    <t>23,85</t>
  </si>
  <si>
    <t>25,77</t>
  </si>
  <si>
    <t>13,15</t>
  </si>
  <si>
    <t>12,76</t>
  </si>
  <si>
    <t>39,68</t>
  </si>
  <si>
    <t>20,00</t>
  </si>
  <si>
    <t>26,80</t>
  </si>
  <si>
    <t>173,64</t>
  </si>
  <si>
    <t>16,43</t>
  </si>
  <si>
    <t>6,59</t>
  </si>
  <si>
    <t>11,80</t>
  </si>
  <si>
    <t>42,20</t>
  </si>
  <si>
    <t>35,98</t>
  </si>
  <si>
    <t>44,52</t>
  </si>
  <si>
    <t>22,66</t>
  </si>
  <si>
    <t>88,05</t>
  </si>
  <si>
    <t>33,26</t>
  </si>
  <si>
    <t>9,44</t>
  </si>
  <si>
    <t>45,58</t>
  </si>
  <si>
    <t>69,49</t>
  </si>
  <si>
    <t>106,74</t>
  </si>
  <si>
    <t>169,14</t>
  </si>
  <si>
    <t>13,70</t>
  </si>
  <si>
    <t>12,47</t>
  </si>
  <si>
    <t>16,38</t>
  </si>
  <si>
    <t>33,21</t>
  </si>
  <si>
    <t>35,91</t>
  </si>
  <si>
    <t>25,44</t>
  </si>
  <si>
    <t>18,75</t>
  </si>
  <si>
    <t>76,48</t>
  </si>
  <si>
    <t>118,15</t>
  </si>
  <si>
    <t>121,26</t>
  </si>
  <si>
    <t>27,94</t>
  </si>
  <si>
    <t>28,57</t>
  </si>
  <si>
    <t>45,02</t>
  </si>
  <si>
    <t>23,80</t>
  </si>
  <si>
    <t>31,05</t>
  </si>
  <si>
    <t>14,73</t>
  </si>
  <si>
    <t>9,70</t>
  </si>
  <si>
    <t>3,01</t>
  </si>
  <si>
    <t>2,91</t>
  </si>
  <si>
    <t>1,86</t>
  </si>
  <si>
    <t>7,76</t>
  </si>
  <si>
    <t>20,16</t>
  </si>
  <si>
    <t>17,36</t>
  </si>
  <si>
    <t>6,77</t>
  </si>
  <si>
    <t>10,04</t>
  </si>
  <si>
    <t>16,12</t>
  </si>
  <si>
    <t>22,58</t>
  </si>
  <si>
    <t>16,31</t>
  </si>
  <si>
    <t>38,07</t>
  </si>
  <si>
    <t>45,48</t>
  </si>
  <si>
    <t>41,88</t>
  </si>
  <si>
    <t>50,19</t>
  </si>
  <si>
    <t>18,35</t>
  </si>
  <si>
    <t>36,03</t>
  </si>
  <si>
    <t>10,03</t>
  </si>
  <si>
    <t>5,50</t>
  </si>
  <si>
    <t>26,00</t>
  </si>
  <si>
    <t>6,98</t>
  </si>
  <si>
    <t>19,20</t>
  </si>
  <si>
    <t>111,48</t>
  </si>
  <si>
    <t>27,93</t>
  </si>
  <si>
    <t>15,95</t>
  </si>
  <si>
    <t>77,86</t>
  </si>
  <si>
    <t>12,00</t>
  </si>
  <si>
    <t>13,74</t>
  </si>
  <si>
    <t>25,60</t>
  </si>
  <si>
    <t>31,38</t>
  </si>
  <si>
    <t>26,92</t>
  </si>
  <si>
    <t>52,59</t>
  </si>
  <si>
    <t>54,15</t>
  </si>
  <si>
    <t>39,04</t>
  </si>
  <si>
    <t>34,24</t>
  </si>
  <si>
    <t>20,55</t>
  </si>
  <si>
    <t>11,22</t>
  </si>
  <si>
    <t>7,35</t>
  </si>
  <si>
    <t>14,44</t>
  </si>
  <si>
    <t>10,48</t>
  </si>
  <si>
    <t>19,26</t>
  </si>
  <si>
    <t>29,42</t>
  </si>
  <si>
    <t>224,57</t>
  </si>
  <si>
    <t>392.649,25</t>
  </si>
  <si>
    <t>527.982,35</t>
  </si>
  <si>
    <t>647.029,46</t>
  </si>
  <si>
    <t>700.000,00</t>
  </si>
  <si>
    <t>39,02</t>
  </si>
  <si>
    <t>51,46</t>
  </si>
  <si>
    <t>62,36</t>
  </si>
  <si>
    <t>37,46</t>
  </si>
  <si>
    <t>45,68</t>
  </si>
  <si>
    <t>62,41</t>
  </si>
  <si>
    <t>2,95</t>
  </si>
  <si>
    <t>3,51</t>
  </si>
  <si>
    <t>13,68</t>
  </si>
  <si>
    <t>14,89</t>
  </si>
  <si>
    <t>59,61</t>
  </si>
  <si>
    <t>49,65</t>
  </si>
  <si>
    <t>51,32</t>
  </si>
  <si>
    <t>21,70</t>
  </si>
  <si>
    <t>9,11</t>
  </si>
  <si>
    <t>65,90</t>
  </si>
  <si>
    <t>33,15</t>
  </si>
  <si>
    <t>E6000</t>
  </si>
  <si>
    <t>Laboratório de Betume</t>
  </si>
  <si>
    <t>E7000</t>
  </si>
  <si>
    <t>Laboratório de Concreto</t>
  </si>
  <si>
    <t>EIU0013</t>
  </si>
  <si>
    <t>Caminhão distribuidor de cimento com capacidade de 17 m³ - 188 kW - (Ref. Sicro E9027)</t>
  </si>
  <si>
    <t>EIU0014</t>
  </si>
  <si>
    <t>I1000</t>
  </si>
  <si>
    <t>Casa para Engenheiro</t>
  </si>
  <si>
    <t>I2000</t>
  </si>
  <si>
    <t>Alojamento para pessoal</t>
  </si>
  <si>
    <t>Rompedor hidráulico para escavadeira - Depreciação e Juros</t>
  </si>
  <si>
    <t>Rompedor hidráulico para escavadeira - Manutenção</t>
  </si>
  <si>
    <t>Rompedor hidráulico para escavadeira - Mão de Obra na Operação</t>
  </si>
  <si>
    <t>M1000</t>
  </si>
  <si>
    <t>Mobiliario de alojamento para pessoal</t>
  </si>
  <si>
    <t>MIUS0006</t>
  </si>
  <si>
    <t>Pelicula retrorrefletiva tipo III + SI - ref M3236 - SICRO</t>
  </si>
  <si>
    <t>PHGE002</t>
  </si>
  <si>
    <t>VEÍCULO LEVE 53W (chi)</t>
  </si>
  <si>
    <t>VEÍCULO LEVE 53W (chp)</t>
  </si>
  <si>
    <t>ASSENTAMENTO DE TUBO DE FERRO FUNDIDO PARA REDE DE ÁGUA, DN 80 MM, JUNTA ELÁSTICA, INSTALADO EM LOCAL COM NÍVEL ALTO DE INTERFERÊNCIAS (NÃO INCLUI FORNECIMENTO). AF_11/2017</t>
  </si>
  <si>
    <t>M</t>
  </si>
  <si>
    <t>6,66</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</si>
  <si>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</si>
  <si>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</si>
  <si>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</si>
  <si>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11,37</t>
  </si>
  <si>
    <t>ASSENTAMENTO DE TUBO DE FERRO FUNDIDO PARA REDE DE ÁGUA, DN 250 MM, JUNTA ELÁSTICA, INSTALADO EM LOCAL COM NÍVEL ALTO DE INTERFERÊNCIAS (NÃO INCLUI FORNECIMENTO). AF_11/2017</t>
  </si>
  <si>
    <t>13,35</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</si>
  <si>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</si>
  <si>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</si>
  <si>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</si>
  <si>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</si>
  <si>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</si>
  <si>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</si>
  <si>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</si>
  <si>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</si>
  <si>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</si>
  <si>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43,85</t>
  </si>
  <si>
    <t>ASSENTAMENTO DE TUBO DE FERRO FUNDIDO PARA REDE DE ÁGUA, DN 1000 MM, JUNTA ELÁSTICA, INSTALADO EM LOCAL COM NÍVEL ALTO DE INTERFERÊNCIAS (NÃO INCLUI FORNECIMENTO). AF_11/2017</t>
  </si>
  <si>
    <t>48,25</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</si>
  <si>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</si>
  <si>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</si>
  <si>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4,03</t>
  </si>
  <si>
    <t>ASSENTAMENTO DE TUBO DE FERRO FUNDIDO PARA REDE DE ÁGUA, DN 100 MM, JUNTA ELÁSTICA, INSTALADO EM LOCAL COM NÍVEL BAIXO DE INTERFERÊNCIAS (NÃO INCLUI FORNECIMENTO). AF_11/2017</t>
  </si>
  <si>
    <t>4,52</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</si>
  <si>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</si>
  <si>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</si>
  <si>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6,92</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</si>
  <si>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</si>
  <si>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</si>
  <si>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9,35</t>
  </si>
  <si>
    <t>ASSENTAMENTO DE TUBO DE FERRO FUNDIDO PARA REDE DE ÁGUA, DN 350 MM, JUNTA ELÁSTICA, INSTALADO EM LOCAL COM NÍVEL BAIXO DE INTERFERÊNCIAS (NÃO INCLUI FORNECIMENTO). AF_11/2017</t>
  </si>
  <si>
    <t>10,58</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</si>
  <si>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</si>
  <si>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</si>
  <si>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</si>
  <si>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</si>
  <si>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18,89</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</si>
  <si>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</si>
  <si>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</si>
  <si>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</si>
  <si>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</si>
  <si>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</si>
  <si>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</si>
  <si>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</si>
  <si>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</si>
  <si>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</si>
  <si>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</si>
  <si>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48,30</t>
  </si>
  <si>
    <t>ASSENTAMENTO DE TUBO DE AÇO CARBONO PARA REDE DE ÁGUA, DN 1200 MM (48) OU DN 1300 MM (52), JUNTA SOLDADA, INSTALADO EM LOCAL COM NÍVEL ALTO DE INTERFERÊNCIAS (NÃO INCLUI FORNECIMENTO). AF_11/2017</t>
  </si>
  <si>
    <t>56,75</t>
  </si>
  <si>
    <t>ASSENTAMENTO DE TUBO DE AÇO CARBONO PARA REDE DE ÁGUA, DN 1400 MM (56'') OU DN 1500 MM (60), JUNTA SOLDADA, INSTALADO EM LOCAL COM NÍVEL ALTO DE INTERFERÊNCIAS (NÃO INCLUI FORNECIMENTO). AF_11/2017</t>
  </si>
  <si>
    <t>65,20</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</si>
  <si>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</si>
  <si>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</si>
  <si>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</si>
  <si>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93,82</t>
  </si>
  <si>
    <t>ASSENTAMENTO DE TUBO DE AÇO CARBONO PARA REDE DE ÁGUA, DN 600 MM (24), JUNTA SOLDADA, INSTALADO EM LOCAL COM NÍVEL BAIXO DE INTERFERÊNCIAS (NÃO INCLUI FORNECIMENTO). AF_11/2017</t>
  </si>
  <si>
    <t>21,83</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</si>
  <si>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</si>
  <si>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</si>
  <si>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</si>
  <si>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32,19</t>
  </si>
  <si>
    <t>ASSENTAMENTO DE TUBO DE AÇO CARBONO PARA REDE DE ÁGUA, DN 1000 MM (40  ) OU DN 1100 MM (44  ), JUNTA SOLDADA, INSTALADO EM LOCAL COM NÍVEL BAIXO DE INTERFERÊNCIAS (NÃO INCLUI FORNECIMENTO). AF_11/2017</t>
  </si>
  <si>
    <t>39,12</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</si>
  <si>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</si>
  <si>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</si>
  <si>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52,95</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</si>
  <si>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</si>
  <si>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</si>
  <si>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</si>
  <si>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</si>
  <si>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</si>
  <si>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</si>
  <si>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</si>
  <si>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</si>
  <si>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</si>
  <si>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</si>
  <si>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</si>
  <si>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</si>
  <si>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</si>
  <si>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</si>
  <si>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</si>
  <si>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</si>
  <si>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</si>
  <si>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</si>
  <si>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UN</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</si>
  <si>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</si>
  <si>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</si>
  <si>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</si>
  <si>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</si>
  <si>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</si>
  <si>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</si>
  <si>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49,90</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</si>
  <si>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</si>
  <si>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</si>
  <si>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</si>
  <si>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2,98</t>
  </si>
  <si>
    <t>ASSENTAMENTO DE TUBO DE PVC PARA REDE COLETORA DE ESGOTO DE PAREDE MACIÇA, DN 150 MM, JUNTA ELÁSTICA,  (NÃO INCLUI FORNECIMENTO). AF_01/2021</t>
  </si>
  <si>
    <t>3,53</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</si>
  <si>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</si>
  <si>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</si>
  <si>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</si>
  <si>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5,18</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</si>
  <si>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</si>
  <si>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</si>
  <si>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</si>
  <si>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</si>
  <si>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4,49</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</si>
  <si>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</si>
  <si>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</si>
  <si>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</si>
  <si>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</si>
  <si>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</si>
  <si>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</si>
  <si>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</si>
  <si>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</si>
  <si>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0,79</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</si>
  <si>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</si>
  <si>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</si>
  <si>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</si>
  <si>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</si>
  <si>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42,98</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</si>
  <si>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</si>
  <si>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</si>
  <si>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</si>
  <si>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3,16</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</si>
  <si>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</si>
  <si>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</si>
  <si>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</si>
  <si>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</si>
  <si>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</si>
  <si>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</si>
  <si>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</si>
  <si>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</si>
  <si>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</si>
  <si>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</si>
  <si>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</si>
  <si>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</si>
  <si>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</si>
  <si>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</si>
  <si>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</si>
  <si>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</si>
  <si>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</si>
  <si>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</si>
  <si>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</si>
  <si>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</si>
  <si>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</si>
  <si>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</si>
  <si>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</si>
  <si>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</si>
  <si>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</si>
  <si>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</si>
  <si>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</si>
  <si>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</si>
  <si>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</si>
  <si>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18,02</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</si>
  <si>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</si>
  <si>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</si>
  <si>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</si>
  <si>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</si>
  <si>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</si>
  <si>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</si>
  <si>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16,48</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</si>
  <si>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</si>
  <si>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</si>
  <si>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</si>
  <si>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</si>
  <si>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</si>
  <si>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</si>
  <si>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27,07</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</si>
  <si>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</si>
  <si>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</si>
  <si>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</si>
  <si>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</si>
  <si>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</si>
  <si>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</si>
  <si>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</si>
  <si>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</si>
  <si>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</si>
  <si>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</si>
  <si>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</si>
  <si>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</si>
  <si>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</si>
  <si>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</si>
  <si>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</si>
  <si>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</si>
  <si>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</si>
  <si>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</si>
  <si>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</si>
  <si>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</si>
  <si>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</si>
  <si>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</si>
  <si>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39,81</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</si>
  <si>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</si>
  <si>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</si>
  <si>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</si>
  <si>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</si>
  <si>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</si>
  <si>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</si>
  <si>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</si>
  <si>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</si>
  <si>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</si>
  <si>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</si>
  <si>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</si>
  <si>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</si>
  <si>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</si>
  <si>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</si>
  <si>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</si>
  <si>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</si>
  <si>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91,83</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</si>
  <si>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</si>
  <si>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</si>
  <si>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</si>
  <si>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</si>
  <si>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</si>
  <si>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</si>
  <si>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</si>
  <si>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</si>
  <si>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</si>
  <si>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</si>
  <si>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</si>
  <si>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</si>
  <si>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</si>
  <si>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</si>
  <si>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</si>
  <si>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</si>
  <si>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8,47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</si>
  <si>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</si>
  <si>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</si>
  <si>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12,37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</si>
  <si>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</si>
  <si>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</si>
  <si>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</si>
  <si>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</si>
  <si>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</si>
  <si>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4,25</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</si>
  <si>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</si>
  <si>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</si>
  <si>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</si>
  <si>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</si>
  <si>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</si>
  <si>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</si>
  <si>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M2</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</si>
  <si>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</si>
  <si>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</si>
  <si>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</si>
  <si>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</si>
  <si>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</si>
  <si>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</si>
  <si>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</si>
  <si>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</si>
  <si>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</si>
  <si>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</si>
  <si>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</si>
  <si>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</si>
  <si>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</si>
  <si>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</si>
  <si>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96,93</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</si>
  <si>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</si>
  <si>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</si>
  <si>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</si>
  <si>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85,15</t>
  </si>
  <si>
    <t>PAREDE DE MADEIRA COMPENSADA PARA CONSTRUÇÃO TEMPORÁRIA EM CHAPA SIMPLES, EXTERNA, COM ÁREA LÍQUIDA MAIOR OU IGUAL A 6 M², COM VÃO. AF_05/2018</t>
  </si>
  <si>
    <t>118,23</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</si>
  <si>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</si>
  <si>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</si>
  <si>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</si>
  <si>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</si>
  <si>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</si>
  <si>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</si>
  <si>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</si>
  <si>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</si>
  <si>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</si>
  <si>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</si>
  <si>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</si>
  <si>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</si>
  <si>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</si>
  <si>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</si>
  <si>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</si>
  <si>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</si>
  <si>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</si>
  <si>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</si>
  <si>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</si>
  <si>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</si>
  <si>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</si>
  <si>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</si>
  <si>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</si>
  <si>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</si>
  <si>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</si>
  <si>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</si>
  <si>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</si>
  <si>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</si>
  <si>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</si>
  <si>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</si>
  <si>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</si>
  <si>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</si>
  <si>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</si>
  <si>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</si>
  <si>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</si>
  <si>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</si>
  <si>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</si>
  <si>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</si>
  <si>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</si>
  <si>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</si>
  <si>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</si>
  <si>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</si>
  <si>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</si>
  <si>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</si>
  <si>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</si>
  <si>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</si>
  <si>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</si>
  <si>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</si>
  <si>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</si>
  <si>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</si>
  <si>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</si>
  <si>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</si>
  <si>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</si>
  <si>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</si>
  <si>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</si>
  <si>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</si>
  <si>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106,59</t>
  </si>
  <si>
    <t>MOTOBOMBA CENTRÍFUGA, MOTOR A GASOLINA, POTÊNCIA 5,42 HP, BOCAIS 1 1/2" X 1", DIÂMETRO ROTOR 143 MM HM/Q = 6 MCA / 16,8 M3/H A 38 MCA / 6,6 M3/H - CHP DIURNO. AF_06/2014</t>
  </si>
  <si>
    <t>7,13</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</si>
  <si>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</si>
  <si>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</si>
  <si>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</si>
  <si>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</si>
  <si>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4,07</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</si>
  <si>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</si>
  <si>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</si>
  <si>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</si>
  <si>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</si>
  <si>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</si>
  <si>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</si>
  <si>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</si>
  <si>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</si>
  <si>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</si>
  <si>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</si>
  <si>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</si>
  <si>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</si>
  <si>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</si>
  <si>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</si>
  <si>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</si>
  <si>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</si>
  <si>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</si>
  <si>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</si>
  <si>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7,71</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</si>
  <si>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</si>
  <si>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</si>
  <si>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</si>
  <si>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</si>
  <si>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</si>
  <si>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</si>
  <si>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</si>
  <si>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</si>
  <si>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15,71</t>
  </si>
  <si>
    <t>BOMBA CENTRÍFUGA MONOESTÁGIO COM MOTOR ELÉTRICO MONOFÁSICO, POTÊNCIA 15 HP, DIÂMETRO DO ROTOR 173 MM, HM/Q = 30 MCA / 90 M3/H A 45 MCA / 55 M3/H - CHP DIURNO. AF_06/2015</t>
  </si>
  <si>
    <t>BOMBA DE PROJEÇÃO DE CONCRETO SECO, POTÊNCIA 10 CV, VAZÃO 3 M3/H - CHP DIURNO. AF_06/2015</t>
  </si>
  <si>
    <t>11,76</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</si>
  <si>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</si>
  <si>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</si>
  <si>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</si>
  <si>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</si>
  <si>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</si>
  <si>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</si>
  <si>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80,90</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</si>
  <si>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</si>
  <si>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</si>
  <si>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</si>
  <si>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</si>
  <si>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</si>
  <si>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</si>
  <si>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</si>
  <si>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7,87</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</si>
  <si>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</si>
  <si>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</si>
  <si>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</si>
  <si>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27,44</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</si>
  <si>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</si>
  <si>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</si>
  <si>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</si>
  <si>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</si>
  <si>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</si>
  <si>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</si>
  <si>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</si>
  <si>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0,18</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</si>
  <si>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</si>
  <si>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</si>
  <si>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</si>
  <si>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</si>
  <si>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</si>
  <si>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13,60</t>
  </si>
  <si>
    <t>MARTELO PERFURADOR PNEUMÁTICO MANUAL, HASTE 25 X 75 MM, 21 KG - CHP DIURNO. AF_12/2015</t>
  </si>
  <si>
    <t>25,62</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</si>
  <si>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</si>
  <si>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</si>
  <si>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</si>
  <si>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</si>
  <si>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</si>
  <si>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</si>
  <si>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153,34</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</si>
  <si>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</si>
  <si>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</si>
  <si>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12,15</t>
  </si>
  <si>
    <t>GRUPO GERADOR REBOCÁVEL, POTÊNCIA 66 KVA, MOTOR A DIESEL - CHP DIURNO. AF_03/2016</t>
  </si>
  <si>
    <t>46,80</t>
  </si>
  <si>
    <t>GRUPO GERADOR ESTACIONÁRIO, POTÊNCIA 150 KVA, MOTOR A DIESEL- CHP DIURNO. AF_03/2016</t>
  </si>
  <si>
    <t>106,77</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</si>
  <si>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</si>
  <si>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</si>
  <si>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</si>
  <si>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</si>
  <si>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</si>
  <si>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</si>
  <si>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</si>
  <si>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21,60</t>
  </si>
  <si>
    <t>MARTELO DEMOLIDOR PNEUMÁTICO MANUAL, 32 KG - CHP DIURNO. AF_09/2016</t>
  </si>
  <si>
    <t>25,12</t>
  </si>
  <si>
    <t>COMPACTADOR DE SOLOS DE PERCUSÃO (SOQUETE) COM MOTOR A GASOLINA, POTÊNCIA 3 CV - CHP DIURNO. AF_09/2016</t>
  </si>
  <si>
    <t>RÉGUA VIBRATÓRIA DUPLA PARA CONCRETO, PESO DE 60KG, COMPRIMENTO 4 M, COM MOTOR A GASOLINA, POTÊNCIA 5,5 HP - CHP DIURNO. AF_09/2016</t>
  </si>
  <si>
    <t>7,67</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</si>
  <si>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</si>
  <si>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</si>
  <si>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</si>
  <si>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</si>
  <si>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</si>
  <si>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</si>
  <si>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</si>
  <si>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</si>
  <si>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</si>
  <si>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</si>
  <si>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158,48</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</si>
  <si>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</si>
  <si>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</si>
  <si>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</si>
  <si>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</si>
  <si>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</si>
  <si>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</si>
  <si>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</si>
  <si>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</si>
  <si>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USINA DE MISTURA ASFÁLTICA À QUENTE, TIPO CONTRA FLUXO, PROD 100 A 140 TON/HORA - CHP DIURNO. AF_12/2019</t>
  </si>
  <si>
    <t>USINA DE ASFALTO, TIPO GRAVIMÉTRICA, PROD 150 TON/HORA - CHP DIURNO. AF_12/2019</t>
  </si>
  <si>
    <t>102275</t>
  </si>
  <si>
    <t>MARTELO DEMOLIDOR ELÉTRICO, COM POTÊNCIA DE 2.000 W, 1.000 IMPACTOS POR MINUTO, PESO DE 30 KG - CHP DIURNO. AF_01/2021</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</si>
  <si>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</si>
  <si>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</si>
  <si>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</si>
  <si>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42,31</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</si>
  <si>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</si>
  <si>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</si>
  <si>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</si>
  <si>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</si>
  <si>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</si>
  <si>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</si>
  <si>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</si>
  <si>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</si>
  <si>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</si>
  <si>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</si>
  <si>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</si>
  <si>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55,54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</si>
  <si>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</si>
  <si>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</si>
  <si>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</si>
  <si>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</si>
  <si>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</si>
  <si>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</si>
  <si>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33,61</t>
  </si>
  <si>
    <t>CAMINHÃO TOCO, PESO BRUTO TOTAL 14.300 KG, CARGA ÚTIL MÁXIMA 9590 KG, DISTÂNCIA ENTRE EIXOS 4,76 M, POTÊNCIA 185 CV (NÃO INCLUI CARROCERIA) - CHI DIURNO. AF_06/2014</t>
  </si>
  <si>
    <t>33,34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</si>
  <si>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</si>
  <si>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</si>
  <si>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</si>
  <si>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19,00</t>
  </si>
  <si>
    <t>GRADE DE DISCO REBOCÁVEL COM 20 DISCOS 24" X 6 MM COM PNEUS PARA TRANSPORTE - CHI DIURNO. AF_06/2014</t>
  </si>
  <si>
    <t>1,75</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</si>
  <si>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</si>
  <si>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</si>
  <si>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</si>
  <si>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44,20</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</si>
  <si>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</si>
  <si>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</si>
  <si>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</si>
  <si>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</si>
  <si>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</si>
  <si>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</si>
  <si>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</si>
  <si>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</si>
  <si>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0,24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</si>
  <si>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</si>
  <si>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</si>
  <si>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</si>
  <si>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</si>
  <si>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29,85</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</si>
  <si>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</si>
  <si>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</si>
  <si>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</si>
  <si>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</si>
  <si>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0,85</t>
  </si>
  <si>
    <t>MISTURADOR DE ARGAMASSA, EIXO HORIZONTAL, CAPACIDADE DE MISTURA 160 KG, MOTOR ELÉTRICO POTÊNCIA 3 CV - CHI DIURNO. AF_06/2014</t>
  </si>
  <si>
    <t>PROJETOR DE ARGAMASSA, CAPACIDADE DE PROJEÇÃO 1,5 M3/H, ALCANCE DE 30 ATÉ 60 M, MOTOR ELÉTRICO POTÊNCIA 7,5 HP - CHI DIURNO. AF_06/2014</t>
  </si>
  <si>
    <t>4,40</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</si>
  <si>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</si>
  <si>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</si>
  <si>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0,26</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</si>
  <si>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</si>
  <si>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</si>
  <si>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</si>
  <si>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</si>
  <si>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</si>
  <si>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</si>
  <si>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</si>
  <si>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66,32</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</si>
  <si>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</si>
  <si>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</si>
  <si>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</si>
  <si>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</si>
  <si>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</si>
  <si>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</si>
  <si>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</si>
  <si>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</si>
  <si>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</si>
  <si>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53,01</t>
  </si>
  <si>
    <t>VIBRADOR DE IMERSÃO, DIÂMETRO DE PONTEIRA 45MM, MOTOR ELÉTRICO TRIFÁSICO POTÊNCIA DE 2 CV - CHI DIURNO. AF_06/2015</t>
  </si>
  <si>
    <t>0,40</t>
  </si>
  <si>
    <t>PERFURATRIZ MANUAL, TORQUE MÁXIMO 83 N.M, POTÊNCIA 5 CV, COM DIÂMETRO MÁXIMO 4" - CHI DIURNO. AF_06/2015</t>
  </si>
  <si>
    <t>2,29</t>
  </si>
  <si>
    <t>PERFURATRIZ SOBRE ESTEIRA, TORQUE MÁXIMO 600 KGF, PESO MÉDIO 1000 KG, POTÊNCIA 20 HP, DIÂMETRO MÁXIMO 10" - CHI DIURNO. AF_06/2015</t>
  </si>
  <si>
    <t>58,47</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</si>
  <si>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</si>
  <si>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</si>
  <si>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5,05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</si>
  <si>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</si>
  <si>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</si>
  <si>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</si>
  <si>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</si>
  <si>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</si>
  <si>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</si>
  <si>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</si>
  <si>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</si>
  <si>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</si>
  <si>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4,46</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</si>
  <si>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</si>
  <si>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</si>
  <si>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11,36</t>
  </si>
  <si>
    <t>COMPRESSOR DE AR REBOCAVEL, VAZÃO 400 PCM, PRESSAO DE TRABALHO 102 PSI, MOTOR A DIESEL POTÊNCIA 110 CV - CHI DIURNO. AF_06/2015</t>
  </si>
  <si>
    <t>5,30</t>
  </si>
  <si>
    <t>CAMINHÃO TRUCADO (C/ TERCEIRO EIXO) ELETRÔNICO - POTÊNCIA 231CV - PBT = 22000KG - DIST. ENTRE EIXOS 5170 MM - INCLUI CARROCERIA FIXA ABERTA DE MADEIRA - CHI DIURNO. AF_06/2015</t>
  </si>
  <si>
    <t>37,34</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</si>
  <si>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</si>
  <si>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</si>
  <si>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</si>
  <si>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</si>
  <si>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</si>
  <si>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39,59</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</si>
  <si>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</si>
  <si>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</si>
  <si>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</si>
  <si>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58,96</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</si>
  <si>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</si>
  <si>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</si>
  <si>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</si>
  <si>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41,00</t>
  </si>
  <si>
    <t>PENEIRA ROTATIVA COM MOTOR ELÉTRICO TRIFÁSICO DE 2 CV, CILINDRO DE 1 M X 0,60 M, COM FUROS DE 3,17 MM - CHI DIURNO. AF_11/2015</t>
  </si>
  <si>
    <t>0,78</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</si>
  <si>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</si>
  <si>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</si>
  <si>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</si>
  <si>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</si>
  <si>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49,74</t>
  </si>
  <si>
    <t>APARELHO PARA CORTE E SOLDA OXI-ACETILENO SOBRE RODAS, INCLUSIVE CILINDROS E MAÇARICOS - CHI DIURNO. AF_12/2015</t>
  </si>
  <si>
    <t>0,19</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</si>
  <si>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</si>
  <si>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</si>
  <si>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</si>
  <si>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</si>
  <si>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0,33</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</si>
  <si>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</si>
  <si>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</si>
  <si>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51,11</t>
  </si>
  <si>
    <t>GUINCHO ELÉTRICO DE COLUNA, CAPACIDADE 400 KG, COM MOTO FREIO, MOTOR TRIFÁSICO DE 1,25 CV - CHI DIURNO. AF_03/2016</t>
  </si>
  <si>
    <t>19,34</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</si>
  <si>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</si>
  <si>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</si>
  <si>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</si>
  <si>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27,21</t>
  </si>
  <si>
    <t>GERADOR PORTÁTIL MONOFÁSICO, POTÊNCIA 5500 VA, MOTOR A GASOLINA, POTÊNCIA DO MOTOR 13 CV - CHI DIURNO. AF_03/2016</t>
  </si>
  <si>
    <t>0,22</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</si>
  <si>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</si>
  <si>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</si>
  <si>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</si>
  <si>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</si>
  <si>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</si>
  <si>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</si>
  <si>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34,06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</si>
  <si>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</si>
  <si>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</si>
  <si>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</si>
  <si>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23,41</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</si>
  <si>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</si>
  <si>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</si>
  <si>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</si>
  <si>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0,44</t>
  </si>
  <si>
    <t>DESEMPENADEIRA DE CONCRETO, PESO DE 75KG, 4 PÁS, MOTOR A GASOLINA, POTÊNCIA 5,5 HP - CHI DIURNO. AF_09/2016</t>
  </si>
  <si>
    <t>0,49</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</si>
  <si>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</si>
  <si>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</si>
  <si>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</si>
  <si>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</si>
  <si>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56,91</t>
  </si>
  <si>
    <t>ESCAVADEIRA HIDRAULICA SOBRE ESTEIRA, COM GARRA GIRATORIA DE MANDIBULAS, PESO OPERACIONAL ENTRE 22,00 E 25,50 TON, POTENCIA LIQUIDA ENTRE 150 E 160 HP - CHI DIURNO. AF_11/2016</t>
  </si>
  <si>
    <t>66,15</t>
  </si>
  <si>
    <t>ESCAVADEIRA HIDRAULICA SOBRE ESTEIRA, EQUIPADA COM CLAMSHELL, COM CAPACIDADE DA CAÇAMBA ENTRE 1,20 E 1,50 M3, PESO OPERACIONAL ENTRE 20,00 E 22,00 TON, POTENCIA LIQUIDA ENTRE 150 E 160 HP - CHI DIURNO. AF_11/2016</t>
  </si>
  <si>
    <t>64,55</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</si>
  <si>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</si>
  <si>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</si>
  <si>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</si>
  <si>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36,55</t>
  </si>
  <si>
    <t>TRATOR DE PNEUS COM POTÊNCIA DE 85 CV, TRAÇÃO 4X4, COM GRADE DE DISCOS ACOPLADA - CHI DIURNO. AF_02/2017</t>
  </si>
  <si>
    <t>CAMINHÃO BASCULANTE 10 M3, TRUCADO, POTÊNCIA 230 CV, INCLUSIVE CAÇAMBA METÁLICA, COM DISTRIBUIDOR DE AGREGADOS ACOPLADO - CHI DIURNO. AF_02/2017</t>
  </si>
  <si>
    <t>43,90</t>
  </si>
  <si>
    <t>TRATOR DE PNEUS COM POTÊNCIA DE 85 CV, TRAÇÃO 4X4, COM VASSOURA MECÂNICA ACOPLADA - CHI DIURNO. AF_02/2017</t>
  </si>
  <si>
    <t>33,12</t>
  </si>
  <si>
    <t>MINICARREGADEIRA SOBRE RODAS POTENCIA 47HP CAPACIDADE OPERACAO 646 KG, COM VASSOURA MECÂNICA ACOPLADA - CHI DIURNO. AF_03/2017</t>
  </si>
  <si>
    <t>37,30</t>
  </si>
  <si>
    <t>MÁQUINA DEMARCADORA DE FAIXA DE TRÁFEGO À FRIO, AUTOPROPELIDA, POTÊNCIA 38 HP - CHI DIURNO. AF_07/2016</t>
  </si>
  <si>
    <t>45,30</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</si>
  <si>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</si>
  <si>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</si>
  <si>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</si>
  <si>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USINA DE MISTURA ASFÁLTICA À QUENTE, TIPO CONTRA FLUXO, PROD 100 A 140 TON/HORA - CHI DIURNO. AF_12/2019</t>
  </si>
  <si>
    <t>USINA DE ASFALTO, TIPO GRAVIMÉTRICA, PROD 150 TON/HORA - CHI DIURNO. AF_12/2019</t>
  </si>
  <si>
    <t>102274</t>
  </si>
  <si>
    <t>MARTELO DEMOLIDOR ELÉTRICO, COM POTÊNCIA DE 2.000 W, 1.000 IMPACTOS POR MINUTO, PESO DE 30 KG -  CHI DIURNO. AF_01/2021</t>
  </si>
  <si>
    <t>22,90</t>
  </si>
  <si>
    <t>ROLO COMPACTADOR VIBRATÓRIO PÉ DE CARNEIRO PARA SOLOS, POTÊNCIA 80 HP, PESO OPERACIONAL SEM/COM LASTRO 7,4 / 8,8 T, LARGURA DE TRABALHO 1,68 M - MANUTENÇÃO. AF_02/2016</t>
  </si>
  <si>
    <t>H</t>
  </si>
  <si>
    <t>23,52</t>
  </si>
  <si>
    <t>ESCAVADEIRA HIDRÁULICA SOBRE ESTEIRAS, CAÇAMBA 0,80 M3, PESO OPERACIONAL 17 T, POTENCIA BRUTA 111 HP - DEPRECIAÇÃO. AF_06/2014</t>
  </si>
  <si>
    <t>ESCAVADEIRA HIDRÁULICA SOBRE ESTEIRAS, CAÇAMBA 0,80 M3, PESO OPERACIONAL 17 T, POTENCIA BRUTA 111 HP - JUROS. AF_06/2014</t>
  </si>
  <si>
    <t>4,38</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</si>
  <si>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</si>
  <si>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</si>
  <si>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</si>
  <si>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</si>
  <si>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</si>
  <si>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18,81</t>
  </si>
  <si>
    <t>RETROESCAVADEIRA SOBRE RODAS COM CARREGADEIRA, TRAÇÃO 4X2, POTÊNCIA LÍQ. 79 HP, CAÇAMBA CARREG. CAP. MÍN. 1 M3, CAÇAMBA RETRO CAP. 0,20 M3, PESO OPERACIONAL MÍN. 6.570 KG, PROFUNDIDADE ESCAVAÇÃO MÁX. 4,37 M - MATERIAIS NA OPERAÇÃO. AF_06/2014</t>
  </si>
  <si>
    <t>30,57</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</si>
  <si>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</si>
  <si>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</si>
  <si>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</si>
  <si>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</si>
  <si>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29,26</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</si>
  <si>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</si>
  <si>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</si>
  <si>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18,16</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</si>
  <si>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</si>
  <si>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</si>
  <si>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</si>
  <si>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55,20</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</si>
  <si>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</si>
  <si>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</si>
  <si>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</si>
  <si>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65,88</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</si>
  <si>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</si>
  <si>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</si>
  <si>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</si>
  <si>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</si>
  <si>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</si>
  <si>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27,78</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</si>
  <si>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</si>
  <si>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</si>
  <si>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20,40</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</si>
  <si>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</si>
  <si>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</si>
  <si>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</si>
  <si>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</si>
  <si>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</si>
  <si>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</si>
  <si>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</si>
  <si>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</si>
  <si>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</si>
  <si>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28,48</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</si>
  <si>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</si>
  <si>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</si>
  <si>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3,36</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</si>
  <si>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</si>
  <si>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</si>
  <si>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43,62</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</si>
  <si>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</si>
  <si>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</si>
  <si>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</si>
  <si>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</si>
  <si>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</si>
  <si>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</si>
  <si>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</si>
  <si>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</si>
  <si>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</si>
  <si>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35,36</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</si>
  <si>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</si>
  <si>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</si>
  <si>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</si>
  <si>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</si>
  <si>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</si>
  <si>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</si>
  <si>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3,48</t>
  </si>
  <si>
    <t>ROLO COMPACTADOR PE DE CARNEIRO VIBRATORIO, POTENCIA 125 HP, PESO OPERACIONAL SEM/COM LASTRO 11,95 / 13,30 T, IMPACTO DINAMICO 38,5 / 22,5 T, LARGURA DE TRABALHO 2,15 M - MANUTENÇÃO. AF_06/2014</t>
  </si>
  <si>
    <t>31,36</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</si>
  <si>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</si>
  <si>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</si>
  <si>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</si>
  <si>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2,75</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</si>
  <si>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</si>
  <si>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</si>
  <si>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</si>
  <si>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</si>
  <si>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</si>
  <si>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</si>
  <si>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</si>
  <si>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33,09</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</si>
  <si>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</si>
  <si>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</si>
  <si>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</si>
  <si>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35,00</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</si>
  <si>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</si>
  <si>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</si>
  <si>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</si>
  <si>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</si>
  <si>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</si>
  <si>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</si>
  <si>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</si>
  <si>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5,45</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</si>
  <si>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</si>
  <si>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</si>
  <si>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</si>
  <si>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</si>
  <si>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</si>
  <si>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</si>
  <si>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51,90</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</si>
  <si>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</si>
  <si>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</si>
  <si>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</si>
  <si>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</si>
  <si>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</si>
  <si>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</si>
  <si>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1,57</t>
  </si>
  <si>
    <t>CAMINHÃO PIPA 6.000 L, PESO BRUTO TOTAL 13.000 KG, DISTÂNCIA ENTRE EIXOS 4,80 M, POTÊNCIA 189 CV INCLUSIVE TANQUE DE AÇO PARA TRANSPORTE DE ÁGUA, CAPACIDADE 6 M3 - MANUTENÇÃO. AF_06/2014</t>
  </si>
  <si>
    <t>22,18</t>
  </si>
  <si>
    <t>ROLO COMPACTADOR DE PNEUS ESTÁTICO, PRESSÃO VARIÁVEL, POTÊNCIA 111 HP, PESO SEM/COM LASTRO 9,5 / 26 T, LARGURA DE TRABALHO 1,90 M - MATERIAIS NA OPERAÇÃO. AF_07/2014</t>
  </si>
  <si>
    <t>GRUPO GERADOR ESTACIONÁRIO, MOTOR DIESEL POTÊNCIA 170 KVA - DEPRECIAÇÃO. AF_02/2016</t>
  </si>
  <si>
    <t>4,00</t>
  </si>
  <si>
    <t>GRUPO GERADOR ESTACIONÁRIO, MOTOR DIESEL POTÊNCIA 170 KVA - MANUTENÇÃO. AF_02/2016</t>
  </si>
  <si>
    <t>ROLO COMPACTADOR VIBRATÓRIO PÉ DE CARNEIRO PARA SOLOS, POTÊNCIA 80 HP, PESO OPERACIONAL SEM/COM LASTRO 7,4 / 8,8 T, LARGURA DE TRABALHO 1,68 M - DEPRECIAÇÃO. AF_02/2016</t>
  </si>
  <si>
    <t>18,79</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</si>
  <si>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</si>
  <si>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</si>
  <si>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</si>
  <si>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</si>
  <si>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21,54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</si>
  <si>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</si>
  <si>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</si>
  <si>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12,08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</si>
  <si>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</si>
  <si>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</si>
  <si>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10,68</t>
  </si>
  <si>
    <t>GRUPO DE SOLDAGEM COM GERADOR A DIESEL 60 CV PARA SOLDA ELÉTRICA, SOBRE 04 RODAS, COM MOTOR 4 CILINDROS 600 A - MATERIAIS NA OPERAÇÃO. AF_02/2016</t>
  </si>
  <si>
    <t>31,12</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</si>
  <si>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</si>
  <si>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</si>
  <si>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</si>
  <si>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0,32</t>
  </si>
  <si>
    <t>BETONEIRA CAPACIDADE NOMINAL 400 L, CAPACIDADE DE MISTURA 310 L, MOTOR A DIESEL POTÊNCIA 5,0 HP, SEM CARREGADOR - JUROS. AF_06/2014</t>
  </si>
  <si>
    <t>0,03</t>
  </si>
  <si>
    <t>BETONEIRA CAPACIDADE NOMINAL 400 L, CAPACIDADE DE MISTURA 310 L, MOTOR A DIESEL POTÊNCIA 5,0 HP, SEM CARREGADOR - MANUTENÇÃO. AF_06/2014</t>
  </si>
  <si>
    <t>0,30</t>
  </si>
  <si>
    <t>BETONEIRA CAPACIDADE NOMINAL 400 L, CAPACIDADE DE MISTURA 310 L, MOTOR A DIESEL POTÊNCIA 5,0 HP, SEM CARREGADOR - MATERIAIS NA OPERAÇÃO. AF_06/2014</t>
  </si>
  <si>
    <t>2,63</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</si>
  <si>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</si>
  <si>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</si>
  <si>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</si>
  <si>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</si>
  <si>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2,56</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</si>
  <si>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</si>
  <si>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</si>
  <si>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</si>
  <si>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</si>
  <si>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3,84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</si>
  <si>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</si>
  <si>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</si>
  <si>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</si>
  <si>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</si>
  <si>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</si>
  <si>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</si>
  <si>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</si>
  <si>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</si>
  <si>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</si>
  <si>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</si>
  <si>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</si>
  <si>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</si>
  <si>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</si>
  <si>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</si>
  <si>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</si>
  <si>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</si>
  <si>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</si>
  <si>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</si>
  <si>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1,02</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</si>
  <si>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</si>
  <si>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</si>
  <si>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</si>
  <si>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</si>
  <si>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</si>
  <si>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22,84</t>
  </si>
  <si>
    <t>TRATOR DE ESTEIRAS, POTÊNCIA 125 HP, PESO OPERACIONAL 12,9 T, COM LÂMINA 2,7 M3 - JUROS. AF_10/2014</t>
  </si>
  <si>
    <t>5,14</t>
  </si>
  <si>
    <t>TRATOR DE ESTEIRAS, POTÊNCIA 125 HP, PESO OPERACIONAL 12,9 T, COM LÂMINA 2,7 M3 - MANUTENÇÃO. AF_10/2014</t>
  </si>
  <si>
    <t>40,84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</si>
  <si>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</si>
  <si>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</si>
  <si>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14,55</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</si>
  <si>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</si>
  <si>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</si>
  <si>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</si>
  <si>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</si>
  <si>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</si>
  <si>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0,27</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</si>
  <si>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</si>
  <si>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</si>
  <si>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</si>
  <si>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</si>
  <si>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</si>
  <si>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35,97</t>
  </si>
  <si>
    <t>ESCAVADEIRA HIDRÁULICA SOBRE ESTEIRAS, CAÇAMBA 1,20 M3, PESO OPERACIONAL 21 T, POTÊNCIA BRUTA 155 HP - JUROS. AF_06/2014</t>
  </si>
  <si>
    <t>4,88</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</si>
  <si>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</si>
  <si>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</si>
  <si>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</si>
  <si>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</si>
  <si>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6,37</t>
  </si>
  <si>
    <t>RETROESCAVADEIRA SOBRE RODAS COM CARREGADEIRA, TRAÇÃO 4X4, POTÊNCIA LÍQ. 72 HP, CAÇAMBA CARREG. CAP. MÍN. 0,79 M3, CAÇAMBA RETRO CAP. 0,18 M3, PESO OPERACIONAL MÍN. 7.140 KG, PROFUNDIDADE ESCAVAÇÃO MÁX. 4,50 M - DEPRECIAÇÃO. AF_06/2014</t>
  </si>
  <si>
    <t>16,32</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</si>
  <si>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</si>
  <si>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</si>
  <si>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92,70</t>
  </si>
  <si>
    <t>TRATOR DE ESTEIRAS, POTÊNCIA 347 HP, PESO OPERACIONAL 38,5 T, COM LÂMINA 8,70 M3 - JUROS. AF_06/2014</t>
  </si>
  <si>
    <t>20,86</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</si>
  <si>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</si>
  <si>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</si>
  <si>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</si>
  <si>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</si>
  <si>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6,33</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</si>
  <si>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</si>
  <si>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</si>
  <si>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</si>
  <si>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</si>
  <si>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</si>
  <si>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</si>
  <si>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</si>
  <si>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</si>
  <si>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</si>
  <si>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</si>
  <si>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1,19</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</si>
  <si>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</si>
  <si>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</si>
  <si>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</si>
  <si>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</si>
  <si>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</si>
  <si>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</si>
  <si>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2,51</t>
  </si>
  <si>
    <t>BATE-ESTACAS POR GRAVIDADE, POTÊNCIA DE 160 HP, PESO DO MARTELO ATÉ 3 TONELADAS - DEPRECIAÇÃO. AF_11/2014</t>
  </si>
  <si>
    <t>16,61</t>
  </si>
  <si>
    <t>BATE-ESTACAS POR GRAVIDADE, POTÊNCIA DE 160 HP, PESO DO MARTELO ATÉ 3 TONELADAS - JUROS. AF_11/2014</t>
  </si>
  <si>
    <t>BATE-ESTACAS POR GRAVIDADE, POTÊNCIA DE 160 HP, PESO DO MARTELO ATÉ 3 TONELADAS - MANUTENÇÃO. AF_11/2014</t>
  </si>
  <si>
    <t>15,59</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</si>
  <si>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</si>
  <si>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</si>
  <si>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</si>
  <si>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</si>
  <si>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</si>
  <si>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</si>
  <si>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26,40</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</si>
  <si>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</si>
  <si>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</si>
  <si>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</si>
  <si>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</si>
  <si>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</si>
  <si>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</si>
  <si>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</si>
  <si>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</si>
  <si>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</si>
  <si>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</si>
  <si>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</si>
  <si>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9,91</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</si>
  <si>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</si>
  <si>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</si>
  <si>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</si>
  <si>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</si>
  <si>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</si>
  <si>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</si>
  <si>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8,12</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</si>
  <si>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</si>
  <si>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</si>
  <si>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</si>
  <si>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11,65</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</si>
  <si>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</si>
  <si>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</si>
  <si>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</si>
  <si>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</si>
  <si>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</si>
  <si>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</si>
  <si>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</si>
  <si>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</si>
  <si>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</si>
  <si>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</si>
  <si>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</si>
  <si>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</si>
  <si>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</si>
  <si>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</si>
  <si>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5,26</t>
  </si>
  <si>
    <t>ROLO COMPACTADOR VIBRATÓRIO TANDEM AÇO LISO, POTÊNCIA 58 HP, PESO SEM/COM LASTRO 6,5 / 9,4 T, LARGURA DE TRABALHO 1,2 M - DEPRECIAÇÃO. AF_06/2014</t>
  </si>
  <si>
    <t>22,20</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</si>
  <si>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</si>
  <si>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</si>
  <si>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</si>
  <si>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4,76</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</si>
  <si>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</si>
  <si>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</si>
  <si>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</si>
  <si>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</si>
  <si>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</si>
  <si>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5,02</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</si>
  <si>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</si>
  <si>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</si>
  <si>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</si>
  <si>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</si>
  <si>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0,36</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</si>
  <si>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</si>
  <si>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</si>
  <si>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</si>
  <si>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</si>
  <si>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</si>
  <si>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</si>
  <si>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</si>
  <si>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</si>
  <si>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</si>
  <si>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</si>
  <si>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</si>
  <si>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</si>
  <si>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</si>
  <si>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</si>
  <si>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</si>
  <si>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5,13</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</si>
  <si>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</si>
  <si>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</si>
  <si>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</si>
  <si>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</si>
  <si>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</si>
  <si>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</si>
  <si>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</si>
  <si>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</si>
  <si>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</si>
  <si>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</si>
  <si>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</si>
  <si>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</si>
  <si>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</si>
  <si>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3,15</t>
  </si>
  <si>
    <t>BOMBA DE PROJEÇÃO DE CONCRETO SECO, POTÊNCIA 10 CV, VAZÃO 6 M3/H - JUROS. AF_06/2015</t>
  </si>
  <si>
    <t>0,37</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</si>
  <si>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</si>
  <si>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</si>
  <si>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</si>
  <si>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</si>
  <si>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</si>
  <si>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</si>
  <si>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</si>
  <si>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</si>
  <si>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</si>
  <si>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</si>
  <si>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</si>
  <si>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</si>
  <si>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10,77</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</si>
  <si>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</si>
  <si>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</si>
  <si>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</si>
  <si>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</si>
  <si>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</si>
  <si>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26,06</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</si>
  <si>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</si>
  <si>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</si>
  <si>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</si>
  <si>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</si>
  <si>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14,67</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</si>
  <si>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</si>
  <si>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</si>
  <si>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</si>
  <si>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</si>
  <si>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</si>
  <si>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</si>
  <si>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</si>
  <si>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</si>
  <si>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</si>
  <si>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</si>
  <si>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4,92</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</si>
  <si>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</si>
  <si>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</si>
  <si>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</si>
  <si>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</si>
  <si>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12,49</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</si>
  <si>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</si>
  <si>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</si>
  <si>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</si>
  <si>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</si>
  <si>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</si>
  <si>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</si>
  <si>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4,21</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</si>
  <si>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</si>
  <si>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</si>
  <si>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</si>
  <si>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1,11</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</si>
  <si>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</si>
  <si>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</si>
  <si>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</si>
  <si>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</si>
  <si>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</si>
  <si>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</si>
  <si>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</si>
  <si>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</si>
  <si>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</si>
  <si>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</si>
  <si>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16,09</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</si>
  <si>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</si>
  <si>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</si>
  <si>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</si>
  <si>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0,86</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</si>
  <si>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</si>
  <si>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</si>
  <si>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2,48</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</si>
  <si>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</si>
  <si>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</si>
  <si>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15,60</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</si>
  <si>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</si>
  <si>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</si>
  <si>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</si>
  <si>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</si>
  <si>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</si>
  <si>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</si>
  <si>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</si>
  <si>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3,26</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</si>
  <si>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</si>
  <si>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</si>
  <si>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33,11</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</si>
  <si>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</si>
  <si>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</si>
  <si>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</si>
  <si>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</si>
  <si>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</si>
  <si>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</si>
  <si>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</si>
  <si>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</si>
  <si>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</si>
  <si>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</si>
  <si>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</si>
  <si>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15,48</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</si>
  <si>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</si>
  <si>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</si>
  <si>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</si>
  <si>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</si>
  <si>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</si>
  <si>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</si>
  <si>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</si>
  <si>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</si>
  <si>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</si>
  <si>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</si>
  <si>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</si>
  <si>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20,34</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</si>
  <si>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</si>
  <si>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</si>
  <si>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</si>
  <si>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</si>
  <si>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2,15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</si>
  <si>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</si>
  <si>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</si>
  <si>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</si>
  <si>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</si>
  <si>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</si>
  <si>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0,05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</si>
  <si>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</si>
  <si>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</si>
  <si>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</si>
  <si>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</si>
  <si>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3,44</t>
  </si>
  <si>
    <t>CAMINHÃO PARA EQUIPAMENTO DE LIMPEZA A SUCÇÃO COM CAMINHÃO TRUCADO DE PESO BRUTO TOTAL 23000 KG, CARGA ÚTIL MÁXIMA 15935 KG, DISTÂNCIA ENTRE EIXOS 4,80 M, POTÊNCIA 230 CV, INCLUSIVE LIMPADORA A SUCÇÃO, TANQUE 12000 L - DEPRECIAÇÃO. AF_11/2015</t>
  </si>
  <si>
    <t>16,50</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</si>
  <si>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</si>
  <si>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</si>
  <si>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</si>
  <si>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</si>
  <si>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</si>
  <si>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</si>
  <si>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</si>
  <si>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</si>
  <si>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</si>
  <si>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</si>
  <si>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</si>
  <si>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</si>
  <si>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7,97</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</si>
  <si>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</si>
  <si>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</si>
  <si>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</si>
  <si>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</si>
  <si>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</si>
  <si>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</si>
  <si>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</si>
  <si>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</si>
  <si>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</si>
  <si>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</si>
  <si>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</si>
  <si>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19,30</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</si>
  <si>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</si>
  <si>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</si>
  <si>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</si>
  <si>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36,19</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</si>
  <si>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</si>
  <si>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</si>
  <si>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0,17</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</si>
  <si>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</si>
  <si>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</si>
  <si>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</si>
  <si>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18,71</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</si>
  <si>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</si>
  <si>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</si>
  <si>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</si>
  <si>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</si>
  <si>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5,75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</si>
  <si>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</si>
  <si>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</si>
  <si>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</si>
  <si>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</si>
  <si>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</si>
  <si>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32,61</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</si>
  <si>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</si>
  <si>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</si>
  <si>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</si>
  <si>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</si>
  <si>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</si>
  <si>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</si>
  <si>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</si>
  <si>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</si>
  <si>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</si>
  <si>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</si>
  <si>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</si>
  <si>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</si>
  <si>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</si>
  <si>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</si>
  <si>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</si>
  <si>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</si>
  <si>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</si>
  <si>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</si>
  <si>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</si>
  <si>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55,62</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</si>
  <si>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</si>
  <si>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</si>
  <si>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</si>
  <si>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</si>
  <si>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</si>
  <si>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</si>
  <si>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</si>
  <si>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</si>
  <si>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</si>
  <si>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</si>
  <si>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</si>
  <si>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</si>
  <si>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6,91</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</si>
  <si>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</si>
  <si>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</si>
  <si>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</si>
  <si>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</si>
  <si>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</si>
  <si>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</si>
  <si>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2,52</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</si>
  <si>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</si>
  <si>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</si>
  <si>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</si>
  <si>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</si>
  <si>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</si>
  <si>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</si>
  <si>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</si>
  <si>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99,39</t>
  </si>
  <si>
    <t>USINA DE MISTURA ASFÁLTICA À QUENTE, TIPO CONTRA FLUXO, PROD 40 A 80 TON/HORA - DEPRECIAÇÃO. AF_03/2016</t>
  </si>
  <si>
    <t>USINA DE MISTURA ASFÁLTICA À QUENTE, TIPO CONTRA FLUXO, PROD 40 A 80 TON/HORA - JUROS. AF_03/2016</t>
  </si>
  <si>
    <t>11,52</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</si>
  <si>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</si>
  <si>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</si>
  <si>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</si>
  <si>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</si>
  <si>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</si>
  <si>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</si>
  <si>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</si>
  <si>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</si>
  <si>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</si>
  <si>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31,99</t>
  </si>
  <si>
    <t>USINA DE CONCRETO FIXA, CAPACIDADE NOMINAL DE 90 A 120 M3/H, SEM SILO - JUROS. AF_07/2016</t>
  </si>
  <si>
    <t>USINA MISTURADORA DE SOLOS, CAPACIDADE DE 200 A 500 TON/H, POTENCIA 75KW - DEPRECIAÇÃO. AF_07/2016</t>
  </si>
  <si>
    <t>33,01</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</si>
  <si>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</si>
  <si>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</si>
  <si>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</si>
  <si>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</si>
  <si>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</si>
  <si>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</si>
  <si>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</si>
  <si>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</si>
  <si>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</si>
  <si>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</si>
  <si>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</si>
  <si>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</si>
  <si>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</si>
  <si>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</si>
  <si>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29,98</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</si>
  <si>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</si>
  <si>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</si>
  <si>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</si>
  <si>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</si>
  <si>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0,51</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</si>
  <si>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</si>
  <si>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</si>
  <si>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</si>
  <si>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</si>
  <si>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</si>
  <si>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</si>
  <si>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</si>
  <si>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</si>
  <si>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</si>
  <si>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</si>
  <si>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</si>
  <si>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</si>
  <si>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</si>
  <si>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</si>
  <si>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</si>
  <si>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</si>
  <si>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</si>
  <si>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</si>
  <si>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0,34</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</si>
  <si>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</si>
  <si>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</si>
  <si>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</si>
  <si>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</si>
  <si>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</si>
  <si>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27,04</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</si>
  <si>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</si>
  <si>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</si>
  <si>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33,84</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</si>
  <si>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</si>
  <si>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</si>
  <si>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</si>
  <si>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</si>
  <si>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5,70</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</si>
  <si>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</si>
  <si>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</si>
  <si>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</si>
  <si>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</si>
  <si>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</si>
  <si>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</si>
  <si>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</si>
  <si>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</si>
  <si>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</si>
  <si>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</si>
  <si>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36,50</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</si>
  <si>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</si>
  <si>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</si>
  <si>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</si>
  <si>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</si>
  <si>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</si>
  <si>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5,09</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</si>
  <si>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</si>
  <si>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</si>
  <si>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</si>
  <si>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13,90</t>
  </si>
  <si>
    <t>TRATOR DE PNEUS COM POTÊNCIA DE 122 CV, TRAÇÃO 4X4, COM VASSOURA MECÂNICA ACOPLADA - JUROS. AF_02/2017</t>
  </si>
  <si>
    <t>TRATOR DE PNEUS COM POTÊNCIA DE 122 CV, TRAÇÃO 4X4, COM VASSOURA MECÂNICA ACOPLADA - MANUTENÇÃO. AF_02/2017</t>
  </si>
  <si>
    <t>15,20</t>
  </si>
  <si>
    <t>TRATOR DE PNEUS COM POTÊNCIA DE 122 CV, TRAÇÃO 4X4, COM VASSOURA MECÂNICA ACOPLADA - MATERIAIS NA OPERAÇÃO. AF_02/2017</t>
  </si>
  <si>
    <t>TRATOR DE PNEUS COM POTÊNCIA DE 122 CV, TRAÇÃO 4X4, COM GRADE DE DISCOS ACOPLADA - DEPRECIAÇÃO. AF_02/2017</t>
  </si>
  <si>
    <t>13,77</t>
  </si>
  <si>
    <t>TRATOR DE PNEUS COM POTÊNCIA DE 122 CV, TRAÇÃO 4X4, COM GRADE DE DISCOS ACOPLADA - JUROS. AF_02/2017</t>
  </si>
  <si>
    <t>1,91</t>
  </si>
  <si>
    <t>TRATOR DE PNEUS COM POTÊNCIA DE 122 CV, TRAÇÃO 4X4, COM GRADE DE DISCOS ACOPLADA - MANUTENÇÃO. AF_02/2017</t>
  </si>
  <si>
    <t>15,07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</si>
  <si>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</si>
  <si>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</si>
  <si>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</si>
  <si>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</si>
  <si>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11,64</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</si>
  <si>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</si>
  <si>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</si>
  <si>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19,95</t>
  </si>
  <si>
    <t>CAMINHÃO BASCULANTE 10 M3, TRUCADO, POTÊNCIA 230 CV, INCLUSIVE CAÇAMBA METÁLICA, COM DISTRIBUIDOR DE AGREGADOS ACOPLADO - JUROS. AF_02/2017</t>
  </si>
  <si>
    <t>3,68</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</si>
  <si>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</si>
  <si>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</si>
  <si>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37,41</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</si>
  <si>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</si>
  <si>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</si>
  <si>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</si>
  <si>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</si>
  <si>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1,49</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</si>
  <si>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</si>
  <si>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</si>
  <si>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</si>
  <si>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</si>
  <si>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18,72</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</si>
  <si>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</si>
  <si>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</si>
  <si>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</si>
  <si>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1,69</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</si>
  <si>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</si>
  <si>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</si>
  <si>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</si>
  <si>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30,45</t>
  </si>
  <si>
    <t>1,04</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</si>
  <si>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</si>
  <si>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</si>
  <si>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</si>
  <si>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</si>
  <si>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29,99</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</si>
  <si>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</si>
  <si>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</si>
  <si>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</si>
  <si>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</si>
  <si>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USINA DE MISTURA ASFÁLTICA À QUENTE, TIPO CONTRA FLUXO, PROD 100 A 140 TON/HORA - DEPRECIAÇÃO. AF_12/2019</t>
  </si>
  <si>
    <t>USINA DE MISTURA ASFÁLTICA À QUENTE, TIPO CONTRA FLUXO, PROD 100 A 140 TON/HORA - JUROS. AF_12/2019</t>
  </si>
  <si>
    <t>14,15</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</si>
  <si>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</si>
  <si>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</si>
  <si>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</si>
  <si>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</si>
  <si>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</si>
  <si>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</si>
  <si>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</si>
  <si>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</si>
  <si>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</si>
  <si>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</si>
  <si>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</si>
  <si>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</si>
  <si>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</si>
  <si>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</si>
  <si>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15,65</t>
  </si>
  <si>
    <t>12,43</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</si>
  <si>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</si>
  <si>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</si>
  <si>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16,01</t>
  </si>
  <si>
    <t>FABRICAÇÃO E INSTALAÇÃO DE ESTRUTURA PONTALETADA DE MADEIRA NÃO APARELHADA PARA TELHADOS COM MAIS QUE 2 ÁGUAS E PARA TELHA CERÂMICA OU DE CONCRETO, INCLUSO TRANSPORTE VERTICAL. AF_12/2015</t>
  </si>
  <si>
    <t>23,55</t>
  </si>
  <si>
    <t>35,06</t>
  </si>
  <si>
    <t>16,45</t>
  </si>
  <si>
    <t>10,80</t>
  </si>
  <si>
    <t>12,97</t>
  </si>
  <si>
    <t>28,95</t>
  </si>
  <si>
    <t>26,89</t>
  </si>
  <si>
    <t>37,60</t>
  </si>
  <si>
    <t>40,44</t>
  </si>
  <si>
    <t>20,32</t>
  </si>
  <si>
    <t>35,23</t>
  </si>
  <si>
    <t>100,68</t>
  </si>
  <si>
    <t>47,04</t>
  </si>
  <si>
    <t>10,90</t>
  </si>
  <si>
    <t>13,54</t>
  </si>
  <si>
    <t>19,32</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</si>
  <si>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</si>
  <si>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</si>
  <si>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24,31</t>
  </si>
  <si>
    <t>71,24</t>
  </si>
  <si>
    <t>96,62</t>
  </si>
  <si>
    <t>33,58</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</si>
  <si>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</si>
  <si>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</si>
  <si>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</si>
  <si>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</si>
  <si>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</si>
  <si>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</si>
  <si>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</si>
  <si>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KG</t>
  </si>
  <si>
    <t>8,50</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</si>
  <si>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</si>
  <si>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</si>
  <si>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</si>
  <si>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</si>
  <si>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</si>
  <si>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</si>
  <si>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</si>
  <si>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</si>
  <si>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</si>
  <si>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</si>
  <si>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</si>
  <si>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</si>
  <si>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</si>
  <si>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</si>
  <si>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</si>
  <si>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</si>
  <si>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8,23</t>
  </si>
  <si>
    <t>5,53</t>
  </si>
  <si>
    <t>M3</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</si>
  <si>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</si>
  <si>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</si>
  <si>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</si>
  <si>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</si>
  <si>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</si>
  <si>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</si>
  <si>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</si>
  <si>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</si>
  <si>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</si>
  <si>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</si>
  <si>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</si>
  <si>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</si>
  <si>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</si>
  <si>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</si>
  <si>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</si>
  <si>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</si>
  <si>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</si>
  <si>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84,37</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</si>
  <si>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</si>
  <si>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</si>
  <si>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</si>
  <si>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</si>
  <si>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</si>
  <si>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</si>
  <si>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</si>
  <si>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</si>
  <si>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</si>
  <si>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</si>
  <si>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</si>
  <si>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</si>
  <si>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</si>
  <si>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</si>
  <si>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</si>
  <si>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</si>
  <si>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</si>
  <si>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</si>
  <si>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</si>
  <si>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</si>
  <si>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103,82</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</si>
  <si>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</si>
  <si>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</si>
  <si>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140,48</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</si>
  <si>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</si>
  <si>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</si>
  <si>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</si>
  <si>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</si>
  <si>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</si>
  <si>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</si>
  <si>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</si>
  <si>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</si>
  <si>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</si>
  <si>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</si>
  <si>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</si>
  <si>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</si>
  <si>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</si>
  <si>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</si>
  <si>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</si>
  <si>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</si>
  <si>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</si>
  <si>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</si>
  <si>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</si>
  <si>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</si>
  <si>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</si>
  <si>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152,96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</si>
  <si>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</si>
  <si>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</si>
  <si>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</si>
  <si>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</si>
  <si>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</si>
  <si>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</si>
  <si>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</si>
  <si>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</si>
  <si>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</si>
  <si>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23,10</t>
  </si>
  <si>
    <t>13,25</t>
  </si>
  <si>
    <t>10,37</t>
  </si>
  <si>
    <t>CONCRETAGEM DE CORTINA DE CONTENÇÃO, ATRAVÉS DE BOMBA   LANÇAMENTO, ADENSAMENTO E ACABAMENTO. AF_07/2019</t>
  </si>
  <si>
    <t>GRELHA FF 30X90CM, 135KG, P/ CX RALO COM ASSENTAMENTO DE ARGAMASSA CIMENTO/AREIA 1:4 - FORNECIMENTO E INSTALAÇÃO</t>
  </si>
  <si>
    <t>CAIXA COM GRELHA SIMPLES RETANGULAR, EM CONCRETO PRÉ-MOLDADO, DIMENSÕES INTERNAS: 0,6X1,0X1,0 M. AF_12/2020</t>
  </si>
  <si>
    <t>97934</t>
  </si>
  <si>
    <t>CAIXA COM GRELHA DUPLA RETANGULAR, EM CONCRETO PRÉ-MOLDADO, DIMENSÕES INTERNAS: 0,6X2,2X1,0 M. AF_12/2020</t>
  </si>
  <si>
    <t>97935</t>
  </si>
  <si>
    <t>CAIXA PARA BOCA DE LOBO SIMPLES RETANGULAR, EM CONCRETO PRÉ-MOLDADO, DIMENSÕES INTERNAS: 0,6X1,0X1,2 M. AF_12/2020</t>
  </si>
  <si>
    <t>97936</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</si>
  <si>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</si>
  <si>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</si>
  <si>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</si>
  <si>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</si>
  <si>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</si>
  <si>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</si>
  <si>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</si>
  <si>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</si>
  <si>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</si>
  <si>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</si>
  <si>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</si>
  <si>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</si>
  <si>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</si>
  <si>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</si>
  <si>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</si>
  <si>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</si>
  <si>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</si>
  <si>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</si>
  <si>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</si>
  <si>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</si>
  <si>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</si>
  <si>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</si>
  <si>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</si>
  <si>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</si>
  <si>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</si>
  <si>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</si>
  <si>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</si>
  <si>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</si>
  <si>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</si>
  <si>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</si>
  <si>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</si>
  <si>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</si>
  <si>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</si>
  <si>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</si>
  <si>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</si>
  <si>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</si>
  <si>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</si>
  <si>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</si>
  <si>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</si>
  <si>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</si>
  <si>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</si>
  <si>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</si>
  <si>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</si>
  <si>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</si>
  <si>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</si>
  <si>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</si>
  <si>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</si>
  <si>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</si>
  <si>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</si>
  <si>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</si>
  <si>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</si>
  <si>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</si>
  <si>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</si>
  <si>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</si>
  <si>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</si>
  <si>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</si>
  <si>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</si>
  <si>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</si>
  <si>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</si>
  <si>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</si>
  <si>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</si>
  <si>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</si>
  <si>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</si>
  <si>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</si>
  <si>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</si>
  <si>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</si>
  <si>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</si>
  <si>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</si>
  <si>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</si>
  <si>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</si>
  <si>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</si>
  <si>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</si>
  <si>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</si>
  <si>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</si>
  <si>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</si>
  <si>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</si>
  <si>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</si>
  <si>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</si>
  <si>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</si>
  <si>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</si>
  <si>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</si>
  <si>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</si>
  <si>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</si>
  <si>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</si>
  <si>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</si>
  <si>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</si>
  <si>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</si>
  <si>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</si>
  <si>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</si>
  <si>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</si>
  <si>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</si>
  <si>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</si>
  <si>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</si>
  <si>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</si>
  <si>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</si>
  <si>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</si>
  <si>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</si>
  <si>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</si>
  <si>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</si>
  <si>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</si>
  <si>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</si>
  <si>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</si>
  <si>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</si>
  <si>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</si>
  <si>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</si>
  <si>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</si>
  <si>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</si>
  <si>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</si>
  <si>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</si>
  <si>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</si>
  <si>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</si>
  <si>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</si>
  <si>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</si>
  <si>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</si>
  <si>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</si>
  <si>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</si>
  <si>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</si>
  <si>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</si>
  <si>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</si>
  <si>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</si>
  <si>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</si>
  <si>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</si>
  <si>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</si>
  <si>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</si>
  <si>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</si>
  <si>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</si>
  <si>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</si>
  <si>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</si>
  <si>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</si>
  <si>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</si>
  <si>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</si>
  <si>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</si>
  <si>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</si>
  <si>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</si>
  <si>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</si>
  <si>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</si>
  <si>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</si>
  <si>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</si>
  <si>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</si>
  <si>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426,55</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</si>
  <si>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</si>
  <si>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</si>
  <si>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</si>
  <si>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</si>
  <si>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</si>
  <si>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</si>
  <si>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</si>
  <si>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</si>
  <si>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</si>
  <si>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</si>
  <si>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</si>
  <si>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</si>
  <si>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</si>
  <si>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</si>
  <si>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</si>
  <si>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</si>
  <si>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</si>
  <si>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</si>
  <si>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</si>
  <si>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</si>
  <si>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</si>
  <si>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</si>
  <si>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</si>
  <si>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</si>
  <si>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</si>
  <si>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</si>
  <si>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</si>
  <si>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</si>
  <si>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</si>
  <si>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</si>
  <si>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</si>
  <si>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</si>
  <si>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</si>
  <si>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</si>
  <si>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</si>
  <si>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</si>
  <si>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</si>
  <si>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</si>
  <si>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</si>
  <si>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</si>
  <si>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</si>
  <si>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</si>
  <si>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</si>
  <si>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</si>
  <si>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</si>
  <si>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</si>
  <si>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</si>
  <si>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</si>
  <si>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</si>
  <si>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</si>
  <si>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</si>
  <si>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</si>
  <si>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</si>
  <si>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</si>
  <si>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</si>
  <si>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</si>
  <si>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</si>
  <si>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</si>
  <si>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</si>
  <si>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</si>
  <si>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0,50 M. AF_12/2020</t>
  </si>
  <si>
    <t>101807</t>
  </si>
  <si>
    <t>CAIXA ENTERRADA DISTRIBUIDORA DE VAZÃO (SUMIDOUROS MÚLTIPLOS), RETANGULAR, EM ALVENARIA COM BLOCOS DE CONCRETO, DIMENSÕES INTERNAS: 0,60 X 0,60 X 0,50 M. AF_12/2020</t>
  </si>
  <si>
    <t>101808</t>
  </si>
  <si>
    <t>CAIXA ENTERRADA DISTRIBUIDORA DE VAZÃO (SUMIDOUROS MÚLTIPLOS), RETANGULAR, EM CONCRETO PRÉ-MOLDADO, DIMENSÕES INTERNAS: 0,60 X 0,60 X 0,50 M. AF_12/2020</t>
  </si>
  <si>
    <t>101809</t>
  </si>
  <si>
    <t>BASE PARA POCO DE VISITA RETANGULAR PARA ESGOTO E DRENAGEM, EM CONCRETO ESTRUTURAL, DIMENSÕES INTERNAS DE 90X150 M, PROFUNDIDADE DE 1,25 M, EXCLUINDO TAMPÃO. AF_12/2020</t>
  </si>
  <si>
    <t>102139</t>
  </si>
  <si>
    <t>BASE PARA POÇO DE VISITA CIRCULAR PARA  ESGOTO, EM CONCRETO PRÉ-MOLDADO, DIÂMETRO INTERNO = 1,2 M, PROFUNDIDADE = 1,45 M, EXCLUINDO TAMPÃO. AF_12/2020</t>
  </si>
  <si>
    <t>102141</t>
  </si>
  <si>
    <t>BASE PARA POÇO DE VISITA CIRCULAR PARA  ESGOTO, EM CONCRETO PRÉ-MOLDADO, DIÂMETRO INTERNO = 1,5 M, PROFUNDIDADE = 1,45 M, EXCLUINDO TAMPÃO. AF_12/2020</t>
  </si>
  <si>
    <t>102142</t>
  </si>
  <si>
    <t>BASE PARA POÇO DE VISITA CIRCULAR PARA DRENAGEM, EM CONCRETO PRÉ-MOLDADO, DIÂMETRO INTERNO = 1,5 M, PROFUNDIDADE = 1,45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</si>
  <si>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</si>
  <si>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</si>
  <si>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</si>
  <si>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</si>
  <si>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34,91</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</si>
  <si>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</si>
  <si>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</si>
  <si>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</si>
  <si>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53,14</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</si>
  <si>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</si>
  <si>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</si>
  <si>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</si>
  <si>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</si>
  <si>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</si>
  <si>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</si>
  <si>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</si>
  <si>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</si>
  <si>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38,77</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</si>
  <si>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</si>
  <si>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</si>
  <si>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</si>
  <si>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</si>
  <si>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</si>
  <si>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69,64</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</si>
  <si>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</si>
  <si>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</si>
  <si>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</si>
  <si>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38,13</t>
  </si>
  <si>
    <t>EXECUÇÃO DE SARJETA DE CONCRETO USINADO, MOLDADA  IN LOCO  EM TRECHO CURVO, 45 CM BASE X 10 CM ALTURA. AF_06/2016</t>
  </si>
  <si>
    <t>46,62</t>
  </si>
  <si>
    <t>EXECUÇÃO DE SARJETA DE CONCRETO USINADO, MOLDADA  IN LOCO  EM TRECHO RETO, 60 CM BASE X 10 CM ALTURA. AF_06/2016</t>
  </si>
  <si>
    <t>45,46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</si>
  <si>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</si>
  <si>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</si>
  <si>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</si>
  <si>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</si>
  <si>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</si>
  <si>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</si>
  <si>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</si>
  <si>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19,56</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</si>
  <si>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</si>
  <si>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</si>
  <si>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</si>
  <si>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</si>
  <si>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</si>
  <si>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</si>
  <si>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</si>
  <si>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20,67</t>
  </si>
  <si>
    <t>ESCORAMENTO DE VALA, TIPO DESCONTÍNUO, COM PROFUNDIDADE DE 3,0 A 4,5 M, LARGURA MAIOR OU IGUAL A 1,5 E MENOR QUE 2,5 M. AF_08/2020</t>
  </si>
  <si>
    <t>ESCORAMENTO DE VALA, TIPO CONTÍNUO, COM PROFUNDIDADE DE 0 A 1,5 M, LARGURA MENOR QUE 1,5 M. AF_08/2020</t>
  </si>
  <si>
    <t>46,94</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</si>
  <si>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</si>
  <si>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</si>
  <si>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</si>
  <si>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50,91</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</si>
  <si>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</si>
  <si>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</si>
  <si>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</si>
  <si>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</si>
  <si>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</si>
  <si>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48,84</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</si>
  <si>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</si>
  <si>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</si>
  <si>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34,33</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</si>
  <si>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</si>
  <si>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</si>
  <si>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</si>
  <si>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</si>
  <si>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</si>
  <si>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14,76</t>
  </si>
  <si>
    <t>ESCORAMENTO DE VALA, TIPO BLINDAGEM, COM PROFUNDIDADE DE 3,0 A 4,5 M, LARGURA MENOR QUE 1,5 M - EXECUÇÃO, NÃO INCLUI MATERIAL. AF_08/2020</t>
  </si>
  <si>
    <t>5,86</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</si>
  <si>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</si>
  <si>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</si>
  <si>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</si>
  <si>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</si>
  <si>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</si>
  <si>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</si>
  <si>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</si>
  <si>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</si>
  <si>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</si>
  <si>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</si>
  <si>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</si>
  <si>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</si>
  <si>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</si>
  <si>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</si>
  <si>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</si>
  <si>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</si>
  <si>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</si>
  <si>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</si>
  <si>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</si>
  <si>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</si>
  <si>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</si>
  <si>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</si>
  <si>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93,90</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</si>
  <si>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</si>
  <si>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</si>
  <si>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</si>
  <si>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</si>
  <si>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</si>
  <si>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</si>
  <si>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</si>
  <si>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</si>
  <si>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</si>
  <si>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</si>
  <si>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</si>
  <si>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</si>
  <si>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</si>
  <si>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</si>
  <si>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</si>
  <si>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</si>
  <si>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</si>
  <si>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</si>
  <si>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</si>
  <si>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</si>
  <si>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</si>
  <si>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</si>
  <si>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</si>
  <si>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</si>
  <si>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</si>
  <si>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</si>
  <si>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</si>
  <si>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</si>
  <si>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</si>
  <si>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</si>
  <si>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</si>
  <si>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</si>
  <si>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</si>
  <si>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</si>
  <si>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</si>
  <si>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</si>
  <si>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</si>
  <si>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</si>
  <si>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</si>
  <si>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</si>
  <si>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</si>
  <si>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</si>
  <si>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</si>
  <si>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</si>
  <si>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</si>
  <si>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</si>
  <si>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</si>
  <si>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</si>
  <si>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</si>
  <si>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</si>
  <si>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</si>
  <si>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</si>
  <si>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</si>
  <si>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</si>
  <si>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</si>
  <si>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</si>
  <si>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</si>
  <si>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</si>
  <si>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</si>
  <si>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</si>
  <si>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</si>
  <si>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</si>
  <si>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</si>
  <si>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</si>
  <si>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</si>
  <si>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</si>
  <si>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</si>
  <si>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</si>
  <si>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</si>
  <si>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</si>
  <si>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</si>
  <si>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</si>
  <si>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</si>
  <si>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</si>
  <si>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</si>
  <si>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</si>
  <si>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</si>
  <si>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</si>
  <si>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</si>
  <si>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</si>
  <si>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51,57</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</si>
  <si>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</si>
  <si>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</si>
  <si>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62,07</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</si>
  <si>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</si>
  <si>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</si>
  <si>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</si>
  <si>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</si>
  <si>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</si>
  <si>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</si>
  <si>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</si>
  <si>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</si>
  <si>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</si>
  <si>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</si>
  <si>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</si>
  <si>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</si>
  <si>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</si>
  <si>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</si>
  <si>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</si>
  <si>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</si>
  <si>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DE ALTURA, MONTANTES TUBULARES DE 1.1/2 ESPAÇADOS DE 1,20M, TRAVESSA SUPERIOR DE 2, GRADIL FORMADO POR BARRAS CHATAS EM FERRO DE 32X4,8MM, FIXADO COM CHUMBADOR MECÂNICO. AF_04/2019_P</t>
  </si>
  <si>
    <t>69,70</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</si>
  <si>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</si>
  <si>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</si>
  <si>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</si>
  <si>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</si>
  <si>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</si>
  <si>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</si>
  <si>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</si>
  <si>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</si>
  <si>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</si>
  <si>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</si>
  <si>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</si>
  <si>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</si>
  <si>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</si>
  <si>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</si>
  <si>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</si>
  <si>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</si>
  <si>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</si>
  <si>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</si>
  <si>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</si>
  <si>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</si>
  <si>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</si>
  <si>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</si>
  <si>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</si>
  <si>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</si>
  <si>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</si>
  <si>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</si>
  <si>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</si>
  <si>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</si>
  <si>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</si>
  <si>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</si>
  <si>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</si>
  <si>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</si>
  <si>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</si>
  <si>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</si>
  <si>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</si>
  <si>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</si>
  <si>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</si>
  <si>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</si>
  <si>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</si>
  <si>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</si>
  <si>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t>
  </si>
  <si>
    <t>102162</t>
  </si>
  <si>
    <t>INSTALAÇÃO DE VIDRO LISO INCOLOR, E = 4 MM, EM ESQUADRIA DE ALUMÍNIO OU PVC, FIXADO COM BAGUETE. AF_01/2021_P</t>
  </si>
  <si>
    <t>102163</t>
  </si>
  <si>
    <t>INSTALAÇÃO DE VIDRO LISO FUME, E = 4 MM, EM ESQUADRIA DE ALUMÍNIO OU PVC, FIXADO COM BAGUETE. AF_01/2021_P</t>
  </si>
  <si>
    <t>102164</t>
  </si>
  <si>
    <t>INSTALAÇÃO DE VIDRO LISO INCOLOR, E = 5 MM, EM ESQUADRIA DE ALUMÍNIO OU PVC, FIXADO COM BAGUETE. AF_01/2021_P</t>
  </si>
  <si>
    <t>102165</t>
  </si>
  <si>
    <t>INSTALAÇÃO DE VIDRO LISO FUME, E = 5 MM, EM ESQUADRIA DE ALUMÍNIO OU PVC, FIXADO COM BAGUETE. AF_01/2021_P</t>
  </si>
  <si>
    <t>102166</t>
  </si>
  <si>
    <t>INSTALAÇÃO DE VIDRO LISO INCOLOR, E = 6 MM, EM ESQUADRIA DE ALUMÍNIO OU PVC, FIXADO COM BAGUETE. AF_01/2021_P</t>
  </si>
  <si>
    <t>102167</t>
  </si>
  <si>
    <t>INSTALAÇÃO DE VIDRO LISO FUME, E = 6 MM, EM ESQUADRIA DE ALUMÍNIO OU PVC, FIXADO COM BAGUETE. AF_01/2021_P</t>
  </si>
  <si>
    <t>102168</t>
  </si>
  <si>
    <t>INSTALAÇÃO DE VIDRO LISO INCOLOR, E = 8 MM, EM ESQUADRIA DE ALUMÍNIO OU PVC, FIXADO COM BAGUETE. AF_01/2021_P</t>
  </si>
  <si>
    <t>102169</t>
  </si>
  <si>
    <t>INSTALAÇÃO DE VIDRO LISO INCOLOR, E = 10 MM, EM ESQUADRIA DE ALUMÍNIO OU PVC, FIXADO COM BAGUETE. AF_01/2021_P</t>
  </si>
  <si>
    <t>102170</t>
  </si>
  <si>
    <t>INSTALAÇÃO DE VIDRO IMPRESSO, E = 4 MM, EM ESQUADRIA DE ALUMÍNIO OU PVC, FIXADO COM BAGUETE. AF_01/2021_P</t>
  </si>
  <si>
    <t>102171</t>
  </si>
  <si>
    <t>INSTALAÇÃO DE VIDRO ARAMADO, E = 6 MM, EM ESQUADRIA DE ALUMÍNIO OU PVC, FIXADO COM BAGUETE. AF_01/2021_P</t>
  </si>
  <si>
    <t>102172</t>
  </si>
  <si>
    <t>INSTALAÇÃO DE VIDRO ARAMADO, E = 7 MM, EM ESQUADRIA DE ALUMÍNIO OU PVC, FIXADO COM BAGUETE. AF_01/2021_P</t>
  </si>
  <si>
    <t>102176</t>
  </si>
  <si>
    <t>INSTALAÇÃO DE VIDRO LAMINADO, E = 8 MM (4+4), ENCAIXADO EM PERFIL U. AF_01/2021_P</t>
  </si>
  <si>
    <t>102177</t>
  </si>
  <si>
    <t>INSTALAÇÃO DE VIDRO LAMINADO, E = 12 MM (4+4+4), ENCAIXADO EM PERFIL U. AF_01/2021_P</t>
  </si>
  <si>
    <t>102178</t>
  </si>
  <si>
    <t>INSTALAÇÃO DE VIDRO LAMINADO, E = 15 MM (5+5+5), ENCAIXADO EM PERFIL U. AF_01/2021_P</t>
  </si>
  <si>
    <t>102179</t>
  </si>
  <si>
    <t>INSTALAÇÃO DE VIDRO TEMPERADO, E = 6 MM, ENCAIXADO EM PERFIL U. AF_01/2021_P</t>
  </si>
  <si>
    <t>102180</t>
  </si>
  <si>
    <t>INSTALAÇÃO DE VIDRO TEMPERADO, E = 8 MM, ENCAIXADO EM PERFIL U. AF_01/2021_P</t>
  </si>
  <si>
    <t>102181</t>
  </si>
  <si>
    <t>INSTALAÇÃO DE VIDRO TEMPERADO, E = 10 MM, ENCAIXADO EM PERFIL U. AF_01/2021_P</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</si>
  <si>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</si>
  <si>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</si>
  <si>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</si>
  <si>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</si>
  <si>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</si>
  <si>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</si>
  <si>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</si>
  <si>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</si>
  <si>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</si>
  <si>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</si>
  <si>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</si>
  <si>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</si>
  <si>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16,06</t>
  </si>
  <si>
    <t>102192</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</si>
  <si>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</si>
  <si>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</si>
  <si>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</si>
  <si>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</si>
  <si>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</si>
  <si>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</si>
  <si>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</si>
  <si>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</si>
  <si>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</si>
  <si>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</si>
  <si>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</si>
  <si>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</si>
  <si>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</si>
  <si>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</si>
  <si>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</si>
  <si>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</si>
  <si>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</si>
  <si>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</si>
  <si>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</si>
  <si>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</si>
  <si>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</si>
  <si>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</si>
  <si>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</si>
  <si>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</si>
  <si>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</si>
  <si>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25,70</t>
  </si>
  <si>
    <t>44,39</t>
  </si>
  <si>
    <t>5,27</t>
  </si>
  <si>
    <t>6,10</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</si>
  <si>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</si>
  <si>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</si>
  <si>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</si>
  <si>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</si>
  <si>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</si>
  <si>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</si>
  <si>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</si>
  <si>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</si>
  <si>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</si>
  <si>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10,11</t>
  </si>
  <si>
    <t>ESTACA METÁLICA PARA FUNDAÇÃO, UTILIZANDO PERFIL LAMINADO HP310X79 (EXCLUSIVE MOBILIZAÇÃO E DESMOBILIZAÇÃO). AF_01/2020</t>
  </si>
  <si>
    <t>ESTACA METÁLICA PARA CONTENÇÃO, UTILIZANDO PERFIL LAMINADO W250X32,7 (EXCLUSIVE MOBILIZAÇÃO E DESMOBILIZAÇÃO). AF_01/2020</t>
  </si>
  <si>
    <t>9,63</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</si>
  <si>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</si>
  <si>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</si>
  <si>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</si>
  <si>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</si>
  <si>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</si>
  <si>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</si>
  <si>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</si>
  <si>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</si>
  <si>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</si>
  <si>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</si>
  <si>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</si>
  <si>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20,89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</si>
  <si>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</si>
  <si>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</si>
  <si>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</si>
  <si>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</si>
  <si>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95,61</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</si>
  <si>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</si>
  <si>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</si>
  <si>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</si>
  <si>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</si>
  <si>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</si>
  <si>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CAMADA SEPARADORA PARA EXECUÇÃO DE RADIER, EM LONA PLÁSTICA. AF_09/2017</t>
  </si>
  <si>
    <t>ARMAÇÃO PARA EXECUÇÃO DE RADIER, COM USO DE TELA Q-92. AF_09/2017</t>
  </si>
  <si>
    <t>ARMAÇÃO PARA EXECUÇÃO DE RADIER, COM USO DE TELA Q-113. AF_09/2017</t>
  </si>
  <si>
    <t>12,04</t>
  </si>
  <si>
    <t>ARMAÇÃO PARA EXECUÇÃO DE RADIER, COM USO DE TELA Q-138. AF_09/2017</t>
  </si>
  <si>
    <t>ARMAÇÃO PARA EXECUÇÃO DE RADIER, COM USO DE TELA Q-159. AF_09/2017</t>
  </si>
  <si>
    <t>ARMAÇÃO PARA EXECUÇÃO DE RADIER, COM USO DE TELA Q-196. AF_09/2017</t>
  </si>
  <si>
    <t>11,10</t>
  </si>
  <si>
    <t>ARMAÇÃO PARA EXECUÇÃO DE RADIER, COM USO DE TELA Q-283.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</si>
  <si>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</si>
  <si>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</si>
  <si>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</si>
  <si>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</si>
  <si>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</si>
  <si>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</si>
  <si>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</si>
  <si>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15,78</t>
  </si>
  <si>
    <t>19,25</t>
  </si>
  <si>
    <t>14,48</t>
  </si>
  <si>
    <t>15,47</t>
  </si>
  <si>
    <t>12,34</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</si>
  <si>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</si>
  <si>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</si>
  <si>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</si>
  <si>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</si>
  <si>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</si>
  <si>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</si>
  <si>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40,13</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</si>
  <si>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</si>
  <si>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</si>
  <si>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</si>
  <si>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</si>
  <si>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20,71</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</si>
  <si>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</si>
  <si>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</si>
  <si>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</si>
  <si>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</si>
  <si>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86,78</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</si>
  <si>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</si>
  <si>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</si>
  <si>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</si>
  <si>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</si>
  <si>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</si>
  <si>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</si>
  <si>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</si>
  <si>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</si>
  <si>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</si>
  <si>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37,88</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</si>
  <si>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</si>
  <si>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</si>
  <si>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</si>
  <si>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45,45</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</si>
  <si>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</si>
  <si>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</si>
  <si>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</si>
  <si>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</si>
  <si>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40,99</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</si>
  <si>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</si>
  <si>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</si>
  <si>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</si>
  <si>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</si>
  <si>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</si>
  <si>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</si>
  <si>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</si>
  <si>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</si>
  <si>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</si>
  <si>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</si>
  <si>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96,99</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</si>
  <si>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</si>
  <si>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</si>
  <si>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</si>
  <si>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</si>
  <si>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</si>
  <si>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75,82</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</si>
  <si>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</si>
  <si>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</si>
  <si>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</si>
  <si>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</si>
  <si>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</si>
  <si>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</si>
  <si>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</si>
  <si>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</si>
  <si>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</si>
  <si>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</si>
  <si>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</si>
  <si>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</si>
  <si>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</si>
  <si>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</si>
  <si>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</si>
  <si>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</si>
  <si>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57,46</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</si>
  <si>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</si>
  <si>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</si>
  <si>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</si>
  <si>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</si>
  <si>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</si>
  <si>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</si>
  <si>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</si>
  <si>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</si>
  <si>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</si>
  <si>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40,79</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</si>
  <si>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</si>
  <si>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</si>
  <si>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</si>
  <si>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</si>
  <si>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</si>
  <si>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</si>
  <si>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36,21</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</si>
  <si>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</si>
  <si>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</si>
  <si>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</si>
  <si>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</si>
  <si>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</si>
  <si>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</si>
  <si>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28,62</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</si>
  <si>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</si>
  <si>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</si>
  <si>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23,69</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</si>
  <si>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</si>
  <si>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</si>
  <si>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</si>
  <si>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</si>
  <si>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</si>
  <si>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</si>
  <si>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</si>
  <si>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</si>
  <si>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</si>
  <si>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</si>
  <si>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</si>
  <si>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</si>
  <si>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</si>
  <si>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</si>
  <si>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</si>
  <si>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</si>
  <si>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</si>
  <si>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</si>
  <si>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</si>
  <si>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</si>
  <si>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</si>
  <si>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</si>
  <si>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</si>
  <si>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</si>
  <si>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</si>
  <si>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</si>
  <si>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</si>
  <si>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</si>
  <si>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</si>
  <si>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</si>
  <si>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</si>
  <si>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</si>
  <si>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</si>
  <si>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</si>
  <si>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</si>
  <si>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</si>
  <si>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</si>
  <si>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</si>
  <si>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</si>
  <si>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</si>
  <si>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</si>
  <si>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</si>
  <si>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</si>
  <si>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</si>
  <si>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</si>
  <si>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</si>
  <si>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</si>
  <si>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</si>
  <si>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</si>
  <si>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</si>
  <si>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</si>
  <si>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</si>
  <si>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</si>
  <si>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</si>
  <si>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</si>
  <si>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</si>
  <si>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</si>
  <si>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</si>
  <si>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</si>
  <si>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</si>
  <si>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</si>
  <si>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</si>
  <si>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</si>
  <si>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</si>
  <si>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</si>
  <si>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</si>
  <si>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</si>
  <si>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</si>
  <si>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</si>
  <si>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</si>
  <si>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</si>
  <si>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124,75</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</si>
  <si>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</si>
  <si>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</si>
  <si>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</si>
  <si>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</si>
  <si>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</si>
  <si>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</si>
  <si>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138,02</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</si>
  <si>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</si>
  <si>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</si>
  <si>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</si>
  <si>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</si>
  <si>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</si>
  <si>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</si>
  <si>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</si>
  <si>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</si>
  <si>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</si>
  <si>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</si>
  <si>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</si>
  <si>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</si>
  <si>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</si>
  <si>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</si>
  <si>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</si>
  <si>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</si>
  <si>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</si>
  <si>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</si>
  <si>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</si>
  <si>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</si>
  <si>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</si>
  <si>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</si>
  <si>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</si>
  <si>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</si>
  <si>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</si>
  <si>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</si>
  <si>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</si>
  <si>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</si>
  <si>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</si>
  <si>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</si>
  <si>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</si>
  <si>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</si>
  <si>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</si>
  <si>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</si>
  <si>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</si>
  <si>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</si>
  <si>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</si>
  <si>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</si>
  <si>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</si>
  <si>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</si>
  <si>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</si>
  <si>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</si>
  <si>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</si>
  <si>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</si>
  <si>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AF_01/2015</t>
  </si>
  <si>
    <t>ARMAÇÃO VERTICAL DE ALVENARIA ESTRUTURAL; DIÂMETRO DE 12,5 MM. AF_01/2015</t>
  </si>
  <si>
    <t>ARMAÇÃO DE CINTA DE ALVENARIA ESTRUTURAL; DIÂMETRO DE 10,0 MM. AF_01/2015</t>
  </si>
  <si>
    <t>9,88</t>
  </si>
  <si>
    <t>ARMAÇÃO DE VERGA E CONTRAVERGA DE ALVENARIA ESTRUTURAL; DIÂMETRO DE 8,0 MM. AF_01/2015</t>
  </si>
  <si>
    <t>13,58</t>
  </si>
  <si>
    <t>ARMAÇÃO DE VERGA E CONTRAVERGA DE ALVENARIA ESTRUTURAL; DIÂMETRO DE 10,0 MM. AF_01/2015</t>
  </si>
  <si>
    <t>9,10</t>
  </si>
  <si>
    <t>11,86</t>
  </si>
  <si>
    <t>ARMAÇÃO DE PILAR OU VIGA DE UMA ESTRUTURA CONVENCIONAL DE CONCRETO ARMADO EM UM EDIFÍCIO DE MÚLTIPLOS PAVIMENTOS UTILIZANDO AÇO CA-60 DE 5,0 MM - MONTAGEM. AF_12/2015</t>
  </si>
  <si>
    <t>13,43</t>
  </si>
  <si>
    <t>ARMAÇÃO DE PILAR OU VIGA DE UMA ESTRUTURA CONVENCIONAL DE CONCRETO ARMADO EM UM EDIFÍCIO DE MÚLTIPLOS PAVIMENTOS UTILIZANDO AÇO CA-50 DE 6,3 MM - MONTAGEM. AF_12/2015</t>
  </si>
  <si>
    <t>12,95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</si>
  <si>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</si>
  <si>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</si>
  <si>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11,16</t>
  </si>
  <si>
    <t>ARMAÇÃO DE PILAR OU VIGA DE UMA ESTRUTURA CONVENCIONAL DE CONCRETO ARMADO EM UM EDIFÍCIO DE MÚLTIPLOS PAVIMENTOS UTILIZANDO AÇO CA-50 DE 12,5 MM - MONTAGEM. AF_12/2015</t>
  </si>
  <si>
    <t>9,46</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</si>
  <si>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</si>
  <si>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</si>
  <si>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</si>
  <si>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10,13</t>
  </si>
  <si>
    <t>ARMAÇÃO DE LAJE DE UMA ESTRUTURA CONVENCIONAL DE CONCRETO ARMADO EM UM EDIFÍCIO DE MÚLTIPLOS PAVIMENTOS UTILIZANDO AÇO CA-60 DE 4,2 MM - MONTAGEM. AF_12/2015</t>
  </si>
  <si>
    <t>13,59</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</si>
  <si>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</si>
  <si>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</si>
  <si>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12,10</t>
  </si>
  <si>
    <t>ARMAÇÃO DE LAJE DE UMA ESTRUTURA CONVENCIONAL DE CONCRETO ARMADO EM UM EDIFÍCIO DE MÚLTIPLOS PAVIMENTOS UTILIZANDO AÇO CA-50 DE 8,0 MM - MONTAGEM. AF_12/2015</t>
  </si>
  <si>
    <t>11,71</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</si>
  <si>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</si>
  <si>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</si>
  <si>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</si>
  <si>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</si>
  <si>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</si>
  <si>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</si>
  <si>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14,65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</si>
  <si>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</si>
  <si>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</si>
  <si>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</si>
  <si>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10,15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</si>
  <si>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</si>
  <si>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</si>
  <si>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</si>
  <si>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10,32</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</si>
  <si>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</si>
  <si>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</si>
  <si>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</si>
  <si>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</si>
  <si>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</si>
  <si>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11,26</t>
  </si>
  <si>
    <t>ARMAÇÃO DE LAJE DE UMA ESTRUTURA CONVENCIONAL DE CONCRETO ARMADO EM UMA EDIFICAÇÃO TÉRREA OU SOBRADO UTILIZANDO AÇO CA-50 DE 12,5 MM - MONTAGEM. AF_12/2015</t>
  </si>
  <si>
    <t>9,52</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</si>
  <si>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</si>
  <si>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</si>
  <si>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10,29</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</si>
  <si>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</si>
  <si>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</si>
  <si>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</si>
  <si>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</si>
  <si>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</si>
  <si>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8,17</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</si>
  <si>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</si>
  <si>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</si>
  <si>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</si>
  <si>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</si>
  <si>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10,49</t>
  </si>
  <si>
    <t>CORTE E DOBRA DE AÇO CA-60, DIÂMETRO DE 5,0 MM, UTILIZADO EM LAJE. AF_12/2015</t>
  </si>
  <si>
    <t>9,72</t>
  </si>
  <si>
    <t>CORTE E DOBRA DE AÇO CA-50, DIÂMETRO DE 6,3 MM, UTILIZADO EM LAJE. AF_12/2015</t>
  </si>
  <si>
    <t>10,10</t>
  </si>
  <si>
    <t>CORTE E DOBRA DE AÇO CA-50, DIÂMETRO DE 8,0 MM, UTILIZADO EM LAJE. AF_12/2015</t>
  </si>
  <si>
    <t>CORTE E DOBRA DE AÇO CA-50, DIÂMETRO DE 10,0 MM, UTILIZADO EM LAJE. AF_12/2015</t>
  </si>
  <si>
    <t>9,45</t>
  </si>
  <si>
    <t>CORTE E DOBRA DE AÇO CA-50, DIÂMETRO DE 12,5 MM, UTILIZADO EM LAJE. AF_12/2015</t>
  </si>
  <si>
    <t>CORTE E DOBRA DE AÇO CA-50, DIÂMETRO DE 16,0 MM, UTILIZADO EM LAJE. AF_12/2015</t>
  </si>
  <si>
    <t>8,07</t>
  </si>
  <si>
    <t>CORTE E DOBRA DE AÇO CA-50, DIÂMETRO DE 20,0 MM, UTILIZADO EM LAJE. AF_12/2015</t>
  </si>
  <si>
    <t>CORTE E DOBRA DE AÇO CA-25, DIÂMETRO DE 6,3 MM. AF_12/2015</t>
  </si>
  <si>
    <t>CORTE E DOBRA DE AÇO CA-25, DIÂMETRO DE 8,0 MM. AF_12/2015</t>
  </si>
  <si>
    <t>9,38</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</si>
  <si>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</si>
  <si>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</si>
  <si>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</si>
  <si>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</si>
  <si>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</si>
  <si>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10,25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</si>
  <si>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</si>
  <si>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</si>
  <si>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</si>
  <si>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</si>
  <si>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</si>
  <si>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</si>
  <si>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</si>
  <si>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</si>
  <si>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14,54</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</si>
  <si>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</si>
  <si>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</si>
  <si>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13,00</t>
  </si>
  <si>
    <t>ARMAÇÃO DE ESTRUTURAS DE CONCRETO ARMADO, EXCETO VIGAS, PILARES, LAJES E FUNDAÇÕES, UTILIZANDO AÇO CA-50 DE 10,0 MM - MONTAGEM. AF_12/2015</t>
  </si>
  <si>
    <t>11,63</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</si>
  <si>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</si>
  <si>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</si>
  <si>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9,32</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</si>
  <si>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</si>
  <si>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</si>
  <si>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</si>
  <si>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8,46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</si>
  <si>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</si>
  <si>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</si>
  <si>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</si>
  <si>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</si>
  <si>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</si>
  <si>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</si>
  <si>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</si>
  <si>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</si>
  <si>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10,45</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</si>
  <si>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</si>
  <si>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</si>
  <si>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</si>
  <si>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</si>
  <si>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</si>
  <si>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</si>
  <si>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</si>
  <si>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</si>
  <si>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</si>
  <si>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</si>
  <si>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</si>
  <si>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</si>
  <si>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</si>
  <si>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</si>
  <si>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</si>
  <si>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</si>
  <si>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</si>
  <si>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</si>
  <si>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</si>
  <si>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</si>
  <si>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</si>
  <si>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</si>
  <si>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</si>
  <si>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</si>
  <si>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10,83</t>
  </si>
  <si>
    <t>ARMAÇÃO DE BLOCO, VIGA BALDRAME OU SAPATA UTILIZANDO AÇO CA-50 DE 25 MM - MONTAGEM. AF_06/2017</t>
  </si>
  <si>
    <t>9,03</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</si>
  <si>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</si>
  <si>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</si>
  <si>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</si>
  <si>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</si>
  <si>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</si>
  <si>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</si>
  <si>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</si>
  <si>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</si>
  <si>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</si>
  <si>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</si>
  <si>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</si>
  <si>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</si>
  <si>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</si>
  <si>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</si>
  <si>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</si>
  <si>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</si>
  <si>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</si>
  <si>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</si>
  <si>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</si>
  <si>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</si>
  <si>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</si>
  <si>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</si>
  <si>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</si>
  <si>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</si>
  <si>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</si>
  <si>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</si>
  <si>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</si>
  <si>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</si>
  <si>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</si>
  <si>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</si>
  <si>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</si>
  <si>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387,44</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</si>
  <si>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</si>
  <si>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</si>
  <si>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</si>
  <si>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</si>
  <si>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</si>
  <si>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27,06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</si>
  <si>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</si>
  <si>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</si>
  <si>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</si>
  <si>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</si>
  <si>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</si>
  <si>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</si>
  <si>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</si>
  <si>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</si>
  <si>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</si>
  <si>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</si>
  <si>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</si>
  <si>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44,48</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</si>
  <si>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</si>
  <si>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</si>
  <si>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</si>
  <si>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</si>
  <si>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</si>
  <si>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</si>
  <si>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</si>
  <si>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33,97</t>
  </si>
  <si>
    <t>VERGA MOLDADA IN LOCO COM UTILIZAÇÃO DE BLOCOS CANALETA PARA JANELAS COM MAIS DE 1,5 M DE VÃO. AF_03/2016</t>
  </si>
  <si>
    <t>36,08</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</si>
  <si>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</si>
  <si>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</si>
  <si>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</si>
  <si>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</si>
  <si>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</si>
  <si>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61,37</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</si>
  <si>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</si>
  <si>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</si>
  <si>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</si>
  <si>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</si>
  <si>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2,36</t>
  </si>
  <si>
    <t>FIXAÇÃO (ENCUNHAMENTO) DE ALVENARIA DE VEDAÇÃO COM ARGAMASSA APLICADA COM COLHER. AF_03/2016</t>
  </si>
  <si>
    <t>FIXAÇÃO (ENCUNHAMENTO) DE ALVENARIA DE VEDAÇÃO COM TIJOLO MACIÇO. AF_03/2016</t>
  </si>
  <si>
    <t>20,57</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</si>
  <si>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</si>
  <si>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</si>
  <si>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</si>
  <si>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29,73</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</si>
  <si>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</si>
  <si>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</si>
  <si>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</si>
  <si>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</si>
  <si>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</si>
  <si>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</si>
  <si>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</si>
  <si>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</si>
  <si>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</si>
  <si>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</si>
  <si>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</si>
  <si>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</si>
  <si>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</si>
  <si>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</si>
  <si>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</si>
  <si>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</si>
  <si>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</si>
  <si>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76,01</t>
  </si>
  <si>
    <t>CONTENÇÃO EM CORTINA COM ESTACAS ESPAÇADAS COM 30 CM DE DIÂMETRO E PROFUNDIDADE MAIOR QUE 15 M. AF_06/2018</t>
  </si>
  <si>
    <t>70,13</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</si>
  <si>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</si>
  <si>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</si>
  <si>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</si>
  <si>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</si>
  <si>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</si>
  <si>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</si>
  <si>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98,04</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</si>
  <si>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</si>
  <si>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</si>
  <si>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</si>
  <si>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</si>
  <si>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</si>
  <si>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</si>
  <si>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</si>
  <si>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</si>
  <si>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</si>
  <si>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45,34</t>
  </si>
  <si>
    <t>SOLDA DE TOPO EM CHAPA/PERFIL/TUBO DE AÇO CHANFRADO, ESPESSURA=5/16''. AF_06/2018</t>
  </si>
  <si>
    <t>53,48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</si>
  <si>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</si>
  <si>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</si>
  <si>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</si>
  <si>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</si>
  <si>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</si>
  <si>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</si>
  <si>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</si>
  <si>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</si>
  <si>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16,27</t>
  </si>
  <si>
    <t>CONTRAVENTAMENTO COM CANTONEIRAS DE AÇO, ABAS IGUAIS, COM CONEXÕES PARAFUSADAS, INCLUSOS MÃO DE OBRA, TRANSPORTE E IÇAMENTO UTILIZANDO GUINDASTE, PARA EDIFÍCIOS DE 3 A 5 PAVIMENTOS - FORNECIMENTO E INSTALAÇÃO. AF_01/2020_P</t>
  </si>
  <si>
    <t>16,46</t>
  </si>
  <si>
    <t>CONTRAVENTAMENTO COM CANTONEIRAS DE AÇO, ABAS IGUAIS, COM CONEXÕES PARAFUSADAS, INCLUSOS MÃO DE OBRA, TRANSPORTE E IÇAMENTO UTILIZANDO GRUA, PARA EDIFÍCIOS DE 6 A 10 PAVIMENTOS - FORNECIMENTO E INSTALAÇÃO. AF_01/2020_P</t>
  </si>
  <si>
    <t>19,35</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</si>
  <si>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</si>
  <si>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</si>
  <si>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</si>
  <si>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</si>
  <si>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14,46</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</si>
  <si>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</si>
  <si>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</si>
  <si>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</si>
  <si>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</si>
  <si>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</si>
  <si>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31,13</t>
  </si>
  <si>
    <t>37,20</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</si>
  <si>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</si>
  <si>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</si>
  <si>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</si>
  <si>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</si>
  <si>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</si>
  <si>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33,43</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</si>
  <si>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</si>
  <si>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</si>
  <si>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</si>
  <si>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</si>
  <si>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</si>
  <si>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</si>
  <si>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</si>
  <si>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54,70</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</si>
  <si>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</si>
  <si>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</si>
  <si>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</si>
  <si>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</si>
  <si>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</si>
  <si>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44,16</t>
  </si>
  <si>
    <t>ELETRODUTO FLEXÍVEL CORRUGADO, PVC, DN 20 MM (1/2"), PARA CIRCUITOS TERMINAIS, INSTALADO EM FORRO - FORNECIMENTO E INSTALAÇÃO. AF_12/2015</t>
  </si>
  <si>
    <t>6,68</t>
  </si>
  <si>
    <t>ELETRODUTO FLEXÍVEL CORRUGADO, PVC, DN 25 MM (3/4"), PARA CIRCUITOS TERMINAIS, INSTALADO EM FORRO - FORNECIMENTO E INSTALAÇÃO. AF_12/2015</t>
  </si>
  <si>
    <t>7,03</t>
  </si>
  <si>
    <t>7,96</t>
  </si>
  <si>
    <t>ELETRODUTO FLEXÍVEL CORRUGADO, PVC, DN 32 MM (1"), PARA CIRCUITOS TERMINAIS, INSTALADO EM FORRO - FORNECIMENTO E INSTALAÇÃO. AF_12/2015</t>
  </si>
  <si>
    <t>9,07</t>
  </si>
  <si>
    <t>10,01</t>
  </si>
  <si>
    <t>ELETRODUTO FLEXÍVEL CORRUGADO, PVC, DN 20 MM (1/2"), PARA CIRCUITOS TERMINAIS, INSTALADO EM LAJE - FORNECIMENTO E INSTALAÇÃO. AF_12/2015</t>
  </si>
  <si>
    <t>4,43</t>
  </si>
  <si>
    <t>ELETRODUTO FLEXÍVEL CORRUGADO, PVC, DN 25 MM (3/4"), PARA CIRCUITOS TERMINAIS, INSTALADO EM LAJE - FORNECIMENTO E INSTALAÇÃO. AF_12/2015</t>
  </si>
  <si>
    <t>5,15</t>
  </si>
  <si>
    <t>6,08</t>
  </si>
  <si>
    <t>ELETRODUTO FLEXÍVEL CORRUGADO, PVC, DN 32 MM (1"), PARA CIRCUITOS TERMINAIS, INSTALADO EM LAJE - FORNECIMENTO E INSTALAÇÃO. AF_12/2015</t>
  </si>
  <si>
    <t>6,21</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</si>
  <si>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</si>
  <si>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</si>
  <si>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</si>
  <si>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9,71</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</si>
  <si>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</si>
  <si>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</si>
  <si>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</si>
  <si>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11,51</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</si>
  <si>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</si>
  <si>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</si>
  <si>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5,82</t>
  </si>
  <si>
    <t>ELETRODUTO RÍGIDO ROSCÁVEL, PVC, DN 25 MM (3/4"), PARA CIRCUITOS TERMINAIS, INSTALADO EM LAJE - FORNECIMENTO E INSTALAÇÃO. AF_12/2015</t>
  </si>
  <si>
    <t>ELETRODUTO RÍGIDO ROSCÁVEL, PVC, DN 32 MM (1"), PARA CIRCUITOS TERMINAIS, INSTALADO EM LAJE - FORNECIMENTO E INSTALAÇÃO. AF_12/2015</t>
  </si>
  <si>
    <t>9,76</t>
  </si>
  <si>
    <t>ELETRODUTO RÍGIDO ROSCÁVEL, PVC, DN 40 MM (1 1/4"), PARA CIRCUITOS TERMINAIS, INSTALADO EM LAJE - FORNECIMENTO E INSTALAÇÃO. AF_12/2015</t>
  </si>
  <si>
    <t>12,45</t>
  </si>
  <si>
    <t>ELETRODUTO RÍGIDO ROSCÁVEL, PVC, DN 20 MM (1/2"), PARA CIRCUITOS TERMINAIS, INSTALADO EM PAREDE - FORNECIMENTO E INSTALAÇÃO. AF_12/2015</t>
  </si>
  <si>
    <t>8,41</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</si>
  <si>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</si>
  <si>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</si>
  <si>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12,38</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</si>
  <si>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</si>
  <si>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</si>
  <si>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</si>
  <si>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17,51</t>
  </si>
  <si>
    <t>ELETRODUTO RÍGIDO ROSCÁVEL, PVC, DN 75 MM (2 1/2") - FORNECIMENTO E INSTALAÇÃO. AF_12/2015</t>
  </si>
  <si>
    <t>24,21</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</si>
  <si>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</si>
  <si>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</si>
  <si>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</si>
  <si>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</si>
  <si>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5,93</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</si>
  <si>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</si>
  <si>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</si>
  <si>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</si>
  <si>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</si>
  <si>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</si>
  <si>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</si>
  <si>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</si>
  <si>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</si>
  <si>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</si>
  <si>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24,41</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</si>
  <si>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</si>
  <si>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</si>
  <si>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</si>
  <si>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</si>
  <si>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</si>
  <si>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</si>
  <si>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</si>
  <si>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</si>
  <si>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</si>
  <si>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</si>
  <si>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6,79</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</si>
  <si>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</si>
  <si>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</si>
  <si>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</si>
  <si>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6,25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</si>
  <si>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</si>
  <si>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</si>
  <si>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</si>
  <si>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</si>
  <si>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</si>
  <si>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</si>
  <si>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</si>
  <si>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</si>
  <si>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</si>
  <si>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</si>
  <si>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</si>
  <si>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11,57</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</si>
  <si>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</si>
  <si>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</si>
  <si>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</si>
  <si>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</si>
  <si>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</si>
  <si>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</si>
  <si>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</si>
  <si>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</si>
  <si>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14,86</t>
  </si>
  <si>
    <t>CURVA 90 GRAUS PARA ELETRODUTO, PVC, ROSCÁVEL, DN 40 MM (1 1/4"), PARA CIRCUITOS TERMINAIS, INSTALADA EM LAJE - FORNECIMENTO E INSTALAÇÃO. AF_12/2015</t>
  </si>
  <si>
    <t>15,84</t>
  </si>
  <si>
    <t>CURVA 180 GRAUS PARA ELETRODUTO, PVC, ROSCÁVEL, DN 40 MM (1 1/4"), PARA CIRCUITOS TERMINAIS, INSTALADA EM LAJE - FORNECIMENTO E INSTALAÇÃO. AF_12/2015</t>
  </si>
  <si>
    <t>17,60</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</si>
  <si>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</si>
  <si>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</si>
  <si>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</si>
  <si>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11,58</t>
  </si>
  <si>
    <t>CURVA 180 GRAUS PARA ELETRODUTO, PVC, ROSCÁVEL, DN 25 MM (3/4"), PARA CIRCUITOS TERMINAIS, INSTALADA EM PAREDE - FORNECIMENTO E INSTALAÇÃO. AF_12/2015</t>
  </si>
  <si>
    <t>13,19</t>
  </si>
  <si>
    <t>CURVA 90 GRAUS PARA ELETRODUTO, PVC, ROSCÁVEL, DN 32 MM (1"), PARA CIRCUITOS TERMINAIS, INSTALADA EM PAREDE - FORNECIMENTO E INSTALAÇÃO. AF_12/2015</t>
  </si>
  <si>
    <t>14,07</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</si>
  <si>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</si>
  <si>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</si>
  <si>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</si>
  <si>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17,80</t>
  </si>
  <si>
    <t>LUVA PARA ELETRODUTO, PVC, ROSCÁVEL, DN 50 MM (1 1/2") - FORNECIMENTO E INSTALAÇÃO. AF_12/2015</t>
  </si>
  <si>
    <t>LUVA PARA ELETRODUTO, PVC, ROSCÁVEL, DN 60 MM (2") - FORNECIMENTO E INSTALAÇÃO. AF_12/2015</t>
  </si>
  <si>
    <t>14,29</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</si>
  <si>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</si>
  <si>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</si>
  <si>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</si>
  <si>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</si>
  <si>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17,79</t>
  </si>
  <si>
    <t>CURVA 90 GRAUS PARA ELETRODUTO, PVC, ROSCÁVEL, DN 60 MM (2") - FORNECIMENTO E INSTALAÇÃO. AF_12/2015</t>
  </si>
  <si>
    <t>22,71</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</si>
  <si>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</si>
  <si>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</si>
  <si>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</si>
  <si>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</si>
  <si>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4,79</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</si>
  <si>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</si>
  <si>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</si>
  <si>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</si>
  <si>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</si>
  <si>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</si>
  <si>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</si>
  <si>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</si>
  <si>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</si>
  <si>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</si>
  <si>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</si>
  <si>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</si>
  <si>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10,70</t>
  </si>
  <si>
    <t>LUVA DE EMENDA PARA ELETRODUTO, AÇO GALVANIZADO, DN 40 MM (1 1/2''), APARENTE, INSTALADA EM PAREDE - FORNECIMENTO E INSTALAÇÃO. AF_11/2016_P</t>
  </si>
  <si>
    <t>12,73</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</si>
  <si>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</si>
  <si>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</si>
  <si>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</si>
  <si>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</si>
  <si>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2,01</t>
  </si>
  <si>
    <t>CABO DE COBRE FLEXÍVEL ISOLADO, 1,5 MM², ANTI-CHAMA 0,6/1,0 KV, PARA CIRCUITOS TERMINAIS - FORNECIMENTO E INSTALAÇÃO. AF_12/2015</t>
  </si>
  <si>
    <t>CABO DE COBRE FLEXÍVEL ISOLADO, 2,5 MM², ANTI-CHAMA 450/750 V, PARA CIRCUITOS TERMINAIS - FORNECIMENTO E INSTALAÇÃO. AF_12/2015</t>
  </si>
  <si>
    <t>2,90</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</si>
  <si>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</si>
  <si>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</si>
  <si>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</si>
  <si>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</si>
  <si>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</si>
  <si>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</si>
  <si>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</si>
  <si>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</si>
  <si>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15,80</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</si>
  <si>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</si>
  <si>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</si>
  <si>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</si>
  <si>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</si>
  <si>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</si>
  <si>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</si>
  <si>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</si>
  <si>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</si>
  <si>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24,10</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</si>
  <si>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</si>
  <si>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</si>
  <si>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</si>
  <si>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</si>
  <si>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47,96</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</si>
  <si>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</si>
  <si>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</si>
  <si>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</si>
  <si>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62,54</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</si>
  <si>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</si>
  <si>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</si>
  <si>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</si>
  <si>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</si>
  <si>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</si>
  <si>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</si>
  <si>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</si>
  <si>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</si>
  <si>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</si>
  <si>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</si>
  <si>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</si>
  <si>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</si>
  <si>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7,05</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</si>
  <si>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</si>
  <si>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</si>
  <si>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</si>
  <si>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</si>
  <si>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</si>
  <si>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</si>
  <si>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</si>
  <si>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</si>
  <si>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</si>
  <si>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</si>
  <si>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</si>
  <si>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</si>
  <si>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10,89</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</si>
  <si>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</si>
  <si>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</si>
  <si>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</si>
  <si>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22,13</t>
  </si>
  <si>
    <t>CAIXA RETANGULAR 4" X 2" MÉDIA (1,30 M DO PISO), METÁLICA, INSTALADA EM PAREDE - FORNECIMENTO E INSTALAÇÃO. AF_12/2015</t>
  </si>
  <si>
    <t>CAIXA RETANGULAR 4" X 2" BAIXA (0,30 M DO PISO), METÁLICA, INSTALADA EM PAREDE - FORNECIMENTO E INSTALAÇÃO. AF_12/2015</t>
  </si>
  <si>
    <t>7,53</t>
  </si>
  <si>
    <t>CAIXA RETANGULAR 4" X 4" ALTA (2,00 M DO PISO), METÁLICA, INSTALADA EM PAREDE - FORNECIMENTO E INSTALAÇÃO. AF_12/2015</t>
  </si>
  <si>
    <t>26,90</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</si>
  <si>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</si>
  <si>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</si>
  <si>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</si>
  <si>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23,19</t>
  </si>
  <si>
    <t>CONDULETE DE ALUMÍNIO, TIPO C, PARA ELETRODUTO DE AÇO GALVANIZADO DN 20 MM (3/4''), APARENTE - FORNECIMENTO E INSTALAÇÃO. AF_11/2016_P</t>
  </si>
  <si>
    <t>23,76</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</si>
  <si>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</si>
  <si>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</si>
  <si>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</si>
  <si>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</si>
  <si>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</si>
  <si>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31,77</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</si>
  <si>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</si>
  <si>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</si>
  <si>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</si>
  <si>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</si>
  <si>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</si>
  <si>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</si>
  <si>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43,55</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</si>
  <si>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</si>
  <si>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</si>
  <si>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</si>
  <si>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</si>
  <si>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</si>
  <si>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</si>
  <si>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</si>
  <si>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</si>
  <si>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</si>
  <si>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</si>
  <si>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</si>
  <si>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</si>
  <si>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</si>
  <si>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</si>
  <si>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</si>
  <si>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</si>
  <si>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</si>
  <si>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28,47</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</si>
  <si>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</si>
  <si>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</si>
  <si>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</si>
  <si>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</si>
  <si>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</si>
  <si>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</si>
  <si>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</si>
  <si>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</si>
  <si>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</si>
  <si>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</si>
  <si>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</si>
  <si>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</si>
  <si>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</si>
  <si>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</si>
  <si>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</si>
  <si>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</si>
  <si>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</si>
  <si>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</si>
  <si>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</si>
  <si>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</si>
  <si>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</si>
  <si>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20,25</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</si>
  <si>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</si>
  <si>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</si>
  <si>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</si>
  <si>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</si>
  <si>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</si>
  <si>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</si>
  <si>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</si>
  <si>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</si>
  <si>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</si>
  <si>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</si>
  <si>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</si>
  <si>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</si>
  <si>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</si>
  <si>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</si>
  <si>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</si>
  <si>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</si>
  <si>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</si>
  <si>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</si>
  <si>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</si>
  <si>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</si>
  <si>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</si>
  <si>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56,23</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</si>
  <si>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</si>
  <si>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</si>
  <si>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</si>
  <si>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</si>
  <si>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</si>
  <si>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</si>
  <si>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</si>
  <si>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</si>
  <si>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15,54</t>
  </si>
  <si>
    <t>DISJUNTOR MONOPOLAR TIPO NEMA, CORRENTE NOMINAL DE 35 ATÉ 50A - FORNECIMENTO E INSTALAÇÃO. AF_10/2020</t>
  </si>
  <si>
    <t>26,59</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</si>
  <si>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</si>
  <si>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</si>
  <si>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</si>
  <si>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</si>
  <si>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</si>
  <si>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</si>
  <si>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</si>
  <si>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</si>
  <si>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</si>
  <si>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</si>
  <si>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</si>
  <si>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</si>
  <si>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</si>
  <si>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</si>
  <si>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</si>
  <si>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</si>
  <si>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</si>
  <si>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</si>
  <si>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</si>
  <si>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</si>
  <si>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</si>
  <si>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10,40</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</si>
  <si>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</si>
  <si>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</si>
  <si>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</si>
  <si>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</si>
  <si>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27,69</t>
  </si>
  <si>
    <t>INTERRUPTOR SIMPLES (1 MÓDULO) COM INTERRUPTOR PARALELO (1 MÓDULO), 10A/250V, SEM SUPORTE E SEM PLACA - FORNECIMENTO E INSTALAÇÃO. AF_12/2015</t>
  </si>
  <si>
    <t>33,75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</si>
  <si>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</si>
  <si>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</si>
  <si>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</si>
  <si>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</si>
  <si>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</si>
  <si>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</si>
  <si>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</si>
  <si>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</si>
  <si>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</si>
  <si>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53,84</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</si>
  <si>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</si>
  <si>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</si>
  <si>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</si>
  <si>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57,33</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</si>
  <si>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</si>
  <si>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</si>
  <si>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</si>
  <si>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</si>
  <si>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</si>
  <si>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</si>
  <si>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</si>
  <si>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</si>
  <si>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</si>
  <si>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</si>
  <si>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</si>
  <si>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</si>
  <si>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</si>
  <si>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</si>
  <si>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82,86</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</si>
  <si>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</si>
  <si>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</si>
  <si>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</si>
  <si>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</si>
  <si>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</si>
  <si>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38,53</t>
  </si>
  <si>
    <t>INTERRUPTOR PULSADOR MINUTERIA (1 MÓDULO), 10A/250V, SEM SUPORTE E SEM PLACA - FORNECIMENTO E INSTALAÇÃO. AF_09/2017</t>
  </si>
  <si>
    <t>INTERRUPTOR PULSADOR MINUTERIA (1 MÓDULO), 10A/250V, INCLUINDO SUPORTE E PLACA - FORNECIMENTO E INSTALAÇÃO. AF_09/2017</t>
  </si>
  <si>
    <t>25,27</t>
  </si>
  <si>
    <t>TOMADA ALTA DE EMBUTIR (1 MÓDULO), 2P+T 10 A, SEM SUPORTE E SEM PLACA - FORNECIMENTO E INSTALAÇÃO. AF_12/2015</t>
  </si>
  <si>
    <t>26,94</t>
  </si>
  <si>
    <t>TOMADA ALTA DE EMBUTIR (1 MÓDULO), 2P+T 20 A, SEM SUPORTE E SEM PLACA - FORNECIMENTO E INSTALAÇÃO. AF_12/2015</t>
  </si>
  <si>
    <t>TOMADA ALTA DE EMBUTIR (1 MÓDULO), 2P+T 10 A, INCLUINDO SUPORTE E PLACA - FORNECIMENTO E INSTALAÇÃO. AF_12/2015</t>
  </si>
  <si>
    <t>33,94</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</si>
  <si>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</si>
  <si>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</si>
  <si>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</si>
  <si>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21,71</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</si>
  <si>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</si>
  <si>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</si>
  <si>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</si>
  <si>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</si>
  <si>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18,86</t>
  </si>
  <si>
    <t>TOMADA BAIXA DE EMBUTIR (1 MÓDULO), 2P+T 10 A, INCLUINDO SUPORTE E PLACA - FORNECIMENTO E INSTALAÇÃO. AF_12/2015</t>
  </si>
  <si>
    <t>TOMADA BAIXA DE EMBUTIR (1 MÓDULO), 2P+T 20 A, INCLUINDO SUPORTE E PLACA - FORNECIMENTO E INSTALAÇÃO. AF_12/2015</t>
  </si>
  <si>
    <t>25,86</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</si>
  <si>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</si>
  <si>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</si>
  <si>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</si>
  <si>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</si>
  <si>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48,05</t>
  </si>
  <si>
    <t>TOMADA BAIXA DE EMBUTIR (2 MÓDULOS), 2P+T 10 A, SEM SUPORTE E SEM PLACA - FORNECIMENTO E INSTALAÇÃO. AF_12/2015</t>
  </si>
  <si>
    <t>TOMADA BAIXA DE EMBUTIR (2 MÓDULOS), 2P+T 20 A, SEM SUPORTE E SEM PLACA - FORNECIMENTO E INSTALAÇÃO. AF_12/2015</t>
  </si>
  <si>
    <t>35,34</t>
  </si>
  <si>
    <t>TOMADA BAIXA DE EMBUTIR (2 MÓDULOS), 2P+T 10 A, INCLUINDO SUPORTE E PLACA - FORNECIMENTO E INSTALAÇÃO. AF_12/2015</t>
  </si>
  <si>
    <t>TOMADA BAIXA DE EMBUTIR (2 MÓDULOS), 2P+T 20 A, INCLUINDO SUPORTE E PLACA - FORNECIMENTO E INSTALAÇÃO. AF_12/2015</t>
  </si>
  <si>
    <t>42,34</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</si>
  <si>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</si>
  <si>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</si>
  <si>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</si>
  <si>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</si>
  <si>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67,39</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</si>
  <si>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</si>
  <si>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</si>
  <si>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</si>
  <si>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</si>
  <si>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</si>
  <si>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</si>
  <si>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</si>
  <si>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</si>
  <si>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</si>
  <si>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</si>
  <si>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</si>
  <si>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</si>
  <si>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</si>
  <si>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</si>
  <si>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</si>
  <si>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</si>
  <si>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</si>
  <si>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</si>
  <si>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</si>
  <si>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</si>
  <si>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</si>
  <si>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</si>
  <si>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</si>
  <si>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54,65</t>
  </si>
  <si>
    <t>LUMINÁRIA TIPO CALHA, DE SOBREPOR, COM 1 LÂMPADA TUBULAR FLUORESCENTE DE 36 W, COM REATOR DE PARTIDA RÁPIDA - FORNECIMENTO E INSTALAÇÃO. AF_02/2020</t>
  </si>
  <si>
    <t>75,60</t>
  </si>
  <si>
    <t>LUMINÁRIA TIPO CALHA, DE SOBREPOR, COM 2 LÂMPADAS TUBULARES FLUORESCENTES DE 18 W, COM REATOR DE PARTIDA RÁPIDA - FORNECIMENTO E INSTALAÇÃO. AF_02/2020</t>
  </si>
  <si>
    <t>73,10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</si>
  <si>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</si>
  <si>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</si>
  <si>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</si>
  <si>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28,08</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</si>
  <si>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</si>
  <si>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</si>
  <si>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</si>
  <si>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39,70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</si>
  <si>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</si>
  <si>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</si>
  <si>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</si>
  <si>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</si>
  <si>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</si>
  <si>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45,37</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</si>
  <si>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</si>
  <si>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</si>
  <si>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</si>
  <si>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</si>
  <si>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17,97</t>
  </si>
  <si>
    <t>LÂMPADA COMPACTA FLUORESCENTE DE 15 W, BASE E27 - FORNECIMENTO E INSTALAÇÃO. AF_02/2020</t>
  </si>
  <si>
    <t>15,83</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</si>
  <si>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</si>
  <si>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</si>
  <si>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</si>
  <si>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35,08</t>
  </si>
  <si>
    <t>LÂMPADA TUBULAR FLUORESCENTE T8 DE 16/18 W, BASE G13 - FORNECIMENTO E INSTALAÇÃO. AF_02/2020_P</t>
  </si>
  <si>
    <t>35,64</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</si>
  <si>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</si>
  <si>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</si>
  <si>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</si>
  <si>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37,29</t>
  </si>
  <si>
    <t>LÂMPADA TUBULAR LED DE 9/10 W, BASE G13 - FORNECIMENTO E INSTALAÇÃO. AF_02/2020_P</t>
  </si>
  <si>
    <t>LÂMPADA TUBULAR LED DE 18/20 W, BASE G13 - FORNECIMENTO E INSTALAÇÃO. AF_02/2020_P</t>
  </si>
  <si>
    <t>32,66</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</si>
  <si>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</si>
  <si>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</si>
  <si>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</si>
  <si>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</si>
  <si>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</si>
  <si>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</si>
  <si>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</si>
  <si>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</si>
  <si>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</si>
  <si>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</si>
  <si>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</si>
  <si>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</si>
  <si>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</si>
  <si>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</si>
  <si>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</si>
  <si>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</si>
  <si>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</si>
  <si>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</si>
  <si>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</si>
  <si>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</si>
  <si>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</si>
  <si>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</si>
  <si>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</si>
  <si>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</si>
  <si>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</si>
  <si>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</si>
  <si>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</si>
  <si>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</si>
  <si>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</si>
  <si>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</si>
  <si>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</si>
  <si>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</si>
  <si>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</si>
  <si>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</si>
  <si>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</si>
  <si>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</si>
  <si>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</si>
  <si>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</si>
  <si>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</si>
  <si>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</si>
  <si>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</si>
  <si>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</si>
  <si>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</si>
  <si>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</si>
  <si>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</si>
  <si>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</si>
  <si>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</si>
  <si>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</si>
  <si>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</si>
  <si>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</si>
  <si>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</si>
  <si>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</si>
  <si>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</si>
  <si>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</si>
  <si>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</si>
  <si>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</si>
  <si>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</si>
  <si>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</si>
  <si>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</si>
  <si>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</si>
  <si>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</si>
  <si>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</si>
  <si>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32,77</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</si>
  <si>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</si>
  <si>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</si>
  <si>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</si>
  <si>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</si>
  <si>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</si>
  <si>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</si>
  <si>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</si>
  <si>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</si>
  <si>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</si>
  <si>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</si>
  <si>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</si>
  <si>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5,98</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</si>
  <si>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</si>
  <si>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</si>
  <si>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</si>
  <si>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16,36</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</si>
  <si>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</si>
  <si>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</si>
  <si>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</si>
  <si>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</si>
  <si>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</si>
  <si>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</si>
  <si>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</si>
  <si>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</si>
  <si>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</si>
  <si>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</si>
  <si>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</si>
  <si>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</si>
  <si>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</si>
  <si>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60,96</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</si>
  <si>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</si>
  <si>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</si>
  <si>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</si>
  <si>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</si>
  <si>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28,67</t>
  </si>
  <si>
    <t>LÂMPADA VAPOR DE MERCÚRIO 125 W - FORNECIMENTO E INSTALAÇÃO. AF_08/2020</t>
  </si>
  <si>
    <t>LÂMPADA VAPOR DE MERCÚRIO 250 W - FORNECIMENTO E INSTALAÇÃO. AF_08/2020</t>
  </si>
  <si>
    <t>LÂMPADA VAPOR DE MERCÚRIO 400 W - FORNECIMENTO E INSTALAÇÃO. AF_08/2020</t>
  </si>
  <si>
    <t>33,81</t>
  </si>
  <si>
    <t>LÂMPADA MISTA 160 W - FORNECIMENTO E INSTALAÇÃO. AF_08/2020</t>
  </si>
  <si>
    <t>16,16</t>
  </si>
  <si>
    <t>LÂMPADA MISTA 250 W - FORNECIMENTO E INSTALAÇÃO. AF_08/2020</t>
  </si>
  <si>
    <t>21,36</t>
  </si>
  <si>
    <t>LÂMPADA MISTA 500 W - FORNECIMENTO E INSTALAÇÃO. AF_08/2020</t>
  </si>
  <si>
    <t>38,99</t>
  </si>
  <si>
    <t>LÂMPADA VAPOR DE SÓDIO 150 W - FORNECIMENTO E INSTALAÇÃO. AF_08/2020</t>
  </si>
  <si>
    <t>30,23</t>
  </si>
  <si>
    <t>LÂMPADA VAPOR DE SÓDIO 250 W - FORNECIMENTO E INSTALAÇÃO. AF_08/2020</t>
  </si>
  <si>
    <t>34,78</t>
  </si>
  <si>
    <t>LÂMPADA VAPOR DE SÓDIO 400 W - FORNECIMENTO E INSTALAÇÃO. AF_08/2020</t>
  </si>
  <si>
    <t>40,38</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</si>
  <si>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</si>
  <si>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</si>
  <si>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</si>
  <si>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183,32</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</si>
  <si>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</si>
  <si>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</si>
  <si>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</si>
  <si>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</si>
  <si>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</si>
  <si>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</si>
  <si>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</si>
  <si>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</si>
  <si>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</si>
  <si>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</si>
  <si>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17,92</t>
  </si>
  <si>
    <t>ABRAÇADEIRA DE FIXAÇÃO DE BRAÇOS DE LUMINÁRIAS DE 3" - FORNECIMENTO E INSTALAÇÃO. AF_08/2020</t>
  </si>
  <si>
    <t>18,44</t>
  </si>
  <si>
    <t>ABRAÇADEIRA DE FIXAÇÃO DE BRAÇOS DE LUMINÁRIAS DE 4" - FORNECIMENTO E INSTALAÇÃO. AF_08/2020</t>
  </si>
  <si>
    <t>20,68</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</si>
  <si>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</si>
  <si>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</si>
  <si>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</si>
  <si>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</si>
  <si>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</si>
  <si>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</si>
  <si>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</si>
  <si>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</si>
  <si>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</si>
  <si>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</si>
  <si>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</si>
  <si>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</si>
  <si>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</si>
  <si>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</si>
  <si>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</si>
  <si>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</si>
  <si>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</si>
  <si>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</si>
  <si>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</si>
  <si>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</si>
  <si>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</si>
  <si>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</si>
  <si>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</si>
  <si>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</si>
  <si>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</si>
  <si>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</si>
  <si>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</si>
  <si>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</si>
  <si>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</si>
  <si>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</si>
  <si>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</si>
  <si>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</si>
  <si>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</si>
  <si>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</si>
  <si>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</si>
  <si>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</si>
  <si>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</si>
  <si>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</si>
  <si>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</si>
  <si>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</si>
  <si>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</si>
  <si>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</si>
  <si>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</si>
  <si>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</si>
  <si>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</si>
  <si>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</si>
  <si>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</si>
  <si>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</si>
  <si>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</si>
  <si>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</si>
  <si>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</si>
  <si>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</si>
  <si>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</si>
  <si>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</si>
  <si>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</si>
  <si>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</si>
  <si>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</si>
  <si>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</si>
  <si>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</si>
  <si>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</si>
  <si>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</si>
  <si>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</si>
  <si>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</si>
  <si>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</si>
  <si>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</si>
  <si>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</si>
  <si>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</si>
  <si>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</si>
  <si>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</si>
  <si>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</si>
  <si>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</si>
  <si>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</si>
  <si>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</si>
  <si>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</si>
  <si>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</si>
  <si>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</si>
  <si>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</si>
  <si>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</si>
  <si>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</si>
  <si>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</si>
  <si>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</si>
  <si>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</si>
  <si>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</si>
  <si>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</si>
  <si>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</si>
  <si>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</si>
  <si>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</si>
  <si>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42,26</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</si>
  <si>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</si>
  <si>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</si>
  <si>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</si>
  <si>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</si>
  <si>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</si>
  <si>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</si>
  <si>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</si>
  <si>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</si>
  <si>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</si>
  <si>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</si>
  <si>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</si>
  <si>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</si>
  <si>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</si>
  <si>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23,05</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</si>
  <si>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</si>
  <si>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</si>
  <si>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</si>
  <si>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</si>
  <si>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</si>
  <si>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</si>
  <si>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</si>
  <si>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</si>
  <si>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</si>
  <si>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</si>
  <si>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</si>
  <si>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</si>
  <si>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</si>
  <si>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</si>
  <si>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</si>
  <si>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</si>
  <si>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</si>
  <si>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</si>
  <si>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</si>
  <si>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5,68</t>
  </si>
  <si>
    <t>CABO TELEFÔNICO CCI-50 6 PARES, SEM BLINDAGEM, INSTALADO EM ENTRADA DE EDIFICAÇÃO - FORNECIMENTO E INSTALAÇÃO. AF_11/2019</t>
  </si>
  <si>
    <t>6,17</t>
  </si>
  <si>
    <t>CABO TELEFÔNICO CI-50 10 PARES INSTALADO EM ENTRADA DE EDIFICAÇÃO - FORNECIMENTO E INSTALAÇÃO. AF_11/2019</t>
  </si>
  <si>
    <t>10,24</t>
  </si>
  <si>
    <t>CABO TELEFÔNICO CI-50 20 PARES INSTALADO EM ENTRADA DE EDIFICAÇÃO - FORNECIMENTO E INSTALAÇÃO. AF_11/2019</t>
  </si>
  <si>
    <t>16,98</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</si>
  <si>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</si>
  <si>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</si>
  <si>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</si>
  <si>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</si>
  <si>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</si>
  <si>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</si>
  <si>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</si>
  <si>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</si>
  <si>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7,88</t>
  </si>
  <si>
    <t>CABO TELEFÔNICO CI-50 20 PARES INSTALADO EM PRUMADA - FORNECIMENTO E INSTALAÇÃO. AF_11/2019</t>
  </si>
  <si>
    <t>14,62</t>
  </si>
  <si>
    <t>CABO TELEFÔNICO CI-50 30 PARES INSTALADO EM PRUMADA - FORNECIMENTO E INSTALAÇÃO. AF_11/2019</t>
  </si>
  <si>
    <t>19,70</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</si>
  <si>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</si>
  <si>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</si>
  <si>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</si>
  <si>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</si>
  <si>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7,34</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</si>
  <si>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</si>
  <si>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</si>
  <si>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</si>
  <si>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</si>
  <si>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</si>
  <si>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</si>
  <si>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</si>
  <si>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</si>
  <si>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</si>
  <si>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</si>
  <si>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</si>
  <si>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</si>
  <si>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</si>
  <si>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</si>
  <si>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</si>
  <si>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</si>
  <si>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</si>
  <si>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</si>
  <si>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</si>
  <si>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</si>
  <si>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</si>
  <si>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</si>
  <si>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</si>
  <si>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</si>
  <si>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</si>
  <si>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</si>
  <si>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</si>
  <si>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</si>
  <si>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</si>
  <si>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</si>
  <si>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</si>
  <si>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</si>
  <si>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</si>
  <si>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</si>
  <si>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</si>
  <si>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</si>
  <si>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</si>
  <si>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</si>
  <si>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</si>
  <si>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</si>
  <si>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</si>
  <si>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16,80</t>
  </si>
  <si>
    <t>TUBO, PVC, SOLDÁVEL, DN 32MM, INSTALADO EM RAMAL OU SUB-RAMAL DE ÁGUA - FORNECIMENTO E INSTALAÇÃO. AF_12/2014</t>
  </si>
  <si>
    <t>24,13</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</si>
  <si>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</si>
  <si>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</si>
  <si>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</si>
  <si>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</si>
  <si>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</si>
  <si>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</si>
  <si>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13,56</t>
  </si>
  <si>
    <t>TUBO, PVC, SOLDÁVEL, DN 50MM, INSTALADO EM PRUMADA DE ÁGUA - FORNECIMENTO E INSTALAÇÃO. AF_12/2014</t>
  </si>
  <si>
    <t>TUBO, PVC, SOLDÁVEL, DN 60MM, INSTALADO EM PRUMADA DE ÁGUA - FORNECIMENTO E INSTALAÇÃO. AF_12/2014</t>
  </si>
  <si>
    <t>25,76</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</si>
  <si>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</si>
  <si>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</si>
  <si>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</si>
  <si>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</si>
  <si>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</si>
  <si>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</si>
  <si>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52,09</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</si>
  <si>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</si>
  <si>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</si>
  <si>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</si>
  <si>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</si>
  <si>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19,22</t>
  </si>
  <si>
    <t>TUBO, CPVC, SOLDÁVEL, DN 22MM, INSTALADO EM RAMAL OU SUB-RAMAL DE ÁGUA - FORNECIMENTO E INSTALAÇÃO. AF_12/2014</t>
  </si>
  <si>
    <t>TUBO, CPVC, SOLDÁVEL, DN 28MM, INSTALADO EM RAMAL OU SUB-RAMAL DE ÁGUA - FORNECIMENTO E INSTALAÇÃO. AF_12/2014</t>
  </si>
  <si>
    <t>42,25</t>
  </si>
  <si>
    <t>TUBO, CPVC, SOLDÁVEL, DN 35MM, INSTALADO EM RAMAL OU SUB-RAMAL DE ÁGUA  FORNECIMENTO E INSTALAÇÃO. AF_12/2014</t>
  </si>
  <si>
    <t>TUBO PVC, SERIE NORMAL, ESGOTO PREDIAL, DN 40 MM, FORNECIDO E INSTALADO EM RAMAL DE DESCARGA OU RAMAL DE ESGOTO SANITÁRIO. AF_12/2014</t>
  </si>
  <si>
    <t>14,78</t>
  </si>
  <si>
    <t>TUBO PVC, SERIE NORMAL, ESGOTO PREDIAL, DN 50 MM, FORNECIDO E INSTALADO EM RAMAL DE DESCARGA OU RAMAL DE ESGOTO SANITÁRIO. AF_12/2014</t>
  </si>
  <si>
    <t>22,38</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</si>
  <si>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</si>
  <si>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</si>
  <si>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44,12</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</si>
  <si>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</si>
  <si>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</si>
  <si>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</si>
  <si>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</si>
  <si>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49,21</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</si>
  <si>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</si>
  <si>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</si>
  <si>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</si>
  <si>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</si>
  <si>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</si>
  <si>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</si>
  <si>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</si>
  <si>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</si>
  <si>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</si>
  <si>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</si>
  <si>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</si>
  <si>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24,65</t>
  </si>
  <si>
    <t>(COMPOSIÇÃO REPRESENTATIVA) DO SERVIÇO DE INSTALAÇÃO DE TUBOS DE PVC, SOLDÁVEL, ÁGUA FRIA, DN 40 MM (INSTALADO EM PRUMADA), INCLUSIVE CONEXÕES, CORTES E FIXAÇÕES, PARA PRÉDIOS. AF_10/2015</t>
  </si>
  <si>
    <t>28,58</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</si>
  <si>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</si>
  <si>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</si>
  <si>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</si>
  <si>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</si>
  <si>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</si>
  <si>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</si>
  <si>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</si>
  <si>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31,98</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</si>
  <si>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</si>
  <si>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</si>
  <si>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</si>
  <si>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</si>
  <si>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</si>
  <si>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</si>
  <si>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</si>
  <si>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</si>
  <si>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</si>
  <si>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</si>
  <si>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</si>
  <si>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</si>
  <si>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</si>
  <si>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</si>
  <si>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</si>
  <si>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</si>
  <si>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</si>
  <si>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</si>
  <si>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</si>
  <si>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</si>
  <si>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</si>
  <si>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</si>
  <si>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</si>
  <si>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</si>
  <si>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</si>
  <si>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</si>
  <si>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</si>
  <si>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</si>
  <si>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</si>
  <si>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</si>
  <si>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</si>
  <si>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</si>
  <si>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</si>
  <si>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</si>
  <si>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</si>
  <si>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</si>
  <si>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</si>
  <si>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</si>
  <si>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</si>
  <si>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</si>
  <si>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</si>
  <si>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</si>
  <si>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100,00</t>
  </si>
  <si>
    <t>TUBO DE AÇO GALVANIZADO COM COSTURA, CLASSE MÉDIA, DN 80 (3"), CONEXÃO ROSQUEADA, INSTALADO EM REDE DE ALIMENTAÇÃO PARA HIDRANTE - FORNECIMENTO E INSTALAÇÃO. AF_10/2020</t>
  </si>
  <si>
    <t>132,72</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</si>
  <si>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</si>
  <si>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</si>
  <si>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</si>
  <si>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</si>
  <si>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</si>
  <si>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</si>
  <si>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</si>
  <si>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</si>
  <si>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</si>
  <si>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</si>
  <si>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</si>
  <si>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24,55</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</si>
  <si>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</si>
  <si>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</si>
  <si>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</si>
  <si>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49,15</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</si>
  <si>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</si>
  <si>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</si>
  <si>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</si>
  <si>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</si>
  <si>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</si>
  <si>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</si>
  <si>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</si>
  <si>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</si>
  <si>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</si>
  <si>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8,38</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</si>
  <si>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</si>
  <si>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</si>
  <si>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18,82</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</si>
  <si>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</si>
  <si>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</si>
  <si>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</si>
  <si>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</si>
  <si>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</si>
  <si>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</si>
  <si>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</si>
  <si>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</si>
  <si>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</si>
  <si>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51,80</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</si>
  <si>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</si>
  <si>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</si>
  <si>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</si>
  <si>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</si>
  <si>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</si>
  <si>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</si>
  <si>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26,21</t>
  </si>
  <si>
    <t>TUBO, PPR, DN 25, CLASSE PN 20,  INSTALADO EM RAMAL DE DISTRIBUIÇÃO DE ÁGUA  FORNECIMENTO E INSTALAÇÃO. AF_06/2015</t>
  </si>
  <si>
    <t>17,37</t>
  </si>
  <si>
    <t>TUBO, PPR, DN 32, CLASSE PN 12,  INSTALADO EM RAMAL DE DISTRIBUIÇÃO DE ÁGUA  FORNECIMENTO E INSTALAÇÃO. AF_06/2015</t>
  </si>
  <si>
    <t>TUBO, PPR, DN 40, CLASSE PN 12,  INSTALADO EM RAMAL DE DISTRIBUIÇÃO DE ÁGUA  FORNECIMENTO E INSTALAÇÃO. AF_06/2015</t>
  </si>
  <si>
    <t>34,56</t>
  </si>
  <si>
    <t>TUBO, PPR, DN 25, CLASSE PN 25,  INSTALADO EM RAMAL DE DISTRIBUIÇÃO DE ÁGUA  FORNECIMENTO E INSTALAÇÃO. AF_06/2015</t>
  </si>
  <si>
    <t>15,99</t>
  </si>
  <si>
    <t>TUBO, PPR, DN 32, CLASSE PN 25,  INSTALADO EM RAMAL DE DISTRIBUIÇÃO DE ÁGUA  FORNECIMENTO E INSTALAÇÃO. AF_06/2015</t>
  </si>
  <si>
    <t>28,65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</si>
  <si>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</si>
  <si>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</si>
  <si>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</si>
  <si>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15,03</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</si>
  <si>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</si>
  <si>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</si>
  <si>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</si>
  <si>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</si>
  <si>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</si>
  <si>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</si>
  <si>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</si>
  <si>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12,03</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</si>
  <si>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</si>
  <si>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</si>
  <si>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</si>
  <si>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40,31</t>
  </si>
  <si>
    <t>TUBO, PPR, DN 63, CLASSE PN 25,  INSTALADO EM PRUMADA DE ÁGUA  FORNECIMENTO E INSTALAÇÃO. AF_06/2015</t>
  </si>
  <si>
    <t>54,11</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</si>
  <si>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</si>
  <si>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</si>
  <si>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</si>
  <si>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</si>
  <si>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8,06</t>
  </si>
  <si>
    <t>TUBO, PPR, DN 25, CLASSE PN 20,  INSTALADO EM RESERVAÇÃO DE ÁGUA DE EDIFICAÇÃO QUE POSSUA RESERVATÓRIO DE FIBRA/FIBROCIMENTO  FORNECIMENTO E INSTALAÇÃO. AF_06/2016</t>
  </si>
  <si>
    <t>15,11</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</si>
  <si>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</si>
  <si>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</si>
  <si>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25,34</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</si>
  <si>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</si>
  <si>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</si>
  <si>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46,42</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</si>
  <si>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</si>
  <si>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</si>
  <si>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100,95</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</si>
  <si>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</si>
  <si>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</si>
  <si>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</si>
  <si>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</si>
  <si>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23,88</t>
  </si>
  <si>
    <t>TUBO, PPR, DN 40, CLASSE PN 25,  INSTALADO EM RESERVAÇÃO DE ÁGUA DE EDIFICAÇÃO QUE POSSUA RESERVATÓRIO DE FIBRA/FIBROCIMENTO  FORNECIMENTO E INSTALAÇÃO. AF_06/2016</t>
  </si>
  <si>
    <t>30,65</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</si>
  <si>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</si>
  <si>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</si>
  <si>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</si>
  <si>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</si>
  <si>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</si>
  <si>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</si>
  <si>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7,54</t>
  </si>
  <si>
    <t>TUBO, PEX, MONOCAMADA, DN 20, INSTALADO EM RAMAL OU SUB-RAMAL DE ÁGUA  FORNECIMENTO E INSTALAÇÃO. AF_06/2015</t>
  </si>
  <si>
    <t>9,62</t>
  </si>
  <si>
    <t>TUBO, PEX, MONOCAMADA, DN 25, INSTALADO EM RAMAL OU SUB-RAMAL DE ÁGUA  FORNECIMENTO E INSTALAÇÃO. AF_06/2015</t>
  </si>
  <si>
    <t>TUBO, PEX, MONOCAMADA, DN 32, INSTALADO EM RAMAL OU SUB-RAMAL DE ÁGUA  FORNECIMENTO E INSTALAÇÃO. AF_06/2015</t>
  </si>
  <si>
    <t>20,64</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</si>
  <si>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</si>
  <si>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</si>
  <si>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</si>
  <si>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</si>
  <si>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</si>
  <si>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</si>
  <si>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</si>
  <si>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</si>
  <si>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</si>
  <si>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</si>
  <si>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</si>
  <si>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</si>
  <si>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</si>
  <si>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</si>
  <si>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</si>
  <si>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</si>
  <si>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</si>
  <si>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</si>
  <si>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</si>
  <si>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</si>
  <si>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</si>
  <si>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68,32</t>
  </si>
  <si>
    <t>TUBO EM COBRE RÍGIDO, DN 15 MM, CLASSE A, SEM ISOLAMENTO, INSTALADO EM RAMAL E SUB-RAMAL  FORNECIMENTO E INSTALAÇÃO. AF_12/2015</t>
  </si>
  <si>
    <t>TUBO EM COBRE RÍGIDO, DN 22 MM, CLASSE A, SEM ISOLAMENTO, INSTALADO EM RAMAL E SUB-RAMAL  FORNECIMENTO E INSTALAÇÃO. AF_12/2015</t>
  </si>
  <si>
    <t>66,93</t>
  </si>
  <si>
    <t>TUBO EM COBRE RÍGIDO, DN 28 MM, CLASSE A, SEM ISOLAMENTO, INSTALADO EM RAMAL E SUB-RAMAL  FORNECIMENTO E INSTALAÇÃO. AF_12/2015</t>
  </si>
  <si>
    <t>85,50</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</si>
  <si>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</si>
  <si>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</si>
  <si>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</si>
  <si>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</si>
  <si>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</si>
  <si>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</si>
  <si>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</si>
  <si>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</si>
  <si>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</si>
  <si>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</si>
  <si>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</si>
  <si>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</si>
  <si>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</si>
  <si>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</si>
  <si>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</si>
  <si>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</si>
  <si>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</si>
  <si>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</si>
  <si>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</si>
  <si>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</si>
  <si>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</si>
  <si>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</si>
  <si>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22,26</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</si>
  <si>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</si>
  <si>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</si>
  <si>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</si>
  <si>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</si>
  <si>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</si>
  <si>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</si>
  <si>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</si>
  <si>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</si>
  <si>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</si>
  <si>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</si>
  <si>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</si>
  <si>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</si>
  <si>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</si>
  <si>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</si>
  <si>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</si>
  <si>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</si>
  <si>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</si>
  <si>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</si>
  <si>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</si>
  <si>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</si>
  <si>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</si>
  <si>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</si>
  <si>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6,18</t>
  </si>
  <si>
    <t>CURVA 90 GRAUS, PVC, SOLDÁVEL, DN 20MM, INSTALADO EM RAMAL OU SUB-RAMAL DE ÁGUA - FORNECIMENTO E INSTALAÇÃO. AF_12/2014</t>
  </si>
  <si>
    <t>CURVA 45 GRAUS, PVC, SOLDÁVEL, DN 20MM, INSTALADO EM RAMAL OU SUB-RAMAL DE ÁGUA - FORNECIMENTO E INSTALAÇÃO. AF_12/2014</t>
  </si>
  <si>
    <t>7,07</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</si>
  <si>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</si>
  <si>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</si>
  <si>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</si>
  <si>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</si>
  <si>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</si>
  <si>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</si>
  <si>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</si>
  <si>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11,87</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</si>
  <si>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</si>
  <si>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</si>
  <si>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</si>
  <si>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</si>
  <si>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11,44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</si>
  <si>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</si>
  <si>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</si>
  <si>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</si>
  <si>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</si>
  <si>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</si>
  <si>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</si>
  <si>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</si>
  <si>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</si>
  <si>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</si>
  <si>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11,20</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</si>
  <si>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</si>
  <si>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</si>
  <si>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</si>
  <si>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</si>
  <si>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6,14</t>
  </si>
  <si>
    <t>LUVA, PVC, SOLDÁVEL, DN 32MM, INSTALADO EM RAMAL OU SUB-RAMAL DE ÁGUA - FORNECIMENTO E INSTALAÇÃO. AF_12/2014</t>
  </si>
  <si>
    <t>LUVA DE CORRER, PVC, SOLDÁVEL, DN 32MM, INSTALADO EM RAMAL OU SUB-RAMAL DE ÁGUA   FORNECIMENTO E INSTALAÇÃO. AF_12/2014</t>
  </si>
  <si>
    <t>29,66</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</si>
  <si>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</si>
  <si>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</si>
  <si>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</si>
  <si>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</si>
  <si>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</si>
  <si>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</si>
  <si>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</si>
  <si>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16,89</t>
  </si>
  <si>
    <t>TE, PVC, SOLDÁVEL, DN 25MM, INSTALADO EM RAMAL OU SUB-RAMAL DE ÁGUA - FORNECIMENTO E INSTALAÇÃO. AF_12/2014</t>
  </si>
  <si>
    <t>9,78</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</si>
  <si>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</si>
  <si>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</si>
  <si>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</si>
  <si>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</si>
  <si>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</si>
  <si>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16,47</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</si>
  <si>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</si>
  <si>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</si>
  <si>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</si>
  <si>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</si>
  <si>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</si>
  <si>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</si>
  <si>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</si>
  <si>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7,17</t>
  </si>
  <si>
    <t>CURVA 45 GRAUS, PVC, SOLDÁVEL, DN 25MM, INSTALADO EM RAMAL DE DISTRIBUIÇÃO DE ÁGUA - FORNECIMENTO E INSTALAÇÃO. AF_12/2014</t>
  </si>
  <si>
    <t>6,47</t>
  </si>
  <si>
    <t>JOELHO 90 GRAUS, PVC, SOLDÁVEL, DN 25MM, X 3/4 INSTALADO EM RAMAL DE DISTRIBUIÇÃO DE ÁGUA - FORNECIMENTO E INSTALAÇÃO. AF_12/2014</t>
  </si>
  <si>
    <t>JOELHO 90 GRAUS, PVC, SOLDÁVEL, DN 32MM, INSTALADO EM RAMAL DE DISTRIBUIÇÃO DE ÁGUA - FORNECIMENTO E INSTALAÇÃO. AF_12/2014</t>
  </si>
  <si>
    <t>7,23</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</si>
  <si>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</si>
  <si>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</si>
  <si>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</si>
  <si>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</si>
  <si>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</si>
  <si>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</si>
  <si>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</si>
  <si>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7,68</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</si>
  <si>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</si>
  <si>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</si>
  <si>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</si>
  <si>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7,12</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</si>
  <si>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</si>
  <si>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</si>
  <si>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</si>
  <si>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</si>
  <si>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9,77</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</si>
  <si>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</si>
  <si>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</si>
  <si>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</si>
  <si>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9,92</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</si>
  <si>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</si>
  <si>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</si>
  <si>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</si>
  <si>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8,26</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</si>
  <si>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</si>
  <si>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</si>
  <si>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</si>
  <si>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</si>
  <si>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22,11</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</si>
  <si>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</si>
  <si>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</si>
  <si>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</si>
  <si>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</si>
  <si>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</si>
  <si>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</si>
  <si>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</si>
  <si>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</si>
  <si>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</si>
  <si>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3,79</t>
  </si>
  <si>
    <t>JOELHO 45 GRAUS, PVC, SOLDÁVEL, DN 25MM, INSTALADO EM PRUMADA DE ÁGUA - FORNECIMENTO E INSTALAÇÃO. AF_12/2014</t>
  </si>
  <si>
    <t>4,55</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</si>
  <si>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</si>
  <si>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</si>
  <si>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</si>
  <si>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6,03</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</si>
  <si>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</si>
  <si>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</si>
  <si>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</si>
  <si>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</si>
  <si>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</si>
  <si>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</si>
  <si>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</si>
  <si>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</si>
  <si>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</si>
  <si>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</si>
  <si>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21,38</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</si>
  <si>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</si>
  <si>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</si>
  <si>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</si>
  <si>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</si>
  <si>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</si>
  <si>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29,04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</si>
  <si>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</si>
  <si>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</si>
  <si>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</si>
  <si>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</si>
  <si>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</si>
  <si>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</si>
  <si>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11,34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</si>
  <si>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</si>
  <si>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</si>
  <si>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</si>
  <si>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120,23</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</si>
  <si>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</si>
  <si>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</si>
  <si>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</si>
  <si>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</si>
  <si>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</si>
  <si>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</si>
  <si>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</si>
  <si>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</si>
  <si>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</si>
  <si>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</si>
  <si>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27,37</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</si>
  <si>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</si>
  <si>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</si>
  <si>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</si>
  <si>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</si>
  <si>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</si>
  <si>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11,19</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</si>
  <si>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</si>
  <si>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</si>
  <si>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9,21</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</si>
  <si>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</si>
  <si>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</si>
  <si>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</si>
  <si>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</si>
  <si>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</si>
  <si>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9,00</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</si>
  <si>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</si>
  <si>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</si>
  <si>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</si>
  <si>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</si>
  <si>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29,64</t>
  </si>
  <si>
    <t>LUVA SOLDÁVEL E COM ROSCA, PVC, SOLDÁVEL, DN 32MM X 1, INSTALADO EM PRUMADA DE ÁGUA - FORNECIMENTO E INSTALAÇÃO. AF_12/2014</t>
  </si>
  <si>
    <t>UNIÃO, PVC, SOLDÁVEL, DN 32MM, INSTALADO EM PRUMADA DE ÁGUA - FORNECIMENTO E INSTALAÇÃO. AF_12/2014</t>
  </si>
  <si>
    <t>17,49</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</si>
  <si>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</si>
  <si>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</si>
  <si>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</si>
  <si>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</si>
  <si>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</si>
  <si>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</si>
  <si>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</si>
  <si>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</si>
  <si>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10,33</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</si>
  <si>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</si>
  <si>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</si>
  <si>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</si>
  <si>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</si>
  <si>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</si>
  <si>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36,07</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</si>
  <si>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</si>
  <si>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</si>
  <si>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</si>
  <si>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57,87</t>
  </si>
  <si>
    <t>ADAPTADOR CURTO COM BOLSA E ROSCA PARA REGISTRO, PVC, SOLDÁVEL, DN 40MM X 1.1/2, INSTALADO EM PRUMADA DE ÁGUA - FORNECIMENTO E INSTALAÇÃO. AF_12/2014</t>
  </si>
  <si>
    <t>10,74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</si>
  <si>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</si>
  <si>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</si>
  <si>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7,21</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</si>
  <si>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</si>
  <si>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</si>
  <si>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</si>
  <si>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</si>
  <si>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</si>
  <si>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</si>
  <si>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</si>
  <si>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</si>
  <si>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28,19</t>
  </si>
  <si>
    <t>JOELHO 90 GRAUS, PVC, SERIE R, ÁGUA PLUVIAL, DN 100 MM, JUNTA ELÁSTICA, FORNECIDO E INSTALADO EM CONDUTORES VERTICAIS DE ÁGUAS PLUVIAIS. AF_12/2014</t>
  </si>
  <si>
    <t>32,24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</si>
  <si>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</si>
  <si>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</si>
  <si>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</si>
  <si>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</si>
  <si>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</si>
  <si>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</si>
  <si>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</si>
  <si>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</si>
  <si>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</si>
  <si>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</si>
  <si>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</si>
  <si>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</si>
  <si>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</si>
  <si>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</si>
  <si>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</si>
  <si>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</si>
  <si>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</si>
  <si>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</si>
  <si>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</si>
  <si>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</si>
  <si>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27,02</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</si>
  <si>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</si>
  <si>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</si>
  <si>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</si>
  <si>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</si>
  <si>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</si>
  <si>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</si>
  <si>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</si>
  <si>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</si>
  <si>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</si>
  <si>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</si>
  <si>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</si>
  <si>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16,67</t>
  </si>
  <si>
    <t>TE, PVC, SOLDÁVEL, DN 50MM, INSTALADO EM PRUMADA DE ÁGUA - FORNECIMENTO E INSTALAÇÃO. AF_12/2014</t>
  </si>
  <si>
    <t>18,93</t>
  </si>
  <si>
    <t>TÊ DE REDUÇÃO, PVC, SOLDÁVEL, DN 50MM X 40MM, INSTALADO EM PRUMADA DE ÁGUA - FORNECIMENTO E INSTALAÇÃO. AF_12/2014</t>
  </si>
  <si>
    <t>26,62</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</si>
  <si>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</si>
  <si>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</si>
  <si>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</si>
  <si>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</si>
  <si>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</si>
  <si>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</si>
  <si>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</si>
  <si>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</si>
  <si>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</si>
  <si>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13,52</t>
  </si>
  <si>
    <t>JOELHO 90 GRAUS, CPVC, SOLDÁVEL, DN 22MM, INSTALADO EM RAMAL OU SUB-RAMAL DE ÁGUA - FORNECIMENTO E INSTALAÇÃO. AF_12/2014</t>
  </si>
  <si>
    <t>JOELHO 45 GRAUS, CPVC, SOLDÁVEL, DN 22MM, INSTALADO EM RAMAL OU SUB-RAMAL DE ÁGUA - FORNECIMENTO E INSTALAÇÃO. AF_12/2014</t>
  </si>
  <si>
    <t>12,05</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</si>
  <si>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</si>
  <si>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</si>
  <si>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</si>
  <si>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</si>
  <si>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</si>
  <si>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</si>
  <si>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17,69</t>
  </si>
  <si>
    <t>JOELHO 90 GRAUS, CPVC, SOLDÁVEL, DN 35MM, INSTALADO EM RAMAL OU SUB-RAMAL DE ÁGUA  FORNECIMENTO E INSTALAÇÃO. AF_12/2014</t>
  </si>
  <si>
    <t>24,19</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</si>
  <si>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</si>
  <si>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</si>
  <si>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</si>
  <si>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8,77</t>
  </si>
  <si>
    <t>LUVA DE TRANSIÇÃO, CPVC, SOLDÁVEL, DN15MM X 1/2", INSTALADO EM RAMAL OU SUB-RAMAL DE ÁGUA - FORNECIMENTO E INSTALAÇÃO. AF_12/2014</t>
  </si>
  <si>
    <t>UNIÃO, CPVC, SOLDÁVEL, DN15MM, INSTALADO EM RAMAL OU SUB-RAMAL DE ÁGUA  FORNECIMENTO E INSTALAÇÃO. AF_12/2014</t>
  </si>
  <si>
    <t>14,05</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</si>
  <si>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</si>
  <si>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</si>
  <si>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</si>
  <si>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</si>
  <si>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</si>
  <si>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12,68</t>
  </si>
  <si>
    <t>LUVA DE TRANSIÇÃO, CPVC, SOLDÁVEL, DN22MM X 25MM, INSTALADO EM RAMAL OU SUB-RAMAL DE ÁGUA - FORNECIMENTO E INSTALAÇÃO. AF_12/2014</t>
  </si>
  <si>
    <t>UNIÃO, CPVC, SOLDÁVEL, DN22MM, INSTALADO EM RAMAL OU SUB-RAMAL DE ÁGUA  FORNECIMENTO E INSTALAÇÃO. AF_12/2014</t>
  </si>
  <si>
    <t>16,95</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</si>
  <si>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</si>
  <si>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</si>
  <si>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</si>
  <si>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</si>
  <si>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</si>
  <si>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</si>
  <si>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28,61</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</si>
  <si>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</si>
  <si>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</si>
  <si>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</si>
  <si>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</si>
  <si>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</si>
  <si>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</si>
  <si>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21,34</t>
  </si>
  <si>
    <t>UNIÃO, CPVC, SOLDÁVEL, DN28MM, INSTALADO EM RAMAL OU SUB-RAMAL DE ÁGUA  FORNECIMENTO E INSTALAÇÃO. AF_12/2014</t>
  </si>
  <si>
    <t>25,13</t>
  </si>
  <si>
    <t>TÊ DE INSPEÇÃO, PVC, SERIE R, ÁGUA PLUVIAL, DN 100 MM, JUNTA ELÁSTICA, FORNECIDO E INSTALADO EM CONDUTORES VERTICAIS DE ÁGUAS PLUVIAIS. AF_12/2014</t>
  </si>
  <si>
    <t>47,86</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</si>
  <si>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</si>
  <si>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</si>
  <si>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</si>
  <si>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7,63</t>
  </si>
  <si>
    <t>LUVA DE CORRER, PVC, SERIE R, ÁGUA PLUVIAL, DN 150 MM, JUNTA ELÁSTICA, FORNECIDO E INSTALADO EM CONDUTORES VERTICAIS DE ÁGUAS PLUVIAIS. AF_12/2014</t>
  </si>
  <si>
    <t>LUVA, CPVC, SOLDÁVEL, DN 35MM, INSTALADO EM RAMAL OU SUB-RAMAL DE ÁGUA  FORNECIMENTO E INSTALAÇÃO. AF_12/2014</t>
  </si>
  <si>
    <t>16,53</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</si>
  <si>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</si>
  <si>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</si>
  <si>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26,15</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</si>
  <si>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</si>
  <si>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</si>
  <si>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39,71</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</si>
  <si>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</si>
  <si>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</si>
  <si>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</si>
  <si>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28,22</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</si>
  <si>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</si>
  <si>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</si>
  <si>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</si>
  <si>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55,98</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</si>
  <si>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</si>
  <si>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</si>
  <si>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15,82</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</si>
  <si>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</si>
  <si>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</si>
  <si>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</si>
  <si>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11,31</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</si>
  <si>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</si>
  <si>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</si>
  <si>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</si>
  <si>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</si>
  <si>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</si>
  <si>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</si>
  <si>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38,60</t>
  </si>
  <si>
    <t>TÊ, PVC, SERIE R, ÁGUA PLUVIAL, DN 150 X 100 MM, JUNTA ELÁSTICA, FORNECIDO E INSTALADO EM CONDUTORES VERTICAIS DE ÁGUAS PLUVIAIS. AF_12/2014</t>
  </si>
  <si>
    <t>TÊ, CPVC, SOLDÁVEL, DN28MM, INSTALADO EM RAMAL OU SUB-RAMAL DE ÁGUA   FORNECIMENTO E INSTALAÇÃO. AF_12/2014</t>
  </si>
  <si>
    <t>19,50</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</si>
  <si>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</si>
  <si>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</si>
  <si>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</si>
  <si>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</si>
  <si>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</si>
  <si>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10,65</t>
  </si>
  <si>
    <t>JOELHO DE TRANSIÇÃO, 90 GRAUS, CPVC, SOLDÁVEL, DN 22MM X 1/2", INSTALADO EM RAMAL DE ALIMENTAÇAÕ DE ÁGUA - FORNECIMENTO E INSTALAÇÃO. AF_12/2014</t>
  </si>
  <si>
    <t>18,23</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</si>
  <si>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</si>
  <si>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</si>
  <si>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</si>
  <si>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</si>
  <si>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</si>
  <si>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</si>
  <si>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8,45</t>
  </si>
  <si>
    <t>JOELHO 90 GRAUS, CPVC, SOLDÁVEL, DN 35MM, INSTALADO EM RAMAL DE DISTRIBUIÇÃO DE ÁGUA   FORNECIMENTO E INSTALAÇÃO. AF_12/2014</t>
  </si>
  <si>
    <t>21,55</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</si>
  <si>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</si>
  <si>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</si>
  <si>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</si>
  <si>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</si>
  <si>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14,53</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</si>
  <si>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</si>
  <si>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</si>
  <si>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</si>
  <si>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</si>
  <si>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</si>
  <si>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11,41</t>
  </si>
  <si>
    <t>JOELHO 45 GRAUS, PVC, SERIE NORMAL, ESGOTO PREDIAL, DN 75 MM, JUNTA ELÁSTICA, FORNECIDO E INSTALADO EM RAMAL DE DESCARGA OU RAMAL DE ESGOTO SANITÁRIO. AF_12/2014</t>
  </si>
  <si>
    <t>15,85</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</si>
  <si>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</si>
  <si>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</si>
  <si>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</si>
  <si>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</si>
  <si>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34,70</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</si>
  <si>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</si>
  <si>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</si>
  <si>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</si>
  <si>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</si>
  <si>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</si>
  <si>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30,34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</si>
  <si>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</si>
  <si>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</si>
  <si>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</si>
  <si>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</si>
  <si>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5,08</t>
  </si>
  <si>
    <t>LUVA SIMPLES, PVC, SERIE NORMAL, ESGOTO PREDIAL, DN 50 MM, JUNTA ELÁSTICA, FORNECIDO E INSTALADO EM RAMAL DE DESCARGA OU RAMAL DE ESGOTO SANITÁRIO. AF_12/2014</t>
  </si>
  <si>
    <t>7,46</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</si>
  <si>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</si>
  <si>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</si>
  <si>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</si>
  <si>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</si>
  <si>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</si>
  <si>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</si>
  <si>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</si>
  <si>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14,77</t>
  </si>
  <si>
    <t>LUVA DE CORRER, CPVC, SOLDÁVEL, DN 35MM, INSTALADO EM RAMAL DE DISTRIBUIÇÃO DE ÁGUA - FORNECIMENTO E INSTALAÇÃO. AF_12/2014</t>
  </si>
  <si>
    <t>24,39</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</si>
  <si>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</si>
  <si>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</si>
  <si>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</si>
  <si>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</si>
  <si>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10,99</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</si>
  <si>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</si>
  <si>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</si>
  <si>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</si>
  <si>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</si>
  <si>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39,43</t>
  </si>
  <si>
    <t>TUBO, CPVC, SOLDÁVEL, DN 54MM, INSTALADO EM PRUMADA DE ÁGUA  FORNECIMENTO E INSTALAÇÃO. AF_12/2014</t>
  </si>
  <si>
    <t>LUVA SIMPLES, PVC, SERIE NORMAL, ESGOTO PREDIAL, DN 75 MM, JUNTA ELÁSTICA, FORNECIDO E INSTALADO EM RAMAL DE DESCARGA OU RAMAL DE ESGOTO SANITÁRIO. AF_12/2014</t>
  </si>
  <si>
    <t>12,28</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</si>
  <si>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</si>
  <si>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</si>
  <si>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</si>
  <si>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</si>
  <si>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23,63</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</si>
  <si>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</si>
  <si>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</si>
  <si>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</si>
  <si>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</si>
  <si>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</si>
  <si>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</si>
  <si>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17,68</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</si>
  <si>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</si>
  <si>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</si>
  <si>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</si>
  <si>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</si>
  <si>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</si>
  <si>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</si>
  <si>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</si>
  <si>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</si>
  <si>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</si>
  <si>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</si>
  <si>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</si>
  <si>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33,14</t>
  </si>
  <si>
    <t>JUNÇÃO SIMPLES, PVC, SERIE NORMAL, ESGOTO PREDIAL, DN 100 X 100 MM, JUNTA ELÁSTICA, FORNECIDO E INSTALADO EM RAMAL DE DESCARGA OU RAMAL DE ESGOTO SANITÁRIO. AF_12/2014</t>
  </si>
  <si>
    <t>37,52</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</si>
  <si>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</si>
  <si>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</si>
  <si>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</si>
  <si>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</si>
  <si>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</si>
  <si>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</si>
  <si>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</si>
  <si>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</si>
  <si>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</si>
  <si>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</si>
  <si>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</si>
  <si>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25,87</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</si>
  <si>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</si>
  <si>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</si>
  <si>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</si>
  <si>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</si>
  <si>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</si>
  <si>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</si>
  <si>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9,86</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</si>
  <si>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</si>
  <si>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</si>
  <si>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</si>
  <si>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25,68</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</si>
  <si>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</si>
  <si>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</si>
  <si>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</si>
  <si>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</si>
  <si>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32,11</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</si>
  <si>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</si>
  <si>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</si>
  <si>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</si>
  <si>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13,89</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</si>
  <si>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</si>
  <si>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</si>
  <si>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</si>
  <si>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23,77</t>
  </si>
  <si>
    <t>CONECTOR, CPVC, SOLDÁVEL, DN 42MM X 1.1/2, INSTALADO EM PRUMADA DE ÁGUA  FORNECIMENTO E INSTALAÇÃO. AF_12/2014</t>
  </si>
  <si>
    <t>BUCHA DE REDUÇÃO, CPVC, SOLDÁVEL, DN 42MM X 22MM, INSTALADO EM RAMAL DE DISTRIBUIÇÃO DE ÁGUA - FORNECIMENTO E INSTALAÇÃO. AF_12/2014</t>
  </si>
  <si>
    <t>33,67</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</si>
  <si>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</si>
  <si>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</si>
  <si>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</si>
  <si>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</si>
  <si>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</si>
  <si>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111,63</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</si>
  <si>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</si>
  <si>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</si>
  <si>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</si>
  <si>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</si>
  <si>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</si>
  <si>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37,85</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</si>
  <si>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</si>
  <si>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</si>
  <si>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</si>
  <si>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</si>
  <si>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</si>
  <si>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</si>
  <si>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</si>
  <si>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</si>
  <si>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</si>
  <si>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</si>
  <si>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</si>
  <si>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</si>
  <si>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</si>
  <si>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</si>
  <si>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</si>
  <si>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</si>
  <si>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73,83</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</si>
  <si>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</si>
  <si>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</si>
  <si>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</si>
  <si>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</si>
  <si>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</si>
  <si>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</si>
  <si>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</si>
  <si>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</si>
  <si>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</si>
  <si>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</si>
  <si>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19,42</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</si>
  <si>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</si>
  <si>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</si>
  <si>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</si>
  <si>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18,01</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</si>
  <si>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</si>
  <si>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</si>
  <si>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</si>
  <si>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</si>
  <si>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</si>
  <si>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</si>
  <si>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11,07</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</si>
  <si>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</si>
  <si>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</si>
  <si>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</si>
  <si>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</si>
  <si>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</si>
  <si>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</si>
  <si>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</si>
  <si>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</si>
  <si>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58,77</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</si>
  <si>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</si>
  <si>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</si>
  <si>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</si>
  <si>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</si>
  <si>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</si>
  <si>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</si>
  <si>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5,63</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</si>
  <si>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</si>
  <si>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</si>
  <si>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</si>
  <si>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</si>
  <si>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</si>
  <si>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</si>
  <si>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9,74</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</si>
  <si>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</si>
  <si>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</si>
  <si>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</si>
  <si>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5,77</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</si>
  <si>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</si>
  <si>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</si>
  <si>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</si>
  <si>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</si>
  <si>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</si>
  <si>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</si>
  <si>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42,51</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</si>
  <si>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</si>
  <si>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</si>
  <si>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</si>
  <si>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60,90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</si>
  <si>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</si>
  <si>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</si>
  <si>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</si>
  <si>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</si>
  <si>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</si>
  <si>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</si>
  <si>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</si>
  <si>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122,99</t>
  </si>
  <si>
    <t>JOELHO 90 GRAUS, EM FERRO GALVANIZADO, DN 80 (3"), CONEXÃO ROSQUEADA, INSTALADO EM PRUMADAS - FORNECIMENTO E INSTALAÇÃO. AF_10/2020</t>
  </si>
  <si>
    <t>112,06</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</si>
  <si>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</si>
  <si>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</si>
  <si>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</si>
  <si>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</si>
  <si>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</si>
  <si>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</si>
  <si>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</si>
  <si>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</si>
  <si>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33,17</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</si>
  <si>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</si>
  <si>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</si>
  <si>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</si>
  <si>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42,47</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</si>
  <si>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</si>
  <si>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</si>
  <si>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</si>
  <si>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</si>
  <si>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</si>
  <si>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</si>
  <si>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</si>
  <si>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</si>
  <si>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</si>
  <si>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</si>
  <si>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</si>
  <si>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</si>
  <si>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</si>
  <si>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</si>
  <si>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</si>
  <si>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</si>
  <si>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115,67</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</si>
  <si>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</si>
  <si>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</si>
  <si>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</si>
  <si>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</si>
  <si>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</si>
  <si>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</si>
  <si>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</si>
  <si>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</si>
  <si>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</si>
  <si>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</si>
  <si>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</si>
  <si>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</si>
  <si>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</si>
  <si>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</si>
  <si>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</si>
  <si>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</si>
  <si>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</si>
  <si>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</si>
  <si>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</si>
  <si>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</si>
  <si>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</si>
  <si>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33,27</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</si>
  <si>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</si>
  <si>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</si>
  <si>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</si>
  <si>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</si>
  <si>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</si>
  <si>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47,31</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</si>
  <si>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</si>
  <si>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</si>
  <si>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</si>
  <si>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</si>
  <si>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</si>
  <si>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</si>
  <si>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</si>
  <si>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</si>
  <si>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</si>
  <si>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</si>
  <si>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</si>
  <si>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</si>
  <si>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</si>
  <si>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14,85</t>
  </si>
  <si>
    <t>LUVA, EM FERRO GALVANIZADO, CONEXÃO ROSQUEADA, DN 20 (3/4"), INSTALADO EM RAMAIS E SUB-RAMAIS DE GÁS - FORNECIMENTO E INSTALAÇÃO. AF_10/2020</t>
  </si>
  <si>
    <t>15,08</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</si>
  <si>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</si>
  <si>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</si>
  <si>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</si>
  <si>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</si>
  <si>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12,98</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</si>
  <si>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</si>
  <si>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</si>
  <si>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</si>
  <si>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35,33</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</si>
  <si>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</si>
  <si>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</si>
  <si>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</si>
  <si>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</si>
  <si>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</si>
  <si>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</si>
  <si>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</si>
  <si>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</si>
  <si>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</si>
  <si>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50,06</t>
  </si>
  <si>
    <t>UNIÃO, EM FERRO GALVANIZADO, DN 40 (1 1/2"), CONEXÃO ROSQUEADA, INSTALADO EM REDE DE ALIMENTAÇÃO PARA HIDRANTE - FORNECIMENTO E INSTALAÇÃO. AF_10/2020</t>
  </si>
  <si>
    <t>59,47</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</si>
  <si>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</si>
  <si>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</si>
  <si>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</si>
  <si>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</si>
  <si>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</si>
  <si>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</si>
  <si>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</si>
  <si>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70,37</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</si>
  <si>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</si>
  <si>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</si>
  <si>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</si>
  <si>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</si>
  <si>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28,56</t>
  </si>
  <si>
    <t>UNIÃO, EM FERRO GALVANIZADO, CONEXÃO ROSQUEADA, DN 25 (1"), INSTALADO EM RAMAIS E SUB-RAMAIS DE GÁS - FORNECIMENTO E INSTALAÇÃO. AF_10/2020</t>
  </si>
  <si>
    <t>35,59</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</si>
  <si>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</si>
  <si>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</si>
  <si>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</si>
  <si>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</si>
  <si>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</si>
  <si>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</si>
  <si>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</si>
  <si>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</si>
  <si>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</si>
  <si>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</si>
  <si>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</si>
  <si>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</si>
  <si>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</si>
  <si>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</si>
  <si>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34,16</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</si>
  <si>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</si>
  <si>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</si>
  <si>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</si>
  <si>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</si>
  <si>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</si>
  <si>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</si>
  <si>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64,52</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</si>
  <si>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</si>
  <si>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</si>
  <si>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</si>
  <si>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</si>
  <si>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</si>
  <si>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18,22</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</si>
  <si>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</si>
  <si>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</si>
  <si>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</si>
  <si>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</si>
  <si>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25,73</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</si>
  <si>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</si>
  <si>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</si>
  <si>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</si>
  <si>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</si>
  <si>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</si>
  <si>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</si>
  <si>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</si>
  <si>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</si>
  <si>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</si>
  <si>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</si>
  <si>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</si>
  <si>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7,64</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</si>
  <si>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</si>
  <si>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</si>
  <si>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</si>
  <si>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14,31</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</si>
  <si>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</si>
  <si>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</si>
  <si>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</si>
  <si>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</si>
  <si>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</si>
  <si>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19,58</t>
  </si>
  <si>
    <t>CURVA DE TRANSPOSIÇÃO EM BRONZE/LATÃO, DN 28 MM, SEM ANEL DE SOLDA, BOLSA X BOLSA, INSTALADO EM PRUMADA  FORNECIMENTO E INSTALAÇÃO. AF_01/2016</t>
  </si>
  <si>
    <t>LUVA PASSANTE EM COBRE, DN 35 MM, SEM ANEL DE SOLDA, INSTALADO EM PRUMADA  FORNECIMENTO E INSTALAÇÃO. AF_01/2016</t>
  </si>
  <si>
    <t>20,47</t>
  </si>
  <si>
    <t>BUCHA DE REDUÇÃO EM COBRE, DN 35 MM X 28 MM, SEM ANEL DE SOLDA, PONTA X BOLSA, INSTALADO EM PRUMADA  FORNECIMENTO E INSTALAÇÃO. AF_01/2016</t>
  </si>
  <si>
    <t>17,84</t>
  </si>
  <si>
    <t>JUNTA DE EXPANSÃO EM BRONZE/LATÃO, DN 35 MM, PONTA X PONTA, INSTALADO EM PRUMADA  FORNECIMENTO E INSTALAÇÃO. AF_01/2016</t>
  </si>
  <si>
    <t>LUVA PASSANTE EM COBRE, DN 42 MM, SEM ANEL DE SOLDA, INSTALADO EM PRUMADA  FORNECIMENTO E INSTALAÇÃO. AF_01/2016</t>
  </si>
  <si>
    <t>31,41</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</si>
  <si>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</si>
  <si>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</si>
  <si>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</si>
  <si>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</si>
  <si>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</si>
  <si>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</si>
  <si>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</si>
  <si>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</si>
  <si>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</si>
  <si>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</si>
  <si>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</si>
  <si>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</si>
  <si>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</si>
  <si>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</si>
  <si>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21,44</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</si>
  <si>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</si>
  <si>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</si>
  <si>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</si>
  <si>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</si>
  <si>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15,30</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</si>
  <si>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</si>
  <si>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</si>
  <si>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</si>
  <si>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</si>
  <si>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</si>
  <si>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</si>
  <si>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</si>
  <si>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</si>
  <si>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</si>
  <si>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</si>
  <si>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</si>
  <si>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</si>
  <si>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</si>
  <si>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39,19</t>
  </si>
  <si>
    <t>TE DUPLA CURVA EM BRONZE/LATÃO, DN 3/4" X 22 MM X 3/4", SEM ANEL DE SOLDA, ROSCA F X BOLSA X ROSCA F, INSTALADO EM RAMAL DE DISTRIBUIÇÃO  FORNECIMENTO E INSTALAÇÃO. AF_01/2016</t>
  </si>
  <si>
    <t>55,68</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</si>
  <si>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</si>
  <si>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</si>
  <si>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14,25</t>
  </si>
  <si>
    <t>CURVA EM COBRE, DN 22 MM, 45 GRAUS, SEM ANEL DE SOLDA, BOLSA X BOLSA, INSTALADO EM RAMAL E SUB-RAMAL  FORNECIMENTO E INSTALAÇÃO. AF_01/2016</t>
  </si>
  <si>
    <t>15,73</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</si>
  <si>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</si>
  <si>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</si>
  <si>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23,43</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</si>
  <si>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</si>
  <si>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</si>
  <si>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</si>
  <si>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12,69</t>
  </si>
  <si>
    <t>CURVA DE TRANSPOSIÇÃO EM BRONZE/LATÃO, DN 15 MM, SEM ANEL DE SOLDA, BOLSA X BOLSA, INSTALADO EM RAMAL E SUB-RAMAL  FORNECIMENTO E INSTALAÇÃO. AF_01/2016</t>
  </si>
  <si>
    <t>15,44</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</si>
  <si>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</si>
  <si>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</si>
  <si>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</si>
  <si>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9,85</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</si>
  <si>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</si>
  <si>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</si>
  <si>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14,96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</si>
  <si>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</si>
  <si>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</si>
  <si>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</si>
  <si>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</si>
  <si>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</si>
  <si>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</si>
  <si>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</si>
  <si>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39,39</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</si>
  <si>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</si>
  <si>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</si>
  <si>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</si>
  <si>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</si>
  <si>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19,29</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</si>
  <si>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</si>
  <si>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</si>
  <si>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</si>
  <si>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</si>
  <si>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</si>
  <si>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</si>
  <si>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</si>
  <si>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</si>
  <si>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</si>
  <si>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</si>
  <si>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</si>
  <si>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</si>
  <si>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</si>
  <si>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</si>
  <si>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</si>
  <si>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69,61</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</si>
  <si>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</si>
  <si>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</si>
  <si>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</si>
  <si>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</si>
  <si>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</si>
  <si>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</si>
  <si>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</si>
  <si>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</si>
  <si>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</si>
  <si>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</si>
  <si>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</si>
  <si>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</si>
  <si>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</si>
  <si>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</si>
  <si>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197,37</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</si>
  <si>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</si>
  <si>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</si>
  <si>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</si>
  <si>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</si>
  <si>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</si>
  <si>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</si>
  <si>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</si>
  <si>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</si>
  <si>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</si>
  <si>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</si>
  <si>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</si>
  <si>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</si>
  <si>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</si>
  <si>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</si>
  <si>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</si>
  <si>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</si>
  <si>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</si>
  <si>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</si>
  <si>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</si>
  <si>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</si>
  <si>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69,67</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</si>
  <si>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</si>
  <si>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</si>
  <si>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</si>
  <si>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</si>
  <si>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</si>
  <si>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</si>
  <si>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</si>
  <si>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</si>
  <si>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20,91</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</si>
  <si>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</si>
  <si>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</si>
  <si>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</si>
  <si>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</si>
  <si>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</si>
  <si>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</si>
  <si>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</si>
  <si>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</si>
  <si>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</si>
  <si>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</si>
  <si>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</si>
  <si>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</si>
  <si>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</si>
  <si>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</si>
  <si>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</si>
  <si>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</si>
  <si>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</si>
  <si>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</si>
  <si>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</si>
  <si>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</si>
  <si>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</si>
  <si>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</si>
  <si>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</si>
  <si>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</si>
  <si>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</si>
  <si>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</si>
  <si>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17,44</t>
  </si>
  <si>
    <t>ADAPTADOR COM FLANGE E ANEL DE VEDAÇÃO, PVC, SOLDÁVEL, DN 32 MM X 1 , INSTALADO EM RESERVAÇÃO DE ÁGUA DE EDIFICAÇÃO QUE POSSUA RESERVATÓRIO DE FIBRA/FIBROCIMENTO   FORNECIMENTO E INSTALAÇÃO. AF_06/2016</t>
  </si>
  <si>
    <t>20,73</t>
  </si>
  <si>
    <t>ADAPTADOR COM FLANGE E ANEL DE VEDAÇÃO, PVC, SOLDÁVEL, DN 40 MM X 1 1/4 , INSTALADO EM RESERVAÇÃO DE ÁGUA DE EDIFICAÇÃO QUE POSSUA RESERVATÓRIO DE FIBRA/FIBROCIMENTO   FORNECIMENTO E INSTALAÇÃO. AF_06/2016</t>
  </si>
  <si>
    <t>25,71</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</si>
  <si>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</si>
  <si>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</si>
  <si>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</si>
  <si>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</si>
  <si>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</si>
  <si>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</si>
  <si>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53,69</t>
  </si>
  <si>
    <t>ADAPTADOR COM FLANGES LIVRES, PVC, SOLDÁVEL, DN 60 MM X 2 , INSTALADO EM RESERVAÇÃO DE ÁGUA DE EDIFICAÇÃO QUE POSSUA RESERVATÓRIO DE FIBRA/FIBROCIMENTO   FORNECIMENTO E INSTALAÇÃO. AF_06/2016</t>
  </si>
  <si>
    <t>72,37</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</si>
  <si>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</si>
  <si>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</si>
  <si>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</si>
  <si>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</si>
  <si>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</si>
  <si>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</si>
  <si>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</si>
  <si>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</si>
  <si>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</si>
  <si>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</si>
  <si>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</si>
  <si>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</si>
  <si>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</si>
  <si>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</si>
  <si>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</si>
  <si>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</si>
  <si>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</si>
  <si>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</si>
  <si>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</si>
  <si>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29,94</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</si>
  <si>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</si>
  <si>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</si>
  <si>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</si>
  <si>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</si>
  <si>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</si>
  <si>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</si>
  <si>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</si>
  <si>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</si>
  <si>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77,55</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</si>
  <si>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</si>
  <si>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</si>
  <si>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</si>
  <si>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</si>
  <si>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</si>
  <si>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</si>
  <si>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</si>
  <si>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</si>
  <si>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</si>
  <si>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</si>
  <si>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</si>
  <si>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</si>
  <si>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</si>
  <si>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</si>
  <si>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</si>
  <si>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53,96</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</si>
  <si>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</si>
  <si>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</si>
  <si>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</si>
  <si>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</si>
  <si>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</si>
  <si>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</si>
  <si>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22,34</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</si>
  <si>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</si>
  <si>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</si>
  <si>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</si>
  <si>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</si>
  <si>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</si>
  <si>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</si>
  <si>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</si>
  <si>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</si>
  <si>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</si>
  <si>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25,58</t>
  </si>
  <si>
    <t>LUVA, PPR, DN 25 MM, CLASSE PN 25, INSTALADO EM RAMAL DE DISTRIBUIÇÃO DE ÁGUA  FORNECIMENTO E INSTALAÇÃO . AF_06/2015</t>
  </si>
  <si>
    <t>6,01</t>
  </si>
  <si>
    <t>CONECTOR MACHO, PPR, 25 X 1/2, CLASSE PN 25, INSTALADO EM RAMAL DE DISTRIBUIÇÃO DE ÁGUA  FORNECIMENTO E INSTALAÇÃO . AF_06/2015</t>
  </si>
  <si>
    <t>CONECTOR FÊMEA, PPR, 25 X 1/2'', CLASSE PN 25, INSTALADO EM RAMAL DE DISTRIBUIÇÃO DE ÁGUA   FORNECIMENTO E INSTALAÇÃO . AF_06/2015</t>
  </si>
  <si>
    <t>15,40</t>
  </si>
  <si>
    <t>LUVA, PPR, DN 32 MM, CLASSE PN 25, INSTALADO EM RAMAL DE DISTRIBUIÇÃO DE ÁGUA  FORNECIMENTO E INSTALAÇÃO. AF_06/2015</t>
  </si>
  <si>
    <t>10,60</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</si>
  <si>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</si>
  <si>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</si>
  <si>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</si>
  <si>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</si>
  <si>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</si>
  <si>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</si>
  <si>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</si>
  <si>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</si>
  <si>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</si>
  <si>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</si>
  <si>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</si>
  <si>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</si>
  <si>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6,60</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</si>
  <si>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</si>
  <si>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</si>
  <si>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</si>
  <si>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22,07</t>
  </si>
  <si>
    <t>JOELHO 45 GRAUS, PPR, DN 50 MM, CLASSE PN 25, INSTALADO EM PRUMADA DE ÁGUA  FORNECIMENTO E INSTALAÇÃO . AF_06/2015</t>
  </si>
  <si>
    <t>22,86</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</si>
  <si>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</si>
  <si>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</si>
  <si>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</si>
  <si>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</si>
  <si>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</si>
  <si>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</si>
  <si>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</si>
  <si>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</si>
  <si>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</si>
  <si>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12,78</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</si>
  <si>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</si>
  <si>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</si>
  <si>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</si>
  <si>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10,05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</si>
  <si>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</si>
  <si>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</si>
  <si>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</si>
  <si>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</si>
  <si>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</si>
  <si>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</si>
  <si>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</si>
  <si>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</si>
  <si>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</si>
  <si>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</si>
  <si>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</si>
  <si>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</si>
  <si>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</si>
  <si>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</si>
  <si>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</si>
  <si>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</si>
  <si>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</si>
  <si>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19,89</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</si>
  <si>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</si>
  <si>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</si>
  <si>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31,20</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</si>
  <si>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</si>
  <si>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</si>
  <si>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</si>
  <si>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</si>
  <si>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50,85</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</si>
  <si>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</si>
  <si>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</si>
  <si>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</si>
  <si>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</si>
  <si>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7,27</t>
  </si>
  <si>
    <t>JOELHO 90 GRAUS, PPR, DN 32 MM, CLASSE PN 25,  INSTALADO EM RESERVAÇÃO DE ÁGUA DE EDIFICAÇÃO QUE POSSUA RESERVATÓRIO DE FIBRA/FIBROCIMENTO  FORNECIMENTO E INSTALAÇÃO. AF_06/2016</t>
  </si>
  <si>
    <t>10,02</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</si>
  <si>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</si>
  <si>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</si>
  <si>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</si>
  <si>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</si>
  <si>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</si>
  <si>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</si>
  <si>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</si>
  <si>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</si>
  <si>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</si>
  <si>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</si>
  <si>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20,94</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</si>
  <si>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</si>
  <si>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</si>
  <si>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</si>
  <si>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</si>
  <si>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</si>
  <si>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</si>
  <si>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</si>
  <si>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</si>
  <si>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</si>
  <si>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</si>
  <si>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</si>
  <si>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</si>
  <si>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</si>
  <si>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</si>
  <si>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</si>
  <si>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</si>
  <si>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</si>
  <si>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</si>
  <si>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</si>
  <si>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</si>
  <si>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</si>
  <si>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23,57</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</si>
  <si>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</si>
  <si>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</si>
  <si>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</si>
  <si>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40,57</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</si>
  <si>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</si>
  <si>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</si>
  <si>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</si>
  <si>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</si>
  <si>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</si>
  <si>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</si>
  <si>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19,97</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</si>
  <si>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</si>
  <si>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</si>
  <si>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</si>
  <si>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19,94</t>
  </si>
  <si>
    <t>LUVA PARA INSTALAÇÕES EM PEX, DN 25 MM, CONEXÃO POR CRIMPAGEM   FORNECIMENTO E INSTALAÇÃO. AF_06/2015</t>
  </si>
  <si>
    <t>CONEXÃO FIXA, ROSCA FÊMEA, PARA INSTALAÇÕES EM PEX, DN 25MM X 1/2", CONEXÃO POR CRIMPAGEM  FORNECIMENTO E INSTALAÇÃO. AF_06/2015</t>
  </si>
  <si>
    <t>23,62</t>
  </si>
  <si>
    <t>CONEXÃO FIXA, ROSCA FÊMEA, PARA INSTALAÇÕES EM PEX, DN 25MM X 3/4", CONEXÃO POR CRIMPAGEM  FORNECIMENTO E INSTALAÇÃO. AF_06/2015</t>
  </si>
  <si>
    <t>27,47</t>
  </si>
  <si>
    <t>LUVA DE REDUÇÃO PARA INSTALAÇÕES EM PEX, DN 25 X 16 MM, CONEXÃO POR CRIMPAGEM  FORNECIMENTO E INSTALAÇÃO. AF_06/2015</t>
  </si>
  <si>
    <t>25,66</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</si>
  <si>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</si>
  <si>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</si>
  <si>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</si>
  <si>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</si>
  <si>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</si>
  <si>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</si>
  <si>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</si>
  <si>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24,02</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</si>
  <si>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</si>
  <si>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</si>
  <si>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26,95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</si>
  <si>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</si>
  <si>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</si>
  <si>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</si>
  <si>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</si>
  <si>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</si>
  <si>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</si>
  <si>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</si>
  <si>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</si>
  <si>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</si>
  <si>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</si>
  <si>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23,89</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</si>
  <si>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</si>
  <si>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</si>
  <si>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</si>
  <si>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</si>
  <si>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</si>
  <si>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</si>
  <si>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</si>
  <si>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</si>
  <si>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</si>
  <si>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</si>
  <si>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</si>
  <si>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28,20</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</si>
  <si>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</si>
  <si>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</si>
  <si>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</si>
  <si>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</si>
  <si>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70,26</t>
  </si>
  <si>
    <t>TÊ, PARA INSTALAÇÕES EM PEX, DN 16 MM, CONEXÃO POR CRIMPAGEM  FORNECIMENTO E INSTALAÇÃO. AF_06/2015</t>
  </si>
  <si>
    <t>27,88</t>
  </si>
  <si>
    <t>TÊ, PARA INSTALAÇÕES EM PEX, DN 20 MM, CONEXÃO POR CRIMPAGEM  FORNECIMENTO E INSTALAÇÃO. AF_06/2015</t>
  </si>
  <si>
    <t>33,32</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</si>
  <si>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</si>
  <si>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</si>
  <si>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</si>
  <si>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</si>
  <si>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</si>
  <si>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</si>
  <si>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</si>
  <si>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</si>
  <si>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</si>
  <si>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</si>
  <si>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</si>
  <si>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</si>
  <si>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243,13</t>
  </si>
  <si>
    <t>FLANGE EM AÇO, DN 15 MM X 1/2'', INSTALADO EM RESERVAÇÃO DE ÁGUA DE EDIFICAÇÃO QUE POSSUA RESERVATÓRIO DE FIBRA/FIBROCIMENTO - FORNECIMENTO E INSTALAÇÃO. AF_06/2016</t>
  </si>
  <si>
    <t>19,60</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</si>
  <si>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</si>
  <si>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</si>
  <si>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26,26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</si>
  <si>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</si>
  <si>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</si>
  <si>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</si>
  <si>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</si>
  <si>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</si>
  <si>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</si>
  <si>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</si>
  <si>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</si>
  <si>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</si>
  <si>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</si>
  <si>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</si>
  <si>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</si>
  <si>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</si>
  <si>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</si>
  <si>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</si>
  <si>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</si>
  <si>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</si>
  <si>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</si>
  <si>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</si>
  <si>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</si>
  <si>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</si>
  <si>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</si>
  <si>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</si>
  <si>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</si>
  <si>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</si>
  <si>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</si>
  <si>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</si>
  <si>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</si>
  <si>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</si>
  <si>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</si>
  <si>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21,47</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</si>
  <si>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</si>
  <si>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</si>
  <si>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</si>
  <si>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</si>
  <si>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</si>
  <si>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</si>
  <si>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</si>
  <si>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</si>
  <si>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</si>
  <si>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</si>
  <si>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</si>
  <si>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</si>
  <si>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34,41</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</si>
  <si>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</si>
  <si>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</si>
  <si>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</si>
  <si>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</si>
  <si>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</si>
  <si>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</si>
  <si>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</si>
  <si>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</si>
  <si>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</si>
  <si>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</si>
  <si>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</si>
  <si>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</si>
  <si>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</si>
  <si>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</si>
  <si>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</si>
  <si>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</si>
  <si>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</si>
  <si>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</si>
  <si>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19,61</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</si>
  <si>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</si>
  <si>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</si>
  <si>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</si>
  <si>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</si>
  <si>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34,01</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</si>
  <si>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</si>
  <si>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</si>
  <si>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</si>
  <si>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</si>
  <si>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</si>
  <si>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</si>
  <si>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</si>
  <si>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</si>
  <si>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31,62</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</si>
  <si>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</si>
  <si>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</si>
  <si>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</si>
  <si>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</si>
  <si>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</si>
  <si>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</si>
  <si>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</si>
  <si>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90,48</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</si>
  <si>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</si>
  <si>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</si>
  <si>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</si>
  <si>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</si>
  <si>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</si>
  <si>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</si>
  <si>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</si>
  <si>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</si>
  <si>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</si>
  <si>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</si>
  <si>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</si>
  <si>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</si>
  <si>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</si>
  <si>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</si>
  <si>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</si>
  <si>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</si>
  <si>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21,08</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</si>
  <si>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</si>
  <si>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</si>
  <si>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31,65</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</si>
  <si>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</si>
  <si>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</si>
  <si>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</si>
  <si>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</si>
  <si>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</si>
  <si>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</si>
  <si>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</si>
  <si>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</si>
  <si>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</si>
  <si>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</si>
  <si>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</si>
  <si>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</si>
  <si>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</si>
  <si>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</si>
  <si>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</si>
  <si>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</si>
  <si>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</si>
  <si>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</si>
  <si>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</si>
  <si>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</si>
  <si>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</si>
  <si>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</si>
  <si>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</si>
  <si>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</si>
  <si>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</si>
  <si>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</si>
  <si>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</si>
  <si>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</si>
  <si>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</si>
  <si>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</si>
  <si>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</si>
  <si>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</si>
  <si>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</si>
  <si>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</si>
  <si>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</si>
  <si>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</si>
  <si>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</si>
  <si>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</si>
  <si>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</si>
  <si>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</si>
  <si>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</si>
  <si>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</si>
  <si>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</si>
  <si>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</si>
  <si>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</si>
  <si>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</si>
  <si>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</si>
  <si>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23,37</t>
  </si>
  <si>
    <t>VÁLVULA EM METAL CROMADO TIPO AMERICANA 3.1/2 X 1.1/2 PARA PIA - FORNECIMENTO E INSTALAÇÃO. AF_01/2020</t>
  </si>
  <si>
    <t>66,82</t>
  </si>
  <si>
    <t>VÁLVULA EM PLÁSTICO 1 PARA PIA, TANQUE OU LAVATÓRIO, COM OU SEM LADRÃO - FORNECIMENTO E INSTALAÇÃO. AF_01/2020</t>
  </si>
  <si>
    <t>5,89</t>
  </si>
  <si>
    <t>VÁLVULA EM PLÁSTICO CROMADO TIPO AMERICANA 3.1/2 X 1.1/2 SEM ADAPTADOR PARA PIA - FORNECIMENTO E INSTALAÇÃO. AF_01/2020</t>
  </si>
  <si>
    <t>16,86</t>
  </si>
  <si>
    <t>SIFÃO DO TIPO GARRAFA EM METAL CROMADO 1 X 1.1/2 - FORNECIMENTO E INSTALAÇÃO. AF_01/2020</t>
  </si>
  <si>
    <t>SIFÃO DO TIPO GARRAFA/COPO EM PVC 1.1/4  X 1.1/2 - FORNECIMENTO E INSTALAÇÃO. AF_01/2020</t>
  </si>
  <si>
    <t>17,27</t>
  </si>
  <si>
    <t>SIFÃO DO TIPO FLEXÍVEL EM PVC 1  X 1.1/2  - FORNECIMENTO E INSTALAÇÃO. AF_01/2020</t>
  </si>
  <si>
    <t>9,87</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</si>
  <si>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</si>
  <si>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</si>
  <si>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</si>
  <si>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</si>
  <si>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</si>
  <si>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</si>
  <si>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</si>
  <si>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</si>
  <si>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</si>
  <si>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</si>
  <si>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</si>
  <si>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</si>
  <si>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</si>
  <si>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</si>
  <si>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</si>
  <si>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</si>
  <si>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</si>
  <si>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</si>
  <si>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</si>
  <si>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</si>
  <si>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</si>
  <si>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37,64</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</si>
  <si>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</si>
  <si>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</si>
  <si>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</si>
  <si>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</si>
  <si>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</si>
  <si>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</si>
  <si>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</si>
  <si>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</si>
  <si>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</si>
  <si>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</si>
  <si>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</si>
  <si>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</si>
  <si>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</si>
  <si>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</si>
  <si>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</si>
  <si>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</si>
  <si>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</si>
  <si>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</si>
  <si>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</si>
  <si>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</si>
  <si>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</si>
  <si>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</si>
  <si>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</si>
  <si>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</si>
  <si>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</si>
  <si>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</si>
  <si>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</si>
  <si>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</si>
  <si>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</si>
  <si>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</si>
  <si>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</si>
  <si>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</si>
  <si>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</si>
  <si>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</si>
  <si>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</si>
  <si>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</si>
  <si>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</si>
  <si>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</si>
  <si>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25,32</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</si>
  <si>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</si>
  <si>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</si>
  <si>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</si>
  <si>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</si>
  <si>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</si>
  <si>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</si>
  <si>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</si>
  <si>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</si>
  <si>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</si>
  <si>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</si>
  <si>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</si>
  <si>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</si>
  <si>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21,27</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</si>
  <si>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</si>
  <si>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</si>
  <si>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</si>
  <si>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</si>
  <si>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</si>
  <si>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</si>
  <si>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</si>
  <si>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</si>
  <si>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</si>
  <si>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</si>
  <si>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</si>
  <si>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</si>
  <si>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</si>
  <si>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</si>
  <si>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</si>
  <si>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</si>
  <si>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</si>
  <si>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</si>
  <si>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</si>
  <si>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</si>
  <si>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</si>
  <si>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</si>
  <si>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</si>
  <si>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</si>
  <si>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</si>
  <si>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</si>
  <si>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</si>
  <si>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</si>
  <si>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</si>
  <si>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</si>
  <si>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</si>
  <si>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</si>
  <si>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</si>
  <si>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</si>
  <si>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</si>
  <si>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</si>
  <si>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</si>
  <si>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</si>
  <si>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</si>
  <si>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</si>
  <si>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</si>
  <si>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</si>
  <si>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</si>
  <si>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</si>
  <si>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</si>
  <si>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</si>
  <si>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</si>
  <si>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</si>
  <si>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</si>
  <si>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</si>
  <si>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</si>
  <si>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</si>
  <si>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</si>
  <si>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</si>
  <si>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</si>
  <si>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</si>
  <si>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</si>
  <si>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</si>
  <si>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</si>
  <si>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</si>
  <si>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</si>
  <si>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</si>
  <si>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</si>
  <si>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</si>
  <si>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</si>
  <si>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</si>
  <si>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</si>
  <si>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</si>
  <si>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</si>
  <si>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</si>
  <si>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</si>
  <si>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</si>
  <si>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</si>
  <si>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</si>
  <si>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24,94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</si>
  <si>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</si>
  <si>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</si>
  <si>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</si>
  <si>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</si>
  <si>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</si>
  <si>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</si>
  <si>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</si>
  <si>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</si>
  <si>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</si>
  <si>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</si>
  <si>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</si>
  <si>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</si>
  <si>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</si>
  <si>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</si>
  <si>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24,17</t>
  </si>
  <si>
    <t>REGISTRO DE ESFERA, PVC, SOLDÁVEL, DN  25 MM, INSTALADO EM RESERVAÇÃO DE ÁGUA DE EDIFICAÇÃO QUE POSSUA RESERVATÓRIO DE FIBRA/FIBROCIMENTO   FORNECIMENTO E INSTALAÇÃO. AF_06/2016</t>
  </si>
  <si>
    <t>21,43</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</si>
  <si>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</si>
  <si>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</si>
  <si>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</si>
  <si>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</si>
  <si>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91,56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</si>
  <si>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</si>
  <si>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</si>
  <si>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</si>
  <si>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</si>
  <si>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</si>
  <si>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</si>
  <si>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</si>
  <si>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</si>
  <si>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</si>
  <si>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</si>
  <si>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</si>
  <si>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</si>
  <si>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</si>
  <si>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32,82</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</si>
  <si>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</si>
  <si>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</si>
  <si>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</si>
  <si>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</si>
  <si>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</si>
  <si>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</si>
  <si>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</si>
  <si>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</si>
  <si>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</si>
  <si>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</si>
  <si>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</si>
  <si>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</si>
  <si>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</si>
  <si>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</si>
  <si>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</si>
  <si>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</si>
  <si>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</si>
  <si>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</si>
  <si>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</si>
  <si>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</si>
  <si>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</si>
  <si>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</si>
  <si>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</si>
  <si>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</si>
  <si>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</si>
  <si>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</si>
  <si>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10,69</t>
  </si>
  <si>
    <t>FURO EM ALVENARIA PARA DIÂMETROS MAIORES QUE 40 MM E MENORES OU IGUAIS A 75 MM. AF_05/2015</t>
  </si>
  <si>
    <t>25,99</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</si>
  <si>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</si>
  <si>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</si>
  <si>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</si>
  <si>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</si>
  <si>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</si>
  <si>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</si>
  <si>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</si>
  <si>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</si>
  <si>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</si>
  <si>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5,33</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</si>
  <si>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</si>
  <si>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</si>
  <si>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</si>
  <si>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</si>
  <si>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</si>
  <si>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</si>
  <si>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3,12</t>
  </si>
  <si>
    <t>QUEBRA EM ALVENARIA PARA INSTALAÇÃO DE QUADRO DISTRIBUIÇÃO PEQUENO (19X25 CM). AF_05/2015</t>
  </si>
  <si>
    <t>QUEBRA EM ALVENARIA PARA INSTALAÇÃO DE QUADRO DISTRIBUIÇÃO GRANDE (76X40 CM). AF_05/2015</t>
  </si>
  <si>
    <t>20,19</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</si>
  <si>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</si>
  <si>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</si>
  <si>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</si>
  <si>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</si>
  <si>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</si>
  <si>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</si>
  <si>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</si>
  <si>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</si>
  <si>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</si>
  <si>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</si>
  <si>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</si>
  <si>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2,64</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</si>
  <si>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</si>
  <si>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</si>
  <si>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</si>
  <si>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</si>
  <si>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</si>
  <si>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</si>
  <si>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</si>
  <si>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1,29</t>
  </si>
  <si>
    <t>FIXAÇÃO DE TUBOS VERTICAIS DE PPR DIÂMETROS MAIORES QUE 40 MM E MENORES OU IGUAIS A 75 MM COM ABRAÇADEIRA METÁLICA RÍGIDA TIPO D 1 1/2", FIXADA EM PERFILADO EM ALVENARIA. AF_05/2015</t>
  </si>
  <si>
    <t>2,55</t>
  </si>
  <si>
    <t>FIXAÇÃO DE TUBOS VERTICAIS DE PPR DIÂMETROS MAIORES QUE 75 MM COM ABRAÇADEIRA METÁLICA RÍGIDA TIPO D 3", FIXADA EM PERFILADO EM ALVENARIA. AF_05/2015</t>
  </si>
  <si>
    <t>4,15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</si>
  <si>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</si>
  <si>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</si>
  <si>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</si>
  <si>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</si>
  <si>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</si>
  <si>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</si>
  <si>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5,48</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</si>
  <si>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</si>
  <si>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</si>
  <si>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</si>
  <si>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9,33</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</si>
  <si>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</si>
  <si>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</si>
  <si>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</si>
  <si>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</si>
  <si>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</si>
  <si>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</si>
  <si>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</si>
  <si>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</si>
  <si>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</si>
  <si>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</si>
  <si>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</si>
  <si>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</si>
  <si>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</si>
  <si>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</si>
  <si>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</si>
  <si>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</si>
  <si>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</si>
  <si>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</si>
  <si>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</si>
  <si>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</si>
  <si>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</si>
  <si>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</si>
  <si>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</si>
  <si>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</si>
  <si>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</si>
  <si>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</si>
  <si>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</si>
  <si>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</si>
  <si>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</si>
  <si>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</si>
  <si>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</si>
  <si>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</si>
  <si>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</si>
  <si>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</si>
  <si>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</si>
  <si>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</si>
  <si>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</si>
  <si>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</si>
  <si>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</si>
  <si>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</si>
  <si>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</si>
  <si>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</si>
  <si>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</si>
  <si>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</si>
  <si>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</si>
  <si>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</si>
  <si>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</si>
  <si>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</si>
  <si>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</si>
  <si>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</si>
  <si>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</si>
  <si>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</si>
  <si>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</si>
  <si>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</si>
  <si>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</si>
  <si>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</si>
  <si>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</si>
  <si>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</si>
  <si>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</si>
  <si>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</si>
  <si>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</si>
  <si>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</si>
  <si>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</si>
  <si>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</si>
  <si>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</si>
  <si>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</si>
  <si>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</si>
  <si>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30,69</t>
  </si>
  <si>
    <t>ESCAVAÇÃO MANUAL PARA BLOCO DE COROAMENTO OU SAPATA, SEM PREVISÃO DE FÔRMA. AF_06/2017</t>
  </si>
  <si>
    <t>ESCAVAÇÃO MANUAL PARA BLOCO DE COROAMENTO OU SAPATA, COM PREVISÃO DE FÔRMA. AF_06/2017</t>
  </si>
  <si>
    <t>72,40</t>
  </si>
  <si>
    <t>ESCAVAÇÃO MECANIZADA PARA VIGA BALDRAME, SEM PREVISÃO DE FÔRMA, COM MINI-ESCAVADEIRA. AF_06/2017</t>
  </si>
  <si>
    <t>ESCAVAÇÃO MECANIZADA PARA VIGA BALDRAME, COM PREVISÃO DE FÔRMA, COM MINI-ESCAVADEIRA. AF_06/2017</t>
  </si>
  <si>
    <t>27,22</t>
  </si>
  <si>
    <t>ESCAVAÇÃO MANUAL DE VALA PARA VIGA BALDRAME, SEM PREVISÃO DE FÔRMA. AF_06/2017</t>
  </si>
  <si>
    <t>ESCAVAÇÃO MANUAL DE VALA PARA VIGA BALDRAME, COM PREVISÃO DE FÔRMA. AF_06/2017</t>
  </si>
  <si>
    <t>95,11</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</si>
  <si>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</si>
  <si>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</si>
  <si>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</si>
  <si>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</si>
  <si>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</si>
  <si>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</si>
  <si>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</si>
  <si>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</si>
  <si>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</si>
  <si>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</si>
  <si>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</si>
  <si>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</si>
  <si>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9,36</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</si>
  <si>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</si>
  <si>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</si>
  <si>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</si>
  <si>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</si>
  <si>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</si>
  <si>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</si>
  <si>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</si>
  <si>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</si>
  <si>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</si>
  <si>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</si>
  <si>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</si>
  <si>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</si>
  <si>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</si>
  <si>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</si>
  <si>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</si>
  <si>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</si>
  <si>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</si>
  <si>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</si>
  <si>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</si>
  <si>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</si>
  <si>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</si>
  <si>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</si>
  <si>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</si>
  <si>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</si>
  <si>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</si>
  <si>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12,90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</si>
  <si>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</si>
  <si>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</si>
  <si>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</si>
  <si>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</si>
  <si>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</si>
  <si>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</si>
  <si>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</si>
  <si>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</si>
  <si>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</si>
  <si>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</si>
  <si>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</si>
  <si>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</si>
  <si>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</si>
  <si>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</si>
  <si>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</si>
  <si>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11,29</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</si>
  <si>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</si>
  <si>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</si>
  <si>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</si>
  <si>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</si>
  <si>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</si>
  <si>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</si>
  <si>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</si>
  <si>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14,45</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</si>
  <si>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</si>
  <si>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</si>
  <si>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</si>
  <si>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10,19</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</si>
  <si>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</si>
  <si>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</si>
  <si>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</si>
  <si>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</si>
  <si>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</si>
  <si>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</si>
  <si>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</si>
  <si>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</si>
  <si>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</si>
  <si>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</si>
  <si>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</si>
  <si>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</si>
  <si>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</si>
  <si>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</si>
  <si>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</si>
  <si>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11,88</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</si>
  <si>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</si>
  <si>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</si>
  <si>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16,07</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</si>
  <si>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</si>
  <si>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</si>
  <si>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</si>
  <si>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</si>
  <si>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</si>
  <si>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</si>
  <si>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</si>
  <si>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</si>
  <si>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</si>
  <si>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</si>
  <si>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</si>
  <si>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</si>
  <si>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</si>
  <si>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</si>
  <si>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12,79</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</si>
  <si>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</si>
  <si>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14,79</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</si>
  <si>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</si>
  <si>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16,40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</si>
  <si>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</si>
  <si>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</si>
  <si>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</si>
  <si>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12,09</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</si>
  <si>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</si>
  <si>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</si>
  <si>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</si>
  <si>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</si>
  <si>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</si>
  <si>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</si>
  <si>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11,02</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</si>
  <si>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</si>
  <si>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12,24</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</si>
  <si>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</si>
  <si>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</si>
  <si>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</si>
  <si>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</si>
  <si>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</si>
  <si>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</si>
  <si>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</si>
  <si>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</si>
  <si>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8,30</t>
  </si>
  <si>
    <t>4,94</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</si>
  <si>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</si>
  <si>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</si>
  <si>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24,47</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</si>
  <si>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</si>
  <si>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</si>
  <si>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</si>
  <si>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19,36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</si>
  <si>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</si>
  <si>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</si>
  <si>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</si>
  <si>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</si>
  <si>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</si>
  <si>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</si>
  <si>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</si>
  <si>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</si>
  <si>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</si>
  <si>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</si>
  <si>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</si>
  <si>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</si>
  <si>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</si>
  <si>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</si>
  <si>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</si>
  <si>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</si>
  <si>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</si>
  <si>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</si>
  <si>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</si>
  <si>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</si>
  <si>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</si>
  <si>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</si>
  <si>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</si>
  <si>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</si>
  <si>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</si>
  <si>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</si>
  <si>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</si>
  <si>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</si>
  <si>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</si>
  <si>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</si>
  <si>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</si>
  <si>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</si>
  <si>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</si>
  <si>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</si>
  <si>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</si>
  <si>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</si>
  <si>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19,15</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</si>
  <si>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</si>
  <si>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</si>
  <si>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</si>
  <si>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</si>
  <si>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</si>
  <si>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</si>
  <si>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11,30</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</si>
  <si>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</si>
  <si>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</si>
  <si>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</si>
  <si>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38,40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</si>
  <si>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</si>
  <si>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</si>
  <si>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</si>
  <si>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</si>
  <si>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</si>
  <si>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</si>
  <si>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</si>
  <si>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</si>
  <si>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</si>
  <si>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</si>
  <si>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</si>
  <si>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</si>
  <si>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</si>
  <si>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</si>
  <si>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</si>
  <si>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</si>
  <si>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</si>
  <si>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</si>
  <si>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</si>
  <si>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</si>
  <si>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</si>
  <si>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</si>
  <si>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</si>
  <si>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</si>
  <si>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</si>
  <si>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</si>
  <si>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</si>
  <si>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</si>
  <si>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</si>
  <si>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52,63</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</si>
  <si>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</si>
  <si>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</si>
  <si>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</si>
  <si>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</si>
  <si>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</si>
  <si>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</si>
  <si>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</si>
  <si>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</si>
  <si>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</si>
  <si>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</si>
  <si>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</si>
  <si>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</si>
  <si>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</si>
  <si>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</si>
  <si>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</si>
  <si>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</si>
  <si>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</si>
  <si>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</si>
  <si>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</si>
  <si>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</si>
  <si>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</si>
  <si>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</si>
  <si>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</si>
  <si>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</si>
  <si>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</si>
  <si>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</si>
  <si>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</si>
  <si>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</si>
  <si>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80,88</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</si>
  <si>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</si>
  <si>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</si>
  <si>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</si>
  <si>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</si>
  <si>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</si>
  <si>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</si>
  <si>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</si>
  <si>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</si>
  <si>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</si>
  <si>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</si>
  <si>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</si>
  <si>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</si>
  <si>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</si>
  <si>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</si>
  <si>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</si>
  <si>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</si>
  <si>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</si>
  <si>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</si>
  <si>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</si>
  <si>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</si>
  <si>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</si>
  <si>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54,17</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</si>
  <si>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</si>
  <si>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</si>
  <si>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</si>
  <si>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</si>
  <si>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</si>
  <si>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</si>
  <si>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67,46</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</si>
  <si>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</si>
  <si>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</si>
  <si>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</si>
  <si>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63,83</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</si>
  <si>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</si>
  <si>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</si>
  <si>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</si>
  <si>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</si>
  <si>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</si>
  <si>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</si>
  <si>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</si>
  <si>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</si>
  <si>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</si>
  <si>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</si>
  <si>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</si>
  <si>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</si>
  <si>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</si>
  <si>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</si>
  <si>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</si>
  <si>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</si>
  <si>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</si>
  <si>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</si>
  <si>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</si>
  <si>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</si>
  <si>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</si>
  <si>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</si>
  <si>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53,91</t>
  </si>
  <si>
    <t>ALVENARIA DE VEDAÇÃO DE BLOCOS VAZADOS DE CONCRETO DE 9X19X39CM (ESPESSURA 9CM) DE PAREDES COM ÁREA LÍQUIDA MENOR QUE 6M² SEM VÃOS E ARGAMASSA DE ASSENTAMENTO COM PREPARO MANUAL. AF_06/2014</t>
  </si>
  <si>
    <t>54,29</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</si>
  <si>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</si>
  <si>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</si>
  <si>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</si>
  <si>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</si>
  <si>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</si>
  <si>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</si>
  <si>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</si>
  <si>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</si>
  <si>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</si>
  <si>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</si>
  <si>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</si>
  <si>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</si>
  <si>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60,47</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</si>
  <si>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</si>
  <si>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</si>
  <si>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</si>
  <si>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</si>
  <si>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</si>
  <si>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</si>
  <si>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</si>
  <si>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</si>
  <si>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</si>
  <si>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</si>
  <si>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</si>
  <si>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</si>
  <si>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</si>
  <si>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</si>
  <si>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</si>
  <si>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59,95</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</si>
  <si>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</si>
  <si>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</si>
  <si>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74,52</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</si>
  <si>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</si>
  <si>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</si>
  <si>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</si>
  <si>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</si>
  <si>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</si>
  <si>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</si>
  <si>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</si>
  <si>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</si>
  <si>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</si>
  <si>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</si>
  <si>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</si>
  <si>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</si>
  <si>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</si>
  <si>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</si>
  <si>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71,74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</si>
  <si>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</si>
  <si>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</si>
  <si>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</si>
  <si>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</si>
  <si>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</si>
  <si>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</si>
  <si>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</si>
  <si>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</si>
  <si>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</si>
  <si>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</si>
  <si>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</si>
  <si>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</si>
  <si>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</si>
  <si>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</si>
  <si>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</si>
  <si>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</si>
  <si>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</si>
  <si>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</si>
  <si>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</si>
  <si>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</si>
  <si>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</si>
  <si>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</si>
  <si>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</si>
  <si>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</si>
  <si>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</si>
  <si>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</si>
  <si>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</si>
  <si>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</si>
  <si>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</si>
  <si>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</si>
  <si>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</si>
  <si>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</si>
  <si>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</si>
  <si>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25,78</t>
  </si>
  <si>
    <t>INSTALAÇÃO DE REFORÇO METÁLICO EM PAREDE DRYWALL. AF_06/2017</t>
  </si>
  <si>
    <t>INSTALAÇÃO DE REFORÇO DE MADEIRA EM PAREDE DRYWALL. AF_06/2017</t>
  </si>
  <si>
    <t>102235</t>
  </si>
  <si>
    <t>DIVISÓRIA FIXA EM VIDRO TEMPERADO 10 MM, SEM ABERTURA. AF_01/2021</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</si>
  <si>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</si>
  <si>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</si>
  <si>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</si>
  <si>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</si>
  <si>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</si>
  <si>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</si>
  <si>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</si>
  <si>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</si>
  <si>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</si>
  <si>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</si>
  <si>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</si>
  <si>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</si>
  <si>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</si>
  <si>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</si>
  <si>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</si>
  <si>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101810</t>
  </si>
  <si>
    <t>EXECUÇÃO DE TAPA BURACO COM APLICAÇÃO DE CONCRETO ASFÁLTICO (USINAGEM PRÓPRIA) E PINTURA DE LIGAÇÃO. AF_12/2020</t>
  </si>
  <si>
    <t>101811</t>
  </si>
  <si>
    <t>EXECUÇÃO DE TAPA BURACO COM APLICAÇÃO DE PRÉ MISTURADO A FRIO (USINAGEM PRÓPRIA) E PINTURA DE LIGAÇÃO. AF_12/2020</t>
  </si>
  <si>
    <t>101812</t>
  </si>
  <si>
    <t>101813</t>
  </si>
  <si>
    <t>101814</t>
  </si>
  <si>
    <t>101815</t>
  </si>
  <si>
    <t>101816</t>
  </si>
  <si>
    <t>101817</t>
  </si>
  <si>
    <t>101818</t>
  </si>
  <si>
    <t>101819</t>
  </si>
  <si>
    <t>101820</t>
  </si>
  <si>
    <t>101821</t>
  </si>
  <si>
    <t>40,32</t>
  </si>
  <si>
    <t>101822</t>
  </si>
  <si>
    <t>101823</t>
  </si>
  <si>
    <t>101824</t>
  </si>
  <si>
    <t>101825</t>
  </si>
  <si>
    <t>101826</t>
  </si>
  <si>
    <t>101827</t>
  </si>
  <si>
    <t>101828</t>
  </si>
  <si>
    <t>101829</t>
  </si>
  <si>
    <t>101830</t>
  </si>
  <si>
    <t>101831</t>
  </si>
  <si>
    <t>101832</t>
  </si>
  <si>
    <t>101833</t>
  </si>
  <si>
    <t>101834</t>
  </si>
  <si>
    <t>101835</t>
  </si>
  <si>
    <t>101836</t>
  </si>
  <si>
    <t>101837</t>
  </si>
  <si>
    <t>101838</t>
  </si>
  <si>
    <t>101839</t>
  </si>
  <si>
    <t>101840</t>
  </si>
  <si>
    <t>101841</t>
  </si>
  <si>
    <t>101842</t>
  </si>
  <si>
    <t>101843</t>
  </si>
  <si>
    <t>101844</t>
  </si>
  <si>
    <t>101845</t>
  </si>
  <si>
    <t>101846</t>
  </si>
  <si>
    <t>101847</t>
  </si>
  <si>
    <t>101848</t>
  </si>
  <si>
    <t>101849</t>
  </si>
  <si>
    <t>101850</t>
  </si>
  <si>
    <t>101851</t>
  </si>
  <si>
    <t>101852</t>
  </si>
  <si>
    <t>50,83</t>
  </si>
  <si>
    <t>101853</t>
  </si>
  <si>
    <t>101854</t>
  </si>
  <si>
    <t>101855</t>
  </si>
  <si>
    <t>101856</t>
  </si>
  <si>
    <t>101857</t>
  </si>
  <si>
    <t>101858</t>
  </si>
  <si>
    <t>19,14</t>
  </si>
  <si>
    <t>101859</t>
  </si>
  <si>
    <t>101860</t>
  </si>
  <si>
    <t>101861</t>
  </si>
  <si>
    <t>101862</t>
  </si>
  <si>
    <t>101863</t>
  </si>
  <si>
    <t>19,44</t>
  </si>
  <si>
    <t>101864</t>
  </si>
  <si>
    <t>101865</t>
  </si>
  <si>
    <t>101866</t>
  </si>
  <si>
    <t>101867</t>
  </si>
  <si>
    <t>101868</t>
  </si>
  <si>
    <t>101869</t>
  </si>
  <si>
    <t>101870</t>
  </si>
  <si>
    <t>27,81</t>
  </si>
  <si>
    <t>102096</t>
  </si>
  <si>
    <t>EXECUÇÃO DE TAPA BURACO COM APLICAÇÃO DE CONCRETO ASFÁLTICO (AQUISIÇÃO EM USINA) E PINTURA DE LIGAÇÃO. AF_12/2020</t>
  </si>
  <si>
    <t>102098</t>
  </si>
  <si>
    <t>7,77</t>
  </si>
  <si>
    <t>102101</t>
  </si>
  <si>
    <t>EXECUÇÃO DE PINTURA DE LIGAÇÃO COM EMULSÃO ASFÁLTICA RR-2C, PARA O FECHAMENTO DE VALAS. AF_12/2020</t>
  </si>
  <si>
    <t>REGULARIZAÇÃO E COMPACTAÇÃO DE SUBLEITO DE SOLO  PREDOMINANTEMENTE ARGILOSO. AF_11/2019</t>
  </si>
  <si>
    <t>1,56</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</si>
  <si>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</si>
  <si>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</si>
  <si>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</si>
  <si>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37,18</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</si>
  <si>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</si>
  <si>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</si>
  <si>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</si>
  <si>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</si>
  <si>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</si>
  <si>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</si>
  <si>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</si>
  <si>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</si>
  <si>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</si>
  <si>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</si>
  <si>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</si>
  <si>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</si>
  <si>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111,03</t>
  </si>
  <si>
    <t>EXECUÇÃO E COMPACTAÇÃO DE BASE E OU SUB-BASE PARA PAVIMENTAÇÃO DE SOLO (PREDOMINANTEMENTE ARENOSO) BRITA - 40/60 COM CIMENTO (TEOR DE 6%) - EXCLUSIVE SOLO, ESCAVAÇÃO, CARGA E TRANSPORTE. AF_11/2019</t>
  </si>
  <si>
    <t>134,11</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</si>
  <si>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</si>
  <si>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</si>
  <si>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103,48</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</si>
  <si>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</si>
  <si>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</si>
  <si>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</si>
  <si>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65,39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</si>
  <si>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</si>
  <si>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</si>
  <si>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</si>
  <si>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</si>
  <si>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18,21</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</si>
  <si>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</si>
  <si>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</si>
  <si>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</si>
  <si>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</si>
  <si>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</si>
  <si>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</si>
  <si>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</si>
  <si>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</si>
  <si>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39,55</t>
  </si>
  <si>
    <t>EXECUÇÃO DE PÁTIO/ESTACIONAMENTO EM PISO INTERTRAVADO, COM BLOCO RETANGULAR COR NATURAL DE 20 X 10 CM, ESPESSURA 8 CM. AF_12/2015</t>
  </si>
  <si>
    <t>EXECUÇÃO DE VIA EM PISO INTERTRAVADO, COM BLOCO RETANGULAR COR NATURAL DE 20 X 10 CM, ESPESSURA 8 CM. AF_12/2015</t>
  </si>
  <si>
    <t>52,35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</si>
  <si>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</si>
  <si>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</si>
  <si>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</si>
  <si>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52,14</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</si>
  <si>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</si>
  <si>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</si>
  <si>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</si>
  <si>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</si>
  <si>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</si>
  <si>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</si>
  <si>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55,63</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</si>
  <si>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</si>
  <si>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</si>
  <si>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</si>
  <si>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</si>
  <si>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</si>
  <si>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</si>
  <si>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</si>
  <si>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</si>
  <si>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</si>
  <si>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</si>
  <si>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</si>
  <si>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</si>
  <si>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</si>
  <si>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</si>
  <si>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</si>
  <si>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39,56</t>
  </si>
  <si>
    <t>BARRAS DE TRANSFERÊNCIA, AÇO CA-25 DE 16,0 MM, PARA EXECUÇÃO DE PAVIMENTO DE CONCRETO  FORNECIMENTO E INSTALAÇÃO. AF_11/2017</t>
  </si>
  <si>
    <t>BARRAS DE TRANSFERÊNCIA, AÇO CA-25 DE 20,0 MM, PARA EXECUÇÃO DE PAVIMENTO DE CONCRETO  FORNECIMENTO E INSTALAÇÃO. AF_11/2017</t>
  </si>
  <si>
    <t>15,70</t>
  </si>
  <si>
    <t>BARRAS DE TRANSFERÊNCIA, AÇO CA-25 DE 25,0 MM, PARA EXECUÇÃO DE PAVIMENTO DE CONCRETO  FORNECIMENTO E INSTALAÇÃO. AF_11/2017</t>
  </si>
  <si>
    <t>14,01</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</si>
  <si>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</si>
  <si>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</si>
  <si>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</si>
  <si>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</si>
  <si>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</si>
  <si>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</si>
  <si>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</si>
  <si>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</si>
  <si>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</si>
  <si>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</si>
  <si>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</si>
  <si>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</si>
  <si>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</si>
  <si>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</si>
  <si>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</si>
  <si>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</si>
  <si>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</si>
  <si>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</si>
  <si>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</si>
  <si>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4,65</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</si>
  <si>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</si>
  <si>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</si>
  <si>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</si>
  <si>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</si>
  <si>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</si>
  <si>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</si>
  <si>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T</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</si>
  <si>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</si>
  <si>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</si>
  <si>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</si>
  <si>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</si>
  <si>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</si>
  <si>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</si>
  <si>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</si>
  <si>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</si>
  <si>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</si>
  <si>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</si>
  <si>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</si>
  <si>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</si>
  <si>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</si>
  <si>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</si>
  <si>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</si>
  <si>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20,66</t>
  </si>
  <si>
    <t>APLICAÇÃO MANUAL DE PINTURA COM TINTA TEXTURIZADA ACRÍLICA EM SUPERFÍCIES INTERNAS DA SACADA DE EDIFÍCIOS DE MÚLTIPLOS PAVIMENTOS, UMA COR. AF_06/2014</t>
  </si>
  <si>
    <t>21,92</t>
  </si>
  <si>
    <t>APLICAÇÃO MANUAL DE PINTURA COM TINTA TEXTURIZADA ACRÍLICA EM PAREDES EXTERNAS DE CASAS, UMA COR. AF_06/2014</t>
  </si>
  <si>
    <t>17,31</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</si>
  <si>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</si>
  <si>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</si>
  <si>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</si>
  <si>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26,22</t>
  </si>
  <si>
    <t>APLICAÇÃO MANUAL DE PINTURA COM TINTA TEXTURIZADA ACRÍLICA EM SUPERFÍCIES INTERNAS DA SACADA DE EDIFÍCIOS DE MÚLTIPLOS PAVIMENTOS, DUAS CORES. AF_06/2014</t>
  </si>
  <si>
    <t>28,40</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</si>
  <si>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</si>
  <si>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</si>
  <si>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</si>
  <si>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</si>
  <si>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</si>
  <si>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</si>
  <si>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9,61</t>
  </si>
  <si>
    <t>9,24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</si>
  <si>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</si>
  <si>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</si>
  <si>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</si>
  <si>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</si>
  <si>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</si>
  <si>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</si>
  <si>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</si>
  <si>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11,99</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</si>
  <si>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</si>
  <si>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</si>
  <si>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</si>
  <si>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</si>
  <si>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12,86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</si>
  <si>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</si>
  <si>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</si>
  <si>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</si>
  <si>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</si>
  <si>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</si>
  <si>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</si>
  <si>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</si>
  <si>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</si>
  <si>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29,95</t>
  </si>
  <si>
    <t>APLICAÇÃO MANUAL DE MASSA ACRÍLICA EM SUPERFÍCIES INTERNAS DE SACADA DE EDIFÍCIOS DE MÚLTIPLOS PAVIMENTOS, DUAS DEMÃOS. AF_05/2017</t>
  </si>
  <si>
    <t>32,83</t>
  </si>
  <si>
    <t>APLICAÇÃO MANUAL DE MASSA ACRÍLICA EM PAREDES EXTERNAS DE CASAS, DUAS DEMÃOS. AF_05/2017</t>
  </si>
  <si>
    <t>102193</t>
  </si>
  <si>
    <t>LIXAMENTO DE MADEIRA PARA APLICAÇÃO DE FUNDO OU PINTURA. AF_01/2021</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</si>
  <si>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</si>
  <si>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</si>
  <si>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</si>
  <si>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</si>
  <si>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</si>
  <si>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</si>
  <si>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14,60</t>
  </si>
  <si>
    <t>102202</t>
  </si>
  <si>
    <t>APLICAÇÃO MASSA EPÓXI PARA MADEIRA, PARA PINTURA COM TINTA PU DE ACABAMENTO (PIGMENTADA). AF_01/2021</t>
  </si>
  <si>
    <t>102203</t>
  </si>
  <si>
    <t>PINTURA VERNIZ (INCOLOR) ALQUÍDICO EM MADEIRA, USO INTERNO E EXTERNO, 1 DEMÃO. AF_01/2021</t>
  </si>
  <si>
    <t>102204</t>
  </si>
  <si>
    <t>PINTURA VERNIZ (INCOLOR) ALQUÍDICO EM MADEIRA, USO INTERNO, 1 DEMÃO. AF_01/2021</t>
  </si>
  <si>
    <t>102205</t>
  </si>
  <si>
    <t>PINTURA VERNIZ (INCOLOR) POLIURETÂNICO (RESINA ALQUÍDICA MODIFICADA) EM MADEIRA, 1 DEMÃO. AF_01/2021</t>
  </si>
  <si>
    <t>102207</t>
  </si>
  <si>
    <t>PINTURA TINTA DE ACABAMENTO (PIGMENTADA) A ÓLEO EM MADEIRA, 1 DEMÃO. AF_01/2021</t>
  </si>
  <si>
    <t>5,90</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</si>
  <si>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</si>
  <si>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</si>
  <si>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</si>
  <si>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</si>
  <si>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</si>
  <si>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</si>
  <si>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5,56</t>
  </si>
  <si>
    <t>102213</t>
  </si>
  <si>
    <t>PINTURA VERNIZ (INCOLOR) ALQUÍDICO EM MADEIRA, USO INTERNO E EXTERNO, 2 DEMÃOS. AF_01/2021</t>
  </si>
  <si>
    <t>102214</t>
  </si>
  <si>
    <t>PINTURA VERNIZ (INCOLOR) ALQUÍDICO EM MADEIRA, USO INTERNO, 2 DEMÃOS. AF_01/2021</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</si>
  <si>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</si>
  <si>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</si>
  <si>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</si>
  <si>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</si>
  <si>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</si>
  <si>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</si>
  <si>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</si>
  <si>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</si>
  <si>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</si>
  <si>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</si>
  <si>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</si>
  <si>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</si>
  <si>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</si>
  <si>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</si>
  <si>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24,01</t>
  </si>
  <si>
    <t>102225</t>
  </si>
  <si>
    <t>PINTURA VERNIZ (INCOLOR) POLIURETÂNICO (RESINA ALQUÍDICA MODIFICADA) EM MADEIRA, 3 DEMÃOS. AF_01/2021</t>
  </si>
  <si>
    <t>102227</t>
  </si>
  <si>
    <t>PINTURA TINTA DE ACABAMENTO (PIGMENTADA) A ÓLEO EM MADEIRA, 3 DEMÃOS. AF_01/2021</t>
  </si>
  <si>
    <t>102228</t>
  </si>
  <si>
    <t>PINTURA TINTA DE ACABAMENTO (PIGMENTADA) ESMALTE SINTÉTICO FOSCO EM MADEIRA, 3 DEMÃOS. AF_01/2021</t>
  </si>
  <si>
    <t>102229</t>
  </si>
  <si>
    <t>PINTURA TINTA DE ACABAMENTO (PIGMENTADA) ESMALTE SINTÉTICO ACETINADO EM MADEIRA, 3 DEMÃOS. AF_01/2021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</si>
  <si>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</si>
  <si>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</si>
  <si>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</si>
  <si>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</si>
  <si>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</si>
  <si>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</si>
  <si>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</si>
  <si>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</si>
  <si>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</si>
  <si>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</si>
  <si>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</si>
  <si>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17,14</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</si>
  <si>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</si>
  <si>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</si>
  <si>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</si>
  <si>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</si>
  <si>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16,05</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</si>
  <si>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</si>
  <si>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</si>
  <si>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</si>
  <si>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17,20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</si>
  <si>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</si>
  <si>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</si>
  <si>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17,03</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</si>
  <si>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</si>
  <si>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</si>
  <si>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</si>
  <si>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17,43</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</si>
  <si>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</si>
  <si>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</si>
  <si>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20,63</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</si>
  <si>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</si>
  <si>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</si>
  <si>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</si>
  <si>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12,85</t>
  </si>
  <si>
    <t>20,03</t>
  </si>
  <si>
    <t>PISO CIMENTADO, TRAÇO 1:3 (CIMENTO E AREIA), ACABAMENTO LISO, ESPESSURA 4,0 CM, PREPARO MECÂNICO DA ARGAMASSA. AF_09/2020</t>
  </si>
  <si>
    <t>37,77</t>
  </si>
  <si>
    <t>PISO CIMENTADO, TRAÇO 1:3 (CIMENTO E AREIA), ACABAMENTO RÚSTICO, ESPESSURA 4,0 CM, PREPARO MECÂNICO DA ARGAMASSA. AF_09/2020</t>
  </si>
  <si>
    <t>35,94</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</si>
  <si>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</si>
  <si>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</si>
  <si>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</si>
  <si>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</si>
  <si>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41,92</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</si>
  <si>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</si>
  <si>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</si>
  <si>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</si>
  <si>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47,20</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</si>
  <si>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</si>
  <si>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</si>
  <si>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</si>
  <si>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</si>
  <si>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</si>
  <si>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</si>
  <si>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</si>
  <si>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</si>
  <si>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</si>
  <si>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</si>
  <si>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</si>
  <si>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</si>
  <si>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</si>
  <si>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</si>
  <si>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</si>
  <si>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</si>
  <si>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EM GRANITO APLICADO EM AMBIENTES INTERNOS. AF_09/2020</t>
  </si>
  <si>
    <t>PISO EM MÁRMORE APLICADO EM AMBIENTES INTERNOS. AF_09/2020</t>
  </si>
  <si>
    <t>PISO VINÍLICO SEMI-FLEXÍVEL EM PLACAS, PADRÃO LISO, ESPESSURA 3,2 MM, FIXADO COM COLA. AF_06/2018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</si>
  <si>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</si>
  <si>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</si>
  <si>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</si>
  <si>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</si>
  <si>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</si>
  <si>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30,59</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</si>
  <si>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</si>
  <si>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</si>
  <si>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</si>
  <si>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</si>
  <si>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</si>
  <si>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</si>
  <si>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</si>
  <si>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</si>
  <si>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</si>
  <si>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</si>
  <si>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67,96</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</si>
  <si>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</si>
  <si>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</si>
  <si>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</si>
  <si>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</si>
  <si>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</si>
  <si>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</si>
  <si>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</si>
  <si>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</si>
  <si>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</si>
  <si>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</si>
  <si>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</si>
  <si>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</si>
  <si>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</si>
  <si>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</si>
  <si>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22,94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</si>
  <si>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</si>
  <si>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</si>
  <si>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</si>
  <si>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</si>
  <si>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</si>
  <si>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</si>
  <si>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</si>
  <si>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</si>
  <si>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</si>
  <si>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</si>
  <si>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</si>
  <si>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</si>
  <si>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</si>
  <si>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</si>
  <si>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</si>
  <si>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</si>
  <si>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</si>
  <si>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53,77</t>
  </si>
  <si>
    <t>PISO TÊXTIL (CARPETE) EM PLACA. AF_09/2020</t>
  </si>
  <si>
    <t>PISO TÊXTIL (CARPETE) EM MANTA (ROLO) E = 6 A 7 MM. AF_09/2020</t>
  </si>
  <si>
    <t>PISO TÊXTIL (CARPETE) EM MANTA (ROLO) E = 9 A 10 MM. AF_09/2020</t>
  </si>
  <si>
    <t>34,29</t>
  </si>
  <si>
    <t>39,77</t>
  </si>
  <si>
    <t>91,78</t>
  </si>
  <si>
    <t>43,00</t>
  </si>
  <si>
    <t>99,64</t>
  </si>
  <si>
    <t>36,80</t>
  </si>
  <si>
    <t>43,91</t>
  </si>
  <si>
    <t>99,48</t>
  </si>
  <si>
    <t>74,15</t>
  </si>
  <si>
    <t>57,56</t>
  </si>
  <si>
    <t>56,00</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</si>
  <si>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</si>
  <si>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</si>
  <si>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</si>
  <si>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</si>
  <si>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RODAPÉ BORRACHA LISO, ALTURA = 7CM, ESPESSURA = 2 MM, PARA ARGAMASSA. AF_09/2020</t>
  </si>
  <si>
    <t>CHAPISCO APLICADO SOMENTE EM ESTRUTURAS DE CONCRETO EM ALVENARIAS INTERNAS, COM DESEMPENADEIRA DENTADA. ARGAMASSA INDUSTRIALIZADA COM PREPARO MANUAL. AF_06/2014</t>
  </si>
  <si>
    <t>10,84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</si>
  <si>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</si>
  <si>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</si>
  <si>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</si>
  <si>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</si>
  <si>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</si>
  <si>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</si>
  <si>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</si>
  <si>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</si>
  <si>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</si>
  <si>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</si>
  <si>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</si>
  <si>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</si>
  <si>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</si>
  <si>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</si>
  <si>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</si>
  <si>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</si>
  <si>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</si>
  <si>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</si>
  <si>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</si>
  <si>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</si>
  <si>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</si>
  <si>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4,48</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</si>
  <si>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</si>
  <si>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</si>
  <si>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</si>
  <si>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</si>
  <si>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</si>
  <si>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</si>
  <si>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</si>
  <si>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</si>
  <si>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</si>
  <si>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15,93</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</si>
  <si>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</si>
  <si>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</si>
  <si>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</si>
  <si>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</si>
  <si>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</si>
  <si>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</si>
  <si>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21,30</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</si>
  <si>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</si>
  <si>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</si>
  <si>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</si>
  <si>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</si>
  <si>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</si>
  <si>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</si>
  <si>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</si>
  <si>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</si>
  <si>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24,23</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</si>
  <si>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</si>
  <si>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</si>
  <si>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25,95</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</si>
  <si>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</si>
  <si>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</si>
  <si>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</si>
  <si>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29,54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</si>
  <si>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</si>
  <si>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</si>
  <si>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15,77</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</si>
  <si>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</si>
  <si>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</si>
  <si>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21,66</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</si>
  <si>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</si>
  <si>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</si>
  <si>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</si>
  <si>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</si>
  <si>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</si>
  <si>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</si>
  <si>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</si>
  <si>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31,85</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</si>
  <si>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</si>
  <si>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</si>
  <si>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</si>
  <si>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</si>
  <si>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</si>
  <si>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</si>
  <si>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</si>
  <si>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</si>
  <si>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27,23</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</si>
  <si>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</si>
  <si>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</si>
  <si>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</si>
  <si>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</si>
  <si>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</si>
  <si>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</si>
  <si>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</si>
  <si>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</si>
  <si>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17,82</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</si>
  <si>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</si>
  <si>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</si>
  <si>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</si>
  <si>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</si>
  <si>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</si>
  <si>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15,90</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</si>
  <si>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</si>
  <si>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</si>
  <si>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</si>
  <si>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</si>
  <si>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28,93</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</si>
  <si>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</si>
  <si>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</si>
  <si>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</si>
  <si>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45,78</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</si>
  <si>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</si>
  <si>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</si>
  <si>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</si>
  <si>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</si>
  <si>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</si>
  <si>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</si>
  <si>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</si>
  <si>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</si>
  <si>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</si>
  <si>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</si>
  <si>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</si>
  <si>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28,77</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</si>
  <si>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</si>
  <si>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</si>
  <si>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</si>
  <si>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</si>
  <si>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</si>
  <si>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</si>
  <si>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</si>
  <si>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</si>
  <si>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</si>
  <si>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</si>
  <si>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</si>
  <si>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</si>
  <si>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</si>
  <si>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</si>
  <si>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</si>
  <si>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</si>
  <si>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</si>
  <si>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</si>
  <si>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</si>
  <si>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</si>
  <si>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</si>
  <si>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</si>
  <si>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</si>
  <si>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</si>
  <si>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</si>
  <si>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</si>
  <si>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</si>
  <si>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</si>
  <si>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</si>
  <si>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</si>
  <si>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</si>
  <si>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</si>
  <si>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</si>
  <si>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</si>
  <si>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</si>
  <si>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</si>
  <si>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</si>
  <si>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</si>
  <si>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</si>
  <si>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</si>
  <si>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</si>
  <si>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</si>
  <si>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</si>
  <si>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</si>
  <si>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</si>
  <si>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</si>
  <si>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</si>
  <si>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</si>
  <si>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</si>
  <si>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</si>
  <si>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</si>
  <si>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</si>
  <si>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</si>
  <si>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</si>
  <si>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</si>
  <si>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</si>
  <si>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</si>
  <si>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</si>
  <si>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27,82</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</si>
  <si>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</si>
  <si>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</si>
  <si>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</si>
  <si>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</si>
  <si>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27,72</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</si>
  <si>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</si>
  <si>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</si>
  <si>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</si>
  <si>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</si>
  <si>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</si>
  <si>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50,08</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</si>
  <si>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</si>
  <si>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</si>
  <si>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</si>
  <si>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49,53</t>
  </si>
  <si>
    <t>REVESTIMENTO CERÂMICO PARA PAREDES INTERNAS COM PLACAS TIPO ESMALTADA EXTRA DE DIMENSÕES 25X35 CM APLICADAS EM AMBIENTES DE ÁREA MENOR QUE 5 M² NA ALTURA INTEIRA DAS PAREDES. AF_06/2014</t>
  </si>
  <si>
    <t>53,87</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</si>
  <si>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</si>
  <si>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</si>
  <si>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</si>
  <si>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</si>
  <si>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</si>
  <si>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</si>
  <si>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58,70</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</si>
  <si>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</si>
  <si>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</si>
  <si>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</si>
  <si>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</si>
  <si>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</si>
  <si>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</si>
  <si>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</si>
  <si>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</si>
  <si>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</si>
  <si>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33,37</t>
  </si>
  <si>
    <t>REVESTIMENTO CERÂMICO PARA PAREDES INTERNAS COM PLACAS TIPO ESMALTADA PADRÃO POPULAR DE DIMENSÕES 20X20 CM, ARGAMASSA TIPO AC I, APLICADAS EM AMBIENTES DE ÁREA MENOR QUE 5 M2 A MEIA ALTURA DAS PAREDES. AF_06/2014</t>
  </si>
  <si>
    <t>41,70</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</si>
  <si>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</si>
  <si>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</si>
  <si>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44,92</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</si>
  <si>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</si>
  <si>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</si>
  <si>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</si>
  <si>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</si>
  <si>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</si>
  <si>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</si>
  <si>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</si>
  <si>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</si>
  <si>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</si>
  <si>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29,19</t>
  </si>
  <si>
    <t>FORRO EM PLACAS DE GESSO, PARA AMBIENTES RESIDENCIAIS. AF_05/2017_P</t>
  </si>
  <si>
    <t>FORRO EM DRYWALL, PARA AMBIENTES RESIDENCIAIS, INCLUSIVE ESTRUTURA DE FIXAÇÃO. AF_05/2017_P</t>
  </si>
  <si>
    <t>49,89</t>
  </si>
  <si>
    <t>FORRO EM PLACAS DE GESSO, PARA AMBIENTES COMERCIAIS. AF_05/2017_P</t>
  </si>
  <si>
    <t>29,16</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</si>
  <si>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</si>
  <si>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</si>
  <si>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</si>
  <si>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</si>
  <si>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42,64</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</si>
  <si>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</si>
  <si>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</si>
  <si>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</si>
  <si>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</si>
  <si>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</si>
  <si>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</si>
  <si>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</si>
  <si>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</si>
  <si>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</si>
  <si>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</si>
  <si>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</si>
  <si>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</si>
  <si>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</si>
  <si>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4,11</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</si>
  <si>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</si>
  <si>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</si>
  <si>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</si>
  <si>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</si>
  <si>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</si>
  <si>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</si>
  <si>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</si>
  <si>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</si>
  <si>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</si>
  <si>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</si>
  <si>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</si>
  <si>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</si>
  <si>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</si>
  <si>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</si>
  <si>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</si>
  <si>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</si>
  <si>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</si>
  <si>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</si>
  <si>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</si>
  <si>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</si>
  <si>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</si>
  <si>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</si>
  <si>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</si>
  <si>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</si>
  <si>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</si>
  <si>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</si>
  <si>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</si>
  <si>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</si>
  <si>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</si>
  <si>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</si>
  <si>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</si>
  <si>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</si>
  <si>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</si>
  <si>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</si>
  <si>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</si>
  <si>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</si>
  <si>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</si>
  <si>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</si>
  <si>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</si>
  <si>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</si>
  <si>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</si>
  <si>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</si>
  <si>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</si>
  <si>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</si>
  <si>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</si>
  <si>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</si>
  <si>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</si>
  <si>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</si>
  <si>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</si>
  <si>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</si>
  <si>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</si>
  <si>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</si>
  <si>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</si>
  <si>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</si>
  <si>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</si>
  <si>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</si>
  <si>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</si>
  <si>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</si>
  <si>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</si>
  <si>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</si>
  <si>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</si>
  <si>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</si>
  <si>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</si>
  <si>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</si>
  <si>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</si>
  <si>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</si>
  <si>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</si>
  <si>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</si>
  <si>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</si>
  <si>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</si>
  <si>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</si>
  <si>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</si>
  <si>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</si>
  <si>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</si>
  <si>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</si>
  <si>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</si>
  <si>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</si>
  <si>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</si>
  <si>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</si>
  <si>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</si>
  <si>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</si>
  <si>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</si>
  <si>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</si>
  <si>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</si>
  <si>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</si>
  <si>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</si>
  <si>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</si>
  <si>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</si>
  <si>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</si>
  <si>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</si>
  <si>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</si>
  <si>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</si>
  <si>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</si>
  <si>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</si>
  <si>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</si>
  <si>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</si>
  <si>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</si>
  <si>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</si>
  <si>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</si>
  <si>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</si>
  <si>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</si>
  <si>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</si>
  <si>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</si>
  <si>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</si>
  <si>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</si>
  <si>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</si>
  <si>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</si>
  <si>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</si>
  <si>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</si>
  <si>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</si>
  <si>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</si>
  <si>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</si>
  <si>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</si>
  <si>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</si>
  <si>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</si>
  <si>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</si>
  <si>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</si>
  <si>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</si>
  <si>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</si>
  <si>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</si>
  <si>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</si>
  <si>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</si>
  <si>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</si>
  <si>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</si>
  <si>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</si>
  <si>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</si>
  <si>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</si>
  <si>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</si>
  <si>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</si>
  <si>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</si>
  <si>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</si>
  <si>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</si>
  <si>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</si>
  <si>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</si>
  <si>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</si>
  <si>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</si>
  <si>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</si>
  <si>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</si>
  <si>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</si>
  <si>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</si>
  <si>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</si>
  <si>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</si>
  <si>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</si>
  <si>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</si>
  <si>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</si>
  <si>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</si>
  <si>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38,39</t>
  </si>
  <si>
    <t>ENSACAMENTO DE AREIA. AF_11/2015</t>
  </si>
  <si>
    <t>KGXKM</t>
  </si>
  <si>
    <t>M3XKM</t>
  </si>
  <si>
    <t>UNXKM</t>
  </si>
  <si>
    <t>13,32</t>
  </si>
  <si>
    <t>3,13</t>
  </si>
  <si>
    <t>M2XKM</t>
  </si>
  <si>
    <t>23,56</t>
  </si>
  <si>
    <t>8,92</t>
  </si>
  <si>
    <t>LXKM</t>
  </si>
  <si>
    <t>L</t>
  </si>
  <si>
    <t>MXKM</t>
  </si>
  <si>
    <t>2,07</t>
  </si>
  <si>
    <t>14,69</t>
  </si>
  <si>
    <t>29,38</t>
  </si>
  <si>
    <t>6,62</t>
  </si>
  <si>
    <t>6,45</t>
  </si>
  <si>
    <t>20,79</t>
  </si>
  <si>
    <t>18,87</t>
  </si>
  <si>
    <t>TRANSPORTE HORIZONTAL MANUAL, DE CALHA QUADRADA NÚMERO 24  CORTE 33 (UNIDADE: MXKM). AF_07/2019</t>
  </si>
  <si>
    <t>2,65</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</si>
  <si>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</si>
  <si>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</si>
  <si>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</si>
  <si>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21,42</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</si>
  <si>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</si>
  <si>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</si>
  <si>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35,95</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</si>
  <si>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</si>
  <si>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</si>
  <si>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</si>
  <si>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19,08</t>
  </si>
  <si>
    <t>GUARDA-CORPO FIXADO EM FÔRMA DE MADEIRA COM TRAVESSÕES EM MADEIRA PREGADA PRÉ-MONTADA E ENCAIXE NA FÔRMA. PARA EDIFICAÇÕES COM ALTURA IGUAL OU SUPERIOR A 4 PAVIMENTOS. AF_11/2017</t>
  </si>
  <si>
    <t>16,63</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</si>
  <si>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</si>
  <si>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</si>
  <si>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</si>
  <si>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</si>
  <si>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</si>
  <si>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</si>
  <si>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</si>
  <si>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</si>
  <si>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</si>
  <si>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</si>
  <si>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</si>
  <si>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</si>
  <si>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</si>
  <si>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</si>
  <si>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</si>
  <si>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</si>
  <si>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</si>
  <si>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</si>
  <si>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85,49</t>
  </si>
  <si>
    <t>DEMOLIÇÃO DE ALVENARIA DE BLOCO FURADO, DE FORMA MANUAL, SEM REAPROVEITAMENTO. AF_12/2017</t>
  </si>
  <si>
    <t>41,67</t>
  </si>
  <si>
    <t>DEMOLIÇÃO DE ALVENARIA DE TIJOLO MACIÇO, DE FORMA MANUAL, COM REAPROVEITAMENTO. AF_12/2017</t>
  </si>
  <si>
    <t>DEMOLIÇÃO DE ALVENARIA DE TIJOLO MACIÇO, DE FORMA MANUAL, SEM REAPROVEITAMENTO. AF_12/2017</t>
  </si>
  <si>
    <t>78,34</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</si>
  <si>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</si>
  <si>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</si>
  <si>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</si>
  <si>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</si>
  <si>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</si>
  <si>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</si>
  <si>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</si>
  <si>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</si>
  <si>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</si>
  <si>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</si>
  <si>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</si>
  <si>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</si>
  <si>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2,06</t>
  </si>
  <si>
    <t>REMOÇÃO DE CHAPAS E PERFIS DE DRYWALL, DE FORMA MANUAL, SEM REAPROVEITAMENTO. AF_12/2017</t>
  </si>
  <si>
    <t>6,00</t>
  </si>
  <si>
    <t>REMOÇÃO DE PLACAS E PILARETES DE CONCRETO, DE FORMA MANUAL, SEM REAPROVEITAMENTO. AF_12/2017</t>
  </si>
  <si>
    <t>14,56</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</si>
  <si>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</si>
  <si>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</si>
  <si>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</si>
  <si>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</si>
  <si>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</si>
  <si>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</si>
  <si>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</si>
  <si>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</si>
  <si>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</si>
  <si>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</si>
  <si>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</si>
  <si>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61,46</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</si>
  <si>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</si>
  <si>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</si>
  <si>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</si>
  <si>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</si>
  <si>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16,08</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</si>
  <si>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</si>
  <si>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</si>
  <si>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</si>
  <si>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</si>
  <si>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</si>
  <si>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</si>
  <si>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</si>
  <si>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</si>
  <si>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</si>
  <si>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</si>
  <si>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</si>
  <si>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</si>
  <si>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</si>
  <si>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</si>
  <si>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</si>
  <si>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</si>
  <si>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</si>
  <si>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</si>
  <si>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</si>
  <si>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</si>
  <si>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</si>
  <si>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</si>
  <si>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</si>
  <si>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</si>
  <si>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</si>
  <si>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</si>
  <si>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</si>
  <si>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1,08</t>
  </si>
  <si>
    <t>TRANSPORTE COM CAMINHÃO BASCULANTE DE 10 M³, EM VIA URBANA PAVIMENTADA, ADICIONAL PARA DMT EXCEDENTE A 30 KM (UNIDADE: TXKM). AF_07/2020</t>
  </si>
  <si>
    <t>0,39</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</si>
  <si>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</si>
  <si>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</si>
  <si>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</si>
  <si>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</si>
  <si>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</si>
  <si>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</si>
  <si>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</si>
  <si>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</si>
  <si>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</si>
  <si>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</si>
  <si>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</si>
  <si>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1,35</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</si>
  <si>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</si>
  <si>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</si>
  <si>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</si>
  <si>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</si>
  <si>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</si>
  <si>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</si>
  <si>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2,00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</si>
  <si>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</si>
  <si>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</si>
  <si>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</si>
  <si>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</si>
  <si>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</si>
  <si>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</si>
  <si>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</si>
  <si>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3,66</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</si>
  <si>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</si>
  <si>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</si>
  <si>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</si>
  <si>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</si>
  <si>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</si>
  <si>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</si>
  <si>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</si>
  <si>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</si>
  <si>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3,78</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</si>
  <si>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</si>
  <si>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</si>
  <si>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</si>
  <si>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</si>
  <si>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</si>
  <si>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</si>
  <si>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</si>
  <si>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</si>
  <si>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</si>
  <si>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</si>
  <si>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</si>
  <si>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2,13</t>
  </si>
  <si>
    <t>TRANSPORTE COM CAMINHÃO PIPA DE 10 M³, EM VIA URBANA EM REVESTIMENTO PRIMÁRIO (UNIDADE: M3XKM). AF_07/2020</t>
  </si>
  <si>
    <t>1,85</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</si>
  <si>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</si>
  <si>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</si>
  <si>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</si>
  <si>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</si>
  <si>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</si>
  <si>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5,21</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</si>
  <si>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</si>
  <si>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</si>
  <si>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</si>
  <si>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</si>
  <si>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</si>
  <si>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</si>
  <si>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</si>
  <si>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</si>
  <si>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</si>
  <si>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</si>
  <si>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</si>
  <si>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</si>
  <si>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</si>
  <si>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</si>
  <si>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4,27</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</si>
  <si>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</si>
  <si>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</si>
  <si>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</si>
  <si>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</si>
  <si>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</si>
  <si>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</si>
  <si>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</si>
  <si>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</si>
  <si>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</si>
  <si>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</si>
  <si>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</si>
  <si>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</si>
  <si>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</si>
  <si>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</si>
  <si>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3,54</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</si>
  <si>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</si>
  <si>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</si>
  <si>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</si>
  <si>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</si>
  <si>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</si>
  <si>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</si>
  <si>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</si>
  <si>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</si>
  <si>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</si>
  <si>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</si>
  <si>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</si>
  <si>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</si>
  <si>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</si>
  <si>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</si>
  <si>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</si>
  <si>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</si>
  <si>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3,21</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</si>
  <si>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</si>
  <si>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</si>
  <si>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</si>
  <si>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</si>
  <si>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24,43</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</si>
  <si>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</si>
  <si>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</si>
  <si>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</si>
  <si>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</si>
  <si>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</si>
  <si>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</si>
  <si>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</si>
  <si>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</si>
  <si>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</si>
  <si>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</si>
  <si>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</si>
  <si>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</si>
  <si>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</si>
  <si>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</si>
  <si>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</si>
  <si>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16,70</t>
  </si>
  <si>
    <t>CARGA, MANOBRA E DESCARGA DE TUBOS METÁLICOS, DN 700 MM, EM CAMINHÃO CARROCERIA COM GUINDAUTO (MUNCK) 11,7 TM. AF_07/2020</t>
  </si>
  <si>
    <t>11,94</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</si>
  <si>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</si>
  <si>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</si>
  <si>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</si>
  <si>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</si>
  <si>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</si>
  <si>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</si>
  <si>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</si>
  <si>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</si>
  <si>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</si>
  <si>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</si>
  <si>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</si>
  <si>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</si>
  <si>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</si>
  <si>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49,79</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</si>
  <si>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</si>
  <si>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</si>
  <si>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</si>
  <si>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</si>
  <si>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</si>
  <si>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</si>
  <si>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</si>
  <si>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</si>
  <si>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</si>
  <si>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</si>
  <si>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</si>
  <si>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</si>
  <si>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48,08</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</si>
  <si>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</si>
  <si>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</si>
  <si>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33,24</t>
  </si>
  <si>
    <t>CERCA COM MOURÕES DE MADEIRA ROLIÇA, DIÂMETRO 11 CM, ESPAÇAMENTO DE 2,5 M, ALTURA LIVRE DE 1,7 M, CRAVADOS 0,5 M, COM 5 FIOS DE ARAME MISTO - FORNECIMENTO E INSTALAÇÃO. AF_05/2020</t>
  </si>
  <si>
    <t>33,48</t>
  </si>
  <si>
    <t>PORTÃO COM MOURÕES DE MADEIRA ROLIÇA, DIÂMETRO 11 CM, COM 5 FIOS DE ARAME FARPADO Nº 14 CLASSE 250, SEM DOBRADIÇAS - FORNECIMENTO E INSTALAÇÃO. AF_05/2020</t>
  </si>
  <si>
    <t>PLANTIO DE ARBUSTO OU  CERCA VIVA. AF_05/2018</t>
  </si>
  <si>
    <t>43,61</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</si>
  <si>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</si>
  <si>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</si>
  <si>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</si>
  <si>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</si>
  <si>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</si>
  <si>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</si>
  <si>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</si>
  <si>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</si>
  <si>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</si>
  <si>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</si>
  <si>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</si>
  <si>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</si>
  <si>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</si>
  <si>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</si>
  <si>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</si>
  <si>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</si>
  <si>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</si>
  <si>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</si>
  <si>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</si>
  <si>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</si>
  <si>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</si>
  <si>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</si>
  <si>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</si>
  <si>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</si>
  <si>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</si>
  <si>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</si>
  <si>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</si>
  <si>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</si>
  <si>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19,11</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</si>
  <si>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</si>
  <si>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</si>
  <si>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</si>
  <si>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</si>
  <si>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</si>
  <si>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</si>
  <si>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</si>
  <si>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</si>
  <si>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</si>
  <si>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</si>
  <si>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30,44</t>
  </si>
  <si>
    <t>AZULEJISTA OU LADRILHISTA COM ENCARGOS COMPLEMENTARES</t>
  </si>
  <si>
    <t>19,72</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</si>
  <si>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</si>
  <si>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</si>
  <si>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</si>
  <si>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</si>
  <si>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</si>
  <si>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</si>
  <si>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</si>
  <si>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</si>
  <si>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21,10</t>
  </si>
  <si>
    <t>ELETROTÉCNICO COM ENCARGOS COMPLEMENTARES</t>
  </si>
  <si>
    <t>ENCANADOR OU BOMBEIRO HIDRÁULICO COM ENCARGOS COMPLEMENTARES</t>
  </si>
  <si>
    <t>20,38</t>
  </si>
  <si>
    <t>GESSEIRO COM ENCARGOS COMPLEMENTARES</t>
  </si>
  <si>
    <t>IMPERMEABILIZADOR COM ENCARGOS COMPLEMENTARES</t>
  </si>
  <si>
    <t>MACARIQUEIRO COM ENCARGOS COMPLEMENTARES</t>
  </si>
  <si>
    <t>21,62</t>
  </si>
  <si>
    <t>MARCENEIRO COM ENCARGOS COMPLEMENTARES</t>
  </si>
  <si>
    <t>MARMORISTA/GRANITEIRO COM ENCARGOS COMPLEMENTARES</t>
  </si>
  <si>
    <t>MECÃNICO DE EQUIPAMENTOS PESADOS COM ENCARGOS COMPLEMENTARES</t>
  </si>
  <si>
    <t>MONTADOR (TUBO AÇO/EQUIPAMENTOS) COM ENCARGOS COMPLEMENTARES</t>
  </si>
  <si>
    <t>21,49</t>
  </si>
  <si>
    <t>MONTADOR DE ESTRUTURA METÁLICA COM ENCARGOS COMPLEMENTARES</t>
  </si>
  <si>
    <t>MONTADOR ELETROMECÃNICO COM ENCARGOS COMPLEMENTARES</t>
  </si>
  <si>
    <t>MOTORISTA DE BASCULANTE COM ENCARGOS COMPLEMENTARES</t>
  </si>
  <si>
    <t>MOTORISTA DE CAMINHÃO COM ENCARGOS COMPLEMENTARES</t>
  </si>
  <si>
    <t>19,71</t>
  </si>
  <si>
    <t>MOTORISTA DE CAMINHÃO E CARRETA COM ENCARGOS COMPLEMENTARES</t>
  </si>
  <si>
    <t>24,82</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</si>
  <si>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</si>
  <si>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</si>
  <si>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</si>
  <si>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</si>
  <si>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</si>
  <si>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18,26</t>
  </si>
  <si>
    <t>OPERADOR DE COMPRESSOR OU COMPRESSORISTA COM ENCARGOS COMPLEMENTARES</t>
  </si>
  <si>
    <t>OPERADOR DE DEMARCADORA DE FAIXAS COM ENCARGOS COMPLEMENTARES</t>
  </si>
  <si>
    <t>OPERADOR DE ESCAVADEIRA COM ENCARGOS COMPLEMENTARES</t>
  </si>
  <si>
    <t>OPERADOR DE GUINCHO COM ENCARGOS COMPLEMENTARES</t>
  </si>
  <si>
    <t>19,04</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</si>
  <si>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</si>
  <si>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</si>
  <si>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</si>
  <si>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</si>
  <si>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</si>
  <si>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</si>
  <si>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20,83</t>
  </si>
  <si>
    <t>OPERADOR DE PAVIMENTADORA COM ENCARGOS COMPLEMENTARES</t>
  </si>
  <si>
    <t>OPERADOR DE ROLO COMPACTADOR COM ENCARGOS COMPLEMENTARES</t>
  </si>
  <si>
    <t>20,54</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</si>
  <si>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</si>
  <si>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</si>
  <si>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</si>
  <si>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</si>
  <si>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</si>
  <si>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</si>
  <si>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</si>
  <si>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24,54</t>
  </si>
  <si>
    <t>PINTOR PARA TINTA EPÓXI COM ENCARGOS COMPLEMENTARES</t>
  </si>
  <si>
    <t>21,87</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</si>
  <si>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</si>
  <si>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</si>
  <si>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</si>
  <si>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</si>
  <si>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</si>
  <si>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</si>
  <si>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</si>
  <si>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</si>
  <si>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</si>
  <si>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</si>
  <si>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</si>
  <si>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</si>
  <si>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</si>
  <si>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</si>
  <si>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</si>
  <si>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</si>
  <si>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</si>
  <si>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</si>
  <si>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</si>
  <si>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</si>
  <si>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96,03</t>
  </si>
  <si>
    <t>ARQUITETO DE OBRA SENIOR COM ENCARGOS COMPLEMENTARES</t>
  </si>
  <si>
    <t>AUXILIAR DE DESENHISTA COM ENCARGOS COMPLEMENTARES</t>
  </si>
  <si>
    <t>AUXILIAR DE ESCRITORIO COM ENCARGOS COMPLEMENTARES</t>
  </si>
  <si>
    <t>14,92</t>
  </si>
  <si>
    <t>DESENHISTA COPISTA COM ENCARGOS COMPLEMENTARES</t>
  </si>
  <si>
    <t>DESENHISTA PROJETISTA COM ENCARGOS COMPLEMENTARES</t>
  </si>
  <si>
    <t>18,31</t>
  </si>
  <si>
    <t>ENCARREGADO GERAL COM ENCARGOS COMPLEMENTARES</t>
  </si>
  <si>
    <t>ENGENHEIRO CIVIL DE OBRA JUNIOR COM ENCARGOS COMPLEMENTARES</t>
  </si>
  <si>
    <t>92,20</t>
  </si>
  <si>
    <t>ENGENHEIRO CIVIL DE OBRA PLENO COM ENCARGOS COMPLEMENTARES</t>
  </si>
  <si>
    <t>104,77</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</si>
  <si>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</si>
  <si>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</si>
  <si>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</si>
  <si>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</si>
  <si>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</si>
  <si>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</si>
  <si>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</si>
  <si>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</si>
  <si>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</si>
  <si>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</si>
  <si>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</si>
  <si>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</si>
  <si>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</si>
  <si>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</si>
  <si>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</si>
  <si>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</si>
  <si>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</si>
  <si>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</si>
  <si>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</si>
  <si>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</si>
  <si>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</si>
  <si>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</si>
  <si>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</si>
  <si>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</si>
  <si>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</si>
  <si>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</si>
  <si>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</si>
  <si>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</si>
  <si>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</si>
  <si>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</si>
  <si>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</si>
  <si>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</si>
  <si>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</si>
  <si>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</si>
  <si>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</si>
  <si>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</si>
  <si>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</si>
  <si>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</si>
  <si>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</si>
  <si>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</si>
  <si>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</si>
  <si>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</si>
  <si>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</si>
  <si>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</si>
  <si>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</si>
  <si>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</si>
  <si>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</si>
  <si>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</si>
  <si>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</si>
  <si>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</si>
  <si>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</si>
  <si>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</si>
  <si>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</si>
  <si>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</si>
  <si>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</si>
  <si>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</si>
  <si>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</si>
  <si>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</si>
  <si>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</si>
  <si>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</si>
  <si>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</si>
  <si>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</si>
  <si>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</si>
  <si>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</si>
  <si>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</si>
  <si>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</si>
  <si>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</si>
  <si>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</si>
  <si>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</si>
  <si>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</si>
  <si>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</si>
  <si>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</si>
  <si>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</si>
  <si>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</si>
  <si>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</si>
  <si>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</si>
  <si>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</si>
  <si>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</si>
  <si>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</si>
  <si>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</si>
  <si>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</si>
  <si>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</si>
  <si>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</si>
  <si>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</si>
  <si>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</si>
  <si>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</si>
  <si>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</si>
  <si>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</si>
  <si>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</si>
  <si>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</si>
  <si>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</si>
  <si>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</si>
  <si>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</si>
  <si>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</si>
  <si>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</si>
  <si>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</si>
  <si>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</si>
  <si>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</si>
  <si>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</si>
  <si>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</si>
  <si>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</si>
  <si>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</si>
  <si>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</si>
  <si>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</si>
  <si>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</si>
  <si>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</si>
  <si>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</si>
  <si>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</si>
  <si>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7,49</t>
  </si>
  <si>
    <t>CURSO DE CAPACITAÇÃO PARA DESENHISTA DETALHISTA (ENCARGOS COMPLEMENTARES) - MENSALISTA</t>
  </si>
  <si>
    <t>CURSO DE CAPACITAÇÃO PARA DESENHISTA COPISTA (ENCARGOS COMPLEMENTARES) - MENSALISTA</t>
  </si>
  <si>
    <t>11,28</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</si>
  <si>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</si>
  <si>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</si>
  <si>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</si>
  <si>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</si>
  <si>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</si>
  <si>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</si>
  <si>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</si>
  <si>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</si>
  <si>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</si>
  <si>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</si>
  <si>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</si>
  <si>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</si>
  <si>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33,40</t>
  </si>
  <si>
    <t>CURSO DE CAPACITAÇÃO PARA MESTRE DE OBRAS (ENCARGOS COMPLEMENTARES) - MENSALISTA</t>
  </si>
  <si>
    <t>50,69</t>
  </si>
  <si>
    <t>CURSO DE CAPACITAÇÃO PARA TOPÓGRAFO (ENCARGOS COMPLEMENTARES) - MENSALISTA</t>
  </si>
  <si>
    <t>16,49</t>
  </si>
  <si>
    <t>133,70</t>
  </si>
  <si>
    <t>68,48</t>
  </si>
  <si>
    <t>93,32</t>
  </si>
  <si>
    <t>105,12</t>
  </si>
  <si>
    <t>22,68</t>
  </si>
  <si>
    <t>21,11</t>
  </si>
  <si>
    <t>40,87</t>
  </si>
  <si>
    <t>TECNICO DE EDIFICACOES COM ENCARGOS COMPLEMENTARES</t>
  </si>
  <si>
    <t>CURSO DE CAPACITAÇÃO PARA TECNICO DE EDIFICACOES (ENCARGOS COMPLEMENTARES) - HORISTA</t>
  </si>
  <si>
    <t>CURSO DE CAPACITAÇÃO PARA TECNICO DE EDIFICACOES (ENCARGOS COMPLEMENTARES) - MENSALISTA</t>
  </si>
  <si>
    <t>33,51</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</si>
  <si>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</si>
  <si>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</si>
  <si>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</si>
  <si>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</si>
  <si>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</si>
  <si>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</si>
  <si>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</si>
  <si>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</si>
  <si>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</si>
  <si>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</si>
  <si>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15,76</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</si>
  <si>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</si>
  <si>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</si>
  <si>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</si>
  <si>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</si>
  <si>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</si>
  <si>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13,28</t>
  </si>
  <si>
    <t>CURSO DE CAPACITAÇÃO PARA AUXILIAR DE PEDREIRO (ENCARGOS COMPLEMENTARES) - MENSALISTA</t>
  </si>
  <si>
    <t>CURSO DE CAPACITAÇÃO PARA AUXILIAR DE SERVIÇOS GERAIS (ENCARGOS COMPLEMENTARES) - MENSALISTA</t>
  </si>
  <si>
    <t>12,66</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</si>
  <si>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</si>
  <si>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</si>
  <si>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</si>
  <si>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</si>
  <si>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</si>
  <si>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26,91</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</si>
  <si>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</si>
  <si>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</si>
  <si>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</si>
  <si>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</si>
  <si>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</si>
  <si>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</si>
  <si>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</si>
  <si>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</si>
  <si>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</si>
  <si>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</si>
  <si>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24,52</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</si>
  <si>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</si>
  <si>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</si>
  <si>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</si>
  <si>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44,89</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</si>
  <si>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</si>
  <si>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</si>
  <si>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</si>
  <si>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</si>
  <si>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7,06</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</si>
  <si>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</si>
  <si>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</si>
  <si>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</si>
  <si>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</si>
  <si>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</si>
  <si>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26,58</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</si>
  <si>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</si>
  <si>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</si>
  <si>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</si>
  <si>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</si>
  <si>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</si>
  <si>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</si>
  <si>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</si>
  <si>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25,83</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</si>
  <si>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</si>
  <si>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</si>
  <si>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</si>
  <si>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</si>
  <si>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</si>
  <si>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13,85</t>
  </si>
  <si>
    <t>CURSO DE CAPACITAÇÃO PARA OPERADOR DE DEMARCADORA DE FAIXAS DE TRAFEGO (ENCARGOS COMPLEMENTARES) - MENSALISTA</t>
  </si>
  <si>
    <t>CURSO DE CAPACITAÇÃO PARA OPERADOR DE ESCAVADEIRA (ENCARGOS COMPLEMENTARES) - MENSALISTA</t>
  </si>
  <si>
    <t>20,49</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</si>
  <si>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</si>
  <si>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</si>
  <si>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</si>
  <si>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</si>
  <si>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</si>
  <si>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</si>
  <si>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</si>
  <si>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</si>
  <si>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</si>
  <si>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</si>
  <si>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</si>
  <si>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</si>
  <si>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</si>
  <si>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25,88</t>
  </si>
  <si>
    <t>CURSO DE CAPACITAÇÃO PARA PEDREIRO (ENCARGOS COMPLEMENTARES) - MENSALISTA</t>
  </si>
  <si>
    <t>29,02</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</si>
  <si>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</si>
  <si>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</si>
  <si>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</si>
  <si>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</si>
  <si>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32,21</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</si>
  <si>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</si>
  <si>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</si>
  <si>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</si>
  <si>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</si>
  <si>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</si>
  <si>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</si>
  <si>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</si>
  <si>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</si>
  <si>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32,26</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</si>
  <si>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</si>
  <si>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</si>
  <si>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</si>
  <si>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</si>
  <si>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</si>
  <si>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</si>
  <si>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</si>
  <si>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</si>
  <si>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</si>
  <si>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</si>
  <si>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</si>
  <si>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</si>
  <si>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</si>
  <si>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</si>
  <si>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</si>
  <si>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</si>
  <si>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</si>
  <si>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</si>
  <si>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</si>
  <si>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</si>
  <si>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</si>
  <si>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</si>
  <si>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</si>
  <si>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</si>
  <si>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</si>
  <si>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</si>
  <si>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</si>
  <si>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</si>
  <si>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</si>
  <si>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</si>
  <si>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</si>
  <si>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</si>
  <si>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</si>
  <si>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</si>
  <si>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</si>
  <si>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</si>
  <si>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</si>
  <si>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</si>
  <si>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</si>
  <si>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</si>
  <si>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</si>
  <si>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</si>
  <si>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</si>
  <si>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</si>
  <si>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</si>
  <si>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</si>
  <si>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</si>
  <si>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IUC10060</t>
  </si>
  <si>
    <t>Alambrado com tela de aço galvanizado, fio 14, malha 1½" , três fios de arame liso, poste curvo de concreto com altura de 2,10m, conforme projeto</t>
  </si>
  <si>
    <t>Dissipador de energia hidráulica em concreto armado Tipo-01 vazão até 2m3/s</t>
  </si>
  <si>
    <t>Entrada para descida d'água - c/areia e brita comerciais -  EDA 01  Ref. Cód. Sicro 2003385</t>
  </si>
  <si>
    <t>IUD20100</t>
  </si>
  <si>
    <t>Acréscimo para poço de visita retangular, em alvenaria com blocos de concreto estrutural fbk 14MPa, conforme projeto tipo, dimensões internas = 1,98x1,98 m. Af_12/2020</t>
  </si>
  <si>
    <t>IUD20101</t>
  </si>
  <si>
    <t>Acréscimo para poço de visita retangular, em alvenaria com blocos de concreto estrutural fbk 14MPa, conforme projeto tipo, dimensões internas = 1,98x2,68 m. Af_12/2020</t>
  </si>
  <si>
    <t>IUD20102</t>
  </si>
  <si>
    <t>Tampão ferro fundido p/ poço de visita, D400, carga maxima 40t, redondo 600mm - fornecimento e instalação e requadro em concreto fck 20MPa de 1,00x1,00x0,20m</t>
  </si>
  <si>
    <t>IUD30003</t>
  </si>
  <si>
    <t>Bueiro metálico sem interrupção de tráfego, no diâmetro de 1,60m, chapa metálica com revestimento Epóxi HR, espessura de chapa (aço + revestimento) 2,20mm. Incluindo montagem e consolidação externa com injeção de nata de solo-cimento, fornecimento da estrutura tunnel liner e escavação</t>
  </si>
  <si>
    <t xml:space="preserve">	Tubo corrugado PEAD DRENPRO HD WT – ponta e bolsa – JEI, DN/DI 1050mm, parede dupla, interna lisa, instalado em local com nível alto de interferências - fornecimento e assentamento.</t>
  </si>
  <si>
    <t>Dissipador de energia - DEB 03</t>
  </si>
  <si>
    <t>IUD30100</t>
  </si>
  <si>
    <t>Iluminação e ventilação para execução de tunnel liner</t>
  </si>
  <si>
    <t>IUD30101</t>
  </si>
  <si>
    <t>Bueiro metálico sem interrupção de tráfego, no diâmetro de 1,40m, chapa metálica com revestimento Epóxi HR, espessura de chapa (aço + revestimento) 2,20mm. Incluindo montagem e consolidação externa com injeção de nata de solo-cimento, fornecimento da estrutura tunnel liner e escavação Ref SICRO cod 0605572</t>
  </si>
  <si>
    <t>IUD30127</t>
  </si>
  <si>
    <t>Entrada para descida d'água - c/areia e brita comerciais -  EDA 02  Ref. Cód. Sicro 2003387</t>
  </si>
  <si>
    <t>IUD30128</t>
  </si>
  <si>
    <t>Poço de visita (1,50x0,90x0,80)m interno em concreto - PVI-02-SICRO - Cód.2003680</t>
  </si>
  <si>
    <t>IUD30129</t>
  </si>
  <si>
    <t>Poço de visita (1,50x0,90x1,00)m interno em concreto - PVI-03-SICRO - Cód.2003682</t>
  </si>
  <si>
    <t>IUD30130</t>
  </si>
  <si>
    <t>Poço de visita (1,50x1,00x1,30)m interno em concreto - PVI-04-SICRO - Cód.2003684</t>
  </si>
  <si>
    <t>IUD30131</t>
  </si>
  <si>
    <t>Poço de visita (1,50x1,20x1,50)m interno em concreto - PVI-05-SICRO - Cód.2003686</t>
  </si>
  <si>
    <t>IUD30145</t>
  </si>
  <si>
    <t>Chamine de PV diam int 0,80 e H=1,00 c/areia e brita comerciais c/bloco de concreto incl tampão (CPV-01-SICRO - Cód.2003714)</t>
  </si>
  <si>
    <t>IUD30146</t>
  </si>
  <si>
    <t>Chamine de PV diam int 0,80 e H=1,50 c/areia e brita comerciais c/bloco de concreto incl tampão (CPV-02-SICRO - Cód.2003716)</t>
  </si>
  <si>
    <t>IUD30147</t>
  </si>
  <si>
    <t>Chamine de PV diam int 0,80 e H=2,00 c/areia e brita comerciais c/bloco de concreto incl tampão (CPV-03-SICRO - Cód.2003718)</t>
  </si>
  <si>
    <t>IUD30150</t>
  </si>
  <si>
    <t>Boca de lobo simples grelha de concreto c/areia e brita comerciais - BLSG 01. Ref. Cód. Sicro 2003626</t>
  </si>
  <si>
    <t>IUD30154</t>
  </si>
  <si>
    <t>Boca de lobo dupla grelha de concreto c/areia e brita comerciais - BLDG 01. Ref. Cód. Sicro 2003634</t>
  </si>
  <si>
    <t>IUD30158</t>
  </si>
  <si>
    <t>Descida d'água de aterros tipo rápido - DAR 02 - areia e britas comerciais - Ref. Cod. Sicro 2003391</t>
  </si>
  <si>
    <t>IUD30161</t>
  </si>
  <si>
    <t>Sargeta  triangular de grama - STG 03 - Ref Cod. Sicro 2003340</t>
  </si>
  <si>
    <t>IUD30164</t>
  </si>
  <si>
    <t>IUD30180</t>
  </si>
  <si>
    <t>Escavação mecanica, material de 1ªcategoria, com escavadeira hidraulica - Ref. SINAPI cod 83336</t>
  </si>
  <si>
    <t>IUD30181</t>
  </si>
  <si>
    <t>Bueiro metálico sem interrupção de tráfego, no diâmetro de 1,60m, chapa metálica com revestimento Epóxi HR, espessura de chapa (aço + revestimento) 2,20mm. Incluindo montagem e consolidação externa com nata de solo-cimento e fornecimento ds estrutura tunnel liner. Exclusive ventilação, iluminação, escavação e bota-fora (Refr. SICRO CóD 0605573)</t>
  </si>
  <si>
    <t>Reciclagem com adição de cimento e incorporação do revestimento asfáltico à base (Descontinuado)</t>
  </si>
  <si>
    <t>IUP30100</t>
  </si>
  <si>
    <t>Fornecimento de pedra britada ou bica corrida, não classificada, inclusive espalhamento mecanizado com distribuidor de agregado - exclusive transporte.(Ref Cod. Sicro 4011276)</t>
  </si>
  <si>
    <t>IUP30101</t>
  </si>
  <si>
    <t>Reciclagem com adição de 2% cimento e incorporação do revestimento asfáltico à base (Ref. Sicro cód.4011482)</t>
  </si>
  <si>
    <t>IUP30102</t>
  </si>
  <si>
    <t>Fornecimento de pedra britada ou bica corrida, não classificada, inclusive espalhamento manual - exclusive transporte (conf. projeto)</t>
  </si>
  <si>
    <t>IUP30108</t>
  </si>
  <si>
    <t>Carga, manobras e descarga de mistura betuminosa a quente, com caminhão basculante 10 m3, descarga em vibro-acabadora</t>
  </si>
  <si>
    <t>IUP40005</t>
  </si>
  <si>
    <t>Execução de passeio (calçada) ou piso de concreto com concreto moldado in loco, 7 cm, feito em obra, acabamento convencional, não armado. af_07/2016</t>
  </si>
  <si>
    <t>IUS85001</t>
  </si>
  <si>
    <t>Operação de sinalização por bandeirola de tecido ou com placa metalica - Ref. SICRO Cod. 5213850</t>
  </si>
  <si>
    <t>IUS85002</t>
  </si>
  <si>
    <t>Barreira de sinalização tipo II de direcionamento ou bloqueio - utilização de 10 vezes - Ref. SICRO Cod. 5213386</t>
  </si>
  <si>
    <t>IUS85003</t>
  </si>
  <si>
    <t>Cone plastico para canalização de transito - utilização 5 vezes - Ref. SICRO Cod.521385</t>
  </si>
  <si>
    <t>IUS87002</t>
  </si>
  <si>
    <t>Fornecimento e implantação de suporte e travessa para placa de sinalização em madeira de lei tratada 8x8xcm - Ref. SICRO Cod. 5216111</t>
  </si>
  <si>
    <t>IUS87003</t>
  </si>
  <si>
    <t>Fornecimento e implantação de placa em aço - pelicula III+III  - Ref. SICRO cod. 5213572</t>
  </si>
  <si>
    <t>IUSC0016</t>
  </si>
  <si>
    <t>Pintura adesiva para concreto 1 demão 1mm, a base de resina epoxi (Sikadur32) - Ref. SINAPI 98555</t>
  </si>
  <si>
    <t>IUSP0006</t>
  </si>
  <si>
    <t>Retirada de poste de aço ou de concreto de 4,5m a 9m ref. SCO cod. IP 59.20.0500</t>
  </si>
  <si>
    <t>IUTR1008</t>
  </si>
  <si>
    <t>Carga, manobra e descarga de tubos de concreto, dn 1500 mm, em caminhão carroceria com guindauto (munck) 11,7 tm.</t>
  </si>
  <si>
    <t>PFIU001</t>
  </si>
  <si>
    <t>Elaboração de estudos de viabilidade para projetos de pavimentação, drenagem, sinalização viária e acessibilidade</t>
  </si>
  <si>
    <t>PFIU002</t>
  </si>
  <si>
    <t>PFIU009</t>
  </si>
  <si>
    <t>Elaboração de projeto de patamarização de quadras.</t>
  </si>
  <si>
    <t>PIU0001</t>
  </si>
  <si>
    <t>Elaboração de projetos geométrico, terraplenagem, pavimentação, drenagem, sinalização viária e acessibilidade</t>
  </si>
  <si>
    <t>PIU0002</t>
  </si>
  <si>
    <t>Elaboração de projeto executivo de drenagem em área de inundação</t>
  </si>
  <si>
    <t>PIU0004</t>
  </si>
  <si>
    <t>Elaboração de projeto executivo de galerias de drenagem de águas pluviais</t>
  </si>
  <si>
    <t>PIU0005</t>
  </si>
  <si>
    <t>Elaboração de projeto executivo estrutural e hidráulico de dispositivos de controle de velocidade de águas pluviais em concreto ou similar, até 50 m³</t>
  </si>
  <si>
    <t>PIU0006</t>
  </si>
  <si>
    <t>Projeto executivo de terraplenagem, geométrico, pavimentação, sinalização viária e acessibilidade (exclusive drenagem)</t>
  </si>
  <si>
    <t>PIU0007</t>
  </si>
  <si>
    <t>Elaboração de projeto executivo de combate e controle de erosão, compreendendo terraplenagem, geometria, drenagem e Avaliação Ecológica Rápida - ERA</t>
  </si>
  <si>
    <t>PIU0008</t>
  </si>
  <si>
    <t>Elaboração de projeto executivo de combate e controle de erosão, compreendendo terraplenagem, geometria e drenagem.</t>
  </si>
  <si>
    <t>PIU0009</t>
  </si>
  <si>
    <t>Elaboração de projeto executivo de intersecção e adequação viária em até 3.000m² de área de intervenção. Inclusive projetos geométricos, terraplenagem, pavimentação, drenagem superficial, sinalização viária e acessibilidade. Exclusive serviço topográficos e geotécnicos.</t>
  </si>
  <si>
    <t>PIU0010</t>
  </si>
  <si>
    <t>Elaboração de estudos e projetos executivos de adequação de capacidade hidráulica e estrutural de bueiro rodoviário, incluindo serviços topográficos.</t>
  </si>
  <si>
    <t>PIU0011</t>
  </si>
  <si>
    <t>Elaboração de projeto executivo de bacia de amortecimento de drenagem de águas pluviais, incluindo serviços topográficos e geotécnicos. Exclusive projeto estrutural.</t>
  </si>
  <si>
    <t>PIU0012</t>
  </si>
  <si>
    <t>Elaboração de projeto executivo de macrodrenagem (canalização). Exclusive serviços topográficos e geotécnicos.</t>
  </si>
  <si>
    <t>PIU0013</t>
  </si>
  <si>
    <t>Elaboração de projeto estrutural de estabilização e/ou contenção de taludes através de muro em concreto armado cortina atirantada. Exclusive serviços topográficos e geotécnicos.</t>
  </si>
  <si>
    <t>PIU0014</t>
  </si>
  <si>
    <t>Elaboração de projeto executivo de reconstrução, recuperação e adequação de muro de arrimo/cortina de contenção.</t>
  </si>
  <si>
    <t>PIU0015</t>
  </si>
  <si>
    <t>Elaboração de projeto executivo de calçada em vias urbanas.</t>
  </si>
  <si>
    <t>PRADE001</t>
  </si>
  <si>
    <t>Licenciamento ambiental para projeto de recuperação de área degradada.</t>
  </si>
  <si>
    <t>PRADE002</t>
  </si>
  <si>
    <t>Elaboração de estudos e projetos de controle de erosão.</t>
  </si>
  <si>
    <t>PRIU001</t>
  </si>
  <si>
    <t>Elaboração projeto de restauração funcional do pavimento, incluindo estudos topográficos e geotécnicos, projetos drenagem, sinalização viária e acessibilidade</t>
  </si>
  <si>
    <t>are</t>
  </si>
  <si>
    <t>PRIU002</t>
  </si>
  <si>
    <t>13,45</t>
  </si>
  <si>
    <t>13,98</t>
  </si>
  <si>
    <t>77,77</t>
  </si>
  <si>
    <t>120,99</t>
  </si>
  <si>
    <t>79,34</t>
  </si>
  <si>
    <t>12,51</t>
  </si>
  <si>
    <t>18,06</t>
  </si>
  <si>
    <t>13,10</t>
  </si>
  <si>
    <t>14,03</t>
  </si>
  <si>
    <t>16,96</t>
  </si>
  <si>
    <t>14,74</t>
  </si>
  <si>
    <t>15,04</t>
  </si>
  <si>
    <t>20,42</t>
  </si>
  <si>
    <t>25,08</t>
  </si>
  <si>
    <t>13,06</t>
  </si>
  <si>
    <t>19,55</t>
  </si>
  <si>
    <t>44,62</t>
  </si>
  <si>
    <t>15,02</t>
  </si>
  <si>
    <t>19,87</t>
  </si>
  <si>
    <t>27,32</t>
  </si>
  <si>
    <t>29,44</t>
  </si>
  <si>
    <t>53,30</t>
  </si>
  <si>
    <t>23,71</t>
  </si>
  <si>
    <t>26,96</t>
  </si>
  <si>
    <t>30,20</t>
  </si>
  <si>
    <t>27,63</t>
  </si>
  <si>
    <t>4,02</t>
  </si>
  <si>
    <t>4,51</t>
  </si>
  <si>
    <t>2,89</t>
  </si>
  <si>
    <t>21,18</t>
  </si>
  <si>
    <t>6,44</t>
  </si>
  <si>
    <t>15,21</t>
  </si>
  <si>
    <t>12,21</t>
  </si>
  <si>
    <t>18,78</t>
  </si>
  <si>
    <t>35,45</t>
  </si>
  <si>
    <t>160,11</t>
  </si>
  <si>
    <t>34,68</t>
  </si>
  <si>
    <t>13,16</t>
  </si>
  <si>
    <t>18,52</t>
  </si>
  <si>
    <t>3,95</t>
  </si>
  <si>
    <t>94,96</t>
  </si>
  <si>
    <t>98,50</t>
  </si>
  <si>
    <t>78,67</t>
  </si>
  <si>
    <t>22,74</t>
  </si>
  <si>
    <t>22,15</t>
  </si>
  <si>
    <t>29,11</t>
  </si>
  <si>
    <t>55,58</t>
  </si>
  <si>
    <t>28,42</t>
  </si>
  <si>
    <t>35,26</t>
  </si>
  <si>
    <t>39,07</t>
  </si>
  <si>
    <t>32,44</t>
  </si>
  <si>
    <t>21,53</t>
  </si>
  <si>
    <t>39,74</t>
  </si>
  <si>
    <t>74,71</t>
  </si>
  <si>
    <t>52,49</t>
  </si>
  <si>
    <t>20,52</t>
  </si>
  <si>
    <t>51,06</t>
  </si>
  <si>
    <t>10,21</t>
  </si>
  <si>
    <t>30,38</t>
  </si>
  <si>
    <t>44,49</t>
  </si>
  <si>
    <t>35,92</t>
  </si>
  <si>
    <t>52,00</t>
  </si>
  <si>
    <t>35,54</t>
  </si>
  <si>
    <t>8,34</t>
  </si>
  <si>
    <t>8,09</t>
  </si>
  <si>
    <t>103,09</t>
  </si>
  <si>
    <t>99,76</t>
  </si>
  <si>
    <t>12,92</t>
  </si>
  <si>
    <t>23,03</t>
  </si>
  <si>
    <t>35,96</t>
  </si>
  <si>
    <t>33,80</t>
  </si>
  <si>
    <t>36,67</t>
  </si>
  <si>
    <t>57,96</t>
  </si>
  <si>
    <t>28,82</t>
  </si>
  <si>
    <t>51,34</t>
  </si>
  <si>
    <t>115,21</t>
  </si>
  <si>
    <t>15,55</t>
  </si>
  <si>
    <t>12,25</t>
  </si>
  <si>
    <t>15,57</t>
  </si>
  <si>
    <t>55,93</t>
  </si>
  <si>
    <t>43,13</t>
  </si>
  <si>
    <t>61,28</t>
  </si>
  <si>
    <t>91,70</t>
  </si>
  <si>
    <t>55,69</t>
  </si>
  <si>
    <t>56,04</t>
  </si>
  <si>
    <t>65,50</t>
  </si>
  <si>
    <t>24,87</t>
  </si>
  <si>
    <t>53,21</t>
  </si>
  <si>
    <t>6,29</t>
  </si>
  <si>
    <t>98,90</t>
  </si>
  <si>
    <t>83,25</t>
  </si>
  <si>
    <t>84,65</t>
  </si>
  <si>
    <t>81,11</t>
  </si>
  <si>
    <t>17,72</t>
  </si>
  <si>
    <t>13,78</t>
  </si>
  <si>
    <t>55,92</t>
  </si>
  <si>
    <t>45,85</t>
  </si>
  <si>
    <t>40,74</t>
  </si>
  <si>
    <t>56,15</t>
  </si>
  <si>
    <t>61,12</t>
  </si>
  <si>
    <t>176,61</t>
  </si>
  <si>
    <t>47,38</t>
  </si>
  <si>
    <t>69,31</t>
  </si>
  <si>
    <t>35,27</t>
  </si>
  <si>
    <t>58,73</t>
  </si>
  <si>
    <t>44,54</t>
  </si>
  <si>
    <t>84,44</t>
  </si>
  <si>
    <t>118,10</t>
  </si>
  <si>
    <t>144,10</t>
  </si>
  <si>
    <t>10,41</t>
  </si>
  <si>
    <t>12,65</t>
  </si>
  <si>
    <t>15,01</t>
  </si>
  <si>
    <t>13,31</t>
  </si>
  <si>
    <t>10,82</t>
  </si>
  <si>
    <t>9,68</t>
  </si>
  <si>
    <t>14,09</t>
  </si>
  <si>
    <t>10,67</t>
  </si>
  <si>
    <t>16,44</t>
  </si>
  <si>
    <t>8,37</t>
  </si>
  <si>
    <t>417,16</t>
  </si>
  <si>
    <t>42,89</t>
  </si>
  <si>
    <t>56,11</t>
  </si>
  <si>
    <t>35,49</t>
  </si>
  <si>
    <t>29,31</t>
  </si>
  <si>
    <t>28,91</t>
  </si>
  <si>
    <t>42,30</t>
  </si>
  <si>
    <t>60,00</t>
  </si>
  <si>
    <t>14,33</t>
  </si>
  <si>
    <t>69,11</t>
  </si>
  <si>
    <t>29,62</t>
  </si>
  <si>
    <t>34,08</t>
  </si>
  <si>
    <t>4,53</t>
  </si>
  <si>
    <t>6,02</t>
  </si>
  <si>
    <t>28,85</t>
  </si>
  <si>
    <t>13,83</t>
  </si>
  <si>
    <t>18,59</t>
  </si>
  <si>
    <t>5,67</t>
  </si>
  <si>
    <t>12,41</t>
  </si>
  <si>
    <t>7,86</t>
  </si>
  <si>
    <t>10,66</t>
  </si>
  <si>
    <t>21,21</t>
  </si>
  <si>
    <t>17,70</t>
  </si>
  <si>
    <t>18,17</t>
  </si>
  <si>
    <t>47,55</t>
  </si>
  <si>
    <t>61,99</t>
  </si>
  <si>
    <t>80,23</t>
  </si>
  <si>
    <t>20,11</t>
  </si>
  <si>
    <t>20,51</t>
  </si>
  <si>
    <t>25,01</t>
  </si>
  <si>
    <t>25,43</t>
  </si>
  <si>
    <t>26,54</t>
  </si>
  <si>
    <t>21,96</t>
  </si>
  <si>
    <t>25,37</t>
  </si>
  <si>
    <t>30,58</t>
  </si>
  <si>
    <t>19,24</t>
  </si>
  <si>
    <t>21,69</t>
  </si>
  <si>
    <t>19,19</t>
  </si>
  <si>
    <t>32,42</t>
  </si>
  <si>
    <t>21,89</t>
  </si>
  <si>
    <t>70,67</t>
  </si>
  <si>
    <t>32,12</t>
  </si>
  <si>
    <t>13,47</t>
  </si>
  <si>
    <t>36,89</t>
  </si>
  <si>
    <t>27,24</t>
  </si>
  <si>
    <t>43,22</t>
  </si>
  <si>
    <t>95,82</t>
  </si>
  <si>
    <t>42,49</t>
  </si>
  <si>
    <t>54,94</t>
  </si>
  <si>
    <t>53,58</t>
  </si>
  <si>
    <t>26,50</t>
  </si>
  <si>
    <t>80,12</t>
  </si>
  <si>
    <t>45,36</t>
  </si>
  <si>
    <t>16,10</t>
  </si>
  <si>
    <t>20,44</t>
  </si>
  <si>
    <t>39,72</t>
  </si>
  <si>
    <t>35,04</t>
  </si>
  <si>
    <t>73,19</t>
  </si>
  <si>
    <t>16,35</t>
  </si>
  <si>
    <t>20,37</t>
  </si>
  <si>
    <t>23,02</t>
  </si>
  <si>
    <t>24,96</t>
  </si>
  <si>
    <t>33,71</t>
  </si>
  <si>
    <t>30,13</t>
  </si>
  <si>
    <t>24,03</t>
  </si>
  <si>
    <t>51,38</t>
  </si>
  <si>
    <t>4,60</t>
  </si>
  <si>
    <t>2,47</t>
  </si>
  <si>
    <t>19,48</t>
  </si>
  <si>
    <t>32,98</t>
  </si>
  <si>
    <t>25,64</t>
  </si>
  <si>
    <t>18,32</t>
  </si>
  <si>
    <t>31,58</t>
  </si>
  <si>
    <t>28,18</t>
  </si>
  <si>
    <t>35,05</t>
  </si>
  <si>
    <t>70,20</t>
  </si>
  <si>
    <t>23,58</t>
  </si>
  <si>
    <t>30,21</t>
  </si>
  <si>
    <t>12,71</t>
  </si>
  <si>
    <t>18,19</t>
  </si>
  <si>
    <t>31,43</t>
  </si>
  <si>
    <t>27,65</t>
  </si>
  <si>
    <t>27,43</t>
  </si>
  <si>
    <t>14,68</t>
  </si>
  <si>
    <t>33,57</t>
  </si>
  <si>
    <t>45,64</t>
  </si>
  <si>
    <t>23,27</t>
  </si>
  <si>
    <t>7,33</t>
  </si>
  <si>
    <t>41,83</t>
  </si>
  <si>
    <t>47,16</t>
  </si>
  <si>
    <t>22,46</t>
  </si>
  <si>
    <t>4,96</t>
  </si>
  <si>
    <t>12,99</t>
  </si>
  <si>
    <t>6,93</t>
  </si>
  <si>
    <t>5,32</t>
  </si>
  <si>
    <t>11,61</t>
  </si>
  <si>
    <t>13,36</t>
  </si>
  <si>
    <t>18,24</t>
  </si>
  <si>
    <t>11,12</t>
  </si>
  <si>
    <t>15,42</t>
  </si>
  <si>
    <t>8,01</t>
  </si>
  <si>
    <t>16,84</t>
  </si>
  <si>
    <t>15,27</t>
  </si>
  <si>
    <t>35,63</t>
  </si>
  <si>
    <t>28,00</t>
  </si>
  <si>
    <t>31,90</t>
  </si>
  <si>
    <t>57,97</t>
  </si>
  <si>
    <t>26,13</t>
  </si>
  <si>
    <t>17,15</t>
  </si>
  <si>
    <t>14,18</t>
  </si>
  <si>
    <t>26,84</t>
  </si>
  <si>
    <t>47,63</t>
  </si>
  <si>
    <t>175,89</t>
  </si>
  <si>
    <t>149,34</t>
  </si>
  <si>
    <t>42,13</t>
  </si>
  <si>
    <t>13,79</t>
  </si>
  <si>
    <t>15,14</t>
  </si>
  <si>
    <t>8,79</t>
  </si>
  <si>
    <t>15,23</t>
  </si>
  <si>
    <t>30,08</t>
  </si>
  <si>
    <t>32,04</t>
  </si>
  <si>
    <t>25,47</t>
  </si>
  <si>
    <t>31,91</t>
  </si>
  <si>
    <t>29,20</t>
  </si>
  <si>
    <t>48,01</t>
  </si>
  <si>
    <t>71,67</t>
  </si>
  <si>
    <t>6,58</t>
  </si>
  <si>
    <t>20,08</t>
  </si>
  <si>
    <t>40,35</t>
  </si>
  <si>
    <t>52,75</t>
  </si>
  <si>
    <t>27,46</t>
  </si>
  <si>
    <t>31,23</t>
  </si>
  <si>
    <t>58,60</t>
  </si>
  <si>
    <t>86,10</t>
  </si>
  <si>
    <t>52,26</t>
  </si>
  <si>
    <t>31,56</t>
  </si>
  <si>
    <t>43,31</t>
  </si>
  <si>
    <t>68,73</t>
  </si>
  <si>
    <t>38,87</t>
  </si>
  <si>
    <t>21,01</t>
  </si>
  <si>
    <t>19,88</t>
  </si>
  <si>
    <t>26,32</t>
  </si>
  <si>
    <t>34,22</t>
  </si>
  <si>
    <t>19,33</t>
  </si>
  <si>
    <t>49,80</t>
  </si>
  <si>
    <t>20,18</t>
  </si>
  <si>
    <t>20,65</t>
  </si>
  <si>
    <t>38,58</t>
  </si>
  <si>
    <t>20,09</t>
  </si>
  <si>
    <t>16,60</t>
  </si>
  <si>
    <t>22,79</t>
  </si>
  <si>
    <t>46,10</t>
  </si>
  <si>
    <t>67,87</t>
  </si>
  <si>
    <t>5,81</t>
  </si>
  <si>
    <t>29,08</t>
  </si>
  <si>
    <t>32,43</t>
  </si>
  <si>
    <t>68,59</t>
  </si>
  <si>
    <t>8,44</t>
  </si>
  <si>
    <t>20,17</t>
  </si>
  <si>
    <t>44,17</t>
  </si>
  <si>
    <t>5,16</t>
  </si>
  <si>
    <t>26,19</t>
  </si>
  <si>
    <t>6,42</t>
  </si>
  <si>
    <t>21,59</t>
  </si>
  <si>
    <t>30,67</t>
  </si>
  <si>
    <t>9,83</t>
  </si>
  <si>
    <t>11,55</t>
  </si>
  <si>
    <t>47,75</t>
  </si>
  <si>
    <t>17,41</t>
  </si>
  <si>
    <t>23,95</t>
  </si>
  <si>
    <t>5,01</t>
  </si>
  <si>
    <t>24,88</t>
  </si>
  <si>
    <t>12,77</t>
  </si>
  <si>
    <t>20,21</t>
  </si>
  <si>
    <t>28,32</t>
  </si>
  <si>
    <t>15,29</t>
  </si>
  <si>
    <t>14,21</t>
  </si>
  <si>
    <t>26,31</t>
  </si>
  <si>
    <t>25,21</t>
  </si>
  <si>
    <t>37,43</t>
  </si>
  <si>
    <t>18,73</t>
  </si>
  <si>
    <t>32,05</t>
  </si>
  <si>
    <t>76,91</t>
  </si>
  <si>
    <t>47,95</t>
  </si>
  <si>
    <t>26,52</t>
  </si>
  <si>
    <t>33,20</t>
  </si>
  <si>
    <t>30,70</t>
  </si>
  <si>
    <t>50,39</t>
  </si>
  <si>
    <t>24,42</t>
  </si>
  <si>
    <t>22,95</t>
  </si>
  <si>
    <t>45,31</t>
  </si>
  <si>
    <t>49,28</t>
  </si>
  <si>
    <t>274,92</t>
  </si>
  <si>
    <t>37,36</t>
  </si>
  <si>
    <t>34,05</t>
  </si>
  <si>
    <t>41,30</t>
  </si>
  <si>
    <t>54,32</t>
  </si>
  <si>
    <t>36,00</t>
  </si>
  <si>
    <t>23,49</t>
  </si>
  <si>
    <t>21,24</t>
  </si>
  <si>
    <t>49,26</t>
  </si>
  <si>
    <t>117,32</t>
  </si>
  <si>
    <t>49,39</t>
  </si>
  <si>
    <t>2,80</t>
  </si>
  <si>
    <t>0,83</t>
  </si>
  <si>
    <t>8,85</t>
  </si>
  <si>
    <t>3,96</t>
  </si>
  <si>
    <t>3,62</t>
  </si>
  <si>
    <t>4,01</t>
  </si>
  <si>
    <t>19,63</t>
  </si>
  <si>
    <t>13,55</t>
  </si>
  <si>
    <t>8,65</t>
  </si>
  <si>
    <t>16,62</t>
  </si>
  <si>
    <t>12,02</t>
  </si>
  <si>
    <t>26,68</t>
  </si>
  <si>
    <t>21,25</t>
  </si>
  <si>
    <t>19,37</t>
  </si>
  <si>
    <t>50,33</t>
  </si>
  <si>
    <t>14,24</t>
  </si>
  <si>
    <t>8,03</t>
  </si>
  <si>
    <t>6,07</t>
  </si>
  <si>
    <t>22,63</t>
  </si>
  <si>
    <t>34,89</t>
  </si>
  <si>
    <t>43,57</t>
  </si>
  <si>
    <t>69,30</t>
  </si>
  <si>
    <t>60,26</t>
  </si>
  <si>
    <t>65,11</t>
  </si>
  <si>
    <t>65,71</t>
  </si>
  <si>
    <t>58,03</t>
  </si>
  <si>
    <t>52,56</t>
  </si>
  <si>
    <t>60,79</t>
  </si>
  <si>
    <t>69,92</t>
  </si>
  <si>
    <t>74,44</t>
  </si>
  <si>
    <t>63,17</t>
  </si>
  <si>
    <t>77,80</t>
  </si>
  <si>
    <t>51,47</t>
  </si>
  <si>
    <t>66,60</t>
  </si>
  <si>
    <t>51,61</t>
  </si>
  <si>
    <t>61,08</t>
  </si>
  <si>
    <t>58,45</t>
  </si>
  <si>
    <t>86,32</t>
  </si>
  <si>
    <t>78,45</t>
  </si>
  <si>
    <t>28,10</t>
  </si>
  <si>
    <t>31,28</t>
  </si>
  <si>
    <t>122,00</t>
  </si>
  <si>
    <t>47,50</t>
  </si>
  <si>
    <t>17,57</t>
  </si>
  <si>
    <t>22,73</t>
  </si>
  <si>
    <t>23,20</t>
  </si>
  <si>
    <t>108,48</t>
  </si>
  <si>
    <t>49,18</t>
  </si>
  <si>
    <t>38,98</t>
  </si>
  <si>
    <t>51,39</t>
  </si>
  <si>
    <t>51,58</t>
  </si>
  <si>
    <t>54,20</t>
  </si>
  <si>
    <t>131,73</t>
  </si>
  <si>
    <t>64,80</t>
  </si>
  <si>
    <t>16,91</t>
  </si>
  <si>
    <t>16,22</t>
  </si>
  <si>
    <t>14,17</t>
  </si>
  <si>
    <t>27,91</t>
  </si>
  <si>
    <t>15,86</t>
  </si>
  <si>
    <t>15,81</t>
  </si>
  <si>
    <t>7,48</t>
  </si>
  <si>
    <t>32,33</t>
  </si>
  <si>
    <t>32,17</t>
  </si>
  <si>
    <t>18,57</t>
  </si>
  <si>
    <t>37,22</t>
  </si>
  <si>
    <t>31,01</t>
  </si>
  <si>
    <t>54,01</t>
  </si>
  <si>
    <t>30,68</t>
  </si>
  <si>
    <t>34,72</t>
  </si>
  <si>
    <t>18,56</t>
  </si>
  <si>
    <t>107,91</t>
  </si>
  <si>
    <t>16,29</t>
  </si>
  <si>
    <t>23,91</t>
  </si>
  <si>
    <t>23,00</t>
  </si>
  <si>
    <t>24,35</t>
  </si>
  <si>
    <t>17,33</t>
  </si>
  <si>
    <t>58,26</t>
  </si>
  <si>
    <t>40,50</t>
  </si>
  <si>
    <t>68,78</t>
  </si>
  <si>
    <t>102,37</t>
  </si>
  <si>
    <t>23,98</t>
  </si>
  <si>
    <t>47,30</t>
  </si>
  <si>
    <t>53,44</t>
  </si>
  <si>
    <t>37,42</t>
  </si>
  <si>
    <t>26,70</t>
  </si>
  <si>
    <t>22,29</t>
  </si>
  <si>
    <t>27,11</t>
  </si>
  <si>
    <t>28,52</t>
  </si>
  <si>
    <t>9,29</t>
  </si>
  <si>
    <t>7,38</t>
  </si>
  <si>
    <t>27,60</t>
  </si>
  <si>
    <t>21,28</t>
  </si>
  <si>
    <t>24,16</t>
  </si>
  <si>
    <t>4,33</t>
  </si>
  <si>
    <t>51,24</t>
  </si>
  <si>
    <t>71,12</t>
  </si>
  <si>
    <t>96,68</t>
  </si>
  <si>
    <t>2,19</t>
  </si>
  <si>
    <t>1,17</t>
  </si>
  <si>
    <t>1,13</t>
  </si>
  <si>
    <t>5,38</t>
  </si>
  <si>
    <t>3,70</t>
  </si>
  <si>
    <t>19,83</t>
  </si>
  <si>
    <t>37,81</t>
  </si>
  <si>
    <t>80,02</t>
  </si>
  <si>
    <t>58,99</t>
  </si>
  <si>
    <t>43,43</t>
  </si>
  <si>
    <t>54,80</t>
  </si>
  <si>
    <t>87,53</t>
  </si>
  <si>
    <t>69,90</t>
  </si>
  <si>
    <t>16,21</t>
  </si>
  <si>
    <t>17,25</t>
  </si>
  <si>
    <t>18,83</t>
  </si>
  <si>
    <t>19,75</t>
  </si>
  <si>
    <t>23,78</t>
  </si>
  <si>
    <t>26,53</t>
  </si>
  <si>
    <t>18,37</t>
  </si>
  <si>
    <t>58,81</t>
  </si>
  <si>
    <t>13,05</t>
  </si>
  <si>
    <t>79,75</t>
  </si>
  <si>
    <t>90,60</t>
  </si>
  <si>
    <t>123,43</t>
  </si>
  <si>
    <t>80,01</t>
  </si>
  <si>
    <t>126,28</t>
  </si>
  <si>
    <t>15,37</t>
  </si>
  <si>
    <t>115,58</t>
  </si>
  <si>
    <t>80,71</t>
  </si>
  <si>
    <t>90,90</t>
  </si>
  <si>
    <t>23,44</t>
  </si>
  <si>
    <t>23,22</t>
  </si>
  <si>
    <t>19,09</t>
  </si>
  <si>
    <t>50,23</t>
  </si>
  <si>
    <t>135,36</t>
  </si>
  <si>
    <t>38,74</t>
  </si>
  <si>
    <t>8,63</t>
  </si>
  <si>
    <t>35,46</t>
  </si>
  <si>
    <t>23,04</t>
  </si>
  <si>
    <t>25,04</t>
  </si>
  <si>
    <t>18,69</t>
  </si>
  <si>
    <t>27,84</t>
  </si>
  <si>
    <t>Dissipador de energia  - DEB 03</t>
  </si>
  <si>
    <t>Bueiro metálico sem interrupção de tráfego, no diâmetro de 1,40m, chapa metálica com revestimento Epóxi HR, espessura de chapa (aço + revestimento) 2,20mm. Incluindo montagem e consolidação externa com injeção de nata de solo-cimento, fornecimento da estrutura tunnel liner e escavação - ref SICRO cod 0605572</t>
  </si>
  <si>
    <t>IUC10061</t>
  </si>
  <si>
    <t>Demolição de concreto armado, de forma mecanizada com martelete, sem reaproveitamento. Af_12/2017 -Ref SINAPI 97629</t>
  </si>
  <si>
    <t>IUP40006</t>
  </si>
  <si>
    <t>Reassentamento de blocos sextavado para piso intertravado, espessura de 6 cm, em via/estacionamento, com reaproveitamento dos blocos sextavado e colchão de areia de 10cm. Af_12/2020 - Ref SINAPI 101858</t>
  </si>
  <si>
    <t>m2</t>
  </si>
  <si>
    <t>IUC20100</t>
  </si>
  <si>
    <t>Demolição de piso vinilico ref SINAPI 85376</t>
  </si>
  <si>
    <t>IUC20150</t>
  </si>
  <si>
    <t>Fornecimento e instalação de piso laminado Eucafloor ou similar, linha elegance, acabamento carvalho chamonix, incluso manta de polietileno, para instalação do piso</t>
  </si>
  <si>
    <t>iuc20110</t>
  </si>
  <si>
    <t>Retirada(s) de:- divisória naval com reaproveitamento</t>
  </si>
  <si>
    <t>IUC20120</t>
  </si>
  <si>
    <t>Remoção de portas, de forma manual, com reaproveitamento</t>
  </si>
  <si>
    <t>IUC20130</t>
  </si>
  <si>
    <t>Retirada de entulho com caçamba</t>
  </si>
  <si>
    <t>IUC20160</t>
  </si>
  <si>
    <t>Limpeza final da obra</t>
  </si>
  <si>
    <t>MIUC0009</t>
  </si>
  <si>
    <t>Piso laminado Eucafloor, linha elegance, acabamento carvalho chamonix ou similar</t>
  </si>
  <si>
    <t>MIUC0011</t>
  </si>
  <si>
    <t>ELETROCALHA PRE-ZINCADA FOGO # 18 PERFURADA 100X50 INCLUSIVE ACESSÓRIOS</t>
  </si>
  <si>
    <t>MIUC0012</t>
  </si>
  <si>
    <t>SUPORTE SIMPLES PARA ELETROCALHA 100X50</t>
  </si>
  <si>
    <t>IUC20155</t>
  </si>
  <si>
    <t>Painel de fechamento em MDF com porta embutida</t>
  </si>
  <si>
    <t>IUC2018</t>
  </si>
  <si>
    <t>DISJUNTOR TRIPOLAR TIPO DIN, CORRENTE NOMINAL DE 63A - FORNECIMENTO E INSTALAÇÃO. AF_10/2020</t>
  </si>
  <si>
    <t>IUC20181</t>
  </si>
  <si>
    <t>DISJUNTOR TRIPOLAR TIPO DIN, CORRENTE NOMINAL DE 125A - FORNECIMENTO E INSTALAÇÃO.</t>
  </si>
  <si>
    <t>IUC20186</t>
  </si>
  <si>
    <t>ORGANIZAÇÃO EM RACK, IDENTIFICAÇÃO EM PATCH PAINEL E TOMADAS, E TESTES ELÉTRICOS DE PONTOS DE REDE LÓGICA</t>
  </si>
  <si>
    <t>IUC20182</t>
  </si>
  <si>
    <t>DISPOSITIVO DPS CLASSE II, 1 POLO, 275 V / 20 KA, FORNECIMENTO E INSTALACAO</t>
  </si>
  <si>
    <t>IUC20183</t>
  </si>
  <si>
    <t>IUC20188</t>
  </si>
  <si>
    <t>Rack de parede fechado porta em acrílico 12U x 450mm</t>
  </si>
  <si>
    <t>IUC20184</t>
  </si>
  <si>
    <t>IUC20185</t>
  </si>
  <si>
    <t>Guia de cabo Fechada 1U</t>
  </si>
  <si>
    <t>IUC20187</t>
  </si>
  <si>
    <t>Patch cord 1,5m Cat 5E</t>
  </si>
  <si>
    <t>IUC20190</t>
  </si>
  <si>
    <t>Regua de tomada 4 posições para rack 19”</t>
  </si>
  <si>
    <t>IUC20191</t>
  </si>
  <si>
    <t>Switch rack 24 portas 10/100 Mbps</t>
  </si>
  <si>
    <t>IUC20192</t>
  </si>
  <si>
    <t>Certificação ponto de rede lógica</t>
  </si>
  <si>
    <t>IUC20200</t>
  </si>
  <si>
    <t>Desinstalação de aparelhos de Ar Condicionado</t>
  </si>
  <si>
    <t>IUC20201</t>
  </si>
  <si>
    <t>Instalação de aparelhos de Ar Condicionado</t>
  </si>
  <si>
    <t>MIUC0013</t>
  </si>
  <si>
    <t>MIUC0014</t>
  </si>
  <si>
    <t>Eletroduto em aço galvanizado pré-zincado, semi-pesado, diâmetro 2", parede de 0,90 mm</t>
  </si>
  <si>
    <t>MIUC0015</t>
  </si>
  <si>
    <t>MIUC0016</t>
  </si>
  <si>
    <t>MIUC0017</t>
  </si>
  <si>
    <t>MIUC0018</t>
  </si>
  <si>
    <t>MIUC0019</t>
  </si>
  <si>
    <t>MIUC0020</t>
  </si>
  <si>
    <t>IUD20103</t>
  </si>
  <si>
    <t>Laje para tampa de boca de lobo existente em concreto espessura 10cm, fck 30Mpa, incluindo viga de apoio</t>
  </si>
  <si>
    <t>IUSC0017</t>
  </si>
  <si>
    <t>Perfuração em concreto com coroa diamante D=250mm - Ref. SICRO cod. 1408148</t>
  </si>
  <si>
    <t>IUSC0018</t>
  </si>
  <si>
    <t>Perfuração para tirantes em material de 1ª categoria com diametro ate 120mm - Ref. SICRO cod. 5605938</t>
  </si>
  <si>
    <t>IUSC0019</t>
  </si>
  <si>
    <t>Injeção de nata de argamassa diametro até 120mm - Ref SINAPI cod. 93954</t>
  </si>
  <si>
    <t>IUSC0020</t>
  </si>
  <si>
    <t>Ancoragem de tirante monobarra de 8m com armadura 19mm, incluindo armadura tipo Dywidag ST 53/70 ou similar, placa, porca, espaçadores, tubo de injeção, multifases, válvula de injeção e pintura anticorrosiva, exceto perfuração, injeção de calda de cimento e grauteamento da cabeça - Ref. SICRO cód. 5605882</t>
  </si>
  <si>
    <t>IUSC0021</t>
  </si>
  <si>
    <t>Ancoragem de tirante monobarra de 10m com armadura 19mm, incluindo armadura tipo Dywidag ST 53/70 ou similar, placa, porca, espaçadores, tubo de injeção, multifases, válvula de injeção e pintura anticorrosiva, exceto perfuração, injeção de calda de cimento e grauteamento da cabeça - Ref. SICRO cód. 5605882</t>
  </si>
  <si>
    <t>IUSC0022</t>
  </si>
  <si>
    <t>Ancoragem de tirante monobarra de 11,5m com armadura 19mm, incluindo armadura tipo Dywidag ST 53/70 ou similar, placa, porca, espaçadores, tubo de injeção, multifases, válvula de injeção e pintura anticorrosiva, exceto perfuração, injeção de calda de cimento e grauteamento da cabeça - Ref. SICRO cód. 5605882</t>
  </si>
  <si>
    <t>IUSC0023</t>
  </si>
  <si>
    <t>Microestaca com monobarra de 3m com armadura de 12,5mm em aço CA-50, cortada e dobrada - exceto perfuração, injeção de calda de cimento</t>
  </si>
  <si>
    <t>IUSC0024</t>
  </si>
  <si>
    <t>Proteção mecânica de encontro entre gabião colchão tipo RenoMac ou similar com a base do muro, com concreto 15Mpa E=0,30m - Ref. SINAPI cód. 98572</t>
  </si>
  <si>
    <t>IUSC0025</t>
  </si>
  <si>
    <t>Execução de revestimento de concreto projetado com espessura 7 cm, armado com tela Q-196, inclinação de 90º, aplicação continua, utilizando equipamento de projeção com 6m3/h de capacidade - Ref. SINAPI cód. 91071</t>
  </si>
  <si>
    <t>IUD300310</t>
  </si>
  <si>
    <t>TUBO DE PEAD CORRUGADO DE DUPLA PAREDE PARA DRENAGEM, DN 500 MM, JUNTA ELÁSTICA INTEGRADA - FORNECIMENTO E ASSENTAMENTO. AF_01/2021</t>
  </si>
  <si>
    <t>IUD300311</t>
  </si>
  <si>
    <t>TUBO DE PEAD CORRUGADO DE DUPLA PAREDE PARA DRENAGEM, DN 600 MM, JUNTA ELÁSTICA INTEGRADA - FORNECIMENTO E ASSENTAMENTO. AF_01/2021</t>
  </si>
  <si>
    <t>IUD300312</t>
  </si>
  <si>
    <t>TUBO DE PEAD CORRUGADO DE DUPLA PAREDE PARA DRENAGEM, DN 750 MM, JUNTA ELÁSTICA INTEGRADA - FORNECIMENTO E ASSENTAMENTO. AF_01/2021</t>
  </si>
  <si>
    <t>IUP30200</t>
  </si>
  <si>
    <t>Micro revestimento a frio com RR-1C Flex-10% esp 0,8 cm</t>
  </si>
  <si>
    <t>IUP30201</t>
  </si>
  <si>
    <t>Micro revestimento a frio com RR-1C Flex-10% esp 1,5 cm</t>
  </si>
  <si>
    <t>IUP30202</t>
  </si>
  <si>
    <t>Micro revestimento a frio com RR-1C Flex-10% esp 2,0 cm</t>
  </si>
  <si>
    <t>45,00</t>
  </si>
  <si>
    <t>42,11</t>
  </si>
  <si>
    <t>32,81</t>
  </si>
  <si>
    <t>4,82</t>
  </si>
  <si>
    <t>16,14</t>
  </si>
  <si>
    <t>3,65</t>
  </si>
  <si>
    <t>15,24</t>
  </si>
  <si>
    <t>24,91</t>
  </si>
  <si>
    <t>18,53</t>
  </si>
  <si>
    <t>51,42</t>
  </si>
  <si>
    <t>126,93</t>
  </si>
  <si>
    <t>70,01</t>
  </si>
  <si>
    <t>12,70</t>
  </si>
  <si>
    <t>54,50</t>
  </si>
  <si>
    <t>70,78</t>
  </si>
  <si>
    <t>2.767,42</t>
  </si>
  <si>
    <t>99,94</t>
  </si>
  <si>
    <t>489,56</t>
  </si>
  <si>
    <t>6,50</t>
  </si>
  <si>
    <t>22,49</t>
  </si>
  <si>
    <t>36,76</t>
  </si>
  <si>
    <t>670,85</t>
  </si>
  <si>
    <t>121,99</t>
  </si>
  <si>
    <t>39,79</t>
  </si>
  <si>
    <t>31,94</t>
  </si>
  <si>
    <t>45,92</t>
  </si>
  <si>
    <t>197,70</t>
  </si>
  <si>
    <t>103,32</t>
  </si>
  <si>
    <t>70,44</t>
  </si>
  <si>
    <t>17,19</t>
  </si>
  <si>
    <t>46,34</t>
  </si>
  <si>
    <t>88,24</t>
  </si>
  <si>
    <t>14,32</t>
  </si>
  <si>
    <t>22,19</t>
  </si>
  <si>
    <t>48,10</t>
  </si>
  <si>
    <t>61,01</t>
  </si>
  <si>
    <t>57,67</t>
  </si>
  <si>
    <t>51,96</t>
  </si>
  <si>
    <t>62,40</t>
  </si>
  <si>
    <t>160,81</t>
  </si>
  <si>
    <t>81,33</t>
  </si>
  <si>
    <t>210,39</t>
  </si>
  <si>
    <t>30,03</t>
  </si>
  <si>
    <t>44,08</t>
  </si>
  <si>
    <t>81,27</t>
  </si>
  <si>
    <t>140,88</t>
  </si>
  <si>
    <t>43,19</t>
  </si>
  <si>
    <t>19,02</t>
  </si>
  <si>
    <t>30,05</t>
  </si>
  <si>
    <t>47,01</t>
  </si>
  <si>
    <t>145,07</t>
  </si>
  <si>
    <t>117,74</t>
  </si>
  <si>
    <t>58,89</t>
  </si>
  <si>
    <t>24,22</t>
  </si>
  <si>
    <t>423,27</t>
  </si>
  <si>
    <t>25,09</t>
  </si>
  <si>
    <t>38,66</t>
  </si>
  <si>
    <t>89,02</t>
  </si>
  <si>
    <t>3,20</t>
  </si>
  <si>
    <t>58,28</t>
  </si>
  <si>
    <t>21,76</t>
  </si>
  <si>
    <t>45,67</t>
  </si>
  <si>
    <t>85,36</t>
  </si>
  <si>
    <t>27,77</t>
  </si>
  <si>
    <t>33,69</t>
  </si>
  <si>
    <t>145,89</t>
  </si>
  <si>
    <t>247,88</t>
  </si>
  <si>
    <t>27,79</t>
  </si>
  <si>
    <t>44,45</t>
  </si>
  <si>
    <t>28,88</t>
  </si>
  <si>
    <t>33,53</t>
  </si>
  <si>
    <t>23,87</t>
  </si>
  <si>
    <t>24,37</t>
  </si>
  <si>
    <t>41,69</t>
  </si>
  <si>
    <t>19,67</t>
  </si>
  <si>
    <t>332,83</t>
  </si>
  <si>
    <t>88,32</t>
  </si>
  <si>
    <t>14,72</t>
  </si>
  <si>
    <t>32,52</t>
  </si>
  <si>
    <t>39,05</t>
  </si>
  <si>
    <t>23,09</t>
  </si>
  <si>
    <t>129,96</t>
  </si>
  <si>
    <t>178,16</t>
  </si>
  <si>
    <t>50,65</t>
  </si>
  <si>
    <t>18,49</t>
  </si>
  <si>
    <t>36,39</t>
  </si>
  <si>
    <t>32,31</t>
  </si>
  <si>
    <t>14,12</t>
  </si>
  <si>
    <t>1.464,30</t>
  </si>
  <si>
    <t>2.190,04</t>
  </si>
  <si>
    <t>4.942,02</t>
  </si>
  <si>
    <t>322,23</t>
  </si>
  <si>
    <t>12.027,71</t>
  </si>
  <si>
    <t>615,93</t>
  </si>
  <si>
    <t>171,60</t>
  </si>
  <si>
    <t>3.778,28</t>
  </si>
  <si>
    <t>5.811,06</t>
  </si>
  <si>
    <t>265,58</t>
  </si>
  <si>
    <t>6.937,15</t>
  </si>
  <si>
    <t>474,99</t>
  </si>
  <si>
    <t>17.051,85</t>
  </si>
  <si>
    <t>891,96</t>
  </si>
  <si>
    <t>117,48</t>
  </si>
  <si>
    <t>1.225,69</t>
  </si>
  <si>
    <t>534,63</t>
  </si>
  <si>
    <t>40,82</t>
  </si>
  <si>
    <t>225,63</t>
  </si>
  <si>
    <t>216,36</t>
  </si>
  <si>
    <t>177,30</t>
  </si>
  <si>
    <t>33,82</t>
  </si>
  <si>
    <t>52,54</t>
  </si>
  <si>
    <t>55,59</t>
  </si>
  <si>
    <t>22,39</t>
  </si>
  <si>
    <t>86,43</t>
  </si>
  <si>
    <t>44,38</t>
  </si>
  <si>
    <t>23,90</t>
  </si>
  <si>
    <t>109,95</t>
  </si>
  <si>
    <t>144,38</t>
  </si>
  <si>
    <t>7,36</t>
  </si>
  <si>
    <t>46,91</t>
  </si>
  <si>
    <t>49,43</t>
  </si>
  <si>
    <t>19,46</t>
  </si>
  <si>
    <t>38,05</t>
  </si>
  <si>
    <t>55,22</t>
  </si>
  <si>
    <t>86,86</t>
  </si>
  <si>
    <t>40,04</t>
  </si>
  <si>
    <t>35,75</t>
  </si>
  <si>
    <t>120,55</t>
  </si>
  <si>
    <t>23,39</t>
  </si>
  <si>
    <t>32,48</t>
  </si>
  <si>
    <t>77,03</t>
  </si>
  <si>
    <t>183,08</t>
  </si>
  <si>
    <t>115,82</t>
  </si>
  <si>
    <t>59,12</t>
  </si>
  <si>
    <t>40,47</t>
  </si>
  <si>
    <t>12,72</t>
  </si>
  <si>
    <t>91,85</t>
  </si>
  <si>
    <t>32,06</t>
  </si>
  <si>
    <t>38,25</t>
  </si>
  <si>
    <t>12,67</t>
  </si>
  <si>
    <t>5,11</t>
  </si>
  <si>
    <t>18,07</t>
  </si>
  <si>
    <t>174,82</t>
  </si>
  <si>
    <t>200,80</t>
  </si>
  <si>
    <t>535,34</t>
  </si>
  <si>
    <t>43,29</t>
  </si>
  <si>
    <t>58,43</t>
  </si>
  <si>
    <t>22,61</t>
  </si>
  <si>
    <t>27,96</t>
  </si>
  <si>
    <t>160,76</t>
  </si>
  <si>
    <t>124,89</t>
  </si>
  <si>
    <t>13,93</t>
  </si>
  <si>
    <t>110,67</t>
  </si>
  <si>
    <t>61,74</t>
  </si>
  <si>
    <t>40,69</t>
  </si>
  <si>
    <t>129,49</t>
  </si>
  <si>
    <t>129,81</t>
  </si>
  <si>
    <t>147,99</t>
  </si>
  <si>
    <t>483,01</t>
  </si>
  <si>
    <t>26,20</t>
  </si>
  <si>
    <t>13,75</t>
  </si>
  <si>
    <t>68,18</t>
  </si>
  <si>
    <t>44,63</t>
  </si>
  <si>
    <t>68,70</t>
  </si>
  <si>
    <t>45,86</t>
  </si>
  <si>
    <t>13,96</t>
  </si>
  <si>
    <t>21,94</t>
  </si>
  <si>
    <t>37,12</t>
  </si>
  <si>
    <t>24,27</t>
  </si>
  <si>
    <t>54,58</t>
  </si>
  <si>
    <t>42,60</t>
  </si>
  <si>
    <t>31,25</t>
  </si>
  <si>
    <t>48,34</t>
  </si>
  <si>
    <t>44,75</t>
  </si>
  <si>
    <t>438,85</t>
  </si>
  <si>
    <t>549,45</t>
  </si>
  <si>
    <t>762,06</t>
  </si>
  <si>
    <t>1.006,56</t>
  </si>
  <si>
    <t>300,95</t>
  </si>
  <si>
    <t>349,09</t>
  </si>
  <si>
    <t>383,43</t>
  </si>
  <si>
    <t>81,63</t>
  </si>
  <si>
    <t>83,32</t>
  </si>
  <si>
    <t>90,73</t>
  </si>
  <si>
    <t>132,56</t>
  </si>
  <si>
    <t>46,22</t>
  </si>
  <si>
    <t>68,45</t>
  </si>
  <si>
    <t>28,98</t>
  </si>
  <si>
    <t>50,75</t>
  </si>
  <si>
    <t>76,12</t>
  </si>
  <si>
    <t>250,45</t>
  </si>
  <si>
    <t>112,18</t>
  </si>
  <si>
    <t>171,75</t>
  </si>
  <si>
    <t>204,72</t>
  </si>
  <si>
    <t>68,10</t>
  </si>
  <si>
    <t>8,39</t>
  </si>
  <si>
    <t>124,59</t>
  </si>
  <si>
    <t>30,63</t>
  </si>
  <si>
    <t>25,51</t>
  </si>
  <si>
    <t>39,29</t>
  </si>
  <si>
    <t>70,64</t>
  </si>
  <si>
    <t>81,45</t>
  </si>
  <si>
    <t>44,79</t>
  </si>
  <si>
    <t>46,70</t>
  </si>
  <si>
    <t>94,11</t>
  </si>
  <si>
    <t>30,92</t>
  </si>
  <si>
    <t>62,45</t>
  </si>
  <si>
    <t>604,46</t>
  </si>
  <si>
    <t>451.380,11</t>
  </si>
  <si>
    <t>401.300,00</t>
  </si>
  <si>
    <t>15,50</t>
  </si>
  <si>
    <t>20,56</t>
  </si>
  <si>
    <t>33,30</t>
  </si>
  <si>
    <t>33,42</t>
  </si>
  <si>
    <t>26,24</t>
  </si>
  <si>
    <t>31,97</t>
  </si>
  <si>
    <t>49,50</t>
  </si>
  <si>
    <t>179,31</t>
  </si>
  <si>
    <t>55,28</t>
  </si>
  <si>
    <t>113,56</t>
  </si>
  <si>
    <t>2,60</t>
  </si>
  <si>
    <t>81,53</t>
  </si>
  <si>
    <t>43,12</t>
  </si>
  <si>
    <t>18,20</t>
  </si>
  <si>
    <t>70,90</t>
  </si>
  <si>
    <t>17,77</t>
  </si>
  <si>
    <t>159,87</t>
  </si>
  <si>
    <t>36,01</t>
  </si>
  <si>
    <t>165,17</t>
  </si>
  <si>
    <t>28,02</t>
  </si>
  <si>
    <t>65,69</t>
  </si>
  <si>
    <t>57,20</t>
  </si>
  <si>
    <t>39,94</t>
  </si>
  <si>
    <t>4,57</t>
  </si>
  <si>
    <t>320,00</t>
  </si>
  <si>
    <t>241,50</t>
  </si>
  <si>
    <t>308,59</t>
  </si>
  <si>
    <t>348,84</t>
  </si>
  <si>
    <t>130,14</t>
  </si>
  <si>
    <t>99,60</t>
  </si>
  <si>
    <t>168,75</t>
  </si>
  <si>
    <t>154,71</t>
  </si>
  <si>
    <t>254,92</t>
  </si>
  <si>
    <t>50,70</t>
  </si>
  <si>
    <t>74,25</t>
  </si>
  <si>
    <t>48,94</t>
  </si>
  <si>
    <t>43,33</t>
  </si>
  <si>
    <t>1.080,01</t>
  </si>
  <si>
    <t>678,38</t>
  </si>
  <si>
    <t>519,75</t>
  </si>
  <si>
    <t>648,00</t>
  </si>
  <si>
    <t>9,95</t>
  </si>
  <si>
    <t>53,37</t>
  </si>
  <si>
    <t>134,57</t>
  </si>
  <si>
    <t>1.267,75</t>
  </si>
  <si>
    <t>28,38</t>
  </si>
  <si>
    <t>369,50</t>
  </si>
  <si>
    <t>17,45</t>
  </si>
  <si>
    <t>16,87</t>
  </si>
  <si>
    <t>32,16</t>
  </si>
  <si>
    <t>42,32</t>
  </si>
  <si>
    <t>42,72</t>
  </si>
  <si>
    <t>184,46</t>
  </si>
  <si>
    <t>27,58</t>
  </si>
  <si>
    <t>68,90</t>
  </si>
  <si>
    <t>63,86</t>
  </si>
  <si>
    <t>18,25</t>
  </si>
  <si>
    <t>70,66</t>
  </si>
  <si>
    <t>66,83</t>
  </si>
  <si>
    <t>23,33</t>
  </si>
  <si>
    <t>126,99</t>
  </si>
  <si>
    <t>71,75</t>
  </si>
  <si>
    <t>28,86</t>
  </si>
  <si>
    <t>37,68</t>
  </si>
  <si>
    <t>29,68</t>
  </si>
  <si>
    <t>32,35</t>
  </si>
  <si>
    <t>30,43</t>
  </si>
  <si>
    <t>88,96</t>
  </si>
  <si>
    <t>232,36</t>
  </si>
  <si>
    <t>193,44</t>
  </si>
  <si>
    <t>170,27</t>
  </si>
  <si>
    <t>196,47</t>
  </si>
  <si>
    <t>67,42</t>
  </si>
  <si>
    <t>79,39</t>
  </si>
  <si>
    <t>367,11</t>
  </si>
  <si>
    <t>943,38</t>
  </si>
  <si>
    <t>38,04</t>
  </si>
  <si>
    <t>49,01</t>
  </si>
  <si>
    <t>96,88</t>
  </si>
  <si>
    <t>275,77</t>
  </si>
  <si>
    <t>431,47</t>
  </si>
  <si>
    <t>72,89</t>
  </si>
  <si>
    <t>38,38</t>
  </si>
  <si>
    <t>32,67</t>
  </si>
  <si>
    <t>21,56</t>
  </si>
  <si>
    <t>214,57</t>
  </si>
  <si>
    <t>37,07</t>
  </si>
  <si>
    <t>40,33</t>
  </si>
  <si>
    <t>55,12</t>
  </si>
  <si>
    <t>146,13</t>
  </si>
  <si>
    <t>34,27</t>
  </si>
  <si>
    <t>47,78</t>
  </si>
  <si>
    <t>56,96</t>
  </si>
  <si>
    <t>57,24</t>
  </si>
  <si>
    <t>18,64</t>
  </si>
  <si>
    <t>58,10</t>
  </si>
  <si>
    <t>57,74</t>
  </si>
  <si>
    <t>31,70</t>
  </si>
  <si>
    <t>63,42</t>
  </si>
  <si>
    <t>378,42</t>
  </si>
  <si>
    <t>114,60</t>
  </si>
  <si>
    <t>54,09</t>
  </si>
  <si>
    <t>26,30</t>
  </si>
  <si>
    <t>24,48</t>
  </si>
  <si>
    <t>113,20</t>
  </si>
  <si>
    <t>58,02</t>
  </si>
  <si>
    <t>81,50</t>
  </si>
  <si>
    <t>122,16</t>
  </si>
  <si>
    <t>434,38</t>
  </si>
  <si>
    <t>206,19</t>
  </si>
  <si>
    <t>59,00</t>
  </si>
  <si>
    <t>189,41</t>
  </si>
  <si>
    <t>22,25</t>
  </si>
  <si>
    <t>55,43</t>
  </si>
  <si>
    <t>22,88</t>
  </si>
  <si>
    <t>79,94</t>
  </si>
  <si>
    <t>25,98</t>
  </si>
  <si>
    <t>24,68</t>
  </si>
  <si>
    <t>145,46</t>
  </si>
  <si>
    <t>549,63</t>
  </si>
  <si>
    <t>45,32</t>
  </si>
  <si>
    <t>113,24</t>
  </si>
  <si>
    <t>69,21</t>
  </si>
  <si>
    <t>30,87</t>
  </si>
  <si>
    <t>84,93</t>
  </si>
  <si>
    <t>21,63</t>
  </si>
  <si>
    <t>27,36</t>
  </si>
  <si>
    <t>197,25</t>
  </si>
  <si>
    <t>13,91</t>
  </si>
  <si>
    <t>66,22</t>
  </si>
  <si>
    <t>120,34</t>
  </si>
  <si>
    <t>221,51</t>
  </si>
  <si>
    <t>326,34</t>
  </si>
  <si>
    <t>494,81</t>
  </si>
  <si>
    <t>391,80</t>
  </si>
  <si>
    <t>129,02</t>
  </si>
  <si>
    <t>181,76</t>
  </si>
  <si>
    <t>265,71</t>
  </si>
  <si>
    <t>87,27</t>
  </si>
  <si>
    <t>153,39</t>
  </si>
  <si>
    <t>126,23</t>
  </si>
  <si>
    <t>38,65</t>
  </si>
  <si>
    <t>212,41</t>
  </si>
  <si>
    <t>275,60</t>
  </si>
  <si>
    <t>408,18</t>
  </si>
  <si>
    <t>62,99</t>
  </si>
  <si>
    <t>600,82</t>
  </si>
  <si>
    <t>27,38</t>
  </si>
  <si>
    <t>41,18</t>
  </si>
  <si>
    <t>171,23</t>
  </si>
  <si>
    <t>243,29</t>
  </si>
  <si>
    <t>155,18</t>
  </si>
  <si>
    <t>65,36</t>
  </si>
  <si>
    <t>33,60</t>
  </si>
  <si>
    <t>59,09</t>
  </si>
  <si>
    <t>83,61</t>
  </si>
  <si>
    <t>166,59</t>
  </si>
  <si>
    <t>67,20</t>
  </si>
  <si>
    <t>36,88</t>
  </si>
  <si>
    <t>56,70</t>
  </si>
  <si>
    <t>124,98</t>
  </si>
  <si>
    <t>457,89</t>
  </si>
  <si>
    <t>55,66</t>
  </si>
  <si>
    <t>7,44</t>
  </si>
  <si>
    <t>118,77</t>
  </si>
  <si>
    <t>59,94</t>
  </si>
  <si>
    <t>41,38</t>
  </si>
  <si>
    <t>53,99</t>
  </si>
  <si>
    <t>40,08</t>
  </si>
  <si>
    <t>18,61</t>
  </si>
  <si>
    <t>10,44</t>
  </si>
  <si>
    <t>41,27</t>
  </si>
  <si>
    <t>90,22</t>
  </si>
  <si>
    <t>32,45</t>
  </si>
  <si>
    <t>131,23</t>
  </si>
  <si>
    <t>123,50</t>
  </si>
  <si>
    <t>54,49</t>
  </si>
  <si>
    <t>34,97</t>
  </si>
  <si>
    <t>150,92</t>
  </si>
  <si>
    <t>63,68</t>
  </si>
  <si>
    <t>78,81</t>
  </si>
  <si>
    <t>40,61</t>
  </si>
  <si>
    <t>45,66</t>
  </si>
  <si>
    <t>307,87</t>
  </si>
  <si>
    <t>MIUC0010</t>
  </si>
  <si>
    <t>Locação de caçamba para entulho (4m3)</t>
  </si>
  <si>
    <t>MIUC0023</t>
  </si>
  <si>
    <t>Conjunto bomba e macaco hidraulico para protensão com capacidade de 1.150kN - (SICRO E9721)</t>
  </si>
  <si>
    <t>MIUC0022</t>
  </si>
  <si>
    <t>P1010</t>
  </si>
  <si>
    <t>Mão de Obra</t>
  </si>
  <si>
    <t>MIUC0024</t>
  </si>
  <si>
    <t>Anel tipo FR GW19 de 15º ou similar</t>
  </si>
  <si>
    <t>MIUC0028</t>
  </si>
  <si>
    <t>Porca sextavada redonda tipo GW19/PLUS 37 x 50 mm ou similar</t>
  </si>
  <si>
    <t>MIUC0026</t>
  </si>
  <si>
    <t>Barra helicoidal tipo GW ST 53/70 19mm ou similar</t>
  </si>
  <si>
    <t>MIUC0025</t>
  </si>
  <si>
    <t>Espaçador carambola tipo GW19 20x84 mm ou similar</t>
  </si>
  <si>
    <t>MIUC0027</t>
  </si>
  <si>
    <t>Placa tipo FR GW19 120x120x16mm ou similar</t>
  </si>
  <si>
    <t>MIUC0021</t>
  </si>
  <si>
    <t>Coroa diamantada - D=250mm - Ref. SICRO cod M1244</t>
  </si>
  <si>
    <t>Porca gaiola</t>
  </si>
  <si>
    <t>IUC20189</t>
  </si>
  <si>
    <t>40,88</t>
  </si>
  <si>
    <t>53,55</t>
  </si>
  <si>
    <t>33,04</t>
  </si>
  <si>
    <t>104,34</t>
  </si>
  <si>
    <t>62,57</t>
  </si>
  <si>
    <t>26,61</t>
  </si>
  <si>
    <t>31,57</t>
  </si>
  <si>
    <t>80,00</t>
  </si>
  <si>
    <t>22,48</t>
  </si>
  <si>
    <t>29,22</t>
  </si>
  <si>
    <t>36,02</t>
  </si>
  <si>
    <t>128,53</t>
  </si>
  <si>
    <t>408,13</t>
  </si>
  <si>
    <t>73,97</t>
  </si>
  <si>
    <t>84,71</t>
  </si>
  <si>
    <t>163,56</t>
  </si>
  <si>
    <t>45,23</t>
  </si>
  <si>
    <t>108,46</t>
  </si>
  <si>
    <t>106,23</t>
  </si>
  <si>
    <t>69,24</t>
  </si>
  <si>
    <t>97,19</t>
  </si>
  <si>
    <t>83,94</t>
  </si>
  <si>
    <t>119,83</t>
  </si>
  <si>
    <t>91,21</t>
  </si>
  <si>
    <t>99,77</t>
  </si>
  <si>
    <t>168,70</t>
  </si>
  <si>
    <t>72,49</t>
  </si>
  <si>
    <t>125,02</t>
  </si>
  <si>
    <t>20,01</t>
  </si>
  <si>
    <t>148,72</t>
  </si>
  <si>
    <t>62,87</t>
  </si>
  <si>
    <t>89,87</t>
  </si>
  <si>
    <t>120,83</t>
  </si>
  <si>
    <t>22,96</t>
  </si>
  <si>
    <t>8,91</t>
  </si>
  <si>
    <t>8,89</t>
  </si>
  <si>
    <t>150,32</t>
  </si>
  <si>
    <t>62,84</t>
  </si>
  <si>
    <t>22,59</t>
  </si>
  <si>
    <t>57,75</t>
  </si>
  <si>
    <t>45,10</t>
  </si>
  <si>
    <t>48,55</t>
  </si>
  <si>
    <t>57,91</t>
  </si>
  <si>
    <t>35,24</t>
  </si>
  <si>
    <t>32,86</t>
  </si>
  <si>
    <t>57,21</t>
  </si>
  <si>
    <t>33,56</t>
  </si>
  <si>
    <t>20,84</t>
  </si>
  <si>
    <t>50,94</t>
  </si>
  <si>
    <t>62,53</t>
  </si>
  <si>
    <t>36,11</t>
  </si>
  <si>
    <t>45,88</t>
  </si>
  <si>
    <t>35,10</t>
  </si>
  <si>
    <t>63,38</t>
  </si>
  <si>
    <t>85,28</t>
  </si>
  <si>
    <t>29,47</t>
  </si>
  <si>
    <t>30,86</t>
  </si>
  <si>
    <t>50,09</t>
  </si>
  <si>
    <t>29,91</t>
  </si>
  <si>
    <t>72,12</t>
  </si>
  <si>
    <t>59,59</t>
  </si>
  <si>
    <t>2,76</t>
  </si>
  <si>
    <t>141,77</t>
  </si>
  <si>
    <t>149,28</t>
  </si>
  <si>
    <t>49,82</t>
  </si>
  <si>
    <t>153,03</t>
  </si>
  <si>
    <t>85,20</t>
  </si>
  <si>
    <t>37,31</t>
  </si>
  <si>
    <t>43,15</t>
  </si>
  <si>
    <t>58,61</t>
  </si>
  <si>
    <t>32,28</t>
  </si>
  <si>
    <t>111,27</t>
  </si>
  <si>
    <t>72,00</t>
  </si>
  <si>
    <t>115,74</t>
  </si>
  <si>
    <t>7,30</t>
  </si>
  <si>
    <t>42,91</t>
  </si>
  <si>
    <t>38,41</t>
  </si>
  <si>
    <t>51,08</t>
  </si>
  <si>
    <t>57,38</t>
  </si>
  <si>
    <t>66,79</t>
  </si>
  <si>
    <t>887,57</t>
  </si>
  <si>
    <t>37,57</t>
  </si>
  <si>
    <t>32,36</t>
  </si>
  <si>
    <t>42,41</t>
  </si>
  <si>
    <t>39,25</t>
  </si>
  <si>
    <t>55,07</t>
  </si>
  <si>
    <t>35,61</t>
  </si>
  <si>
    <t>177,57</t>
  </si>
  <si>
    <t>83,24</t>
  </si>
  <si>
    <t>104,75</t>
  </si>
  <si>
    <t>91,31</t>
  </si>
  <si>
    <t>132,99</t>
  </si>
  <si>
    <t>105,87</t>
  </si>
  <si>
    <t>142,23</t>
  </si>
  <si>
    <t>267,66</t>
  </si>
  <si>
    <t>3.023,18</t>
  </si>
  <si>
    <t>51,53</t>
  </si>
  <si>
    <t>56,09</t>
  </si>
  <si>
    <t>36,53</t>
  </si>
  <si>
    <t>56,51</t>
  </si>
  <si>
    <t>36,45</t>
  </si>
  <si>
    <t>51,36</t>
  </si>
  <si>
    <t>27,27</t>
  </si>
  <si>
    <t>34,69</t>
  </si>
  <si>
    <t>55,95</t>
  </si>
  <si>
    <t>220,00</t>
  </si>
  <si>
    <t>213,27</t>
  </si>
  <si>
    <t>535,81</t>
  </si>
  <si>
    <t>95,40</t>
  </si>
  <si>
    <t>65,38</t>
  </si>
  <si>
    <t>53,27</t>
  </si>
  <si>
    <t>198,24</t>
  </si>
  <si>
    <t>30,48</t>
  </si>
  <si>
    <t>83,67</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</si>
  <si>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</si>
  <si>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</si>
  <si>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</si>
  <si>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</si>
  <si>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</si>
  <si>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</si>
  <si>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</si>
  <si>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</si>
  <si>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83,92</t>
  </si>
  <si>
    <t>41,76</t>
  </si>
  <si>
    <t>81,65</t>
  </si>
  <si>
    <t>87,67</t>
  </si>
  <si>
    <t>102,50</t>
  </si>
  <si>
    <t>55,44</t>
  </si>
  <si>
    <t>45,41</t>
  </si>
  <si>
    <t>35,89</t>
  </si>
  <si>
    <t>38,31</t>
  </si>
  <si>
    <t>190,46</t>
  </si>
  <si>
    <t>102,62</t>
  </si>
  <si>
    <t>223,25</t>
  </si>
  <si>
    <t>92,77</t>
  </si>
  <si>
    <t>87,06</t>
  </si>
  <si>
    <t>67,55</t>
  </si>
  <si>
    <t>60,74</t>
  </si>
  <si>
    <t>48,24</t>
  </si>
  <si>
    <t>38,54</t>
  </si>
  <si>
    <t>64,07</t>
  </si>
  <si>
    <t>22,67</t>
  </si>
  <si>
    <t>49,19</t>
  </si>
  <si>
    <t>47,28</t>
  </si>
  <si>
    <t>129,66</t>
  </si>
  <si>
    <t>74,74</t>
  </si>
  <si>
    <t>92,35</t>
  </si>
  <si>
    <t>102,52</t>
  </si>
  <si>
    <t>92,68</t>
  </si>
  <si>
    <t>101,76</t>
  </si>
  <si>
    <t>108,12</t>
  </si>
  <si>
    <t>132,39</t>
  </si>
  <si>
    <t>117,31</t>
  </si>
  <si>
    <t>167,19</t>
  </si>
  <si>
    <t>122,79</t>
  </si>
  <si>
    <t>164,38</t>
  </si>
  <si>
    <t>148,83</t>
  </si>
  <si>
    <t>103,12</t>
  </si>
  <si>
    <t>106,21</t>
  </si>
  <si>
    <t>143,98</t>
  </si>
  <si>
    <t>12,20</t>
  </si>
  <si>
    <t>335,48</t>
  </si>
  <si>
    <t>127,08</t>
  </si>
  <si>
    <t>40,72</t>
  </si>
  <si>
    <t>60,01</t>
  </si>
  <si>
    <t>96,11</t>
  </si>
  <si>
    <t>113,51</t>
  </si>
  <si>
    <t>5,95</t>
  </si>
  <si>
    <t>16,99</t>
  </si>
  <si>
    <t>43,46</t>
  </si>
  <si>
    <t>16,18</t>
  </si>
  <si>
    <t>35,30</t>
  </si>
  <si>
    <t>58,24</t>
  </si>
  <si>
    <t>20,50</t>
  </si>
  <si>
    <t>25,22</t>
  </si>
  <si>
    <t>45,61</t>
  </si>
  <si>
    <t>22,98</t>
  </si>
  <si>
    <t>448,38</t>
  </si>
  <si>
    <t>70,83</t>
  </si>
  <si>
    <t>78,12</t>
  </si>
  <si>
    <t>83,08</t>
  </si>
  <si>
    <t>147,14</t>
  </si>
  <si>
    <t>21,23</t>
  </si>
  <si>
    <t>19,45</t>
  </si>
  <si>
    <t>33,66</t>
  </si>
  <si>
    <t>72,86</t>
  </si>
  <si>
    <t>87,94</t>
  </si>
  <si>
    <t>88,66</t>
  </si>
  <si>
    <t>24,62</t>
  </si>
  <si>
    <t>34,58</t>
  </si>
  <si>
    <t>38,82</t>
  </si>
  <si>
    <t>33,70</t>
  </si>
  <si>
    <t>63,88</t>
  </si>
  <si>
    <t>35,68</t>
  </si>
  <si>
    <t>51,91</t>
  </si>
  <si>
    <t>58,62</t>
  </si>
  <si>
    <t>196,32</t>
  </si>
  <si>
    <t>96,17</t>
  </si>
  <si>
    <t>48,41</t>
  </si>
  <si>
    <t>37,73</t>
  </si>
  <si>
    <t>571,25</t>
  </si>
  <si>
    <t>119,95</t>
  </si>
  <si>
    <t>32,29</t>
  </si>
  <si>
    <t>50,00</t>
  </si>
  <si>
    <t>106,82</t>
  </si>
  <si>
    <t>373,05</t>
  </si>
  <si>
    <t>394,60</t>
  </si>
  <si>
    <t>274,49</t>
  </si>
  <si>
    <t>66,90</t>
  </si>
  <si>
    <t>124,90</t>
  </si>
  <si>
    <t>52,33</t>
  </si>
  <si>
    <t>86,42</t>
  </si>
  <si>
    <t>45,75</t>
  </si>
  <si>
    <t>41,82</t>
  </si>
  <si>
    <t>125,48</t>
  </si>
  <si>
    <t>55,04</t>
  </si>
  <si>
    <t>56,34</t>
  </si>
  <si>
    <t>52,19</t>
  </si>
  <si>
    <t>41,08</t>
  </si>
  <si>
    <t>50,10</t>
  </si>
  <si>
    <t>35,93</t>
  </si>
  <si>
    <t>65,81</t>
  </si>
  <si>
    <t>31,78</t>
  </si>
  <si>
    <t>147,94</t>
  </si>
  <si>
    <t>159,69</t>
  </si>
  <si>
    <t>51,72</t>
  </si>
  <si>
    <t>149,43</t>
  </si>
  <si>
    <t>67,88</t>
  </si>
  <si>
    <t>95,86</t>
  </si>
  <si>
    <t>160,64</t>
  </si>
  <si>
    <t>37,76</t>
  </si>
  <si>
    <t>100,40</t>
  </si>
  <si>
    <t>21,09</t>
  </si>
  <si>
    <t>31,48</t>
  </si>
  <si>
    <t>75,88</t>
  </si>
  <si>
    <t>34,65</t>
  </si>
  <si>
    <t>15,74</t>
  </si>
  <si>
    <t>188,48</t>
  </si>
  <si>
    <t>42,22</t>
  </si>
  <si>
    <t>26,08</t>
  </si>
  <si>
    <t>24,38</t>
  </si>
  <si>
    <t>45,99</t>
  </si>
  <si>
    <t>36,59</t>
  </si>
  <si>
    <t>55,42</t>
  </si>
  <si>
    <t>54,62</t>
  </si>
  <si>
    <t>72,64</t>
  </si>
  <si>
    <t>130,96</t>
  </si>
  <si>
    <t>219,84</t>
  </si>
  <si>
    <t>50,36</t>
  </si>
  <si>
    <t>41,56</t>
  </si>
  <si>
    <t>234,44</t>
  </si>
  <si>
    <t>243,22</t>
  </si>
  <si>
    <t>13,41</t>
  </si>
  <si>
    <t>17,17</t>
  </si>
  <si>
    <t>27,50</t>
  </si>
  <si>
    <t>7,01</t>
  </si>
  <si>
    <t>92,95</t>
  </si>
  <si>
    <t>33,54</t>
  </si>
  <si>
    <t>103,03</t>
  </si>
  <si>
    <t>87,91</t>
  </si>
  <si>
    <t>38,15</t>
  </si>
  <si>
    <t>15,98</t>
  </si>
  <si>
    <t>59,17</t>
  </si>
  <si>
    <t>60,12</t>
  </si>
  <si>
    <t>147,46</t>
  </si>
  <si>
    <t>20,99</t>
  </si>
  <si>
    <t>138,59</t>
  </si>
  <si>
    <t>165,81</t>
  </si>
  <si>
    <t>224,09</t>
  </si>
  <si>
    <t>37,09</t>
  </si>
  <si>
    <t>24,46</t>
  </si>
  <si>
    <t>296,22</t>
  </si>
  <si>
    <t>20,70</t>
  </si>
  <si>
    <t>23,94</t>
  </si>
  <si>
    <t>59,91</t>
  </si>
  <si>
    <t>92,21</t>
  </si>
  <si>
    <t>86,39</t>
  </si>
  <si>
    <t>118,16</t>
  </si>
  <si>
    <t>27,03</t>
  </si>
  <si>
    <t>77,56</t>
  </si>
  <si>
    <t>48,65</t>
  </si>
  <si>
    <t>43,84</t>
  </si>
  <si>
    <t>120,30</t>
  </si>
  <si>
    <t>126,32</t>
  </si>
  <si>
    <t>20,28</t>
  </si>
  <si>
    <t>43,37</t>
  </si>
  <si>
    <t>23,53</t>
  </si>
  <si>
    <t>32,88</t>
  </si>
  <si>
    <t>17,58</t>
  </si>
  <si>
    <t>25,17</t>
  </si>
  <si>
    <t>74,86</t>
  </si>
  <si>
    <t>56,10</t>
  </si>
  <si>
    <t>353,67</t>
  </si>
  <si>
    <t>41,17</t>
  </si>
  <si>
    <t>56,94</t>
  </si>
  <si>
    <t>31,83</t>
  </si>
  <si>
    <t>47,18</t>
  </si>
  <si>
    <t>53,64</t>
  </si>
  <si>
    <t>208,98</t>
  </si>
  <si>
    <t>247,06</t>
  </si>
  <si>
    <t>71,46</t>
  </si>
  <si>
    <t>69,26</t>
  </si>
  <si>
    <t>21,79</t>
  </si>
  <si>
    <t>72,83</t>
  </si>
  <si>
    <t>46,50</t>
  </si>
  <si>
    <t>46,65</t>
  </si>
  <si>
    <t>77,14</t>
  </si>
  <si>
    <t>120,22</t>
  </si>
  <si>
    <t>54,72</t>
  </si>
  <si>
    <t>20,04</t>
  </si>
  <si>
    <t>79,89</t>
  </si>
  <si>
    <t>83,02</t>
  </si>
  <si>
    <t>52,48</t>
  </si>
  <si>
    <t>126,68</t>
  </si>
  <si>
    <t>81,76</t>
  </si>
  <si>
    <t>132,18</t>
  </si>
  <si>
    <t>34,49</t>
  </si>
  <si>
    <t>43,92</t>
  </si>
  <si>
    <t>32,99</t>
  </si>
  <si>
    <t>77,40</t>
  </si>
  <si>
    <t>245,29</t>
  </si>
  <si>
    <t>19,16</t>
  </si>
  <si>
    <t>173,53</t>
  </si>
  <si>
    <t>130,87</t>
  </si>
  <si>
    <t>64,05</t>
  </si>
  <si>
    <t>77,71</t>
  </si>
  <si>
    <t>59,03</t>
  </si>
  <si>
    <t>17,86</t>
  </si>
  <si>
    <t>57,76</t>
  </si>
  <si>
    <t>97,89</t>
  </si>
  <si>
    <t>82,16</t>
  </si>
  <si>
    <t>684,03</t>
  </si>
  <si>
    <t>56,26</t>
  </si>
  <si>
    <t>66,46</t>
  </si>
  <si>
    <t>579,09</t>
  </si>
  <si>
    <t>113,48</t>
  </si>
  <si>
    <t>226,84</t>
  </si>
  <si>
    <t>83,42</t>
  </si>
  <si>
    <t>289,55</t>
  </si>
  <si>
    <t>180,50</t>
  </si>
  <si>
    <t>30,26</t>
  </si>
  <si>
    <t>181,14</t>
  </si>
  <si>
    <t>48,57</t>
  </si>
  <si>
    <t>127,34</t>
  </si>
  <si>
    <t>106,39</t>
  </si>
  <si>
    <t>105,11</t>
  </si>
  <si>
    <t>33,98</t>
  </si>
  <si>
    <t>93,17</t>
  </si>
  <si>
    <t>8,21</t>
  </si>
  <si>
    <t>20,20</t>
  </si>
  <si>
    <t>102354</t>
  </si>
  <si>
    <t>DESMONTE DE MATERIAL DE 3ª CATEGORIA (BLOCOS DE ROCHAS OU MATACOS), COM MARTELETE PNEUMÁTICO MANUAL  EXCLUSIVE CARGA E TRANSPORTE. AF_03/2021</t>
  </si>
  <si>
    <t>114,66</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</si>
  <si>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</si>
  <si>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</si>
  <si>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</si>
  <si>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</si>
  <si>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102361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</si>
  <si>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</si>
  <si>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</si>
  <si>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</si>
  <si>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</si>
  <si>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</si>
  <si>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</si>
  <si>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</si>
  <si>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</si>
  <si>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</si>
  <si>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</si>
  <si>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</si>
  <si>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</si>
  <si>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</si>
  <si>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</si>
  <si>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</si>
  <si>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</si>
  <si>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</si>
  <si>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</si>
  <si>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</si>
  <si>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</si>
  <si>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102276</t>
  </si>
  <si>
    <t>ESCAVAÇÃO MECANIZADA DE VALA COM PROF. ATÉ 1,5 M (MÉDIA ENTRE MONTANTE E JUSANTE/UMA COMPOSIÇÃO POR TRECHO), COM ESCAVADEIRA HIDRÁULICA (0,8 M3/111 HP), LARG. MENOR QUE  1,5 M, EM SOLO DE 1A CATEGORIA, EM LOCAIS COM ALTO NÍVEL DE INTERFERÊNCIA. AF_02/2021</t>
  </si>
  <si>
    <t>102277</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</si>
  <si>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</si>
  <si>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102278</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</si>
  <si>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</si>
  <si>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102279</t>
  </si>
  <si>
    <t>ESCAVAÇÃO MECANIZADA DE VALA COM PROF. ATÉ 1,5 M (MÉDIA ENTRE MONTANTE E JUSANTE/UMA COMPOSIÇÃO POR TRECHO), COM ESCAVADEIRA HIDRÁULICA (0,8 M3/111 HP),LARG. MENOR QUE 1,5 M, EM SOLO DE 1A CATEGORIA, LOCAIS COM BAIXO NÍVEL DE INTERFERÊNCIA. AF_02/2021</t>
  </si>
  <si>
    <t>102280</t>
  </si>
  <si>
    <t>ESCAVAÇÃO MECANIZADA DE VALA COM PROF. MAIOR QUE 4,5 M ATÉ 6,0 M (MÉDIA ENTRE MONTANTE E JUSANTE/UMA COMPOSIÇÃO POR TRECHO),COM ESCAVADEIRA HIDRÁULICA (0,8 M3/111 HP), LARG. MENOR QUE 1,5 M, EM SOLO DE 1A CATEGORIA, LOCAIS COM BAIXO NÍVEL DE INTERFERÊNCIA. AF_02/2021</t>
  </si>
  <si>
    <t>102281</t>
  </si>
  <si>
    <t>ESCAVAÇÃO MECANIZADA DE VALA COM PROF. MAIOR QUE 1,5 M ATÉ 3,0 M (MÉDIA ENTRE MONTANTE E JUSANTE/UMA COMPOSIÇÃO POR TRECHO),COM ESCAVADEIRA HIDRÁULICA (1,2 M3/155 HP),LARG. DE 1,5 M A 2,5 M, EM SOLO DE 1A CATEGORIA, LOCAIS COM BAIXO NÍVEL DE INTERFERÊNCIA. AF_02/2021</t>
  </si>
  <si>
    <t>102282</t>
  </si>
  <si>
    <t>ESCAVAÇÃO MECANIZADA DE VALA COM PROF. ATÉ 1,5 M (MÉDIA ENTRE MONTANTE E JUSANTE/UMA COMPOSIÇÃO POR TRECHO), COM ESCAVADEIRA HIDRÁULICA (0,8 M3/111 HP),LARG. MENOR QUE 1,5 M, EM SOLO DE MOLE, EM LOCAIS COM ALTO NÍVEL DE INTERFERÊNCIA. AF_02/2021</t>
  </si>
  <si>
    <t>102283</t>
  </si>
  <si>
    <t>ESCAVAÇÃO MECANIZADA DE VALA COM PROF. ATÉ 1,5 M (MÉDIA ENTRE MONTANTE E JUSANTE/UMA COMPOSIÇÃO POR TRECHO), COM ESCAVADEIRA HIDRÁULICA (0,8 M3/111 HP), LARG. DE 1,5 M A 2,5 M, EM SOLO MOLE, EM LOCAIS COM ALTO NÍVEL DE INTERFERÊNCIA. AF_02/2021</t>
  </si>
  <si>
    <t>102284</t>
  </si>
  <si>
    <t>ESCAVAÇÃO MECANIZADA DE VALA COM PROF. MAIOR QUE 1,5 M ATÉ 3,0 M (MÉDIA ENTRE MONTANTE E JUSANTE/UMA COMPOSIÇÃO POR TRECHO), COM ESCAVADEIRA HIDRÁULICA (0,8 M3/111 HP), LARGURA ATÉ 1,5 M, EM SOLO MOLE, EM LOCAIS COM ALTO NÍVEL DE INTERFERÊNCIA. AF_02/2021</t>
  </si>
  <si>
    <t>102285</t>
  </si>
  <si>
    <t>ESCAVAÇÃO MECANIZADA DE VALA COM PROF. MAIOR QUE 3,0 M ATÉ 4,5 M (MÉDIA ENTRE MONTANTE E JUSANTE/UMA COMPOSIÇÃO POR TRECHO), COM ESCAVADEIRA HIDRÁULICA (0,8 M3/111 HP), LARG. MENOR QUE 1,5 M, EM SOLO  MOLE, EM LOCAIS COM ALTO NÍVEL DE INTERFERÊNCIA. AF_02/2021</t>
  </si>
  <si>
    <t>102286</t>
  </si>
  <si>
    <t>ESCAVAÇÃO MECANIZADA DE VALA COM PROF. MAIOR QUE 4,5 M ATÉ 6,0 M (MÉDIA ENTRE MONTANTE E JUSANTE/UMA COMPOSIÇÃO POR TRECHO), COM ESCAVADEIRA HIDRÁULICA (0,8 M3/111 HP),LARG. MENOR QUE 1,5 M, EM SOLO DE MOLE, EM LOCAIS COM ALTO NÍVEL DE INTERFERÊNCIA. AF_02/2021</t>
  </si>
  <si>
    <t>102287</t>
  </si>
  <si>
    <t>ESCAVAÇÃO MECANIZADA DE VALA COM PROF. MAIOR QUE 1,5 M ATÉ 3,0 M (MÉDIA ENTRE MONTANTE E JUSANTE/UMA COMPOSIÇÃO POR TRECHO),COM ESCAVADEIRA HIDRÁULICA (1,2 M3/155 HP),LARG. DE 1,5 M A 2,5 M, EM SOLO MOLE, EM LOCAIS COM ALTO NÍVEL DE INTERFERÊNCIA. AF_02/2021</t>
  </si>
  <si>
    <t>102288</t>
  </si>
  <si>
    <t>ESCAVAÇÃO MECANIZADA DE VALA COM PROF. DE 3,0 M ATÉ 4,5 M (MÉDIA ENTRE MONTANTE E JUSANTE/UMA COMPOSIÇÃO POR TRECHO), COM ESCAVADEIRA HIDRÁULICA (1,2 M3/155 HP), LARG. DE 1,5 M A 2,5 M, EM SOLO MOLE, EM LOCAIS COM ALTO NÍVEL DE INTERFERÊNCIA. AF_02/2021</t>
  </si>
  <si>
    <t>102289</t>
  </si>
  <si>
    <t>ESCAVAÇÃO MECANIZADA DE VALA COM PROF. MAIOR QUE 4,5 M ATÉ 6,0 M (MÉDIA ENTRE MONTANTE E JUSANTE/UMA COMPOSIÇÃO POR TRECHO), COM ESCAVADEIRA HIDRÁULICA (1,2 M3/155 HP), LARG. DE 1,5 M A 2,5 M, EM SOLO MOLE , EM LOCAIS COM ALTO NÍVEL DE INTERFERÊNCIA. AF_02/2021</t>
  </si>
  <si>
    <t>102290</t>
  </si>
  <si>
    <t>ESCAVAÇÃO MECANIZADA DE VALA COM PROF. ATÉ 1,5 M (MÉDIA ENTRE MONTANTE E JUSANTE/UMA COMPOSIÇÃO POR TRECHO), COM ESCAVADEIRA HIDRÁULICA (0,8 M3/111 HP),LARG. MENOR QUE 1,5 M, EM SOLO MOLE, LOCAIS COM BAIXO NÍVEL DE INTERFERÊNCIA. AF_02/2021</t>
  </si>
  <si>
    <t>102291</t>
  </si>
  <si>
    <t>ESCAVAÇÃO MECANIZADA DE VALA COM PROF. ATÉ 1,5 M (MÉDIA ENTRE MONTANTE E JUSANTE/UMA COMPOSIÇÃO POR TRECHO), COM ESCAVADEIRA HIDRÁULICA (0,8 M3/111 HP), LARG. DE 1,5 M A 2,5 M, EM SOLO MOLE, LOCAIS COM BAIXO NÍVEL DE INTERFERÊNCIA. AF_02/2021</t>
  </si>
  <si>
    <t>102292</t>
  </si>
  <si>
    <t>ESCAVAÇÃO MECANIZADA DE VALA COM PROF. MAIOR QUE 1,5 M E ATÉ 3,0 M (MÉDIA ENTRE MONTANTE E JUSANTE/UMA COMPOSIÇÃO POR TRECHO), COM ESCAVADEIRA HIDRÁULICA (0,8 M3/111 HP), LARG. MENOR QUE 1,5 M, EM SOLO MOLE, LOCAIS COM BAIXO NÍVEL DE INTERFERÊNCIA. AF_02/2021</t>
  </si>
  <si>
    <t>102293</t>
  </si>
  <si>
    <t>ESCAVAÇÃO MECANIZADA DE VALA COM PROF.MAIOR QUE 3,0 M ATÉ 4,5 M (MÉDIA ENTRE MONTANTE E JUSANTE/UMA COMPOSIÇÃO POR TRECHO), COM ESCAVADEIRA HIDRÁULICA (0,8 M3/111 HP), LARG. MENOR QUE 1,5 M, EM SOLO MOLE, LOCAIS COM BAIXO NÍVEL DE INTERFERÊNCIA. AF_02/2021</t>
  </si>
  <si>
    <t>102294</t>
  </si>
  <si>
    <t>ESCAVAÇÃO MECANIZADA DE VALA COM PROF. MAIOR QUE 4,5 M ATÉ 6,0 M (MÉDIA ENTRE MONTANTE E JUSANTE/UMA COMPOSIÇÃO POR TRECHO),COM ESCAVADEIRA HIDRÁULICA (0,8 M3/111 HP), LARG. MENOR QUE 1,5 M, EM SOLO MOLE, LOCAIS COM BAIXO NÍVEL DE INTERFERÊNCIA. AF_02/2021</t>
  </si>
  <si>
    <t>102295</t>
  </si>
  <si>
    <t>ESCAVAÇÃO MECANIZADA DE VALA COM PROF. MAIOR QUE 1,5 M ATÉ 3,0 M (MÉDIA ENTRE MONTANTE E JUSANTE/UMA COMPOSIÇÃO POR TRECHO),COM ESCAVADEIRA HIDRÁULICA (1,2 M3/155 HP), LARG. DE 1,5 M A 2,5 M, EM SOLO MOLE, LOCAIS COM BAIXO NÍVEL DE INTERFERÊNCIA. AF_02/2021</t>
  </si>
  <si>
    <t>102296</t>
  </si>
  <si>
    <t>ESCAVAÇÃO MECANIZADA DE VALA COM PROF. MAIOR QUE 3,0 M ATÉ 4,5 M (MÉDIA ENTRE MONTANTE E JUSANTE/UMA COMPOSIÇÃO POR TRECHO), COM ESCAVADEIRA HIDRÁULICA (1,2 M3/155 HP), LARG. DE 1,5 M A 2,5 M, EM SOLO MOLE, LOCAIS COM BAIXO NÍVEL DE INTERFERÊNCIA. AF_02/2021</t>
  </si>
  <si>
    <t>102297</t>
  </si>
  <si>
    <t>ESCAVAÇÃO MECANIZADA DE VALA COM PROF. MAIOR QUE 4,5 M ATÉ 6,0 M (MÉDIA ENTRE MONTANTE E JUSANTE/UMA COMPOSIÇÃO POR TRECHO), COM ESCAVADEIRA HIDRÁULICA (1,2 M3/155 HP), LARG. DE 1,5 M A 2,5 M, EM SOLO MOLE, LOCAIS COM BAIXO NÍVEL DE INTERFERÊNCIA. AF_02/2021</t>
  </si>
  <si>
    <t>102298</t>
  </si>
  <si>
    <t>ESCAVAÇÃO MECANIZADA DE VALA COM PROF. ATÉ 1,5 M (MÉDIA ENTRE MONTANTE E JUSANTE/UMA COMPOSIÇÃO POR TRECHO), COM RETROESCAVADEIRA (0,26 M3/88 HP), LARG. MENOR QUE 0,8 M, EM SOLO MOLE, EM LOCAIS COM ALTO NÍVEL DE INTERFERÊNCIA. AF_02/2021</t>
  </si>
  <si>
    <t>102299</t>
  </si>
  <si>
    <t>ESCAVAÇÃO MECANIZADA DE VALA COM PROF. ATÉ 1,5 M (MÉDIA ENTRE MONTANTE E JUSANTE/UMA COMPOSIÇÃO POR TRECHO), COM RETROESCAVADEIRA (0,26 M3/88 HP), LARG. DE 0,8 M A 1,5 M, EM SOLO MOLE, EM LOCAIS COM ALTO NÍVEL DE INTERFERÊNCIA. AF_02/2021</t>
  </si>
  <si>
    <t>102300</t>
  </si>
  <si>
    <t>ESCAVAÇÃO MECANIZADA DE VALA COM PROF. MAIOR QUE 1,5 M ATÉ 3,0 M (MÉDIA ENTRE MONTANTE E JUSANTE/UMA COMPOSIÇÃO POR TRECHO), COM RETROESCAVADEIRA (0,26 M3/88 HP), LARG. MENOR QUE 0,8 M, EM SOLO MOLE, EM LOCAIS COM ALTO NÍVEL DE INTERFERÊNCIA. AF_02/2021</t>
  </si>
  <si>
    <t>102301</t>
  </si>
  <si>
    <t>ESCAVAÇÃO MECANIZADA DE VALA COM PROF. MAIOR QUE 1,5 M ATÉ 3,0 M (MÉDIA ENTRE MONTANTE E JUSANTE/UMA COMPOSIÇÃO POR TRECHO), COM RETROESCAVADEIRA (0,26 M3/ 88 HP), LARG. DE 0,8 M A 1,5 M, EM SOLO MOLE, EM LOCAIS COM ALTO NÍVEL DE INTERFERÊNCIA. AF_02/2021</t>
  </si>
  <si>
    <t>102302</t>
  </si>
  <si>
    <t>ESCAVAÇÃO MECANIZADA DE VALA COM PROF. ATÉ 1,5 M (MÉDIA ENTRE MONTANTE E JUSANTE/UMA COMPOSIÇÃO POR TRECHO) COM RETROESCAVADEIRA (0,26 M3 /88 HP), LARG. MENOR  QUE 0,8 M, EM SOLO MOLE, LOCAIS COM BAIXO NÍVEL DE NTERFERÊNCIA.  AF_02/2021</t>
  </si>
  <si>
    <t>102303</t>
  </si>
  <si>
    <t>ESCAVAÇÃO MECANIZADA DE VALA COM PROF. ATÉ 1,5 M (MÉDIA ENTRE MONTANTE E JUSANTE/UMA COMPOSIÇÃO POR TRECHO) COM RETROESCAVADEIRA (0,26 M3 / 88 HP), LARG. DE 0,8 M A 1,5 M, EM SOLO MOLE, LOCAIS COM BAIXO NÍVEL DE INTERFERÊNCIA. AF_02/2021</t>
  </si>
  <si>
    <t>102304</t>
  </si>
  <si>
    <t>ESCAVAÇÃO MECANIZADA DE VALA COM PROF. MAIOR QUE 1,5 M ATÉ 3,0 M (MÉDIA ENTRE MONTANTE E JUSANTE/UMA COMPOSIÇÃO POR TRECHO) COM RETROESCAVADEIRA (0,26 M3 /88 HP),LARG. MENOR QUE 0,8 M, EM SOLO MOLE, LOCAIS COM BAIXO NÍVEL DE INTERFERÊNCIA. AF_02/2021</t>
  </si>
  <si>
    <t>102305</t>
  </si>
  <si>
    <t>ESCAVAÇÃO MECANIZADA DE VALA COM PROF. MAIOR QUE 1,5 M ATÉ 3,0 M (MÉDIA ENTRE MONTANTE E JUSANTE/UMA COMPOSIÇÃO POR TRECHO) COM RETROESCAVADEIRA (0,26 M3 / 88 HP), LARG. DE 0,8 M A 1,5 M, EM SOLO MOLE, LOCAIS COM BAIXO NÍVEL DE INTERFERÊNCIA. AF_02/2021</t>
  </si>
  <si>
    <t>102306</t>
  </si>
  <si>
    <t>ESCAVAÇÃO MECANIZADA DE VALA COM PROF. ATÉ 1,5 M (MÉDIA ENTRE MONTANTE E JUSANTE/UMA COMPOSIÇÃO POR TRECHO), COM ESCAVADEIRA HIDRÁULICA (0,8 M3/111 HP),LARG. ATÉ 1,5 M, EM SOLO DE 2A CATEGORIA, EM LOCAIS COM ALTO NÍVEL DE INTERFERÊNCIA.  AF_02/2021</t>
  </si>
  <si>
    <t>102307</t>
  </si>
  <si>
    <t>ESCAVAÇÃO MECANIZADA DE VALA COM PROF. ATÉ 1,5 M (MÉDIA ENTRE MONTANTE E JUSANTE/UMA COMPOSIÇÃO POR TRECHO), COM ESCAVADEIRA HIDRÁULICA (0,8 M3/111 HP), LARG. DE 1,5 M A 2,5 M, EM SOLO DE 2A CATEGORIA, EM LOCAIS COM ALTO NÍVEL DE INTERFERÊNCIA.  AF_02/2021</t>
  </si>
  <si>
    <t>102308</t>
  </si>
  <si>
    <t>ESCAVAÇÃO MECANIZADA DE VALA COM PROF. MAIOR QUE 1,5 M ATÉ 3,0 M (MÉDIA ENTRE MONTANTE E JUSANTE/UMA COMPOSIÇÃO POR TRECHO), COM ESCAVADEIRA HIDRÁULICA (0,8 M3/111 HP), LARG. ATÉ 1,5 M, EM SOLO DE 2A CATEGORIA, EM LOCAIS COM ALTO NÍVEL DE INTERFERÊNCIA.AF_02/2021</t>
  </si>
  <si>
    <t>102309</t>
  </si>
  <si>
    <t>ESCAVAÇÃO MECANIZADA DE VALA COM PROF. MAIOR QUE 3,0 M ATÉ 4,5 M (MÉDIA ENTRE MONTANTE E JUSANTE/UMA COMPOSIÇÃO POR TRECHO), COM ESCAVADEIRA HIDRÁULICA (0,8 M3/111 HP), LARG. MENOR QUE 1,5 M, EM SOLO DE 2A CATEGORIA, EM LOCAIS COM ALTO NÍVEL DE INTERFERÊNCIA.  AF_02/2021</t>
  </si>
  <si>
    <t>102310</t>
  </si>
  <si>
    <t>ESCAVAÇÃO MECANIZADA DE VALA COM PROF.MAIOR QUE 4,5 M ATÉ 6,0 M (MÉDIA ENTRE MONTANTE E JUSANTE/UMA COMPOSIÇÃO POR TRECHO),COM ESCAVADEIRA HIDRÁULICA (0,8 M3/111 HP), LARG. MENOR QUE 1,5 M, EM SOLO DE 2A CATEGORIA, EM LOCAIS COM ALTO NÍVEL DE INTERFERÊNCIA. AF_02/2021</t>
  </si>
  <si>
    <t>102311</t>
  </si>
  <si>
    <t>ESCAVAÇÃO MECANIZADA DE VALA COM PROF. MAIOR QUE 1,5 M ATÉ 3,0 M (MÉDIA ENTRE MONTANTE E JUSANTE/UMA COMPOSIÇÃO POR TRECHO),COM ESCAVADEIRA HIDRÁULICA (1,2 M3/155 HP),LARG. DE 1,5 M A 2,5 M, EM SOLO DE 2A CATEGORIA, EM LOCAIS COM ALTO NÍVEL DE INTERFERÊNCIA.  AF_02/2021</t>
  </si>
  <si>
    <t>102312</t>
  </si>
  <si>
    <t>ESCAVAÇÃO MECANIZADA DE VALA COM PROF. DE 3,0 M ATÉ 4,5 M (MÉDIA ENTRE MONTANTE E JUSANTE/UMA COMPOSIÇÃO POR TRECHO), COM ESCAVADEIRA HIDRÁULICA (1,2 M3/155 HP), LARG. DE 1,5 M A 2,5 M, EM SOLO DE 2A CATEGORIA, EM LOCAIS COM ALTO NÍVEL DE INTERFERÊNCIA.AF_02/2021</t>
  </si>
  <si>
    <t>102313</t>
  </si>
  <si>
    <t>ESCAVAÇÃO MECANIZADA DE VALA COM PROF. MAIOR QUE 4,5 M ATÉ 6,0 M (MÉDIA ENTRE MONTANTE E JUSANTE/UMA COMPOSIÇÃO POR TRECHO), COM ESCAVADEIRA HIDRÁULICA (1,2 M3/155 HP), LARG. DE 1,5 M A 2,5 M, EM SOLO DE 2A CATEGORIA, EM LOCAIS COM ALTO NÍVEL DE INTERFERÊNCIA. AF_02/2021</t>
  </si>
  <si>
    <t>102314</t>
  </si>
  <si>
    <t>ESCAVAÇÃO MECANIZADA DE VALA COM PROF. ATÉ 1,5 M (MÉDIA ENTRE MONTANTE E JUSANTE/UMA COMPOSIÇÃO POR TRECHO),COM ESCAVADEIRA HIDRÁULICA (0,8 M3/111 HP), LARG. MENOR QUE 1,5 M, EM SOLO DE 2A CATEGORIA, LOCAIS COM BAIXO NÍVEL DE INTERFERÊNCIA. AF_02/2021</t>
  </si>
  <si>
    <t>102315</t>
  </si>
  <si>
    <t>ESCAVAÇÃO MECANIZADA DE VALA COM PROF. ATÉ 1,5 M (MÉDIA ENTRE MONTANTE E JUSANTE/UMA COMPOSIÇÃO POR TRECHO), COM ESCAVADEIRA HIDRÁULICA (0,8 M3/111 HP), LARG. DE 1,5 M A 2,5 M, EM SOLO DE 2A CATEGORIA, LOCAIS COM BAIXO NÍVEL DE INTERFERÊNCIA. AF_02/2021</t>
  </si>
  <si>
    <t>102316</t>
  </si>
  <si>
    <t>ESCAVAÇÃO MECANIZADA DE VALA COM PROF. MAIOR QUE 1,5 M E ATÉ 3,0 M (MÉDIA ENTRE MONTANTE E JUSANTE/UMA COMPOSIÇÃO POR TRECHO), COM ESCAVADEIRA HIDRÁULICA (0,8 M3/111 HP), LARG. MENOR QUE 1,5 M, EM SOLO DE 2A CATEGORIA, LOCAIS COM BAIXO NÍVEL DE INTERFERÊNCIA. AF_02/2021</t>
  </si>
  <si>
    <t>102317</t>
  </si>
  <si>
    <t>ESCAVAÇÃO MECANIZADA DE VALA COM PROF.MAIOR QUE 3,0 M ATÉ 4,5 M (MÉDIA ENTRE MONTANTE E JUSANTE/UMA COMPOSIÇÃO POR TRECHO), COM ESCAVADEIRA HIDRÁULICA (0,8 M3/111 HP), LARG. MENOR QUE 1,5 M, EM SOLO DE 2A CATEGORIA, LOCAIS COM BAIXO NÍVEL DE INTERFERÊNCIA. AF_02/2021</t>
  </si>
  <si>
    <t>102318</t>
  </si>
  <si>
    <t>ESCAVAÇÃO MECANIZADA DE VALA COM PROF.MAIOR QUE 4,5 M ATÉ 6,0 M (MÉDIA ENTRE MONTANTE E JUSANTE/UMA COMPOSIÇÃO POR TRECHO),COM ESCAVADEIRA HIDRÁULICA (0,8 M3/111 HP), LARG. MENOR QUE 1,5 M, EM SOLO DE 2A CATEGORIA, EM LOCAIS COM BAIXO NÍVEL DE INTERFERÊNCIA. AF_02/2021</t>
  </si>
  <si>
    <t>102319</t>
  </si>
  <si>
    <t>ESCAVAÇÃO MECANIZADA DE VALA COM PROF. MAIOR QUE 1,5 M ATÉ 3,0 M (MÉDIA ENTRE MONTANTE E JUSANTE/UMA COMPOSIÇÃO POR TRECHO),COM ESCAVADEIRA HIDRÁULICA (1,2 M3/155 HP),LARG. DE 1,5 M A 2,5 M, EM SOLO DE 2A CATEGORIA, LOCAIS COM BAIXO NÍVEL DE INTERFERÊNCIA. AF_02/2021</t>
  </si>
  <si>
    <t>102320</t>
  </si>
  <si>
    <t>ESCAVAÇÃO MECANIZADA DE VALA COM PROF. MAIOR QUE 3,0 M ATÉ 4,5 M (MÉDIA ENTRE MONTANTE E JUSANTE/UMA COMPOSIÇÃO POR TRECHO), COM ESCAVADEIRA HIDRÁULICA (1,2 M3/155 HP), LARG. DE 1,5 M A 2,5 M, EM SOLO DE 2A CATEGORIA, LOCAIS COM BAIXO NÍVEL DE INTERFERÊNCIA. AF_02/2021</t>
  </si>
  <si>
    <t>102321</t>
  </si>
  <si>
    <t>ESCAVAÇÃO MECANIZADA DE VALA COM PROF. MAIOR QUE 4,5 M ATÉ 6,0 M (MÉDIA ENTRE MONTANTE E JUSANTE/UMA COMPOSIÇÃO POR TRECHO), COM ESCAVADEIRA HIDRÁULICA (1,2 M3/155 HP), LARG. DE 1,5 M A 2,5 M, EM SOLO DE 2A CATEGORIA, LOCAIS COM BAIXO NÍVEL DE INTERFERÊNCIA. AF_02/2021</t>
  </si>
  <si>
    <t>102322</t>
  </si>
  <si>
    <t>ESCAVAÇÃO MECANIZADA DE VALA COM PROF. ATÉ 1,5 M (MÉDIA ENTRE MONTANTE E JUSANTE/UMA COMPOSIÇÃO POR TRECHO), COM RETROESCAVADEIRA (0,26 M3/88 HP), LARG. MENOR QUE 0,8 M, EM SOLO DE 2A CATEGORIA, EM LOCAIS COM ALTO NÍVEL DE INTERFERÊNCIA. AF_02/2021</t>
  </si>
  <si>
    <t>102323</t>
  </si>
  <si>
    <t>ESCAVAÇÃO MECANIZADA DE VALA COM PROF. ATÉ 1,5 M (MÉDIA ENTRE MONTANTE E JUSANTE/UMA COMPOSIÇÃO POR TRECHO), COM RETROESCAVADEIRA (0,26 M3/88 HP), LARG. DE 0,8 M A 1,5 M, EM SOLO DE 2A CATEGORIA, EM LOCAIS COM ALTO NÍVEL DE INTERFERÊNCIA. AF_02/2021</t>
  </si>
  <si>
    <t>102324</t>
  </si>
  <si>
    <t>ESCAVAÇÃO MECANIZADA DE VALA COM PROF. MAIOR QUE 1,5 M ATÉ 3,0 M (MÉDIA ENTRE MONTANTE E JUSANTE/UMA COMPOSIÇÃO POR TRECHO), COM RETROESCAVADEIRA (0,26 M3/88 HP), LARG. MENOR QUE 0,8 M, EM SOLO DE 2A CATEGORIA, EM LOCAIS COM ALTO NÍVEL DE INTERFERÊNCIA.AF_02/2021</t>
  </si>
  <si>
    <t>102325</t>
  </si>
  <si>
    <t>ESCAVAÇÃO MECANIZADA DE VALA COM PROF. MAIOR QUE 1,5 M ATÉ 3,0 M (MÉDIA ENTRE MONTANTE E JUSANTE/UMA COMPOSIÇÃO POR TRECHO), COM RETROESCAVADEIRA (0,26 M3/88 HP), LARG. DE 0,8 M A 1,5 M, EM SOLO DE 2ª CATEGORIA, EM LOCAIS COM ALTO NÍVEL DE INTERFERÊNCIA.AF_02/2021</t>
  </si>
  <si>
    <t>102326</t>
  </si>
  <si>
    <t>ESCAVAÇÃO MECANIZADA DE VALA COM PROF. ATÉ 1,5 M (MÉDIA ENTRE MONTANTE E JUSANTE/UMA COMPOSIÇÃO POR TRECHO) COM RETROESCAVADEIRA (0,26 M3/88 HP), LARGURA MENOR  QUE 0,8 M, EM SOLO DE 2A CATEGORIA, EM LOCAIS COM BAIXO NÍVEL DE NTERFERÊNCIA. AF_02/2021</t>
  </si>
  <si>
    <t>102327</t>
  </si>
  <si>
    <t>ESCAVAÇÃO MECANIZADA DE VALA COM PROF. ATÉ 1,5 M (MÉDIA ENTRE MONTANTE E JUSANTE/UMA COMPOSIÇÃO POR TRECHO) COM RETROESCAVADEIRA (0,26 M3 /88 HP), LARG. DE 0,8 M A 1,5 M, EM SOLO DE 2A CATEGORIA, EM LOCAIS COM BAIXO NÍVEL DE INTERFERÊNCIA. AF_02/2021</t>
  </si>
  <si>
    <t>102328</t>
  </si>
  <si>
    <t>ESCAVAÇÃO MECANIZADA DE VALA COM PROF. MAIOR QUE 1,5 M ATÉ 3,0 M (MÉDIA ENTRE MONTANTE E JUSANTE/UMA COMPOSIÇÃO POR TRECHO) COM RETROESCAVADEIRA (0,26 M3/ 88 HP),LARG. MENOR QUE 0,8 M, EM SOLO DE 2ª CATEGORIA, EM LOCAIS COM BAIXO NÍVEL DE INTERFERÊNCIA.AF_02/2021</t>
  </si>
  <si>
    <t>102329</t>
  </si>
  <si>
    <t>ESCAVAÇÃO MECANIZADA DE VALA COM PROF. MAIOR QUE 1,5 M ATÉ 3,0 M (MÉDIA ENTRE MONTANTE E JUSANTE/UMA COMPOSIÇÃO POR TRECHO) COM RETROESCAVADEIRA (0,26 M3 / 88 HP), LARG. DE 0,8 M A 1,5 M, EM SOLO DE 2ª CATEGORIA, EM LOCAIS COM BAIXO NÍVEL DE INTERFERÊNCIA. AF_02/2021</t>
  </si>
  <si>
    <t>35,15</t>
  </si>
  <si>
    <t>62,97</t>
  </si>
  <si>
    <t>56,44</t>
  </si>
  <si>
    <t>7,31</t>
  </si>
  <si>
    <t>17,26</t>
  </si>
  <si>
    <t>174,26</t>
  </si>
  <si>
    <t>121,21</t>
  </si>
  <si>
    <t>92,14</t>
  </si>
  <si>
    <t>54,23</t>
  </si>
  <si>
    <t>85,38</t>
  </si>
  <si>
    <t>66,57</t>
  </si>
  <si>
    <t>70,60</t>
  </si>
  <si>
    <t>82,26</t>
  </si>
  <si>
    <t>87,56</t>
  </si>
  <si>
    <t>97,47</t>
  </si>
  <si>
    <t>98,33</t>
  </si>
  <si>
    <t>71,45</t>
  </si>
  <si>
    <t>75,59</t>
  </si>
  <si>
    <t>125,06</t>
  </si>
  <si>
    <t>71,72</t>
  </si>
  <si>
    <t>73,43</t>
  </si>
  <si>
    <t>71,41</t>
  </si>
  <si>
    <t>79,52</t>
  </si>
  <si>
    <t>75,03</t>
  </si>
  <si>
    <t>78,20</t>
  </si>
  <si>
    <t>79,43</t>
  </si>
  <si>
    <t>80,79</t>
  </si>
  <si>
    <t>83,63</t>
  </si>
  <si>
    <t>99,81</t>
  </si>
  <si>
    <t>82,69</t>
  </si>
  <si>
    <t>48,49</t>
  </si>
  <si>
    <t>64,37</t>
  </si>
  <si>
    <t>77,70</t>
  </si>
  <si>
    <t>57,77</t>
  </si>
  <si>
    <t>67,56</t>
  </si>
  <si>
    <t>58,41</t>
  </si>
  <si>
    <t>72,78</t>
  </si>
  <si>
    <t>99,02</t>
  </si>
  <si>
    <t>96,41</t>
  </si>
  <si>
    <t>91,99</t>
  </si>
  <si>
    <t>86,36</t>
  </si>
  <si>
    <t>80,87</t>
  </si>
  <si>
    <t>46,45</t>
  </si>
  <si>
    <t>36,96</t>
  </si>
  <si>
    <t>164,84</t>
  </si>
  <si>
    <t>183,73</t>
  </si>
  <si>
    <t>160,78</t>
  </si>
  <si>
    <t>51,98</t>
  </si>
  <si>
    <t>17,65</t>
  </si>
  <si>
    <t>21,40</t>
  </si>
  <si>
    <t>25,50</t>
  </si>
  <si>
    <t>64,82</t>
  </si>
  <si>
    <t>27,99</t>
  </si>
  <si>
    <t>59,78</t>
  </si>
  <si>
    <t>51,65</t>
  </si>
  <si>
    <t>54,40</t>
  </si>
  <si>
    <t>55,34</t>
  </si>
  <si>
    <t>91,81</t>
  </si>
  <si>
    <t>15,25</t>
  </si>
  <si>
    <t>37,72</t>
  </si>
  <si>
    <t>39,62</t>
  </si>
  <si>
    <t>36,58</t>
  </si>
  <si>
    <t>55,67</t>
  </si>
  <si>
    <t>27,00</t>
  </si>
  <si>
    <t>28,78</t>
  </si>
  <si>
    <t>144,62</t>
  </si>
  <si>
    <t>42,58</t>
  </si>
  <si>
    <t>72,60</t>
  </si>
  <si>
    <t>78,89</t>
  </si>
  <si>
    <t>41,10</t>
  </si>
  <si>
    <t>29,90</t>
  </si>
  <si>
    <t>33,96</t>
  </si>
  <si>
    <t>79,74</t>
  </si>
  <si>
    <t>87,47</t>
  </si>
  <si>
    <t>109,32</t>
  </si>
  <si>
    <t>75,80</t>
  </si>
  <si>
    <t>122,09</t>
  </si>
  <si>
    <t>55,16</t>
  </si>
  <si>
    <t>126,96</t>
  </si>
  <si>
    <t>26,56</t>
  </si>
  <si>
    <t>53,03</t>
  </si>
  <si>
    <t>50,86</t>
  </si>
  <si>
    <t>42,68</t>
  </si>
  <si>
    <t>91,72</t>
  </si>
  <si>
    <t>29,59</t>
  </si>
  <si>
    <t>46,12</t>
  </si>
  <si>
    <t>60,78</t>
  </si>
  <si>
    <t>51,14</t>
  </si>
  <si>
    <t>80,99</t>
  </si>
  <si>
    <t>110,31</t>
  </si>
  <si>
    <t>133,78</t>
  </si>
  <si>
    <t>103,79</t>
  </si>
  <si>
    <t>114,44</t>
  </si>
  <si>
    <t>201,49</t>
  </si>
  <si>
    <t>48,18</t>
  </si>
  <si>
    <t>47,69</t>
  </si>
  <si>
    <t>50,37</t>
  </si>
  <si>
    <t>47,37</t>
  </si>
  <si>
    <t>42,63</t>
  </si>
  <si>
    <t>46,90</t>
  </si>
  <si>
    <t>53,11</t>
  </si>
  <si>
    <t>39,45</t>
  </si>
  <si>
    <t>401,65</t>
  </si>
  <si>
    <t>301,47</t>
  </si>
  <si>
    <t>372,36</t>
  </si>
  <si>
    <t>46,17</t>
  </si>
  <si>
    <t>102330</t>
  </si>
  <si>
    <t>102331</t>
  </si>
  <si>
    <t>102332</t>
  </si>
  <si>
    <t>102333</t>
  </si>
  <si>
    <t>24,06</t>
  </si>
  <si>
    <t>17,30</t>
  </si>
  <si>
    <t>43,64</t>
  </si>
  <si>
    <t>45,33</t>
  </si>
  <si>
    <t>40,06</t>
  </si>
  <si>
    <t>84,16</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</si>
  <si>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</si>
  <si>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</si>
  <si>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</si>
  <si>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</si>
  <si>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</si>
  <si>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</si>
  <si>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133,18</t>
  </si>
  <si>
    <t>2.414,18</t>
  </si>
  <si>
    <t>22,91</t>
  </si>
  <si>
    <t>43,32</t>
  </si>
  <si>
    <t>49,96</t>
  </si>
  <si>
    <t>DESONERADO - DEIURB</t>
  </si>
  <si>
    <t>IUD30165</t>
  </si>
  <si>
    <t>Dissipador de energia hidráulica em concreto armado Tipo-02 vazão entre 2 e 3 m3/s</t>
  </si>
  <si>
    <t xml:space="preserve">Dissipador de energia - DEB 02 </t>
  </si>
  <si>
    <t>PCIU0001</t>
  </si>
  <si>
    <t xml:space="preserve">Elaboração de Estudos Preliminares de Projetos de: Arquitetônico, Estrutura, Instalações Elétricas e Instalações Hidro Sanitárias </t>
  </si>
  <si>
    <t>Fornecimento e colocação de limitadores em tocos de madeira eucalipto sem tratamento diam ate 0,20cm, comp1,00m - (3 pç por metro)</t>
  </si>
  <si>
    <t>IUD30343</t>
  </si>
  <si>
    <t>Tubo de concreto simples classe- PS-1, PB, DN 600mm, para redes coletoras de águas pluviais, junta rígida, instalado em local com baixo nível de interferências - fornecimento e assentamento</t>
  </si>
  <si>
    <t>m³/h</t>
  </si>
  <si>
    <t xml:space="preserve"> Eletroduto em aço galvanizado pré-zincado, semi-pesado, diâmetro 2", parede de 0,90 mm - fornecimento e instalação</t>
  </si>
  <si>
    <t>Carga, manobra e descarga paletizada, em caminhão carroceria com guindauto (munck) 11,7 tm.(Ref Sinapi 101465)</t>
  </si>
  <si>
    <t>39,75</t>
  </si>
  <si>
    <t>24,32</t>
  </si>
  <si>
    <t>85,84</t>
  </si>
  <si>
    <t>94,70</t>
  </si>
  <si>
    <t>39,42</t>
  </si>
  <si>
    <t>76,84</t>
  </si>
  <si>
    <t>80,67</t>
  </si>
  <si>
    <t>88,69</t>
  </si>
  <si>
    <t>127,36</t>
  </si>
  <si>
    <t>38,46</t>
  </si>
  <si>
    <t>123,74</t>
  </si>
  <si>
    <t>148,78</t>
  </si>
  <si>
    <t>131,54</t>
  </si>
  <si>
    <t>49,23</t>
  </si>
  <si>
    <t>81,03</t>
  </si>
  <si>
    <t>71,52</t>
  </si>
  <si>
    <t>93,91</t>
  </si>
  <si>
    <t>106,96</t>
  </si>
  <si>
    <t>181,25</t>
  </si>
  <si>
    <t>91,57</t>
  </si>
  <si>
    <t>134,27</t>
  </si>
  <si>
    <t>158,80</t>
  </si>
  <si>
    <t>130,71</t>
  </si>
  <si>
    <t>85,88</t>
  </si>
  <si>
    <t>143,11</t>
  </si>
  <si>
    <t>150,98</t>
  </si>
  <si>
    <t>325,50</t>
  </si>
  <si>
    <t>65,09</t>
  </si>
  <si>
    <t>114,30</t>
  </si>
  <si>
    <t>100,53</t>
  </si>
  <si>
    <t>127,01</t>
  </si>
  <si>
    <t>175,09</t>
  </si>
  <si>
    <t>141,88</t>
  </si>
  <si>
    <t>40,10</t>
  </si>
  <si>
    <t>93,06</t>
  </si>
  <si>
    <t>43,72</t>
  </si>
  <si>
    <t>54,60</t>
  </si>
  <si>
    <t>28,99</t>
  </si>
  <si>
    <t>58,59</t>
  </si>
  <si>
    <t>50,49</t>
  </si>
  <si>
    <t>96,61</t>
  </si>
  <si>
    <t>57,45</t>
  </si>
  <si>
    <t>38,19</t>
  </si>
  <si>
    <t>37,86</t>
  </si>
  <si>
    <t>56,69</t>
  </si>
  <si>
    <t>378,84</t>
  </si>
  <si>
    <t>69,09</t>
  </si>
  <si>
    <t>39,51</t>
  </si>
  <si>
    <t>19,82</t>
  </si>
  <si>
    <t>43,09</t>
  </si>
  <si>
    <t>63,89</t>
  </si>
  <si>
    <t>98,51</t>
  </si>
  <si>
    <t>62,20</t>
  </si>
  <si>
    <t>49,56</t>
  </si>
  <si>
    <t>107,10</t>
  </si>
  <si>
    <t>719,84</t>
  </si>
  <si>
    <t>85,47</t>
  </si>
  <si>
    <t>108,41</t>
  </si>
  <si>
    <t>133,64</t>
  </si>
  <si>
    <t>144,43</t>
  </si>
  <si>
    <t>125,13</t>
  </si>
  <si>
    <t>104,12</t>
  </si>
  <si>
    <t>129,45</t>
  </si>
  <si>
    <t>108,07</t>
  </si>
  <si>
    <t>112,99</t>
  </si>
  <si>
    <t>160,74</t>
  </si>
  <si>
    <t>151,41</t>
  </si>
  <si>
    <t>156,26</t>
  </si>
  <si>
    <t>1.246,08</t>
  </si>
  <si>
    <t>37,50</t>
  </si>
  <si>
    <t>58,27</t>
  </si>
  <si>
    <t>65,02</t>
  </si>
  <si>
    <t>38,14</t>
  </si>
  <si>
    <t>23,17</t>
  </si>
  <si>
    <t>32,72</t>
  </si>
  <si>
    <t>49,88</t>
  </si>
  <si>
    <t>816,78</t>
  </si>
  <si>
    <t>468,50</t>
  </si>
  <si>
    <t>42,17</t>
  </si>
  <si>
    <t>98,40</t>
  </si>
  <si>
    <t>63,69</t>
  </si>
  <si>
    <t>68,57</t>
  </si>
  <si>
    <t>189,92</t>
  </si>
  <si>
    <t>69,81</t>
  </si>
  <si>
    <t>104,64</t>
  </si>
  <si>
    <t>189,88</t>
  </si>
  <si>
    <t>70,89</t>
  </si>
  <si>
    <t>47,72</t>
  </si>
  <si>
    <t>58,69</t>
  </si>
  <si>
    <t>230,22</t>
  </si>
  <si>
    <t>38,24</t>
  </si>
  <si>
    <t>60,04</t>
  </si>
  <si>
    <t>28,64</t>
  </si>
  <si>
    <t>19,52</t>
  </si>
  <si>
    <t>46,87</t>
  </si>
  <si>
    <t>235,17</t>
  </si>
  <si>
    <t>150,50</t>
  </si>
  <si>
    <t>64,83</t>
  </si>
  <si>
    <t>106,65</t>
  </si>
  <si>
    <t>112,69</t>
  </si>
  <si>
    <t>104,11</t>
  </si>
  <si>
    <t>96,54</t>
  </si>
  <si>
    <t>286,76</t>
  </si>
  <si>
    <t>177,04</t>
  </si>
  <si>
    <t>325,07</t>
  </si>
  <si>
    <t>116,11</t>
  </si>
  <si>
    <t>170,75</t>
  </si>
  <si>
    <t>175,10</t>
  </si>
  <si>
    <t>109,74</t>
  </si>
  <si>
    <t>100,56</t>
  </si>
  <si>
    <t>100,55</t>
  </si>
  <si>
    <t>163,01</t>
  </si>
  <si>
    <t>303,73</t>
  </si>
  <si>
    <t>63,62</t>
  </si>
  <si>
    <t>37,01</t>
  </si>
  <si>
    <t>46,95</t>
  </si>
  <si>
    <t>30,11</t>
  </si>
  <si>
    <t>97,20</t>
  </si>
  <si>
    <t>123,45</t>
  </si>
  <si>
    <t>15,18</t>
  </si>
  <si>
    <t>32,64</t>
  </si>
  <si>
    <t>37,78</t>
  </si>
  <si>
    <t>44,67</t>
  </si>
  <si>
    <t>29,48</t>
  </si>
  <si>
    <t>37,79</t>
  </si>
  <si>
    <t>273,40</t>
  </si>
  <si>
    <t>22,89</t>
  </si>
  <si>
    <t>47,93</t>
  </si>
  <si>
    <t>13,87</t>
  </si>
  <si>
    <t>555,08</t>
  </si>
  <si>
    <t>60,08</t>
  </si>
  <si>
    <t>79,18</t>
  </si>
  <si>
    <t>33,68</t>
  </si>
  <si>
    <t>40,67</t>
  </si>
  <si>
    <t>60,09</t>
  </si>
  <si>
    <t>54,84</t>
  </si>
  <si>
    <t>92,37</t>
  </si>
  <si>
    <t>82,82</t>
  </si>
  <si>
    <t>35,29</t>
  </si>
  <si>
    <t>60,27</t>
  </si>
  <si>
    <t>60,11</t>
  </si>
  <si>
    <t>37,83</t>
  </si>
  <si>
    <t>87,61</t>
  </si>
  <si>
    <t>71,83</t>
  </si>
  <si>
    <t>49,51</t>
  </si>
  <si>
    <t>65,80</t>
  </si>
  <si>
    <t>34,07</t>
  </si>
  <si>
    <t>39,13</t>
  </si>
  <si>
    <t>23,45</t>
  </si>
  <si>
    <t>116,78</t>
  </si>
  <si>
    <t>300,06</t>
  </si>
  <si>
    <t>262,68</t>
  </si>
  <si>
    <t>395,83</t>
  </si>
  <si>
    <t>477,53</t>
  </si>
  <si>
    <t>68,36</t>
  </si>
  <si>
    <t>68,29</t>
  </si>
  <si>
    <t>58,31</t>
  </si>
  <si>
    <t>172,93</t>
  </si>
  <si>
    <t>196,72</t>
  </si>
  <si>
    <t>25,33</t>
  </si>
  <si>
    <t>21,74</t>
  </si>
  <si>
    <t>69,71</t>
  </si>
  <si>
    <t>42,45</t>
  </si>
  <si>
    <t>74,34</t>
  </si>
  <si>
    <t>69,57</t>
  </si>
  <si>
    <t>93,48</t>
  </si>
  <si>
    <t>121,10</t>
  </si>
  <si>
    <t>105,79</t>
  </si>
  <si>
    <t>150,13</t>
  </si>
  <si>
    <t>96,60</t>
  </si>
  <si>
    <t>54,75</t>
  </si>
  <si>
    <t>79,07</t>
  </si>
  <si>
    <t>62,79</t>
  </si>
  <si>
    <t>161,94</t>
  </si>
  <si>
    <t>28,51</t>
  </si>
  <si>
    <t>114,72</t>
  </si>
  <si>
    <t>29,88</t>
  </si>
  <si>
    <t>198,95</t>
  </si>
  <si>
    <t>58,17</t>
  </si>
  <si>
    <t>94,69</t>
  </si>
  <si>
    <t>51,25</t>
  </si>
  <si>
    <t>226,65</t>
  </si>
  <si>
    <t>111,91</t>
  </si>
  <si>
    <t>22,31</t>
  </si>
  <si>
    <t>11,18</t>
  </si>
  <si>
    <t>264,55</t>
  </si>
  <si>
    <t>42,88</t>
  </si>
  <si>
    <t>99,92</t>
  </si>
  <si>
    <t>24,75</t>
  </si>
  <si>
    <t>28,21</t>
  </si>
  <si>
    <t>16,79</t>
  </si>
  <si>
    <t>24,36</t>
  </si>
  <si>
    <t>39,38</t>
  </si>
  <si>
    <t>12,54</t>
  </si>
  <si>
    <t>46,69</t>
  </si>
  <si>
    <t>111,53</t>
  </si>
  <si>
    <t>208,35</t>
  </si>
  <si>
    <t>75,61</t>
  </si>
  <si>
    <t>77,41</t>
  </si>
  <si>
    <t>16,66</t>
  </si>
  <si>
    <t>90,00</t>
  </si>
  <si>
    <t>24,08</t>
  </si>
  <si>
    <t>80,40</t>
  </si>
  <si>
    <t>97,64</t>
  </si>
  <si>
    <t>26,47</t>
  </si>
  <si>
    <t>97,76</t>
  </si>
  <si>
    <t>48,51</t>
  </si>
  <si>
    <t>129,31</t>
  </si>
  <si>
    <t>82,05</t>
  </si>
  <si>
    <t>36,65</t>
  </si>
  <si>
    <t>51,22</t>
  </si>
  <si>
    <t>60,87</t>
  </si>
  <si>
    <t>36,38</t>
  </si>
  <si>
    <t>87,64</t>
  </si>
  <si>
    <t>34,88</t>
  </si>
  <si>
    <t>76,36</t>
  </si>
  <si>
    <t>55,18</t>
  </si>
  <si>
    <t>41,79</t>
  </si>
  <si>
    <t>39,28</t>
  </si>
  <si>
    <t>129,04</t>
  </si>
  <si>
    <t>142,03</t>
  </si>
  <si>
    <t>143,28</t>
  </si>
  <si>
    <t>120,45</t>
  </si>
  <si>
    <t>38,72</t>
  </si>
  <si>
    <t>35,82</t>
  </si>
  <si>
    <t>23,99</t>
  </si>
  <si>
    <t>79,51</t>
  </si>
  <si>
    <t>43,88</t>
  </si>
  <si>
    <t>32,87</t>
  </si>
  <si>
    <t>24,49</t>
  </si>
  <si>
    <t>80,31</t>
  </si>
  <si>
    <t>45,20</t>
  </si>
  <si>
    <t>25,54</t>
  </si>
  <si>
    <t>40,98</t>
  </si>
  <si>
    <t>29,50</t>
  </si>
  <si>
    <t>25,91</t>
  </si>
  <si>
    <t>18,68</t>
  </si>
  <si>
    <t>29,96</t>
  </si>
  <si>
    <t>18,03</t>
  </si>
  <si>
    <t>49,67</t>
  </si>
  <si>
    <t>71,89</t>
  </si>
  <si>
    <t>203,66</t>
  </si>
  <si>
    <t>233,38</t>
  </si>
  <si>
    <t>246,88</t>
  </si>
  <si>
    <t>36,33</t>
  </si>
  <si>
    <t>176,74</t>
  </si>
  <si>
    <t>77,32</t>
  </si>
  <si>
    <t>41,80</t>
  </si>
  <si>
    <t>79,32</t>
  </si>
  <si>
    <t>38,48</t>
  </si>
  <si>
    <t>163,67</t>
  </si>
  <si>
    <t>487,17</t>
  </si>
  <si>
    <t>56,98</t>
  </si>
  <si>
    <t>122,51</t>
  </si>
  <si>
    <t>44,41</t>
  </si>
  <si>
    <t>88,78</t>
  </si>
  <si>
    <t>74,63</t>
  </si>
  <si>
    <t>299,50</t>
  </si>
  <si>
    <t>26,01</t>
  </si>
  <si>
    <t>43,95</t>
  </si>
  <si>
    <t>460,00</t>
  </si>
  <si>
    <t>481,86</t>
  </si>
  <si>
    <t>36,34</t>
  </si>
  <si>
    <t>38,67</t>
  </si>
  <si>
    <t>240,73</t>
  </si>
  <si>
    <t>50,57</t>
  </si>
  <si>
    <t>51,81</t>
  </si>
  <si>
    <t>100,69</t>
  </si>
  <si>
    <t>142,69</t>
  </si>
  <si>
    <t>54,31</t>
  </si>
  <si>
    <t>111,11</t>
  </si>
  <si>
    <t>21,77</t>
  </si>
  <si>
    <t>102,89</t>
  </si>
  <si>
    <t>143,91</t>
  </si>
  <si>
    <t>10,88</t>
  </si>
  <si>
    <t>17,53</t>
  </si>
  <si>
    <t>24,66</t>
  </si>
  <si>
    <t>20,43</t>
  </si>
  <si>
    <t>23,84</t>
  </si>
  <si>
    <t>57,43</t>
  </si>
  <si>
    <t>149,67</t>
  </si>
  <si>
    <t>90,44</t>
  </si>
  <si>
    <t>62,37</t>
  </si>
  <si>
    <t>55,06</t>
  </si>
  <si>
    <t>55,99</t>
  </si>
  <si>
    <t>72,61</t>
  </si>
  <si>
    <t>80,14</t>
  </si>
  <si>
    <t>82,46</t>
  </si>
  <si>
    <t>73,79</t>
  </si>
  <si>
    <t>75,79</t>
  </si>
  <si>
    <t>80,59</t>
  </si>
  <si>
    <t>73,40</t>
  </si>
  <si>
    <t>76,28</t>
  </si>
  <si>
    <t>77,45</t>
  </si>
  <si>
    <t>89,98</t>
  </si>
  <si>
    <t>82,18</t>
  </si>
  <si>
    <t>102,47</t>
  </si>
  <si>
    <t>85,44</t>
  </si>
  <si>
    <t>79,50</t>
  </si>
  <si>
    <t>90,66</t>
  </si>
  <si>
    <t>54,41</t>
  </si>
  <si>
    <t>66,16</t>
  </si>
  <si>
    <t>76,98</t>
  </si>
  <si>
    <t>75,05</t>
  </si>
  <si>
    <t>87,37</t>
  </si>
  <si>
    <t>86,46</t>
  </si>
  <si>
    <t>87,14</t>
  </si>
  <si>
    <t>89,53</t>
  </si>
  <si>
    <t>82,39</t>
  </si>
  <si>
    <t>125,77</t>
  </si>
  <si>
    <t>94,13</t>
  </si>
  <si>
    <t>54,92</t>
  </si>
  <si>
    <t>7,52</t>
  </si>
  <si>
    <t>65,76</t>
  </si>
  <si>
    <t>38,95</t>
  </si>
  <si>
    <t>52,69</t>
  </si>
  <si>
    <t>63,19</t>
  </si>
  <si>
    <t>64,45</t>
  </si>
  <si>
    <t>116,02</t>
  </si>
  <si>
    <t>140,05</t>
  </si>
  <si>
    <t>115,32</t>
  </si>
  <si>
    <t>22,60</t>
  </si>
  <si>
    <t>21,78</t>
  </si>
  <si>
    <t>36,26</t>
  </si>
  <si>
    <t>21,58</t>
  </si>
  <si>
    <t>6,76</t>
  </si>
  <si>
    <t>31,22</t>
  </si>
  <si>
    <t>56,53</t>
  </si>
  <si>
    <t>105,43</t>
  </si>
  <si>
    <t>70,29</t>
  </si>
  <si>
    <t>86,11</t>
  </si>
  <si>
    <t>56,05</t>
  </si>
  <si>
    <t>89,31</t>
  </si>
  <si>
    <t>39,10</t>
  </si>
  <si>
    <t>64,39</t>
  </si>
  <si>
    <t>77,90</t>
  </si>
  <si>
    <t>115,64</t>
  </si>
  <si>
    <t>53,41</t>
  </si>
  <si>
    <t>110,39</t>
  </si>
  <si>
    <t>119,15</t>
  </si>
  <si>
    <t>39,30</t>
  </si>
  <si>
    <t>28,05</t>
  </si>
  <si>
    <t>35,01</t>
  </si>
  <si>
    <t>43,07</t>
  </si>
  <si>
    <t>63,18</t>
  </si>
  <si>
    <t>57,92</t>
  </si>
  <si>
    <t>94,89</t>
  </si>
  <si>
    <t>31,44</t>
  </si>
  <si>
    <t>47,48</t>
  </si>
  <si>
    <t>54,35</t>
  </si>
  <si>
    <t>70,58</t>
  </si>
  <si>
    <t>95,34</t>
  </si>
  <si>
    <t>141,02</t>
  </si>
  <si>
    <t>101,79</t>
  </si>
  <si>
    <t>52,37</t>
  </si>
  <si>
    <t>33,44</t>
  </si>
  <si>
    <t>41,77</t>
  </si>
  <si>
    <t>122,30</t>
  </si>
  <si>
    <t>590,16</t>
  </si>
  <si>
    <t>339,08</t>
  </si>
  <si>
    <t>95,93</t>
  </si>
  <si>
    <t>134,77</t>
  </si>
  <si>
    <t>1,16</t>
  </si>
  <si>
    <t>23,46</t>
  </si>
  <si>
    <t>93,36</t>
  </si>
  <si>
    <t>47,19</t>
  </si>
  <si>
    <t>149,83</t>
  </si>
  <si>
    <t>48,42</t>
  </si>
  <si>
    <t>25,03</t>
  </si>
  <si>
    <t>22,78</t>
  </si>
  <si>
    <t>Dissipador de energia - DEB 02</t>
  </si>
  <si>
    <t>Dissipador de energia hidráulica em concreto armado Tipo-02 vazão entre 2 e 3m3/s</t>
  </si>
  <si>
    <t>PCIU0002</t>
  </si>
  <si>
    <t>Elaboração de Ante Projetos de: Arquitetônico, Estrutura, Instalações Elétricas e Instalações Hidro Sanitárias</t>
  </si>
  <si>
    <t>PCIU0003</t>
  </si>
  <si>
    <t>Elaboração de Projetos Executivos de: Arquitetônico, Estrutura, Instalações Elétricas e Instalações Hidro Sanitárias</t>
  </si>
  <si>
    <t>Elaboração de estudos topográficos</t>
  </si>
  <si>
    <t>2.388,24</t>
  </si>
  <si>
    <t xml:space="preserve">	Escoramento blindado metálico: conjunto de altura=2,4m e comprimento=3,0m - composto de 2 laterais e 4 estroncas</t>
  </si>
  <si>
    <t>sc</t>
  </si>
  <si>
    <t>PLANILHA DE QUANTIDADES DE SERVIÇOS ESTRUTURAIS DA DRENAGEM - PROJETO DE ENGENHARIA</t>
  </si>
  <si>
    <t>TRECHOS</t>
  </si>
  <si>
    <t>RUA RUI BARBOSA</t>
  </si>
  <si>
    <t>RUA TIRADENTES</t>
  </si>
  <si>
    <t>RUA NAPOLEÃO F. RIBEIRO</t>
  </si>
  <si>
    <t>RUA ANTÔNIO ALVES NANTES</t>
  </si>
  <si>
    <t>RUA PROJETADA 03</t>
  </si>
  <si>
    <t>RUA TRAJANO R. FERREIRA</t>
  </si>
  <si>
    <t>RUA JOÃO MÁRCIO F. TERRA</t>
  </si>
  <si>
    <t>FILTRO DE OCULTAR LINHAS VAZIAS</t>
  </si>
  <si>
    <t>EXTENSÃO (m)</t>
  </si>
  <si>
    <t>TUBULAÇÃO</t>
  </si>
  <si>
    <t>Nº LINHAS</t>
  </si>
  <si>
    <t>Ø   (m)</t>
  </si>
  <si>
    <t>PS-1 / PA-1 / PA-2 / P</t>
  </si>
  <si>
    <t>GALERIA CELULAR (BASE) (m)</t>
  </si>
  <si>
    <t>GALERIA CELULAR (ALTURA) (m)</t>
  </si>
  <si>
    <t>ALTURA DO RECOBRIMENTO DO TUBO (m)</t>
  </si>
  <si>
    <t>TUBOS PS-1 (m)</t>
  </si>
  <si>
    <t>0,60 (bigode)</t>
  </si>
  <si>
    <t>TUBOS   PA-1              (m)</t>
  </si>
  <si>
    <t>TUBOS   PA-2              (m)</t>
  </si>
  <si>
    <t>TUBOS                   P                       (m)</t>
  </si>
  <si>
    <t>GALERIA CELULAR OU ADUELA (m)</t>
  </si>
  <si>
    <t>1,50 X 1,50</t>
  </si>
  <si>
    <t>2,00 X 2,00</t>
  </si>
  <si>
    <t>2,50 X 2,50</t>
  </si>
  <si>
    <t>3,00 X 3,00</t>
  </si>
  <si>
    <t>POÇO DE VISITA
(PV-TIPO)                                                                       (un)</t>
  </si>
  <si>
    <t>CIRCULAR</t>
  </si>
  <si>
    <t>BRITA (m³)</t>
  </si>
  <si>
    <t>PROPORCIONAL AO Nº DE PV's</t>
  </si>
  <si>
    <t>PROFUNDIDADE PV MONTANTE</t>
  </si>
  <si>
    <t>ALTURA MÉDIA DO PV (m)</t>
  </si>
  <si>
    <t>PESCOÇO / CHAMINÉ Ø 0,60m (m)</t>
  </si>
  <si>
    <t>TAMPÃO DE F°F° Ø 60cm</t>
  </si>
  <si>
    <t>CONCRETO</t>
  </si>
  <si>
    <t>BRITA</t>
  </si>
  <si>
    <t>COMPLEMENTO DA ALTURA DO PV</t>
  </si>
  <si>
    <t>PESCOÇO / CHAMINÉ Ø 1,10m (m)</t>
  </si>
  <si>
    <t>LAJE EXCENTRICA (un)</t>
  </si>
  <si>
    <t>SITUAÇÕES DE REPARO / MANUTENÇÃO</t>
  </si>
  <si>
    <t>PESCOÇO / CHAMINÉ EXTRA Ø 0,60m (m)</t>
  </si>
  <si>
    <t>TAMPÃO DE F°F° EXTRA Ø 60cm (un)</t>
  </si>
  <si>
    <t>QUADRO E GRELHA DE FºFº PARA BL</t>
  </si>
  <si>
    <t>SUBSTITUIÇÃO (un)</t>
  </si>
  <si>
    <t>REASSENTAMENTO (un)</t>
  </si>
  <si>
    <t>TAMPÃO EM FºFº PARA PV</t>
  </si>
  <si>
    <t>CAIXA (un)</t>
  </si>
  <si>
    <t>PASSAGEM CP-01</t>
  </si>
  <si>
    <t>COLETORA CC-01</t>
  </si>
  <si>
    <t>COLETORA CC-02</t>
  </si>
  <si>
    <t>BOCA DE             LOBO                                                      (un)</t>
  </si>
  <si>
    <t>PASSEIO SIMPLES - BLSP</t>
  </si>
  <si>
    <t>PASSEIO DUPLA - BLDP</t>
  </si>
  <si>
    <t>PASSEIO TRIPLA - BLTP</t>
  </si>
  <si>
    <t>ALVENARIA SIMPLES - BLSA</t>
  </si>
  <si>
    <t>ALVENARIA DUPLA - BLDA</t>
  </si>
  <si>
    <t>ALVENARIA TRIPLA - BLTA</t>
  </si>
  <si>
    <t>CONCRETO SIMPLES - BLSC</t>
  </si>
  <si>
    <t>CONCRETO DUPLA - BLDC</t>
  </si>
  <si>
    <t>CONCRETO TRIPLA - BLTC</t>
  </si>
  <si>
    <t>BOCA DE                                                                           BUEIRO                                          (un)</t>
  </si>
  <si>
    <t>BOCA DE DRAGÃO</t>
  </si>
  <si>
    <t>TIPO 1</t>
  </si>
  <si>
    <t>TIPO 2</t>
  </si>
  <si>
    <t>TIPO 3</t>
  </si>
  <si>
    <t>OBRA ATÍPICA</t>
  </si>
  <si>
    <t>CONCRETO 15 MPa  (m³)</t>
  </si>
  <si>
    <t>CONCRETO 25 MPa  (m³)</t>
  </si>
  <si>
    <t>FÔRMA (m²)</t>
  </si>
  <si>
    <t>AÇO CA-60 Ø 4.2mm Malha Q138  (kg) (2,2kg/m²)</t>
  </si>
  <si>
    <t xml:space="preserve">AÇO CA-60 Ø 5.0mm  (kg) </t>
  </si>
  <si>
    <t xml:space="preserve">AÇO CA-50 Ø 6.3mm  (kg) </t>
  </si>
  <si>
    <t xml:space="preserve">AÇO CA-50 Ø 8.0mm  (kg) </t>
  </si>
  <si>
    <t xml:space="preserve">AÇO CA-50 Ø 10.0mm  (kg) </t>
  </si>
  <si>
    <t xml:space="preserve">AÇO CA-50 Ø 12.5mm  (kg) </t>
  </si>
  <si>
    <t>CIMBRAMENTO (m³)</t>
  </si>
  <si>
    <t>CONCRETO CICLÓPICO (m³)</t>
  </si>
  <si>
    <t>ALTURA MÉDIA (m)</t>
  </si>
  <si>
    <t>LARGURA MÉDIA (m)</t>
  </si>
  <si>
    <t>VOLUME (m³)</t>
  </si>
  <si>
    <t>PEDRA (m³)</t>
  </si>
  <si>
    <t>GRAMA</t>
  </si>
  <si>
    <t>LARGURA (m)</t>
  </si>
  <si>
    <t>COMPRIMENTO (m)</t>
  </si>
  <si>
    <t>ÁREA           (m²)</t>
  </si>
  <si>
    <t>PLANTIO DE ÁRVORE (un)</t>
  </si>
  <si>
    <t>TEMPO DE ESPERA DO CAMINHÃO  NA CARGA / MANOBRAS / DESCARGA</t>
  </si>
  <si>
    <t>BRITA: PV / CX / BL / BB (m³)</t>
  </si>
  <si>
    <t>TUBOS (T)</t>
  </si>
  <si>
    <t>OBSERVAÇÃO</t>
  </si>
  <si>
    <t>PLANILHA DE QUANTIDADES DE SERVIÇOS PRELIMINARES DA DRENAGEM - PROJETO DE ENGENHARIA</t>
  </si>
  <si>
    <t>GALERIA</t>
  </si>
  <si>
    <t xml:space="preserve"> CELULAR (BASE) (m)</t>
  </si>
  <si>
    <t>TELA TAPUME</t>
  </si>
  <si>
    <t xml:space="preserve"> AQUISIÇÃO (%)</t>
  </si>
  <si>
    <t>EXTENSÃO  (m)</t>
  </si>
  <si>
    <t>DEMOLIÇÃO DO MEIO-FIO COM SARJETA ( BOCA DE LOBO SIMPLES)</t>
  </si>
  <si>
    <t>EXTENSÃO MEIO-FIO (m)</t>
  </si>
  <si>
    <t>CONCRETO (m³)</t>
  </si>
  <si>
    <t>QUANTIDADE BLSC</t>
  </si>
  <si>
    <t>VOLUME DE DEMOLIÇÃO (m³)</t>
  </si>
  <si>
    <t>DEMOLIÇÃO DO MEIO-FIO COM SARJETA ( BOCA DE LOBO DUPLA)</t>
  </si>
  <si>
    <t>QUANTIDADE BLDC</t>
  </si>
  <si>
    <t>DEMOLIÇÃO DO MEIO-FIO COM SARJETA ( BOCA DE LOBO TRIPLA)</t>
  </si>
  <si>
    <t>QUANTIDADE BLTC</t>
  </si>
  <si>
    <t>TOTAL DEMOLIÇÃO CONCRETO ( m³)</t>
  </si>
  <si>
    <t>DEMOLIÇÃO DO ASFALTO (BOCA DE LOBO SIMPLES)</t>
  </si>
  <si>
    <t>ESPESSURA(cm)</t>
  </si>
  <si>
    <t>DEMOLIÇÃO DO ASFALTO ( BOCA DE LOBO DUPLA)</t>
  </si>
  <si>
    <t>ESPESSURA</t>
  </si>
  <si>
    <t>DEMOLIÇÃO DO ASFALTO ( BOCA DE LOBO TRIPLA)</t>
  </si>
  <si>
    <t>DEMOLIÇÃO DO ALVENARIA (BOCA DE LOBO SIMPLES)</t>
  </si>
  <si>
    <t>ALTURA (m)</t>
  </si>
  <si>
    <t>DEMOLIÇÃO DA ALVENARIA( BOCA DE LOBO DUPLA)</t>
  </si>
  <si>
    <t>DEMOLIÇÃO DO ASFALTO BOCA DE DRAGÃO ( TIPO 1)</t>
  </si>
  <si>
    <t>DEMOLIÇÃO DO ASFALTO BOCA DE DRAGÃO ( TIPO 2)</t>
  </si>
  <si>
    <t>DEMOLIÇÃO DO ASFALTO BOCA DE DRAGÃO ( TIPO 3)</t>
  </si>
  <si>
    <t>DEMOLIÇÃO DO ASFALTO TUBO DE LIGAÇÃO Ø 0,40m</t>
  </si>
  <si>
    <t>ESCAVAÇÃO (TOPO) (m)</t>
  </si>
  <si>
    <t>FAIXA ADCIONAL (m)</t>
  </si>
  <si>
    <t>LARGURA TOTAL (m)</t>
  </si>
  <si>
    <t>TOTAL DEMOLIÇÃO DO ASFALTO ( m³)</t>
  </si>
  <si>
    <t>TOTAL DEMOLIÇÃO DE ALVENARIA ( m³)</t>
  </si>
  <si>
    <t>CARGA  DO BOTA-FORA (m³)</t>
  </si>
  <si>
    <t>MANUAL</t>
  </si>
  <si>
    <t>MANUAL (EMPOLADO 30%)</t>
  </si>
  <si>
    <t>MECÂNICA</t>
  </si>
  <si>
    <t>MECÂNICA (EMPOLADO 30%)</t>
  </si>
  <si>
    <t>TRANSPORTE (m³.km)</t>
  </si>
  <si>
    <t>DMT ( 3,00km)</t>
  </si>
  <si>
    <t>PLANILHA DE QUANTIDADES DE RECOMPOSIÇÃO DO PAVIMENTO - FECHAMENTO DE VALA DA DRENAGEM - PROJETO DE ENGENHARIA</t>
  </si>
  <si>
    <t>FÓRMULA</t>
  </si>
  <si>
    <t>E2</t>
  </si>
  <si>
    <t>dados</t>
  </si>
  <si>
    <t>E3</t>
  </si>
  <si>
    <t>E4</t>
  </si>
  <si>
    <t>E5</t>
  </si>
  <si>
    <t>RECAPEAMENTO - TUBO DE LIGAÇÃO Ø0,40m OU Ø0,45m</t>
  </si>
  <si>
    <t>E6</t>
  </si>
  <si>
    <t>E7</t>
  </si>
  <si>
    <t>ÁREA (m²)</t>
  </si>
  <si>
    <t>E8</t>
  </si>
  <si>
    <t>E7*E6</t>
  </si>
  <si>
    <t>RECAPEAMENTO - TUBO DE LIGAÇÃO Ø 0,60m</t>
  </si>
  <si>
    <t>E9</t>
  </si>
  <si>
    <t>E10</t>
  </si>
  <si>
    <t>E11</t>
  </si>
  <si>
    <t>E10*E9</t>
  </si>
  <si>
    <t>E12</t>
  </si>
  <si>
    <t>E13</t>
  </si>
  <si>
    <t>E14</t>
  </si>
  <si>
    <t>E13*E12</t>
  </si>
  <si>
    <t>IMPRIMAÇÃO</t>
  </si>
  <si>
    <t>E15</t>
  </si>
  <si>
    <t>E8+E11+E14</t>
  </si>
  <si>
    <t>ASFALTO DILUÍDO (0,0012T/m²)</t>
  </si>
  <si>
    <t>E16</t>
  </si>
  <si>
    <t>E15*0,0012</t>
  </si>
  <si>
    <t>ESCAVAÇÃO DO SUBLEITO</t>
  </si>
  <si>
    <t>ESPESSURA (cm)</t>
  </si>
  <si>
    <t>E17</t>
  </si>
  <si>
    <t>SE(E15&gt;0;18;0)</t>
  </si>
  <si>
    <t>VOLUME ESCAVAÇÃO (m³)</t>
  </si>
  <si>
    <t>E18</t>
  </si>
  <si>
    <t>E17*E15/100</t>
  </si>
  <si>
    <t>BASE</t>
  </si>
  <si>
    <t>E19</t>
  </si>
  <si>
    <t>VOLUME GEOMÉTRICO (m³)</t>
  </si>
  <si>
    <t>E20</t>
  </si>
  <si>
    <t>E19*E15/100</t>
  </si>
  <si>
    <t>BASE SOLO (%)</t>
  </si>
  <si>
    <t>E21</t>
  </si>
  <si>
    <t>SOLO (EMPOLADO 25%) (m³)</t>
  </si>
  <si>
    <t>E22</t>
  </si>
  <si>
    <t>E20*E21*1,3</t>
  </si>
  <si>
    <t>BASE CASCALHO (%)</t>
  </si>
  <si>
    <t>E23</t>
  </si>
  <si>
    <t>CASCALHO (EMPOLADO 25%) (m³)</t>
  </si>
  <si>
    <t>E24</t>
  </si>
  <si>
    <t>E20*E23*1,3</t>
  </si>
  <si>
    <t>BASE BICA CORRIDA (%)</t>
  </si>
  <si>
    <t>E25</t>
  </si>
  <si>
    <t>BRITA (EMPOLADA 30%) (m³)</t>
  </si>
  <si>
    <t>E26</t>
  </si>
  <si>
    <t>E20*E25*1,3</t>
  </si>
  <si>
    <t>BASE COM MISTURA (m³)</t>
  </si>
  <si>
    <t>E27</t>
  </si>
  <si>
    <t>BASE SEM MISTURA (m³)</t>
  </si>
  <si>
    <t>E28</t>
  </si>
  <si>
    <t>SE(E27=0;E20;0)</t>
  </si>
  <si>
    <t>CAPA -TSD</t>
  </si>
  <si>
    <t>E29</t>
  </si>
  <si>
    <t>SE(E30&gt;0;E15;0)</t>
  </si>
  <si>
    <t>BRITA (m³) (0,0225m³/m²)</t>
  </si>
  <si>
    <t>E30</t>
  </si>
  <si>
    <t>SE(E32&gt;0;0;SE(E15&gt;0;E15*0,0319;0))</t>
  </si>
  <si>
    <t>EMULSÃO (T) (0,0031T/m²)</t>
  </si>
  <si>
    <t>E31</t>
  </si>
  <si>
    <t>SE(E30&gt;0;E15*0,0035;0)</t>
  </si>
  <si>
    <t>CAPA - CBUQ</t>
  </si>
  <si>
    <t>E32</t>
  </si>
  <si>
    <t>E33</t>
  </si>
  <si>
    <t>E32*E15*2,5548/100</t>
  </si>
  <si>
    <r>
      <t xml:space="preserve">APLICAÇÃO MANUAL (m³) (L </t>
    </r>
    <r>
      <rPr>
        <b/>
        <sz val="8"/>
        <rFont val="Calibri"/>
        <family val="2"/>
      </rPr>
      <t xml:space="preserve">≤ </t>
    </r>
    <r>
      <rPr>
        <b/>
        <sz val="8"/>
        <rFont val="Arial"/>
        <family val="2"/>
      </rPr>
      <t>2,50m)</t>
    </r>
  </si>
  <si>
    <t>E34</t>
  </si>
  <si>
    <t>SE(E12&lt;=2,5;E14*E32*2,5548/100;0)+(E8+E11)*E32/100*2,5548</t>
  </si>
  <si>
    <t>APLICAÇÃO COM MOTONIVELADORA (m³) (L &gt; 2,50m)</t>
  </si>
  <si>
    <t>E35</t>
  </si>
  <si>
    <t>SE(E12&gt;2,5;E14*E32*2,5548/100;0)</t>
  </si>
  <si>
    <t>15 Mpa</t>
  </si>
  <si>
    <t>CAP 50/70 (T) (6% VOLUME)</t>
  </si>
  <si>
    <t>AREIA (m³) (0,161m³/T)</t>
  </si>
  <si>
    <t>BRITA (m³) (0,447m³/T)</t>
  </si>
  <si>
    <t>PMF                                     (2,346 T/m³)</t>
  </si>
  <si>
    <t>APLICAÇÃO MANUAL (m³)</t>
  </si>
  <si>
    <t>AREIA (m³) (0,411m³/m³)</t>
  </si>
  <si>
    <t>BRITA (m³) (0,968m³/m³)</t>
  </si>
  <si>
    <t>EMULSÃO RM-1C (T) (0,132T/m³)</t>
  </si>
  <si>
    <t>RECOMPOSIÇÃO (m)</t>
  </si>
  <si>
    <t>MEIO FIO COM SARJETA</t>
  </si>
  <si>
    <t>E36</t>
  </si>
  <si>
    <t>MEIO FIO SIMPLES (GUIA)</t>
  </si>
  <si>
    <t>E37</t>
  </si>
  <si>
    <t>SARJETA</t>
  </si>
  <si>
    <t>E38</t>
  </si>
  <si>
    <t>TEMPO DE ESPERA DO CAMINHÃO  NA CARGA / MANOBRAS / DESCARGA (m³)</t>
  </si>
  <si>
    <t>SOLO</t>
  </si>
  <si>
    <t>CASCALHO</t>
  </si>
  <si>
    <t>BRITA GRADUADA</t>
  </si>
  <si>
    <t>BRITA CONCRETO</t>
  </si>
  <si>
    <t>TSD (BRITA)</t>
  </si>
  <si>
    <t>CBUQ (MISTURA)</t>
  </si>
  <si>
    <t>PMF (MISTURA)</t>
  </si>
  <si>
    <t>PLANILHA DE QUANTIDADES DE SERVIÇOS DA TERRAPLENAGEM DRENAGEM - PROJETO DE ENGENHARIA</t>
  </si>
  <si>
    <t>PROFUNDIDADE DA LINHA D'ÁGUA (m)</t>
  </si>
  <si>
    <t>MONTANTE</t>
  </si>
  <si>
    <t>JUSANTE</t>
  </si>
  <si>
    <t>MÉDIA</t>
  </si>
  <si>
    <t>SOMA(E8:E9)/2</t>
  </si>
  <si>
    <t>ALTURAS  (m)</t>
  </si>
  <si>
    <t>PROFUNDIDADE MÉDIA + BOLSA (H)</t>
  </si>
  <si>
    <t>SE(E4+E6=0;0;E10+E12)</t>
  </si>
  <si>
    <t>BOLSA + ESPESSURA</t>
  </si>
  <si>
    <t>SE(E4+E6=0;0;SE(E5="P";0;E4*0,21+E7*0,1))</t>
  </si>
  <si>
    <t>SOLO (m)</t>
  </si>
  <si>
    <t>2ª  CATEGORIA (m)</t>
  </si>
  <si>
    <t>SOLO INSERVÍVEL (m) (EXCETO ROCHA)</t>
  </si>
  <si>
    <t>REATERRO MANUAL</t>
  </si>
  <si>
    <t>SE(0,3+(E4+E7+E12*2)&gt;E11;E11;0,3+E4+E7+E12*2)</t>
  </si>
  <si>
    <t>REATERRO MECÂNICO</t>
  </si>
  <si>
    <t>E11-E13</t>
  </si>
  <si>
    <t>REATERRO HIDRÁULICO</t>
  </si>
  <si>
    <t>ESCAVAÇÃO: H4 &gt; 4,51m</t>
  </si>
  <si>
    <t>SE(E11&gt;4,5;E11;0)</t>
  </si>
  <si>
    <t>ESCAVAÇÃO: 3,010m &lt; H3 &lt; 4,50m</t>
  </si>
  <si>
    <t>SE(E15&gt;0;0;SE(E11&gt;3;E11;0))</t>
  </si>
  <si>
    <t>ESCAVAÇÃO: 1,51m &lt; H2 &lt; 3,00m</t>
  </si>
  <si>
    <t>SE(E15+E16&gt;0;0;SE(E11&gt;1,5;E11;0))</t>
  </si>
  <si>
    <t>ESCAVAÇÃO: H1 &lt; 1,50</t>
  </si>
  <si>
    <t>SE(SOMA(E15:E17)&gt;0;0;E11)</t>
  </si>
  <si>
    <t>REATERRO: H4 &gt; 4,51m</t>
  </si>
  <si>
    <t>SE(E14&gt;4,5;E14;0)</t>
  </si>
  <si>
    <t>REATERRO: 3,010m &lt; H3 &lt; 4,50m</t>
  </si>
  <si>
    <t>SE(E19&gt;0;0;SE(E14&gt;3;E14;0))</t>
  </si>
  <si>
    <t>REATERRO: 1,51m &lt; H2 &lt; 3,00m</t>
  </si>
  <si>
    <t>SE(E19+E20&gt;0;0;SE(E14&gt;1,5;E14;0))</t>
  </si>
  <si>
    <t>REATERRO: H1 &lt; 1,50</t>
  </si>
  <si>
    <t>SE(SOMA(E19:E21)&gt;0;0;E14)</t>
  </si>
  <si>
    <t>NATUREZA DO TERRENO</t>
  </si>
  <si>
    <t>NÍVEL D'AGUA (m)</t>
  </si>
  <si>
    <t>TALUDE       1:(V)</t>
  </si>
  <si>
    <t>BASE (m)</t>
  </si>
  <si>
    <t>INFERIOR H &lt; 4,50m (L=2Ø)</t>
  </si>
  <si>
    <t>SE(E11&lt;=4,5;+SE(E5="P";0,4*2+E4*SE(E3=1;1;SE(E3=2;3;5));(E4+E6)*SE(E3=1;2;SE(E3=2;3,5;5)));0)</t>
  </si>
  <si>
    <t>INFERIOR H &gt; 4,51m (L=3Ø)</t>
  </si>
  <si>
    <t>SE(E26=0;+SE(E5="P";0,8*2+E4*SE(E3=1;1;SE(E3=2;3;5));(E4+E6)*SE(E3=1;3;SE(E3=2;4,5;6)));0)</t>
  </si>
  <si>
    <t>REATERRO MANUAL/MECÂNICO</t>
  </si>
  <si>
    <t>SE(E25="V";E26+E27;E26+E27+E13/E25*2)</t>
  </si>
  <si>
    <t>TOPO (BOCA DA VALA)</t>
  </si>
  <si>
    <t>SE(E25="V";E26+E27;E11/E25*2+E26+E27)</t>
  </si>
  <si>
    <r>
      <t xml:space="preserve">ESCAVAÇÃO (m³)                                                                                                                                                                                                                           SOMENTE VALA PARA ASSENTAMENTO                                                                                                                                                                       </t>
    </r>
    <r>
      <rPr>
        <b/>
        <sz val="8"/>
        <color rgb="FFFF0000"/>
        <rFont val="Arial"/>
        <family val="2"/>
      </rPr>
      <t>VALA DE LANÇAMENTO VER NO FINAL DA PLANILHA</t>
    </r>
  </si>
  <si>
    <t>VOLUME DE LASTROS (JÁ ACRESCENTADO NA MEDIÇÃO ESCAVAÇÃO MECÂNICA)</t>
  </si>
  <si>
    <t>E96+E97+E102+E107+E108+E119</t>
  </si>
  <si>
    <t>H4 &gt; 4,51m</t>
  </si>
  <si>
    <t>(E26+E27+E29)/2*E15*E2</t>
  </si>
  <si>
    <t>3,01m &lt; H3 &lt; 4,50m</t>
  </si>
  <si>
    <t>(E26+E27+E29)/2*E16*E2</t>
  </si>
  <si>
    <t>1,51m &lt; H2 &lt; 3,00m</t>
  </si>
  <si>
    <t>(E26+E27+E29)/2*E17*E2</t>
  </si>
  <si>
    <t>H1 &lt; 1,50</t>
  </si>
  <si>
    <t>(E26+E27+E29)/2*E18*E2</t>
  </si>
  <si>
    <t>VOLUME TOTAL</t>
  </si>
  <si>
    <t>VERIFICAÇÃO DOS VOLUMES</t>
  </si>
  <si>
    <t>MECÂNICA ≤ 1,50m (L ≤ 0,80m)</t>
  </si>
  <si>
    <t>SE(E18=0;0;SE(E29&lt;=0,8;E34+E30;0))</t>
  </si>
  <si>
    <t>MECÂNICA ≤ 1,50m (0,80m &lt; L ≤ 1,50m)</t>
  </si>
  <si>
    <t>SE(E18=0;0;SE(E38+E36=0;E34+E30;0))</t>
  </si>
  <si>
    <t>MECÂNICA ≤ 1,50m (L &gt; 1,50m)</t>
  </si>
  <si>
    <t>SE(E18=0;0;SE(E29&gt;1,5;E34+E30;0))</t>
  </si>
  <si>
    <t>MEC. 1,51 a 3,00m (L ≤ 0,80m)</t>
  </si>
  <si>
    <t>E39</t>
  </si>
  <si>
    <t>SE(E17=0;0;SE(E29&lt;=0,8;E33+E30;0))</t>
  </si>
  <si>
    <t>MEC. 1,51 a 3,00m (0,80m &lt; L ≤ 1,50m)</t>
  </si>
  <si>
    <t>E40</t>
  </si>
  <si>
    <t>SE(E17=0;0;SE(E39+E41=0;E33+E30;0))</t>
  </si>
  <si>
    <t>MEC. 1,51 a 3,00m (L &gt; 1,50m)</t>
  </si>
  <si>
    <t>E41</t>
  </si>
  <si>
    <t>SE(E17=0;0;SE(E29&gt;1,5;E33+E30;0))</t>
  </si>
  <si>
    <t>MECÂNICA 3,01 a 4,50m (L ≤ 1,50m)</t>
  </si>
  <si>
    <t>E42</t>
  </si>
  <si>
    <t>SE(E16=0;0;SE(E43=0;E32+E30;0))</t>
  </si>
  <si>
    <t>MECÂNICA 3,01 a 4,50m (L &gt; 1,50m)</t>
  </si>
  <si>
    <t>E43</t>
  </si>
  <si>
    <t>SE(E16=0;0;SE(E29&gt;1,5;E32+E30;0))</t>
  </si>
  <si>
    <t>MECÂNICA ≥ 4,51m (L ≤ 1,50m)</t>
  </si>
  <si>
    <t>E44</t>
  </si>
  <si>
    <t>SE(E15=0;0;SE(E45=0;E31+E30;0))</t>
  </si>
  <si>
    <t>MECÂNICA ≥ 4,51m (L &gt; 1,50m)</t>
  </si>
  <si>
    <t>E45</t>
  </si>
  <si>
    <t>SE(E15=0;0;SE(E29&gt;1,5;E31+E30;0))</t>
  </si>
  <si>
    <t>E46</t>
  </si>
  <si>
    <t>VOLUME TOTAL DA ESCAVAÇÃO - SOLO</t>
  </si>
  <si>
    <t>E47</t>
  </si>
  <si>
    <t>SOMA(E36:E45)</t>
  </si>
  <si>
    <r>
      <t xml:space="preserve">MANUAL 5% </t>
    </r>
    <r>
      <rPr>
        <b/>
        <sz val="10"/>
        <rFont val="Calibri"/>
        <family val="2"/>
      </rPr>
      <t>Σ</t>
    </r>
    <r>
      <rPr>
        <b/>
        <sz val="8"/>
        <rFont val="Arial"/>
        <family val="2"/>
      </rPr>
      <t xml:space="preserve"> DA ESCAVAÇÃO</t>
    </r>
  </si>
  <si>
    <t>E48</t>
  </si>
  <si>
    <t>E47*5%</t>
  </si>
  <si>
    <t>BOTA-FORA (m³)</t>
  </si>
  <si>
    <t>TUBO / GALERIA (SEÇÃO EXTERNA)</t>
  </si>
  <si>
    <t>E49</t>
  </si>
  <si>
    <t>SE(E6&gt;0;((2*E12+E6)*(2*E12+E7))*E2*E3;(E4*1,2)^2*PI()/4*E2*E3)</t>
  </si>
  <si>
    <t>SOLO INSERVÍVEL (EXCETO ROCHA)</t>
  </si>
  <si>
    <t>E51</t>
  </si>
  <si>
    <t>SE(E50=0;0;E47*E50)</t>
  </si>
  <si>
    <t>2ª  CATEGORIA (m) OU                                                                                                 SUBSTITUIÇÃO PARA ATERRO HIDRÁULICO</t>
  </si>
  <si>
    <r>
      <t xml:space="preserve">TOTAL  BOTA-FORA </t>
    </r>
    <r>
      <rPr>
        <b/>
        <sz val="8"/>
        <rFont val="Calibri"/>
        <family val="2"/>
      </rPr>
      <t>≤</t>
    </r>
    <r>
      <rPr>
        <b/>
        <sz val="8"/>
        <rFont val="Arial"/>
        <family val="2"/>
      </rPr>
      <t xml:space="preserve"> TOTAL DE ESCAVAÇÃO</t>
    </r>
  </si>
  <si>
    <t>E52</t>
  </si>
  <si>
    <t>SE(+E51+E49&gt;SOMA(E30:E34);SOMA(E30:E34);E51+E49)</t>
  </si>
  <si>
    <t>VOLUME FINAL DE BOTA-FORA CORRIGO DE SOBREPOSIÇÃO</t>
  </si>
  <si>
    <t>BOTA-DENTRO (PISTA x DEPÓSITO x PISTA)</t>
  </si>
  <si>
    <t>TAXA DA REMOÇÃO (%)</t>
  </si>
  <si>
    <t>E53</t>
  </si>
  <si>
    <r>
      <t xml:space="preserve">TAXA DE REMOÇÃO H </t>
    </r>
    <r>
      <rPr>
        <b/>
        <sz val="8"/>
        <rFont val="Calibri"/>
        <family val="2"/>
      </rPr>
      <t>≥</t>
    </r>
    <r>
      <rPr>
        <b/>
        <sz val="8"/>
        <rFont val="Arial"/>
        <family val="2"/>
      </rPr>
      <t xml:space="preserve"> 3m (%)</t>
    </r>
  </si>
  <si>
    <t>E54</t>
  </si>
  <si>
    <t>SE(E11+E99+E104+E116&gt;3;1;0)</t>
  </si>
  <si>
    <r>
      <t xml:space="preserve">VOLUME PISTA x DEPÓSITO (m³) (GEOMÉTRICO) </t>
    </r>
    <r>
      <rPr>
        <b/>
        <sz val="8"/>
        <color rgb="FFFF0000"/>
        <rFont val="Calibri"/>
        <family val="2"/>
      </rPr>
      <t>→</t>
    </r>
  </si>
  <si>
    <t>E55</t>
  </si>
  <si>
    <t>E80*MÁXIMO(E53:E54)</t>
  </si>
  <si>
    <t>VOLUME CARGA NO DEPÓSITO (m³)</t>
  </si>
  <si>
    <t>E56</t>
  </si>
  <si>
    <t>E55*1,3</t>
  </si>
  <si>
    <r>
      <t>VOLUME DEPÓSITO x PISTA (m³)</t>
    </r>
    <r>
      <rPr>
        <b/>
        <sz val="8"/>
        <color rgb="FFFF0000"/>
        <rFont val="Arial"/>
        <family val="2"/>
      </rPr>
      <t xml:space="preserve"> </t>
    </r>
    <r>
      <rPr>
        <b/>
        <sz val="8"/>
        <color rgb="FFFF0000"/>
        <rFont val="Calibri"/>
        <family val="2"/>
      </rPr>
      <t>←</t>
    </r>
    <r>
      <rPr>
        <b/>
        <sz val="8"/>
        <rFont val="Arial"/>
        <family val="2"/>
      </rPr>
      <t xml:space="preserve">                  (EMPOLADO 25%)</t>
    </r>
  </si>
  <si>
    <t>E57</t>
  </si>
  <si>
    <t>SOLO IMPORTADO PARA REATERRO (m³)</t>
  </si>
  <si>
    <t>VOLUME ATERRO (m³)</t>
  </si>
  <si>
    <t>E58</t>
  </si>
  <si>
    <t>SE(E59=0;0;SOMA(E30:E34))</t>
  </si>
  <si>
    <t>INSERVÍVEL</t>
  </si>
  <si>
    <t>E59</t>
  </si>
  <si>
    <t>VOLUME DE REATERRO</t>
  </si>
  <si>
    <t>E60</t>
  </si>
  <si>
    <t>SE(E59=0;0;+E80)</t>
  </si>
  <si>
    <t xml:space="preserve">JAZIDA - VOLUME GEOMÉTRICO </t>
  </si>
  <si>
    <t>E61</t>
  </si>
  <si>
    <t>SE(E58-E59&gt;E60;0;E60-(E58-E59))</t>
  </si>
  <si>
    <t>JAZIDA - VOLUME EMPOLADO (25%)</t>
  </si>
  <si>
    <t>E62</t>
  </si>
  <si>
    <t>E61*1,3</t>
  </si>
  <si>
    <t>ESCORAMENTO TIPO PONTALETE</t>
  </si>
  <si>
    <t>E63</t>
  </si>
  <si>
    <t>SE(E70+E75&gt;0;0;SE(E25&gt;=5;SE(E11&gt;1,25;E2;0);0))</t>
  </si>
  <si>
    <t>E64</t>
  </si>
  <si>
    <t>SE(E63&gt;0;E11;0)</t>
  </si>
  <si>
    <t>LARGURA DA VALA (m)</t>
  </si>
  <si>
    <t>E65</t>
  </si>
  <si>
    <t>SE(E63&gt;0;E29;0)</t>
  </si>
  <si>
    <r>
      <t>ÁREA (m²) 2x (L≤1,50m) (H</t>
    </r>
    <r>
      <rPr>
        <b/>
        <sz val="8"/>
        <rFont val="Calibri"/>
        <family val="2"/>
      </rPr>
      <t>≤</t>
    </r>
    <r>
      <rPr>
        <b/>
        <sz val="8"/>
        <rFont val="Arial"/>
        <family val="2"/>
      </rPr>
      <t>1,50m)</t>
    </r>
  </si>
  <si>
    <t>E66</t>
  </si>
  <si>
    <t>SE(E64&lt;=1,5;SE(E65&lt;=1,5;E63*2*E64;0);0)</t>
  </si>
  <si>
    <t>ÁREA (m²) 2x (1,50m&lt;L≤2,50m) (H≤1,50m)</t>
  </si>
  <si>
    <t>E67</t>
  </si>
  <si>
    <t>SE(E64&lt;=1,5;SE(E65&gt;1,5;E63*2*E64;0);0)</t>
  </si>
  <si>
    <t>ÁREA (m²) 2x (L≤1,50m) (1,50m&lt;H≤3,00m)</t>
  </si>
  <si>
    <t>E68</t>
  </si>
  <si>
    <t>SE(E64&gt;1,5;SE(E65&lt;=1,5;E63*2*E64;0);0)</t>
  </si>
  <si>
    <t>ÁREA (m²) 2x (1,50m&lt;L≤2,50m) (1,50m&lt;H≤3,00m)</t>
  </si>
  <si>
    <t>E69</t>
  </si>
  <si>
    <t>SE(E64&gt;1,5;SE(E65&gt;1,5;E63*2*E64;0);0)</t>
  </si>
  <si>
    <t>ESCORAMENTO TIPO DESCONTÍNUO</t>
  </si>
  <si>
    <t>E70</t>
  </si>
  <si>
    <t>SE(E25="V";SE(E75=0;SE(E11&gt;2;E2;0);0);0)</t>
  </si>
  <si>
    <r>
      <t>ALTURA (m) [V=0;2m&lt;H</t>
    </r>
    <r>
      <rPr>
        <b/>
        <sz val="8"/>
        <rFont val="Calibri"/>
        <family val="2"/>
      </rPr>
      <t>≤</t>
    </r>
    <r>
      <rPr>
        <b/>
        <sz val="8"/>
        <rFont val="Arial"/>
        <family val="2"/>
      </rPr>
      <t>3m]</t>
    </r>
  </si>
  <si>
    <t>E71</t>
  </si>
  <si>
    <t>SE(E70&gt;0;E11;0)</t>
  </si>
  <si>
    <t>E72</t>
  </si>
  <si>
    <t>SE(E70&gt;0;E29;0)</t>
  </si>
  <si>
    <r>
      <t>ÁREA (m²) 2x (L≤1,50m) (H</t>
    </r>
    <r>
      <rPr>
        <b/>
        <sz val="8"/>
        <rFont val="Calibri"/>
        <family val="2"/>
      </rPr>
      <t>≤</t>
    </r>
    <r>
      <rPr>
        <b/>
        <sz val="8"/>
        <rFont val="Arial"/>
        <family val="2"/>
      </rPr>
      <t>3,00m)</t>
    </r>
  </si>
  <si>
    <t>E73</t>
  </si>
  <si>
    <t>SE(E71&lt;=3;SE(E72&lt;=1,5;E70*2*E71;0);0)</t>
  </si>
  <si>
    <t>ÁREA (m²) 2x (1,50m&lt;L≤2,50m) (H≤3,00m)</t>
  </si>
  <si>
    <t>E74</t>
  </si>
  <si>
    <t>SE(E71&lt;=3;SE(E72&gt;1,5;E70*2*E71;0);0)</t>
  </si>
  <si>
    <t>ESCORAMENTO CONTÍNUO METÁLICO</t>
  </si>
  <si>
    <t>E75</t>
  </si>
  <si>
    <t>SE(E25="V";SE(E11&gt;3;E2;0);0)</t>
  </si>
  <si>
    <t>ALTURA (m) [V=0;H&gt;3m]</t>
  </si>
  <si>
    <t>E76</t>
  </si>
  <si>
    <t>SE(E75&gt;0;E11;0)</t>
  </si>
  <si>
    <t>ÁREA (m²) 2x</t>
  </si>
  <si>
    <t>E77</t>
  </si>
  <si>
    <t>E76*E75*2</t>
  </si>
  <si>
    <r>
      <t xml:space="preserve">REGULARIZAÇÃO BASE </t>
    </r>
    <r>
      <rPr>
        <b/>
        <sz val="8"/>
        <rFont val="Calibri"/>
        <family val="2"/>
      </rPr>
      <t>≤</t>
    </r>
    <r>
      <rPr>
        <b/>
        <sz val="8"/>
        <rFont val="Arial"/>
        <family val="2"/>
      </rPr>
      <t xml:space="preserve"> 1,50m           (m²)</t>
    </r>
  </si>
  <si>
    <t>E78</t>
  </si>
  <si>
    <t>SE(E116&gt;0;0;SE((E26+E27)&lt;=1,5;E2*(E26+E27);0))</t>
  </si>
  <si>
    <t>REGULARIZAÇÃO BASE &gt; 1,50m           (m²)</t>
  </si>
  <si>
    <t>E79</t>
  </si>
  <si>
    <t>SE(E93+E99+E104+E110+E116&gt;0;0;SE((E26+E27)&gt;1,5;E2*(E26+E27);0))</t>
  </si>
  <si>
    <t>REATERRO (m³)</t>
  </si>
  <si>
    <t>VOLUME TOTAL DO REATERRO</t>
  </si>
  <si>
    <t>E80</t>
  </si>
  <si>
    <t>(E29+E26+E27)/2*E11*E2-E49</t>
  </si>
  <si>
    <t>VOLUME GEOMÉTRICO DO REATERRO HIDRÁULICO (MANUAL 30cm + Ø)</t>
  </si>
  <si>
    <t>E81</t>
  </si>
  <si>
    <t>(E26+E27+E28)/2*E13*E2-E49</t>
  </si>
  <si>
    <t>MECÂNICO H ≤ 1,50m (L ≤ 0,80m)</t>
  </si>
  <si>
    <t>E82</t>
  </si>
  <si>
    <t>SE(E11&lt;=1,5;SE(E29&lt;=0,8;E80-E81;0);0)</t>
  </si>
  <si>
    <t>MECÂNICO H ≤ 1,50m (0,80m &lt; L ≤ 1,50m)</t>
  </si>
  <si>
    <t>E83</t>
  </si>
  <si>
    <t>SE(E11&lt;=1,5;SE(E(E29&gt;0,8;E29&lt;=1,5);SE(E29&gt;0,8;E80-E81;0);0);0)</t>
  </si>
  <si>
    <t>MECÂNICO H ≤ 1,50m (L &gt; 1,50m)</t>
  </si>
  <si>
    <t>E84</t>
  </si>
  <si>
    <t>SE(E11&lt;=1,5;SE(E29&gt;1,5;E80-E81;0);0)</t>
  </si>
  <si>
    <t>MEC. 1,50 &lt; H ≤ 3,00m (L ≤ 0,80m)</t>
  </si>
  <si>
    <t>E85</t>
  </si>
  <si>
    <t>SE(SOMA(E82:E84)&gt;0;0;SE(E11&lt;3;SE(E29&lt;=0,8;E80-E81;0);0))</t>
  </si>
  <si>
    <t>MEC. 1,50 &lt; H ≤ 3,00m (0,80m &lt; L ≤ 1,50m)</t>
  </si>
  <si>
    <t>E86</t>
  </si>
  <si>
    <t>SE(SOMA(E82:E85)&gt;0;0;SE(E11&lt;3;SE(E(E29&gt;0,8;E29&lt;=1,5);E80-E81;0);0))</t>
  </si>
  <si>
    <t>MEC. 1,50 &lt; H ≤ 3,00m (L &gt; 1,50m)</t>
  </si>
  <si>
    <t>E87</t>
  </si>
  <si>
    <t>SE(SOMA(E82:E86)&gt;0;0;SE(E11&lt;=3;SE(E29&gt;1,5;E80-E81;0);0))</t>
  </si>
  <si>
    <t>MECÂNICO 3,00 &lt; H  ≤  4,50m (L ≤ 1,50m)</t>
  </si>
  <si>
    <t>E88</t>
  </si>
  <si>
    <t>SE(SOMA(E82:E87)&gt;0;0;SE(E(E11&gt;3;E11&lt;=4,5);SE(E29&lt;=1,5;E80-E81;0);0))</t>
  </si>
  <si>
    <t>MECÂNICO 3,00 &lt; H  ≤  4,50m (L &gt; 1,50m)</t>
  </si>
  <si>
    <t>E89</t>
  </si>
  <si>
    <t>SE(SOMA(E82:E88)&gt;0;0;SE(E(E11&gt;3;E11&lt;=4,5);SE(E29&gt;1,5;E80-E81;0);0))</t>
  </si>
  <si>
    <t>MECÂNICO H &gt; 4,50m (L ≤ 1,50m)</t>
  </si>
  <si>
    <t>E90</t>
  </si>
  <si>
    <t>SE(SOMA(E82:E89)&gt;0;0;SE(E11&gt;3;SE(E29&lt;=1,5;E80-E81;0);0))</t>
  </si>
  <si>
    <t>MECÂNICO H &gt; 4,50m (L &gt; 1,50m)</t>
  </si>
  <si>
    <t>E91</t>
  </si>
  <si>
    <t>SE(SOMA(E82:E90)&gt;0;0;SE(E11&gt;4,5;SE(E29&gt;1,5;E80-E81;0);0))</t>
  </si>
  <si>
    <t>E92</t>
  </si>
  <si>
    <t>LASTRO DE AREIA</t>
  </si>
  <si>
    <t>ESPESSURA (m)</t>
  </si>
  <si>
    <t>E93</t>
  </si>
  <si>
    <t>E94</t>
  </si>
  <si>
    <t>E95</t>
  </si>
  <si>
    <r>
      <t xml:space="preserve">VOLUME GEOMÉTRICO (m³) BASE </t>
    </r>
    <r>
      <rPr>
        <b/>
        <sz val="8"/>
        <rFont val="Calibri"/>
        <family val="2"/>
      </rPr>
      <t>≤</t>
    </r>
    <r>
      <rPr>
        <b/>
        <sz val="8"/>
        <rFont val="Arial"/>
        <family val="2"/>
      </rPr>
      <t xml:space="preserve"> 1,50m</t>
    </r>
  </si>
  <si>
    <t>E96</t>
  </si>
  <si>
    <t>SE(E95&lt;=1,5;E95*E94*E93;0)</t>
  </si>
  <si>
    <r>
      <t xml:space="preserve">VOLUME GEOMÉTRICO (m³) BASE </t>
    </r>
    <r>
      <rPr>
        <b/>
        <sz val="8"/>
        <rFont val="Calibri"/>
        <family val="2"/>
      </rPr>
      <t>&gt;</t>
    </r>
    <r>
      <rPr>
        <b/>
        <sz val="8"/>
        <rFont val="Arial"/>
        <family val="2"/>
      </rPr>
      <t xml:space="preserve"> 1,50m</t>
    </r>
  </si>
  <si>
    <t>E97</t>
  </si>
  <si>
    <t>SE(E95&gt;1,5;E95*E94*E93;0)</t>
  </si>
  <si>
    <t>VOLUME EMPOLADO (m³) (10%)</t>
  </si>
  <si>
    <t>E98</t>
  </si>
  <si>
    <t>(E96+E97)*1,05</t>
  </si>
  <si>
    <t>LASTRO DE CONCRETO MAGRO</t>
  </si>
  <si>
    <t>E99</t>
  </si>
  <si>
    <t>E100</t>
  </si>
  <si>
    <t>E101</t>
  </si>
  <si>
    <t>VOLUME CONCRETO (m³)</t>
  </si>
  <si>
    <t>E102</t>
  </si>
  <si>
    <t>E101*E100*E99</t>
  </si>
  <si>
    <t>VOLUME DE BRITA (0,579m³/m³)</t>
  </si>
  <si>
    <t>E103</t>
  </si>
  <si>
    <t>E102*0,579</t>
  </si>
  <si>
    <t>LASTRO DE BRITA - FUNDAÇÃO NA GALERIA</t>
  </si>
  <si>
    <t>E104</t>
  </si>
  <si>
    <t>E105</t>
  </si>
  <si>
    <t>E106</t>
  </si>
  <si>
    <t>E107</t>
  </si>
  <si>
    <t>SE(E106&lt;=1,5;E106*E105*E104;0)</t>
  </si>
  <si>
    <t>E108</t>
  </si>
  <si>
    <t>SE(E106&gt;1,5;E106*E105*E104;0)</t>
  </si>
  <si>
    <t>E109</t>
  </si>
  <si>
    <t>(E107+E108)*1,05</t>
  </si>
  <si>
    <t>LASTRO DE BRITA - FUNDAÇÃO / LANÇAMENTO DE OBRAS</t>
  </si>
  <si>
    <t>E110</t>
  </si>
  <si>
    <t>E111</t>
  </si>
  <si>
    <t>E112</t>
  </si>
  <si>
    <t>E113</t>
  </si>
  <si>
    <t>SE(E112&lt;=1,5;E112*E111*E110;0)</t>
  </si>
  <si>
    <t>E114</t>
  </si>
  <si>
    <t>SE(E112&gt;1,5;E112*E111*E110;0)</t>
  </si>
  <si>
    <t>E115</t>
  </si>
  <si>
    <t>(E113+E114)*1,05</t>
  </si>
  <si>
    <t>LASTRO DE PEDRA-DE-MÃO - FUNDAÇÃO NA GALERIA</t>
  </si>
  <si>
    <t>E116</t>
  </si>
  <si>
    <t>E117</t>
  </si>
  <si>
    <t>E118</t>
  </si>
  <si>
    <t>E119</t>
  </si>
  <si>
    <t>E118*E117*E116</t>
  </si>
  <si>
    <t>E120</t>
  </si>
  <si>
    <t>E119*1,1</t>
  </si>
  <si>
    <t>LASTRO DE PEDRA-DE-MÃO / ENROCAMENTO FUNDAÇÃO / LANÇAMENTO / DRENO DE OBRAS</t>
  </si>
  <si>
    <t>E121</t>
  </si>
  <si>
    <t>E122</t>
  </si>
  <si>
    <t>E123</t>
  </si>
  <si>
    <t>E124</t>
  </si>
  <si>
    <t>E123*E122*E121</t>
  </si>
  <si>
    <t>E125</t>
  </si>
  <si>
    <t>E124*1,1</t>
  </si>
  <si>
    <t>E126</t>
  </si>
  <si>
    <t>E127</t>
  </si>
  <si>
    <t>E128</t>
  </si>
  <si>
    <t>E127*E126</t>
  </si>
  <si>
    <t>E129</t>
  </si>
  <si>
    <t>ESGOTAMENTO COM MOTO-BOMBA (h)</t>
  </si>
  <si>
    <t>E130</t>
  </si>
  <si>
    <r>
      <t xml:space="preserve">SE(SOMA(E98+E102+E109+E120)&gt;0;E80/14;0) </t>
    </r>
    <r>
      <rPr>
        <sz val="8"/>
        <color rgb="FFFF0000"/>
        <rFont val="Arial"/>
        <family val="2"/>
      </rPr>
      <t>(PRODUÇÃO MÉDIA DE REATERRO: 14m³/h)</t>
    </r>
  </si>
  <si>
    <t>VALA DE LANÇAMENTO</t>
  </si>
  <si>
    <t>E131</t>
  </si>
  <si>
    <t>LARGURA DA BASE (m)</t>
  </si>
  <si>
    <t>E132</t>
  </si>
  <si>
    <t>LARGURA DO TOPO (m)</t>
  </si>
  <si>
    <t>E133</t>
  </si>
  <si>
    <t>E134</t>
  </si>
  <si>
    <t>ESCAVAÇÃO H ≤ 1,50m (L &gt; 1,50m)</t>
  </si>
  <si>
    <t>E135</t>
  </si>
  <si>
    <t>SE(E131&lt;1,5;(E132+E133)/2*E131*E134;0)</t>
  </si>
  <si>
    <t>ESCAVAÇÃO H: 1,51 a 3,00m (L &gt; 1,50m)</t>
  </si>
  <si>
    <t>E136</t>
  </si>
  <si>
    <t>SE(E135=0;(E132+E133)/2*E131*E134;0)</t>
  </si>
  <si>
    <t>JAZIDA</t>
  </si>
  <si>
    <t>VOLUME DEPÓSITO x PISTA</t>
  </si>
  <si>
    <t>BOTA-FORA</t>
  </si>
  <si>
    <t>VOLUME DO REATERRO HIDRÁULICO</t>
  </si>
  <si>
    <t>LASTRO + REATERRO HIDRÁULICO - AREIA</t>
  </si>
  <si>
    <t>LASTRO DE BRITA + RACHÃO</t>
  </si>
  <si>
    <t>OBRA DE INFRAESTRUTURA URBANA MELHORAMENTO DO SISTEMA DE CAPTAÇÃO DE ÁGUAS PLUVIAS NO BAIRRO SÃO BENTO, ACESSO AO FRIGORÍFICO, NO MUNICÍPIO DE SIDROLÂNDIA/MS</t>
  </si>
  <si>
    <t>SIDROLÂNDIA</t>
  </si>
  <si>
    <t>MICRODRENAGEM - FECHAMENTO DE VALA</t>
  </si>
  <si>
    <t>IUD30170</t>
  </si>
  <si>
    <t>serviço</t>
  </si>
  <si>
    <t>Boca de Dragão - tipo 2 (7,64 x 1,42)m</t>
  </si>
  <si>
    <t>Unidade</t>
  </si>
  <si>
    <t xml:space="preserve">un </t>
  </si>
  <si>
    <t>escavação ate 1,5m</t>
  </si>
  <si>
    <t>m3</t>
  </si>
  <si>
    <t>area da seção de escavação</t>
  </si>
  <si>
    <t>largura</t>
  </si>
  <si>
    <t>volume</t>
  </si>
  <si>
    <t>area de trabalho</t>
  </si>
  <si>
    <t>altura</t>
  </si>
  <si>
    <t>repetição</t>
  </si>
  <si>
    <t>escavação entre 1,5 a 3 m</t>
  </si>
  <si>
    <t>Preparo de fundo de vala largura maior 1,5</t>
  </si>
  <si>
    <t>perimetro da seção</t>
  </si>
  <si>
    <t>des.lateral</t>
  </si>
  <si>
    <t>des.superior</t>
  </si>
  <si>
    <t>comprimento</t>
  </si>
  <si>
    <t>area de preparo</t>
  </si>
  <si>
    <t>forma</t>
  </si>
  <si>
    <t>area da seção trapezoidal</t>
  </si>
  <si>
    <t>area da seçao retangular</t>
  </si>
  <si>
    <t>lastro</t>
  </si>
  <si>
    <t>cnacreto do lastro</t>
  </si>
  <si>
    <t>comprimento do fundo</t>
  </si>
  <si>
    <t>esp</t>
  </si>
  <si>
    <t>concreto fck 25MPA</t>
  </si>
  <si>
    <t>fundo</t>
  </si>
  <si>
    <t>parede frontal</t>
  </si>
  <si>
    <t>espessura</t>
  </si>
  <si>
    <t>parede lateral</t>
  </si>
  <si>
    <t>lançamemto</t>
  </si>
  <si>
    <t>armação</t>
  </si>
  <si>
    <t>6,3mm</t>
  </si>
  <si>
    <t>taxa</t>
  </si>
  <si>
    <t>kg/m3</t>
  </si>
  <si>
    <t>concreto</t>
  </si>
  <si>
    <t>armaçao</t>
  </si>
  <si>
    <t>8,0mm</t>
  </si>
  <si>
    <t>10.0mm</t>
  </si>
  <si>
    <t>iuc10041</t>
  </si>
  <si>
    <t>tela q138</t>
  </si>
  <si>
    <t>Reaterro Compactado</t>
  </si>
  <si>
    <t>volume externo</t>
  </si>
  <si>
    <t>seçao</t>
  </si>
  <si>
    <t>escavação</t>
  </si>
  <si>
    <t>volume ocupado</t>
  </si>
  <si>
    <t>reaterro</t>
  </si>
  <si>
    <t>empolamento</t>
  </si>
  <si>
    <t>reaterro final</t>
  </si>
  <si>
    <t>Transporte de agregado</t>
  </si>
  <si>
    <t>brita</t>
  </si>
  <si>
    <t>areia</t>
  </si>
  <si>
    <t>m3km</t>
  </si>
  <si>
    <t>total</t>
  </si>
  <si>
    <t>quant</t>
  </si>
  <si>
    <t>ind comp</t>
  </si>
  <si>
    <t>B1</t>
  </si>
  <si>
    <t>B2</t>
  </si>
  <si>
    <t>alvenaria de blocos de concreto</t>
  </si>
  <si>
    <t>chapisco</t>
  </si>
  <si>
    <t>emboço</t>
  </si>
  <si>
    <t>Carga de Material granular</t>
  </si>
  <si>
    <t>estrutura metalica em perfil I</t>
  </si>
  <si>
    <t>comp</t>
  </si>
  <si>
    <t>pç</t>
  </si>
  <si>
    <t>peso unit</t>
  </si>
  <si>
    <t>peso tot</t>
  </si>
  <si>
    <t>viga  perfil "I"</t>
  </si>
  <si>
    <t>8" x 1/4"</t>
  </si>
  <si>
    <t>quadro</t>
  </si>
  <si>
    <t>4" x 2.5/8"</t>
  </si>
  <si>
    <t>longarinas</t>
  </si>
  <si>
    <t>Boca de Dragão - tipo 3 ( 10,50 x 1,42 m)</t>
  </si>
  <si>
    <t>area da seção frontal</t>
  </si>
  <si>
    <t>area da seção lateral 1</t>
  </si>
  <si>
    <t>area da seção lateral 2</t>
  </si>
  <si>
    <t>area da seçao lateral 3</t>
  </si>
  <si>
    <t>concreto do lastro</t>
  </si>
  <si>
    <t>Concreto de enchimento</t>
  </si>
  <si>
    <t>área da seção frontal</t>
  </si>
  <si>
    <t>parede lateral 1</t>
  </si>
  <si>
    <t>parede lateral 2</t>
  </si>
  <si>
    <t>parede lateral 3</t>
  </si>
  <si>
    <t>tampa</t>
  </si>
  <si>
    <t>longarinas da tampa</t>
  </si>
  <si>
    <t>ferro mecanico</t>
  </si>
  <si>
    <t>3/4"</t>
  </si>
  <si>
    <t>Boca de Dragão para Rua padrão (7,60x1,52)m</t>
  </si>
  <si>
    <t>MICRODRENAGEM - BOCA DE DRAGÃO - BD1</t>
  </si>
  <si>
    <t>MICRODRENAGEM - BOCA DE DRAGÃO - BD2 ( 7,64m x 1,42m)</t>
  </si>
  <si>
    <t>MICRODRENAGEM - BOCA DE DRAGÃO - BD3 ( 10,50m x 1,42m)</t>
  </si>
  <si>
    <t>DEMOLIÇÕES</t>
  </si>
  <si>
    <t>*FAIXA ADICIONAL 0,60cm</t>
  </si>
  <si>
    <t>RECAPEAMENTO - FAIXA ADICIONAL BOCA DE DRAGÃO</t>
  </si>
  <si>
    <t>PLANILHA DE QUANTIDADES DE SERVIÇOS DA TERRAPLENAGEM - PROJETO DE ENGENHARIA</t>
  </si>
  <si>
    <t>VIAS</t>
  </si>
  <si>
    <t>FÓRMULAS</t>
  </si>
  <si>
    <t>EXTENSÃO         (m)</t>
  </si>
  <si>
    <t>F2</t>
  </si>
  <si>
    <t>dados (F2)</t>
  </si>
  <si>
    <t>ESTACA</t>
  </si>
  <si>
    <t>INÍCIO</t>
  </si>
  <si>
    <t>F3</t>
  </si>
  <si>
    <t>dados (F3)</t>
  </si>
  <si>
    <t>FIM</t>
  </si>
  <si>
    <t>F4</t>
  </si>
  <si>
    <t>dados (F4)</t>
  </si>
  <si>
    <t>DECLIVIDADE TRANSVERSAL DA PISTA                                                         (SIMPLES ou DUPLA)</t>
  </si>
  <si>
    <t>F5</t>
  </si>
  <si>
    <t>dados (F5)</t>
  </si>
  <si>
    <t xml:space="preserve">LARGURA PISTA + ACOSTAMENTOS  (m) </t>
  </si>
  <si>
    <t>F6</t>
  </si>
  <si>
    <t>dados (F6)</t>
  </si>
  <si>
    <t xml:space="preserve">EXTENSÃO PISTA RECLICADA  (m) </t>
  </si>
  <si>
    <t xml:space="preserve">LARGURA PISTA RECLICADA  (m) </t>
  </si>
  <si>
    <t>RECORTE MECÂNICO DO PAVIMENTO (m)</t>
  </si>
  <si>
    <t>LIMPEZA MECANIZADA</t>
  </si>
  <si>
    <t>F7</t>
  </si>
  <si>
    <t>dados (F7)</t>
  </si>
  <si>
    <t>FAIXA (m)</t>
  </si>
  <si>
    <t>F8</t>
  </si>
  <si>
    <t>dados (F8)</t>
  </si>
  <si>
    <t>F9</t>
  </si>
  <si>
    <t>F8*F7</t>
  </si>
  <si>
    <t>ESPESSURA DA CAMADA (m)</t>
  </si>
  <si>
    <t>F10</t>
  </si>
  <si>
    <t>dados (F9)</t>
  </si>
  <si>
    <t>F11</t>
  </si>
  <si>
    <t>F10*F9/100</t>
  </si>
  <si>
    <t>DESTINO</t>
  </si>
  <si>
    <t>F12</t>
  </si>
  <si>
    <t>DESTOCAMENTO (un)</t>
  </si>
  <si>
    <t>15cm &lt; D &lt; 30cm</t>
  </si>
  <si>
    <t>F13</t>
  </si>
  <si>
    <t>dados (F10)</t>
  </si>
  <si>
    <t>D &gt; 30cm</t>
  </si>
  <si>
    <t>F14</t>
  </si>
  <si>
    <t>dados (F11)</t>
  </si>
  <si>
    <t>TERRAPLENAGEM</t>
  </si>
  <si>
    <t>COLCHÃO DE RACHÃO</t>
  </si>
  <si>
    <t>F15</t>
  </si>
  <si>
    <t>dados (F12)</t>
  </si>
  <si>
    <t>ESPESSURA ESTIMADA (m)</t>
  </si>
  <si>
    <t>F16</t>
  </si>
  <si>
    <t>dados (F13)</t>
  </si>
  <si>
    <t>LARGURA MÉDIA(m)</t>
  </si>
  <si>
    <t>F17</t>
  </si>
  <si>
    <t>dados (F14)</t>
  </si>
  <si>
    <t>VOLUME EXECUÇÃO     (m³)</t>
  </si>
  <si>
    <t>F18</t>
  </si>
  <si>
    <t>dados (F15)+F17*F16*F15/100</t>
  </si>
  <si>
    <t>VOLUME BICA CORRIDA (m³) (0,10m³/m³)</t>
  </si>
  <si>
    <t>VOLUME RACHÃO (m³) (1,30m³/m³)</t>
  </si>
  <si>
    <t xml:space="preserve">SOLO                        INSERVÍVEL </t>
  </si>
  <si>
    <t>F19</t>
  </si>
  <si>
    <t>dados (F16)</t>
  </si>
  <si>
    <t>F20</t>
  </si>
  <si>
    <t>dados (F17)</t>
  </si>
  <si>
    <t>F21</t>
  </si>
  <si>
    <t>dados (F18)</t>
  </si>
  <si>
    <t>F22</t>
  </si>
  <si>
    <t>dados (F19)+F19*F20*F21/100</t>
  </si>
  <si>
    <t>SUBSTITUIÇÃO DE SOLO POR MATERIAL DE ATERRO</t>
  </si>
  <si>
    <t>F23</t>
  </si>
  <si>
    <t>dados (F20)</t>
  </si>
  <si>
    <t>F24</t>
  </si>
  <si>
    <t>dados (F21)</t>
  </si>
  <si>
    <t>F25</t>
  </si>
  <si>
    <t>dados (F22)</t>
  </si>
  <si>
    <t>VOLUME      (m³)</t>
  </si>
  <si>
    <t>F26</t>
  </si>
  <si>
    <t>dados (F23)+F23*F24*F25/100</t>
  </si>
  <si>
    <t>PASSEIO</t>
  </si>
  <si>
    <t>CORTE EXTENSÃO (m)</t>
  </si>
  <si>
    <t>F27</t>
  </si>
  <si>
    <t>dados (F24)</t>
  </si>
  <si>
    <t>CORTE ESPESSURA (m)</t>
  </si>
  <si>
    <t>F28</t>
  </si>
  <si>
    <t>dados (F25)</t>
  </si>
  <si>
    <t>CORTE LARGURA (m)</t>
  </si>
  <si>
    <t>F29</t>
  </si>
  <si>
    <t>dados (F26)</t>
  </si>
  <si>
    <t>CORTE VOLUME (m³)</t>
  </si>
  <si>
    <t>F30</t>
  </si>
  <si>
    <t>dados (F27)+F29*F28*F27/100</t>
  </si>
  <si>
    <t>F31</t>
  </si>
  <si>
    <t>ATERRO EXTENSÃO (m)</t>
  </si>
  <si>
    <t>F32</t>
  </si>
  <si>
    <t>dados (F28)</t>
  </si>
  <si>
    <t>ATERRO ESPESSURA (m)</t>
  </si>
  <si>
    <t>F33</t>
  </si>
  <si>
    <t>dados (F29)</t>
  </si>
  <si>
    <t>ATERRO LARGURA (m)</t>
  </si>
  <si>
    <t>F34</t>
  </si>
  <si>
    <t>dados (F30)</t>
  </si>
  <si>
    <t>ATERRO VOLUME (m³)</t>
  </si>
  <si>
    <t>F35</t>
  </si>
  <si>
    <t>dados (F31)+F34*F33*F32/100</t>
  </si>
  <si>
    <t>ORIGEM</t>
  </si>
  <si>
    <t>F36</t>
  </si>
  <si>
    <t>CANTEIRO</t>
  </si>
  <si>
    <t>F37</t>
  </si>
  <si>
    <t>dados (F32)</t>
  </si>
  <si>
    <t>F38</t>
  </si>
  <si>
    <t>dados (F33)</t>
  </si>
  <si>
    <t>F39</t>
  </si>
  <si>
    <t>dados (F34)</t>
  </si>
  <si>
    <t>F40</t>
  </si>
  <si>
    <t>dados (F35)+F39*F38*F37/100</t>
  </si>
  <si>
    <t>F41</t>
  </si>
  <si>
    <t>F42</t>
  </si>
  <si>
    <t>dados (F36)</t>
  </si>
  <si>
    <t>F43</t>
  </si>
  <si>
    <t>dados (F37)</t>
  </si>
  <si>
    <t>F44</t>
  </si>
  <si>
    <t>dados (F38)</t>
  </si>
  <si>
    <t>F45</t>
  </si>
  <si>
    <t>dados (F39)+F44*F43*F42/100</t>
  </si>
  <si>
    <t>F46</t>
  </si>
  <si>
    <t>RETORNOS E LIMPA RODAS</t>
  </si>
  <si>
    <t>F47</t>
  </si>
  <si>
    <t>dados (F40)</t>
  </si>
  <si>
    <t>F48</t>
  </si>
  <si>
    <t>dados (F41)</t>
  </si>
  <si>
    <t>F49</t>
  </si>
  <si>
    <t>dados (F42)</t>
  </si>
  <si>
    <t>F50</t>
  </si>
  <si>
    <t>dados (F43)+F49*F48*F47/100</t>
  </si>
  <si>
    <t>F51</t>
  </si>
  <si>
    <t>F52</t>
  </si>
  <si>
    <t>dados (F44)</t>
  </si>
  <si>
    <t>F53</t>
  </si>
  <si>
    <t>dados (F45)</t>
  </si>
  <si>
    <t>F54</t>
  </si>
  <si>
    <t>dados (F46)</t>
  </si>
  <si>
    <t>F55</t>
  </si>
  <si>
    <t>dados (F47)+F54*F53*F52</t>
  </si>
  <si>
    <t>F56</t>
  </si>
  <si>
    <t>TRONCO</t>
  </si>
  <si>
    <t>F57</t>
  </si>
  <si>
    <t>F58</t>
  </si>
  <si>
    <t>dados (F49)</t>
  </si>
  <si>
    <t>F59</t>
  </si>
  <si>
    <t>F60</t>
  </si>
  <si>
    <t>dados (F51)+F57*F58*F59/100</t>
  </si>
  <si>
    <t>CORTE DE CAMADA ESPESSA (m³) h&gt;40m</t>
  </si>
  <si>
    <t>F61</t>
  </si>
  <si>
    <t>dados (F52)</t>
  </si>
  <si>
    <t>F62</t>
  </si>
  <si>
    <t>COMPENSAÇÃO</t>
  </si>
  <si>
    <t>F63</t>
  </si>
  <si>
    <t>dados (F54)</t>
  </si>
  <si>
    <t>F64</t>
  </si>
  <si>
    <t>dados (F55)</t>
  </si>
  <si>
    <t>F65</t>
  </si>
  <si>
    <t>dados (F56)</t>
  </si>
  <si>
    <t>F66</t>
  </si>
  <si>
    <t>dados (F57)+F63*F64*F65</t>
  </si>
  <si>
    <t>F67</t>
  </si>
  <si>
    <t>RESUMO</t>
  </si>
  <si>
    <t>COLCHÃO DE RACHÃO (GEOMÉTRICO) (m³)</t>
  </si>
  <si>
    <t>F68</t>
  </si>
  <si>
    <t>CORTE - SOLO INSERVÍVEL (m³)</t>
  </si>
  <si>
    <t>F69</t>
  </si>
  <si>
    <t>CORTE - PREPARO DO SUBLEITO (m³)</t>
  </si>
  <si>
    <t>F70</t>
  </si>
  <si>
    <t>F30+F40+F50+F60</t>
  </si>
  <si>
    <t>F71</t>
  </si>
  <si>
    <r>
      <t>CORTE - APTO P/ ATERRO</t>
    </r>
    <r>
      <rPr>
        <b/>
        <sz val="8"/>
        <color rgb="FFFF0000"/>
        <rFont val="Arial"/>
        <family val="2"/>
      </rPr>
      <t xml:space="preserve"> (%)                                   SÓ TRONCO</t>
    </r>
  </si>
  <si>
    <t>F72</t>
  </si>
  <si>
    <t>dados (F53)</t>
  </si>
  <si>
    <t>CORTE - APTO P/ ATERRO (m³)</t>
  </si>
  <si>
    <t>F73</t>
  </si>
  <si>
    <t>F72*F60</t>
  </si>
  <si>
    <t>ATERRO  (GEOMÉTRICO) (m³)</t>
  </si>
  <si>
    <t>F74</t>
  </si>
  <si>
    <t>F26+F35+F45+F55+F66</t>
  </si>
  <si>
    <t>F75</t>
  </si>
  <si>
    <t>somatório dos cortes aptos - 25%</t>
  </si>
  <si>
    <t>F76</t>
  </si>
  <si>
    <t>total aterro empolado - corte apto</t>
  </si>
  <si>
    <r>
      <t xml:space="preserve">TRANSPORTE DA TERRAPLENAGEM
</t>
    </r>
    <r>
      <rPr>
        <b/>
        <sz val="8"/>
        <color rgb="FFFF0000"/>
        <rFont val="Arial"/>
        <family val="2"/>
      </rPr>
      <t>(exclusive limpeza)</t>
    </r>
  </si>
  <si>
    <t>RACHÃO / BICA  (m³)</t>
  </si>
  <si>
    <t>F77</t>
  </si>
  <si>
    <t>F78</t>
  </si>
  <si>
    <t>(F11+F70+F69+F71)-F73</t>
  </si>
  <si>
    <t>COMPENSAÇÃO (TRONCO) (PISTAxDEPÓSITOxPISTA) (m³)</t>
  </si>
  <si>
    <t>F79</t>
  </si>
  <si>
    <t>JAZIDA (m³)</t>
  </si>
  <si>
    <t>F80</t>
  </si>
  <si>
    <t>PLANILHA DE QUANTIDADES DE SERVIÇOS DA PAVIMENTAÇÃO
PROJETO DE ENGENHARIA</t>
  </si>
  <si>
    <t>REGULARIZAÇÃO</t>
  </si>
  <si>
    <t>PLANILHA DE QUANTIDADES DE SERVIÇOS COMPLEMENTARES
PROJETO DE ENGENHARIA</t>
  </si>
  <si>
    <t>25 Mpa</t>
  </si>
  <si>
    <t>MEIOS-FIOS (m)</t>
  </si>
  <si>
    <t>COM SARJETA</t>
  </si>
  <si>
    <t>GUIA (meio-fio sem sarjeta)</t>
  </si>
  <si>
    <t>GUIA PARA CANTEIRO</t>
  </si>
  <si>
    <t>GUIA ESPECIAL                                (para rotatórias e ilhas)</t>
  </si>
  <si>
    <t>TENTO         (m)</t>
  </si>
  <si>
    <t>PISO GRAMA</t>
  </si>
  <si>
    <t>EXTENSÃO (m) (A)</t>
  </si>
  <si>
    <t>LARGURA (m) (A)</t>
  </si>
  <si>
    <t>EXTENSÃO (m) (B)</t>
  </si>
  <si>
    <t>LARGURA (m) (B)</t>
  </si>
  <si>
    <t>F10*F11+F12*F13</t>
  </si>
  <si>
    <t>F15*F16+F17*F18</t>
  </si>
  <si>
    <t>PREPARO MANUAL DO TERRENO</t>
  </si>
  <si>
    <t>F20*F21+F22*F23</t>
  </si>
  <si>
    <t>REGULARIZAÇÃO COM MOTONIVELADORA</t>
  </si>
  <si>
    <t>F25*F26+F27*F28</t>
  </si>
  <si>
    <t>CONCRETO 15MPa</t>
  </si>
  <si>
    <t>F30*F31*F32</t>
  </si>
  <si>
    <t>CONCRETO 25MPa</t>
  </si>
  <si>
    <t>F34*F35*F36</t>
  </si>
  <si>
    <t>FÔRMA</t>
  </si>
  <si>
    <t>F38*F39</t>
  </si>
  <si>
    <t>AÇO (kg)</t>
  </si>
  <si>
    <t>CA-60 Ø 5.0mm (0,154 kg/m)</t>
  </si>
  <si>
    <t>CA-50 Ø 6.3mm (0,245kg/m)</t>
  </si>
  <si>
    <t>CA-50 Ø 8.0mm (0,395kg/m)</t>
  </si>
  <si>
    <t>CA-50 Ø 10.0mm (0,617kg/m)</t>
  </si>
  <si>
    <t>TUBO DE AÇO Ø 2" (m)</t>
  </si>
  <si>
    <t>DEFENSA METÁLICA SIMPLES (m)</t>
  </si>
  <si>
    <t>DUPLA</t>
  </si>
  <si>
    <t>LIMPA-RODAS</t>
  </si>
  <si>
    <t>RAIO REGULARIZAÇÃO</t>
  </si>
  <si>
    <t>QUANTIDADE DE RAIOS (un)</t>
  </si>
  <si>
    <t>ÁREA UNITÁRIA DO RAIO  (m²)</t>
  </si>
  <si>
    <t>ÁREA TOTAL (m²)</t>
  </si>
  <si>
    <t>RAIO SUB-BASE</t>
  </si>
  <si>
    <t>VOLUME TOTAL (m³)</t>
  </si>
  <si>
    <t>RAIO BASE</t>
  </si>
  <si>
    <t>ÁREA UNITÁRIA DO RAIO (m²)</t>
  </si>
  <si>
    <t>RAIO IMPRIMAÇÃO</t>
  </si>
  <si>
    <t>QUANTIDADE DE RAIOS  (un)</t>
  </si>
  <si>
    <t>SUBSTITUIÇÃO DE SOLO POR MATERIAL DE ATERRO (REPOSIÇÃO) (LEMBRAR DO COLCHÃO DE PEDRA)</t>
  </si>
  <si>
    <t>PLANILHA DE CUBAÇÃO (m³)</t>
  </si>
  <si>
    <t>CORTE</t>
  </si>
  <si>
    <t>ATERRO</t>
  </si>
  <si>
    <t>RETORNO E
LIMPA-RODAS</t>
  </si>
  <si>
    <t>LARGURA PLATAFORMA (m)</t>
  </si>
  <si>
    <t>SE(F51&gt;0;0;+SE(F5=0;0;SE(F5="DUPLA";F6+2*0,52;F6+0,52+0,22)))</t>
  </si>
  <si>
    <r>
      <t>CAMADA ESPESSA</t>
    </r>
    <r>
      <rPr>
        <b/>
        <sz val="8"/>
        <color rgb="FFFF0000"/>
        <rFont val="Arial"/>
        <family val="2"/>
      </rPr>
      <t xml:space="preserve"> h&gt;40cm</t>
    </r>
    <r>
      <rPr>
        <sz val="8"/>
        <rFont val="Arial"/>
        <family val="2"/>
      </rPr>
      <t xml:space="preserve"> (m³)</t>
    </r>
  </si>
  <si>
    <t>DESTINO P/ COMPENSAÇÃO (%)</t>
  </si>
  <si>
    <t>EXTENSÕES ESTIMADAS</t>
  </si>
  <si>
    <t>MEIO-FIO COM SARJETA (m)</t>
  </si>
  <si>
    <t>SE(F60+F58=0;F2*SE(F5="dupla";2;1);0)</t>
  </si>
  <si>
    <t>MEIO-FIO (GUIA) (m)</t>
  </si>
  <si>
    <t>SE(F60=0;F2*SE(F5="dupla";0;1);0)</t>
  </si>
  <si>
    <t>TENTO (m)</t>
  </si>
  <si>
    <t>GUIA PARA CANTEIRO (m)</t>
  </si>
  <si>
    <t>MEIO-FIO ROTATÓRIA (m)</t>
  </si>
  <si>
    <t>SE(F5=0;0;SE(F5="DUPLA";F6+2*0,52;F6+0,52))</t>
  </si>
  <si>
    <t>SE(F65=0;F72*F71+F66*0,52+F67*0,22;F65+F60*0,52+F61*0,22)</t>
  </si>
  <si>
    <t>ÁREA TOTAL COM RAIOS (m²)</t>
  </si>
  <si>
    <t>SUB-BASE (CASCALHO)</t>
  </si>
  <si>
    <t>VOLUME TOTAL COM RAIOS (m³)</t>
  </si>
  <si>
    <t xml:space="preserve">ESCAVAÇÃO </t>
  </si>
  <si>
    <t>CARGA</t>
  </si>
  <si>
    <t>ESPALHAMENTO</t>
  </si>
  <si>
    <t>COMPACTAÇÃO</t>
  </si>
  <si>
    <t>F86</t>
  </si>
  <si>
    <t>dados (rosa: alerta que há mais de um tipo de capa)</t>
  </si>
  <si>
    <t>SE(F5=0;0;SE(F5="DUPLA";F6+2*0,47;F6+0,47+0,17))</t>
  </si>
  <si>
    <t>SE(F65=0;F72*F71+F66*0,47+F67*0,17;F65+F60*0,47+F61*0,17)</t>
  </si>
  <si>
    <t>VOLUME  TOTAL COM RAIOS (m³)</t>
  </si>
  <si>
    <t>BRITA (%)</t>
  </si>
  <si>
    <t>F88</t>
  </si>
  <si>
    <t>dados (azul: alerta para digitar espessura CBUQ)</t>
  </si>
  <si>
    <t>F81</t>
  </si>
  <si>
    <t>F82</t>
  </si>
  <si>
    <t>TOTAL (m²)</t>
  </si>
  <si>
    <t>F83</t>
  </si>
  <si>
    <t>F84</t>
  </si>
  <si>
    <t>CAPA</t>
  </si>
  <si>
    <r>
      <t>CAP 50-70</t>
    </r>
    <r>
      <rPr>
        <b/>
        <sz val="8"/>
        <color rgb="FFFF0000"/>
        <rFont val="Arial"/>
        <family val="2"/>
      </rPr>
      <t xml:space="preserve"> (SIM)</t>
    </r>
  </si>
  <si>
    <t>SIM</t>
  </si>
  <si>
    <r>
      <t xml:space="preserve">CBUQ ESPESSURA </t>
    </r>
    <r>
      <rPr>
        <sz val="8"/>
        <color rgb="FFFF0000"/>
        <rFont val="Arial"/>
        <family val="2"/>
      </rPr>
      <t>(m)</t>
    </r>
  </si>
  <si>
    <t>VOLUME TOTAL CBUQ (m³)</t>
  </si>
  <si>
    <t>F89</t>
  </si>
  <si>
    <t>F90</t>
  </si>
  <si>
    <t>F91</t>
  </si>
  <si>
    <t>F92</t>
  </si>
  <si>
    <t>F93</t>
  </si>
  <si>
    <t>F94</t>
  </si>
  <si>
    <t>F95</t>
  </si>
  <si>
    <t>dados (considerar 50% de grado qunado houver piso grama)</t>
  </si>
  <si>
    <t>F96</t>
  </si>
  <si>
    <t>F97</t>
  </si>
  <si>
    <t>F98</t>
  </si>
  <si>
    <t>F99</t>
  </si>
  <si>
    <t>F100</t>
  </si>
  <si>
    <t>F101</t>
  </si>
  <si>
    <t>F102</t>
  </si>
  <si>
    <t>F103</t>
  </si>
  <si>
    <t>F104</t>
  </si>
  <si>
    <t>DEFENSA (m)</t>
  </si>
  <si>
    <t>F105</t>
  </si>
  <si>
    <t xml:space="preserve">    ASFALTO DILUÍDO (0,0013T/m²  )                                  </t>
  </si>
  <si>
    <t>IMPLANTAÇÃO ASFÁLTICA -PAVIMENTAÇÃO</t>
  </si>
  <si>
    <t>RUA JOÃO MÁRCIO F. TERRA ( limpa-roda)</t>
  </si>
  <si>
    <t>CORTE CONTRAÇÃO                             (CORTE - 30%) (m³)</t>
  </si>
  <si>
    <t>JAZIDA (EMPOLADO30%) (m³)</t>
  </si>
  <si>
    <t>TRANSPORTE -DMT (30,00 KM)</t>
  </si>
  <si>
    <t>CBUQ (m3)</t>
  </si>
  <si>
    <t>MICRODRENAGEM - BOCA DE DRAGÃO</t>
  </si>
  <si>
    <t>05.01.01</t>
  </si>
  <si>
    <t>05.02.01</t>
  </si>
  <si>
    <t>05.02.02</t>
  </si>
  <si>
    <t>05.02.03</t>
  </si>
  <si>
    <t>05.02.04</t>
  </si>
  <si>
    <t>05.02.05</t>
  </si>
  <si>
    <t>05.02.06</t>
  </si>
  <si>
    <t>05.02.07</t>
  </si>
  <si>
    <t>05.02.08</t>
  </si>
  <si>
    <t>05.02.09</t>
  </si>
  <si>
    <t>05.02.10</t>
  </si>
  <si>
    <t>05.02.11</t>
  </si>
  <si>
    <t>05.02.12</t>
  </si>
  <si>
    <t>05.02.13</t>
  </si>
  <si>
    <t>05.02.14</t>
  </si>
  <si>
    <t>05.02.15</t>
  </si>
  <si>
    <t>05.03.01</t>
  </si>
  <si>
    <t>05.03.02</t>
  </si>
  <si>
    <t>05.03.03</t>
  </si>
  <si>
    <t>05.03.04</t>
  </si>
  <si>
    <t>05.03.05</t>
  </si>
  <si>
    <t>05.03.06</t>
  </si>
  <si>
    <t>05.03.07</t>
  </si>
  <si>
    <t>05.03.08</t>
  </si>
  <si>
    <t>05.03.09</t>
  </si>
  <si>
    <t>05.03.10</t>
  </si>
  <si>
    <t>05.03.11</t>
  </si>
  <si>
    <t>05.03.12</t>
  </si>
  <si>
    <t>05.03.13</t>
  </si>
  <si>
    <t>05.03.14</t>
  </si>
  <si>
    <t xml:space="preserve">IMPLANTAÇÃO ASFÁLTICA </t>
  </si>
  <si>
    <t>07.01.01</t>
  </si>
  <si>
    <t>07.01.02</t>
  </si>
  <si>
    <t>07.01.03</t>
  </si>
  <si>
    <t>07.02.01</t>
  </si>
  <si>
    <t>07.02.02</t>
  </si>
  <si>
    <t>07.02.03</t>
  </si>
  <si>
    <t>07.02.04</t>
  </si>
  <si>
    <t>07.02.05</t>
  </si>
  <si>
    <t>07.02.06</t>
  </si>
  <si>
    <t>07.02.07</t>
  </si>
  <si>
    <t>07.02.08</t>
  </si>
  <si>
    <t>09.05</t>
  </si>
  <si>
    <t xml:space="preserve">!EM PROCESSO DE DESATIVACAO! CHAPA DE MADEIRA COMPENSADA DE PINUS, VIROLA OU EQUIVALENTE, DE *2,2 X 1,6* M, E = 6 MM                                                                                                                                                                                                                                                                                                                                                                                      </t>
  </si>
  <si>
    <t>19,91</t>
  </si>
  <si>
    <t xml:space="preserve">!EM PROCESSO DE DESATIVACAO! CHAPA DE MADEIRA COMPENSADA PLASTIFICADA PARA FORMA DE CONCRETO, DE 2,20 x 1,10 M, E = 6 MM                                                                                                                                                                                                                                                                                                                                                                                  </t>
  </si>
  <si>
    <t>48,66</t>
  </si>
  <si>
    <t xml:space="preserve">!EM PROCESSO DE DESATIVACAO! CHAPA DE MADEIRA COMPENSADA PLASTIFICADA PARA FORMA DE CONCRETO, DE 2,20 X 1,10 m, E = 14 MM                                                                                                                                                                                                                                                                                                                                                                                 </t>
  </si>
  <si>
    <t>86,02</t>
  </si>
  <si>
    <t xml:space="preserve">!EM PROCESSO DE DESATIVACAO! CHAPA DE MADEIRA COMPENSADA PLASTIFICADA PARA FORMA DE CONCRETO, DE 2,20 X 1,10 M, E = 20 MM                                                                                                                                                                                                                                                                                                                                                                                 </t>
  </si>
  <si>
    <t>122,67</t>
  </si>
  <si>
    <t xml:space="preserve">!EM PROCESSO DE DESATIVACAO! CHAPA DE MADEIRA COMPENSADA RESINADA PARA FORMA DE CONCRETO, DE *2,2 X 1,1* M, E = 10 MM                                                                                                                                                                                                                                                                                                                                                                                     </t>
  </si>
  <si>
    <t>58,15</t>
  </si>
  <si>
    <t xml:space="preserve">!EM PROCESSO DE DESATIVACAO! CHAPA DE MADEIRA COMPENSADA RESINADA PARA FORMA DE CONCRETO, DE *2,2 X 1,1* M, E = 20 MM                                                                                                                                                                                                                                                                                                                                                                                     </t>
  </si>
  <si>
    <t xml:space="preserve">!EM PROCESSO DE DESATIVACAO! CHAPA DE MADEIRA COMPENSADA RESINADA PARA FORMA DE CONCRETO, DE *2,2 X 1,1* M, E = 6 MM                                                                                                                                                                                                                                                                                                                                                                                      </t>
  </si>
  <si>
    <t xml:space="preserve">!EM PROCESSO DE DESATIVACAO! DOBRADICA EM ACO/FERRO, 3" X 2 1/2", E= 1,2 A 1,8 MM, SEM ANEL,  CROMADO OU ZINCADO, TAMPA BOLA, COM PARAFUSOS                                                                                                                                                                                                                                                                                                                                                               </t>
  </si>
  <si>
    <t xml:space="preserve">!EM PROCESSO DE DESATIVACAO! FUNDO SINTETICO NIVELADOR BRANCO FOSCO PARA MADEIRA                                                                                                                                                                                                                                                                                                                                                                                                                          </t>
  </si>
  <si>
    <t>78,97</t>
  </si>
  <si>
    <t xml:space="preserve">!EM PROCESSO DE DESATIVACAO! HASTE DE ATERRAMENTO EM ACO COM 3,00 M DE COMPRIMENTO E DN = 3/4", REVESTIDA COM BAIXA CAMADA DE COBRE, SEM CONECTOR                                                                                                                                                                                                                                                                                                                                                         </t>
  </si>
  <si>
    <t>81,71</t>
  </si>
  <si>
    <t xml:space="preserve">!EM PROCESSO DE DESATIVACAO! HASTE DE ATERRAMENTO EM ACO COM 3,00 M DE COMPRIMENTO E DN = 5/8", REVESTIDA COM BAIXA CAMADA DE COBRE, COM CONECTOR TIPO GRAMPO                                                                                                                                                                                                                                                                                                                                             </t>
  </si>
  <si>
    <t xml:space="preserve">!EM PROCESSO DE DESATIVACAO! HASTE DE ATERRAMENTO EM ACO COM 3,00 M DE COMPRIMENTO E DN = 5/8", REVESTIDA COM BAIXA CAMADA DE COBRE, SEM CONECTOR                                                                                                                                                                                                                                                                                                                                                         </t>
  </si>
  <si>
    <t xml:space="preserve">!EM PROCESSO DE DESATIVACAO! JANELA BASCULANTE, ACO, COM BATENTE/REQUADRO, 60 X 80 CM (SEM VIDROS)                                                                                                                                                                                                                                                                                                                                                                                                        </t>
  </si>
  <si>
    <t>502,03</t>
  </si>
  <si>
    <t xml:space="preserve">!EM PROCESSO DE DESATIVACAO! JANELA DE CORRER, ACO, BATENTE/REQUADRO DE 6 A 14 CM, QUADRICULADA, PINTURA ANTICORROSIVA, SEM VIDRO, BANDEIRA COM BASCULA, 4 FLS, 120  X 150 CM (A X L)                                                                                                                                                                                                                                                                                                                     </t>
  </si>
  <si>
    <t>788,64</t>
  </si>
  <si>
    <t xml:space="preserve">!EM PROCESSO DE DESATIVACAO! LUMINARIA FECHADA P/ ILUMINACAO PUBLICA, TIPO ABL 50/F OU EQUIV, P/ LAMPADA A VAPOR DE MERCURIO 400W                                                                                                                                                                                                                                                                                                                                                                         </t>
  </si>
  <si>
    <t>371,80</t>
  </si>
  <si>
    <t xml:space="preserve">!EM PROCESSO DE DESATIVACAO! MASSA CORRIDA PVA PARA PAREDES INTERNAS                                                                                                                                                                                                                                                                                                                                                                                                                                      </t>
  </si>
  <si>
    <t xml:space="preserve">!EM PROCESSO DE DESATIVACAO! TINTA LATEX PVA PREMIUM, COR BRANCA                                                                                                                                                                                                                                                                                                                                                                                                                                          </t>
  </si>
  <si>
    <t xml:space="preserve">!EM PROCESSO DE DESATIVACAO! VERNIZ POLIURETANO BRILHANTE PARA MADEIRA, SEM FILTRO SOLAR, USO INTERNO E EXTERNO                                                                                                                                                                                                                                                                                                                                                                                           </t>
  </si>
  <si>
    <t>29,61</t>
  </si>
  <si>
    <t xml:space="preserve">!EM PROCESSO DE DESATIVACAO!JANELA DE CORRER, ACO, BATENTE/REQUADRO DE 6 A 14 CM,  COM DIVISAO HORIZ , PINT ANTICORROSIVA, SEM VIDRO, BANDEIRA COM BASCULA, 4 FLS, 120  X 150 CM (A X L)                                                                                                                                                                                                                                                                                                                  </t>
  </si>
  <si>
    <t>1.131,62</t>
  </si>
  <si>
    <t xml:space="preserve">!EM PROCESSO DE DESATIVACAO!MASSA A OLEO PARA MADEIRA                                                                                                                                                                                                                                                                                                                                                                                                                                                     </t>
  </si>
  <si>
    <t xml:space="preserve">!EM PROCESSO DE DESATIVACAO!MASSA ACRILICA PARA PAREDES INTERIOR/EXTERIOR                                                                                                                                                                                                                                                                                                                                                                                                                                 </t>
  </si>
  <si>
    <t>32,01</t>
  </si>
  <si>
    <t xml:space="preserve">!EM PROCESSO DESATIVACAO! ELETRODUTO EM ACO GALVANIZADO ELETROLITICO, LEVE, DIAMETRO 1", PAREDE DE 0,90 MM                                                                                                                                                                                                                                                                                                                                                                                                </t>
  </si>
  <si>
    <t xml:space="preserve">!EM PROCESSO DESATIVACAO! ELETRODUTO EM ACO GALVANIZADO ELETROLITICO, LEVE, DIAMETRO 3/4", PAREDE DE 0,90 MM                                                                                                                                                                                                                                                                                                                                                                                              </t>
  </si>
  <si>
    <t xml:space="preserve">!EM PROCESSO DESATIVACAO! ELETRODUTO EM ACO GALVANIZADO ELETROLITICO, SEMI-PESADO, DIAMETRO 1 1/2", PAREDE DE 1,20 MM                                                                                                                                                                                                                                                                                                                                                                                     </t>
  </si>
  <si>
    <t xml:space="preserve">!EM PROCESSO DESATIVACAO! ELETRODUTO EM ACO GALVANIZADO ELETROLITICO, SEMI-PESADO, DIAMETRO 1 1/4", PAREDE DE 1,20 MM                                                                                                                                                                                                                                                                                                                                                                                     </t>
  </si>
  <si>
    <t xml:space="preserve">ABERTURA PARA ENCAIXE DE CUBA OU LAVATORIO EM BANCADA DE MARMORE/ GRANITO OU OUTRO TIPO DE PEDRA NATURAL                                                                                                                                                                                                                                                                                                                                                                                                  </t>
  </si>
  <si>
    <t>159,92</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</si>
  <si>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</si>
  <si>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</si>
  <si>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</si>
  <si>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</si>
  <si>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</si>
  <si>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</si>
  <si>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</si>
  <si>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</si>
  <si>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</si>
  <si>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</si>
  <si>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</si>
  <si>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</si>
  <si>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</si>
  <si>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</si>
  <si>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</si>
  <si>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</si>
  <si>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</si>
  <si>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</si>
  <si>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</si>
  <si>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</si>
  <si>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</si>
  <si>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</si>
  <si>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</si>
  <si>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</si>
  <si>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</si>
  <si>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</si>
  <si>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</si>
  <si>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</si>
  <si>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</si>
  <si>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</si>
  <si>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</si>
  <si>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</si>
  <si>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</si>
  <si>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</si>
  <si>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</si>
  <si>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</si>
  <si>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</si>
  <si>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</si>
  <si>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</si>
  <si>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</si>
  <si>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</si>
  <si>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</si>
  <si>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22,08</t>
  </si>
  <si>
    <t xml:space="preserve">ACABAMENTO SIMPLES/CONVENCIONAL PARA FORRO PVC, TIPO "U" OU "C", COR BRANCA, COMPRIMENTO 6 M                                                                                                                                                                                                                                                                                                                                                                                                              </t>
  </si>
  <si>
    <t xml:space="preserve">ACESSORIO DE LIGACAO NAO ELETRICO PARA CARGAS EXPLOSIVAS, TUBO DE 6 M                                                                                                                                                                                                                                                                                                                                                                                                                                     </t>
  </si>
  <si>
    <t>93,16</t>
  </si>
  <si>
    <t xml:space="preserve">ACESSORIO INICIADOR NAO ELETRICO, TUBO DE 6 M, TEMPO DE RETARDO DE *160* MS                                                                                                                                                                                                                                                                                                                                                                                                                               </t>
  </si>
  <si>
    <t>86,71</t>
  </si>
  <si>
    <t xml:space="preserve">ACETILENO (RECARGA PARA CILINDRO DE CONJUNTO OXICORTE GRANDE)                                                                                                                                                                                                                                                                                                                                                                                                                                             </t>
  </si>
  <si>
    <t xml:space="preserve">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</si>
  <si>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</si>
  <si>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</si>
  <si>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</si>
  <si>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</si>
  <si>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</si>
  <si>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</si>
  <si>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</si>
  <si>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</si>
  <si>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</si>
  <si>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</si>
  <si>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</si>
  <si>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</si>
  <si>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13,01</t>
  </si>
  <si>
    <t xml:space="preserve">ACO CA-50, 6,3 MM, DOBRADO E CORTADO                                                                                                                                                                                                                                                                                                                                                                                                                                                                      </t>
  </si>
  <si>
    <t xml:space="preserve">ACO CA-50, 6,3 MM, VERGALHAO                                                                                                                                                                                                                                                                                                                                                                                                                                                                              </t>
  </si>
  <si>
    <t xml:space="preserve">ACO CA-50, 8,0 MM, VERGALHAO                                                                                                                                                                                                                                                                                                                                                                                                                                                                              </t>
  </si>
  <si>
    <t>12,58</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</si>
  <si>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</si>
  <si>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</si>
  <si>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</si>
  <si>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</si>
  <si>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</si>
  <si>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</si>
  <si>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</si>
  <si>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</si>
  <si>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</si>
  <si>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</si>
  <si>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</si>
  <si>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</si>
  <si>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</si>
  <si>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PVC PARA SIFAO METALICO, SOLDAVEL, COM ANEL BORRACHA (JE), 40 MM X 1 1/2"                                                                                                                                                                                                                                                                                                                                                                                                                       </t>
  </si>
  <si>
    <t xml:space="preserve">ADAPTADOR PVC PARA SIFAO, ROSCAVEL, 40 MM X 1 1/4"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</si>
  <si>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</si>
  <si>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</si>
  <si>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</si>
  <si>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SOLDAVEL CURTO COM BOLSA E ROSCA, 110 MM X 4", PARA AGUA FRIA                                                                                                                                                                                                                                                                                                                                                                                                                               </t>
  </si>
  <si>
    <t>65,44</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</si>
  <si>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</si>
  <si>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</si>
  <si>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</si>
  <si>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</si>
  <si>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</si>
  <si>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4,98</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</si>
  <si>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</si>
  <si>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</si>
  <si>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</si>
  <si>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</si>
  <si>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</si>
  <si>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</si>
  <si>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</si>
  <si>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</si>
  <si>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</si>
  <si>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</si>
  <si>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</si>
  <si>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</si>
  <si>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493,80</t>
  </si>
  <si>
    <t xml:space="preserve">ADAPTADOR PVC SOLDAVEL, COM FLANGES LIVRES, 25 MM X 3/4", PARA CAIXA D' AGUA                                                                                                                                                                                                                                                                                                                                                                                                                              </t>
  </si>
  <si>
    <t xml:space="preserve">ADAPTADOR PVC SOLDAVEL, COM FLANGES LIVRES, 32 MM X 1", PARA CAIXA D' AGUA                                                                                                                                                                                                                                                                                                                                                                                                                                </t>
  </si>
  <si>
    <t xml:space="preserve">ADAPTADOR PVC SOLDAVEL, COM FLANGES LIVRES, 40 MM X 1  1/4", PARA CAIXA D' AGUA                                                                                                                                                                                                                                                                                                                                                                                                                           </t>
  </si>
  <si>
    <t>51,15</t>
  </si>
  <si>
    <t xml:space="preserve">ADAPTADOR PVC SOLDAVEL, COM FLANGES LIVRES, 50 MM X 1  1/2", PARA CAIXA D' AGUA                                                                                                                                                                                                                                                                                                                                                                                                                           </t>
  </si>
  <si>
    <t xml:space="preserve">ADAPTADOR PVC SOLDAVEL, COM FLANGES LIVRES, 60 MM X 2", PARA CAIXA D' AGUA                                                                                                                                                                                                                                                                                                                                                                                                                                </t>
  </si>
  <si>
    <t>78,47</t>
  </si>
  <si>
    <t xml:space="preserve">ADAPTADOR PVC SOLDAVEL, COM FLANGES LIVRES, 75 MM X 2  1/2", PARA CAIXA D' AGUA                                                                                                                                                                                                                                                                                                                                                                                                                           </t>
  </si>
  <si>
    <t>250,61</t>
  </si>
  <si>
    <t xml:space="preserve">ADAPTADOR PVC SOLDAVEL, COM FLANGES LIVRES, 85 MM X 3", PARA CAIXA D' AGUA                                                                                                                                                                                                                                                                                                                                                                                                                                </t>
  </si>
  <si>
    <t>349,87</t>
  </si>
  <si>
    <t xml:space="preserve">ADAPTADOR PVC SOLDAVEL, LONGO, COM FLANGE LIVRE,  110 MM X 4", PARA CAIXA D' AGUA                                                                                                                                                                                                                                                                                                                                                                                                                         </t>
  </si>
  <si>
    <t>531,51</t>
  </si>
  <si>
    <t xml:space="preserve">ADAPTADOR PVC SOLDAVEL, LONGO, COM FLANGE LIVRE,  25 MM X 3/4", PARA CAIXA D' AGUA                                                                                                                                                                                                                                                                                                                                                                                                                        </t>
  </si>
  <si>
    <t>25,26</t>
  </si>
  <si>
    <t xml:space="preserve">ADAPTADOR PVC SOLDAVEL, LONGO, COM FLANGE LIVRE,  32 MM X 1", PARA CAIXA D' AGUA                                                                                                                                                                                                                                                                                                                                                                                                                          </t>
  </si>
  <si>
    <t xml:space="preserve">ADAPTADOR PVC SOLDAVEL, LONGO, COM FLANGE LIVRE,  40 MM X 1 1/4", PARA CAIXA D' AGUA                                                                                                                                                                                                                                                                                                                                                                                                                      </t>
  </si>
  <si>
    <t xml:space="preserve">ADAPTADOR PVC SOLDAVEL, LONGO, COM FLANGE LIVRE,  50 MM X 1 1/2", PARA CAIXA D' AGUA                                                                                                                                                                                                                                                                                                                                                                                                                      </t>
  </si>
  <si>
    <t xml:space="preserve">ADAPTADOR PVC SOLDAVEL, LONGO, COM FLANGE LIVRE,  60 MM X 2", PARA CAIXA D' AGUA                                                                                                                                                                                                                                                                                                                                                                                                                          </t>
  </si>
  <si>
    <t xml:space="preserve">ADAPTADOR PVC SOLDAVEL, LONGO, COM FLANGE LIVRE,  75 MM X 2 1/2", PARA CAIXA D' AGUA                                                                                                                                                                                                                                                                                                                                                                                                                      </t>
  </si>
  <si>
    <t>317,13</t>
  </si>
  <si>
    <t xml:space="preserve">ADAPTADOR PVC SOLDAVEL, LONGO, COM FLANGE LIVRE,  85 MM X 3", PARA CAIXA D' AGUA                                                                                                                                                                                                                                                                                                                                                                                                                          </t>
  </si>
  <si>
    <t>371,28</t>
  </si>
  <si>
    <t xml:space="preserve">ADAPTADOR PVC, COM REGISTRO, PARA PEAD, 20 MM X 3/4", PARA LIGACAO PREDIAL DE AGUA                                                                                                                                                                                                                                                                                                                                                                                                                        </t>
  </si>
  <si>
    <t xml:space="preserve">ADAPTADOR PVC, ROSCAVEL, COM FLANGES E ANEL DE VEDACAO, 1 1/2", PARA CAIXA D'AGUA                                                                                                                                                                                                                                                                                                                                                                                                                         </t>
  </si>
  <si>
    <t>49,94</t>
  </si>
  <si>
    <t xml:space="preserve">ADAPTADOR PVC, ROSCAVEL, COM FLANGES E ANEL DE VEDACAO, 1 1/4", PARA CAIXA D' AGUA                                                                                                                                                                                                                                                                                                                                                                                                                        </t>
  </si>
  <si>
    <t xml:space="preserve">ADAPTADOR PVC, ROSCAVEL, COM FLANGES E ANEL DE VEDACAO, 2", PARA CAIXA D' AGUA                                                                                                                                                                                                                                                                                                                                                                                                                            </t>
  </si>
  <si>
    <t>60,61</t>
  </si>
  <si>
    <t xml:space="preserve">ADAPTADOR PVC, ROSCAVEL, PARA VALVULA PIA OU LAVATORIO, 40 MM                                                                                                                                                                                                                                                                                                                                                                                                                                             </t>
  </si>
  <si>
    <t xml:space="preserve">ADAPTADOR, CPVC, SOLDAVEL, 15 MM, PARA AGUA QUENTE                                                                                                                                                                                                                                                                                                                                                                                                                                                        </t>
  </si>
  <si>
    <t xml:space="preserve">ADAPTADOR, CPVC, SOLDAVEL, 22 MM, PARA AGUA QUENTE                                                                                                                                                                                                                                                                                                                                                                                                                                                        </t>
  </si>
  <si>
    <t xml:space="preserve">ADAPTADOR, EM LATAO, ENGATE RAPIDO 2 1/2" X ROSCA INTERNA 5 FIOS 2 1/2",  PARA INSTALACAO PREDIAL DE COMBATE A INCENDIO                                                                                                                                                                                                                                                                                                                                                                                   </t>
  </si>
  <si>
    <t>72,28</t>
  </si>
  <si>
    <t xml:space="preserve">ADAPTADOR, EM LATAO, ENGATE RAPIDO1 1/2" X ROSCA INTERNA 5 FIOS 2 1/2",  PARA INSTALACAO PREDIAL DE COMBATE A INCENDIO                                                                                                                                                                                                                                                                                                                                                                                    </t>
  </si>
  <si>
    <t>56,57</t>
  </si>
  <si>
    <t xml:space="preserve">ADAPTADOR, PVC PBA,  BOLSA/ROSCA, JE, DN 75 / DE  85 MM                                                                                                                                                                                                                                                                                                                                                                                                                                                   </t>
  </si>
  <si>
    <t>52,23</t>
  </si>
  <si>
    <t xml:space="preserve">ADAPTADOR, PVC PBA, A BOLSA DEFOFO, JE, DN 100 / DE 110 MM                                                                                                                                                                                                                                                                                                                                                                                                                                                </t>
  </si>
  <si>
    <t xml:space="preserve">ADAPTADOR, PVC PBA, A BOLSA DEFOFO, JE, DN 50 / DE 60 MM                                                                                                                                                                                                                                                                                                                                                                                                                                                  </t>
  </si>
  <si>
    <t>33,19</t>
  </si>
  <si>
    <t xml:space="preserve">ADAPTADOR, PVC PBA, A BOLSA DEFOFO, JE, DN 75 / DE  85 MM                                                                                                                                                                                                                                                                                                                                                                                                                                                 </t>
  </si>
  <si>
    <t>75,25</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</si>
  <si>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</si>
  <si>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</si>
  <si>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</si>
  <si>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</si>
  <si>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59,73</t>
  </si>
  <si>
    <t xml:space="preserve">ADESIVO ACRILICO/COLA DE CONTATO                                                                                                                                                                                                                                                                                                                                                                                                                                                                          </t>
  </si>
  <si>
    <t xml:space="preserve">ADESIVO ESTRUTURAL A BASE DE RESINA EPOXI PARA INJECAO EM TRINCAS, BICOMPONENTE, BAIXA VISCOSIDADE                                                                                                                                                                                                                                                                                                                                                                                                        </t>
  </si>
  <si>
    <t>104,91</t>
  </si>
  <si>
    <t xml:space="preserve">ADESIVO ESTRUTURAL A BASE DE RESINA EPOXI, BICOMPONENTE, FLUIDO                                                                                                                                                                                                                                                                                                                                                                                                                                           </t>
  </si>
  <si>
    <t>37,35</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</si>
  <si>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</si>
  <si>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</si>
  <si>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</si>
  <si>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</si>
  <si>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</si>
  <si>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</si>
  <si>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85,82</t>
  </si>
  <si>
    <t xml:space="preserve">ADESIVO/COLA PARA EPS (ISOPOR) E OUTROS MATERIAIS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</si>
  <si>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</si>
  <si>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</si>
  <si>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</si>
  <si>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</si>
  <si>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</si>
  <si>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</si>
  <si>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</si>
  <si>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</si>
  <si>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</si>
  <si>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</si>
  <si>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3.128,06</t>
  </si>
  <si>
    <t xml:space="preserve">ADUELA/ GALERIA PRE-MOLDADA DE CONCRETO ARMADO, SECAO RETANGULAR INTERNA DE 2,00 X 2,00 M (L X A), MISULA DE 20 X 20 CM, C = 1,00 M, ESPESSURA MIN = 15 CM, TB-45 E FCK DO CONCRETO = 30 MPA                                                                                                                                                                                                                                                                                                              </t>
  </si>
  <si>
    <t>3.917,98</t>
  </si>
  <si>
    <t xml:space="preserve">ADUELA/ GALERIA PRE-MOLDADA DE CONCRETO ARMADO, SECAO RETANGULAR INTERNA DE 2,50 X 2,50 M (L X A), MISULA DE 20 X 20 CM, C = 1,00 M, ESPESSURA MIN = 15 CM, TB-45 E FCK DO CONCRETO = 30 MPA                                                                                                                                                                                                                                                                                                              </t>
  </si>
  <si>
    <t>5.308,23</t>
  </si>
  <si>
    <t xml:space="preserve">ADUELA/ GALERIA PRE-MOLDADA DE CONCRETO ARMADO, SECAO RETANGULAR INTERNA DE 3,00 X 3,00 M (L X A), MISULA DE 20 X 20 CM, C = 1.00 M, ESPESSURA MIN = 20 CM, TB-45 E FCK DO CONCRETO = 30 MPA                                                                                                                                                                                                                                                                                                              </t>
  </si>
  <si>
    <t>6.295,63</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</si>
  <si>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</si>
  <si>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</si>
  <si>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</si>
  <si>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t>
  </si>
  <si>
    <t xml:space="preserve">AJUDANTE DE ARMADOR (MENSALISTA)                                                                                                                                                                                                                                                                                                                                                                                                                                                                          </t>
  </si>
  <si>
    <t>1.927,87</t>
  </si>
  <si>
    <t xml:space="preserve">AJUDANTE DE ELETRICISTA                                                                                                                                                                                                                                                                                                                                                                                                                                                                                   </t>
  </si>
  <si>
    <t xml:space="preserve">AJUDANTE DE ELETRICISTA (MENSALISTA)                                                                                                                                                                                                                                                                                                                                                                                                                                                                      </t>
  </si>
  <si>
    <t>2.214,70</t>
  </si>
  <si>
    <t xml:space="preserve">AJUDANTE DE ESTRUTURAS METALICAS                                                                                                                                                                                                                                                                                                                                                                                                                                                                          </t>
  </si>
  <si>
    <t xml:space="preserve">AJUDANTE DE ESTRUTURAS METALICAS (MENSALISTA)                                                                                                                                                                                                                                                                                                                                                                                                                                                             </t>
  </si>
  <si>
    <t>2.156,13</t>
  </si>
  <si>
    <t xml:space="preserve">AJUDANTE DE OPERACAO EM GERAL                                                                                                                                                                                                                                                                                                                                                                                                                                                                             </t>
  </si>
  <si>
    <t xml:space="preserve">AJUDANTE DE OPERACAO EM GERAL (MENSALISTA)                                                                                                                                                                                                                                                                                                                                                                                                                                                                </t>
  </si>
  <si>
    <t>1.994,90</t>
  </si>
  <si>
    <t xml:space="preserve">AJUDANTE DE PINTOR                                                                                                                                                                                                                                                                                                                                                                                                                                                                                        </t>
  </si>
  <si>
    <t xml:space="preserve">AJUDANTE DE PINTOR (MENSALISTA)                                                                                                                                                                                                                                                                                                                                                                                                                                                                           </t>
  </si>
  <si>
    <t xml:space="preserve">AJUDANTE DE SERRALHEIRO                                                                                                                                                                                                                                                                                                                                                                                                                                                                                   </t>
  </si>
  <si>
    <t xml:space="preserve">AJUDANTE DE SERRALHEIRO (MENSALISTA)                                                                                                                                                                                                                                                                                                                                                                                                                                                                      </t>
  </si>
  <si>
    <t>2.067,82</t>
  </si>
  <si>
    <t xml:space="preserve">AJUDANTE ESPECIALIZADO                                                                                                                                                                                                                                                                                                                                                                                                                                                                                    </t>
  </si>
  <si>
    <t xml:space="preserve">AJUDANTE ESPECIALIZADO (MENSALISTA)                                                                                                                                                                                                                                                                                                                                                                                                                                                                       </t>
  </si>
  <si>
    <t>2.675,63</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</si>
  <si>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</si>
  <si>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</si>
  <si>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</si>
  <si>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</si>
  <si>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</si>
  <si>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</si>
  <si>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</si>
  <si>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29,51</t>
  </si>
  <si>
    <t xml:space="preserve">ALICATE DE CRIMPAR RJ11, RJ12 E RJ45                                                                                                                                                                                                                                                                                                                                                                                                                                                                      </t>
  </si>
  <si>
    <t>80,52</t>
  </si>
  <si>
    <t xml:space="preserve">ALICATE DE PRESSAO PARA SOLDA DE CHAPA 18 "                                                                                                                                                                                                                                                                                                                                                                                                                                                               </t>
  </si>
  <si>
    <t>86,59</t>
  </si>
  <si>
    <t xml:space="preserve">ALICATE DE PRESSAO 11 " PARA SOLDA, TIPO C                                                                                                                                                                                                                                                                                                                                                                                                                                                                </t>
  </si>
  <si>
    <t>48,72</t>
  </si>
  <si>
    <t xml:space="preserve">ALICATE DE PRESSAO 11 " PARA SOLDA, TIPO U                                                                                                                                                                                                                                                                                                                                                                                                                                                                </t>
  </si>
  <si>
    <t>53,61</t>
  </si>
  <si>
    <t xml:space="preserve">ALICATE PARA ANEIS DE PISTAO, CAPACIDADE 50 A 100 MM                                                                                                                                                                                                                                                                                                                                                                                                                                                      </t>
  </si>
  <si>
    <t>69,62</t>
  </si>
  <si>
    <t xml:space="preserve">ALIMENTACAO - HORISTA (COLETADO CAIXA)                                                                                                                                                                                                                                                                                                                                                                                                                                                                    </t>
  </si>
  <si>
    <t xml:space="preserve">ALIMENTACAO - MENSALISTA (COLETADO CAIXA)                                                                                                                                                                                                                                                                                                                                                                                                                                                                 </t>
  </si>
  <si>
    <t xml:space="preserve">ALISADORA DE CONCRETO COM MOTOR A GASOLINA DE 5,5 HP, PESO COM MOTOR DE 78 KG, 4 PAS                                                                                                                                                                                                                                                                                                                                                                                                                      </t>
  </si>
  <si>
    <t>7.000,00</t>
  </si>
  <si>
    <t xml:space="preserve">ALMOXARIFE                                                                                                                                                                                                                                                                                                                                                                                                                                                                                                </t>
  </si>
  <si>
    <t xml:space="preserve">ALMOXARIFE (MENSALISTA)                                                                                                                                                                                                                                                                                                                                                                                                                                                                                   </t>
  </si>
  <si>
    <t>2.998,98</t>
  </si>
  <si>
    <t xml:space="preserve">ALONGADOR COM TRES ALTURAS, EM TUBO DE ACO CARBONO, PINTURA NO PROCESSO ELETROSTATICO - EQUIPAMENTO DE GINASTICA PARA ACADEMIA AO AR LIVRE / ACADEMIA DA TERCEIRA IDADE - ATI                                                                                                                                                                                                                                                                                                                             </t>
  </si>
  <si>
    <t>1.740,00</t>
  </si>
  <si>
    <t xml:space="preserve">ALUMINIO ANODIZADO                                                                                                                                                                                                                                                                                                                                                                                                                                                                                        </t>
  </si>
  <si>
    <t xml:space="preserve">ANEL BORRACHA DN 100 MM, PARA TUBO SERIE REFORCADA ESGOTO PREDIAL                                                                                                                                                                                                                                                                                                                                                                                                                                         </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</si>
  <si>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</si>
  <si>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</si>
  <si>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</si>
  <si>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</si>
  <si>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</si>
  <si>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</si>
  <si>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</si>
  <si>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</si>
  <si>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</si>
  <si>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</si>
  <si>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</si>
  <si>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DEFOFO, DN 250 MM (NBR 7665)                                                                                                                                                                                                                                                                                                                                                                                                                                                 </t>
  </si>
  <si>
    <t>137,12</t>
  </si>
  <si>
    <t xml:space="preserve">ANEL BORRACHA, PARA TUBO PVC DEFOFO, DN 300 MM (NBR 7665)                                                                                                                                                                                                                                                                                                                                                                                                                                                 </t>
  </si>
  <si>
    <t>210,62</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</si>
  <si>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</si>
  <si>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</si>
  <si>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</si>
  <si>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</si>
  <si>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</si>
  <si>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</si>
  <si>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87,89</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</si>
  <si>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</si>
  <si>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</si>
  <si>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</si>
  <si>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</si>
  <si>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</si>
  <si>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45,16</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</si>
  <si>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</si>
  <si>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</si>
  <si>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</si>
  <si>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</si>
  <si>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</si>
  <si>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COM FUNDO, PARA FOSSA E POCO 1,50 X *0,50* M                                                                                                                                                                                                                                                                                                                                                                                                                                      </t>
  </si>
  <si>
    <t>580,33</t>
  </si>
  <si>
    <t xml:space="preserve">ANEL DE CONCRETO ARMADO COM FUNDO, PARA FOSSA E POCO 2,00 X *0,50* M                                                                                                                                                                                                                                                                                                                                                                                                                                      </t>
  </si>
  <si>
    <t>914,72</t>
  </si>
  <si>
    <t xml:space="preserve">ANEL DE CONCRETO ARMADO COM FUNDO, PARA FOSSA E POCO 2,50 X *0,50* M                                                                                                                                                                                                                                                                                                                                                                                                                                      </t>
  </si>
  <si>
    <t>1.284,40</t>
  </si>
  <si>
    <t xml:space="preserve">ANEL DE CONCRETO ARMADO, COM FUROS/DRENO PARA SUMIDOURO, D = 0,80 M, H = 0,50 M                                                                                                                                                                                                                                                                                                                                                                                                                           </t>
  </si>
  <si>
    <t>120,06</t>
  </si>
  <si>
    <t xml:space="preserve">ANEL DE CONCRETO ARMADO, COM FUROS/DRENO PARA SUMIDOURO, D = 1,00 M, H = 0,50M                                                                                                                                                                                                                                                                                                                                                                                                                            </t>
  </si>
  <si>
    <t>156,40</t>
  </si>
  <si>
    <t xml:space="preserve">ANEL DE CONCRETO ARMADO, COM FUROS/DRENO PARA SUMIDOURO, D = 1,50 M, H = 0,50 M                                                                                                                                                                                                                                                                                                                                                                                                                           </t>
  </si>
  <si>
    <t>378,36</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</si>
  <si>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</si>
  <si>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</si>
  <si>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</si>
  <si>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</si>
  <si>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106,19</t>
  </si>
  <si>
    <t xml:space="preserve">ANEL DE VEDACAO/JUNTA ELASTICA, H = *16* MM, PARA TUBO DE CONCRETO DN 400 MM                                                                                                                                                                                                                                                                                                                                                                                                                              </t>
  </si>
  <si>
    <t>125,74</t>
  </si>
  <si>
    <t xml:space="preserve">ANEL DE VEDACAO/JUNTA ELASTICA, H = *16* MM, PARA TUBO DE CONCRETO DN 500 MM                                                                                                                                                                                                                                                                                                                                                                                                                              </t>
  </si>
  <si>
    <t>159,41</t>
  </si>
  <si>
    <t xml:space="preserve">ANEL DE VEDACAO/JUNTA ELASTICA, H = *16* MM, PARA TUBO DE CONCRETO DN 600 MM                                                                                                                                                                                                                                                                                                                                                                                                                              </t>
  </si>
  <si>
    <t>195,57</t>
  </si>
  <si>
    <t xml:space="preserve">ANEL DE VEDACAO/JUNTA ELASTICA, H = *18* MM, PARA TUBO DE CONCRETO DN 700 MM                                                                                                                                                                                                                                                                                                                                                                                                                              </t>
  </si>
  <si>
    <t>206,78</t>
  </si>
  <si>
    <t xml:space="preserve">ANEL DE VEDACAO/JUNTA ELASTICA, H = *19* MM, PARA TUBO DE CONCRETO DN 800 MM                                                                                                                                                                                                                                                                                                                                                                                                                              </t>
  </si>
  <si>
    <t>258,17</t>
  </si>
  <si>
    <t xml:space="preserve">ANEL DE VEDACAO/JUNTA ELASTICA, H = *19* MM, PARA TUBO DE CONCRETO DN 900 MM                                                                                                                                                                                                                                                                                                                                                                                                                              </t>
  </si>
  <si>
    <t>242,87</t>
  </si>
  <si>
    <t xml:space="preserve">ANEL DE VEDACAO/JUNTA ELASTICA, H = *21* MM, PARA TUBO DE CONCRETO DN 1000 MM                                                                                                                                                                                                                                                                                                                                                                                                                             </t>
  </si>
  <si>
    <t>300,29</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</si>
  <si>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</si>
  <si>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</si>
  <si>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</si>
  <si>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</si>
  <si>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ANEL EM CONCRETO ARMADO, LISO,  PARA FOSSAS SEPTICAS E SUMIDOUROS, COM FUNDO, DIAMETRO INTERNO DE 1,20 M E ALTURA DE 0,50 M                                                                                                                                                                                                                                                                                                                                                                               </t>
  </si>
  <si>
    <t>486,22</t>
  </si>
  <si>
    <t xml:space="preserve">ANEL EM CONCRETO ARMADO, LISO, PARA FOSSAS SEPTICAS E SUMIDOUROS, COM FUNDO, DIAMETRO INTERNO DE 3,00 M E ALTURA DE 0,50 M                                                                                                                                                                                                                                                                                                                                                                                </t>
  </si>
  <si>
    <t>1.676,99</t>
  </si>
  <si>
    <t xml:space="preserve">ANEL EM CONCRETO ARMADO, LISO, PARA FOSSAS SEPTICAS E SUMIDOUROS, SEM FUNDO, DIAMETRO INTERNO DE 2,00 M E ALTURA DE 0,50 M                                                                                                                                                                                                                                                                                                                                                                                </t>
  </si>
  <si>
    <t>588,10</t>
  </si>
  <si>
    <t xml:space="preserve">ANEL EM CONCRETO ARMADO, LISO, PARA FOSSAS SEPTICAS E SUMIDOUROS, SEM FUNDO, DIAMETRO INTERNO DE 2,50 M E ALTURA DE 0,50 M                                                                                                                                                                                                                                                                                                                                                                                </t>
  </si>
  <si>
    <t>789,91</t>
  </si>
  <si>
    <t xml:space="preserve">ANEL EM CONCRETO ARMADO, LISO, PARA FOSSAS SEPTICAS E SUMIDOUROS, SEM FUNDO, DIAMETRO INTERNO DE 3,00 M E ALTURA DE 0,50 M                                                                                                                                                                                                                                                                                                                                                                                </t>
  </si>
  <si>
    <t>1.105,88</t>
  </si>
  <si>
    <t xml:space="preserve">ANEL EM CONCRETO ARMADO, LISO, PARA POCOS DE INSPECAO, COM FUNDO, DIAMETRO INTERNO DE 0,60 M E ALTURA DE 0,50 M                                                                                                                                                                                                                                                                                                                                                                                           </t>
  </si>
  <si>
    <t>142,18</t>
  </si>
  <si>
    <t xml:space="preserve">ANEL EM CONCRETO ARMADO, LISO, PARA POCOS DE INSPECAO, SEM FUNDO, DIAMETRO INTERNO DE 0,60 M E ALTURA DE 0,20 M                                                                                                                                                                                                                                                                                                                                                                                           </t>
  </si>
  <si>
    <t>66,35</t>
  </si>
  <si>
    <t xml:space="preserve">ANEL EM CONCRETO ARMADO, LISO, PARA POCOS DE INSPECAO, SEM FUNDO, DIAMETRO INTERNO DE 0,60 M E ALTURA DE 0,50 M                                                                                                                                                                                                                                                                                                                                                                                           </t>
  </si>
  <si>
    <t>102,33</t>
  </si>
  <si>
    <t xml:space="preserve">ANEL EM CONCRETO ARMADO, LISO, PARA POCOS DE VISITA, POCOS DE INSPECAO, FOSSAS SEPTICAS E SUMIDOUROS, COM FUNDO, DIAMETRO INTERNO DE 1,20 M E ALTURA DE 0,75 M                                                                                                                                                                                                                                                                                                                                            </t>
  </si>
  <si>
    <t>343,61</t>
  </si>
  <si>
    <t xml:space="preserve">ANEL EM CONCRETO ARMADO, LISO, PARA POCOS DE VISITA, POCOS DE INSPECAO, FOSSAS SEPTICAS E SUMIDOUROS, SEM FUNDO, DIAMETRO INTERNO DE 1,20 M E ALTURA DE 0,50 M                                                                                                                                                                                                                                                                                                                                            </t>
  </si>
  <si>
    <t>245,15</t>
  </si>
  <si>
    <t xml:space="preserve">ANEL EM CONCRETO ARMADO, LISO, PARA POCOS DE VISITAS, POCOS DE INSPECAO, FOSSAS SEPTICAS E SUMIDOUROS, COM FUNDO, DIAMETRO INTERNO DE 0,80 M E ALTURA DE 0,50 M                                                                                                                                                                                                                                                                                                                                           </t>
  </si>
  <si>
    <t>189,57</t>
  </si>
  <si>
    <t xml:space="preserve">ANEL EM CONCRETO ARMADO, LISO, PARA POCOS DE VISITAS, POCOS DE INSPECAO, FOSSAS SEPTICAS E SUMIDOUROS, COM FUNDO, DIAMETRO INTERNO DE 1,00 M E ALTURA DE 0,50 M                                                                                                                                                                                                                                                                                                                                           </t>
  </si>
  <si>
    <t>248,82</t>
  </si>
  <si>
    <t xml:space="preserve">ANEL EM CONCRETO ARMADO, LISO, PARA POCOS DE VISITAS, POCOS DE INSPECAO, FOSSAS SEPTICAS E SUMIDOUROS, SEM FUNDO, DIAMETRO INTERNO DE 0,80 M E ALTURA DE 0,50 M                                                                                                                                                                                                                                                                                                                                           </t>
  </si>
  <si>
    <t>134,28</t>
  </si>
  <si>
    <t xml:space="preserve">ANEL EM CONCRETO ARMADO, LISO, PARA POCOS DE VISITAS, POCOS DE INSPECAO, FOSSAS SEPTICAS E SUMIDOUROS, SEM FUNDO, DIAMETRO INTERNO DE 1,00 M E ALTURA DE 0,50 M                                                                                                                                                                                                                                                                                                                                           </t>
  </si>
  <si>
    <t>180,60</t>
  </si>
  <si>
    <t xml:space="preserve">ANEL EM CONCRETO ARMADO, LISO, PARA, POCOS DE VISITA, POCOS DE INSPECAO, FOSSAS SEPTICAS E SUMIDOUROS, COM FUNDO, DIAMETRO INTERNO DE 1,50 M E ALTURA DE 1,00 M                                                                                                                                                                                                                                                                                                                                           </t>
  </si>
  <si>
    <t>473,94</t>
  </si>
  <si>
    <t xml:space="preserve">ANEL EM CONCRETO ARMADO, LISO, PARA, POCOS DE VISITA, POCOS DE INSPECAO, FOSSAS SEPTICAS E SUMIDOUROS, SEM FUNDO, DIAMETRO INTERNO DE 1,50 M E ALTURA DE 0,50 M                                                                                                                                                                                                                                                                                                                                           </t>
  </si>
  <si>
    <t>339,09</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</si>
  <si>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</si>
  <si>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</si>
  <si>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450,25</t>
  </si>
  <si>
    <t xml:space="preserve">ANEL EM CONCRETO ARMADO, PERFURADO, PARA FOSSAS SEPTICAS E SUMIDOUROS, SEM FUNDO, DIAMETRO INTERNO DE 2,50 M E ALTURA DE 0,50 M                                                                                                                                                                                                                                                                                                                                                                           </t>
  </si>
  <si>
    <t>552,94</t>
  </si>
  <si>
    <t xml:space="preserve">ANEL EM CONCRETO ARMADO, PERFURADO, PARA FOSSAS SEPTICAS E SUMIDOUROS, SEM FUNDO, DIAMETRO INTERNO DE 3,00 M E ALTURA DE 0,50 M                                                                                                                                                                                                                                                                                                                                                                           </t>
  </si>
  <si>
    <t>774,11</t>
  </si>
  <si>
    <t xml:space="preserve">APARELHO CORTE OXI-ACETILENO PARA SOLDA E CORTE CONTENDO MACARICO SOLDA, BICO DE CORTE, CILINDROS, REGULADORES, MANGUEIRAS E CARRINHO                                                                                                                                                                                                                                                                                                                                                                     </t>
  </si>
  <si>
    <t>3.508,92</t>
  </si>
  <si>
    <t xml:space="preserve">APARELHO DE APOIO DE NEOPRENE FRETADO, 60 X 45 X 7,6 CM, COM FRETAGEM DE ACO DE 4 MM INTERCALADAS COM ELASTOMERO DE 11 MM E REVESTIMENTO FINAL COM ELASTOMERO DE 6 MM                                                                                                                                                                                                                                                                                                                                     </t>
  </si>
  <si>
    <t xml:space="preserve">APARELHO DE APOIO DE NEOPRENE SIMPLES/ NAO FRETADO, 100 X 100 CM, ESPESSURA 6,3 MM                                                                                                                                                                                                                                                                                                                                                                                                                        </t>
  </si>
  <si>
    <t>68,42</t>
  </si>
  <si>
    <t xml:space="preserve">APARELHO SINALIZADOR LUMINOSO COM LED, PARA SAIDA GARAGEM, COM 2 LENTES EM POLICARBONATO, BIVOLT (INCLUI SUPORTE DE FIXACAO)                                                                                                                                                                                                                                                                                                                                                                              </t>
  </si>
  <si>
    <t>99,49</t>
  </si>
  <si>
    <t xml:space="preserve">APOIO DO PORTA DENTE PARA FRESADORA DE ASFALTO                                                                                                                                                                                                                                                                                                                                                                                                                                                            </t>
  </si>
  <si>
    <t>2.368,59</t>
  </si>
  <si>
    <t xml:space="preserve">APONTADOR OU APROPRIADOR DE MAO DE OBRA                                                                                                                                                                                                                                                                                                                                                                                                                                                                   </t>
  </si>
  <si>
    <t xml:space="preserve">APONTADOR OU APROPRIADOR DE MAO DE OBRA (MENSALISTA)                                                                                                                                                                                                                                                                                                                                                                                                                                                      </t>
  </si>
  <si>
    <t>2.857,85</t>
  </si>
  <si>
    <t xml:space="preserve">AQUECEDOR DE AGUA A GAS GLP/GN COM CAPACIDADE DE ARMAZENAMENTO DE 50 A 80 L                                                                                                                                                                                                                                                                                                                                                                                                                               </t>
  </si>
  <si>
    <t>2.766,60</t>
  </si>
  <si>
    <t xml:space="preserve">AQUECEDOR DE AGUA ELETRICO  RESERVATORIO DE 100 L CILINDRICO EM COBRE, REFORCADO COM ACO CARBONO, MONOFASICO, TENSAO NOMINAL 220 V                                                                                                                                                                                                                                                                                                                                                                        </t>
  </si>
  <si>
    <t>2.950,00</t>
  </si>
  <si>
    <t xml:space="preserve">AQUECEDOR DE AGUA ELETRICO  RESERVATORIO DE 500 L CILINDRICO EM COBRE, REFORCADO COM ACO CARBONO, MONOFASICO, TENSAO NOMINAL 220 V                                                                                                                                                                                                                                                                                                                                                                        </t>
  </si>
  <si>
    <t>6.421,41</t>
  </si>
  <si>
    <t xml:space="preserve">AQUECEDOR DE AGUA ELETRICO  RESERVATORIO DE 500 L CILINDRICO EM COBRE, REFORCADO COM ACO CARBONO, TRIFASICO, TENSAO NOMINAL 220/380/400 V, POTENCIA 24 KW                                                                                                                                                                                                                                                                                                                                                 </t>
  </si>
  <si>
    <t>8.062,94</t>
  </si>
  <si>
    <t xml:space="preserve">AQUECEDOR DE AGUA ELETRICO  RESERVATORIO DE 700 L CILINDRICO EM COBRE, REFORCADO COM ACO CARBONO, MONOFASICO, TENSAO NOMINAL 220 V                                                                                                                                                                                                                                                                                                                                                                        </t>
  </si>
  <si>
    <t>10.444,66</t>
  </si>
  <si>
    <t xml:space="preserve">AQUECEDOR DE AGUA ELETRICO HORIZONTAL, RESERVATORIO DE 200 L CILINDRICO EM COBRE, REFORCADO COM ACO CARBONO, MONOFASICO, TENSAO NOMINAL 220 V                                                                                                                                                                                                                                                                                                                                                             </t>
  </si>
  <si>
    <t>3.993,64</t>
  </si>
  <si>
    <t xml:space="preserve">AQUECEDOR DE OLEO BPF (FLUIDO) TERMICO, CAPACIDADE DE 300.000 KCAL/H                                                                                                                                                                                                                                                                                                                                                                                                                                      </t>
  </si>
  <si>
    <t>286.109,72</t>
  </si>
  <si>
    <t xml:space="preserve">AQUECEDOR SOLAR  CAPACIDADE DO RESERVATORIO 800 L, INCLUI 8 PLACAS COLETORAS DE 1,42 M2                                                                                                                                                                                                                                                                                                                                                                                                                   </t>
  </si>
  <si>
    <t>5.423,12</t>
  </si>
  <si>
    <t xml:space="preserve">AQUECEDOR SOLAR CAPACIDADE DO RESERVATORIO 1000 L, INCLUI 10 PLACAS COLETORAS DE 1,42 M2                                                                                                                                                                                                                                                                                                                                                                                                                  </t>
  </si>
  <si>
    <t>8.388,89</t>
  </si>
  <si>
    <t xml:space="preserve">AQUECEDOR SOLAR CAPACIDADE DO RESERVATORIO 200 L, INCLUI 2 PLACAS COLETORAS DE 1,42 M2                                                                                                                                                                                                                                                                                                                                                                                                                    </t>
  </si>
  <si>
    <t>2.581,00</t>
  </si>
  <si>
    <t xml:space="preserve">AQUECEDOR SOLAR CAPACIDADE DO RESERVATORIO 400L, INCLUI 4 PLACAS COLETORAS DE 1,42 M2                                                                                                                                                                                                                                                                                                                                                                                                                     </t>
  </si>
  <si>
    <t>4.375,16</t>
  </si>
  <si>
    <t xml:space="preserve">AQUECEDOR SOLAR CAPACIDADE DO RESERVATORIO 600 L, INCLUI 6 PLACAS COLETORAS DE 1,42 M2                                                                                                                                                                                                                                                                                                                                                                                                                    </t>
  </si>
  <si>
    <t>5.806,68</t>
  </si>
  <si>
    <t xml:space="preserve">AR CONDICIONADO SPLIT INVERTER, HI-WALL (PAREDE), 12000 BTU/H, CICLO FRIO, 60HZ, CLASSIFICACAO A (SELO PROCEL), GAS HFC, CONTROLE S/FIO                                                                                                                                                                                                                                                                                                                                                                   </t>
  </si>
  <si>
    <t>1.937,16</t>
  </si>
  <si>
    <t xml:space="preserve">AR CONDICIONADO SPLIT INVERTER, HI-WALL (PAREDE), 18000 BTU/H, CICLO FRIO, 60HZ, CLASSIFICACAO A (SELO PROCEL), GAS HFC, CONTROLE S/FIO                                                                                                                                                                                                                                                                                                                                                                   </t>
  </si>
  <si>
    <t>2.875,78</t>
  </si>
  <si>
    <t xml:space="preserve">AR CONDICIONADO SPLIT INVERTER, HI-WALL (PAREDE), 24000 BTU/H, CICLO FRIO, 60HZ, CLASSIFICACAO A - SELO PROCEL, GAS HFC, CONTROLE S/FIO                                                                                                                                                                                                                                                                                                                                                                   </t>
  </si>
  <si>
    <t>3.974,60</t>
  </si>
  <si>
    <t xml:space="preserve">AR CONDICIONADO SPLIT INVERTER, HI-WALL (PAREDE), 9000 BTU/H, CICLO FRIO, 60HZ, CLASSIFICACAO A (SELO PROCEL), GAS HFC, CONTROLE S/FIO                                                                                                                                                                                                                                                                                                                                                                    </t>
  </si>
  <si>
    <t>1.730,05</t>
  </si>
  <si>
    <t xml:space="preserve">AR CONDICIONADO SPLIT INVERTER, PISO TETO, APRESENTANDO ENTRE 54000 E 58000 BTU/H, CICLO FRIO, 60HZ, CLASSIFICACAO ENERGETICA A OU B (SELO PROCEL), GAS HFC, CONTROLE S/FIO                                                                                                                                                                                                                                                                                                                               </t>
  </si>
  <si>
    <t>15.751,94</t>
  </si>
  <si>
    <t xml:space="preserve">AR CONDICIONADO SPLIT INVERTER, PISO TETO, 18000 BTU/H, CICLO FRIO, 60HZ, CLASSIFICACAO ENERGETICA A OU B (SELO PROCEL), GAS HFC, CONTROLE S/FIO                                                                                                                                                                                                                                                                                                                                                          </t>
  </si>
  <si>
    <t>7.458,06</t>
  </si>
  <si>
    <t xml:space="preserve">AR CONDICIONADO SPLIT INVERTER, PISO TETO, 24000 BTU/H, CICLO FRIO, 60HZ, CLASSIFICACAO ENERGETICA A OU B (SELO PROCEL), GAS HFC, CONTROLE S/FIO                                                                                                                                                                                                                                                                                                                                                          </t>
  </si>
  <si>
    <t>8.361,09</t>
  </si>
  <si>
    <t xml:space="preserve">AR CONDICIONADO SPLIT INVERTER, PISO TETO, 36000 BTU/H, CICLO FRIO, 60HZ, CLASSIFICACAO ENERGETICA A OU B (SELO PROCEL), GAS HFC, CONTROLE S/FIO                                                                                                                                                                                                                                                                                                                                                          </t>
  </si>
  <si>
    <t>9.446,26</t>
  </si>
  <si>
    <t xml:space="preserve">AR CONDICIONADO SPLIT INVERTER, PISO TETO, 48000 BTU/H, CICLO FRIO, 60HZ, CLASSIFICACAO ENERGETICA A OU B (SELO PROCEL), GAS HFC, CONTROLE S/FIO                                                                                                                                                                                                                                                                                                                                                          </t>
  </si>
  <si>
    <t>12.983,19</t>
  </si>
  <si>
    <t xml:space="preserve">AR CONDICIONADO SPLIT ON/OFF, CASSETE (TETO), FRIO 4 VIAS 18000 BTUS/H, CLASSIFICACAO ENERGETICA C - SELO PROCEL, GAS HFC, CONTROLE S/ FIO                                                                                                                                                                                                                                                                                                                                                                </t>
  </si>
  <si>
    <t>4.571,56</t>
  </si>
  <si>
    <t xml:space="preserve">AR CONDICIONADO SPLIT ON/OFF, CASSETE (TETO), FRIO 4 VIAS 24000 BTUS/H, CLASSIFICACAO ENERGETICA C - SELO PROCEL, GAS HFC, CONTROLE S/ FIO                                                                                                                                                                                                                                                                                                                                                                </t>
  </si>
  <si>
    <t>5.665,80</t>
  </si>
  <si>
    <t xml:space="preserve">AR CONDICIONADO SPLIT ON/OFF, CASSETE (TETO), FRIO 4 VIAS 36000 BTUS/H, CLASSIFICACAO ENERGETICA C - SELO PROCEL, GAS HFC, CONTROLE S/ FIO                                                                                                                                                                                                                                                                                                                                                                </t>
  </si>
  <si>
    <t>8.419,24</t>
  </si>
  <si>
    <t xml:space="preserve">AR CONDICIONADO SPLIT ON/OFF, CASSETE (TETO), FRIO 4 VIAS 48000 BTUS/H, CLASSIFICACAO ENERGETICA C - SELO PROCEL, GAS HFC, CONTROLE S/ FIO                                                                                                                                                                                                                                                                                                                                                                </t>
  </si>
  <si>
    <t>8.727,75</t>
  </si>
  <si>
    <t xml:space="preserve">AR CONDICIONADO SPLIT ON/OFF, CASSETE (TETO), FRIO 4 VIAS 60000 BTUS/H, CLASSIFICACAO ENERGETICA C - SELO PROCEL, GAS HFC, CONTROLE S/ FIO                                                                                                                                                                                                                                                                                                                                                                </t>
  </si>
  <si>
    <t>10.015,73</t>
  </si>
  <si>
    <t xml:space="preserve">AR CONDICIONADO SPLIT ON/OFF, CASSETE (TETO), 18000 BTUS/H, CICLO QUENTE/FRIO, 60 HZ, CLASSIFICACAO ENERGETICA C - SELO PROCEL, GAS HFC, CONTROLE S/ FIO                                                                                                                                                                                                                                                                                                                                                  </t>
  </si>
  <si>
    <t>5.470,30</t>
  </si>
  <si>
    <t xml:space="preserve">AR CONDICIONADO SPLIT ON/OFF, CASSETE (TETO), 24000 BTUS/H, CICLO QUENTE/FRIO, 60 HZ, CLASSIFICACAO ENERGETICA C - SELO PROCEL, GAS HFC, CONTROLE S/ FIO                                                                                                                                                                                                                                                                                                                                                  </t>
  </si>
  <si>
    <t>5.890,32</t>
  </si>
  <si>
    <t xml:space="preserve">AR CONDICIONADO SPLIT ON/OFF, CASSETE (TETO), 36000 BTUS/H, CICLO QUENTE/FRIO, 60 HZ, CLASSIFICACAO ENERGETICA A - SELO PROCEL, GAS HFC, CONTROLE S/ FIO                                                                                                                                                                                                                                                                                                                                                  </t>
  </si>
  <si>
    <t>8.704,75</t>
  </si>
  <si>
    <t xml:space="preserve">AR CONDICIONADO SPLIT ON/OFF, CASSETE (TETO), 48000 BTUS/H, CICLO QUENTE/FRIO, 60 HZ, CLASSIFICACAO ENERGETICA A - SELO PROCEL, GAS HFC, CONTROLE S/ FIO                                                                                                                                                                                                                                                                                                                                                  </t>
  </si>
  <si>
    <t>10.070,55</t>
  </si>
  <si>
    <t xml:space="preserve">AR CONDICIONADO SPLIT ON/OFF, CASSETE (TETO), 60000 BTUS/H, CICLO QUENTE/FRIO, 60 HZ, CLASSIFICACAO ENERGETICA A - SELO PROCEL, GAS HFC, CONTROLE S/ FIO                                                                                                                                                                                                                                                                                                                                                  </t>
  </si>
  <si>
    <t>10.535,08</t>
  </si>
  <si>
    <t xml:space="preserve">AR CONDICIONADO SPLIT ON/OFF, HI-WALL (PAREDE), 12000 BTUS/H, CICLO FRIO, 60 HZ, CLASSIFICACAO ENERGETICA A - SELO PROCEL, GAS HFC, CONTROLE S/ FIO                                                                                                                                                                                                                                                                                                                                                       </t>
  </si>
  <si>
    <t>1.554,70</t>
  </si>
  <si>
    <t xml:space="preserve">AR CONDICIONADO SPLIT ON/OFF, HI-WALL (PAREDE), 12000 BTUS/H, CICLO QUENTE/FRIO, 60 HZ, CLASSIFICACAO ENERGETICA A - SELO PROCEL, GAS HFC, CONTROLE S/ FIO                                                                                                                                                                                                                                                                                                                                                </t>
  </si>
  <si>
    <t>1.681,78</t>
  </si>
  <si>
    <t xml:space="preserve">AR CONDICIONADO SPLIT ON/OFF, HI-WALL (PAREDE), 18000 BTUS/H, CICLO FRIO, 60 HZ, CLASSIFICACAO ENERGETICA A - SELO PROCEL, GAS HFC, CONTROLE S/ FIO                                                                                                                                                                                                                                                                                                                                                       </t>
  </si>
  <si>
    <t>2.237,00</t>
  </si>
  <si>
    <t xml:space="preserve">AR CONDICIONADO SPLIT ON/OFF, HI-WALL (PAREDE), 18000 BTUS/H, CICLO QUENTE/FRIO, 60 HZ, CLASSIFICACAO ENERGETICA A - SELO PROCEL, GAS HFC, CONTROLE S/ FIO                                                                                                                                                                                                                                                                                                                                                </t>
  </si>
  <si>
    <t>2.494,60</t>
  </si>
  <si>
    <t xml:space="preserve">AR CONDICIONADO SPLIT ON/OFF, HI-WALL (PAREDE), 24000 BTUS/H, CICLO FRIO, 60 HZ, CLASSIFICACAO ENERGETICA A - SELO PROCEL, GAS HFC, CONTROLE S/ FIO                                                                                                                                                                                                                                                                                                                                                       </t>
  </si>
  <si>
    <t>2.930,27</t>
  </si>
  <si>
    <t xml:space="preserve">AR CONDICIONADO SPLIT ON/OFF, HI-WALL (PAREDE), 24000 BTUS/H, CICLO QUENTE/FRIO, 60 HZ, CLASSIFICACAO ENERGETICA A - SELO PROCEL, GAS HFC, CONTROLE S/ FIO                                                                                                                                                                                                                                                                                                                                                </t>
  </si>
  <si>
    <t>3.298,74</t>
  </si>
  <si>
    <t xml:space="preserve">AR CONDICIONADO SPLIT ON/OFF, HI-WALL (PAREDE), 9000 BTUS/H, CICLO FRIO, 60 HZ, CLASSIFICACAO ENERGETICA A - SELO PROCEL, GAS HFC, CONTROLE S/ FIO                                                                                                                                                                                                                                                                                                                                                        </t>
  </si>
  <si>
    <t>1.331,86</t>
  </si>
  <si>
    <t xml:space="preserve">AR CONDICIONADO SPLIT ON/OFF, HI-WALL (PAREDE), 9000 BTUS/H, CICLO QUENTE/FRIO, 60 HZ, CLASSIFICACAO ENERGETICA A - SELO PROCEL, GAS HFC, CONTROLE S/ FIO                                                                                                                                                                                                                                                                                                                                                 </t>
  </si>
  <si>
    <t>1.466,52</t>
  </si>
  <si>
    <t xml:space="preserve">AR CONDICIONADO SPLIT ON/OFF, PISO TETO, 18.000 BTU/H, CICLO FRIO, 60HZ, CLASSIFICACAO ENERGETICA C - SELO PROCEL, GAS HFC, CONTROLE S/FIO                                                                                                                                                                                                                                                                                                                                                                </t>
  </si>
  <si>
    <t>4.167,60</t>
  </si>
  <si>
    <t xml:space="preserve">AR CONDICIONADO SPLIT ON/OFF, PISO TETO, 24.000 BTU/H, CICLO FRIO, 60HZ, CLASSIFICACAO ENERGETICA C - SELO PROCEL, GAS HFC, CONTROLE S/FIO                                                                                                                                                                                                                                                                                                                                                                </t>
  </si>
  <si>
    <t>4.395,98</t>
  </si>
  <si>
    <t xml:space="preserve">AR CONDICIONADO SPLIT ON/OFF, PISO TETO, 36.000 BTU/H, CICLO FRIO, 60HZ, CLASSIFICACAO ENERGETICA C - SELO PROCEL, GAS HFC, CONTROLE S/FIO                                                                                                                                                                                                                                                                                                                                                                </t>
  </si>
  <si>
    <t>5.833,50</t>
  </si>
  <si>
    <t xml:space="preserve">AR CONDICIONADO SPLIT ON/OFF, PISO TETO, 48.000 BTU/H, CICLO FRIO, 60HZ, CLASSIFICACAO ENERGETICA C - SELO PROCEL, GAS HFC, CONTROLE S/FIO                                                                                                                                                                                                                                                                                                                                                                </t>
  </si>
  <si>
    <t>7.068,06</t>
  </si>
  <si>
    <t xml:space="preserve">AR CONDICIONADO SPLIT ON/OFF, PISO TETO, 60.000 BTU/H, CICLO FRIO, 60HZ, CLASSIFICACAO ENERGETICA C - SELO PROCEL, GAS HFC, CONTROLE S/FIO                                                                                                                                                                                                                                                                                                                                                                </t>
  </si>
  <si>
    <t>7.950,39</t>
  </si>
  <si>
    <t xml:space="preserve">AR-CONDICIONADO FRIO SPLITAO INVERTER 30 TR                                                                                                                                                                                                                                                                                                                                                                                                                                                               </t>
  </si>
  <si>
    <t>62.652,37</t>
  </si>
  <si>
    <t xml:space="preserve">AR-CONDICIONADO FRIO SPLITAO MODULAR 10 TR                                                                                                                                                                                                                                                                                                                                                                                                                                                                </t>
  </si>
  <si>
    <t>19.610,06</t>
  </si>
  <si>
    <t xml:space="preserve">AR-CONDICIONADO FRIO SPLITAO MODULAR 15 TR                                                                                                                                                                                                                                                                                                                                                                                                                                                                </t>
  </si>
  <si>
    <t>25.307,17</t>
  </si>
  <si>
    <t xml:space="preserve">AR-CONDICIONADO FRIO SPLITAO MODULAR 20 TR                                                                                                                                                                                                                                                                                                                                                                                                                                                                </t>
  </si>
  <si>
    <t>36.819,95</t>
  </si>
  <si>
    <t xml:space="preserve">AR-CONDICIONADO SPLIT INVERTER, PISO TETO, 24000 BTU/H, QUENTE/FRIO, 60HZ, CLASSIFICACAO ENERGETICA A - SELO PROCEL, GAS HFC, CONTROLE S/FIO                                                                                                                                                                                                                                                                                                                                                              </t>
  </si>
  <si>
    <t>4.522,16</t>
  </si>
  <si>
    <t xml:space="preserve">ARADO REVERSIVEL COM 3 DISCOS DE 26" X 6MM REBOCAVEL                                                                                                                                                                                                                                                                                                                                                                                                                                                      </t>
  </si>
  <si>
    <t>23.388,69</t>
  </si>
  <si>
    <t xml:space="preserve">ARAME DE ACO OVALADO 15 X 17 ( 45,7 KG, 700 KGF), ROLO 1000 M                                                                                                                                                                                                                                                                                                                                                                                                                                             </t>
  </si>
  <si>
    <t>27,15</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</si>
  <si>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</si>
  <si>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</si>
  <si>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</si>
  <si>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</si>
  <si>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</si>
  <si>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</si>
  <si>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32,69</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</si>
  <si>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</si>
  <si>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</si>
  <si>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</si>
  <si>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</si>
  <si>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</si>
  <si>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</si>
  <si>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54,90</t>
  </si>
  <si>
    <t xml:space="preserve">AREIA PARA ATERRO - POSTO JAZIDA/FORNECEDOR (RETIRADO NA JAZIDA, SEM TRANSPORTE)                                                                                                                                                                                                                                                                                                                                                                                                                          </t>
  </si>
  <si>
    <t xml:space="preserve">AREIA PARA LEITO FILTRANTE (0,42 A 1,68 MM) - POSTO JAZIDA/FORNECEDOR (RETIRADO NA JAZIDA, SEM TRANSPORTE)                                                                                                                                                                                                                                                                                                                                                                                                </t>
  </si>
  <si>
    <t>736,87</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</si>
  <si>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</si>
  <si>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</si>
  <si>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</si>
  <si>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</si>
  <si>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</si>
  <si>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</si>
  <si>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</si>
  <si>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</si>
  <si>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</si>
  <si>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</si>
  <si>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2,87</t>
  </si>
  <si>
    <t xml:space="preserve">ARGAMASSA POLIMERICA IMPERMEABILIZANTE SEMIFLEXIVEL, BICOMPONENTE (MEMBRANA IMPERMEABILIZANTE ACRILICA)                                                                                                                                                                                                                                                                                                                                                                                                   </t>
  </si>
  <si>
    <t xml:space="preserve">ARGAMASSA PRONTA PARA CONTRAPISO                                                                                                                                                                                                                                                                                                                                                                                                                                                                          </t>
  </si>
  <si>
    <t xml:space="preserve">ARGAMASSA USINADA AUTOADENSAVEL E AUTONIVELANTE PARA CONTRAPISO, INCLUI BOMBEAMENTO                                                                                                                                                                                                                                                                                                                                                                                                                       </t>
  </si>
  <si>
    <t>403,72</t>
  </si>
  <si>
    <t xml:space="preserve">ARGILA EXPANDIDA, GRANULOMETRIA 2215                                                                                                                                                                                                                                                                                                                                                                                                                                                                      </t>
  </si>
  <si>
    <t>205,31</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</si>
  <si>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</si>
  <si>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</si>
  <si>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</si>
  <si>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</si>
  <si>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</si>
  <si>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</si>
  <si>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50,40</t>
  </si>
  <si>
    <t xml:space="preserve">ARMACAO VERTICAL COM HASTE E CONTRA-PINO, EM CHAPA DE ACO GALVANIZADO 3/16", COM 2 ESTRIBOS, SEM ISOLADOR                                                                                                                                                                                                                                                                                                                                                                                                 </t>
  </si>
  <si>
    <t xml:space="preserve">ARMACAO VERTICAL COM HASTE E CONTRA-PINO, EM CHAPA DE ACO GALVANIZADO 3/16", COM 3 ESTRIBOS E 3 ISOLADORES                                                                                                                                                                                                                                                                                                                                                                                                </t>
  </si>
  <si>
    <t>91,08</t>
  </si>
  <si>
    <t xml:space="preserve">ARMACAO VERTICAL COM HASTE E CONTRA-PINO, EM CHAPA DE ACO GALVANIZADO 3/16", COM 3 ESTRIBOS, SEM ISOLADOR                                                                                                                                                                                                                                                                                                                                                                                                 </t>
  </si>
  <si>
    <t>65,21</t>
  </si>
  <si>
    <t xml:space="preserve">ARMACAO VERTICAL COM HASTE E CONTRA-PINO, EM CHAPA DE ACO GALVANIZADO 3/16", COM 4 ESTRIBOS E 4 ISOLADORES                                                                                                                                                                                                                                                                                                                                                                                                </t>
  </si>
  <si>
    <t>117,35</t>
  </si>
  <si>
    <t xml:space="preserve">ARMACAO VERTICAL COM HASTE E CONTRA-PINO, EM CHAPA DE ACO GALVANIZADO 3/16", COM 4 ESTRIBOS, SEM ISOLADOR                                                                                                                                                                                                                                                                                                                                                                                                 </t>
  </si>
  <si>
    <t>99,62</t>
  </si>
  <si>
    <t xml:space="preserve">ARMADOR                                                                                                                                                                                                                                                                                                                                                                                                                                                                                                   </t>
  </si>
  <si>
    <t xml:space="preserve">ARMADOR (MENSALISTA)                                                                                                                                                                                                                                                                                                                                                                                                                                                                                      </t>
  </si>
  <si>
    <t>2.763,69</t>
  </si>
  <si>
    <t xml:space="preserve">ARQUITETO JUNIOR                                                                                                                                                                                                                                                                                                                                                                                                                                                                                          </t>
  </si>
  <si>
    <t xml:space="preserve">ARQUITETO JUNIOR (MENSALISTA)                                                                                                                                                                                                                                                                                                                                                                                                                                                                             </t>
  </si>
  <si>
    <t>11.738,20</t>
  </si>
  <si>
    <t xml:space="preserve">ARQUITETO PAISAGISTA                                                                                                                                                                                                                                                                                                                                                                                                                                                                                      </t>
  </si>
  <si>
    <t>67,28</t>
  </si>
  <si>
    <t xml:space="preserve">ARQUITETO PAISAGISTA (MENSALISTA)                                                                                                                                                                                                                                                                                                                                                                                                                                                                         </t>
  </si>
  <si>
    <t>11.856,00</t>
  </si>
  <si>
    <t xml:space="preserve">ARQUITETO PLENO                                                                                                                                                                                                                                                                                                                                                                                                                                                                                           </t>
  </si>
  <si>
    <t>94,63</t>
  </si>
  <si>
    <t xml:space="preserve">ARQUITETO PLENO (MENSALISTA)                                                                                                                                                                                                                                                                                                                                                                                                                                                                              </t>
  </si>
  <si>
    <t>16.673,14</t>
  </si>
  <si>
    <t xml:space="preserve">ARQUITETO SENIOR                                                                                                                                                                                                                                                                                                                                                                                                                                                                                          </t>
  </si>
  <si>
    <t>125,11</t>
  </si>
  <si>
    <t xml:space="preserve">ARQUITETO SENIOR (MENSALISTA)                                                                                                                                                                                                                                                                                                                                                                                                                                                                             </t>
  </si>
  <si>
    <t>22.043,38</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</si>
  <si>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</si>
  <si>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</si>
  <si>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</si>
  <si>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</si>
  <si>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</si>
  <si>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</si>
  <si>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</si>
  <si>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</si>
  <si>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</si>
  <si>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</si>
  <si>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</si>
  <si>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</si>
  <si>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</si>
  <si>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</si>
  <si>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</si>
  <si>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</si>
  <si>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</si>
  <si>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 xml:space="preserve">ASSENTADOR DE MANILHAS (MENSALISTA)                                                                                                                                                                                                                                                                                                                                                                                                                                                                       </t>
  </si>
  <si>
    <t>3.503,74</t>
  </si>
  <si>
    <t xml:space="preserve">ASSENTO  VASO SANITARIO INFANTIL EM PLASTICO BRANCO                                                                                                                                                                                                                                                                                                                                                                                                                                                       </t>
  </si>
  <si>
    <t xml:space="preserve">ASSENTO SANITARIO DE PLASTICO, TIPO CONVENCIONAL                                                                                                                                                                                                                                                                                                                                                                                                                                                          </t>
  </si>
  <si>
    <t>32,90</t>
  </si>
  <si>
    <t xml:space="preserve">AUTOMATICO DE BOIA SUPERIOR / INFERIOR, *15* A / 250 V                                                                                                                                                                                                                                                                                                                                                                                                                                                    </t>
  </si>
  <si>
    <t xml:space="preserve">AUXILIAR  DE ALMOXARIFE                                                                                                                                                                                                                                                                                                                                                                                                                                                                                   </t>
  </si>
  <si>
    <t xml:space="preserve">AUXILIAR DE ALMOXARIFE (MENSALISTA)                                                                                                                                                                                                                                                                                                                                                                                                                                                                       </t>
  </si>
  <si>
    <t>2.297,95</t>
  </si>
  <si>
    <t xml:space="preserve">AUXILIAR DE AZULEJISTA                                                                                                                                                                                                                                                                                                                                                                                                                                                                                    </t>
  </si>
  <si>
    <t xml:space="preserve">AUXILIAR DE AZULEJISTA (MENSALISTA)                                                                                                                                                                                                                                                                                                                                                                                                                                                                       </t>
  </si>
  <si>
    <t>2.014,60</t>
  </si>
  <si>
    <t xml:space="preserve">AUXILIAR DE ENCANADOR OU BOMBEIRO HIDRAULICO                                                                                                                                                                                                                                                                                                                                                                                                                                                              </t>
  </si>
  <si>
    <t xml:space="preserve">AUXILIAR DE ENCANADOR OU BOMBEIRO HIDRAULICO (MENSALISTA)                                                                                                                                                                                                                                                                                                                                                                                                                                                 </t>
  </si>
  <si>
    <t>1.959,42</t>
  </si>
  <si>
    <t xml:space="preserve">AUXILIAR DE ESCRITORIO                                                                                                                                                                                                                                                                                                                                                                                                                                                                                    </t>
  </si>
  <si>
    <t xml:space="preserve">AUXILIAR DE ESCRITORIO (MENSALISTA)                                                                                                                                                                                                                                                                                                                                                                                                                                                                       </t>
  </si>
  <si>
    <t>2.733,16</t>
  </si>
  <si>
    <t xml:space="preserve">AUXILIAR DE LABORATORISTA DE SOLOS E DE CONCRETO                                                                                                                                                                                                                                                                                                                                                                                                                                                          </t>
  </si>
  <si>
    <t xml:space="preserve">AUXILIAR DE LABORATORISTA DE SOLOS E DE CONCRETO (MENSALISTA)                                                                                                                                                                                                                                                                                                                                                                                                                                             </t>
  </si>
  <si>
    <t>4.294,72</t>
  </si>
  <si>
    <t xml:space="preserve">AUXILIAR DE MECANICO                                                                                                                                                                                                                                                                                                                                                                                                                                                                                      </t>
  </si>
  <si>
    <t xml:space="preserve">AUXILIAR DE MECANICO (MENSALISTA)                                                                                                                                                                                                                                                                                                                                                                                                                                                                         </t>
  </si>
  <si>
    <t>2.203,43</t>
  </si>
  <si>
    <t xml:space="preserve">AUXILIAR DE PEDREIRO                                                                                                                                                                                                                                                                                                                                                                                                                                                                                      </t>
  </si>
  <si>
    <t xml:space="preserve">AUXILIAR DE PEDREIRO (MENSALISTA)                                                                                                                                                                                                                                                                                                                                                                                                                                                                         </t>
  </si>
  <si>
    <t>2.031,24</t>
  </si>
  <si>
    <t xml:space="preserve">AUXILIAR DE SERVICOS GERAIS                                                                                                                                                                                                                                                                                                                                                                                                                                                                               </t>
  </si>
  <si>
    <t xml:space="preserve">AUXILIAR DE SERVICOS GERAIS (MENSALISTA)                                                                                                                                                                                                                                                                                                                                                                                                                                                                  </t>
  </si>
  <si>
    <t>2.219,45</t>
  </si>
  <si>
    <t xml:space="preserve">AUXILIAR DE TOPOGRAFO                                                                                                                                                                                                                                                                                                                                                                                                                                                                                     </t>
  </si>
  <si>
    <t xml:space="preserve">AUXILIAR DE TOPOGRAFO (MENSALISTA)                                                                                                                                                                                                                                                                                                                                                                                                                                                                        </t>
  </si>
  <si>
    <t>1.472,19</t>
  </si>
  <si>
    <t xml:space="preserve">AUXILIAR TECNICO / ASSISTENTE DE ENGENHARIA                                                                                                                                                                                                                                                                                                                                                                                                                                                               </t>
  </si>
  <si>
    <t>29,21</t>
  </si>
  <si>
    <t xml:space="preserve">AUXILIAR TECNICO / ASSISTENTE DE ENGENHARIA (MENSALISTA)                                                                                                                                                                                                                                                                                                                                                                                                                                                  </t>
  </si>
  <si>
    <t>5.146,88</t>
  </si>
  <si>
    <t xml:space="preserve">AVENTAL DE SEGURANCA DE RASPA DE COURO 1,00 X 0,60 M                                                                                                                                                                                                                                                                                                                                                                                                                                                      </t>
  </si>
  <si>
    <t>38,16</t>
  </si>
  <si>
    <t xml:space="preserve">AZULEJISTA OU LADRILHEIRO                                                                                                                                                                                                                                                                                                                                                                                                                                                                                 </t>
  </si>
  <si>
    <t xml:space="preserve">AZULEJISTA OU LADRILHEIRO (MENSALISTA)                                                                                                                                                                                                                                                                                                                                                                                                                                                                    </t>
  </si>
  <si>
    <t xml:space="preserve">BACIA SANITARIA (VASO) COM CAIXA ACOPLADA, SIFAO APARENTE, DE LOUCA BRANCA (SEM ASSENTO)                                                                                                                                                                                                                                                                                                                                                                                                                  </t>
  </si>
  <si>
    <t>285,48</t>
  </si>
  <si>
    <t xml:space="preserve">BACIA SANITARIA (VASO) COM CAIXA ACOPLADA, SIFAO OCULTO / CARENADO, DE LOUCA BRANCA (SEM ASSENTO ) - PADRAO ALTO                                                                                                                                                                                                                                                                                                                                                                                          </t>
  </si>
  <si>
    <t>395,18</t>
  </si>
  <si>
    <t xml:space="preserve">BACIA SANITARIA (VASO) CONVENCIONAL PARA PCD, SEM FURO FRONTAL, DE LOUCA BRANCA (SEM ASSENTO)                                                                                                                                                                                                                                                                                                                                                                                                             </t>
  </si>
  <si>
    <t>480,49</t>
  </si>
  <si>
    <t xml:space="preserve">BACIA SANITARIA (VASO) CONVENCIONAL PARA USO ESPECIFICO (HOSPITAIS, CLINICAS), COM FURO FRONTAL, DE LOUCA BRANCA, SEM ASSENTO                                                                                                                                                                                                                                                                                                                                                                             </t>
  </si>
  <si>
    <t>430,55</t>
  </si>
  <si>
    <t xml:space="preserve">BACIA SANITARIA (VASO) CONVENCIONAL, DE LOUCA BRANCA, SIFAO APARENTE, SAIDA VERTICAL (SEM ASSENTO)                                                                                                                                                                                                                                                                                                                                                                                                        </t>
  </si>
  <si>
    <t>152,73</t>
  </si>
  <si>
    <t xml:space="preserve">BACIA SANITARIA (VASO) CONVENCIONAL, DE LOUCA COLORIDA, SIFAO APARENTE, SAIDA VERTICAL (SEM ASSENTO)                                                                                                                                                                                                                                                                                                                                                                                                      </t>
  </si>
  <si>
    <t>167,83</t>
  </si>
  <si>
    <t xml:space="preserve">BACIA SANITARIA (VASO) INFANTIL, SIFONADO, DE LOUCA BRANCA, (SEM ASSENTO)                                                                                                                                                                                                                                                                                                                                                                                                                                 </t>
  </si>
  <si>
    <t>338,41</t>
  </si>
  <si>
    <t xml:space="preserve">BALDE PLASTICO CAPACIDADE *10* L                                                                                                                                                                                                                                                                                                                                                                                                                                                                          </t>
  </si>
  <si>
    <t xml:space="preserve">BALDE VERMELHO PARA SINALIZACAO DE VIAS                                                                                                                                                                                                                                                                                                                                                                                                                                                                   </t>
  </si>
  <si>
    <t xml:space="preserve">BANCADA DE MARMORE SINTETICO COM UMA CUBA, 120 X *60* CM                                                                                                                                                                                                                                                                                                                                                                                                                                                  </t>
  </si>
  <si>
    <t>199,90</t>
  </si>
  <si>
    <t xml:space="preserve">BANCADA DE MARMORE SINTETICO COM UMA CUBA, 150 X *60* CM                                                                                                                                                                                                                                                                                                                                                                                                                                                  </t>
  </si>
  <si>
    <t>250,57</t>
  </si>
  <si>
    <t xml:space="preserve">BANCADA DE MARMORE SINTETICO COM UMA CUBA, 200 X *60* CM                                                                                                                                                                                                                                                                                                                                                                                                                                                  </t>
  </si>
  <si>
    <t>564,67</t>
  </si>
  <si>
    <t xml:space="preserve">BANCADA/ BANCA EM GRANITO, POLIDO, TIPO ANDORINHA/ QUARTZ/ CASTELO/ CORUMBA OU OUTROS EQUIVALENTES DA REGIAO, COM CUBA INOX, FORMATO *120 X 60* CM, E=  *2* CM                                                                                                                                                                                                                                                                                                                                            </t>
  </si>
  <si>
    <t xml:space="preserve">BANCADA/ BANCA EM MARMORE, POLIDO, BRANCO COMUM, E=  *3* CM                                                                                                                                                                                                                                                                                                                                                                                                                                               </t>
  </si>
  <si>
    <t>541,27</t>
  </si>
  <si>
    <t xml:space="preserve">BANCADA/BANCA/PIA DE ACO INOXIDAVEL (AISI 430) COM 1 CUBA CENTRAL, COM VALVULA, ESCORREDOR DUPLO, DE *0,55 X 1,20* M                                                                                                                                                                                                                                                                                                                                                                                      </t>
  </si>
  <si>
    <t>219,51</t>
  </si>
  <si>
    <t xml:space="preserve">BANCADA/BANCA/PIA DE ACO INOXIDAVEL (AISI 430) COM 1 CUBA CENTRAL, COM VALVULA, ESCORREDOR DUPLO, DE *0,55 X 1,40* M                                                                                                                                                                                                                                                                                                                                                                                      </t>
  </si>
  <si>
    <t>291,89</t>
  </si>
  <si>
    <t xml:space="preserve">BANCADA/BANCA/PIA DE ACO INOXIDAVEL (AISI 430) COM 1 CUBA CENTRAL, COM VALVULA, ESCORREDOR DUPLO, DE *0,55 X 1,80* M                                                                                                                                                                                                                                                                                                                                                                                      </t>
  </si>
  <si>
    <t>422,90</t>
  </si>
  <si>
    <t xml:space="preserve">BANCADA/BANCA/PIA DE ACO INOXIDAVEL (AISI 430) COM 1 CUBA CENTRAL, COM VALVULA, LISA (SEM ESCORREDOR), DE *0,55 X 1,20* M                                                                                                                                                                                                                                                                                                                                                                                 </t>
  </si>
  <si>
    <t xml:space="preserve">BANCADA/BANCA/PIA DE ACO INOXIDAVEL (AISI 430) COM 1 CUBA CENTRAL, SEM VALVULA, ESCORREDOR DUPLO, DE *0,55 X 1,60* M                                                                                                                                                                                                                                                                                                                                                                                      </t>
  </si>
  <si>
    <t>255,15</t>
  </si>
  <si>
    <t xml:space="preserve">BANCADA/BANCA/PIA DE ACO INOXIDAVEL (AISI 430) COM 2 CUBAS, COM VALVULAS, ESCORREDOR DUPLO, DE *0,55 X 2,00* M                                                                                                                                                                                                                                                                                                                                                                                            </t>
  </si>
  <si>
    <t>596,25</t>
  </si>
  <si>
    <t xml:space="preserve">BANCADA/TAMPO ACO INOX (AISI 304), LARGURA 60 CM, COM RODABANCA (NAO INCLUI PES DE APOIO)                                                                                                                                                                                                                                                                                                                                                                                                                 </t>
  </si>
  <si>
    <t>950,01</t>
  </si>
  <si>
    <t xml:space="preserve">BANCADA/TAMPO ACO INOX (AISI 304), LARGURA 70 CM, COM RODABANCA (NAO INCLUI PES DE APOIO)                                                                                                                                                                                                                                                                                                                                                                                                                 </t>
  </si>
  <si>
    <t>1.190,31</t>
  </si>
  <si>
    <t xml:space="preserve">BANCADA/TAMPO LISO (SEM CUBA) EM MARMORE SINTETICO                                                                                                                                                                                                                                                                                                                                                                                                                                                        </t>
  </si>
  <si>
    <t>221,64</t>
  </si>
  <si>
    <t xml:space="preserve">BANCO ARTICULADO PARA BANHO, EM ACO INOX POLIDO, 70* CM X 45* CM                                                                                                                                                                                                                                                                                                                                                                                                                                          </t>
  </si>
  <si>
    <t>880,85</t>
  </si>
  <si>
    <t xml:space="preserve">BANCO COM ENCOSTO, 1,60M* DE COMPRIMENTO, EM TUBO DE ACO CARBONO E PINTURA NO PROCESSO ELETROSTATICO - PARA ACADEMIA AO AR LIVRE / ACADEMIA DA TERCEIRA IDADE - ATI                                                                                                                                                                                                                                                                                                                                       </t>
  </si>
  <si>
    <t>925,43</t>
  </si>
  <si>
    <t xml:space="preserve">BANDEJA DE PINTURA PARA ROLO 23 CM                                                                                                                                                                                                                                                                                                                                                                                                                                                                        </t>
  </si>
  <si>
    <t xml:space="preserve">BARRA ANTIPANICO DUPLA, CEGA EM LADO OPOSTO, COR CINZA                                                                                                                                                                                                                                                                                                                                                                                                                                                    </t>
  </si>
  <si>
    <t>781,72</t>
  </si>
  <si>
    <t xml:space="preserve">BARRA ANTIPANICO DUPLA, PARA PORTA DE VIDRO, COR CINZA                                                                                                                                                                                                                                                                                                                                                                                                                                                    </t>
  </si>
  <si>
    <t>862,32</t>
  </si>
  <si>
    <t xml:space="preserve">BARRA ANTIPANICO SIMPLES, CEGA EM LADO OPOSTO, COR CINZA                                                                                                                                                                                                                                                                                                                                                                                                                                                  </t>
  </si>
  <si>
    <t>348,46</t>
  </si>
  <si>
    <t xml:space="preserve">BARRA ANTIPANICO SIMPLES, COM FECHADURA LADO OPOSTO, COR CINZA                                                                                                                                                                                                                                                                                                                                                                                                                                            </t>
  </si>
  <si>
    <t>532,19</t>
  </si>
  <si>
    <t xml:space="preserve">BARRA ANTIPANICO SIMPLES, PARA PORTA DE VIDRO, COR CINZA                                                                                                                                                                                                                                                                                                                                                                                                                                                  </t>
  </si>
  <si>
    <t>570,02</t>
  </si>
  <si>
    <t xml:space="preserve">BARRA DE APOIO EM "L", EM ACO INOX POLIDO 70 X 70 CM, DIAMETRO MINIMO 3 CM                                                                                                                                                                                                                                                                                                                                                                                                                                </t>
  </si>
  <si>
    <t>390,16</t>
  </si>
  <si>
    <t xml:space="preserve">BARRA DE APOIO EM "L", EM ACO INOX POLIDO 80 X 80 CM, DIAMETRO MINIMO 3 CM                                                                                                                                                                                                                                                                                                                                                                                                                                </t>
  </si>
  <si>
    <t>447,77</t>
  </si>
  <si>
    <t xml:space="preserve">BARRA DE APOIO LATERAL ARTICULADA, COM TRAVA, EM ACO INOX POLIDO, 70 CM, DIAMETRO MINIMO 3 CM                                                                                                                                                                                                                                                                                                                                                                                                             </t>
  </si>
  <si>
    <t>484,47</t>
  </si>
  <si>
    <t xml:space="preserve">BARRA DE APOIO RETA, EM ACO INOX POLIDO, COMPRIMENTO 60CM, DIAMETRO MINIMO 3 CM                                                                                                                                                                                                                                                                                                                                                                                                                           </t>
  </si>
  <si>
    <t>171,77</t>
  </si>
  <si>
    <t xml:space="preserve">BARRA DE APOIO RETA, EM ACO INOX POLIDO, COMPRIMENTO 70CM, DIAMETRO MINIMO 3 CM                                                                                                                                                                                                                                                                                                                                                                                                                           </t>
  </si>
  <si>
    <t>190,77</t>
  </si>
  <si>
    <t xml:space="preserve">BARRA DE APOIO RETA, EM ACO INOX POLIDO, COMPRIMENTO 80CM, DIAMETRO MINIMO 3 CM                                                                                                                                                                                                                                                                                                                                                                                                                           </t>
  </si>
  <si>
    <t>203,41</t>
  </si>
  <si>
    <t xml:space="preserve">BARRA DE APOIO RETA, EM ACO INOX POLIDO, COMPRIMENTO 90 CM, DIAMETRO MINIMO 3 CM                                                                                                                                                                                                                                                                                                                                                                                                                          </t>
  </si>
  <si>
    <t>213,10</t>
  </si>
  <si>
    <t xml:space="preserve">BARRA DE APOIO RETA, EM ALUMINIO, COMPRIMENTO 60CM, DIAMETRO MINIMO 3 CM                                                                                                                                                                                                                                                                                                                                                                                                                                  </t>
  </si>
  <si>
    <t>97,84</t>
  </si>
  <si>
    <t xml:space="preserve">BARRA DE APOIO RETA, EM ALUMINIO, COMPRIMENTO 70CM, DIAMETRO MINIMO 3 CM                                                                                                                                                                                                                                                                                                                                                                                                                                  </t>
  </si>
  <si>
    <t>112,20</t>
  </si>
  <si>
    <t xml:space="preserve">BARRA DE APOIO RETA, EM ALUMINIO, COMPRIMENTO 80 CM, DIAMETRO MINIMO 3 CM                                                                                                                                                                                                                                                                                                                                                                                                                                 </t>
  </si>
  <si>
    <t>121,36</t>
  </si>
  <si>
    <t xml:space="preserve">BARRA DE APOIO RETA, EM ALUMINIO, COMPRIMENTO 90 CM, DIAMETRO MINIMO 3 CM                                                                                                                                                                                                                                                                                                                                                                                                                                 </t>
  </si>
  <si>
    <t xml:space="preserve">BARRA DE FERRO CHATA, RETANGULAR (QUALQUER BITOLA)                                                                                                                                                                                                                                                                                                                                                                                                                                                        </t>
  </si>
  <si>
    <t xml:space="preserve">BARRA DE FERRO CHATO, RETANGULAR, 19,05 MM X 3,17 MM (L X E), 0,47 KG/M                                                                                                                                                                                                                                                                                                                                                                                                                                   </t>
  </si>
  <si>
    <t xml:space="preserve">BARRA DE FERRO CHATO, RETANGULAR, 25,4 MM X 4,76 MM (L X E), 1,73 KG/M                                                                                                                                                                                                                                                                                                                                                                                                                                    </t>
  </si>
  <si>
    <t>25,41</t>
  </si>
  <si>
    <t xml:space="preserve">BARRA DE FERRO CHATO, RETANGULAR, 25,4 MM X 6,35 MM (L X E), 1,2265 KG/M                                                                                                                                                                                                                                                                                                                                                                                                                                  </t>
  </si>
  <si>
    <t xml:space="preserve">BARRA DE FERRO CHATO, RETANGULAR, 38,1 MM X 12,7 MM (L X E), 3,79 KG/M                                                                                                                                                                                                                                                                                                                                                                                                                                    </t>
  </si>
  <si>
    <t>56,52</t>
  </si>
  <si>
    <t xml:space="preserve">BARRA DE FERRO CHATO, RETANGULAR, 38,1 MM X 6,35 MM (L X E), 1,89 KG/M                                                                                                                                                                                                                                                                                                                                                                                                                                    </t>
  </si>
  <si>
    <t>28,04</t>
  </si>
  <si>
    <t xml:space="preserve">BARRA DE FERRO CHATO, RETANGULAR, 38,1 MM X 9,53 MM (L X E), 2,84 KG/M                                                                                                                                                                                                                                                                                                                                                                                                                                    </t>
  </si>
  <si>
    <t>42,14</t>
  </si>
  <si>
    <t xml:space="preserve">BARRA DE FERRO CHATO, RETANGULAR, 50,8 MM X 12,7 MM (L X E), 5,06 KG/M                                                                                                                                                                                                                                                                                                                                                                                                                                    </t>
  </si>
  <si>
    <t>75,84</t>
  </si>
  <si>
    <t xml:space="preserve">BARRA DE FERRO CHATO, RETANGULAR, 50,8 MM X 25,4 MM (L X E), 10,12 KG/M                                                                                                                                                                                                                                                                                                                                                                                                                                   </t>
  </si>
  <si>
    <t>150,17</t>
  </si>
  <si>
    <t xml:space="preserve">BARRA DE FERRO CHATO, RETANGULAR, 50,8 MM X 6,35 MM (L X E), 2,53 KG/M                                                                                                                                                                                                                                                                                                                                                                                                                                    </t>
  </si>
  <si>
    <t>37,54</t>
  </si>
  <si>
    <t xml:space="preserve">BARRA DE FERRO CHATO, RETANGULAR, 50,8 MM X 7,94 MM (L X E), 3,162 KG/M                                                                                                                                                                                                                                                                                                                                                                                                                                   </t>
  </si>
  <si>
    <t>46,97</t>
  </si>
  <si>
    <t xml:space="preserve">BARRA DE FERRO CHATO, RETANGULAR, 50,8 MM X 9,53 MM (L X E), 3,79KG/M                                                                                                                                                                                                                                                                                                                                                                                                                                     </t>
  </si>
  <si>
    <t>56,24</t>
  </si>
  <si>
    <t xml:space="preserve">BASE DE MISTURADOR MONOCOMANDO PARA CHUVEIRO                                                                                                                                                                                                                                                                                                                                                                                                                                                              </t>
  </si>
  <si>
    <t>386,79</t>
  </si>
  <si>
    <t xml:space="preserve">BASE PARA MASTRO DE PARA-RAIOS DIAMETRO NOMINAL 1 1/2"                                                                                                                                                                                                                                                                                                                                                                                                                                                    </t>
  </si>
  <si>
    <t xml:space="preserve">BASE PARA MASTRO DE PARA-RAIOS DIAMETRO NOMINAL 2"                                                                                                                                                                                                                                                                                                                                                                                                                                                        </t>
  </si>
  <si>
    <t xml:space="preserve">BASE PARA RELE COM SUPORTE METALICO                                                                                                                                                                                                                                                                                                                                                                                                                                                                       </t>
  </si>
  <si>
    <t xml:space="preserve">BASE UNIPOLAR PARA FUSIVEL NH1, CORRENTE NOMINAL DE 250 A, SEM CAPA                                                                                                                                                                                                                                                                                                                                                                                                                                       </t>
  </si>
  <si>
    <t>67,35</t>
  </si>
  <si>
    <t xml:space="preserve">BATE-ESTACAS POR GRAVIDADE, POTENCIA160 HP, PESO DO MARTELO ATE 3 TONELADAS                                                                                                                                                                                                                                                                                                                                                                                                                               </t>
  </si>
  <si>
    <t>533.781,25</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</si>
  <si>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</si>
  <si>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</si>
  <si>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65,03</t>
  </si>
  <si>
    <t xml:space="preserve">BATENTE / PORTAL / ADUELA / MARCO EM MADEIRA MACICA COM REBAIXO, E = *3* CM, L = *16* CM, PARA PORTAS DE  GIRO DE *60 CM A 120* CM  X *210* CM, CEDRINHO / ANGELIM COMERCIAL / TAURI / CURUPIXA / PEROBA / CUMARU OU EQUIVALENTE DA REGIAO (NAO INCLUI ALIZARES)                                                                                                                                                                                                                                          </t>
  </si>
  <si>
    <t>140,22</t>
  </si>
  <si>
    <t xml:space="preserve">BATENTE / PORTAL / ADUELA / MARCO EM MADEIRA MACICA COM REBAIXO, E = *3* CM, L = *16* CM, PARA PORTAS DE  GIRO DE *60 CM A 120* CM  X *210* CM, PINUS / EUCALIPTO / VIROLA OU EQUIVALENTE DA REGIAO (NAO INCLUI ALIZARES)                                                                                                                                                                                                                                                                                 </t>
  </si>
  <si>
    <t>81,29</t>
  </si>
  <si>
    <t xml:space="preserve">BATENTE/PORTAL/ADUELA/MARCO, EM MDF/PVC WOOD/POLIESTIRENO OU MADEIRA LAMINADA, L = *9,0* CM COM GUARNICAO REGULAVEL 2 FACES = *35* MM, PRIMER                                                                                                                                                                                                                                                                                                                                                             </t>
  </si>
  <si>
    <t>316,16</t>
  </si>
  <si>
    <t xml:space="preserve">BETONEIRA CAPACIDADE NOMINAL 400 L, CAPACIDADE DE MISTURA  280 L, MOTOR ELETRICO TRIFASICO 220/380 V POTENCIA 2 CV, SEM CARREGADOR                                                                                                                                                                                                                                                                                                                                                                        </t>
  </si>
  <si>
    <t>4.190,00</t>
  </si>
  <si>
    <t xml:space="preserve">BETONEIRA CAPACIDADE NOMINAL 400 L, CAPACIDADE DE MISTURA 310 L, MOTOR A DIESEL POTENCIA 5 CV, SEM CARREGADOR                                                                                                                                                                                                                                                                                                                                                                                             </t>
  </si>
  <si>
    <t>5.714,02</t>
  </si>
  <si>
    <t xml:space="preserve">BETONEIRA CAPACIDADE NOMINAL 400 L, CAPACIDADE DE MISTURA 310 L, MOTOR A GASOLINA POTENCIA 5,5 CV, SEM CARREGADOR                                                                                                                                                                                                                                                                                                                                                                                         </t>
  </si>
  <si>
    <t>5.241,05</t>
  </si>
  <si>
    <t xml:space="preserve">BETONEIRA CAPACIDADE NOMINAL 600 L, CAPACIDADE DE MISTURA 440 L, MOTOR A GASOLINA POTENCIA 10 HP, COM CARREGADOR                                                                                                                                                                                                                                                                                                                                                                                          </t>
  </si>
  <si>
    <t>22.796,44</t>
  </si>
  <si>
    <t xml:space="preserve">BETONEIRA, CAPACIDADE NOMINAL 400 L, CAPACIDADE DE MISTURA 310L, MOTOR ELETRICO TRIFASICO 220/380V POTENCIA 2 CV, SEM CARREGADOR                                                                                                                                                                                                                                                                                                                                                                          </t>
  </si>
  <si>
    <t>4.793,64</t>
  </si>
  <si>
    <t xml:space="preserve">BETONEIRA, CAPACIDADE NOMINAL 600 L, CAPACIDADE DE MISTURA  360L, MOTOR ELETRICO TRIFASICO 220/380V, POTENCIA 4CV, EXCLUSO CARREGADOR                                                                                                                                                                                                                                                                                                                                                                     </t>
  </si>
  <si>
    <t>17.044,06</t>
  </si>
  <si>
    <t xml:space="preserve">BETONEIRA, CAPACIDADE NOMINAL 600 L, CAPACIDADE DE MISTURA 440 L, MOTOR A DIESEL POTENCIA 10 CV, COM CARREGADOR                                                                                                                                                                                                                                                                                                                                                                                           </t>
  </si>
  <si>
    <t>20.715,64</t>
  </si>
  <si>
    <t xml:space="preserve">BLASTER, DINAMITADOR OU CABO DE FOGO                                                                                                                                                                                                                                                                                                                                                                                                                                                                      </t>
  </si>
  <si>
    <t xml:space="preserve">BLASTER, DINAMITADOR OU CABO DE FOGO (MENSALISTA)                                                                                                                                                                                                                                                                                                                                                                                                                                                         </t>
  </si>
  <si>
    <t>2.869,58</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</si>
  <si>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</si>
  <si>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</si>
  <si>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</si>
  <si>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</si>
  <si>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CERAMICO VAZADO PARA ALVENARIA DE VEDACAO, DE 9 X 19 X 19 CM (L X A X C)                                                                                                                                                                                                                                                                                                                                                                                                                            </t>
  </si>
  <si>
    <t>938,00</t>
  </si>
  <si>
    <t xml:space="preserve">BLOCO CERAMICO VAZADO PARA ALVENARIA DE VEDACAO, 4 FUROS, DE 9 X 9 X 19 CM (L X A X C)                                                                                                                                                                                                                                                                                                                                                                                                                    </t>
  </si>
  <si>
    <t xml:space="preserve">BLOCO CERAMICO VAZADO PARA ALVENARIA DE VEDACAO, 6 FUROS, DE 9 X 14 X 19 CM (L X A X C)                                                                                                                                                                                                                                                                                                                                                                                                                   </t>
  </si>
  <si>
    <t xml:space="preserve">BLOCO CERAMICO VAZADO PARA ALVENARIA DE VEDACAO, 6 FUROS, DE 9 X 9 X 19 CM (L X A X C)                                                                                                                                                                                                                                                                                                                                                                                                                    </t>
  </si>
  <si>
    <t xml:space="preserve">BLOCO CERAMICO VAZADO PARA ALVENARIA DE VEDACAO, 8 FUROS, DE 9 X 19 X 19 CM (L XA X C)                                                                                                                                                                                                                                                                                                                                                                                                                    </t>
  </si>
  <si>
    <t xml:space="preserve">BLOCO CERAMICO VAZADO PARA ALVENARIA DE VEDACAO, 8 FUROS, DE 9 X 19 X 29 CM (L X A X C)                                                                                                                                                                                                                                                                                                                                                                                                                   </t>
  </si>
  <si>
    <t xml:space="preserve">BLOCO DE CONCRETO ESTRUTURAL 14 X 19 X 29 CM, FBK 10 MPA (NBR 6136)                                                                                                                                                                                                                                                                                                                                                                                                                                       </t>
  </si>
  <si>
    <t xml:space="preserve">BLOCO DE CONCRETO ESTRUTURAL 14 X 19 X 29 CM, FBK 12 MPA (NBR 6136)                                                                                                                                                                                                                                                                                                                                                                                                                                       </t>
  </si>
  <si>
    <t>3,40</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</si>
  <si>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</si>
  <si>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</si>
  <si>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</si>
  <si>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</si>
  <si>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</si>
  <si>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</si>
  <si>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</si>
  <si>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</si>
  <si>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</si>
  <si>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</si>
  <si>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</si>
  <si>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</si>
  <si>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</si>
  <si>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</si>
  <si>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</si>
  <si>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</si>
  <si>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</si>
  <si>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</si>
  <si>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3,85</t>
  </si>
  <si>
    <t xml:space="preserve">BLOCO DE CONCRETO ESTRUTURAL 19 X 19 X 39 CM, FBK 8 MPA (NBR 6136)                                                                                                                                                                                                                                                                                                                                                                                                                                        </t>
  </si>
  <si>
    <t xml:space="preserve">BLOCO DE CONCRETO ESTRUTURAL 9 X 19 X 39 CM, FBK 4,5 MPA (NBR 6136)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</si>
  <si>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</si>
  <si>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</si>
  <si>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</si>
  <si>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</si>
  <si>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883,19</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</si>
  <si>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</si>
  <si>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</si>
  <si>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</si>
  <si>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</si>
  <si>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</si>
  <si>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61,27</t>
  </si>
  <si>
    <t xml:space="preserve">BLOCO DE VEDACAO DE CONCRETO CELULAR AUTOCLAVADO 15 X 30 X 60 CM (E X A X C)                                                                                                                                                                                                                                                                                                                                                                                                                              </t>
  </si>
  <si>
    <t xml:space="preserve">BLOCO DE VEDACAO DE CONCRETO CELULAR AUTOCLAVADO 20 X 30 X 60 CM (E X A X C)                                                                                                                                                                                                                                                                                                                                                                                                                              </t>
  </si>
  <si>
    <t>137,87</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</si>
  <si>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</si>
  <si>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</si>
  <si>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</si>
  <si>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INCOLOR XADREZ, DE *20 X 20 X 10* CM                                                                                                                                                                                                                                                                                                                                                                                                                                                       </t>
  </si>
  <si>
    <t>22,24</t>
  </si>
  <si>
    <t xml:space="preserve">BLOCO DE VIDRO INCOLOR, CANELADO, DE *19 X 19 X 8* CM                                                                                                                                                                                                                                                                                                                                                                                                                                                     </t>
  </si>
  <si>
    <t xml:space="preserve">BLOCO DE VIDRO/ELEMENTO VAZADO INCOLOR, VENEZIANA, DE *20 X 20 X 6* CM                                                                                                                                                                                                                                                                                                                                                                                                                                    </t>
  </si>
  <si>
    <t xml:space="preserve">BLOCO DE VIDRO/ELEMENTO VAZADO, INCOLOR, VENEZIANA, *20 X 10 X 8* CM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</si>
  <si>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</si>
  <si>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</si>
  <si>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</si>
  <si>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</si>
  <si>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</si>
  <si>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BLOCO VEDACAO CONCRETO CELULAR AUTOCLAVADO 12,5 X 30 X 60 CM (E X A X C)                                                                                                                                                                                                                                                                                                                                                                                                                                  </t>
  </si>
  <si>
    <t>85,99</t>
  </si>
  <si>
    <t xml:space="preserve">BLOCO VEDACAO CONCRETO CELULAR AUTOCLAVADO 7,5 X 30 X 60 CM (E X A X C)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</si>
  <si>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</si>
  <si>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</si>
  <si>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</si>
  <si>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56,64</t>
  </si>
  <si>
    <t xml:space="preserve">BLOQUETE/PISO INTERTRAVADO DE CONCRETO - MODELO ONDA/16 FACES/RETANGULAR/TIJOLINHO/PAVER/HOLANDES/PARALELEPIPEDO, *22 CM X 11* CM, E = 8 CM, RESISTENCIA DE 35 MPA (NBR 9781), COR NATURAL                                                                                                                                                                                                                                                                                                                </t>
  </si>
  <si>
    <t>47,00</t>
  </si>
  <si>
    <t xml:space="preserve">BLOQUETE/PISO INTERTRAVADO DE CONCRETO - MODELO ONDA/16 FACES/RETANGULAR/TIJOLINHO/PAVER/HOLANDES/PARALELEPIPEDO, 20 CM X 10 CM, E = 10 CM, RESISTENCIA DE 35 MPA (NBR 9781), COR NATURAL                                                                                                                                                                                                                                                                                                                 </t>
  </si>
  <si>
    <t>55,41</t>
  </si>
  <si>
    <t xml:space="preserve">BLOQUETE/PISO INTERTRAVADO DE CONCRETO - MODELO ONDA/16 FACES/RETANGULAR/TIJOLINHO/PAVER/HOLANDES/PARALELEPIPEDO, 20 CM X 10 CM, E = 6 CM, RESISTENCIA DE 35 MPA (NBR 9781), COLORIDO                                                                                                                                                                                                                                                                                                                     </t>
  </si>
  <si>
    <t>43,10</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</si>
  <si>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</si>
  <si>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</si>
  <si>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</si>
  <si>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</si>
  <si>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</si>
  <si>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37,47</t>
  </si>
  <si>
    <t xml:space="preserve">BLOQUETE/PISO INTERTRAVADO DE CONCRETO - MODELO SEXTAVADO / HEXAGONAL, 25 CM X 25 CM, E = 8 CM, RESISTENCIA DE 35 MPA (NBR 9781), COR NATURAL                                                                                                                                                                                                                                                                                                                                                             </t>
  </si>
  <si>
    <t xml:space="preserve">BOCAL PVC, PARA CALHA PLUVIAL, DIAMETRO DA SAIDA ENTRE 80 E 100 MM, PARA DRENAGEM PREDIAL                                                                                                                                                                                                                                                                                                                                                                                                                 </t>
  </si>
  <si>
    <t xml:space="preserve">BOLSA DE LIGACAO EM PVC FLEXIVEL PARA VASO SANITARIO 1.1/2 " (40 MM)                                                                                                                                                                                                                                                                                                                                                                                                                                      </t>
  </si>
  <si>
    <t xml:space="preserve">BOLSA DE LONA PARA FERRAMENTAS *50 X 35 X 25* CM                                                                                                                                                                                                                                                                                                                                                                                                                                                          </t>
  </si>
  <si>
    <t>244,67</t>
  </si>
  <si>
    <t xml:space="preserve">BOMBA CENTRIFUGA  MOTOR ELETRICO TRIFASICO 1,48HP  DIAMETRO DE SUCCAO X ELEVACAO 1" X 1", 4 ESTAGIOS, DIAMETRO DOS ROTORES 3 X 107 MM + 1 X 100 MM, HM/Q: 10 M / 5,3 M3/H A 70 M / 1,8 M3/H                                                                                                                                                                                                                                                                                                               </t>
  </si>
  <si>
    <t>2.072,12</t>
  </si>
  <si>
    <t xml:space="preserve">BOMBA CENTRIFUGA  MOTOR ELETRICO TRIFASICO 2,96HP, DIAMETRO DE SUCCAO X ELEVACAO 1 1/2" X 1 1/4", DIAMETRO DO ROTOR 148 MM, HM/Q: 34 M / 14,80 M3/H A 40 M / 8,60 M3/H                                                                                                                                                                                                                                                                                                                                    </t>
  </si>
  <si>
    <t>1.742,28</t>
  </si>
  <si>
    <t xml:space="preserve">BOMBA CENTRIFUGA COM MOTOR ELETRICO MONOFASICO, POTENCIA 0,33 HP,  BOCAIS 1" X 3/4", DIAMETRO DO ROTOR 99 MM, HM/Q = 4 MCA / 8,5 M3/H A 18 MCA / 0,90 M3/H                                                                                                                                                                                                                                                                                                                                                </t>
  </si>
  <si>
    <t>710,00</t>
  </si>
  <si>
    <t xml:space="preserve">BOMBA CENTRIFUGA MONOESTAGIO COM MOTOR ELETRICO MONOFASICO, POTENCIA 15 HP,  DIAMETRO DO ROTOR *173* MM, HM/Q = *30* MCA / *90* M3/H A *45* MCA / *55* M3/H                                                                                                                                                                                                                                                                                                                                               </t>
  </si>
  <si>
    <t>10.259,43</t>
  </si>
  <si>
    <t xml:space="preserve">BOMBA CENTRIFUGA MOTOR ELETRICO MONOFASICO 0,49 HP  BOCAIS 1" X 3/4", DIAMETRO DO ROTOR 110 MM, HM/Q: 6 M / 8,3 M3/H A 20 M / 1,2 M3/H                                                                                                                                                                                                                                                                                                                                                                    </t>
  </si>
  <si>
    <t>691,00</t>
  </si>
  <si>
    <t xml:space="preserve">BOMBA CENTRIFUGA MOTOR ELETRICO MONOFASICO 0,50 CV DIAMETRO DE SUCCAO X ELEVACAO 3/4" X 3/4", MONOESTAGIO, DIAMETRO DOS ROTORES 114 MM, HM/Q: 2 M / 2,99 M3/H A 24 M / 0,71 M3/H                                                                                                                                                                                                                                                                                                                          </t>
  </si>
  <si>
    <t>1.078,36</t>
  </si>
  <si>
    <t xml:space="preserve">BOMBA CENTRIFUGA MOTOR ELETRICO MONOFASICO 0,74HP  DIAMETRO DE SUCCAO X ELEVACAO 1 1/4" X 1", DIAMETRO DO ROTOR 120 MM, HM/Q: 8 M / 7,70 M3/H A 24 M / 2,80 M3/H                                                                                                                                                                                                                                                                                                                                          </t>
  </si>
  <si>
    <t>1.180,68</t>
  </si>
  <si>
    <t xml:space="preserve">BOMBA CENTRIFUGA MOTOR ELETRICO TRIFASICO 0,99HP  DIAMETRO DE SUCCAO X ELEVACAO 1" X 1", DIAMETRO DO ROTOR 145 MM, HM/Q: 14 M / 8,4 M3/H A 40 M / 0,60 M3/H                                                                                                                                                                                                                                                                                                                                               </t>
  </si>
  <si>
    <t>1.164,80</t>
  </si>
  <si>
    <t xml:space="preserve">BOMBA CENTRIFUGA MOTOR ELETRICO TRIFASICO 14,8 HP, DIAMETRO DE SUCCAO X ELEVACAO 2 1/2" X 2", DIAMETRO DO ROTOR 195 MM, HM/Q: 62 M / 55,5 M3/H A 80 M / 31,50 M3/H                                                                                                                                                                                                                                                                                                                                        </t>
  </si>
  <si>
    <t>6.531,88</t>
  </si>
  <si>
    <t xml:space="preserve">BOMBA CENTRIFUGA MOTOR ELETRICO TRIFASICO 5HP, DIAMETRO DE SUCCAO X ELEVACAO 2" X 1 1/2", DIAMETRO DO ROTOR 155 MM, HM/Q: 40 M / 20,40 M3/H A 46 M / 9,20 M3/H                                                                                                                                                                                                                                                                                                                                            </t>
  </si>
  <si>
    <t>3.028,79</t>
  </si>
  <si>
    <t xml:space="preserve">BOMBA CENTRIFUGA MOTOR ELETRICO TRIFASICO 9,86 DIAMETRO DE SUCCAO X ELEVACAO 1" X 1", 4 ESTAGIOS, DIAMETRO DOS ROTORES 4 X 146 MM, HM/Q: 85 M / 14,9 M3/H A 140 M / 4,2 M3/H                                                                                                                                                                                                                                                                                                                              </t>
  </si>
  <si>
    <t>6.144,78</t>
  </si>
  <si>
    <t xml:space="preserve">BOMBA CENTRIFUGA,  MOTOR ELETRICO TRIFASICO 1,48HP  DIAMETRO DE SUCCAO X ELEVACAO 1 1/2" X 1", DIAMETRO DO ROTOR 117 MM, HM/Q: 10 M / 21,9 M3/H A 24 M / 6,1 M3/H                                                                                                                                                                                                                                                                                                                                         </t>
  </si>
  <si>
    <t>1.248,67</t>
  </si>
  <si>
    <t xml:space="preserve">BOMBA DE PROJECAO DE CONCRETO SECO, POTENCIA 10 CV, VAZAO 3 M3/H                                                                                                                                                                                                                                                                                                                                                                                                                                          </t>
  </si>
  <si>
    <t>51.077,38</t>
  </si>
  <si>
    <t xml:space="preserve">BOMBA DE PROJECAO DE CONCRETO SECO, POTENCIA 10 CV, VAZAO 6 M3/H                                                                                                                                                                                                                                                                                                                                                                                                                                          </t>
  </si>
  <si>
    <t>54.723,08</t>
  </si>
  <si>
    <t xml:space="preserve">BOMBA SUBMERSA PARA POCOS TUBULARES PROFUNDOS DIAMETRO DE 4 POLEGADAS, ELETRICA, MONOFASICA, POTENCIA 0,49 HP, 13 ESTAGIOS, BOCAL DE DESCARGA DIAMETRO DE UMA POLEGADA E MEIA, HM/Q = 18 M / 1,90 M3/H A 85 M / 0,60 M3/H                                                                                                                                                                                                                                                                                 </t>
  </si>
  <si>
    <t>3.115,83</t>
  </si>
  <si>
    <t xml:space="preserve">BOMBA SUBMERSA PARA POCOS TUBULARES PROFUNDOS DIAMETRO DE 4 POLEGADAS, ELETRICA, TRIFASICA, POTENCIA 1,97 HP, 20 ESTAGIOS, BOCAL DE DESCARGA DIAMETRO DE UMA POLEGADA E MEIA, HM/Q = 18 M / 5,40 M3/H A 164 M / 0,80 M3/H                                                                                                                                                                                                                                                                                 </t>
  </si>
  <si>
    <t>4.479,94</t>
  </si>
  <si>
    <t xml:space="preserve">BOMBA SUBMERSA PARA POCOS TUBULARES PROFUNDOS DIAMETRO DE 4 POLEGADAS, ELETRICA, TRIFASICA, POTENCIA 5,42 HP, 15 ESTAGIOS, BOCAL DE DESCARGA DIAMETRO DE 2 POLEGADAS, HM/Q = 18 M / 18,10 M3/H A 121 M / 2,90 M3/H                                                                                                                                                                                                                                                                                        </t>
  </si>
  <si>
    <t>7.593,88</t>
  </si>
  <si>
    <t xml:space="preserve">BOMBA SUBMERSA PARA POCOS TUBULARES PROFUNDOS DIAMETRO DE 4 POLEGADAS, ELETRICA, TRIFASICA, POTENCIA 5,42 HP, 29 ESTAGIOS, BOCAL DE DESCARGA DE UMA POLEGADA E MEIA, HM/Q = 18 M / 8,10 M3/H A 201 M / 3,2 M3/H                                                                                                                                                                                                                                                                                           </t>
  </si>
  <si>
    <t>7.209,79</t>
  </si>
  <si>
    <t xml:space="preserve">BOMBA SUBMERSA PARA POCOS TUBULARES PROFUNDOS DIAMETRO DE 6 POLEGADAS, ELETRICA, TRIFASICA, POTENCIA 27,12 HP, 7 ESTAGIOS, BOCAL DE DESCARGA DIAMETRO DE 4 POLEGADAS, HM/Q = 13,9 M / 90 M3/H A 44,0 M / 25,0 M3/H                                                                                                                                                                                                                                                                                        </t>
  </si>
  <si>
    <t>29.585,48</t>
  </si>
  <si>
    <t xml:space="preserve">BOMBA SUBMERSA PARA POCOS TUBULARES PROFUNDOS DIAMETRO DE 6 POLEGADAS, ELETRICA, TRIFASICA, POTENCIA 3,45 HP, 5 ESTAGIOS, BOCAL DE DESCARGA DIAMETRO DE 2 POLEGADAS, HM/Q = 68,5 M / 6,12 M3/H A 39,5 M / 14,04 M3/H                                                                                                                                                                                                                                                                                      </t>
  </si>
  <si>
    <t>10.880,99</t>
  </si>
  <si>
    <t xml:space="preserve">BOMBA SUBMERSA PARA POCOS TUBULARES PROFUNDOS DIAMETRO DE 6 POLEGADAS, ELETRICA, TRIFASICA, POTENCIA 32 HP, 9 ESTAGIOS, BOCAL DE DESCARGA DIAMETRO DE 4 POLEGADAS, HM/Q = 114,0 M / 13,9 M3/H A 57,0 M / 25,0 M3/H                                                                                                                                                                                                                                                                                        </t>
  </si>
  <si>
    <t>32.266,93</t>
  </si>
  <si>
    <t xml:space="preserve">BOMBA SUBMERSIVEL,  ELETRICA, TRIFASICA, POTENCIA 6 HP, DIAMETRO DO ROTOR 127 MM, BOCAL DE SAIDA DIAMETRO DE 3 POLEGADAS, HM/Q = 7 M / 66,90 M3/H A 26 M / 2,88 M3/H                                                                                                                                                                                                                                                                                                                                      </t>
  </si>
  <si>
    <t>14.651,25</t>
  </si>
  <si>
    <t xml:space="preserve">BOMBA SUBMERSIVEL, ELETRICA, TRIFASICA, POTENCIA 0,98 HP, DIAMETRO DO ROTOR 142 MM SEMIABERTO, BOCAL DE SAIDA DIAMETRO DE 2 POLEGADAS, HM/Q = 2 M / 32 M3/H A 8 M / 16 M3/H                                                                                                                                                                                                                                                                                                                               </t>
  </si>
  <si>
    <t>3.234,62</t>
  </si>
  <si>
    <t xml:space="preserve">BOMBA SUBMERSIVEL, ELETRICA, TRIFASICA, POTENCIA 0,99 HP, DIAMETRO ROTOR 98 MM SEMIABERTO, BOCAL DE SAIDA DIAMETRO 2 POLEGADAS, HM/Q = 2 M / 28,90 M3/H A 14 M / 7 M3/H                                                                                                                                                                                                                                                                                                                                   </t>
  </si>
  <si>
    <t>3.907,00</t>
  </si>
  <si>
    <t xml:space="preserve">BOMBA SUBMERSIVEL, ELETRICA, TRIFASICA, POTENCIA 1,97 HP, DIAMETRO DO ROTOR 144 MM SEMIABERTO, BOCAL DE SAIDA DIAMETRO DE 2 POLEGADAS, HM/Q = 2 M / 26,8 M3/H A 28 M / 4,6 M3/H                                                                                                                                                                                                                                                                                                                           </t>
  </si>
  <si>
    <t>5.248,81</t>
  </si>
  <si>
    <t xml:space="preserve">BOMBA SUBMERSIVEL, ELETRICA, TRIFASICA, POTENCIA 13 HP, DIAMETRO DO ROTOR 170 MM, BOCAL DE SAIDA DIAMETRO DE 3 POLEGADAS, HM/Q = 11 M / 68,40 M3/H A 72 M / 3,6 M3/H                                                                                                                                                                                                                                                                                                                                      </t>
  </si>
  <si>
    <t>29.302,50</t>
  </si>
  <si>
    <t xml:space="preserve">BOMBA SUBMERSIVEL, ELETRICA, TRIFASICA, POTENCIA 2,96 HP, DIAMETRO DO ROTOR 144 MM SEMIABERTO, BOCAL DE SAIDA DIAMETRO DE DUAS POLEGADAS, HM/Q = 2 M / 38,8 M3/H A 28 M / 5 M3/H                                                                                                                                                                                                                                                                                                                          </t>
  </si>
  <si>
    <t>4.615,14</t>
  </si>
  <si>
    <t xml:space="preserve">BOMBA SUBMERSIVEL, ELETRICA, TRIFASICA, POTENCIA 3,75 HP, DIAMETRO DO ROTOR 90 MM SEMIABERTO, BOCAL DE SAIDA DIAMETRO DE 2 POLEGADAS, HM/Q = 5 M / 61,2 M3/H A 25,5 M / 3,6 M3/H                                                                                                                                                                                                                                                                                                                          </t>
  </si>
  <si>
    <t>7.325,62</t>
  </si>
  <si>
    <t xml:space="preserve">BOMBA TRIPLEX COM MOTOR A DIESEL, NACIONAL, DIAMETRO DE SUCCAO DE 2 1/2''                                                                                                                                                                                                                                                                                                                                                                                                                                 </t>
  </si>
  <si>
    <t>176.505,68</t>
  </si>
  <si>
    <t xml:space="preserve">BOMBA TRIPLEX, PARA INJECAO DE CALDA DE CIMENTO, VAZAO MAXIMA DE *100* LITROS/MINUTO, PRESSAO MAXIMA DE *70* BAR, POTENCIA DE 15 CV                                                                                                                                                                                                                                                                                                                                                                       </t>
  </si>
  <si>
    <t>78.458,54</t>
  </si>
  <si>
    <t xml:space="preserve">BORBOLETA PARA JANELA TIPO GUILHOTINA, EM ZAMAC CROMADO                                                                                                                                                                                                                                                                                                                                                                                                                                                   </t>
  </si>
  <si>
    <t xml:space="preserve">BOTA DE PVC PRETA, CANO MEDIO, SEM FORRO                                                                                                                                                                                                                                                                                                                                                                                                                                                                  </t>
  </si>
  <si>
    <t>37,00</t>
  </si>
  <si>
    <t xml:space="preserve">BOTA DE SEGURANCA COM BIQUEIRA DE ACO E COLARINHO ACOLCHOADO                                                                                                                                                                                                                                                                                                                                                                                                                                              </t>
  </si>
  <si>
    <t>61,68</t>
  </si>
  <si>
    <t xml:space="preserve">BRACO / CANO PARA CHUVEIRO ELETRICO, EM ALUMINIO, 30 CM X 1/2 "                                                                                                                                                                                                                                                                                                                                                                                                                                           </t>
  </si>
  <si>
    <t>35,39</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</si>
  <si>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</si>
  <si>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</si>
  <si>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</si>
  <si>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</si>
  <si>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</si>
  <si>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</si>
  <si>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</si>
  <si>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</si>
  <si>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</si>
  <si>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</si>
  <si>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</si>
  <si>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</si>
  <si>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</si>
  <si>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</si>
  <si>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</si>
  <si>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</si>
  <si>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</si>
  <si>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</si>
  <si>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</si>
  <si>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</si>
  <si>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13,30</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</si>
  <si>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</si>
  <si>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</si>
  <si>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</si>
  <si>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</si>
  <si>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</si>
  <si>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</si>
  <si>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</si>
  <si>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</si>
  <si>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</si>
  <si>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</si>
  <si>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</si>
  <si>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</si>
  <si>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</si>
  <si>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</si>
  <si>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</si>
  <si>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</si>
  <si>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</si>
  <si>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</si>
  <si>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</si>
  <si>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</si>
  <si>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41,16</t>
  </si>
  <si>
    <t xml:space="preserve">BUCHA DE REDUCAO DE FERRO GALVANIZADO, COM ROSCA BSP, DE 3" X 2 1/2"                                                                                                                                                                                                                                                                                                                                                                                                                                      </t>
  </si>
  <si>
    <t xml:space="preserve">BUCHA DE REDUCAO DE FERRO GALVANIZADO, COM ROSCA BSP, DE 3" X 2"                                                                                                                                                                                                                                                                                                                                                                                                                                          </t>
  </si>
  <si>
    <t xml:space="preserve">BUCHA DE REDUCAO DE FERRO GALVANIZADO, COM ROSCA BSP, DE 4" X 2 1/2"                                                                                                                                                                                                                                                                                                                                                                                                                                      </t>
  </si>
  <si>
    <t>78,23</t>
  </si>
  <si>
    <t xml:space="preserve">BUCHA DE REDUCAO DE FERRO GALVANIZADO, COM ROSCA BSP, DE 4" X 2"                                                                                                                                                                                                                                                                                                                                                                                                                                          </t>
  </si>
  <si>
    <t xml:space="preserve">BUCHA DE REDUCAO DE FERRO GALVANIZADO, COM ROSCA BSP, DE 4" X 3"                                                                                                                                                                                                                                                                                                                                                                                                                                          </t>
  </si>
  <si>
    <t xml:space="preserve">BUCHA DE REDUCAO DE FERRO GALVANIZADO, COM ROSCA BSP, DE 5" X 4"                                                                                                                                                                                                                                                                                                                                                                                                                                          </t>
  </si>
  <si>
    <t>214,11</t>
  </si>
  <si>
    <t xml:space="preserve">BUCHA DE REDUCAO DE FERRO GALVANIZADO, COM ROSCA BSP, DE 6" X 4"                                                                                                                                                                                                                                                                                                                                                                                                                                          </t>
  </si>
  <si>
    <t>226,23</t>
  </si>
  <si>
    <t xml:space="preserve">BUCHA DE REDUCAO DE FERRO GALVANIZADO, COM ROSCA BSP, DE 6" X 5"                                                                                                                                                                                                                                                                                                                                                                                                                                          </t>
  </si>
  <si>
    <t>242,68</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</si>
  <si>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</si>
  <si>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</si>
  <si>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</si>
  <si>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</si>
  <si>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</si>
  <si>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</si>
  <si>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CURTA, COM 75 X 60 MM, PARA AGUA FRIA PREDIAL                                                                                                                                                                                                                                                                                                                                                                                                                          </t>
  </si>
  <si>
    <t xml:space="preserve">BUCHA DE REDUCAO DE PVC, SOLDAVEL, CURTA, COM 85 X 75 MM, PARA AGUA FRIA PREDIAL                                                                                                                                                                                                                                                                                                                                                                                                                          </t>
  </si>
  <si>
    <t xml:space="preserve">BUCHA DE REDUCAO DE PVC, SOLDAVEL, LONGA, COM 110 X 60 MM, PARA AGUA FRIA PREDIAL                                                                                                                                                                                                                                                                                                                                                                                                                         </t>
  </si>
  <si>
    <t>60,07</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</si>
  <si>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</si>
  <si>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</si>
  <si>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</si>
  <si>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</si>
  <si>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</si>
  <si>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</si>
  <si>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</si>
  <si>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</si>
  <si>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</si>
  <si>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</si>
  <si>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</si>
  <si>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</si>
  <si>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24,04</t>
  </si>
  <si>
    <t xml:space="preserve">BUCHA DE REDUCAO DE PVC, SOLDAVEL, LONGA, COM 85 X 60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</si>
  <si>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</si>
  <si>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</si>
  <si>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</si>
  <si>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</si>
  <si>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</si>
  <si>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</si>
  <si>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</si>
  <si>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</si>
  <si>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</si>
  <si>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</si>
  <si>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</si>
  <si>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</si>
  <si>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45,19</t>
  </si>
  <si>
    <t xml:space="preserve">BUCHA DE REDUCAO EM ALUMINIO, COM ROSCA, DE 2 1/2" X 2", PARA ELETRODUTO                                                                                                                                                                                                                                                                                                                                                                                                                                  </t>
  </si>
  <si>
    <t>40,37</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</si>
  <si>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</si>
  <si>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</si>
  <si>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</si>
  <si>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27,33</t>
  </si>
  <si>
    <t xml:space="preserve">BUCHA DE REDUCAO EM ALUMINIO, COM ROSCA, DE 2" X 3/4", PARA ELETRODUTO                                                                                                                                                                                                                                                                                                                                                                                                                                    </t>
  </si>
  <si>
    <t>28,43</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</si>
  <si>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</si>
  <si>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</si>
  <si>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</si>
  <si>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50,56</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</si>
  <si>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</si>
  <si>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</si>
  <si>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</si>
  <si>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</si>
  <si>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81,94</t>
  </si>
  <si>
    <t xml:space="preserve">BUCHA DE REDUCAO EM ALUMINIO, COM ROSCA, DE 4" X 3", PARA ELETRODUTO                                                                                                                                                                                                                                                                                                                                                                                                                                      </t>
  </si>
  <si>
    <t>77,74</t>
  </si>
  <si>
    <t xml:space="preserve">BUCHA DE REDUCAO PVC ROSCAVEL 1 1/2" X 1"                                                                                                                                                                                                                                                                                                                                                                                                                                                                 </t>
  </si>
  <si>
    <t xml:space="preserve">BUCHA DE REDUCAO PVC ROSCAVEL 3/4" X 1/2"                                                                                                                                                                                                                                                                                                                                                                                                                                                                 </t>
  </si>
  <si>
    <t xml:space="preserve">BUCHA DE REDUCAO PVC ROSCAVEL, 1 1/2" X 3/4"                                                                                                                                                                                                                                                                                                                                                                                                                                                              </t>
  </si>
  <si>
    <t xml:space="preserve">BUCHA DE REDUCAO PVC ROSCAVEL, 1" X 1/2"                                                                                                                                                                                                                                                                                                                                                                                                                                                                  </t>
  </si>
  <si>
    <t xml:space="preserve">BUCHA DE REDUCAO PVC ROSCAVEL, 1" X 3/4"                                                                                                                                                                                                                                                                                                                                                                                                                                                                  </t>
  </si>
  <si>
    <t xml:space="preserve">BUCHA DE REDUCAO PVC, ROSCAVEL,  2"  X 1 1/2 "                                                                                                                                                                                                                                                                                                                                                                                                                                                            </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</si>
  <si>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</si>
  <si>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</si>
  <si>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</si>
  <si>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</si>
  <si>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</si>
  <si>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 xml:space="preserve">BUCHA DE REDUCAO, CPVC, SOLDAVEL, 22 X 15 MM, PARA AGUA QUENTE                                                                                                                                                                                                                                                                                                                                                                                                                                            </t>
  </si>
  <si>
    <t xml:space="preserve">BUCHA DE REDUCAO, CPVC, SOLDAVEL, 28 X 22 MM, PARA AGUA QUENTE                                                                                                                                                                                                                                                                                                                                                                                                                                            </t>
  </si>
  <si>
    <t xml:space="preserve">BUCHA DE REDUCAO, CPVC, SOLDAVEL, 35 X 28 MM, PARA AGUA QUENTE                                                                                                                                                                                                                                                                                                                                                                                                                                            </t>
  </si>
  <si>
    <t>27,49</t>
  </si>
  <si>
    <t xml:space="preserve">BUCHA DE REDUCAO, CPVC, SOLDAVEL, 42 X 22 MM, PARA AGUA QUENTE                                                                                                                                                                                                                                                                                                                                                                                                                                            </t>
  </si>
  <si>
    <t>36,75</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</si>
  <si>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</si>
  <si>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</si>
  <si>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</si>
  <si>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OU AGUAS PLUVIAIS PREDIAIS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</si>
  <si>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</si>
  <si>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</si>
  <si>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</si>
  <si>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</si>
  <si>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</si>
  <si>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</si>
  <si>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</si>
  <si>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</si>
  <si>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</si>
  <si>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</si>
  <si>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</si>
  <si>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</si>
  <si>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</si>
  <si>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</si>
  <si>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</si>
  <si>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</si>
  <si>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</si>
  <si>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</si>
  <si>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38,96</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</si>
  <si>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</si>
  <si>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</si>
  <si>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29,15</t>
  </si>
  <si>
    <t xml:space="preserve">CABECOTE PARA ENTRADA DE LINHA DE ALIMENTACAO PARA ELETRODUTO, EM LIGA DE ALUMINIO COM ACABAMENTO ANTI CORROSIVO, COM FIXACAO POR ENCAIXE LISO DE 360 GRAUS, DE 4"                                                                                                                                                                                                                                                                                                                                        </t>
  </si>
  <si>
    <t>42,37</t>
  </si>
  <si>
    <t xml:space="preserve">CABIDE/GANCHO DE BANHEIRO SIMPLES EM METAL CROMADO                                                                                                                                                                                                                                                                                                                                                                                                                                                        </t>
  </si>
  <si>
    <t xml:space="preserve">CABO DE ACO GALVANIZADO, DIAMETRO 12,7 MM (1/2"), COM ALMA DE ACO CABO INDEPENDENTE 6 X 25 F                                                                                                                                                                                                                                                                                                                                                                                                              </t>
  </si>
  <si>
    <t xml:space="preserve">CABO DE ACO GALVANIZADO, DIAMETRO 12,7 MM (1/2"), COM ALMA DE FIBRA 6 X 25 F                                                                                                                                                                                                                                                                                                                                                                                                                              </t>
  </si>
  <si>
    <t>73,20</t>
  </si>
  <si>
    <t xml:space="preserve">CABO DE ACO GALVANIZADO, DIAMETRO 9,53 MM (3/8"), COM ALMA DE FIBRA 6 X 25 F                                                                                                                                                                                                                                                                                                                                                                                                                              </t>
  </si>
  <si>
    <t>72,51</t>
  </si>
  <si>
    <t xml:space="preserve">CABO DE ALUMINIO NU COM ALMA DE ACO, BITOLA 1/0 AWG                                                                                                                                                                                                                                                                                                                                                                                                                                                       </t>
  </si>
  <si>
    <t xml:space="preserve">CABO DE ALUMINIO NU COM ALMA DE ACO, BITOLA 2 AWG                                                                                                                                                                                                                                                                                                                                                                                                                                                         </t>
  </si>
  <si>
    <t xml:space="preserve">CABO DE ALUMINIO NU COM ALMA DE ACO, BITOLA 2/0 AWG                                                                                                                                                                                                                                                                                                                                                                                                                                                       </t>
  </si>
  <si>
    <t>30,98</t>
  </si>
  <si>
    <t xml:space="preserve">CABO DE ALUMINIO NU COM ALMA DE ACO, BITOLA 4 AWG                                                                                                                                                                                                                                                                                                                                                                                                                                                         </t>
  </si>
  <si>
    <t xml:space="preserve">CABO DE ALUMINIO NU SEM ALMA DE ACO, BITOLA 1/0 AWG                                                                                                                                                                                                                                                                                                                                                                                                                                                       </t>
  </si>
  <si>
    <t xml:space="preserve">CABO DE ALUMINIO NU SEM ALMA DE ACO, BITOLA 2 AWG                                                                                                                                                                                                                                                                                                                                                                                                                                                         </t>
  </si>
  <si>
    <t>37,48</t>
  </si>
  <si>
    <t xml:space="preserve">CABO DE ALUMINIO NU SEM ALMA DE ACO, BITOLA 2/0 AWG                                                                                                                                                                                                                                                                                                                                                                                                                                                       </t>
  </si>
  <si>
    <t xml:space="preserve">CABO DE ALUMINIO NU SEM ALMA DE ACO, BITOLA 4 AWG                                                                                                                                                                                                                                                                                                                                                                                                                                                         </t>
  </si>
  <si>
    <t>39,47</t>
  </si>
  <si>
    <t xml:space="preserve">CABO DE COBRE NU 10 MM2 MEIO-DURO                                                                                                                                                                                                                                                                                                                                                                                                                                                                         </t>
  </si>
  <si>
    <t xml:space="preserve">CABO DE COBRE NU 120 MM2 MEIO-DURO                                                                                                                                                                                                                                                                                                                                                                                                                                                                        </t>
  </si>
  <si>
    <t xml:space="preserve">CABO DE COBRE NU 150 MM2 MEIO-DURO                                                                                                                                                                                                                                                                                                                                                                                                                                                                        </t>
  </si>
  <si>
    <t>135,07</t>
  </si>
  <si>
    <t xml:space="preserve">CABO DE COBRE NU 16 MM2 MEIO-DURO                                                                                                                                                                                                                                                                                                                                                                                                                                                                         </t>
  </si>
  <si>
    <t xml:space="preserve">CABO DE COBRE NU 185 MM2 MEIO-DURO                                                                                                                                                                                                                                                                                                                                                                                                                                                                        </t>
  </si>
  <si>
    <t>162,42</t>
  </si>
  <si>
    <t xml:space="preserve">CABO DE COBRE NU 25 MM2 MEIO-DURO                                                                                                                                                                                                                                                                                                                                                                                                                                                                         </t>
  </si>
  <si>
    <t xml:space="preserve">CABO DE COBRE NU 300 MM2 MEIO-DURO                                                                                                                                                                                                                                                                                                                                                                                                                                                                        </t>
  </si>
  <si>
    <t>279,87</t>
  </si>
  <si>
    <t xml:space="preserve">CABO DE COBRE NU 35 MM2 MEIO-DURO                                                                                                                                                                                                                                                                                                                                                                                                                                                                         </t>
  </si>
  <si>
    <t>29,34</t>
  </si>
  <si>
    <t xml:space="preserve">CABO DE COBRE NU 50 MM2 MEIO-DURO                                                                                                                                                                                                                                                                                                                                                                                                                                                                         </t>
  </si>
  <si>
    <t>40,86</t>
  </si>
  <si>
    <t xml:space="preserve">CABO DE COBRE NU 500 MM2 MEIO-DURO                                                                                                                                                                                                                                                                                                                                                                                                                                                                        </t>
  </si>
  <si>
    <t>470,02</t>
  </si>
  <si>
    <t xml:space="preserve">CABO DE COBRE NU 70 MM2 MEIO-DURO                                                                                                                                                                                                                                                                                                                                                                                                                                                                         </t>
  </si>
  <si>
    <t xml:space="preserve">CABO DE COBRE NU 95 MM2 MEIO-DURO                                                                                                                                                                                                                                                                                                                                                                                                                                                                         </t>
  </si>
  <si>
    <t>81,08</t>
  </si>
  <si>
    <t xml:space="preserve">CABO DE COBRE RIGIDO, CLASSE 2, ISOLACAO EM PVC, ANTI-CHAMA BWF-B, 1 CONDUTOR, 450/750 V, DIAMETRO 120 MM2                                                                                                                                                                                                                                                                                                                                                                                                </t>
  </si>
  <si>
    <t>118,18</t>
  </si>
  <si>
    <t xml:space="preserve">CABO DE COBRE UNIPOLAR 10 MM2, BLINDADO, ISOLACAO 3,6/6 KV EPR, COBERTURA EM PVC                                                                                                                                                                                                                                                                                                                                                                                                                          </t>
  </si>
  <si>
    <t>61,54</t>
  </si>
  <si>
    <t xml:space="preserve">CABO DE COBRE UNIPOLAR 16 MM2, BLINDADO, ISOLACAO 3,6/6 KV EPR, COBERTURA EM PVC                                                                                                                                                                                                                                                                                                                                                                                                                          </t>
  </si>
  <si>
    <t>62,60</t>
  </si>
  <si>
    <t xml:space="preserve">CABO DE COBRE UNIPOLAR 16 MM2, BLINDADO, ISOLACAO 6/10 KV EPR, COBERTURA EM PVC                                                                                                                                                                                                                                                                                                                                                                                                                           </t>
  </si>
  <si>
    <t>91,03</t>
  </si>
  <si>
    <t xml:space="preserve">CABO DE COBRE UNIPOLAR 25 MM2, BLINDADO, ISOLACAO 3,6/6 KV EPR, COBERTURA EM PVC                                                                                                                                                                                                                                                                                                                                                                                                                          </t>
  </si>
  <si>
    <t>84,14</t>
  </si>
  <si>
    <t xml:space="preserve">CABO DE COBRE UNIPOLAR 25MM2, BLINDADO, ISOLACAO 6/10 KV EPR, COBERTURA EM PVC                                                                                                                                                                                                                                                                                                                                                                                                                            </t>
  </si>
  <si>
    <t xml:space="preserve">CABO DE COBRE UNIPOLAR 35 MM2, BLINDADO, ISOLACAO 12/20 KV EPR, COBERTURA EM PVC                                                                                                                                                                                                                                                                                                                                                                                                                          </t>
  </si>
  <si>
    <t xml:space="preserve">CABO DE COBRE UNIPOLAR 35 MM2, BLINDADO, ISOLACAO 3,6/6 KV EPR, COBERTURA EM PVC                                                                                                                                                                                                                                                                                                                                                                                                                          </t>
  </si>
  <si>
    <t>105,14</t>
  </si>
  <si>
    <t xml:space="preserve">CABO DE COBRE UNIPOLAR 35 MM2, BLINDADO, ISOLACAO 6/10 KV EPR, COBERTURA EM PVC                                                                                                                                                                                                                                                                                                                                                                                                                           </t>
  </si>
  <si>
    <t>105,78</t>
  </si>
  <si>
    <t xml:space="preserve">CABO DE COBRE UNIPOLAR 50 MM2, BLINDADO, ISOLACAO 12/20 KV EPR, COBERTURA EM PVC                                                                                                                                                                                                                                                                                                                                                                                                                          </t>
  </si>
  <si>
    <t>126,26</t>
  </si>
  <si>
    <t xml:space="preserve">CABO DE COBRE UNIPOLAR 50 MM2, BLINDADO, ISOLACAO 3,6/6 KV EPR, COBERTURA EM PVC                                                                                                                                                                                                                                                                                                                                                                                                                          </t>
  </si>
  <si>
    <t>141,95</t>
  </si>
  <si>
    <t xml:space="preserve">CABO DE COBRE UNIPOLAR 50 MM2, BLINDADO, ISOLACAO 6/10 KV EPR, COBERTURA EM PVC                                                                                                                                                                                                                                                                                                                                                                                                                           </t>
  </si>
  <si>
    <t>129,18</t>
  </si>
  <si>
    <t xml:space="preserve">CABO DE COBRE UNIPOLAR 70 MM2, BLINDADO, ISOLACAO 12/20 KV EPR, COBERTURA EM PVC                                                                                                                                                                                                                                                                                                                                                                                                                          </t>
  </si>
  <si>
    <t>157,03</t>
  </si>
  <si>
    <t xml:space="preserve">CABO DE COBRE UNIPOLAR 70 MM2, BLINDADO, ISOLACAO 3,6/6 KV EPR, COBERTURA EM PVC                                                                                                                                                                                                                                                                                                                                                                                                                          </t>
  </si>
  <si>
    <t>152,21</t>
  </si>
  <si>
    <t xml:space="preserve">CABO DE COBRE UNIPOLAR 70 MM2, BLINDADO, ISOLACAO 6/10 KV EPR, COBERTURA EM PVC                                                                                                                                                                                                                                                                                                                                                                                                                           </t>
  </si>
  <si>
    <t>169,89</t>
  </si>
  <si>
    <t xml:space="preserve">CABO DE COBRE UNIPOLAR 95 MM2, BLINDADO, ISOLACAO 12/20 KV EPR, COBERTURA EM PVC                                                                                                                                                                                                                                                                                                                                                                                                                          </t>
  </si>
  <si>
    <t>192,26</t>
  </si>
  <si>
    <t xml:space="preserve">CABO DE COBRE UNIPOLAR 95 MM2, BLINDADO, ISOLACAO 3,6/6 KV EPR, COBERTURA EM PVC                                                                                                                                                                                                                                                                                                                                                                                                                          </t>
  </si>
  <si>
    <t>203,38</t>
  </si>
  <si>
    <t xml:space="preserve">CABO DE COBRE UNIPOLAR 95 MM2, BLINDADO, ISOLACAO 6/10 KV EPR, COBERTURA EM PVC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</si>
  <si>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</si>
  <si>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</si>
  <si>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11,08</t>
  </si>
  <si>
    <t xml:space="preserve">CABO DE COBRE, FLEXIVEL, CLASSE 4 OU 5, ISOLACAO EM PVC/A, ANTICHAMA BWF-B, COBERTURA PVC-ST1, ANTICHAMA BWF-B, 1 CONDUTOR, 0,6/1 KV, SECAO NOMINAL 120 MM2                                                                                                                                                                                                                                                                                                                                               </t>
  </si>
  <si>
    <t>121,75</t>
  </si>
  <si>
    <t xml:space="preserve">CABO DE COBRE, FLEXIVEL, CLASSE 4 OU 5, ISOLACAO EM PVC/A, ANTICHAMA BWF-B, COBERTURA PVC-ST1, ANTICHAMA BWF-B, 1 CONDUTOR, 0,6/1 KV, SECAO NOMINAL 150 MM2                                                                                                                                                                                                                                                                                                                                               </t>
  </si>
  <si>
    <t>150,85</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</si>
  <si>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</si>
  <si>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</si>
  <si>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184,92</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</si>
  <si>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</si>
  <si>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</si>
  <si>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243,50</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</si>
  <si>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</si>
  <si>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</si>
  <si>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304,73</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</si>
  <si>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</si>
  <si>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</si>
  <si>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</si>
  <si>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397,52</t>
  </si>
  <si>
    <t xml:space="preserve">CABO DE COBRE, FLEXIVEL, CLASSE 4 OU 5, ISOLACAO EM PVC/A, ANTICHAMA BWF-B, COBERTURA PVC-ST1, ANTICHAMA BWF-B, 1 CONDUTOR, 0,6/1 KV, SECAO NOMINAL 50 MM2                                                                                                                                                                                                                                                                                                                                                </t>
  </si>
  <si>
    <t>50,82</t>
  </si>
  <si>
    <t xml:space="preserve">CABO DE COBRE, FLEXIVEL, CLASSE 4 OU 5, ISOLACAO EM PVC/A, ANTICHAMA BWF-B, COBERTURA PVC-ST1, ANTICHAMA BWF-B, 1 CONDUTOR, 0,6/1 KV, SECAO NOMINAL 500 MM2                                                                                                                                                                                                                                                                                                                                               </t>
  </si>
  <si>
    <t>510,64</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</si>
  <si>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</si>
  <si>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</si>
  <si>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70,41</t>
  </si>
  <si>
    <t xml:space="preserve">CABO DE COBRE, FLEXIVEL, CLASSE 4 OU 5, ISOLACAO EM PVC/A, ANTICHAMA BWF-B, COBERTURA PVC-ST1, ANTICHAMA BWF-B, 1 CONDUTOR, 0,6/1 KV, SECAO NOMINAL 95 MM2                                                                                                                                                                                                                                                                                                                                                </t>
  </si>
  <si>
    <t>93,53</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</si>
  <si>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</si>
  <si>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</si>
  <si>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</si>
  <si>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</si>
  <si>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</si>
  <si>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</si>
  <si>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120,47</t>
  </si>
  <si>
    <t xml:space="preserve">CABO DE COBRE, FLEXIVEL, CLASSE 4 OU 5, ISOLACAO EM PVC/A, ANTICHAMA BWF-B, 1 CONDUTOR, 450/750 V, SECAO NOMINAL 150 MM2                                                                                                                                                                                                                                                                                                                                                                                  </t>
  </si>
  <si>
    <t>150,41</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</si>
  <si>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</si>
  <si>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</si>
  <si>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183,05</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</si>
  <si>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</si>
  <si>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</si>
  <si>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241,94</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</si>
  <si>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</si>
  <si>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</si>
  <si>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34,54</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</si>
  <si>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</si>
  <si>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</si>
  <si>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</si>
  <si>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</si>
  <si>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71,29</t>
  </si>
  <si>
    <t xml:space="preserve">CABO DE COBRE, FLEXIVEL, CLASSE 4 OU 5, ISOLACAO EM PVC/A, ANTICHAMA BWF-B, 1 CONDUTOR, 450/750 V, SECAO NOMINAL 95 MM2                                                                                                                                                                                                                                                                                                                                                                                   </t>
  </si>
  <si>
    <t>93,46</t>
  </si>
  <si>
    <t xml:space="preserve">CABO DE COBRE, RIGIDO, CLASSE 2, COMPACTADO, BLINDADO, ISOLACAO EM EPR OU XLPE, COBERTURA ANTICHAMA EM PVC, PEAD OU HFFR, 1 CONDUTOR, 20/35 KV, SECAO NOMINAL 120 MM2                                                                                                                                                                                                                                                                                                                                     </t>
  </si>
  <si>
    <t>241,26</t>
  </si>
  <si>
    <t xml:space="preserve">CABO DE COBRE, RIGIDO, CLASSE 2, COMPACTADO, BLINDADO, ISOLACAO EM EPR OU XLPE, COBERTURA ANTICHAMA EM PVC, PEAD OU HFFR, 1 CONDUTOR, 20/35 KV, SECAO NOMINAL 150 MM2                                                                                                                                                                                                                                                                                                                                     </t>
  </si>
  <si>
    <t>283,62</t>
  </si>
  <si>
    <t xml:space="preserve">CABO DE COBRE, RIGIDO, CLASSE 2, COMPACTADO, BLINDADO, ISOLACAO EM EPR OU XLPE, COBERTURA ANTICHAMA EM PVC, PEAD OU HFFR, 1 CONDUTOR, 20/35 KV, SECAO NOMINAL 185 MM2                                                                                                                                                                                                                                                                                                                                     </t>
  </si>
  <si>
    <t>309,05</t>
  </si>
  <si>
    <t xml:space="preserve">CABO DE COBRE, RIGIDO, CLASSE 2, COMPACTADO, BLINDADO, ISOLACAO EM EPR OU XLPE, COBERTURA ANTICHAMA EM PVC, PEAD OU HFFR, 1 CONDUTOR, 20/35 KV, SECAO NOMINAL 240 MM2                                                                                                                                                                                                                                                                                                                                     </t>
  </si>
  <si>
    <t>384,22</t>
  </si>
  <si>
    <t xml:space="preserve">CABO DE COBRE, RIGIDO, CLASSE 2, COMPACTADO, BLINDADO, ISOLACAO EM EPR OU XLPE, COBERTURA ANTICHAMA EM PVC, PEAD OU HFFR, 1 CONDUTOR, 20/35 KV, SECAO NOMINAL 300 MM2                                                                                                                                                                                                                                                                                                                                     </t>
  </si>
  <si>
    <t>452,87</t>
  </si>
  <si>
    <t xml:space="preserve">CABO DE COBRE, RIGIDO, CLASSE 2, COMPACTADO, BLINDADO, ISOLACAO EM EPR OU XLPE, COBERTURA ANTICHAMA EM PVC, PEAD OU HFFR, 1 CONDUTOR, 20/35 KV, SECAO NOMINAL 400 MM2                                                                                                                                                                                                                                                                                                                                     </t>
  </si>
  <si>
    <t>532,85</t>
  </si>
  <si>
    <t xml:space="preserve">CABO DE COBRE, RIGIDO, CLASSE 2, COMPACTADO, BLINDADO, ISOLACAO EM EPR OU XLPE, COBERTURA ANTICHAMA EM PVC, PEAD OU HFFR, 1 CONDUTOR, 20/35 KV, SECAO NOMINAL 50 MM2                                                                                                                                                                                                                                                                                                                                      </t>
  </si>
  <si>
    <t>162,02</t>
  </si>
  <si>
    <t xml:space="preserve">CABO DE COBRE, RIGIDO, CLASSE 2, COMPACTADO, BLINDADO, ISOLACAO EM EPR OU XLPE, COBERTURA ANTICHAMA EM PVC, PEAD OU HFFR, 1 CONDUTOR, 20/35 KV, SECAO NOMINAL 500 MM2                                                                                                                                                                                                                                                                                                                                     </t>
  </si>
  <si>
    <t>728,31</t>
  </si>
  <si>
    <t xml:space="preserve">CABO DE COBRE, RIGIDO, CLASSE 2, COMPACTADO, BLINDADO, ISOLACAO EM EPR OU XLPE, COBERTURA ANTICHAMA EM PVC, PEAD OU HFFR, 1 CONDUTOR, 20/35 KV, SECAO NOMINAL 70 MM2                                                                                                                                                                                                                                                                                                                                      </t>
  </si>
  <si>
    <t>192,28</t>
  </si>
  <si>
    <t xml:space="preserve">CABO DE COBRE, RIGIDO, CLASSE 2, COMPACTADO, BLINDADO, ISOLACAO EM EPR OU XLPE, COBERTURA ANTICHAMA EM PVC, PEAD OU HFFR, 1 CONDUTOR, 20/35 KV, SECAO NOMINAL 95 MM2                                                                                                                                                                                                                                                                                                                                      </t>
  </si>
  <si>
    <t>229,41</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</si>
  <si>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</si>
  <si>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</si>
  <si>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</si>
  <si>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147,48</t>
  </si>
  <si>
    <t xml:space="preserve">CABO DE COBRE, RIGIDO, CLASSE 2, ISOLACAO EM PVC/A, ANTICHAMA BWF-B, 1 CONDUTOR, 450/750 V, SECAO NOMINAL 16 MM2                                                                                                                                                                                                                                                                                                                                                                                          </t>
  </si>
  <si>
    <t xml:space="preserve">CABO DE COBRE, RIGIDO, CLASSE 2, ISOLACAO EM PVC/A, ANTICHAMA BWF-B, 1 CONDUTOR, 450/750 V, SECAO NOMINAL 185 MM2                                                                                                                                                                                                                                                                                                                                                                                         </t>
  </si>
  <si>
    <t>181,01</t>
  </si>
  <si>
    <t xml:space="preserve">CABO DE COBRE, RIGIDO, CLASSE 2, ISOLACAO EM PVC/A, ANTICHAMA BWF-B, 1 CONDUTOR, 450/750 V, SECAO NOMINAL 2,5 MM2                                                                                                                                                                                                                                                                                                                                                                                         </t>
  </si>
  <si>
    <t xml:space="preserve">CABO DE COBRE, RIGIDO, CLASSE 2, ISOLACAO EM PVC/A, ANTICHAMA BWF-B, 1 CONDUTOR, 450/750 V, SECAO NOMINAL 240 MM2                                                                                                                                                                                                                                                                                                                                                                                         </t>
  </si>
  <si>
    <t>239,18</t>
  </si>
  <si>
    <t xml:space="preserve">CABO DE COBRE, RIGIDO, CLASSE 2, ISOLACAO EM PVC/A, ANTICHAMA BWF-B, 1 CONDUTOR, 450/750 V, SECAO NOMINAL 25 MM2                                                                                                                                                                                                                                                                                                                                                                                          </t>
  </si>
  <si>
    <t xml:space="preserve">CABO DE COBRE, RIGIDO, CLASSE 2, ISOLACAO EM PVC/A, ANTICHAMA BWF-B, 1 CONDUTOR, 450/750 V, SECAO NOMINAL 300 MM2                                                                                                                                                                                                                                                                                                                                                                                         </t>
  </si>
  <si>
    <t>296,03</t>
  </si>
  <si>
    <t xml:space="preserve">CABO DE COBRE, RIGIDO, CLASSE 2, ISOLACAO EM PVC/A, ANTICHAMA BWF-B, 1 CONDUTOR, 450/750 V, SECAO NOMINAL 35 MM2                                                                                                                                                                                                                                                                                                                                                                                          </t>
  </si>
  <si>
    <t xml:space="preserve">CABO DE COBRE, RIGIDO, CLASSE 2, ISOLACAO EM PVC/A, ANTICHAMA BWF-B, 1 CONDUTOR, 450/750 V, SECAO NOMINAL 4 MM2                                                                                                                                                                                                                                                                                                                                                                                           </t>
  </si>
  <si>
    <t xml:space="preserve">CABO DE COBRE, RIGIDO, CLASSE 2, ISOLACAO EM PVC/A, ANTICHAMA BWF-B, 1 CONDUTOR, 450/750 V, SECAO NOMINAL 400 MM2                                                                                                                                                                                                                                                                                                                                                                                         </t>
  </si>
  <si>
    <t>383,00</t>
  </si>
  <si>
    <t xml:space="preserve">CABO DE COBRE, RIGIDO, CLASSE 2, ISOLACAO EM PVC/A, ANTICHAMA BWF-B, 1 CONDUTOR, 450/750 V, SECAO NOMINAL 50 MM2                                                                                                                                                                                                                                                                                                                                                                                          </t>
  </si>
  <si>
    <t xml:space="preserve">CABO DE COBRE, RIGIDO, CLASSE 2, ISOLACAO EM PVC/A, ANTICHAMA BWF-B, 1 CONDUTOR, 450/750 V, SECAO NOMINAL 500 MM2                                                                                                                                                                                                                                                                                                                                                                                         </t>
  </si>
  <si>
    <t>474,54</t>
  </si>
  <si>
    <t xml:space="preserve">CABO DE COBRE, RIGIDO, CLASSE 2, ISOLACAO EM PVC/A, ANTICHAMA BWF-B, 1 CONDUTOR, 450/750 V, SECAO NOMINAL 6 MM2                                                                                                                                                                                                                                                                                                                                                                                           </t>
  </si>
  <si>
    <t xml:space="preserve">CABO DE COBRE, RIGIDO, CLASSE 2, ISOLACAO EM PVC/A, ANTICHAMA BWF-B, 1 CONDUTOR, 450/750 V, SECAO NOMINAL 70 MM2                                                                                                                                                                                                                                                                                                                                                                                          </t>
  </si>
  <si>
    <t>68,61</t>
  </si>
  <si>
    <t xml:space="preserve">CABO DE COBRE, RIGIDO, CLASSE 2, ISOLACAO EM PVC/A, ANTICHAMA BWF-B, 1 CONDUTOR, 450/750 V, SECAO NOMINAL 95 MM2                                                                                                                                                                                                                                                                                                                                                                                          </t>
  </si>
  <si>
    <t>92,93</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</si>
  <si>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</si>
  <si>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</si>
  <si>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</si>
  <si>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</si>
  <si>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 xml:space="preserve">CABO FLEXIVEL PVC 750 V, 2 CONDUTORES DE 4,0 MM2                                                                                                                                                                                                                                                                                                                                                                                                                                                          </t>
  </si>
  <si>
    <t xml:space="preserve">CABO FLEXIVEL PVC 750 V, 2 CONDUTORES DE 6,0 MM2                                                                                                                                                                                                                                                                                                                                                                                                                                                          </t>
  </si>
  <si>
    <t>18,65</t>
  </si>
  <si>
    <t xml:space="preserve">CABO FLEXIVEL PVC 750 V, 3 CONDUTORES DE 1,5 MM2                                                                                                                                                                                                                                                                                                                                                                                                                                                          </t>
  </si>
  <si>
    <t xml:space="preserve">CABO FLEXIVEL PVC 750 V, 3 CONDUTORES DE 10,0 MM2                                                                                                                                                                                                                                                                                                                                                                                                                                                         </t>
  </si>
  <si>
    <t xml:space="preserve">CABO FLEXIVEL PVC 750 V, 3 CONDUTORES DE 4,0 MM2                                                                                                                                                                                                                                                                                                                                                                                                                                                          </t>
  </si>
  <si>
    <t xml:space="preserve">CABO FLEXIVEL PVC 750 V, 3 CONDUTORES DE 6,0 MM2                                                                                                                                                                                                                                                                                                                                                                                                                                                          </t>
  </si>
  <si>
    <t>25,29</t>
  </si>
  <si>
    <t xml:space="preserve">CABO FLEXIVEL PVC 750 V, 4 CONDUTORES DE 1,5 MM2                                                                                                                                                                                                                                                                                                                                                                                                                                                          </t>
  </si>
  <si>
    <t xml:space="preserve">CABO FLEXIVEL PVC 750 V, 4 CONDUTORES DE 10,0 MM2                                                                                                                                                                                                                                                                                                                                                                                                                                                         </t>
  </si>
  <si>
    <t>52,89</t>
  </si>
  <si>
    <t xml:space="preserve">CABO FLEXIVEL PVC 750 V, 4 CONDUTORES DE 4,0 MM2                                                                                                                                                                                                                                                                                                                                                                                                                                                          </t>
  </si>
  <si>
    <t xml:space="preserve">CABO FLEXIVEL PVC 750 V, 4 CONDUTORES DE 6,0 MM2                                                                                                                                                                                                                                                                                                                                                                                                                                                          </t>
  </si>
  <si>
    <t>33,36</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</si>
  <si>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</si>
  <si>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</si>
  <si>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34,57</t>
  </si>
  <si>
    <t xml:space="preserve">CABO MULTIPOLAR DE COBRE, FLEXIVEL, CLASSE 4 OU 5, ISOLACAO EM HEPR, COBERTURA EM PVC-ST2, ANTICHAMA BWF-B, 0,6/1 KV, 3 CONDUTORES DE 120 MM2                                                                                                                                                                                                                                                                                                                                                             </t>
  </si>
  <si>
    <t>398,88</t>
  </si>
  <si>
    <t xml:space="preserve">CABO MULTIPOLAR DE COBRE, FLEXIVEL, CLASSE 4 OU 5, ISOLACAO EM HEPR, COBERTURA EM PVC-ST2, ANTICHAMA BWF-B, 0,6/1 KV, 3 CONDUTORES DE 16 MM2                                                                                                                                                                                                                                                                                                                                                              </t>
  </si>
  <si>
    <t>54,05</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</si>
  <si>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</si>
  <si>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</si>
  <si>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</si>
  <si>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</si>
  <si>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</si>
  <si>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166,82</t>
  </si>
  <si>
    <t xml:space="preserve">CABO MULTIPOLAR DE COBRE, FLEXIVEL, CLASSE 4 OU 5, ISOLACAO EM HEPR, COBERTURA EM PVC-ST2, ANTICHAMA BWF-B, 0,6/1 KV, 3 CONDUTORES DE 6 MM2                                                                                                                                                                                                                                                                                                                                                               </t>
  </si>
  <si>
    <t>20,85</t>
  </si>
  <si>
    <t xml:space="preserve">CABO MULTIPOLAR DE COBRE, FLEXIVEL, CLASSE 4 OU 5, ISOLACAO EM HEPR, COBERTURA EM PVC-ST2, ANTICHAMA BWF-B, 0,6/1 KV, 3 CONDUTORES DE 70 MM2                                                                                                                                                                                                                                                                                                                                                              </t>
  </si>
  <si>
    <t>234,08</t>
  </si>
  <si>
    <t xml:space="preserve">CABO MULTIPOLAR DE COBRE, FLEXIVEL, CLASSE 4 OU 5, ISOLACAO EM HEPR, COBERTURA EM PVC-ST2, ANTICHAMA BWF-B, 0,6/1 KV, 3 CONDUTORES DE 95 MM2                                                                                                                                                                                                                                                                                                                                                              </t>
  </si>
  <si>
    <t>306,84</t>
  </si>
  <si>
    <t xml:space="preserve">CABO TELEFONICO CCI 50, 1 PAR, USO INTERNO, SEM BLINDAGEM                                                                                                                                                                                                                                                                                                                                                                                                                                                 </t>
  </si>
  <si>
    <t xml:space="preserve">CABO TELEFONICO CCI 50, 2 PARES, USO INTERNO, SEM BLINDAGEM                                                                                                                                                                                                                                                                                                                                                                                                                                               </t>
  </si>
  <si>
    <t>1,18</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</si>
  <si>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</si>
  <si>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</si>
  <si>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</si>
  <si>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</si>
  <si>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</si>
  <si>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</si>
  <si>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</si>
  <si>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133,44</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</si>
  <si>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</si>
  <si>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</si>
  <si>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</si>
  <si>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</si>
  <si>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</si>
  <si>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66,74</t>
  </si>
  <si>
    <t xml:space="preserve">CABO TELEFONICO CTP - APL - 50, 20 PARES, USO EXTERNO                                                                                                                                                                                                                                                                                                                                                                                                                                                     </t>
  </si>
  <si>
    <t xml:space="preserve">CABO TELEFONICO CTP - APL - 50, 30 PARES, USO EXTERNO                                                                                                                                                                                                                                                                                                                                                                                                                                                     </t>
  </si>
  <si>
    <t xml:space="preserve">CACAMBA METALICA BASCULANTE COM CAPACIDADE DE 10 M3 (INCLUI MONTAGEM, NAO INCLUI CAMINHAO)                                                                                                                                                                                                                                                                                                                                                                                                                </t>
  </si>
  <si>
    <t>73.223,15</t>
  </si>
  <si>
    <t xml:space="preserve">CACAMBA METALICA BASCULANTE COM CAPACIDADE DE 12 M3 (INCLUI MONTAGEM, NAO INCLUI CAMINHAO)                                                                                                                                                                                                                                                                                                                                                                                                                </t>
  </si>
  <si>
    <t>83.149,35</t>
  </si>
  <si>
    <t xml:space="preserve">CACAMBA METALICA BASCULANTE COM CAPACIDADE DE 6 M3 (INCLUI MONTAGEM, NAO INCLUI CAMINHAO)                                                                                                                                                                                                                                                                                                                                                                                                                 </t>
  </si>
  <si>
    <t>54.902,44</t>
  </si>
  <si>
    <t xml:space="preserve">CACAMBA METALICA BASCULANTE COM CAPACIDADE DE 8 M3 (INCLUI MONTAGEM, NAO INCLUI CAMINHAO)                                                                                                                                                                                                                                                                                                                                                                                                                 </t>
  </si>
  <si>
    <t>66.157,44</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</si>
  <si>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</si>
  <si>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</si>
  <si>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</si>
  <si>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40,92</t>
  </si>
  <si>
    <t xml:space="preserve">CADEIRA SUSPENSA MANUAL / BALANCIM INDIVIDUAL (NBR 14751)                                                                                                                                                                                                                                                                                                                                                                                                                                                 </t>
  </si>
  <si>
    <t>927,70</t>
  </si>
  <si>
    <t xml:space="preserve">CAIBRO APARELHADO  *7,5 X 7,5* CM, EM MACARANDUBA, ANGELIM OU EQUIVALENTE DA REGIAO                                                                                                                                                                                                                                                                                                                                                                                                                       </t>
  </si>
  <si>
    <t xml:space="preserve">CAIBRO APARELHADO *6 X 8* CM, EM MACARANDUBA, ANGELIM OU EQUIVALENTE DA REGIAO                                                                                                                                                                                                                                                                                                                                                                                                                            </t>
  </si>
  <si>
    <t xml:space="preserve">CAIBRO NAO APARELHADO  *7,5 X 7,5* CM, EM MACARANDUBA, ANGELIM OU EQUIVALENTE DA REGIAO -  BRUTA                                                                                                                                                                                                                                                                                                                                                                                                          </t>
  </si>
  <si>
    <t xml:space="preserve">CAIBRO NAO APARELHADO *5 X 6* CM, EM MACARANDUBA, ANGELIM OU EQUIVALENTE DA REGIAO -  BRUTA                                                                                                                                                                                                                                                                                                                                                                                                               </t>
  </si>
  <si>
    <t xml:space="preserve">CAIBRO NAO APARELHADO,  *6 X 8* CM,  EM MACARANDUBA, ANGELIM OU EQUIVALENTE DA REGIAO -  BRUTA                                                                                                                                                                                                                                                                                                                                                                                                            </t>
  </si>
  <si>
    <t xml:space="preserve">CAIBRO ROLICO DE MADEIRA TRATADA, D = 4 A 7 CM, H = 3,00 M, EM EUCALIPTO OU EQUIVALENTE DA REGIAO                                                                                                                                                                                                                                                                                                                                                                                                         </t>
  </si>
  <si>
    <t>34,13</t>
  </si>
  <si>
    <t xml:space="preserve">CAIBRO 5 X 5 CM EM PINUS, MISTA OU EQUIVALENTE DA REGIAO - BRUTA                                                                                                                                                                                                                                                                                                                                                                                                                                          </t>
  </si>
  <si>
    <t xml:space="preserve">CAIXA D'AGUA DE FIBRA DE VIDRO, PARA 500 LITROS, COM TAMPA                                                                                                                                                                                                                                                                                                                                                                                                                                                </t>
  </si>
  <si>
    <t>376,82</t>
  </si>
  <si>
    <t xml:space="preserve">CAIXA D'AGUA EM POLIETILENO 1000 LITROS, COM TAMPA                                                                                                                                                                                                                                                                                                                                                                                                                                                        </t>
  </si>
  <si>
    <t xml:space="preserve">CAIXA D'AGUA EM POLIETILENO 1500 LITROS, COM TAMPA                                                                                                                                                                                                                                                                                                                                                                                                                                                        </t>
  </si>
  <si>
    <t>934,25</t>
  </si>
  <si>
    <t xml:space="preserve">CAIXA D'AGUA EM POLIETILENO 2000 LITROS, COM TAMPA                                                                                                                                                                                                                                                                                                                                                                                                                                                        </t>
  </si>
  <si>
    <t>1.049,41</t>
  </si>
  <si>
    <t xml:space="preserve">CAIXA D'AGUA EM POLIETILENO 500 LITROS, COM TAMPA                                                                                                                                                                                                                                                                                                                                                                                                                                                         </t>
  </si>
  <si>
    <t>264,11</t>
  </si>
  <si>
    <t xml:space="preserve">CAIXA D'AGUA EM POLIETILENO 750 LITROS, COM TAMPA                                                                                                                                                                                                                                                                                                                                                                                                                                                         </t>
  </si>
  <si>
    <t>452,91</t>
  </si>
  <si>
    <t xml:space="preserve">CAIXA D'AGUA FIBRA DE VIDRO PARA 1000 LITROS, COM TAMPA                                                                                                                                                                                                                                                                                                                                                                                                                                                   </t>
  </si>
  <si>
    <t>517,89</t>
  </si>
  <si>
    <t xml:space="preserve">CAIXA D'AGUA FIBRA DE VIDRO PARA 10000 LITROS, COM TAMPA                                                                                                                                                                                                                                                                                                                                                                                                                                                  </t>
  </si>
  <si>
    <t>5.002,20</t>
  </si>
  <si>
    <t xml:space="preserve">CAIXA D'AGUA FIBRA DE VIDRO PARA 1500 LITROS, COM TAMPA                                                                                                                                                                                                                                                                                                                                                                                                                                                   </t>
  </si>
  <si>
    <t>840,26</t>
  </si>
  <si>
    <t xml:space="preserve">CAIXA D'AGUA FIBRA DE VIDRO PARA 2000 LITROS, COM TAMPA                                                                                                                                                                                                                                                                                                                                                                                                                                                   </t>
  </si>
  <si>
    <t>1.083,15</t>
  </si>
  <si>
    <t xml:space="preserve">CAIXA D'AGUA FIBRA DE VIDRO PARA 5000 LITROS, COM TAMPA                                                                                                                                                                                                                                                                                                                                                                                                                                                   </t>
  </si>
  <si>
    <t>2.412,35</t>
  </si>
  <si>
    <t xml:space="preserve">CAIXA DE ATERRAMENTO EM CONCRETO PRÃ-MOLDADO, DIAMETRO DE 0,30 M E ALTURA DE 0,35 M, SEM FUNDO E COM TAMPA                                                                                                                                                                                                                                                                                                                                                                                               </t>
  </si>
  <si>
    <t xml:space="preserve">CAIXA DE CONCRETO ARMADO PRE-MOLDADO, COM FUNDO E SEM TAMPA, DIMENSOES DE 0,30 X 0,30 X 0,30 M                                                                                                                                                                                                                                                                                                                                                                                                            </t>
  </si>
  <si>
    <t>94,78</t>
  </si>
  <si>
    <t xml:space="preserve">CAIXA DE CONCRETO ARMADO PRE-MOLDADO, COM FUNDO E SEM TAMPA, DIMENSOES DE 0,40 X 0,40 X 0,40 M                                                                                                                                                                                                                                                                                                                                                                                                            </t>
  </si>
  <si>
    <t>173,78</t>
  </si>
  <si>
    <t xml:space="preserve">CAIXA DE CONCRETO ARMADO PRE-MOLDADO, COM FUNDO E SEM TAMPA, DIMENSOES DE 0,60 X 0,60 X 0,50 M                                                                                                                                                                                                                                                                                                                                                                                                            </t>
  </si>
  <si>
    <t>304,11</t>
  </si>
  <si>
    <t xml:space="preserve">CAIXA DE CONCRETO ARMADO PRE-MOLDADO, COM FUNDO E SEM TAMPA, DIMENSOES DE 0,80 X 0,80 X 0,50 M                                                                                                                                                                                                                                                                                                                                                                                                            </t>
  </si>
  <si>
    <t xml:space="preserve">CAIXA DE CONCRETO ARMADO PRE-MOLDADO, COM FUNDO E SEM TAMPA, DIMENSOES DE 1,00 X 1,00 X 0,50 M                                                                                                                                                                                                                                                                                                                                                                                                            </t>
  </si>
  <si>
    <t>987,39</t>
  </si>
  <si>
    <t xml:space="preserve">CAIXA DE CONCRETO ARMADO PRE-MOLDADO, COM FUNDO E TAMPA, DIMENSOES DE 0,30 X 0,30 X 0,30 M                                                                                                                                                                                                                                                                                                                                                                                                                </t>
  </si>
  <si>
    <t xml:space="preserve">CAIXA DE CONCRETO ARMADO PRE-MOLDADO, COM FUNDO E TAMPA, DIMENSOES DE 0,40 X 0,40 X 0,40 M                                                                                                                                                                                                                                                                                                                                                                                                                </t>
  </si>
  <si>
    <t>268,57</t>
  </si>
  <si>
    <t xml:space="preserve">CAIXA DE CONCRETO ARMADO PRE-MOLDADO, COM FUNDO E TAMPA, DIMENSOES DE 0,60 X 0,60 X 0,50 M                                                                                                                                                                                                                                                                                                                                                                                                                </t>
  </si>
  <si>
    <t>341,24</t>
  </si>
  <si>
    <t xml:space="preserve">CAIXA DE CONCRETO ARMADO PRE-MOLDADO, SEM FUNDO, QUADRADA, DIMENSOES DE 0,30 X 0,30 X 0,30 M                                                                                                                                                                                                                                                                                                                                                                                                              </t>
  </si>
  <si>
    <t xml:space="preserve">CAIXA DE CONCRETO ARMADO PRE-MOLDADO, SEM FUNDO, QUADRADA, DIMENSOES DE 0,40 X 0,40 X 0,40 M                                                                                                                                                                                                                                                                                                                                                                                                              </t>
  </si>
  <si>
    <t>125,59</t>
  </si>
  <si>
    <t xml:space="preserve">CAIXA DE CONCRETO ARMADO PRE-MOLDADO, SEM FUNDO, QUADRADA, DIMENSOES DE 0,60 X 0,60 X 0,50 M                                                                                                                                                                                                                                                                                                                                                                                                              </t>
  </si>
  <si>
    <t xml:space="preserve">CAIXA DE CONCRETO ARMADO PRE-MOLDADO, SEM FUNDO, QUADRADA, DIMENSOES DE 0,80 X 0,80 X 0,50 M                                                                                                                                                                                                                                                                                                                                                                                                              </t>
  </si>
  <si>
    <t>505,54</t>
  </si>
  <si>
    <t xml:space="preserve">CAIXA DE CONCRETO ARMADO PRE-MOLDADO, SEM FUNDO, QUADRADA, DIMENSOES DE 1,00 X 1,00 X 0,50 M                                                                                                                                                                                                                                                                                                                                                                                                              </t>
  </si>
  <si>
    <t>797,02</t>
  </si>
  <si>
    <t xml:space="preserve">CAIXA DE DERIVACAO PARA MEDIDOR DE ENERGIA, COM BARRAMENTO MONOFASICO, EM POLICARBONATO / TERMOPLASTICO - MODULO (PADRAO CONCESSIONARIA LOCAL)                                                                                                                                                                                                                                                                                                                                                            </t>
  </si>
  <si>
    <t>229,79</t>
  </si>
  <si>
    <t xml:space="preserve">CAIXA DE DERIVACAO PARA MEDIDOR DE ENERGIA, COM BARRAMENTO POLIFASICO, EM POLICARBONATO / TERMOPLASTICO - MODULO (PADRAO CONCESSIONARIA LOCAL)                                                                                                                                                                                                                                                                                                                                                            </t>
  </si>
  <si>
    <t>244,20</t>
  </si>
  <si>
    <t xml:space="preserve">CAIXA DE DESCARGA DE PLASTICO EXTERNA, DE *9* L, PUXADOR FIO DE NYLON, NAO INCLUSO CANO, BOLSA, ENGATE                                                                                                                                                                                                                                                                                                                                                                                                    </t>
  </si>
  <si>
    <t xml:space="preserve">CAIXA DE DESCARGA PLASTICA DE EMBUTIR COMPLETA, COM ESPELHO PLASTICO, CAPACIDADE 6 A 10 L, ACESSORIOS INCLUSOS                                                                                                                                                                                                                                                                                                                                                                                            </t>
  </si>
  <si>
    <t>857,02</t>
  </si>
  <si>
    <t xml:space="preserve">CAIXA DE GORDURA CILINDRICA EM CONCRETO SIMPLES,  PRE-MOLDADA, COM DIAMETRO DE 40 CM E ALTURA DE 45 CM, COM TAMPA                                                                                                                                                                                                                                                                                                                                                                                         </t>
  </si>
  <si>
    <t xml:space="preserve">CAIXA DE GORDURA EM PVC, DIAMETRO MINIMO 300 MM, DIAMETRO DE SAIDA 100 MM, CAPACIDADE  APROXIMADA 18 LITROS, COM TAMPA                                                                                                                                                                                                                                                                                                                                                                                    </t>
  </si>
  <si>
    <t>562,16</t>
  </si>
  <si>
    <t xml:space="preserve">CAIXA DE INCENDIO/ABRIGO PARA MANGUEIRA, DE EMBUTIR/INTERNA, COM 75 X 45 X 17 CM, EM CHAPA DE ACO, PORTA COM VENTILACAO, VISOR COM A INSCRICAO "INCENDIO", SUPORTE/CESTA INTERNA PARA A MANGUEIRA, PINTURA ELETROSTATICA VERMELHA                                                                                                                                                                                                                                                                         </t>
  </si>
  <si>
    <t>279,20</t>
  </si>
  <si>
    <t xml:space="preserve">CAIXA DE INCENDIO/ABRIGO PARA MANGUEIRA, DE EMBUTIR/INTERNA, COM 90 X 60 X 17 CM, EM CHAPA DE ACO, PORTA COM VENTILACAO, VISOR COM A INSCRICAO "INCENDIO", SUPORTE/CESTA INTERNA PARA A MANGUEIRA, PINTURA ELETROSTATICA VERMELHA                                                                                                                                                                                                                                                                         </t>
  </si>
  <si>
    <t>353,16</t>
  </si>
  <si>
    <t xml:space="preserve">CAIXA DE INCENDIO/ABRIGO PARA MANGUEIRA, DE SOBREPOR/EXTERNA, COM 75 X 45 X 17 CM, EM CHAPA DE ACO, PORTA COM VENTILACAO, VISOR COM A INSCRICAO "INCENDIO", SUPORTE/CESTA INTERNA PARA A MANGUEIRA, PINTURA ELETROSTATICA VERMELHA                                                                                                                                                                                                                                                                        </t>
  </si>
  <si>
    <t>292,50</t>
  </si>
  <si>
    <t xml:space="preserve">CAIXA DE INCENDIO/ABRIGO PARA MANGUEIRA, DE SOBREPOR/EXTERNA, COM 90 X 60 X 17 CM, EM CHAPA DE ACO, PORTA COM VENTILACAO, VISOR COM A INSCRICAO "INCENDIO", SUPORTE/CESTA INTERNA PARA A MANGUEIRA, PINTURA ELETROSTATICA VERMELHA                                                                                                                                                                                                                                                                        </t>
  </si>
  <si>
    <t>357,31</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</si>
  <si>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</si>
  <si>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</si>
  <si>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</si>
  <si>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</si>
  <si>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</si>
  <si>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</si>
  <si>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</si>
  <si>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</si>
  <si>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206,74</t>
  </si>
  <si>
    <t xml:space="preserve">CAIXA DE PASSAGEM ELETRICA DE PAREDE, DE SOBREPOR, EM PVC, COM TAMPA APARAFUSADA, DIMENSOES 300 X 300 X *100* MM                                                                                                                                                                                                                                                                                                                                                                                          </t>
  </si>
  <si>
    <t>125,71</t>
  </si>
  <si>
    <t xml:space="preserve">CAIXA DE PASSAGEM ELETRICA DE PAREDE, DE SOBREPOR, EM PVC, COM TAMPA APARAFUSADA, DIMENSOES, 400 X 400 X *120* MM                                                                                                                                                                                                                                                                                                                                                                                         </t>
  </si>
  <si>
    <t>185,11</t>
  </si>
  <si>
    <t xml:space="preserve">CAIXA DE PASSAGEM ELETRICA DE PAREDE, DE SOBREPOR, EM TERMOPLASTICO / PVC, COM TAMPA APARAFUSA, DIMENSOES 200 X 200 X *100* MM                                                                                                                                                                                                                                                                                                                                                                            </t>
  </si>
  <si>
    <t>70,03</t>
  </si>
  <si>
    <t xml:space="preserve">CAIXA DE PASSAGEM ELETRICA DE PAREDE, DE SOBREPOR, EM TERMOPLASTICO / PVC, COM TAMPA APARAFUSADA, DIMENSOES, 150 X 150 X *100* MM                                                                                                                                                                                                                                                                                                                                                                         </t>
  </si>
  <si>
    <t xml:space="preserve">CAIXA DE PASSAGEM ELETRICA, PARA PISO, EM PVC, DIMENSOES DE 3/4" A 4"                                                                                                                                                                                                                                                                                                                                                                                                                                     </t>
  </si>
  <si>
    <t>490,78</t>
  </si>
  <si>
    <t xml:space="preserve">CAIXA DE PASSAGEM METALICA DE SOBREPOR COM TAMPA PARAFUSADA, DIMENSOES 20 X 20 X 10 CM                                                                                                                                                                                                                                                                                                                                                                                                                    </t>
  </si>
  <si>
    <t xml:space="preserve">CAIXA DE PASSAGEM METALICA DE SOBREPOR COM TAMPA PARAFUSADA, DIMENSOES 30 X 30 X 10 CM                                                                                                                                                                                                                                                                                                                                                                                                                    </t>
  </si>
  <si>
    <t>97,30</t>
  </si>
  <si>
    <t xml:space="preserve">CAIXA DE PASSAGEM METALICA DE SOBREPOR COM TAMPA PARAFUSADA, DIMENSOES 40 X 40 X 15 CM                                                                                                                                                                                                                                                                                                                                                                                                                    </t>
  </si>
  <si>
    <t>156,39</t>
  </si>
  <si>
    <t xml:space="preserve">CAIXA DE PASSAGEM METALICA DE SOBREPOR COM TAMPA PARAFUSADA, DIMENSOES 50 X 50 X 15 CM                                                                                                                                                                                                                                                                                                                                                                                                                    </t>
  </si>
  <si>
    <t>233,93</t>
  </si>
  <si>
    <t xml:space="preserve">CAIXA DE PASSAGEM METALICA DE SOBREPOR COM TAMPA PARAFUSADA, DIMENSOES 60 X 60 X 20 CM                                                                                                                                                                                                                                                                                                                                                                                                                    </t>
  </si>
  <si>
    <t>312,21</t>
  </si>
  <si>
    <t xml:space="preserve">CAIXA DE PASSAGEM METALICA DE SOBREPOR COM TAMPA PARAFUSADA, DIMENSOES 70 X 70 X 20 CM                                                                                                                                                                                                                                                                                                                                                                                                                    </t>
  </si>
  <si>
    <t>377,31</t>
  </si>
  <si>
    <t xml:space="preserve">CAIXA DE PASSAGEM METALICA DE SOBREPOR COM TAMPA PARAFUSADA, DIMENSOES 80 X 80 X 20 CM                                                                                                                                                                                                                                                                                                                                                                                                                    </t>
  </si>
  <si>
    <t>478,23</t>
  </si>
  <si>
    <t xml:space="preserve">CAIXA DE PASSAGEM METALICA, DE SOBREPOR, COM TAMPA APARAFUSADA, DIMENSOES 15 X 15 X *10* CM                                                                                                                                                                                                                                                                                                                                                                                                               </t>
  </si>
  <si>
    <t xml:space="preserve">CAIXA DE PASSAGEM METALICA, DE SOBREPOR, COM TAMPA APARAFUSADA, DIMENSOES 35 X 35 X *12* CM                                                                                                                                                                                                                                                                                                                                                                                                               </t>
  </si>
  <si>
    <t>113,98</t>
  </si>
  <si>
    <t xml:space="preserve">CAIXA DE PASSAGEM/ LUZ / TELEFONIA, DE EMBUTIR,  EM CHAPA DE ACO GALVANIZADO, DIMENSOES 150 X 150 X 15 CM (PADRAO CONCESSIONARIA LOCAL)                                                                                                                                                                                                                                                                                                                                                                   </t>
  </si>
  <si>
    <t>2.191,70</t>
  </si>
  <si>
    <t xml:space="preserve">CAIXA DE PASSAGEM/ LUZ / TELEFONIA, DE EMBUTIR,  EM CHAPA DE ACO GALVANIZADO, DIMENSOES 20 X 20 X *12* CM (PADRAO CONCESSIONARIA LOCAL)                                                                                                                                                                                                                                                                                                                                                                   </t>
  </si>
  <si>
    <t>94,36</t>
  </si>
  <si>
    <t xml:space="preserve">CAIXA DE PASSAGEM/ LUZ / TELEFONIA, DE EMBUTIR,  EM CHAPA DE ACO GALVANIZADO, DIMENSOES 200 X 200 X 20 CM (PADRAO CONCESSIONARIA LOCAL)                                                                                                                                                                                                                                                                                                                                                                   </t>
  </si>
  <si>
    <t>4.281,16</t>
  </si>
  <si>
    <t xml:space="preserve">CAIXA DE PASSAGEM/ LUZ / TELEFONIA, DE EMBUTIR,  EM CHAPA DE ACO GALVANIZADO, DIMENSOES 40 X 40 X *12* CM (PADRAO CONCESSIONARIA LOCAL)                                                                                                                                                                                                                                                                                                                                                                   </t>
  </si>
  <si>
    <t>209,00</t>
  </si>
  <si>
    <t xml:space="preserve">CAIXA DE PASSAGEM/ LUZ / TELEFONIA, DE EMBUTIR,  EM CHAPA DE ACO GALVANIZADO, DIMENSOES 60 X 60 X *12* CM (PADRAO CONCESSIONARIA LOCAL)                                                                                                                                                                                                                                                                                                                                                                   </t>
  </si>
  <si>
    <t>346,34</t>
  </si>
  <si>
    <t xml:space="preserve">CAIXA DE PASSAGEM/ LUZ / TELEFONIA, DE EMBUTIR,  EM CHAPA DE ACO GALVANIZADO, DIMENSOES 80 X 80 X *12* CM (PADRAO CONCESSIONARIA LOCAL)                                                                                                                                                                                                                                                                                                                                                                   </t>
  </si>
  <si>
    <t>517,77</t>
  </si>
  <si>
    <t xml:space="preserve">CAIXA DE PASSAGEM/ LUZ / TELEFONIA, DE EMBUTIR, EM CHAPA DE ACO GALVANIZADO, DIMENSOES 120 X 120 X *12* CM (PADRAO CONCESSIONARIA LOCAL)                                                                                                                                                                                                                                                                                                                                                                  </t>
  </si>
  <si>
    <t>1.041,58</t>
  </si>
  <si>
    <t xml:space="preserve">CAIXA DE PASSAGEM/ LUZ / TELEFONIA, DE SOBREPOR,  EM CHAPA DE ACO GALVANIZADO, DIMENSOES 80 X 80 X *12* CM (PADRAO CONCESSIONARIA LOCAL)                                                                                                                                                                                                                                                                                                                                                                  </t>
  </si>
  <si>
    <t>648,56</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</si>
  <si>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</si>
  <si>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</si>
  <si>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</si>
  <si>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4.073,27</t>
  </si>
  <si>
    <t xml:space="preserve">CAIXA DE PROTECAO PARA TRANSFORMADOR CORRENTE, EM CHAPA DE ACO 18 USG (PADRAO DA CONCESSIONARIA LOCAL)                                                                                                                                                                                                                                                                                                                                                                                                    </t>
  </si>
  <si>
    <t>1.303,35</t>
  </si>
  <si>
    <t xml:space="preserve">CAIXA INSPECAO EM POLIETILENO PARA ATERRAMENTO E PARA RAIOS DIAMETRO = 300 MM                                                                                                                                                                                                                                                                                                                                                                                                                             </t>
  </si>
  <si>
    <t xml:space="preserve">CAIXA INTERNA/EXTERNA DE MEDICAO PARA 1 MEDIDOR TRIFASICO, COM VISOR, EM CHAPA DE ACO 18 USG (PADRAO DA CONCESSIONARIA LOCAL)                                                                                                                                                                                                                                                                                                                                                                             </t>
  </si>
  <si>
    <t>413,06</t>
  </si>
  <si>
    <t xml:space="preserve">CAIXA INTERNA/EXTERNA DE MEDICAO PARA 4 MEDIDORES MONOFASICOS, COM VISOR, EM CHAPA DE ACO 18 USG (PADRAO DA CONCESSIONARIA LOCAL)                                                                                                                                                                                                                                                                                                                                                                         </t>
  </si>
  <si>
    <t>668,82</t>
  </si>
  <si>
    <t xml:space="preserve">CAIXA MODULAR PARA MEDIDOR DE ENERGIA AGRUPADA, EM POLICARBONATO /  TERMOPLASTICO, COM SUPORTE PARA DISJUNTOR (PADRAO DA CONCESSIONARIA LOCAL)                                                                                                                                                                                                                                                                                                                                                            </t>
  </si>
  <si>
    <t>136,23</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</si>
  <si>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</si>
  <si>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</si>
  <si>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</si>
  <si>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96,36</t>
  </si>
  <si>
    <t xml:space="preserve">CAIXA PARA MEDICAO COLETIVA TIPO L, PADRAO BIFASICO OU TRIFASICO, PARA ATE 4 MEDIDORES, SEM BARRAMENTO E COM PORTAS INFERIOR E SUPERIOR                                                                                                                                                                                                                                                                                                                                                                   </t>
  </si>
  <si>
    <t>2.724,53</t>
  </si>
  <si>
    <t xml:space="preserve">CAIXA PARA MEDICAO COLETIVA TIPO M, PADRAO BIFASICO OU TRIFASICO, PARA ATE 8 MEDIDORES, SEM BARRAMENTO E COM PORTAS INFERIOR E SUPERIOR                                                                                                                                                                                                                                                                                                                                                                   </t>
  </si>
  <si>
    <t>4.570,85</t>
  </si>
  <si>
    <t xml:space="preserve">CAIXA PARA MEDICAO COLETIVA TIPO N, PADRAO BIFASICO OU TRIFASICO, PARA ATE 12 MEDIDORES, SEM BARRAMENTO E COM PORTAS INFERIOR E SUPERIOR                                                                                                                                                                                                                                                                                                                                                                  </t>
  </si>
  <si>
    <t>5.748,85</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</si>
  <si>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</si>
  <si>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</si>
  <si>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</si>
  <si>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442,35</t>
  </si>
  <si>
    <t xml:space="preserve">CAIXA SIFONADA PVC, 100 X 100 X 50 MM, COM GRELHA REDONDA BRANCA                                                                                                                                                                                                                                                                                                                                                                                                                                          </t>
  </si>
  <si>
    <t xml:space="preserve">CAIXA SIFONADA PVC, 150 X 150 X 50 MM, COM GRELHA QUADRADA BRANCA (NBR 5688)                                                                                                                                                                                                                                                                                                                                                                                                                              </t>
  </si>
  <si>
    <t>39,82</t>
  </si>
  <si>
    <t xml:space="preserve">CAIXA SIFONADA PVC, 150 X 150 X 50 MM, COM GRELHA REDONDA BRANCA                                                                                                                                                                                                                                                                                                                                                                                                                                          </t>
  </si>
  <si>
    <t>43,27</t>
  </si>
  <si>
    <t xml:space="preserve">CAIXA SIFONADA PVC, 150 X 185 X 75 MM, COM GRELHA QUADRADA BRANCA                                                                                                                                                                                                                                                                                                                                                                                                                                         </t>
  </si>
  <si>
    <t>53,83</t>
  </si>
  <si>
    <t xml:space="preserve">CAIXA SIFONADA PVC, 250 X 230 X 75 MM, COM TAMPA E PORTA TAMPA QUADRADA BRANCA                                                                                                                                                                                                                                                                                                                                                                                                                            </t>
  </si>
  <si>
    <t>111,34</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</si>
  <si>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</si>
  <si>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</si>
  <si>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</si>
  <si>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</si>
  <si>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t>
  </si>
  <si>
    <t xml:space="preserve">CALCETEIRO  (MENSALISTA)                                                                                                                                                                                                                                                                                                                                                                                                                                                                                  </t>
  </si>
  <si>
    <t>2.992,44</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</si>
  <si>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</si>
  <si>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</si>
  <si>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</si>
  <si>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52,92</t>
  </si>
  <si>
    <t xml:space="preserve">CALHA PLATIBANDA DE CHAPA DE ACO GALVANIZADA NUM 26, CORTE 45 CM                                                                                                                                                                                                                                                                                                                                                                                                                                          </t>
  </si>
  <si>
    <t xml:space="preserve">CALHA PLUVIAL DE PVC, DIAMETRO ENTRE 119 E 170 MM, COMPRIMENTO DE 3 M, PARA DRENAGEM PREDIAL                                                                                                                                                                                                                                                                                                                                                                                                              </t>
  </si>
  <si>
    <t xml:space="preserve">CALHA QUADRADA DE CHAPA DE ACO GALVANIZADA NUM 24, CORTE 100 CM                                                                                                                                                                                                                                                                                                                                                                                                                                           </t>
  </si>
  <si>
    <t>145,98</t>
  </si>
  <si>
    <t xml:space="preserve">CALHA QUADRADA DE CHAPA DE ACO GALVANIZADA NUM 24, CORTE 33 CM                                                                                                                                                                                                                                                                                                                                                                                                                                            </t>
  </si>
  <si>
    <t>57,29</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</si>
  <si>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</si>
  <si>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</si>
  <si>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</si>
  <si>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</si>
  <si>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</si>
  <si>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</si>
  <si>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24,61</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</si>
  <si>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</si>
  <si>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</si>
  <si>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</si>
  <si>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</si>
  <si>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</si>
  <si>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317.510,00</t>
  </si>
  <si>
    <t xml:space="preserve">CAMINHAO TOCO, PESO BRUTO TOTAL 14300 KG, CARGA UTIL MAXIMA 9590 KG, DISTANCIA ENTRE EIXOS 4,76 M, POTENCIA 185 CV (INCLUI CABINE E CHASSI, NAO INCLUI CARROCERIA)                                                                                                                                                                                                                                                                                                                                        </t>
  </si>
  <si>
    <t>331.576,89</t>
  </si>
  <si>
    <t xml:space="preserve">CAMINHAO TOCO, PESO BRUTO TOTAL 14300 KG, CARGA UTIL MAXIMA 9710 KG, DISTANCIA ENTRE EIXOS 3,56 M, POTENCIA 185 CV (INCLUI CABINE E CHASSI, NAO INCLUI CARROCERIA)                                                                                                                                                                                                                                                                                                                                        </t>
  </si>
  <si>
    <t>337.555,32</t>
  </si>
  <si>
    <t xml:space="preserve">CAMINHAO TOCO, PESO BRUTO TOTAL 16000 KG, CARGA UTIL MAXIMA DE 10685 KG, DISTANCIA ENTRE EIXOS 4,8M, POTENCIA 189 CV (INCLUI CABINE E CHASSI, NAO INCLUI CARROCERIA)                                                                                                                                                                                                                                                                                                                                      </t>
  </si>
  <si>
    <t>279.328,40</t>
  </si>
  <si>
    <t xml:space="preserve">CAMINHAO TOCO, PESO BRUTO TOTAL 16000 KG, CARGA UTIL MAXIMA 10600 KG, DISTANCIA ENTRE EIXOS 4,80 M, POTENCIA 275 CV (INCLUI CABINE E CHASSI, NAO INCLUI CARROCERIA)                                                                                                                                                                                                                                                                                                                                       </t>
  </si>
  <si>
    <t>388.849,25</t>
  </si>
  <si>
    <t xml:space="preserve">CAMINHAO TOCO, PESO BRUTO TOTAL 16000 KG, CARGA UTIL MAXIMA 10780 KG, DISTANCIA ENTRE EIXOS 3,56 M, POTENCIA 275 CV (INCLUI CABINE E CHASSI, NAO INCLUI CARROCERIA)                                                                                                                                                                                                                                                                                                                                       </t>
  </si>
  <si>
    <t>390.356,44</t>
  </si>
  <si>
    <t xml:space="preserve">CAMINHAO TOCO, PESO BRUTO TOTAL 16000 KG, CARGA UTIL MAXIMA 11030 KG, DISTANCIA ENTRE EIXOS 3,56M, POTENCIA 186 CV (INCLUI CABINE E CHASSI, NAO INCLUI CARROCERIA)                                                                                                                                                                                                                                                                                                                                        </t>
  </si>
  <si>
    <t>390.356,41</t>
  </si>
  <si>
    <t xml:space="preserve">CAMINHAO TOCO, PESO BRUTO TOTAL 16000 KG, CARGA UTIL MAXIMA 11130 KG, DISTANCIA ENTRE EIXOS 5,36 M, POTENCIA 185 CV (INCLUI CABINE E CHASSI, NAO INCLUI CARROCERIA)                                                                                                                                                                                                                                                                                                                                       </t>
  </si>
  <si>
    <t>353.983,45</t>
  </si>
  <si>
    <t xml:space="preserve">CAMINHAO TOCO, PESO BRUTO TOTAL 16000 KG, CARGA UTIL MAXIMA 13071 KG, DISTANCIA ENTRE EIXOS 4,80 M, POTENCIA 230 CV (INCLUI CABINE E CHASSI, NAO INCLUI CARROCERIA)                                                                                                                                                                                                                                                                                                                                       </t>
  </si>
  <si>
    <t>372.772,80</t>
  </si>
  <si>
    <t xml:space="preserve">CAMINHAO TOCO, PESO BRUTO TOTAL 8250 KG, CARGA UTIL MAXIMA 5110 KG, DISTANCIA ENTRE EIXOS 4,30 M, POTENCIA 162 CV (INCLUI CABINE E CHASSI, NAO INCLUI CARROCERIA)                                                                                                                                                                                                                                                                                                                                         </t>
  </si>
  <si>
    <t>260.237,64</t>
  </si>
  <si>
    <t xml:space="preserve">CAMINHAO TOCO, PESO BRUTO TOTAL 9000 KG, CARGA UTIL MAXIMA 5940 KG, DISTANCIA ENTRE EIXOS 3,69 M, POTENCIA 177 CV (INCLUI CABINE E CHASSI, NAO INCLUI CARROCERIA)                                                                                                                                                                                                                                                                                                                                         </t>
  </si>
  <si>
    <t>285.306,83</t>
  </si>
  <si>
    <t xml:space="preserve">CAMINHAO TOCO, PESO BRUTO TOTAL 9600 KG, CARGA UTIL MAXIMA 6110 KG, DISTANCIA ENTRE EIXOS 3,70 M, POTENCIA 156 CV (INCLUI CABINE E CHASSI, NAO INCLUI CARROCERIA)                                                                                                                                                                                                                                                                                                                                         </t>
  </si>
  <si>
    <t>284.302,07</t>
  </si>
  <si>
    <t xml:space="preserve">CAMINHAO TOCO, PESO BRUTO TOTAL 9600 KG, CARGA UTIL MAXIMA 6200 KG, DISTANCIA ENTRE EIXOS 3,10 M, POTENCIA 156 CV (INCLUI CABINE E CHASSI, NAO INCLUI CARROCERIA)                                                                                                                                                                                                                                                                                                                                         </t>
  </si>
  <si>
    <t>283.297,28</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</si>
  <si>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</si>
  <si>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</si>
  <si>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405.930,50</t>
  </si>
  <si>
    <t xml:space="preserve">CAMINHAO TRUCADO, PESO BRUTO TOTAL 23000 KG, CARGA UTIL MAXIMA 15378 KG, DISTANCIA ENTRE EIXOS 4,80 M, POTENCIA 326 CV (INCLUI CABINE E CHASSI, NAO INCLUI CARROCERIA)                                                                                                                                                                                                                                                                                                                                    </t>
  </si>
  <si>
    <t>458.178,99</t>
  </si>
  <si>
    <t xml:space="preserve">CAMINHAO TRUCADO, PESO BRUTO TOTAL 23000 KG, CARGA UTIL MAXIMA 15935 KG, DISTANCIA ENTRE EIXOS 4,80 M, POTENCIA 230 CV (INCLUI CABINE E CHASSI, NAO INCLUI CARROCERIA)                                                                                                                                                                                                                                                                                                                                    </t>
  </si>
  <si>
    <t>412.260,60</t>
  </si>
  <si>
    <t xml:space="preserve">CAMINHAO TRUCADO, PESO BRUTO TOTAL 23000 KG, CARGA UTIL MAXIMA 15940 KG, DISTANCIA ENTRE EIXOS 3,60 M, POTENCIA 286 CV (INCLUI CABINE E CHASSI, NAO INCLUI CARROCERIA)                                                                                                                                                                                                                                                                                                                                    </t>
  </si>
  <si>
    <t>435.069,09</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</si>
  <si>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</si>
  <si>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</si>
  <si>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430.045,19</t>
  </si>
  <si>
    <t xml:space="preserve">CAMINHONETE COM MOTOR A DIESEL, POTENCIA *160* CV, CABINE DUPLA, 4X4                                                                                                                                                                                                                                                                                                                                                                                                                                      </t>
  </si>
  <si>
    <t>199.414,33</t>
  </si>
  <si>
    <t xml:space="preserve">CAMPAINHA ALTA POTENCIA 110V / 220V, DIAMETRO 150 MM                                                                                                                                                                                                                                                                                                                                                                                                                                                      </t>
  </si>
  <si>
    <t>139,35</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</si>
  <si>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</si>
  <si>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</si>
  <si>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</si>
  <si>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</si>
  <si>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</si>
  <si>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</si>
  <si>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</si>
  <si>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</si>
  <si>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</si>
  <si>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</si>
  <si>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</si>
  <si>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</si>
  <si>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</si>
  <si>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FERRO GALVANIZADO, 25,4 MM X 3,17 MM (L X E), 1,27KG/M                                                                                                                                                                                                                                                                                                                                                                                                                        </t>
  </si>
  <si>
    <t xml:space="preserve">CANTONEIRA (ABAS IGUAIS) EM FERRO GALVANIZADO, 38,1 MM X 3,17 MM (L X E), 3,48 KG/M                                                                                                                                                                                                                                                                                                                                                                                                                       </t>
  </si>
  <si>
    <t>48,98</t>
  </si>
  <si>
    <t xml:space="preserve">CANTONEIRA (ABAS IGUAIS) EM FERRO GALVANIZADO, 50,8 MM X 9,53 MM (L X E), 6,99 KG/M                                                                                                                                                                                                                                                                                                                                                                                                                       </t>
  </si>
  <si>
    <t>103,20</t>
  </si>
  <si>
    <t xml:space="preserve">CANTONEIRA "U" ALUMINIO ABAS IGUAIS 1 ", E = 3/32 "                                                                                                                                                                                                                                                                                                                                                                                                                                                       </t>
  </si>
  <si>
    <t>30,74</t>
  </si>
  <si>
    <t xml:space="preserve">CANTONEIRA ACO ABAS IGUAIS (QUALQUER BITOLA), ESPESSURA ENTRE 1/8" E 1/4"                                                                                                                                                                                                                                                                                                                                                                                                                                 </t>
  </si>
  <si>
    <t xml:space="preserve">CANTONEIRA ALUMINIO ABAS DESIGUAIS 1" X 3/4 ", E = 1/8 "                                                                                                                                                                                                                                                                                                                                                                                                                                                  </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</si>
  <si>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</si>
  <si>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</si>
  <si>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</si>
  <si>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</si>
  <si>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</si>
  <si>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 xml:space="preserve">CANTONEIRA ALUMINIO ABAS IGUAIS 2 ", E = 1/4 "                                                                                                                                                                                                                                                                                                                                                                                                                                                            </t>
  </si>
  <si>
    <t>51,78</t>
  </si>
  <si>
    <t xml:space="preserve">CANTONEIRA ALUMINIO ABAS IGUAIS 2 ", E = 1/8 "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</si>
  <si>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</si>
  <si>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</si>
  <si>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</si>
  <si>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</si>
  <si>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</si>
  <si>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</si>
  <si>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</si>
  <si>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</si>
  <si>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</si>
  <si>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</si>
  <si>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</si>
  <si>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76,59</t>
  </si>
  <si>
    <t xml:space="preserve">CAP PPR DN 20 MM, PARA AGUA QUENTE PREDIAL                                                                                                                                                                                                                                                                                                                                                                                                                                                                </t>
  </si>
  <si>
    <t xml:space="preserve">CAP PPR DN 25 MM, PARA AGUA QUENTE PREDIAL                                                                                                                                                                                                                                                                                                                                                                                                                                                                </t>
  </si>
  <si>
    <t xml:space="preserve">CAP PVC, ROSCAVEL, 1 1/2",  AGUA FRIA PREDIAL                                                                                                                                                                                                                                                                                                                                                                                                                                                             </t>
  </si>
  <si>
    <t xml:space="preserve">CAP PVC, ROSCAVEL, 1 1/4",  AGUA FRIA PREDIAL                                                                                                                                                                                                                                                                                                                                                                                                                                                             </t>
  </si>
  <si>
    <t xml:space="preserve">CAP PVC, ROSCAVEL, 1/2", PARA AGUA FRIA PREDIAL                                                                                                                                                                                                                                                                                                                                                                                                                                                           </t>
  </si>
  <si>
    <t xml:space="preserve">CAP PVC, ROSCAVEL, 1",  PARA AGUA FRIA PREDIAL                                                                                                                                                                                                                                                                                                                                                                                                                                                            </t>
  </si>
  <si>
    <t xml:space="preserve">CAP PVC, ROSCAVEL, 2 1/2",  AGUA FRIA PREDIAL                                                                                                                                                                                                                                                                                                                                                                                                                                                             </t>
  </si>
  <si>
    <t>34,09</t>
  </si>
  <si>
    <t xml:space="preserve">CAP PVC, ROSCAVEL, 2",  AGUA FRIA PREDIAL                                                                                                                                                                                                                                                                                                                                                                                                                                                                 </t>
  </si>
  <si>
    <t xml:space="preserve">CAP PVC, ROSCAVEL, 3/4",  PARA AGUA FRIA PREDIAL                                                                                                                                                                                                                                                                                                                                                                                                                                                          </t>
  </si>
  <si>
    <t xml:space="preserve">CAP PVC, ROSCAVEL, 3",  AGUA FRIA PREDIAL                                                                                                                                                                                                                                                                                                                                                                                                                                                                 </t>
  </si>
  <si>
    <t>44,53</t>
  </si>
  <si>
    <t xml:space="preserve">CAP PVC, SERIE R, DN 100 MM, PARA ESGOTO OU AGUAS PLUVIAIS PREDIAIS                                                                                                                                                                                                                                                                                                                                                                                                                                       </t>
  </si>
  <si>
    <t xml:space="preserve">CAP PVC, SERIE R, DN 150 MM, PARA ESGOTO OU AGUAS PLUVIAIS PREDIAIS                                                                                                                                                                                                                                                                                                                                                                                                                                       </t>
  </si>
  <si>
    <t>104,13</t>
  </si>
  <si>
    <t xml:space="preserve">CAP PVC, SERIE R, DN 75 MM, PARA ESGOTO OU AGUAS PLUVIAIS PREDIAIS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</si>
  <si>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</si>
  <si>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</si>
  <si>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</si>
  <si>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110 MM, PARA AGUA FRIA PREDIAL                                                                                                                                                                                                                                                                                                                                                                                                                                                         </t>
  </si>
  <si>
    <t>109,47</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</si>
  <si>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</si>
  <si>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</si>
  <si>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</si>
  <si>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</si>
  <si>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</si>
  <si>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</si>
  <si>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</si>
  <si>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</si>
  <si>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</si>
  <si>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</si>
  <si>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</si>
  <si>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</si>
  <si>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</si>
  <si>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151,00</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</si>
  <si>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</si>
  <si>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</si>
  <si>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</si>
  <si>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</si>
  <si>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</si>
  <si>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</si>
  <si>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 xml:space="preserve">CARENAGEM /TAMPA, EM PLASTICO, COR BRANCA, UTILIZADO EM KIT CHASSI METALICO PARA INSTALACAO HIDRAULICA DE TANQUE COM MAQUINA DE LAVAR ROUPA, LARGURA *360* MM X ALTURA *470* MM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</si>
  <si>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</si>
  <si>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</si>
  <si>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</si>
  <si>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</si>
  <si>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</si>
  <si>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t>
  </si>
  <si>
    <t xml:space="preserve">CARPINTEIRO AUXILIAR (MENSALISTA)                                                                                                                                                                                                                                                                                                                                                                                                                                                                         </t>
  </si>
  <si>
    <t>2.177,39</t>
  </si>
  <si>
    <t xml:space="preserve">CARPINTEIRO DE ESQUADRIAS                                                                                                                                                                                                                                                                                                                                                                                                                                                                                 </t>
  </si>
  <si>
    <t xml:space="preserve">CARPINTEIRO DE ESQUADRIAS (MENSALISTA)                                                                                                                                                                                                                                                                                                                                                                                                                                                                    </t>
  </si>
  <si>
    <t>3.017,72</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</si>
  <si>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</si>
  <si>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</si>
  <si>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</si>
  <si>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</si>
  <si>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3.349,21</t>
  </si>
  <si>
    <t xml:space="preserve">CARRINHO DE MAO DE ACO CAPACIDADE 50 A 60 L, PNEU COM CAMARA                                                                                                                                                                                                                                                                                                                                                                                                                                              </t>
  </si>
  <si>
    <t>198,00</t>
  </si>
  <si>
    <t xml:space="preserve">CARROCERIA FIXA ABERTA DE MADEIRA PARA TRANSPORTE GERAL DE CARGA SECA DIMENSOES APROXIMADAS 2,25 X 4,10 X 0,50 M (INCLUI MONTAGEM, NAO INCLUI CAMINHAO)                                                                                                                                                                                                                                                                                                                                                   </t>
  </si>
  <si>
    <t>17.067,50</t>
  </si>
  <si>
    <t xml:space="preserve">CARROCERIA FIXA ABERTA DE MADEIRA PARA TRANSPORTE GERAL DE CARGA SECA DIMENSOES APROXIMADAS 2,5 X 5,5 X 0,50 M (INCLUI MONTAGEM, NAO INCLUI CAMINHAO)                                                                                                                                                                                                                                                                                                                                                     </t>
  </si>
  <si>
    <t>23.154,51</t>
  </si>
  <si>
    <t xml:space="preserve">CARROCERIA FIXA ABERTA DE MADEIRA PARA TRANSPORTE GERAL DE CARGA SECA DIMENSOES APROXIMADAS 2,5 X 6,00 X 0,50 M (INCLUI MONTAGEM, NAO INCLUI CAMINHAO)                                                                                                                                                                                                                                                                                                                                                    </t>
  </si>
  <si>
    <t>25.064,16</t>
  </si>
  <si>
    <t xml:space="preserve">CARROCERIA FIXA ABERTA DE MADEIRA PARA TRANSPORTE GERAL DE CARGA SECA DIMENSOES APROXIMADAS 2,5 X 6,5 X 0,50 M (INCLUI MONTAGEM, NAO INCLUI CAMINHAO)                                                                                                                                                                                                                                                                                                                                                     </t>
  </si>
  <si>
    <t>26.973,81</t>
  </si>
  <si>
    <t xml:space="preserve">CARROCERIA FIXA ABERTA DE MADEIRA PARA TRANSPORTE GERAL DE CARGA SECA DIMENSOES APROXIMADAS 2,5 X 7,00 X 0,50 M (INCLUI MONTAGEM, NAO INCLUI CAMINHAO)                                                                                                                                                                                                                                                                                                                                                    </t>
  </si>
  <si>
    <t>28.883,46</t>
  </si>
  <si>
    <t xml:space="preserve">CARROCERIA FIXA ABERTA DE MADEIRA PARA TRANSPORTE GERAL DE CARGA SECA DIMENSOES APROXIMADAS 2,5 X 7,5 X 0,50 M (INCLUI MONTAGEM, NAO INCLUI CAMINHAO)                                                                                                                                                                                                                                                                                                                                                     </t>
  </si>
  <si>
    <t>32.941,46</t>
  </si>
  <si>
    <t xml:space="preserve">CARVAO ANTRACITO PARA FILTRO, GRAO VARIANDO DE 0,8 ATE 1,1 MM, COEFICIENTE DE UNIFORMIDADE MENOR QUE 1,7 MM                                                                                                                                                                                                                                                                                                                                                                                               </t>
  </si>
  <si>
    <t>1.668,24</t>
  </si>
  <si>
    <t xml:space="preserve">CARVAO ANTRACITO PARA FILTRO, GRAO VARIANDO DE 0,8 ATE 1,1 MM, COEFICIENTE DE UNIFORMIDADE MENOR QUE 1,7 MM (DISTRIBUIDOR)                                                                                                                                                                                                                                                                                                                                                                                </t>
  </si>
  <si>
    <t xml:space="preserve">CASCALHO DE CAVA                                                                                                                                                                                                                                                                                                                                                                                                                                                                                          </t>
  </si>
  <si>
    <t xml:space="preserve">CASCALHO DE RIO                                                                                                                                                                                                                                                                                                                                                                                                                                                                                           </t>
  </si>
  <si>
    <t xml:space="preserve">CASCALHO LAVADO                                                                                                                                                                                                                                                                                                                                                                                                                                                                                           </t>
  </si>
  <si>
    <t>69,45</t>
  </si>
  <si>
    <t xml:space="preserve">CAVALETE PARA TALHA COM ESTRUTURA EM TUBO METALICO ALTURA MINIMA 3,2 M EQUIPADO COM RODAS DE BORRACHA PARA MOVIMENTACAO DE TUBOS DE CONCRETO NA CENTRAL DE PREMOLDADOS COM CAPACIDADE DE CARGA DE 3 TONELADAS                                                                                                                                                                                                                                                                                             </t>
  </si>
  <si>
    <t>8.503,57</t>
  </si>
  <si>
    <t xml:space="preserve">CAVALO MECANICO TRACAO 4X2, PESO BRUTO TOTAL COMBINADO 49000 KG, CAPACIDADE MAXIMA DE TRACAO *66000* KG, POTENCIA *360* CV (INCLUI CABINE E CHASSI, NAO INCLUI SEMIRREBOQUE)                                                                                                                                                                                                                                                                                                                              </t>
  </si>
  <si>
    <t>649.570,61</t>
  </si>
  <si>
    <t xml:space="preserve">CAVALO MECANICO TRACAO 4X2, PESO BRUTO TOTAL 16000 KG, CAPACIDADE MAXIMA DE TRACAO *36000* KG, DISTANCIA ENTRE EIXOS *3,56* M, POTENCIA *286* CV (INCLUI CABINE E CHASSI, NAO INCLUI SEMIRREBOQUE)                                                                                                                                                                                                                                                                                                        </t>
  </si>
  <si>
    <t>557.097,13</t>
  </si>
  <si>
    <t xml:space="preserve">CAVALO MECANICO TRACAO 4X2, PESO BRUTO TOTAL 16000 KG, CAPACIDADE MAXIMA DE TRACAO *45000* KG, DISTANCIA ENTRE EIXOS *3,56* M, POTENCIA *330* CV (INCLUI CABINE E CHASSI, NAO INCLUI SEMIRREBOQUE)                                                                                                                                                                                                                                                                                                        </t>
  </si>
  <si>
    <t>563.863,40</t>
  </si>
  <si>
    <t xml:space="preserve">CAVALO MECANICO TRACAO 4X2, PESO BRUTO TOTAL 16000 KG, CAPACIDADE MAXIMA DE TRACAO *80000* KG, POTENCIA *380* CV (INCLUI CABINE E CHASSI, NAO INCLUI SEMIRREBOQUE)                                                                                                                                                                                                                                                                                                                                        </t>
  </si>
  <si>
    <t>641.000,00</t>
  </si>
  <si>
    <t xml:space="preserve">CAVALO MECANICO TRACAO 6X2, PESO BRUTO TOTAL COMBINADO 56000 KG, CAPACIDADE MAXIMA DE TRACAO *66000* KG, POTENCIA *360* CV (INCLUI CABINE E CHASSI, NAO INCLUI SEMIRREBOQUE)                                                                                                                                                                                                                                                                                                                              </t>
  </si>
  <si>
    <t>786.025,60</t>
  </si>
  <si>
    <t xml:space="preserve">CAVOUQUEIRO OU OPERADOR DE PERFURATRIZ / ROMPEDOR                                                                                                                                                                                                                                                                                                                                                                                                                                                         </t>
  </si>
  <si>
    <t xml:space="preserve">CAVOUQUEIRO OU OPERADOR DE PERFURATRIZ / ROMPEDOR (MENSALISTA)                                                                                                                                                                                                                                                                                                                                                                                                                                            </t>
  </si>
  <si>
    <t>2.482,79</t>
  </si>
  <si>
    <t xml:space="preserve">CENTRALIZADOR DE BARRA DE ACO (CHUMBADOR TIPO CARAMBOLA), PARA ACO ATE 20 MM                                                                                                                                                                                                                                                                                                                                                                                                                              </t>
  </si>
  <si>
    <t xml:space="preserve">CENTRO DE MEDICAO AGRUPADA, EM POLICARBONATO / PVC, COM 12 MEDIDORES E PROTECAO GERAL (INCLUI BARRAMENTO, DISJUNTORES E ACESSORIOS DE FIXACAO) (PADRAO CONCESSIONARIA LOCAL)                                                                                                                                                                                                                                                                                                                              </t>
  </si>
  <si>
    <t>5.690,26</t>
  </si>
  <si>
    <t xml:space="preserve">CENTRO DE MEDICAO AGRUPADA, EM POLICARBONATO / PVC, COM 16 MEDIDORES E PROTECAO GERAL (INCLUI BARRAMENTO, DISJUNTORES E ACESSORIOS DE FIXACAO) (PADRAO CONCESSIONARIA LOCAL)                                                                                                                                                                                                                                                                                                                              </t>
  </si>
  <si>
    <t>7.587,01</t>
  </si>
  <si>
    <t xml:space="preserve">CENTRO DE MEDICAO AGRUPADA, EM POLICARBONATO / PVC, COM 4 MEDIDORES E PROTECAO GERAL (INCLUI BARRAMENTO, DISJUNTORES E ACESSORIOS DE FIXACAO) (PADRAO CONCESSIONARIA LOCAL)                                                                                                                                                                                                                                                                                                                               </t>
  </si>
  <si>
    <t>1.322,25</t>
  </si>
  <si>
    <t xml:space="preserve">CENTRO DE MEDICAO AGRUPADA, EM POLICARBONATO / PVC, COM 8 MEDIDORES E PROTECAO GERAL (INCLUI BARRAMENTO, DISJUNTORES E ACESSORIOS DE FIXACAO) (PADRAO CONCESSIONARIA LOCAL)                                                                                                                                                                                                                                                                                                                               </t>
  </si>
  <si>
    <t>2.918,08</t>
  </si>
  <si>
    <t xml:space="preserve">CERA  LIQUIDA                                                                                                                                                                                                                                                                                                                                                                                                                                                                                             </t>
  </si>
  <si>
    <t xml:space="preserve">CHAPA ACO INOX AISI 304 NUMERO 4 (E = 6 MM), ACABAMENTO NUMERO 1 (LAMINADO A QUENTE, FOSCO)                                                                                                                                                                                                                                                                                                                                                                                                               </t>
  </si>
  <si>
    <t>1.276,45</t>
  </si>
  <si>
    <t xml:space="preserve">CHAPA ACO INOX AISI 304 NUMERO 9 (E = 4 MM), ACABAMENTO NUMERO 1 (LAMINADO A QUENTE, FOSCO)                                                                                                                                                                                                                                                                                                                                                                                                               </t>
  </si>
  <si>
    <t>850,95</t>
  </si>
  <si>
    <t xml:space="preserve">CHAPA DE ACO CARBONO GALVANIZADA, PERFURADA (GRADE FUROS) E = 1,5 MM, DIAMETRO DO FURO = 9,52 MM (FUROS ALTERNADOS HORIZ.)                                                                                                                                                                                                                                                                                                                                                                                </t>
  </si>
  <si>
    <t>57,78</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</si>
  <si>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</si>
  <si>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</si>
  <si>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</si>
  <si>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</si>
  <si>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</si>
  <si>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</si>
  <si>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</si>
  <si>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</si>
  <si>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</si>
  <si>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</si>
  <si>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18,29</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</si>
  <si>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</si>
  <si>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</si>
  <si>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</si>
  <si>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</si>
  <si>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</si>
  <si>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</si>
  <si>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</si>
  <si>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</si>
  <si>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</si>
  <si>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</si>
  <si>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</si>
  <si>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</si>
  <si>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</si>
  <si>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</si>
  <si>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</si>
  <si>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</si>
  <si>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</si>
  <si>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 E = 0,8 MM                                                                                                                                                                                                                                                                                                                                                                                                                              </t>
  </si>
  <si>
    <t>40,22</t>
  </si>
  <si>
    <t xml:space="preserve">CHAPA DE LAMINADO MELAMINICO, LISO FOSCO, DE *1,25 X 3,08* M, E = 0,8 MM                                                                                                                                                                                                                                                                                                                                                                                                                                  </t>
  </si>
  <si>
    <t xml:space="preserve">CHAPA DE LAMINADO MELAMINICO, TEXTURIZADO, DE *1,25 X 3,08* M, E = 0,8 MM                                                                                                                                                                                                                                                                                                                                                                                                                                 </t>
  </si>
  <si>
    <t xml:space="preserve">CHAPA DE MADEIRA COMPENSADA NAVAL (COM COLA FENOLICA), E = 10 MM, DE *1,60 X 2,20* M                                                                                                                                                                                                                                                                                                                                                                                                                      </t>
  </si>
  <si>
    <t xml:space="preserve">CHAPA DE MADEIRA COMPENSADA NAVAL (COM COLA FENOLICA), E = 12 MM, DE *1,60 X 2,20* M                                                                                                                                                                                                                                                                                                                                                                                                                      </t>
  </si>
  <si>
    <t>51,93</t>
  </si>
  <si>
    <t xml:space="preserve">CHAPA DE MADEIRA COMPENSADA NAVAL (COM COLA FENOLICA), E = 15 MM, DE *1,60 X 2,20* M                                                                                                                                                                                                                                                                                                                                                                                                                      </t>
  </si>
  <si>
    <t>56,17</t>
  </si>
  <si>
    <t xml:space="preserve">CHAPA DE MADEIRA COMPENSADA NAVAL (COM COLA FENOLICA), E = 18 MM, DE *1,60 X 2,20* M                                                                                                                                                                                                                                                                                                                                                                                                                      </t>
  </si>
  <si>
    <t>71,51</t>
  </si>
  <si>
    <t xml:space="preserve">CHAPA DE MADEIRA COMPENSADA NAVAL (COM COLA FENOLICA), E = 20 MM, DE *1,60 X 2,20* M                                                                                                                                                                                                                                                                                                                                                                                                                      </t>
  </si>
  <si>
    <t xml:space="preserve">CHAPA DE MADEIRA COMPENSADA NAVAL (COM COLA FENOLICA), E = 25 MM, DE *1,60 X 2,20* M                                                                                                                                                                                                                                                                                                                                                                                                                      </t>
  </si>
  <si>
    <t>90,87</t>
  </si>
  <si>
    <t xml:space="preserve">CHAPA DE MADEIRA COMPENSADA NAVAL (COM COLA FENOLICA), E = 4 MM, DE *1,60 X 2,20* M                                                                                                                                                                                                                                                                                                                                                                                                                       </t>
  </si>
  <si>
    <t xml:space="preserve">CHAPA DE MADEIRA COMPENSADA NAVAL (COM COLA FENOLICA), E = 6 MM, DE *1,60 X 2,20* M                                                                                                                                                                                                                                                                                                                                                                                                                       </t>
  </si>
  <si>
    <t xml:space="preserve">CHAPA DE MADEIRA COMPENSADA PLASTIFICADA PARA FORMA DE CONCRETO, DE 2,20 x 1,10 M, E = 10 MM                                                                                                                                                                                                                                                                                                                                                                                                              </t>
  </si>
  <si>
    <t xml:space="preserve">CHAPA DE MADEIRA COMPENSADA PLASTIFICADA PARA FORMA DE CONCRETO, DE 2,20 x 1,10 M, E = 18 MM                                                                                                                                                                                                                                                                                                                                                                                                              </t>
  </si>
  <si>
    <t>45,25</t>
  </si>
  <si>
    <t xml:space="preserve">CHAPA DE MADEIRA COMPENSADA PLASTIFICADA PARA FORMA DE CONCRETO, DE 2,20 X 1,10 M, E = 12 MM                                                                                                                                                                                                                                                                                                                                                                                                              </t>
  </si>
  <si>
    <t xml:space="preserve">CHAPA DE MADEIRA COMPENSADA RESINADA PARA FORMA DE CONCRETO, DE *2,2 X 1,1* M, E = 14 MM                                                                                                                                                                                                                                                                                                                                                                                                                  </t>
  </si>
  <si>
    <t xml:space="preserve">CHAPA DE MADEIRA COMPENSADA RESINADA PARA FORMA DE CONCRETO, DE *2,2 X 1,1* M, E = 17 MM                                                                                                                                                                                                                                                                                                                                                                                                                  </t>
  </si>
  <si>
    <t>39,49</t>
  </si>
  <si>
    <t xml:space="preserve">CHAPA DE MDF BRANCO LISO 1 FACE, E = 12 MM, DE *2,75 X 1,85* M                                                                                                                                                                                                                                                                                                                                                                                                                                            </t>
  </si>
  <si>
    <t>43,75</t>
  </si>
  <si>
    <t xml:space="preserve">CHAPA DE MDF BRANCO LISO 1 FACE, E = 15 MM, DE *2,75 X 1,85* M                                                                                                                                                                                                                                                                                                                                                                                                                                            </t>
  </si>
  <si>
    <t>48,46</t>
  </si>
  <si>
    <t xml:space="preserve">CHAPA DE MDF BRANCO LISO 1 FACE, E = 18 MM, DE *2,75 X 1,85* M                                                                                                                                                                                                                                                                                                                                                                                                                                            </t>
  </si>
  <si>
    <t xml:space="preserve">CHAPA DE MDF BRANCO LISO 1 FACE, E = 25 MM, DE *2,75 X 1,85* M                                                                                                                                                                                                                                                                                                                                                                                                                                            </t>
  </si>
  <si>
    <t>88,33</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</si>
  <si>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</si>
  <si>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</si>
  <si>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</si>
  <si>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</si>
  <si>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</si>
  <si>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62,30</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</si>
  <si>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</si>
  <si>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</si>
  <si>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</si>
  <si>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</si>
  <si>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</si>
  <si>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</si>
  <si>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</si>
  <si>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</si>
  <si>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73,47</t>
  </si>
  <si>
    <t xml:space="preserve">CHAPA DE MDF CRU, E = 6 MM, DE *2,75 X 1,85* M                                                                                                                                                                                                                                                                                                                                                                                                                                                            </t>
  </si>
  <si>
    <t>21,15</t>
  </si>
  <si>
    <t xml:space="preserve">CHAPA DE MDF CRU, E = 9 MM, DE *2,75 X 1,85* M                                                                                                                                                                                                                                                                                                                                                                                                                                                            </t>
  </si>
  <si>
    <t>28,44</t>
  </si>
  <si>
    <t xml:space="preserve">CHAPA EM ACO GALVANIZADO PARA STEEL DECK, COM NERVURAS TRAPEZOIDAIS, LARGURA UTIL DE 915 MM E ESPESSURA DE 0,80 MM                                                                                                                                                                                                                                                                                                                                                                                        </t>
  </si>
  <si>
    <t>152,42</t>
  </si>
  <si>
    <t xml:space="preserve">CHAPA EM ACO GALVANIZADO PARA STEEL DECK, COM NERVURAS TRAPEZOIDAIS, LARGURA UTIL DE 915 MM E ESPESSURA DE 0,95 MM                                                                                                                                                                                                                                                                                                                                                                                        </t>
  </si>
  <si>
    <t>177,97</t>
  </si>
  <si>
    <t xml:space="preserve">CHAPA EM ACO GALVANIZADO PARA STEEL DECK, COM NERVURAS TRAPEZOIDAIS, LARGURA UTIL DE 915 MM E ESPESSURA DE 1,25 MM                                                                                                                                                                                                                                                                                                                                                                                        </t>
  </si>
  <si>
    <t>230,80</t>
  </si>
  <si>
    <t xml:space="preserve">CHAPA PARA EMENDA DE VIGA, EM ACO GROSSO, QUALIDADE ESTRUTURAL, BITOLA 3/16 ", E= 4,75 MM, 4 FUROS, LARGURA 45 MM, COMPRIMENTO 500 MM                                                                                                                                                                                                                                                                                                                                                                     </t>
  </si>
  <si>
    <t>161,16</t>
  </si>
  <si>
    <t xml:space="preserve">CHAPA/BOBINA LISA EM ALUMINIO, LIGA 1.200 - H14, QUALQUER ESPESSURA, QUALQUER LARGURA                                                                                                                                                                                                                                                                                                                                                                                                                     </t>
  </si>
  <si>
    <t xml:space="preserve">CHAVE BLINDADA TRIPOLAR PARA MOTORES, DO TIPO FACA, COM PORTA FUSIVEL DO TIPO CARTUCHO, CORRENTE NOMINAL DE 100 A, TENSAO NOMINAL DE 250 V                                                                                                                                                                                                                                                                                                                                                                </t>
  </si>
  <si>
    <t>476,09</t>
  </si>
  <si>
    <t xml:space="preserve">CHAVE BLINDADA TRIPOLAR PARA MOTORES, DO TIPO FACA, COM PORTA FUSIVEL DO TIPO CARTUCHO, CORRENTE NOMINAL DE 30 A, TENSAO NOMINAL DE 250 V                                                                                                                                                                                                                                                                                                                                                                 </t>
  </si>
  <si>
    <t>161,00</t>
  </si>
  <si>
    <t xml:space="preserve">CHAVE BLINDADA TRIPOLAR PARA MOTORES, DO TIPO FACA, COM PORTA FUSIVEL DO TIPO CARTUCHO, CORRENTE NOMINAL DE 60 A, TENSAO NOMINAL DE 250 V                                                                                                                                                                                                                                                                                                                                                                 </t>
  </si>
  <si>
    <t>253,03</t>
  </si>
  <si>
    <t xml:space="preserve">CHAVE DE PARTIDA DIRETA TRIFASICA, COM CAIXA TERMOPLASTICA, COM FUSIVEL DE 25 A, PARA MOTOR COM POTENCIA DE 7,5 CV E TENSAO DE 380 V                                                                                                                                                                                                                                                                                                                                                                      </t>
  </si>
  <si>
    <t>377,90</t>
  </si>
  <si>
    <t xml:space="preserve">CHAVE DE PARTIDA DIRETA TRIFASICA, COM CAIXA TERMOPLASTICA, COM FUSIVEL DE 35 A, PARA MOTOR COM POTENCIA DE 5 CV E TENSAO DE 220 V                                                                                                                                                                                                                                                                                                                                                                        </t>
  </si>
  <si>
    <t>210,99</t>
  </si>
  <si>
    <t xml:space="preserve">CHAVE DE PARTIDA DIRETA TRIFASICA, COM CAIXA TERMOPLASTICA, COM FUSIVEL DE 63 A, PARA MOTOR COM POTENCIA DE 10 CV E TENSAO DE 220 V                                                                                                                                                                                                                                                                                                                                                                       </t>
  </si>
  <si>
    <t xml:space="preserve">CHAVE DUPLA PARA CONEXOES TIPO STORZ, ENGATE RAPIDO 1 1/2" X 2 1/2", EM LATAO, PARA INSTALACAO PREDIAL COMBATE A INCENDIO                                                                                                                                                                                                                                                                                                                                                                                 </t>
  </si>
  <si>
    <t xml:space="preserve">CHAVE FUSIVEL PARA REDES DE DISTRIBUICAO, TENSAO DE 15,0 KV, CORRENTE NOMINAL DO PORTA FUSIVEL DE 100 A, CAPACIDADE DE INTERRUPCAO SIMETRICA DE 7,10 KA, CAPACIDADE DE INTERRUPCAO ASSIMETRICA 10,00 KA                                                                                                                                                                                                                                                                                                   </t>
  </si>
  <si>
    <t>226,76</t>
  </si>
  <si>
    <t xml:space="preserve">CHAVE SECCIONADORA-FUSIVEL BLINDADA TRIPOLAR, ABERTURA COM CARGA, PARA FUSIVEL NH00, CORRENTE NOMINAL DE 160 A, TENSAO DE 500 V                                                                                                                                                                                                                                                                                                                                                                           </t>
  </si>
  <si>
    <t>245,98</t>
  </si>
  <si>
    <t xml:space="preserve">CHAVE SECCIONADORA-FUSIVEL BLINDADA TRIPOLAR, ABERTURA COM CARGA, PARA FUSIVEL NH01, CORRENTE NOMINAL DE 250 A, TENSAO DE 500 V                                                                                                                                                                                                                                                                                                                                                                           </t>
  </si>
  <si>
    <t>340,98</t>
  </si>
  <si>
    <t xml:space="preserve">CHUMBADOR DE ACO TIPO PARABOLT, * 5/8" X 200* MM,  COM PORCA E ARRUELA                                                                                                                                                                                                                                                                                                                                                                                                                                    </t>
  </si>
  <si>
    <t>13,67</t>
  </si>
  <si>
    <t xml:space="preserve">CHUMBADOR DE ACO, DIAMETRO 1/2", COMPRIMENTO 75 MM                                                                                                                                                                                                                                                                                                                                                                                                                                                        </t>
  </si>
  <si>
    <t xml:space="preserve">CHUMBADOR DE ACO, DIAMETRO 5/8", COMPRIMENTO 6", COM PORCA                                                                                                                                                                                                                                                                                                                                                                                                                                                </t>
  </si>
  <si>
    <t xml:space="preserve">CHUMBADOR DE ACO, 1" X 600 MM, PARA POSTES DE ACO COM BASE, INCLUSO PORCA E ARRUELA                                                                                                                                                                                                                                                                                                                                                                                                                       </t>
  </si>
  <si>
    <t>172,81</t>
  </si>
  <si>
    <t xml:space="preserve">CHUMBADOR, DIAMETRO 1/4" COM PARAFUSO 1/4" X 40 MM                                                                                                                                                                                                                                                                                                                                                                                                                                                        </t>
  </si>
  <si>
    <t xml:space="preserve">CHUVEIRO COMUM EM PLASTICO BRANCO, COM CANO, 3 TEMPERATURAS, 5500 W (110/220 V)                                                                                                                                                                                                                                                                                                                                                                                                                           </t>
  </si>
  <si>
    <t>66,00</t>
  </si>
  <si>
    <t xml:space="preserve">CHUVEIRO COMUM EM PLASTICO CROMADO, COM CANO, 4 TEMPERATURAS (110/220 V)                                                                                                                                                                                                                                                                                                                                                                                                                                  </t>
  </si>
  <si>
    <t>213,49</t>
  </si>
  <si>
    <t xml:space="preserve">CHUVEIRO PLASTICO BRANCO SIMPLES 5 '' PARA ACOPLAR EM HASTE 1/2 ", AGUA FRIA                                                                                                                                                                                                                                                                                                                                                                                                                              </t>
  </si>
  <si>
    <t xml:space="preserve">CIMENTO ASFALTICO DE PETROLEO A GRANEL (CAP) 50/70 (COLETADO CAIXA NA ANP ACRESCIDO DE ICMS)                                                                                                                                                                                                                                                                                                                                                                                                              </t>
  </si>
  <si>
    <t>4.316,49</t>
  </si>
  <si>
    <t xml:space="preserve">CIMENTO BRANCO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</si>
  <si>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</si>
  <si>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</si>
  <si>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</si>
  <si>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</si>
  <si>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</si>
  <si>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</si>
  <si>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</si>
  <si>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</si>
  <si>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</si>
  <si>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126,11</t>
  </si>
  <si>
    <t xml:space="preserve">COLA A BASE DE RESINA SINTETICA PARA CHAPA DE LAMINADO MELAMINICO                                                                                                                                                                                                                                                                                                                                                                                                                                         </t>
  </si>
  <si>
    <t xml:space="preserve">COLA BRANCA BASE PVA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</si>
  <si>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</si>
  <si>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</si>
  <si>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</si>
  <si>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</si>
  <si>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</si>
  <si>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</si>
  <si>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</si>
  <si>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</si>
  <si>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</si>
  <si>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</si>
  <si>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</si>
  <si>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</si>
  <si>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</si>
  <si>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 xml:space="preserve">COMPACTADOR DE SOLO A PERCUSSAO (SOQUETE), COM MOTOR GASOLINA DE 4 TEMPOS, PESO ENTRE 55 E 65 KG, FORCA DE IMPACTO DE 1.000 A 1.500 KGF, FREQUENCIA DE 600 A 700 GOLPES POR MINUTO, VELOCIDADE DE TRABALHO ENTRE 10 E 15 M/MIN, POTENCIA ENTRE 2,00 E 3,00 HP                                                                                                                                                                                                                                             </t>
  </si>
  <si>
    <t>10.399,50</t>
  </si>
  <si>
    <t xml:space="preserve">COMPACTADOR DE SOLO TIPO PLACA VIBRATORIA REVERSIVEL, A GASOLINA, 4 TEMPOS, PESO DE 125 A 150 KG, FORCA CENTRIFUGA DE 2500 A 2800 KGF, LARG. TRABALHO DE 400 A 450 MM, FREQ VIBRACAO DE 4300 A 4500 RPM, VELOC. TRABALHO DE 15 A 20 M/MIN, POT. DE 5,5 A 6,0 HP                                                                                                                                                                                                                                           </t>
  </si>
  <si>
    <t>8.730,30</t>
  </si>
  <si>
    <t xml:space="preserve">COMPACTADOR DE SOLO TIPO PLACA VIBRATORIA REVERSIVEL, A GASOLINA, 4 TEMPOS, PESO DE 150 A 175 KG, FORCA CENTRIFUGA DE 2800 A 3100 KGF, LARG. TRABALHO DE 450 A 520 MM, FREQ VIBRACAO DE 4000 A 4300 RPM, VELOC. TRABALHO DE 15 A 20 M/MIN, POT. DE 6,0 A 7,0 HP                                                                                                                                                                                                                                           </t>
  </si>
  <si>
    <t>7.535,86</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</si>
  <si>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</si>
  <si>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5.825,51</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</si>
  <si>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</si>
  <si>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103.003,04</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</si>
  <si>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</si>
  <si>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13.561,03</t>
  </si>
  <si>
    <t xml:space="preserve">COMPACTADOR DE SOLOS DE PERCURSAO (SOQUETE) COM MOTOR A GASOLINA 4 TEMPOS DE 4 HP (4 CV)                                                                                                                                                                                                                                                                                                                                                                                                                  </t>
  </si>
  <si>
    <t>12.886,33</t>
  </si>
  <si>
    <t xml:space="preserve">COMPRESSOR DE AR ESTACIONARIO, VAZAO 620 PCM, PRESSAO EFETIVA DE TRABALHO 109 PSI, MOTOR ELETRICO, POTENCIA 127 CV                                                                                                                                                                                                                                                                                                                                                                                        </t>
  </si>
  <si>
    <t>127.758,92</t>
  </si>
  <si>
    <t xml:space="preserve">COMPRESSOR DE AR REBOCAVEL VAZAO 400 PCM, PRESSAO EFETIVA DE TRABALHO 102 PSI, MOTOR DIESEL, POTENCIA 110 CV                                                                                                                                                                                                                                                                                                                                                                                              </t>
  </si>
  <si>
    <t>102.953,34</t>
  </si>
  <si>
    <t xml:space="preserve">COMPRESSOR DE AR REBOCAVEL VAZAO 748 PCM, PRESSAO EFETIVA DE TRABALHO 102 PSI, MOTOR DIESEL, POTENCIA 210 CV                                                                                                                                                                                                                                                                                                                                                                                              </t>
  </si>
  <si>
    <t>220.409,21</t>
  </si>
  <si>
    <t xml:space="preserve">COMPRESSOR DE AR REBOCAVEL VAZAO 860 PCM, PRESSAO EFETIVA DE TRABALHO 102 PSI, MOTOR DIESEL, POTENCIA 250 CV                                                                                                                                                                                                                                                                                                                                                                                              </t>
  </si>
  <si>
    <t>239.409,80</t>
  </si>
  <si>
    <t xml:space="preserve">COMPRESSOR DE AR REBOCAVEL, VAZAO *89* PCM, PRESSAO EFETIVA DE TRABALHO *102* PSI, MOTOR DIESEL, POTENCIA *20* CV                                                                                                                                                                                                                                                                                                                                                                                         </t>
  </si>
  <si>
    <t>86.568,50</t>
  </si>
  <si>
    <t xml:space="preserve">COMPRESSOR DE AR REBOCAVEL, VAZAO 152 PCM, PRESSAO EFETIVA DE TRABALHO 102 PSI, MOTOR DIESEL, POTENCIA 31,5 KW                                                                                                                                                                                                                                                                                                                                                                                            </t>
  </si>
  <si>
    <t>55.740,74</t>
  </si>
  <si>
    <t xml:space="preserve">COMPRESSOR DE AR REBOCAVEL, VAZAO 189 PCM, PRESSAO EFETIVA DE TRABALHO 102 PSI, MOTOR DIESEL, POTENCIA 63 CV                                                                                                                                                                                                                                                                                                                                                                                              </t>
  </si>
  <si>
    <t>64.825,82</t>
  </si>
  <si>
    <t xml:space="preserve">COMPRESSOR DE AR REBOCAVEL, VAZAO 250 PCM, PRESSAO EFETIVA DE TRABALHO 102 PSI, MOTOR DIESEL, POTENCIA 81 CV                                                                                                                                                                                                                                                                                                                                                                                              </t>
  </si>
  <si>
    <t>86.816,91</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</si>
  <si>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</si>
  <si>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</si>
  <si>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INCLUI SERVICO DE BOMBEAMENTO (NBR 15823)                                                                                                                                                                                                                                                                                                                                                                                       </t>
  </si>
  <si>
    <t>416,34</t>
  </si>
  <si>
    <t xml:space="preserve">CONCRETO AUTOADENSAVEL (CAA) CLASSE DE RESISTENCIA C20, ESPALHAMENTO SF2, INCLUI SERVICO DE BOMBEAMENTO (NBR 15823)                                                                                                                                                                                                                                                                                                                                                                                       </t>
  </si>
  <si>
    <t>432,63</t>
  </si>
  <si>
    <t xml:space="preserve">CONCRETO AUTOADENSAVEL (CAA) CLASSE DE RESISTENCIA C25, ESPALHAMENTO SF2, INCLUI SERVICO DE BOMBEAMENTO (NBR 15823)                                                                                                                                                                                                                                                                                                                                                                                       </t>
  </si>
  <si>
    <t>437,49</t>
  </si>
  <si>
    <t xml:space="preserve">CONCRETO AUTOADENSAVEL (CAA) CLASSE DE RESISTENCIA C30, ESPALHAMENTO SF2, INCLUI SERVICO DE BOMBEAMENTO (NBR 15823)                                                                                                                                                                                                                                                                                                                                                                                       </t>
  </si>
  <si>
    <t>450,17</t>
  </si>
  <si>
    <t xml:space="preserve">CONCRETO BETUMINOSO USINADO A QUENTE (CBUQ) PARA PAVIMENTACAO ASFALTICA, PADRAO DNIT, FAIXA C, COM CAP 30/45 - AQUISICAO POSTO USINA                                                                                                                                                                                                                                                                                                                                                                      </t>
  </si>
  <si>
    <t>442,87</t>
  </si>
  <si>
    <t xml:space="preserve">CONCRETO BETUMINOSO USINADO A QUENTE (CBUQ) PARA PAVIMENTACAO ASFALTICA, PADRAO DNIT, FAIXA C, COM CAP 50/70 - AQUISICAO POSTO USINA                                                                                                                                                                                                                                                                                                                                                                      </t>
  </si>
  <si>
    <t>451,50</t>
  </si>
  <si>
    <t xml:space="preserve">CONCRETO BETUMINOSO USINADO A QUENTE (CBUQ) PARA PAVIMENTACAO ASFALTICA, PADRAO DNIT, PARA BINDER, COM CAP 50/70 - AQUISICAO POSTO USINA                                                                                                                                                                                                                                                                                                                                                                  </t>
  </si>
  <si>
    <t>437,41</t>
  </si>
  <si>
    <t xml:space="preserve">CONCRETO USINADO BOMBEAVEL, CLASSE DE RESISTENCIA C20, COM BRITA 0 E 1, SLUMP = 100 +/- 20 MM, EXCLUI SERVICO DE BOMBEAMENTO (NBR 8953)                                                                                                                                                                                                                                                                                                                                                                   </t>
  </si>
  <si>
    <t>370,00</t>
  </si>
  <si>
    <t xml:space="preserve">CONCRETO USINADO BOMBEAVEL, CLASSE DE RESISTENCIA C20, COM BRITA 0 E 1, SLUMP = 100 +/- 20 MM, INCLUI SERVICO DE BOMBEAMENTO (NBR 8953)                                                                                                                                                                                                                                                                                                                                                                   </t>
  </si>
  <si>
    <t>399,45</t>
  </si>
  <si>
    <t xml:space="preserve">CONCRETO USINADO BOMBEAVEL, CLASSE DE RESISTENCIA C20, COM BRITA 0 E 1, SLUMP = 130 +/- 20 MM, EXCLUI SERVICO DE BOMBEAMENTO (NBR 8953)                                                                                                                                                                                                                                                                                                                                                                   </t>
  </si>
  <si>
    <t>383,24</t>
  </si>
  <si>
    <t xml:space="preserve">CONCRETO USINADO BOMBEAVEL, CLASSE DE RESISTENCIA C20, COM BRITA 0 E 1, SLUMP = 190 +/- 20 MM, INCLUI SERVICO DE BOMBEAMENTO (NBR 8953)                                                                                                                                                                                                                                                                                                                                                                   </t>
  </si>
  <si>
    <t>439,20</t>
  </si>
  <si>
    <t xml:space="preserve">CONCRETO USINADO BOMBEAVEL, CLASSE DE RESISTENCIA C20, COM BRITA 0, SLUMP = 220 +/- 20 MM, INCLUI SERVICO DE BOMBEAMENTO (NBR 8953)                                                                                                                                                                                                                                                                                                                                                                       </t>
  </si>
  <si>
    <t>445,58</t>
  </si>
  <si>
    <t xml:space="preserve">CONCRETO USINADO BOMBEAVEL, CLASSE DE RESISTENCIA C25, COM BRITA 0 E 1, SLUMP = 100 +/- 20 MM, EXCLUI SERVICO DE BOMBEAMENTO (NBR 8953)                                                                                                                                                                                                                                                                                                                                                                   </t>
  </si>
  <si>
    <t>380,42</t>
  </si>
  <si>
    <t xml:space="preserve">CONCRETO USINADO BOMBEAVEL, CLASSE DE RESISTENCIA C25, COM BRITA 0 E 1, SLUMP = 100 +/- 20 MM, INCLUI SERVICO DE BOMBEAMENTO (NBR 8953)                                                                                                                                                                                                                                                                                                                                                                   </t>
  </si>
  <si>
    <t>412,13</t>
  </si>
  <si>
    <t xml:space="preserve">CONCRETO USINADO BOMBEAVEL, CLASSE DE RESISTENCIA C25, COM BRITA 0 E 1, SLUMP = 130 +/- 20 MM, EXCLUI SERVICO DE BOMBEAMENTO (NBR 8953)                                                                                                                                                                                                                                                                                                                                                                   </t>
  </si>
  <si>
    <t>395,06</t>
  </si>
  <si>
    <t xml:space="preserve">CONCRETO USINADO BOMBEAVEL, CLASSE DE RESISTENCIA C25, COM BRITA 0 E 1, SLUMP = 190 +/- 20 MM, EXCLUI SERVICO DE BOMBEAMENTO (NBR 8953)                                                                                                                                                                                                                                                                                                                                                                   </t>
  </si>
  <si>
    <t>437,30</t>
  </si>
  <si>
    <t xml:space="preserve">CONCRETO USINADO BOMBEAVEL, CLASSE DE RESISTENCIA C30, COM BRITA 0 E 1, SLUMP = 100 +/- 20 MM, EXCLUI SERVICO DE BOMBEAMENTO (NBR 8953)                                                                                                                                                                                                                                                                                                                                                                   </t>
  </si>
  <si>
    <t>393,11</t>
  </si>
  <si>
    <t xml:space="preserve">CONCRETO USINADO BOMBEAVEL, CLASSE DE RESISTENCIA C30, COM BRITA 0 E 1, SLUMP = 100 +/- 20 MM, INCLUI SERVICO DE BOMBEAMENTO (NBR 8953)                                                                                                                                                                                                                                                                                                                                                                   </t>
  </si>
  <si>
    <t>424,81</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</si>
  <si>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</si>
  <si>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</si>
  <si>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440,28</t>
  </si>
  <si>
    <t xml:space="preserve">CONCRETO USINADO BOMBEAVEL, CLASSE DE RESISTENCIA C30, COM BRITA 0 E 1, SLUMP = 220 +/- 30 MM, EXCLUI SERVICO DE BOMBEAMENTO (NBR 8953)                                                                                                                                                                                                                                                                                                                                                                   </t>
  </si>
  <si>
    <t>459,08</t>
  </si>
  <si>
    <t xml:space="preserve">CONCRETO USINADO BOMBEAVEL, CLASSE DE RESISTENCIA C35, COM BRITA 0 E 1, SLUMP = 100 +/- 20 MM, EXCLUI SERVICO DE BOMBEAMENTO (NBR 8953)                                                                                                                                                                                                                                                                                                                                                                   </t>
  </si>
  <si>
    <t>405,79</t>
  </si>
  <si>
    <t xml:space="preserve">CONCRETO USINADO BOMBEAVEL, CLASSE DE RESISTENCIA C35, COM BRITA 0 E 1, SLUMP = 100 +/- 20 MM, INCLUI SERVICO DE BOMBEAMENTO (NBR 8953)                                                                                                                                                                                                                                                                                                                                                                   </t>
  </si>
  <si>
    <t xml:space="preserve">CONCRETO USINADO BOMBEAVEL, CLASSE DE RESISTENCIA C40, COM BRITA 0 E 1, SLUMP = 100 +/- 20 MM, EXCLUI SERVICO DE BOMBEAMENTO (NBR 8953)                                                                                                                                                                                                                                                                                                                                                                   </t>
  </si>
  <si>
    <t>423,31</t>
  </si>
  <si>
    <t xml:space="preserve">CONCRETO USINADO BOMBEAVEL, CLASSE DE RESISTENCIA C40, COM BRITA 0 E 1, SLUMP = 100 +/- 20 MM, INCLUI SERVICO DE BOMBEAMENTO (NBR 8953)                                                                                                                                                                                                                                                                                                                                                                   </t>
  </si>
  <si>
    <t xml:space="preserve">CONCRETO USINADO BOMBEAVEL, CLASSE DE RESISTENCIA C45, COM BRITA 0 E 1, SLUMP = 100 +/- 20 MM, INCLUI SERVICO DE BOMBEAMENTO (NBR 8953)                                                                                                                                                                                                                                                                                                                                                                   </t>
  </si>
  <si>
    <t>470,37</t>
  </si>
  <si>
    <t xml:space="preserve">CONCRETO USINADO BOMBEAVEL, CLASSE DE RESISTENCIA C50, COM BRITA 0 E 1, SLUMP = 100 +/- 20 MM, INCLUI SERVICO DE BOMBEAMENTO (NBR 8953)                                                                                                                                                                                                                                                                                                                                                                   </t>
  </si>
  <si>
    <t>502,56</t>
  </si>
  <si>
    <t xml:space="preserve">CONCRETO USINADO BOMBEAVEL, CLASSE DE RESISTENCIA C60, COM BRITA 0 E 1, SLUMP = 100 +/- 20 MM, INCLUI SERVICO DE BOMBEAMENTO (NBR 8953)                                                                                                                                                                                                                                                                                                                                                                   </t>
  </si>
  <si>
    <t>537,43</t>
  </si>
  <si>
    <t xml:space="preserve">CONCRETO USINADO CONVENCIONAL (NAO BOMBEAVEL) CLASSE DE RESISTENCIA C10, COM BRITA 1 E 2, SLUMP = 80 MM +/- 10 MM (NBR 8953)                                                                                                                                                                                                                                                                                                                                                                              </t>
  </si>
  <si>
    <t>349,36</t>
  </si>
  <si>
    <t xml:space="preserve">CONCRETO USINADO CONVENCIONAL (NAO BOMBEAVEL) CLASSE DE RESISTENCIA C15, COM BRITA 1 E 2, SLUMP = 80 MM +/- 10 MM (NBR 8953)                                                                                                                                                                                                                                                                                                                                                                              </t>
  </si>
  <si>
    <t>355,06</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</si>
  <si>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</si>
  <si>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</si>
  <si>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</si>
  <si>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</si>
  <si>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</si>
  <si>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</si>
  <si>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</si>
  <si>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146,05</t>
  </si>
  <si>
    <t xml:space="preserve">CONDULETE DE ALUMINIO TIPO E, PARA ELETRODUTO ROSCAVEL DE 1  1/4", COM TAMPA CEGA                                                                                                                                                                                                                                                                                                                                                                                                                         </t>
  </si>
  <si>
    <t xml:space="preserve">CONDULETE DE ALUMINIO TIPO E, PARA ELETRODUTO ROSCAVEL DE 1 1/2", COM TAMPA CEGA                                                                                                                                                                                                                                                                                                                                                                                                                          </t>
  </si>
  <si>
    <t>19,53</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</si>
  <si>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</si>
  <si>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</si>
  <si>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</si>
  <si>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</si>
  <si>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</si>
  <si>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</si>
  <si>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</si>
  <si>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</si>
  <si>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</si>
  <si>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</si>
  <si>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</si>
  <si>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</si>
  <si>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</si>
  <si>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</si>
  <si>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158,76</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</si>
  <si>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</si>
  <si>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</si>
  <si>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</si>
  <si>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</si>
  <si>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</si>
  <si>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</si>
  <si>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</si>
  <si>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114,49</t>
  </si>
  <si>
    <t xml:space="preserve">CONDULETE DE ALUMINIO TIPO T, PARA ELETRODUTO ROSCAVEL DE 4", COM TAMPA CEGA                                                                                                                                                                                                                                                                                                                                                                                                                              </t>
  </si>
  <si>
    <t>157,11</t>
  </si>
  <si>
    <t xml:space="preserve">CONDULETE DE ALUMINIO TIPO TB, PARA ELETRODUTO ROSCAVEL DE 3", COM TAMPA CEGA                                                                                                                                                                                                                                                                                                                                                                                                                             </t>
  </si>
  <si>
    <t>84,30</t>
  </si>
  <si>
    <t xml:space="preserve">CONDULETE DE ALUMINIO TIPO X, PARA ELETRODUTO ROSCAVEL DE 1 1/2", COM TAMPA CEGA                                                                                                                                                                                                                                                                                                                                                                                                                          </t>
  </si>
  <si>
    <t>25,10</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</si>
  <si>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</si>
  <si>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</si>
  <si>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</si>
  <si>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</si>
  <si>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38,76</t>
  </si>
  <si>
    <t xml:space="preserve">CONDULETE DE ALUMINIO TIPO X, PARA ELETRODUTO ROSCAVEL DE 3/4", COM TAMPA CEGA                                                                                                                                                                                                                                                                                                                                                                                                                            </t>
  </si>
  <si>
    <t xml:space="preserve">CONDULETE DE ALUMINIO TIPO X, PARA ELETRODUTO ROSCAVEL DE 3", COM TAMPA CEGA                                                                                                                                                                                                                                                                                                                                                                                                                              </t>
  </si>
  <si>
    <t>94,28</t>
  </si>
  <si>
    <t xml:space="preserve">CONDULETE DE ALUMINIO TIPO X, PARA ELETRODUTO ROSCAVEL DE 4", COM TAMPA CEGA                                                                                                                                                                                                                                                                                                                                                                                                                              </t>
  </si>
  <si>
    <t>156,95</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</si>
  <si>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</si>
  <si>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</si>
  <si>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</si>
  <si>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</si>
  <si>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</si>
  <si>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</si>
  <si>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</si>
  <si>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</si>
  <si>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</si>
  <si>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</si>
  <si>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</si>
  <si>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</si>
  <si>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</si>
  <si>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</si>
  <si>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</si>
  <si>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</si>
  <si>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</si>
  <si>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</si>
  <si>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</si>
  <si>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</si>
  <si>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</si>
  <si>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</si>
  <si>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</si>
  <si>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</si>
  <si>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</si>
  <si>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37,98</t>
  </si>
  <si>
    <t xml:space="preserve">CONECTOR / ADAPTADOR FEMEA, COM INSERTO METALICO, PPR, DN 25 MM X 1/2", PARA AGUA QUENTE E FRIA PREDIAL                                                                                                                                                                                                                                                                                                                                                                                                   </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</si>
  <si>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</si>
  <si>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</si>
  <si>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</si>
  <si>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33,25</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</si>
  <si>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</si>
  <si>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</si>
  <si>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</si>
  <si>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</si>
  <si>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</si>
  <si>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</si>
  <si>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</si>
  <si>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</si>
  <si>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</si>
  <si>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74,43</t>
  </si>
  <si>
    <t xml:space="preserve">CONECTOR CURVO 90 GRAUS DE ALUMINIO, BITOLA 2", PARA ADAPTAR ENTRADA DE ELETRODUTO METALICO FLEXIVEL EM QUADROS                                                                                                                                                                                                                                                                                                                                                                                           </t>
  </si>
  <si>
    <t>31,68</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</si>
  <si>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</si>
  <si>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</si>
  <si>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89,75</t>
  </si>
  <si>
    <t xml:space="preserve">CONECTOR CURVO 90 GRAUS DE ALUMINIO, BITOLA 4", PARA ADAPTAR ENTRADA DE ELETRODUTO METALICO FLEXIVEL EM QUADROS                                                                                                                                                                                                                                                                                                                                                                                           </t>
  </si>
  <si>
    <t>165,19</t>
  </si>
  <si>
    <t xml:space="preserve">CONECTOR DE ALUMINIO TIPO PRENSA CABO, BITOLA 1 1/2", PARA CABOS DE DIAMETRO DE 37 A 40 MM                                                                                                                                                                                                                                                                                                                                                                                                                </t>
  </si>
  <si>
    <t xml:space="preserve">CONECTOR DE ALUMINIO TIPO PRENSA CABO, BITOLA 1 1/4", PARA CABOS DE DIAMETRO DE 31 A 34 MM                                                                                                                                                                                                                                                                                                                                                                                                                </t>
  </si>
  <si>
    <t>41,81</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</si>
  <si>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</si>
  <si>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</si>
  <si>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</si>
  <si>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</si>
  <si>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</si>
  <si>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</si>
  <si>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</si>
  <si>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</si>
  <si>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</si>
  <si>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</si>
  <si>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</si>
  <si>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</si>
  <si>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</si>
  <si>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</si>
  <si>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</si>
  <si>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40,89</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</si>
  <si>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</si>
  <si>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</si>
  <si>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</si>
  <si>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</si>
  <si>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</si>
  <si>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</si>
  <si>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</si>
  <si>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</si>
  <si>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</si>
  <si>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</si>
  <si>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</si>
  <si>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</si>
  <si>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</si>
  <si>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14,08</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</si>
  <si>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</si>
  <si>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</si>
  <si>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</si>
  <si>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</si>
  <si>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</si>
  <si>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</si>
  <si>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</si>
  <si>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</si>
  <si>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42,40</t>
  </si>
  <si>
    <t xml:space="preserve">CONECTOR, CPVC, SOLDAVEL, 35 MM X 1 1/4", PARA AGUA QUENTE                                                                                                                                                                                                                                                                                                                                                                                                                                                </t>
  </si>
  <si>
    <t xml:space="preserve">CONECTOR, CPVC, SOLDAVEL, 42 MM X 1 1/2", PARA AGUA QUENTE                                                                                                                                                                                                                                                                                                                                                                                                                                                </t>
  </si>
  <si>
    <t>208,69</t>
  </si>
  <si>
    <t xml:space="preserve">CONEXAO FIXA, ROSCA FEMEA, EM PLASTICO, DN 16 MM X 1/2", PARA CONEXAO COM CRIMPAGEM EM TUBO PEX                                                                                                                                                                                                                                                                                                                                                                                                           </t>
  </si>
  <si>
    <t xml:space="preserve">CONEXAO FIXA, ROSCA FEMEA, EM PLASTICO, DN 16 MM X 3/4", PARA CONEXAO COM CRIMPAGEM EM TUBO PEX                                                                                                                                                                                                                                                                                                                                                                                                           </t>
  </si>
  <si>
    <t xml:space="preserve">CONEXAO FIXA, ROSCA FEMEA, EM PLASTICO, DN 20 MM X 1/2", PARA CONEXAO COM CRIMPAGEM EM TUBO PEX                                                                                                                                                                                                                                                                                                                                                                                                           </t>
  </si>
  <si>
    <t xml:space="preserve">CONEXAO FIXA, ROSCA FEMEA, EM PLASTICO, DN 20 MM X 3/4", PARA CONEXAO COM CRIMPAGEM EM TUBO PEX                                                                                                                                                                                                                                                                                                                                                                                                           </t>
  </si>
  <si>
    <t xml:space="preserve">CONEXAO FIXA, ROSCA FEMEA, EM PLASTICO, DN 25 MM X 1/2", PARA CONEXAO COM CRIMPAGEM EM TUBO PEX                                                                                                                                                                                                                                                                                                                                                                                                           </t>
  </si>
  <si>
    <t xml:space="preserve">CONEXAO FIXA, ROSCA FEMEA, EM PLASTICO, DN 25 MM X 3/4", PARA CONEXAO COM CRIMPAGEM EM TUBO PEX                                                                                                                                                                                                                                                                                                                                                                                                           </t>
  </si>
  <si>
    <t xml:space="preserve">CONEXAO FIXA, ROSCA FEMEA, EM PLASTICO, DN 32 MM X 3/4", PARA CONEXAO COM CRIMPAGEM EM TUBO PEX                                                                                                                                                                                                                                                                                                                                                                                                           </t>
  </si>
  <si>
    <t xml:space="preserve">CONEXAO FIXA, ROSCA FEMEA, METALICA, COM ANEL DESLIZANTE, DN 16 MM X 1/2", PARA TUBO PEX                                                                                                                                                                                                                                                                                                                                                                                                                  </t>
  </si>
  <si>
    <t xml:space="preserve">CONEXAO FIXA, ROSCA FEMEA, METALICA, COM ANEL DESLIZANTE, DN 20 MM X 1/2", PARA TUBO PEX                                                                                                                                                                                                                                                                                                                                                                                                                  </t>
  </si>
  <si>
    <t xml:space="preserve">CONEXAO FIXA, ROSCA FEMEA, METALICA, COM ANEL DESLIZANTE, DN 20 MM X 3/4", PARA TUBO PEX                                                                                                                                                                                                                                                                                                                                                                                                                  </t>
  </si>
  <si>
    <t xml:space="preserve">CONEXAO FIXA, ROSCA FEMEA, METALICA, COM ANEL DESLIZANTE, DN 25 MM X 1", PARA TUBO PEX                                                                                                                                                                                                                                                                                                                                                                                                                    </t>
  </si>
  <si>
    <t>22,56</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</si>
  <si>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</si>
  <si>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</si>
  <si>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</si>
  <si>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</si>
  <si>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</si>
  <si>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</si>
  <si>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1/2"                                                                                                                                                                                                                                                                                                                                                                                                                                       </t>
  </si>
  <si>
    <t xml:space="preserve">CONEXAO FIXA, ROSCA MACHO, METALICA, PARA TUBO PEX, DN 25 MM X 1"                                                                                                                                                                                                                                                                                                                                                                                                                                         </t>
  </si>
  <si>
    <t xml:space="preserve">CONEXAO FIXA, ROSCA MACHO, METALICA, PARA TUBO PEX, DN 25 MM X 3/4"                                                                                                                                                                                                                                                                                                                                                                                                                                       </t>
  </si>
  <si>
    <t xml:space="preserve">CONEXAO FIXA, ROSCA MACHO, METALICA, PARA TUBO PEX, DN 32 MM X 1"                                                                                                                                                                                                                                                                                                                                                                                                                                         </t>
  </si>
  <si>
    <t>30,77</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</si>
  <si>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</si>
  <si>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</si>
  <si>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</si>
  <si>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</si>
  <si>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16,19</t>
  </si>
  <si>
    <t xml:space="preserve">CONEXAO MOVEL, ROSCA FEMEA, METALICA, COM ANEL DESLIZANTE, PARA TUBO PEX, DN 25 MM X 1"                                                                                                                                                                                                                                                                                                                                                                                                                   </t>
  </si>
  <si>
    <t xml:space="preserve">CONEXAO MOVEL, ROSCA FEMEA, METALICA, COM ANEL DESLIZANTE, PARA TUBO PEX, DN 25 MM X 3/4"                                                                                                                                                                                                                                                                                                                                                                                                                 </t>
  </si>
  <si>
    <t xml:space="preserve">CONEXAO MOVEL, ROSCA FEMEA, METALICA, COM ANEL DESLIZANTE, PARA TUBO PEX, DN 32 MM X 1"                                                                                                                                                                                                                                                                                                                                                                                                                   </t>
  </si>
  <si>
    <t>31,53</t>
  </si>
  <si>
    <t xml:space="preserve">CONJ. DE FERRAGENS PARA PORTA DE VIDRO TEMPERADO, EM ZAMAC CROMADO, CONTEMPLANDO: DOBRADICA INF.; DOBRADICA SUP.; PIVO PARA DOBRADICA INF.; PIVO PARA DOBRADICA SUP.; FECHADURA CENTRAL EM ZAMC CROMADO; CONTRA FECHADURA DE PRESSAO                                                                                                                                                                                                                                                                      </t>
  </si>
  <si>
    <t>103,72</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</si>
  <si>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</si>
  <si>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</si>
  <si>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76,04</t>
  </si>
  <si>
    <t xml:space="preserve">CONJUNTO DE LIGACAO PARA BACIA SANITARIA AJUSTAVEL, EM PLASTICO BRANCO, COM TUBO, CANOPLA E ESPUDE                                                                                                                                                                                                                                                                                                                                                                                                        </t>
  </si>
  <si>
    <t xml:space="preserve">CONJUNTO DE LIGACAO PARA BACIA SANITARIA EM PLASTICO BRANCO COM TUBO, CANOPLA E ANEL DE EXPANSAO (TUBO 1.1/2 '' X 20 CM)                                                                                                                                                                                                                                                                                                                                                                                  </t>
  </si>
  <si>
    <t xml:space="preserve">CONJUNTO MONTADO ESTOPIM COM ESPOLETA COMUM NUMERO 8, COM CABECA ACENDEDORA, 1,5 M                                                                                                                                                                                                                                                                                                                                                                                                                        </t>
  </si>
  <si>
    <t xml:space="preserve">CONJUNTO PARA FUTSAL COM TRAVES OFICIAIS DE 3,00 X 2,00 M EM TUBO DE ACO GALVANIZADO 3" COM REQUADRO EM TUBO DE 1", PINTURA EM PRIMER COM TINTA ESMALTE SINTETICO E REDES DE POLIETILENO FIO 4 MM                                                                                                                                                                                                                                                                                                         </t>
  </si>
  <si>
    <t>5.018,06</t>
  </si>
  <si>
    <t xml:space="preserve">CONJUNTO PARA QUADRA DE  VOLEI COM POSTES EM TUBO DE ACO GALVANIZADO 3", H = *255* CM, PINTURA EM TINTA ESMALTE SINTETICO, REDE DE NYLON COM 2 MM, MALHA 10 X 10 CM E ANTENAS OFICIAIS EM FIBRA DE VIDRO                                                                                                                                                                                                                                                                                                  </t>
  </si>
  <si>
    <t>3.046,40</t>
  </si>
  <si>
    <t xml:space="preserve">CONJUNTO PRE-MOLDADO COMPOSTO POR GRELHA (0,99 X 0,45 M), QUADRO (1,10 X 0,52 M) E CANTONEIRA (1,10 X 0,35 M), EM CONCRETO ARMADO, COM FCK DE 21 MPA                                                                                                                                                                                                                                                                                                                                                      </t>
  </si>
  <si>
    <t>381,52</t>
  </si>
  <si>
    <t xml:space="preserve">CONTAINER ALMOXARIFADO, DE *2,40* X *6,00* M, PADRAO SIMPLES, SEM REVESTIMENTO E SEM DIVISORIAS INTERNOS E SEM SANITARIO, PARA USO EM CANTEIRO DE OBRAS                                                                                                                                                                                                                                                                                                                                                   </t>
  </si>
  <si>
    <t>14.750,00</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</si>
  <si>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</si>
  <si>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</si>
  <si>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</si>
  <si>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</si>
  <si>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</si>
  <si>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</si>
  <si>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</si>
  <si>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</si>
  <si>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</si>
  <si>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</si>
  <si>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</si>
  <si>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</si>
  <si>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</si>
  <si>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</si>
  <si>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</si>
  <si>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</si>
  <si>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</si>
  <si>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</si>
  <si>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</si>
  <si>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COORDENADOR / GERENTE DE OBRA                                                                                                                                                                                                                                                                                                                                                                                                                                                                             </t>
  </si>
  <si>
    <t>132,49</t>
  </si>
  <si>
    <t xml:space="preserve">COORDENADOR / GERENTE DE OBRA (MENSALISTA)                                                                                                                                                                                                                                                                                                                                                                                                                                                                </t>
  </si>
  <si>
    <t>23.344,37</t>
  </si>
  <si>
    <t xml:space="preserve">CORDA DE POLIAMIDA 12 MM TIPO BOMBEIRO, PARA TRABALHO EM ALTURA                                                                                                                                                                                                                                                                                                                                                                                                                                           </t>
  </si>
  <si>
    <t>548,47</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</si>
  <si>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</si>
  <si>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</si>
  <si>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</si>
  <si>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</si>
  <si>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</si>
  <si>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</si>
  <si>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</si>
  <si>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</si>
  <si>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</si>
  <si>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</si>
  <si>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10.831,40</t>
  </si>
  <si>
    <t xml:space="preserve">CORTADEIRA HIDRAULICA DE VERGALHAO, PARA ACO DE DIAMETRO ATE 50 MM, MOTOR ELETRICO TRIFASICO, POTENCIA DE 5,5 HP A 7,5 HP                                                                                                                                                                                                                                                                                                                                                                                 </t>
  </si>
  <si>
    <t>89.290,35</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</si>
  <si>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</si>
  <si>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</si>
  <si>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</si>
  <si>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</si>
  <si>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</si>
  <si>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</si>
  <si>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</si>
  <si>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</si>
  <si>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</si>
  <si>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</si>
  <si>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</si>
  <si>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</si>
  <si>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</si>
  <si>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27,28</t>
  </si>
  <si>
    <t xml:space="preserve">COTOVELO DE REDUCAO 90 GRAUS DE FERRO GALVANIZADO, COM ROSCA BSP, DE 1 1/2" X 3/4"                                                                                                                                                                                                                                                                                                                                                                                                                        </t>
  </si>
  <si>
    <t xml:space="preserve">COTOVELO DE REDUCAO 90 GRAUS DE FERRO GALVANIZADO, COM ROSCA BSP, DE 1 1/4" X 1"                                                                                                                                                                                                                                                                                                                                                                                                                          </t>
  </si>
  <si>
    <t>19,43</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</si>
  <si>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</si>
  <si>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</si>
  <si>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</si>
  <si>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</si>
  <si>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39,11</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</si>
  <si>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</si>
  <si>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</si>
  <si>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</si>
  <si>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</si>
  <si>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5,31</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</si>
  <si>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</si>
  <si>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</si>
  <si>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</si>
  <si>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</si>
  <si>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</si>
  <si>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</si>
  <si>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166,04</t>
  </si>
  <si>
    <t xml:space="preserve">COTOVELO 45 GRAUS, PEAD PE 100, DE 125 MM, PARA ELETROFUSAO                                                                                                                                                                                                                                                                                                                                                                                                                                               </t>
  </si>
  <si>
    <t>276,89</t>
  </si>
  <si>
    <t xml:space="preserve">COTOVELO 45 GRAUS, PEAD PE 100, DE 200 MM, PARA ELETROFUSAO                                                                                                                                                                                                                                                                                                                                                                                                                                               </t>
  </si>
  <si>
    <t>1.810,31</t>
  </si>
  <si>
    <t xml:space="preserve">COTOVELO 45 GRAUS, PEAD PE 100, DE 32 MM, PARA ELETROFUSAO                                                                                                                                                                                                                                                                                                                                                                                                                                                </t>
  </si>
  <si>
    <t>32,54</t>
  </si>
  <si>
    <t xml:space="preserve">COTOVELO 45 GRAUS, PEAD PE 100, DE 40 MM, PARA ELETROFUSAO                                                                                                                                                                                                                                                                                                                                                                                                                                                </t>
  </si>
  <si>
    <t xml:space="preserve">COTOVELO 45 GRAUS, PEAD PE 100, DE 63 MM, PARA ELETROFUSAO                                                                                                                                                                                                                                                                                                                                                                                                                                                </t>
  </si>
  <si>
    <t xml:space="preserve">COTOVELO 90 GRAUS DE FERRO GALVANIZADO, COM ROSCA BSP MACHO/FEMEA, DE 1 1/2"                                                                                                                                                                                                                                                                                                                                                                                                                              </t>
  </si>
  <si>
    <t>26,07</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</si>
  <si>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</si>
  <si>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</si>
  <si>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</si>
  <si>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</si>
  <si>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76,10</t>
  </si>
  <si>
    <t xml:space="preserve">COTOVELO 90 GRAUS DE FERRO GALVANIZADO, COM ROSCA BSP MACHO/FEMEA, DE 2"                                                                                                                                                                                                                                                                                                                                                                                                                                  </t>
  </si>
  <si>
    <t>37,56</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</si>
  <si>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</si>
  <si>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</si>
  <si>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</si>
  <si>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</si>
  <si>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</si>
  <si>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</si>
  <si>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</si>
  <si>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58,35</t>
  </si>
  <si>
    <t xml:space="preserve">COTOVELO 90 GRAUS DE FERRO GALVANIZADO, COM ROSCA BSP, DE 2"                                                                                                                                                                                                                                                                                                                                                                                                                                              </t>
  </si>
  <si>
    <t xml:space="preserve">COTOVELO 90 GRAUS DE FERRO GALVANIZADO, COM ROSCA BSP, DE 3/4"                                                                                                                                                                                                                                                                                                                                                                                                                                            </t>
  </si>
  <si>
    <t xml:space="preserve">COTOVELO 90 GRAUS DE FERRO GALVANIZADO, COM ROSCA BSP, DE 3"                                                                                                                                                                                                                                                                                                                                                                                                                                              </t>
  </si>
  <si>
    <t>82,31</t>
  </si>
  <si>
    <t xml:space="preserve">COTOVELO 90 GRAUS DE FERRO GALVANIZADO, COM ROSCA BSP, DE 4"                                                                                                                                                                                                                                                                                                                                                                                                                                              </t>
  </si>
  <si>
    <t>156,53</t>
  </si>
  <si>
    <t xml:space="preserve">COTOVELO 90 GRAUS DE FERRO GALVANIZADO, COM ROSCA BSP, DE 5"                                                                                                                                                                                                                                                                                                                                                                                                                                              </t>
  </si>
  <si>
    <t>228,40</t>
  </si>
  <si>
    <t xml:space="preserve">COTOVELO 90 GRAUS DE FERRO GALVANIZADO, COM ROSCA BSP, DE 6"                                                                                                                                                                                                                                                                                                                                                                                                                                              </t>
  </si>
  <si>
    <t>583,77</t>
  </si>
  <si>
    <t xml:space="preserve">COTOVELO 90 GRAUS, PEAD PE 100, DE 125 MM, PARA ELETROFUSAO                                                                                                                                                                                                                                                                                                                                                                                                                                               </t>
  </si>
  <si>
    <t xml:space="preserve">COTOVELO 90 GRAUS, PEAD PE 100, DE 20 MM, PARA ELETROFUSAO                                                                                                                                                                                                                                                                                                                                                                                                                                                </t>
  </si>
  <si>
    <t xml:space="preserve">COTOVELO 90 GRAUS, PEAD PE 100, DE 200 MM, PARA ELETROFUSAO                                                                                                                                                                                                                                                                                                                                                                                                                                               </t>
  </si>
  <si>
    <t>2.581,75</t>
  </si>
  <si>
    <t xml:space="preserve">COTOVELO 90 GRAUS, PEAD PE 100, DE 32 MM, PARA ELETROFUSAO                                                                                                                                                                                                                                                                                                                                                                                                                                                </t>
  </si>
  <si>
    <t xml:space="preserve">COTOVELO 90 GRAUS, PEAD PE 100, DE 63 MM, PARA ELETROFUSAO                                                                                                                                                                                                                                                                                                                                                                                                                                                </t>
  </si>
  <si>
    <t>86,82</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</si>
  <si>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</si>
  <si>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</si>
  <si>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</si>
  <si>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</si>
  <si>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</si>
  <si>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</si>
  <si>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146,35</t>
  </si>
  <si>
    <t xml:space="preserve">CREMONA RETANGULAR INJETADA LISA, COM CASTANHA / ALCA, EM LATAO, COM ACABAMENTO CROMADO, DE SOBREPOR / EMBUTIR                                                                                                                                                                                                                                                                                                                                                                                            </t>
  </si>
  <si>
    <t xml:space="preserve">CRUZETA DE CONCRETO LEVE, COMP. 2000 MM SECAO, 90 X 90 MM                                                                                                                                                                                                                                                                                                                                                                                                                                                 </t>
  </si>
  <si>
    <t>112,56</t>
  </si>
  <si>
    <t xml:space="preserve">CRUZETA DE FERRO GALVANIZADO, COM ROSCA BSP, DE 1 1/2"                                                                                                                                                                                                                                                                                                                                                                                                                                                    </t>
  </si>
  <si>
    <t xml:space="preserve">CRUZETA DE FERRO GALVANIZADO, COM ROSCA BSP, DE 1 1/4"                                                                                                                                                                                                                                                                                                                                                                                                                                                    </t>
  </si>
  <si>
    <t xml:space="preserve">CRUZETA DE FERRO GALVANIZADO, COM ROSCA BSP, DE 1/2"                                                                                                                                                                                                                                                                                                                                                                                                                                                      </t>
  </si>
  <si>
    <t>13,82</t>
  </si>
  <si>
    <t xml:space="preserve">CRUZETA DE FERRO GALVANIZADO, COM ROSCA BSP, DE 1"                                                                                                                                                                                                                                                                                                                                                                                                                                                        </t>
  </si>
  <si>
    <t xml:space="preserve">CRUZETA DE FERRO GALVANIZADO, COM ROSCA BSP, DE 2 1/2"                                                                                                                                                                                                                                                                                                                                                                                                                                                    </t>
  </si>
  <si>
    <t>123,13</t>
  </si>
  <si>
    <t xml:space="preserve">CRUZETA DE FERRO GALVANIZADO, COM ROSCA BSP, DE 2"                                                                                                                                                                                                                                                                                                                                                                                                                                                        </t>
  </si>
  <si>
    <t>68,06</t>
  </si>
  <si>
    <t xml:space="preserve">CRUZETA DE FERRO GALVANIZADO, COM ROSCA BSP, DE 3/4"                                                                                                                                                                                                                                                                                                                                                                                                                                                      </t>
  </si>
  <si>
    <t xml:space="preserve">CRUZETA DE FERRO GALVANIZADO, COM ROSCA BSP, DE 3"                                                                                                                                                                                                                                                                                                                                                                                                                                                        </t>
  </si>
  <si>
    <t>176,73</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</si>
  <si>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</si>
  <si>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</si>
  <si>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</si>
  <si>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121,28</t>
  </si>
  <si>
    <t xml:space="preserve">CUBA ACO INOX (AISI 304) DE EMBUTIR COM VALVULA 3 1/2 ", DE *46 X 30 X 12* CM                                                                                                                                                                                                                                                                                                                                                                                                                             </t>
  </si>
  <si>
    <t>159,26</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</si>
  <si>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</si>
  <si>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</si>
  <si>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</si>
  <si>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</si>
  <si>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</si>
  <si>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 xml:space="preserve">CUMEEIRA NORMAL PARA TELHA ESTRUTURAL DE FIBROCIMENTO 2 ABAS, E = 6 MM, DE 1050 X 935 MM (SEM AMIANTO)                                                                                                                                                                                                                                                                                                                                                                                                    </t>
  </si>
  <si>
    <t>99,13</t>
  </si>
  <si>
    <t xml:space="preserve">CUMEEIRA NORMAL PARA TELHA ONDULADA DE FIBROCIMENTO, E = 6 MM, ABA 300 MM, COMPRIMENTO 1100 MM (SEM AMIANTO)                                                                                                                                                                                                                                                                                                                                                                                              </t>
  </si>
  <si>
    <t>50,12</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</si>
  <si>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</si>
  <si>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</si>
  <si>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</si>
  <si>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</si>
  <si>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</si>
  <si>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</si>
  <si>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</si>
  <si>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</si>
  <si>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31,34</t>
  </si>
  <si>
    <t xml:space="preserve">CURVA CURTA PVC, PB, JE, 90 GRAUS, DN 100 MM, PARA REDE COLETORA ESGOTO (NBR 10569)                                                                                                                                                                                                                                                                                                                                                                                                                       </t>
  </si>
  <si>
    <t>39,92</t>
  </si>
  <si>
    <t xml:space="preserve">CURVA DE PVC 45 GRAUS, SOLDAVEL, 110 MM, PARA AGUA FRIA PREDIAL (NBR 5648)                                                                                                                                                                                                                                                                                                                                                                                                                                </t>
  </si>
  <si>
    <t>195,25</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</si>
  <si>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</si>
  <si>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</si>
  <si>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</si>
  <si>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</si>
  <si>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</si>
  <si>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</si>
  <si>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</si>
  <si>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45,27</t>
  </si>
  <si>
    <t xml:space="preserve">CURVA DE PVC 45 GRAUS, SOLDAVEL, 85 MM, PARA AGUA FRIA PREDIAL (NBR 5648)                                                                                                                                                                                                                                                                                                                                                                                                                                 </t>
  </si>
  <si>
    <t>79,10</t>
  </si>
  <si>
    <t xml:space="preserve">CURVA DE PVC 90 GRAUS, SOLDAVEL, 110 MM, PARA AGUA FRIA PREDIAL (NBR 5648)                                                                                                                                                                                                                                                                                                                                                                                                                                </t>
  </si>
  <si>
    <t>258,81</t>
  </si>
  <si>
    <t xml:space="preserve">CURVA DE PVC 90 GRAUS, SOLDAVEL, 20 MM, PARA AGUA FRIA PREDIAL (NBR 5648)                                                                                                                                                                                                                                                                                                                                                                                                                                 </t>
  </si>
  <si>
    <t xml:space="preserve">CURVA DE PVC 90 GRAUS, SOLDAVEL, 25 MM, PARA AGUA FRIA PREDIAL (NBR 5648)                                                                                                                                                                                                                                                                                                                                                                                                                                 </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</si>
  <si>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</si>
  <si>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</si>
  <si>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</si>
  <si>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</si>
  <si>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53,66</t>
  </si>
  <si>
    <t xml:space="preserve">CURVA DE PVC 90 GRAUS, SOLDAVEL, 75 MM, PARA AGUA FRIA PREDIAL (NBR 5648)                                                                                                                                                                                                                                                                                                                                                                                                                                 </t>
  </si>
  <si>
    <t>76,29</t>
  </si>
  <si>
    <t xml:space="preserve">CURVA DE PVC 90 GRAUS, SOLDAVEL, 85 MM, PARA AGUA FRIA PREDIAL (NBR 5648)                                                                                                                                                                                                                                                                                                                                                                                                                                 </t>
  </si>
  <si>
    <t>109,63</t>
  </si>
  <si>
    <t xml:space="preserve">CURVA DE PVC, 45 GRAUS, SERIE R, DN 100 MM, PARA ESGOTO OU AGUAS PLUVIAIS PREDIAIS                                                                                                                                                                                                                                                                                                                                                                                                                        </t>
  </si>
  <si>
    <t>35,78</t>
  </si>
  <si>
    <t xml:space="preserve">CURVA DE PVC, 90 GRAUS, SERIE R, DN 100 MM, PARA ESGOTO OU AGUAS PLUVIAIS PREDIAIS                                                                                                                                                                                                                                                                                                                                                                                                                        </t>
  </si>
  <si>
    <t>81,14</t>
  </si>
  <si>
    <t xml:space="preserve">CURVA DE PVC, 90 GRAUS, SERIE R, DN 50 MM, PARA ESGOTO OU AGUAS PLUVIAIS PREDIAIS                                                                                                                                                                                                                                                                                                                                                                                                                         </t>
  </si>
  <si>
    <t xml:space="preserve">CURVA DE PVC, 90 GRAUS, SERIE R, DN 75 MM, PARA ESGOTO OU AGUAS PLUVIAIS PREDIAIS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</si>
  <si>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</si>
  <si>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</si>
  <si>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</si>
  <si>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</si>
  <si>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</si>
  <si>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</si>
  <si>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</si>
  <si>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 xml:space="preserve">CURVA DE TRANSPOSICAO, PVC, SOLDAVEL, 32 MM, PARA AGUA FRIA PREDIAL                                                                                                                                                                                                                                                                                                                                                                                                                                       </t>
  </si>
  <si>
    <t xml:space="preserve">CURVA LONGA PVC, PB, JE, 45 GRAUS, DN 100 MM, PARA REDE COLETORA ESGOTO (NBR 10569)                                                                                                                                                                                                                                                                                                                                                                                                                       </t>
  </si>
  <si>
    <t>43,89</t>
  </si>
  <si>
    <t xml:space="preserve">CURVA LONGA PVC, PB, JE, 45 GRAUS, DN 150 MM, PARA REDE COLETORA ESGOTO (NBR 10569)                                                                                                                                                                                                                                                                                                                                                                                                                       </t>
  </si>
  <si>
    <t>161,82</t>
  </si>
  <si>
    <t xml:space="preserve">CURVA LONGA PVC, PB, JE, 90 GRAUS, DN 100 MM, PARA REDE COLETORA ESGOTO (NBR 10569)                                                                                                                                                                                                                                                                                                                                                                                                                       </t>
  </si>
  <si>
    <t xml:space="preserve">CURVA LONGA PVC, PB, JE, 90 GRAUS, DN 150 MM, PARA REDE COLETORA ESGOTO (NBR 10569)                                                                                                                                                                                                                                                                                                                                                                                                                       </t>
  </si>
  <si>
    <t xml:space="preserve">CURVA PPR 90 GRAUS, DN 20 MM, PARA AGUA QUENTE PREDIAL                                                                                                                                                                                                                                                                                                                                                                                                                                                    </t>
  </si>
  <si>
    <t xml:space="preserve">CURVA PPR 90 GRAUS, DN 25 MM, PARA AGUA QUENTE PREDIAL                                                                                                                                                                                                                                                                                                                                                                                                                                                    </t>
  </si>
  <si>
    <t xml:space="preserve">CURVA PVC CURTA 90 G, DN 50 MM, PARA ESGOTO PREDIAL                                                                                                                                                                                                                                                                                                                                                                                                                                                       </t>
  </si>
  <si>
    <t xml:space="preserve">CURVA PVC CURTA 90 GRAUS, DN 40 MM, PARA ESGOTO PREDIAL                                                                                                                                                                                                                                                                                                                                                                                                                                                   </t>
  </si>
  <si>
    <t xml:space="preserve">CURVA PVC CURTA 90 GRAUS, DN 75 MM, PARA ESGOTO PREDIAL                                                                                                                                                                                                                                                                                                                                                                                                                                                   </t>
  </si>
  <si>
    <t xml:space="preserve">CURVA PVC CURTA 90 GRAUS, 100 MM, PARA ESGOTO PREDIAL                                                                                                                                                                                                                                                                                                                                                                                                                                                     </t>
  </si>
  <si>
    <t>31,11</t>
  </si>
  <si>
    <t xml:space="preserve">CURVA PVC LEVE, 90 GRAUS, COM PONTA E BOLSA LISA, DN 150 MM                                                                                                                                                                                                                                                                                                                                                                                                                                               </t>
  </si>
  <si>
    <t>116,83</t>
  </si>
  <si>
    <t xml:space="preserve">CURVA PVC LEVE, 90 GRAUS, COM PONTA E BOLSA LISA, DN 250 MM                                                                                                                                                                                                                                                                                                                                                                                                                                               </t>
  </si>
  <si>
    <t>863,27</t>
  </si>
  <si>
    <t xml:space="preserve">CURVA PVC LEVE, 90 GRAUS, COM PONTA E BOLSA LISA, DN 300 MM                                                                                                                                                                                                                                                                                                                                                                                                                                               </t>
  </si>
  <si>
    <t>1.344,62</t>
  </si>
  <si>
    <t xml:space="preserve">CURVA PVC LONGA 45 GRAUS, 100 MM, PARA ESGOTO PREDIAL                                                                                                                                                                                                                                                                                                                                                                                                                                                     </t>
  </si>
  <si>
    <t>63,07</t>
  </si>
  <si>
    <t xml:space="preserve">CURVA PVC LONGA 45G, DN 50 MM, PARA ESGOTO PREDIAL                                                                                                                                                                                                                                                                                                                                                                                                                                                        </t>
  </si>
  <si>
    <t xml:space="preserve">CURVA PVC LONGA 45G, DN 75 MM, PARA ESGOTO PREDIAL                                                                                                                                                                                                                                                                                                                                                                                                                                                        </t>
  </si>
  <si>
    <t xml:space="preserve">CURVA PVC LONGA 90 GRAUS, 100 MM, PARA ESGOTO PREDIAL                                                                                                                                                                                                                                                                                                                                                                                                                                                     </t>
  </si>
  <si>
    <t>65,46</t>
  </si>
  <si>
    <t xml:space="preserve">CURVA PVC LONGA 90 GRAUS, 40 MM, PARA ESGOTO PREDIAL                                                                                                                                                                                                                                                                                                                                                                                                                                                      </t>
  </si>
  <si>
    <t xml:space="preserve">CURVA PVC LONGA 90 GRAUS, 50 MM, PARA ESGOTO PREDIAL                                                                                                                                                                                                                                                                                                                                                                                                                                                      </t>
  </si>
  <si>
    <t xml:space="preserve">CURVA PVC LONGA 90 GRAUS, 75 MM, PARA ESGOTO PREDIAL                                                                                                                                                                                                                                                                                                                                                                                                                                                      </t>
  </si>
  <si>
    <t>44,90</t>
  </si>
  <si>
    <t xml:space="preserve">CURVA PVC PBA, JE, PB, 22 GRAUS, DN 100 / DE 110 MM, PARA REDE AGUA (NBR 10351)                                                                                                                                                                                                                                                                                                                                                                                                                           </t>
  </si>
  <si>
    <t>154,19</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</si>
  <si>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</si>
  <si>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</si>
  <si>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</si>
  <si>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152,69</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</si>
  <si>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</si>
  <si>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</si>
  <si>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</si>
  <si>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186,32</t>
  </si>
  <si>
    <t xml:space="preserve">CURVA PVC PBA, JE, PB, 90 GRAUS, DN 50 / DE 60 MM, PARA REDE AGUA (NBR 10351)                                                                                                                                                                                                                                                                                                                                                                                                                             </t>
  </si>
  <si>
    <t xml:space="preserve">CURVA PVC PBA, JE, PB, 90 GRAUS, DN 75 / DE 85 MM, PARA REDE AGUA (NBR 10351)                                                                                                                                                                                                                                                                                                                                                                                                                             </t>
  </si>
  <si>
    <t>98,61</t>
  </si>
  <si>
    <t xml:space="preserve">CURVA PVC 90 GRAUS, ROSCAVEL, 1 1/2",  AGUA FRIA PREDIAL                                                                                                                                                                                                                                                                                                                                                                                                                                                  </t>
  </si>
  <si>
    <t xml:space="preserve">CURVA PVC 90 GRAUS, ROSCAVEL, 1 1/4",  AGUA FRIA PREDIAL                                                                                                                                                                                                                                                                                                                                                                                                                                                  </t>
  </si>
  <si>
    <t xml:space="preserve">CURVA PVC 90 GRAUS, ROSCAVEL, 1/2",  AGUA FRIA PREDIAL                                                                                                                                                                                                                                                                                                                                                                                                                                                    </t>
  </si>
  <si>
    <t xml:space="preserve">CURVA PVC 90 GRAUS, ROSCAVEL, 1",  AGUA FRIA PREDIAL                                                                                                                                                                                                                                                                                                                                                                                                                                                      </t>
  </si>
  <si>
    <t xml:space="preserve">CURVA PVC 90 GRAUS, ROSCAVEL, 2",  AGUA FRIA PREDIAL                                                                                                                                                                                                                                                                                                                                                                                                                                                      </t>
  </si>
  <si>
    <t xml:space="preserve">CURVA PVC 90 GRAUS, ROSCAVEL, 3/4",  AGUA FRIA PREDIAL                                                                                                                                                                                                                                                                                                                                                                                                                                                    </t>
  </si>
  <si>
    <t xml:space="preserve">CURVA PVC, BB, JE, 45 GRAUS, DN 200 MM, PARA TUBO CORRUGADO E/OU LISO, REDE COLETORA ESGOTO (NBR 10569)                                                                                                                                                                                                                                                                                                                                                                                                   </t>
  </si>
  <si>
    <t>515,53</t>
  </si>
  <si>
    <t xml:space="preserve">CURVA PVC, BB, JE, 45 GRAUS, DN 250 MM, PARA TUBO CORRUGADO E/OU LISO, REDE COLETORA ESGOTO (NBR 10569)                                                                                                                                                                                                                                                                                                                                                                                                   </t>
  </si>
  <si>
    <t>848,02</t>
  </si>
  <si>
    <t xml:space="preserve">CURVA PVC, BB, JE, 90 GRAUS, DN 200 MM, PARA TUBO CORRUGADO E/OU LISO, REDE COLETORA ESGOTO (NBR 10569)                                                                                                                                                                                                                                                                                                                                                                                                   </t>
  </si>
  <si>
    <t>644,79</t>
  </si>
  <si>
    <t xml:space="preserve">CURVA PVC, BB, JE, 90 GRAUS, DN 250 MM, PARA TUBO CORRUGADO E/OU LISO, REDE COLETORA ESGOTO (NBR 10569)                                                                                                                                                                                                                                                                                                                                                                                                   </t>
  </si>
  <si>
    <t>953,24</t>
  </si>
  <si>
    <t xml:space="preserve">CURVA PVC, SERIE R, 87.30 GRAUS, CURTA, 100 MM, PARA ESGOTO OU AGUAS PLUVIAIS PREDIAIS (PARA PE-DE-COLUNA)                                                                                                                                                                                                                                                                                                                                                                                                </t>
  </si>
  <si>
    <t>61,85</t>
  </si>
  <si>
    <t xml:space="preserve">CURVA PVC, SERIE R, 87.30 GRAUS, CURTA, 150 MM, PARA ESGOTO OU AGUAS PLUVIAIS PREDIAIS (PARA PE-DE-COLUNA)                                                                                                                                                                                                                                                                                                                                                                                                </t>
  </si>
  <si>
    <t>208,52</t>
  </si>
  <si>
    <t xml:space="preserve">CURVA PVC, SERIE R, 87.30 GRAUS, CURTA, 75 MM, PARA ESGOTO OU AGUAS PLUVIAIS PREDIAIS (PARA PE-DE-COLUNA)                                                                                                                                                                                                                                                                                                                                                                                                 </t>
  </si>
  <si>
    <t>40,46</t>
  </si>
  <si>
    <t xml:space="preserve">CURVA PVC, 45 GRAUS, CURTA, PB, DN 100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</si>
  <si>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</si>
  <si>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</si>
  <si>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</si>
  <si>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252,12</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</si>
  <si>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</si>
  <si>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</si>
  <si>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</si>
  <si>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</si>
  <si>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</si>
  <si>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</si>
  <si>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</si>
  <si>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</si>
  <si>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128,44</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</si>
  <si>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</si>
  <si>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</si>
  <si>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</si>
  <si>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</si>
  <si>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</si>
  <si>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</si>
  <si>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</si>
  <si>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</si>
  <si>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</si>
  <si>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</si>
  <si>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</si>
  <si>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</si>
  <si>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</si>
  <si>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</si>
  <si>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</si>
  <si>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</si>
  <si>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</si>
  <si>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</si>
  <si>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128,62</t>
  </si>
  <si>
    <t xml:space="preserve">CURVA 45 GRAUS DE FERRO GALVANIZADO, COM ROSCA BSP FEMEA, DE 2"                                                                                                                                                                                                                                                                                                                                                                                                                                           </t>
  </si>
  <si>
    <t xml:space="preserve">CURVA 45 GRAUS DE FERRO GALVANIZADO, COM ROSCA BSP FEMEA, DE 3/4"                                                                                                                                                                                                                                                                                                                                                                                                                                         </t>
  </si>
  <si>
    <t xml:space="preserve">CURVA 45 GRAUS DE FERRO GALVANIZADO, COM ROSCA BSP FEMEA, DE 3"                                                                                                                                                                                                                                                                                                                                                                                                                                           </t>
  </si>
  <si>
    <t>187,06</t>
  </si>
  <si>
    <t xml:space="preserve">CURVA 45 GRAUS DE FERRO GALVANIZADO, COM ROSCA BSP FEMEA, DE 4"                                                                                                                                                                                                                                                                                                                                                                                                                                           </t>
  </si>
  <si>
    <t>385,63</t>
  </si>
  <si>
    <t xml:space="preserve">CURVA 45 GRAUS DE FERRO GALVANIZADO, COM ROSCA BSP MACHO/FEMEA, DE 1 1/2"                                                                                                                                                                                                                                                                                                                                                                                                                                 </t>
  </si>
  <si>
    <t>40,77</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</si>
  <si>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</si>
  <si>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</si>
  <si>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</si>
  <si>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</si>
  <si>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115,13</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</si>
  <si>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</si>
  <si>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</si>
  <si>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</si>
  <si>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161,21</t>
  </si>
  <si>
    <t xml:space="preserve">CURVA 45 GRAUS EM ACO CARBONO, SOLDAVEL, PRESSAO 3.000 LBS, DN 1 1/2"                                                                                                                                                                                                                                                                                                                                                                                                                                     </t>
  </si>
  <si>
    <t>78,05</t>
  </si>
  <si>
    <t xml:space="preserve">CURVA 45 GRAUS EM ACO CARBONO, SOLDAVEL, PRESSAO 3.000 LBS, DN 1 1/4"                                                                                                                                                                                                                                                                                                                                                                                                                                     </t>
  </si>
  <si>
    <t xml:space="preserve">CURVA 45 GRAUS EM ACO CARBONO, SOLDAVEL, PRESSAO 3.000 LBS, DN 1/2"                                                                                                                                                                                                                                                                                                                                                                                                                                       </t>
  </si>
  <si>
    <t>18,47</t>
  </si>
  <si>
    <t xml:space="preserve">CURVA 45 GRAUS EM ACO CARBONO, SOLDAVEL, PRESSAO 3.000 LBS, DN 1"                                                                                                                                                                                                                                                                                                                                                                                                                                         </t>
  </si>
  <si>
    <t>34,96</t>
  </si>
  <si>
    <t xml:space="preserve">CURVA 45 GRAUS EM ACO CARBONO, SOLDAVEL, PRESSAO 3.000 LBS, DN 2 1/2"                                                                                                                                                                                                                                                                                                                                                                                                                                     </t>
  </si>
  <si>
    <t>221,71</t>
  </si>
  <si>
    <t xml:space="preserve">CURVA 45 GRAUS EM ACO CARBONO, SOLDAVEL, PRESSAO 3.000 LBS, DN 2"                                                                                                                                                                                                                                                                                                                                                                                                                                         </t>
  </si>
  <si>
    <t>110,97</t>
  </si>
  <si>
    <t xml:space="preserve">CURVA 45 GRAUS EM ACO CARBONO, SOLDAVEL, PRESSAO 3.000 LBS, DN 3/4"                                                                                                                                                                                                                                                                                                                                                                                                                                       </t>
  </si>
  <si>
    <t xml:space="preserve">CURVA 45 GRAUS EM ACO CARBONO, SOLDAVEL, PRESSAO 3.000 LBS, DN 3"                                                                                                                                                                                                                                                                                                                                                                                                                                         </t>
  </si>
  <si>
    <t>575,45</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</si>
  <si>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</si>
  <si>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</si>
  <si>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</si>
  <si>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</si>
  <si>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</si>
  <si>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</si>
  <si>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</si>
  <si>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</si>
  <si>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</si>
  <si>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</si>
  <si>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</si>
  <si>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</si>
  <si>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147,39</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</si>
  <si>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</si>
  <si>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</si>
  <si>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</si>
  <si>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</si>
  <si>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402,02</t>
  </si>
  <si>
    <t xml:space="preserve">CURVA 90 GRAUS DE FERRO GALVANIZADO, COM ROSCA BSP MACHO/FEMEA, DE 1 1/2"                                                                                                                                                                                                                                                                                                                                                                                                                                 </t>
  </si>
  <si>
    <t>47,81</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</si>
  <si>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</si>
  <si>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</si>
  <si>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</si>
  <si>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</si>
  <si>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134,66</t>
  </si>
  <si>
    <t xml:space="preserve">CURVA 90 GRAUS DE FERRO GALVANIZADO, COM ROSCA BSP MACHO/FEMEA, DE 2"                                                                                                                                                                                                                                                                                                                                                                                                                                     </t>
  </si>
  <si>
    <t>80,15</t>
  </si>
  <si>
    <t xml:space="preserve">CURVA 90 GRAUS DE FERRO GALVANIZADO, COM ROSCA BSP MACHO/FEMEA, DE 3/4"                                                                                                                                                                                                                                                                                                                                                                                                                                   </t>
  </si>
  <si>
    <t xml:space="preserve">CURVA 90 GRAUS DE FERRO GALVANIZADO, COM ROSCA BSP MACHO/FEMEA, DE 3"                                                                                                                                                                                                                                                                                                                                                                                                                                     </t>
  </si>
  <si>
    <t>192,59</t>
  </si>
  <si>
    <t xml:space="preserve">CURVA 90 GRAUS DE FERRO GALVANIZADO, COM ROSCA BSP MACHO/FEMEA, DE 4"                                                                                                                                                                                                                                                                                                                                                                                                                                     </t>
  </si>
  <si>
    <t>386,11</t>
  </si>
  <si>
    <t xml:space="preserve">CURVA 90 GRAUS DE FERRO GALVANIZADO, COM ROSCA BSP MACHO, DE 1 1/2"                                                                                                                                                                                                                                                                                                                                                                                                                                       </t>
  </si>
  <si>
    <t xml:space="preserve">CURVA 90 GRAUS DE FERRO GALVANIZADO, COM ROSCA BSP MACHO, DE 1 1/4"                                                                                                                                                                                                                                                                                                                                                                                                                                       </t>
  </si>
  <si>
    <t>44,42</t>
  </si>
  <si>
    <t xml:space="preserve">CURVA 90 GRAUS DE FERRO GALVANIZADO, COM ROSCA BSP MACHO, DE 1/2"                                                                                                                                                                                                                                                                                                                                                                                                                                         </t>
  </si>
  <si>
    <t xml:space="preserve">CURVA 90 GRAUS DE FERRO GALVANIZADO, COM ROSCA BSP MACHO, DE 1"                                                                                                                                                                                                                                                                                                                                                                                                                                           </t>
  </si>
  <si>
    <t xml:space="preserve">CURVA 90 GRAUS DE FERRO GALVANIZADO, COM ROSCA BSP MACHO, DE 2 1/2"                                                                                                                                                                                                                                                                                                                                                                                                                                       </t>
  </si>
  <si>
    <t>183,61</t>
  </si>
  <si>
    <t xml:space="preserve">CURVA 90 GRAUS DE FERRO GALVANIZADO, COM ROSCA BSP MACHO, DE 2"                                                                                                                                                                                                                                                                                                                                                                                                                                           </t>
  </si>
  <si>
    <t xml:space="preserve">CURVA 90 GRAUS DE FERRO GALVANIZADO, COM ROSCA BSP MACHO, DE 3/4"                                                                                                                                                                                                                                                                                                                                                                                                                                         </t>
  </si>
  <si>
    <t xml:space="preserve">CURVA 90 GRAUS DE FERRO GALVANIZADO, COM ROSCA BSP MACHO, DE 3"                                                                                                                                                                                                                                                                                                                                                                                                                                           </t>
  </si>
  <si>
    <t>239,13</t>
  </si>
  <si>
    <t xml:space="preserve">CURVA 90 GRAUS DE FERRO GALVANIZADO, COM ROSCA BSP MACHO, DE 4"                                                                                                                                                                                                                                                                                                                                                                                                                                           </t>
  </si>
  <si>
    <t>456,55</t>
  </si>
  <si>
    <t xml:space="preserve">CURVA 90 GRAUS DE FERRO GALVANIZADO, COM ROSCA BSP MACHO, DE 6"                                                                                                                                                                                                                                                                                                                                                                                                                                           </t>
  </si>
  <si>
    <t>1.142,02</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</si>
  <si>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</si>
  <si>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</si>
  <si>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</si>
  <si>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</si>
  <si>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</si>
  <si>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238,17</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</si>
  <si>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</si>
  <si>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</si>
  <si>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</si>
  <si>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501,61</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</si>
  <si>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</si>
  <si>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</si>
  <si>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</si>
  <si>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</si>
  <si>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</si>
  <si>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</si>
  <si>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</si>
  <si>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</si>
  <si>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</si>
  <si>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</si>
  <si>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</si>
  <si>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</si>
  <si>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</si>
  <si>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</si>
  <si>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</si>
  <si>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</si>
  <si>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178,13</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</si>
  <si>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</si>
  <si>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</si>
  <si>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</si>
  <si>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</si>
  <si>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</si>
  <si>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</si>
  <si>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</si>
  <si>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</si>
  <si>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105,03</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</si>
  <si>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</si>
  <si>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</si>
  <si>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</si>
  <si>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</si>
  <si>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t>
  </si>
  <si>
    <t xml:space="preserve">DESENHISTA COPISTA (MENSALISTA)                                                                                                                                                                                                                                                                                                                                                                                                                                                                           </t>
  </si>
  <si>
    <t>4.052,79</t>
  </si>
  <si>
    <t xml:space="preserve">DESENHISTA DETALHISTA                                                                                                                                                                                                                                                                                                                                                                                                                                                                                     </t>
  </si>
  <si>
    <t xml:space="preserve">DESENHISTA DETALHISTA (MENSALISTA)                                                                                                                                                                                                                                                                                                                                                                                                                                                                        </t>
  </si>
  <si>
    <t>5.372,95</t>
  </si>
  <si>
    <t xml:space="preserve">DESENHISTA PROJETISTA                                                                                                                                                                                                                                                                                                                                                                                                                                                                                     </t>
  </si>
  <si>
    <t xml:space="preserve">DESENHISTA PROJETISTA (MENSALISTA)                                                                                                                                                                                                                                                                                                                                                                                                                                                                        </t>
  </si>
  <si>
    <t>3.022,18</t>
  </si>
  <si>
    <t xml:space="preserve">DESENHISTA TECNICO AUXILIAR                                                                                                                                                                                                                                                                                                                                                                                                                                                                               </t>
  </si>
  <si>
    <t>21,81</t>
  </si>
  <si>
    <t xml:space="preserve">DESENHISTA TECNICO AUXILIAR (MENSALISTA)                                                                                                                                                                                                                                                                                                                                                                                                                                                                  </t>
  </si>
  <si>
    <t>3.844,16</t>
  </si>
  <si>
    <t xml:space="preserve">DESMOLDANTE PARA CONCRETO ESTAMPADO                                                                                                                                                                                                                                                                                                                                                                                                                                                                       </t>
  </si>
  <si>
    <t xml:space="preserve">DESMOLDANTE PARA FORMAS METALICAS A BASE DE OLEO VEGETAL                                                                                                                                                                                                                                                                                                                                                                                                                                                  </t>
  </si>
  <si>
    <t xml:space="preserve">DESMOLDANTE PROTETOR PARA FORMAS DE MADEIRA, DE BASE OLEOSA EMULSIONADA EM AGUA                                                                                                                                                                                                                                                                                                                                                                                                                           </t>
  </si>
  <si>
    <t xml:space="preserve">DILUENTE EPOXI                                                                                                                                                                                                                                                                                                                                                                                                                                                                                            </t>
  </si>
  <si>
    <t xml:space="preserve">DISCO DE BORRACHA PARA LIXADEIRA RIGIDO 7 " COM ARRUELA CENTRAL                                                                                                                                                                                                                                                                                                                                                                                                                                           </t>
  </si>
  <si>
    <t xml:space="preserve">DISCO DE CORTE DIAMANTADO SEGMENTADO DIAMETRO DE 180 MM PARA ESMERILHADEIRA 7 "                                                                                                                                                                                                                                                                                                                                                                                                                           </t>
  </si>
  <si>
    <t>74,80</t>
  </si>
  <si>
    <t xml:space="preserve">DISCO DE CORTE DIAMANTADO SEGMENTADO PARA CONCRETO, DIAMETRO DE 110 MM, FURO DE 20 MM                                                                                                                                                                                                                                                                                                                                                                                                                     </t>
  </si>
  <si>
    <t xml:space="preserve">DISCO DE CORTE DIAMANTADO SEGMENTADO PARA CONCRETO, DIAMETRO DE 350 MM, FURO DE 1 " (14 X 1 ")                                                                                                                                                                                                                                                                                                                                                                                                            </t>
  </si>
  <si>
    <t>429,47</t>
  </si>
  <si>
    <t xml:space="preserve">DISCO DE CORTE PARA METAL COM DUAS TELAS 12 X 1/8 X 3/4 " (300 X 3,2 X 19,05 MM)                                                                                                                                                                                                                                                                                                                                                                                                                          </t>
  </si>
  <si>
    <t xml:space="preserve">DISCO DE DESBASTE PARA METAL FERROSO EM GERAL, COM TRES TELAS,  9 X 1/4 X 7/8 " (228,6 X 6,4 X 22,2 MM)                                                                                                                                                                                                                                                                                                                                                                                                   </t>
  </si>
  <si>
    <t>18,05</t>
  </si>
  <si>
    <t xml:space="preserve">DISCO DE LIXA PARA METAL, DIAMETRO = 180 MM, GRAO 120                                                                                                                                                                                                                                                                                                                                                                                                                                                     </t>
  </si>
  <si>
    <t xml:space="preserve">DISJUNTOR  TERMOMAGNETICO TRIPOLAR 3 X 400 A / ICC - 25 KA                                                                                                                                                                                                                                                                                                                                                                                                                                                </t>
  </si>
  <si>
    <t>1.391,71</t>
  </si>
  <si>
    <t xml:space="preserve">DISJUNTOR TERMICO E MAGNETICO AJUSTAVEIS, TRIPOLAR DE 100 ATE 250A, CAPACIDADE DE INTERRUPCAO DE 35KA                                                                                                                                                                                                                                                                                                                                                                                                     </t>
  </si>
  <si>
    <t>1.094,80</t>
  </si>
  <si>
    <t xml:space="preserve">DISJUNTOR TERMICO E MAGNETICO AJUSTAVEIS, TRIPOLAR DE 300 ATE 400A, CAPACIDADE DE INTERRUPCAO DE 35KA                                                                                                                                                                                                                                                                                                                                                                                                     </t>
  </si>
  <si>
    <t>1.695,09</t>
  </si>
  <si>
    <t xml:space="preserve">DISJUNTOR TERMICO E MAGNETICO AJUSTAVEIS, TRIPOLAR DE 450 ATE 600A, CAPACIDADE DE INTERRUPCAO DE 35KA                                                                                                                                                                                                                                                                                                                                                                                                     </t>
  </si>
  <si>
    <t>3.960,27</t>
  </si>
  <si>
    <t xml:space="preserve">DISJUNTOR TERMOMAGNETICO TRIPOLAR 125A                                                                                                                                                                                                                                                                                                                                                                                                                                                                    </t>
  </si>
  <si>
    <t>322,10</t>
  </si>
  <si>
    <t xml:space="preserve">DISJUNTOR TERMOMAGNETICO TRIPOLAR 150 A / 600 V, TIPO FXD / ICC - 35 KA                                                                                                                                                                                                                                                                                                                                                                                                                                   </t>
  </si>
  <si>
    <t>365,41</t>
  </si>
  <si>
    <t xml:space="preserve">DISJUNTOR TERMOMAGNETICO TRIPOLAR 200 A / 600 V, TIPO FXD / ICC - 35 KA                                                                                                                                                                                                                                                                                                                                                                                                                                   </t>
  </si>
  <si>
    <t>512,82</t>
  </si>
  <si>
    <t xml:space="preserve">DISJUNTOR TERMOMAGNETICO TRIPOLAR 250 A / 600 V, TIPO FXD                                                                                                                                                                                                                                                                                                                                                                                                                                                 </t>
  </si>
  <si>
    <t>858,78</t>
  </si>
  <si>
    <t xml:space="preserve">DISJUNTOR TERMOMAGNETICO TRIPOLAR 3  X 250 A/ICC - 25 KA                                                                                                                                                                                                                                                                                                                                                                                                                                                  </t>
  </si>
  <si>
    <t>751,13</t>
  </si>
  <si>
    <t xml:space="preserve">DISJUNTOR TERMOMAGNETICO TRIPOLAR 3 X 350 A/ICC - 25 KA                                                                                                                                                                                                                                                                                                                                                                                                                                                   </t>
  </si>
  <si>
    <t>1.391,86</t>
  </si>
  <si>
    <t xml:space="preserve">DISJUNTOR TERMOMAGNETICO TRIPOLAR 300 A / 600 V, TIPO JXD / ICC - 40 KA                                                                                                                                                                                                                                                                                                                                                                                                                                   </t>
  </si>
  <si>
    <t>1.179,65</t>
  </si>
  <si>
    <t xml:space="preserve">DISJUNTOR TERMOMAGNETICO TRIPOLAR 400 A / 600 V, TIPO JXD / ICC - 40 KA                                                                                                                                                                                                                                                                                                                                                                                                                                   </t>
  </si>
  <si>
    <t xml:space="preserve">DISJUNTOR TERMOMAGNETICO TRIPOLAR 600 A / 600 V, TIPO LXD / ICC - 40 KA                                                                                                                                                                                                                                                                                                                                                                                                                                   </t>
  </si>
  <si>
    <t>1.942,88</t>
  </si>
  <si>
    <t xml:space="preserve">DISJUNTOR TERMOMAGNETICO TRIPOLAR 800 A / 600 V, TIPO LMXD                                                                                                                                                                                                                                                                                                                                                                                                                                                </t>
  </si>
  <si>
    <t>4.153,53</t>
  </si>
  <si>
    <t xml:space="preserve">DISJUNTOR TIPO DIN / IEC, MONOPOLAR DE 40  ATE 50A                                                                                                                                                                                                                                                                                                                                                                                                                                                        </t>
  </si>
  <si>
    <t xml:space="preserve">DISJUNTOR TIPO DIN/IEC, BIPOLAR DE 6 ATE 32A                                                                                                                                                                                                                                                                                                                                                                                                                                                              </t>
  </si>
  <si>
    <t>48,20</t>
  </si>
  <si>
    <t xml:space="preserve">DISJUNTOR TIPO DIN/IEC, BIPOLAR 40 ATE 50A                                                                                                                                                                                                                                                                                                                                                                                                                                                                </t>
  </si>
  <si>
    <t>47,46</t>
  </si>
  <si>
    <t xml:space="preserve">DISJUNTOR TIPO DIN/IEC, BIPOLAR 63 A                                                                                                                                                                                                                                                                                                                                                                                                                                                                      </t>
  </si>
  <si>
    <t>67,97</t>
  </si>
  <si>
    <t xml:space="preserve">DISJUNTOR TIPO DIN/IEC, MONOPOLAR DE 6  ATE  32A                                                                                                                                                                                                                                                                                                                                                                                                                                                          </t>
  </si>
  <si>
    <t xml:space="preserve">DISJUNTOR TIPO DIN/IEC, MONOPOLAR DE 63 A                                                                                                                                                                                                                                                                                                                                                                                                                                                                 </t>
  </si>
  <si>
    <t xml:space="preserve">DISJUNTOR TIPO DIN/IEC, TRIPOLAR DE 10 ATE 50A                                                                                                                                                                                                                                                                                                                                                                                                                                                            </t>
  </si>
  <si>
    <t>59,05</t>
  </si>
  <si>
    <t xml:space="preserve">DISJUNTOR TIPO DIN/IEC, TRIPOLAR 63 A                                                                                                                                                                                                                                                                                                                                                                                                                                                                     </t>
  </si>
  <si>
    <t>70,53</t>
  </si>
  <si>
    <t xml:space="preserve">DISJUNTOR TIPO NEMA, BIPOLAR 10  ATE  50 A, TENSAO MAXIMA 415 V                                                                                                                                                                                                                                                                                                                                                                                                                                           </t>
  </si>
  <si>
    <t xml:space="preserve">DISJUNTOR TIPO NEMA, BIPOLAR 60 ATE 100A, TENSAO MAXIMA 415 V                                                                                                                                                                                                                                                                                                                                                                                                                                             </t>
  </si>
  <si>
    <t>89,90</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</si>
  <si>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</si>
  <si>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</si>
  <si>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</si>
  <si>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</si>
  <si>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</si>
  <si>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102,99</t>
  </si>
  <si>
    <t xml:space="preserve">DISPOSITIVO DPS CLASSE II, 1 POLO, TENSAO MAXIMA DE 175 V, CORRENTE MAXIMA DE *20* KA (TIPO AC)                                                                                                                                                                                                                                                                                                                                                                                                           </t>
  </si>
  <si>
    <t>62,92</t>
  </si>
  <si>
    <t xml:space="preserve">DISPOSITIVO DPS CLASSE II, 1 POLO, TENSAO MAXIMA DE 175 V, CORRENTE MAXIMA DE *30* KA (TIPO AC)                                                                                                                                                                                                                                                                                                                                                                                                           </t>
  </si>
  <si>
    <t xml:space="preserve">DISPOSITIVO DPS CLASSE II, 1 POLO, TENSAO MAXIMA DE 175 V, CORRENTE MAXIMA DE *45* KA (TIPO AC)                                                                                                                                                                                                                                                                                                                                                                                                           </t>
  </si>
  <si>
    <t>90,54</t>
  </si>
  <si>
    <t xml:space="preserve">DISPOSITIVO DPS CLASSE II, 1 POLO, TENSAO MAXIMA DE 175 V, CORRENTE MAXIMA DE *90* KA (TIPO AC)                                                                                                                                                                                                                                                                                                                                                                                                           </t>
  </si>
  <si>
    <t>160,93</t>
  </si>
  <si>
    <t xml:space="preserve">DISPOSITIVO DPS CLASSE II, 1 POLO, TENSAO MAXIMA DE 275 V, CORRENTE MAXIMA DE *20* KA (TIPO AC)                                                                                                                                                                                                                                                                                                                                                                                                           </t>
  </si>
  <si>
    <t>65,55</t>
  </si>
  <si>
    <t xml:space="preserve">DISPOSITIVO DPS CLASSE II, 1 POLO, TENSAO MAXIMA DE 275 V, CORRENTE MAXIMA DE *30* KA (TIPO AC)                                                                                                                                                                                                                                                                                                                                                                                                           </t>
  </si>
  <si>
    <t>80,54</t>
  </si>
  <si>
    <t xml:space="preserve">DISPOSITIVO DPS CLASSE II, 1 POLO, TENSAO MAXIMA DE 275 V, CORRENTE MAXIMA DE *45* KA (TIPO AC)                                                                                                                                                                                                                                                                                                                                                                                                           </t>
  </si>
  <si>
    <t>96,80</t>
  </si>
  <si>
    <t xml:space="preserve">DISPOSITIVO DPS CLASSE II, 1 POLO, TENSAO MAXIMA DE 275 V, CORRENTE MAXIMA DE *90* KA (TIPO AC)                                                                                                                                                                                                                                                                                                                                                                                                           </t>
  </si>
  <si>
    <t>168,18</t>
  </si>
  <si>
    <t xml:space="preserve">DISPOSITIVO DPS CLASSE II, 1 POLO, TENSAO MAXIMA DE 385 V, CORRENTE MAXIMA DE *20* KA (TIPO AC)                                                                                                                                                                                                                                                                                                                                                                                                           </t>
  </si>
  <si>
    <t>108,65</t>
  </si>
  <si>
    <t xml:space="preserve">DISPOSITIVO DPS CLASSE II, 1 POLO, TENSAO MAXIMA DE 385 V, CORRENTE MAXIMA DE *30* KA (TIPO AC)                                                                                                                                                                                                                                                                                                                                                                                                           </t>
  </si>
  <si>
    <t xml:space="preserve">DISPOSITIVO DPS CLASSE II, 1 POLO, TENSAO MAXIMA DE 385 V, CORRENTE MAXIMA DE *45* KA (TIPO AC)                                                                                                                                                                                                                                                                                                                                                                                                           </t>
  </si>
  <si>
    <t>131,41</t>
  </si>
  <si>
    <t xml:space="preserve">DISPOSITIVO DPS CLASSE II, 1 POLO, TENSAO MAXIMA DE 385 V, CORRENTE MAXIMA DE *90* KA (TIPO AC)                                                                                                                                                                                                                                                                                                                                                                                                           </t>
  </si>
  <si>
    <t>247,38</t>
  </si>
  <si>
    <t xml:space="preserve">DISPOSITIVO DPS CLASSE II, 1 POLO, TENSAO MAXIMA DE 460 V, CORRENTE MAXIMA DE *20* KA (TIPO AC)                                                                                                                                                                                                                                                                                                                                                                                                           </t>
  </si>
  <si>
    <t xml:space="preserve">DISPOSITIVO DPS CLASSE II, 1 POLO, TENSAO MAXIMA DE 460 V, CORRENTE MAXIMA DE *30* KA (TIPO AC)                                                                                                                                                                                                                                                                                                                                                                                                           </t>
  </si>
  <si>
    <t>124,96</t>
  </si>
  <si>
    <t xml:space="preserve">DISPOSITIVO DPS CLASSE II, 1 POLO, TENSAO MAXIMA DE 460 V, CORRENTE MAXIMA DE *45* KA (TIPO AC)                                                                                                                                                                                                                                                                                                                                                                                                           </t>
  </si>
  <si>
    <t>147,23</t>
  </si>
  <si>
    <t xml:space="preserve">DISPOSITIVO DPS CLASSE II, 1 POLO, TENSAO MAXIMA DE 460 V, CORRENTE MAXIMA DE *90* KA (TIPO AC)                                                                                                                                                                                                                                                                                                                                                                                                           </t>
  </si>
  <si>
    <t>303,80</t>
  </si>
  <si>
    <t xml:space="preserve">DISPOSITIVO DR, 2 POLOS, SENSIBILIDADE DE 30 MA, CORRENTE DE 100 A, TIPO AC                                                                                                                                                                                                                                                                                                                                                                                                                               </t>
  </si>
  <si>
    <t>257,85</t>
  </si>
  <si>
    <t xml:space="preserve">DISPOSITIVO DR, 2 POLOS, SENSIBILIDADE DE 30 MA, CORRENTE DE 25 A, TIPO AC                                                                                                                                                                                                                                                                                                                                                                                                                                </t>
  </si>
  <si>
    <t>129,47</t>
  </si>
  <si>
    <t xml:space="preserve">DISPOSITIVO DR, 2 POLOS, SENSIBILIDADE DE 30 MA, CORRENTE DE 40 A, TIPO AC                                                                                                                                                                                                                                                                                                                                                                                                                                </t>
  </si>
  <si>
    <t>131,77</t>
  </si>
  <si>
    <t xml:space="preserve">DISPOSITIVO DR, 2 POLOS, SENSIBILIDADE DE 30 MA, CORRENTE DE 63 A, TIPO AC                                                                                                                                                                                                                                                                                                                                                                                                                                </t>
  </si>
  <si>
    <t>140,91</t>
  </si>
  <si>
    <t xml:space="preserve">DISPOSITIVO DR, 2 POLOS, SENSIBILIDADE DE 30 MA, CORRENTE DE 80 A, TIPO AC                                                                                                                                                                                                                                                                                                                                                                                                                                </t>
  </si>
  <si>
    <t>240,28</t>
  </si>
  <si>
    <t xml:space="preserve">DISPOSITIVO DR, 2 POLOS, SENSIBILIDADE DE 300 MA, CORRENTE DE 25 A, TIPO AC                                                                                                                                                                                                                                                                                                                                                                                                                               </t>
  </si>
  <si>
    <t>146,60</t>
  </si>
  <si>
    <t xml:space="preserve">DISPOSITIVO DR, 2 POLOS, SENSIBILIDADE DE 300 MA, CORRENTE DE 40 A, TIPO AC                                                                                                                                                                                                                                                                                                                                                                                                                               </t>
  </si>
  <si>
    <t>159,90</t>
  </si>
  <si>
    <t xml:space="preserve">DISPOSITIVO DR, 2 POLOS, SENSIBILIDADE DE 300 MA, CORRENTE DE 63 A, TIPO AC                                                                                                                                                                                                                                                                                                                                                                                                                               </t>
  </si>
  <si>
    <t>160,85</t>
  </si>
  <si>
    <t xml:space="preserve">DISPOSITIVO DR, 2 POLOS, SENSIBILIDADE DE 300 MA, CORRENTE DE 80 A, TIPO  AC                                                                                                                                                                                                                                                                                                                                                                                                                              </t>
  </si>
  <si>
    <t>269,18</t>
  </si>
  <si>
    <t xml:space="preserve">DISPOSITIVO DR, 4 POLOS, SENSIBILIDADE DE 30 MA, CORRENTE DE 100 A, TIPO AC                                                                                                                                                                                                                                                                                                                                                                                                                               </t>
  </si>
  <si>
    <t>298,10</t>
  </si>
  <si>
    <t xml:space="preserve">DISPOSITIVO DR, 4 POLOS, SENSIBILIDADE DE 30 MA, CORRENTE DE 25 A, TIPO AC                                                                                                                                                                                                                                                                                                                                                                                                                                </t>
  </si>
  <si>
    <t>147,51</t>
  </si>
  <si>
    <t xml:space="preserve">DISPOSITIVO DR, 4 POLOS, SENSIBILIDADE DE 30 MA, CORRENTE DE 40 A, TIPO AC                                                                                                                                                                                                                                                                                                                                                                                                                                </t>
  </si>
  <si>
    <t>147,62</t>
  </si>
  <si>
    <t xml:space="preserve">DISPOSITIVO DR, 4 POLOS, SENSIBILIDADE DE 30 MA, CORRENTE DE 63 A, TIPO AC                                                                                                                                                                                                                                                                                                                                                                                                                                </t>
  </si>
  <si>
    <t xml:space="preserve">DISPOSITIVO DR, 4 POLOS, SENSIBILIDADE DE 30 MA, CORRENTE DE 80 A, TIPO AC                                                                                                                                                                                                                                                                                                                                                                                                                                </t>
  </si>
  <si>
    <t>300,30</t>
  </si>
  <si>
    <t xml:space="preserve">DISPOSITIVO DR, 4 POLOS, SENSIBILIDADE DE 300 MA, CORRENTE DE 100 A, TIPO AC                                                                                                                                                                                                                                                                                                                                                                                                                              </t>
  </si>
  <si>
    <t>482,91</t>
  </si>
  <si>
    <t xml:space="preserve">DISPOSITIVO DR, 4 POLOS, SENSIBILIDADE DE 300 MA, CORRENTE DE 25 A, TIPO AC                                                                                                                                                                                                                                                                                                                                                                                                                               </t>
  </si>
  <si>
    <t>183,15</t>
  </si>
  <si>
    <t xml:space="preserve">DISPOSITIVO DR, 4 POLOS, SENSIBILIDADE DE 300 MA, CORRENTE DE 40 A, TIPO AC                                                                                                                                                                                                                                                                                                                                                                                                                               </t>
  </si>
  <si>
    <t>214,61</t>
  </si>
  <si>
    <t xml:space="preserve">DISPOSITIVO DR, 4 POLOS, SENSIBILIDADE DE 300 MA, CORRENTE DE 63 A, TIPO AC                                                                                                                                                                                                                                                                                                                                                                                                                               </t>
  </si>
  <si>
    <t>206,83</t>
  </si>
  <si>
    <t xml:space="preserve">DISPOSITIVO DR, 4 POLOS, SENSIBILIDADE DE 300 MA, CORRENTE DE 80 A, TIPO AC                                                                                                                                                                                                                                                                                                                                                                                                                               </t>
  </si>
  <si>
    <t>479,16</t>
  </si>
  <si>
    <t xml:space="preserve">DISTRIBUIDOR DE AGREGADOS AUTOPROPELIDO, CAP 3 M3, A DIESEL, 6 CC, 176 CV                                                                                                                                                                                                                                                                                                                                                                                                                                 </t>
  </si>
  <si>
    <t>351.784,90</t>
  </si>
  <si>
    <t xml:space="preserve">DISTRIBUIDOR DE AGREGADOS REBOCAVEL, CAPACIDADE 1,9 M3, LARGURA DE TRABALHO 3,66 M                                                                                                                                                                                                                                                                                                                                                                                                                        </t>
  </si>
  <si>
    <t>80.914,42</t>
  </si>
  <si>
    <t xml:space="preserve">DISTRIBUIDOR METALICO, COM ROSCA, 2 SAIDAS, DN 1" X 1/2", PARA CONEXAO COM ANEL DESLIZANTE EM TUBO PEX                                                                                                                                                                                                                                                                                                                                                                                                    </t>
  </si>
  <si>
    <t xml:space="preserve">DISTRIBUIDOR METALICO, COM ROSCA, 2 SAIDAS, DN 3/4" X 1/2", PARA CONEXAO COM ANEL DESLIZANTE EM TUBO PEX                                                                                                                                                                                                                                                                                                                                                                                                  </t>
  </si>
  <si>
    <t>49,78</t>
  </si>
  <si>
    <t xml:space="preserve">DISTRIBUIDOR METALICO, COM ROSCA, 3 SAIDAS, DN 1" X 1/2", PARA CONEXAO COM ANEL DESLIZANTE EM TUBO PEX                                                                                                                                                                                                                                                                                                                                                                                                    </t>
  </si>
  <si>
    <t>77,09</t>
  </si>
  <si>
    <t xml:space="preserve">DISTRIBUIDOR METALICO, COM ROSCA, 3 SAIDAS, DN 3/4" X 1/2", PARA CONEXAO COM ANEL DESLIZANTE EM TUBO PEX                                                                                                                                                                                                                                                                                                                                                                                                  </t>
  </si>
  <si>
    <t>62,01</t>
  </si>
  <si>
    <t xml:space="preserve">DISTRIBUIDOR, PLASTICO, 2 SAIDAS, DN 32 X 16 MM, PARA CONEXAO COM CRIMPAGEM EM TUBO PEX                                                                                                                                                                                                                                                                                                                                                                                                                   </t>
  </si>
  <si>
    <t>193,14</t>
  </si>
  <si>
    <t xml:space="preserve">DISTRIBUIDOR, PLASTICO, 2 SAIDAS, DN 32 X 20 MM, PARA CONEXAO COM CRIMPAGEM EM TUBO PEX                                                                                                                                                                                                                                                                                                                                                                                                                   </t>
  </si>
  <si>
    <t>209,30</t>
  </si>
  <si>
    <t xml:space="preserve">DISTRIBUIDOR, PLASTICO, 2 SAIDAS, DN 32 X 25 MM, PARA CONEXAO COM CRIMPAGEM EM TUBO PEX                                                                                                                                                                                                                                                                                                                                                                                                                   </t>
  </si>
  <si>
    <t>212,32</t>
  </si>
  <si>
    <t xml:space="preserve">DISTRIBUIDOR, PLASTICO, 3 SAIDAS, DN 32 X 16 MM, PARA CONEXAO COM CRIMPAGEM EM TUBO PEX                                                                                                                                                                                                                                                                                                                                                                                                                   </t>
  </si>
  <si>
    <t>207,70</t>
  </si>
  <si>
    <t xml:space="preserve">DISTRIBUIDOR, PLASTICO, 3 SAIDAS, DN 32 X 20 MM, PARA CONEXAO COM CRIMPAGEM EM TUBO PEX                                                                                                                                                                                                                                                                                                                                                                                                                   </t>
  </si>
  <si>
    <t>243,88</t>
  </si>
  <si>
    <t xml:space="preserve">DISTRIBUIDOR, PLASTICO, 3 SAIDAS, DN 32 X 25 MM, PARA CONEXAO COM CRIMPAGEM EM TUBO PEX                                                                                                                                                                                                                                                                                                                                                                                                                   </t>
  </si>
  <si>
    <t>260,27</t>
  </si>
  <si>
    <t xml:space="preserve">DIVISORIA EM GRANITO, COM DUAS FACES POLIDAS, TIPO ANDORINHA/ QUARTZ/ CASTELO/ CORUMBA OU OUTROS EQUIVALENTES DA REGIAO, E=  *3,0* CM                                                                                                                                                                                                                                                                                                                                                                     </t>
  </si>
  <si>
    <t xml:space="preserve">DIVISORIA EM MARMORE, COM DUAS FACES POLIDAS, BRANCO COMUM, E=  *3,0* CM                                                                                                                                                                                                                                                                                                                                                                                                                                  </t>
  </si>
  <si>
    <t>685,93</t>
  </si>
  <si>
    <t xml:space="preserve">DIVISORIA, PLACA  PRE-MOLDADA EM GRANILITE, MARMORITE OU GRANITINA,  E = *3 CM                                                                                                                                                                                                                                                                                                                                                                                                                            </t>
  </si>
  <si>
    <t>168,34</t>
  </si>
  <si>
    <t xml:space="preserve">DOBRADEIRA ELETROMECANICA DE VERGALHAO, PARA ACO DE DIAMETRO ATE 1 1/2 "Â, MOTOR ELETRICO TRIFASICO, POTENCIA DE 3 HP ATE 5 HP                                                                                                                                                                                                                                                                                                                                                                           </t>
  </si>
  <si>
    <t>94.633,41</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</si>
  <si>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</si>
  <si>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</si>
  <si>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</si>
  <si>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 xml:space="preserve">DOBRADICA EM LATAO, 3 " X 2 1/2 ", E= 1,9 A 2 MM, COM ANEL, CROMADO, TAMPA BOLA, COM PARAFUSOS                                                                                                                                                                                                                                                                                                                                                                                                            </t>
  </si>
  <si>
    <t>11,15</t>
  </si>
  <si>
    <t xml:space="preserve">DOBRADICA TIPO VAI-E-VEM EM ACO/FERRO, TAMANHO 3'', GALVANIZADO, COM PARAFUSOS                                                                                                                                                                                                                                                                                                                                                                                                                            </t>
  </si>
  <si>
    <t xml:space="preserve">DOMOS INDIVIDUAL EM ACRILICO BRANCO *95 X 95* CM, SEM INSTALACAO                                                                                                                                                                                                                                                                                                                                                                                                                                          </t>
  </si>
  <si>
    <t>588,48</t>
  </si>
  <si>
    <t xml:space="preserve">DOSADOR DE AREIA, CAPACIDADE DE *26* LITROS                                                                                                                                                                                                                                                                                                                                                                                                                                                               </t>
  </si>
  <si>
    <t>1.388,18</t>
  </si>
  <si>
    <t xml:space="preserve">DUCHA HIGIENICA PLASTICA COM REGISTRO METALICO 1/2 "                                                                                                                                                                                                                                                                                                                                                                                                                                                      </t>
  </si>
  <si>
    <t xml:space="preserve">DUCHA METALICA DE PAREDE, ARTICULAVEL, COM BRACO/CANO, SEM DESVIADOR                                                                                                                                                                                                                                                                                                                                                                                                                                      </t>
  </si>
  <si>
    <t>189,78</t>
  </si>
  <si>
    <t xml:space="preserve">DUCHA METALICA DE PAREDE, ARTICULAVEL, COM DESVIADOR E DUCHA MANUAL                                                                                                                                                                                                                                                                                                                                                                                                                                       </t>
  </si>
  <si>
    <t>426,76</t>
  </si>
  <si>
    <t xml:space="preserve">DUMPER COM CAPACIDADE DE CARGA DE 1700 KG, PARTIDA ELETRICA, MOTOR DIESEL COM POTENCIA DE 16 CV                                                                                                                                                                                                                                                                                                                                                                                                           </t>
  </si>
  <si>
    <t>105.763,23</t>
  </si>
  <si>
    <t xml:space="preserve">ELEMENTO VAZADO CERAMICO DIAGONAL (TIPO FLOR/QUADRADO/XIS) 25 X 18 X 7 CM                                                                                                                                                                                                                                                                                                                                                                                                                                 </t>
  </si>
  <si>
    <t xml:space="preserve">ELEMENTO VAZADO CERAMICO QUADRADO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</si>
  <si>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</si>
  <si>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</si>
  <si>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</si>
  <si>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</si>
  <si>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</si>
  <si>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</si>
  <si>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</si>
  <si>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</si>
  <si>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</si>
  <si>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11,68</t>
  </si>
  <si>
    <t xml:space="preserve">ELEMENTO VAZADO DE CONCRETO, VENEZIANA *39 X 29 X 10* CM                                                                                                                                                                                                                                                                                                                                                                                                                                                  </t>
  </si>
  <si>
    <t xml:space="preserve">ELEMENTO VAZADO DE CONCRETO, VENEZIANA *40 X 10 X 10* CM                                                                                                                                                                                                                                                                                                                                                                                                                                                  </t>
  </si>
  <si>
    <t xml:space="preserve">ELETRICISTA                                                                                                                                                                                                                                                                                                                                                                                                                                                                                               </t>
  </si>
  <si>
    <t xml:space="preserve">ELETRICISTA (MENSALISTA)                                                                                                                                                                                                                                                                                                                                                                                                                                                                                  </t>
  </si>
  <si>
    <t>3.148,36</t>
  </si>
  <si>
    <t xml:space="preserve">ELETRICISTA DE MANUTENCAO INDUSTRIAL                                                                                                                                                                                                                                                                                                                                                                                                                                                                      </t>
  </si>
  <si>
    <t xml:space="preserve">ELETRICISTA DE MANUTENCAO INDUSTRIAL (MENSALISTA)                                                                                                                                                                                                                                                                                                                                                                                                                                                         </t>
  </si>
  <si>
    <t>2.979,67</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</si>
  <si>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</si>
  <si>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</si>
  <si>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</si>
  <si>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</si>
  <si>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</si>
  <si>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</si>
  <si>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8,97</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</si>
  <si>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</si>
  <si>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</si>
  <si>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</si>
  <si>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</si>
  <si>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</si>
  <si>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26,82</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</si>
  <si>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</si>
  <si>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</si>
  <si>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</si>
  <si>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</si>
  <si>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</si>
  <si>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</si>
  <si>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</si>
  <si>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</si>
  <si>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</si>
  <si>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</si>
  <si>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</si>
  <si>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</si>
  <si>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</si>
  <si>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</si>
  <si>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</si>
  <si>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32,97</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</si>
  <si>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</si>
  <si>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</si>
  <si>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</si>
  <si>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27,66</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</si>
  <si>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</si>
  <si>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</si>
  <si>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</si>
  <si>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</si>
  <si>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61,04</t>
  </si>
  <si>
    <t xml:space="preserve">ELETRODUTO FLEXIVEL, EM ACO, TIPO CONDUITE, DIAMETRO DE 2"                                                                                                                                                                                                                                                                                                                                                                                                                                                </t>
  </si>
  <si>
    <t>37,27</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</si>
  <si>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</si>
  <si>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</si>
  <si>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</si>
  <si>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</si>
  <si>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</si>
  <si>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</si>
  <si>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</si>
  <si>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</si>
  <si>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</si>
  <si>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</si>
  <si>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</si>
  <si>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</si>
  <si>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</si>
  <si>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</si>
  <si>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</si>
  <si>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</si>
  <si>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</si>
  <si>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</si>
  <si>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</si>
  <si>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5.140,18</t>
  </si>
  <si>
    <t xml:space="preserve">ELEVADOR DE CARGA A CABO, CABINE SEMI FECHADA 2,0 X 1,5 X 2,0 M, CAPACIDADE DE CARGA 1000 KG, TORRE  2,38 X 2,21 X 15 M, GUINCHO DE EMBREAGEM, FREIO DE SEGURANCA, LIMITADOR DE VELOCIDADE E CANCELA                                                                                                                                                                                                                                                                                                      </t>
  </si>
  <si>
    <t>59.165,50</t>
  </si>
  <si>
    <t xml:space="preserve">ELEVADOR DE CREMALHEIRA CABINE FECHADA 1,5 X 2,5 X 2,35 M (UMA POR TORRE), CAPACIDADE DE CARGA 1200 KG (15 PESSOAS), TORRE  24 M (16 MODULOS), FREIO DE SEGURANCA, LIMITADOR DE CARGA                                                                                                                                                                                                                                                                                                                     </t>
  </si>
  <si>
    <t>278.550,06</t>
  </si>
  <si>
    <t xml:space="preserve">EMENDA PARA CALHA PLUVIAL, PVC, DIAMETRO ENTRE 119 E 170 MM, PARA DRENAGEM PREDIAL                                                                                                                                                                                                                                                                                                                                                                                                                        </t>
  </si>
  <si>
    <t xml:space="preserve">EMULSAO ASFALTICA ANIONICA                                                                                                                                                                                                                                                                                                                                                                                                                                                                                </t>
  </si>
  <si>
    <t xml:space="preserve">EMULSAO ASFALTICA CATIONICA RL-1C PARA USO EM PAVIMENTACAO ASFALTICA (COLETADO CAIXA NA ANP ACRESCIDO DE ICMS)                                                                                                                                                                                                                                                                                                                                                                                            </t>
  </si>
  <si>
    <t>3.313,43</t>
  </si>
  <si>
    <t xml:space="preserve">EMULSAO ASFALTICA CATIONICA RR-2C PARA USO EM PAVIMENTACAO ASFALTICA (COLETADO CAIXA NA ANP ACRESCIDO DE ICMS)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</si>
  <si>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</si>
  <si>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</si>
  <si>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</si>
  <si>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</si>
  <si>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</si>
  <si>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</si>
  <si>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</si>
  <si>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</si>
  <si>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</si>
  <si>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</si>
  <si>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3.178,24</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</si>
  <si>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</si>
  <si>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</si>
  <si>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</si>
  <si>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</si>
  <si>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</si>
  <si>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</si>
  <si>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</si>
  <si>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t>
  </si>
  <si>
    <t>90,39</t>
  </si>
  <si>
    <t xml:space="preserve">ENGENHEIRO CIVIL DE OBRA JUNIOR (MENSALISTA)                                                                                                                                                                                                                                                                                                                                                                                                                                                              </t>
  </si>
  <si>
    <t>15.924,84</t>
  </si>
  <si>
    <t xml:space="preserve">ENGENHEIRO CIVIL DE OBRA PLENO                                                                                                                                                                                                                                                                                                                                                                                                                                                                            </t>
  </si>
  <si>
    <t>102,87</t>
  </si>
  <si>
    <t xml:space="preserve">ENGENHEIRO CIVIL DE OBRA PLENO (MENSALISTA)                                                                                                                                                                                                                                                                                                                                                                                                                                                               </t>
  </si>
  <si>
    <t>18.125,75</t>
  </si>
  <si>
    <t xml:space="preserve">ENGENHEIRO CIVIL DE OBRA SENIOR                                                                                                                                                                                                                                                                                                                                                                                                                                                                           </t>
  </si>
  <si>
    <t>140,63</t>
  </si>
  <si>
    <t xml:space="preserve">ENGENHEIRO CIVIL DE OBRA SENIOR (MENSALISTA)                                                                                                                                                                                                                                                                                                                                                                                                                                                              </t>
  </si>
  <si>
    <t>24.777,40</t>
  </si>
  <si>
    <t xml:space="preserve">ENGENHEIRO CIVIL JUNIOR                                                                                                                                                                                                                                                                                                                                                                                                                                                                                   </t>
  </si>
  <si>
    <t xml:space="preserve">ENGENHEIRO CIVIL JUNIOR (MENSALISTA)                                                                                                                                                                                                                                                                                                                                                                                                                                                                      </t>
  </si>
  <si>
    <t>16.157,16</t>
  </si>
  <si>
    <t xml:space="preserve">ENGENHEIRO CIVIL PLENO                                                                                                                                                                                                                                                                                                                                                                                                                                                                                    </t>
  </si>
  <si>
    <t>103,45</t>
  </si>
  <si>
    <t xml:space="preserve">ENGENHEIRO CIVIL PLENO (MENSALISTA)                                                                                                                                                                                                                                                                                                                                                                                                                                                                       </t>
  </si>
  <si>
    <t>18.228,45</t>
  </si>
  <si>
    <t xml:space="preserve">ENGENHEIRO CIVIL SENIOR                                                                                                                                                                                                                                                                                                                                                                                                                                                                                   </t>
  </si>
  <si>
    <t xml:space="preserve">ENGENHEIRO CIVIL SENIOR (MENSALISTA)                                                                                                                                                                                                                                                                                                                                                                                                                                                                      </t>
  </si>
  <si>
    <t>24.980,38</t>
  </si>
  <si>
    <t xml:space="preserve">ENGENHEIRO ELETRICISTA                                                                                                                                                                                                                                                                                                                                                                                                                                                                                    </t>
  </si>
  <si>
    <t xml:space="preserve">ENGENHEIRO ELETRICISTA (MENSALISTA)                                                                                                                                                                                                                                                                                                                                                                                                                                                                       </t>
  </si>
  <si>
    <t>16.248,08</t>
  </si>
  <si>
    <t xml:space="preserve">ENGENHEIRO SANITARISTA                                                                                                                                                                                                                                                                                                                                                                                                                                                                                    </t>
  </si>
  <si>
    <t>91,30</t>
  </si>
  <si>
    <t xml:space="preserve">ENGENHEIRO SANITARISTA (MENSALISTA)                                                                                                                                                                                                                                                                                                                                                                                                                                                                       </t>
  </si>
  <si>
    <t>16.088,07</t>
  </si>
  <si>
    <t xml:space="preserve">ENXADA ESTREITA *25 X 23* CM COM CABO                                                                                                                                                                                                                                                                                                                                                                                                                                                                     </t>
  </si>
  <si>
    <t>49,05</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</si>
  <si>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</si>
  <si>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</si>
  <si>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</si>
  <si>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</si>
  <si>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</si>
  <si>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</si>
  <si>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</si>
  <si>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</si>
  <si>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</si>
  <si>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</si>
  <si>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</si>
  <si>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</si>
  <si>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</si>
  <si>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</si>
  <si>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</si>
  <si>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</si>
  <si>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</si>
  <si>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</si>
  <si>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</si>
  <si>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</si>
  <si>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</si>
  <si>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</si>
  <si>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</si>
  <si>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</si>
  <si>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</si>
  <si>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249.038,01</t>
  </si>
  <si>
    <t xml:space="preserve">EQUIPAMENTO PARA DEMARCACAO DE FAIXAS DE TRAFEGO A FRIO, A SER MONTADO SOBRE CAMINHAO DE PBT MINIMO DE 9 T E DISTANCIA MINIMA ENTRE EIXOS DE 4,3 M, CAPACIDADE PARA 800 L DE TINTA (INCLUI MONTAGEM, NAO INCLUI CAMINHAO)                                                                                                                                                                                                                                                                                 </t>
  </si>
  <si>
    <t>1.746.751,95</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</si>
  <si>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</si>
  <si>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2.600.126,95</t>
  </si>
  <si>
    <t xml:space="preserve">ESCADA DUPLA DE ABRIR EM ALUMINIO, MODELO PINTOR, 8 DEGRAUS                                                                                                                                                                                                                                                                                                                                                                                                                                               </t>
  </si>
  <si>
    <t>368,64</t>
  </si>
  <si>
    <t xml:space="preserve">ESCADA EXTENSIVEL EM ALUMINIO COM 6,00 M ESTENDIDA                                                                                                                                                                                                                                                                                                                                                                                                                                                        </t>
  </si>
  <si>
    <t>1.044,00</t>
  </si>
  <si>
    <t xml:space="preserve">ESCAVADEIRA HIDRAULICA SOBRE ESTEIRA, COM GARRA GIRATORIA DE MANDIBULAS, PESO OPERACIONAL ENTRE 22,00 E 25,50 TON, POTENCIA LIQUIDA ENTRE 150 E 160 HP                                                                                                                                                                                                                                                                                                                                                    </t>
  </si>
  <si>
    <t>773.869,80</t>
  </si>
  <si>
    <t xml:space="preserve">ESCAVADEIRA HIDRAULICA SOBRE ESTEIRAS CACAMBA 0,40 A 1,20 M3, PESO OPERACIONAL 21,19 T, POTENCIA LIQUIDA 173 HP                                                                                                                                                                                                                                                                                                                                                                                           </t>
  </si>
  <si>
    <t>701.250,00</t>
  </si>
  <si>
    <t xml:space="preserve">ESCAVADEIRA HIDRAULICA SOBRE ESTEIRAS COM CACAMBA DE 1,20 M3, PESO OPERACIONAL 21 T, POTENCIA BRUTA 155 HP                                                                                                                                                                                                                                                                                                                                                                                                </t>
  </si>
  <si>
    <t>734.250,00</t>
  </si>
  <si>
    <t xml:space="preserve">ESCAVADEIRA HIDRAULICA SOBRE ESTEIRAS, CACAMBA  0,80 M3, PESO OPERACIONAL 17,8 T, POTENCIA LIQUIDA 110 HP                                                                                                                                                                                                                                                                                                                                                                                                 </t>
  </si>
  <si>
    <t>629.721,64</t>
  </si>
  <si>
    <t xml:space="preserve">ESCAVADEIRA HIDRAULICA SOBRE ESTEIRAS, CACAMBA 0,4 A 1,70 M3, PESO OPERACIONAL 23,2 T, POTENCIA BRUTA 183 HP                                                                                                                                                                                                                                                                                                                                                                                              </t>
  </si>
  <si>
    <t>752.400,00</t>
  </si>
  <si>
    <t xml:space="preserve">ESCAVADEIRA HIDRAULICA SOBRE ESTEIRAS, CACAMBA 0,62M3, PESO OPERACIONAL 12,61T, POTENCIA LIQUIDA 95HP                                                                                                                                                                                                                                                                                                                                                                                                     </t>
  </si>
  <si>
    <t>577.500,00</t>
  </si>
  <si>
    <t xml:space="preserve">ESCAVADEIRA HIDRAULICA SOBRE ESTEIRAS, CACAMBA 0,80 A 1,30 M3, PESO OPERACIONAL 22,18 T, POTENCIA LIQUIDA 170 HP                                                                                                                                                                                                                                                                                                                                                                                          </t>
  </si>
  <si>
    <t>688.875,00</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</si>
  <si>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</si>
  <si>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</si>
  <si>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744.994,80</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</si>
  <si>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</si>
  <si>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</si>
  <si>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</si>
  <si>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</si>
  <si>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193,77</t>
  </si>
  <si>
    <t xml:space="preserve">ESGUICHO JATO REGULAVEL, TIPO ELKHART, ENGATE RAPIDO 2 1/2", PARA COMBATE A INCENDIO                                                                                                                                                                                                                                                                                                                                                                                                                      </t>
  </si>
  <si>
    <t>235,71</t>
  </si>
  <si>
    <t xml:space="preserve">ESGUICHO TIPO JATO SOLIDO, EM LATAO, ENGATE RAPIDO 1 1/2" X 13 MM, PARA MANGUEIRA EM INSTALACAO PREDIAL COMBATE A INCENDIO                                                                                                                                                                                                                                                                                                                                                                                </t>
  </si>
  <si>
    <t>59,14</t>
  </si>
  <si>
    <t xml:space="preserve">ESGUICHO TIPO JATO SOLIDO, EM LATAO, ENGATE RAPIDO 1 1/2" X 16 MM, PARA MANGUEIRA EM INSTALACAO PREDIAL COMBATE A INCENDIO                                                                                                                                                                                                                                                                                                                                                                                </t>
  </si>
  <si>
    <t>59,69</t>
  </si>
  <si>
    <t xml:space="preserve">ESGUICHO TIPO JATO SOLIDO, EM LATAO, ENGATE RAPIDO 1 1/2" X 19 MM, PARA MANGUEIRA EM INSTALACAO PREDIAL COMBATE A INCENDIO                                                                                                                                                                                                                                                                                                                                                                                </t>
  </si>
  <si>
    <t>64,27</t>
  </si>
  <si>
    <t xml:space="preserve">ESGUICHO TIPO JATO SOLIDO, EM LATAO, ENGATE RAPIDO 2 1/2" X 13 MM, PARA MANGUEIRA EM INSTALACAO PREDIAL COMBATE A INCENDIO                                                                                                                                                                                                                                                                                                                                                                                </t>
  </si>
  <si>
    <t>97,42</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</si>
  <si>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</si>
  <si>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</si>
  <si>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106,85</t>
  </si>
  <si>
    <t xml:space="preserve">ESMERILHADEIRA ANGULAR ELETRICA, DIAMETRO DO DISCO 7 '' (180 MM), ROTACAO 8500 RPM, POTENCIA 2400 W                                                                                                                                                                                                                                                                                                                                                                                                       </t>
  </si>
  <si>
    <t>784,00</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</si>
  <si>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</si>
  <si>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</si>
  <si>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</si>
  <si>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</si>
  <si>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</si>
  <si>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</si>
  <si>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</si>
  <si>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104.300,00</t>
  </si>
  <si>
    <t xml:space="preserve">ESPARGIDOR DE ASFALTO PRESSURIZADO, TANQUE 6 M3 COM ISOLACAO TERMICA, AQUECIDO COM 2 MACARICOS, COM BARRA ESPARGIDORA 3,60 M, A SER MONTADO SOBRE CAMINHAO                                                                                                                                                                                                                                                                                                                                                </t>
  </si>
  <si>
    <t>221.409,90</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</si>
  <si>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</si>
  <si>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</si>
  <si>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</si>
  <si>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</si>
  <si>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</si>
  <si>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</si>
  <si>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</si>
  <si>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</si>
  <si>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</si>
  <si>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</si>
  <si>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</si>
  <si>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382,22</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</si>
  <si>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</si>
  <si>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</si>
  <si>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</si>
  <si>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8,60</t>
  </si>
  <si>
    <t xml:space="preserve">ESPUMA EXPANSIVA DE POLIURETANO, APLICACAO MANUAL - 500 ML                                                                                                                                                                                                                                                                                                                                                                                                                                                </t>
  </si>
  <si>
    <t>27,89</t>
  </si>
  <si>
    <t xml:space="preserve">ESQUADRO DE ACO 12 " (300 MM), CABO DE ALUMINIO                                                                                                                                                                                                                                                                                                                                                                                                                                                           </t>
  </si>
  <si>
    <t>31,47</t>
  </si>
  <si>
    <t xml:space="preserve">ESQUADRO INTERNO OU EXTERNO PARA CALHA PLUVIAL, PVC, DIAMETRO ENTRE 119 E 170 MM, PARA DRENAGEM PREDIAL                                                                                                                                                                                                                                                                                                                                                                                                   </t>
  </si>
  <si>
    <t xml:space="preserve">ESQUI TRIPLO, EM TUBO DE ACO CARBONO, PINTURA NO PROCESSO ELETROSTATICO - EQUIPAMENTO DE GINASTICA PARA ACADEMIA AO AR LIVRE / ACADEMIA DA TERCEIRA IDADE - ATI                                                                                                                                                                                                                                                                                                                                           </t>
  </si>
  <si>
    <t>4.616,32</t>
  </si>
  <si>
    <t xml:space="preserve">ESTABILIZADOR BIVOLT AUTOMATICO, 1000 VA                                                                                                                                                                                                                                                                                                                                                                                                                                                                  </t>
  </si>
  <si>
    <t>435,45</t>
  </si>
  <si>
    <t xml:space="preserve">ESTABILIZADOR BIVOLT AUTOMATICO, 1500 VA                                                                                                                                                                                                                                                                                                                                                                                                                                                                  </t>
  </si>
  <si>
    <t>789,83</t>
  </si>
  <si>
    <t xml:space="preserve">ESTABILIZADOR BIVOLT AUTOMATICO, 2000 VA                                                                                                                                                                                                                                                                                                                                                                                                                                                                  </t>
  </si>
  <si>
    <t>1.081,75</t>
  </si>
  <si>
    <t xml:space="preserve">ESTABILIZADOR BIVOLT AUTOMATICO, 300 VA                                                                                                                                                                                                                                                                                                                                                                                                                                                                   </t>
  </si>
  <si>
    <t>172,97</t>
  </si>
  <si>
    <t xml:space="preserve">ESTABILIZADOR BIVOLT AUTOMATICO, 500 VA                                                                                                                                                                                                                                                                                                                                                                                                                                                                   </t>
  </si>
  <si>
    <t>252,35</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</si>
  <si>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</si>
  <si>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</si>
  <si>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76,83</t>
  </si>
  <si>
    <t xml:space="preserve">ESTACA PRE-MOLDADA VAZADA DE CONCRETO CENTRIFUGADO, PARA CARGA DE 100 T, SECAO CIRCULAR, COM ANEL METALICO INCORPORADO A PECA (SOMENTE FORNECIMENTO)                                                                                                                                                                                                                                                                                                                                                      </t>
  </si>
  <si>
    <t>196,90</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</si>
  <si>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</si>
  <si>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</si>
  <si>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</si>
  <si>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</si>
  <si>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</si>
  <si>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t>
  </si>
  <si>
    <t xml:space="preserve">EXAMES - MENSALISTA (COLETADO CAIXA)                                                                                                                                                                                                                                                                                                                                                                                                                                                                      </t>
  </si>
  <si>
    <t xml:space="preserve">EXTENSAO DE SOLDA 201 ACETILENO, E = *1,5 A 2,5* MM                                                                                                                                                                                                                                                                                                                                                                                                                                                       </t>
  </si>
  <si>
    <t xml:space="preserve">EXTENSAO DE SOLDA 201 GLP, E = *2,5 A 4,0* MM                                                                                                                                                                                                                                                                                                                                                                                                                                                             </t>
  </si>
  <si>
    <t xml:space="preserve">EXTINTOR DE INCENDIO PORTATIL COM CARGA DE AGUA PRESSURIZADA DE 10 L, CLASSE A                                                                                                                                                                                                                                                                                                                                                                                                                            </t>
  </si>
  <si>
    <t>192,50</t>
  </si>
  <si>
    <t xml:space="preserve">EXTINTOR DE INCENDIO PORTATIL COM CARGA DE GAS CARBONICO CO2 DE 4 KG, CLASSE BC                                                                                                                                                                                                                                                                                                                                                                                                                           </t>
  </si>
  <si>
    <t>609,23</t>
  </si>
  <si>
    <t xml:space="preserve">EXTINTOR DE INCENDIO PORTATIL COM CARGA DE GAS CARBONICO CO2 DE 6 KG, CLASSE BC                                                                                                                                                                                                                                                                                                                                                                                                                           </t>
  </si>
  <si>
    <t>660,00</t>
  </si>
  <si>
    <t xml:space="preserve">EXTINTOR DE INCENDIO PORTATIL COM CARGA DE PO QUIMICO SECO (PQS) DE 12 KG, CLASSE BC                                                                                                                                                                                                                                                                                                                                                                                                                      </t>
  </si>
  <si>
    <t>304,61</t>
  </si>
  <si>
    <t xml:space="preserve">EXTINTOR DE INCENDIO PORTATIL COM CARGA DE PO QUIMICO SECO (PQS) DE 4 KG, CLASSE BC                                                                                                                                                                                                                                                                                                                                                                                                                       </t>
  </si>
  <si>
    <t>186,15</t>
  </si>
  <si>
    <t xml:space="preserve">EXTINTOR DE INCENDIO PORTATIL COM CARGA DE PO QUIMICO SECO (PQS) DE 6 KG, CLASSE BC                                                                                                                                                                                                                                                                                                                                                                                                                       </t>
  </si>
  <si>
    <t xml:space="preserve">EXTINTOR DE INCENDIO PORTATIL COM CARGA DE PO QUIMICO SECO (PQS) DE 8 KG, CLASSE BC                                                                                                                                                                                                                                                                                                                                                                                                                       </t>
  </si>
  <si>
    <t>262,30</t>
  </si>
  <si>
    <t xml:space="preserve">EXTREMIDADE PVC PBA, BF, JE, DN 100/ DE 110 MM (NBR 10351)                                                                                                                                                                                                                                                                                                                                                                                                                                                </t>
  </si>
  <si>
    <t xml:space="preserve">EXTREMIDADE PVC PBA, BF, JE, DN 50 / DE 60 MM (NBR 10351)                                                                                                                                                                                                                                                                                                                                                                                                                                                 </t>
  </si>
  <si>
    <t xml:space="preserve">EXTREMIDADE PVC PBA, BF, JE, DN 75/ DE 85 MM (NBR 10351)                                                                                                                                                                                                                                                                                                                                                                                                                                                  </t>
  </si>
  <si>
    <t>141,78</t>
  </si>
  <si>
    <t xml:space="preserve">EXTREMIDADE PVC PBA, PF, JE, DN 100 / DE 110 MM (NBR 10351)                                                                                                                                                                                                                                                                                                                                                                                                                                               </t>
  </si>
  <si>
    <t>184,62</t>
  </si>
  <si>
    <t xml:space="preserve">EXTREMIDADE PVC PBA, PF, JE, DN 50/ DE 60 MM (NBR 10351)                                                                                                                                                                                                                                                                                                                                                                                                                                                  </t>
  </si>
  <si>
    <t>46,51</t>
  </si>
  <si>
    <t xml:space="preserve">EXTREMIDADE PVC PBA, PF, JE, DN 75 / DE 85 MM (NBR 10351)                                                                                                                                                                                                                                                                                                                                                                                                                                                 </t>
  </si>
  <si>
    <t>116,67</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</si>
  <si>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</si>
  <si>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</si>
  <si>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</si>
  <si>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</si>
  <si>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</si>
  <si>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 xml:space="preserve">EXTREMIDADE/TUBETE PARA HIDROMETRO PVC, COM ROSCA, LONGA, SEM BUCHA LATAO, 3/4"                                                                                                                                                                                                                                                                                                                                                                                                                           </t>
  </si>
  <si>
    <t xml:space="preserve">FECHADRUA BICO DE PAPAGAIO PARA PORTA DE CORRER EXTERNA, EM ACO INOX COM ACABAMENTO CROMADO, MAQUINA COM 45 MM, INCLUINDO CHAVE TIPO CILINDRO                                                                                                                                                                                                                                                                                                                                                             </t>
  </si>
  <si>
    <t>65,51</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</si>
  <si>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</si>
  <si>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</si>
  <si>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83,23</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</si>
  <si>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</si>
  <si>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</si>
  <si>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</si>
  <si>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</si>
  <si>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60,62</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</si>
  <si>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</si>
  <si>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</si>
  <si>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35,38</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</si>
  <si>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</si>
  <si>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</si>
  <si>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</si>
  <si>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89,03</t>
  </si>
  <si>
    <t xml:space="preserve">FECHADURA ESPELHO PARA PORTA INTERNA, EM ACO INOX (MAQUINA, TESTA E CONTRA-TESTA) E EM ZAMAC (MACANETA, LINGUETA E TRINCOS) COM ACABAMENTO CROMADO, MAQUINA DE 40 MM, INCLUINDO CHAVE TIPO INTERNA                                                                                                                                                                                                                                                                                                        </t>
  </si>
  <si>
    <t>40,16</t>
  </si>
  <si>
    <t xml:space="preserve">FECHADURA ESPELHO PARA PORTA INTERNA, EM ACO INOX (MAQUINA, TESTA E CONTRA-TESTA) E EM ZAMAC (MACANETA, LINGUETA E TRINCOS) COM ACABAMENTO CROMADO, MAQUINA DE 55 MM, INCLUINDO CHAVE TIPO INTERNA                                                                                                                                                                                                                                                                                                        </t>
  </si>
  <si>
    <t>66,65</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</si>
  <si>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</si>
  <si>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</si>
  <si>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</si>
  <si>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</si>
  <si>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</si>
  <si>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94,34</t>
  </si>
  <si>
    <t xml:space="preserve">FECHADURA ROSETA REDONDA PARA PORTA INTERNA, EM ACO INOX (MAQUINA, TESTA E CONTRA-TESTA) E EM ZAMAC (MACANETA, LINGUETA E TRINCOS) COM ACABAMENTO CROMADO, MAQUINA DE 40 MM, INCLUINDO CHAVE TIPO INTERNA (CONJUNTO DE FECHADURAS)                                                                                                                                                                                                                                                                        </t>
  </si>
  <si>
    <t>49,99</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</si>
  <si>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</si>
  <si>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</si>
  <si>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</si>
  <si>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</si>
  <si>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23,54</t>
  </si>
  <si>
    <t xml:space="preserve">FECHO QUEBRA UNHA, EM LATAO COM ACABAMENTO CROMADO, DE EMBUTIR, COM COMANDO ALAVANCA, ALTURA DE DE 22 CM, LARGURA MINIMA DE 1,90 CM E ESPESSURA MINIMA DE 1,90 MM, PARA PORTAS E JANELAS (INCLUI PARAFUSOS)                                                                                                                                                                                                                                                                                               </t>
  </si>
  <si>
    <t>100,06</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</si>
  <si>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</si>
  <si>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</si>
  <si>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</si>
  <si>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</si>
  <si>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</si>
  <si>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</si>
  <si>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</si>
  <si>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</si>
  <si>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</si>
  <si>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</si>
  <si>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</si>
  <si>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</si>
  <si>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</si>
  <si>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</si>
  <si>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</si>
  <si>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</si>
  <si>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</si>
  <si>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</si>
  <si>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</si>
  <si>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</si>
  <si>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</si>
  <si>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</si>
  <si>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</si>
  <si>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</si>
  <si>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</si>
  <si>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</si>
  <si>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</si>
  <si>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</si>
  <si>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</si>
  <si>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</si>
  <si>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</si>
  <si>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5,88</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</si>
  <si>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</si>
  <si>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</si>
  <si>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</si>
  <si>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</si>
  <si>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</si>
  <si>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</si>
  <si>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</si>
  <si>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</si>
  <si>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</si>
  <si>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</si>
  <si>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</si>
  <si>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</si>
  <si>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</si>
  <si>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</si>
  <si>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1.236,65</t>
  </si>
  <si>
    <t xml:space="preserve">FILTRO ANAEROBIO, EM POLIETILENO DE ALTA DENSIDADE (PEAD), CAPACIDADE *2800* LITROS (NBR 13969)                                                                                                                                                                                                                                                                                                                                                                                                           </t>
  </si>
  <si>
    <t>3.166,35</t>
  </si>
  <si>
    <t xml:space="preserve">FILTRO ANAEROBIO, EM POLIETILENO DE ALTA DENSIDADE (PEAD), CAPACIDADE *5000* LITROS (NBR 13969)                                                                                                                                                                                                                                                                                                                                                                                                           </t>
  </si>
  <si>
    <t>4.327,83</t>
  </si>
  <si>
    <t xml:space="preserve">FINCAPINO CURTO CALIBRE 22 VERMELHO, CARGA MEDIA (ACAO DIRETA)                                                                                                                                                                                                                                                                                                                                                                                                                                            </t>
  </si>
  <si>
    <t xml:space="preserve">FINCAPINO LONGO CALIBRE 22, CARGA FORTE (ACAO DIRETA)                                                                                                                                                                                                                                                                                                                                                                                                                                                     </t>
  </si>
  <si>
    <t xml:space="preserve">FIO COBRE NU DE 150 A 500 MM2, PARA TENSOES DE ATE 600 V                                                                                                                                                                                                                                                                                                                                                                                                                                                  </t>
  </si>
  <si>
    <t>89,35</t>
  </si>
  <si>
    <t xml:space="preserve">FIO COBRE NU DE 16 A 35 MM2, PARA TENSOES DE ATE 600 V                                                                                                                                                                                                                                                                                                                                                                                                                                                    </t>
  </si>
  <si>
    <t>91,14</t>
  </si>
  <si>
    <t xml:space="preserve">FIO COBRE NU DE 50 A 120 MM2, PARA TENSOES DE ATE 600 V                                                                                                                                                                                                                                                                                                                                                                                                                                                   </t>
  </si>
  <si>
    <t>88,15</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</si>
  <si>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</si>
  <si>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</si>
  <si>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</si>
  <si>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</si>
  <si>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</si>
  <si>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</si>
  <si>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</si>
  <si>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</si>
  <si>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75,66</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</si>
  <si>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</si>
  <si>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</si>
  <si>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</si>
  <si>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</si>
  <si>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ALUMINIO PARA PROTECAO DO CONDUTOR LARGURA 10 MM                                                                                                                                                                                                                                                                                                                                                                                                                                                  </t>
  </si>
  <si>
    <t>52,70</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</si>
  <si>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</si>
  <si>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</si>
  <si>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</si>
  <si>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</si>
  <si>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</si>
  <si>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</si>
  <si>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46,93</t>
  </si>
  <si>
    <t xml:space="preserve">FITA METALICA PERFURADA, L = *18* MM, ROLO DE 30 M, CARGA RECOMENDADA = *30* KGF                                                                                                                                                                                                                                                                                                                                                                                                                          </t>
  </si>
  <si>
    <t>53,05</t>
  </si>
  <si>
    <t xml:space="preserve">FITA METALICA PERFURADA, L = 17 MM, ROLO DE 30 M, CARGA RECOMENDADA = *19* KGF                                                                                                                                                                                                                                                                                                                                                                                                                            </t>
  </si>
  <si>
    <t xml:space="preserve">FITA METALICA PERFURADA, L = 25 MM, ROLO DE 30 M, CARGA RECOMENDADA = *222,5* KGF                                                                                                                                                                                                                                                                                                                                                                                                                         </t>
  </si>
  <si>
    <t>142,55</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</si>
  <si>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</si>
  <si>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</si>
  <si>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</si>
  <si>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</si>
  <si>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</si>
  <si>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</si>
  <si>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</si>
  <si>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PVC, ROSCAVEL SEXTAVADO SEM FUROS 3/4"                                                                                                                                                                                                                                                                                                                                                                                                                                                             </t>
  </si>
  <si>
    <t xml:space="preserve">FLANGE PVC, ROSCAVEL, SEXTAVADO, SEM FUROS 3"                                                                                                                                                                                                                                                                                                                                                                                                                                                             </t>
  </si>
  <si>
    <t>177,23</t>
  </si>
  <si>
    <t xml:space="preserve">FLANGE PVC, ROSCAVEL, SEXTAVADO, SEM FUROS, 1 1/2"                                                                                                                                                                                                                                                                                                                                                                                                                                                        </t>
  </si>
  <si>
    <t xml:space="preserve">FLANGE PVC, ROSCAVEL, SEXTAVADO, SEM FUROS, 1 1/4"                                                                                                                                                                                                                                                                                                                                                                                                                                                        </t>
  </si>
  <si>
    <t>12,87</t>
  </si>
  <si>
    <t xml:space="preserve">FLANGE PVC, ROSCAVEL, SEXTAVADO, SEM FUROS, 1/2"                                                                                                                                                                                                                                                                                                                                                                                                                                                          </t>
  </si>
  <si>
    <t xml:space="preserve">FLANGE PVC, ROSCAVEL, SEXTAVADO, SEM FUROS, 1"                                                                                                                                                                                                                                                                                                                                                                                                                                                            </t>
  </si>
  <si>
    <t xml:space="preserve">FLANGE PVC, ROSCAVEL, SEXTAVADO, SEM FUROS, 2 1/2"                                                                                                                                                                                                                                                                                                                                                                                                                                                        </t>
  </si>
  <si>
    <t>156,74</t>
  </si>
  <si>
    <t xml:space="preserve">FLANGE PVC, ROSCAVEL, SEXTAVADO, SEM FUROS, 2"                                                                                                                                                                                                                                                                                                                                                                                                                                                            </t>
  </si>
  <si>
    <t>26,93</t>
  </si>
  <si>
    <t xml:space="preserve">FLANGE SEXTAVADO DE FERRO GALVANIZADO, COM ROSCA BSP, DE 1 1/2"                                                                                                                                                                                                                                                                                                                                                                                                                                           </t>
  </si>
  <si>
    <t xml:space="preserve">FLANGE SEXTAVADO DE FERRO GALVANIZADO, COM ROSCA BSP, DE 1 1/4"                                                                                                                                                                                                                                                                                                                                                                                                                                           </t>
  </si>
  <si>
    <t>26,99</t>
  </si>
  <si>
    <t xml:space="preserve">FLANGE SEXTAVADO DE FERRO GALVANIZADO, COM ROSCA BSP, DE 1/2"                                                                                                                                                                                                                                                                                                                                                                                                                                             </t>
  </si>
  <si>
    <t xml:space="preserve">FLANGE SEXTAVADO DE FERRO GALVANIZADO, COM ROSCA BSP, DE 1"                                                                                                                                                                                                                                                                                                                                                                                                                                               </t>
  </si>
  <si>
    <t xml:space="preserve">FLANGE SEXTAVADO DE FERRO GALVANIZADO, COM ROSCA BSP, DE 2 1/2"                                                                                                                                                                                                                                                                                                                                                                                                                                           </t>
  </si>
  <si>
    <t>63,40</t>
  </si>
  <si>
    <t xml:space="preserve">FLANGE SEXTAVADO DE FERRO GALVANIZADO, COM ROSCA BSP, DE 2"                                                                                                                                                                                                                                                                                                                                                                                                                                               </t>
  </si>
  <si>
    <t xml:space="preserve">FLANGE SEXTAVADO DE FERRO GALVANIZADO, COM ROSCA BSP, DE 3/4"                                                                                                                                                                                                                                                                                                                                                                                                                                             </t>
  </si>
  <si>
    <t xml:space="preserve">FLANGE SEXTAVADO DE FERRO GALVANIZADO, COM ROSCA BSP, DE 3"                                                                                                                                                                                                                                                                                                                                                                                                                                               </t>
  </si>
  <si>
    <t>85,71</t>
  </si>
  <si>
    <t xml:space="preserve">FLANGE SEXTAVADO DE FERRO GALVANIZADO, COM ROSCA BSP, DE 4"                                                                                                                                                                                                                                                                                                                                                                                                                                               </t>
  </si>
  <si>
    <t xml:space="preserve">FLANGE SEXTAVADO DE FERRO GALVANIZADO, COM ROSCA BSP, DE 6"                                                                                                                                                                                                                                                                                                                                                                                                                                               </t>
  </si>
  <si>
    <t>212,90</t>
  </si>
  <si>
    <t xml:space="preserve">FORRO COMPOSTO POR PAINEIS DE LA DE VIDRO, REVESTIDOS EM PVC MICROPERFURADO, DE *1250 X 625* MM, ESPESSURA 15 MM (COM COLOCACAO)                                                                                                                                                                                                                                                                                                                                                                          </t>
  </si>
  <si>
    <t>131,44</t>
  </si>
  <si>
    <t xml:space="preserve">FORRO DE FIBRA MINERAL EM PLACAS DE 1250 X 625 MM, E = 15 MM, BORDA RETA, COM PINTURA ANTIMOFO, APOIADO EM PERFIL DE ACO GALVANIZADO COM 24 MM DE BASE - INSTALADO                                                                                                                                                                                                                                                                                                                                        </t>
  </si>
  <si>
    <t>115,90</t>
  </si>
  <si>
    <t xml:space="preserve">FORRO DE FIBRA MINERAL EM PLACAS DE 625 X 625 MM, E = 15 MM, BORDA RETA, COM PINTURA ANTIMOFO, APOIADO EM PERFIL DE ACO GALVANIZADO COM 24 MM DE BASE - INSTALADO                                                                                                                                                                                                                                                                                                                                         </t>
  </si>
  <si>
    <t>126,41</t>
  </si>
  <si>
    <t xml:space="preserve">FORRO DE FIBRA MINERAL EM PLACAS DE 625 X 625 MM, E = 15/16 MM, BORDA REBAIXADA, COM PINTURA ANTIMOFO, APOIADO EM PERFIL DE ACO GALVANIZADO COM 24 MM DE BASE - INSTALADO                                                                                                                                                                                                                                                                                                                                 </t>
  </si>
  <si>
    <t>135,59</t>
  </si>
  <si>
    <t xml:space="preserve">FORRO DE MADEIRA CEDRINHO OU EQUIVALENTE DA REGIAO, ENCAIXE MACHO/FEMEA COM FRISO, *10 X 1* CM (SEM COLOCACAO)                                                                                                                                                                                                                                                                                                                                                                                            </t>
  </si>
  <si>
    <t>59,55</t>
  </si>
  <si>
    <t xml:space="preserve">FORRO DE MADEIRA CUMARU/IPE CHAMPANHE OU EQUIVALENTE DA REGIAO, ENCAIXE MACHO/FEMEA COM FRISO, *10 X 1* CM (SEM COLOCACAO)                                                                                                                                                                                                                                                                                                                                                                                </t>
  </si>
  <si>
    <t xml:space="preserve">FORRO DE MADEIRA PINUS OU EQUIVALENTE DA REGIAO, ENCAIXE MACHO/FEMEA COM FRISO, *10 X 1* CM (SEM COLOCACAO)                                                                                                                                                                                                                                                                                                                                                                                               </t>
  </si>
  <si>
    <t>18,90</t>
  </si>
  <si>
    <t xml:space="preserve">FORRO DE PVC LISO, BRANCO, REGUA DE 10 CM, ESPESSURA DE 8 MM A 10 MM (COM COLOCACAO / SEM ESTRUTURA METALICA)                                                                                                                                                                                                                                                                                                                                                                                             </t>
  </si>
  <si>
    <t>90,13</t>
  </si>
  <si>
    <t xml:space="preserve">FORRO DE PVC LISO, BRANCO, REGUA DE 20 CM, ESPESSURA DE 8 MM A 10 MM, COMPRIMENTO 6 M (SEM COLOCACAO)                                                                                                                                                                                                                                                                                                                                                                                                     </t>
  </si>
  <si>
    <t>36,61</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</si>
  <si>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</si>
  <si>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</si>
  <si>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PARA 15 A 30 CONTRIBUINTES, CILINDRICA, COM TAMPA, EM POLIETILENO DE ALTA DENSIDADE (PEAD), CAPACIDADE APROXIMADA DE 5500 LITROS (NBR 7229)                                                                                                                                                                                                                                                                                                                                    </t>
  </si>
  <si>
    <t>5.037,38</t>
  </si>
  <si>
    <t xml:space="preserve">FOSSA SEPTICA, SEM FILTRO, PARA 4 A 7 CONTRIBUINTES, CILINDRICA,  COM TAMPA, EM POLIETILENO DE ALTA DENSIDADE (PEAD), CAPACIDADE APROXIMADA DE 1100 LITROS (NBR 7229)                                                                                                                                                                                                                                                                                                                                     </t>
  </si>
  <si>
    <t>1.295,32</t>
  </si>
  <si>
    <t xml:space="preserve">FOSSA SEPTICA, SEM FILTRO, PARA 8 A 14 CONTRIBUINTES, CILINDRICA, COM TAMPA, EM POLIETILENO DE ALTA DENSIDADE (PEAD), CAPACIDADE APROXIMADA DE 3000 LITROS (NBR 7229)                                                                                                                                                                                                                                                                                                                                     </t>
  </si>
  <si>
    <t>3.986,05</t>
  </si>
  <si>
    <t xml:space="preserve">FOSSA SEPTICA,SEM FILTRO, PARA 40 A 52 CONTRIBUINTES, CILINDRICA, COM TAMPA, EM POLIETILENO DE ALTA DENSIDADE (PEAD), CAPACIDADE APROXIMADA DE 10000 LITROS (NBR 7229)                                                                                                                                                                                                                                                                                                                                    </t>
  </si>
  <si>
    <t>11.514,03</t>
  </si>
  <si>
    <t xml:space="preserve">FRESADORA DE ASFALTO A FRIO SOBRE ESTEIRAS, LARG. FRESAGEM 2,00 M, POT. 410 KW/550 HP                                                                                                                                                                                                                                                                                                                                                                                                                     </t>
  </si>
  <si>
    <t>5.861.045,19</t>
  </si>
  <si>
    <t xml:space="preserve">FRESADORA DE ASFALTO A FRIO SOBRE RODAS, LARG. FRESAGEM 1,00 M, POT. 155 KW/208 HP                                                                                                                                                                                                                                                                                                                                                                                                                        </t>
  </si>
  <si>
    <t>2.509.026,03</t>
  </si>
  <si>
    <t xml:space="preserve">FUNDO ANTICORROSIVO PARA METAIS FERROSOS (ZARCAO)                                                                                                                                                                                                                                                                                                                                                                                                                                                         </t>
  </si>
  <si>
    <t>28,16</t>
  </si>
  <si>
    <t xml:space="preserve">FUNDO PREPARADOR ACRILICO BASE AGUA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</si>
  <si>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</si>
  <si>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</si>
  <si>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</si>
  <si>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</si>
  <si>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</si>
  <si>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</si>
  <si>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</si>
  <si>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</si>
  <si>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</si>
  <si>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</si>
  <si>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427,42</t>
  </si>
  <si>
    <t xml:space="preserve">GABIAO MANTA (COLCHAO) MALHA HEXAGONAL 6 X 8 CM (ZN/AL REVESTIDO COM POLIMERO), DIMENSOES 4,0 X 2,0 X 0,17 M (C X L X A) FIO 2 MM                                                                                                                                                                                                                                                                                                                                                                         </t>
  </si>
  <si>
    <t>1.173,83</t>
  </si>
  <si>
    <t xml:space="preserve">GABIAO MANTA (COLCHAO) MALHA HEXAGONAL 6 X 8 CM (ZN/AL REVESTIDO COM POLIMERO), FIO 2 MM, DIMENSOES 4,0 X 2,0 X 0,23 M (C X L X A)                                                                                                                                                                                                                                                                                                                                                                        </t>
  </si>
  <si>
    <t>1.266,37</t>
  </si>
  <si>
    <t xml:space="preserve">GABIAO MANTA (COLCHAO) MALHA HEXAGONAL 6 X 8 CM (ZN/AL REVESTIDO COM POLIMERO), FIO 2 MM, DIMENSOES 4,0 X 2,0 X 0,3 M (C X L X A)                                                                                                                                                                                                                                                                                                                                                                         </t>
  </si>
  <si>
    <t>1.393,10</t>
  </si>
  <si>
    <t xml:space="preserve">GABIAO MANTA (COLCHAO) MALHA HEXAGONAL 6 X 8 CM (ZN/AL REVESTIDO COM POLIMERO), FIO 2,0 MM, DIMENSOES 5,0 X 2,0 X 0,17 M (C X L X A)                                                                                                                                                                                                                                                                                                                                                                      </t>
  </si>
  <si>
    <t>112,61</t>
  </si>
  <si>
    <t xml:space="preserve">GABIAO MANTA (COLCHAO) MALHA HEXAGONAL 6 X 8 CM (ZN/AL REVESTIDO COM POLIMERO), FIO 2,0 MM, DIMENSOES 5,0 X 2,0 X 0,23 M (C X L X A)                                                                                                                                                                                                                                                                                                                                                                      </t>
  </si>
  <si>
    <t>121,84</t>
  </si>
  <si>
    <t xml:space="preserve">GABIAO MANTA (COLCHAO) MALHA HEXAGONAL 6 X 8 CM (ZN/AL REVESTIDO COM POLIMERO), FIO 2,0 MM, DIMENSOES 5,0 X 2,0 X 0,30 M (C X L X A)                                                                                                                                                                                                                                                                                                                                                                      </t>
  </si>
  <si>
    <t xml:space="preserve">GABIAO SACO MALHA HEXAGONAL 8 X 10 CM (ZN/AL REVESTIDO COM POLIMERO),  FIO 2,4 MM, DIMENSOES 3,0 X 0,65 M                                                                                                                                                                                                                                                                                                                                                                                                 </t>
  </si>
  <si>
    <t>403,63</t>
  </si>
  <si>
    <t xml:space="preserve">GABIAO SACO MALHA HEXAGONAL 8 X 10 CM (ZN/AL REVESTIDO COM POLIMERO), FIO 2,4 MM, H = 0,65 M                                                                                                                                                                                                                                                                                                                                                                                                              </t>
  </si>
  <si>
    <t xml:space="preserve">GABIAO SACO MALHA HEXAGONAL 8 X 10 CM (ZN/AL), FIO 2,7 MM, DIMENSOES 4,0 X 0,65 M                                                                                                                                                                                                                                                                                                                                                                                                                         </t>
  </si>
  <si>
    <t>536,78</t>
  </si>
  <si>
    <t xml:space="preserve">GABIAO TIPO CAIXA MALHA HEXAGONAL 8 X 10 CM (ZN/AL REVESTIDO COM POLIMERO),  FIO 2,4 MM, DIMENSOES 2,0 X 1,0 X 1,0 M (C X L X A)                                                                                                                                                                                                                                                                                                                                                                          </t>
  </si>
  <si>
    <t>752,53</t>
  </si>
  <si>
    <t xml:space="preserve">GABIAO TIPO CAIXA MALHA HEXAGONAL 8 X 10 CM (ZN/AL REVESTIDO COM POLIMERO),  FIO 2,4 MM, H = 0,50 M                                                                                                                                                                                                                                                                                                                                                                                                       </t>
  </si>
  <si>
    <t>538,21</t>
  </si>
  <si>
    <t xml:space="preserve">GABIAO TIPO CAIXA MALHA HEXAGONAL 8 X 10 CM (ZN/AL), FIO 2,7 MM, DIMENSOES 2,0 X 1,0 X 1,0 M (C X L X A)                                                                                                                                                                                                                                                                                                                                                                                                  </t>
  </si>
  <si>
    <t>625,88</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</si>
  <si>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</si>
  <si>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</si>
  <si>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774,10</t>
  </si>
  <si>
    <t xml:space="preserve">GABIAO TIPO CAIXA PARA SOLO REFORCADO, MALHA HEXAGONAL DE DUPLA TORCAO 8 X 10 CM (ZN/AL REVESTIDO COM POLIMERO), FIO 2,7 MM, DIMENSOES 2,0 X 1,0 X 1,0 M, COM CAUDA DE 3,0 M                                                                                                                                                                                                                                                                                                                              </t>
  </si>
  <si>
    <t>995,46</t>
  </si>
  <si>
    <t xml:space="preserve">GABIAO TIPO CAIXA PARA SOLO REFORCADO, MALHA HEXAGONAL DE DUPLA TORCAO 8 X 10 CM (ZN/AL REVESTIDO COM POLIMERO), FIO 2,7 MM, DIMENSOES 2,0 X 1,0 X 1,0 M, COM CAUDA DE 4,0 M                                                                                                                                                                                                                                                                                                                              </t>
  </si>
  <si>
    <t>1.097,25</t>
  </si>
  <si>
    <t xml:space="preserve">GABIAO TIPO CAIXA PARA SOLO REFORCADO, MALHA HEXAGONAL 8 X 10 CM (ZN/AL REVESTIDO COM POLIMERO), FIO 2,7 MM, DIMENSOES 2,0 X 1,0 X 0,5 M, COM CAUDA DE 4,0 M                                                                                                                                                                                                                                                                                                                                              </t>
  </si>
  <si>
    <t>560,60</t>
  </si>
  <si>
    <t xml:space="preserve">GABIAO TIPO CAIXA PARA SOLO REFORCADO, MALHA HEXAGONAL 8 X 10 CM (ZN/AL REVESTIDO COM POLIMERO), FIO 2,7 MM, DIMENSOES 2,0 X 1,0 X 1,0 M, COM CAUDA DE 4,0 M                                                                                                                                                                                                                                                                                                                                              </t>
  </si>
  <si>
    <t>357,91</t>
  </si>
  <si>
    <t xml:space="preserve">GABIAO TIPO CAIXA TRAPEZOIDAL, MALHA HEXAGONAL 10 X 12 CM (ZN/AL REVESTIDO COM POLIMERO) FIO 2,7 MM, FACE COM 65 GRAUS, COM GEOSSINTETICO, DIMENSOES 2,0 X 1,5 X 1,0 M (C X L X A)                                                                                                                                                                                                                                                                                                                        </t>
  </si>
  <si>
    <t>300,89</t>
  </si>
  <si>
    <t xml:space="preserve">GABIAO TIPO CAIXA, MALHA HEXAGONAL 8 X 10 CM (ZN/AL REVESTIDO COM POLIMERO), FIO DE 2,4 MM, DIMENSOES 2,0 x 1,0 x 1,0 M (C X L X A)                                                                                                                                                                                                                                                                                                                                                                       </t>
  </si>
  <si>
    <t>376,26</t>
  </si>
  <si>
    <t xml:space="preserve">GABIAO TIPO CAIXA, MALHA HEXAGONAL 8 X 10 CM (ZN/AL REVESTIDO COM POLIMERO), FIO 2,4 MM, DIMENSOES 2,0 X 1,0 X 0,5 M (C X L X A)                                                                                                                                                                                                                                                                                                                                                                          </t>
  </si>
  <si>
    <t xml:space="preserve">GABIAO TIPO CAIXA, MALHA HEXAGONAL 8 X 10 CM (ZN/AL), FIO DE 2,7 MM, DIMENSOES 2,0 X 1,0 X 1,0 M (C X L X A)                                                                                                                                                                                                                                                                                                                                                                                              </t>
  </si>
  <si>
    <t>250,67</t>
  </si>
  <si>
    <t xml:space="preserve">GABIAO TIPO CAIXA, MALHA HEXAGONAL 8 X 10 CM (ZN/AL), FIO DE 2,7 MM, DIMENSOES 5,0 X 1,0 X 1,0 M (C X L X A)                                                                                                                                                                                                                                                                                                                                                                                              </t>
  </si>
  <si>
    <t>312,57</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</si>
  <si>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</si>
  <si>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</si>
  <si>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</si>
  <si>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</si>
  <si>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</si>
  <si>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</si>
  <si>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</si>
  <si>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</si>
  <si>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</si>
  <si>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</si>
  <si>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</si>
  <si>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</si>
  <si>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</si>
  <si>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4.772,12</t>
  </si>
  <si>
    <t xml:space="preserve">GESSEIRO                                                                                                                                                                                                                                                                                                                                                                                                                                                                                                  </t>
  </si>
  <si>
    <t xml:space="preserve">GESSEIRO (MENSALISTA)                                                                                                                                                                                                                                                                                                                                                                                                                                                                                     </t>
  </si>
  <si>
    <t>3.274,68</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</si>
  <si>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</si>
  <si>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</si>
  <si>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</si>
  <si>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</si>
  <si>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</si>
  <si>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64.438,77</t>
  </si>
  <si>
    <t xml:space="preserve">GRADE DE DISCOS MECANICA 20X24" COM 20 DISCOS 24" X 6MM  COM PNEUS PARA TRANSPORTE                                                                                                                                                                                                                                                                                                                                                                                                                        </t>
  </si>
  <si>
    <t>50.520,00</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</si>
  <si>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</si>
  <si>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</si>
  <si>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</si>
  <si>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</si>
  <si>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</si>
  <si>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</si>
  <si>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</si>
  <si>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</si>
  <si>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</si>
  <si>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</si>
  <si>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</si>
  <si>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</si>
  <si>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</si>
  <si>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</si>
  <si>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148,86</t>
  </si>
  <si>
    <t xml:space="preserve">GRANALHA DE ACO, ANGULAR (GRIT), PARA JATEAMENTO, PENEIRA 1,41 A 1,19 MM (SAE G16)                                                                                                                                                                                                                                                                                                                                                                                                                        </t>
  </si>
  <si>
    <t>129,35</t>
  </si>
  <si>
    <t xml:space="preserve">GRANALHA DE ACO, ESFERICA (SHOT), PARA JATEAMENTO, PENEIRA 0,40 A 1,00 MM (SAE S-170 A S-280)                                                                                                                                                                                                                                                                                                                                                                                                             </t>
  </si>
  <si>
    <t>154,40</t>
  </si>
  <si>
    <t xml:space="preserve">GRANALHA DE ACO, ESFERICA (SHOT), PARA JATEAMENTO, PENEIRA 1,19 A 1,00 MM (SAE S390)                                                                                                                                                                                                                                                                                                                                                                                                                      </t>
  </si>
  <si>
    <t>173,91</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</si>
  <si>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</si>
  <si>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</si>
  <si>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</si>
  <si>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t>
  </si>
  <si>
    <t>46,98</t>
  </si>
  <si>
    <t xml:space="preserve">GRELHA FOFO ARTICULADA, CARGA MAXIMA 1,5 T, *300 X 1000* MM, E= *15* MM                                                                                                                                                                                                                                                                                                                                                                                                                                   </t>
  </si>
  <si>
    <t>292,55</t>
  </si>
  <si>
    <t xml:space="preserve">GRELHA FOFO SIMPLES COM REQUADRO, CARGA MAXIMA  12,5 T, *300 X 1000* MM, E= *15* MM, AREA ESTACIONAMENTO CARRO PASSEIO                                                                                                                                                                                                                                                                                                                                                                                    </t>
  </si>
  <si>
    <t>404,65</t>
  </si>
  <si>
    <t xml:space="preserve">GRELHA FOFO SIMPLES COM REQUADRO, CARGA MAXIMA 1,5 T, 150 X 1000 MM, E= *15* MM                                                                                                                                                                                                                                                                                                                                                                                                                           </t>
  </si>
  <si>
    <t xml:space="preserve">GRELHA FOFO SIMPLES COM REQUADRO, CARGA MAXIMA 1,5 T, 200 X 1000 MM, E= *15* MM                                                                                                                                                                                                                                                                                                                                                                                                                           </t>
  </si>
  <si>
    <t>283,72</t>
  </si>
  <si>
    <t xml:space="preserve">GRELHA PVC BRANCA QUADRADA, 150 X 150 MM                                                                                                                                                                                                                                                                                                                                                                                                                                                                  </t>
  </si>
  <si>
    <t xml:space="preserve">GRELHA PVC CROMADA REDONDA, 150 MM                                                                                                                                                                                                                                                                                                                                                                                                                                                                        </t>
  </si>
  <si>
    <t xml:space="preserve">GRUA ASCENCIONAL, LANCA DE 30 M, CAPACIDADE DE 1,0 T A 30 M, ALTURA ATE 39 M                                                                                                                                                                                                                                                                                                                                                                                                                              </t>
  </si>
  <si>
    <t>607.038,12</t>
  </si>
  <si>
    <t xml:space="preserve">GRUA ASCENCIONAL, LANCA DE 42 M, CAPACIDADE DE 1,5 T A 30 M, ALTURA ATE 39 M                                                                                                                                                                                                                                                                                                                                                                                                                              </t>
  </si>
  <si>
    <t>687.749,53</t>
  </si>
  <si>
    <t xml:space="preserve">GRUA ASCENCIONAL, LANCA DE 50 M, CAPACIDADE DE 2,33 T A 30 M, ALTURA ATE 48 M                                                                                                                                                                                                                                                                                                                                                                                                                             </t>
  </si>
  <si>
    <t>1.277.577,81</t>
  </si>
  <si>
    <t xml:space="preserve">GRUPO DE SOLDAGEM C/ GERADOR A DIESEL 60 CV PARA SOLDA ELETRICA, SOBRE 04 RODAS, COM MOTOR 4 CILINDROS                                                                                                                                                                                                                                                                                                                                                                                                    </t>
  </si>
  <si>
    <t>132.151,11</t>
  </si>
  <si>
    <t xml:space="preserve">GRUPO DE SOLDAGEM COM GERADOR A DIESEL 30 CV, PARA SOLDA ELETRICA, SOBRE DUAS RODAS                                                                                                                                                                                                                                                                                                                                                                                                                       </t>
  </si>
  <si>
    <t>118.128,41</t>
  </si>
  <si>
    <t xml:space="preserve">GRUPO GERADOR A GASOLINA, POTENCIA NOMINAL 2,2 KW, TENSAO DE SAIDA 110/220 V, MOTOR POTENCIA 6,5 HP                                                                                                                                                                                                                                                                                                                                                                                                       </t>
  </si>
  <si>
    <t>2.576,94</t>
  </si>
  <si>
    <t xml:space="preserve">GRUPO GERADOR DIESEL, COM CARENAGEM, POTENCIA STANDART ENTRE 100 E 110 KVA, VELOCIDADE DE 1800 RPM, FREQUENCIA DE 60 HZ                                                                                                                                                                                                                                                                                                                                                                                   </t>
  </si>
  <si>
    <t>85.329,96</t>
  </si>
  <si>
    <t xml:space="preserve">GRUPO GERADOR DIESEL, COM CARENAGEM, POTENCIA STANDART ENTRE 140 E 150 KVA, VELOCIDADE DE 1800 RPM, FREQUENCIA DE 60 HZ                                                                                                                                                                                                                                                                                                                                                                                   </t>
  </si>
  <si>
    <t>100.086,27</t>
  </si>
  <si>
    <t xml:space="preserve">GRUPO GERADOR DIESEL, COM CARENAGEM, POTENCIA STANDART ENTRE 210 E 220 KVA, VELOCIDADE DE 1800 RPM, FREQUENCIA DE 60 HZ                                                                                                                                                                                                                                                                                                                                                                                   </t>
  </si>
  <si>
    <t>121.899,95</t>
  </si>
  <si>
    <t xml:space="preserve">GRUPO GERADOR DIESEL, COM CARENAGEM, POTENCIA STANDART ENTRE 250 E 260 KVA, VELOCIDADE DE 1800 RPM, FREQUENCIA DE 60 HZ                                                                                                                                                                                                                                                                                                                                                                                   </t>
  </si>
  <si>
    <t>141.147,31</t>
  </si>
  <si>
    <t xml:space="preserve">GRUPO GERADOR DIESEL, COM CARENAGEM, POTENCIA STANDART ENTRE 50 E 55 KVA, VELOCIDADE DE 1800 RPM, FREQUENCIA DE 60 HZ                                                                                                                                                                                                                                                                                                                                                                                     </t>
  </si>
  <si>
    <t>75.988,58</t>
  </si>
  <si>
    <t xml:space="preserve">GRUPO GERADOR DIESEL, SEM CARENAGEM, POTENCIA STANDART ENTRE 100 E 110 KVA, VELOCIDADE DE 1800 RPM, FREQUENCIA DE 60 HZ                                                                                                                                                                                                                                                                                                                                                                                   </t>
  </si>
  <si>
    <t>74.166,50</t>
  </si>
  <si>
    <t xml:space="preserve">GRUPO GERADOR DIESEL, SEM CARENAGEM, POTENCIA STANDART ENTRE 210 E 220 KVA, VELOCIDADE DE 1800 RPM, FREQUENCIA DE 60 HZ                                                                                                                                                                                                                                                                                                                                                                                   </t>
  </si>
  <si>
    <t>106.579,05</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</si>
  <si>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</si>
  <si>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</si>
  <si>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69.290,50</t>
  </si>
  <si>
    <t xml:space="preserve">GRUPO GERADOR ESTACIONARIO SILENCIADO, POTENCIA 50 KVA, MOTOR DIESEL                                                                                                                                                                                                                                                                                                                                                                                                                                      </t>
  </si>
  <si>
    <t>57.863,09</t>
  </si>
  <si>
    <t xml:space="preserve">GRUPO GERADOR ESTACIONARIO, MOTOR DIESEL POTENCIA 170 KVA                                                                                                                                                                                                                                                                                                                                                                                                                                                 </t>
  </si>
  <si>
    <t>99.183,81</t>
  </si>
  <si>
    <t xml:space="preserve">GRUPO GERADOR ESTACIONARIO, POTENCIA 150 KVA, MOTOR DIESEL                                                                                                                                                                                                                                                                                                                                                                                                                                                </t>
  </si>
  <si>
    <t>88.307,77</t>
  </si>
  <si>
    <t xml:space="preserve">GRUPO GERADOR ESTACIONARIO, SILENCIADO, POTENCIA 180 KVA, MOTOR DIESEL                                                                                                                                                                                                                                                                                                                                                                                                                                    </t>
  </si>
  <si>
    <t>106.162,86</t>
  </si>
  <si>
    <t xml:space="preserve">GRUPO GERADOR REBOCAVEL, POTENCIA *66* KVA, MOTOR A DIESEL                                                                                                                                                                                                                                                                                                                                                                                                                                                </t>
  </si>
  <si>
    <t>62.404,69</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</si>
  <si>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</si>
  <si>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</si>
  <si>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</si>
  <si>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247,44</t>
  </si>
  <si>
    <t xml:space="preserve">GUARNICAO/ALIZAR/VISTA, E = *1,3* CM, L = *5,0* CM HASTE REGULAVEL = *35* MM, EM MDF/PVC WOOD/ POLIESTIRENO OU MADEIRA LAMINADA, PRIMER BRANCO (JOGO PARA 1 FACE)                                                                                                                                                                                                                                                                                                                                         </t>
  </si>
  <si>
    <t>217,42</t>
  </si>
  <si>
    <t xml:space="preserve">GUARNICAO/ALIZAR/VISTA, E = *1,3* CM, L = *7,0* CM, EM POLIESTIRENO, BRANCO (JOGO PARA 1 FACE)                                                                                                                                                                                                                                                                                                                                                                                                            </t>
  </si>
  <si>
    <t>247,97</t>
  </si>
  <si>
    <t xml:space="preserve">GUARNICAO/MOLDURA DE ACABAMENTO PARA ESQUADRIA DE ALUMINIO ANODIZADO NATURAL, PARA 1 FACE                                                                                                                                                                                                                                                                                                                                                                                                                 </t>
  </si>
  <si>
    <t xml:space="preserve">GUINCHO DE ALAVANCA MANUAL, CAPACIDADE DE 1,6 T, COM 20 M DE CABO DE ACO (AQUISICAO)                                                                                                                                                                                                                                                                                                                                                                                                                      </t>
  </si>
  <si>
    <t>2.186,06</t>
  </si>
  <si>
    <t xml:space="preserve">GUINCHO DE ALAVANCA MANUAL, CAPACIDADE 3,2 T COM 20 M DE CABO DE ACO DIAMETRO 16,3 MM                                                                                                                                                                                                                                                                                                                                                                                                                     </t>
  </si>
  <si>
    <t>2.495,62</t>
  </si>
  <si>
    <t xml:space="preserve">GUINCHO ELETRICO DE COLUNA, CAPACIDADE 400 KG, COM MOTO FREIO, MOTOR TRIFASICO DE 1,25 CV                                                                                                                                                                                                                                                                                                                                                                                                                 </t>
  </si>
  <si>
    <t>4.345,26</t>
  </si>
  <si>
    <t xml:space="preserve">GUINDASTE HIDRAULICO AUTOPROPELIDO, COM LANCA TELESCOPICA 28,80 M, CAPACIDADE MAXIMA 30 T, POTENCIA 97 KW, TRACAO 4 X 4                                                                                                                                                                                                                                                                                                                                                                                   </t>
  </si>
  <si>
    <t>1.061.499,48</t>
  </si>
  <si>
    <t xml:space="preserve">GUINDASTE HIDRAULICO AUTOPROPELIDO, COM LANCA TELESCOPICA 40 M, CAPACIDADE MAXIMA 60 T, POTENCIA 260 KW, TRACAO 6 X 6                                                                                                                                                                                                                                                                                                                                                                                     </t>
  </si>
  <si>
    <t>2.041.345,16</t>
  </si>
  <si>
    <t xml:space="preserve">GUINDASTE HIDRAULICO AUTOPROPELIDO, COM LANCA TELESCOPICA 50 M, CAPACIDADE MAXIMA 100 T, POTENCIA 350 KW, TRACAO 10 X 6                                                                                                                                                                                                                                                                                                                                                                                   </t>
  </si>
  <si>
    <t>3.470.286,76</t>
  </si>
  <si>
    <t xml:space="preserve">GUINDAUTO HIDRAULICO, CAPACIDADE MAXIMA DE CARGA 10000 KG, MOMENTO MAXIMO DE CARGA 23 TM , ALCANCE MAXIMO HORIZONTAL 11,80 M, PARA MONTAGEM SOBRE CHASSI DE CAMINHAO PBT MINIMO 15000 KG (INCLUI MONTAGEM, NAO INCLUI CAMINHAO)                                                                                                                                                                                                                                                                           </t>
  </si>
  <si>
    <t>212.684,22</t>
  </si>
  <si>
    <t xml:space="preserve">GUINDAUTO HIDRAULICO, CAPACIDADE MAXIMA DE CARGA 14340 KG, MOMENTO MAXIMO DE CARGA 42,3 TM, ALCANCE MAXIMO HORIZONTAL 16,80 M, PARA MONTAGEM SOBRE CHASSI DE CAMINHAO PBT MINIMO 23000 KG (INCLUI MONTAGEM, NAO INCLUI CAMINHAO)                                                                                                                                                                                                                                                                          </t>
  </si>
  <si>
    <t>334.993,75</t>
  </si>
  <si>
    <t xml:space="preserve">GUINDAUTO HIDRAULICO, CAPACIDADE MAXIMA DE CARGA 30000 KG, MOMENTO MAXIMO DE CARGA 92,2 TM , ALCANCE MAXIMO HORIZONTAL  22,00 M, PARA MONTAGEM SOBRE CHASSI DE CAMINHAO PBT MINIMO 30000 KG (INCLUI MONTAGEM, NAO INCLUI CAMINHAO)                                                                                                                                                                                                                                                                        </t>
  </si>
  <si>
    <t>1.240.581,25</t>
  </si>
  <si>
    <t xml:space="preserve">GUINDAUTO HIDRAULICO, CAPACIDADE MAXIMA DE CARGA 3300 KG, MOMENTO MAXIMO DE CARGA 5,8 TM , ALCANCE MAXIMO HORIZONTAL  7,60 M, PARA MONTAGEM SOBRE CHASSI DE CAMINHAO PBT MINIMO 8000 KG (INCLUI MONTAGEM, NAO INCLUI CAMINHAO)                                                                                                                                                                                                                                                                            </t>
  </si>
  <si>
    <t>83.748,43</t>
  </si>
  <si>
    <t xml:space="preserve">GUINDAUTO HIDRAULICO, CAPACIDADE MAXIMA DE CARGA 6200 KG, MOMENTO MAXIMO DE CARGA 11,7 TM , ALCANCE MAXIMO HORIZONTAL  9,70 M, PARA MONTAGEM SOBRE CHASSI DE CAMINHAO PBT MINIMO 13000 KG (INCLUI MONTAGEM, NAO INCLUI CAMINHAO)                                                                                                                                                                                                                                                                          </t>
  </si>
  <si>
    <t>117.800,00</t>
  </si>
  <si>
    <t xml:space="preserve">GUINDAUTO HIDRAULICO, CAPACIDADE MAXIMA DE CARGA 8500 KG, MOMENTO MAXIMO DE CARGA 30,4 TM , ALCANCE MAXIMO HORIZONTAL  14,30 M, PARA MONTAGEM SOBRE CHASSI DE CAMINHAO PBT MINIMO 23000 KG (INCLUI MONTAGEM, NAO INCLUI CAMINHAO)                                                                                                                                                                                                                                                                         </t>
  </si>
  <si>
    <t>275.357,50</t>
  </si>
  <si>
    <t xml:space="preserve">HASTE ANCORA EM ACO GALVANIZADO, DIMENSOES 16 MM X 2000 MM                                                                                                                                                                                                                                                                                                                                                                                                                                                </t>
  </si>
  <si>
    <t>73,56</t>
  </si>
  <si>
    <t xml:space="preserve">HASTE DE ACO GALVANIZADO PARA FIXACAO DE CONCERTINA 2 "/3 M                                                                                                                                                                                                                                                                                                                                                                                                                                               </t>
  </si>
  <si>
    <t>29,39</t>
  </si>
  <si>
    <t xml:space="preserve">HASTE DE ATERRAMENTO EM ACO GALVANIZADO TIPO CANTONEIRA COM 2,00 M DE COMPRIMENTO, 25 X 25 MM E CHAPA DE 3/16"                                                                                                                                                                                                                                                                                                                                                                                            </t>
  </si>
  <si>
    <t>64,12</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</si>
  <si>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</si>
  <si>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</si>
  <si>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</si>
  <si>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</si>
  <si>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</si>
  <si>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</si>
  <si>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</si>
  <si>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4.619,55</t>
  </si>
  <si>
    <t xml:space="preserve">HIDRANTE DE COLUNA COMPLETO, EM FERRO FUNDIDO, DN = 75 MM, COM REGISTRO, CUNHA DE BORRACHA, CURVA DESSIMETRICA, EXTREMIDADE E TAMPAS (INCLUI KIT FIXACAO)                                                                                                                                                                                                                                                                                                                                                 </t>
  </si>
  <si>
    <t>4.184,27</t>
  </si>
  <si>
    <t xml:space="preserve">HIDRANTE SUBTERRANEO, EM FERRO FUNDIDO, COM CURVA CURTA E CAIXA, DN 75 MM                                                                                                                                                                                                                                                                                                                                                                                                                                 </t>
  </si>
  <si>
    <t>2.473,08</t>
  </si>
  <si>
    <t xml:space="preserve">HIDRANTE SUBTERRANEO, EM FERRO FUNDIDO, COM CURVA LONGA E CAIXA, DN 75 MM                                                                                                                                                                                                                                                                                                                                                                                                                                 </t>
  </si>
  <si>
    <t>2.604,63</t>
  </si>
  <si>
    <t xml:space="preserve">HIDROJATEADORA PARA DESOBSTRUCAO DE REDES E GALERIAS, TANQUE 7000 L, BOMBA TRIPLEX 120 KGF/CM2 128 L/MIN (INCLUI MONTAGEM, NAO INCLUI CAMINHAO)                                                                                                                                                                                                                                                                                                                                                           </t>
  </si>
  <si>
    <t>151.152,01</t>
  </si>
  <si>
    <t xml:space="preserve">HIDROJATEADORA PARA DESOBSTRUCAO DE REDES E GALERIAS, TANQUE 7000 L, BOMBA TRIPLEX 140 KGF/CM2 260 L/MIN ALIMENTADA POR MOTOR INDEPENDENTE A DIESEL POTENCIA 125 CV (INCLUI MONTAGEM, NAO INCLUI CAMINHAO)                                                                                                                                                                                                                                                                                                </t>
  </si>
  <si>
    <t>160.801,66</t>
  </si>
  <si>
    <t xml:space="preserve">HIDROMETRO MULTIJATO / MEDIDOR DE AGUA, DN 1 1/2", VAZAO MAXIMA DE 20 M3/H, PARA AGUA POTAVEL FRIA, RELOJOARIA PLANA, CLASSE B, HORIZONTAL (SEM CONEXOES)                                                                                                                                                                                                                                                                                                                                                 </t>
  </si>
  <si>
    <t>802,57</t>
  </si>
  <si>
    <t xml:space="preserve">HIDROMETRO MULTIJATO / MEDIDOR DE AGUA, DN 1", VAZAO MAXIMA DE 10 M3/H, PARA AGUA POTAVEL FRIA, RELOJOARIA PLANA, CLASSE B, HORIZONTAL (SEM CONEXOES)                                                                                                                                                                                                                                                                                                                                                     </t>
  </si>
  <si>
    <t>482,90</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</si>
  <si>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</si>
  <si>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</si>
  <si>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1.129,04</t>
  </si>
  <si>
    <t xml:space="preserve">HIDROMETRO UNIJATO / MEDIDOR DE AGUA, DN 1/2", VAZAO MAXIMA DE 1,5 M3/H, PARA AGUA POTAVEL FRIA, RELOJOARIA PLANA, CLASSE B, HORIZONTAL (SEM CONEXOES)                                                                                                                                                                                                                                                                                                                                                    </t>
  </si>
  <si>
    <t>92,50</t>
  </si>
  <si>
    <t xml:space="preserve">HIDROMETRO UNIJATO / MEDIDOR DE AGUA, DN 1/2", VAZAO MAXIMA DE 3 M3/H, PARA AGUA POTAVEL FRIA, RELOJOARIA PLANA, CLASSE B, HORIZONTAL (SEM CONEXOES)                                                                                                                                                                                                                                                                                                                                                      </t>
  </si>
  <si>
    <t>99,30</t>
  </si>
  <si>
    <t xml:space="preserve">HIDROMETRO UNIJATO / MEDIDOR DE AGUA, DN 3/4", VAZAO MAXIMA DE 5 M3/H, PARA AGUA POTAVEL FRIA, RELOJOARIA PLANA, CLASSE B, HORIZONTAL (SEM CONEXOES)0,                                                                                                                                                                                                                                                                                                                                                    </t>
  </si>
  <si>
    <t>122,42</t>
  </si>
  <si>
    <t xml:space="preserve">HIDROMETRO WOLTMANN, DN 2", VAZAO MAXIMA DE 50 M3/H, PARA AGUA POTAVEL FRIA, RELOJOARIA PLANA, TURBINA HORIZONTAL, EQUIPADO COM TELIMETRIA (SEM CONEXOES)                                                                                                                                                                                                                                                                                                                                                 </t>
  </si>
  <si>
    <t>1.822,79</t>
  </si>
  <si>
    <t xml:space="preserve">HIDROMETRO WOLTMANN, DN 3", VAZAO MAXIMA DE 80 M3/H, PARA AGUA POTAVEL FRIA, RELOJOARIA PLANA, TURBINA HORIZONTAL, EQUIPADO COM TELIMETRIA (SEM CONEXOES)                                                                                                                                                                                                                                                                                                                                                 </t>
  </si>
  <si>
    <t>2.380,51</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</si>
  <si>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</si>
  <si>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</si>
  <si>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</si>
  <si>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t>
  </si>
  <si>
    <t xml:space="preserve">IMPERMEABILIZADOR (MENSALISTA)                                                                                                                                                                                                                                                                                                                                                                                                                                                                            </t>
  </si>
  <si>
    <t>2.874,68</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</si>
  <si>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</si>
  <si>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</si>
  <si>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</si>
  <si>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</si>
  <si>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</si>
  <si>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3.099,46</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</si>
  <si>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</si>
  <si>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</si>
  <si>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</si>
  <si>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</si>
  <si>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</si>
  <si>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</si>
  <si>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</si>
  <si>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</si>
  <si>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29,43</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</si>
  <si>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</si>
  <si>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</si>
  <si>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</si>
  <si>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</si>
  <si>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</si>
  <si>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</si>
  <si>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</si>
  <si>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</si>
  <si>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</si>
  <si>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</si>
  <si>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</si>
  <si>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22,45</t>
  </si>
  <si>
    <t xml:space="preserve">INTERRUPTORES SIMPLES (2 MODULOS) + 1 INTERRUPTOR PARALELO 10A, 250V, CONJUNTO MONTADO PARA EMBUTIR 4" X 2" (PLACA + SUPORTE + MODULOS)                                                                                                                                                                                                                                                                                                                                                                   </t>
  </si>
  <si>
    <t>21,57</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</si>
  <si>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</si>
  <si>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</si>
  <si>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</si>
  <si>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1.335,00</t>
  </si>
  <si>
    <t xml:space="preserve">ISOLADOR DE PORCELANA SUSPENSO, DISCO TIPO GARFO OLHAL, DIAMETRO DE 152 MM, PARA TENSAO DE *15* KV                                                                                                                                                                                                                                                                                                                                                                                                        </t>
  </si>
  <si>
    <t>84,94</t>
  </si>
  <si>
    <t xml:space="preserve">ISOLADOR DE PORCELANA, TIPO BUCHA, PARA TENSAO DE *15* KV                                                                                                                                                                                                                                                                                                                                                                                                                                                 </t>
  </si>
  <si>
    <t xml:space="preserve">ISOLADOR DE PORCELANA, TIPO BUCHA, PARA TENSAO DE *35* KV                                                                                                                                                                                                                                                                                                                                                                                                                                                 </t>
  </si>
  <si>
    <t>763,41</t>
  </si>
  <si>
    <t xml:space="preserve">ISOLADOR DE PORCELANA, TIPO PINO MONOCORPO, PARA TENSAO DE *15* KV                                                                                                                                                                                                                                                                                                                                                                                                                                        </t>
  </si>
  <si>
    <t xml:space="preserve">ISOLADOR DE PORCELANA, TIPO PINO MONOCORPO, PARA TENSAO DE *35* KV                                                                                                                                                                                                                                                                                                                                                                                                                                        </t>
  </si>
  <si>
    <t>109,68</t>
  </si>
  <si>
    <t xml:space="preserve">ISOLADOR DE PORCELANA, TIPO ROLDANA, DIMENSOES DE *72* X *72* MM, PARA USO EM BAIXA TENSAO                                                                                                                                                                                                                                                                                                                                                                                                                </t>
  </si>
  <si>
    <t xml:space="preserve">JANELA BASCULANTE EM ALUMINIO, 80 X 60 CM (A X L), ACABAMENTO ACET OU BRILHANTE, BATENTE/REQUADRO DE 3 A 14 CM, COM VIDRO, SEM GUARNICAO/ALIZAR                                                                                                                                                                                                                                                                                                                                                           </t>
  </si>
  <si>
    <t xml:space="preserve">JANELA BASCULANTE EM MADEIRA PINUS/ EUCALIPTO/ TAUARI/ VIROLA OU EQUIVALENTE DA REGIAO, *60 X 60*, CAIXA DO BATENTE/ MARCO E = *10* CM, 2 BASCULAS PARA VIDRO, COM FERRAGENS (SEM VIDRO, SEM GUARNICAO/ALIZAR E SEM ACABAMENTO)                                                                                                                                                                                                                                                                           </t>
  </si>
  <si>
    <t>214,54</t>
  </si>
  <si>
    <t xml:space="preserve">JANELA BASCULANTE EM MADEIRA PINUS/ EUCALIPTO/ TAUARI/ VIROLA OU EQUIVALENTE DA REGIAO, CAIXA DO BATENTE/ MARCO *10* CM, *2* FOLHAS BASCULANTES PARA VIDRO, COM FERRAGENS (SEM VIDRO, SEM GUARNICAO/ALIZAR E SEM ACABAMENTO)                                                                                                                                                                                                                                                                              </t>
  </si>
  <si>
    <t>595,95</t>
  </si>
  <si>
    <t xml:space="preserve">JANELA BASCULANTE, ACO, COM BATENTE/REQUADRO, 60 X 60 CM (SEM VIDROS)                                                                                                                                                                                                                                                                                                                                                                                                                                     </t>
  </si>
  <si>
    <t>204,90</t>
  </si>
  <si>
    <t xml:space="preserve">JANELA DE ABRIR EM MADEIRA IMBUIA/CEDRO ARANA/CEDRO ROSA OU EQUIVALENTE DA REGIAO, CAIXA DO BATENTE/MARCO *10* CM, 2 FOLHAS DE ABRIR TIPO VENEZIANA E 2 FOLHAS DE ABRIR PARA VIDRO, COM GUARNICAO/ALIZAR, COM FERRAGENS, (SEM VIDRO E SEM ACABAMENTO)                                                                                                                                                                                                                                                     </t>
  </si>
  <si>
    <t>884,00</t>
  </si>
  <si>
    <t xml:space="preserve">JANELA DE ABRIR EM MADEIRA PINUS/EUCALIPTO/ TAUARI/ VIROLA OU EQUIVALENTE DA REGIAO, CAIXA DO BATENTE/MARCO *10* CM, 2 FOLHAS DE ABRIR TIPO VENEZIANA E 2 FOLHAS GUILHOTINA PARA VIDRO, COM FERRAGENS (SEM VIDRO,SEM GUARNICAO/ALIZAR E SEM ACABAMENTO)                                                                                                                                                                                                                                                   </t>
  </si>
  <si>
    <t>505,07</t>
  </si>
  <si>
    <t xml:space="preserve">JANELA DE CORRER EM ALUMINIO, VENEZIANA, 120 X 120 CM (A X L), 3 FLS (2 VENEZIANAS E 1 VIDRO), SEM BANDEIRA, ACABAMENTO ACET OU BRILHANTE, BATENTE/REQUADRO DE 6 A 14 CM, COM VIDRO, SEM GUARNICAO/ALIZAR                                                                                                                                                                                                                                                                                                 </t>
  </si>
  <si>
    <t xml:space="preserve">JANELA DE CORRER EM ALUMINIO, VENEZIANA, 120 X 150 CM (A X L), 6 FLS (4 VENEZIANAS E 2 VIDROS), SEM BANDEIRA, ACABAMENTO ACET OU BRILHANTE, BATENTE/REQUADRO DE 6 A 14 CM, COM VIDRO, SEM GUARNICAO/ALIZAR                                                                                                                                                                                                                                                                                                </t>
  </si>
  <si>
    <t xml:space="preserve">JANELA DE CORRER EM ALUMINIO, 100 X 120 CM (A X L), 2 FLS,  SEM BANDEIRA,  ACABAMENTO ACET OU BRILHANTE, BATENTE/REQUADRO DE 6 A 14 CM, COM VIDRO, SEM GUARNICAO                                                                                                                                                                                                                                                                                                                                          </t>
  </si>
  <si>
    <t xml:space="preserve">JANELA DE CORRER EM ALUMINIO, 100 X 150 CM (A X L), 2 FLS,  SEM BANDEIRA,  ACABAMENTO ACET OU BRILHANTE, BATENTE/REQUADRO DE 6 A 14 CM, COM VIDRO, SEM GUARNICAO/ALIZAR                                                                                                                                                                                                                                                                                                                                   </t>
  </si>
  <si>
    <t xml:space="preserve">JANELA DE CORRER EM ALUMINIO, 100 X 150 CM (A X L), 4 FLS, SEM BANDEIRA, ACABAMENTO ACET OU BRILHANTE, BATENTE/REQUADRO DE 6 A 14 CM, COM VIDRO, SEM GUARNICAO/ALIZAR                                                                                                                                                                                                                                                                                                                                     </t>
  </si>
  <si>
    <t xml:space="preserve">JANELA DE CORRER EM ALUMINIO, 100 X 200 CM, 4 FLS,  BANDEIRA COM BASCULA,  ACABAMENTO ACET OU BRILHANTE, BATENTE/REQUADRO DE 6 A 14 CM, COM VIDRO, SEM GUARNICAO/ALIZAR                                                                                                                                                                                                                                                                                                                                   </t>
  </si>
  <si>
    <t xml:space="preserve">JANELA DE CORRER EM ALUMINIO, 120 X 150 CM (A X L), 4 FLS, BANDEIRA COM BASCULA,  ACABAMENTO ACET OU BRILHANTE, BATENTE/REQUADRO DE 6 A 14 CM, COM VIDRO,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</si>
  <si>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</si>
  <si>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843,19</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</si>
  <si>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</si>
  <si>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1.068,64</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</si>
  <si>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</si>
  <si>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657,03</t>
  </si>
  <si>
    <t xml:space="preserve">JANELA EM MADEIRA CEDRINHO/ ANGELIM COMERCIAL/ CURUPIXA/ CUMARU OU EQUIVALENTE DA REGIAO, CAIXA DO BATENTE/MARCO *10* CM, 2 FOLHAS DE ABRIR TIPO VENEZIANA E 2 FOLHAS GUILHOTINA PARA VIDRO, COM GUARNICAO/ALIZAR, COM FERRAGENS (SEM VIDRO E SEM ACABAMENTO)                                                                                                                                                                                                                                             </t>
  </si>
  <si>
    <t>662,06</t>
  </si>
  <si>
    <t xml:space="preserve">JANELA FIXA EM ALUMINIO, 60  X 80 CM (A X L), BATENTE/REQUADRO DE 3 A 14 CM, COM VIDRO, SEM GUARNICAO/ALIZAR                                                                                                                                                                                                                                                                                                                                                                                              </t>
  </si>
  <si>
    <t xml:space="preserve">JANELA MAXIM AR EM ALUMINIO, 80 X 60 CM (A X L), BATENTE/REQUADRO DE 4 A 14 CM, COM VIDRO, SEM GUARNICAO/ALIZAR                                                                                                                                                                                                                                                                                                                                                                                           </t>
  </si>
  <si>
    <t xml:space="preserve">JANELA MAXIM AR EM MADEIRA CEDRINHO/ ANGELIM COMERCIAL/ CURUPIXA/ CUMARU OU EQUIVALENTE DA REGIAO, CAIXA DO BATENTE/MARCO *10* CM, 1 FOLHA  PARA VIDRO, COM GUARNICAO/ALIZAR, COM FERRAGENS, (SEM VIDRO E SEM ACABAMENTO)                                                                                                                                                                                                                                                                                 </t>
  </si>
  <si>
    <t>933,66</t>
  </si>
  <si>
    <t xml:space="preserve">JANELA MAXIMO AR, ACO, BATENTE / REQUADRO DE 6 A 14 CM, PINT ANTICORROSIVA, SEM VIDRO, COM GRADE, 1 FL, 60  X 80 CM (A X L)                                                                                                                                                                                                                                                                                                                                                                               </t>
  </si>
  <si>
    <t>446,30</t>
  </si>
  <si>
    <t xml:space="preserve">JARDINEIRO                                                                                                                                                                                                                                                                                                                                                                                                                                                                                                </t>
  </si>
  <si>
    <t xml:space="preserve">JARDINEIRO (MENSALISTA)                                                                                                                                                                                                                                                                                                                                                                                                                                                                                   </t>
  </si>
  <si>
    <t>2.674,97</t>
  </si>
  <si>
    <t xml:space="preserve">JOELHO COM VISITA, PVC SERIE R, 90 GRAUS, 100 X 75 MM, PARA ESGOTO OU AGUAS PLUVIAIS PREDIAIS                                                                                                                                                                                                                                                                                                                                                                                                             </t>
  </si>
  <si>
    <t>77,21</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</si>
  <si>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</si>
  <si>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</si>
  <si>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</si>
  <si>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</si>
  <si>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</si>
  <si>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</si>
  <si>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68,23</t>
  </si>
  <si>
    <t xml:space="preserve">JOELHO CPVC, SOLDAVEL, 45 GRAUS, 73 MM, PARA AGUA QUENTE                                                                                                                                                                                                                                                                                                                                                                                                                                                  </t>
  </si>
  <si>
    <t>182,28</t>
  </si>
  <si>
    <t xml:space="preserve">JOELHO CPVC, SOLDAVEL, 45 GRAUS, 89 MM, PARA AGUA QUENTE                                                                                                                                                                                                                                                                                                                                                                                                                                                  </t>
  </si>
  <si>
    <t>212,64</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</si>
  <si>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</si>
  <si>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</si>
  <si>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</si>
  <si>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</si>
  <si>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</si>
  <si>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</si>
  <si>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67,00</t>
  </si>
  <si>
    <t xml:space="preserve">JOELHO CPVC, SOLDAVEL, 90 GRAUS, 73 MM, PARA AGUA QUENTE                                                                                                                                                                                                                                                                                                                                                                                                                                                  </t>
  </si>
  <si>
    <t>177,76</t>
  </si>
  <si>
    <t xml:space="preserve">JOELHO CPVC, SOLDAVEL, 90 GRAUS, 89 MM, PARA AGUA QUENTE                                                                                                                                                                                                                                                                                                                                                                                                                                                  </t>
  </si>
  <si>
    <t>206,55</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</si>
  <si>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</si>
  <si>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</si>
  <si>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</si>
  <si>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</si>
  <si>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</si>
  <si>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</si>
  <si>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</si>
  <si>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</si>
  <si>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</si>
  <si>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</si>
  <si>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</si>
  <si>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</si>
  <si>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179,81</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</si>
  <si>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</si>
  <si>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</si>
  <si>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</si>
  <si>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</si>
  <si>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</si>
  <si>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</si>
  <si>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 xml:space="preserve">JOELHO PPR, 90 GRAUS, SOLDAVEL, DN 75 MM, PARA AGUA QUENTE PREDIAL                                                                                                                                                                                                                                                                                                                                                                                                                                        </t>
  </si>
  <si>
    <t>78,66</t>
  </si>
  <si>
    <t xml:space="preserve">JOELHO PPR, 90 GRAUS, SOLDAVEL, DN 90 MM, PARA AGUA QUENTE PREDIAL                                                                                                                                                                                                                                                                                                                                                                                                                                        </t>
  </si>
  <si>
    <t>119,90</t>
  </si>
  <si>
    <t xml:space="preserve">JOELHO PVC COM VISITA, 90 GRAUS, DN 100 X 50 MM, SERIE NORMAL, PARA ESGOTO PREDIAL                                                                                                                                                                                                                                                                                                                                                                                                                        </t>
  </si>
  <si>
    <t xml:space="preserve">JOELHO PVC LEVE, 45 GRAUS, DN 150 MM, PARA ESGOTO PREDIAL                                                                                                                                                                                                                                                                                                                                                                                                                                                 </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</si>
  <si>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</si>
  <si>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</si>
  <si>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</si>
  <si>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</si>
  <si>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</si>
  <si>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COM BOLSA E ANEL, 90 GRAUS, DN 40 X *38* MM, SERIE NORMAL, PARA ESGOTO PREDIAL                                                                                                                                                                                                                                                                                                                                                                                                                </t>
  </si>
  <si>
    <t xml:space="preserve">JOELHO PVC, ROSCAVEL, 45 GRAUS, 1/2", PARA AGUA FRIA PREDIAL                                                                                                                                                                                                                                                                                                                                                                                                                                              </t>
  </si>
  <si>
    <t xml:space="preserve">JOELHO PVC, ROSCAVEL, 45 GRAUS, 1", PARA AGUA FRIA PREDIAL                                                                                                                                                                                                                                                                                                                                                                                                                                                </t>
  </si>
  <si>
    <t xml:space="preserve">JOELHO PVC, ROSCAVEL, 45 GRAUS, 3/4", PARA AGUA FRIA PREDIAL                                                                                                                                                                                                                                                                                                                                                                                                                                              </t>
  </si>
  <si>
    <t xml:space="preserve">JOELHO PVC, ROSCAVEL, 90 GRAUS, 1/2", PARA AGUA FRIA PREDIAL                                                                                                                                                                                                                                                                                                                                                                                                                                              </t>
  </si>
  <si>
    <t xml:space="preserve">JOELHO PVC, ROSCAVEL, 90 GRAUS, 1", PARA AGUA FRIA PREDIAL                                                                                                                                                                                                                                                                                                                                                                                                                                                </t>
  </si>
  <si>
    <t xml:space="preserve">JOELHO PVC, ROSCAVEL, 90 GRAUS, 3/4", PARA AGUA FRIA PREDIAL                                                                                                                                                                                                                                                                                                                                                                                                                                              </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</si>
  <si>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</si>
  <si>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</si>
  <si>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</si>
  <si>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</si>
  <si>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</si>
  <si>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</si>
  <si>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</si>
  <si>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</si>
  <si>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83,16</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</si>
  <si>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</si>
  <si>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</si>
  <si>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</si>
  <si>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</si>
  <si>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</si>
  <si>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</si>
  <si>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</si>
  <si>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</si>
  <si>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PARA AGUA FRIA PREDIAL                                                                                                                                                                                                                                                                                                                                                                                                                                            </t>
  </si>
  <si>
    <t>327,73</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</si>
  <si>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</si>
  <si>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</si>
  <si>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</si>
  <si>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</si>
  <si>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</si>
  <si>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</si>
  <si>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</si>
  <si>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155,36</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</si>
  <si>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</si>
  <si>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</si>
  <si>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</si>
  <si>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</si>
  <si>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7,43</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</si>
  <si>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</si>
  <si>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</si>
  <si>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</si>
  <si>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</si>
  <si>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50,60</t>
  </si>
  <si>
    <t xml:space="preserve">JOELHO ROSCA FEMEA MOVEL, METALICO, PARA CONEXAO COM ANEL DESLIZANTE EM TUBO PEX, DN 16 MM X 1/2"                                                                                                                                                                                                                                                                                                                                                                                                         </t>
  </si>
  <si>
    <t xml:space="preserve">JOELHO ROSCA FEMEA MOVEL, METALICO, PARA CONEXAO COM ANEL DESLIZANTE EM TUBO PEX, DN 20 MM X 1/2"                                                                                                                                                                                                                                                                                                                                                                                                         </t>
  </si>
  <si>
    <t>30,51</t>
  </si>
  <si>
    <t xml:space="preserve">JOELHO ROSCA FEMEA MOVEL, METALICO, PARA CONEXAO COM ANEL DESLIZANTE EM TUBO PEX, DN 20 MM X 3/4"                                                                                                                                                                                                                                                                                                                                                                                                         </t>
  </si>
  <si>
    <t>36,04</t>
  </si>
  <si>
    <t xml:space="preserve">JOELHO ROSCA FEMEA MOVEL, METALICO, PARA CONEXAO COM ANEL DESLIZANTE EM TUBO PEX, DN 25 MM X 3/4"                                                                                                                                                                                                                                                                                                                                                                                                         </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</si>
  <si>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</si>
  <si>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</si>
  <si>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</si>
  <si>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28,81</t>
  </si>
  <si>
    <t xml:space="preserve">JOELHO 45 GRAUS, PPR, SOLDAVEL, F/ F, DN 75 MM, PARA AQUA QUENTE E FRIA PREDIAL                                                                                                                                                                                                                                                                                                                                                                                                                           </t>
  </si>
  <si>
    <t>75,93</t>
  </si>
  <si>
    <t xml:space="preserve">JOELHO 45 GRAUS, PPR, SOLDAVEL, F/ F, DN 90 MM, PARA AQUA QUENTE E FRIA PREDIAL                                                                                                                                                                                                                                                                                                                                                                                                                           </t>
  </si>
  <si>
    <t>153,41</t>
  </si>
  <si>
    <t xml:space="preserve">JOELHO 90 GRAUS, METALICO, PARA CONEXAO COM ANEL DESLIZANTE EM TUBO PEX, DN 16 MM                                                                                                                                                                                                                                                                                                                                                                                                                         </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</si>
  <si>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</si>
  <si>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</si>
  <si>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</si>
  <si>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49,27</t>
  </si>
  <si>
    <t xml:space="preserve">JOELHO 90 GRAUS, PLASTICO, PARA CONEXAO COM CRIMPAGEM EM TUBO PEX, DN 16 MM                                                                                                                                                                                                                                                                                                                                                                                                                               </t>
  </si>
  <si>
    <t xml:space="preserve">JOELHO 90 GRAUS, PLASTICO, PARA CONEXAO COM CRIMPAGEM EM TUBO PEX, DN 20 MM                                                                                                                                                                                                                                                                                                                                                                                                                               </t>
  </si>
  <si>
    <t>23,24</t>
  </si>
  <si>
    <t xml:space="preserve">JOELHO 90 GRAUS, PLASTICO, PARA CONEXAO COM CRIMPAGEM EM TUBO PEX, DN 25 MM                                                                                                                                                                                                                                                                                                                                                                                                                               </t>
  </si>
  <si>
    <t xml:space="preserve">JOELHO 90 GRAUS, PLASTICO, PARA CONEXAO COM CRIMPAGEM EM TUBO PEX, DN 32 MM                                                                                                                                                                                                                                                                                                                                                                                                                               </t>
  </si>
  <si>
    <t>51,35</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</si>
  <si>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</si>
  <si>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</si>
  <si>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</si>
  <si>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 xml:space="preserve">JOELHO 90 GRAUS, ROSCA FEMEA TERMINAL, METALICO, PARA CONEXAO COM ANEL DESLIZANTE EM TUBO PEX, DN 25 MM X 3/4"                                                                                                                                                                                                                                                                                                                                                                                            </t>
  </si>
  <si>
    <t>26,85</t>
  </si>
  <si>
    <t xml:space="preserve">JOELHO 90 GRAUS, ROSCA FEMEA TERMINAL, PLASTICO, PARA CONEXAO COM CRIMPAGEM EM TUBO PEX, DN 16 MM X 1/2"                                                                                                                                                                                                                                                                                                                                                                                                  </t>
  </si>
  <si>
    <t>20,69</t>
  </si>
  <si>
    <t xml:space="preserve">JOELHO 90 GRAUS, ROSCA FEMEA TERMINAL, PLASTICO, PARA CONEXAO COM CRIMPAGEM EM TUBO PEX, DN 16 MM X 3/4"                                                                                                                                                                                                                                                                                                                                                                                                  </t>
  </si>
  <si>
    <t xml:space="preserve">JOELHO 90 GRAUS, ROSCA FEMEA TERMINAL, PLASTICO, PARA CONEXAO COM CRIMPAGEM EM TUBO PEX, DN 20 MM X 1/2"                                                                                                                                                                                                                                                                                                                                                                                                  </t>
  </si>
  <si>
    <t>27,08</t>
  </si>
  <si>
    <t xml:space="preserve">JOELHO 90 GRAUS, ROSCA FEMEA TERMINAL, PLASTICO, PARA CONEXAO COM CRIMPAGEM EM TUBO PEX, DN 20 MM X 3/4"                                                                                                                                                                                                                                                                                                                                                                                                  </t>
  </si>
  <si>
    <t>33,88</t>
  </si>
  <si>
    <t xml:space="preserve">JOELHO 90 GRAUS, ROSCA FEMEA TERMINAL, PLASTICO, PARA CONEXAO COM CRIMPAGEM EM TUBO PEX, DN 25 MM X 1/2"                                                                                                                                                                                                                                                                                                                                                                                                  </t>
  </si>
  <si>
    <t xml:space="preserve">JOELHO 90 GRAUS, ROSCA FEMEA TERMINAL, PLASTICO, PARA CONEXAO COM CRIMPAGEM EM TUBO PEX, DN 25 MM X 1"                                                                                                                                                                                                                                                                                                                                                                                                    </t>
  </si>
  <si>
    <t>52,77</t>
  </si>
  <si>
    <t xml:space="preserve">JOELHO 90 GRAUS, ROSCA FEMEA TERMINAL, PLASTICO, PARA CONEXAO COM CRIMPAGEM EM TUBO PEX, DN 25 MM X 3/4"                                                                                                                                                                                                                                                                                                                                                                                                  </t>
  </si>
  <si>
    <t xml:space="preserve">JOELHO 90 GRAUS, ROSCA FEMEA TERMINAL, PLASTICO, PARA CONEXAO COM CRIMPAGEM EM TUBO PEX, DN 32 MM X 1"                                                                                                                                                                                                                                                                                                                                                                                                    </t>
  </si>
  <si>
    <t>66,29</t>
  </si>
  <si>
    <t xml:space="preserve">JOELHO 90 GRAUS, ROSCA MACHO TERMINAL, METALICO, PARA CONEXAO COM ANEL DESLIZANTE EM TUBO PEX, DN 16 MM X 1/2"                                                                                                                                                                                                                                                                                                                                                                                            </t>
  </si>
  <si>
    <t xml:space="preserve">JOELHO 90 GRAUS, ROSCA MACHO TERMINAL, METALICO, PARA CONEXAO COM ANEL DESLIZANTE EM TUBO PEX, DN 20 MM X 1/2"                                                                                                                                                                                                                                                                                                                                                                                            </t>
  </si>
  <si>
    <t xml:space="preserve">JOELHO 90 GRAUS, ROSCA MACHO TERMINAL, METALICO, PARA CONEXAO COM ANEL DESLIZANTE EM TUBO PEX, DN 20 MM X 3/4"                                                                                                                                                                                                                                                                                                                                                                                            </t>
  </si>
  <si>
    <t xml:space="preserve">JOELHO 90 GRAUS, ROSCA MACHO TERMINAL, METALICO, PARA CONEXAO COM ANEL DESLIZANTE EM TUBO PEX, DN 25 MM X 3/4"                                                                                                                                                                                                                                                                                                                                                                                            </t>
  </si>
  <si>
    <t xml:space="preserve">JOELHO 90 GRAUS, ROSCA MACHO TERMINAL, PLASTICO, PARA CONEXAO COM CRIMPAGEM EM TUBO PEX, DN 25 MM X 1/2"                                                                                                                                                                                                                                                                                                                                                                                                  </t>
  </si>
  <si>
    <t>28,55</t>
  </si>
  <si>
    <t xml:space="preserve">JOELHO 90 GRAUS, ROSCA MACHO TERMINAL, PLASTICO, PARA CONEXAO COM CRIMPAGEM EM TUBO PEX, DN 25 MM X 1"                                                                                                                                                                                                                                                                                                                                                                                                    </t>
  </si>
  <si>
    <t>34,80</t>
  </si>
  <si>
    <t xml:space="preserve">JOELHO 90 GRAUS, ROSCA MACHO TERMINAL, PLASTICO, PARA CONEXAO COM CRIMPAGEM EM TUBO PEX, DN 32 MM X 1"                                                                                                                                                                                                                                                                                                                                                                                                    </t>
  </si>
  <si>
    <t>51,74</t>
  </si>
  <si>
    <t xml:space="preserve">JOELHO, PVC COM ROSCA E BUCHA LATAO, 90 GRAUS,  3/4", PARA AGUA FRIA PREDIAL                                                                                                                                                                                                                                                                                                                                                                                                                              </t>
  </si>
  <si>
    <t xml:space="preserve">JOELHO, PVC SERIE R, 45 GRAUS, DN 100 MM, PARA ESGOTO OU AGUAS PLUVIAIS PREDIAIS                                                                                                                                                                                                                                                                                                                                                                                                                          </t>
  </si>
  <si>
    <t xml:space="preserve">JOELHO, PVC SERIE R, 45 GRAUS, DN 150 MM, PARA ESGOTO OU AGUAS PLUVIAIS PREDIAIS                                                                                                                                                                                                                                                                                                                                                                                                                          </t>
  </si>
  <si>
    <t>113,45</t>
  </si>
  <si>
    <t xml:space="preserve">JOELHO, PVC SERIE R, 45 GRAUS, DN 40 MM, PARA ESGOTO OU AGUAS PLUVIAIS PREDIAIS                                                                                                                                                                                                                                                                                                                                                                                                                           </t>
  </si>
  <si>
    <t xml:space="preserve">JOELHO, PVC SERIE R, 45 GRAUS, DN 50 MM, PARA ESGOTO OU AGUAS PLUVIAIS PREDIAIS                                                                                                                                                                                                                                                                                                                                                                                                                           </t>
  </si>
  <si>
    <t xml:space="preserve">JOELHO, PVC SERIE R, 45 GRAUS, DN 75 MM, PARA ESGOTO OU AGUAS PLUVIAIS PREDIAIS                                                                                                                                                                                                                                                                                                                                                                                                                           </t>
  </si>
  <si>
    <t xml:space="preserve">JOELHO, PVC SERIE R, 90 GRAUS, DN 100 MM, PARA ESGOTO OU AGUAS PLUVIAIS PREDIAIS                                                                                                                                                                                                                                                                                                                                                                                                                          </t>
  </si>
  <si>
    <t>43,99</t>
  </si>
  <si>
    <t xml:space="preserve">JOELHO, PVC SERIE R, 90 GRAUS, DN 150 MM, PARA ESGOTO OU AGUAS PLUVIAIS PREDIAIS                                                                                                                                                                                                                                                                                                                                                                                                                          </t>
  </si>
  <si>
    <t>146,15</t>
  </si>
  <si>
    <t xml:space="preserve">JOELHO, PVC SERIE R, 90 GRAUS, DN 40 MM, PARA ESGOTO OU AGUAS PLUVIAIS PREDIAIS                                                                                                                                                                                                                                                                                                                                                                                                                           </t>
  </si>
  <si>
    <t xml:space="preserve">JOELHO, PVC SERIE R, 90 GRAUS, DN 50 MM, PARA ESGOTO OU AGUAS PLUVIAIS PREDIAIS                                                                                                                                                                                                                                                                                                                                                                                                                           </t>
  </si>
  <si>
    <t xml:space="preserve">JOELHO, PVC SERIE R, 90 GRAUS, DN 75 MM, PARA ESGOTO OU AGUAS PLUVIAIS PREDIAIS                                                                                                                                                                                                                                                                                                                                                                                                                           </t>
  </si>
  <si>
    <t xml:space="preserve">JOELHO, PVC SOLDAVEL, 45 GRAUS, 110 MM, PARA AGUA FRIA PREDIAL                                                                                                                                                                                                                                                                                                                                                                                                                                            </t>
  </si>
  <si>
    <t>299,71</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</si>
  <si>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</si>
  <si>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</si>
  <si>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</si>
  <si>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</si>
  <si>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 xml:space="preserve">JOELHO, PVC SOLDAVEL, 45 GRAUS, 50 MM, PARA AGUA FRIA PREDIAL                                                                                                                                                                                                                                                                                                                                                                                                                                             </t>
  </si>
  <si>
    <t xml:space="preserve">JOELHO, PVC SOLDAVEL, 45 GRAUS, 60 MM, PARA AGUA FRIA PREDIAL                                                                                                                                                                                                                                                                                                                                                                                                                                             </t>
  </si>
  <si>
    <t>41,03</t>
  </si>
  <si>
    <t xml:space="preserve">JOELHO, PVC SOLDAVEL, 45 GRAUS, 75 MM, PARA AGUA FRIA PREDIAL                                                                                                                                                                                                                                                                                                                                                                                                                                             </t>
  </si>
  <si>
    <t>94,27</t>
  </si>
  <si>
    <t xml:space="preserve">JOELHO, PVC SOLDAVEL, 45 GRAUS, 85 MM, PARA AGUA FRIA PREDIAL                                                                                                                                                                                                                                                                                                                                                                                                                                             </t>
  </si>
  <si>
    <t>111,84</t>
  </si>
  <si>
    <t xml:space="preserve">JOELHO, PVC SOLDAVEL, 90 GRAUS, 75 MM, PARA AGUA FRIA PREDIAL                                                                                                                                                                                                                                                                                                                                                                                                                                             </t>
  </si>
  <si>
    <t xml:space="preserve">JOELHO, ROSCA FEMEA, COM BASE FIXA, METALICO, PARA CONEXAO COM ANEL DESLIZANTE EM TUBO PEX, DN 16 MM X 1/2"                                                                                                                                                                                                                                                                                                                                                                                               </t>
  </si>
  <si>
    <t xml:space="preserve">JOELHO, ROSCA FEMEA, COM BASE FIXA, METALICO, PARA CONEXAO COM ANEL DESLIZANTE EM TUBO PEX, DN 20 MM X 1/2"                                                                                                                                                                                                                                                                                                                                                                                               </t>
  </si>
  <si>
    <t xml:space="preserve">JOELHO, ROSCA FEMEA, COM BASE FIXA, METALICO, PARA CONEXAO COM ANEL DESLIZANTE EM TUBO PEX, DN 25 MM X 3/4"                                                                                                                                                                                                                                                                                                                                                                                               </t>
  </si>
  <si>
    <t xml:space="preserve">JOELHO, ROSCA FEMEA, COM BASE FIXA, PLASTICO, PARA CONEXAO COM CRIMPAGEM EM TUBO PEX, DN 25 MM X 1/2"                                                                                                                                                                                                                                                                                                                                                                                                     </t>
  </si>
  <si>
    <t>37,95</t>
  </si>
  <si>
    <t xml:space="preserve">JOELHO, ROSCA FEMEA, COM BASE FIXA, PLASTICO, PARA CONEXAO POR CRIMPAGEM EM TUBO PEX, DN 16 MM X 3/4"                                                                                                                                                                                                                                                                                                                                                                                                     </t>
  </si>
  <si>
    <t xml:space="preserve">JOELHO, ROSCA FEMEA, COM BASE FIXA, PLASTICO, PARA CONEXAO POR CRIMPAGEM EM TUBO PEX, DN 20 MM X 3/4"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</si>
  <si>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</si>
  <si>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</si>
  <si>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49,36</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</si>
  <si>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</si>
  <si>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</si>
  <si>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</si>
  <si>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</si>
  <si>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83,62</t>
  </si>
  <si>
    <t xml:space="preserve">JUNCAO DUPLA, PVC SERIE R, DN 100 X 100 X 100 MM, PARA ESGOTO OU AGUAS PLUVIAIS PREDIAIS                                                                                                                                                                                                                                                                                                                                                                                                                  </t>
  </si>
  <si>
    <t xml:space="preserve">JUNCAO DUPLA, PVC SOLDAVEL, DN 100 X 100 X 100 MM , SERIE NORMAL PARA ESGOTO PREDIAL                                                                                                                                                                                                                                                                                                                                                                                                                      </t>
  </si>
  <si>
    <t>55,70</t>
  </si>
  <si>
    <t xml:space="preserve">JUNCAO DUPLA, PVC SOLDAVEL, DN 75 X 75 X 75 MM , SERIE NORMAL PARA ESGOTO PREDIAL                                                                                                                                                                                                                                                                                                                                                                                                                         </t>
  </si>
  <si>
    <t xml:space="preserve">JUNCAO INVERTIDA, PVC SOLDAVEL, 75 X 75 MM, SERIE NORMAL PARA ESGOTO PREDIAL                                                                                                                                                                                                                                                                                                                                                                                                                              </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</si>
  <si>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</si>
  <si>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</si>
  <si>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</si>
  <si>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</si>
  <si>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</si>
  <si>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188,70</t>
  </si>
  <si>
    <t xml:space="preserve">JUNCAO SIMPLES, PVC SERIE R, DN 100 X 100 MM, PARA ESGOTO OU AGUAS PLUVIAIS PREDIAIS                                                                                                                                                                                                                                                                                                                                                                                                                      </t>
  </si>
  <si>
    <t>82,89</t>
  </si>
  <si>
    <t xml:space="preserve">JUNCAO SIMPLES, PVC SERIE R, DN 100 X 75 MM, PARA ESGOTO OU AGUAS PLUVIAIS PREDIAIS                                                                                                                                                                                                                                                                                                                                                                                                                       </t>
  </si>
  <si>
    <t xml:space="preserve">JUNCAO SIMPLES, PVC SERIE R, DN 150 X 100 MM, PARA ESGOTO OU AGUAS PLUVIAIS PREDIAIS                                                                                                                                                                                                                                                                                                                                                                                                                      </t>
  </si>
  <si>
    <t>219,68</t>
  </si>
  <si>
    <t xml:space="preserve">JUNCAO SIMPLES, PVC SERIE R, DN 150 X 150 MM, PARA ESGOTO OU AGUAS PLUVIAIS PREDIAIS                                                                                                                                                                                                                                                                                                                                                                                                                      </t>
  </si>
  <si>
    <t>247,72</t>
  </si>
  <si>
    <t xml:space="preserve">JUNCAO SIMPLES, PVC SERIE R, DN 40 X 40 MM, PARA ESGOTO OU AGUAS PLUVIAIS PREDIAIS                                                                                                                                                                                                                                                                                                                                                                                                                        </t>
  </si>
  <si>
    <t xml:space="preserve">JUNCAO SIMPLES, PVC SERIE R, DN 50 X 50 MM, PARA ESGOTO OU AGUAS PLUVIAIS PREDIAIS                                                                                                                                                                                                                                                                                                                                                                                                                        </t>
  </si>
  <si>
    <t xml:space="preserve">JUNCAO SIMPLES, PVC SERIE R, DN 75 X 75 MM, PARA ESGOTO OU AGUAS PLUVIAIS PREDIAIS                                                                                                                                                                                                                                                                                                                                                                                                                        </t>
  </si>
  <si>
    <t>52,97</t>
  </si>
  <si>
    <t xml:space="preserve">JUNCAO SIMPLES, PVC, DN 100 X 50 MM, SERIE NORMAL PARA ESGOTO PREDIAL                                                                                                                                                                                                                                                                                                                                                                                                                                     </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</si>
  <si>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</si>
  <si>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</si>
  <si>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</si>
  <si>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</si>
  <si>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SIMPLES, PVC, 45 GRAUS, DN 100 X 100 MM, SERIE NORMAL PARA ESGOTO PREDIAL                                                                                                                                                                                                                                                                                                                                                                                                                          </t>
  </si>
  <si>
    <t xml:space="preserve">JUNCAO SIMPLES, PVC, 45 GRAUS, DN 40 X 40 MM, SERIE NORMAL PARA ESGOTO PREDIAL                                                                                                                                                                                                                                                                                                                                                                                                                            </t>
  </si>
  <si>
    <t xml:space="preserve">JUNCAO 2 GARRAS PARA FITA PERFURADA                                                                                                                                                                                                                                                                                                                                                                                                                                                                       </t>
  </si>
  <si>
    <t xml:space="preserve">JUNCAO, PVC, 45 GRAUS, JE, BBB, DN 100 MM, PARA REDE COLETORA DE ESGOTO (NBR 10569)                                                                                                                                                                                                                                                                                                                                                                                                                       </t>
  </si>
  <si>
    <t xml:space="preserve">JUNCAO, PVC, 45 GRAUS, JE, BBB, DN 150 MM, PARA REDE COLETORA DE ESGOTO (NBR 10569)                                                                                                                                                                                                                                                                                                                                                                                                                       </t>
  </si>
  <si>
    <t>268,87</t>
  </si>
  <si>
    <t xml:space="preserve">JUNCAO, PVC, 45 GRAUS, JE, BBB, DN 150 MM, PARA TUBO CORRUGADO E/OU LISO, REDE COLETORA DE ESGOTO (NBR 10569)                                                                                                                                                                                                                                                                                                                                                                                             </t>
  </si>
  <si>
    <t>752,27</t>
  </si>
  <si>
    <t xml:space="preserve">JUNCAO, PVC, 45 GRAUS, JE, BBB, DN 200 MM, PARA TUBO CORRUGADO E/OU LISO, REDE COLETORA DE ESGOTO (NBR 10569)                                                                                                                                                                                                                                                                                                                                                                                             </t>
  </si>
  <si>
    <t>1.132,94</t>
  </si>
  <si>
    <t xml:space="preserve">JUNCAO, PVC, 45 GRAUS, JE, BBB, DN 250 MM, PARA TUBO CORRUGADO E/OU LISO, REDE COLETORA DE ESGOTO (NBR 10569)                                                                                                                                                                                                                                                                                                                                                                                             </t>
  </si>
  <si>
    <t>1.578,15</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</si>
  <si>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</si>
  <si>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</si>
  <si>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</si>
  <si>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</si>
  <si>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</si>
  <si>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</si>
  <si>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</si>
  <si>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</si>
  <si>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</si>
  <si>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92,84</t>
  </si>
  <si>
    <t xml:space="preserve">JUNTA DILATACAO ELASTICA PARA CONCRETO (FUGENBAND) O-35/10, ATE 100 MCA                                                                                                                                                                                                                                                                                                                                                                                                                                   </t>
  </si>
  <si>
    <t>349,41</t>
  </si>
  <si>
    <t xml:space="preserve">JUNTA DILATACAO ELASTICA PARA CONCRETO (FUGENBAND) O-35/6, ATE 100 MCA                                                                                                                                                                                                                                                                                                                                                                                                                                    </t>
  </si>
  <si>
    <t>289,07</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</si>
  <si>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</si>
  <si>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</si>
  <si>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</si>
  <si>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</si>
  <si>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277,48</t>
  </si>
  <si>
    <t xml:space="preserve">KIT CAVALETE, PVC, COM REGISTRO, PARA HIDROMETRO, BITOLAS 1/2" OU 3/4" - COMPLETO                                                                                                                                                                                                                                                                                                                                                                                                                         </t>
  </si>
  <si>
    <t>111,28</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</si>
  <si>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</si>
  <si>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</si>
  <si>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159,08</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</si>
  <si>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</si>
  <si>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271,39</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</si>
  <si>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</si>
  <si>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233,54</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</si>
  <si>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</si>
  <si>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320,26</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</si>
  <si>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</si>
  <si>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319,19</t>
  </si>
  <si>
    <t xml:space="preserve">KIT DE ACESSORIOS PARA BANHEIRO EM METAL CROMADO, 5 PECAS                                                                                                                                                                                                                                                                                                                                                                                                                                                 </t>
  </si>
  <si>
    <t>82,17</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</si>
  <si>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</si>
  <si>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</si>
  <si>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</si>
  <si>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459,73</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</si>
  <si>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</si>
  <si>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375,20</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</si>
  <si>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</si>
  <si>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</si>
  <si>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381,35</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</si>
  <si>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</si>
  <si>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</si>
  <si>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387,81</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</si>
  <si>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</si>
  <si>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577,89</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</si>
  <si>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</si>
  <si>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414,97</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</si>
  <si>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</si>
  <si>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467,62</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</si>
  <si>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</si>
  <si>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514,38</t>
  </si>
  <si>
    <t xml:space="preserve">KIT PORTA PRONTA DE MADEIRA, FOLHA MEDIA (NBR 15930) DE 800 X 2100 MM, DE 35 MM A 40 MM DE ESPESSURA, NUCLEO SEMI-SOLIDO (SARRAFEADO), ESTRUTURA USINADA PARA FECHADURA, CAPA LISA EM HDF, ACABAMENTO MELAMINICO BRANCO (INCLUI MARCO, ALIZARES E DOBRADICAS)                                                                                                                                                                                                                                             </t>
  </si>
  <si>
    <t>595,51</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</si>
  <si>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</si>
  <si>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537,91</t>
  </si>
  <si>
    <t xml:space="preserve">KIT PORTA PRONTA DE MADEIRA, FOLHA MEDIA (NBR 15930) DE 900 X 2100 MM, DE 35 MM A 40 MM DE ESPESSURA, NUCLEO SEMI-SOLIDO (SARRAFEADO), ESTRUTURA USINADA PARA FECHADURA, CAPA LISA EM HDF, ACABAMENTO MELAMINICO BRANCO (INCLUI MARCO, ALIZARES E DOBRADICAS)                                                                                                                                                                                                                                             </t>
  </si>
  <si>
    <t>638,74</t>
  </si>
  <si>
    <t xml:space="preserve">KIT PORTA PRONTA DE MADEIRA, FOLHA PESADA (NBR 15930) DE 800 X 2100 MM, DE 40 MM  A 45 MM DE ESPESSURA, NUCLEO SOLIDO, CAPA LISA EM HDF, ACABAMENTO MELAMINICO BRANCO (INCLUI MARCO, ALIZARES, DOBRADICAS E FECHADURA EXTERNA)                                                                                                                                                                                                                                                                            </t>
  </si>
  <si>
    <t>696,92</t>
  </si>
  <si>
    <t xml:space="preserve">KIT PORTA PRONTA DE MADEIRA, FOLHA PESADA (NBR 15930) DE 800 X 2100 MM, DE 40 MM A 45 MM DE ESPESSURA , NUCLEO SOLIDO, ESTRUTURA USINADA PARA FECHADURA, CAPA LISA EM HDF, ACABAMENTO EM LAMINADO NATURAL COM VERNIZ (INCLUI MARCO, ALIZARES E DOBRADICAS)                                                                                                                                                                                                                                                </t>
  </si>
  <si>
    <t>859,54</t>
  </si>
  <si>
    <t xml:space="preserve">KIT PORTA PRONTA DE MADEIRA, FOLHA PESADA (NBR 15930) DE 800 X 2100 MM, DE 40 MM A 45 MM DE ESPESSURA, COM MARCO EM ACO, NUCLEO SOLIDO, CAPA LISA EM HDF, ACABAMENTO MELAMINICO BRANCO (INCLUI MARCO, ALIZARES, DOBRADICAS E FECHADURA)                                                                                                                                                                                                                                                                   </t>
  </si>
  <si>
    <t>677,50</t>
  </si>
  <si>
    <t xml:space="preserve">KIT PORTA PRONTA DE MADEIRA, FOLHA PESADA (NBR 15930) DE 900 X 2100 MM, DE 40 MM  A 45 MM DE ESPESSURA, NUCLEO SOLIDO, CAPA LISA EM HDF, ACABAMENTO MELAMINICO BRANCO (INCLUI MARCO, ALIZARES, DOBRADICAS E FECHADURA EXTERNA)                                                                                                                                                                                                                                                                            </t>
  </si>
  <si>
    <t>715,80</t>
  </si>
  <si>
    <t xml:space="preserve">KIT PORTA PRONTA DE MADEIRA, FOLHA PESADA (NBR 15930) DE 900 X 2100 MM, DE 40 MM A 45 MM DE ESPESSURA , NUCLEO SOLIDO, ESTRUTURA USINADA PARA FECHADURA, CAPA LISA EM HDF, ACABAMENTO EM LAMINADO NATURAL COM VERNIZ (INCLUI MARCO, ALIZARES E DOBRADICAS)                                                                                                                                                                                                                                                </t>
  </si>
  <si>
    <t>871,74</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</si>
  <si>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</si>
  <si>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</si>
  <si>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</si>
  <si>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</si>
  <si>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</si>
  <si>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</si>
  <si>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</si>
  <si>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</si>
  <si>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48,68</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</si>
  <si>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</si>
  <si>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</si>
  <si>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</si>
  <si>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53,39</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</si>
  <si>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</si>
  <si>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</si>
  <si>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58,82</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</si>
  <si>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</si>
  <si>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</si>
  <si>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</si>
  <si>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387,35</t>
  </si>
  <si>
    <t xml:space="preserve">LAJE PRE-MOLDADA DE TRANSICAO EXCENTRICA EM CONCRETO ARMADO, DN 1500 MM, FURO CIRCULAR DN 530 MM, ESPESSURA 15 CM                                                                                                                                                                                                                                                                                                                                                                                         </t>
  </si>
  <si>
    <t>660,22</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</si>
  <si>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</si>
  <si>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</si>
  <si>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82,21</t>
  </si>
  <si>
    <t xml:space="preserve">LAMBRI EM ALUMINIO, DE APROXIMADAMENTE 0,6 KG/M, COM APROXIMADAMENTE 168,0 MM DE LARGURA, 6,0 MM DE ALTURA E 6,0 M DE EXTENSAO                                                                                                                                                                                                                                                                                                                                                                            </t>
  </si>
  <si>
    <t xml:space="preserve">LAMPADA DE LUZ MISTA 160 W, BASE E27 (220 V)                                                                                                                                                                                                                                                                                                                                                                                                                                                              </t>
  </si>
  <si>
    <t xml:space="preserve">LAMPADA DE LUZ MISTA 250 W, BASE E27 (220 V)                                                                                                                                                                                                                                                                                                                                                                                                                                                              </t>
  </si>
  <si>
    <t xml:space="preserve">LAMPADA DE LUZ MISTA 500 W, BASE E40 (220 V)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</si>
  <si>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</si>
  <si>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</si>
  <si>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</si>
  <si>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</si>
  <si>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</si>
  <si>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</si>
  <si>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</si>
  <si>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</si>
  <si>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</si>
  <si>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</si>
  <si>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</si>
  <si>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</si>
  <si>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</si>
  <si>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</si>
  <si>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</si>
  <si>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</si>
  <si>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</si>
  <si>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</si>
  <si>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</si>
  <si>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</si>
  <si>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</si>
  <si>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</si>
  <si>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</si>
  <si>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</si>
  <si>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1.825,00</t>
  </si>
  <si>
    <t xml:space="preserve">LAVATORIO / CUBA DE EMBUTIR, OVAL, DE LOUCA BRANCA, SEM LADRAO, DIMENSOES *50 X 35* CM (L X C)                                                                                                                                                                                                                                                                                                                                                                                                            </t>
  </si>
  <si>
    <t>71,85</t>
  </si>
  <si>
    <t xml:space="preserve">LAVATORIO / CUBA DE EMBUTIR, OVAL, DE LOUCA COLORIDA, SEM LADRAO, DIMENSOES *50 X 35* CM (L X C)                                                                                                                                                                                                                                                                                                                                                                                                          </t>
  </si>
  <si>
    <t xml:space="preserve">LAVATORIO / CUBA DE SOBREPOR, OVAL PEQUENA, DE LOUCA BRANCA, SEM LADRAO, DIMENSOES *44 X 31* CM (L X C)                                                                                                                                                                                                                                                                                                                                                                                                   </t>
  </si>
  <si>
    <t>127,09</t>
  </si>
  <si>
    <t xml:space="preserve">LAVATORIO / CUBA DE SOBREPOR, RETANGULAR, DE LOUCA BRANCA, COM LADRAO, DIMENSOES *52 X 45* CM (L X C)                                                                                                                                                                                                                                                                                                                                                                                                     </t>
  </si>
  <si>
    <t>355,66</t>
  </si>
  <si>
    <t xml:space="preserve">LAVATORIO / CUBA DE SOBREPOR, RETANGULAR, DE LOUCA COLORIDA, COM LADRAO, DIMENSOES *52 X 45* CM (L X C)                                                                                                                                                                                                                                                                                                                                                                                                   </t>
  </si>
  <si>
    <t>366,44</t>
  </si>
  <si>
    <t xml:space="preserve">LAVATORIO DE CANTO DE LOUCA BRANCA, SUSPENSO (SEM COLUNA), DIMENSOES *40 X 30* CM (L X C)                                                                                                                                                                                                                                                                                                                                                                                                                 </t>
  </si>
  <si>
    <t>114,33</t>
  </si>
  <si>
    <t xml:space="preserve">LAVATORIO DE LOUCA BRANCA, COM COLUNA, DIMENSOES *44 X 35* CM (L X C)                                                                                                                                                                                                                                                                                                                                                                                                                                     </t>
  </si>
  <si>
    <t>121,72</t>
  </si>
  <si>
    <t xml:space="preserve">LAVATORIO DE LOUCA BRANCA, COM COLUNA, DIMENSOES *54 X 44* CM (L X C)                                                                                                                                                                                                                                                                                                                                                                                                                                     </t>
  </si>
  <si>
    <t>136,30</t>
  </si>
  <si>
    <t xml:space="preserve">LAVATORIO DE LOUCA BRANCA, SUSPENSO (SEM COLUNA), DIMENSOES *40 X 30* CM                                                                                                                                                                                                                                                                                                                                                                                                                                  </t>
  </si>
  <si>
    <t>69,14</t>
  </si>
  <si>
    <t xml:space="preserve">LAVATORIO DE LOUCA COLORIDA, COM COLUNA, DIMENSOES *54 X 44* CM (L X C)                                                                                                                                                                                                                                                                                                                                                                                                                                   </t>
  </si>
  <si>
    <t>236,73</t>
  </si>
  <si>
    <t xml:space="preserve">LAVATORIO DE LOUCA COLORIDA, SUSPENSO (SEM COLUNA), DIMENSOES *40 X 30* CM (L X C)                                                                                                                                                                                                                                                                                                                                                                                                                        </t>
  </si>
  <si>
    <t xml:space="preserve">LEITURISTA OU CADASTRISTA DE REDES DE AGUA E ESGOTO                                                                                                                                                                                                                                                                                                                                                                                                                                                       </t>
  </si>
  <si>
    <t xml:space="preserve">LEITURISTA OU CADASTRISTA DE REDES DE AGUA E ESGOTO (MENSALISTA)                                                                                                                                                                                                                                                                                                                                                                                                                                          </t>
  </si>
  <si>
    <t>2.112,06</t>
  </si>
  <si>
    <t xml:space="preserve">LETRA ACO INOX (AISI 304), CHAPA NUM. 22, RECORTADO, H= 20 CM (SEM RELEVO)                                                                                                                                                                                                                                                                                                                                                                                                                                </t>
  </si>
  <si>
    <t>89,41</t>
  </si>
  <si>
    <t xml:space="preserve">LEVANTADOR DE JANELA GUILHOTINA, EM LATAO CROMADO                                                                                                                                                                                                                                                                                                                                                                                                                                                         </t>
  </si>
  <si>
    <t xml:space="preserve">LIMPADORA A SUCCAO, TANQUE 12000 L, BASCULAMENTO HIDRAULICO, BOMBA 12 M3/MIN 95% VACUO (INCLUI MONTAGEM, NAO INCLUI CAMINHAO)                                                                                                                                                                                                                                                                                                                                                                             </t>
  </si>
  <si>
    <t>130.000,00</t>
  </si>
  <si>
    <t xml:space="preserve">LIMPADORA DE SUCCAO TANQUE 7000 L, BOMBA 12 M3/MIN 95% VACUO (INCLUI MONTAGEM, NAO INCLUI CAMINHAO)                                                                                                                                                                                                                                                                                                                                                                                                       </t>
  </si>
  <si>
    <t>110.391,91</t>
  </si>
  <si>
    <t xml:space="preserve">LIMPADORA DE SUCCAO, TANQUE 11000 L, BOMBA 340 M3/MIN (INCLUI MONTAGEM, NAO INCLUI CAMINHAO)                                                                                                                                                                                                                                                                                                                                                                                                              </t>
  </si>
  <si>
    <t>184.809,97</t>
  </si>
  <si>
    <t xml:space="preserve">LIMPADORA DE SUCCAO, TANQUE 5500 L, BOMBA 60M3/MIN, VACUO 500 MBAR (INCLUI MONTAGEM, NAO INCLUI CAMINHAO)                                                                                                                                                                                                                                                                                                                                                                                                 </t>
  </si>
  <si>
    <t>313.652,01</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</si>
  <si>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</si>
  <si>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</si>
  <si>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</si>
  <si>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</si>
  <si>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</si>
  <si>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4.887,36</t>
  </si>
  <si>
    <t xml:space="preserve">LIXADEIRA ELETRICA ANGULAR, PARA DISCO DE 7 " (180 MM), POTENCIA DE 2.200 W, *5.000* RPM, 220 V                                                                                                                                                                                                                                                                                                                                                                                                           </t>
  </si>
  <si>
    <t>808,30</t>
  </si>
  <si>
    <t xml:space="preserve">LIXEIRA DUPLA, COM CAPACIDADE VOLUMETRICA DE 60L*, FABRICADA EM TUBO DE ACO CARBONO, CESTOS EM CHAPA DE ACO E PINTURA NO PROCESSO ELETROSTATICO - PARA ACADEMIA AO AR LIVRE / ACADEMIA DA TERCEIRA IDADE - ATI                                                                                                                                                                                                                                                                                            </t>
  </si>
  <si>
    <t>946,93</t>
  </si>
  <si>
    <t xml:space="preserve">LOCACAO DE ANDAIME METALICO TIPO FACHADEIRO, LARGURA DE 1,20 M, ALTURA POR PECA DE 2,0 M, INCLUINDO SAPATAS E ITENS NECESSARIOS A INSTALACAO                                                                                                                                                                                                                                                                                                                                                              </t>
  </si>
  <si>
    <t xml:space="preserve">LOCACAO DE ANDAIME METALICO TUBULAR DE ENCAIXE, TIPO DE TORRE, COM LARGURA DE 1 ATE 1,5 M E ALTURA DE *1,00* M (INCLUSO SAPATAS FIXAS OU RODIZIOS)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</si>
  <si>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</si>
  <si>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</si>
  <si>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</si>
  <si>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</si>
  <si>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</si>
  <si>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</si>
  <si>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</si>
  <si>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</si>
  <si>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</si>
  <si>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</si>
  <si>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</si>
  <si>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585,00</t>
  </si>
  <si>
    <t xml:space="preserve">LOCACAO DE CONTAINER 2,30  X  6,00 M, ALT. 2,50 M, PARA ESCRITORIO, SEM DIVISORIAS INTERNAS E SEM SANITARIO                                                                                                                                                                                                                                                                                                                                                                                               </t>
  </si>
  <si>
    <t>457,03</t>
  </si>
  <si>
    <t xml:space="preserve">LOCACAO DE CONTAINER 2,30 X 4,30 M, ALT. 2,50 M, P/ SANITARIO, C/ 5 BACIAS, 1 LAVATORIO E 4 MICTORIOS                                                                                                                                                                                                                                                                                                                                                                                                     </t>
  </si>
  <si>
    <t>731,25</t>
  </si>
  <si>
    <t xml:space="preserve">LOCACAO DE CONTAINER 2,30 X 4,30 M, ALT. 2,50 M, PARA SANITARIO, COM 3 BACIAS, 4 CHUVEIROS, 1 LAVATORIO E 1 MICTORIO                                                                                                                                                                                                                                                                                                                                                                                      </t>
  </si>
  <si>
    <t>664,21</t>
  </si>
  <si>
    <t xml:space="preserve">LOCACAO DE CONTAINER 2,30 X 6,00 M, ALT. 2,50 M,  PARA SANITARIO,  COM 4 BACIAS, 8 CHUVEIROS,1 LAVATORIO E 1 MICTORIO                                                                                                                                                                                                                                                                                                                                                                                     </t>
  </si>
  <si>
    <t xml:space="preserve">LOCACAO DE CRUZETA PARA ESCORA METALICA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</si>
  <si>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</si>
  <si>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</si>
  <si>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</si>
  <si>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</si>
  <si>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</si>
  <si>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</si>
  <si>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</si>
  <si>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</si>
  <si>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</si>
  <si>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</si>
  <si>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</si>
  <si>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</si>
  <si>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697,69</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</si>
  <si>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</si>
  <si>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</si>
  <si>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</si>
  <si>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LUMINARIA ABERTA P/ ILUMINACAO PUBLICA, TIPO X-57 PETERCO OU EQUIV                                                                                                                                                                                                                                                                                                                                                                                                                                        </t>
  </si>
  <si>
    <t>79,68</t>
  </si>
  <si>
    <t xml:space="preserve">LUMINARIA ARANDELA TIPO MEIA-LUA COM VIDRO FOSCO *30 X 15* CM, PARA 1 LAMPADA, BASE E27, POTENCIA MAXIMA 40/60 W (NAO INCLUI LAMPADA)                                                                                                                                                                                                                                                                                                                                                                     </t>
  </si>
  <si>
    <t>62,22</t>
  </si>
  <si>
    <t xml:space="preserve">LUMINARIA DE EMBUTIR EM CHAPA DE ACO PARA 2 LAMPADAS FLUORESCENTES DE 14 W COM REFLETOR E ALETAS EM ALUMINIO, COMPLETA (INCLUI REATOR E LAMPADAS)                                                                                                                                                                                                                                                                                                                                                         </t>
  </si>
  <si>
    <t>251,82</t>
  </si>
  <si>
    <t xml:space="preserve">LUMINARIA DE EMBUTIR EM CHAPA DE ACO PARA 4 LAMPADAS FLUORESCENTES DE 14 W *60 X 60 CM* ALETADA (NAO INCLUI REATOR E LAMPADAS)                                                                                                                                                                                                                                                                                                                                                                            </t>
  </si>
  <si>
    <t>267,26</t>
  </si>
  <si>
    <t xml:space="preserve">LUMINARIA DE EMERGENCIA 30 LEDS, POTENCIA 2 W, BATERIA DE LITIO, AUTONOMIA DE 6 HORAS                                                                                                                                                                                                                                                                                                                                                                                                                     </t>
  </si>
  <si>
    <t xml:space="preserve">LUMINARIA DE LED PARA ILUMINACAO PUBLICA, DE 138 W ATE 180 W, INVOLUCRO EM ALUMINIO OU ACO INOX                                                                                                                                                                                                                                                                                                                                                                                                           </t>
  </si>
  <si>
    <t>771,74</t>
  </si>
  <si>
    <t xml:space="preserve">LUMINARIA DE LED PARA ILUMINACAO PUBLICA, DE 181 W ATE 239 W, INVOLUCRO EM ALUMINIO OU ACO INOX                                                                                                                                                                                                                                                                                                                                                                                                           </t>
  </si>
  <si>
    <t>896,43</t>
  </si>
  <si>
    <t xml:space="preserve">LUMINARIA DE LED PARA ILUMINACAO PUBLICA, DE 240 W ATE 350 W, INVOLUCRO EM ALUMINIO OU ACO INOX                                                                                                                                                                                                                                                                                                                                                                                                           </t>
  </si>
  <si>
    <t>1.485,07</t>
  </si>
  <si>
    <t xml:space="preserve">LUMINARIA DE LED PARA ILUMINACAO PUBLICA, DE 33 W ATE 50 W, INVOLUCRO EM ALUMINIO OU ACO INOX                                                                                                                                                                                                                                                                                                                                                                                                             </t>
  </si>
  <si>
    <t>231,92</t>
  </si>
  <si>
    <t xml:space="preserve">LUMINARIA DE LED PARA ILUMINACAO PUBLICA, DE 51 W ATE 67 W, INVOLUCRO EM ALUMINIO OU ACO INOX                                                                                                                                                                                                                                                                                                                                                                                                             </t>
  </si>
  <si>
    <t>427,97</t>
  </si>
  <si>
    <t xml:space="preserve">LUMINARIA DE LED PARA ILUMINACAO PUBLICA, DE 68 W ATE 97 W, INVOLUCRO EM ALUMINIO OU ACO INOX                                                                                                                                                                                                                                                                                                                                                                                                             </t>
  </si>
  <si>
    <t>473,74</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</si>
  <si>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</si>
  <si>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</si>
  <si>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</si>
  <si>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63,80</t>
  </si>
  <si>
    <t xml:space="preserve">LUMINARIA DE SOBREPOR EM CHAPA DE ACO PARA 1 LAMPADA FLUORESCENTE DE *18* W, ALETADA, COMPLETA (LAMPADA E REATOR INCLUSOS)                                                                                                                                                                                                                                                                                                                                                                                </t>
  </si>
  <si>
    <t>66,49</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</si>
  <si>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</si>
  <si>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</si>
  <si>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98,10</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</si>
  <si>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</si>
  <si>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</si>
  <si>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</si>
  <si>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29,79</t>
  </si>
  <si>
    <t xml:space="preserve">LUMINARIA DE SOBREPOR EM CHAPA DE ACO PARA 2 LAMPADAS FLUORESCENTES DE *36* W, ALETADA, COMPLETA (LAMPADAS E REATOR INCLUSOS)                                                                                                                                                                                                                                                                                                                                                                             </t>
  </si>
  <si>
    <t>130,32</t>
  </si>
  <si>
    <t xml:space="preserve">LUMINARIA DE SOBREPOR EM CHAPA DE ACO PARA 2 LAMPADAS FLUORESCENTES DE *36* W, PERFIL COMERCIAL (NAO INCLUI REATOR E LAMPADAS)                                                                                                                                                                                                                                                                                                                                                                            </t>
  </si>
  <si>
    <t>39,01</t>
  </si>
  <si>
    <t xml:space="preserve">LUMINARIA DE TETO PLAFON/PLAFONIER EM PLASTICO COM BASE E27, POTENCIA MAXIMA 60 W (NAO INCLUI LAMPADA)                                                                                                                                                                                                                                                                                                                                                                                                    </t>
  </si>
  <si>
    <t xml:space="preserve">LUMINARIA DUPLA P/SINALIZACAO, TIPO WETZEL AS-2/110 OU EQUIV                                                                                                                                                                                                                                                                                                                                                                                                                                              </t>
  </si>
  <si>
    <t>348,92</t>
  </si>
  <si>
    <t xml:space="preserve">LUMINARIA HERMETICA IP-65 PARA 2 DUAS LAMPADAS DE 14/16/18/20 W (NAO INCLUI REATOR E LAMPADAS)                                                                                                                                                                                                                                                                                                                                                                                                            </t>
  </si>
  <si>
    <t xml:space="preserve">LUMINARIA HERMETICA IP-65 PARA 2 DUAS LAMPADAS DE 28/32/36/40 W (NAO INCLUI REATOR E LAMPADAS)                                                                                                                                                                                                                                                                                                                                                                                                            </t>
  </si>
  <si>
    <t>203,48</t>
  </si>
  <si>
    <t xml:space="preserve">LUMINARIA LED PLAFON REDONDO DE SOBREPOR BIVOLT 12/13 W,  D = *17* CM                                                                                                                                                                                                                                                                                                                                                                                                                                     </t>
  </si>
  <si>
    <t xml:space="preserve">LUMINARIA LED REFLETOR RETANGULAR BIVOLT, LUZ BRANCA, 10 W                                                                                                                                                                                                                                                                                                                                                                                                                                                </t>
  </si>
  <si>
    <t xml:space="preserve">LUMINARIA LED REFLETOR RETANGULAR BIVOLT, LUZ BRANCA, 30 W                                                                                                                                                                                                                                                                                                                                                                                                                                                </t>
  </si>
  <si>
    <t>47,03</t>
  </si>
  <si>
    <t xml:space="preserve">LUMINARIA LED REFLETOR RETANGULAR BIVOLT, LUZ BRANCA, 50 W                                                                                                                                                                                                                                                                                                                                                                                                                                                </t>
  </si>
  <si>
    <t>52,80</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</si>
  <si>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</si>
  <si>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</si>
  <si>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</si>
  <si>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200,20</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</si>
  <si>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</si>
  <si>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64,67</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</si>
  <si>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</si>
  <si>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</si>
  <si>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72,65</t>
  </si>
  <si>
    <t xml:space="preserve">LUMINARIA TIPO TARTARUGA A PROVA DE TEMPO, GASES, VAPOR E PO, EM ALUMINIO, COM GRADE, BASE E27, POTENCIA MAXIMA 100 W - REF Y 25/1 (NAO INCLUI LAMPADA)                                                                                                                                                                                                                                                                                                                                                   </t>
  </si>
  <si>
    <t>151,35</t>
  </si>
  <si>
    <t xml:space="preserve">LUMINARIA TIPO TARTARUGA PARA AREA EXTERNA EM ALUMINIO, COM GRADE, PARA 1 LAMPADA, BASE E27, POTENCIA MAXIMA 40/60 W (NAO INCLUI LAMPADA)                                                                                                                                                                                                                                                                                                                                                                 </t>
  </si>
  <si>
    <t>77,02</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</si>
  <si>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</si>
  <si>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</si>
  <si>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</si>
  <si>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</si>
  <si>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</si>
  <si>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16,93</t>
  </si>
  <si>
    <t xml:space="preserve">LUVA CPVC, SOLDAVEL, 54 MM, PARA AGUA QUENTE PREDIAL                                                                                                                                                                                                                                                                                                                                                                                                                                                      </t>
  </si>
  <si>
    <t xml:space="preserve">LUVA CPVC, SOLDAVEL, 73 MM, PARA AGUA QUENTE PREDIAL                                                                                                                                                                                                                                                                                                                                                                                                                                                      </t>
  </si>
  <si>
    <t>147,40</t>
  </si>
  <si>
    <t xml:space="preserve">LUVA CPVC, SOLDAVEL, 89 MM, PARA AGUA QUENTE PREDIAL                                                                                                                                                                                                                                                                                                                                                                                                                                                      </t>
  </si>
  <si>
    <t>165,65</t>
  </si>
  <si>
    <t xml:space="preserve">LUVA DE BORRACHA ISOLANTE PARA ALTA TENSAO, RESISTENTE A OZONIO, TENSAO DE ENSAIO 2,5 KV (PAR)                                                                                                                                                                                                                                                                                                                                                                                                            </t>
  </si>
  <si>
    <t>332,51</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</si>
  <si>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</si>
  <si>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</si>
  <si>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</si>
  <si>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</si>
  <si>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</si>
  <si>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</si>
  <si>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</si>
  <si>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</si>
  <si>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</si>
  <si>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</si>
  <si>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</si>
  <si>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130,29</t>
  </si>
  <si>
    <t xml:space="preserve">LUVA DE CORRER DEFOFO, PVC, JE, DN 200 MM                                                                                                                                                                                                                                                                                                                                                                                                                                                                 </t>
  </si>
  <si>
    <t>232,41</t>
  </si>
  <si>
    <t xml:space="preserve">LUVA DE CORRER DEFOFO, PVC, JE, DN 250 MM                                                                                                                                                                                                                                                                                                                                                                                                                                                                 </t>
  </si>
  <si>
    <t>423,32</t>
  </si>
  <si>
    <t xml:space="preserve">LUVA DE CORRER DEFOFO, PVC, JE, DN 300 MM                                                                                                                                                                                                                                                                                                                                                                                                                                                                 </t>
  </si>
  <si>
    <t>581,01</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</si>
  <si>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</si>
  <si>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</si>
  <si>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</si>
  <si>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</si>
  <si>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</si>
  <si>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</si>
  <si>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50 MM, PARA AGUA FRIA PREDIAL                                                                                                                                                                                                                                                                                                                                                                                                                                     </t>
  </si>
  <si>
    <t xml:space="preserve">LUVA DE CORRER PARA TUBO SOLDAVEL, PVC, 60 MM, PARA AGUA FRIA PREDIAL                                                                                                                                                                                                                                                                                                                                                                                                                                     </t>
  </si>
  <si>
    <t>62,16</t>
  </si>
  <si>
    <t xml:space="preserve">LUVA DE CORRER PVC, JE, DN 100 MM, PARA REDE COLETORA DE ESGOTO (NBR 10569)                                                                                                                                                                                                                                                                                                                                                                                                                               </t>
  </si>
  <si>
    <t xml:space="preserve">LUVA DE CORRER PVC, JE, DN 150 MM, PARA REDE COLETORA DE ESGOTO (NBR 10569)                                                                                                                                                                                                                                                                                                                                                                                                                               </t>
  </si>
  <si>
    <t xml:space="preserve">LUVA DE CORRER PVC, JE, DN 200 MM, PARA REDE COLETORA DE ESGOTO (NBR 10569)                                                                                                                                                                                                                                                                                                                                                                                                                               </t>
  </si>
  <si>
    <t>190,89</t>
  </si>
  <si>
    <t xml:space="preserve">LUVA DE CORRER PVC, JE, DN 250 MM, PARA REDE COLETORA DE ESGOTO (NBR 10569)                                                                                                                                                                                                                                                                                                                                                                                                                               </t>
  </si>
  <si>
    <t>312,11</t>
  </si>
  <si>
    <t xml:space="preserve">LUVA DE CORRER PVC, JE, DN 300 MM, PARA REDE COLETORA DE ESGOTO (NBR 10569)                                                                                                                                                                                                                                                                                                                                                                                                                               </t>
  </si>
  <si>
    <t>521,74</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</si>
  <si>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</si>
  <si>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</si>
  <si>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</si>
  <si>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</si>
  <si>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</si>
  <si>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34,73</t>
  </si>
  <si>
    <t xml:space="preserve">LUVA DE CORRER, PVC PBA, JE, DN 100 / DE 110 MM, PARA REDE AGUA (NBR 10351)                                                                                                                                                                                                                                                                                                                                                                                                                               </t>
  </si>
  <si>
    <t>58,58</t>
  </si>
  <si>
    <t xml:space="preserve">LUVA DE CORRER, PVC PBA, JE, DN 50 / DE 60 MM, PARA REDE AGUA (NBR 10351)                                                                                                                                                                                                                                                                                                                                                                                                                                 </t>
  </si>
  <si>
    <t xml:space="preserve">LUVA DE CORRER, PVC PBA, JE, DN 75 / DE 85 MM, PARA REDE AGUA (NBR 10351)                                                                                                                                                                                                                                                                                                                                                                                                                                 </t>
  </si>
  <si>
    <t xml:space="preserve">LUVA DE CORRER, PVC SERIE R, 100 MM, PARA ESGOTO OU AGUAS PLUVIAIS PREDIAIS                                                                                                                                                                                                                                                                                                                                                                                                                               </t>
  </si>
  <si>
    <t xml:space="preserve">LUVA DE CORRER, PVC SERIE R, 150 MM, PARA ESGOTO OU AGUAS PLUVIAIS PREDIAIS                                                                                                                                                                                                                                                                                                                                                                                                                               </t>
  </si>
  <si>
    <t>117,79</t>
  </si>
  <si>
    <t xml:space="preserve">LUVA DE CORRER, PVC SERIE R, 75 MM, PARA ESGOTO OU AGUAS PLUVIAIS PREDIAIS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</si>
  <si>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</si>
  <si>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</si>
  <si>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</si>
  <si>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</si>
  <si>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</si>
  <si>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</si>
  <si>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</si>
  <si>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</si>
  <si>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</si>
  <si>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</si>
  <si>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</si>
  <si>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</si>
  <si>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62,12</t>
  </si>
  <si>
    <t xml:space="preserve">LUVA DE FERRO GALVANIZADO, COM ROSCA BSP, DE 4"                                                                                                                                                                                                                                                                                                                                                                                                                                                           </t>
  </si>
  <si>
    <t>97,96</t>
  </si>
  <si>
    <t xml:space="preserve">LUVA DE FERRO GALVANIZADO, COM ROSCA BSP, DE 5"                                                                                                                                                                                                                                                                                                                                                                                                                                                           </t>
  </si>
  <si>
    <t>178,46</t>
  </si>
  <si>
    <t xml:space="preserve">LUVA DE FERRO GALVANIZADO, COM ROSCA BSP, DE 6"                                                                                                                                                                                                                                                                                                                                                                                                                                                           </t>
  </si>
  <si>
    <t>294,35</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</si>
  <si>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</si>
  <si>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</si>
  <si>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</si>
  <si>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</si>
  <si>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22,28</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</si>
  <si>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</si>
  <si>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</si>
  <si>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</si>
  <si>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8,66</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</si>
  <si>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</si>
  <si>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</si>
  <si>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</si>
  <si>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</si>
  <si>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</si>
  <si>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</si>
  <si>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</si>
  <si>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</si>
  <si>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</si>
  <si>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</si>
  <si>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43,96</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</si>
  <si>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</si>
  <si>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</si>
  <si>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</si>
  <si>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</si>
  <si>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</si>
  <si>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6,15</t>
  </si>
  <si>
    <t xml:space="preserve">LUVA DE REDUCAO DE FERRO GALVANIZADO, COM ROSCA BSP, DE 3" X 1 1/2"                                                                                                                                                                                                                                                                                                                                                                                                                                       </t>
  </si>
  <si>
    <t>66,99</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</si>
  <si>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</si>
  <si>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</si>
  <si>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</si>
  <si>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</si>
  <si>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</si>
  <si>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</si>
  <si>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</si>
  <si>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51,84</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</si>
  <si>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</si>
  <si>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</si>
  <si>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</si>
  <si>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164,49</t>
  </si>
  <si>
    <t xml:space="preserve">LUVA DE REDUCAO EM ACO CARBONO, COM ENCAIXE PARA SOLDA DN SW, PRESSAO 3.000 LBS, DN 2" X 1 1/2"                                                                                                                                                                                                                                                                                                                                                                                                           </t>
  </si>
  <si>
    <t xml:space="preserve">LUVA DE REDUCAO EM ACO CARBONO, COM ENCAIXE PARA SOLDA DN SW, PRESSAO 3.000 LBS, DN 3" X 2 1/2"                                                                                                                                                                                                                                                                                                                                                                                                           </t>
  </si>
  <si>
    <t>222,44</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</si>
  <si>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</si>
  <si>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</si>
  <si>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</si>
  <si>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</si>
  <si>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 xml:space="preserve">LUVA DE REDUCAO PARA TUBO PEX, PLASTICA, PARA CONEXAO COM CRIMPAGEM, DN 20 X 16 MM                                                                                                                                                                                                                                                                                                                                                                                                                        </t>
  </si>
  <si>
    <t xml:space="preserve">LUVA DE REDUCAO PARA TUBO PEX, PLASTICA, PARA CONEXAO COM CRIMPAGEM, DN 25 X 16 MM                                                                                                                                                                                                                                                                                                                                                                                                                        </t>
  </si>
  <si>
    <t xml:space="preserve">LUVA DE REDUCAO PARA TUBO PEX, PLASTICA, PARA CONEXAO COM CRIMPAGEM, DN 32 X 20 MM                                                                                                                                                                                                                                                                                                                                                                                                                        </t>
  </si>
  <si>
    <t xml:space="preserve">LUVA DE REDUCAO PARA TUBO PEX, PLASTICA, PARA CONEXAO COM CRIMPAGEM, DN 32 X 25 MM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</si>
  <si>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</si>
  <si>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</si>
  <si>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</si>
  <si>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</si>
  <si>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</si>
  <si>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6,41</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</si>
  <si>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</si>
  <si>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</si>
  <si>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</si>
  <si>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SOLDAVEL, 42 MM X 1 1/2", PARA AGUA QUENTE                                                                                                                                                                                                                                                                                                                                                                                                                                       </t>
  </si>
  <si>
    <t>173,35</t>
  </si>
  <si>
    <t xml:space="preserve">LUVA DE TRANSICAO, CPVC, SOLDAVEL, 54 MM X 2", PARA AGUA QUENTE PREDIAL                                                                                                                                                                                                                                                                                                                                                                                                                                   </t>
  </si>
  <si>
    <t>282,75</t>
  </si>
  <si>
    <t xml:space="preserve">LUVA DE TRANSICAO, CPVC, 15 MM X 1/2", PARA AGUA QUENTE PREDIAL                                                                                                                                                                                                                                                                                                                                                                                                                                           </t>
  </si>
  <si>
    <t xml:space="preserve">LUVA DE TRANSICAO, CPVC, 22 MM X 1/2", PARA AGUA QUENTE                                                                                                                                                                                                                                                                                                                                                                                                                                                   </t>
  </si>
  <si>
    <t xml:space="preserve">LUVA DUPLA, PVC LEVE, DN 150 MM                                                                                                                                                                                                                                                                                                                                                                                                                                                                           </t>
  </si>
  <si>
    <t xml:space="preserve">LUVA EM ACO CARBONO, SOLDAVEL, PRESSAO 3.000 LBS, DN 1 1/2"                                                                                                                                                                                                                                                                                                                                                                                                                                               </t>
  </si>
  <si>
    <t xml:space="preserve">LUVA EM ACO CARBONO, SOLDAVEL, PRESSAO 3.000 LBS, DN 1 1/4"                                                                                                                                                                                                                                                                                                                                                                                                                                               </t>
  </si>
  <si>
    <t>31,63</t>
  </si>
  <si>
    <t xml:space="preserve">LUVA EM ACO CARBONO, SOLDAVEL, PRESSAO 3.000 LBS, DN 1/2"                                                                                                                                                                                                                                                                                                                                                                                                                                                 </t>
  </si>
  <si>
    <t xml:space="preserve">LUVA EM ACO CARBONO, SOLDAVEL, PRESSAO 3.000 LBS, DN 1"                                                                                                                                                                                                                                                                                                                                                                                                                                                   </t>
  </si>
  <si>
    <t xml:space="preserve">LUVA EM ACO CARBONO, SOLDAVEL, PRESSAO 3.000 LBS, DN 2 1/2"                                                                                                                                                                                                                                                                                                                                                                                                                                               </t>
  </si>
  <si>
    <t>128,05</t>
  </si>
  <si>
    <t xml:space="preserve">LUVA EM ACO CARBONO, SOLDAVEL, PRESSAO 3.000 LBS, DN 2"                                                                                                                                                                                                                                                                                                                                                                                                                                                   </t>
  </si>
  <si>
    <t xml:space="preserve">LUVA EM ACO CARBONO, SOLDAVEL, PRESSAO 3.000 LBS, DN 3/4"                                                                                                                                                                                                                                                                                                                                                                                                                                                 </t>
  </si>
  <si>
    <t xml:space="preserve">LUVA EM ACO CARBONO, SOLDAVEL, PRESSAO 3.000 LBS, DN 3"                                                                                                                                                                                                                                                                                                                                                                                                                                                   </t>
  </si>
  <si>
    <t>173,34</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</si>
  <si>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</si>
  <si>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</si>
  <si>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</si>
  <si>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</si>
  <si>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</si>
  <si>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</si>
  <si>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</si>
  <si>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</si>
  <si>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14,71</t>
  </si>
  <si>
    <t xml:space="preserve">LUVA EM PVC RIGIDO ROSCAVEL, DE 4", PARA ELETRODUTO                                                                                                                                                                                                                                                                                                                                                                                                                                                       </t>
  </si>
  <si>
    <t>25,84</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</si>
  <si>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</si>
  <si>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</si>
  <si>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</si>
  <si>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</si>
  <si>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</si>
  <si>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</si>
  <si>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</si>
  <si>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</si>
  <si>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</si>
  <si>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</si>
  <si>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</si>
  <si>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 xml:space="preserve">LUVA PARA TUBO PEX, METALICO, PARA CONEXAO COM ANEL DESLIZANTE, DN 25 MM                                                                                                                                                                                                                                                                                                                                                                                                                                  </t>
  </si>
  <si>
    <t xml:space="preserve">LUVA PARA TUBO PEX, METALICO, PARA CONEXAO COM ANEL DESLIZANTE, DN 32 MM                                                                                                                                                                                                                                                                                                                                                                                                                                  </t>
  </si>
  <si>
    <t xml:space="preserve">LUVA PARA TUBO PEX, PLASTICA, PARA CONEXAO COM CRIMPAGEM, DN 16 MM                                                                                                                                                                                                                                                                                                                                                                                                                                        </t>
  </si>
  <si>
    <t xml:space="preserve">LUVA PARA TUBO PEX, PLASTICA, PARA CONEXAO COM CRIMPAGEM, DN 20 MM                                                                                                                                                                                                                                                                                                                                                                                                                                        </t>
  </si>
  <si>
    <t xml:space="preserve">LUVA PARA TUBO PEX, PLASTICA, PARA CONEXAO COM CRIMPAGEM, DN 25 MM                                                                                                                                                                                                                                                                                                                                                                                                                                        </t>
  </si>
  <si>
    <t xml:space="preserve">LUVA PARA TUBO PEX, PLASTICA, PARA CONEXAO COM CRIMPAGEM, DN 32 MM                                                                                                                                                                                                                                                                                                                                                                                                                                        </t>
  </si>
  <si>
    <t>46,56</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</si>
  <si>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</si>
  <si>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</si>
  <si>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</si>
  <si>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</si>
  <si>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</si>
  <si>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</si>
  <si>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</si>
  <si>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PPR, SOLDAVEL, DN 110 MM, PARA AGUA QUENTE PREDIAL                                                                                                                                                                                                                                                                                                                                                                                                                                                   </t>
  </si>
  <si>
    <t>129,42</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</si>
  <si>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</si>
  <si>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</si>
  <si>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</si>
  <si>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</si>
  <si>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</si>
  <si>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</si>
  <si>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 xml:space="preserve">LUVA PPR, SOLDAVEL, DN 75 MM, PARA AGUA QUENTE PREDIAL                                                                                                                                                                                                                                                                                                                                                                                                                                                    </t>
  </si>
  <si>
    <t xml:space="preserve">LUVA PPR, SOLDAVEL, DN 90 MM, PARA AGUA QUENTE PREDIAL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</si>
  <si>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</si>
  <si>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</si>
  <si>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</si>
  <si>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</si>
  <si>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</si>
  <si>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</si>
  <si>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</si>
  <si>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</si>
  <si>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</si>
  <si>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68,44</t>
  </si>
  <si>
    <t xml:space="preserve">LUVA PVC, ROSCAVEL,  2 1/2",  AGUA FRIA PREDIAL                                                                                                                                                                                                                                                                                                                                                                                                                                                           </t>
  </si>
  <si>
    <t>33,28</t>
  </si>
  <si>
    <t xml:space="preserve">LUVA PVC, ROSCAVEL, 1 1/2",  AGUA FRIA PREDIAL                                                                                                                                                                                                                                                                                                                                                                                                                                                            </t>
  </si>
  <si>
    <t xml:space="preserve">LUVA PVC, ROSCAVEL, 1 1/4", AGUA FRIA PREDIAL                                                                                                                                                                                                                                                                                                                                                                                                                                                             </t>
  </si>
  <si>
    <t xml:space="preserve">LUVA PVC, ROSCAVEL, 2",  AGUA FRIA PREDIAL                                                                                                                                                                                                                                                                                                                                                                                                                                                                </t>
  </si>
  <si>
    <t xml:space="preserve">LUVA PVC, ROSCAVEL, 3", AGUA FRIA PREDIAL                                                                                                                                                                                                                                                                                                                                                                                                                                                                 </t>
  </si>
  <si>
    <t xml:space="preserve">LUVA RASPA DE COURO, CANO CURTO (PUNHO *7* CM)                                                                                                                                                                                                                                                                                                                                                                                                                                                            </t>
  </si>
  <si>
    <t xml:space="preserve">LUVA ROSCAVEL, PVC, 1/2", AGUA FRIA PREDIAL                                                                                                                                                                                                                                                                                                                                                                                                                                                               </t>
  </si>
  <si>
    <t xml:space="preserve">LUVA ROSCAVEL, PVC, 1", AGUA FRIA PREDIAL                                                                                                                                                                                                                                                                                                                                                                                                                                                                 </t>
  </si>
  <si>
    <t xml:space="preserve">LUVA ROSCAVEL, PVC, 3/4", AGUA FRIA PREDIAL                                                                                                                                                                                                                                                                                                                                                                                                                                                               </t>
  </si>
  <si>
    <t xml:space="preserve">LUVA SIMPLES, PVC PBA, JE, DN 100 / DE 110 MM, PARA REDE AGUA (NBR 10351)                                                                                                                                                                                                                                                                                                                                                                                                                                 </t>
  </si>
  <si>
    <t xml:space="preserve">LUVA SIMPLES, PVC PBA, JE, DN 50 / DE 60 MM, PARA REDE AGUA (NBR 10351)                                                                                                                                                                                                                                                                                                                                                                                                                                   </t>
  </si>
  <si>
    <t>18,58</t>
  </si>
  <si>
    <t xml:space="preserve">LUVA SIMPLES, PVC PBA, JE, DN 75 / DE 85 MM, PARA REDE AGUA (NBR 10351)                                                                                                                                                                                                                                                                                                                                                                                                                                   </t>
  </si>
  <si>
    <t xml:space="preserve">LUVA SIMPLES, PVC SERIE R, 100 MM, PARA ESGOTO OU AGUAS PLUVIAIS PREDIAIS                                                                                                                                                                                                                                                                                                                                                                                                                                 </t>
  </si>
  <si>
    <t xml:space="preserve">LUVA SIMPLES, PVC SERIE R, 150 MM, PARA ESGOTO OU AGUAS PLUVIAIS PREDIAIS                                                                                                                                                                                                                                                                                                                                                                                                                                 </t>
  </si>
  <si>
    <t>60,95</t>
  </si>
  <si>
    <t xml:space="preserve">LUVA SIMPLES, PVC SERIE R, 40 MM, PARA ESGOTO OU AGUAS PLUVIAIS PREDIAIS                                                                                                                                                                                                                                                                                                                                                                                                                                  </t>
  </si>
  <si>
    <t xml:space="preserve">LUVA SIMPLES, PVC SERIE R, 50 MM, PARA ESGOTO OU AGUAS PLUVIAIS PREDIAIS                                                                                                                                                                                                                                                                                                                                                                                                                                  </t>
  </si>
  <si>
    <t xml:space="preserve">LUVA SIMPLES, PVC SERIE R, 75 MM, PARA ESGOTO OU AGUAS PLUVIAIS PREDIAIS                                                                                                                                                                                                                                                                                                                                                                                                                                  </t>
  </si>
  <si>
    <t xml:space="preserve">LUVA SIMPLES, PVC, SOLDAVEL, DN 100 MM, SERIE NORMAL, PARA ESGOTO PREDIAL                                                                                                                                                                                                                                                                                                                                                                                                                                 </t>
  </si>
  <si>
    <t xml:space="preserve">LUVA SIMPLES, PVC, SOLDAVEL, DN 150 MM, SERIE NORMAL, PARA ESGOTO PREDIAL                                                                                                                                                                                                                                                                                                                                                                                                                                 </t>
  </si>
  <si>
    <t>43,36</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</si>
  <si>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</si>
  <si>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</si>
  <si>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</si>
  <si>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</si>
  <si>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</si>
  <si>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</si>
  <si>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</si>
  <si>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</si>
  <si>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</si>
  <si>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</si>
  <si>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2,34</t>
  </si>
  <si>
    <t xml:space="preserve">LUVA SOLDAVEL COM ROSCA, PVC, 32 MM X 1", PARA AGUA FRIA PREDIAL                                                                                                                                                                                                                                                                                                                                                                                                                                          </t>
  </si>
  <si>
    <t xml:space="preserve">LUVA SOLDAVEL COM ROSCA, PVC, 40 MM X 1 1/4", PARA AGUA FRIA PREDIAL                                                                                                                                                                                                                                                                                                                                                                                                                                      </t>
  </si>
  <si>
    <t xml:space="preserve">LUVA SOLDAVEL COM ROSCA, PVC, 50 MM X 1 1/2", PARA AGUA FRIA PREDIAL                                                                                                                                                                                                                                                                                                                                                                                                                                      </t>
  </si>
  <si>
    <t>35,20</t>
  </si>
  <si>
    <t xml:space="preserve">LUVA, PEAD PE 100,  DE 400 MM, PARA ELETROFUSAO                                                                                                                                                                                                                                                                                                                                                                                                                                                           </t>
  </si>
  <si>
    <t>3.178,65</t>
  </si>
  <si>
    <t xml:space="preserve">LUVA, PEAD PE 100,  DE 63 MM, PARA ELETROFUSAO                                                                                                                                                                                                                                                                                                                                                                                                                                                            </t>
  </si>
  <si>
    <t xml:space="preserve">LUVA, PEAD PE 100, DE 125 MM, PARA ELETROFUSAO                                                                                                                                                                                                                                                                                                                                                                                                                                                            </t>
  </si>
  <si>
    <t>72,94</t>
  </si>
  <si>
    <t xml:space="preserve">LUVA, PEAD PE 100, DE 20 MM, PARA ELETROFUSAO                                                                                                                                                                                                                                                                                                                                                                                                                                                             </t>
  </si>
  <si>
    <t xml:space="preserve">LUVA, PEAD PE 100, DE 200 MM, PARA ELETROFUSAO                                                                                                                                                                                                                                                                                                                                                                                                                                                            </t>
  </si>
  <si>
    <t>251,36</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</si>
  <si>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</si>
  <si>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</si>
  <si>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</si>
  <si>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</si>
  <si>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56,61</t>
  </si>
  <si>
    <t xml:space="preserve">MACARICO DE SOLDA 201 PARA EXTENSAO GLP OU ACETILENO                                                                                                                                                                                                                                                                                                                                                                                                                                                      </t>
  </si>
  <si>
    <t>92,57</t>
  </si>
  <si>
    <t xml:space="preserve">MACARIQUEIRO                                                                                                                                                                                                                                                                                                                                                                                                                                                                                              </t>
  </si>
  <si>
    <t xml:space="preserve">MACARIQUEIRO (MENSALISTA)                                                                                                                                                                                                                                                                                                                                                                                                                                                                                 </t>
  </si>
  <si>
    <t>3.000,67</t>
  </si>
  <si>
    <t xml:space="preserve">MADEIRA ROLICA TRATADA, D = 12 A 15 CM, H = 3,00 M, EM EUCALIPTO OU EQUIVALENTE DA REGIAO                                                                                                                                                                                                                                                                                                                                                                                                                 </t>
  </si>
  <si>
    <t xml:space="preserve">MADEIRA ROLICA TRATADA, D = 16 A 20 CM, H = 6,00 M, EM EUCALIPTO OU EQUIVALENTE DA REGIAO                                                                                                                                                                                                                                                                                                                                                                                                                 </t>
  </si>
  <si>
    <t>67,45</t>
  </si>
  <si>
    <t xml:space="preserve">MADEIRA ROLICA TRATADA, D = 25 A 29 CM, H = 6,50 M, EM EUCALIPTO OU EQUIVALENTE DA REGIAO                                                                                                                                                                                                                                                                                                                                                                                                                 </t>
  </si>
  <si>
    <t>178,94</t>
  </si>
  <si>
    <t xml:space="preserve">MADEIRA ROLICA TRATADA, D = 30 A 34 CM, H = 6,50 M, EM EUCALIPTO OU EQUIVALENTE DA REGIAO                                                                                                                                                                                                                                                                                                                                                                                                                 </t>
  </si>
  <si>
    <t>260,68</t>
  </si>
  <si>
    <t xml:space="preserve">MADEIRA SERRADA EM PINUS, MISTA OU EQUIVALENTE DA REGIAO - BRUTA                                                                                                                                                                                                                                                                                                                                                                                                                                          </t>
  </si>
  <si>
    <t>1.334,34</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</si>
  <si>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</si>
  <si>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</si>
  <si>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</si>
  <si>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</si>
  <si>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</si>
  <si>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</si>
  <si>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</si>
  <si>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</si>
  <si>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</si>
  <si>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</si>
  <si>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375,05</t>
  </si>
  <si>
    <t xml:space="preserve">MANGUEIRA DE INCENDIO, TIPO 1, DE 1 1/2", COMPRIMENTO = 20 M, TECIDO EM FIO DE POLIESTER E TUBO INTERNO EM BORRACHA SINTETICA, COM UNIOES ENGATE RAPIDO                                                                                                                                                                                                                                                                                                                                                   </t>
  </si>
  <si>
    <t>462,31</t>
  </si>
  <si>
    <t xml:space="preserve">MANGUEIRA DE INCENDIO, TIPO 1, DE 1 1/2", COMPRIMENTO = 25 M, TECIDO EM FIO DE POLIESTER E TUBO INTERNO EM BORRACHA SINTETICA, COM UNIOES ENGATE RAPIDO                                                                                                                                                                                                                                                                                                                                                   </t>
  </si>
  <si>
    <t>575,57</t>
  </si>
  <si>
    <t xml:space="preserve">MANGUEIRA DE INCENDIO, TIPO 1, DE 1 1/2", COMPRIMENTO = 30 M, TECIDO EM FIO DE POLIESTER E TUBO INTERNO EM BORRACHA SINTETICA, COM UNIOES ENGATE RAPIDO                                                                                                                                                                                                                                                                                                                                                   </t>
  </si>
  <si>
    <t>614,56</t>
  </si>
  <si>
    <t xml:space="preserve">MANGUEIRA DE INCENDIO, TIPO 2, DE 1 1/2", COMPRIMENTO = 15 M, TECIDO EM FIO DE POLIESTER E TUBO INTERNO EM BORRACHA SINTETICA, COM UNIOES ENGATE RAPIDO                                                                                                                                                                                                                                                                                                                                                   </t>
  </si>
  <si>
    <t>555,14</t>
  </si>
  <si>
    <t xml:space="preserve">MANGUEIRA DE INCENDIO, TIPO 2, DE 1 1/2", COMPRIMENTO = 20 M, TECIDO EM FIO DE POLIESTER E TUBO INTERNO EM BORRACHA SINTETICA, COM UNIOES                                                                                                                                                                                                                                                                                                                                                                 </t>
  </si>
  <si>
    <t>661,90</t>
  </si>
  <si>
    <t xml:space="preserve">MANGUEIRA DE INCENDIO, TIPO 2, DE 1 1/2", COMPRIMENTO = 25 M, TECIDO EM FIO DE POLIESTER E TUBO INTERNO EM BORRACHA SINTETICA, COM UNIOES                                                                                                                                                                                                                                                                                                                                                                 </t>
  </si>
  <si>
    <t>668,40</t>
  </si>
  <si>
    <t xml:space="preserve">MANGUEIRA DE INCENDIO, TIPO 2, DE 1 1/2", COMPRIMENTO = 30 M, TECIDO EM FIO DE POLIESTER E TUBO INTERNO EM BORRACHA SINTETICA, COM UNIOES                                                                                                                                                                                                                                                                                                                                                                 </t>
  </si>
  <si>
    <t>872,64</t>
  </si>
  <si>
    <t xml:space="preserve">MANGUEIRA DE INCENDIO, TIPO 2, DE 2 1/2", COMPRIMENTO = 15 M, TECIDO EM FIO DE POLIESTER E TUBO INTERNO EM BORRACHA SINTETICA, COM UNIOES ENGATE RAPIDO                                                                                                                                                                                                                                                                                                                                                   </t>
  </si>
  <si>
    <t>744,52</t>
  </si>
  <si>
    <t xml:space="preserve">MANGUEIRA DE INCENDIO, TIPO 2, DE 2 1/2", COMPRIMENTO = 20 M, TECIDO EM FIO DE POLIESTER E TUBO INTERNO EM BORRACHA SINTETICA, COM UNIOES                                                                                                                                                                                                                                                                                                                                                                 </t>
  </si>
  <si>
    <t>937,62</t>
  </si>
  <si>
    <t xml:space="preserve">MANGUEIRA DE INCENDIO, TIPO 2, DE 2 1/2", COMPRIMENTO = 25 M, TECIDO EM FIO DE POLIESTER E TUBO INTERNO EM BORRACHA SINTETICA, COM UNIOES ENGATE RAPIDO                                                                                                                                                                                                                                                                                                                                                   </t>
  </si>
  <si>
    <t>1.140,00</t>
  </si>
  <si>
    <t xml:space="preserve">MANGUEIRA DE INCENDIO, TIPO 2, DE 2 1/2", COMPRIMENTO = 30 M, TECIDO EM FIO DE POLIESTER E TUBO INTERNO EM BORRACHA SINTETICA, COM UNIOES ENGATE RAPIDO                                                                                                                                                                                                                                                                                                                                                   </t>
  </si>
  <si>
    <t>1.299,67</t>
  </si>
  <si>
    <t xml:space="preserve">MANGUEIRA DE PVC FLEXIVEL,TIPO FLAT/ACHATADA, COR LARANJA, D = 1 1/2" (40 MM), PARA CONDUCAO DE AGUA, SERVICOS LEVES E MEDIOS                                                                                                                                                                                                                                                                                                                                                                             </t>
  </si>
  <si>
    <t>19,86</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</si>
  <si>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</si>
  <si>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</si>
  <si>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</si>
  <si>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</si>
  <si>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90,15</t>
  </si>
  <si>
    <t xml:space="preserve">MANOMETRO COM CAIXA EM ACO PINTADO, ESCALA *10* KGF/CM2 (*10* BAR), DIAMETRO NOMINAL DE 100 MM, CONEXAO DE 1/2"                                                                                                                                                                                                                                                                                                                                                                                           </t>
  </si>
  <si>
    <t>143,00</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</si>
  <si>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</si>
  <si>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</si>
  <si>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</si>
  <si>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</si>
  <si>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</si>
  <si>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</si>
  <si>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51,92</t>
  </si>
  <si>
    <t xml:space="preserve">MANTA ASFALTICA ELASTOMERICA EM POLIESTER 5 MM, TIPO III, CLASSE B, ACABAMENTO PP (NBR 9952)                                                                                                                                                                                                                                                                                                                                                                                                              </t>
  </si>
  <si>
    <t>75,55</t>
  </si>
  <si>
    <t xml:space="preserve">MANTA ASFALTICA ELASTOMERICA TIPO GLASS 3 MM, TIPO II, CLASSE C, ACABAMENTO PP (NBR 9952)                                                                                                                                                                                                                                                                                                                                                                                                                 </t>
  </si>
  <si>
    <t>29,84</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</si>
  <si>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</si>
  <si>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</si>
  <si>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</si>
  <si>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</si>
  <si>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20,10</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</si>
  <si>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</si>
  <si>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</si>
  <si>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15,51</t>
  </si>
  <si>
    <t xml:space="preserve">MANTA TERMOPLASTICA, PEAD, GEOMEMBRANA LISA, E = 0,50 MM ( NBR 15352)                                                                                                                                                                                                                                                                                                                                                                                                                                     </t>
  </si>
  <si>
    <t xml:space="preserve">MANTA TERMOPLASTICA, PEAD, GEOMEMBRANA LISA, E = 0,75 MM ( NBR 15352)                                                                                                                                                                                                                                                                                                                                                                                                                                     </t>
  </si>
  <si>
    <t xml:space="preserve">MANTA TERMOPLASTICA, PEAD, GEOMEMBRANA LISA, E = 0,80 MM ( NBR 15352)                                                                                                                                                                                                                                                                                                                                                                                                                                     </t>
  </si>
  <si>
    <t>25,69</t>
  </si>
  <si>
    <t xml:space="preserve">MANTA TERMOPLASTICA, PEAD, GEOMEMBRANA LISA, E = 1,00 MM ( NBR 15352)                                                                                                                                                                                                                                                                                                                                                                                                                                     </t>
  </si>
  <si>
    <t xml:space="preserve">MANTA TERMOPLASTICA, PEAD, GEOMEMBRANA LISA, E = 1,50 MM ( NBR 15352)                                                                                                                                                                                                                                                                                                                                                                                                                                     </t>
  </si>
  <si>
    <t>48,16</t>
  </si>
  <si>
    <t xml:space="preserve">MANTA TERMOPLASTICA, PEAD, GEOMEMBRANA LISA, E = 2,00 MM ( NBR 15352)                                                                                                                                                                                                                                                                                                                                                                                                                                     </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</si>
  <si>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</si>
  <si>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</si>
  <si>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</si>
  <si>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25,24</t>
  </si>
  <si>
    <t xml:space="preserve">MANTA TERMOPLASTICA, PEAD, GEOMEMBRANA TEXTURIZADA EM AMBAS AS FACES, E = 0,80 MM (NBR 15352)                                                                                                                                                                                                                                                                                                                                                                                                             </t>
  </si>
  <si>
    <t xml:space="preserve">MANTA TERMOPLASTICA, PEAD, GEOMEMBRANA TEXTURIZADA EM AMBAS AS FACES, E = 1,00 MM (NBR 15352)                                                                                                                                                                                                                                                                                                                                                                                                             </t>
  </si>
  <si>
    <t>35,13</t>
  </si>
  <si>
    <t xml:space="preserve">MANTA TERMOPLASTICA, PEAD, GEOMEMBRANA TEXTURIZADA EM AMBAS AS FACES, E = 1,50 MM (NBR 15352)                                                                                                                                                                                                                                                                                                                                                                                                             </t>
  </si>
  <si>
    <t>52,01</t>
  </si>
  <si>
    <t xml:space="preserve">MANTA TERMOPLASTICA, PEAD, GEOMEMBRANA TEXTURIZADA EM AMBAS AS FACES, E = 2,00 MM (NBR 15352)                                                                                                                                                                                                                                                                                                                                                                                                             </t>
  </si>
  <si>
    <t xml:space="preserve">MANTA TERMOPLASTICA, PEAD, GEOMEMBRANA TEXTURIZADA EM AMBAS AS FACES, E = 2,50 MM (NBR 15352)                                                                                                                                                                                                                                                                                                                                                                                                             </t>
  </si>
  <si>
    <t>87,66</t>
  </si>
  <si>
    <t xml:space="preserve">MAQUINA DE 40 MM PARA FECHADURA DE EMBUTIR EXTERNA, EM ACO INOX                                                                                                                                                                                                                                                                                                                                                                                                                                           </t>
  </si>
  <si>
    <t>23,64</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</si>
  <si>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</si>
  <si>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</si>
  <si>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</si>
  <si>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</si>
  <si>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</si>
  <si>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</si>
  <si>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713.081,12</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</si>
  <si>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</si>
  <si>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</si>
  <si>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</si>
  <si>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13.815,21</t>
  </si>
  <si>
    <t xml:space="preserve">MAQUINA TIPO PRENSA HIDRAULICA, PARA FABRICACAO DE TUBOS DE CONCRETO PARA AGUAS PLUVIAIS, DN 200 A DN 600 MM X 1000 MM DE COMPRIMENTO, COM MOTOR PRINCIPAL DE 20 CV                                                                                                                                                                                                                                                                                                                                       </t>
  </si>
  <si>
    <t xml:space="preserve">MAQUINA TIPO VASO/TANQUE/JATO DE PRESSAO PORTATIL PARA JATEAMENTO, CONTROLE AUTOMATICO E REMOTO, CAMARA DE 1 SAIDA, 280 L, DIAM. *670* MM, BICO JATO CURTO VENTURI DE 5/16", MANGUEIRA DE 1" DE 10 M, COMPLETA (VALVULAS POP UP E DOSADORA, FUNDO CONICO ETC)                                                                                                                                                                                                                                             </t>
  </si>
  <si>
    <t>25.604,76</t>
  </si>
  <si>
    <t xml:space="preserve">MAQUINA TRANSFORMADORA MONOFASICA PARA SOLDA ELETRICA, TENSAO DE 220 V, FREQUENCIA DE 60 HZ, FAIXA DE CORRENTE ENTRE 80 A (+/- 10 A) E 250 A, POTENCIA ENTRE 14,00 KVA E 15,0 KVA, CICLO DE TRABALHO ENTRE 10% E 20% A 250 A                                                                                                                                                                                                                                                                              </t>
  </si>
  <si>
    <t>647,92</t>
  </si>
  <si>
    <t xml:space="preserve">MARCENEIRO                                                                                                                                                                                                                                                                                                                                                                                                                                                                                                </t>
  </si>
  <si>
    <t>16,02</t>
  </si>
  <si>
    <t xml:space="preserve">MARCENEIRO (MENSALISTA)                                                                                                                                                                                                                                                                                                                                                                                                                                                                                   </t>
  </si>
  <si>
    <t>2.824,87</t>
  </si>
  <si>
    <t xml:space="preserve">MARMORISTA / GRANITEIRO                                                                                                                                                                                                                                                                                                                                                                                                                                                                                   </t>
  </si>
  <si>
    <t xml:space="preserve">MARMORISTA / GRANITEIRO (MENSALISTA)                                                                                                                                                                                                                                                                                                                                                                                                                                                                      </t>
  </si>
  <si>
    <t>3.093,92</t>
  </si>
  <si>
    <t xml:space="preserve">MARTELO DE SOLDADOR/PICADOR DE SOLDA                                                                                                                                                                                                                                                                                                                                                                                                                                                                      </t>
  </si>
  <si>
    <t xml:space="preserve">MARTELO DEMOLIDOR ELETRICO, COM POTENCIA DE 2.000 W, FREQUENCIA DE 1.000 IMPACTOS POR MINUTO, FORÇA DE IMPACTO ENTRE 60 E 65 J, PESO DE 30 KG                                                                                                                                                                                                                                                                                                                                                             </t>
  </si>
  <si>
    <t>11.939,67</t>
  </si>
  <si>
    <t xml:space="preserve">MARTELO DEMOLIDOR PNEUMATICO MANUAL, COM REDUCAO DE VIBRACAO, PESO DE 21 KG                                                                                                                                                                                                                                                                                                                                                                                                                               </t>
  </si>
  <si>
    <t>22.260,04</t>
  </si>
  <si>
    <t xml:space="preserve">MARTELO DEMOLIDOR PNEUMATICO MANUAL, COM REDUCAO DE VIBRACAO, PESO DE 31,5 KG                                                                                                                                                                                                                                                                                                                                                                                                                             </t>
  </si>
  <si>
    <t>25.615,62</t>
  </si>
  <si>
    <t xml:space="preserve">MARTELO DEMOLIDOR PNEUMATICO MANUAL, PADRAO, PESO DE 32 KG                                                                                                                                                                                                                                                                                                                                                                                                                                                </t>
  </si>
  <si>
    <t>24.193,57</t>
  </si>
  <si>
    <t xml:space="preserve">MARTELO DEMOLIDOR PNEUMATICO MANUAL, PESO  DE 28 KG, COM SILENCIADOR                                                                                                                                                                                                                                                                                                                                                                                                                                      </t>
  </si>
  <si>
    <t>27.221,06</t>
  </si>
  <si>
    <t xml:space="preserve">MARTELO PERFURADOR PNEUMATICO MANUAL, DE SUPERFICIE, COM AVANCO DE COLUNA, PESO DE 22 KG                                                                                                                                                                                                                                                                                                                                                                                                                  </t>
  </si>
  <si>
    <t>50.088,62</t>
  </si>
  <si>
    <t xml:space="preserve">MARTELO PERFURADOR PNEUMATICO MANUAL, HASTE 25 X 75 MM, 21 KG                                                                                                                                                                                                                                                                                                                                                                                                                                             </t>
  </si>
  <si>
    <t>28.013,29</t>
  </si>
  <si>
    <t xml:space="preserve">MARTELO PERFURADOR PNEUMATICO MANUAL, PESO DE 25 KG, COM SILENCIADOR                                                                                                                                                                                                                                                                                                                                                                                                                                      </t>
  </si>
  <si>
    <t>27.485,32</t>
  </si>
  <si>
    <t xml:space="preserve">MASCARA DE SEGURANCA PARA SOLDA COM ESCUDO DE CELERON E CARNEIRA DE PLASTICO COM REGULAGEM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</si>
  <si>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</si>
  <si>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</si>
  <si>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</si>
  <si>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</si>
  <si>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110,38</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</si>
  <si>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</si>
  <si>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</si>
  <si>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</si>
  <si>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</si>
  <si>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35,62</t>
  </si>
  <si>
    <t xml:space="preserve">MASTRO SIMPLES GALVANIZADO DIAMETRO NOMINAL 1 1/2", COMPRIMENTO 3 M                                                                                                                                                                                                                                                                                                                                                                                                                                       </t>
  </si>
  <si>
    <t>222,14</t>
  </si>
  <si>
    <t xml:space="preserve">MASTRO SIMPLES GALVANIZADO DIAMETRO NOMINAL 2", COMPRIMENTO 3 M                                                                                                                                                                                                                                                                                                                                                                                                                                           </t>
  </si>
  <si>
    <t>249,86</t>
  </si>
  <si>
    <t xml:space="preserve">MATERIAL FILTRANTE (PEDREGULHO) 0,6 A 25,46 MM (POSTO PEDREIRA/FORNECEDOR, SEM FRETE)                                                                                                                                                                                                                                                                                                                                                                                                                     </t>
  </si>
  <si>
    <t>1.292,88</t>
  </si>
  <si>
    <t xml:space="preserve">MATERIAL FILTRANTE (PEDREGULHO) 38 A 25,4 MM (POSTO PEDREIRA/FORNECEDOR, SEM FRETE)                                                                                                                                                                                                                                                                                                                                                                                                                       </t>
  </si>
  <si>
    <t xml:space="preserve">MECANICO DE EQUIPAMENTOS PESADOS                                                                                                                                                                                                                                                                                                                                                                                                                                                                          </t>
  </si>
  <si>
    <t xml:space="preserve">MECANICO DE EQUIPAMENTOS PESADOS (MENSALISTA)                                                                                                                                                                                                                                                                                                                                                                                                                                                             </t>
  </si>
  <si>
    <t>3.851,61</t>
  </si>
  <si>
    <t xml:space="preserve">MECANICO DE REFRIGERACAO                                                                                                                                                                                                                                                                                                                                                                                                                                                                                  </t>
  </si>
  <si>
    <t xml:space="preserve">MECANICO DE REFRIGERACAO (MENSALISTA)                                                                                                                                                                                                                                                                                                                                                                                                                                                                     </t>
  </si>
  <si>
    <t>3.002,63</t>
  </si>
  <si>
    <t xml:space="preserve">MEDIDOR DE NIVEL ESTATICO E DINAMICO PARA POCO, COMPRIMENTO DE 200 M                                                                                                                                                                                                                                                                                                                                                                                                                                      </t>
  </si>
  <si>
    <t>2.484,61</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</si>
  <si>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</si>
  <si>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</si>
  <si>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</si>
  <si>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</si>
  <si>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</si>
  <si>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</si>
  <si>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</si>
  <si>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</si>
  <si>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</si>
  <si>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</si>
  <si>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</si>
  <si>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</si>
  <si>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</si>
  <si>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</si>
  <si>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</si>
  <si>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</si>
  <si>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</si>
  <si>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</si>
  <si>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</si>
  <si>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18,76</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</si>
  <si>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</si>
  <si>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</si>
  <si>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</si>
  <si>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</si>
  <si>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</si>
  <si>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</si>
  <si>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</si>
  <si>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</si>
  <si>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61,76</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</si>
  <si>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</si>
  <si>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</si>
  <si>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</si>
  <si>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t>
  </si>
  <si>
    <t xml:space="preserve">MESTRE DE OBRAS (MENSALISTA)                                                                                                                                                                                                                                                                                                                                                                                                                                                                              </t>
  </si>
  <si>
    <t>4.823,76</t>
  </si>
  <si>
    <t xml:space="preserve">METACAULIM DE ALTA REATIVIDADE/CAULIM CALCINADO                                                                                                                                                                                                                                                                                                                                                                                                                                                           </t>
  </si>
  <si>
    <t xml:space="preserve">MICRO-TRATOR CORTADOR DE GRAMA COM LARGURA DO CORTE DE 107 CM, COM  2 LAMINAS E DESCARTE LATERAL                                                                                                                                                                                                                                                                                                                                                                                                          </t>
  </si>
  <si>
    <t>15.630,48</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</si>
  <si>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</si>
  <si>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</si>
  <si>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</si>
  <si>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611,75</t>
  </si>
  <si>
    <t xml:space="preserve">MICTORIO COLETIVO ACO INOX (AISI 304), E = 0,8 MM, DE *100 X 50 X 35* CM (C X A X P)                                                                                                                                                                                                                                                                                                                                                                                                                      </t>
  </si>
  <si>
    <t>729,79</t>
  </si>
  <si>
    <t xml:space="preserve">MICTORIO INDICUDUAL, SIFONADO, LOUCA BRANCA, SEM COMPLEMENTOS                                                                                                                                                                                                                                                                                                                                                                                                                                             </t>
  </si>
  <si>
    <t>265,91</t>
  </si>
  <si>
    <t xml:space="preserve">MICTORIO INDIVIDUAL ACO INOX (AISI 304), E = 0,8 MM, DE *50  X 45  X 35* (C X A X P)                                                                                                                                                                                                                                                                                                                                                                                                                      </t>
  </si>
  <si>
    <t>806,58</t>
  </si>
  <si>
    <t xml:space="preserve">MICTORIO INDIVIDUAL, SIFONADO, VALVULA EMBUTIDA, DE LOUCA BRANCA, SEM COMPLEMENTOS - PADRAO ALTO                                                                                                                                                                                                                                                                                                                                                                                                          </t>
  </si>
  <si>
    <t>656,04</t>
  </si>
  <si>
    <t xml:space="preserve">MINICARREGADEIRA SOBRE RODAS, POTENCIA LIQUIDA DE *47* HP, CAPACIDADE NOMINAL DE OPERACAO DE *646* KG                                                                                                                                                                                                                                                                                                                                                                                                     </t>
  </si>
  <si>
    <t>165.000,00</t>
  </si>
  <si>
    <t xml:space="preserve">MINICARREGADEIRA SOBRE RODAS, POTENCIA LIQUIDA DE *72* HP, CAPACIDADE NOMINAL DE OPERACAO DE *1200* KG                                                                                                                                                                                                                                                                                                                                                                                                    </t>
  </si>
  <si>
    <t>254.643,41</t>
  </si>
  <si>
    <t xml:space="preserve">MINIESCAVADEIRA SOBRE ESTEIRAS, POTENCIA LIQUIDA DE *30* HP, PESO OPERACIONAL DE *3.500* KG                                                                                                                                                                                                                                                                                                                                                                                                               </t>
  </si>
  <si>
    <t>250.468,92</t>
  </si>
  <si>
    <t xml:space="preserve">MINIESCAVADEIRA SOBRE ESTEIRAS, POTENCIA LIQUIDA DE *42* HP, PESO OPERACIONAL DE *4.500* KG                                                                                                                                                                                                                                                                                                                                                                                                               </t>
  </si>
  <si>
    <t>305.572,09</t>
  </si>
  <si>
    <t xml:space="preserve">MINIESCAVADEIRA SOBRE ESTEIRAS, POTENCIA LIQUIDA DE *42* HP, PESO OPERACIONAL DE *5.300* KG                                                                                                                                                                                                                                                                                                                                                                                                               </t>
  </si>
  <si>
    <t>314.765,46</t>
  </si>
  <si>
    <t xml:space="preserve">MINUTERIA ELETRONICA COLETIVA COM POTENCIA MAXIMA RESISTIVA PARA LAMPADAS FLUORESCENTES DE *300* W ( 110 V ) / *600* W ( 110 V )                                                                                                                                                                                                                                                                                                                                                                          </t>
  </si>
  <si>
    <t xml:space="preserve">MISTURADOR BASE PARA CHUVEIRO/BANHEIRA, 1/2 " OU 3/4 ", SOLDAVEL OU ROSCAVEL                                                                                                                                                                                                                                                                                                                                                                                                                              </t>
  </si>
  <si>
    <t xml:space="preserve">MISTURADOR CROMADO DE MESA BICA BAIXA PARA LAVATORIO (REF 1875)                                                                                                                                                                                                                                                                                                                                                                                                                                           </t>
  </si>
  <si>
    <t>208,28</t>
  </si>
  <si>
    <t xml:space="preserve">MISTURADOR CROMADO DE PAREDE PARA LAVATORIO (REF 1178)                                                                                                                                                                                                                                                                                                                                                                                                                                                    </t>
  </si>
  <si>
    <t>337,22</t>
  </si>
  <si>
    <t xml:space="preserve">MISTURADOR DE ARGAMASSA, EIXO HORIZONTAL, CAPACIDADE DE MISTURA 160 KG, MOTOR ELETRICO TRIFASICO 220/380 V, POTENCIA 3 CV                                                                                                                                                                                                                                                                                                                                                                                 </t>
  </si>
  <si>
    <t>10.500,01</t>
  </si>
  <si>
    <t xml:space="preserve">MISTURADOR DE ARGAMASSA, EIXO HORIZONTAL, CAPACIDADE DE MISTURA 300 KG, MOTOR ELETRICO TRIFASICO 220/380 V, POTENCIA 5 CV                                                                                                                                                                                                                                                                                                                                                                                 </t>
  </si>
  <si>
    <t>11.105,53</t>
  </si>
  <si>
    <t xml:space="preserve">MISTURADOR DE ARGAMASSA, EIXO HORIZONTAL, CAPACIDADE DE MISTURA 600 KG, MOTOR ELETRICO TRIFASICO 220/380 V, POTENCIA 7,5 CV                                                                                                                                                                                                                                                                                                                                                                               </t>
  </si>
  <si>
    <t>13.214,09</t>
  </si>
  <si>
    <t xml:space="preserve">MISTURADOR DE PAREDE CROMADO PARA COZINHA BICA MOVEL COM AREJADOR (REF 1258)                                                                                                                                                                                                                                                                                                                                                                                                                              </t>
  </si>
  <si>
    <t>258,35</t>
  </si>
  <si>
    <t xml:space="preserve">MISTURADOR DUPLO HORIZONTAL DE ALTA TURBULENCIA, CAPACIDADE / VOLUME 2 X 500 LITROS, MOTORES ELETRICOS MINIMO 5 CV CADA,  PARA NATA CIMENTO, ARGAMASSA E OUTROS                                                                                                                                                                                                                                                                                                                                           </t>
  </si>
  <si>
    <t>52.558,38</t>
  </si>
  <si>
    <t xml:space="preserve">MISTURADOR MANUAL DE TINTAS PARA FURADEIRA, HASTE METALICA *60* CM, COM HELICE  (MEXEDOR DE TINTA)                                                                                                                                                                                                                                                                                                                                                                                                        </t>
  </si>
  <si>
    <t xml:space="preserve">MISTURADOR MONOCOMANDO PARA CHUVEIRO, BASE BRUTA E ACABAMENTO CROMADO                                                                                                                                                                                                                                                                                                                                                                                                                                     </t>
  </si>
  <si>
    <t>234,98</t>
  </si>
  <si>
    <t xml:space="preserve">MOLA HIDRAULICA AEREA, PARA PORTAS DE ATE 1.100 MM E PESO DE ATE 85 KG, COM CORPO EM ALUMINIO E BRACO EM ACO, SEM BRACO DE PARADA                                                                                                                                                                                                                                                                                                                                                                         </t>
  </si>
  <si>
    <t>222,79</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</si>
  <si>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</si>
  <si>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</si>
  <si>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171,96</t>
  </si>
  <si>
    <t xml:space="preserve">MOLA HIDRAULICA DE PISO, PARA PORTAS DE ATE 1100 MM E PESO DE ATE 120 KG, COM CORPO EM ACO INOX                                                                                                                                                                                                                                                                                                                                                                                                           </t>
  </si>
  <si>
    <t>558,95</t>
  </si>
  <si>
    <t xml:space="preserve">MONTADOR DE ELETROELETRONICOS                                                                                                                                                                                                                                                                                                                                                                                                                                                                             </t>
  </si>
  <si>
    <t xml:space="preserve">MONTADOR DE ELETROELETRONICOS (MENSALISTA)                                                                                                                                                                                                                                                                                                                                                                                                                                                                </t>
  </si>
  <si>
    <t>3.295,07</t>
  </si>
  <si>
    <t xml:space="preserve">MONTADOR DE ESTRUTURAS METALICAS                                                                                                                                                                                                                                                                                                                                                                                                                                                                          </t>
  </si>
  <si>
    <t xml:space="preserve">MONTADOR DE ESTRUTURAS METALICAS (MENSALISTA)                                                                                                                                                                                                                                                                                                                                                                                                                                                             </t>
  </si>
  <si>
    <t>2.703,34</t>
  </si>
  <si>
    <t xml:space="preserve">MONTADOR DE MAQUINAS                                                                                                                                                                                                                                                                                                                                                                                                                                                                                      </t>
  </si>
  <si>
    <t xml:space="preserve">MONTADOR DE MAQUINAS (MENSALISTA)                                                                                                                                                                                                                                                                                                                                                                                                                                                                         </t>
  </si>
  <si>
    <t>3.672,94</t>
  </si>
  <si>
    <t xml:space="preserve">MOTOBOMBA AUTOESCORVANTE MOTOR A GASOLINA, POTENCIA 6,0HP, BOCAIS 3" X 3", HM/Q = 5 MCA / 24 M3/H A 52,5 MCA / 5,0 M3/H                                                                                                                                                                                                                                                                                                                                                                                   </t>
  </si>
  <si>
    <t>2.349,36</t>
  </si>
  <si>
    <t xml:space="preserve">MOTOBOMBA AUTOESCORVANTE MOTOR ELETRICO TRIFASICO 7,4HP BOCA DIAMETRO DE SUCCAO X RECLAQUE: 2"X2", HM/ Q = 10 M / 73,5 M3/H A 28 M / 8,2 M3 /H                                                                                                                                                                                                                                                                                                                                                            </t>
  </si>
  <si>
    <t>6.277,04</t>
  </si>
  <si>
    <t xml:space="preserve">MOTOBOMBA AUTOESCORVANTE POTENCIA 5,42 HP, BOCAIS SUCCAO X RECALQUE 2" X 2", A GASOLINA, DIAMETRO DO ROTOR 122 MM HM/Q = 6 MCA / 33,0 M3/H A 28 MCA / 8,0 M3/H                                                                                                                                                                                                                                                                                                                                            </t>
  </si>
  <si>
    <t>3.119,91</t>
  </si>
  <si>
    <t xml:space="preserve">MOTOBOMBA CENTRIFUGA, MOTOR A GASOLINA, POTENCIA 5,42 HP, BOCAIS 1 1/2" X 1", DIAMETRO ROTOR 143 MM HM/Q = 6 MCA / 16,8 M3/H A 38 MCA / 6,6 M3/H                                                                                                                                                                                                                                                                                                                                                          </t>
  </si>
  <si>
    <t>2.932,34</t>
  </si>
  <si>
    <t xml:space="preserve">MOTOBOMBA TRASH (PARA AGUA SUJA) AUTO ESCORVANTE, MOTOR GASOLINA DE 6,41 HP, DIAMETROS DE SUCCAO X RECALQUE: 3" X 3", HM/Q: 10/60 A 23/0                                                                                                                                                                                                                                                                                                                                                                  </t>
  </si>
  <si>
    <t>3.615,93</t>
  </si>
  <si>
    <t xml:space="preserve">MOTONIVELADORA POTENCIA BASICA LIQUIDA (PRIMEIRA MARCHA) 125 HP , PESO BRUTO 13843 KG, LARGURA DA LAMINA DE 3,7 M                                                                                                                                                                                                                                                                                                                                                                                         </t>
  </si>
  <si>
    <t>860.000,00</t>
  </si>
  <si>
    <t xml:space="preserve">MOTONIVELADORA POTENCIA BASICA LIQUIDA (PRIMEIRA MARCHA) 171 HP, PESO BRUTO 14768 KG, LARGURA DA LAMINA DE 3,7 M                                                                                                                                                                                                                                                                                                                                                                                          </t>
  </si>
  <si>
    <t>1.068.657,24</t>
  </si>
  <si>
    <t xml:space="preserve">MOTONIVELADORA POTENCIA BASICA LIQUIDA (PRIMEIRA MARCHA) 186 HP, PESO BRUTO 15785 KG, LARGURA DA LAMINA DE 4,3 M                                                                                                                                                                                                                                                                                                                                                                                          </t>
  </si>
  <si>
    <t>1.124.899,60</t>
  </si>
  <si>
    <t xml:space="preserve">MOTOR A DIESEL PARA VIBRADOR DE IMERSAO, DE *4,7* CV                                                                                                                                                                                                                                                                                                                                                                                                                                                      </t>
  </si>
  <si>
    <t>3.942,52</t>
  </si>
  <si>
    <t xml:space="preserve">MOTOR A GASOLINA PARA VIBRADOR DE IMERSAO, 4 TEMPOS, DE 5,5 CV                                                                                                                                                                                                                                                                                                                                                                                                                                            </t>
  </si>
  <si>
    <t>1.954,97</t>
  </si>
  <si>
    <t xml:space="preserve">MOTOR ELETRICO PARA VIBRADOR DE IMERSAO, DE 2 CV, MONOFASICO, 110/220 V                                                                                                                                                                                                                                                                                                                                                                                                                                   </t>
  </si>
  <si>
    <t>1.610,52</t>
  </si>
  <si>
    <t xml:space="preserve">MOTOR ELETRICO PARA VIBRADOR DE IMERSAO, DE 2 CV, TRIFASICO, 220/380 V                                                                                                                                                                                                                                                                                                                                                                                                                                    </t>
  </si>
  <si>
    <t>1.575,49</t>
  </si>
  <si>
    <t xml:space="preserve">MOTORISTA DE CAMINHAO                                                                                                                                                                                                                                                                                                                                                                                                                                                                                     </t>
  </si>
  <si>
    <t xml:space="preserve">MOTORISTA DE CAMINHAO (MENSALISTA)                                                                                                                                                                                                                                                                                                                                                                                                                                                                        </t>
  </si>
  <si>
    <t>2.795,72</t>
  </si>
  <si>
    <t xml:space="preserve">MOTORISTA DE CAMINHAO-BASCULANTE                                                                                                                                                                                                                                                                                                                                                                                                                                                                          </t>
  </si>
  <si>
    <t xml:space="preserve">MOTORISTA DE CAMINHAO-BASCULANTE (MENSALISTA)                                                                                                                                                                                                                                                                                                                                                                                                                                                             </t>
  </si>
  <si>
    <t>2.637,06</t>
  </si>
  <si>
    <t xml:space="preserve">MOTORISTA DE CAMINHAO-CARRETA                                                                                                                                                                                                                                                                                                                                                                                                                                                                             </t>
  </si>
  <si>
    <t xml:space="preserve">MOTORISTA DE CAMINHAO-CARRETA (MENSALISTA)                                                                                                                                                                                                                                                                                                                                                                                                                                                                </t>
  </si>
  <si>
    <t>3.733,51</t>
  </si>
  <si>
    <t xml:space="preserve">MOTORISTA DE CARRO DE PASSEIO                                                                                                                                                                                                                                                                                                                                                                                                                                                                             </t>
  </si>
  <si>
    <t xml:space="preserve">MOTORISTA DE CARRO DE PASSEIO (MENSALISTA)                                                                                                                                                                                                                                                                                                                                                                                                                                                                </t>
  </si>
  <si>
    <t>2.993,29</t>
  </si>
  <si>
    <t xml:space="preserve">MOTORISTA DE ONIBUS / MICRO-ONIBUS                                                                                                                                                                                                                                                                                                                                                                                                                                                                        </t>
  </si>
  <si>
    <t xml:space="preserve">MOTORISTA DE ONIBUS / MICRO-ONIBUS (MENSALISTA)                                                                                                                                                                                                                                                                                                                                                                                                                                                           </t>
  </si>
  <si>
    <t>3.620,53</t>
  </si>
  <si>
    <t xml:space="preserve">MOTORISTA OPERADOR DE CAMINHAO COM MUNCK                                                                                                                                                                                                                                                                                                                                                                                                                                                                  </t>
  </si>
  <si>
    <t xml:space="preserve">MOTORISTA OPERADOR DE CAMINHAO COM MUNCK (MENSALISTA)                                                                                                                                                                                                                                                                                                                                                                                                                                                     </t>
  </si>
  <si>
    <t>2.999,03</t>
  </si>
  <si>
    <t xml:space="preserve">MOTOSSERRA PORTATIL COM MOTOR A GASOLINA DE *60* CC                                                                                                                                                                                                                                                                                                                                                                                                                                                       </t>
  </si>
  <si>
    <t>2.963,09</t>
  </si>
  <si>
    <t xml:space="preserve">MOURAO CONCRETO CURVO, SECAO "T", H = 2,80 M + CURVA COM 0,45 M, COM FUROS PARA FIOS                                                                                                                                                                                                                                                                                                                                                                                                                      </t>
  </si>
  <si>
    <t xml:space="preserve">MOURAO DE CONCRETO CURVO, *10 X 10* CM, H= *2,60* M + CURVA DE 0,40 M                                                                                                                                                                                                                                                                                                                                                                                                                                     </t>
  </si>
  <si>
    <t>52,04</t>
  </si>
  <si>
    <t xml:space="preserve">MOURAO DE CONCRETO RETO, SECAO QUADARA *10 X 10* CM, H= *2,30* M                                                                                                                                                                                                                                                                                                                                                                                                                                          </t>
  </si>
  <si>
    <t>49,07</t>
  </si>
  <si>
    <t xml:space="preserve">MOURAO DE CONCRETO RETO, SECAO QUADRADA, *10 X 10* CM, H= 3,00 M                                                                                                                                                                                                                                                                                                                                                                                                                                          </t>
  </si>
  <si>
    <t xml:space="preserve">MOURAO DE CONCRETO RETO, TIPO ESTICADOR, *10 X 10* CM, H= 2,50 M                                                                                                                                                                                                                                                                                                                                                                                                                                          </t>
  </si>
  <si>
    <t>50,51</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</si>
  <si>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</si>
  <si>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</si>
  <si>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</si>
  <si>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</si>
  <si>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</si>
  <si>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</si>
  <si>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</si>
  <si>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</si>
  <si>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CM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</si>
  <si>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</si>
  <si>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</si>
  <si>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4.929,78</t>
  </si>
  <si>
    <t xml:space="preserve">NIPEL PVC, ROSCAVEL, 1 1/2",  AGUA FRIA PREDIAL                                                                                                                                                                                                                                                                                                                                                                                                                                                           </t>
  </si>
  <si>
    <t xml:space="preserve">NIPEL PVC, ROSCAVEL, 1 1/4",  AGUA FRIA PREDIAL                                                                                                                                                                                                                                                                                                                                                                                                                                                           </t>
  </si>
  <si>
    <t xml:space="preserve">NIPEL PVC, ROSCAVEL, 1/2",  AGUA FRIA PREDIAL                                                                                                                                                                                                                                                                                                                                                                                                                                                             </t>
  </si>
  <si>
    <t xml:space="preserve">NIPEL PVC, ROSCAVEL, 1",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</si>
  <si>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</si>
  <si>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</si>
  <si>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</si>
  <si>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</si>
  <si>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</si>
  <si>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</si>
  <si>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</si>
  <si>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</si>
  <si>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</si>
  <si>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</si>
  <si>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</si>
  <si>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</si>
  <si>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199,87</t>
  </si>
  <si>
    <t xml:space="preserve">NIPLE DE FERRO GALVANIZADO, COM ROSCA BSP, DE 6"                                                                                                                                                                                                                                                                                                                                                                                                                                                          </t>
  </si>
  <si>
    <t>332,09</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</si>
  <si>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</si>
  <si>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</si>
  <si>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</si>
  <si>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</si>
  <si>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</si>
  <si>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</si>
  <si>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</si>
  <si>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</si>
  <si>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</si>
  <si>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</si>
  <si>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47,89</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</si>
  <si>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</si>
  <si>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</si>
  <si>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</si>
  <si>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</si>
  <si>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</si>
  <si>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87,46</t>
  </si>
  <si>
    <t xml:space="preserve">NIPLE DE REDUCAO DE FERRO GALVANIZADO, COM ROSCA BSP, DE 3" X 2"                                                                                                                                                                                                                                                                                                                                                                                                                                          </t>
  </si>
  <si>
    <t>77,24</t>
  </si>
  <si>
    <t xml:space="preserve">NIPLE SEXTAVADO EM ACO CARBONO, COM ROSCA BSP, PRESSAO 3.000 LBS, DN 1 1/2"                                                                                                                                                                                                                                                                                                                                                                                                                               </t>
  </si>
  <si>
    <t>49,54</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</si>
  <si>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</si>
  <si>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</si>
  <si>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</si>
  <si>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</si>
  <si>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129,48</t>
  </si>
  <si>
    <t xml:space="preserve">NIPLE SEXTAVADO EM ACO CARBONO, COM ROSCA BSP, PRESSAO 3.000 LBS, DN 2"                                                                                                                                                                                                                                                                                                                                                                                                                                   </t>
  </si>
  <si>
    <t xml:space="preserve">NIPLE SEXTAVADO EM ACO CARBONO, COM ROSCA BSP, PRESSAO 3.000 LBS, DN 3/4"                                                                                                                                                                                                                                                                                                                                                                                                                                 </t>
  </si>
  <si>
    <t xml:space="preserve">NIVELADOR                                                                                                                                                                                                                                                                                                                                                                                                                                                                                                 </t>
  </si>
  <si>
    <t xml:space="preserve">NIVELADOR (MENSALISTA)                                                                                                                                                                                                                                                                                                                                                                                                                                                                                    </t>
  </si>
  <si>
    <t>1.854,57</t>
  </si>
  <si>
    <t xml:space="preserve">NOBREAK TRIFASICO, DE 10 KVA FATOR DE POTENCIA DE 0,8, AUTONOMIA MINIMA DE 30 MINUTOS A PLENA CARGA                                                                                                                                                                                                                                                                                                                                                                                                       </t>
  </si>
  <si>
    <t>60.314,78</t>
  </si>
  <si>
    <t xml:space="preserve">NOBREAK TRIFASICO, DE 15 KVA FATOR DE POTENCIA DE 0,8, AUTONOMIA MINIMA DE 30 MINUTOS A PLENA CARGA                                                                                                                                                                                                                                                                                                                                                                                                       </t>
  </si>
  <si>
    <t>88.040,77</t>
  </si>
  <si>
    <t xml:space="preserve">NOBREAK TRIFASICO, DE 20 KVA FATOR DE POTENCIA DE 0,8, AUTONOMIA MINIMA DE 30 MINUTOS A PLENA CARGA                                                                                                                                                                                                                                                                                                                                                                                                       </t>
  </si>
  <si>
    <t>106.543,74</t>
  </si>
  <si>
    <t xml:space="preserve">NOBREAK TRIFASICO, DE 25 KVA FATOR DE POTENCIA DE 0,8, AUTONOMIA MINIMA DE 30 MINUTOS A PLENA CARGA                                                                                                                                                                                                                                                                                                                                                                                                       </t>
  </si>
  <si>
    <t>166.903,17</t>
  </si>
  <si>
    <t xml:space="preserve">NOBREAK TRIFASICO, DE 5 KVA FATOR DE POTENCIA DE 0,8, AUTONOMIA MINIMA DE 30 MINUTOS A PLENA CARGA                                                                                                                                                                                                                                                                                                                                                                                                        </t>
  </si>
  <si>
    <t>48.227,07</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</si>
  <si>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</si>
  <si>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</si>
  <si>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</si>
  <si>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COMBUSTIVEL BPF A GRANEL                                                                                                                                                                                                                                                                                                                                                                                                                                                                             </t>
  </si>
  <si>
    <t xml:space="preserve">OLEO DIESEL COMBUSTIVEL COMUM                                                                                                                                                                                                                                                                                                                                                                                                                                                                             </t>
  </si>
  <si>
    <t xml:space="preserve">OLEO LUBRIFICANTE PARA MOTORES DE EQUIPAMENTOS PESADOS (CAMINHOES, TRATORES, RETROS E ETC)                                                                                                                                                                                                                                                                                                                                                                                                                </t>
  </si>
  <si>
    <t xml:space="preserve">OLHO MAGICO PARA PORTAS, EM LATAO, COM LENTE DE POLICARBONATO, ANGULO DE *200* GRAUS, ESPESSURA ENTRE *25 E 46* MM, INCLUINDO FECHO JANELA                                                                                                                                                                                                                                                                                                                                                                </t>
  </si>
  <si>
    <t xml:space="preserve">OPERADOR DE BATE-ESTACAS                                                                                                                                                                                                                                                                                                                                                                                                                                                                                  </t>
  </si>
  <si>
    <t xml:space="preserve">OPERADOR DE BATE-ESTACAS (MENSALISTA)                                                                                                                                                                                                                                                                                                                                                                                                                                                                     </t>
  </si>
  <si>
    <t>3.488,92</t>
  </si>
  <si>
    <t xml:space="preserve">OPERADOR DE BETONEIRA (CAMINHAO)                                                                                                                                                                                                                                                                                                                                                                                                                                                                          </t>
  </si>
  <si>
    <t xml:space="preserve">OPERADOR DE BETONEIRA (CAMINHAO) (MENSALISTA)                                                                                                                                                                                                                                                                                                                                                                                                                                                             </t>
  </si>
  <si>
    <t>2.520,73</t>
  </si>
  <si>
    <t xml:space="preserve">OPERADOR DE BETONEIRA ESTACIONARIA / MISTURADOR                                                                                                                                                                                                                                                                                                                                                                                                                                                           </t>
  </si>
  <si>
    <t xml:space="preserve">OPERADOR DE BETONEIRA ESTACIONARIA / MISTURADOR (MENSALISTA)                                                                                                                                                                                                                                                                                                                                                                                                                                              </t>
  </si>
  <si>
    <t>2.432,59</t>
  </si>
  <si>
    <t xml:space="preserve">OPERADOR DE COMPRESSOR DE AR OU COMPRESSORISTA                                                                                                                                                                                                                                                                                                                                                                                                                                                            </t>
  </si>
  <si>
    <t xml:space="preserve">OPERADOR DE COMPRESSOR DE AR OU COMPRESSORISTA (MENSALISTA)                                                                                                                                                                                                                                                                                                                                                                                                                                               </t>
  </si>
  <si>
    <t>3.146,99</t>
  </si>
  <si>
    <t xml:space="preserve">OPERADOR DE DEMARCADORA DE FAIXAS DE TRAFEGO                                                                                                                                                                                                                                                                                                                                                                                                                                                              </t>
  </si>
  <si>
    <t xml:space="preserve">OPERADOR DE DEMARCADORA DE FAIXAS DE TRAFEGO (MENSALISTA)                                                                                                                                                                                                                                                                                                                                                                                                                                                 </t>
  </si>
  <si>
    <t>3.102,44</t>
  </si>
  <si>
    <t xml:space="preserve">OPERADOR DE ESCAVADEIRA                                                                                                                                                                                                                                                                                                                                                                                                                                                                                   </t>
  </si>
  <si>
    <t xml:space="preserve">OPERADOR DE ESCAVADEIRA (MENSALISTA)                                                                                                                                                                                                                                                                                                                                                                                                                                                                      </t>
  </si>
  <si>
    <t>3.398,59</t>
  </si>
  <si>
    <t xml:space="preserve">OPERADOR DE GUINCHO OU GUINCHEIRO                                                                                                                                                                                                                                                                                                                                                                                                                                                                         </t>
  </si>
  <si>
    <t xml:space="preserve">OPERADOR DE GUINCHO OU GUINCHEIRO (MENSALISTA)                                                                                                                                                                                                                                                                                                                                                                                                                                                            </t>
  </si>
  <si>
    <t>2.652,29</t>
  </si>
  <si>
    <t xml:space="preserve">OPERADOR DE GUINDASTE                                                                                                                                                                                                                                                                                                                                                                                                                                                                                     </t>
  </si>
  <si>
    <t xml:space="preserve">OPERADOR DE GUINDASTE (MENSALISTA)                                                                                                                                                                                                                                                                                                                                                                                                                                                                        </t>
  </si>
  <si>
    <t xml:space="preserve">OPERADOR DE JATO ABRASIVO OU JATISTA                                                                                                                                                                                                                                                                                                                                                                                                                                                                      </t>
  </si>
  <si>
    <t xml:space="preserve">OPERADOR DE JATO ABRASIVO OU JATISTA (MENSALISTA)                                                                                                                                                                                                                                                                                                                                                                                                                                                         </t>
  </si>
  <si>
    <t>3.042,50</t>
  </si>
  <si>
    <t xml:space="preserve">OPERADOR DE MAQUINAS E TRATORES DIVERSOS (TERRAPLANAGEM)                                                                                                                                                                                                                                                                                                                                                                                                                                                  </t>
  </si>
  <si>
    <t xml:space="preserve">OPERADOR DE MAQUINAS E TRATORES DIVERSOS (TERRAPLANAGEM) (MENSALISTA)                                                                                                                                                                                                                                                                                                                                                                                                                                     </t>
  </si>
  <si>
    <t xml:space="preserve">OPERADOR DE MARTELETE OU MARTELETEIRO                                                                                                                                                                                                                                                                                                                                                                                                                                                                     </t>
  </si>
  <si>
    <t xml:space="preserve">OPERADOR DE MARTELETE OU MARTELETEIRO (MENSALISTA)                                                                                                                                                                                                                                                                                                                                                                                                                                                        </t>
  </si>
  <si>
    <t>3.184,81</t>
  </si>
  <si>
    <t xml:space="preserve">OPERADOR DE MOTO SCRAPER                                                                                                                                                                                                                                                                                                                                                                                                                                                                                  </t>
  </si>
  <si>
    <t xml:space="preserve">OPERADOR DE MOTO SCRAPER (MENSALISTA)                                                                                                                                                                                                                                                                                                                                                                                                                                                                     </t>
  </si>
  <si>
    <t>3.155,32</t>
  </si>
  <si>
    <t xml:space="preserve">OPERADOR DE MOTONIVELADORA                                                                                                                                                                                                                                                                                                                                                                                                                                                                                </t>
  </si>
  <si>
    <t xml:space="preserve">OPERADOR DE MOTONIVELADORA (MENSALISTA)                                                                                                                                                                                                                                                                                                                                                                                                                                                                   </t>
  </si>
  <si>
    <t>3.871,00</t>
  </si>
  <si>
    <t xml:space="preserve">OPERADOR DE PA CARREGADEIRA                                                                                                                                                                                                                                                                                                                                                                                                                                                                               </t>
  </si>
  <si>
    <t xml:space="preserve">OPERADOR DE PA CARREGADEIRA (MENSALISTA)                                                                                                                                                                                                                                                                                                                                                                                                                                                                  </t>
  </si>
  <si>
    <t xml:space="preserve">OPERADOR DE PAVIMENTADORA / MESA VIBROACABADORA                                                                                                                                                                                                                                                                                                                                                                                                                                                           </t>
  </si>
  <si>
    <t xml:space="preserve">OPERADOR DE PAVIMENTADORA / MESA VIBROACABADORA (MENSALISTA)                                                                                                                                                                                                                                                                                                                                                                                                                                              </t>
  </si>
  <si>
    <t>3.257,55</t>
  </si>
  <si>
    <t xml:space="preserve">OPERADOR DE ROLO COMPACTADOR                                                                                                                                                                                                                                                                                                                                                                                                                                                                              </t>
  </si>
  <si>
    <t xml:space="preserve">OPERADOR DE ROLO COMPACTADOR (MENSALISTA)                                                                                                                                                                                                                                                                                                                                                                                                                                                                 </t>
  </si>
  <si>
    <t>2.938,63</t>
  </si>
  <si>
    <t xml:space="preserve">OPERADOR DE TRATOR - EXCLUSIVE AGROPECUARIA                                                                                                                                                                                                                                                                                                                                                                                                                                                               </t>
  </si>
  <si>
    <t xml:space="preserve">OPERADOR DE TRATOR - EXCLUSIVE AGROPECUARIA (MENSALISTA)                                                                                                                                                                                                                                                                                                                                                                                                                                                  </t>
  </si>
  <si>
    <t xml:space="preserve">OPERADOR DE USINA DE ASFALTO, DE SOLOS OU DE CONCRETO                                                                                                                                                                                                                                                                                                                                                                                                                                                     </t>
  </si>
  <si>
    <t>15,87</t>
  </si>
  <si>
    <t xml:space="preserve">OPERADOR DE USINA DE ASFALTO, DE SOLOS OU DE CONCRETO (MENSALISTA)                                                                                                                                                                                                                                                                                                                                                                                                                                        </t>
  </si>
  <si>
    <t>2.797,49</t>
  </si>
  <si>
    <t xml:space="preserve">OXIGENIO, RECARGA PARA CILINDRO DE CONJUNTO OXICORTE GRANDE                                                                                                                                                                                                                                                                                                                                                                                                                                               </t>
  </si>
  <si>
    <t xml:space="preserve">PA CARREGADEIRA SOBRE RODAS, POTENCIA BRUTA *127* CV, CAPACIDADE DA CACAMBA DE 2,0 A 2,4 M3, PESO OPERACIONAL MAXIMO DE 10330 KG                                                                                                                                                                                                                                                                                                                                                                          </t>
  </si>
  <si>
    <t>426.240,00</t>
  </si>
  <si>
    <t xml:space="preserve">PA CARREGADEIRA SOBRE RODAS, POTENCIA LIQUIDA 128 HP, CAPACIDADE DA CACAMBA DE 1,7 A 2,8 M3, PESO OPERACIONAL MAXIMO DE 11632 KG                                                                                                                                                                                                                                                                                                                                                                          </t>
  </si>
  <si>
    <t>480.000,00</t>
  </si>
  <si>
    <t xml:space="preserve">PA CARREGADEIRA SOBRE RODAS, POTENCIA LIQUIDA 197 HP, CAPACIDADE DA CACAMBA DE 2,5 A 3,5 M3, PESO OPERACIONAL MAXIMO DE 18338 KG                                                                                                                                                                                                                                                                                                                                                                          </t>
  </si>
  <si>
    <t>665.599,96</t>
  </si>
  <si>
    <t xml:space="preserve">PA CARREGADEIRA SOBRE RODAS, POTENCIA LIQUIDA 213 HP, CAPACIDADE DA CACAMBA DE 1,9 A 3,5 M3, PESO OPERACIONAL MAXIMO DE 19234 KG                                                                                                                                                                                                                                                                                                                                                                          </t>
  </si>
  <si>
    <t>757.759,96</t>
  </si>
  <si>
    <t xml:space="preserve">PA CARREGADEIRA SOBRE RODAS, POTENCIA 152 HP, CAPACIDADE DA CACAMBA DE 1,53 A 2,30 M3, PESO OPERACIONAL MAXIMO DE 10216 KG                                                                                                                                                                                                                                                                                                                                                                                </t>
  </si>
  <si>
    <t>442.239,98</t>
  </si>
  <si>
    <t xml:space="preserve">PA DE LIXO PLASTICA, CABO LONGO                                                                                                                                                                                                                                                                                                                                                                                                                                                                           </t>
  </si>
  <si>
    <t xml:space="preserve">PAINEL DE LA DE VIDRO SEM REVESTIMENTO PSI 20, E = 25 MM, DE 1200 X 600 MM                                                                                                                                                                                                                                                                                                                                                                                                                                </t>
  </si>
  <si>
    <t xml:space="preserve">PAINEL DE LA DE VIDRO SEM REVESTIMENTO PSI 20, E = 50 MM, DE 1200 X 600 MM                                                                                                                                                                                                                                                                                                                                                                                                                                </t>
  </si>
  <si>
    <t>48,17</t>
  </si>
  <si>
    <t xml:space="preserve">PAINEL DE LA DE VIDRO SEM REVESTIMENTO PSI 40, E = 25 MM, DE 1200 X 600 MM                                                                                                                                                                                                                                                                                                                                                                                                                                </t>
  </si>
  <si>
    <t xml:space="preserve">PAINEL DE LA DE VIDRO SEM REVESTIMENTO PSI 40, E = 50 MM, DE 1200 X 600 MM                                                                                                                                                                                                                                                                                                                                                                                                                                </t>
  </si>
  <si>
    <t>78,95</t>
  </si>
  <si>
    <t xml:space="preserve">PAINEL ESTRUTURAL PARA LAJE SECA REVESTIDO EM PLACA CIMENTICIA, DE 1,20 X 2,50 M, E = 23 MM                                                                                                                                                                                                                                                                                                                                                                                                               </t>
  </si>
  <si>
    <t>80,04</t>
  </si>
  <si>
    <t xml:space="preserve">PAINEL ESTRUTURAL PARA LAJE SECA REVESTIDO EM PLACA CIMENTICIA, DE 1,20 X 2,50 M, E = 40 MM                                                                                                                                                                                                                                                                                                                                                                                                               </t>
  </si>
  <si>
    <t>149,05</t>
  </si>
  <si>
    <t xml:space="preserve">PAINEL ESTRUTURAL PARA LAJE SECA REVESTIDO EM PLACA CIMENTICIA, DE 1,20 X 2,50 M, E = 55 MM                                                                                                                                                                                                                                                                                                                                                                                                               </t>
  </si>
  <si>
    <t>196,51</t>
  </si>
  <si>
    <t xml:space="preserve">PAINEL TERMOISOLANTE PARA FECHAMENTOS VERTICAIS (INCLUI PARAFUSOS DE FIXACAO) REVESTIDO EM ACO GALVALUME, LARGURA UTIL DE 1100 MM, REVESTIMENTO COM ESPESSURA DE 0,50 MM, COM PRE-PINTURA NAS DUAS FACES, NUCLEO EM POLIURETANO (PUR) COM ESPESSURA 40/50 MM                                                                                                                                                                                                                                              </t>
  </si>
  <si>
    <t>335,57</t>
  </si>
  <si>
    <t xml:space="preserve">PAINEL TERMOISOLANTE PARA FECHAMENTOS VERTICAIS (INCLUI PARAFUSOS DE FIXACAO) REVESTIDO EM ACO GALVALUME, LARGURA UTIL DE 1100 MM, REVESTIMENTO COM ESPESSURA DE 0,50 MM, COM PRE-PINTURA NAS DUAS FACES, NUCLEO EM POLIURETANO (PUR) COM ESPESSURA 70/80 MM                                                                                                                                                                                                                                              </t>
  </si>
  <si>
    <t>397,83</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</si>
  <si>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</si>
  <si>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</si>
  <si>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</si>
  <si>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DE *1,80 X 1,20* M, COM ARO DE METAL E REDE (SEM SUPORTE DE FIXACAO)                                                                                                                                                                                                                                                                                                                                                                                       </t>
  </si>
  <si>
    <t>1.717,19</t>
  </si>
  <si>
    <t xml:space="preserve">PARA-RAIOS DE DISTRIBUICAO, TENSAO NOMINAL 15 KV, CORRENTE NOMINAL DE DESCARGA 5 KA                                                                                                                                                                                                                                                                                                                                                                                                                       </t>
  </si>
  <si>
    <t>376,43</t>
  </si>
  <si>
    <t xml:space="preserve">PARA-RAIOS DE DISTRIBUICAO, TENSAO NOMINAL 30 KV, CORRENTE NOMINAL DE DESCARGA 10 KA                                                                                                                                                                                                                                                                                                                                                                                                                      </t>
  </si>
  <si>
    <t>625,32</t>
  </si>
  <si>
    <t xml:space="preserve">PARA-RAIOS TIPO FRANKLIN 350 MM, EM LATAO CROMADO, DUAS DESCIDAS, PARA PROTECAO DE EDIFICACOES CONTRA DESCARGAS ATMOSFERICAS                                                                                                                                                                                                                                                                                                                                                                              </t>
  </si>
  <si>
    <t>145,00</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</si>
  <si>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</si>
  <si>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</si>
  <si>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</si>
  <si>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</si>
  <si>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</si>
  <si>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</si>
  <si>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</si>
  <si>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</si>
  <si>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</si>
  <si>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</si>
  <si>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</si>
  <si>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</si>
  <si>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</si>
  <si>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</si>
  <si>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</si>
  <si>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</si>
  <si>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</si>
  <si>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</si>
  <si>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</si>
  <si>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</si>
  <si>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</si>
  <si>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</si>
  <si>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</si>
  <si>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</si>
  <si>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</si>
  <si>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</si>
  <si>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</si>
  <si>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</si>
  <si>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</si>
  <si>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</si>
  <si>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6,85</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</si>
  <si>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</si>
  <si>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</si>
  <si>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</si>
  <si>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</si>
  <si>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</si>
  <si>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</si>
  <si>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</si>
  <si>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</si>
  <si>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</si>
  <si>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</si>
  <si>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</si>
  <si>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</si>
  <si>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</si>
  <si>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</si>
  <si>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</si>
  <si>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</si>
  <si>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</si>
  <si>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</si>
  <si>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</si>
  <si>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</si>
  <si>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</si>
  <si>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</si>
  <si>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</si>
  <si>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</si>
  <si>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</si>
  <si>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</si>
  <si>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</si>
  <si>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</si>
  <si>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</si>
  <si>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</si>
  <si>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</si>
  <si>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</si>
  <si>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</si>
  <si>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</si>
  <si>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</si>
  <si>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</si>
  <si>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</si>
  <si>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</si>
  <si>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</si>
  <si>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</si>
  <si>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</si>
  <si>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3.042,00</t>
  </si>
  <si>
    <t xml:space="preserve">PASTA LUBRIFICANTE PARA TUBOS E CONEXOES COM JUNTA ELASTICA (USO EM PVC, ACO, POLIETILENO E OUTROS) ( DE *400* G)                                                                                                                                                                                                                                                                                                                                                                                         </t>
  </si>
  <si>
    <t xml:space="preserve">PASTA PARA SOLDA DE TUBOS E CONEXOES DE COBRE (EMBALAGEM COM 250 G)                                                                                                                                                                                                                                                                                                                                                                                                                                       </t>
  </si>
  <si>
    <t xml:space="preserve">PASTA VEDA JUNTAS/ROSCA, LATA DE *500* G, PARA INSTALACOES DE GAS E OUTROS                                                                                                                                                                                                                                                                                                                                                                                                                                </t>
  </si>
  <si>
    <t>118,78</t>
  </si>
  <si>
    <t xml:space="preserve">PASTILHA CERAMICA/PORCELANA, REVEST INT/EXT E  PISCINA, CORES BRANCA OU FRIAS, SOLIDAS, SEM MESCLAGEM/MISTURA, ACABAMENTO LISO *2,5 X 2,5* CM                                                                                                                                                                                                                                                                                                                                                             </t>
  </si>
  <si>
    <t>148,69</t>
  </si>
  <si>
    <t xml:space="preserve">PASTILHA CERAMICA/PORCELANA, REVEST INT/EXT E  PISCINA, CORES BRANCA OU FRIAS, SOLIDAS, SEM MESCLAGEM/MISTURA, ACABAMENTO LISO *5 X 5* CM                                                                                                                                                                                                                                                                                                                                                                 </t>
  </si>
  <si>
    <t>95,76</t>
  </si>
  <si>
    <t xml:space="preserve">PASTILHA CERAMICA/PORCELANA, REVEST INT/EXT E  PISCINA, CORES LISAS/SOLIDAS, QUENTES, SEM MESCLAGEM/MISTURA, *2,5 X 2,5* CM                                                                                                                                                                                                                                                                                                                                                                               </t>
  </si>
  <si>
    <t>161,74</t>
  </si>
  <si>
    <t xml:space="preserve">PASTILHA CERAMICA/PORCELANA, REVEST INT/EXT E  PISCINA, CORES LISAS/SOLIDAS, QUENTES, SEM MESCLAGEM/MISTURA, *5 X 5* CM                                                                                                                                                                                                                                                                                                                                                                                   </t>
  </si>
  <si>
    <t>114,51</t>
  </si>
  <si>
    <t xml:space="preserve">PASTILHEIRO                                                                                                                                                                                                                                                                                                                                                                                                                                                                                               </t>
  </si>
  <si>
    <t xml:space="preserve">PASTILHEIRO (MENSALISTA)                                                                                                                                                                                                                                                                                                                                                                                                                                                                                  </t>
  </si>
  <si>
    <t>3.529,19</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</si>
  <si>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</si>
  <si>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</si>
  <si>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</si>
  <si>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</si>
  <si>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</si>
  <si>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279,50</t>
  </si>
  <si>
    <t xml:space="preserve">PATCH PANEL, 24 PORTAS, CATEGORIA 6, COM RACKS DE 19" E 1 U DE ALTURA                                                                                                                                                                                                                                                                                                                                                                                                                                     </t>
  </si>
  <si>
    <t>487,16</t>
  </si>
  <si>
    <t xml:space="preserve">PATCH PANEL, 48 PORTAS, CATEGORIA 5E, COM RACKS DE 19" E 2 U DE ALTURA                                                                                                                                                                                                                                                                                                                                                                                                                                    </t>
  </si>
  <si>
    <t>408,93</t>
  </si>
  <si>
    <t xml:space="preserve">PATCH PANEL, 48 PORTAS, CATEGORIA 6, COM RACKS DE 19" E 2 U DE ALTURA                                                                                                                                                                                                                                                                                                                                                                                                                                     </t>
  </si>
  <si>
    <t>656,95</t>
  </si>
  <si>
    <t xml:space="preserve">PEDRA ARDOSIA, CINZA, *40 X 40* CM, E= *1 CM                                                                                                                                                                                                                                                                                                                                                                                                                                                              </t>
  </si>
  <si>
    <t xml:space="preserve">PEDRA ARDOSIA, CINZA, 20  X  40 CM,  E=  *1 CM                                                                                                                                                                                                                                                                                                                                                                                                                                                            </t>
  </si>
  <si>
    <t>27,86</t>
  </si>
  <si>
    <t xml:space="preserve">PEDRA ARDOSIA, CINZA, 30  X  30,  E= *1 CM                                                                                                                                                                                                                                                                                                                                                                                                                                                                </t>
  </si>
  <si>
    <t xml:space="preserve">PEDRA BRITADA GRADUADA, CLASSIFICADA (POSTO PEDREIRA/FORNECEDOR, SEM FRETE)                                                                                                                                                                                                                                                                                                                                                                                                                               </t>
  </si>
  <si>
    <t xml:space="preserve">PEDRA BRITADA N. 0, OU PEDRISCO (4,8 A 9,5 MM) POSTO PEDREIRA/FORNECEDOR, SEM FRETE                                                                                                                                                                                                                                                                                                                                                                                                                       </t>
  </si>
  <si>
    <t>71,66</t>
  </si>
  <si>
    <t xml:space="preserve">PEDRA BRITADA N. 1 (9,5 a 19 MM) POSTO PEDREIRA/FORNECEDOR, SEM FRETE                                                                                                                                                                                                                                                                                                                                                                                                                                     </t>
  </si>
  <si>
    <t xml:space="preserve">PEDRA BRITADA N. 2 (19 A 38 MM) POSTO PEDREIRA/FORNECEDOR, SEM FRETE                                                                                                                                                                                                                                                                                                                                                                                                                                      </t>
  </si>
  <si>
    <t xml:space="preserve">PEDRA BRITADA N. 3 (38 A 50 MM) POSTO PEDREIRA/FORNECEDOR, SEM FRETE                                                                                                                                                                                                                                                                                                                                                                                                                                      </t>
  </si>
  <si>
    <t>58,63</t>
  </si>
  <si>
    <t xml:space="preserve">PEDRA BRITADA N. 4 (50 A 76 MM) POSTO PEDREIRA/FORNECEDOR, SEM FRETE                                                                                                                                                                                                                                                                                                                                                                                                                                      </t>
  </si>
  <si>
    <t>58,12</t>
  </si>
  <si>
    <t xml:space="preserve">PEDRA BRITADA N. 5 (76 A 100 MM) POSTO PEDREIRA/FORNECEDOR, SEM FRETE                                                                                                                                                                                                                                                                                                                                                                                                                                     </t>
  </si>
  <si>
    <t>53,20</t>
  </si>
  <si>
    <t xml:space="preserve">PEDRA BRITADA OU BICA CORRIDA, NAO CLASSIFICADA (POSTO PEDREIRA/FORNECEDOR, SEM FRETE)                                                                                                                                                                                                                                                                                                                                                                                                                    </t>
  </si>
  <si>
    <t xml:space="preserve">PEDRA DE MAO OU PEDRA RACHAO PARA ARRIMO/FUNDACAO (POSTO PEDREIRA/FORNECEDOR, SEM FRETE)                                                                                                                                                                                                                                                                                                                                                                                                                  </t>
  </si>
  <si>
    <t>58,34</t>
  </si>
  <si>
    <t xml:space="preserve">PEDRA GRANITICA OU BASALTICA IRREGULAR, FAIXA GRANULOMETRICA 100 A 150 MM PARA PAVIMENTACAO OU CALCAMENTO POLIEDRICO, POSTO PEDREIRA / FORNECEDOR (SEM FRETE)                                                                                                                                                                                                                                                                                                                                             </t>
  </si>
  <si>
    <t>45,96</t>
  </si>
  <si>
    <t xml:space="preserve">PEDRA GRANITICA OU BASALTO, CACO, RETALHO, CAVACO, TIPO MIRACEMA, MADEIRA, PADUANA, RACHINHA, SANTA ISABEL OU OUTRAS SIMILARES, E=  *1,0 A *2,0 CM                                                                                                                                                                                                                                                                                                                                                        </t>
  </si>
  <si>
    <t>97,01</t>
  </si>
  <si>
    <t xml:space="preserve">PEDRA GRANITICA, SERRADA, TIPO MIRACEMA, MADEIRA, PADUANA, RACHINHA, SANTA ISABEL OU OUTRAS SIMILARES, *11,5 X  *23 CM, E=  *1,0 A *2,0 CM                                                                                                                                                                                                                                                                                                                                                                </t>
  </si>
  <si>
    <t>57,71</t>
  </si>
  <si>
    <t xml:space="preserve">PEDRA PORTUGUESA  OU PETIT PAVE, BRANCA OU PRETA                                                                                                                                                                                                                                                                                                                                                                                                                                                          </t>
  </si>
  <si>
    <t>111,93</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</si>
  <si>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</si>
  <si>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</si>
  <si>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175,49</t>
  </si>
  <si>
    <t xml:space="preserve">PEDREGULHO OU PICARRA DE JAZIDA, AO NATURAL, PARA BASE DE PAVIMENTACAO (RETIRADO NA JAZIDA, SEM TRANSPORTE)                                                                                                                                                                                                                                                                                                                                                                                               </t>
  </si>
  <si>
    <t xml:space="preserve">PEDREIRO                                                                                                                                                                                                                                                                                                                                                                                                                                                                                                  </t>
  </si>
  <si>
    <t xml:space="preserve">PEDREIRO (MENSALISTA)                                                                                                                                                                                                                                                                                                                                                                                                                                                                                     </t>
  </si>
  <si>
    <t xml:space="preserve">PEITORIL EM MARMORE, POLIDO, BRANCO COMUM, L= *15* CM, E=  *2,0* CM, COM PINGADEIRA                                                                                                                                                                                                                                                                                                                                                                                                                       </t>
  </si>
  <si>
    <t>106,27</t>
  </si>
  <si>
    <t xml:space="preserve">PEITORIL EM MARMORE, POLIDO, BRANCO COMUM, L= *15* CM, E=  *3* CM, CORTE RETO                                                                                                                                                                                                                                                                                                                                                                                                                             </t>
  </si>
  <si>
    <t>114,26</t>
  </si>
  <si>
    <t xml:space="preserve">PEITORIL PRE-MOLDADO EM GRANILITE, MARMORITE OU GRANITINA, L = *15* CM                                                                                                                                                                                                                                                                                                                                                                                                                                    </t>
  </si>
  <si>
    <t xml:space="preserve">PEITORIL/ SOLEIRA EM MARMORE, POLIDO, BRANCO COMUM, L= *25* CM, E=  *3* CM, CORTE RETO                                                                                                                                                                                                                                                                                                                                                                                                                    </t>
  </si>
  <si>
    <t>158,16</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</si>
  <si>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</si>
  <si>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</si>
  <si>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</si>
  <si>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</si>
  <si>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12.295,37</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</si>
  <si>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</si>
  <si>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</si>
  <si>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</si>
  <si>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</si>
  <si>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</si>
  <si>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</si>
  <si>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</si>
  <si>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</si>
  <si>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</si>
  <si>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</si>
  <si>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</si>
  <si>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</si>
  <si>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</si>
  <si>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</si>
  <si>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</si>
  <si>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</si>
  <si>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21,29</t>
  </si>
  <si>
    <t xml:space="preserve">PERFIL DE ALUMINIO ANODIZADO                                                                                                                                                                                                                                                                                                                                                                                                                                                                              </t>
  </si>
  <si>
    <t>38,42</t>
  </si>
  <si>
    <t xml:space="preserve">PERFIL DE BORRACHA EPDM MACICO *12 X 15* MM PARA ESQUADRIAS                                                                                                                                                                                                                                                                                                                                                                                                                                               </t>
  </si>
  <si>
    <t xml:space="preserve">PERFIL ELASTOMERICO PRE-FORMADO EM EPMD, PARA JUNTA DE DILATACAO DE PISOS COM POUCA SOLICITACAO, 15 MM DE LARGURA, MOVIMENTACAO DE *11 A 19* MM                                                                                                                                                                                                                                                                                                                                                           </t>
  </si>
  <si>
    <t>142,34</t>
  </si>
  <si>
    <t xml:space="preserve">PERFIL ELASTOMERICO PRE-FORMADO EM EPMD, PARA JUNTA DE DILATACAO DE USO GERAL EM MEDIAS SOLICITACOES, 8 MM DE LARGURA, MOVIMENTACAO DE *5 A 11* MM                                                                                                                                                                                                                                                                                                                                                        </t>
  </si>
  <si>
    <t>64,34</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</si>
  <si>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</si>
  <si>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</si>
  <si>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</si>
  <si>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</si>
  <si>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</si>
  <si>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</si>
  <si>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</si>
  <si>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</si>
  <si>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</si>
  <si>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</si>
  <si>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</si>
  <si>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</si>
  <si>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</si>
  <si>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</si>
  <si>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6,89</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</si>
  <si>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</si>
  <si>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</si>
  <si>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</si>
  <si>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</si>
  <si>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</si>
  <si>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3.239.210,50</t>
  </si>
  <si>
    <t xml:space="preserve">PERFURATRIZ COM TORRE METALICA PARA EXECUCAO DE ESTACA HELICE CONTINUA, PROFUNDIDADE MAXIMA DE 32 M, DIAMETRO MAXIMO DE 1000 MM, POTENCIA INSTALADA DE 350 HP, MESA ROTATIVA COM TORQUE MAXIMO DE 263 KNM                                                                                                                                                                                                                                                                                                 </t>
  </si>
  <si>
    <t>5.036.842,07</t>
  </si>
  <si>
    <t xml:space="preserve">PERFURATRIZ HIDRAULICA COM TRADO CURTO ACOPLADO, PROFUNDIDADE MAXIMA DE 20 M, DIAMETRO MAXIMO DE 1500 MM, POTENCIA INSTALADA DE 137 HP, MESA ROTATIVA COM TORQUE MAXIMO DE 30 KNM (INCLUI MONTAGEM, NAO INCLUI CAMINHAO)                                                                                                                                                                                                                                                                                  </t>
  </si>
  <si>
    <t>1.233.157,92</t>
  </si>
  <si>
    <t xml:space="preserve">PERFURATRIZ MANUAL, TORQUE MAXIMO 55 KGF.M, POTENCIA 5 CV, COM DIAMETRO MAXIMO 8 1/2" (INCLUI SUPORTE/CHASSI TIPO MESA)                                                                                                                                                                                                                                                                                                                                                                                   </t>
  </si>
  <si>
    <t>80.404,53</t>
  </si>
  <si>
    <t xml:space="preserve">PERFURATRIZ MANUAL, TORQUE MAXIMO 83 N.M, POTENCIA 5 CV, COM DIAMETRO MAXIMO 4" (NAO INCLUI SUPORTE / CHASSI)                                                                                                                                                                                                                                                                                                                                                                                             </t>
  </si>
  <si>
    <t>11.587,11</t>
  </si>
  <si>
    <t xml:space="preserve">PERFURATRIZ MANUAL, TORQUE MAXIMO 83 N.M, POTENCIA 5 CV, COM DIAMETRO MAXIMO 4", PARA SOLO GRAMPEADO (INCLUI SUPORTE OU CHASSI TIPO MESA)                                                                                                                                                                                                                                                                                                                                                                 </t>
  </si>
  <si>
    <t>36.272,72</t>
  </si>
  <si>
    <t xml:space="preserve">PERFURATRIZ PNEUMATICA MANUAL DE PESO MEDIO, 18KG, COMPRIMENTO DE CURSO DE 6 M, DIAMETRO DO PISTAO DE 5,5 CM                                                                                                                                                                                                                                                                                                                                                                                              </t>
  </si>
  <si>
    <t>19.838,06</t>
  </si>
  <si>
    <t xml:space="preserve">PERFURATRIZ SOBRE ESTEIRA, TORQUE MAXIMO DE 600 KGF, POTENCIA ENTRE 50 E 60 HP, DIAMETRO MAXIMO DE 10"                                                                                                                                                                                                                                                                                                                                                                                                    </t>
  </si>
  <si>
    <t>676.500,00</t>
  </si>
  <si>
    <t xml:space="preserve">PERFURATRIZ SOBRE ESTEIRA, TORQUE MAXIMO 600 KGF, PESO MEDIO 1000 KG, POTENCIA 20 HP, DIAMETRO MAXIMO 10"                                                                                                                                                                                                                                                                                                                                                                                                 </t>
  </si>
  <si>
    <t>705.834,22</t>
  </si>
  <si>
    <t xml:space="preserve">PICAPE CABINE SIMPLES COM MOTOR 1.6 FLEX, CAMBIO MANUAL, POTENCIA 101/104 CV, 2 PORTAS                                                                                                                                                                                                                                                                                                                                                                                                                    </t>
  </si>
  <si>
    <t>60.814,67</t>
  </si>
  <si>
    <t xml:space="preserve">PILAR QUADRADO NAO APARELHADO *10 X 10* CM, EM MACARANDUBA, ANGELIM OU EQUIVALENTE DA REGIAO - BRUTA                                                                                                                                                                                                                                                                                                                                                                                                      </t>
  </si>
  <si>
    <t>37,37</t>
  </si>
  <si>
    <t xml:space="preserve">PILAR QUADRADO NAO APARELHADO *15 X 15* CM, EM MACARANDUBA, ANGELIM OU EQUIVALENTE DA REGIAO - BRUTA                                                                                                                                                                                                                                                                                                                                                                                                      </t>
  </si>
  <si>
    <t>79,33</t>
  </si>
  <si>
    <t xml:space="preserve">PILAR QUADRADO NAO APARELHADO *20 X 20* CM, EM MACARANDUBA, ANGELIM OU EQUIVALENTE DA REGIAO - BRUTA                                                                                                                                                                                                                                                                                                                                                                                                      </t>
  </si>
  <si>
    <t>138,03</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</si>
  <si>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</si>
  <si>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</si>
  <si>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</si>
  <si>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44,85</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</si>
  <si>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</si>
  <si>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</si>
  <si>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</si>
  <si>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</si>
  <si>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</si>
  <si>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</si>
  <si>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</si>
  <si>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42,70</t>
  </si>
  <si>
    <t xml:space="preserve">PINTOR                                                                                                                                                                                                                                                                                                                                                                                                                                                                                                    </t>
  </si>
  <si>
    <t xml:space="preserve">PINTOR (MENSALISTA)                                                                                                                                                                                                                                                                                                                                                                                                                                                                                       </t>
  </si>
  <si>
    <t xml:space="preserve">PINTOR DE LETREIROS                                                                                                                                                                                                                                                                                                                                                                                                                                                                                       </t>
  </si>
  <si>
    <t xml:space="preserve">PINTOR DE LETREIROS (MENSALISTA)                                                                                                                                                                                                                                                                                                                                                                                                                                                                          </t>
  </si>
  <si>
    <t>3.488,31</t>
  </si>
  <si>
    <t xml:space="preserve">PINTOR PARA TINTA EPOXI                                                                                                                                                                                                                                                                                                                                                                                                                                                                                   </t>
  </si>
  <si>
    <t xml:space="preserve">PINTOR PARA TINTA EPOXI (MENSALISTA)                                                                                                                                                                                                                                                                                                                                                                                                                                                                      </t>
  </si>
  <si>
    <t>2.972,63</t>
  </si>
  <si>
    <t xml:space="preserve">PISO DE BORRACHA CANELADO EM PLACAS 50 X 50 CM, E = *3,5* MM, PARA COLA                                                                                                                                                                                                                                                                                                                                                                                                                                   </t>
  </si>
  <si>
    <t>62,15</t>
  </si>
  <si>
    <t xml:space="preserve">PISO DE BORRACHA ESPORTIVO EM PLACAS 50 X 50 CM, E = 15 MM, PARA ARGAMASSA, PRETO                                                                                                                                                                                                                                                                                                                                                                                                                         </t>
  </si>
  <si>
    <t>283,09</t>
  </si>
  <si>
    <t xml:space="preserve">PISO DE BORRACHA FRISADO OU PASTILHADO, PRETO, EM PLACAS 50 X 50 CM, E = 7 MM, PARA ARGAMASSA                                                                                                                                                                                                                                                                                                                                                                                                             </t>
  </si>
  <si>
    <t>171,94</t>
  </si>
  <si>
    <t xml:space="preserve">PISO DE BORRACHA PASTILHADO EM PLACAS 50 X 50 CM, E = *3,5* MM, PARA COLA, PRETO                                                                                                                                                                                                                                                                                                                                                                                                                          </t>
  </si>
  <si>
    <t xml:space="preserve">PISO DE BORRACHA PASTILHADO EM PLACAS 50 X 50 CM, E = 15 MM, PARA ARGAMASSA, PRETO                                                                                                                                                                                                                                                                                                                                                                                                                        </t>
  </si>
  <si>
    <t>275,57</t>
  </si>
  <si>
    <t xml:space="preserve">PISO ELEVADO COM 2 PLACAS DE ACO COM ENCHIMENTO DE CONCRETO CELULAR, INCLUSO BASE/HASTE/CRUZETAS, 60 X 60 CM, H = *28* CM, RESISTENCIA CARGA CONCENTRADA 496 KG (COM COLOCACAO)                                                                                                                                                                                                                                                                                                                           </t>
  </si>
  <si>
    <t>422,51</t>
  </si>
  <si>
    <t xml:space="preserve">PISO EM CERAMICA ESMALTADA EXTRA, PEI MAIOR OU IGUAL A 4, FORMATO MAIOR QUE 2025 CM2                                                                                                                                                                                                                                                                                                                                                                                                                      </t>
  </si>
  <si>
    <t xml:space="preserve">PISO EM CERAMICA ESMALTADA EXTRA, PEI MAIOR OU IGUAL A 4, FORMATO MENOR OU IGUAL A 2025 CM2                                                                                                                                                                                                                                                                                                                                                                                                               </t>
  </si>
  <si>
    <t>19,99</t>
  </si>
  <si>
    <t xml:space="preserve">PISO EM CERAMICA ESMALTADA, COMERCIAL (PADRAO POPULAR), PEI MAIOR OU IGUAL A 3, FORMATO MENOR OU IGUAL A  2025 CM2                                                                                                                                                                                                                                                                                                                                                                                        </t>
  </si>
  <si>
    <t>16,58</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</si>
  <si>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</si>
  <si>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</si>
  <si>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</si>
  <si>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 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</si>
  <si>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</si>
  <si>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</si>
  <si>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</si>
  <si>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138,43</t>
  </si>
  <si>
    <t xml:space="preserve">PISO EPOXI AUTONIVELANTE, ESPESSURA *4* MM (INCLUSO EXECUCAO)                                                                                                                                                                                                                                                                                                                                                                                                                                             </t>
  </si>
  <si>
    <t xml:space="preserve">PISO EPOXI MULTILAYER, ESPESSURA *2* MM (INCLUSO EXECUCAO)                                                                                                                                                                                                                                                                                                                                                                                                                                                </t>
  </si>
  <si>
    <t>98,41</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</si>
  <si>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</si>
  <si>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</si>
  <si>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</si>
  <si>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125,31</t>
  </si>
  <si>
    <t xml:space="preserve">PISO INDUSTRIAL EM CONCRETO ARMADO DE ACABAMENTO POLIDO, ESPESSURA 12 CM (CIMENTO QUEIMADO) (INCLUSO EXECUCAO)                                                                                                                                                                                                                                                                                                                                                                                            </t>
  </si>
  <si>
    <t>137,98</t>
  </si>
  <si>
    <t xml:space="preserve">PISO KORODUR (INCLUSO EXECUCAO)                                                                                                                                                                                                                                                                                                                                                                                                                                                                           </t>
  </si>
  <si>
    <t>105,60</t>
  </si>
  <si>
    <t xml:space="preserve">PISO PODOTATIL DE CONCRETO - DIRECIONAL E ALERTA, *40 X 40 X 2,5* CM                                                                                                                                                                                                                                                                                                                                                                                                                                      </t>
  </si>
  <si>
    <t xml:space="preserve">PISO PORCELANATO, BORDA RETA, EXTRA, FORMATO MAIOR QUE 2025 CM2                                                                                                                                                                                                                                                                                                                                                                                                                                           </t>
  </si>
  <si>
    <t>64,14</t>
  </si>
  <si>
    <t xml:space="preserve">PISO TATIL ALERTA OU DIRECIONAL, DE BORRACHA, COLORIDO, 25 X 25 CM, E = 5 MM, PARA COLA                                                                                                                                                                                                                                                                                                                                                                                                                   </t>
  </si>
  <si>
    <t>188,98</t>
  </si>
  <si>
    <t xml:space="preserve">PISO TATIL DE ALERTA OU DIRECIONAL DE BORRACHA, PRETO, 25 X 25 CM, E = 5 MM, PARA COLA                                                                                                                                                                                                                                                                                                                                                                                                                    </t>
  </si>
  <si>
    <t>180,01</t>
  </si>
  <si>
    <t xml:space="preserve">PISO TATIL DE ALERTA OU DIRECIONAL, DE BORRACHA, COLORIDO, 25 X 25 CM, E = 12 MM, PARA ARGAMASSA                                                                                                                                                                                                                                                                                                                                                                                                          </t>
  </si>
  <si>
    <t>467,92</t>
  </si>
  <si>
    <t xml:space="preserve">PISO TATIL DE ALERTA OU DIRECIONAL, DE BORRACHA, PRETO, 25 X 25 CM, E = 12 MM, PARA ARGAMASSA                                                                                                                                                                                                                                                                                                                                                                                                             </t>
  </si>
  <si>
    <t>416,62</t>
  </si>
  <si>
    <t xml:space="preserve">PISO URETANO, VERSAO REVESTIMENTO AUTONIVELANTE, ESPESSURA VARIÁVEL DE 3 A 4 MM (INCLUSO EXECUCAO)                                                                                                                                                                                                                                                                                                                                                                                                        </t>
  </si>
  <si>
    <t>164,03</t>
  </si>
  <si>
    <t xml:space="preserve">PISO/ REVESTIMENTO EM GRANITO, POLIDO, TIPO ANDORINHA/ QUARTZ/ CASTELO/ CORUMBA OU OUTROS EQUIVALENTES DA REGIAO, FORMATO MAIOR OU IGUAL A 3025 CM2, E = *2* CM                                                                                                                                                                                                                                                                                                                                           </t>
  </si>
  <si>
    <t xml:space="preserve">PISO/ REVESTIMENTO EM MARMORE, POLIDO, BRANCO COMUM, FORMATO MAIOR OU IGUAL A 3025 CM2, E = *2* CM                                                                                                                                                                                                                                                                                                                                                                                                        </t>
  </si>
  <si>
    <t>437,80</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</si>
  <si>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</si>
  <si>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</si>
  <si>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</si>
  <si>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</si>
  <si>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</si>
  <si>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AO FOGO (RF), COR ROSA, E = 12,5 MM, 1200 X 1800 MM (L X C)                                                                                                                                                                                                                                                                                                                                                                                                 </t>
  </si>
  <si>
    <t>17,01</t>
  </si>
  <si>
    <t xml:space="preserve">PLACA / CHAPA DE GESSO ACARTONADO, RESISTENTE AO FOGO (RF), COR ROSA, E = 12,5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</si>
  <si>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</si>
  <si>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</si>
  <si>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CIMENTICIA LISA E = 10 MM, DE 1,20 X 3,00 M (SEM AMIANTO)                                                                                                                                                                                                                                                                                                                                                                                                                                           </t>
  </si>
  <si>
    <t xml:space="preserve">PLACA CIMENTICIA LISA E = 6 MM, DE 1,20 X 3,00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</si>
  <si>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</si>
  <si>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</si>
  <si>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</si>
  <si>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</si>
  <si>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</si>
  <si>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</si>
  <si>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</si>
  <si>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</si>
  <si>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*2,0 X 1,125* M                                                                                                                                                                                                                                                                                                                                                                                                         </t>
  </si>
  <si>
    <t xml:space="preserve">PLACA DE SINALIZACAO DE SEGURANCA CONTRA INCENDIO - ALERTA, TRIANGULAR, BASE DE *30* CM, EM PVC *2* MM ANTI-CHAMAS (SIMBOLOS, CORES E PICTOGRAMAS CONFORME NBR 16820)                                                                                                                                                                                                                                                                                                                                     </t>
  </si>
  <si>
    <t>44,09</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</si>
  <si>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</si>
  <si>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</si>
  <si>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</si>
  <si>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</si>
  <si>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</si>
  <si>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</si>
  <si>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</si>
  <si>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</si>
  <si>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</si>
  <si>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</si>
  <si>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EXERCÍCIOS, 2,00M X 1,00M, EM TUBO DE ACO CARBONO, PINTURA NO PROCESSO ELETROSTATICO - PARA ACADEMIA AO AR LIVRE / ACADEMIA DA TERCEIRA IDADE - ATI                                                                                                                                                                                                                                                                                                                               </t>
  </si>
  <si>
    <t>1.601,90</t>
  </si>
  <si>
    <t xml:space="preserve">PLACA VINILICA SEMIFLEXIVEL PARA PISOS, E = 3,2 MM, 30 X 30 CM (SEM COLOCACAO)                                                                                                                                                                                                                                                                                                                                                                                                                            </t>
  </si>
  <si>
    <t>132,89</t>
  </si>
  <si>
    <t xml:space="preserve">PLACA VINILICA SEMIFLEXIVEL PARA REVESTIMENTO DE PISOS E PAREDES, E = 2 MM (SEM COLOCACAO)                                                                                                                                                                                                                                                                                                                                                                                                                </t>
  </si>
  <si>
    <t>79,90</t>
  </si>
  <si>
    <t xml:space="preserve">PLACA/PISO DE CONCRETO POROSO/ PAVIMENTO PERMEAVEL/BLOCO DRENANTE DE CONCRETO, 40 CM X 40 CM, E = 6 CM, COR NATURAL                                                                                                                                                                                                                                                                                                                                                                                       </t>
  </si>
  <si>
    <t>64,65</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</si>
  <si>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</si>
  <si>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</si>
  <si>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</si>
  <si>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</si>
  <si>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</si>
  <si>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</si>
  <si>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26,79</t>
  </si>
  <si>
    <t xml:space="preserve">PLUG OU BUJAO DE FERRO GALVANIZADO, DE 2"                                                                                                                                                                                                                                                                                                                                                                                                                                                                 </t>
  </si>
  <si>
    <t xml:space="preserve">PLUG OU BUJAO DE FERRO GALVANIZADO, DE 3/4"                                                                                                                                                                                                                                                                                                                                                                                                                                                               </t>
  </si>
  <si>
    <t xml:space="preserve">PLUG OU BUJAO DE FERRO GALVANIZADO, DE 3"                                                                                                                                                                                                                                                                                                                                                                                                                                                                 </t>
  </si>
  <si>
    <t>37,51</t>
  </si>
  <si>
    <t xml:space="preserve">PLUG OU BUJAO DE FERRO GALVANIZADO, DE 4"                                                                                                                                                                                                                                                                                                                                                                                                                                                                 </t>
  </si>
  <si>
    <t>69,72</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</si>
  <si>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</si>
  <si>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</si>
  <si>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</si>
  <si>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</si>
  <si>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</si>
  <si>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37,97</t>
  </si>
  <si>
    <t xml:space="preserve">PLUG PVC, JE, DN 150 MM, PARA REDE COLETORA ESGOTO (NBR 10569)                                                                                                                                                                                                                                                                                                                                                                                                                                            </t>
  </si>
  <si>
    <t>85,95</t>
  </si>
  <si>
    <t xml:space="preserve">PLUG PVC, JE, DN 200 MM, PARA REDE COLETORA ESGOTO (NBR 10569)                                                                                                                                                                                                                                                                                                                                                                                                                                            </t>
  </si>
  <si>
    <t>174,52</t>
  </si>
  <si>
    <t xml:space="preserve">PLUG PVC, JE, DN 250 MM, PARA REDE COLETORA ESGOTO (NBR 10569)                                                                                                                                                                                                                                                                                                                                                                                                                                            </t>
  </si>
  <si>
    <t>337,05</t>
  </si>
  <si>
    <t xml:space="preserve">PLUG PVC, JE, DN 350 MM, PARA REDE COLETORA ESGOTO (NBR 10569)                                                                                                                                                                                                                                                                                                                                                                                                                                            </t>
  </si>
  <si>
    <t>991,05</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</si>
  <si>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</si>
  <si>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</si>
  <si>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</si>
  <si>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</si>
  <si>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</si>
  <si>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 xml:space="preserve">PO DE MARMORE (POSTO PEDREIRA/FORNECEDOR, SEM FRETE)                                                                                                                                                                                                                                                                                                                                                                                                                                                      </t>
  </si>
  <si>
    <t xml:space="preserve">PO DE PEDRA (POSTO PEDREIRA/FORNECEDOR, SEM FRETE)                                                                                                                                                                                                                                                                                                                                                                                                                                                        </t>
  </si>
  <si>
    <t xml:space="preserve">POCEIRO / ESCAVADOR DE VALAS E TUBULOES                                                                                                                                                                                                                                                                                                                                                                                                                                                                   </t>
  </si>
  <si>
    <t xml:space="preserve">POCEIRO / ESCAVADOR DE VALAS E TUBULOES (MENSALISTA)                                                                                                                                                                                                                                                                                                                                                                                                                                                      </t>
  </si>
  <si>
    <t>2.901,80</t>
  </si>
  <si>
    <t xml:space="preserve">POLIDORA DE PISO (POLITRIZ) ELETRICA, MOTOR MONOFASICO DE 4 HP, PESO DE 100 KG, DIAMETRO DO TRABALHO DE 450 MM                                                                                                                                                                                                                                                                                                                                                                                            </t>
  </si>
  <si>
    <t>6.438,55</t>
  </si>
  <si>
    <t xml:space="preserve">POLIESTIRENO EXPANDIDO/EPS (ISOPOR), PEROLAS, PARA CONCRETO LEVE                                                                                                                                                                                                                                                                                                                                                                                                                                          </t>
  </si>
  <si>
    <t xml:space="preserve">POLIESTIRENO EXPANDIDO/EPS (ISOPOR), TIPO 2F, BLOCO                                                                                                                                                                                                                                                                                                                                                                                                                                                       </t>
  </si>
  <si>
    <t>462,12</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</si>
  <si>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</si>
  <si>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</si>
  <si>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</si>
  <si>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</si>
  <si>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101,73</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</si>
  <si>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</si>
  <si>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</si>
  <si>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</si>
  <si>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</si>
  <si>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120,69</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</si>
  <si>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</si>
  <si>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</si>
  <si>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</si>
  <si>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</si>
  <si>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</si>
  <si>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</si>
  <si>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</si>
  <si>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</si>
  <si>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</si>
  <si>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</si>
  <si>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</si>
  <si>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</si>
  <si>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</si>
  <si>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718,90</t>
  </si>
  <si>
    <t xml:space="preserve">PORTA DE ABRIR / GIRO, DE MADEIRA FOLHA MEDIA (NBR 15930) DE 1000 X 2100 MM, DE 35 MM A 40 MM DE ESPESSURA, NUCLEO SEMI-SOLIDO (SARRAFEADO), CAPA LISA EM HDF, ACABAMENTO EM LAMINADO NATURAL PARA VERNIZ                                                                                                                                                                                                                                                                                                 </t>
  </si>
  <si>
    <t>242,97</t>
  </si>
  <si>
    <t xml:space="preserve">PORTA DE ABRIR / GIRO, DE MADEIRA FOLHA MEDIA (NBR 15930) DE 1000 X 2100 MM, DE 35 MM A 40 MM DE ESPESSURA, NUCLEO SEMI-SOLIDO (SARRAFEADO), CAPA LISA EM HDF, ACABAMENTO EM PRIMER PARA PINTURA                                                                                                                                                                                                                                                                                                          </t>
  </si>
  <si>
    <t>227,89</t>
  </si>
  <si>
    <t xml:space="preserve">PORTA DE ABRIR / GIRO, DE MADEIRA FOLHA MEDIA (NBR 15930) DE 700 X 2100 MM, DE 35 MM A 40 MM DE ESPESSURA, NUCLEO SEMI-SOLIDO (SARRAFEADO), CAPA FRISADA EM HDF, ACABAMENTO MELAMINICO EM PADRAO MADEIRA                                                                                                                                                                                                                                                                                                  </t>
  </si>
  <si>
    <t>179,72</t>
  </si>
  <si>
    <t xml:space="preserve">PORTA DE ABRIR / GIRO, DE MADEIRA FOLHA MEDIA (NBR 15930) DE 700 X 2100 MM, DE 35 MM A 40 MM DE ESPESSURA, NUCLEO SEMI-SOLIDO (SARRAFEADO), CAPA LISA EM HDF, ACABAMENTO EM LAMINADO NATURAL PARA VERNIZ                                                                                                                                                                                                                                                                                                  </t>
  </si>
  <si>
    <t>160,00</t>
  </si>
  <si>
    <t xml:space="preserve">PORTA DE ABRIR / GIRO, DE MADEIRA FOLHA MEDIA (NBR 15930) DE 800 X 2100 MM, DE 35 MM A 40 MM DE ESPESSURA, NUCLEO SEMI-SOLIDO (SARRAFEADO), CAPA FRISADA EM HDF, ACABAMENTO MELAMINICO EM PADRAO MADEIRA                                                                                                                                                                                                                                                                                                  </t>
  </si>
  <si>
    <t>202,98</t>
  </si>
  <si>
    <t xml:space="preserve">PORTA DE ABRIR / GIRO, DE MADEIRA FOLHA MEDIA (NBR 15930) DE 800 X 2100 MM, DE 35 MM A 40 MM DE ESPESSURA, NUCLEO SEMI-SOLIDO (SARRAFEADO), CAPA LISA EM HDF, ACABAMENTO EM LAMINADO NATURAL PARA VERNIZ                                                                                                                                                                                                                                                                                                  </t>
  </si>
  <si>
    <t>198,27</t>
  </si>
  <si>
    <t xml:space="preserve">PORTA DE ABRIR / GIRO, DE MADEIRA FOLHA MEDIA (NBR 15930) DE 900 X 2100 MM, DE 35 MM A 40 MM DE ESPESSURA, NUCLEO SEMI-SOLIDO (SARRAFEADO), CAPA LISA EM HDF, ACABAMENTO EM LAMINADO NATURAL PARA VERNIZ                                                                                                                                                                                                                                                                                                  </t>
  </si>
  <si>
    <t xml:space="preserve">PORTA DE ABRIR EM ACO COM DIVISAO HORIZONTAL  PARA VIDROS, COM FUNDO ANTICORROSIVO/PRIMER DE PROTECAO, SEM GUARNICAO/ALIZAR/VISTA, VIDROS NAO INCLUSOS, 87 X 210 CM                                                                                                                                                                                                                                                                                                                                       </t>
  </si>
  <si>
    <t>323,36</t>
  </si>
  <si>
    <t xml:space="preserve">PORTA DE ABRIR EM ACO TIPO VENEZIANA, COM FUNDO ANTICORROSIVO / PRIMER DE PROTECAO, SEM GUARNICAO/ALIZAR/VISTA, 87 X 210 CM                                                                                                                                                                                                                                                                                                                                                                               </t>
  </si>
  <si>
    <t>399,90</t>
  </si>
  <si>
    <t xml:space="preserve">PORTA DE ABRIR EM ALUMINIO COM DIVISAO HORIZONTAL  PARA VIDROS,  ACABAMENTO ANODIZADO NATURAL, VIDROS INCLUSOS, SEM GUARNICAO/ALIZAR/VISTA , 87 X 210 CM                                                                                                                                                                                                                                                                                                                                                  </t>
  </si>
  <si>
    <t>752,35</t>
  </si>
  <si>
    <t xml:space="preserve">PORTA DE ABRIR EM ALUMINIO COM LAMBRI HORIZONTAL/LAMINADA, ACABAMENTO ANODIZADO NATURAL, SEM GUARNICAO/ALIZAR/VISTA                                                                                                                                                                                                                                                                                                                                                                                       </t>
  </si>
  <si>
    <t>610,03</t>
  </si>
  <si>
    <t xml:space="preserve">PORTA DE ABRIR EM ALUMINIO TIPO VENEZIANA, ACABAMENTO ANODIZADO NATURAL, SEM GUARNICAO/ALIZAR/VISTA                                                                                                                                                                                                                                                                                                                                                                                                       </t>
  </si>
  <si>
    <t>421,29</t>
  </si>
  <si>
    <t xml:space="preserve">PORTA DE ABRIR EM ALUMINIO TIPO VENEZIANA, ACABAMENTO ANODIZADO NATURAL, SEM GUARNICAO/ALIZAR/VISTA, 87 X 210 CM                                                                                                                                                                                                                                                                                                                                                                                          </t>
  </si>
  <si>
    <t>771,46</t>
  </si>
  <si>
    <t xml:space="preserve">PORTA DE ABRIR EM GRADIL COM BARRA CHATA 3 CM X 1/4", COM REQUADRO E GUARNICAO - COMPLETO - ACABAMENTO NATURAL                                                                                                                                                                                                                                                                                                                                                                                            </t>
  </si>
  <si>
    <t>347,52</t>
  </si>
  <si>
    <t xml:space="preserve">PORTA DE CORRER EM ALUMINIO, DUAS FOLHAS MOVEIS COM VIDRO, FECHADURA E PUXADOR EMBUTIDO, ACABAMENTO ANODIZADO NATURAL, SEM GUARNICAO/ALIZAR/VISTA                                                                                                                                                                                                                                                                                                                                                         </t>
  </si>
  <si>
    <t>390,78</t>
  </si>
  <si>
    <t xml:space="preserve">PORTA DE ENROLAR MANUAL COMPLETA, ARTICULADA RAIADA LARGA, EM ACO GALVANIZADO NATURAL, CHAPA NUMERO 24 (SEM INSTALACAO)                                                                                                                                                                                                                                                                                                                                                                                   </t>
  </si>
  <si>
    <t>532,00</t>
  </si>
  <si>
    <t xml:space="preserve">PORTA DE ENROLAR MANUAL COMPLETA, PERFIL MEIA CANA CEGA, EM ACO GALVANIZADO COM PINTURA ELETROSTATICA, CHAPA NUMERO 24 " (SEM INSTALACAO)                                                                                                                                                                                                                                                                                                                                                                 </t>
  </si>
  <si>
    <t>864,50</t>
  </si>
  <si>
    <t xml:space="preserve">PORTA DE ENROLAR MANUAL COMPLETA, PERFIL MEIA CANA CEGA, EM ACO GALVANIZADO NATURAL, CHAPA NUMERO 24 (SEM INSTALACAO)                                                                                                                                                                                                                                                                                                                                                                                     </t>
  </si>
  <si>
    <t>728,78</t>
  </si>
  <si>
    <t xml:space="preserve">PORTA DE ENROLAR MANUAL COMPLETA, PERFIL MEIA CANA VAZADA TIJOLINHO, EM ACO GALVANIZADO NATURAL, CHAPA NUMERO 24 (SEM INSTALACAO)                                                                                                                                                                                                                                                                                                                                                                         </t>
  </si>
  <si>
    <t>1.085,71</t>
  </si>
  <si>
    <t xml:space="preserve">PORTA DE MADEIRA QUADRICULADA PARA VIDRO, DE CORRER (EUCALIPTO OU EQUIVALENTE REGIONAL), E = *3,5* CM                                                                                                                                                                                                                                                                                                                                                                                                     </t>
  </si>
  <si>
    <t>342,03</t>
  </si>
  <si>
    <t xml:space="preserve">PORTA DE MADEIRA TIPO VENEZIANA (EUCALIPTO OU EQUIVALENTE REGIONAL), E = *3,5* CM                                                                                                                                                                                                                                                                                                                                                                                                                         </t>
  </si>
  <si>
    <t>230,88</t>
  </si>
  <si>
    <t xml:space="preserve">PORTA DE MADEIRA-DE-LEI QUADRICULADA PARA VIDRO, DE CORRER (ANGELIM OU EQUIVALENTE REGIONAL), E = *3,5* CM                                                                                                                                                                                                                                                                                                                                                                                                </t>
  </si>
  <si>
    <t>564,93</t>
  </si>
  <si>
    <t xml:space="preserve">PORTA DE MADEIRA-DE-LEI TIPO MEXICANA SEM EMENDA (ANGELIM OU EQUIVALENTE REGIONAL), E = *3,5* CM                                                                                                                                                                                                                                                                                                                                                                                                          </t>
  </si>
  <si>
    <t>469,19</t>
  </si>
  <si>
    <t xml:space="preserve">PORTA DE MADEIRA-DE-LEI TIPO VENEZIANA (ANGELIM OU EQUIVALENTE REGIONAL), E = *3,5* CM                                                                                                                                                                                                                                                                                                                                                                                                                    </t>
  </si>
  <si>
    <t>326,54</t>
  </si>
  <si>
    <t xml:space="preserve">PORTA DE MADEIRA, FOLHA LEVE (NBR 15930) DE 600 X 2100 MM, DE 35 MM A 40 MM DE ESPESSURA, NUCLEO COLMEIA, CAPA LISA EM HDF, ACABAMENTO EM PRIMER PARA PINTURA                                                                                                                                                                                                                                                                                                                                             </t>
  </si>
  <si>
    <t>137,45</t>
  </si>
  <si>
    <t xml:space="preserve">PORTA DE MADEIRA, FOLHA LEVE (NBR 15930) DE 700 X 2100 MM, DE 35 MM A 40 MM DE ESPESSURA, NUCLEO COLMEIA, CAPA LISA EM HDF, ACABAMENTO EM PRIMER PARA PINTURA                                                                                                                                                                                                                                                                                                                                             </t>
  </si>
  <si>
    <t>142,64</t>
  </si>
  <si>
    <t xml:space="preserve">PORTA DE MADEIRA, FOLHA LEVE (NBR 15930) DE 800 X 2100 MM, DE 35 MM A 40 MM DE ESPESSURA, NUCLEO COLMEIA, CAPA LISA EM HDF, ACABAMENTO EM PRIMER PARA PINTURA                                                                                                                                                                                                                                                                                                                                             </t>
  </si>
  <si>
    <t>151,63</t>
  </si>
  <si>
    <t xml:space="preserve">PORTA DE MADEIRA, FOLHA LEVE (NBR 15930), DE 600 X 2100 MM, E = 35 MM, NUCLEO COLMEIA, CAPA LISA EM HDF, ACABAMENTO MELAMINICO EM PADRAO MADEIRA                                                                                                                                                                                                                                                                                                                                                          </t>
  </si>
  <si>
    <t>178,11</t>
  </si>
  <si>
    <t xml:space="preserve">PORTA DE MADEIRA, FOLHA MEDIA (NBR 15930) DE 600 X 2100 MM, DE 35 MM A 40 MM DE ESPESSURA, NUCLEO SEMI-SOLIDO (SARRAFEADO), CAPA FRISADA EM HDF, ACABAMENTO MELAMINICO EM PADRAO MADEIRA                                                                                                                                                                                                                                                                                                                  </t>
  </si>
  <si>
    <t>165,34</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</si>
  <si>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</si>
  <si>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</si>
  <si>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158,28</t>
  </si>
  <si>
    <t xml:space="preserve">PORTA DE MADEIRA, FOLHA MEDIA (NBR 15930) DE 700 X 2100 MM, DE 35 MM A 40 MM DE ESPESSURA, NUCLEO SEMI-SOLIDO (SARRAFEADO), CAPA LISA EM HDF, ACABAMENTO EM PRIMER PARA PINTURA                                                                                                                                                                                                                                                                                                                           </t>
  </si>
  <si>
    <t>151,46</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</si>
  <si>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</si>
  <si>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</si>
  <si>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219,61</t>
  </si>
  <si>
    <t xml:space="preserve">PORTA DE MADEIRA, FOLHA PESADA (NBR 15930) DE 800 X 2100 MM, DE 40 MM A 45 MM DE ESPESSURA, NUCLEO SOLIDO, CAPA LISA EM HDF, ACABAMENTO EM LAMINADO NATURAL PARA VERNIZ                                                                                                                                                                                                                                                                                                                                   </t>
  </si>
  <si>
    <t>308,39</t>
  </si>
  <si>
    <t xml:space="preserve">PORTA DE MADEIRA, FOLHA PESADA (NBR 15930) DE 800 X 2100 MM, DE 40 MM A 45 MM DE ESPESSURA, NUCLEO SOLIDO, CAPA LISA EM HDF, ACABAMENTO EM PRIMER PARA PINTURA                                                                                                                                                                                                                                                                                                                                            </t>
  </si>
  <si>
    <t>341,02</t>
  </si>
  <si>
    <t xml:space="preserve">PORTA DE MADEIRA, FOLHA PESADA (NBR 15930) DE 900 X 2100 MM, DE 40 MM A 45 MM DE ESPESSURA, NUCLEO SOLIDO, CAPA LISA EM HDF, ACABAMENTO EM LAMINADO NATURAL PARA VERNIZ                                                                                                                                                                                                                                                                                                                                   </t>
  </si>
  <si>
    <t>358,91</t>
  </si>
  <si>
    <t xml:space="preserve">PORTA DE MADEIRA, FOLHA PESADA (NBR 15930) DE 900 X 2100 MM, DE 40 MM A 45 MM DE ESPESSURA, NUCLEO SOLIDO, CAPA LISA EM HDF, ACABAMENTO EM PRIMER PARA PINTURA                                                                                                                                                                                                                                                                                                                                            </t>
  </si>
  <si>
    <t>386,78</t>
  </si>
  <si>
    <t xml:space="preserve">PORTA DENTE PARA FRESADORA                                                                                                                                                                                                                                                                                                                                                                                                                                                                                </t>
  </si>
  <si>
    <t>504,21</t>
  </si>
  <si>
    <t xml:space="preserve">PORTA GRADE DE ENROLAR MANUAL COMPLETA, PERFIL TUBULAR TIJOLINHO 3/4 ", EM ACO GALVANIZADO NATURAL (SEM INSTALACAO)                                                                                                                                                                                                                                                                                                                                                                                       </t>
  </si>
  <si>
    <t>1.623,14</t>
  </si>
  <si>
    <t xml:space="preserve">PORTA TOALHA BANHO EM METAL CROMADO, TIPO BARRA                                                                                                                                                                                                                                                                                                                                                                                                                                                           </t>
  </si>
  <si>
    <t xml:space="preserve">PORTA TOALHA ROSTO EM METAL CROMADO, TIPO ARGOLA                                                                                                                                                                                                                                                                                                                                                                                                                                                          </t>
  </si>
  <si>
    <t xml:space="preserve">PORTA VIDRO TEMPERADO INCOLOR, 2 FOLHAS DE CORRER, E = 10 MM (SEM FERRAGENS E SEM COLOCACAO)                                                                                                                                                                                                                                                                                                                                                                                                              </t>
  </si>
  <si>
    <t>331,79</t>
  </si>
  <si>
    <t xml:space="preserve">PORTAO BASCULANTE MANUAL EM ACO GALVANIZADO NATURAL, TIPO LAMBRIL COM REQUADRO/BATENTE, CHAPA NUMERO 26, INCLUI FECHADURA (SEM INSTALACAO)                                                                                                                                                                                                                                                                                                                                                                </t>
  </si>
  <si>
    <t>446,59</t>
  </si>
  <si>
    <t xml:space="preserve">PORTAO BASCULANTE, MANUAL, EM CHAPA TIPO LAMBRIL QUADRADO, COM REQUADRO, ACABAMENTO NATURAL                                                                                                                                                                                                                                                                                                                                                                                                               </t>
  </si>
  <si>
    <t>342,91</t>
  </si>
  <si>
    <t xml:space="preserve">PORTAO DE ABRIR EM GRADIL DE METALON REDONDO DE 3/4"  VERTICAL, COM REQUADRO, ACABAMENTO NATURAL - COMPLETO                                                                                                                                                                                                                                                                                                                                                                                               </t>
  </si>
  <si>
    <t>311,20</t>
  </si>
  <si>
    <t xml:space="preserve">PORTAO DE CORRER EM CHAPA TIPO PAINEL LAMBRIL QUADRADO, COM PORTA SOCIAL COMPLETA INCLUIDA, COM REQUADRO, ACABAMENTO NATURAL, COM TRILHOS E ROLDANAS                                                                                                                                                                                                                                                                                                                                                      </t>
  </si>
  <si>
    <t>640,12</t>
  </si>
  <si>
    <t xml:space="preserve">PORTAO DE CORRER EM GRADIL FIXO DE BARRA DE FERRO CHATA DE 3 X 1/4" NA VERTICAL, SEM REQUADRO, ACABAMENTO NATURAL, COM TRILHOS E ROLDANAS                                                                                                                                                                                                                                                                                                                                                                 </t>
  </si>
  <si>
    <t>410,57</t>
  </si>
  <si>
    <t xml:space="preserve">POSTE CONICO CONTINUO EM ACO GALVANIZADO, CURVO, BRACO DUPLO, ENGASTADO,  H = 9 M, DIAMETRO INFERIOR = *135* MM                                                                                                                                                                                                                                                                                                                                                                                           </t>
  </si>
  <si>
    <t>2.265,07</t>
  </si>
  <si>
    <t xml:space="preserve">POSTE CONICO CONTINUO EM ACO GALVANIZADO, CURVO, BRACO DUPLO, FLANGEADO,  H = 9 M, DIAMETRO INFERIOR = *135* MM                                                                                                                                                                                                                                                                                                                                                                                           </t>
  </si>
  <si>
    <t>2.574,40</t>
  </si>
  <si>
    <t xml:space="preserve">POSTE CONICO CONTINUO EM ACO GALVANIZADO, CURVO, BRACO SIMPLES, ENGASTADO,  H = 9 M, DIAMETRO INFERIOR = *135* MM                                                                                                                                                                                                                                                                                                                                                                                         </t>
  </si>
  <si>
    <t>2.189,50</t>
  </si>
  <si>
    <t xml:space="preserve">POSTE CONICO CONTINUO EM ACO GALVANIZADO, CURVO, BRACO SIMPLES, FLANGEADO,  H = 9 M, DIAMETRO INFERIOR = *135* MM                                                                                                                                                                                                                                                                                                                                                                                         </t>
  </si>
  <si>
    <t>2.186,32</t>
  </si>
  <si>
    <t xml:space="preserve">POSTE CONICO CONTINUO EM ACO GALVANIZADO, CURVO, BRACO SIMPLES, FLANGEADO, H = 7 M, DIAMETRO INFERIOR = *125* MM                                                                                                                                                                                                                                                                                                                                                                                          </t>
  </si>
  <si>
    <t>1.631,30</t>
  </si>
  <si>
    <t xml:space="preserve">POSTE CONICO CONTINUO EM ACO GALVANIZADO, RETO, ENGASTADO,  H = 7 M, DIAMETRO INFERIOR = *125* MM                                                                                                                                                                                                                                                                                                                                                                                                         </t>
  </si>
  <si>
    <t>1.652,01</t>
  </si>
  <si>
    <t xml:space="preserve">POSTE CONICO CONTINUO EM ACO GALVANIZADO, RETO, ENGASTADO,  H = 9 M, DIAMETRO INFERIOR = *145* MM                                                                                                                                                                                                                                                                                                                                                                                                         </t>
  </si>
  <si>
    <t>2.288,63</t>
  </si>
  <si>
    <t xml:space="preserve">POSTE CONICO CONTINUO EM ACO GALVANIZADO, RETO, FLANGEADO,  H = 3 M, DIAMETRO INFERIOR = *95* MM                                                                                                                                                                                                                                                                                                                                                                                                          </t>
  </si>
  <si>
    <t>563,29</t>
  </si>
  <si>
    <t xml:space="preserve">POSTE DE CONCRETO CIRCULAR, 150 KG, H = 10 M (NBR 8451)                                                                                                                                                                                                                                                                                                                                                                                                                                                   </t>
  </si>
  <si>
    <t>846,45</t>
  </si>
  <si>
    <t xml:space="preserve">POSTE DE CONCRETO CIRCULAR, 200 KG, H = 11 M (NBR 8451)                                                                                                                                                                                                                                                                                                                                                                                                                                                   </t>
  </si>
  <si>
    <t>1.178,72</t>
  </si>
  <si>
    <t xml:space="preserve">POSTE DE CONCRETO CIRCULAR, 200 KG, H = 9 M (NBR 8451)                                                                                                                                                                                                                                                                                                                                                                                                                                                    </t>
  </si>
  <si>
    <t>831,60</t>
  </si>
  <si>
    <t xml:space="preserve">POSTE DE CONCRETO CIRCULAR, 300 KG, H = 11 M (NBR 8451)                                                                                                                                                                                                                                                                                                                                                                                                                                                   </t>
  </si>
  <si>
    <t>1.182,31</t>
  </si>
  <si>
    <t xml:space="preserve">POSTE DE CONCRETO CIRCULAR, 300 KG, H = 9 M (NBR 8451)                                                                                                                                                                                                                                                                                                                                                                                                                                                    </t>
  </si>
  <si>
    <t>920,23</t>
  </si>
  <si>
    <t xml:space="preserve">POSTE DE CONCRETO CIRCULAR, 400 KG, H = 11 M (NBR 8451)                                                                                                                                                                                                                                                                                                                                                                                                                                                   </t>
  </si>
  <si>
    <t>1.504,55</t>
  </si>
  <si>
    <t xml:space="preserve">POSTE DE CONCRETO CIRCULAR, 400 KG, H = 14 M (NBR 8451)                                                                                                                                                                                                                                                                                                                                                                                                                                                   </t>
  </si>
  <si>
    <t>2.511,60</t>
  </si>
  <si>
    <t xml:space="preserve">POSTE DE CONCRETO CIRCULAR, 400 KG, H = 9 M (NBR 8451)                                                                                                                                                                                                                                                                                                                                                                                                                                                    </t>
  </si>
  <si>
    <t>1.176,70</t>
  </si>
  <si>
    <t xml:space="preserve">POSTE DE CONCRETO DUPLO T, TIPO B, 300 KG, H = 10 M (NBR 8451)                                                                                                                                                                                                                                                                                                                                                                                                                                            </t>
  </si>
  <si>
    <t>1.011,86</t>
  </si>
  <si>
    <t xml:space="preserve">POSTE DE CONCRETO DUPLO T, TIPO B, 300 KG, H = 9 M (NBR 8451)                                                                                                                                                                                                                                                                                                                                                                                                                                             </t>
  </si>
  <si>
    <t>840,00</t>
  </si>
  <si>
    <t xml:space="preserve">POSTE DE CONCRETO DUPLO T, TIPO D, 200 KG, H = 9 M (NBR 8451)                                                                                                                                                                                                                                                                                                                                                                                                                                             </t>
  </si>
  <si>
    <t>684,60</t>
  </si>
  <si>
    <t xml:space="preserve">POSTE DE CONCRETO DUPLO T, 200 KG, H = 11 M (NBR 8451)                                                                                                                                                                                                                                                                                                                                                                                                                                                    </t>
  </si>
  <si>
    <t>902,16</t>
  </si>
  <si>
    <t xml:space="preserve">POSTE DE CONCRETO DUPLO T, 300 KG, H = 12 M (NBR 8451)                                                                                                                                                                                                                                                                                                                                                                                                                                                    </t>
  </si>
  <si>
    <t>1.341,16</t>
  </si>
  <si>
    <t xml:space="preserve">POSTE DE CONCRETO DUPLO T, 400 KG,H = 12 M (NBR 8451)                                                                                                                                                                                                                                                                                                                                                                                                                                                     </t>
  </si>
  <si>
    <t>1.404,48</t>
  </si>
  <si>
    <t xml:space="preserve">POSTE DECORATIVO PARA JARDIM EM ACO TUBULAR, SEM LUMINARIA, H = *2,5* M                                                                                                                                                                                                                                                                                                                                                                                                                                   </t>
  </si>
  <si>
    <t>333,42</t>
  </si>
  <si>
    <t xml:space="preserve">POSTE PADRAO SUBTERRANEO 100 A, H = 2,5 M                                                                                                                                                                                                                                                                                                                                                                                                                                                                 </t>
  </si>
  <si>
    <t>966,00</t>
  </si>
  <si>
    <t xml:space="preserve">POSTE PADRAO SUBTERRANEO 200 A, H = 2,5 M                                                                                                                                                                                                                                                                                                                                                                                                                                                                 </t>
  </si>
  <si>
    <t>2.318,40</t>
  </si>
  <si>
    <t xml:space="preserve">POSTE ROLICO DE MADEIRA TRATADA, D = 20 A 25 CM, H = 12,00 M, EM EUCALIPTO OU EQUIVALENTE DA REGIAO                                                                                                                                                                                                                                                                                                                                                                                                       </t>
  </si>
  <si>
    <t>126,10</t>
  </si>
  <si>
    <t xml:space="preserve">POZOLANA DE CLASSE C                                                                                                                                                                                                                                                                                                                                                                                                                                                                                      </t>
  </si>
  <si>
    <t>245,45</t>
  </si>
  <si>
    <t xml:space="preserve">PRANCHA  APARELHADA *4 X 30* CM, EM MACARANDUBA, ANGELIM OU EQUIVALENTE DA REGIAO                                                                                                                                                                                                                                                                                                                                                                                                                         </t>
  </si>
  <si>
    <t>39,14</t>
  </si>
  <si>
    <t xml:space="preserve">PRANCHA NAO APARELHADA  *6 X 25* CM, EM MACARANDUBA, ANGELIM OU EQUIVALENTE DA REGIAO -  BRUTA                                                                                                                                                                                                                                                                                                                                                                                                            </t>
  </si>
  <si>
    <t xml:space="preserve">PRANCHA NAO APARELHADA  *6 X 30* CM, EM MACARANDUBA, ANGELIM OU EQUIVALENTE DA REGIAO - BRUTA                                                                                                                                                                                                                                                                                                                                                                                                             </t>
  </si>
  <si>
    <t xml:space="preserve">PRANCHA NAO APARELHADA  *6 X 40* CM, EM MACARANDUBA, ANGELIM OU EQUIVALENTE DA REGIAO -  BRUTA                                                                                                                                                                                                                                                                                                                                                                                                            </t>
  </si>
  <si>
    <t>90,02</t>
  </si>
  <si>
    <t xml:space="preserve">PRANCHAO  APARELHADO *8 X 30* CM, EM MACARANDUBA, ANGELIM OU EQUIVALENTE DA REGIAO                                                                                                                                                                                                                                                                                                                                                                                                                        </t>
  </si>
  <si>
    <t>81,02</t>
  </si>
  <si>
    <t xml:space="preserve">PRANCHAO APARELHADO *7,5 X 23* CM, EM MACARANDUBA, ANGELIM OU EQUIVALENTE DA REGIAO                                                                                                                                                                                                                                                                                                                                                                                                                       </t>
  </si>
  <si>
    <t xml:space="preserve">PRANCHAO NAO APARELHADO  *7,5 X 23* CM, EM MACARANDUBA, ANGELIM OU EQUIVALENTE DA REGIAO - BRUTA                                                                                                                                                                                                                                                                                                                                                                                                          </t>
  </si>
  <si>
    <t>67,51</t>
  </si>
  <si>
    <t xml:space="preserve">PRANCHAO NAO APARELHADO *8 X 30* CM, EM MACARANDUBA, ANGELIM OU EQUIVALENTE DA REGIAO - BRUTA                                                                                                                                                                                                                                                                                                                                                                                                             </t>
  </si>
  <si>
    <t xml:space="preserve">PREGO DE ACO POLIDO COM CABECA DUPLA 17 X 27 (2 1/2 X 11)                                                                                                                                                                                                                                                                                                                                                                                                                                                 </t>
  </si>
  <si>
    <t>26,03</t>
  </si>
  <si>
    <t xml:space="preserve">PREGO DE ACO POLIDO COM CABECA 10 X 10 (7/8 X 17)                                                                                                                                                                                                                                                                                                                                                                                                                                                         </t>
  </si>
  <si>
    <t xml:space="preserve">PREGO DE ACO POLIDO COM CABECA 10 X 11 (1 X 17)                                                                                                                                                                                                                                                                                                                                                                                                                                                           </t>
  </si>
  <si>
    <t>37,10</t>
  </si>
  <si>
    <t xml:space="preserve">PREGO DE ACO POLIDO COM CABECA 12 X 12                                                                                                                                                                                                                                                                                                                                                                                                                                                                    </t>
  </si>
  <si>
    <t xml:space="preserve">PREGO DE ACO POLIDO COM CABECA 14 X 18 (1 1/2 X 14)                                                                                                                                                                                                                                                                                                                                                                                                                                                       </t>
  </si>
  <si>
    <t xml:space="preserve">PREGO DE ACO POLIDO COM CABECA 15 X 15 (1 1/4 X 13)                                                                                                                                                                                                                                                                                                                                                                                                                                                       </t>
  </si>
  <si>
    <t>23,35</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</si>
  <si>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</si>
  <si>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</si>
  <si>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</si>
  <si>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</si>
  <si>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</si>
  <si>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</si>
  <si>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</si>
  <si>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</si>
  <si>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</si>
  <si>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</si>
  <si>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</si>
  <si>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</si>
  <si>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</si>
  <si>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</si>
  <si>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</si>
  <si>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3.032,43</t>
  </si>
  <si>
    <t xml:space="preserve">PRIMER EPOXI                                                                                                                                                                                                                                                                                                                                                                                                                                                                                              </t>
  </si>
  <si>
    <t>186,17</t>
  </si>
  <si>
    <t xml:space="preserve">PRIMER PARA MANTA ASFALTICA A BASE DE ASFALTO MODIFICADO DILUIDO EM SOLVENTE, APLICACAO A FRIO                                                                                                                                                                                                                                                                                                                                                                                                            </t>
  </si>
  <si>
    <t xml:space="preserve">PROJETOR DE ARGAMASSA, CAPACIDADE DE PROJECAO 1,5 M3/H, ALCANCE DA PROJECAO 30 ATE 60 M, MOTOR ELETRICO TRIFASICO                                                                                                                                                                                                                                                                                                                                                                                         </t>
  </si>
  <si>
    <t>68.319,37</t>
  </si>
  <si>
    <t xml:space="preserve">PROJETOR DE ARGAMASSA, CAPACIDADE DE PROJECAO 2,0 M3/H, ALCANCE DA PROJECAO ATE 50 M, MOTOR ELETRICO TRIFASICO                                                                                                                                                                                                                                                                                                                                                                                            </t>
  </si>
  <si>
    <t>90.556,98</t>
  </si>
  <si>
    <t xml:space="preserve">PROJETOR PNEUMATICO DE ARGAMASSA PARA CHAPISCO E REBOCO COM RECIPIENTE ACOPLADO, TIPO CANEQUNHA, COM VOLUME DE 1,50 L, SEM COMPRESSOR                                                                                                                                                                                                                                                                                                                                                                     </t>
  </si>
  <si>
    <t>543,25</t>
  </si>
  <si>
    <t xml:space="preserve">PROJETOR RETANGULAR FECHADO PARA LAMPADA VAPOR DE MERCURIO/SODIO 250 W A 500 W, CABECEIRAS EM ALUMINIO FUNDIDO, CORPO EM ALUMINIO ANODIZADO, PARA LAMPADA E40 FECHAMENTO EM VIDRO TEMPERADO.                                                                                                                                                                                                                                                                                                              </t>
  </si>
  <si>
    <t>102,96</t>
  </si>
  <si>
    <t xml:space="preserve">PROLONGADOR/EXTENSOR PARA ROLO DE PINTURA 3 M                                                                                                                                                                                                                                                                                                                                                                                                                                                             </t>
  </si>
  <si>
    <t xml:space="preserve">PROLONGAMENTO PVC PARA CAIXA SIFONADA  100 MM X 200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</si>
  <si>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</si>
  <si>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</si>
  <si>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</si>
  <si>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</si>
  <si>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</si>
  <si>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218,45</t>
  </si>
  <si>
    <t xml:space="preserve">PROTETOR/PONTEIRA PLASTICA PARA PONTA DE VERGALHAO DE ATE 1", TIPO PROTETOR DE ESPERA                                                                                                                                                                                                                                                                                                                                                                                                                     </t>
  </si>
  <si>
    <t xml:space="preserve">PRUMO DE CENTRO EM ACO *400* G                                                                                                                                                                                                                                                                                                                                                                                                                                                                            </t>
  </si>
  <si>
    <t>39,80</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</si>
  <si>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</si>
  <si>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</si>
  <si>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</si>
  <si>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</si>
  <si>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</si>
  <si>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</si>
  <si>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</si>
  <si>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50,04</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</si>
  <si>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</si>
  <si>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</si>
  <si>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136,24</t>
  </si>
  <si>
    <t xml:space="preserve">PUXADOR TUBULAR RETO SIMPLES, EM ALUMINIO CROMADO, COM COMPRIMENTO DE APROX 400 MM E DIAMETRO DE 25 MM                                                                                                                                                                                                                                                                                                                                                                                                    </t>
  </si>
  <si>
    <t>68,12</t>
  </si>
  <si>
    <t xml:space="preserve">QUADRO DE DISTRIBUICAO COM BARRAMENTO TRIFASICO, DE EMBUTIR, EM CHAPA DE ACO GALVANIZADO, PARA 12 DISJUNTORES DIN, 100 A                                                                                                                                                                                                                                                                                                                                                                                  </t>
  </si>
  <si>
    <t>552,00</t>
  </si>
  <si>
    <t xml:space="preserve">QUADRO DE DISTRIBUICAO COM BARRAMENTO TRIFASICO, DE EMBUTIR, EM CHAPA DE ACO GALVANIZADO, PARA 18 DISJUNTORES DIN, 100 A, INCLUINDO BARRAMENTO                                                                                                                                                                                                                                                                                                                                                            </t>
  </si>
  <si>
    <t>773,57</t>
  </si>
  <si>
    <t xml:space="preserve">QUADRO DE DISTRIBUICAO COM BARRAMENTO TRIFASICO, DE EMBUTIR, EM CHAPA DE ACO GALVANIZADO, PARA 24 DISJUNTORES DIN, 100 A                                                                                                                                                                                                                                                                                                                                                                                  </t>
  </si>
  <si>
    <t>812,94</t>
  </si>
  <si>
    <t xml:space="preserve">QUADRO DE DISTRIBUICAO COM BARRAMENTO TRIFASICO, DE EMBUTIR, EM CHAPA DE ACO GALVANIZADO, PARA 28 DISJUNTORES DIN, 100 A                                                                                                                                                                                                                                                                                                                                                                                  </t>
  </si>
  <si>
    <t>1.141,72</t>
  </si>
  <si>
    <t xml:space="preserve">QUADRO DE DISTRIBUICAO COM BARRAMENTO TRIFASICO, DE EMBUTIR, EM CHAPA DE ACO GALVANIZADO, PARA 30 DISJUNTORES DIN, 150 A                                                                                                                                                                                                                                                                                                                                                                                  </t>
  </si>
  <si>
    <t>932,28</t>
  </si>
  <si>
    <t xml:space="preserve">QUADRO DE DISTRIBUICAO COM BARRAMENTO TRIFASICO, DE EMBUTIR, EM CHAPA DE ACO GALVANIZADO, PARA 30 DISJUNTORES DIN, 225 A                                                                                                                                                                                                                                                                                                                                                                                  </t>
  </si>
  <si>
    <t>1.968,37</t>
  </si>
  <si>
    <t xml:space="preserve">QUADRO DE DISTRIBUICAO COM BARRAMENTO TRIFASICO, DE EMBUTIR, EM CHAPA DE ACO GALVANIZADO, PARA 36 DISJUNTORES DIN, 100 A                                                                                                                                                                                                                                                                                                                                                                                  </t>
  </si>
  <si>
    <t>936,99</t>
  </si>
  <si>
    <t xml:space="preserve">QUADRO DE DISTRIBUICAO COM BARRAMENTO TRIFASICO, DE EMBUTIR, EM CHAPA DE ACO GALVANIZADO, PARA 40 DISJUNTORES DIN, 100 A                                                                                                                                                                                                                                                                                                                                                                                  </t>
  </si>
  <si>
    <t>1.367,98</t>
  </si>
  <si>
    <t xml:space="preserve">QUADRO DE DISTRIBUICAO COM BARRAMENTO TRIFASICO, DE EMBUTIR, EM CHAPA DE ACO GALVANIZADO, PARA 48 DISJUNTORES DIN, 100 A                                                                                                                                                                                                                                                                                                                                                                                  </t>
  </si>
  <si>
    <t>1.601,04</t>
  </si>
  <si>
    <t xml:space="preserve">QUADRO DE DISTRIBUICAO COM BARRAMENTO TRIFASICO, DE SOBREPOR, EM CHAPA DE ACO GALVANIZADO, PARA *42* DISJUNTORES DIN, 100 A                                                                                                                                                                                                                                                                                                                                                                               </t>
  </si>
  <si>
    <t>1.595,78</t>
  </si>
  <si>
    <t xml:space="preserve">QUADRO DE DISTRIBUICAO COM BARRAMENTO TRIFASICO, DE SOBREPOR, EM CHAPA DE ACO GALVANIZADO, PARA 12 DISJUNTORES DIN, 100 A                                                                                                                                                                                                                                                                                                                                                                                 </t>
  </si>
  <si>
    <t>572,98</t>
  </si>
  <si>
    <t xml:space="preserve">QUADRO DE DISTRIBUICAO COM BARRAMENTO TRIFASICO, DE SOBREPOR, EM CHAPA DE ACO GALVANIZADO, PARA 18 DISJUNTORES DIN, 100 A                                                                                                                                                                                                                                                                                                                                                                                 </t>
  </si>
  <si>
    <t>715,96</t>
  </si>
  <si>
    <t xml:space="preserve">QUADRO DE DISTRIBUICAO COM BARRAMENTO TRIFASICO, DE SOBREPOR, EM CHAPA DE ACO GALVANIZADO, PARA 28 DISJUNTORES DIN, 100 A                                                                                                                                                                                                                                                                                                                                                                                 </t>
  </si>
  <si>
    <t>662,04</t>
  </si>
  <si>
    <t xml:space="preserve">QUADRO DE DISTRIBUICAO COM BARRAMENTO TRIFASICO, DE SOBREPOR, EM CHAPA DE ACO GALVANIZADO, PARA 30 DISJUNTORES DIN, 100 A                                                                                                                                                                                                                                                                                                                                                                                 </t>
  </si>
  <si>
    <t>964,83</t>
  </si>
  <si>
    <t xml:space="preserve">QUADRO DE DISTRIBUICAO COM BARRAMENTO TRIFASICO, DE SOBREPOR, EM CHAPA DE ACO GALVANIZADO, PARA 36 DISJUNTORES DIN, 100 A                                                                                                                                                                                                                                                                                                                                                                                 </t>
  </si>
  <si>
    <t>1.191,57</t>
  </si>
  <si>
    <t xml:space="preserve">QUADRO DE DISTRIBUICAO COM BARRAMENTO TRIFASICO, DE SOBREPOR, EM CHAPA DE ACO GALVANIZADO, PARA 48 DISJUNTORES DIN, 100 A                                                                                                                                                                                                                                                                                                                                                                                 </t>
  </si>
  <si>
    <t>1.432,30</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</si>
  <si>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</si>
  <si>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</si>
  <si>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239,83</t>
  </si>
  <si>
    <t xml:space="preserve">QUADRO DE DISTRIBUICAO, EM PVC, DE EMBUTIR, COM BARRAMENTO TERRA / NEUTRO, PARA 27 DISJUNTORES NEMA OU 36 DISJUNTORES DIN                                                                                                                                                                                                                                                                                                                                                                                 </t>
  </si>
  <si>
    <t>519,78</t>
  </si>
  <si>
    <t xml:space="preserve">QUADRO DE DISTRIBUICAO, EM PVC, DE EMBUTIR, COM BARRAMENTO TERRA / NEUTRO, PARA 48 DISJUNTORES DIN                                                                                                                                                                                                                                                                                                                                                                                                        </t>
  </si>
  <si>
    <t>406,36</t>
  </si>
  <si>
    <t xml:space="preserve">QUADRO DE DISTRIBUICAO, EM PVC, DE EMBUTIR, COM BARRAMENTO TERRA / NEUTRO, PARA 6 DISJUNTORES NEMA OU 8 DISJUNTORES DIN                                                                                                                                                                                                                                                                                                                                                                                   </t>
  </si>
  <si>
    <t xml:space="preserve">QUADRO DE DISTRIBUICAO, SEM BARRAMENTO, EM PVC, DE EMBUTIR, PARA 12 DISJUNTORES NEMA OU 16 DISJUNTORES DIN                                                                                                                                                                                                                                                                                                                                                                                                </t>
  </si>
  <si>
    <t>78,73</t>
  </si>
  <si>
    <t xml:space="preserve">QUADRO DE DISTRIBUICAO, SEM BARRAMENTO, EM PVC, DE EMBUTIR, PARA 18 DISJUNTORES NEMA OU 24 DISJUNTORES DIN                                                                                                                                                                                                                                                                                                                                                                                                </t>
  </si>
  <si>
    <t>123,59</t>
  </si>
  <si>
    <t xml:space="preserve">QUADRO DE DISTRIBUICAO, SEM BARRAMENTO, EM PVC, DE EMBUTIR, PARA 27 DISJUNTORES NEMA OU 36 DISJUNTORES DIN                                                                                                                                                                                                                                                                                                                                                                                                </t>
  </si>
  <si>
    <t>211,99</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</si>
  <si>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</si>
  <si>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</si>
  <si>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</si>
  <si>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</si>
  <si>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</si>
  <si>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163,42</t>
  </si>
  <si>
    <t xml:space="preserve">QUADRO DE DISTRIBUICAO, SEM BARRAMENTO, EM PVC, DE SOBREPOR, PARA 27 DISJUNTORES NEMA OU 36 DISJUNTORES DIN                                                                                                                                                                                                                                                                                                                                                                                               </t>
  </si>
  <si>
    <t>227,97</t>
  </si>
  <si>
    <t xml:space="preserve">QUADRO DE DISTRIBUICAO, SEM BARRAMENTO, EM PVC, DE SOBREPOR, PARA 6 DISJUNTORES NEMA OU 8 DISJUNTORES DIN                                                                                                                                                                                                                                                                                                                                                                                                 </t>
  </si>
  <si>
    <t xml:space="preserve">RALO FOFO COM REQUADRO, QUADRADO 150 X 150 MM                                                                                                                                                                                                                                                                                                                                                                                                                                                             </t>
  </si>
  <si>
    <t>64,18</t>
  </si>
  <si>
    <t xml:space="preserve">RALO FOFO COM REQUADRO, QUADRADO 200 X 200 MM                                                                                                                                                                                                                                                                                                                                                                                                                                                             </t>
  </si>
  <si>
    <t>96,74</t>
  </si>
  <si>
    <t xml:space="preserve">RALO FOFO COM REQUADRO, QUADRADO 250 X 250 MM                                                                                                                                                                                                                                                                                                                                                                                                                                                             </t>
  </si>
  <si>
    <t>119,06</t>
  </si>
  <si>
    <t xml:space="preserve">RALO FOFO COM REQUADRO, QUADRADO 300 X 300 MM                                                                                                                                                                                                                                                                                                                                                                                                                                                             </t>
  </si>
  <si>
    <t xml:space="preserve">RALO FOFO COM REQUADRO, QUADRADO 400 X 400 MM                                                                                                                                                                                                                                                                                                                                                                                                                                                             </t>
  </si>
  <si>
    <t>234,41</t>
  </si>
  <si>
    <t xml:space="preserve">RALO FOFO SEMIESFERICO, 100 MM, PARA LAJES/ CALHAS                                                                                                                                                                                                                                                                                                                                                                                                                                                        </t>
  </si>
  <si>
    <t xml:space="preserve">RALO FOFO SEMIESFERICO, 150 MM, PARA LAJES/ CALHAS                                                                                                                                                                                                                                                                                                                                                                                                                                                        </t>
  </si>
  <si>
    <t xml:space="preserve">RALO FOFO SEMIESFERICO, 200 MM, PARA LAJES/ CALHAS                                                                                                                                                                                                                                                                                                                                                                                                                                                        </t>
  </si>
  <si>
    <t>138,13</t>
  </si>
  <si>
    <t xml:space="preserve">RALO FOFO SEMIESFERICO, 75 MM, PARA LAJES/ CALHAS                                                                                                                                                                                                                                                                                                                                                                                                                                                         </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</si>
  <si>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</si>
  <si>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</si>
  <si>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</si>
  <si>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</si>
  <si>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</si>
  <si>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</si>
  <si>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</si>
  <si>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</si>
  <si>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</si>
  <si>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 xml:space="preserve">REATOR ELETRONICO BIVOLT PARA 1 LAMPADA FLUORESCENTE DE 36/40 W                                                                                                                                                                                                                                                                                                                                                                                                                                           </t>
  </si>
  <si>
    <t>34,17</t>
  </si>
  <si>
    <t xml:space="preserve">REATOR ELETRONICO BIVOLT PARA 2 LAMPADAS FLUORESCENTES DE 14 W                                                                                                                                                                                                                                                                                                                                                                                                                                            </t>
  </si>
  <si>
    <t>68,05</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</si>
  <si>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</si>
  <si>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</si>
  <si>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</si>
  <si>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</si>
  <si>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</si>
  <si>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</si>
  <si>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127,55</t>
  </si>
  <si>
    <t xml:space="preserve">REATOR P/ 1 LAMPADA VAPOR DE MERCURIO 400W USO EXT                                                                                                                                                                                                                                                                                                                                                                                                                                                        </t>
  </si>
  <si>
    <t>146,94</t>
  </si>
  <si>
    <t xml:space="preserve">REBITE DE ALUMINIO VAZADO DE REPUXO, 3,2 X 8 MM (1KG = 1025 UNIDADES)                                                                                                                                                                                                                                                                                                                                                                                                                                     </t>
  </si>
  <si>
    <t>62,65</t>
  </si>
  <si>
    <t xml:space="preserve">REBOLO ABRASIVO RETO DE USO GERAL GRAO 36, DE 6 X 1 " (DIAMETRO X ALTURA)                                                                                                                                                                                                                                                                                                                                                                                                                                 </t>
  </si>
  <si>
    <t>42,87</t>
  </si>
  <si>
    <t xml:space="preserve">REBOLO ABRASIVO RETO DE USO GERAL GRAO 36, DE 6 X 3/4 " (DIAMETRO X ALTURA)                                                                                                                                                                                                                                                                                                                                                                                                                               </t>
  </si>
  <si>
    <t xml:space="preserve">RECICLADORA DE ASFALTO A FRIO SOBRE RODAS, LARG. FRESAGEM 2,00 M, POT. 315 KW/422 HP                                                                                                                                                                                                                                                                                                                                                                                                                      </t>
  </si>
  <si>
    <t>5.092.874,01</t>
  </si>
  <si>
    <t xml:space="preserve">REDUCAO EXCENTRICA PVC NBR 10569 P/REDE COLET ESG PB JE 150 X 100MM                                                                                                                                                                                                                                                                                                                                                                                                                                       </t>
  </si>
  <si>
    <t>124,16</t>
  </si>
  <si>
    <t xml:space="preserve">REDUCAO EXCENTRICA PVC NBR 10569 P/REDE COLET ESG PB JE 200 X 150MM                                                                                                                                                                                                                                                                                                                                                                                                                                       </t>
  </si>
  <si>
    <t>238,84</t>
  </si>
  <si>
    <t xml:space="preserve">REDUCAO EXCENTRICA PVC NBR 10569 P/REDE COLET ESG PB JE 250 X 200MM                                                                                                                                                                                                                                                                                                                                                                                                                                       </t>
  </si>
  <si>
    <t>450,50</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</si>
  <si>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</si>
  <si>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</si>
  <si>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</si>
  <si>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OU AGUAS PLUVIAIS PREDIAIS                                                                                                                                                                                                                                                                                                                                                                                                                   </t>
  </si>
  <si>
    <t xml:space="preserve">REDUCAO EXCENTRICA PVC, SERIE R, DN 150 X 100 MM, PARA ESGOTO OU AGUAS PLUVIAIS PREDIAIS                                                                                                                                                                                                                                                                                                                                                                                                                  </t>
  </si>
  <si>
    <t>71,01</t>
  </si>
  <si>
    <t xml:space="preserve">REDUCAO EXCENTRICA PVC, SERIE R, DN 75 X 50 MM, PARA ESGOTO OU AGUAS PLUVIAIS PREDIAIS                                                                                                                                                                                                                                                                                                                                                                                                                    </t>
  </si>
  <si>
    <t xml:space="preserve">REDUCAO FIXA TIPO STORZ, ENGATE RAPIDO 2.1/2" X 1.1/2", EM LATAO, PARA INSTALACAO PREDIAL COMBATE A INCENDIO PREDIAL                                                                                                                                                                                                                                                                                                                                                                                      </t>
  </si>
  <si>
    <t>117,85</t>
  </si>
  <si>
    <t xml:space="preserve">REDUCAO PVC PBA, JE, BB, DN 75 X 50 / DE 85 X 60 MM, PARA REDE DE AGUA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</si>
  <si>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</si>
  <si>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</si>
  <si>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</si>
  <si>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</si>
  <si>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134,99</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</si>
  <si>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</si>
  <si>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</si>
  <si>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</si>
  <si>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</si>
  <si>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</si>
  <si>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</si>
  <si>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</si>
  <si>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</si>
  <si>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</si>
  <si>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</si>
  <si>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71,39</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</si>
  <si>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</si>
  <si>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</si>
  <si>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</si>
  <si>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</si>
  <si>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</si>
  <si>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</si>
  <si>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</si>
  <si>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83,04</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</si>
  <si>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</si>
  <si>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</si>
  <si>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</si>
  <si>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</si>
  <si>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</si>
  <si>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</si>
  <si>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54,44</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</si>
  <si>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</si>
  <si>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</si>
  <si>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</si>
  <si>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</si>
  <si>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157,25</t>
  </si>
  <si>
    <t xml:space="preserve">REGISTRO GAVETA BRUTO EM LATAO FORJADO, BITOLA 3 " (REF 1509)                                                                                                                                                                                                                                                                                                                                                                                                                                             </t>
  </si>
  <si>
    <t>190,38</t>
  </si>
  <si>
    <t xml:space="preserve">REGISTRO GAVETA BRUTO EM LATAO FORJADO, BITOLA 3/4 " (REF 1509)                                                                                                                                                                                                                                                                                                                                                                                                                                           </t>
  </si>
  <si>
    <t xml:space="preserve">REGISTRO GAVETA BRUTO EM LATAO FORJADO, BITOLA 4 " (REF 1509)                                                                                                                                                                                                                                                                                                                                                                                                                                             </t>
  </si>
  <si>
    <t>396,69</t>
  </si>
  <si>
    <t xml:space="preserve">REGISTRO GAVETA COM ACABAMENTO E CANOPLA CROMADOS, SIMPLES, BITOLA 1 " (REF 1509)                                                                                                                                                                                                                                                                                                                                                                                                                         </t>
  </si>
  <si>
    <t>59,86</t>
  </si>
  <si>
    <t xml:space="preserve">REGISTRO GAVETA COM ACABAMENTO E CANOPLA CROMADOS, SIMPLES, BITOLA 1 1/2 " (REF 1509)                                                                                                                                                                                                                                                                                                                                                                                                                     </t>
  </si>
  <si>
    <t>87,05</t>
  </si>
  <si>
    <t xml:space="preserve">REGISTRO GAVETA COM ACABAMENTO E CANOPLA CROMADOS, SIMPLES, BITOLA 1 1/4 " (REF 1509)                                                                                                                                                                                                                                                                                                                                                                                                                     </t>
  </si>
  <si>
    <t>83,22</t>
  </si>
  <si>
    <t xml:space="preserve">REGISTRO GAVETA COM ACABAMENTO E CANOPLA CROMADOS, SIMPLES, BITOLA 1/2 " (REF 1509)                                                                                                                                                                                                                                                                                                                                                                                                                       </t>
  </si>
  <si>
    <t>43,34</t>
  </si>
  <si>
    <t xml:space="preserve">REGISTRO GAVETA COM ACABAMENTO E CANOPLA CROMADOS, SIMPLES, BITOLA 3/4 " (REF 1509)                                                                                                                                                                                                                                                                                                                                                                                                                       </t>
  </si>
  <si>
    <t>48,90</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</si>
  <si>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</si>
  <si>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</si>
  <si>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165,00</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</si>
  <si>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</si>
  <si>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</si>
  <si>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</si>
  <si>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44,61</t>
  </si>
  <si>
    <t xml:space="preserve">REGISTRO PRESSAO COM ACABAMENTO E CANOPLA CROMADA, SIMPLES, BITOLA 3/4 " (REF 1416)                                                                                                                                                                                                                                                                                                                                                                                                                       </t>
  </si>
  <si>
    <t xml:space="preserve">REGUA DE ALUMINIO PARA PEDREIRO 2 X 1 "                                                                                                                                                                                                                                                                                                                                                                                                                                                                   </t>
  </si>
  <si>
    <t>53,25</t>
  </si>
  <si>
    <t xml:space="preserve">REGUA VIBRADORA DUPLA PARA CONCRETO A GASOLINA 5,5 HP, PESO DE 60 KG, COMPRIMENTO 4 M                                                                                                                                                                                                                                                                                                                                                                                                                     </t>
  </si>
  <si>
    <t>5.871,96</t>
  </si>
  <si>
    <t xml:space="preserve">REGUA VIBRATORIA DE CONCRETO TRELICADA, EQUIPADA COM MOTOR A GASOLINA DE 9 HP                                                                                                                                                                                                                                                                                                                                                                                                                             </t>
  </si>
  <si>
    <t>12.717,43</t>
  </si>
  <si>
    <t xml:space="preserve">REJEITO DE MINERIO DE FERRO PARA PAVIMENTACAO (POSTO PEDREIRA/FORNECEDOR, SEM FRETE)                                                                                                                                                                                                                                                                                                                                                                                                                      </t>
  </si>
  <si>
    <t xml:space="preserve">REJUNTE CIMENTICIO, QUALQUER COR                                                                                                                                                                                                                                                                                                                                                                                                                                                                          </t>
  </si>
  <si>
    <t xml:space="preserve">REJUNTE EPOXI, QUALQUER COR                                                                                                                                                                                                                                                                                                                                                                                                                                                                               </t>
  </si>
  <si>
    <t>66,78</t>
  </si>
  <si>
    <t xml:space="preserve">RELE FOTOELETRICO INTERNO E EXTERNO BIVOLT 1000 W, DE CONECTOR, SEM BASE                                                                                                                                                                                                                                                                                                                                                                                                                                  </t>
  </si>
  <si>
    <t xml:space="preserve">RELE TERMICO BIMETAL PARA USO EM MOTORES TRIFASICOS, TENSAO 380 V, POTENCIA ATE 15 CV, CORRENTE NOMINAL MAXIMA 22 A                                                                                                                                                                                                                                                                                                                                                                                       </t>
  </si>
  <si>
    <t xml:space="preserve">RESINA ACRILICA BASE AGUA - COR BRANCA                                                                                                                                                                                                                                                                                                                                                                                                                                                                    </t>
  </si>
  <si>
    <t>27,54</t>
  </si>
  <si>
    <t xml:space="preserve">RESPIRADOR DESCARTAVEL SEM VALVULA DE EXALACAO, PFF 1                                                                                                                                                                                                                                                                                                                                                                                                                                                     </t>
  </si>
  <si>
    <t xml:space="preserve">RETARDO PARA CORDEL DETONANTE                                                                                                                                                                                                                                                                                                                                                                                                                                                                             </t>
  </si>
  <si>
    <t>103,91</t>
  </si>
  <si>
    <t xml:space="preserve">RETROESCAVADEIRA SOBRE RODAS COM CARREGADEIRA, TRACAO 4 X 2, POTENCIA LIQUIDA 79 HP, PESO OPERACIONAL MINIMO DE 6570 KG, CAPACIDADE DA CARREGADEIRA DE 1,00 M3 E DA  RETROESCAVADEIRA MINIMA DE 0,20 M3, PROFUNDIDADE DE ESCAVACAO MAXIMA DE 4,37 M                                                                                                                                                                                                                                                       </t>
  </si>
  <si>
    <t>322.682,92</t>
  </si>
  <si>
    <t xml:space="preserve">RETROESCAVADEIRA SOBRE RODAS COM CARREGADEIRA, TRACAO 4 X 4, POTENCIA LIQUIDA 72 HP, PESO OPERACIONAL MINIMO DE 7140 KG, CAPACIDADE MINIMA DA CARREGADEIRA DE 0,79 M3 E DA RETROESCAVADEIRA MINIMA DE 0,18 M3, PROFUNDIDADE DE ESCAVACAO MAXIMA DE 4,50 M                                                                                                                                                                                                                                                 </t>
  </si>
  <si>
    <t>350.000,00</t>
  </si>
  <si>
    <t xml:space="preserve">RETROESCAVADEIRA SOBRE RODAS COM CARREGADEIRA, TRACAO 4 X 4, POTENCIA LIQUIDA 88 HP, PESO OPERACIONAL MINIMO DE 6674 KG, CAPACIDADE DA CARREGADEIRA DE 1,00 M3 E DA  RETROESCAVADEIRA MINIMA DE 0,26 M3, PROFUNDIDADE DE ESCAVACAO MAXIMA DE 4,37 M                                                                                                                                                                                                                                                       </t>
  </si>
  <si>
    <t>362.804,85</t>
  </si>
  <si>
    <t xml:space="preserve">REVESTIMENTO DE PAREDE EM GRANILITE, MARMORITE OU GRANITINA - ESP = 5 MM (INCLUSO EXECUCAO)                                                                                                                                                                                                                                                                                                                                                                                                               </t>
  </si>
  <si>
    <t>208,13</t>
  </si>
  <si>
    <t xml:space="preserve">REVESTIMENTO DE PAREDE EM GRANILITE, MARMORITE OU GRANITINA COLORIDO - ESP = 5 MM (INCLUSO EXECUCAO)                                                                                                                                                                                                                                                                                                                                                                                                      </t>
  </si>
  <si>
    <t>130,08</t>
  </si>
  <si>
    <t xml:space="preserve">REVESTIMENTO EM CERAMICA ESMALTADA COMERCIAL, PEI MENOR OU IGUAL A 3, FORMATO MENOR OU IGUAL A 2025 CM2                                                                                                                                                                                                                                                                                                                                                                                                   </t>
  </si>
  <si>
    <t xml:space="preserve">REVESTIMENTO EM CERAMICA ESMALTADA EXTRA, PEI MAIOR OU IGUAL 4, FORMATO MAIOR A 2025 CM2                                                                                                                                                                                                                                                                                                                                                                                                                  </t>
  </si>
  <si>
    <t>33,45</t>
  </si>
  <si>
    <t xml:space="preserve">REVESTIMENTO EM CERAMICA ESMALTADA EXTRA, PEI MENOR OU IGUAL A 3, FORMATO MENOR OU IGUAL A 2025 CM2                                                                                                                                                                                                                                                                                                                                                                                                       </t>
  </si>
  <si>
    <t>24,20</t>
  </si>
  <si>
    <t xml:space="preserve">REVESTIMENTO EPOXI DE ALTA RESISTENCIA QUIMICA, ISENTO DE SOLVENTES, BICOMPONENTE                                                                                                                                                                                                                                                                                                                                                                                                                         </t>
  </si>
  <si>
    <t>67,98</t>
  </si>
  <si>
    <t xml:space="preserve">REVESTIMENTO PARA ESCADA EM GRANILITE, MARMORITE OU GRANITINA ESP = 8 MM (INCLUSO EXECUCAO)                                                                                                                                                                                                                                                                                                                                                                                                               </t>
  </si>
  <si>
    <t>99,47</t>
  </si>
  <si>
    <t xml:space="preserve">RIPA  APARELHADA *1,5 X 5* CM, EM MACARANDUBA, ANGELIM OU EQUIVALENTE DA REGIAO                                                                                                                                                                                                                                                                                                                                                                                                                           </t>
  </si>
  <si>
    <t xml:space="preserve">RIPA NAO APARELHADA  *1 X 3* CM, EM MACARANDUBA, ANGELIM OU EQUIVALENTE DA REGIAO - BRUTA                                                                                                                                                                                                                                                                                                                                                                                                                 </t>
  </si>
  <si>
    <t xml:space="preserve">RIPA NAO APARELHADA,  *1,5 X 5* CM, EM MACARANDUBA, ANGELIM OU EQUIVALENTE DA REGIAO -  BRUTA                                                                                                                                                                                                                                                                                                                                                                                                             </t>
  </si>
  <si>
    <t xml:space="preserve">ROCADEIRA COSTAL COM MOTOR A GASOLINA DE *32* CC                                                                                                                                                                                                                                                                                                                                                                                                                                                          </t>
  </si>
  <si>
    <t>3.024,00</t>
  </si>
  <si>
    <t xml:space="preserve">ROCADEIRA DESLOCAVEL, LARGURA DE TRABALHO DE 1,3 M                                                                                                                                                                                                                                                                                                                                                                                                                                                        </t>
  </si>
  <si>
    <t>8.218,58</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</si>
  <si>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</si>
  <si>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</si>
  <si>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</si>
  <si>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</si>
  <si>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</si>
  <si>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53,57</t>
  </si>
  <si>
    <t xml:space="preserve">RODAPE EM POLIESTIRENO, BRANCO, H = *5* CM, E = *1,5* CM                                                                                                                                                                                                                                                                                                                                                                                                                                                  </t>
  </si>
  <si>
    <t>30,42</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</si>
  <si>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</si>
  <si>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</si>
  <si>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</si>
  <si>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</si>
  <si>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</si>
  <si>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</si>
  <si>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</si>
  <si>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44,56</t>
  </si>
  <si>
    <t xml:space="preserve">ROLDANA PLASTICA COM PREGO, TAMANHO 30 X 30 MM, PARA INSTALACAO ELETRICA APARENTE                                                                                                                                                                                                                                                                                                                                                                                                                         </t>
  </si>
  <si>
    <t xml:space="preserve">ROLO COMPACTADOR DE PNEUS, ESTATICO, PRESSAO VARIAVEL, POTENCIA 110 HP, PESO SEM/COM LASTRO 10,8/27 T, LARGURA DE ROLAGEM 2,30 M                                                                                                                                                                                                                                                                                                                                                                          </t>
  </si>
  <si>
    <t>647.896,53</t>
  </si>
  <si>
    <t xml:space="preserve">ROLO COMPACTADOR DE PNEUS, ESTATICO, PRESSAO VARIAVEL, POTENCIA 111 HP, PESO SEM/COM LASTRO 9,5/26,0 T, LARGURA DE ROLAGEM 1,90 M                                                                                                                                                                                                                                                                                                                                                                         </t>
  </si>
  <si>
    <t>610.350,00</t>
  </si>
  <si>
    <t xml:space="preserve">ROLO COMPACTADOR PE DE CARNEIRO VIBRATORIO, POTENCIA 125 HP, PESO OPERACIONAL SEM/COM LASTRO 11,95/13,30 T, IMPACTO DINAMICO 38,5/22,5 T, LARGURA DE TRABALHO 2,15 M                                                                                                                                                                                                                                                                                                                                      </t>
  </si>
  <si>
    <t>541.369,09</t>
  </si>
  <si>
    <t xml:space="preserve">ROLO COMPACTADOR PE DE CARNEIRO VIBRATORIO, POTENCIA 80 HP, PESO OPERACIONAL SEM/COM LASTRO 7,4/8,8 T, LARGURA DE TRABALHO 1,68 M                                                                                                                                                                                                                                                                                                                                                                         </t>
  </si>
  <si>
    <t>406.039,67</t>
  </si>
  <si>
    <t xml:space="preserve">ROLO COMPACTADOR VIBRATORIO DE UM CILINDRO LISO DE ACO, POTENCIA 125 HP, PESO SEM/COM LASTRO 10,75/12,92 T, IMPACTO DINAMICO 31,5/18,5 T, LARGURA TRABALHO 2,15 M                                                                                                                                                                                                                                                                                                                                         </t>
  </si>
  <si>
    <t>523.905,51</t>
  </si>
  <si>
    <t xml:space="preserve">ROLO COMPACTADOR VIBRATORIO DE UM CILINDRO, ACO LISO, POTENCIA 80 HP, PESO OPERACIONAL MAXIMO 8,1 T, IMPACTO DINAMICO 16,15/9,5 T, LARGURA TRABALHO 1,68 M                                                                                                                                                                                                                                                                                                                                                </t>
  </si>
  <si>
    <t>390.536,65</t>
  </si>
  <si>
    <t xml:space="preserve">ROLO COMPACTADOR VIBRATORIO PE DE CARNEIRO, COM CONTROLE REMOTO POR RADIO, POTENCIA  12,5 KW, PESO OPERACIONAL DE 1,675 T, LARGURA DE TRABALHO 0,85 M                                                                                                                                                                                                                                                                                                                                                     </t>
  </si>
  <si>
    <t>533.620,27</t>
  </si>
  <si>
    <t xml:space="preserve">ROLO COMPACTADOR VIBRATORIO REBOCAVEL, CILINDRO DE ACO LISO, POTENCIA DE TRACAO DE 65 CV, PESO DE 4,7 T, IMPACTO DINAMICO TOTAL DE 18,3 T, LARGURA DO ROLO 1,67 M                                                                                                                                                                                                                                                                                                                                         </t>
  </si>
  <si>
    <t>117.884,76</t>
  </si>
  <si>
    <t xml:space="preserve">ROLO COMPACTADOR VIBRATORIO TANDEM, ACO LISO, POTENCIA 125 HP, PESO SEM/COM LASTRO 10,20/11,65 T, LARGURA DE TRABALHO 1,73 M                                                                                                                                                                                                                                                                                                                                                                              </t>
  </si>
  <si>
    <t>584.192,16</t>
  </si>
  <si>
    <t xml:space="preserve">ROLO COMPACTADOR VIBRATORIO TANDEM, ACO LISO, POTENCIA 58 CV, PESO SEM/COM LASTRO 6,5/9,4 T, LARGURA DE TRABALHO 1,20 M                                                                                                                                                                                                                                                                                                                                                                                   </t>
  </si>
  <si>
    <t>479.560,72</t>
  </si>
  <si>
    <t xml:space="preserve">ROLO DE ESPUMA POLIESTER 23 CM (SEM CABO)                                                                                                                                                                                                                                                                                                                                                                                                                                                                 </t>
  </si>
  <si>
    <t xml:space="preserve">ROLO DE LA DE CARNEIRO 23 CM (SEM CABO)                                                                                                                                                                                                                                                                                                                                                                                                                                                                   </t>
  </si>
  <si>
    <t xml:space="preserve">ROMPEDOR ELETRICO PESO 26 KG, POTENCIA OPERACIONAL DE 2,5 KW                                                                                                                                                                                                                                                                                                                                                                                                                                              </t>
  </si>
  <si>
    <t>31.023,62</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</si>
  <si>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</si>
  <si>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</si>
  <si>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</si>
  <si>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1.857,71</t>
  </si>
  <si>
    <t xml:space="preserve">ROTACAO VERTICAL DUPLO, EM TUBO DE ACO CARBONO, PINTURA NO PROCESSO ELETROSTATICO - EQUIPAMENTO DE GINASTICA PARA ACADEMIA AO AR LIVRE / ACADEMIA DA TERCEIRA IDADE - ATI                                                                                                                                                                                                                                                                                                                                 </t>
  </si>
  <si>
    <t>1.412,35</t>
  </si>
  <si>
    <t xml:space="preserve">RUFO EXTERNO DE CHAPA DE ACO GALVANIZADA NUM 26, CORTE 25 CM                                                                                                                                                                                                                                                                                                                                                                                                                                              </t>
  </si>
  <si>
    <t>31,72</t>
  </si>
  <si>
    <t xml:space="preserve">RUFO EXTERNO DE CHAPA DE ACO GALVANIZADA NUM 26, CORTE 28 CM                                                                                                                                                                                                                                                                                                                                                                                                                                              </t>
  </si>
  <si>
    <t>38,00</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</si>
  <si>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</si>
  <si>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</si>
  <si>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</si>
  <si>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41,42</t>
  </si>
  <si>
    <t xml:space="preserve">RUFO PARA TELHA ESTRUTURAL DE FIBROCIMENTO 1 ABA (SEM AMIANTO)                                                                                                                                                                                                                                                                                                                                                                                                                                            </t>
  </si>
  <si>
    <t>37,62</t>
  </si>
  <si>
    <t xml:space="preserve">RUFO PARA TELHA ESTRUTURAL DE FIBROCIMENTO 2 ABAS, COMPRIMENTO DE 1031 MM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</si>
  <si>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</si>
  <si>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</si>
  <si>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</si>
  <si>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</si>
  <si>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</si>
  <si>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</si>
  <si>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261,30</t>
  </si>
  <si>
    <t xml:space="preserve">SAPATA DE PVC ADITIVADO NERVURADO D = 8"                                                                                                                                                                                                                                                                                                                                                                                                                                                                  </t>
  </si>
  <si>
    <t>343,89</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</si>
  <si>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</si>
  <si>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</si>
  <si>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</si>
  <si>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</si>
  <si>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 ANGELIM OU EQUIVALENTE DA REGIAO                                                                                                                                                                                                                                                                                                                                                                                                                          </t>
  </si>
  <si>
    <t xml:space="preserve">SARRAFO NAO APARELHADO *2,5 X 10* CM, EM MACARANDUBA, ANGELIM OU EQUIVALENTE DA REGIAO -  BRUTA                                                                                                                                                                                                                                                                                                                                                                                                           </t>
  </si>
  <si>
    <t xml:space="preserve">SARRAFO NAO APARELHADO *2,5 X 7* CM, EM MACARANDUBA, ANGELIM OU EQUIVALENTE DA REGIAO -  BRUTA                                                                                                                                                                                                                                                                                                                                                                                                            </t>
  </si>
  <si>
    <t xml:space="preserve">SARRAFO NAO APARELHADO 2,5 X 5 CM, EM MACARANDUBA, ANGELIM OU EQUIVALENTE DA REGIAO -  BRUTA                                                                                                                                                                                                                                                                                                                                                                                                              </t>
  </si>
  <si>
    <t xml:space="preserve">SEGURO - HORISTA (COLETADO CAIXA)                                                                                                                                                                                                                                                                                                                                                                                                                                                                         </t>
  </si>
  <si>
    <t xml:space="preserve">SEGURO - MENSALISTA (COLETADO CAIXA)                                                                                                                                                                                                                                                                                                                                                                                                                                                                      </t>
  </si>
  <si>
    <t xml:space="preserve">SEIXO ROLADO PARA APLICACAO EM CONCRETO (POSTO PEDREIRA/FORNECEDOR, SEM FRETE)                                                                                                                                                                                                                                                                                                                                                                                                                            </t>
  </si>
  <si>
    <t>79,84</t>
  </si>
  <si>
    <t xml:space="preserve">SELADOR ACRILICO PAREDES INTERNAS/EXTERNAS                                                                                                                                                                                                                                                                                                                                                                                                                                                                </t>
  </si>
  <si>
    <t xml:space="preserve">SELADOR HORIZONTAL PARA FITA DE ACO 1 "                                                                                                                                                                                                                                                                                                                                                                                                                                                                   </t>
  </si>
  <si>
    <t>379,71</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</si>
  <si>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</si>
  <si>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</si>
  <si>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</si>
  <si>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</si>
  <si>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</si>
  <si>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109,79</t>
  </si>
  <si>
    <t xml:space="preserve">SELANTE TIPO VEDA CALHA PARA METAL E FIBROCIMENTO                                                                                                                                                                                                                                                                                                                                                                                                                                                         </t>
  </si>
  <si>
    <t>68,19</t>
  </si>
  <si>
    <t xml:space="preserve">SELIM COMPACTO EM PVC, SEM TRAVA,  DN 150 X 100 MM, PARA REDE COLETORA ESGOTO (NBR 10569)                                                                                                                                                                                                                                                                                                                                                                                                                 </t>
  </si>
  <si>
    <t xml:space="preserve">SELIM COMPACTO EM PVC, SEM TRAVA,  DN 200 X 100 MM, PARA REDE COLETORA ESGOTO (NBR 10569)                                                                                                                                                                                                                                                                                                                                                                                                                 </t>
  </si>
  <si>
    <t>102,60</t>
  </si>
  <si>
    <t xml:space="preserve">SELIM COMPACTO EM PVC, SEM TRAVAS,  DN 300 X 100 MM, PARA REDE COLETORA ESGOTO (NBR 10569)                                                                                                                                                                                                                                                                                                                                                                                                                </t>
  </si>
  <si>
    <t>132,97</t>
  </si>
  <si>
    <t xml:space="preserve">SELIM PVC, COM TRAVA, JE, 90 GRAUS,  DN 125 X 100 MM OU 150 X 100 MM, PARA REDE COLETORA ESGOTO (NBR 10569)                                                                                                                                                                                                                                                                                                                                                                                               </t>
  </si>
  <si>
    <t xml:space="preserve">SELIM PVC, SOLDAVEL, SEM TRAVA, JE, 90 GRAUS,  DN 200 X 100 MM, PARA REDE COLETORA ESGOTO (NBR 10569)                                                                                                                                                                                                                                                                                                                                                                                                     </t>
  </si>
  <si>
    <t xml:space="preserve">SEMIRREBOQUE COM DOIS EIXOS EM TANDEM TIPO BASCULANTE COM CACAMBA METALICA 14 M3  (INCLUI MONTAGEM, NAO INCLUI CAVALO MECANICO)                                                                                                                                                                                                                                                                                                                                                                           </t>
  </si>
  <si>
    <t>213.164,72</t>
  </si>
  <si>
    <t xml:space="preserve">SEMIRREBOQUE COM TRES EIXOS EM TANDEM TIPO BASCULANTE COM CACAMBA METALICA 18 M3 (INCLUI MONTAGEM, NAO INCLUI CAVALO MECANICO)                                                                                                                                                                                                                                                                                                                                                                            </t>
  </si>
  <si>
    <t>250.641,60</t>
  </si>
  <si>
    <t xml:space="preserve">SEMIRREBOQUE COM TRES EIXOS, PARA TRANSPORTE DE CARGA SECA, DIMENSOES APROXIMADAS 2,60 X 12,50 X 0,50 M (NAO INCLUI CAVALO MECANICO)                                                                                                                                                                                                                                                                                                                                                                      </t>
  </si>
  <si>
    <t>193.829,51</t>
  </si>
  <si>
    <t xml:space="preserve">SENSOR DE PRESENCA BIVOLT COM FOTOCELULA PARA QUALQUER TIPO DE LAMPADA, POTENCIA MAXIMA *1000* W, USO EXTERNO                                                                                                                                                                                                                                                                                                                                                                                             </t>
  </si>
  <si>
    <t>66,20</t>
  </si>
  <si>
    <t xml:space="preserve">SENSOR DE PRESENCA BIVOLT DE PAREDE COM FOTOCELULA PARA QUALQUER TIPO DE LAMPADA POTENCIA MAXIMA *1000* W, USO INTERNO                                                                                                                                                                                                                                                                                                                                                                                    </t>
  </si>
  <si>
    <t>74,68</t>
  </si>
  <si>
    <t xml:space="preserve">SENSOR DE PRESENCA BIVOLT DE PAREDE SEM FOTOCELULA PARA QUALQUER TIPO DE LAMPADA POTENCIA MAXIMA *1000* W, USO INTERNO                                                                                                                                                                                                                                                                                                                                                                                    </t>
  </si>
  <si>
    <t>46,18</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</si>
  <si>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</si>
  <si>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</si>
  <si>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</si>
  <si>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1.179,70</t>
  </si>
  <si>
    <t xml:space="preserve">SERRA CIRCULAR DE BANCADA, MODELO PICA-PAU, DIAMETRO DE 350 MM. CARACTERISTICAS DO MOTOR: TRIFASICO, POTENCIA DE 5 HP, FREQUENCIA DE 60 HZ                                                                                                                                                                                                                                                                                                                                                                </t>
  </si>
  <si>
    <t>4.752,95</t>
  </si>
  <si>
    <t xml:space="preserve">SERRALHEIRO                                                                                                                                                                                                                                                                                                                                                                                                                                                                                               </t>
  </si>
  <si>
    <t xml:space="preserve">SERRALHEIRO (MENSALISTA)                                                                                                                                                                                                                                                                                                                                                                                                                                                                                  </t>
  </si>
  <si>
    <t xml:space="preserve">SERVENTE DE OBRAS                                                                                                                                                                                                                                                                                                                                                                                                                                                                                         </t>
  </si>
  <si>
    <t xml:space="preserve">SERVENTE DE OBRAS (MENSALISTA)                                                                                                                                                                                                                                                                                                                                                                                                                                                                            </t>
  </si>
  <si>
    <t>2.061,56</t>
  </si>
  <si>
    <t xml:space="preserve">SERVICO DE BOMBEAMENTO DE CONCRETO COM CONSUMO MINIMO DE 40 M3                                                                                                                                                                                                                                                                                                                                                                                                                                            </t>
  </si>
  <si>
    <t xml:space="preserve">SIFAO EM METAL CROMADO PARA PIA AMERICANA, 1.1/2 X 1.1/2 "                                                                                                                                                                                                                                                                                                                                                                                                                                                </t>
  </si>
  <si>
    <t>275,08</t>
  </si>
  <si>
    <t xml:space="preserve">SIFAO EM METAL CROMADO PARA PIA AMERICANA, 1.1/2 X 2 "                                                                                                                                                                                                                                                                                                                                                                                                                                                    </t>
  </si>
  <si>
    <t>278,44</t>
  </si>
  <si>
    <t xml:space="preserve">SIFAO EM METAL CROMADO PARA PIA OU LAVATORIO, 1 X 1.1/2 "                                                                                                                                                                                                                                                                                                                                                                                                                                                 </t>
  </si>
  <si>
    <t>218,87</t>
  </si>
  <si>
    <t xml:space="preserve">SIFAO EM METAL CROMADO PARA TANQUE, 1.1/4 X 1.1/2 "                                                                                                                                                                                                                                                                                                                                                                                                                                                       </t>
  </si>
  <si>
    <t>231,80</t>
  </si>
  <si>
    <t xml:space="preserve">SIFAO PLASTICO EXTENSIVEL UNIVERSAL, TIPO COPO                                                                                                                                                                                                                                                                                                                                                                                                                                                            </t>
  </si>
  <si>
    <t xml:space="preserve">SIFAO PLASTICO FLEXIVEL SAIDA VERTICAL PARA COLUNA LAVATORIO, 1 X 1.1/2 "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</si>
  <si>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</si>
  <si>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</si>
  <si>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</si>
  <si>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</si>
  <si>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</si>
  <si>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</si>
  <si>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3.669,38</t>
  </si>
  <si>
    <t xml:space="preserve">SIMULADOR DE CAVALGADA TRIPLO, EM TUBO DE ACO CARBONO, PINTURA NO PROCESSO ELETROSTATICO - EQUIPAMENTO DE GINASTICA PARA ACADEMIA AO AR LIVRE / ACADEMIA DA TERCEIRA IDADE - ATI                                                                                                                                                                                                                                                                                                                          </t>
  </si>
  <si>
    <t>3.965,30</t>
  </si>
  <si>
    <t xml:space="preserve">SIMULADOR DE REMO INDIVIDUAL, EM TUBO DE ACO CARBONO, PINTURA NO PROCESSO ELETROSTATICO - EQUIPAMENTO DE GINASTICA PARA ACADEMIA AO AR LIVRE / ACADEMIA DA TERCEIRA IDADE - ATI                                                                                                                                                                                                                                                                                                                           </t>
  </si>
  <si>
    <t>1.977,35</t>
  </si>
  <si>
    <t xml:space="preserve">SINALIZADOR NOTURNO SIMPLES PARA PARA-RAIOS, SEM RELE FOTOELETRICO                                                                                                                                                                                                                                                                                                                                                                                                                                        </t>
  </si>
  <si>
    <t xml:space="preserve">SISAL EM FIBRA                                                                                                                                                                                                                                                                                                                                                                                                                                                                                            </t>
  </si>
  <si>
    <t xml:space="preserve">SOLDA EM BARRA DE ESTANHO-CHUMBO 50/50                                                                                                                                                                                                                                                                                                                                                                                                                                                                    </t>
  </si>
  <si>
    <t>113,87</t>
  </si>
  <si>
    <t xml:space="preserve">SOLDA EM VARETA FOSCOPER, D = *2,5* MM  X COMPRIMENTO 500 MM                                                                                                                                                                                                                                                                                                                                                                                                                                              </t>
  </si>
  <si>
    <t xml:space="preserve">SOLDA ESTANHO/COBRE PARA CONEXOES DE COBRE, FIO 2,5 MM, CARRETEL 500 GR (SEM CHUMBO)                                                                                                                                                                                                                                                                                                                                                                                                                      </t>
  </si>
  <si>
    <t xml:space="preserve">SOLDADOR                                                                                                                                                                                                                                                                                                                                                                                                                                                                                                  </t>
  </si>
  <si>
    <t xml:space="preserve">SOLDADOR (MENSALISTA)                                                                                                                                                                                                                                                                                                                                                                                                                                                                                     </t>
  </si>
  <si>
    <t xml:space="preserve">SOLDADOR ELETRICO (PARA SOLDA A SER TESTADA COM RAIOS "X")                                                                                                                                                                                                                                                                                                                                                                                                                                                </t>
  </si>
  <si>
    <t>22,55</t>
  </si>
  <si>
    <t xml:space="preserve">SOLDADOR ELETRICO (PARA SOLDA A SER TESTADA COM RAIOS "X") (MENSALISTA)                                                                                                                                                                                                                                                                                                                                                                                                                                   </t>
  </si>
  <si>
    <t>3.974,99</t>
  </si>
  <si>
    <t xml:space="preserve">SOLEIRA EM GRANITO, POLIDO, TIPO ANDORINHA/ QUARTZ/ CASTELO/ CORUMBA OU OUTROS EQUIVALENTES DA REGIAO, L= *15* CM, E=  *2,0* CM                                                                                                                                                                                                                                                                                                                                                                           </t>
  </si>
  <si>
    <t xml:space="preserve">SOLEIRA PRE-MOLDADA EM GRANILITE, MARMORITE OU GRANITINA, L = *15 CM                                                                                                                                                                                                                                                                                                                                                                                                                                      </t>
  </si>
  <si>
    <t>84,17</t>
  </si>
  <si>
    <t xml:space="preserve">SOLEIRA/ PEITORIL EM MARMORE, POLIDO, BRANCO COMUM, L= *15* CM, E=  *2* CM,  CORTE RETO                                                                                                                                                                                                                                                                                                                                                                                                                   </t>
  </si>
  <si>
    <t>79,96</t>
  </si>
  <si>
    <t xml:space="preserve">SOLEIRA/ TABEIRA EM MARMORE, POLIDO, BRANCO COMUM, L= 5 CM, E=  *2,0* CM                                                                                                                                                                                                                                                                                                                                                                                                                                  </t>
  </si>
  <si>
    <t>43,78</t>
  </si>
  <si>
    <t xml:space="preserve">SOLUCAO ASFALTICA ELASTOMERICA PARA IMPRIMACAO, APLICACAO A FRIO                                                                                                                                                                                                                                                                                                                                                                                                                                          </t>
  </si>
  <si>
    <t xml:space="preserve">SOLUCAO LIMPADORA PARA PVC, FRASCO COM 1000 CM3                                                                                                                                                                                                                                                                                                                                                                                                                                                           </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</si>
  <si>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</si>
  <si>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</si>
  <si>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</si>
  <si>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</si>
  <si>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</si>
  <si>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</si>
  <si>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</si>
  <si>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</si>
  <si>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</si>
  <si>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</si>
  <si>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38,70</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</si>
  <si>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</si>
  <si>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</si>
  <si>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</si>
  <si>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56,77</t>
  </si>
  <si>
    <t xml:space="preserve">SPRINKLER TIPO PENDENTE, 79 GRAUS CELSIUS (BULBO AMARELO,) ACABAMENTO NATURAL OU CROMADO, 1/2" - 15 MM                                                                                                                                                                                                                                                                                                                                                                                                    </t>
  </si>
  <si>
    <t xml:space="preserve">SUPORTE "Y" PARA FITA PERFURADA                                                                                                                                                                                                                                                                                                                                                                                                                                                                           </t>
  </si>
  <si>
    <t>182,04</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</si>
  <si>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</si>
  <si>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</si>
  <si>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</si>
  <si>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</si>
  <si>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183,69</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</si>
  <si>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</si>
  <si>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</si>
  <si>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</si>
  <si>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</si>
  <si>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</si>
  <si>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</si>
  <si>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</si>
  <si>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</si>
  <si>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</si>
  <si>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2.069,72</t>
  </si>
  <si>
    <t xml:space="preserve">TABUA  NAO  APARELHADA  *2,5 X 20* CM, EM MACARANDUBA, ANGELIM OU EQUIVALENTE DA REGIAO - BRUTA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</si>
  <si>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</si>
  <si>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</si>
  <si>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</si>
  <si>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 ANGELIM OU EQUIVALENTE DA REGIAO                                                                                                                                                                                                                                                                                                                                                                                                                          </t>
  </si>
  <si>
    <t>89,69</t>
  </si>
  <si>
    <t xml:space="preserve">TABUA APARELHADA *2,5 X 25* CM, EM MACARANDUBA, ANGELIM OU EQUIVALENTE DA REGIAO                                                                                                                                                                                                                                                                                                                                                                                                                          </t>
  </si>
  <si>
    <t xml:space="preserve">TABUA APARELHADA *2,5 X 30* CM, EM MACARANDUBA, ANGELIM OU EQUIVALENTE DA REGIAO                                                                                                                                                                                                                                                                                                                                                                                                                          </t>
  </si>
  <si>
    <t xml:space="preserve">TABUA DE  MADEIRA PARA PISO, CUMARU/IPE CHAMPANHE OU EQUIVALENTE DA REGIAO, ENCAIXE MACHO/FEMEA, *10 X 2* CM                                                                                                                                                                                                                                                                                                                                                                                              </t>
  </si>
  <si>
    <t>181,60</t>
  </si>
  <si>
    <t xml:space="preserve">TABUA DE  MADEIRA PARA PISO, CUMARU/IPE CHAMPANHE OU EQUIVALENTE DA REGIAO, ENCAIXE MACHO/FEMEA, *15 X 2* CM                                                                                                                                                                                                                                                                                                                                                                                              </t>
  </si>
  <si>
    <t>196,00</t>
  </si>
  <si>
    <t xml:space="preserve">TABUA DE  MADEIRA PARA PISO, IPE (CERNE) OU EQUIVALENTE DA REGIAO, ENCAIXE MACHO/FEMEA, *20 X 2* CM                                                                                                                                                                                                                                                                                                                                                                                                       </t>
  </si>
  <si>
    <t>243,28</t>
  </si>
  <si>
    <t xml:space="preserve">TABUA NAO APARELHADA *2,5 X 15* CM, EM MACARANDUBA, ANGELIM OU EQUIVALENTE DA REGIAO - BRUTA                                                                                                                                                                                                                                                                                                                                                                                                              </t>
  </si>
  <si>
    <t xml:space="preserve">TABUA NAO APARELHADA *2,5 X 30* CM, EM MACARANDUBA, ANGELIM OU EQUIVALENTE DA REGIAO - BRUTA                                                                                                                                                                                                                                                                                                                                                                                                              </t>
  </si>
  <si>
    <t xml:space="preserve">TACO DE MADEIRA PARA PISO, IPE (CERNE) OU EQUIVALENTE DA REGIAO, 7 X 42 CM, E = 2 CM                                                                                                                                                                                                                                                                                                                                                                                                                      </t>
  </si>
  <si>
    <t>113,76</t>
  </si>
  <si>
    <t xml:space="preserve">TALABARTE DE SEGURANCA, 2 MOSQUETOES TRAVA DUPLA *53* MM DE ABERTURA, COM ABSORVEDOR DE ENERGIA                                                                                                                                                                                                                                                                                                                                                                                                           </t>
  </si>
  <si>
    <t>171,86</t>
  </si>
  <si>
    <t xml:space="preserve">TALHA ELETRICA 3 T, VELOCIDADE  2,1 M / MIN, POTENCIA 1,3 KW                                                                                                                                                                                                                                                                                                                                                                                                                                              </t>
  </si>
  <si>
    <t>9.688,90</t>
  </si>
  <si>
    <t xml:space="preserve">TALHA MANUAL DE CORRENTE, CAPACIDADE DE 1 T COM ELEVACAO DE 3 M                                                                                                                                                                                                                                                                                                                                                                                                                                           </t>
  </si>
  <si>
    <t>701,03</t>
  </si>
  <si>
    <t xml:space="preserve">TALHA MANUAL DE CORRENTE, CAPACIDADE DE 2 T COM ELEVACAO DE 3 M                                                                                                                                                                                                                                                                                                                                                                                                                                           </t>
  </si>
  <si>
    <t>1.022,46</t>
  </si>
  <si>
    <t xml:space="preserve">TALHADEIRA COM PUNHO DE PROTECAO *20 X 250* MM                                                                                                                                                                                                                                                                                                                                                                                                                                                            </t>
  </si>
  <si>
    <t xml:space="preserve">TAMPA CEGA EM PVC PARA CONDULETE 4 X 2"                                                                                                                                                                                                                                                                                                                                                                                                                                                                   </t>
  </si>
  <si>
    <t xml:space="preserve">TAMPA DE CONCRETO ARMADO PARA FOSSA SEPTICA, DIAMETRO NOMINAL DE 3,00 M E ESPESSURA MINIMA DE 100 MM                                                                                                                                                                                                                                                                                                                                                                                                      </t>
  </si>
  <si>
    <t>1.523,74</t>
  </si>
  <si>
    <t xml:space="preserve">TAMPA DE CONCRETO ARMADO PARA FOSSA, D = *0,90* M, E = 0,05 M                                                                                                                                                                                                                                                                                                                                                                                                                                             </t>
  </si>
  <si>
    <t>97,94</t>
  </si>
  <si>
    <t xml:space="preserve">TAMPA DE CONCRETO ARMADO PARA FOSSA, D = *1,10* M, E = 0,05 M                                                                                                                                                                                                                                                                                                                                                                                                                                             </t>
  </si>
  <si>
    <t>124,80</t>
  </si>
  <si>
    <t xml:space="preserve">TAMPA DE CONCRETO ARMADO PARA FOSSA, D = *1,35* M, E = 0,05 M                                                                                                                                                                                                                                                                                                                                                                                                                                             </t>
  </si>
  <si>
    <t>192,89</t>
  </si>
  <si>
    <t xml:space="preserve">TAMPA DE CONCRETO ARMADO PARA FOSSA, D = 1,50 M, E = 0,05 M                                                                                                                                                                                                                                                                                                                                                                                                                                               </t>
  </si>
  <si>
    <t>288,21</t>
  </si>
  <si>
    <t xml:space="preserve">TAMPA DE CONCRETO ARMADO PARA FOSSA, D = 2,00 M, E = 0,05 M                                                                                                                                                                                                                                                                                                                                                                                                                                               </t>
  </si>
  <si>
    <t>573,08</t>
  </si>
  <si>
    <t xml:space="preserve">TAMPA DE CONCRETO ARMADO PARA FOSSA, D = 2,50 M, E = 0,05 M                                                                                                                                                                                                                                                                                                                                                                                                                                               </t>
  </si>
  <si>
    <t>1.055,01</t>
  </si>
  <si>
    <t xml:space="preserve">TAMPA DE CONCRETO ARMADO PARA POCO DE INSPECAO, COM FURO E TAMPINHA, DIAMETRO NOMINAL DE 3,00 M E ESPESSURA MINIMA DE 100 MM                                                                                                                                                                                                                                                                                                                                                                              </t>
  </si>
  <si>
    <t>1.853,14</t>
  </si>
  <si>
    <t xml:space="preserve">TAMPA DE CONCRETO ARMADO PARA POCO, COM  FURO E TAMPINHA, D = *0,90* M, E = 0,05 M                                                                                                                                                                                                                                                                                                                                                                                                                        </t>
  </si>
  <si>
    <t xml:space="preserve">TAMPA DE CONCRETO ARMADO PARA POCO, COM  FURO E TAMPINHA, D = *1,10* M, E = 0,05 M                                                                                                                                                                                                                                                                                                                                                                                                                        </t>
  </si>
  <si>
    <t>151,66</t>
  </si>
  <si>
    <t xml:space="preserve">TAMPA DE CONCRETO ARMADO PARA POCO, COM  FURO E TAMPINHA, D = *1,35* M, E = 0,05 M                                                                                                                                                                                                                                                                                                                                                                                                                        </t>
  </si>
  <si>
    <t>263,04</t>
  </si>
  <si>
    <t xml:space="preserve">TAMPA DE CONCRETO ARMADO PARA POCO, COM  FURO E TAMPINHA, D = 1,50 M, E = 0,05 M                                                                                                                                                                                                                                                                                                                                                                                                                          </t>
  </si>
  <si>
    <t>404,43</t>
  </si>
  <si>
    <t xml:space="preserve">TAMPA DE CONCRETO ARMADO PARA POCO, COM  FURO E TAMPINHA, D = 2,00 M, E = 0,05 M                                                                                                                                                                                                                                                                                                                                                                                                                          </t>
  </si>
  <si>
    <t>758,31</t>
  </si>
  <si>
    <t xml:space="preserve">TAMPA DE CONCRETO ARMADO PARA POCO, COM  FURO E TAMPINHA, D = 2,50 M, E = 0,05 M                                                                                                                                                                                                                                                                                                                                                                                                                          </t>
  </si>
  <si>
    <t>1.166,70</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</si>
  <si>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</si>
  <si>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</si>
  <si>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</si>
  <si>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</si>
  <si>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FEMEA, METALICO, PARA TUBO PEX, DN 1/2"                                                                                                                                                                                                                                                                                                                                                                                                                                               </t>
  </si>
  <si>
    <t xml:space="preserve">TAMPAO / CAP, ROSCA FEMEA, METALICO, PARA TUBO PEX, DN 3/4"                                                                                                                                                                                                                                                                                                                                                                                                                                               </t>
  </si>
  <si>
    <t xml:space="preserve">TAMPAO / CAP, ROSCA MACHO, PARA TUBO PEX, DN 1/2"                                                                                                                                                                                                                                                                                                                                                                                                                                                         </t>
  </si>
  <si>
    <t xml:space="preserve">TAMPAO / CAP, ROSCA MACHO, PARA TUBO PEX, DN 1"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</si>
  <si>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</si>
  <si>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</si>
  <si>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</si>
  <si>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</si>
  <si>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</si>
  <si>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</si>
  <si>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64,42</t>
  </si>
  <si>
    <t xml:space="preserve">TAMPAO COM CORRENTE, EM LATAO, ENGATE RAPIDO 2 1/2", PARA INSTALACAO PREDIAL DE COMBATE A INCENDIO                                                                                                                                                                                                                                                                                                                                                                                                        </t>
  </si>
  <si>
    <t xml:space="preserve">TAMPAO COMPLETO PARA TIL, EM PVC, OCRE, DN 100 MM, PARA REDE COLETORA DE ESGOTO                                                                                                                                                                                                                                                                                                                                                                                                                           </t>
  </si>
  <si>
    <t xml:space="preserve">TAMPAO COMPLETO PARA TIL, EM PVC, OCRE, DN 150 MM, PARA REDE COLETORA DE ESGOTO                                                                                                                                                                                                                                                                                                                                                                                                                           </t>
  </si>
  <si>
    <t>173,46</t>
  </si>
  <si>
    <t xml:space="preserve">TAMPAO COMPLETO PARA TIL, EM PVC, OCRE, DN 200 MM, PARA REDE COLETORA DE ESGOTO                                                                                                                                                                                                                                                                                                                                                                                                                           </t>
  </si>
  <si>
    <t>221,31</t>
  </si>
  <si>
    <t xml:space="preserve">TAMPAO COMPLETO PARA TIL, EM PVC, OCRE, DN 250 MM, PARA REDE COLETORA DE ESGOTO                                                                                                                                                                                                                                                                                                                                                                                                                           </t>
  </si>
  <si>
    <t>274,09</t>
  </si>
  <si>
    <t xml:space="preserve">TAMPAO FOFO ARTICULADO P/ REGISTRO, CLASSE A15 CARGA MAX 1,5 T, *200 X 200* MM                                                                                                                                                                                                                                                                                                                                                                                                                            </t>
  </si>
  <si>
    <t>104,18</t>
  </si>
  <si>
    <t xml:space="preserve">TAMPAO FOFO ARTICULADO P/ REGISTRO, CLASSE A15 CARGA MAXIMA 1,5 T, *400 X 400* MM                                                                                                                                                                                                                                                                                                                                                                                                                         </t>
  </si>
  <si>
    <t>260,46</t>
  </si>
  <si>
    <t xml:space="preserve">TAMPAO FOFO ARTICULADO, CLASSE B125 CARGA MAX 12,5 T, REDONDO TAMPA 600 MM, REDE PLUVIAL/ESGOTO                                                                                                                                                                                                                                                                                                                                                                                                           </t>
  </si>
  <si>
    <t>660,46</t>
  </si>
  <si>
    <t xml:space="preserve">TAMPAO FOFO ARTICULADO, CLASSE D400 CARGA MAX 40 T, REDONDO TAMPA *600 MM, REDE PLUVIAL/ESGOTO                                                                                                                                                                                                                                                                                                                                                                                                            </t>
  </si>
  <si>
    <t>809,30</t>
  </si>
  <si>
    <t xml:space="preserve">TAMPAO FOFO SIMPLES COM BASE, CLASSE A15 CARGA MAX 1,5 T, *400 X 600* MM, REDE TELEFONE                                                                                                                                                                                                                                                                                                                                                                                                                   </t>
  </si>
  <si>
    <t>337,67</t>
  </si>
  <si>
    <t xml:space="preserve">TAMPAO FOFO SIMPLES COM BASE, CLASSE A15 CARGA MAX 1,5 T, 300 X 300 MM, REDE PLUVIAL/ESGOTO                                                                                                                                                                                                                                                                                                                                                                                                               </t>
  </si>
  <si>
    <t>158,13</t>
  </si>
  <si>
    <t xml:space="preserve">TAMPAO FOFO SIMPLES COM BASE, CLASSE A15 CARGA MAX 1,5 T, 400 X 400 MM, REDE PLUVIAL/ESGOTO/ELETRICA                                                                                                                                                                                                                                                                                                                                                                                                      </t>
  </si>
  <si>
    <t>241,86</t>
  </si>
  <si>
    <t xml:space="preserve">TAMPAO FOFO SIMPLES COM BASE, CLASSE B125 CARGA MAX 12,5 T, REDONDO TAMPA 500 MM, REDE PLUVIAL/ESGOTO                                                                                                                                                                                                                                                                                                                                                                                                     </t>
  </si>
  <si>
    <t>520,93</t>
  </si>
  <si>
    <t xml:space="preserve">TAMPAO FOFO SIMPLES COM BASE, CLASSE B125 CARGA MAX 12,5 T, REDONDO TAMPA 600 MM, REDE PLUVIAL/ESGOTO                                                                                                                                                                                                                                                                                                                                                                                                     </t>
  </si>
  <si>
    <t>600,00</t>
  </si>
  <si>
    <t xml:space="preserve">TAMPAO FOFO SIMPLES COM BASE, CLASSE D400 CARGA MAX 40 T, REDONDO TAMPA 600 MM, REDE PLUVIAL/ESGOTO                                                                                                                                                                                                                                                                                                                                                                                                       </t>
  </si>
  <si>
    <t>794,41</t>
  </si>
  <si>
    <t xml:space="preserve">TAMPAO FOFO SIMPLES COM BASE, CLASSE D400 CARGA MAX 40 T, REDONDO TAMPA 900 MM, REDE PLUVIAL/ESGOTO                                                                                                                                                                                                                                                                                                                                                                                                       </t>
  </si>
  <si>
    <t>2.531,16</t>
  </si>
  <si>
    <t xml:space="preserve">TAMPAO FOFO SIMPLES, CLASSE A15 CARGA MAX 1,5 T, *550 X 1100* MM, REDE TELEFONE                                                                                                                                                                                                                                                                                                                                                                                                                           </t>
  </si>
  <si>
    <t>856,74</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</si>
  <si>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</si>
  <si>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</si>
  <si>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</si>
  <si>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438,01</t>
  </si>
  <si>
    <t xml:space="preserve">TANQUE DE ACO CARBONO NAO REVESTIDO, PARA TRANSPORTE DE AGUA COM CAPACIDADE DE 10 M3, COM BOMBA CENTRIFUGA POR TOMADA DE FORCA, VAZAO MAXIMA *75* M3/H (INCLUI MONTAGEM, NAO INCLUI CAMINHAO)                                                                                                                                                                                                                                                                                                             </t>
  </si>
  <si>
    <t>80.950,00</t>
  </si>
  <si>
    <t xml:space="preserve">TANQUE DE ACO PARA TRANSPORTE DE AGUA COM CAPACIDADE DE 14 M3 (INCLUI MONTAGEM, NAO INCLUI CAMINHAO)                                                                                                                                                                                                                                                                                                                                                                                                      </t>
  </si>
  <si>
    <t>99.630,76</t>
  </si>
  <si>
    <t xml:space="preserve">TANQUE DE ACO PARA TRANSPORTE DE AGUA COM CAPACIDADE DE 4 M3 (INCLUI MONTAGEM, NAO INCLUI CAMINHAO)                                                                                                                                                                                                                                                                                                                                                                                                       </t>
  </si>
  <si>
    <t>56.854,51</t>
  </si>
  <si>
    <t xml:space="preserve">TANQUE DE ACO PARA TRANSPORTE DE AGUA COM CAPACIDADE DE 6 M3 (INCLUI MONTAGEM, NAO INCLUI CAMINHAO)                                                                                                                                                                                                                                                                                                                                                                                                       </t>
  </si>
  <si>
    <t>67.548,58</t>
  </si>
  <si>
    <t xml:space="preserve">TANQUE DE ACO PARA TRANSPORTE DE AGUA COM CAPACIDADE DE 8 M3 (INCLUI MONTAGEM, NAO INCLUI CAMINHAO)                                                                                                                                                                                                                                                                                                                                                                                                       </t>
  </si>
  <si>
    <t>53.741,05</t>
  </si>
  <si>
    <t xml:space="preserve">TANQUE DE ASFALTO ESTACIONARIO COM MACARICO, CAPACIDADE 20.000 L                                                                                                                                                                                                                                                                                                                                                                                                                                          </t>
  </si>
  <si>
    <t>112.558,40</t>
  </si>
  <si>
    <t xml:space="preserve">TANQUE DE ASFALTO ESTACIONARIO COM SERPENTINA, CAPACIDADE 20.000 L                                                                                                                                                                                                                                                                                                                                                                                                                                        </t>
  </si>
  <si>
    <t>117.973,12</t>
  </si>
  <si>
    <t xml:space="preserve">TANQUE DE ASFALTO ESTACIONARIO COM SERPENTINA, CAPACIDADE 30.000 L                                                                                                                                                                                                                                                                                                                                                                                                                                        </t>
  </si>
  <si>
    <t>138.481,35</t>
  </si>
  <si>
    <t xml:space="preserve">TANQUE DE LOUCA BRANCA, COM COLUNA, *30* L                                                                                                                                                                                                                                                                                                                                                                                                                                                                </t>
  </si>
  <si>
    <t>398,41</t>
  </si>
  <si>
    <t xml:space="preserve">TANQUE DE LOUCA BRANCA, SUSPENSO, *20* L                                                                                                                                                                                                                                                                                                                                                                                                                                                                  </t>
  </si>
  <si>
    <t>292,52</t>
  </si>
  <si>
    <t xml:space="preserve">TANQUE DUPLO EM MARMORE SINTETICO COM CUBA LISA E ESFREGADOR, *110 X 60* CM                                                                                                                                                                                                                                                                                                                                                                                                                               </t>
  </si>
  <si>
    <t>300,97</t>
  </si>
  <si>
    <t xml:space="preserve">TANQUE SIMPLES EM MARMORE SINTETICO COM COLUNA, CAPACIDADE *22* L, *60 X 46* CM                                                                                                                                                                                                                                                                                                                                                                                                                           </t>
  </si>
  <si>
    <t>368,77</t>
  </si>
  <si>
    <t xml:space="preserve">TANQUE SIMPLES EM MARMORE SINTETICO DE FIXAR NA PAREDE, CAPACIDADE *22* L, *60 X 46* CM                                                                                                                                                                                                                                                                                                                                                                                                                   </t>
  </si>
  <si>
    <t>195,90</t>
  </si>
  <si>
    <t xml:space="preserve">TANQUE SIMPLES EM MARMORE SINTETICO SUSPENSO, CAPACIDADE *38* L, *60 X 60* CM                                                                                                                                                                                                                                                                                                                                                                                                                             </t>
  </si>
  <si>
    <t>247,91</t>
  </si>
  <si>
    <t xml:space="preserve">TAQUEADOR OU TAQUEIRO                                                                                                                                                                                                                                                                                                                                                                                                                                                                                     </t>
  </si>
  <si>
    <t xml:space="preserve">TAQUEADOR OU TAQUEIRO (MENSALISTA)                                                                                                                                                                                                                                                                                                                                                                                                                                                                        </t>
  </si>
  <si>
    <t>3.391,43</t>
  </si>
  <si>
    <t xml:space="preserve">TARIFA "A" ENTRE  0 E 20M3 FORNECIMENTO D'AGUA                                                                                                                                                                                                                                                                                                                                                                                                                                                            </t>
  </si>
  <si>
    <t xml:space="preserve">TARJETA LIVRE / OCUPADO PARA PORTA DE BANHEIRO, CORPO EM ZAMAC E ESPELHO EM LATAO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</si>
  <si>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</si>
  <si>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</si>
  <si>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</si>
  <si>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</si>
  <si>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39,17</t>
  </si>
  <si>
    <t xml:space="preserve">TE CPVC, SOLDAVEL, 90 GRAUS, 42 MM, PARA AGUA QUENTE PREDIAL                                                                                                                                                                                                                                                                                                                                                                                                                                              </t>
  </si>
  <si>
    <t xml:space="preserve">TE CPVC, SOLDAVEL, 90 GRAUS, 54 MM, PARA AGUA QUENTE PREDIAL                                                                                                                                                                                                                                                                                                                                                                                                                                              </t>
  </si>
  <si>
    <t>82,75</t>
  </si>
  <si>
    <t xml:space="preserve">TE CPVC, SOLDAVEL, 90 GRAUS, 73 MM, PARA AGUA QUENTE PREDIAL                                                                                                                                                                                                                                                                                                                                                                                                                                              </t>
  </si>
  <si>
    <t>199,82</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</si>
  <si>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</si>
  <si>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</si>
  <si>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</si>
  <si>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</si>
  <si>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</si>
  <si>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</si>
  <si>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</si>
  <si>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</si>
  <si>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</si>
  <si>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</si>
  <si>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</si>
  <si>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</si>
  <si>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</si>
  <si>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</si>
  <si>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</si>
  <si>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80,94</t>
  </si>
  <si>
    <t xml:space="preserve">TE DE FERRO GALVANIZADO, DE 2"                                                                                                                                                                                                                                                                                                                                                                                                                                                                            </t>
  </si>
  <si>
    <t xml:space="preserve">TE DE FERRO GALVANIZADO, DE 3/4"                                                                                                                                                                                                                                                                                                                                                                                                                                                                          </t>
  </si>
  <si>
    <t xml:space="preserve">TE DE FERRO GALVANIZADO, DE 3"                                                                                                                                                                                                                                                                                                                                                                                                                                                                            </t>
  </si>
  <si>
    <t xml:space="preserve">TE DE FERRO GALVANIZADO, DE 4"                                                                                                                                                                                                                                                                                                                                                                                                                                                                            </t>
  </si>
  <si>
    <t>199,88</t>
  </si>
  <si>
    <t xml:space="preserve">TE DE FERRO GALVANIZADO, DE 5"                                                                                                                                                                                                                                                                                                                                                                                                                                                                            </t>
  </si>
  <si>
    <t>285,52</t>
  </si>
  <si>
    <t xml:space="preserve">TE DE FERRO GALVANIZADO, DE 6"                                                                                                                                                                                                                                                                                                                                                                                                                                                                            </t>
  </si>
  <si>
    <t>669,22</t>
  </si>
  <si>
    <t xml:space="preserve">TE DE INSPECAO, PVC,  100 X 75 MM, SERIE NORMAL PARA ESGOTO PREDIAL                                                                                                                                                                                                                                                                                                                                                                                                                                       </t>
  </si>
  <si>
    <t xml:space="preserve">TE DE INSPECAO, PVC, SERIE R, 100 X 75 MM, PARA ESGOTO OU AGUAS PLUVIAIS PREDIAIS                                                                                                                                                                                                                                                                                                                                                                                                                         </t>
  </si>
  <si>
    <t>74,41</t>
  </si>
  <si>
    <t xml:space="preserve">TE DE INSPECAO, PVC, SERIE R, 150 X 100 MM, PARA ESGOTO OU AGUAS PLUVIAIS PREDIAIS                                                                                                                                                                                                                                                                                                                                                                                                                        </t>
  </si>
  <si>
    <t>349,62</t>
  </si>
  <si>
    <t xml:space="preserve">TE DE INSPECAO, PVC, SERIE R, 75 X 75 MM, PARA ESGOTO OU AGUAS PLUVIAIS PREDIAIS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</si>
  <si>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</si>
  <si>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</si>
  <si>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</si>
  <si>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</si>
  <si>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</si>
  <si>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</si>
  <si>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</si>
  <si>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</si>
  <si>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87,49</t>
  </si>
  <si>
    <t xml:space="preserve">TE DE REDUCAO DE FERRO GALVANIZADO, COM ROSCA BSP, DE 2 1/2" X 1 1/4"                                                                                                                                                                                                                                                                                                                                                                                                                                     </t>
  </si>
  <si>
    <t xml:space="preserve">TE DE REDUCAO DE FERRO GALVANIZADO, COM ROSCA BSP, DE 2 1/2" X 1"                                                                                                                                                                                                                                                                                                                                                                                                                                         </t>
  </si>
  <si>
    <t xml:space="preserve">TE DE REDUCAO DE FERRO GALVANIZADO, COM ROSCA BSP, DE 2 1/2" X 2"                                                                                                                                                                                                                                                                                                                                                                                                                                         </t>
  </si>
  <si>
    <t>90,03</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</si>
  <si>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</si>
  <si>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</si>
  <si>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</si>
  <si>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</si>
  <si>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</si>
  <si>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125,85</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</si>
  <si>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</si>
  <si>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</si>
  <si>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</si>
  <si>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</si>
  <si>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</si>
  <si>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238,28</t>
  </si>
  <si>
    <t xml:space="preserve">TE DE REDUCAO DE FERRO GALVANIZADO, COM ROSCA BSP, DE 4" X 3"                                                                                                                                                                                                                                                                                                                                                                                                                                             </t>
  </si>
  <si>
    <t xml:space="preserve">TE DE REDUCAO METALICO, PARA CONEXAO COM ANEL DESLIZANTE EM TUBO PEX, DN 16 X 20 X 16 MM                                                                                                                                                                                                                                                                                                                                                                                                                  </t>
  </si>
  <si>
    <t>22,62</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</si>
  <si>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</si>
  <si>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</si>
  <si>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</si>
  <si>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23,25</t>
  </si>
  <si>
    <t xml:space="preserve">TE DE REDUCAO METALICO, PARA CONEXAO COM ANEL DESLIZANTE EM TUBO PEX, DN 20 X 20 X 16 MM                                                                                                                                                                                                                                                                                                                                                                                                                  </t>
  </si>
  <si>
    <t xml:space="preserve">TE DE REDUCAO METALICO, PARA CONEXAO COM ANEL DESLIZANTE EM TUBO PEX, DN 20 X 25 X 20 MM                                                                                                                                                                                                                                                                                                                                                                                                                  </t>
  </si>
  <si>
    <t xml:space="preserve">TE DE REDUCAO METALICO, PARA CONEXAO COM ANEL DESLIZANTE EM TUBO PEX, DN 25 X 16 X 16 MM                                                                                                                                                                                                                                                                                                                                                                                                                  </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</si>
  <si>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</si>
  <si>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</si>
  <si>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</si>
  <si>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 xml:space="preserve">TE DE REDUCAO METALICO, PARA CONEXAO COM ANEL DESLIZANTE EM TUBO PEX, DN 25 X 20 X 25 MM                                                                                                                                                                                                                                                                                                                                                                                                                  </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</si>
  <si>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</si>
  <si>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</si>
  <si>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</si>
  <si>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 xml:space="preserve">TE DE REDUCAO METALICO, PARA CONEXAO COM ANEL DESLIZANTE EM TUBO PEX, DN 32 X 25 X 32 MM                                                                                                                                                                                                                                                                                                                                                                                                                  </t>
  </si>
  <si>
    <t>66,73</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</si>
  <si>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</si>
  <si>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</si>
  <si>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</si>
  <si>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</si>
  <si>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49,72</t>
  </si>
  <si>
    <t xml:space="preserve">TE DE REDUCAO, PVC LEVE, CURTO, 90 GRAUS, COM BOLSA PARA ANEL, 150 X 100 MM, PARA ESGOTO                                                                                                                                                                                                                                                                                                                                                                                                                  </t>
  </si>
  <si>
    <t xml:space="preserve">TE DE REDUCAO, PVC PBA, BBB, JE, DN 100 X 50 / DE 110 X 60 MM, PARA REDE AGUA (NBR 10351)                                                                                                                                                                                                                                                                                                                                                                                                                 </t>
  </si>
  <si>
    <t>103,38</t>
  </si>
  <si>
    <t xml:space="preserve">TE DE REDUCAO, PVC PBA, BBB, JE, DN 100 X 75 / DE 110 X 85 MM, PARA REDE AGUA (NBR 10351)                                                                                                                                                                                                                                                                                                                                                                                                                 </t>
  </si>
  <si>
    <t>87,36</t>
  </si>
  <si>
    <t xml:space="preserve">TE DE REDUCAO, PVC PBA, BBB, JE, DN 75 X 50 / DE 85 X 60 MM, PARA REDE AGUA (NBR 10351)                                                                                                                                                                                                                                                                                                                                                                                                                   </t>
  </si>
  <si>
    <t xml:space="preserve">TE DE REDUCAO, PVC, BBB, JE, 90 GRAUS, DN 200 X 150 MM, PARA TUBO CORRUGADO E/OU LISO, REDE COLETORA ESGOTO (NBR 10569)                                                                                                                                                                                                                                                                                                                                                                                   </t>
  </si>
  <si>
    <t>672,44</t>
  </si>
  <si>
    <t xml:space="preserve">TE DE REDUCAO, PVC, BBB, JE, 90 GRAUS, DN 250 X 150 MM, PARA TUBO CORRUGADO E/OU LISO, REDE COLETORA ESGOTO (NBR 10569)                                                                                                                                                                                                                                                                                                                                                                                   </t>
  </si>
  <si>
    <t>746,55</t>
  </si>
  <si>
    <t xml:space="preserve">TE DE REDUCAO, PVC, SOLDAVEL, 90 GRAUS, 110 MM X 60 MM, PARA AGUA FRIA PREDIAL                                                                                                                                                                                                                                                                                                                                                                                                                            </t>
  </si>
  <si>
    <t>224,54</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</si>
  <si>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</si>
  <si>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</si>
  <si>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</si>
  <si>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14,42</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</si>
  <si>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</si>
  <si>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</si>
  <si>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</si>
  <si>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</si>
  <si>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</si>
  <si>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71,25</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</si>
  <si>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</si>
  <si>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</si>
  <si>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</si>
  <si>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</si>
  <si>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</si>
  <si>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228,22</t>
  </si>
  <si>
    <t xml:space="preserve">TE DE SERVICO, PEAD PE 100, DE 125 X 32 MM, PARA ELETROFUSAO                                                                                                                                                                                                                                                                                                                                                                                                                                              </t>
  </si>
  <si>
    <t>232,09</t>
  </si>
  <si>
    <t xml:space="preserve">TE DE SERVICO, PEAD PE 100, DE 125 X 63 MM, PARA ELETROFUSAO                                                                                                                                                                                                                                                                                                                                                                                                                                              </t>
  </si>
  <si>
    <t>351,78</t>
  </si>
  <si>
    <t xml:space="preserve">TE DE SERVICO, PEAD PE 100, DE 200 X 20 MM, PARA ELETROFUSAO                                                                                                                                                                                                                                                                                                                                                                                                                                              </t>
  </si>
  <si>
    <t>383,50</t>
  </si>
  <si>
    <t xml:space="preserve">TE DE SERVICO, PEAD PE 100, DE 200 X 32 MM, PARA ELETROFUSAO                                                                                                                                                                                                                                                                                                                                                                                                                                              </t>
  </si>
  <si>
    <t>389,50</t>
  </si>
  <si>
    <t xml:space="preserve">TE DE SERVICO, PEAD PE 100, DE 200 X 63 MM, PARA ELETROFUSAO                                                                                                                                                                                                                                                                                                                                                                                                                                              </t>
  </si>
  <si>
    <t>534,26</t>
  </si>
  <si>
    <t xml:space="preserve">TE DE SERVICO, PEAD PE 100, DE 63 X 20 MM, PARA ELETROFUSAO                                                                                                                                                                                                                                                                                                                                                                                                                                               </t>
  </si>
  <si>
    <t xml:space="preserve">TE DE SERVICO, PEAD PE 100, DE 63 X 32 MM, PARA ELETROFUSAO                                                                                                                                                                                                                                                                                                                                                                                                                                               </t>
  </si>
  <si>
    <t xml:space="preserve">TE DE SERVICO, PEAD PE 100, DE 63 X 63 MM, PARA ELETROFUSAO                                                                                                                                                                                                                                                                                                                                                                                                                                               </t>
  </si>
  <si>
    <t>218,17</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</si>
  <si>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</si>
  <si>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</si>
  <si>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</si>
  <si>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</si>
  <si>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EM TUBO PEX, DN 16 MM                                                                                                                                                                                                                                                                                                                                                                                                                                       </t>
  </si>
  <si>
    <t>20,07</t>
  </si>
  <si>
    <t xml:space="preserve">TE METALICO, PARA CONEXAO COM ANEL DESLIZANTE EM TUBO PEX, DN 20 MM                                                                                                                                                                                                                                                                                                                                                                                                                                       </t>
  </si>
  <si>
    <t xml:space="preserve">TE METALICO, PARA CONEXAO COM ANEL DESLIZANTE EM TUBO PEX, DN 25 MM                                                                                                                                                                                                                                                                                                                                                                                                                                       </t>
  </si>
  <si>
    <t xml:space="preserve">TE METALICO, PARA CONEXAO COM ANEL DESLIZANTE EM TUBO PEX, DN 32 MM                                                                                                                                                                                                                                                                                                                                                                                                                                       </t>
  </si>
  <si>
    <t xml:space="preserve">TE MISTURADOR COM INSERTO METALICO, FEMEA, PPR, DN 25 MM X 3/4", PARA AGUA QUENTE E FRIA PREDIAL                                                                                                                                                                                                                                                                                                                                                                                                          </t>
  </si>
  <si>
    <t xml:space="preserve">TE MISTURADOR DE TRANSICAO, CPVC, COM ROSCA, 22 MM X 3/4", PARA AGUA QUENTE                                                                                                                                                                                                                                                                                                                                                                                                                               </t>
  </si>
  <si>
    <t>41,64</t>
  </si>
  <si>
    <t xml:space="preserve">TE MISTURADOR METALICO, PARA CONEXAO COM ANEL DESLIZANTE EM TUBO PEX, DN 16 MM X 1/2"                                                                                                                                                                                                                                                                                                                                                                                                                     </t>
  </si>
  <si>
    <t>71,96</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</si>
  <si>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</si>
  <si>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</si>
  <si>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</si>
  <si>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</si>
  <si>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</si>
  <si>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</si>
  <si>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195,63</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</si>
  <si>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</si>
  <si>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</si>
  <si>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</si>
  <si>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</si>
  <si>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</si>
  <si>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</si>
  <si>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38,37</t>
  </si>
  <si>
    <t xml:space="preserve">TE NORMAL, PPR, SOLDAVEL, 90 GRAUS, DN 75 X 75 X 75 MM, PARA AGUA QUENTE PREDIAL                                                                                                                                                                                                                                                                                                                                                                                                                          </t>
  </si>
  <si>
    <t xml:space="preserve">TE NORMAL, PPR, SOLDAVEL, 90 GRAUS, DN 90 X 90 X 90 MM, PARA AGUA QUENTE PREDIAL                                                                                                                                                                                                                                                                                                                                                                                                                          </t>
  </si>
  <si>
    <t>122,25</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</si>
  <si>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</si>
  <si>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</si>
  <si>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</si>
  <si>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</si>
  <si>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31,74</t>
  </si>
  <si>
    <t xml:space="preserve">TE PVC, ROSCAVEL, 90 GRAUS, 1/2",  AGUA FRIA PREDIAL                                                                                                                                                                                                                                                                                                                                                                                                                                                      </t>
  </si>
  <si>
    <t xml:space="preserve">TE PVC, ROSCAVEL, 90 GRAUS, 2",  AGUA FRIA PREDIAL                                                                                                                                                                                                                                                                                                                                                                                                                                                        </t>
  </si>
  <si>
    <t>77,64</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</si>
  <si>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</si>
  <si>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</si>
  <si>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</si>
  <si>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</si>
  <si>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</si>
  <si>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</si>
  <si>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</si>
  <si>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</si>
  <si>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</si>
  <si>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</si>
  <si>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</si>
  <si>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</si>
  <si>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REDUCAO PVC, ROSCAVEL, 90 GRAUS,  1.1/2" X 3/4",  AGUA FRIA PREDIAL                                                                                                                                                                                                                                                                                                                                                                                                                                    </t>
  </si>
  <si>
    <t>32,39</t>
  </si>
  <si>
    <t xml:space="preserve">TE ROSCA FEMEA, METALICO, PARA CONEXAO COM ANEL DESLIZANTE EM TUBO PEX, DN 16 MM X 1/2"                                                                                                                                                                                                                                                                                                                                                                                                                   </t>
  </si>
  <si>
    <t xml:space="preserve">TE ROSCA FEMEA, METALICO, PARA CONEXAO COM ANEL DESLIZANTE EM TUBO PEX, DN 20 MM X 1/2"                                                                                                                                                                                                                                                                                                                                                                                                                   </t>
  </si>
  <si>
    <t xml:space="preserve">TE ROSCA FEMEA, METALICO, PARA CONEXAO COM ANEL DESLIZANTE EM TUBO PEX, DN 20 MM X 3/4"                                                                                                                                                                                                                                                                                                                                                                                                                   </t>
  </si>
  <si>
    <t xml:space="preserve">TE ROSCA FEMEA, METALICO, PARA CONEXAO COM ANEL DESLIZANTE EM TUBO PEX, DN 25 MM X 1/2"                                                                                                                                                                                                                                                                                                                                                                                                                   </t>
  </si>
  <si>
    <t>38,81</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</si>
  <si>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</si>
  <si>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</si>
  <si>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</si>
  <si>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</si>
  <si>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</si>
  <si>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43,44</t>
  </si>
  <si>
    <t xml:space="preserve">TE ROSCA MACHO, METALICO, PARA CONEXAO COM ANEL DESLIZANTE EM TUBO PEX, DN 32 MM X 1"                                                                                                                                                                                                                                                                                                                                                                                                                     </t>
  </si>
  <si>
    <t>70,57</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</si>
  <si>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</si>
  <si>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</si>
  <si>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</si>
  <si>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 xml:space="preserve">TE SANITARIO, PVC, DN 100 X 75 MM, SERIE NORMAL PARA ESGOTO PREDIAL                                                                                                                                                                                                                                                                                                                                                                                                                                       </t>
  </si>
  <si>
    <t xml:space="preserve">TE SANITARIO, PVC, DN 40 X 40 MM, SERIE NORMAL, PARA ESGOTO PREDIAL                                                                                                                                                                                                                                                                                                                                                                                                                                       </t>
  </si>
  <si>
    <t xml:space="preserve">TE SANITARIO, PVC, DN 50 X 50 MM, SERIE NORMAL, PARA ESGOTO PREDIAL                                                                                                                                                                                                                                                                                                                                                                                                                                       </t>
  </si>
  <si>
    <t xml:space="preserve">TE SANITARIO, PVC, DN 75 X 50 MM, SERIE NORMAL PARA ESGOTO PREDIAL                                                                                                                                                                                                                                                                                                                                                                                                                                        </t>
  </si>
  <si>
    <t xml:space="preserve">TE SANITARIO, PVC, DN 75 X 75 MM, SERIE NORMAL PARA ESGOTO PREDIAL                                                                                                                                                                                                                                                                                                                                                                                                                                        </t>
  </si>
  <si>
    <t>20,02</t>
  </si>
  <si>
    <t xml:space="preserve">TE SOLDAVEL, PVC, 90 GRAUS, 110 MM, PARA AGUA FRIA PREDIAL (NBR 5648)                                                                                                                                                                                                                                                                                                                                                                                                                                     </t>
  </si>
  <si>
    <t>240,45</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</si>
  <si>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</si>
  <si>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</si>
  <si>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</si>
  <si>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</si>
  <si>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</si>
  <si>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</si>
  <si>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86,45</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</si>
  <si>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</si>
  <si>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</si>
  <si>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</si>
  <si>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</si>
  <si>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</si>
  <si>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</si>
  <si>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</si>
  <si>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165,85</t>
  </si>
  <si>
    <t xml:space="preserve">TE 45 GRAUS DE FERRO GALVANIZADO, COM ROSCA BSP, DE 2"                                                                                                                                                                                                                                                                                                                                                                                                                                                    </t>
  </si>
  <si>
    <t xml:space="preserve">TE 45 GRAUS DE FERRO GALVANIZADO, COM ROSCA BSP, DE 3/4"                                                                                                                                                                                                                                                                                                                                                                                                                                                  </t>
  </si>
  <si>
    <t xml:space="preserve">TE 45 GRAUS DE FERRO GALVANIZADO, COM ROSCA BSP, DE 3"                                                                                                                                                                                                                                                                                                                                                                                                                                                    </t>
  </si>
  <si>
    <t>262,16</t>
  </si>
  <si>
    <t xml:space="preserve">TE 45 GRAUS DE FERRO GALVANIZADO, COM ROSCA BSP, DE 4"                                                                                                                                                                                                                                                                                                                                                                                                                                                    </t>
  </si>
  <si>
    <t>420,25</t>
  </si>
  <si>
    <t xml:space="preserve">TE 90 GRAUS EM ACO CARBONO, SOLDAVEL, PRESSAO 3.000 LBS, DN 1 1/2"                                                                                                                                                                                                                                                                                                                                                                                                                                        </t>
  </si>
  <si>
    <t>115,07</t>
  </si>
  <si>
    <t xml:space="preserve">TE 90 GRAUS EM ACO CARBONO, SOLDAVEL, PRESSAO 3.000 LBS, DN 1 1/4"                                                                                                                                                                                                                                                                                                                                                                                                                                        </t>
  </si>
  <si>
    <t>88,31</t>
  </si>
  <si>
    <t xml:space="preserve">TE 90 GRAUS EM ACO CARBONO, SOLDAVEL, PRESSAO 3.000 LBS, DN 1/2"                                                                                                                                                                                                                                                                                                                                                                                                                                          </t>
  </si>
  <si>
    <t>28,41</t>
  </si>
  <si>
    <t xml:space="preserve">TE 90 GRAUS EM ACO CARBONO, SOLDAVEL, PRESSAO 3.000 LBS, DN 1"                                                                                                                                                                                                                                                                                                                                                                                                                                            </t>
  </si>
  <si>
    <t>57,49</t>
  </si>
  <si>
    <t xml:space="preserve">TE 90 GRAUS EM ACO CARBONO, SOLDAVEL, PRESSAO 3.000 LBS, DN 2 1/2"                                                                                                                                                                                                                                                                                                                                                                                                                                        </t>
  </si>
  <si>
    <t>369,16</t>
  </si>
  <si>
    <t xml:space="preserve">TE 90 GRAUS EM ACO CARBONO, SOLDAVEL, PRESSAO 3.000 LBS, DN 2"                                                                                                                                                                                                                                                                                                                                                                                                                                            </t>
  </si>
  <si>
    <t>189,05</t>
  </si>
  <si>
    <t xml:space="preserve">TE 90 GRAUS EM ACO CARBONO, SOLDAVEL, PRESSAO 3.000 LBS, DN 3/4"                                                                                                                                                                                                                                                                                                                                                                                                                                          </t>
  </si>
  <si>
    <t>36,60</t>
  </si>
  <si>
    <t xml:space="preserve">TE 90 GRAUS EM ACO CARBONO, SOLDAVEL, PRESSAO 3.000 LBS, DN 3"                                                                                                                                                                                                                                                                                                                                                                                                                                            </t>
  </si>
  <si>
    <t>603,95</t>
  </si>
  <si>
    <t xml:space="preserve">TE, PLASTICO, DN 16 MM, PARA CONEXAO COM CRIMPAGEM EM TUBO PEX                                                                                                                                                                                                                                                                                                                                                                                                                                            </t>
  </si>
  <si>
    <t xml:space="preserve">TE, PLASTICO, DN 20 MM, PARA CONEXAO COM CRIMPAGEM EM TUBO PEX                                                                                                                                                                                                                                                                                                                                                                                                                                            </t>
  </si>
  <si>
    <t xml:space="preserve">TE, PLASTICO, DN 25 MM, PARA CONEXAO COM CRIMPAGEM EM TUBO PEX                                                                                                                                                                                                                                                                                                                                                                                                                                            </t>
  </si>
  <si>
    <t xml:space="preserve">TE, PLASTICO, DN 32 MM, PARA CONEXAO COM CRIMPAGEM EM TUBO PEX                                                                                                                                                                                                                                                                                                                                                                                                                                            </t>
  </si>
  <si>
    <t>83,27</t>
  </si>
  <si>
    <t xml:space="preserve">TE, PVC LEVE, CURTO, 90 GRAUS, 150 MM, PARA ESGOTO                                                                                                                                                                                                                                                                                                                                                                                                                                                        </t>
  </si>
  <si>
    <t>55,00</t>
  </si>
  <si>
    <t xml:space="preserve">TE, PVC PBA, BBB, 90 GRAUS, DN 100 / DE 110 MM, PARA REDE  AGUA (NBR 10351)                                                                                                                                                                                                                                                                                                                                                                                                                               </t>
  </si>
  <si>
    <t>130,10</t>
  </si>
  <si>
    <t xml:space="preserve">TE, PVC PBA, BBB, 90 GRAUS, DN 50 / DE 60 MM, PARA REDE AGUA (NBR 10351)                                                                                                                                                                                                                                                                                                                                                                                                                                  </t>
  </si>
  <si>
    <t xml:space="preserve">TE, PVC PBA, BBB, 90 GRAUS, DN 75 / DE 85 MM, PARA REDE AGUA (NBR 10351)                                                                                                                                                                                                                                                                                                                                                                                                                                  </t>
  </si>
  <si>
    <t>61,40</t>
  </si>
  <si>
    <t xml:space="preserve">TE, PVC, SERIE R, 100 X 100 MM, PARA ESGOTO OU AGUAS PLUVIAIS PREDIAIS                                                                                                                                                                                                                                                                                                                                                                                                                                    </t>
  </si>
  <si>
    <t>74,04</t>
  </si>
  <si>
    <t xml:space="preserve">TE, PVC, SERIE R, 100 X 75 MM, PARA ESGOTO OU AGUAS PLUVIAIS PREDIAIS                                                                                                                                                                                                                                                                                                                                                                                                                                     </t>
  </si>
  <si>
    <t>65,43</t>
  </si>
  <si>
    <t xml:space="preserve">TE, PVC, SERIE R, 150 X 100 MM, PARA ESGOTO OU AGUAS PLUVIAIS PREDIAIS                                                                                                                                                                                                                                                                                                                                                                                                                                    </t>
  </si>
  <si>
    <t xml:space="preserve">TE, PVC, SERIE R, 150 X 150 MM, PARA ESGOTO OU AGUAS PLUVIAIS PREDIAIS                                                                                                                                                                                                                                                                                                                                                                                                                                    </t>
  </si>
  <si>
    <t>178,36</t>
  </si>
  <si>
    <t xml:space="preserve">TE, PVC, SERIE R, 75 X 75 MM, PARA ESGOTO OU AGUAS PLUVIAIS PREDIAIS                                                                                                                                                                                                                                                                                                                                                                                                                                      </t>
  </si>
  <si>
    <t xml:space="preserve">TE, PVC, 90 GRAUS, BBB, JE, DN 100 MM, PARA REDE COLETORA ESGOTO (NBR 10569)                                                                                                                                                                                                                                                                                                                                                                                                                              </t>
  </si>
  <si>
    <t>72,44</t>
  </si>
  <si>
    <t xml:space="preserve">TE, PVC, 90 GRAUS, BBB, JE, DN 100 MM, PARA TUBO CORRUGADO E/OU LISO, REDE COLETORA ESGOTO (NBR 10569                                                                                                                                                                                                                                                                                                                                                                                                     </t>
  </si>
  <si>
    <t xml:space="preserve">TE, PVC, 90 GRAUS, BBB, JE, DN 150 MM, PARA REDE COLETORA ESGOTO (NBR 10569)                                                                                                                                                                                                                                                                                                                                                                                                                              </t>
  </si>
  <si>
    <t xml:space="preserve">TE, PVC, 90 GRAUS, BBB, JE, DN 150 MM, PARA TUBO CORRUGADO E/OU LISO, REDE COLETORA ESGOTO (NBR 10569)                                                                                                                                                                                                                                                                                                                                                                                                    </t>
  </si>
  <si>
    <t>516,33</t>
  </si>
  <si>
    <t xml:space="preserve">TE, PVC, 90 GRAUS, BBB, JE, DN 200 MM, PARA REDE COLETORA ESGOTO (NBR 10569)                                                                                                                                                                                                                                                                                                                                                                                                                              </t>
  </si>
  <si>
    <t>230,21</t>
  </si>
  <si>
    <t xml:space="preserve">TE, PVC, 90 GRAUS, BBB, JE, DN 200 MM, PARA TUBO CORRUGADO E/OU LISO, REDE COLETORA ESGOTO (NBR 10569)                                                                                                                                                                                                                                                                                                                                                                                                    </t>
  </si>
  <si>
    <t>772,20</t>
  </si>
  <si>
    <t xml:space="preserve">TE, PVC, 90 GRAUS, BBB, JE, DN 250 MM, PARA TUBO CORRUGADO E/OU LISO, REDE COLETORA ESGOTO (NBR 10569)                                                                                                                                                                                                                                                                                                                                                                                                    </t>
  </si>
  <si>
    <t>2.219,69</t>
  </si>
  <si>
    <t xml:space="preserve">TE, PVC, 90 GRAUS, BBB, JE, DN 300 MM, PARA TUBO CORRUGADO E/OU LISO, REDE COLETORA ESGOTO (NBR 10569)                                                                                                                                                                                                                                                                                                                                                                                                    </t>
  </si>
  <si>
    <t>2.762,79</t>
  </si>
  <si>
    <t xml:space="preserve">TE, PVC, 90 GRAUS, BBP, JE, DN 100 MM, PARA REDE COLETORA ESGOTO (NBR 10569)                                                                                                                                                                                                                                                                                                                                                                                                                              </t>
  </si>
  <si>
    <t>53,13</t>
  </si>
  <si>
    <t xml:space="preserve">TECNICO DE EDIFICACOES                                                                                                                                                                                                                                                                                                                                                                                                                                                                                    </t>
  </si>
  <si>
    <t xml:space="preserve">TECNICO DE EDIFICACOES (MENSALISTA)                                                                                                                                                                                                                                                                                                                                                                                                                                                                       </t>
  </si>
  <si>
    <t>3.437,89</t>
  </si>
  <si>
    <t xml:space="preserve">TECNICO EM LABORATORIO E CAMPO DE CONSTRUCAO CIVIL                                                                                                                                                                                                                                                                                                                                                                                                                                                        </t>
  </si>
  <si>
    <t>30,46</t>
  </si>
  <si>
    <t xml:space="preserve">TECNICO EM LABORATORIO E CAMPO DE CONSTRUCAO CIVIL (MENSALISTA)                                                                                                                                                                                                                                                                                                                                                                                                                                           </t>
  </si>
  <si>
    <t>5.367,65</t>
  </si>
  <si>
    <t xml:space="preserve">TECNICO EM SEGURANCA DO TRABALHO                                                                                                                                                                                                                                                                                                                                                                                                                                                                          </t>
  </si>
  <si>
    <t>26,88</t>
  </si>
  <si>
    <t xml:space="preserve">TECNICO EM SEGURANCA DO TRABALHO (MENSALISTA)                                                                                                                                                                                                                                                                                                                                                                                                                                                             </t>
  </si>
  <si>
    <t>4.737,39</t>
  </si>
  <si>
    <t xml:space="preserve">TECNICO EM SONDAGEM                                                                                                                                                                                                                                                                                                                                                                                                                                                                                       </t>
  </si>
  <si>
    <t>30,35</t>
  </si>
  <si>
    <t xml:space="preserve">TECNICO EM SONDAGEM (MENSALISTA)                                                                                                                                                                                                                                                                                                                                                                                                                                                                          </t>
  </si>
  <si>
    <t>5.350,41</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</si>
  <si>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</si>
  <si>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</si>
  <si>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</si>
  <si>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</si>
  <si>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</si>
  <si>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</si>
  <si>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</si>
  <si>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26,71</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</si>
  <si>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</si>
  <si>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</si>
  <si>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</si>
  <si>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</si>
  <si>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32,95</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</si>
  <si>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</si>
  <si>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</si>
  <si>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</si>
  <si>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</si>
  <si>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</si>
  <si>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18,55</t>
  </si>
  <si>
    <t xml:space="preserve">TELA DE ANIAGEM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</si>
  <si>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</si>
  <si>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</si>
  <si>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</si>
  <si>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</si>
  <si>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</si>
  <si>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</si>
  <si>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</si>
  <si>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</si>
  <si>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</si>
  <si>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35,84</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</si>
  <si>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</si>
  <si>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</si>
  <si>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</si>
  <si>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</si>
  <si>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999,55</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</si>
  <si>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</si>
  <si>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</si>
  <si>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</si>
  <si>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</si>
  <si>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</si>
  <si>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</si>
  <si>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1.271,83</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</si>
  <si>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</si>
  <si>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</si>
  <si>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</si>
  <si>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</si>
  <si>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127,80</t>
  </si>
  <si>
    <t xml:space="preserve">TELHA DE FIBROCIMENTO E = 6 MM, DE 4,10 X 1,06 M (SEM AMIANTO)                                                                                                                                                                                                                                                                                                                                                                                                                                            </t>
  </si>
  <si>
    <t>171,46</t>
  </si>
  <si>
    <t xml:space="preserve">TELHA DE FIBROCIMENTO E = 6 MM, DE 4,60 X 1,06 M (SEM AMIANTO)                                                                                                                                                                                                                                                                                                                                                                                                                                            </t>
  </si>
  <si>
    <t>197,88</t>
  </si>
  <si>
    <t xml:space="preserve">TELHA DE FIBROCIMENTO E = 8 MM, DE 3,00 X 1,06 M (SEM AMIANTO)                                                                                                                                                                                                                                                                                                                                                                                                                                            </t>
  </si>
  <si>
    <t>161,84</t>
  </si>
  <si>
    <t xml:space="preserve">TELHA DE FIBROCIMENTO E = 8 MM, DE 4,10 X 1,06 M (SEM AMIANTO)                                                                                                                                                                                                                                                                                                                                                                                                                                            </t>
  </si>
  <si>
    <t>220,69</t>
  </si>
  <si>
    <t xml:space="preserve">TELHA DE FIBROCIMENTO E = 8 MM, DE 4,60 X 1,06 M (SEM AMIANTO)                                                                                                                                                                                                                                                                                                                                                                                                                                            </t>
  </si>
  <si>
    <t>247,18</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</si>
  <si>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</si>
  <si>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</si>
  <si>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</si>
  <si>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</si>
  <si>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</si>
  <si>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41,71</t>
  </si>
  <si>
    <t xml:space="preserve">TELHA DE FIBROCIMENTO ONDULADA E = 6 MM, DE 1,83 X 1,10 M (SEM AMIANTO)                                                                                                                                                                                                                                                                                                                                                                                                                                   </t>
  </si>
  <si>
    <t xml:space="preserve">TELHA DE FIBROCIMENTO ONDULADA E = 6 MM, DE 2,44 X 1,10 M (SEM AMIANTO)                                                                                                                                                                                                                                                                                                                                                                                                                                   </t>
  </si>
  <si>
    <t>24,74</t>
  </si>
  <si>
    <t xml:space="preserve">TELHA DE FIBROCIMENTO ONDULADA E = 6 MM, DE 3,66 X 1,10 M (SEM AMIANTO)                                                                                                                                                                                                                                                                                                                                                                                                                                   </t>
  </si>
  <si>
    <t xml:space="preserve">TELHA DE FIBROCIMENTO ONDULADA E = 8 MM, DE 1,53 X 1,10 M (SEM AMIANTO)                                                                                                                                                                                                                                                                                                                                                                                                                                   </t>
  </si>
  <si>
    <t>54,88</t>
  </si>
  <si>
    <t xml:space="preserve">TELHA DE FIBROCIMENTO ONDULADA E = 8 MM, DE 1,83 X 1,10 M (SEM AMIANTO)                                                                                                                                                                                                                                                                                                                                                                                                                                   </t>
  </si>
  <si>
    <t xml:space="preserve">TELHA DE FIBROCIMENTO ONDULADA E = 8 MM, DE 2,44 X 1,10 M (SEM AMIANTO)                                                                                                                                                                                                                                                                                                                                                                                                                                   </t>
  </si>
  <si>
    <t>92,01</t>
  </si>
  <si>
    <t xml:space="preserve">TELHA DE FIBROCIMENTO ONDULADA E = 8 MM, DE 3,66 X 1,10 M (SEM AMIANTO)                                                                                                                                                                                                                                                                                                                                                                                                                                   </t>
  </si>
  <si>
    <t>34,25</t>
  </si>
  <si>
    <t>137,92</t>
  </si>
  <si>
    <t xml:space="preserve">TELHA DE VIDRO TIPO FRANCESA, *39 X 23* CM                                                                                                                                                                                                                                                                                                                                                                                                                                                                </t>
  </si>
  <si>
    <t>53,85</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</si>
  <si>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</si>
  <si>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</si>
  <si>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</si>
  <si>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143,36</t>
  </si>
  <si>
    <t xml:space="preserve">TELHA ESTRUTURAL DE FIBROCIMENTO 1 ABA, DE 0,52 X 4,00 M (SEM AMIANTO)                                                                                                                                                                                                                                                                                                                                                                                                                                    </t>
  </si>
  <si>
    <t>158,35</t>
  </si>
  <si>
    <t xml:space="preserve">TELHA ESTRUTURAL DE FIBROCIMENTO 1 ABA, DE 0,52 X 4,50 M (SEM AMIANTO)                                                                                                                                                                                                                                                                                                                                                                                                                                    </t>
  </si>
  <si>
    <t>76,99</t>
  </si>
  <si>
    <t xml:space="preserve">TELHA ESTRUTURAL DE FIBROCIMENTO 1 ABA, DE 0,52 X 5,00 M (SEM AMIANTO)                                                                                                                                                                                                                                                                                                                                                                                                                                    </t>
  </si>
  <si>
    <t xml:space="preserve">TELHA ESTRUTURAL DE FIBROCIMENTO 1 ABA, DE 0,52 X 5,50 M (SEM AMIANTO)                                                                                                                                                                                                                                                                                                                                                                                                                                    </t>
  </si>
  <si>
    <t>220,31</t>
  </si>
  <si>
    <t xml:space="preserve">TELHA ESTRUTURAL DE FIBROCIMENTO 1 ABA, DE 0,52 X 6,00 M (SEM AMIANTO)                                                                                                                                                                                                                                                                                                                                                                                                                                    </t>
  </si>
  <si>
    <t xml:space="preserve">TELHA ESTRUTURAL DE FIBROCIMENTO 1 ABA, DE 0,52 X 6,50 M (SEM AMIANTO)                                                                                                                                                                                                                                                                                                                                                                                                                                    </t>
  </si>
  <si>
    <t>260,31</t>
  </si>
  <si>
    <t xml:space="preserve">TELHA ESTRUTURAL DE FIBROCIMENTO 1 ABA, DE 0,52 X 7,20 M (SEM AMIANTO)                                                                                                                                                                                                                                                                                                                                                                                                                                    </t>
  </si>
  <si>
    <t>288,22</t>
  </si>
  <si>
    <t xml:space="preserve">TELHA ESTRUTURAL DE FIBROCIMENTO 2 ABAS, DE 1,00 X 3,00 M (SEM AMIANTO)                                                                                                                                                                                                                                                                                                                                                                                                                                   </t>
  </si>
  <si>
    <t>190,60</t>
  </si>
  <si>
    <t xml:space="preserve">TELHA ESTRUTURAL DE FIBROCIMENTO 2 ABAS, DE 1,00 X 4,60 M (SEM AMIANTO)                                                                                                                                                                                                                                                                                                                                                                                                                                   </t>
  </si>
  <si>
    <t xml:space="preserve">TELHA ESTRUTURAL DE FIBROCIMENTO 2 ABAS, DE 1,00 X 6,00 M (SEM AMIANTO)                                                                                                                                                                                                                                                                                                                                                                                                                                   </t>
  </si>
  <si>
    <t>398,89</t>
  </si>
  <si>
    <t xml:space="preserve">TELHA ESTRUTURAL DE FIBROCIMENTO 2 ABAS, DE 1,00 X 7,40 M (SEM AMIANTO)                                                                                                                                                                                                                                                                                                                                                                                                                                   </t>
  </si>
  <si>
    <t>490,40</t>
  </si>
  <si>
    <t xml:space="preserve">TELHA ESTRUTURAL DE FIBROCIMENTO 2 ABAS, DE 1,00 X 8,20 M (SEM AMIANTO)                                                                                                                                                                                                                                                                                                                                                                                                                                   </t>
  </si>
  <si>
    <t>545,83</t>
  </si>
  <si>
    <t xml:space="preserve">TELHA ESTRUTURAL DE FIBROCIMENTO 2 ABAS, DE 1,00 X 9,20 M (SEM AMIANTO)                                                                                                                                                                                                                                                                                                                                                                                                                                   </t>
  </si>
  <si>
    <t>611,08</t>
  </si>
  <si>
    <t xml:space="preserve">TELHA GALVALUME COM ISOLAMENTO TERMOACUSTICO EM ESPUMA RIGIDA DE POLIURETANO (PU) INJETADO, ESPESSURA DE 30 MM, DENSIDADE DE 35 KG/M3, COM DUAS FACES TRAPEZOIDAIS, ACABAMENTO NATURAL (NAO INCLUI ACESSORIOS DE FIXACAO)                                                                                                                                                                                                                                                                                 </t>
  </si>
  <si>
    <t>241,13</t>
  </si>
  <si>
    <t xml:space="preserve">TELHA ONDULADA EM ACO ZINCADO, ALTURA DE 17 MM, ESPESSURA DE 0,50 MM, LARGURA UTIL DE APROXIMADAMENTE 985 MM, SEM PINTURA                                                                                                                                                                                                                                                                                                                                                                                 </t>
  </si>
  <si>
    <t>69,00</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</si>
  <si>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</si>
  <si>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271,52</t>
  </si>
  <si>
    <t xml:space="preserve">TELHA TERMOISOLANTE REVESTIDA EM ACO GALVANIZADO, FACE SUPERIOR EM TELHA TRAPEZOIDAL E FACE INFERIOR EM CHAPA PLANA (SEM ACESSORIOS DE FIXACAO), REVESTIMENTO COM ESPESSURA DE 0,50 MM COM PRE-PINTURA NAS DUAS FACES, NUCLEO EM POLIESTIRENO (EPS) DE 30 MM                                                                                                                                                                                                                                              </t>
  </si>
  <si>
    <t>221,52</t>
  </si>
  <si>
    <t xml:space="preserve">TELHA TERMOISOLANTE REVESTIDA EM ACO GALVANIZADO, FACE SUPERIOR EM TELHA TRAPEZOIDAL E FACE INFERIOR EM CHAPA PLANA (SEM ACESSORIOS DE FIXACAO), REVESTIMENTO COM ESPESSURA DE 0,50 MM COM PRE-PINTURA NAS DUAS FACES, NUCLEO EM POLIESTIRENO (EPS) DE 50 MM                                                                                                                                                                                                                                              </t>
  </si>
  <si>
    <t>228,75</t>
  </si>
  <si>
    <t xml:space="preserve">TELHA TERMOISOLANTE REVESTIDA EM ACO GALVANIZADO, FACES SUPERIOR E INFERIOR EM TELHA TRAPEZOIDAL (SEM ACESSORIOS DE FIXACAO), REVESTIMENTO COM ESPESSURA DE 0,50 MM COM PRE-PINTURA NAS DUAS FACES, NUCLEO EM POLIESTIRENO (EPS) DE 50 MM                                                                                                                                                                                                                                                                 </t>
  </si>
  <si>
    <t>236,21</t>
  </si>
  <si>
    <t xml:space="preserve">TELHA TRAPEZOIDAL EM ACO ZINCADO, SEM PINTURA, ALTURA DE APROXIMADAMENTE 40 MM, ESPESSURA DE 0,50 MM E LARGURA UTIL DE 980 MM                                                                                                                                                                                                                                                                                                                                                                             </t>
  </si>
  <si>
    <t>72,10</t>
  </si>
  <si>
    <t xml:space="preserve">TELHA TRAPEZOIDAL EM ALUMINIO, ALTURA DE *38* MM E ESPESSURA DE 0,5 MM (LARGURA TOTAL DE 1056 MM E COMPRIMENTO DE 5000 MM)                                                                                                                                                                                                                                                                                                                                                                                </t>
  </si>
  <si>
    <t>421,23</t>
  </si>
  <si>
    <t xml:space="preserve">TELHA TRAPEZOIDAL EM ALUMINIO, ALTURA DE *38* MM E ESPESSURA DE 0,7 MM (LARGURA TOTAL DE 1056 MM E COMPRIMENTO DE 5000 MM)                                                                                                                                                                                                                                                                                                                                                                                </t>
  </si>
  <si>
    <t>532,16</t>
  </si>
  <si>
    <t xml:space="preserve">TELHA VIDRO TIPO CANAL OU COLONIAL, C = 46 A 50 CM                                                                                                                                                                                                                                                                                                                                                                                                                                                        </t>
  </si>
  <si>
    <t>50,11</t>
  </si>
  <si>
    <t xml:space="preserve">TELHADOR                                                                                                                                                                                                                                                                                                                                                                                                                                                                                                  </t>
  </si>
  <si>
    <t xml:space="preserve">TELHADOR  (MENSALISTA)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</si>
  <si>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</si>
  <si>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</si>
  <si>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</si>
  <si>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</si>
  <si>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</si>
  <si>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</si>
  <si>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</si>
  <si>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</si>
  <si>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</si>
  <si>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</si>
  <si>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</si>
  <si>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</si>
  <si>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</si>
  <si>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</si>
  <si>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</si>
  <si>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</si>
  <si>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128,06</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</si>
  <si>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</si>
  <si>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</si>
  <si>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</si>
  <si>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</si>
  <si>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27,26</t>
  </si>
  <si>
    <t xml:space="preserve">TERMINAL METALICO A PRESSAO PARA 1 CABO DE 240 MM2, COM 1 FURO DE FIXACAO                                                                                                                                                                                                                                                                                                                                                                                                                                 </t>
  </si>
  <si>
    <t xml:space="preserve">TERMINAL METALICO A PRESSAO PARA 1 CABO DE 25 A 35 MM2, COM 2 FUROS PARA FIXACAO                                                                                                                                                                                                                                                                                                                                                                                                                          </t>
  </si>
  <si>
    <t>36,36</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</si>
  <si>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</si>
  <si>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</si>
  <si>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</si>
  <si>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</si>
  <si>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62,80</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</si>
  <si>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</si>
  <si>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</si>
  <si>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</si>
  <si>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</si>
  <si>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105,97</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</si>
  <si>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</si>
  <si>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</si>
  <si>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</si>
  <si>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874,80</t>
  </si>
  <si>
    <t xml:space="preserve">TERMOFUSORA PARA TUBOS E CONEXOES EM PPR COM DIAMETROS DE 75 A 110 MM, POTENCIA DE *1100* W, TENSAO 220 V                                                                                                                                                                                                                                                                                                                                                                                                 </t>
  </si>
  <si>
    <t>1.227,79</t>
  </si>
  <si>
    <t xml:space="preserve">TERRA VEGETAL (ENSACADA)                                                                                                                                                                                                                                                                                                                                                                                                                                                                                  </t>
  </si>
  <si>
    <t xml:space="preserve">TERRA VEGETAL (GRANEL)                                                                                                                                                                                                                                                                                                                                                                                                                                                                                    </t>
  </si>
  <si>
    <t>244,28</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</si>
  <si>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</si>
  <si>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</si>
  <si>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</si>
  <si>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</si>
  <si>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</si>
  <si>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</si>
  <si>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</si>
  <si>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PARA LIGACAO PREDIAL, EM PVC, JE, BBB, DN 100 X 100 MM, PARA REDE COLETORA ESGOTO (NBR 10569)                                                                                                                                                                                                                                                                                                                                                                                                         </t>
  </si>
  <si>
    <t>63,93</t>
  </si>
  <si>
    <t xml:space="preserve">TIL TUBO QUEDA, EM PVC, JE, BBB, DN 100 X 100 MM, PARA REDE COLETORA DE ESGOTO (NBR 10569)                                                                                                                                                                                                                                                                                                                                                                                                                </t>
  </si>
  <si>
    <t>525,85</t>
  </si>
  <si>
    <t xml:space="preserve">TINTA / REVESTIMENTO A BASE DE RESINA EPOXI COM ALCATRAO, BICOMPONENTE                                                                                                                                                                                                                                                                                                                                                                                                                                    </t>
  </si>
  <si>
    <t>51,10</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</si>
  <si>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</si>
  <si>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</si>
  <si>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MADEIRAS E METAIS                                                                                                                                                                                                                                                                                                                                                                                                                                                            </t>
  </si>
  <si>
    <t xml:space="preserve">TINTA ACRILICA PARA CERAMICA                                                                                                                                                                                                                                                                                                                                                                                                                                                                              </t>
  </si>
  <si>
    <t>28,28</t>
  </si>
  <si>
    <t xml:space="preserve">TINTA ACRILICA PREMIUM PARA PISO                                                                                                                                                                                                                                                                                                                                                                                                                                                                          </t>
  </si>
  <si>
    <t xml:space="preserve">TINTA ACRILICA PREMIUM, COR BRANCO FOSCO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</si>
  <si>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</si>
  <si>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</si>
  <si>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BRANCA                                                                                                                                                                                                                                                                                                                                                                                                                                                     </t>
  </si>
  <si>
    <t>98,96</t>
  </si>
  <si>
    <t xml:space="preserve">TINTA BORRACHA CLORADA, ACABAMENTO SEMIBRILHO, CORES VIVAS                                                                                                                                                                                                                                                                                                                                                                                                                                                </t>
  </si>
  <si>
    <t xml:space="preserve">TINTA BORRACHA, CLORADA, ACABAMENTO SEMIBRILHO, PRETA                                                                                                                                                                                                                                                                                                                                                                                                                                                     </t>
  </si>
  <si>
    <t>99,85</t>
  </si>
  <si>
    <t xml:space="preserve">TINTA EPOXI BASE AGUA PREMIUM, BRANCA                                                                                                                                                                                                                                                                                                                                                                                                                                                                     </t>
  </si>
  <si>
    <t>53,86</t>
  </si>
  <si>
    <t xml:space="preserve">TINTA ESMALTE BASE AGUA PREMIUM ACETINADO                                                                                                                                                                                                                                                                                                                                                                                                                                                                 </t>
  </si>
  <si>
    <t xml:space="preserve">TINTA ESMALTE BASE AGUA PREMIUM BRILHANTE                                                                                                                                                                                                                                                                                                                                                                                                                                                                 </t>
  </si>
  <si>
    <t xml:space="preserve">TINTA ESMALTE SINTETICO PREMIUM ACETINADO                                                                                                                                                                                                                                                                                                                                                                                                                                                                 </t>
  </si>
  <si>
    <t>26,97</t>
  </si>
  <si>
    <t xml:space="preserve">TINTA ESMALTE SINTETICO PREMIUM BRILHANTE                                                                                                                                                                                                                                                                                                                                                                                                                                                                 </t>
  </si>
  <si>
    <t>26,11</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</si>
  <si>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</si>
  <si>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</si>
  <si>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</si>
  <si>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</si>
  <si>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21,37</t>
  </si>
  <si>
    <t xml:space="preserve">TINTA ESMALTE SINTETICO STANDARD BRILHANTE                                                                                                                                                                                                                                                                                                                                                                                                                                                                </t>
  </si>
  <si>
    <t xml:space="preserve">TINTA ESMALTE SINTETICO STANDARD FOSCO                                                                                                                                                                                                                                                                                                                                                                                                                                                                    </t>
  </si>
  <si>
    <t xml:space="preserve">TINTA LATEX ACRILICA ECONOMICA, COR BRANCA                                                                                                                                                                                                                                                                                                                                                                                                                                                                </t>
  </si>
  <si>
    <t xml:space="preserve">TINTA LATEX ACRILICA STANDARD, COR BRANCA                                                                                                                                                                                                                                                                                                                                                                                                                                                                 </t>
  </si>
  <si>
    <t xml:space="preserve">TINTA MINERAL IMPERMEAVEL EM PO, BRANCA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</si>
  <si>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</si>
  <si>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</si>
  <si>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</si>
  <si>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</si>
  <si>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46,53</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</si>
  <si>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</si>
  <si>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</si>
  <si>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</si>
  <si>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</si>
  <si>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</si>
  <si>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</si>
  <si>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</si>
  <si>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</si>
  <si>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</si>
  <si>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</si>
  <si>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</si>
  <si>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</si>
  <si>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</si>
  <si>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t>
  </si>
  <si>
    <t xml:space="preserve">TOPOGRAFO (MENSALISTA)                                                                                                                                                                                                                                                                                                                                                                                                                                                                                    </t>
  </si>
  <si>
    <t>3.604,00</t>
  </si>
  <si>
    <t xml:space="preserve">TORNEIRA CROMADA COM BICO PARA JARDIM/TANQUE 1/2 " OU 3/4 " (REF 1153)                                                                                                                                                                                                                                                                                                                                                                                                                                    </t>
  </si>
  <si>
    <t xml:space="preserve">TORNEIRA CROMADA CURTA SEM BICO PARA USO GERAL  1/2 " OU 3/4 " (REF 1152)                                                                                                                                                                                                                                                                                                                                                                                                                                 </t>
  </si>
  <si>
    <t xml:space="preserve">TORNEIRA CROMADA DE MESA PARA COZINHA BICA MOVEL COM AREJADOR 1/2 " OU 3/4 " (REF 1167)                                                                                                                                                                                                                                                                                                                                                                                                                   </t>
  </si>
  <si>
    <t>98,60</t>
  </si>
  <si>
    <t xml:space="preserve">TORNEIRA CROMADA DE MESA PARA LAVATORIO COM SENSOR DE PRESENCA                                                                                                                                                                                                                                                                                                                                                                                                                                            </t>
  </si>
  <si>
    <t>634,16</t>
  </si>
  <si>
    <t xml:space="preserve">TORNEIRA CROMADA DE MESA PARA LAVATORIO TEMPORIZADA PRESSAO BICA BAIXA                                                                                                                                                                                                                                                                                                                                                                                                                                    </t>
  </si>
  <si>
    <t>163,27</t>
  </si>
  <si>
    <t xml:space="preserve">TORNEIRA CROMADA DE MESA PARA LAVATORIO, BICA ALTA (REF 1195)                                                                                                                                                                                                                                                                                                                                                                                                                                             </t>
  </si>
  <si>
    <t>84,12</t>
  </si>
  <si>
    <t xml:space="preserve">TORNEIRA CROMADA DE MESA PARA LAVATORIO, PADRAO POPULAR, 1/2 " OU 3/4 " (REF 1193)                                                                                                                                                                                                                                                                                                                                                                                                                        </t>
  </si>
  <si>
    <t xml:space="preserve">TORNEIRA CROMADA DE PAREDE LONGA PARA LAVATORIO (REF 1178)                                                                                                                                                                                                                                                                                                                                                                                                                                                </t>
  </si>
  <si>
    <t xml:space="preserve">TORNEIRA CROMADA DE PAREDE PARA COZINHA BICA MOVEL COM AREJADOR 1/2 " OU 3/4 " (REF 1168)                                                                                                                                                                                                                                                                                                                                                                                                                 </t>
  </si>
  <si>
    <t xml:space="preserve">TORNEIRA CROMADA DE PAREDE PARA COZINHA COM AREJADOR, PADRAO POPULAR, 1/2 " OU 3/4 " (REF 1159)                                                                                                                                                                                                                                                                                                                                                                                                           </t>
  </si>
  <si>
    <t>50,22</t>
  </si>
  <si>
    <t xml:space="preserve">TORNEIRA CROMADA DE PAREDE PARA COZINHA SEM AREJADOR, PADRAO POPULAR, 1/2 " OU 3/4 " (REF 1158)                                                                                                                                                                                                                                                                                                                                                                                                           </t>
  </si>
  <si>
    <t xml:space="preserve">TORNEIRA CROMADA SEM BICO PARA TANQUE 1/2 " OU 3/4 " (REF 1143)                                                                                                                                                                                                                                                                                                                                                                                                                                           </t>
  </si>
  <si>
    <t>35,72</t>
  </si>
  <si>
    <t xml:space="preserve">TORNEIRA CROMADA SEM BICO PARA TANQUE, PADRAO POPULAR, 1/2 " OU 3/4 " (REF 1126)                                                                                                                                                                                                                                                                                                                                                                                                                          </t>
  </si>
  <si>
    <t xml:space="preserve">TORNEIRA DE BOIA CONVENCIONAL PARA CAIXA D'AGUA, 1.1/2", COM HASTE E TORNEIRA METALICOS E BALAO PLASTICO                                                                                                                                                                                                                                                                                                                                                                                                  </t>
  </si>
  <si>
    <t xml:space="preserve">TORNEIRA DE BOIA CONVENCIONAL PARA CAIXA D'AGUA, 1.1/4", COM HASTE E TORNEIRA METALICOS E BALAO PLASTICO                                                                                                                                                                                                                                                                                                                                                                                                  </t>
  </si>
  <si>
    <t>99,26</t>
  </si>
  <si>
    <t xml:space="preserve">TORNEIRA DE BOIA CONVENCIONAL PARA CAIXA D'AGUA, 1/2", COM HASTE E TORNEIRA METALICOS E BALAO PLASTICO                                                                                                                                                                                                                                                                                                                                                                                                    </t>
  </si>
  <si>
    <t>23,79</t>
  </si>
  <si>
    <t xml:space="preserve">TORNEIRA DE BOIA CONVENCIONAL PARA CAIXA D'AGUA, 1", COM HASTE E TORNEIRA METALICOS E BALAO PLASTICO                                                                                                                                                                                                                                                                                                                                                                                                      </t>
  </si>
  <si>
    <t xml:space="preserve">TORNEIRA DE BOIA CONVENCIONAL PARA CAIXA D'AGUA, 2", COM HASTE E TORNEIRA METALICOS E BALAO PLASTICO                                                                                                                                                                                                                                                                                                                                                                                                      </t>
  </si>
  <si>
    <t>164,76</t>
  </si>
  <si>
    <t xml:space="preserve">TORNEIRA DE BOIA CONVENCIONAL PARA CAIXA D'AGUA, 3/4", COM HASTE E TORNEIRA METALICOS E BALAO PLASTICO                                                                                                                                                                                                                                                                                                                                                                                                    </t>
  </si>
  <si>
    <t xml:space="preserve">TORNEIRA DE BOIA VAZAO TOTAL PARA CAIXA D'AGUA, 1/2", COM HASTE E TORNEIRA METALICOS E BALAO PLASTICO                                                                                                                                                                                                                                                                                                                                                                                                     </t>
  </si>
  <si>
    <t>45,69</t>
  </si>
  <si>
    <t xml:space="preserve">TORNEIRA DE BOIA VAZAO TOTAL PARA CAIXA D'AGUA, 1", COM HASTE E TORNEIRA METALICOS E BALAO PLASTICO                                                                                                                                                                                                                                                                                                                                                                                                       </t>
  </si>
  <si>
    <t xml:space="preserve">TORNEIRA DE BOIA VAZAO TOTAL PARA CAIXA D'AGUA, 3/4", COM HASTE E TORNEIRA METALICOS E BALAO PLASTICO                                                                                                                                                                                                                                                                                                                                                                                                     </t>
  </si>
  <si>
    <t>47,13</t>
  </si>
  <si>
    <t xml:space="preserve">TORNEIRA ELETRICA DE PAREDE, BICA ALTA, PARA COZINHA, 5500 W (110/220 V)                                                                                                                                                                                                                                                                                                                                                                                                                                  </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</si>
  <si>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</si>
  <si>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</si>
  <si>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</si>
  <si>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</si>
  <si>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41,25</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</si>
  <si>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</si>
  <si>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</si>
  <si>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</si>
  <si>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</si>
  <si>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</si>
  <si>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80.854,47</t>
  </si>
  <si>
    <t xml:space="preserve">TRANSFORMADOR TRIFASICO DE DISTRIBUICAO, POTENCIA DE 112,5 KVA, TENSAO NOMINAL DE 15 KV, TENSAO SECUNDARIA DE 220/127V, EM OLEO ISOLANTE TIPO MINERAL                                                                                                                                                                                                                                                                                                                                                     </t>
  </si>
  <si>
    <t>12.498,37</t>
  </si>
  <si>
    <t xml:space="preserve">TRANSFORMADOR TRIFASICO DE DISTRIBUICAO, POTENCIA DE 15 KVA, TENSAO NOMINAL DE 15 KV, TENSAO SECUNDARIA DE 220/127V, EM OLEO ISOLANTE TIPO MINERAL                                                                                                                                                                                                                                                                                                                                                        </t>
  </si>
  <si>
    <t>5.733,19</t>
  </si>
  <si>
    <t xml:space="preserve">TRANSFORMADOR TRIFASICO DE DISTRIBUICAO, POTENCIA DE 150 KVA, TENSAO NOMINAL DE 15 KV, TENSAO SECUNDARIA DE 220/127V, EM OLEO ISOLANTE TIPO MINERAL                                                                                                                                                                                                                                                                                                                                                       </t>
  </si>
  <si>
    <t>15.763,42</t>
  </si>
  <si>
    <t xml:space="preserve">TRANSFORMADOR TRIFASICO DE DISTRIBUICAO, POTENCIA DE 1500 KVA, TENSAO NOMINAL DE 15 KV, TENSAO SECUNDARIA DE 220/127V, EM OLEO ISOLANTE TIPO MINERAL                                                                                                                                                                                                                                                                                                                                                      </t>
  </si>
  <si>
    <t>102.237,66</t>
  </si>
  <si>
    <t xml:space="preserve">TRANSFORMADOR TRIFASICO DE DISTRIBUICAO, POTENCIA DE 225 KVA, TENSAO NOMINAL DE 15 KV, TENSAO SECUNDARIA DE 220/127V, EM OLEO ISOLANTE TIPO MINERAL                                                                                                                                                                                                                                                                                                                                                       </t>
  </si>
  <si>
    <t>22.113,76</t>
  </si>
  <si>
    <t xml:space="preserve">TRANSFORMADOR TRIFASICO DE DISTRIBUICAO, POTENCIA DE 30 KVA, TENSAO NOMINAL DE 15 KV, TENSAO SECUNDARIA DE 220/127V, EM OLEO ISOLANTE TIPO MINERAL                                                                                                                                                                                                                                                                                                                                                        </t>
  </si>
  <si>
    <t>7.002,69</t>
  </si>
  <si>
    <t xml:space="preserve">TRANSFORMADOR TRIFASICO DE DISTRIBUICAO, POTENCIA DE 300 KVA, TENSAO NOMINAL DE 15 KV, TENSAO SECUNDARIA DE 220/127V, EM OLEO ISOLANTE TIPO MINERAL                                                                                                                                                                                                                                                                                                                                                       </t>
  </si>
  <si>
    <t>25.799,39</t>
  </si>
  <si>
    <t xml:space="preserve">TRANSFORMADOR TRIFASICO DE DISTRIBUICAO, POTENCIA DE 45 KVA, TENSAO NOMINAL DE 15 KV, TENSAO SECUNDARIA DE 220/127V, EM OLEO ISOLANTE TIPO MINERAL                                                                                                                                                                                                                                                                                                                                                        </t>
  </si>
  <si>
    <t>7.821,72</t>
  </si>
  <si>
    <t xml:space="preserve">TRANSFORMADOR TRIFASICO DE DISTRIBUICAO, POTENCIA DE 500 KVA, TENSAO NOMINAL DE 15 KV, TENSAO SECUNDARIA DE 220/127V, EM OLEO ISOLANTE TIPO MINERAL                                                                                                                                                                                                                                                                                                                                                       </t>
  </si>
  <si>
    <t>42.100,51</t>
  </si>
  <si>
    <t xml:space="preserve">TRANSFORMADOR TRIFASICO DE DISTRIBUICAO, POTENCIA DE 75 KVA, TENSAO NOMINAL DE 15 KV, TENSAO SECUNDARIA DE 220/127V, EM OLEO ISOLANTE TIPO MINERAL                                                                                                                                                                                                                                                                                                                                                        </t>
  </si>
  <si>
    <t>10.115,00</t>
  </si>
  <si>
    <t xml:space="preserve">TRANSFORMADOR TRIFASICO DE DISTRIBUICAO, POTENCIA DE 750 KVA, TENSAO NOMINAL DE 15 KV, TENSAO SECUNDARIA DE 220/127V, EM OLEO ISOLANTE TIPO MINERAL                                                                                                                                                                                                                                                                                                                                                       </t>
  </si>
  <si>
    <t>57.748,04</t>
  </si>
  <si>
    <t xml:space="preserve">TRANSPORTE - HORISTA (COLETADO CAIXA)                                                                                                                                                                                                                                                                                                                                                                                                                                                                     </t>
  </si>
  <si>
    <t xml:space="preserve">TRANSPORTE - MENSALISTA (COLETADO CAIXA)                                                                                                                                                                                                                                                                                                                                                                                                                                                                  </t>
  </si>
  <si>
    <t xml:space="preserve">TRATOR DE ESTEIRAS, POTENCIA BRUTA DE 133 HP, PESO OPERACIONAL DE 14 T, COM LAMINA COM CAPACIDADE DE 3,00 M3                                                                                                                                                                                                                                                                                                                                                                                              </t>
  </si>
  <si>
    <t>822.935,74</t>
  </si>
  <si>
    <t xml:space="preserve">TRATOR DE ESTEIRAS, POTENCIA BRUTA DE 347 HP, PESO OPERACIONAL DE 38,5 T, COM ESCARIFICADOR E LAMINA COM CAPACIDADE DE 4,70M3                                                                                                                                                                                                                                                                                                                                                                             </t>
  </si>
  <si>
    <t>3.390.205,73</t>
  </si>
  <si>
    <t xml:space="preserve">TRATOR DE ESTEIRAS, POTENCIA DE 100 HP, PESO OPERACIONAL DE 9,4 T, COM LAMINA COM CAPACIDADE DE 2,19 M3                                                                                                                                                                                                                                                                                                                                                                                                   </t>
  </si>
  <si>
    <t>798.367,95</t>
  </si>
  <si>
    <t xml:space="preserve">TRATOR DE ESTEIRAS, POTENCIA DE 150 HP, PESO OPERACIONAL DE 16,7 T, COM RODA MOTRIZ ELEVADA E LAMINA COM CONTATO DE 3,18M3                                                                                                                                                                                                                                                                                                                                                                                </t>
  </si>
  <si>
    <t>1.035.000,00</t>
  </si>
  <si>
    <t xml:space="preserve">TRATOR DE ESTEIRAS, POTENCIA DE 170 HP, PESO OPERACIONAL DE 19 T, COM LAMINA COM CAPACIDADE DE 5,2 M3                                                                                                                                                                                                                                                                                                                                                                                                     </t>
  </si>
  <si>
    <t>1.028.669,62</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</si>
  <si>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</si>
  <si>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</si>
  <si>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1.524.710,04</t>
  </si>
  <si>
    <t xml:space="preserve">TRATOR DE ESTEIRAS, POTENCIA 125 HP, PESO OPERACIONAL DE 12,9 T, COM LAMINA COM CAPACIDADE DE 2,7 M3                                                                                                                                                                                                                                                                                                                                                                                                      </t>
  </si>
  <si>
    <t>835.596,27</t>
  </si>
  <si>
    <t xml:space="preserve">TRATOR DE PNEUS COM POTENCIA DE 105 CV, TRACAO 4 X 4, PESO COM LASTRO DE 5775 KG                                                                                                                                                                                                                                                                                                                                                                                                                          </t>
  </si>
  <si>
    <t>235.861,38</t>
  </si>
  <si>
    <t xml:space="preserve">TRATOR DE PNEUS COM POTENCIA DE 122 CV, TRACAO 4 X 4, PESO COM LASTRO DE 4510 KG                                                                                                                                                                                                                                                                                                                                                                                                                          </t>
  </si>
  <si>
    <t>273.299,70</t>
  </si>
  <si>
    <t xml:space="preserve">TRATOR DE PNEUS COM POTENCIA DE 15 CV, PESO COM LASTRO DE 1160 KG                                                                                                                                                                                                                                                                                                                                                                                                                                         </t>
  </si>
  <si>
    <t>80.492,37</t>
  </si>
  <si>
    <t xml:space="preserve">TRATOR DE PNEUS COM POTENCIA DE 50 CV, TRACAO 4 X 2, PESO COM LASTRO DE 2714 KG                                                                                                                                                                                                                                                                                                                                                                                                                           </t>
  </si>
  <si>
    <t>130.530,54</t>
  </si>
  <si>
    <t xml:space="preserve">TRATOR DE PNEUS COM POTENCIA DE 85 CV, TRACAO 4 X 4, PESO COM LASTRO DE 4675 KG                                                                                                                                                                                                                                                                                                                                                                                                                           </t>
  </si>
  <si>
    <t>200.295,00</t>
  </si>
  <si>
    <t xml:space="preserve">TRATOR DE PNEUS COM POTENCIA DE 85 CV, TURBO,  PESO COM LASTRO DE 4900 KG                                                                                                                                                                                                                                                                                                                                                                                                                                 </t>
  </si>
  <si>
    <t>192.947,71</t>
  </si>
  <si>
    <t xml:space="preserve">TRATOR DE PNEUS COM POTENCIA DE 95 CV, TRACAO 4 X 4, PESO MAXIMO DE 5225 KG                                                                                                                                                                                                                                                                                                                                                                                                                               </t>
  </si>
  <si>
    <t>215.270,31</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</si>
  <si>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</si>
  <si>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</si>
  <si>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</si>
  <si>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</si>
  <si>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</si>
  <si>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</si>
  <si>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</si>
  <si>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566,04</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</si>
  <si>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</si>
  <si>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</si>
  <si>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</si>
  <si>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</si>
  <si>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</si>
  <si>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</si>
  <si>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46,04</t>
  </si>
  <si>
    <t xml:space="preserve">TUBO ACO CARBONO COM COSTURA, NBR 5580, CLASSE M, DN = 40 MM, E = 3,35 MM, *3,71* KG//M                                                                                                                                                                                                                                                                                                                                                                                                                   </t>
  </si>
  <si>
    <t xml:space="preserve">TUBO ACO CARBONO COM COSTURA, NBR 5580, CLASSE M, DN = 80 MM, E = 4,05 MM, *8,47* KG/M                                                                                                                                                                                                                                                                                                                                                                                                                    </t>
  </si>
  <si>
    <t>155,94</t>
  </si>
  <si>
    <t xml:space="preserve">TUBO ACO CARBONO SEM COSTURA 1 1/2", E= *3,68 MM, SCHEDULE 40, 4,05 KG/M                                                                                                                                                                                                                                                                                                                                                                                                                                  </t>
  </si>
  <si>
    <t>84,34</t>
  </si>
  <si>
    <t xml:space="preserve">TUBO ACO CARBONO SEM COSTURA 1 1/4", E= *3,56 MM, SCHEDULE 40, *3,38* KG/M                                                                                                                                                                                                                                                                                                                                                                                                                                </t>
  </si>
  <si>
    <t xml:space="preserve">TUBO ACO CARBONO SEM COSTURA 1/2", E= *2,77 MM, SCHEDULE 40, *1,27 KG/M                                                                                                                                                                                                                                                                                                                                                                                                                                   </t>
  </si>
  <si>
    <t xml:space="preserve">TUBO ACO CARBONO SEM COSTURA 1/2", E= *3,73 MM, SCHEDULE 80, *1,62 KG/M                                                                                                                                                                                                                                                                                                                                                                                                                                   </t>
  </si>
  <si>
    <t>49,92</t>
  </si>
  <si>
    <t xml:space="preserve">TUBO ACO CARBONO SEM COSTURA 1", E= *3,38 MM, SCHEDULE 40, *2,50* KG/M                                                                                                                                                                                                                                                                                                                                                                                                                                    </t>
  </si>
  <si>
    <t xml:space="preserve">TUBO ACO CARBONO SEM COSTURA 14", E= *11,13 MM, SCHEDULE 40, *94,55 KG/M                                                                                                                                                                                                                                                                                                                                                                                                                                  </t>
  </si>
  <si>
    <t>1.788,50</t>
  </si>
  <si>
    <t xml:space="preserve">TUBO ACO CARBONO SEM COSTURA 2 1/2", E = 5,16 MM, SCHEDULE 40 (8,62 KG/M)                                                                                                                                                                                                                                                                                                                                                                                                                                 </t>
  </si>
  <si>
    <t>167,69</t>
  </si>
  <si>
    <t xml:space="preserve">TUBO ACO CARBONO SEM COSTURA 2", E= *3,91* MM, SCHEDULE 40, *5,43* KG/M                                                                                                                                                                                                                                                                                                                                                                                                                                   </t>
  </si>
  <si>
    <t>103,50</t>
  </si>
  <si>
    <t xml:space="preserve">TUBO ACO CARBONO SEM COSTURA 20", E= *12,70 MM, SCHEDULE 30, *154,97 KG/M                                                                                                                                                                                                                                                                                                                                                                                                                                 </t>
  </si>
  <si>
    <t>3.431,79</t>
  </si>
  <si>
    <t xml:space="preserve">TUBO ACO CARBONO SEM COSTURA 20", E= *6,35 MM,  SCHEDULE 10, *78,46 KG/M                                                                                                                                                                                                                                                                                                                                                                                                                                  </t>
  </si>
  <si>
    <t>1.901,72</t>
  </si>
  <si>
    <t xml:space="preserve">TUBO ACO CARBONO SEM COSTURA 3/4", E= *2,87 MM, SCHEDULE 40, *1,69 KG/M                                                                                                                                                                                                                                                                                                                                                                                                                                   </t>
  </si>
  <si>
    <t xml:space="preserve">TUBO ACO CARBONO SEM COSTURA 3/4", E= *3,91 MM, SCHEDULE 80, *2,19 KG/M.                                                                                                                                                                                                                                                                                                                                                                                                                                  </t>
  </si>
  <si>
    <t>64,66</t>
  </si>
  <si>
    <t xml:space="preserve">TUBO ACO CARBONO SEM COSTURA 3", E= *5,49 MM, SCHEDULE 40, *11,28* KG/M                                                                                                                                                                                                                                                                                                                                                                                                                                   </t>
  </si>
  <si>
    <t>211,12</t>
  </si>
  <si>
    <t xml:space="preserve">TUBO ACO CARBONO SEM COSTURA 4", E= *6,02 MM, SCHEDULE 40, *16,06 KG/M                                                                                                                                                                                                                                                                                                                                                                                                                                    </t>
  </si>
  <si>
    <t>307,18</t>
  </si>
  <si>
    <t xml:space="preserve">TUBO ACO CARBONO SEM COSTURA 4", E= *8,56 MM, SCHEDULE 80, *22,31 KG/M                                                                                                                                                                                                                                                                                                                                                                                                                                    </t>
  </si>
  <si>
    <t>439,15</t>
  </si>
  <si>
    <t xml:space="preserve">TUBO ACO CARBONO SEM COSTURA 5", E= *6,55 MM, SCHEDULE 40, *21,75* KG/M                                                                                                                                                                                                                                                                                                                                                                                                                                   </t>
  </si>
  <si>
    <t xml:space="preserve">TUBO ACO CARBONO SEM COSTURA 6", E= *10,97 MM, SCHEDULE 80, *42,56 KG/M                                                                                                                                                                                                                                                                                                                                                                                                                                   </t>
  </si>
  <si>
    <t>827,99</t>
  </si>
  <si>
    <t xml:space="preserve">TUBO ACO CARBONO SEM COSTURA 6", E= 7,11 MM,  SCHEDULE 40, *28,26 KG/M                                                                                                                                                                                                                                                                                                                                                                                                                                    </t>
  </si>
  <si>
    <t>542,42</t>
  </si>
  <si>
    <t xml:space="preserve">TUBO ACO CARBONO SEM COSTURA 8", E= *12,70 MM, SCHEDULE 80, *64,64 KG/M                                                                                                                                                                                                                                                                                                                                                                                                                                   </t>
  </si>
  <si>
    <t>1.088,13</t>
  </si>
  <si>
    <t xml:space="preserve">TUBO ACO CARBONO SEM COSTURA 8", E= *6,35 MM,  SCHEDULE 20, *33,27 KG/M                                                                                                                                                                                                                                                                                                                                                                                                                                   </t>
  </si>
  <si>
    <t>629,34</t>
  </si>
  <si>
    <t xml:space="preserve">TUBO ACO CARBONO SEM COSTURA 8", E= *7,04 MM, SCHEDULE 30, *36,75 KG/M                                                                                                                                                                                                                                                                                                                                                                                                                                    </t>
  </si>
  <si>
    <t>686,55</t>
  </si>
  <si>
    <t xml:space="preserve">TUBO ACO CARBONO SEM COSTURA 8", E= *8,18 MM, SCHEDULE 40, *42,55 KG/M                                                                                                                                                                                                                                                                                                                                                                                                                                    </t>
  </si>
  <si>
    <t>816,71</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</si>
  <si>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</si>
  <si>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</si>
  <si>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</si>
  <si>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</si>
  <si>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46,85</t>
  </si>
  <si>
    <t xml:space="preserve">TUBO ACO GALVANIZADO COM COSTURA, CLASSE LEVE, DN 32 MM ( 1 1/4"),  E = 2,65 MM,  *2,71* KG/M (NBR 5580)                                                                                                                                                                                                                                                                                                                                                                                                  </t>
  </si>
  <si>
    <t>68,28</t>
  </si>
  <si>
    <t xml:space="preserve">TUBO ACO GALVANIZADO COM COSTURA, CLASSE LEVE, DN 40 MM ( 1 1/2"),  E = 3,00 MM,  *3,48* KG/M (NBR 5580)                                                                                                                                                                                                                                                                                                                                                                                                  </t>
  </si>
  <si>
    <t>75,46</t>
  </si>
  <si>
    <t xml:space="preserve">TUBO ACO GALVANIZADO COM COSTURA, CLASSE LEVE, DN 50 MM ( 2"),  E = 3,00 MM,  *4,40* KG/M (NBR 5580)                                                                                                                                                                                                                                                                                                                                                                                                      </t>
  </si>
  <si>
    <t>98,47</t>
  </si>
  <si>
    <t xml:space="preserve">TUBO ACO GALVANIZADO COM COSTURA, CLASSE LEVE, DN 65 MM ( 2 1/2"),  E = 3,35 MM, * 6,23* KG/M (NBR 5580)                                                                                                                                                                                                                                                                                                                                                                                                  </t>
  </si>
  <si>
    <t>137,78</t>
  </si>
  <si>
    <t xml:space="preserve">TUBO ACO GALVANIZADO COM COSTURA, CLASSE LEVE, DN 80 MM ( 3"),  E = 3,35 MM, *7,32* KG/M (NBR 5580)                                                                                                                                                                                                                                                                                                                                                                                                       </t>
  </si>
  <si>
    <t>158,29</t>
  </si>
  <si>
    <t xml:space="preserve">TUBO ACO GALVANIZADO COM COSTURA, CLASSE MEDIA, DN 1.1/2", E = *3,25* MM, PESO *3,61* KG/M (NBR 5580)                                                                                                                                                                                                                                                                                                                                                                                                     </t>
  </si>
  <si>
    <t>75,53</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</si>
  <si>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</si>
  <si>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</si>
  <si>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</si>
  <si>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51,56</t>
  </si>
  <si>
    <t xml:space="preserve">TUBO ACO GALVANIZADO COM COSTURA, CLASSE MEDIA, DN 2.1/2", E = *3,65* MM, PESO *6,51* KG/M (NBR 5580)                                                                                                                                                                                                                                                                                                                                                                                                     </t>
  </si>
  <si>
    <t>135,17</t>
  </si>
  <si>
    <t xml:space="preserve">TUBO ACO GALVANIZADO COM COSTURA, CLASSE MEDIA, DN 2", E = *3,65* MM, PESO *5,10* KG/M (NBR 5580)                                                                                                                                                                                                                                                                                                                                                                                                         </t>
  </si>
  <si>
    <t>108,92</t>
  </si>
  <si>
    <t xml:space="preserve">TUBO ACO GALVANIZADO COM COSTURA, CLASSE MEDIA, DN 3/4", E = *2,65* MM, PESO *1,58* KG/M (NBR 5580)                                                                                                                                                                                                                                                                                                                                                                                                       </t>
  </si>
  <si>
    <t>34,75</t>
  </si>
  <si>
    <t xml:space="preserve">TUBO ACO GALVANIZADO COM COSTURA, CLASSE MEDIA, DN 3", E = *4,05* MM, PESO *8,47* KG/M (NBR 5580)                                                                                                                                                                                                                                                                                                                                                                                                         </t>
  </si>
  <si>
    <t>181,90</t>
  </si>
  <si>
    <t xml:space="preserve">TUBO ACO GALVANIZADO COM COSTURA, CLASSE MEDIA, DN 4", E = 4,50* MM, PESO 12,10* KG/M (NBR 5580)                                                                                                                                                                                                                                                                                                                                                                                                          </t>
  </si>
  <si>
    <t>250,51</t>
  </si>
  <si>
    <t xml:space="preserve">TUBO ACO GALVANIZADO COM COSTURA, CLASSE MEDIA, DN 5", E = *5,40* MM, PESO *17,80* KG/M (NBR 5580)                                                                                                                                                                                                                                                                                                                                                                                                        </t>
  </si>
  <si>
    <t>375,06</t>
  </si>
  <si>
    <t xml:space="preserve">TUBO ACO GALVANIZADO COM COSTURA, CLASSE MEDIA, DN 6", E = 4,85* MM, PESO 19,68* KG/M (NBR 5580)                                                                                                                                                                                                                                                                                                                                                                                                          </t>
  </si>
  <si>
    <t>406,76</t>
  </si>
  <si>
    <t xml:space="preserve">TUBO ACO INDUSTRIAL DN 2" (50,8 MM) E=1,50MM, PESO= 1,8237 KG/M                                                                                                                                                                                                                                                                                                                                                                                                                                           </t>
  </si>
  <si>
    <t xml:space="preserve">TUBO COLETOR DE ESGOTO PVC, JEI, DN 100 MM (NBR  7362)                                                                                                                                                                                                                                                                                                                                                                                                                                                    </t>
  </si>
  <si>
    <t xml:space="preserve">TUBO COLETOR DE ESGOTO PVC, JEI, DN 200 MM (NBR 7362)                                                                                                                                                                                                                                                                                                                                                                                                                                                     </t>
  </si>
  <si>
    <t>126,61</t>
  </si>
  <si>
    <t xml:space="preserve">TUBO COLETOR DE ESGOTO PVC, JEI, DN 250 MM (NBR 7362)                                                                                                                                                                                                                                                                                                                                                                                                                                                     </t>
  </si>
  <si>
    <t>215,89</t>
  </si>
  <si>
    <t xml:space="preserve">TUBO COLETOR DE ESGOTO PVC, JEI, DN 300 MM (NBR 7362)                                                                                                                                                                                                                                                                                                                                                                                                                                                     </t>
  </si>
  <si>
    <t>348,70</t>
  </si>
  <si>
    <t xml:space="preserve">TUBO COLETOR DE ESGOTO PVC, JEI, DN 350 MM (NBR 7362)                                                                                                                                                                                                                                                                                                                                                                                                                                                     </t>
  </si>
  <si>
    <t>431,86</t>
  </si>
  <si>
    <t xml:space="preserve">TUBO COLETOR DE ESGOTO PVC, JEI, DN 400 MM (NBR 7362)                                                                                                                                                                                                                                                                                                                                                                                                                                                     </t>
  </si>
  <si>
    <t>559,37</t>
  </si>
  <si>
    <t xml:space="preserve">TUBO COLETOR DE ESGOTO, PVC, JEI, DN 150 MM  (NBR 7362)                                                                                                                                                                                                                                                                                                                                                                                                                                                   </t>
  </si>
  <si>
    <t xml:space="preserve">TUBO CORRUGADO PEAD, PAREDE DUPLA, INTERNA LISA, JEI, DN/DI *1000* MM, PARA SANEAMENTO                                                                                                                                                                                                                                                                                                                                                                                                                    </t>
  </si>
  <si>
    <t>2.229,82</t>
  </si>
  <si>
    <t xml:space="preserve">TUBO CORRUGADO PEAD, PAREDE DUPLA, INTERNA LISA, JEI, DN/DI *400* MM, PARA SANEAMENTO                                                                                                                                                                                                                                                                                                                                                                                                                     </t>
  </si>
  <si>
    <t>635,74</t>
  </si>
  <si>
    <t xml:space="preserve">TUBO CORRUGADO PEAD, PAREDE DUPLA, INTERNA LISA, JEI, DN/DI *800* MM, PARA SANEAMENTO                                                                                                                                                                                                                                                                                                                                                                                                                     </t>
  </si>
  <si>
    <t>1.677,61</t>
  </si>
  <si>
    <t xml:space="preserve">TUBO CORRUGADO PEAD, PAREDE DUPLA, INTERNA LISA, JEI, DN/DI 1200 MM, PARA SANEAMENTO                                                                                                                                                                                                                                                                                                                                                                                                                      </t>
  </si>
  <si>
    <t>3.499,68</t>
  </si>
  <si>
    <t xml:space="preserve">TUBO CORRUGADO PEAD, PAREDE DUPLA, INTERNA LISA, JEI, DN/DI 250 MM, PARA SANEAMENTO                                                                                                                                                                                                                                                                                                                                                                                                                       </t>
  </si>
  <si>
    <t>243,83</t>
  </si>
  <si>
    <t xml:space="preserve">TUBO CORRUGADO PEAD, PAREDE DUPLA, INTERNA LISA, JEI, DN/DI 300 MM, PARA SANEAMENTO                                                                                                                                                                                                                                                                                                                                                                                                                       </t>
  </si>
  <si>
    <t>288,38</t>
  </si>
  <si>
    <t xml:space="preserve">TUBO CORRUGADO PEAD, PAREDE DUPLA, INTERNA LISA, JEI, DN/DI 600 MM, PARA SANEAMENTO                                                                                                                                                                                                                                                                                                                                                                                                                       </t>
  </si>
  <si>
    <t>1.188,78</t>
  </si>
  <si>
    <t xml:space="preserve">TUBO CPVC SOLDAVEL, 35 MM, AGUA QUENTE PREDIAL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</si>
  <si>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</si>
  <si>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</si>
  <si>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</si>
  <si>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</si>
  <si>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</si>
  <si>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</si>
  <si>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</si>
  <si>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</si>
  <si>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104,17</t>
  </si>
  <si>
    <t xml:space="preserve">TUBO DE BORRACHA ELASTOMERICA FLEXIVEL, PRETA, PARA ISOLAMENTO TERMICO DE TUBULACAO, DN 1 3/8" (35 MM), E= 32 MM, COEFICIENTE DE CONDUTIVIDADE TERMICA 0,036W/mK, VAPOR DE AGUA MAIOR OU IGUAL A 10.000                                                                                                                                                                                                                                                                                                   </t>
  </si>
  <si>
    <t>123,56</t>
  </si>
  <si>
    <t xml:space="preserve">TUBO DE BORRACHA ELASTOMERICA FLEXIVEL, PRETA, PARA ISOLAMENTO TERMICO DE TUBULACAO, DN 1 5/8" (42 MM), E= 32 MM, COEFICIENTE DE CONDUTIVIDADE TERMICA 0,036W/mK, VAPOR DE AGUA MAIOR OU IGUAL A 10.000                                                                                                                                                                                                                                                                                                   </t>
  </si>
  <si>
    <t>141,01</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</si>
  <si>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</si>
  <si>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</si>
  <si>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</si>
  <si>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97,52</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</si>
  <si>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</si>
  <si>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</si>
  <si>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171,14</t>
  </si>
  <si>
    <t xml:space="preserve">TUBO DE BORRACHA ELASTOMERICA FLEXIVEL, PRETA, PARA ISOLAMENTO TERMICO DE TUBULACAO, DN 3/4" (18 MM), E= 32 MM, COEFICIENTE DE CONDUTIVIDADE TERMICA 0,036W/mK, VAPOR DE AGUA MAIOR OU IGUAL A 10.000                                                                                                                                                                                                                                                                                                     </t>
  </si>
  <si>
    <t>93,64</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</si>
  <si>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</si>
  <si>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</si>
  <si>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</si>
  <si>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75,27</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</si>
  <si>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</si>
  <si>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</si>
  <si>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</si>
  <si>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</si>
  <si>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</si>
  <si>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</si>
  <si>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</si>
  <si>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</si>
  <si>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</si>
  <si>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</si>
  <si>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</si>
  <si>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</si>
  <si>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</si>
  <si>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</si>
  <si>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</si>
  <si>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</si>
  <si>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</si>
  <si>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</si>
  <si>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</si>
  <si>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</si>
  <si>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</si>
  <si>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</si>
  <si>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</si>
  <si>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</si>
  <si>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</si>
  <si>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</si>
  <si>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</si>
  <si>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</si>
  <si>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</si>
  <si>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</si>
  <si>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</si>
  <si>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</si>
  <si>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</si>
  <si>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</si>
  <si>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</si>
  <si>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188,00</t>
  </si>
  <si>
    <t xml:space="preserve">TUBO DE CONCRETO ARMADO PARA AGUAS PLUVIAIS, CLASSE PA-1, COM ENCAIXE PONTA E BOLSA, DIAMETRO NOMINAL DE 1000 MM                                                                                                                                                                                                                                                                                                                                                                                          </t>
  </si>
  <si>
    <t>366,52</t>
  </si>
  <si>
    <t xml:space="preserve">TUBO DE CONCRETO ARMADO PARA AGUAS PLUVIAIS, CLASSE PA-1, COM ENCAIXE PONTA E BOLSA, DIAMETRO NOMINAL DE 1100 MM                                                                                                                                                                                                                                                                                                                                                                                          </t>
  </si>
  <si>
    <t>513,44</t>
  </si>
  <si>
    <t xml:space="preserve">TUBO DE CONCRETO ARMADO PARA AGUAS PLUVIAIS, CLASSE PA-1, COM ENCAIXE PONTA E BOLSA, DIAMETRO NOMINAL DE 1200 MM                                                                                                                                                                                                                                                                                                                                                                                          </t>
  </si>
  <si>
    <t>547,41</t>
  </si>
  <si>
    <t xml:space="preserve">TUBO DE CONCRETO ARMADO PARA AGUAS PLUVIAIS, CLASSE PA-1, COM ENCAIXE PONTA E BOLSA, DIAMETRO NOMINAL DE 1500 MM                                                                                                                                                                                                                                                                                                                                                                                          </t>
  </si>
  <si>
    <t>793,07</t>
  </si>
  <si>
    <t xml:space="preserve">TUBO DE CONCRETO ARMADO PARA AGUAS PLUVIAIS, CLASSE PA-1, COM ENCAIXE PONTA E BOLSA, DIAMETRO NOMINAL DE 2000 MM                                                                                                                                                                                                                                                                                                                                                                                          </t>
  </si>
  <si>
    <t>2.197,60</t>
  </si>
  <si>
    <t xml:space="preserve">TUBO DE CONCRETO ARMADO PARA AGUAS PLUVIAIS, CLASSE PA-1, COM ENCAIXE PONTA E BOLSA, DIAMETRO NOMINAL DE 300 MM                                                                                                                                                                                                                                                                                                                                                                                           </t>
  </si>
  <si>
    <t xml:space="preserve">TUBO DE CONCRETO ARMADO PARA AGUAS PLUVIAIS, CLASSE PA-1, COM ENCAIXE PONTA E BOLSA, DIAMETRO NOMINAL DE 400 MM                                                                                                                                                                                                                                                                                                                                                                                           </t>
  </si>
  <si>
    <t>97,15</t>
  </si>
  <si>
    <t xml:space="preserve">TUBO DE CONCRETO ARMADO PARA AGUAS PLUVIAIS, CLASSE PA-1, COM ENCAIXE PONTA E BOLSA, DIAMETRO NOMINAL DE 500 MM                                                                                                                                                                                                                                                                                                                                                                                           </t>
  </si>
  <si>
    <t xml:space="preserve">TUBO DE CONCRETO ARMADO PARA AGUAS PLUVIAIS, CLASSE PA-1, COM ENCAIXE PONTA E BOLSA, DIAMETRO NOMINAL DE 700 MM                                                                                                                                                                                                                                                                                                                                                                                           </t>
  </si>
  <si>
    <t>256,24</t>
  </si>
  <si>
    <t xml:space="preserve">TUBO DE CONCRETO ARMADO PARA AGUAS PLUVIAIS, CLASSE PA-1, COM ENCAIXE PONTA E BOLSA, DIAMETRO NOMINAL DE 800 MM                                                                                                                                                                                                                                                                                                                                                                                           </t>
  </si>
  <si>
    <t>312,80</t>
  </si>
  <si>
    <t xml:space="preserve">TUBO DE CONCRETO ARMADO PARA AGUAS PLUVIAIS, CLASSE PA-1, COM ENCAIXE PONTA E BOLSA, DIAMETRO NOMINAL DE 900 MM                                                                                                                                                                                                                                                                                                                                                                                           </t>
  </si>
  <si>
    <t>359,41</t>
  </si>
  <si>
    <t xml:space="preserve">TUBO DE CONCRETO ARMADO PARA AGUAS PLUVIAIS, CLASSE PA-2, COM ENCAIXE PONTA E BOLSA, DIAMETRO NOMINAL DE 1000 MM                                                                                                                                                                                                                                                                                                                                                                                          </t>
  </si>
  <si>
    <t>402,85</t>
  </si>
  <si>
    <t xml:space="preserve">TUBO DE CONCRETO ARMADO PARA AGUAS PLUVIAIS, CLASSE PA-2, COM ENCAIXE PONTA E BOLSA, DIAMETRO NOMINAL DE 1100 MM                                                                                                                                                                                                                                                                                                                                                                                          </t>
  </si>
  <si>
    <t>556,10</t>
  </si>
  <si>
    <t xml:space="preserve">TUBO DE CONCRETO ARMADO PARA AGUAS PLUVIAIS, CLASSE PA-2, COM ENCAIXE PONTA E BOLSA, DIAMETRO NOMINAL DE 1200 MM                                                                                                                                                                                                                                                                                                                                                                                          </t>
  </si>
  <si>
    <t>590,85</t>
  </si>
  <si>
    <t xml:space="preserve">TUBO DE CONCRETO ARMADO PARA AGUAS PLUVIAIS, CLASSE PA-2, COM ENCAIXE PONTA E BOLSA, DIAMETRO NOMINAL DE 1500 MM                                                                                                                                                                                                                                                                                                                                                                                          </t>
  </si>
  <si>
    <t>848,36</t>
  </si>
  <si>
    <t xml:space="preserve">TUBO DE CONCRETO ARMADO PARA AGUAS PLUVIAIS, CLASSE PA-2, COM ENCAIXE PONTA E BOLSA, DIAMETRO NOMINAL DE 2000 MM                                                                                                                                                                                                                                                                                                                                                                                          </t>
  </si>
  <si>
    <t>2.464,53</t>
  </si>
  <si>
    <t xml:space="preserve">TUBO DE CONCRETO ARMADO PARA AGUAS PLUVIAIS, CLASSE PA-2, COM ENCAIXE PONTA E BOLSA, DIAMETRO NOMINAL DE 300 MM                                                                                                                                                                                                                                                                                                                                                                                           </t>
  </si>
  <si>
    <t xml:space="preserve">TUBO DE CONCRETO ARMADO PARA AGUAS PLUVIAIS, CLASSE PA-2, COM ENCAIXE PONTA E BOLSA, DIAMETRO NOMINAL DE 400 MM                                                                                                                                                                                                                                                                                                                                                                                           </t>
  </si>
  <si>
    <t>102,68</t>
  </si>
  <si>
    <t xml:space="preserve">TUBO DE CONCRETO ARMADO PARA AGUAS PLUVIAIS, CLASSE PA-2, COM ENCAIXE PONTA E BOLSA, DIAMETRO NOMINAL DE 500 MM                                                                                                                                                                                                                                                                                                                                                                                           </t>
  </si>
  <si>
    <t xml:space="preserve">TUBO DE CONCRETO ARMADO PARA AGUAS PLUVIAIS, CLASSE PA-2, COM ENCAIXE PONTA E BOLSA, DIAMETRO NOMINAL DE 600 MM                                                                                                                                                                                                                                                                                                                                                                                           </t>
  </si>
  <si>
    <t>163,11</t>
  </si>
  <si>
    <t xml:space="preserve">TUBO DE CONCRETO ARMADO PARA AGUAS PLUVIAIS, CLASSE PA-2, COM ENCAIXE PONTA E BOLSA, DIAMETRO NOMINAL DE 700 MM                                                                                                                                                                                                                                                                                                                                                                                           </t>
  </si>
  <si>
    <t>249,61</t>
  </si>
  <si>
    <t xml:space="preserve">TUBO DE CONCRETO ARMADO PARA AGUAS PLUVIAIS, CLASSE PA-2, COM ENCAIXE PONTA E BOLSA, DIAMETRO NOMINAL DE 800 MM                                                                                                                                                                                                                                                                                                                                                                                           </t>
  </si>
  <si>
    <t xml:space="preserve">TUBO DE CONCRETO ARMADO PARA AGUAS PLUVIAIS, CLASSE PA-2, COM ENCAIXE PONTA E BOLSA, DIAMETRO NOMINAL DE 900 MM                                                                                                                                                                                                                                                                                                                                                                                           </t>
  </si>
  <si>
    <t>363,36</t>
  </si>
  <si>
    <t xml:space="preserve">TUBO DE CONCRETO ARMADO PARA AGUAS PLUVIAIS, CLASSE PA-3, COM ENCAIXE PONTA E BOLSA, DIAMETRO NOMINAL DE 1000 MM                                                                                                                                                                                                                                                                                                                                                                                          </t>
  </si>
  <si>
    <t xml:space="preserve">TUBO DE CONCRETO ARMADO PARA AGUAS PLUVIAIS, CLASSE PA-3, COM ENCAIXE PONTA E BOLSA, DIAMETRO NOMINAL DE 1100 MM                                                                                                                                                                                                                                                                                                                                                                                          </t>
  </si>
  <si>
    <t>675,37</t>
  </si>
  <si>
    <t xml:space="preserve">TUBO DE CONCRETO ARMADO PARA AGUAS PLUVIAIS, CLASSE PA-3, COM ENCAIXE PONTA E BOLSA, DIAMETRO NOMINAL DE 1200 MM                                                                                                                                                                                                                                                                                                                                                                                          </t>
  </si>
  <si>
    <t>816,61</t>
  </si>
  <si>
    <t xml:space="preserve">TUBO DE CONCRETO ARMADO PARA AGUAS PLUVIAIS, CLASSE PA-3, COM ENCAIXE PONTA E BOLSA, DIAMETRO NOMINAL DE 1500 MM                                                                                                                                                                                                                                                                                                                                                                                          </t>
  </si>
  <si>
    <t>1.240,16</t>
  </si>
  <si>
    <t xml:space="preserve">TUBO DE CONCRETO ARMADO PARA AGUAS PLUVIAIS, CLASSE PA-3, COM ENCAIXE PONTA E BOLSA, DIAMETRO NOMINAL DE 400 MM                                                                                                                                                                                                                                                                                                                                                                                           </t>
  </si>
  <si>
    <t>150,08</t>
  </si>
  <si>
    <t xml:space="preserve">TUBO DE CONCRETO ARMADO PARA AGUAS PLUVIAIS, CLASSE PA-3, COM ENCAIXE PONTA E BOLSA, DIAMETRO NOMINAL DE 500 MM                                                                                                                                                                                                                                                                                                                                                                                           </t>
  </si>
  <si>
    <t>202,21</t>
  </si>
  <si>
    <t xml:space="preserve">TUBO DE CONCRETO ARMADO PARA AGUAS PLUVIAIS, CLASSE PA-3, COM ENCAIXE PONTA E BOLSA, DIAMETRO NOMINAL DE 600 MM                                                                                                                                                                                                                                                                                                                                                                                           </t>
  </si>
  <si>
    <t>244,87</t>
  </si>
  <si>
    <t xml:space="preserve">TUBO DE CONCRETO ARMADO PARA AGUAS PLUVIAIS, CLASSE PA-3, COM ENCAIXE PONTA E BOLSA, DIAMETRO NOMINAL DE 700 MM                                                                                                                                                                                                                                                                                                                                                                                           </t>
  </si>
  <si>
    <t>421,81</t>
  </si>
  <si>
    <t xml:space="preserve">TUBO DE CONCRETO ARMADO PARA AGUAS PLUVIAIS, CLASSE PA-3, COM ENCAIXE PONTA E BOLSA, DIAMETRO NOMINAL DE 800 MM                                                                                                                                                                                                                                                                                                                                                                                           </t>
  </si>
  <si>
    <t>439,50</t>
  </si>
  <si>
    <t xml:space="preserve">TUBO DE CONCRETO ARMADO PARA AGUAS PLUVIAIS, CLASSE PA-3, COM ENCAIXE PONTA E BOLSA, DIAMETRO NOMINAL DE 900 MM                                                                                                                                                                                                                                                                                                                                                                                           </t>
  </si>
  <si>
    <t>470,78</t>
  </si>
  <si>
    <t xml:space="preserve">TUBO DE CONCRETO ARMADO PARA ESGOTO SANITARIO, CLASSE EA-2, COM ENCAIXE PONTA E BOLSA, COM JUNTA ELASTICA, DIAMETRO NOMINAL DE 1000 MM                                                                                                                                                                                                                                                                                                                                                                    </t>
  </si>
  <si>
    <t>736,20</t>
  </si>
  <si>
    <t xml:space="preserve">TUBO DE CONCRETO ARMADO PARA ESGOTO SANITARIO, CLASSE EA-2, COM ENCAIXE PONTA E BOLSA, COM JUNTA ELASTICA, DIAMETRO NOMINAL DE 300 MM                                                                                                                                                                                                                                                                                                                                                                     </t>
  </si>
  <si>
    <t>154,03</t>
  </si>
  <si>
    <t xml:space="preserve">TUBO DE CONCRETO ARMADO PARA ESGOTO SANITARIO, CLASSE EA-2, COM ENCAIXE PONTA E BOLSA, COM JUNTA ELASTICA, DIAMETRO NOMINAL DE 400 MM                                                                                                                                                                                                                                                                                                                                                                     </t>
  </si>
  <si>
    <t>157,98</t>
  </si>
  <si>
    <t xml:space="preserve">TUBO DE CONCRETO ARMADO PARA ESGOTO SANITARIO, CLASSE EA-2, COM ENCAIXE PONTA E BOLSA, COM JUNTA ELASTICA, DIAMETRO NOMINAL DE 500 MM                                                                                                                                                                                                                                                                                                                                                                     </t>
  </si>
  <si>
    <t>292,26</t>
  </si>
  <si>
    <t xml:space="preserve">TUBO DE CONCRETO ARMADO PARA ESGOTO SANITARIO, CLASSE EA-2, COM ENCAIXE PONTA E BOLSA, COM JUNTA ELASTICA, DIAMETRO NOMINAL DE 600 MM                                                                                                                                                                                                                                                                                                                                                                     </t>
  </si>
  <si>
    <t>358,62</t>
  </si>
  <si>
    <t xml:space="preserve">TUBO DE CONCRETO ARMADO PARA ESGOTO SANITARIO, CLASSE EA-2, COM ENCAIXE PONTA E BOLSA, COM JUNTA ELASTICA, DIAMETRO NOMINAL DE 700 MM                                                                                                                                                                                                                                                                                                                                                                     </t>
  </si>
  <si>
    <t>468,42</t>
  </si>
  <si>
    <t xml:space="preserve">TUBO DE CONCRETO ARMADO PARA ESGOTO SANITARIO, CLASSE EA-2, COM ENCAIXE PONTA E BOLSA, COM JUNTA ELASTICA, DIAMETRO NOMINAL DE 800 MM                                                                                                                                                                                                                                                                                                                                                                     </t>
  </si>
  <si>
    <t>478,76</t>
  </si>
  <si>
    <t xml:space="preserve">TUBO DE CONCRETO ARMADO PARA ESGOTO SANITARIO, CLASSE EA-2, COM ENCAIXE PONTA E BOLSA, COM JUNTA ELASTICA, DIAMETRO NOMINAL DE 900 MM                                                                                                                                                                                                                                                                                                                                                                     </t>
  </si>
  <si>
    <t>725,93</t>
  </si>
  <si>
    <t xml:space="preserve">TUBO DE CONCRETO ARMADO PARA ESGOTO SANITARIO, CLASSE EA-3, COM ENCAIXE PONTA E BOLSA, COM JUNTA ELASTICA, DIAMETRO NOMINAL DE 1000 MM                                                                                                                                                                                                                                                                                                                                                                    </t>
  </si>
  <si>
    <t>940,00</t>
  </si>
  <si>
    <t xml:space="preserve">TUBO DE CONCRETO ARMADO PARA ESGOTO SANITARIO, CLASSE EA-3, COM ENCAIXE PONTA E BOLSA, COM JUNTA ELASTICA, DIAMETRO NOMINAL DE 400 MM                                                                                                                                                                                                                                                                                                                                                                     </t>
  </si>
  <si>
    <t>186,42</t>
  </si>
  <si>
    <t xml:space="preserve">TUBO DE CONCRETO ARMADO PARA ESGOTO SANITARIO, CLASSE EA-3, COM ENCAIXE PONTA E BOLSA, COM JUNTA ELASTICA, DIAMETRO NOMINAL DE 500 MM                                                                                                                                                                                                                                                                                                                                                                     </t>
  </si>
  <si>
    <t>388,63</t>
  </si>
  <si>
    <t xml:space="preserve">TUBO DE CONCRETO ARMADO PARA ESGOTO SANITARIO, CLASSE EA-3, COM ENCAIXE PONTA E BOLSA, COM JUNTA ELASTICA, DIAMETRO NOMINAL DE 600 MM                                                                                                                                                                                                                                                                                                                                                                     </t>
  </si>
  <si>
    <t>411,54</t>
  </si>
  <si>
    <t xml:space="preserve">TUBO DE CONCRETO ARMADO PARA ESGOTO SANITARIO, CLASSE EA-3, COM ENCAIXE PONTA E BOLSA, COM JUNTA ELASTICA, DIAMETRO NOMINAL DE 700 MM                                                                                                                                                                                                                                                                                                                                                                     </t>
  </si>
  <si>
    <t>537,14</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</si>
  <si>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</si>
  <si>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</si>
  <si>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833,36</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</si>
  <si>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</si>
  <si>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</si>
  <si>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</si>
  <si>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</si>
  <si>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</si>
  <si>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73,92</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</si>
  <si>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</si>
  <si>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</si>
  <si>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</si>
  <si>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</si>
  <si>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</si>
  <si>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</si>
  <si>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28,35</t>
  </si>
  <si>
    <t xml:space="preserve">TUBO DE CONCRETO SIMPLES PARA AGUAS PLUVIAIS, CLASSE PS2, COM ENCAIXE PONTA E BOLSA, DIAMETRO NOMINAL DE 300 MM                                                                                                                                                                                                                                                                                                                                                                                           </t>
  </si>
  <si>
    <t xml:space="preserve">TUBO DE CONCRETO SIMPLES PARA AGUAS PLUVIAIS, CLASSE PS2, COM ENCAIXE PONTA E BOLSA, DIAMETRO NOMINAL DE 400 MM                                                                                                                                                                                                                                                                                                                                                                                           </t>
  </si>
  <si>
    <t>49,29</t>
  </si>
  <si>
    <t xml:space="preserve">TUBO DE CONCRETO SIMPLES PARA AGUAS PLUVIAIS, CLASSE PS2, COM ENCAIXE PONTA E BOLSA, DIAMETRO NOMINAL DE 500 MM                                                                                                                                                                                                                                                                                                                                                                                           </t>
  </si>
  <si>
    <t>69,91</t>
  </si>
  <si>
    <t xml:space="preserve">TUBO DE CONCRETO SIMPLES PARA AGUAS PLUVIAIS, CLASSE PS2, COM ENCAIXE PONTA E BOLSA, DIAMETRO NOMINAL DE 600 MM                                                                                                                                                                                                                                                                                                                                                                                           </t>
  </si>
  <si>
    <t>82,57</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</si>
  <si>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</si>
  <si>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</si>
  <si>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87,29</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</si>
  <si>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</si>
  <si>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</si>
  <si>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</si>
  <si>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</si>
  <si>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</si>
  <si>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</si>
  <si>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</si>
  <si>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</si>
  <si>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</si>
  <si>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</si>
  <si>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</si>
  <si>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</si>
  <si>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</si>
  <si>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</si>
  <si>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</si>
  <si>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</si>
  <si>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</si>
  <si>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</si>
  <si>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</si>
  <si>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6.092,53</t>
  </si>
  <si>
    <t xml:space="preserve">TUBO DE POLIETILENO DE ALTA DENSIDADE, PEAD, PE-80, DE = 110 MM X 10,0 MM PAREDE, ( SDR 11 - PN 12,5 ) PARA REDE DE AGUA OU ESGOTO (NBR 15561)                                                                                                                                                                                                                                                                                                                                                            </t>
  </si>
  <si>
    <t>149,32</t>
  </si>
  <si>
    <t xml:space="preserve">TUBO DE POLIETILENO DE ALTA DENSIDADE, PEAD, PE-80, DE = 1200 MM X 37,2 MM PAREDE ( SDR 32,25 - PN 04 ) PARA REDE DE AGUA OU ESGOTO (NBR 15561)                                                                                                                                                                                                                                                                                                                                                           </t>
  </si>
  <si>
    <t>10.685,38</t>
  </si>
  <si>
    <t xml:space="preserve">TUBO DE POLIETILENO DE ALTA DENSIDADE, PEAD, PE-80, DE = 1400 MM X 42,9 MM PAREDE, (SDR 32,25 - PN 04 ) PARA REDE DE AGUA OU ESGOTO (NBR 15561)                                                                                                                                                                                                                                                                                                                                                           </t>
  </si>
  <si>
    <t>14.580,61</t>
  </si>
  <si>
    <t xml:space="preserve">TUBO DE POLIETILENO DE ALTA DENSIDADE, PEAD, PE-80, DE = 160 MM X 14,6 MM PAREDE, (SDR 11 - PN 12,5 ) PARA REDE DE AGUA OU ESGOTO (NBR 15561)                                                                                                                                                                                                                                                                                                                                                             </t>
  </si>
  <si>
    <t>320,52</t>
  </si>
  <si>
    <t xml:space="preserve">TUBO DE POLIETILENO DE ALTA DENSIDADE, PEAD, PE-80, DE = 1600 MM X 49,0 MM PAREDE, ( SDR 32,25 - PN 04 ) PARA REDE DE AGUA OU ESGOTO (NBR 15561)                                                                                                                                                                                                                                                                                                                                                          </t>
  </si>
  <si>
    <t>13.831,44</t>
  </si>
  <si>
    <t xml:space="preserve">TUBO DE POLIETILENO DE ALTA DENSIDADE, PEAD, PE-80, DE = 900 MM X 34,7 MM PAREDE, ( SDR 26 - PN 05 ) PARA REDE DE AGUA OU ESGOTO (NBR 15561)                                                                                                                                                                                                                                                                                                                                                              </t>
  </si>
  <si>
    <t>5.525,89</t>
  </si>
  <si>
    <t xml:space="preserve">TUBO DE POLIETILENO DE ALTA DENSIDADE, PEAD, PE-80, DE= 200 MM X 18,2 MM PAREDE, ( SDR 11 - PN 12,5 ) PARA REDE DE AGUA OU ESGOTO (NBR 15561)                                                                                                                                                                                                                                                                                                                                                             </t>
  </si>
  <si>
    <t>499,64</t>
  </si>
  <si>
    <t xml:space="preserve">TUBO DE POLIETILENO DE ALTA DENSIDADE, PEAD, PE-80, DE= 315 MM X 28,7 MM PAREDE, ( SDR 11 - PN 12,5 ) PARA REDE DE AGUA OU ESGOTO (NBR 15561)                                                                                                                                                                                                                                                                                                                                                             </t>
  </si>
  <si>
    <t>1.224,26</t>
  </si>
  <si>
    <t xml:space="preserve">TUBO DE POLIETILENO DE ALTA DENSIDADE, PEAD, PE-80, DE= 400 MM X 36,4 MM PAREDE, ( SDR 11 - PN 12,5 ) PARA REDE DE AGUA OU ESGOTO (NBR 15561)                                                                                                                                                                                                                                                                                                                                                             </t>
  </si>
  <si>
    <t>1.971,84</t>
  </si>
  <si>
    <t xml:space="preserve">TUBO DE POLIETILENO DE ALTA DENSIDADE, PEAD, PE-80, DE= 50 MM X 4,6 MM PAREDE, (SDR 11 - PN 12,5) PARA REDE DE AGUA OU ESGOTO (NBR 15561)                                                                                                                                                                                                                                                                                                                                                                 </t>
  </si>
  <si>
    <t xml:space="preserve">TUBO DE POLIETILENO DE ALTA DENSIDADE, PEAD, PE-80, DE= 500 MM X 45,5 MM PAREDE, ( SDR 11 - PN 12,5 ) PARA REDE DE AGUA OU ESGOTO (NBR 15561)                                                                                                                                                                                                                                                                                                                                                             </t>
  </si>
  <si>
    <t>3.461,82</t>
  </si>
  <si>
    <t xml:space="preserve">TUBO DE POLIETILENO DE ALTA DENSIDADE, PEAD, PE-80, DE= 630 MM X 57,3 MM PAREDE (SDR 11 - PN 12,5 ) PARA REDE DE AGUA OU ESGOTO (NBR 15561)                                                                                                                                                                                                                                                                                                                                                               </t>
  </si>
  <si>
    <t>5.148,70</t>
  </si>
  <si>
    <t xml:space="preserve">TUBO DE POLIETILENO DE ALTA DENSIDADE, PEAD, PE-80, DE= 730 MM X 34,1 MM PAREDE, ( SDR 21 - PN 06 ) PARA REDE DE AGUA OU ESGOTO (NBR 15561)                                                                                                                                                                                                                                                                                                                                                               </t>
  </si>
  <si>
    <t>2.581,94</t>
  </si>
  <si>
    <t xml:space="preserve">TUBO DE POLIETILENO DE ALTA DENSIDADE, PEAD, PE-80, DE= 75 MM X 6,9 MM PAREDE, ( SRD 11 - PN 12,5 ) PARA REDE DE AGUA OU ESGOTO (NBR 15561)                                                                                                                                                                                                                                                                                                                                                               </t>
  </si>
  <si>
    <t>71,14</t>
  </si>
  <si>
    <t xml:space="preserve">TUBO DE POLIETILENO DE ALTA DENSIDADE, PEAD, PE-80, DE= 800 MM X 30,8 MM PAREDE, ( SDR 26 - PN 05 ) PARA REDE DE AGUA OU ESGOTO (NBR 15561)                                                                                                                                                                                                                                                                                                                                                               </t>
  </si>
  <si>
    <t>3.368,57</t>
  </si>
  <si>
    <t xml:space="preserve">TUBO DE PVC, PBL, TIPO LEVE, DN = 125 MM,  PARA VENTILACAO                                                                                                                                                                                                                                                                                                                                                                                                                                                </t>
  </si>
  <si>
    <t xml:space="preserve">TUBO DE PVC, PBL, TIPO LEVE, DN = 250 MM,  PARA VENTILACAO                                                                                                                                                                                                                                                                                                                                                                                                                                                </t>
  </si>
  <si>
    <t xml:space="preserve">TUBO DE PVC, PBL, TIPO LEVE, DN = 300 MM,  PARA VENTILACAO                                                                                                                                                                                                                                                                                                                                                                                                                                                </t>
  </si>
  <si>
    <t xml:space="preserve">TUBO DE PVC, PBL, TIPO LEVE, DN = 400 MM,  PARA VENTILACAO                                                                                                                                                                                                                                                                                                                                                                                                                                                </t>
  </si>
  <si>
    <t>345,20</t>
  </si>
  <si>
    <t xml:space="preserve">TUBO DE REVESTIMENTO, EM ACO, CORPO SCHEDULE 40, PONTEIRA SCHEDULE 80, ROSQUEAVEL E SEGMENTADO PARA PERFURACAO, DIAMETRO 10'' (310 MM)                                                                                                                                                                                                                                                                                                                                                                    </t>
  </si>
  <si>
    <t>3.236,93</t>
  </si>
  <si>
    <t xml:space="preserve">TUBO DE REVESTIMENTO, EM ACO, CORPO SCHEDULE 40, PONTEIRA SCHEDULE 80, ROSQUEAVEL E SEGMENTADO PARA PERFURACAO, DIAMETRO 12" (320 MM)                                                                                                                                                                                                                                                                                                                                                                     </t>
  </si>
  <si>
    <t>3.969,78</t>
  </si>
  <si>
    <t xml:space="preserve">TUBO DE REVESTIMENTO, EM ACO, CORPO SCHEDULE 40, PONTEIRA SCHEDULE 80, ROSQUEAVEL E SEGMENTADO PARA PERFURACAO, DIAMETRO 14'' (400 MM)                                                                                                                                                                                                                                                                                                                                                                    </t>
  </si>
  <si>
    <t>4.601,30</t>
  </si>
  <si>
    <t xml:space="preserve">TUBO DE REVESTIMENTO, EM ACO, CORPO SCHEDULE 40, PONTEIRA SCHEDULE 80, ROSQUEAVEL E SEGMENTADO PARA PERFURACAO, DIAMETRO 16'' (450 MM)                                                                                                                                                                                                                                                                                                                                                                    </t>
  </si>
  <si>
    <t>6.077,67</t>
  </si>
  <si>
    <t xml:space="preserve">TUBO DE REVESTIMENTO, EM ACO, CORPO SCHEDULE 40, PONTEIRA SCHEDULE 80, ROSQUEAVEL E SEGMENTADO PARA PERFURACAO, DIAMETRO 4'' (450 MM)                                                                                                                                                                                                                                                                                                                                                                     </t>
  </si>
  <si>
    <t>1.077,25</t>
  </si>
  <si>
    <t xml:space="preserve">TUBO DE REVESTIMENTO, EM ACO, CORPO SCHEDULE 40, PONTEIRA SCHEDULE 80, ROSQUEAVEL E SEGMENTADO PARA PERFURACAO, DIAMETRO 6'' (200 MM)                                                                                                                                                                                                                                                                                                                                                                     </t>
  </si>
  <si>
    <t>1.500,32</t>
  </si>
  <si>
    <t xml:space="preserve">TUBO DE REVESTIMENTO, EM ACO, CORPO SCHEDULE 40, PONTEIRA SCHEDULE 80, ROSQUEAVEL E SEGMENTADO PARA PERFURACAO, DIAMETRO 8'' (450 MM)                                                                                                                                                                                                                                                                                                                                                                     </t>
  </si>
  <si>
    <t>2.136,38</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</si>
  <si>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</si>
  <si>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</si>
  <si>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</si>
  <si>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</si>
  <si>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</si>
  <si>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</si>
  <si>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</si>
  <si>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12,27</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</si>
  <si>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</si>
  <si>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</si>
  <si>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</si>
  <si>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</si>
  <si>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</si>
  <si>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38,50</t>
  </si>
  <si>
    <t xml:space="preserve">TUBO PPR PN 20, DN 20 MM, PARA AGUA QUENTE PREDIAL                                                                                                                                                                                                                                                                                                                                                                                                                                                        </t>
  </si>
  <si>
    <t xml:space="preserve">TUBO PPR PN 20, DN 25 MM, PARA AGUA QUENTE PREDIAL                                                                                                                                                                                                                                                                                                                                                                                                                                                        </t>
  </si>
  <si>
    <t xml:space="preserve">TUBO PPR, CLASSE PN 12, DN 110 MM                                                                                                                                                                                                                                                                                                                                                                                                                                                                         </t>
  </si>
  <si>
    <t>190,74</t>
  </si>
  <si>
    <t xml:space="preserve">TUBO PPR, CLASSE PN 12, DN 32 MM                                                                                                                                                                                                                                                                                                                                                                                                                                                                          </t>
  </si>
  <si>
    <t xml:space="preserve">TUBO PPR, CLASSE PN 12, DN 40 MM                                                                                                                                                                                                                                                                                                                                                                                                                                                                          </t>
  </si>
  <si>
    <t>23,93</t>
  </si>
  <si>
    <t xml:space="preserve">TUBO PPR, CLASSE PN 12, DN 50 MM                                                                                                                                                                                                                                                                                                                                                                                                                                                                          </t>
  </si>
  <si>
    <t>31,66</t>
  </si>
  <si>
    <t xml:space="preserve">TUBO PPR, CLASSE PN 12, DN 63 MM                                                                                                                                                                                                                                                                                                                                                                                                                                                                          </t>
  </si>
  <si>
    <t xml:space="preserve">TUBO PPR, CLASSE PN 12, DN 75 MM                                                                                                                                                                                                                                                                                                                                                                                                                                                                          </t>
  </si>
  <si>
    <t>76,94</t>
  </si>
  <si>
    <t xml:space="preserve">TUBO PPR, CLASSE PN 12, DN 90 MM                                                                                                                                                                                                                                                                                                                                                                                                                                                                          </t>
  </si>
  <si>
    <t xml:space="preserve">TUBO PPR, CLASSE PN 25, DN 110 MM, PARA AGUA QUENTE E FRIA PREDIAL                                                                                                                                                                                                                                                                                                                                                                                                                                        </t>
  </si>
  <si>
    <t>217,15</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</si>
  <si>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</si>
  <si>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</si>
  <si>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</si>
  <si>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</si>
  <si>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</si>
  <si>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</si>
  <si>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</si>
  <si>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107,97</t>
  </si>
  <si>
    <t xml:space="preserve">TUBO PPR, CLASSE PN 25, DN 90 MM, PARA AGUA QUENTE E FRIA PREDIAL                                                                                                                                                                                                                                                                                                                                                                                                                                         </t>
  </si>
  <si>
    <t>159,84</t>
  </si>
  <si>
    <t xml:space="preserve">TUBO PVC  SERIE NORMAL, DN 100 MM, PARA ESGOTO  PREDIAL (NBR 5688)                                                                                                                                                                                                                                                                                                                                                                                                                                        </t>
  </si>
  <si>
    <t xml:space="preserve">TUBO PVC  SERIE NORMAL, DN 150 MM, PARA ESGOTO  PREDIAL (NBR 5688)                                                                                                                                                                                                                                                                                                                                                                                                                                        </t>
  </si>
  <si>
    <t>52,88</t>
  </si>
  <si>
    <t xml:space="preserve">TUBO PVC  SERIE NORMAL, DN 40 MM, PARA ESGOTO  PREDIAL (NBR 5688)                                                                                                                                                                                                                                                                                                                                                                                                                                         </t>
  </si>
  <si>
    <t xml:space="preserve">TUBO PVC CORRUGADO, PAREDE DUPLA, JE, DN 150 MM, REDE COLETORA ESGOTO                                                                                                                                                                                                                                                                                                                                                                                                                                     </t>
  </si>
  <si>
    <t xml:space="preserve">TUBO PVC CORRUGADO, PAREDE DUPLA, JE, DN 200 MM, REDE COLETORA ESGOTO                                                                                                                                                                                                                                                                                                                                                                                                                                     </t>
  </si>
  <si>
    <t>107,01</t>
  </si>
  <si>
    <t xml:space="preserve">TUBO PVC CORRUGADO, PAREDE DUPLA, JE, DN 250 MM, REDE COLETORA ESGOTO                                                                                                                                                                                                                                                                                                                                                                                                                                     </t>
  </si>
  <si>
    <t>177,01</t>
  </si>
  <si>
    <t xml:space="preserve">TUBO PVC CORRUGADO, PAREDE DUPLA, JE, DN 300 MM, REDE COLETORA ESGOTO                                                                                                                                                                                                                                                                                                                                                                                                                                     </t>
  </si>
  <si>
    <t>246,67</t>
  </si>
  <si>
    <t xml:space="preserve">TUBO PVC CORRUGADO, PAREDE DUPLA, JE, DN 350 MM, REDE COLETORA ESGOTO                                                                                                                                                                                                                                                                                                                                                                                                                                     </t>
  </si>
  <si>
    <t>348,06</t>
  </si>
  <si>
    <t xml:space="preserve">TUBO PVC CORRUGADO, PAREDE DUPLA, JE, DN 400 MM, REDE COLETORA ESGOTO                                                                                                                                                                                                                                                                                                                                                                                                                                     </t>
  </si>
  <si>
    <t xml:space="preserve">TUBO PVC DE REVESTIMENTO GEOMECANICO NERVURADO REFORCADO, DN = 150 MM, COMPRIMENTO = 2 M                                                                                                                                                                                                                                                                                                                                                                                                                  </t>
  </si>
  <si>
    <t>142,50</t>
  </si>
  <si>
    <t xml:space="preserve">TUBO PVC DE REVESTIMENTO GEOMECANICO NERVURADO REFORCADO, DN = 200 MM, COMPRIMENTO = 2 M                                                                                                                                                                                                                                                                                                                                                                                                                  </t>
  </si>
  <si>
    <t>253,41</t>
  </si>
  <si>
    <t xml:space="preserve">TUBO PVC DE REVESTIMENTO GEOMECANICO NERVURADO STANDARD, DN = 154 MM, COMPRIMENTO = 2 M                                                                                                                                                                                                                                                                                                                                                                                                                   </t>
  </si>
  <si>
    <t xml:space="preserve">TUBO PVC DE REVESTIMENTO GEOMECANICO NERVURADO STANDARD, DN = 206 MM, COMPRIMENTO = 2 M                                                                                                                                                                                                                                                                                                                                                                                                                   </t>
  </si>
  <si>
    <t>192,53</t>
  </si>
  <si>
    <t xml:space="preserve">TUBO PVC DE REVESTIMENTO GEOMECANICO NERVURADO STANDARD, DN = 250 MM, COMPRIMENTO = 2 M                                                                                                                                                                                                                                                                                                                                                                                                                   </t>
  </si>
  <si>
    <t>322,02</t>
  </si>
  <si>
    <t xml:space="preserve">TUBO PVC DEFOFO, JEI, 1 MPA, DN 100 MM, PARA REDE DE AGUA (NBR 7665)                                                                                                                                                                                                                                                                                                                                                                                                                                      </t>
  </si>
  <si>
    <t>52,72</t>
  </si>
  <si>
    <t xml:space="preserve">TUBO PVC DEFOFO, JEI, 1 MPA, DN 150 MM, PARA REDE DE  AGUA (NBR 7665)                                                                                                                                                                                                                                                                                                                                                                                                                                     </t>
  </si>
  <si>
    <t xml:space="preserve">TUBO PVC DEFOFO, JEI, 1 MPA, DN 200 MM, PARA REDE DE AGUA (NBR 7665)                                                                                                                                                                                                                                                                                                                                                                                                                                      </t>
  </si>
  <si>
    <t>240,46</t>
  </si>
  <si>
    <t xml:space="preserve">TUBO PVC DEFOFO, JEI, 1 MPA, DN 250 MM, PARA REDE DE AGUA (NBR 7665)                                                                                                                                                                                                                                                                                                                                                                                                                                      </t>
  </si>
  <si>
    <t>366,06</t>
  </si>
  <si>
    <t xml:space="preserve">TUBO PVC DEFOFO, JEI, 1 MPA, DN 300 MM, PARA REDE DE AGUA (NBR 7665)                                                                                                                                                                                                                                                                                                                                                                                                                                      </t>
  </si>
  <si>
    <t>519,81</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</si>
  <si>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</si>
  <si>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</si>
  <si>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</si>
  <si>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</si>
  <si>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</si>
  <si>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</si>
  <si>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</si>
  <si>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</si>
  <si>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</si>
  <si>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57,25</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</si>
  <si>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</si>
  <si>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</si>
  <si>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</si>
  <si>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</si>
  <si>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</si>
  <si>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</si>
  <si>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</si>
  <si>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</si>
  <si>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</si>
  <si>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</si>
  <si>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</si>
  <si>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</si>
  <si>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ROSCAVEL, 3", AGUA FRIA PREDIAL                                                                                                                                                                                                                                                                                                                                                                                                                                                                 </t>
  </si>
  <si>
    <t xml:space="preserve">TUBO PVC, ROSCAVEL, 4",  AGUA FRIA PREDIAL                                                                                                                                                                                                                                                                                                                                                                                                                                                                </t>
  </si>
  <si>
    <t>161,91</t>
  </si>
  <si>
    <t xml:space="preserve">TUBO PVC, ROSCAVEL, 5",  AGUA FRIA PREDIAL                                                                                                                                                                                                                                                                                                                                                                                                                                                                </t>
  </si>
  <si>
    <t xml:space="preserve">TUBO PVC, ROSCAVEL, 6",  AGUA FRIA PREDIAL                                                                                                                                                                                                                                                                                                                                                                                                                                                                </t>
  </si>
  <si>
    <t>244,12</t>
  </si>
  <si>
    <t xml:space="preserve">TUBO PVC, SERIE R, DN 100 MM, PARA ESGOTO OU AGUAS PLUVIAIS PREDIAIS (NBR 5688)                                                                                                                                                                                                                                                                                                                                                                                                                           </t>
  </si>
  <si>
    <t>51,01</t>
  </si>
  <si>
    <t xml:space="preserve">TUBO PVC, SERIE R, DN 150 MM, PARA ESGOTO OU AGUAS PLUVIAIS PREDIAIS (NBR 5688)                                                                                                                                                                                                                                                                                                                                                                                                                           </t>
  </si>
  <si>
    <t>103,68</t>
  </si>
  <si>
    <t xml:space="preserve">TUBO PVC, SERIE R, DN 40 MM, PARA ESGOTO OU AGUAS PLUVIAIS PREDIAIS (NBR 5688)                                                                                                                                                                                                                                                                                                                                                                                                                            </t>
  </si>
  <si>
    <t xml:space="preserve">TUBO PVC, SERIE R, DN 50 MM, PARA ESGOTO OU AGUAS PLUVIAIS PREDIAIS (NBR 5688)                                                                                                                                                                                                                                                                                                                                                                                                                            </t>
  </si>
  <si>
    <t xml:space="preserve">TUBO PVC, SERIE R, DN 75 MM, PARA ESGOTO OU AGUAS PLUVIAIS PREDIAIS (NBR 5688)                                                                                                                                                                                                                                                                                                                                                                                                                            </t>
  </si>
  <si>
    <t>29,12</t>
  </si>
  <si>
    <t xml:space="preserve">TUBO PVC, SOLDAVEL, DN 110 MM, AGUA FRIA (NBR-5648)                                                                                                                                                                                                                                                                                                                                                                                                                                                       </t>
  </si>
  <si>
    <t>113,08</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</si>
  <si>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</si>
  <si>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</si>
  <si>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</si>
  <si>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</si>
  <si>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</si>
  <si>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</si>
  <si>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</si>
  <si>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56,41</t>
  </si>
  <si>
    <t xml:space="preserve">TUBO PVC, SOLDAVEL, DN 85 MM, AGUA FRIA (NBR-5648)                                                                                                                                                                                                                                                                                                                                                                                                                                                        </t>
  </si>
  <si>
    <t>70,48</t>
  </si>
  <si>
    <t xml:space="preserve">TUBO 26" EM CHAPA PRETA, E= 3/16", 147 KG/6 M                                                                                                                                                                                                                                                                                                                                                                                                                                                             </t>
  </si>
  <si>
    <t>3.055,05</t>
  </si>
  <si>
    <t xml:space="preserve">TUBO 30" EM CHAPA PRETA, E= 1/4", 175 KG/6 M                                                                                                                                                                                                                                                                                                                                                                                                                                                              </t>
  </si>
  <si>
    <t>3.894,46</t>
  </si>
  <si>
    <t xml:space="preserve">TUBO 30" EM CHAPA PRETA, E= 3/8", 177 KG/6 M                                                                                                                                                                                                                                                                                                                                                                                                                                                              </t>
  </si>
  <si>
    <t>3.938,97</t>
  </si>
  <si>
    <t xml:space="preserve">UNIAO COM ASSENTO CONICO DE BRONZE, DIAMETRO 1/2"                                                                                                                                                                                                                                                                                                                                                                                                                                                         </t>
  </si>
  <si>
    <t>29,18</t>
  </si>
  <si>
    <t xml:space="preserve">UNIAO COM ASSENTO CONICO DE BRONZE, DIAMETRO 1"                                                                                                                                                                                                                                                                                                                                                                                                                                                           </t>
  </si>
  <si>
    <t xml:space="preserve">UNIAO COM ASSENTO CONICO DE BRONZE, DIAMETRO 2 1/2"                                                                                                                                                                                                                                                                                                                                                                                                                                                       </t>
  </si>
  <si>
    <t>166,42</t>
  </si>
  <si>
    <t xml:space="preserve">UNIAO COM ASSENTO CONICO DE BRONZE, DIAMETRO 2'                                                                                                                                                                                                                                                                                                                                                                                                                                                           </t>
  </si>
  <si>
    <t xml:space="preserve">UNIAO COM ASSENTO CONICO DE BRONZE, DIAMETRO 3/4"                                                                                                                                                                                                                                                                                                                                                                                                                                                         </t>
  </si>
  <si>
    <t xml:space="preserve">UNIAO COM ASSENTO CONICO DE BRONZE, DIAMETRO 3"                                                                                                                                                                                                                                                                                                                                                                                                                                                           </t>
  </si>
  <si>
    <t>269,11</t>
  </si>
  <si>
    <t xml:space="preserve">UNIAO COM ASSENTO CONICO DE BRONZE, DIAMETRO 4"                                                                                                                                                                                                                                                                                                                                                                                                                                                           </t>
  </si>
  <si>
    <t>457,99</t>
  </si>
  <si>
    <t xml:space="preserve">UNIAO COM ASSENTO CONICO DE FERRO LONGO (MACHO-FEMEA), DIAMETRO 1 1/2"                                                                                                                                                                                                                                                                                                                                                                                                                                    </t>
  </si>
  <si>
    <t>94,19</t>
  </si>
  <si>
    <t xml:space="preserve">UNIAO COM ASSENTO CONICO DE FERRO LONGO (MACHO-FEMEA), DIAMETRO 1/2"                                                                                                                                                                                                                                                                                                                                                                                                                                      </t>
  </si>
  <si>
    <t xml:space="preserve">UNIAO COM ASSENTO CONICO DE FERRO LONGO (MACHO-FEMEA), DIAMETRO 1"                                                                                                                                                                                                                                                                                                                                                                                                                                        </t>
  </si>
  <si>
    <t>59,96</t>
  </si>
  <si>
    <t xml:space="preserve">UNIAO COM ASSENTO CONICO DE FERRO LONGO (MACHO-FEMEA), DIAMETRO 2 1/2"                                                                                                                                                                                                                                                                                                                                                                                                                                    </t>
  </si>
  <si>
    <t>185,57</t>
  </si>
  <si>
    <t xml:space="preserve">UNIAO COM ASSENTO CONICO DE FERRO LONGO (MACHO-FEMEA), DIAMETRO 2"                                                                                                                                                                                                                                                                                                                                                                                                                                        </t>
  </si>
  <si>
    <t>149,87</t>
  </si>
  <si>
    <t xml:space="preserve">UNIAO COM ASSENTO CONICO DE FERRO LONGO (MACHO-FEMEA), DIAMETRO 3/4"                                                                                                                                                                                                                                                                                                                                                                                                                                      </t>
  </si>
  <si>
    <t xml:space="preserve">UNIAO COM ASSENTO CONICO DE FERRO LONGO (MACHO-FEMEA), DIAMETRO 3'                                                                                                                                                                                                                                                                                                                                                                                                                                        </t>
  </si>
  <si>
    <t>271,23</t>
  </si>
  <si>
    <t xml:space="preserve">UNIAO COM ASSENTO CONICO DE FERRO LONGO (MACHO-FEMEA), DIAMETRO 4"                                                                                                                                                                                                                                                                                                                                                                                                                                        </t>
  </si>
  <si>
    <t>342,62</t>
  </si>
  <si>
    <t xml:space="preserve">UNIAO COM FLANGE PPR,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</si>
  <si>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</si>
  <si>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</si>
  <si>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</si>
  <si>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44,51</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</si>
  <si>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</si>
  <si>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</si>
  <si>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</si>
  <si>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</si>
  <si>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108,29</t>
  </si>
  <si>
    <t xml:space="preserve">UNIAO DE FERRO GALVANIZADO, COM ROSCA BSP, COM ASSENTO PLANO, DE 2"                                                                                                                                                                                                                                                                                                                                                                                                                                       </t>
  </si>
  <si>
    <t>65,45</t>
  </si>
  <si>
    <t xml:space="preserve">UNIAO DE FERRO GALVANIZADO, COM ROSCA BSP, COM ASSENTO PLANO, DE 3/4"                                                                                                                                                                                                                                                                                                                                                                                                                                     </t>
  </si>
  <si>
    <t xml:space="preserve">UNIAO DE FERRO GALVANIZADO, COM ROSCA BSP, COM ASSENTO PLANO, DE 3"                                                                                                                                                                                                                                                                                                                                                                                                                                       </t>
  </si>
  <si>
    <t>167,77</t>
  </si>
  <si>
    <t xml:space="preserve">UNIAO DE FERRO GALVANIZADO, COM ROSCA BSP, COM ASSENTO PLANO, DE 4"                                                                                                                                                                                                                                                                                                                                                                                                                                       </t>
  </si>
  <si>
    <t>235,52</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</si>
  <si>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</si>
  <si>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</si>
  <si>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</si>
  <si>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</si>
  <si>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 xml:space="preserve">UNIAO DUPLA PPR DN 20 MM, PARA AGUA QUENTE PREDIAL                                                                                                                                                                                                                                                                                                                                                                                                                                                        </t>
  </si>
  <si>
    <t>38,97</t>
  </si>
  <si>
    <t xml:space="preserve">UNIAO DUPLA PPR DN 25 MM, PARA AGUA QUENTE PREDIAL                                                                                                                                                                                                                                                                                                                                                                                                                                                        </t>
  </si>
  <si>
    <t>47,26</t>
  </si>
  <si>
    <t xml:space="preserve">UNIAO EM POLIPROPILENO (PP), PARA TUBO EM PEAD, 20 MM - LIGACAO PREDIAL DE AGUA                                                                                                                                                                                                                                                                                                                                                                                                                           </t>
  </si>
  <si>
    <t xml:space="preserve">UNIAO EM POLIPROPILENO (PP), PARA TUBO EM PEAD, 32 MM - LIGACAO PREDIAL DE AGUA                                                                                                                                                                                                                                                                                                                                                                                                                           </t>
  </si>
  <si>
    <t xml:space="preserve">UNIAO METALICA, PARA CONEXAO COM ANEL DESLIZANTE EM TUBO PEX, DN 16 MM                                                                                                                                                                                                                                                                                                                                                                                                                                    </t>
  </si>
  <si>
    <t xml:space="preserve">UNIAO METALICA, PARA CONEXAO COM ANEL DESLIZANTE EM TUBO PEX, DN 20 MM                                                                                                                                                                                                                                                                                                                                                                                                                                    </t>
  </si>
  <si>
    <t xml:space="preserve">UNIAO METALICA, PARA CONEXAO COM ANEL DESLIZANTE EM TUBO PEX, DN 25 MM                                                                                                                                                                                                                                                                                                                                                                                                                                    </t>
  </si>
  <si>
    <t xml:space="preserve">UNIAO METALICA, PARA CONEXAO COM ANEL DESLIZANTE EM TUBO PEX, DN 32 MM                                                                                                                                                                                                                                                                                                                                                                                                                                    </t>
  </si>
  <si>
    <t>41,97</t>
  </si>
  <si>
    <t xml:space="preserve">UNIAO PVC, ROSCAVEL 1/2",  AGUA FRIA PREDIAL                                                                                                                                                                                                                                                                                                                                                                                                                                                              </t>
  </si>
  <si>
    <t xml:space="preserve">UNIAO PVC, ROSCAVEL 2",  AGUA FRIA PREDIAL                                                                                                                                                                                                                                                                                                                                                                                                                                                                </t>
  </si>
  <si>
    <t xml:space="preserve">UNIAO PVC, ROSCAVEL, 1 1/2",  AGUA FRIA PREDIAL                                                                                                                                                                                                                                                                                                                                                                                                                                                           </t>
  </si>
  <si>
    <t xml:space="preserve">UNIAO PVC, ROSCAVEL, 1 1/4",  AGUA FRIA PREDIAL                                                                                                                                                                                                                                                                                                                                                                                                                                                           </t>
  </si>
  <si>
    <t xml:space="preserve">UNIAO PVC, ROSCAVEL, 1",  AGUA FRIA PREDIAL                                                                                                                                                                                                                                                                                                                                                                                                                                                               </t>
  </si>
  <si>
    <t xml:space="preserve">UNIAO PVC, ROSCAVEL, 2 1/2",  AGUA FRIA PREDIAL                                                                                                                                                                                                                                                                                                                                                                                                                                                           </t>
  </si>
  <si>
    <t>252,91</t>
  </si>
  <si>
    <t xml:space="preserve">UNIAO PVC, ROSCAVEL, 3/4",  AGUA FRIA PREDIAL                                                                                                                                                                                                                                                                                                                                                                                                                                                             </t>
  </si>
  <si>
    <t xml:space="preserve">UNIAO PVC, ROSCAVEL, 3",  AGUA FRIA PREDIAL                                                                                                                                                                                                                                                                                                                                                                                                                                                               </t>
  </si>
  <si>
    <t>320,27</t>
  </si>
  <si>
    <t xml:space="preserve">UNIAO PVC, SOLDAVEL, 110 MM,  PARA AGUA FRIA PREDIAL                                                                                                                                                                                                                                                                                                                                                                                                                                                      </t>
  </si>
  <si>
    <t>638,57</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</si>
  <si>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</si>
  <si>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</si>
  <si>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</si>
  <si>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</si>
  <si>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</si>
  <si>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44,24</t>
  </si>
  <si>
    <t xml:space="preserve">UNIAO PVC, SOLDAVEL, 60 MM,  PARA AGUA FRIA PREDIAL                                                                                                                                                                                                                                                                                                                                                                                                                                                       </t>
  </si>
  <si>
    <t>111,36</t>
  </si>
  <si>
    <t xml:space="preserve">UNIAO PVC, SOLDAVEL, 75 MM,  PARA AGUA FRIA PREDIAL                                                                                                                                                                                                                                                                                                                                                                                                                                                       </t>
  </si>
  <si>
    <t>224,72</t>
  </si>
  <si>
    <t xml:space="preserve">UNIAO PVC, SOLDAVEL, 85 MM,  PARA AGUA FRIA PREDIAL                                                                                                                                                                                                                                                                                                                                                                                                                                                       </t>
  </si>
  <si>
    <t>345,53</t>
  </si>
  <si>
    <t xml:space="preserve">UNIAO TIPO STORZ, COM EMPATACAO INTERNA TIPO ANEL DE EXPANSAO, ENGATE RAPIDO 1 1/2", PARA MANGUEIRA DE COMBATE A INCENDIO PREDIAL                                                                                                                                                                                                                                                                                                                                                                         </t>
  </si>
  <si>
    <t>101,05</t>
  </si>
  <si>
    <t xml:space="preserve">UNIAO TIPO STORZ, COM EMPATACAO INTERNA TIPO ANEL DE EXPANSAO, ENGATE RAPIDO 2 1/2", PARA MANGUEIRA DE COMBATE A INCENDIO PREDIAL                                                                                                                                                                                                                                                                                                                                                                         </t>
  </si>
  <si>
    <t>144,57</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</si>
  <si>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</si>
  <si>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</si>
  <si>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</si>
  <si>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</si>
  <si>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38,20</t>
  </si>
  <si>
    <t xml:space="preserve">UNIAO, CPVC, SOLDAVEL, 42 MM, PARA AGUA QUENTE PREDIAL                                                                                                                                                                                                                                                                                                                                                                                                                                                    </t>
  </si>
  <si>
    <t xml:space="preserve">UNIAO, CPVC, SOLDAVEL, 54 MM, PARA AGUA QUENTE PREDIAL                                                                                                                                                                                                                                                                                                                                                                                                                                                    </t>
  </si>
  <si>
    <t>136,26</t>
  </si>
  <si>
    <t xml:space="preserve">UNIAO, CPVC, SOLDAVEL, 73 MM, PARA AGUA QUENTE PREDIAL                                                                                                                                                                                                                                                                                                                                                                                                                                                    </t>
  </si>
  <si>
    <t>197,77</t>
  </si>
  <si>
    <t xml:space="preserve">UNIAO, CPVC, SOLDAVEL, 89 MM, PARA AGUA QUENTE PREDIAL                                                                                                                                                                                                                                                                                                                                                                                                                                                    </t>
  </si>
  <si>
    <t>291,60</t>
  </si>
  <si>
    <t xml:space="preserve">USINA DE ASFALTO A FRIO, CAPACIDADE DE 30 A 40 T/H, ELETRICA, POTENCIA DE 30 CV                                                                                                                                                                                                                                                                                                                                                                                                                           </t>
  </si>
  <si>
    <t>111.541,10</t>
  </si>
  <si>
    <t xml:space="preserve">USINA DE ASFALTO A FRIO, CAPACIDADE DE 40 A 60 T/H, ELETRICA, POTENCIA DE 30 CV                                                                                                                                                                                                                                                                                                                                                                                                                           </t>
  </si>
  <si>
    <t>138.922,96</t>
  </si>
  <si>
    <t xml:space="preserve">USINA DE ASFALTO A QUENTE, FIXA, TIPO CONTRA FLUXO, CAPACIDADE DE 100 A 140 T/H, POTENCIA DE 280 KW, COM MISTURADOR EXTERNO ROTATIVO                                                                                                                                                                                                                                                                                                                                                                      </t>
  </si>
  <si>
    <t>2.702.328,64</t>
  </si>
  <si>
    <t xml:space="preserve">USINA DE ASFALTO, GRAVIMETRICA, CAPACIDADE DE 150 T/H, POTENCIA DE 400 KW                                                                                                                                                                                                                                                                                                                                                                                                                                 </t>
  </si>
  <si>
    <t>7.115.135,94</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</si>
  <si>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</si>
  <si>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</si>
  <si>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</si>
  <si>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</si>
  <si>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</si>
  <si>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598.229,42</t>
  </si>
  <si>
    <t xml:space="preserve">USINA DE MISTURAS ASFALTICAS A QUENTE, MOVEL, TIPO CONTRA FLUXO, CAPACIDADE DE 40 A 80 T/H                                                                                                                                                                                                                                                                                                                                                                                                                </t>
  </si>
  <si>
    <t>2.200.000,00</t>
  </si>
  <si>
    <t xml:space="preserve">USINA MISTURADORA DE SOLOS,  DOSADORES TRIPLOS, CALHA VIBRATORIA CAPACIDADE DE 200 A 500 T/H, POTENCIA DE 75 KW                                                                                                                                                                                                                                                                                                                                                                                           </t>
  </si>
  <si>
    <t>1.134.864,06</t>
  </si>
  <si>
    <t xml:space="preserve">VALVULA DE DESCARGA EM METAL CROMADO PARA MICTORIO COM ACIONAMENTO POR PRESSAO E FECHAMENTO AUTOMATICO                                                                                                                                                                                                                                                                                                                                                                                                    </t>
  </si>
  <si>
    <t>129,73</t>
  </si>
  <si>
    <t xml:space="preserve">VALVULA DE DESCARGA METALICA, BASE 1 1/2 " E ACABAMENTO METALICO CROMADO                                                                                                                                                                                                                                                                                                                                                                                                                                  </t>
  </si>
  <si>
    <t>150,71</t>
  </si>
  <si>
    <t xml:space="preserve">VALVULA DE DESCARGA METALICA, BASE 1 1/4 " E ACABAMENTO METALICO CROMADO                                                                                                                                                                                                                                                                                                                                                                                                                                  </t>
  </si>
  <si>
    <t xml:space="preserve">VALVULA DE ESFERA BRUTA EM BRONZE, BITOLA 1 " (REF 1552-B)                                                                                                                                                                                                                                                                                                                                                                                                                                                </t>
  </si>
  <si>
    <t xml:space="preserve">VALVULA DE ESFERA BRUTA EM BRONZE, BITOLA 1 1/2 " (REF 1552-B)                                                                                                                                                                                                                                                                                                                                                                                                                                            </t>
  </si>
  <si>
    <t>79,72</t>
  </si>
  <si>
    <t xml:space="preserve">VALVULA DE ESFERA BRUTA EM BRONZE, BITOLA 1 1/4 " (REF 1552-B)                                                                                                                                                                                                                                                                                                                                                                                                                                            </t>
  </si>
  <si>
    <t xml:space="preserve">VALVULA DE ESFERA BRUTA EM BRONZE, BITOLA 1/2 " (REF 1552-B)                                                                                                                                                                                                                                                                                                                                                                                                                                              </t>
  </si>
  <si>
    <t xml:space="preserve">VALVULA DE ESFERA BRUTA EM BRONZE, BITOLA 2 " (REF 1552-B)                                                                                                                                                                                                                                                                                                                                                                                                                                                </t>
  </si>
  <si>
    <t>122,93</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</si>
  <si>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</si>
  <si>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</si>
  <si>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</si>
  <si>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</si>
  <si>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60,43</t>
  </si>
  <si>
    <t xml:space="preserve">VALVULA DE RETENCAO DE BRONZE, PE COM CRIVOS, EXTREMIDADE COM ROSCA, DE 2 1/2", PARA FUNDO DE POCO                                                                                                                                                                                                                                                                                                                                                                                                        </t>
  </si>
  <si>
    <t>277,11</t>
  </si>
  <si>
    <t xml:space="preserve">VALVULA DE RETENCAO DE BRONZE, PE COM CRIVOS, EXTREMIDADE COM ROSCA, DE 2", PARA FUNDO DE POCO                                                                                                                                                                                                                                                                                                                                                                                                            </t>
  </si>
  <si>
    <t>155,06</t>
  </si>
  <si>
    <t xml:space="preserve">VALVULA DE RETENCAO DE BRONZE, PE COM CRIVOS, EXTREMIDADE COM ROSCA, DE 3/4", PARA FUNDO DE POCO                                                                                                                                                                                                                                                                                                                                                                                                          </t>
  </si>
  <si>
    <t xml:space="preserve">VALVULA DE RETENCAO DE BRONZE, PE COM CRIVOS, EXTREMIDADE COM ROSCA, DE 3", PARA FUNDO DE POCO                                                                                                                                                                                                                                                                                                                                                                                                            </t>
  </si>
  <si>
    <t>379,88</t>
  </si>
  <si>
    <t xml:space="preserve">VALVULA DE RETENCAO DE BRONZE, PE COM CRIVOS, EXTREMIDADE COM ROSCA, DE 4", PARA FUNDO DE POCO                                                                                                                                                                                                                                                                                                                                                                                                            </t>
  </si>
  <si>
    <t>668,56</t>
  </si>
  <si>
    <t xml:space="preserve">VALVULA DE RETENCAO HORIZONTAL, DE BRONZE (PN-25), 1 1/2", 400 PSI, TAMPA DE PORCA DE UNIAO, EXTREMIDADES COM ROSCA                                                                                                                                                                                                                                                                                                                                                                                       </t>
  </si>
  <si>
    <t>198,62</t>
  </si>
  <si>
    <t xml:space="preserve">VALVULA DE RETENCAO HORIZONTAL, DE BRONZE (PN-25), 1 1/4", 400 PSI, TAMPA DE PORCA DE UNIAO, EXTREMIDADES COM ROSCA                                                                                                                                                                                                                                                                                                                                                                                       </t>
  </si>
  <si>
    <t>177,73</t>
  </si>
  <si>
    <t xml:space="preserve">VALVULA DE RETENCAO HORIZONTAL, DE BRONZE (PN-25), 1/2", 400 PSI, TAMPA DE PORCA DE UNIAO, EXTREMIDADES COM ROSCA                                                                                                                                                                                                                                                                                                                                                                                         </t>
  </si>
  <si>
    <t>72,08</t>
  </si>
  <si>
    <t xml:space="preserve">VALVULA DE RETENCAO HORIZONTAL, DE BRONZE (PN-25), 1", 400 PSI, TAMPA DE PORCA DE UNIAO, EXTREMIDADES COM ROSCA                                                                                                                                                                                                                                                                                                                                                                                           </t>
  </si>
  <si>
    <t xml:space="preserve">VALVULA DE RETENCAO HORIZONTAL, DE BRONZE (PN-25), 2 1/2", 400 PSI, TAMPA DE PORCA DE UNIAO, EXTREMIDADES COM ROSCA                                                                                                                                                                                                                                                                                                                                                                                       </t>
  </si>
  <si>
    <t>397,94</t>
  </si>
  <si>
    <t xml:space="preserve">VALVULA DE RETENCAO HORIZONTAL, DE BRONZE (PN-25), 2", 400 PSI, TAMPA DE PORCA DE UNIAO, EXTREMIDADES COM ROSCA                                                                                                                                                                                                                                                                                                                                                                                           </t>
  </si>
  <si>
    <t>278,27</t>
  </si>
  <si>
    <t xml:space="preserve">VALVULA DE RETENCAO HORIZONTAL, DE BRONZE (PN-25), 3/4", 400 PSI, TAMPA DE PORCA DE UNIAO, EXTREMIDADES COM ROSCA                                                                                                                                                                                                                                                                                                                                                                                         </t>
  </si>
  <si>
    <t>87,35</t>
  </si>
  <si>
    <t xml:space="preserve">VALVULA DE RETENCAO HORIZONTAL, DE BRONZE (PN-25), 3", 400 PSI, TAMPA DE PORCA DE UNIAO, EXTREMIDADES COM ROSCA                                                                                                                                                                                                                                                                                                                                                                                           </t>
  </si>
  <si>
    <t xml:space="preserve">VALVULA DE RETENCAO HORIZONTAL, DE BRONZE (PN-25), 4", 400 PSI, TAMPA DE PORCA DE UNIAO, EXTREMIDADES COM ROSCA                                                                                                                                                                                                                                                                                                                                                                                           </t>
  </si>
  <si>
    <t>852,48</t>
  </si>
  <si>
    <t xml:space="preserve">VALVULA DE RETENCAO VERTICAL, DE BRONZE (PN-16), 1 1/2", 200 PSI, EXTREMIDADES COM ROSCA                                                                                                                                                                                                                                                                                                                                                                                                                  </t>
  </si>
  <si>
    <t>105,74</t>
  </si>
  <si>
    <t xml:space="preserve">VALVULA DE RETENCAO VERTICAL, DE BRONZE (PN-16), 1 1/4", 200 PSI, EXTREMIDADES COM ROSCA                                                                                                                                                                                                                                                                                                                                                                                                                  </t>
  </si>
  <si>
    <t xml:space="preserve">VALVULA DE RETENCAO VERTICAL, DE BRONZE (PN-16), 1/2", 200 PSI, EXTREMIDADES COM ROSCA                                                                                                                                                                                                                                                                                                                                                                                                                    </t>
  </si>
  <si>
    <t>52,47</t>
  </si>
  <si>
    <t xml:space="preserve">VALVULA DE RETENCAO VERTICAL, DE BRONZE (PN-16), 1", 200 PSI, EXTREMIDADES COM ROSCA                                                                                                                                                                                                                                                                                                                                                                                                                      </t>
  </si>
  <si>
    <t>61,18</t>
  </si>
  <si>
    <t xml:space="preserve">VALVULA DE RETENCAO VERTICAL, DE BRONZE (PN-16), 2 1/2", 200 PSI, EXTREMIDADES COM ROSCA                                                                                                                                                                                                                                                                                                                                                                                                                  </t>
  </si>
  <si>
    <t xml:space="preserve">VALVULA DE RETENCAO VERTICAL, DE BRONZE (PN-16), 2", 200 PSI, EXTREMIDADES COM ROSCA                                                                                                                                                                                                                                                                                                                                                                                                                      </t>
  </si>
  <si>
    <t>154,07</t>
  </si>
  <si>
    <t xml:space="preserve">VALVULA DE RETENCAO VERTICAL, DE BRONZE (PN-16), 3/4", 200 PSI, EXTREMIDADES COM ROSCA                                                                                                                                                                                                                                                                                                                                                                                                                    </t>
  </si>
  <si>
    <t xml:space="preserve">VALVULA DE RETENCAO VERTICAL, DE BRONZE (PN-16), 3", 200 PSI, EXTREMIDADES COM ROSCA                                                                                                                                                                                                                                                                                                                                                                                                                      </t>
  </si>
  <si>
    <t>337,13</t>
  </si>
  <si>
    <t xml:space="preserve">VALVULA DE RETENCAO VERTICAL, DE BRONZE (PN-16), 4", 200 PSI, EXTREMIDADES COM ROSCA                                                                                                                                                                                                                                                                                                                                                                                                                      </t>
  </si>
  <si>
    <t>585,11</t>
  </si>
  <si>
    <t xml:space="preserve">VALVULA EM METAL CROMADO PARA LAVATORIO, 1 " SEM LADRAO                                                                                                                                                                                                                                                                                                                                                                                                                                                   </t>
  </si>
  <si>
    <t>54,71</t>
  </si>
  <si>
    <t xml:space="preserve">VALVULA EM METAL CROMADO PARA PIA AMERICANA 3.1/2 X 1.1/2 "                                                                                                                                                                                                                                                                                                                                                                                                                                               </t>
  </si>
  <si>
    <t>74,75</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</si>
  <si>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</si>
  <si>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</si>
  <si>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</si>
  <si>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</si>
  <si>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</si>
  <si>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</si>
  <si>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</si>
  <si>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</si>
  <si>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</si>
  <si>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</si>
  <si>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</si>
  <si>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63,30</t>
  </si>
  <si>
    <t xml:space="preserve">VARIADOR DE LUMINOSIDADE ROTATIVO (DIMMER) 220 V, 600 W (APENAS MODULO)                                                                                                                                                                                                                                                                                                                                                                                                                                   </t>
  </si>
  <si>
    <t xml:space="preserve">VARIADOR DE LUMINOSIDADE ROTATIVO (DIMMER) 220V, 600W, CONJUNTO MONTADO PARA EMBUTIR 4" X 2" (PLACA + SUPORTE + MODULO)                                                                                                                                                                                                                                                                                                                                                                                   </t>
  </si>
  <si>
    <t>82,70</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</si>
  <si>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</si>
  <si>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</si>
  <si>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</si>
  <si>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</si>
  <si>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</si>
  <si>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68.305,10</t>
  </si>
  <si>
    <t xml:space="preserve">VASSOURA 40 CM COM CABO                                                                                                                                                                                                                                                                                                                                                                                                                                                                                   </t>
  </si>
  <si>
    <t xml:space="preserve">VEDACAO DE CALHA, EM BORRACHA COR PRETA, MEDIDA ENTRE 119 E 170 MM, PARA DRENAGEM PLUVIAL PREDIAL                                                                                                                                                                                                                                                                                                                                                                                                         </t>
  </si>
  <si>
    <t xml:space="preserve">VEDACAO PVC, 100 MM, PARA SAIDA VASO SANITARIO                                                                                                                                                                                                                                                                                                                                                                                                                                                            </t>
  </si>
  <si>
    <t xml:space="preserve">VERGALHAO ZINCADO ROSCA TOTAL, 1/4 " (6,3 MM)                                                                                                                                                                                                                                                                                                                                                                                                                                                             </t>
  </si>
  <si>
    <t xml:space="preserve">VERNIZ POLIURETANO BRILHANTE PARA MADEIRA, COM FILTRO SOLAR, USO INTERNO E EXTERNO                                                                                                                                                                                                                                                                                                                                                                                                                        </t>
  </si>
  <si>
    <t xml:space="preserve">VERNIZ SINTETICO BRILHANTE PARA MADEIRA TIPO COPAL, USO INTERNO                                                                                                                                                                                                                                                                                                                                                                                                                                           </t>
  </si>
  <si>
    <t xml:space="preserve">VERNIZ SINTETICO BRILHANTE PARA MADEIRA, COM FILTRO SOLAR, USO INTERNO E EXTERNO (BASE SOLVENTE)                                                                                                                                                                                                                                                                                                                                                                                                          </t>
  </si>
  <si>
    <t xml:space="preserve">VEU DE VIDRO/VEU DE SUPERFICIE 30 A 35 G/M2                                                                                                                                                                                                                                                                                                                                                                                                                                                               </t>
  </si>
  <si>
    <t xml:space="preserve">VEU POLIESTER                                                                                                                                                                                                                                                                                                                                                                                                                                                                                             </t>
  </si>
  <si>
    <t xml:space="preserve">VIBRADOR DE IMERSAO, COM PONTEIRA DE *35* MM, MANGOTE DE 5 M, SEM MOTOR                                                                                                                                                                                                                                                                                                                                                                                                                                   </t>
  </si>
  <si>
    <t>1.284,69</t>
  </si>
  <si>
    <t xml:space="preserve">VIBRADOR DE IMERSAO, COM PONTEIRA DE *45* MM, MANGOTE DE 5 M, SEM MOTOR.                                                                                                                                                                                                                                                                                                                                                                                                                                  </t>
  </si>
  <si>
    <t>1.396,40</t>
  </si>
  <si>
    <t xml:space="preserve">VIBRADOR DE IMERSAO, COM PONTEIRA DE *60* MM, MANGOTE DE 5 M, SEM MOTOR.                                                                                                                                                                                                                                                                                                                                                                                                                                  </t>
  </si>
  <si>
    <t>1.566,43</t>
  </si>
  <si>
    <t xml:space="preserve">VIBRADOR DE IMERSAO, DIAMETRO DA PONTEIRA DE *35* MM, COM MOTOR 4 TEMPOS A GASOLINA DE 5,5 HP (5,5 CV)                                                                                                                                                                                                                                                                                                                                                                                                    </t>
  </si>
  <si>
    <t>3.370,00</t>
  </si>
  <si>
    <t xml:space="preserve">VIBRADOR DE IMERSAO, DIAMETRO DA PONTEIRA DE *45* MM, COM MOTOR ELETRICO TRIFASICO DE 2 HP (2 CV)                                                                                                                                                                                                                                                                                                                                                                                                         </t>
  </si>
  <si>
    <t xml:space="preserve">VIBRADOR DE IMERSAO, DIAMETRO DA PONTEIRA DE *45* MM, COM MOTOR 4 TEMPOS A GASOLINA DE 5,5 HP (5,5 CV)                                                                                                                                                                                                                                                                                                                                                                                                    </t>
  </si>
  <si>
    <t>3.682,60</t>
  </si>
  <si>
    <t xml:space="preserve">VIBROACABADORA DE ASFALTO SOBRE ESTEIRAS, LARG. PAVIM. MAX. 8,00 M, POT. 100 KW/ 134 HP, CAP. 600 T/ H                                                                                                                                                                                                                                                                                                                                                                                                    </t>
  </si>
  <si>
    <t>4.087.767,18</t>
  </si>
  <si>
    <t xml:space="preserve">VIBROACABADORA DE ASFALTO SOBRE ESTEIRAS, LARG. PAVIM. 2,13 M A 4,55 M, POT. 74 KW/ 100 HP, CAP. 400 T/ H                                                                                                                                                                                                                                                                                                                                                                                                 </t>
  </si>
  <si>
    <t>1.720.902,54</t>
  </si>
  <si>
    <t xml:space="preserve">VIBROACABADORA DE ASFALTO SOBRE ESTEIRAS, LARG. PAVIM. 2,60 M A 5,75 M, POT. 110 HP, CAP. 450 T/ H                                                                                                                                                                                                                                                                                                                                                                                                        </t>
  </si>
  <si>
    <t>1.733.372,97</t>
  </si>
  <si>
    <t xml:space="preserve">VIBROACABADORA DE ASFALTO SOBRE ESTEIRAS, LARG. PAVIMENT. 1,90 A 5,3 M, POT. 78 KW/105 HP, CAP. 450 T/H                                                                                                                                                                                                                                                                                                                                                                                                   </t>
  </si>
  <si>
    <t>2.100.000,00</t>
  </si>
  <si>
    <t xml:space="preserve">VIBROACABADORA DE ASFALTO SOBRE RODAS, LARGURA DE PAVIMENTACAO DE 1,70 A 4,20 M, POTENCIA 78 KW/105 HP, CAPACIDADE 300 T/H                                                                                                                                                                                                                                                                                                                                                                                </t>
  </si>
  <si>
    <t>1.860.569,97</t>
  </si>
  <si>
    <t xml:space="preserve">VIDRACEIRO                                                                                                                                                                                                                                                                                                                                                                                                                                                                                                </t>
  </si>
  <si>
    <t xml:space="preserve">VIDRACEIRO (MENSALISTA)                                                                                                                                                                                                                                                                                                                                                                                                                                                                                   </t>
  </si>
  <si>
    <t>2.322,94</t>
  </si>
  <si>
    <t xml:space="preserve">VIDRO COMUM LAMINADO LISO INCOLOR DUPLO, ESPESSURA TOTAL 8 MM (CADA CAMADA DE 4 MM) - COLOCADO                                                                                                                                                                                                                                                                                                                                                                                                            </t>
  </si>
  <si>
    <t>638,21</t>
  </si>
  <si>
    <t xml:space="preserve">VIDRO COMUM LAMINADO, LISO, INCOLOR, DUPLO, ESPESSURA TOTAL 6 MM (CADA CAMADA E= 3 MM) - COLOCADO                                                                                                                                                                                                                                                                                                                                                                                                         </t>
  </si>
  <si>
    <t>555,55</t>
  </si>
  <si>
    <t xml:space="preserve">VIDRO COMUM LAMINADO, LISO, INCOLOR, TRIPLO, ESPESSURA TOTAL 12 MM (CADA CAMADA E=  4 MM) - COLOCADO                                                                                                                                                                                                                                                                                                                                                                                                      </t>
  </si>
  <si>
    <t>1.444,44</t>
  </si>
  <si>
    <t xml:space="preserve">VIDRO COMUM LAMINADO, LISO, INCOLOR, TRIPLO, ESPESSURA TOTAL 15 MM (CADA CAMADA E = 5 MM) - COLOCADO                                                                                                                                                                                                                                                                                                                                                                                                      </t>
  </si>
  <si>
    <t>1.688,88</t>
  </si>
  <si>
    <t xml:space="preserve">VIDRO CRISTAL COLORIDO, 10 MM, PINTADO NA COR BRANCA                                                                                                                                                                                                                                                                                                                                                                                                                                                      </t>
  </si>
  <si>
    <t>497,77</t>
  </si>
  <si>
    <t xml:space="preserve">VIDRO CRISTAL COLORIDO, 4 MM, PINTADO NA COR BRANCA                                                                                                                                                                                                                                                                                                                                                                                                                                                       </t>
  </si>
  <si>
    <t>155,55</t>
  </si>
  <si>
    <t xml:space="preserve">VIDRO CRISTAL COLORIDO, 6 MM, PINTADO NA COR BRANCA                                                                                                                                                                                                                                                                                                                                                                                                                                                       </t>
  </si>
  <si>
    <t>221,07</t>
  </si>
  <si>
    <t xml:space="preserve">VIDRO CRISTAL COLORIDO, 8 MM, PINTADO NA COR BRANCA                                                                                                                                                                                                                                                                                                                                                                                                                                                       </t>
  </si>
  <si>
    <t>358,88</t>
  </si>
  <si>
    <t xml:space="preserve">VIDRO LISO FUME E = 4MM - SEM COLOCACAO                                                                                                                                                                                                                                                                                                                                                                                                                                                                   </t>
  </si>
  <si>
    <t>177,77</t>
  </si>
  <si>
    <t xml:space="preserve">VIDRO LISO FUME E = 6MM - SEM COLOCACAO                                                                                                                                                                                                                                                                                                                                                                                                                                                                   </t>
  </si>
  <si>
    <t>266,66</t>
  </si>
  <si>
    <t xml:space="preserve">VIDRO LISO FUME, E = 5 MM - SEM COLOCACAO                                                                                                                                                                                                                                                                                                                                                                                                                                                                 </t>
  </si>
  <si>
    <t>191,90</t>
  </si>
  <si>
    <t xml:space="preserve">VIDRO LISO INCOLOR 10 MM - SEM COLOCACAO                                                                                                                                                                                                                                                                                                                                                                                                                                                                  </t>
  </si>
  <si>
    <t>333,33</t>
  </si>
  <si>
    <t xml:space="preserve">VIDRO LISO INCOLOR 2 A 3 MM - SEM COLOCACAO                                                                                                                                                                                                                                                                                                                                                                                                                                                               </t>
  </si>
  <si>
    <t xml:space="preserve">VIDRO LISO INCOLOR 4MM - SEM COLOCACAO                                                                                                                                                                                                                                                                                                                                                                                                                                                                    </t>
  </si>
  <si>
    <t>133,33</t>
  </si>
  <si>
    <t xml:space="preserve">VIDRO LISO INCOLOR 5MM - SEM COLOCACAO                                                                                                                                                                                                                                                                                                                                                                                                                                                                    </t>
  </si>
  <si>
    <t xml:space="preserve">VIDRO LISO INCOLOR 6 MM - SEM COLOCACAO                                                                                                                                                                                                                                                                                                                                                                                                                                                                   </t>
  </si>
  <si>
    <t>188,88</t>
  </si>
  <si>
    <t xml:space="preserve">VIDRO LISO INCOLOR 8MM  -  SEM COLOCACAO                                                                                                                                                                                                                                                                                                                                                                                                                                                                  </t>
  </si>
  <si>
    <t>275,55</t>
  </si>
  <si>
    <t xml:space="preserve">VIDRO MARTELADO OU CANELADO, 4 MM - SEM COLOCACAO                                                                                                                                                                                                                                                                                                                                                                                                                                                         </t>
  </si>
  <si>
    <t xml:space="preserve">VIDRO PLANO ARAMADO E = 6 MM - SEM COLOCACAO                                                                                                                                                                                                                                                                                                                                                                                                                                                              </t>
  </si>
  <si>
    <t xml:space="preserve">VIDRO PLANO ARMADO E = 7MM - SEM COLOCACAO                                                                                                                                                                                                                                                                                                                                                                                                                                                                </t>
  </si>
  <si>
    <t>344,44</t>
  </si>
  <si>
    <t xml:space="preserve">VIDRO TEMPERADO INCOLOR E = 10 MM, SEM COLOCACAO                                                                                                                                                                                                                                                                                                                                                                                                                                                          </t>
  </si>
  <si>
    <t>323,59</t>
  </si>
  <si>
    <t xml:space="preserve">VIDRO TEMPERADO INCOLOR E = 6 MM, SEM COLOCACAO                                                                                                                                                                                                                                                                                                                                                                                                                                                           </t>
  </si>
  <si>
    <t>190,94</t>
  </si>
  <si>
    <t xml:space="preserve">VIDRO TEMPERADO INCOLOR E = 8 MM, SEM COLOCACAO                                                                                                                                                                                                                                                                                                                                                                                                                                                           </t>
  </si>
  <si>
    <t>249,26</t>
  </si>
  <si>
    <t xml:space="preserve">VIDRO TEMPERADO INCOLOR PARA PORTA DE ABRIR, E = 10 MM (SEM FERRAGENS E SEM COLOCACAO)                                                                                                                                                                                                                                                                                                                                                                                                                    </t>
  </si>
  <si>
    <t>350,00</t>
  </si>
  <si>
    <t xml:space="preserve">VIDRO TEMPERADO VERDE E = 10 MM, SEM COLOCACAO                                                                                                                                                                                                                                                                                                                                                                                                                                                            </t>
  </si>
  <si>
    <t>407,83</t>
  </si>
  <si>
    <t xml:space="preserve">VIDRO TEMPERADO VERDE E = 6 MM, SEM COLOCACAO                                                                                                                                                                                                                                                                                                                                                                                                                                                             </t>
  </si>
  <si>
    <t>230,41</t>
  </si>
  <si>
    <t xml:space="preserve">VIDRO TEMPERADO VERDE E = 8 MM, SEM COLOCACAO                                                                                                                                                                                                                                                                                                                                                                                                                                                             </t>
  </si>
  <si>
    <t>311,29</t>
  </si>
  <si>
    <t xml:space="preserve">VIGA *7,5 X 10* CM EM PINUS, MISTA OU EQUIVALENTE DA REGIAO - BRUTA                                                                                                                                                                                                                                                                                                                                                                                                                                       </t>
  </si>
  <si>
    <t xml:space="preserve">VIGA *7,5 X 15 CM EM PINUS, MISTA OU EQUIVALENTE DA REGIAO - BRUTA                                                                                                                                                                                                                                                                                                                                                                                                                                        </t>
  </si>
  <si>
    <t xml:space="preserve">VIGA APARELHADA  *6 X 12* CM, EM MACARANDUBA, ANGELIM OU EQUIVALENTE DA REGIAO                                                                                                                                                                                                                                                                                                                                                                                                                            </t>
  </si>
  <si>
    <t xml:space="preserve">VIGA APARELHADA *6 X 16* CM, EM MACARANDUBA, ANGELIM OU EQUIVALENTE DA REGIAO                                                                                                                                                                                                                                                                                                                                                                                                                             </t>
  </si>
  <si>
    <t xml:space="preserve">VIGA DE ESCORAMAENTO H20, DE MADEIRA, PESO DE 5,00 A 5,20 KG/M, COM EXTREMIDADES PLASTICAS                                                                                                                                                                                                                                                                                                                                                                                                                </t>
  </si>
  <si>
    <t>80,43</t>
  </si>
  <si>
    <t xml:space="preserve">VIGA NAO APARELHADA  *6 X 12* CM, EM MACARANDUBA, ANGELIM OU EQUIVALENTE DA REGIAO - BRUTA                                                                                                                                                                                                                                                                                                                                                                                                                </t>
  </si>
  <si>
    <t xml:space="preserve">VIGA NAO APARELHADA *6 X 16* CM, EM MACARANDUBA, ANGELIM OU EQUIVALENTE DA REGIAO -  BRUTA                                                                                                                                                                                                                                                                                                                                                                                                                </t>
  </si>
  <si>
    <t>25,94</t>
  </si>
  <si>
    <t xml:space="preserve">VIGA NAO APARELHADA *6 X 20* CM, EM MACARANDUBA, ANGELIM OU EQUIVALENTE DA REGIAO - BRUTA                                                                                                                                                                                                                                                                                                                                                                                                                 </t>
  </si>
  <si>
    <t xml:space="preserve">VIGA NAO APARELHADA *8 X 16* CM EM MACARANDUBA, ANGELIM OU EQUIVALENTE DA REGIAO -  BRUTA                                                                                                                                                                                                                                                                                                                                                                                                                 </t>
  </si>
  <si>
    <t>40,15</t>
  </si>
  <si>
    <t xml:space="preserve">VIGIA DIURNO                                                                                                                                                                                                                                                                                                                                                                                                                                                                                              </t>
  </si>
  <si>
    <t xml:space="preserve">VIGIA DIURNO (MENSALISTA)                                                                                                                                                                                                                                                                                                                                                                                                                                                                                 </t>
  </si>
  <si>
    <t>2.149,28</t>
  </si>
  <si>
    <t xml:space="preserve">VIGIA NOTURNO, HORA EFETIVAMENTE TRABALHADA DE 22 H AS 5 H (COM ADICIONAL NOTURNO)                                                                                                                                                                                                                                                                                                                                                                                                                        </t>
  </si>
  <si>
    <t>EIU0021</t>
  </si>
  <si>
    <t>Vagão fechado com porta para carga e descarga de paletes FLD com capacidade de 64 t - bitola métrica (REF SICRO E9161)</t>
  </si>
  <si>
    <t>01/07/2021 00:00</t>
  </si>
  <si>
    <t>EIU0020</t>
  </si>
  <si>
    <t>Locomotiva diesel-elétrica CC - bitola métrica - 2.237 kW (REF SICRO E9157)</t>
  </si>
  <si>
    <t>eq.mês</t>
  </si>
  <si>
    <t>Aplicador de material termoplastico por extrusão - Juros (REF SICRO A9369)</t>
  </si>
  <si>
    <t>Aplicador de material termoplastico por extrusão - Custo de Manutenção (REF SICRO A9369)</t>
  </si>
  <si>
    <t>EIU0015</t>
  </si>
  <si>
    <t>Escavadeira hidráulica com martelo hidráulico de 1.700 kg - 103 kW com periculosidade (Ref SICRO E9203)</t>
  </si>
  <si>
    <t>Caminhão carroceria com capacidade de 5 t (REF SICRO E9687)</t>
  </si>
  <si>
    <t>EIU0022</t>
  </si>
  <si>
    <t>Vagão plataforma PNE com capacidade de 82 t - bitola métrica (REF SICRO E9159)</t>
  </si>
  <si>
    <t>EIU0019</t>
  </si>
  <si>
    <t>Máquina tirefonadora e parafusadora - 6,70 kW (Ref SICRO E9733)</t>
  </si>
  <si>
    <t>Aplicador de material termoplastico por extrusão - Depreciação (REF SICRO A9369)</t>
  </si>
  <si>
    <t>EIU0017</t>
  </si>
  <si>
    <t>Grupo gerador - 13/14 kVA (Ref SICRO E9066)</t>
  </si>
  <si>
    <t>Aplicador de material termoplastico por extrusão - Impostos e seguro (REF SICRO A9369)</t>
  </si>
  <si>
    <t>MIUD30087</t>
  </si>
  <si>
    <t>EIU0016</t>
  </si>
  <si>
    <t>EIU0018</t>
  </si>
  <si>
    <t>Máquina para solda elétrica - 9,2 kW (Ref SICRO 9547)</t>
  </si>
  <si>
    <t>Caminhão carroceria com capacidade de 5 t - chi (REF SICRO E9687)</t>
  </si>
  <si>
    <t>Engenheiro/Profissional júnior (Ref. Sicro P8065)</t>
  </si>
  <si>
    <t>Engenheiro/Profissional sênior (Ref. Sicro P8067)</t>
  </si>
  <si>
    <t>Auxiliar de campo (Ref Sicro P8025)</t>
  </si>
  <si>
    <t>Engenheiro Eletricista/Profissional sênior (Ref. Sicro P8067)</t>
  </si>
  <si>
    <t>Técnico especial - Topógrafo (Ref. Sicro P8013)</t>
  </si>
  <si>
    <t>Técnico auxiliar de topografia (Ref. Sicro P8026)</t>
  </si>
  <si>
    <t>Técnico especial - Laboratorista de solo (Ref. Sicro P8013)</t>
  </si>
  <si>
    <t>Técnico auxiliar de laboratorista de solos (Ref. Sicro P8027)</t>
  </si>
  <si>
    <t>Técnico auxiliar - Desenhista (Ref. Sicro P8159)</t>
  </si>
  <si>
    <t>Desenhista (Ref. Sicro P8013)</t>
  </si>
  <si>
    <t>Calculista (Ref. Sicro P8013)</t>
  </si>
  <si>
    <t>Engenheiro Civil - Hidráulica/Profissional sênior (Ref. Sicro P8067)</t>
  </si>
  <si>
    <t>Técnico especial (Ref. Sicro P8147)</t>
  </si>
  <si>
    <t>Laboratorista chefe (Ref. Sicro P8098)</t>
  </si>
  <si>
    <t>Auxilliar de laboratório (Ref. Sicro P8027)</t>
  </si>
  <si>
    <t>Topógrafo chefe (Ref. Sicro P8163)</t>
  </si>
  <si>
    <t>Engenheiro Civil/Profissional sênior (Ref. Sicro P8067)</t>
  </si>
  <si>
    <t>Engenheiro Civil - Estrutura/Profissional sênior (Ref. Sicro P8067)</t>
  </si>
  <si>
    <t>Motorista (Ref. Sicro P8113)</t>
  </si>
  <si>
    <t>Auxiliar de topografia (Ref. Sicro P8028)</t>
  </si>
  <si>
    <t>Coordenador (Ref. Sicro P8061)</t>
  </si>
  <si>
    <t>Servente (Ref. Sicro P8025)</t>
  </si>
  <si>
    <t>Técnico Júnior (Ref. Sicro P8159)</t>
  </si>
  <si>
    <t>Secretária (Ref. Sicro P8135)</t>
  </si>
  <si>
    <t>Técnico Auxiliar (Laboratorio de Betume) (Ref. Sicro P8027)</t>
  </si>
  <si>
    <t>P2000</t>
  </si>
  <si>
    <t>Engenheiro/Profissional pleno (ref. Sicro P8014)</t>
  </si>
  <si>
    <t>Técnico Auxiliar (Laboratório de Concreto) (Ref. Sicro P8027)</t>
  </si>
  <si>
    <t>Arquiteto/Profissional sênior (Ref. Sicro P8015)</t>
  </si>
  <si>
    <t>Chefe de Escritório (Ref. Sicro P8038)</t>
  </si>
  <si>
    <t>Contínuo (Ref. Sicro P8026)</t>
  </si>
  <si>
    <t>P2010</t>
  </si>
  <si>
    <t>Engenheiro de segurança do Trabalho (Ref Sicro P9864)</t>
  </si>
  <si>
    <t>MIUC0040</t>
  </si>
  <si>
    <t>Catraca para arame liso - galvanizada</t>
  </si>
  <si>
    <t>MIUC0039</t>
  </si>
  <si>
    <t xml:space="preserve">Poste de concreto armado reto pigmentado seção (0,09+0,07)x0,12m; altura 2,80m com 12 argolas passa fio </t>
  </si>
  <si>
    <t>MIUC00042</t>
  </si>
  <si>
    <t xml:space="preserve">Poste de concreto armado reto com cabecinha seção (0,15x0,15)m; altura 2,80m com 12 furos passa fio </t>
  </si>
  <si>
    <t>MIUC00044</t>
  </si>
  <si>
    <t>Palheta Veneziana 90mm Aberta em aço espessura 1,2mm(#18), barra de 3m (3,20kg/br)</t>
  </si>
  <si>
    <t>MIUS00012</t>
  </si>
  <si>
    <t>Delimitador de trafego flexivel com duas faixas reflexivas D=20cm e H=80cm com chumbador. (SICRO M0049)</t>
  </si>
  <si>
    <t>MIUD0025</t>
  </si>
  <si>
    <t>Geocélula de PEAD - H = 200mm e célula de 1206cm2 (ref. Sicro cod. M1465)</t>
  </si>
  <si>
    <t>MIUD0029</t>
  </si>
  <si>
    <t>Geocélula de PEAD - H = 100 mm e célula de 250 cm² (ref Sicro cod  M1455)</t>
  </si>
  <si>
    <t>MIUS0007</t>
  </si>
  <si>
    <t>Cavalete em polietileno zebrado com faixa refletiva - REF SICRO M0771</t>
  </si>
  <si>
    <t>MIUS0009</t>
  </si>
  <si>
    <t>Conjunto de cantoneiras e parafusos galvanizados para fixação de placas (REF SICRO M0789)</t>
  </si>
  <si>
    <t>MIUC00046</t>
  </si>
  <si>
    <t>BARRA DE FERRO CHATO, RETANGULAR 25,40 MM X 3,17MM (LXE) 1/8"X1"-0,63KG/M -BARRA 6M</t>
  </si>
  <si>
    <t>MIUC0030</t>
  </si>
  <si>
    <t>Cilindro canalizador de tráfego com base quadrada de 111 x 56 x 56 cm - NBR 15692-2009</t>
  </si>
  <si>
    <t>MIUC0033</t>
  </si>
  <si>
    <t xml:space="preserve">Pigmento em pó para argamassas, cimentos e outros </t>
  </si>
  <si>
    <t>MIUC0036</t>
  </si>
  <si>
    <t>Gradil de arame galvanizado revestido PVC verde: malha (50x200)mm; fio diam=4,30mm; painel (2,03x2,50)m</t>
  </si>
  <si>
    <t>MIUC00047</t>
  </si>
  <si>
    <t>BARRA DE FERRO CHATO, RETANGULAR 31,75 MM X 3,17MM (LXE) 1/8"X1.1/4"-0,72KG/M - BARRA 6M</t>
  </si>
  <si>
    <t>MIUC00050</t>
  </si>
  <si>
    <t>Tubo industrial retangular em aço; metalom; (100x40) mm espessura 1,5mm (#16), barra 6m (19,60 kg/br)</t>
  </si>
  <si>
    <t>MIUD0028</t>
  </si>
  <si>
    <t>Geomanta MACMAT R3 004 2x50</t>
  </si>
  <si>
    <t>MIUC0034</t>
  </si>
  <si>
    <t>Tarugo poliestireno diam 30 mm - corpo de apoio para junta</t>
  </si>
  <si>
    <t>MIUC0035</t>
  </si>
  <si>
    <t>Selante de silicone para junta de pavimento - cartucho 875 ml</t>
  </si>
  <si>
    <t>MIUC00049</t>
  </si>
  <si>
    <t>GONZO EM FERRO PARA PORTOES 1"</t>
  </si>
  <si>
    <t>MIUC00043</t>
  </si>
  <si>
    <t>Tubo industrial retangular em aço; metalom; (50x30) mm espessura 1,2mm (#18), barra 6m (9,10 kg/br)</t>
  </si>
  <si>
    <t>MIUC00045</t>
  </si>
  <si>
    <t>Chapa Aluminio Xadrez 1,20x3000x1250mm - (16,55kg/pç)</t>
  </si>
  <si>
    <t>MIUC00006</t>
  </si>
  <si>
    <t>Grama São Carlos</t>
  </si>
  <si>
    <t>MIUC0031</t>
  </si>
  <si>
    <t>Locação  de grade de proteção (2,00 x1,20)m por mês</t>
  </si>
  <si>
    <t>MIUD0026</t>
  </si>
  <si>
    <t>Grampo de ancoragem CA-50 d  6,3mm (Ref. SICRO cod. M0020)</t>
  </si>
  <si>
    <t>MIUD0027</t>
  </si>
  <si>
    <t>Geogrelha unidirecional com resistência a tração de 30KN/m (ref. Sicro cod. M1452)</t>
  </si>
  <si>
    <t>MIUC0032</t>
  </si>
  <si>
    <t>Coroa diamantada - D=160mm - Ref. SICRO cod M1242</t>
  </si>
  <si>
    <t>MIUC0037</t>
  </si>
  <si>
    <t>Montante em aço zincado e revestido PVC verde: ch #1,5mm; seção (60x40)mm; comprimento 3,2m; para chumbamento</t>
  </si>
  <si>
    <t>MIUS0008</t>
  </si>
  <si>
    <t>Sinalizador a LED com bateria - REF SICRO M0767</t>
  </si>
  <si>
    <t>MIUS0010</t>
  </si>
  <si>
    <t>Suporte em aço carbono galvanizado perfil "C" (REF SICRO M0787)</t>
  </si>
  <si>
    <t>MIUC0038</t>
  </si>
  <si>
    <t>Conjunto fixador com tampa , em nylon, verde com parafuso</t>
  </si>
  <si>
    <t>MIUD0030</t>
  </si>
  <si>
    <t>Geocélula de PEAD - H = 125 mm e célula de 250 cm² (ref Sicro cod  M1456)</t>
  </si>
  <si>
    <t>MIUD00040</t>
  </si>
  <si>
    <t>MEIO-FIO OU GUIA DE CONCRETO, PRE-MOLDADO, COMP 0,50 M, *20 X 7* CM (H X L)</t>
  </si>
  <si>
    <t>MIUC00041</t>
  </si>
  <si>
    <t>Comporta deslizante de parede -DN 1100x1100(mm) em ASTM A-240 TP-304 (AISI 304), Elevação 4000mm, pressão 3mca, pedestal de manobra incluso, acionamento por volante manual</t>
  </si>
  <si>
    <t>MIUC00048</t>
  </si>
  <si>
    <t>GONZO EM FERRO PARA PORTOES 3/4"</t>
  </si>
  <si>
    <t>MIUS0011</t>
  </si>
  <si>
    <t>Placa de sinalização modulada de alumínio, espessura 2mm, com fundo, símbolos e tarjas em película refletiva com esferas encapsuladas tipo II da NBR14644, inclusive elementos de fixação, conforme especificação AGETRAN/PMCG-Fornecimento. (REF ST 69.05.0400)</t>
  </si>
  <si>
    <t>37,89</t>
  </si>
  <si>
    <t>42,57</t>
  </si>
  <si>
    <t>6,24</t>
  </si>
  <si>
    <t>12,80</t>
  </si>
  <si>
    <t>29,00</t>
  </si>
  <si>
    <t>31,92</t>
  </si>
  <si>
    <t>33,99</t>
  </si>
  <si>
    <t>38,59</t>
  </si>
  <si>
    <t>70,70</t>
  </si>
  <si>
    <t>92,53</t>
  </si>
  <si>
    <t>102,08</t>
  </si>
  <si>
    <t>42,38</t>
  </si>
  <si>
    <t>57,36</t>
  </si>
  <si>
    <t>64,86</t>
  </si>
  <si>
    <t>74,92</t>
  </si>
  <si>
    <t>92,71</t>
  </si>
  <si>
    <t>137,75</t>
  </si>
  <si>
    <t>232,20</t>
  </si>
  <si>
    <t>460,39</t>
  </si>
  <si>
    <t>596,01</t>
  </si>
  <si>
    <t>273,04</t>
  </si>
  <si>
    <t>384,17</t>
  </si>
  <si>
    <t>447,73</t>
  </si>
  <si>
    <t>1.264,32</t>
  </si>
  <si>
    <t>32,51</t>
  </si>
  <si>
    <t>37,63</t>
  </si>
  <si>
    <t>42,74</t>
  </si>
  <si>
    <t>52,96</t>
  </si>
  <si>
    <t>58,08</t>
  </si>
  <si>
    <t>258,04</t>
  </si>
  <si>
    <t>305,54</t>
  </si>
  <si>
    <t>1.785,86</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</si>
  <si>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</si>
  <si>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</si>
  <si>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2.378,18</t>
  </si>
  <si>
    <t>ASSENTAMENTO DE TUBO DE PEAD CORRUGADO DE DUPLA PAREDE PARA REDE COLETORA DE ESGOTO, DN 1000 MM, JUNTA ELÁSTICA INTEGRADA (NÃO INCLUI FORNECIMENTO). AF_01/2021</t>
  </si>
  <si>
    <t>36,87</t>
  </si>
  <si>
    <t>TUBO DE PEAD CORRUGADO DE DUPLA PAREDE PARA REDE COLETORA DE ESGOTO, DN 1200 MM, JUNTA ELÁSTICA INTEGRADA - FORNECIMENTO E ASSENTAMENTO. AF_01/2021</t>
  </si>
  <si>
    <t>3.717,17</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</si>
  <si>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</si>
  <si>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</si>
  <si>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93,89</t>
  </si>
  <si>
    <t>119,51</t>
  </si>
  <si>
    <t>134,87</t>
  </si>
  <si>
    <t>165,55</t>
  </si>
  <si>
    <t>219,12</t>
  </si>
  <si>
    <t>235,02</t>
  </si>
  <si>
    <t>392,04</t>
  </si>
  <si>
    <t>480,56</t>
  </si>
  <si>
    <t>601,18</t>
  </si>
  <si>
    <t>639,95</t>
  </si>
  <si>
    <t>888,81</t>
  </si>
  <si>
    <t>929,84</t>
  </si>
  <si>
    <t>225,71</t>
  </si>
  <si>
    <t>402,22</t>
  </si>
  <si>
    <t>492,49</t>
  </si>
  <si>
    <t>614,86</t>
  </si>
  <si>
    <t>655,77</t>
  </si>
  <si>
    <t>906,58</t>
  </si>
  <si>
    <t>949,01</t>
  </si>
  <si>
    <t>143,68</t>
  </si>
  <si>
    <t>172,70</t>
  </si>
  <si>
    <t>256,96</t>
  </si>
  <si>
    <t>337,30</t>
  </si>
  <si>
    <t>407,47</t>
  </si>
  <si>
    <t>467,98</t>
  </si>
  <si>
    <t>489,81</t>
  </si>
  <si>
    <t>152,05</t>
  </si>
  <si>
    <t>183,07</t>
  </si>
  <si>
    <t>269,12</t>
  </si>
  <si>
    <t>351,42</t>
  </si>
  <si>
    <t>485,54</t>
  </si>
  <si>
    <t>509,44</t>
  </si>
  <si>
    <t>63,32</t>
  </si>
  <si>
    <t>73,38</t>
  </si>
  <si>
    <t>85,29</t>
  </si>
  <si>
    <t>97,79</t>
  </si>
  <si>
    <t>112,30</t>
  </si>
  <si>
    <t>704,36</t>
  </si>
  <si>
    <t>140,53</t>
  </si>
  <si>
    <t>1.006,04</t>
  </si>
  <si>
    <t>189,18</t>
  </si>
  <si>
    <t>40,53</t>
  </si>
  <si>
    <t>63,48</t>
  </si>
  <si>
    <t>75,48</t>
  </si>
  <si>
    <t>87,50</t>
  </si>
  <si>
    <t>101,09</t>
  </si>
  <si>
    <t>115,35</t>
  </si>
  <si>
    <t>131,93</t>
  </si>
  <si>
    <t>727,50</t>
  </si>
  <si>
    <t>1.034,43</t>
  </si>
  <si>
    <t>217,57</t>
  </si>
  <si>
    <t>122,03</t>
  </si>
  <si>
    <t>128,45</t>
  </si>
  <si>
    <t>89,05</t>
  </si>
  <si>
    <t>120,97</t>
  </si>
  <si>
    <t>78,91</t>
  </si>
  <si>
    <t>97,26</t>
  </si>
  <si>
    <t>131,13</t>
  </si>
  <si>
    <t>7,92</t>
  </si>
  <si>
    <t>1.014,38</t>
  </si>
  <si>
    <t>949,42</t>
  </si>
  <si>
    <t>755,09</t>
  </si>
  <si>
    <t>827,23</t>
  </si>
  <si>
    <t>515,81</t>
  </si>
  <si>
    <t>521,43</t>
  </si>
  <si>
    <t>849,15</t>
  </si>
  <si>
    <t>899,17</t>
  </si>
  <si>
    <t>5.056,45</t>
  </si>
  <si>
    <t>7.767,20</t>
  </si>
  <si>
    <t>232,35</t>
  </si>
  <si>
    <t>389,03</t>
  </si>
  <si>
    <t>728,60</t>
  </si>
  <si>
    <t>944,39</t>
  </si>
  <si>
    <t>112,93</t>
  </si>
  <si>
    <t>133,90</t>
  </si>
  <si>
    <t>113,44</t>
  </si>
  <si>
    <t>144,11</t>
  </si>
  <si>
    <t>140,46</t>
  </si>
  <si>
    <t>144,28</t>
  </si>
  <si>
    <t>125,80</t>
  </si>
  <si>
    <t>168,61</t>
  </si>
  <si>
    <t>219,30</t>
  </si>
  <si>
    <t>145,90</t>
  </si>
  <si>
    <t>186,88</t>
  </si>
  <si>
    <t>105,70</t>
  </si>
  <si>
    <t>4.263,63</t>
  </si>
  <si>
    <t>6.374,51</t>
  </si>
  <si>
    <t>113,05</t>
  </si>
  <si>
    <t>104,60</t>
  </si>
  <si>
    <t>26,76</t>
  </si>
  <si>
    <t>150,24</t>
  </si>
  <si>
    <t>181,74</t>
  </si>
  <si>
    <t>142,62</t>
  </si>
  <si>
    <t>198,96</t>
  </si>
  <si>
    <t>190,01</t>
  </si>
  <si>
    <t>504,50</t>
  </si>
  <si>
    <t>105,16</t>
  </si>
  <si>
    <t>101,43</t>
  </si>
  <si>
    <t>143,29</t>
  </si>
  <si>
    <t>139,50</t>
  </si>
  <si>
    <t>220,55</t>
  </si>
  <si>
    <t>185,32</t>
  </si>
  <si>
    <t>186,24</t>
  </si>
  <si>
    <t>146,65</t>
  </si>
  <si>
    <t>164,10</t>
  </si>
  <si>
    <t>182,68</t>
  </si>
  <si>
    <t>148,10</t>
  </si>
  <si>
    <t>177,28</t>
  </si>
  <si>
    <t>158,22</t>
  </si>
  <si>
    <t>132,77</t>
  </si>
  <si>
    <t>143,25</t>
  </si>
  <si>
    <t>158,98</t>
  </si>
  <si>
    <t>122,04</t>
  </si>
  <si>
    <t>221,96</t>
  </si>
  <si>
    <t>80,08</t>
  </si>
  <si>
    <t>159,42</t>
  </si>
  <si>
    <t>190,54</t>
  </si>
  <si>
    <t>163,48</t>
  </si>
  <si>
    <t>136,71</t>
  </si>
  <si>
    <t>495,16</t>
  </si>
  <si>
    <t>1.165,17</t>
  </si>
  <si>
    <t>1.009,90</t>
  </si>
  <si>
    <t>279,55</t>
  </si>
  <si>
    <t>165,68</t>
  </si>
  <si>
    <t>170,67</t>
  </si>
  <si>
    <t>250,35</t>
  </si>
  <si>
    <t>276,55</t>
  </si>
  <si>
    <t>122,68</t>
  </si>
  <si>
    <t>525,46</t>
  </si>
  <si>
    <t>305,03</t>
  </si>
  <si>
    <t>121,74</t>
  </si>
  <si>
    <t>92,54</t>
  </si>
  <si>
    <t>22,42</t>
  </si>
  <si>
    <t>147,90</t>
  </si>
  <si>
    <t>156,70</t>
  </si>
  <si>
    <t>188,37</t>
  </si>
  <si>
    <t>355,64</t>
  </si>
  <si>
    <t>225,87</t>
  </si>
  <si>
    <t>75,34</t>
  </si>
  <si>
    <t>67,72</t>
  </si>
  <si>
    <t>309,59</t>
  </si>
  <si>
    <t>782,38</t>
  </si>
  <si>
    <t>116,34</t>
  </si>
  <si>
    <t>448,65</t>
  </si>
  <si>
    <t>181,63</t>
  </si>
  <si>
    <t>73,09</t>
  </si>
  <si>
    <t>2.523,11</t>
  </si>
  <si>
    <t>254,77</t>
  </si>
  <si>
    <t>170,00</t>
  </si>
  <si>
    <t>133,88</t>
  </si>
  <si>
    <t>127,76</t>
  </si>
  <si>
    <t>163,68</t>
  </si>
  <si>
    <t>138,25</t>
  </si>
  <si>
    <t>195,84</t>
  </si>
  <si>
    <t>191,97</t>
  </si>
  <si>
    <t>219,79</t>
  </si>
  <si>
    <t>193,23</t>
  </si>
  <si>
    <t>192,76</t>
  </si>
  <si>
    <t>144,36</t>
  </si>
  <si>
    <t>198,48</t>
  </si>
  <si>
    <t>144,83</t>
  </si>
  <si>
    <t>105,38</t>
  </si>
  <si>
    <t>528,80</t>
  </si>
  <si>
    <t>1.109,57</t>
  </si>
  <si>
    <t>46,99</t>
  </si>
  <si>
    <t>44,93</t>
  </si>
  <si>
    <t>126,04</t>
  </si>
  <si>
    <t>122,19</t>
  </si>
  <si>
    <t>38,18</t>
  </si>
  <si>
    <t>61,02</t>
  </si>
  <si>
    <t>150,76</t>
  </si>
  <si>
    <t>53,62</t>
  </si>
  <si>
    <t>39,27</t>
  </si>
  <si>
    <t>67,16</t>
  </si>
  <si>
    <t>31,26</t>
  </si>
  <si>
    <t>63,97</t>
  </si>
  <si>
    <t>53,42</t>
  </si>
  <si>
    <t>70,62</t>
  </si>
  <si>
    <t>340,15</t>
  </si>
  <si>
    <t>298,58</t>
  </si>
  <si>
    <t>104,29</t>
  </si>
  <si>
    <t>75,32</t>
  </si>
  <si>
    <t>58,21</t>
  </si>
  <si>
    <t>60,44</t>
  </si>
  <si>
    <t>2,59</t>
  </si>
  <si>
    <t>64,58</t>
  </si>
  <si>
    <t>218,21</t>
  </si>
  <si>
    <t>125,81</t>
  </si>
  <si>
    <t>50,29</t>
  </si>
  <si>
    <t>39,54</t>
  </si>
  <si>
    <t>44,03</t>
  </si>
  <si>
    <t>327,33</t>
  </si>
  <si>
    <t>65,72</t>
  </si>
  <si>
    <t>192,85</t>
  </si>
  <si>
    <t>94,77</t>
  </si>
  <si>
    <t>142,57</t>
  </si>
  <si>
    <t>40,20</t>
  </si>
  <si>
    <t>71,49</t>
  </si>
  <si>
    <t>73,14</t>
  </si>
  <si>
    <t>71,30</t>
  </si>
  <si>
    <t>39,85</t>
  </si>
  <si>
    <t>60,56</t>
  </si>
  <si>
    <t>356,27</t>
  </si>
  <si>
    <t>46,20</t>
  </si>
  <si>
    <t>49,11</t>
  </si>
  <si>
    <t>25,39</t>
  </si>
  <si>
    <t>56,74</t>
  </si>
  <si>
    <t>135,03</t>
  </si>
  <si>
    <t>67,85</t>
  </si>
  <si>
    <t>91,29</t>
  </si>
  <si>
    <t>80,98</t>
  </si>
  <si>
    <t>165,25</t>
  </si>
  <si>
    <t>120,52</t>
  </si>
  <si>
    <t>17,96</t>
  </si>
  <si>
    <t>55,29</t>
  </si>
  <si>
    <t>162,86</t>
  </si>
  <si>
    <t>32,53</t>
  </si>
  <si>
    <t>40,71</t>
  </si>
  <si>
    <t>68,03</t>
  </si>
  <si>
    <t>62,10</t>
  </si>
  <si>
    <t>131,00</t>
  </si>
  <si>
    <t>43,54</t>
  </si>
  <si>
    <t>77,20</t>
  </si>
  <si>
    <t>57,19</t>
  </si>
  <si>
    <t>57,54</t>
  </si>
  <si>
    <t>188,49</t>
  </si>
  <si>
    <t>47,60</t>
  </si>
  <si>
    <t>86,91</t>
  </si>
  <si>
    <t>146,64</t>
  </si>
  <si>
    <t>63,79</t>
  </si>
  <si>
    <t>46,59</t>
  </si>
  <si>
    <t>135,75</t>
  </si>
  <si>
    <t>41,11</t>
  </si>
  <si>
    <t>68,53</t>
  </si>
  <si>
    <t>32,18</t>
  </si>
  <si>
    <t>23,73</t>
  </si>
  <si>
    <t>151,75</t>
  </si>
  <si>
    <t>20,81</t>
  </si>
  <si>
    <t>70,77</t>
  </si>
  <si>
    <t>34,40</t>
  </si>
  <si>
    <t>117,17</t>
  </si>
  <si>
    <t>273,71</t>
  </si>
  <si>
    <t>488,22</t>
  </si>
  <si>
    <t>336,80</t>
  </si>
  <si>
    <t>84,00</t>
  </si>
  <si>
    <t>237,83</t>
  </si>
  <si>
    <t>424,23</t>
  </si>
  <si>
    <t>287,09</t>
  </si>
  <si>
    <t>68,83</t>
  </si>
  <si>
    <t>110,65</t>
  </si>
  <si>
    <t>64,61</t>
  </si>
  <si>
    <t>134,38</t>
  </si>
  <si>
    <t>32,57</t>
  </si>
  <si>
    <t>61,07</t>
  </si>
  <si>
    <t>155,04</t>
  </si>
  <si>
    <t>11,03</t>
  </si>
  <si>
    <t>172,64</t>
  </si>
  <si>
    <t>23,97</t>
  </si>
  <si>
    <t>216,05</t>
  </si>
  <si>
    <t>91,20</t>
  </si>
  <si>
    <t>62,74</t>
  </si>
  <si>
    <t>27,83</t>
  </si>
  <si>
    <t>108,52</t>
  </si>
  <si>
    <t>23,34</t>
  </si>
  <si>
    <t>102,00</t>
  </si>
  <si>
    <t>59,44</t>
  </si>
  <si>
    <t>229,55</t>
  </si>
  <si>
    <t>34,85</t>
  </si>
  <si>
    <t>30,18</t>
  </si>
  <si>
    <t>43,48</t>
  </si>
  <si>
    <t>210,44</t>
  </si>
  <si>
    <t>268,46</t>
  </si>
  <si>
    <t>335,95</t>
  </si>
  <si>
    <t>119,10</t>
  </si>
  <si>
    <t>38,85</t>
  </si>
  <si>
    <t>131,25</t>
  </si>
  <si>
    <t>192,27</t>
  </si>
  <si>
    <t>141,46</t>
  </si>
  <si>
    <t>2.188,80</t>
  </si>
  <si>
    <t>55,46</t>
  </si>
  <si>
    <t>112,22</t>
  </si>
  <si>
    <t>44,01</t>
  </si>
  <si>
    <t>48,14</t>
  </si>
  <si>
    <t>36,05</t>
  </si>
  <si>
    <t>45,12</t>
  </si>
  <si>
    <t>208,11</t>
  </si>
  <si>
    <t>42,46</t>
  </si>
  <si>
    <t>43,21</t>
  </si>
  <si>
    <t>34,53</t>
  </si>
  <si>
    <t>108,09</t>
  </si>
  <si>
    <t>173,75</t>
  </si>
  <si>
    <t>207,06</t>
  </si>
  <si>
    <t>284,60</t>
  </si>
  <si>
    <t>457,50</t>
  </si>
  <si>
    <t>295,80</t>
  </si>
  <si>
    <t>380,93</t>
  </si>
  <si>
    <t>431,26</t>
  </si>
  <si>
    <t>480,04</t>
  </si>
  <si>
    <t>558,59</t>
  </si>
  <si>
    <t>59,36</t>
  </si>
  <si>
    <t>66,87</t>
  </si>
  <si>
    <t>63,87</t>
  </si>
  <si>
    <t>808,38</t>
  </si>
  <si>
    <t>989,13</t>
  </si>
  <si>
    <t>1.044,29</t>
  </si>
  <si>
    <t>1.160,15</t>
  </si>
  <si>
    <t>1.448,20</t>
  </si>
  <si>
    <t>1.833,05</t>
  </si>
  <si>
    <t>1.903,56</t>
  </si>
  <si>
    <t>2.063,02</t>
  </si>
  <si>
    <t>2.360,33</t>
  </si>
  <si>
    <t>2.441,04</t>
  </si>
  <si>
    <t>798,00</t>
  </si>
  <si>
    <t>970,94</t>
  </si>
  <si>
    <t>1.026,09</t>
  </si>
  <si>
    <t>1.149,76</t>
  </si>
  <si>
    <t>1.428,86</t>
  </si>
  <si>
    <t>1.806,71</t>
  </si>
  <si>
    <t>1.877,93</t>
  </si>
  <si>
    <t>2.019,20</t>
  </si>
  <si>
    <t>2.309,09</t>
  </si>
  <si>
    <t>2.378,28</t>
  </si>
  <si>
    <t>30,55</t>
  </si>
  <si>
    <t>40,19</t>
  </si>
  <si>
    <t>42,35</t>
  </si>
  <si>
    <t>32,71</t>
  </si>
  <si>
    <t>35,55</t>
  </si>
  <si>
    <t>51,41</t>
  </si>
  <si>
    <t>17,22</t>
  </si>
  <si>
    <t>TELHAMENTO COM TELHA ESTRUTURAL DE FIBROCIMENTO E= 8 MM, COM ATÉ 2 ÁGUAS, INCLUSO IÇAMENTO. AF_07/2019_P</t>
  </si>
  <si>
    <t>89,73</t>
  </si>
  <si>
    <t>93,77</t>
  </si>
  <si>
    <t>284,65</t>
  </si>
  <si>
    <t>36,99</t>
  </si>
  <si>
    <t>51,85</t>
  </si>
  <si>
    <t>66,69</t>
  </si>
  <si>
    <t>78,09</t>
  </si>
  <si>
    <t>202,07</t>
  </si>
  <si>
    <t>56,35</t>
  </si>
  <si>
    <t>164,87</t>
  </si>
  <si>
    <t>200,62</t>
  </si>
  <si>
    <t>235,99</t>
  </si>
  <si>
    <t>292,85</t>
  </si>
  <si>
    <t>143,17</t>
  </si>
  <si>
    <t>79,59</t>
  </si>
  <si>
    <t>50,18</t>
  </si>
  <si>
    <t>150,39</t>
  </si>
  <si>
    <t>90,12</t>
  </si>
  <si>
    <t>145,26</t>
  </si>
  <si>
    <t>72,71</t>
  </si>
  <si>
    <t>54,74</t>
  </si>
  <si>
    <t>744,35</t>
  </si>
  <si>
    <t>883,36</t>
  </si>
  <si>
    <t>1.022,36</t>
  </si>
  <si>
    <t>1.287,81</t>
  </si>
  <si>
    <t>1.426,81</t>
  </si>
  <si>
    <t>1.601,19</t>
  </si>
  <si>
    <t>1.866,06</t>
  </si>
  <si>
    <t>2.067,88</t>
  </si>
  <si>
    <t>2.206,88</t>
  </si>
  <si>
    <t>2.381,06</t>
  </si>
  <si>
    <t>848,18</t>
  </si>
  <si>
    <t>987,19</t>
  </si>
  <si>
    <t>1.217,46</t>
  </si>
  <si>
    <t>1.356,46</t>
  </si>
  <si>
    <t>1.530,85</t>
  </si>
  <si>
    <t>1.725,37</t>
  </si>
  <si>
    <t>1.962,36</t>
  </si>
  <si>
    <t>2.101,37</t>
  </si>
  <si>
    <t>2.240,37</t>
  </si>
  <si>
    <t>836,48</t>
  </si>
  <si>
    <t>1.127,93</t>
  </si>
  <si>
    <t>1.183,87</t>
  </si>
  <si>
    <t>1.310,20</t>
  </si>
  <si>
    <t>1.624,69</t>
  </si>
  <si>
    <t>2.269,30</t>
  </si>
  <si>
    <t>2.339,43</t>
  </si>
  <si>
    <t>2.528,76</t>
  </si>
  <si>
    <t>2.886,00</t>
  </si>
  <si>
    <t>3.068,33</t>
  </si>
  <si>
    <t>815,71</t>
  </si>
  <si>
    <t>1.102,30</t>
  </si>
  <si>
    <t>1.158,25</t>
  </si>
  <si>
    <t>1.363,96</t>
  </si>
  <si>
    <t>1.556,37</t>
  </si>
  <si>
    <t>2.152,22</t>
  </si>
  <si>
    <t>2.219,82</t>
  </si>
  <si>
    <t>2.369,69</t>
  </si>
  <si>
    <t>2.650,72</t>
  </si>
  <si>
    <t>2.602,46</t>
  </si>
  <si>
    <t>963,11</t>
  </si>
  <si>
    <t>102661</t>
  </si>
  <si>
    <t>DRENO SUBSUPERFICIAL (SEÇÃO 0,40 X 0,40 M), COM TUBO DE PEAD CORRUGADO PERFURADO, DN 100 MM, ENCHIMENTO COM AREIA. AF_07/2021</t>
  </si>
  <si>
    <t>102663</t>
  </si>
  <si>
    <t>DRENO SUBSUPERFICIAL (SEÇÃO 0,40 X 0,40 M), COM TUBO DE CONCRETO SIMPLES POROSO, DN 200 MM, ENCHIMENTO COM AREIA. AF_07/2021</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</si>
  <si>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</si>
  <si>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</si>
  <si>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</si>
  <si>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</si>
  <si>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</si>
  <si>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</si>
  <si>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102669</t>
  </si>
  <si>
    <t>DRENO SUBSUPERFICIAL (SEÇÃO 0,40 X 0,40 M), COM TUBO DE CONCRETO SIMPLES POROSO, DN 200 MM, ENCHIMENTO COM BRITA, ENVOLVIDO COM MANTA GEOTÊXTIL. AF_07/2021</t>
  </si>
  <si>
    <t>59,39</t>
  </si>
  <si>
    <t>102670</t>
  </si>
  <si>
    <t>DRENO PROFUNDO (SEÇÃO 0,50 X 1,50 M), COM TUBO DE PEAD CORRUGADO PERFURADO, DN 100 MM, ENCHIMENTO COM AREIA, COM SELO DE ARGILA. AF_07/2021</t>
  </si>
  <si>
    <t>60,69</t>
  </si>
  <si>
    <t>102673</t>
  </si>
  <si>
    <t>DRENO PROFUNDO (SEÇÃO 0,50 X 1,50 M), COM TUBO DE CONCRETO SIMPLES POROSO, DN 200 MM, ENCHIMENTO COM AREIA, COM SELO DE ARGILA. AF_07/2021</t>
  </si>
  <si>
    <t>97,63</t>
  </si>
  <si>
    <t>102674</t>
  </si>
  <si>
    <t>DRENO PROFUNDO (SEÇÃO 0,50 X 1,50 M), COM TUBO DE PEAD CORRUGADO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</si>
  <si>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</si>
  <si>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</si>
  <si>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</si>
  <si>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</si>
  <si>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96,33</t>
  </si>
  <si>
    <t>102679</t>
  </si>
  <si>
    <t>DRENO PROFUNDO (SEÇÃO 0,50 X 1,50 M), CEGO, ENCHIMENTO DE BRITA, ENVOLVIDO COM MANTA GEOTÊXTIL. AF_07/2021</t>
  </si>
  <si>
    <t>101,59</t>
  </si>
  <si>
    <t>102680</t>
  </si>
  <si>
    <t>DRENO PROFUNDO (SEÇÃO 0,50 X 1,50 M), COM TUBO DE PEAD CORRUGADO PERFURADO, DN 100 MM, ENCHIMENTO COM BRITA, ENVOLVIDO COM MANTA GEOTÊXTIL, COM SELO DE ARGILA. AF_07/2021</t>
  </si>
  <si>
    <t>107,03</t>
  </si>
  <si>
    <t>102683</t>
  </si>
  <si>
    <t>DRENO PROFUNDO (SEÇÃO 0,50 X 1,50 M), COM TUBO DE CONCRETO SIMPLES POROSO, DN 200 MM, ENCHIMENTO COM BRITA, ENVOLVIDO COM MANTA GEOTÊXTIL, COM SELO DE ARGILA. AF_07/2021</t>
  </si>
  <si>
    <t>131,63</t>
  </si>
  <si>
    <t>102684</t>
  </si>
  <si>
    <t>DRENO PROFUNDO (SEÇÃO 0,50 X 1,50 M), COM TUBO DE PEAD CORRUGADO PERFURADO, DN 100 MM, ENCHIMENTO COM BRITA, ENVOLVIDO COM MANTA GEOTÊXTIL. AF_07/2021</t>
  </si>
  <si>
    <t>112,27</t>
  </si>
  <si>
    <t>102687</t>
  </si>
  <si>
    <t>DRENO PROFUNDO (SEÇÃO 0,50 X 1,50 M), COM TUBO DE CONCRETO SIMPLES POROSO, DN 200 MM, ENCHIMENTO COM BRITA, ENVOLVIDO COM MANTA GEOTÊXTIL. AF_07/2021</t>
  </si>
  <si>
    <t>102688</t>
  </si>
  <si>
    <t>DRENO ESPINHA DE PEIXE (SEÇÃO (0,40 X 0,40 M), COM TUBO DE PEAD CORRUGADO PERFURADO, DN 100 MM, ENCHIMENTO COM AREIA, INCLUSIVE CONEXÕES. AF_07/2021</t>
  </si>
  <si>
    <t>102690</t>
  </si>
  <si>
    <t>DRENO ESPINHA DE PEIXE (SEÇÃO (0,40 X 0,40 M), COM TUBO DE PEAD CORRUGADO PERFURADO, DN 100 MM, ENCHIMENTO COM BRITA, ENVOLVIDO COM MANTA GEOTÊXTIL, INCLUSIVE CONEXÕES. AF_07/2021</t>
  </si>
  <si>
    <t>49,41</t>
  </si>
  <si>
    <t>102694</t>
  </si>
  <si>
    <t>DRENO ESPINHA DE PEIXE (SEÇÃO (0,50 X 0,80 M), COM TUBO DE PEAD CORRUGADO PERFURADO, DN 100 MM, ENCHIMENTO COM AREIA, INCLUSIVE CONEXÕES. AF_07/2021</t>
  </si>
  <si>
    <t>102697</t>
  </si>
  <si>
    <t>DRENO ESPINHA DE PEIXE (SEÇÃO (0,50 X 0,80 M), COM TUBO DE PEAD CORRUGADO PERFURADO, DN 100 MM, ENCHIMENTO COM BRITA, ENVOLVIDO COM MANTA GEOTÊXTIL, INCLUSIVE CONEXÕES. AF_07/2021</t>
  </si>
  <si>
    <t>102704</t>
  </si>
  <si>
    <t>TUBO DE PEAD CORRUGADO PERFURADO, DN 100 MM, PARA DRENO - FORNECIMENTO E ASSENTAMENTO. AF_07/2021</t>
  </si>
  <si>
    <t>102706</t>
  </si>
  <si>
    <t>TUBO DE PVC CORRUGADO FLEXÍVEL PERFURADO, DN 100 MM, PARA DRENO - FORNECIMENTO E ASSENTAMENTO. AF_07/2021</t>
  </si>
  <si>
    <t>102707</t>
  </si>
  <si>
    <t>TUBO DE CONCRETO SIMPLES POROSO, DN 200 MM, PARA DRENO - FORNECIMENTO E ASSENTAMENTO. AF_07/2021</t>
  </si>
  <si>
    <t>28,70</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</si>
  <si>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</si>
  <si>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</si>
  <si>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</si>
  <si>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</si>
  <si>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</si>
  <si>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</si>
  <si>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83,48</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</si>
  <si>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</si>
  <si>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</si>
  <si>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</si>
  <si>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</si>
  <si>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</si>
  <si>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</si>
  <si>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</si>
  <si>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</si>
  <si>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102717</t>
  </si>
  <si>
    <t>ENCHIMENTO DE BRITA PARA DRENO, LANÇAMENTO MECANIZADO. AF_07/2021</t>
  </si>
  <si>
    <t>102718</t>
  </si>
  <si>
    <t>ENCHIMENTO DE AREIA PARA DRENO, LANÇAMENTO MANUAL. AF_07/2021</t>
  </si>
  <si>
    <t>102719</t>
  </si>
  <si>
    <t>ENCHIMENTO DE BRITA PARA DRENO, LANÇAMENTO MANUAL. AF_07/2021</t>
  </si>
  <si>
    <t>95,62</t>
  </si>
  <si>
    <t>102722</t>
  </si>
  <si>
    <t>DRENO EM MURO DE CONTENÇÃO, EXECUTADO NO PÉ DO MURO, COM TUBO DE PEAD CORRUGADO FLEXÍVEL PERFURADO, ENCHIMENTO COM BRITA, ENVOLVIDO COM MANTA GEOTÊXTIL. AF_07/2021</t>
  </si>
  <si>
    <t>41,15</t>
  </si>
  <si>
    <t>102723</t>
  </si>
  <si>
    <t>DRENO EM MURO DE CONTENÇÃO, EXECUTADO NO PÉ DO MURO, COM TUBO DE PVC CORRUGADO FLEXÍVEL PERFURADO, ENCHIMENTO COM BRITA, ENVOLVIDO COM MANTA GEOTÊXTIL. AF_07/2021</t>
  </si>
  <si>
    <t>102724</t>
  </si>
  <si>
    <t>DRENO BARBACÃ, DN 100 MM, COM MATERIAL DRENANTE. AF_07/2021</t>
  </si>
  <si>
    <t>27,12</t>
  </si>
  <si>
    <t>102725</t>
  </si>
  <si>
    <t>DRENO BARBACÃ, DN 75 MM, COM MATERIAL DRENANTE. AF_07/2021</t>
  </si>
  <si>
    <t>102726</t>
  </si>
  <si>
    <t>DRENO BARBACÃ, DN 50 MM, COM MATERIAL DRENANTE. AF_07/2021</t>
  </si>
  <si>
    <t>503,39</t>
  </si>
  <si>
    <t>477,61</t>
  </si>
  <si>
    <t>628,68</t>
  </si>
  <si>
    <t>570,82</t>
  </si>
  <si>
    <t>700,10</t>
  </si>
  <si>
    <t>624,33</t>
  </si>
  <si>
    <t>723,62</t>
  </si>
  <si>
    <t>1.254,85</t>
  </si>
  <si>
    <t>1.563,57</t>
  </si>
  <si>
    <t>1.871,03</t>
  </si>
  <si>
    <t>491,59</t>
  </si>
  <si>
    <t>449,33</t>
  </si>
  <si>
    <t>187,62</t>
  </si>
  <si>
    <t>212,47</t>
  </si>
  <si>
    <t>242,69</t>
  </si>
  <si>
    <t>566,17</t>
  </si>
  <si>
    <t>126,17</t>
  </si>
  <si>
    <t>164,43</t>
  </si>
  <si>
    <t>176,85</t>
  </si>
  <si>
    <t>125,24</t>
  </si>
  <si>
    <t>112,10</t>
  </si>
  <si>
    <t>130,12</t>
  </si>
  <si>
    <t>121,24</t>
  </si>
  <si>
    <t>140,64</t>
  </si>
  <si>
    <t>123,36</t>
  </si>
  <si>
    <t>160,80</t>
  </si>
  <si>
    <t>172,29</t>
  </si>
  <si>
    <t>134,26</t>
  </si>
  <si>
    <t>173,28</t>
  </si>
  <si>
    <t>186,40</t>
  </si>
  <si>
    <t>112,77</t>
  </si>
  <si>
    <t>131,35</t>
  </si>
  <si>
    <t>115,20</t>
  </si>
  <si>
    <t>133,61</t>
  </si>
  <si>
    <t>126,80</t>
  </si>
  <si>
    <t>133,77</t>
  </si>
  <si>
    <t>153,51</t>
  </si>
  <si>
    <t>200,87</t>
  </si>
  <si>
    <t>187,89</t>
  </si>
  <si>
    <t>180,07</t>
  </si>
  <si>
    <t>174,57</t>
  </si>
  <si>
    <t>170,21</t>
  </si>
  <si>
    <t>218,10</t>
  </si>
  <si>
    <t>204,28</t>
  </si>
  <si>
    <t>196,03</t>
  </si>
  <si>
    <t>190,25</t>
  </si>
  <si>
    <t>185,73</t>
  </si>
  <si>
    <t>188,06</t>
  </si>
  <si>
    <t>167,36</t>
  </si>
  <si>
    <t>157,54</t>
  </si>
  <si>
    <t>205,28</t>
  </si>
  <si>
    <t>191,48</t>
  </si>
  <si>
    <t>168,37</t>
  </si>
  <si>
    <t>896,65</t>
  </si>
  <si>
    <t>531,68</t>
  </si>
  <si>
    <t>699,41</t>
  </si>
  <si>
    <t>425,69</t>
  </si>
  <si>
    <t>27,67</t>
  </si>
  <si>
    <t>14,58</t>
  </si>
  <si>
    <t>491,91</t>
  </si>
  <si>
    <t>507,69</t>
  </si>
  <si>
    <t>877,93</t>
  </si>
  <si>
    <t>1.952,39</t>
  </si>
  <si>
    <t>719,25</t>
  </si>
  <si>
    <t>1.673,38</t>
  </si>
  <si>
    <t>1.600,30</t>
  </si>
  <si>
    <t>2.941,65</t>
  </si>
  <si>
    <t>1.629,31</t>
  </si>
  <si>
    <t>2.863,79</t>
  </si>
  <si>
    <t>2.575,56</t>
  </si>
  <si>
    <t>4.427,42</t>
  </si>
  <si>
    <t>1.084,34</t>
  </si>
  <si>
    <t>2.405,11</t>
  </si>
  <si>
    <t>1.166,53</t>
  </si>
  <si>
    <t>2.107,39</t>
  </si>
  <si>
    <t>1.909,05</t>
  </si>
  <si>
    <t>3.638,23</t>
  </si>
  <si>
    <t>383,94</t>
  </si>
  <si>
    <t>977,57</t>
  </si>
  <si>
    <t>1.395,99</t>
  </si>
  <si>
    <t>768,34</t>
  </si>
  <si>
    <t>1.833,18</t>
  </si>
  <si>
    <t>1.066,43</t>
  </si>
  <si>
    <t>423,05</t>
  </si>
  <si>
    <t>1.289,19</t>
  </si>
  <si>
    <t>563,46</t>
  </si>
  <si>
    <t>2.724,59</t>
  </si>
  <si>
    <t>1.511,99</t>
  </si>
  <si>
    <t>801,16</t>
  </si>
  <si>
    <t>3.523,22</t>
  </si>
  <si>
    <t>1.846,18</t>
  </si>
  <si>
    <t>2.191,14</t>
  </si>
  <si>
    <t>1.026,73</t>
  </si>
  <si>
    <t>2.783,86</t>
  </si>
  <si>
    <t>1.225,54</t>
  </si>
  <si>
    <t>1.424,38</t>
  </si>
  <si>
    <t>1.623,19</t>
  </si>
  <si>
    <t>4.587,00</t>
  </si>
  <si>
    <t>1.822,06</t>
  </si>
  <si>
    <t>2.020,88</t>
  </si>
  <si>
    <t>5.775,25</t>
  </si>
  <si>
    <t>2.219,70</t>
  </si>
  <si>
    <t>3.469,17</t>
  </si>
  <si>
    <t>4.241,94</t>
  </si>
  <si>
    <t>4.994,51</t>
  </si>
  <si>
    <t>5.747,11</t>
  </si>
  <si>
    <t>6.503,22</t>
  </si>
  <si>
    <t>7.252,36</t>
  </si>
  <si>
    <t>2.437,78</t>
  </si>
  <si>
    <t>5.137,42</t>
  </si>
  <si>
    <t>1.841,36</t>
  </si>
  <si>
    <t>6.041,83</t>
  </si>
  <si>
    <t>2.040,14</t>
  </si>
  <si>
    <t>6.985,95</t>
  </si>
  <si>
    <t>2.239,02</t>
  </si>
  <si>
    <t>7.891,15</t>
  </si>
  <si>
    <t>8.796,36</t>
  </si>
  <si>
    <t>2.640,61</t>
  </si>
  <si>
    <t>7.154,94</t>
  </si>
  <si>
    <t>2.243,03</t>
  </si>
  <si>
    <t>8.245,60</t>
  </si>
  <si>
    <t>2.441,81</t>
  </si>
  <si>
    <t>9.336,21</t>
  </si>
  <si>
    <t>10.426,90</t>
  </si>
  <si>
    <t>2.843,44</t>
  </si>
  <si>
    <t>9.533,78</t>
  </si>
  <si>
    <t>2.644,64</t>
  </si>
  <si>
    <t>10.789,41</t>
  </si>
  <si>
    <t>12.045,01</t>
  </si>
  <si>
    <t>3.046,31</t>
  </si>
  <si>
    <t>12.233,86</t>
  </si>
  <si>
    <t>13.663,08</t>
  </si>
  <si>
    <t>3.249,14</t>
  </si>
  <si>
    <t>15.961,02</t>
  </si>
  <si>
    <t>3.412,60</t>
  </si>
  <si>
    <t>234,22</t>
  </si>
  <si>
    <t>845,53</t>
  </si>
  <si>
    <t>2.277,51</t>
  </si>
  <si>
    <t>5.182,83</t>
  </si>
  <si>
    <t>3.376,41</t>
  </si>
  <si>
    <t>3.969,10</t>
  </si>
  <si>
    <t>320,14</t>
  </si>
  <si>
    <t>1.031,51</t>
  </si>
  <si>
    <t>1.020,91</t>
  </si>
  <si>
    <t>1.182,10</t>
  </si>
  <si>
    <t>1.232,43</t>
  </si>
  <si>
    <t>1.443,96</t>
  </si>
  <si>
    <t>1.561,07</t>
  </si>
  <si>
    <t>1.678,18</t>
  </si>
  <si>
    <t>1.746,13</t>
  </si>
  <si>
    <t>1.957,65</t>
  </si>
  <si>
    <t>2.169,18</t>
  </si>
  <si>
    <t>2.286,29</t>
  </si>
  <si>
    <t>2.403,40</t>
  </si>
  <si>
    <t>3.480,58</t>
  </si>
  <si>
    <t>4.236,58</t>
  </si>
  <si>
    <t>4.659,34</t>
  </si>
  <si>
    <t>5.082,11</t>
  </si>
  <si>
    <t>3.449,81</t>
  </si>
  <si>
    <t>4.205,80</t>
  </si>
  <si>
    <t>4.961,80</t>
  </si>
  <si>
    <t>5.384,56</t>
  </si>
  <si>
    <t>5.807,33</t>
  </si>
  <si>
    <t>561,05</t>
  </si>
  <si>
    <t>1.373,64</t>
  </si>
  <si>
    <t>2.655,60</t>
  </si>
  <si>
    <t>1.446,65</t>
  </si>
  <si>
    <t>4.159,05</t>
  </si>
  <si>
    <t>797,86</t>
  </si>
  <si>
    <t>1.565,00</t>
  </si>
  <si>
    <t>3.993,17</t>
  </si>
  <si>
    <t>1.770,67</t>
  </si>
  <si>
    <t>2.147,94</t>
  </si>
  <si>
    <t>990,91</t>
  </si>
  <si>
    <t>4.907,65</t>
  </si>
  <si>
    <t>2.728,72</t>
  </si>
  <si>
    <t>1.182,27</t>
  </si>
  <si>
    <t>1.756,40</t>
  </si>
  <si>
    <t>3.309,31</t>
  </si>
  <si>
    <t>3.891,70</t>
  </si>
  <si>
    <t>380,85</t>
  </si>
  <si>
    <t>521,76</t>
  </si>
  <si>
    <t>5.634,33</t>
  </si>
  <si>
    <t>946,51</t>
  </si>
  <si>
    <t>1.355,11</t>
  </si>
  <si>
    <t>4.496,10</t>
  </si>
  <si>
    <t>762,28</t>
  </si>
  <si>
    <t>1.947,76</t>
  </si>
  <si>
    <t>318,67</t>
  </si>
  <si>
    <t>5.080,01</t>
  </si>
  <si>
    <t>1.778,77</t>
  </si>
  <si>
    <t>2.159,73</t>
  </si>
  <si>
    <t>1.014,64</t>
  </si>
  <si>
    <t>6.372,07</t>
  </si>
  <si>
    <t>1.103,65</t>
  </si>
  <si>
    <t>5.660,51</t>
  </si>
  <si>
    <t>8.083,19</t>
  </si>
  <si>
    <t>488,53</t>
  </si>
  <si>
    <t>2.112,73</t>
  </si>
  <si>
    <t>3.401,23</t>
  </si>
  <si>
    <t>2.139,12</t>
  </si>
  <si>
    <t>2.215,48</t>
  </si>
  <si>
    <t>1.230,63</t>
  </si>
  <si>
    <t>7.065,92</t>
  </si>
  <si>
    <t>2.351,06</t>
  </si>
  <si>
    <t>2.347,50</t>
  </si>
  <si>
    <t>9.151,79</t>
  </si>
  <si>
    <t>2.542,40</t>
  </si>
  <si>
    <t>10.220,64</t>
  </si>
  <si>
    <t>5.041,29</t>
  </si>
  <si>
    <t>2.737,30</t>
  </si>
  <si>
    <t>9.345,19</t>
  </si>
  <si>
    <t>2.545,96</t>
  </si>
  <si>
    <t>10.575,80</t>
  </si>
  <si>
    <t>1.841,18</t>
  </si>
  <si>
    <t>11.803,50</t>
  </si>
  <si>
    <t>2.932,24</t>
  </si>
  <si>
    <t>12.001,53</t>
  </si>
  <si>
    <t>5.923,25</t>
  </si>
  <si>
    <t>13.392,05</t>
  </si>
  <si>
    <t>3.127,14</t>
  </si>
  <si>
    <t>14.977,81</t>
  </si>
  <si>
    <t>1.964,78</t>
  </si>
  <si>
    <t>233,56</t>
  </si>
  <si>
    <t>802,21</t>
  </si>
  <si>
    <t>6.849,75</t>
  </si>
  <si>
    <t>2.156,19</t>
  </si>
  <si>
    <t>7.737,35</t>
  </si>
  <si>
    <t>8.624,95</t>
  </si>
  <si>
    <t>7.014,21</t>
  </si>
  <si>
    <t>3.287,25</t>
  </si>
  <si>
    <t>1.384,43</t>
  </si>
  <si>
    <t>1.001,40</t>
  </si>
  <si>
    <t>466,85</t>
  </si>
  <si>
    <t>390,56</t>
  </si>
  <si>
    <t>425,63</t>
  </si>
  <si>
    <t>2.505,94</t>
  </si>
  <si>
    <t>1.438,17</t>
  </si>
  <si>
    <t>2.308,35</t>
  </si>
  <si>
    <t>2.280,98</t>
  </si>
  <si>
    <t>102457</t>
  </si>
  <si>
    <t>BASE PARA POÇO DE VISITA CIRCULAR PARA DRENAGEM, EM CONCRETO PRÉ-MOLDADO, DIÂMETRO INTERNO = 1,2 M, PROFUNDIDADE = 1,45 M, EXCLUINDO TAMPÃO. AF_05/2021</t>
  </si>
  <si>
    <t>1.421,94</t>
  </si>
  <si>
    <t>42,01</t>
  </si>
  <si>
    <t>45,83</t>
  </si>
  <si>
    <t>73,21</t>
  </si>
  <si>
    <t>80,34</t>
  </si>
  <si>
    <t>40,39</t>
  </si>
  <si>
    <t>43,80</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</si>
  <si>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</si>
  <si>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</si>
  <si>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</si>
  <si>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</si>
  <si>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</si>
  <si>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</si>
  <si>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94280</t>
  </si>
  <si>
    <t>ASSENTAMENTO DE GUIA (MEIO-FIO) EM TRECHO CURVO, CONFECCIONADA EM CONCRETO PRÉ-FABRICADO, DIMENSÕES 39X6,5X6,5X19 CM (COMPRIMENTO X BASE INFERIOR X BASE SUPERIOR X ALTURA), PARA DELIMITAÇÃO DE JARDINS, PRAÇAS OU PASSEIOS. AF_05/2016</t>
  </si>
  <si>
    <t>42,09</t>
  </si>
  <si>
    <t>53,75</t>
  </si>
  <si>
    <t>66,12</t>
  </si>
  <si>
    <t>77,98</t>
  </si>
  <si>
    <t>51,71</t>
  </si>
  <si>
    <t>50,98</t>
  </si>
  <si>
    <t>133,95</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</si>
  <si>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</si>
  <si>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</si>
  <si>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</si>
  <si>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</si>
  <si>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</si>
  <si>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</si>
  <si>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102730</t>
  </si>
  <si>
    <t>ARMAÇÃO DE MURO ALA E MURO TESTA UTILIZANDO AÇO CA-50 DE 10 MM - MONTAGEM. AF_07/2021</t>
  </si>
  <si>
    <t>102731</t>
  </si>
  <si>
    <t>ARMAÇÃO DE MURO ALA E MURO TESTA UTILIZANDO AÇO CA-50 DE 12,5 MM - MONTAGEM. AF_07/2021</t>
  </si>
  <si>
    <t>102732</t>
  </si>
  <si>
    <t>ARMAÇÃO DE MURO ALA E MURO TESTA UTILIZANDO AÇO CA-50 DE 16 MM - MONTAGEM. AF_07/2021</t>
  </si>
  <si>
    <t>102733</t>
  </si>
  <si>
    <t>ARMAÇÃO DE MURO ALA E MURO TESTA UTILIZANDO AÇO CA-50 DE 20 MM - MONTAGEM. AF_07/2021</t>
  </si>
  <si>
    <t>102734</t>
  </si>
  <si>
    <t>ARMAÇÃO DE SOLEIRA UTILIZANDO AÇO CA-50 DE 6,3 MM - MONTAGEM. AF_07/2021</t>
  </si>
  <si>
    <t>17,07</t>
  </si>
  <si>
    <t>102735</t>
  </si>
  <si>
    <t>ARMAÇÃO DE SOLEIRA UTILIZANDO AÇO CA-50 DE 8 MM - MONTAGEM. AF_07/2021</t>
  </si>
  <si>
    <t>102736</t>
  </si>
  <si>
    <t>CONCRETAGEM DE BOCA PARA BUEIRO, FCK = 20 MPA, COM USO DE BOMBA - LANÇAMENTO, ADENSAMENTO E ACABAMENTO. AF_07/2021</t>
  </si>
  <si>
    <t>476,70</t>
  </si>
  <si>
    <t>102737</t>
  </si>
  <si>
    <t>BOCA PARA BUEIRO SIMPLES TUBULAR D = 40 CM EM CONCRETO, ALAS COM ESCONSIDADE DE 0°, INCLUINDO FÔRMAS E MATERIAIS. AF_07/2021</t>
  </si>
  <si>
    <t>1.013,99</t>
  </si>
  <si>
    <t>102738</t>
  </si>
  <si>
    <t>BOCA PARA BUEIRO SIMPLES TUBULAR D = 60 CM EM CONCRETO, ALAS COM ESCONSIDADE DE 0°, INCLUINDO FÔRMAS E MATERIAIS. AF_07/2021</t>
  </si>
  <si>
    <t>2.106,33</t>
  </si>
  <si>
    <t>102739</t>
  </si>
  <si>
    <t>BOCA PARA BUEIRO SIMPLES TUBULAR D = 80 CM EM CONCRETO, ALAS COM ESCONSIDADE DE 0°, INCLUINDO FÔRMAS E MATERIAIS. AF_07/2021</t>
  </si>
  <si>
    <t>3.555,34</t>
  </si>
  <si>
    <t>102740</t>
  </si>
  <si>
    <t>BOCA PARA BUEIRO SIMPLES TUBULAR D = 100 CM EM CONCRETO, ALAS COM ESCONSIDADE DE 0°, INCLUINDO FÔRMAS E MATERIAIS. AF_07/2021</t>
  </si>
  <si>
    <t>5.367,87</t>
  </si>
  <si>
    <t>102741</t>
  </si>
  <si>
    <t>BOCA PARA BUEIRO SIMPLES TUBULAR D = 120 CM EM CONCRETO, ALAS COM ESCONSIDADE DE 0°, INCLUINDO FÔRMAS E MATERIAIS. AF_07/2021</t>
  </si>
  <si>
    <t>7.584,51</t>
  </si>
  <si>
    <t>102742</t>
  </si>
  <si>
    <t>BOCA PARA BUEIRO SIMPLES TUBULAR D = 150 CM EM CONCRETO, ALAS COM ESCONSIDADE DE 0°, INCLUINDO FÔRMAS E MATERIAIS. AF_07/2021</t>
  </si>
  <si>
    <t>13.221,63</t>
  </si>
  <si>
    <t>102743</t>
  </si>
  <si>
    <t>BOCA PARA BUEIRO DUPLO TUBULAR D = 80 CM EM CONCRETO, ALAS COM ESCONSIDADE DE 0°, INCLUINDO FÔRMAS E MATERIAIS. AF_07/2021</t>
  </si>
  <si>
    <t>12.690,67</t>
  </si>
  <si>
    <t>102744</t>
  </si>
  <si>
    <t>BOCA PARA BUEIRO DUPLO TUBULAR D = 100 CM EM CONCRETO, ALAS COM ESCONSIDADE DE 0°, INCLUINDO FÔRMAS E MATERIAIS. AF_07/2021</t>
  </si>
  <si>
    <t>6.490,28</t>
  </si>
  <si>
    <t>102745</t>
  </si>
  <si>
    <t>BOCA PARA BUEIRO DUPLO TUBULAR D = 120 CM EM CONCRETO, ALAS COM ESCONSIDADE DE 0°, INCLUINDO FÔRMAS E MATERIAIS. AF_07/2021</t>
  </si>
  <si>
    <t>9.185,57</t>
  </si>
  <si>
    <t>102746</t>
  </si>
  <si>
    <t>BOCA PARA BUEIRO DUPLO TUBULAR D = 150 CM EM CONCRETO, ALAS COM ESCONSIDADE DE 0°, INCLUINDO FÔRMAS E MATERIAIS. AF_07/2021</t>
  </si>
  <si>
    <t>16.037,32</t>
  </si>
  <si>
    <t>102747</t>
  </si>
  <si>
    <t>BOCA PARA BUEIRO TRIPLO TUBULAR D = 100 CM EM CONCRETO, ALAS COM ESCONSIDADE DE 0°, INCLUINDO FÔRMAS E MATERIAIS. AF_07/2021</t>
  </si>
  <si>
    <t>8.074,21</t>
  </si>
  <si>
    <t>102748</t>
  </si>
  <si>
    <t>BOCA PARA BUEIRO TRIPLO TUBULAR D = 120 CM EM CONCRETO, ALAS COM ESCONSIDADE DE 0°, INCLUINDO FÔRMAS E MATERIAIS. AF_07/2021</t>
  </si>
  <si>
    <t>11.373,92</t>
  </si>
  <si>
    <t>102749</t>
  </si>
  <si>
    <t>BOCA PARA BUEIRO TRIPLO TUBULAR D = 150 CM EM CONCRETO, ALAS COM ESCONSIDADE DE 0°, INCLUINDO FÔRMAS E MATERIAIS. AF_07/2021</t>
  </si>
  <si>
    <t>19.664,07</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</si>
  <si>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</si>
  <si>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</si>
  <si>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</si>
  <si>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</si>
  <si>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4.548,38</t>
  </si>
  <si>
    <t>102752</t>
  </si>
  <si>
    <t>BOCA PARA BUEIRO SIMPLES TUBULAR D = 100 CM EM CONCRETO, ALAS COM ESCONSIDADE DE 30°, INCLUINDO FÔRMAS E MATERIAIS. AF_07/2021</t>
  </si>
  <si>
    <t>7.319,40</t>
  </si>
  <si>
    <t>102753</t>
  </si>
  <si>
    <t>BOCA PARA BUEIRO SIMPLES TUBULAR D = 120 CM EM CONCRETO, ALAS COM ESCONSIDADE DE 30°, INCLUINDO FÔRMAS E MATERIAIS. AF_07/2021</t>
  </si>
  <si>
    <t>10.928,69</t>
  </si>
  <si>
    <t>102754</t>
  </si>
  <si>
    <t>BOCA PARA BUEIRO SIMPLES TUBULAR D = 150 CM EM CONCRETO, ALAS COM ESCONSIDADE DE 30°, INCLUINDO FÔRMAS E MATERIAIS. AF_07/2021</t>
  </si>
  <si>
    <t>20.936,60</t>
  </si>
  <si>
    <t>102755</t>
  </si>
  <si>
    <t>BOCA PARA BUEIRO DUPLO TUBULAR D = 100 CM EM CONCRETO, ALAS COM ESCONSIDADE DE 30°, INCLUINDO FÔRMAS E MATERIAIS. AF_07/2021</t>
  </si>
  <si>
    <t>10.265,29</t>
  </si>
  <si>
    <t>102756</t>
  </si>
  <si>
    <t>BOCA PARA BUEIRO DUPLO TUBULAR D = 120 CM EM CONCRETO, ALAS COM ESCONSIDADE DE 30°, INCLUINDO FÔRMAS E MATERIAIS. AF_07/2021</t>
  </si>
  <si>
    <t>15.375,84</t>
  </si>
  <si>
    <t>102757</t>
  </si>
  <si>
    <t>BOCA PARA BUEIRO DUPLO TUBULAR D = 150 CM EM CONCRETO, ALAS COM ESCONSIDADE DE 30°, INCLUINDO FÔRMAS E MATERIAIS. AF_07/2021</t>
  </si>
  <si>
    <t>28.819,50</t>
  </si>
  <si>
    <t>102758</t>
  </si>
  <si>
    <t>BOCA PARA BUEIRO TRIPLO TUBULAR D = 100 CM EM CONCRETO, ALAS COM ESCONSIDADE DE 30°, INCLUINDO FÔRMAS E MATERIAIS. AF_07/2021</t>
  </si>
  <si>
    <t>13.226,59</t>
  </si>
  <si>
    <t>102759</t>
  </si>
  <si>
    <t>BOCA PARA BUEIRO TRIPLO TUBULAR D = 120 CM EM CONCRETO, ALAS COM ESCONSIDADE DE 30°, INCLUINDO FÔRMAS E MATERIAIS. AF_07/2021</t>
  </si>
  <si>
    <t>19.846,50</t>
  </si>
  <si>
    <t>102760</t>
  </si>
  <si>
    <t>BOCA PARA BUEIRO TRIPLO TUBULAR D = 150 CM EM CONCRETO, ALAS COM ESCONSIDADE DE 30°, INCLUINDO FÔRMAS E MATERIAIS. AF_07/2021</t>
  </si>
  <si>
    <t>36.851,00</t>
  </si>
  <si>
    <t>102761</t>
  </si>
  <si>
    <t>BOCA PARA BUEIRO SIMPLES CELULAR 150 X 150 CM EM CONCRETO, ALAS COM ESCONSIDADE DE 30°, INCLUINDO FÔRMAS E MATERIAIS. AF_07/2021</t>
  </si>
  <si>
    <t>12.118,80</t>
  </si>
  <si>
    <t>102762</t>
  </si>
  <si>
    <t>BOCA PARA BUEIRO SIMPLES CELULAR 200 X 200 CM EM CONCRETO, ALAS COM ESCONSIDADE DE 30°, INCLUINDO FÔRMAS E MATERIAIS. AF_07/2021</t>
  </si>
  <si>
    <t>18.969,20</t>
  </si>
  <si>
    <t>102763</t>
  </si>
  <si>
    <t>BOCA PARA BUEIRO SIMPLES CELULAR 250 X 250 CM EM CONCRETO, ALAS COM ESCONSIDADE DE 30°, INCLUINDO FÔRMAS E MATERIAIS. AF_07/2021</t>
  </si>
  <si>
    <t>26.651,36</t>
  </si>
  <si>
    <t>102764</t>
  </si>
  <si>
    <t>BOCA PARA BUEIRO SIMPLES CELULAR 300 X 300 CM EM CONCRETO, ALAS COM ESCONSIDADE DE 30°, INCLUINDO FÔRMAS E MATERIAIS. AF_07/2021</t>
  </si>
  <si>
    <t>38.114,05</t>
  </si>
  <si>
    <t>102765</t>
  </si>
  <si>
    <t>BOCA PARA BUEIRO DUPLO CELULAR 150 X 150 CM EM CONCRETO, ALAS COM ESCONSIDADE DE 30°, INCLUINDO FÔRMAS E MATERIAIS. AF_07/2021</t>
  </si>
  <si>
    <t>14.969,26</t>
  </si>
  <si>
    <t>102766</t>
  </si>
  <si>
    <t>BOCA PARA BUEIRO DUPLO CELULAR 200 X 200 CM EM CONCRETO, ALAS COM ESCONSIDADE DE 30°, INCLUINDO FÔRMAS E MATERIAIS. AF_07/2021</t>
  </si>
  <si>
    <t>22.913,58</t>
  </si>
  <si>
    <t>102767</t>
  </si>
  <si>
    <t>BOCA PARA BUEIRO DUPLO CELULAR 250 X 250 CM EM CONCRETO, ALAS COM ESCONSIDADE DE 30°, INCLUINDO FÔRMAS E MATERIAIS. AF_07/2021</t>
  </si>
  <si>
    <t>32.540,11</t>
  </si>
  <si>
    <t>102768</t>
  </si>
  <si>
    <t>BOCA PARA BUEIRO DUPLO CELULAR 300 X 300 CM EM CONCRETO, ALAS COM ESCONSIDADE DE 30°, INCLUINDO FÔRMAS E MATERIAIS. AF_07/2021</t>
  </si>
  <si>
    <t>159.681,22</t>
  </si>
  <si>
    <t>102769</t>
  </si>
  <si>
    <t>BOCA PARA BUEIRO TRIPLO CELULAR 150 X 150 CM EM CONCRETO, ALAS COM ESCONSIDADE DE 30°, INCLUINDO FÔRMAS E MATERIAIS. AF_07/2021</t>
  </si>
  <si>
    <t>17.304,86</t>
  </si>
  <si>
    <t>102770</t>
  </si>
  <si>
    <t>BOCA PARA BUEIRO TRIPLO CELULAR 200 X 200 CM EM CONCRETO, ALAS COM ESCONSIDADE DE 30°, INCLUINDO FÔRMAS E MATERIAIS. AF_07/2021</t>
  </si>
  <si>
    <t>26.929,30</t>
  </si>
  <si>
    <t>102771</t>
  </si>
  <si>
    <t>BOCA PARA BUEIRO TRIPLO CELULAR 250 X 250 CM EM CONCRETO, ALAS COM ESCONSIDADE DE 30°, INCLUINDO FÔRMAS E MATERIAIS. AF_07/2021</t>
  </si>
  <si>
    <t>38.216,84</t>
  </si>
  <si>
    <t>102772</t>
  </si>
  <si>
    <t>BOCA PARA BUEIRO TRIPLO CELULAR 300 X 300 CM EM CONCRETO, ALAS COM ESCONSIDADE DE 30°, INCLUINDO FÔRMAS E MATERIAIS. AF_07/2021</t>
  </si>
  <si>
    <t>54.858,92</t>
  </si>
  <si>
    <t>102773</t>
  </si>
  <si>
    <t>BOCA PARA BUEIRO SIMPLES TUBULAR D = 40 CM EM GABIÃO, ALAS COM ESCONSIDADE DE 45°, INCLUINDO FÔRMAS E MATERIAIS. AF_07/2021</t>
  </si>
  <si>
    <t>6.151,82</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</si>
  <si>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</si>
  <si>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</si>
  <si>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</si>
  <si>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</si>
  <si>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9.172,16</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</si>
  <si>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</si>
  <si>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</si>
  <si>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</si>
  <si>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</si>
  <si>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13.875,91</t>
  </si>
  <si>
    <t>102778</t>
  </si>
  <si>
    <t>BOCA PARA BUEIRO SIMPLES TUBULAR D = 150 CM EM GABIÃO, ALAS COM ESCONSIDADE DE 45°, INCLUINDO FÔRMAS E MATERIAIS. AF_07/2021</t>
  </si>
  <si>
    <t>20.814,95</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</si>
  <si>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</si>
  <si>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</si>
  <si>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</si>
  <si>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</si>
  <si>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7.080,15</t>
  </si>
  <si>
    <t>102781</t>
  </si>
  <si>
    <t>BOCA PARA BUEIRO DUPLO TUBULAR D = 80 CM EM GABIÃO, ALAS COM ESCONSIDADE DE 45°, INCLUINDO FÔRMAS E MATERIAIS. AF_07/2021</t>
  </si>
  <si>
    <t>10.478,03</t>
  </si>
  <si>
    <t>102782</t>
  </si>
  <si>
    <t>BOCA PARA BUEIRO DUPLO TUBULAR D = 100 CM EM GABIÃO, ALAS COM ESCONSIDADE DE 45°, INCLUINDO FÔRMAS E MATERIAIS. AF_07/2021</t>
  </si>
  <si>
    <t>11.680,78</t>
  </si>
  <si>
    <t>102783</t>
  </si>
  <si>
    <t>BOCA PARA BUEIRO DUPLO TUBULAR D = 120 CM EM GABIÃO, ALAS COM ESCONSIDADE DE 45°, INCLUINDO FÔRMAS E MATERIAIS. AF_07/2021</t>
  </si>
  <si>
    <t>15.456,21</t>
  </si>
  <si>
    <t>102784</t>
  </si>
  <si>
    <t>BOCA PARA BUEIRO DUPLO TUBULAR D = 150 CM EM GABIÃO, ALAS COM ESCONSIDADE DE 45°, INCLUINDO FÔRMAS E MATERIAIS. AF_07/2021</t>
  </si>
  <si>
    <t>24.284,47</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</si>
  <si>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</si>
  <si>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</si>
  <si>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</si>
  <si>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</si>
  <si>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7.905,36</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</si>
  <si>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</si>
  <si>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</si>
  <si>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</si>
  <si>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</si>
  <si>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12.864,19</t>
  </si>
  <si>
    <t>102789</t>
  </si>
  <si>
    <t>BOCA PARA BUEIRO TRIPLO TUBULAR D = 120 CM EM GABIÃO, ALAS COM ESCONSIDADE DE 45°, INCLUINDO FÔRMAS E MATERIAIS. AF_07/2021</t>
  </si>
  <si>
    <t>16.920,49</t>
  </si>
  <si>
    <t>102790</t>
  </si>
  <si>
    <t>BOCA PARA BUEIRO TRIPLO TUBULAR D = 150 CM EM GABIÃO, ALAS COM ESCONSIDADE DE 45°, INCLUINDO FÔRMAS E MATERIAIS. AF_07/2021</t>
  </si>
  <si>
    <t>28.076,24</t>
  </si>
  <si>
    <t>102791</t>
  </si>
  <si>
    <t>BOCA PARA BUEIRO SIMPLES CELULAR 150 X 150 CM EM GABIÃO, ALAS COM ESCONSIDADE DE 45°, INCLUINDO FÔRMAS E MATERIAIS. AF_07/2021</t>
  </si>
  <si>
    <t>22.460,13</t>
  </si>
  <si>
    <t>102792</t>
  </si>
  <si>
    <t>BOCA PARA BUEIRO SIMPLES CELULAR 200 X 200 CM EM GABIÃO, ALAS COM ESCONSIDADE DE 45°, INCLUINDO FÔRMAS E MATERIAIS. AF_07/2021</t>
  </si>
  <si>
    <t>36.578,58</t>
  </si>
  <si>
    <t>102793</t>
  </si>
  <si>
    <t>BOCA PARA BUEIRO SIMPLES CELULAR 250 X 250 CM EM GABIÃO, ALAS COM ESCONSIDADE DE 45°, INCLUINDO FÔRMAS E MATERIAIS. AF_07/2021</t>
  </si>
  <si>
    <t>49.340,00</t>
  </si>
  <si>
    <t>102794</t>
  </si>
  <si>
    <t>BOCA PARA BUEIRO SIMPLES CELULAR 300 X 300 CM EM GABIÃO, ALAS COM ESCONSIDADE DE 45°, INCLUINDO FÔRMAS E MATERIAIS. AF_07/2021</t>
  </si>
  <si>
    <t>70.683,59</t>
  </si>
  <si>
    <t>102795</t>
  </si>
  <si>
    <t>BOCA PARA BUEIRO DUPLO CELULAR 150 X 150 CM EM GABIÃO, ALAS COM ESCONSIDADE DE 45°, INCLUINDO FÔRMAS E MATERIAIS. AF_07/2021</t>
  </si>
  <si>
    <t>23.973,75</t>
  </si>
  <si>
    <t>102796</t>
  </si>
  <si>
    <t>BOCA PARA BUEIRO DUPLO CELULAR 200 X 200 CM EM GABIÃO, ALAS COM ESCONSIDADE DE 45°, INCLUINDO FÔRMAS E MATERIAIS. AF_07/2021</t>
  </si>
  <si>
    <t>38.717,27</t>
  </si>
  <si>
    <t>102797</t>
  </si>
  <si>
    <t>BOCA PARA BUEIRO DUPLO CELULAR 250 X 250 CM EM GABIÃO, ALAS COM ESCONSIDADE DE 45°, INCLUINDO FÔRMAS E MATERIAIS. AF_07/2021</t>
  </si>
  <si>
    <t>54.943,38</t>
  </si>
  <si>
    <t>102798</t>
  </si>
  <si>
    <t>BOCA PARA BUEIRO DUPLO CELULAR 300 X 300 CM EM GABIÃO, ALAS COM ESCONSIDADE DE 45°, INCLUINDO FÔRMAS E MATERIAIS. AF_07/2021</t>
  </si>
  <si>
    <t>67.249,11</t>
  </si>
  <si>
    <t>102799</t>
  </si>
  <si>
    <t>BOCA PARA BUEIRO TRIPLO CELULAR 150 X 150 CM EM GABIÃO, ALAS COM ESCONSIDADE DE 45°, INCLUINDO FÔRMAS E MATERIAIS. AF_07/2021</t>
  </si>
  <si>
    <t>24.477,14</t>
  </si>
  <si>
    <t>102800</t>
  </si>
  <si>
    <t>BOCA PARA BUEIRO TRIPLO CELULAR 200 X 200 CM EM GABIÃO, ALAS COM ESCONSIDADE DE 45°, INCLUINDO FÔRMAS E MATERIAIS. AF_07/2021</t>
  </si>
  <si>
    <t>42.504,88</t>
  </si>
  <si>
    <t>102801</t>
  </si>
  <si>
    <t>BOCA PARA BUEIRO TRIPLO CELULAR 250 X 250 CM EM GABIÃO, ALAS COM ESCONSIDADE DE 45°, INCLUINDO FÔRMAS E MATERIAIS. AF_07/2021</t>
  </si>
  <si>
    <t>59.581,98</t>
  </si>
  <si>
    <t>102802</t>
  </si>
  <si>
    <t>BOCA PARA BUEIRO TRIPLO CELULAR 300 X 300 CM EM GABIÃO, ALAS COM ESCONSIDADE DE 45°, INCLUINDO FÔRMAS E MATERIAIS. AF_07/2021</t>
  </si>
  <si>
    <t>71.452,22</t>
  </si>
  <si>
    <t>31,80</t>
  </si>
  <si>
    <t>32,08</t>
  </si>
  <si>
    <t>65,42</t>
  </si>
  <si>
    <t>42,54</t>
  </si>
  <si>
    <t>36,57</t>
  </si>
  <si>
    <t>50,30</t>
  </si>
  <si>
    <t>71,95</t>
  </si>
  <si>
    <t>104,97</t>
  </si>
  <si>
    <t>54,51</t>
  </si>
  <si>
    <t>87,54</t>
  </si>
  <si>
    <t>71,64</t>
  </si>
  <si>
    <t>13,42</t>
  </si>
  <si>
    <t>602,97</t>
  </si>
  <si>
    <t>623,55</t>
  </si>
  <si>
    <t>731,05</t>
  </si>
  <si>
    <t>777,13</t>
  </si>
  <si>
    <t>525,45</t>
  </si>
  <si>
    <t>531,41</t>
  </si>
  <si>
    <t>537,38</t>
  </si>
  <si>
    <t>543,35</t>
  </si>
  <si>
    <t>783,35</t>
  </si>
  <si>
    <t>808,95</t>
  </si>
  <si>
    <t>190,91</t>
  </si>
  <si>
    <t>267,20</t>
  </si>
  <si>
    <t>220,13</t>
  </si>
  <si>
    <t>225,57</t>
  </si>
  <si>
    <t>243,39</t>
  </si>
  <si>
    <t>301,95</t>
  </si>
  <si>
    <t>437,91</t>
  </si>
  <si>
    <t>489,36</t>
  </si>
  <si>
    <t>104,56</t>
  </si>
  <si>
    <t>656,01</t>
  </si>
  <si>
    <t>662,79</t>
  </si>
  <si>
    <t>697,61</t>
  </si>
  <si>
    <t>757,50</t>
  </si>
  <si>
    <t>892,13</t>
  </si>
  <si>
    <t>944,91</t>
  </si>
  <si>
    <t>551,45</t>
  </si>
  <si>
    <t>558,23</t>
  </si>
  <si>
    <t>577,39</t>
  </si>
  <si>
    <t>637,28</t>
  </si>
  <si>
    <t>771,91</t>
  </si>
  <si>
    <t>824,69</t>
  </si>
  <si>
    <t>228,28</t>
  </si>
  <si>
    <t>234,11</t>
  </si>
  <si>
    <t>276,49</t>
  </si>
  <si>
    <t>309,18</t>
  </si>
  <si>
    <t>559,60</t>
  </si>
  <si>
    <t>566,77</t>
  </si>
  <si>
    <t>610,49</t>
  </si>
  <si>
    <t>644,51</t>
  </si>
  <si>
    <t>151,25</t>
  </si>
  <si>
    <t>235,34</t>
  </si>
  <si>
    <t>253,83</t>
  </si>
  <si>
    <t>281,20</t>
  </si>
  <si>
    <t>626,80</t>
  </si>
  <si>
    <t>885,12</t>
  </si>
  <si>
    <t>76,19</t>
  </si>
  <si>
    <t>74,27</t>
  </si>
  <si>
    <t>568,88</t>
  </si>
  <si>
    <t>565,08</t>
  </si>
  <si>
    <t>596,02</t>
  </si>
  <si>
    <t>655,55</t>
  </si>
  <si>
    <t>790,54</t>
  </si>
  <si>
    <t>842,96</t>
  </si>
  <si>
    <t>494,61</t>
  </si>
  <si>
    <t>501,03</t>
  </si>
  <si>
    <t>519,83</t>
  </si>
  <si>
    <t>579,36</t>
  </si>
  <si>
    <t>714,35</t>
  </si>
  <si>
    <t>766,77</t>
  </si>
  <si>
    <t>502,76</t>
  </si>
  <si>
    <t>509,57</t>
  </si>
  <si>
    <t>552,93</t>
  </si>
  <si>
    <t>586,59</t>
  </si>
  <si>
    <t>566,66</t>
  </si>
  <si>
    <t>509,82</t>
  </si>
  <si>
    <t>586,49</t>
  </si>
  <si>
    <t>529,29</t>
  </si>
  <si>
    <t>615,20</t>
  </si>
  <si>
    <t>557,64</t>
  </si>
  <si>
    <t>960,80</t>
  </si>
  <si>
    <t>903,24</t>
  </si>
  <si>
    <t>1.219,12</t>
  </si>
  <si>
    <t>1.161,56</t>
  </si>
  <si>
    <t>692,36</t>
  </si>
  <si>
    <t>124,53</t>
  </si>
  <si>
    <t>664,16</t>
  </si>
  <si>
    <t>577,03</t>
  </si>
  <si>
    <t>671,33</t>
  </si>
  <si>
    <t>691,05</t>
  </si>
  <si>
    <t>593,34</t>
  </si>
  <si>
    <t>730,71</t>
  </si>
  <si>
    <t>629,12</t>
  </si>
  <si>
    <t>764,73</t>
  </si>
  <si>
    <t>662,78</t>
  </si>
  <si>
    <t>671,22</t>
  </si>
  <si>
    <t>584,09</t>
  </si>
  <si>
    <t>735,42</t>
  </si>
  <si>
    <t>633,83</t>
  </si>
  <si>
    <t>1.081,02</t>
  </si>
  <si>
    <t>979,43</t>
  </si>
  <si>
    <t>1.339,34</t>
  </si>
  <si>
    <t>1.237,75</t>
  </si>
  <si>
    <t>55,61</t>
  </si>
  <si>
    <t>61,26</t>
  </si>
  <si>
    <t>79,91</t>
  </si>
  <si>
    <t>573,62</t>
  </si>
  <si>
    <t>754,10</t>
  </si>
  <si>
    <t>597,11</t>
  </si>
  <si>
    <t>976,04</t>
  </si>
  <si>
    <t>1.177,95</t>
  </si>
  <si>
    <t>702,52</t>
  </si>
  <si>
    <t>937,91</t>
  </si>
  <si>
    <t>1.163,50</t>
  </si>
  <si>
    <t>751,89</t>
  </si>
  <si>
    <t>367,65</t>
  </si>
  <si>
    <t>717,91</t>
  </si>
  <si>
    <t>696,14</t>
  </si>
  <si>
    <t>64,72</t>
  </si>
  <si>
    <t>668,06</t>
  </si>
  <si>
    <t>528,76</t>
  </si>
  <si>
    <t>956,52</t>
  </si>
  <si>
    <t>71,98</t>
  </si>
  <si>
    <t>611,91</t>
  </si>
  <si>
    <t>482,67</t>
  </si>
  <si>
    <t>846,28</t>
  </si>
  <si>
    <t>695,77</t>
  </si>
  <si>
    <t>508,75</t>
  </si>
  <si>
    <t>813,91</t>
  </si>
  <si>
    <t>392,94</t>
  </si>
  <si>
    <t>470,93</t>
  </si>
  <si>
    <t>419,14</t>
  </si>
  <si>
    <t>623,17</t>
  </si>
  <si>
    <t>175,13</t>
  </si>
  <si>
    <t>72,50</t>
  </si>
  <si>
    <t>135,11</t>
  </si>
  <si>
    <t>169,74</t>
  </si>
  <si>
    <t>132,62</t>
  </si>
  <si>
    <t>165,95</t>
  </si>
  <si>
    <t>181,78</t>
  </si>
  <si>
    <t>218,13</t>
  </si>
  <si>
    <t>290,48</t>
  </si>
  <si>
    <t>346,38</t>
  </si>
  <si>
    <t>143,73</t>
  </si>
  <si>
    <t>207,40</t>
  </si>
  <si>
    <t>285,17</t>
  </si>
  <si>
    <t>242,80</t>
  </si>
  <si>
    <t>279,15</t>
  </si>
  <si>
    <t>334,02</t>
  </si>
  <si>
    <t>376,89</t>
  </si>
  <si>
    <t>218,51</t>
  </si>
  <si>
    <t>420,58</t>
  </si>
  <si>
    <t>411,80</t>
  </si>
  <si>
    <t>771,72</t>
  </si>
  <si>
    <t>1.562,96</t>
  </si>
  <si>
    <t>1.795,86</t>
  </si>
  <si>
    <t>345,50</t>
  </si>
  <si>
    <t>411,89</t>
  </si>
  <si>
    <t>833,06</t>
  </si>
  <si>
    <t>1.675,33</t>
  </si>
  <si>
    <t>1.439,09</t>
  </si>
  <si>
    <t>2.887,14</t>
  </si>
  <si>
    <t>439,96</t>
  </si>
  <si>
    <t>276,42</t>
  </si>
  <si>
    <t>394,57</t>
  </si>
  <si>
    <t>306,12</t>
  </si>
  <si>
    <t>447,51</t>
  </si>
  <si>
    <t>290,42</t>
  </si>
  <si>
    <t>1.135,82</t>
  </si>
  <si>
    <t>1.083,00</t>
  </si>
  <si>
    <t>1.019,20</t>
  </si>
  <si>
    <t>931,82</t>
  </si>
  <si>
    <t>853,83</t>
  </si>
  <si>
    <t>839,41</t>
  </si>
  <si>
    <t>828,51</t>
  </si>
  <si>
    <t>775,49</t>
  </si>
  <si>
    <t>1.091,18</t>
  </si>
  <si>
    <t>1.039,25</t>
  </si>
  <si>
    <t>977,15</t>
  </si>
  <si>
    <t>891,56</t>
  </si>
  <si>
    <t>805,06</t>
  </si>
  <si>
    <t>791,73</t>
  </si>
  <si>
    <t>783,02</t>
  </si>
  <si>
    <t>732,26</t>
  </si>
  <si>
    <t>755,81</t>
  </si>
  <si>
    <t>714,03</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</si>
  <si>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</si>
  <si>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</si>
  <si>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</si>
  <si>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41,47</t>
  </si>
  <si>
    <t>ARRASAMENTO MECANICO DE ESTACA DE CONCRETO ARMADO, DIAMETROS DE 81 CM A 100 CM. AF_05/2021</t>
  </si>
  <si>
    <t>64,35</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</si>
  <si>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</si>
  <si>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</si>
  <si>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</si>
  <si>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</si>
  <si>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221,95</t>
  </si>
  <si>
    <t>369,09</t>
  </si>
  <si>
    <t>520,09</t>
  </si>
  <si>
    <t>592,98</t>
  </si>
  <si>
    <t>83,82</t>
  </si>
  <si>
    <t>107,71</t>
  </si>
  <si>
    <t>246,55</t>
  </si>
  <si>
    <t>98,98</t>
  </si>
  <si>
    <t>215,57</t>
  </si>
  <si>
    <t>142,26</t>
  </si>
  <si>
    <t>102521</t>
  </si>
  <si>
    <t>ARRASAMENTO MECÂNICO DE ESTACA BARRETE DE CONCRETO ARMADO, SEÇÃO DE 0,40 X 2,50 M. AF_05/2021</t>
  </si>
  <si>
    <t>102522</t>
  </si>
  <si>
    <t>ARRASAMENTO MECÂNICO DE ESTACA BARRETE DE CONCRETO ARMADO, SEÇÃO DE 0,60 X 2,50 M. AF_05/2021</t>
  </si>
  <si>
    <t>143,01</t>
  </si>
  <si>
    <t>102523</t>
  </si>
  <si>
    <t>ARRASAMENTO MECÂNICO DE ESTACA BARRETE DE CONCRETO ARMADO, SEÇÃO DE 0,80 X 2,50 M. AF_05/2021</t>
  </si>
  <si>
    <t>188,53</t>
  </si>
  <si>
    <t>507,33</t>
  </si>
  <si>
    <t>25,36</t>
  </si>
  <si>
    <t>487,21</t>
  </si>
  <si>
    <t>162,72</t>
  </si>
  <si>
    <t>103,46</t>
  </si>
  <si>
    <t>148,96</t>
  </si>
  <si>
    <t>49,77</t>
  </si>
  <si>
    <t>98,45</t>
  </si>
  <si>
    <t>23,61</t>
  </si>
  <si>
    <t>513,54</t>
  </si>
  <si>
    <t>482,26</t>
  </si>
  <si>
    <t>466,19</t>
  </si>
  <si>
    <t>26,73</t>
  </si>
  <si>
    <t>196,50</t>
  </si>
  <si>
    <t>219,45</t>
  </si>
  <si>
    <t>289,78</t>
  </si>
  <si>
    <t>133,93</t>
  </si>
  <si>
    <t>93,39</t>
  </si>
  <si>
    <t>99,99</t>
  </si>
  <si>
    <t>42,24</t>
  </si>
  <si>
    <t>48,29</t>
  </si>
  <si>
    <t>164,04</t>
  </si>
  <si>
    <t>127,53</t>
  </si>
  <si>
    <t>241,65</t>
  </si>
  <si>
    <t>152,63</t>
  </si>
  <si>
    <t>95,81</t>
  </si>
  <si>
    <t>126,19</t>
  </si>
  <si>
    <t>82,68</t>
  </si>
  <si>
    <t>68,67</t>
  </si>
  <si>
    <t>50,68</t>
  </si>
  <si>
    <t>61,61</t>
  </si>
  <si>
    <t>44,95</t>
  </si>
  <si>
    <t>41,46</t>
  </si>
  <si>
    <t>47,82</t>
  </si>
  <si>
    <t>223,92</t>
  </si>
  <si>
    <t>156,00</t>
  </si>
  <si>
    <t>199,97</t>
  </si>
  <si>
    <t>291,51</t>
  </si>
  <si>
    <t>138,44</t>
  </si>
  <si>
    <t>132,50</t>
  </si>
  <si>
    <t>170,28</t>
  </si>
  <si>
    <t>267,87</t>
  </si>
  <si>
    <t>112,86</t>
  </si>
  <si>
    <t>108,68</t>
  </si>
  <si>
    <t>252,90</t>
  </si>
  <si>
    <t>95,57</t>
  </si>
  <si>
    <t>88,55</t>
  </si>
  <si>
    <t>135,91</t>
  </si>
  <si>
    <t>243,49</t>
  </si>
  <si>
    <t>105,72</t>
  </si>
  <si>
    <t>234,49</t>
  </si>
  <si>
    <t>76,27</t>
  </si>
  <si>
    <t>96,42</t>
  </si>
  <si>
    <t>229,63</t>
  </si>
  <si>
    <t>72,05</t>
  </si>
  <si>
    <t>88,88</t>
  </si>
  <si>
    <t>225,41</t>
  </si>
  <si>
    <t>68,46</t>
  </si>
  <si>
    <t>217,17</t>
  </si>
  <si>
    <t>47,25</t>
  </si>
  <si>
    <t>61,33</t>
  </si>
  <si>
    <t>247,31</t>
  </si>
  <si>
    <t>87,95</t>
  </si>
  <si>
    <t>48,32</t>
  </si>
  <si>
    <t>84,98</t>
  </si>
  <si>
    <t>45,76</t>
  </si>
  <si>
    <t>82,99</t>
  </si>
  <si>
    <t>81,84</t>
  </si>
  <si>
    <t>41,40</t>
  </si>
  <si>
    <t>60,84</t>
  </si>
  <si>
    <t>190,31</t>
  </si>
  <si>
    <t>157,58</t>
  </si>
  <si>
    <t>147,35</t>
  </si>
  <si>
    <t>175,84</t>
  </si>
  <si>
    <t>264,34</t>
  </si>
  <si>
    <t>141,89</t>
  </si>
  <si>
    <t>99,25</t>
  </si>
  <si>
    <t>167,80</t>
  </si>
  <si>
    <t>117,54</t>
  </si>
  <si>
    <t>59,87</t>
  </si>
  <si>
    <t>149,08</t>
  </si>
  <si>
    <t>213,22</t>
  </si>
  <si>
    <t>97,24</t>
  </si>
  <si>
    <t>103,86</t>
  </si>
  <si>
    <t>19,92</t>
  </si>
  <si>
    <t>163,23</t>
  </si>
  <si>
    <t>113,93</t>
  </si>
  <si>
    <t>154,43</t>
  </si>
  <si>
    <t>367,29</t>
  </si>
  <si>
    <t>311,74</t>
  </si>
  <si>
    <t>205,29</t>
  </si>
  <si>
    <t>133,43</t>
  </si>
  <si>
    <t>121,96</t>
  </si>
  <si>
    <t>113,19</t>
  </si>
  <si>
    <t>181,10</t>
  </si>
  <si>
    <t>120,11</t>
  </si>
  <si>
    <t>166,21</t>
  </si>
  <si>
    <t>123,65</t>
  </si>
  <si>
    <t>115,26</t>
  </si>
  <si>
    <t>212,23</t>
  </si>
  <si>
    <t>133,12</t>
  </si>
  <si>
    <t>125,47</t>
  </si>
  <si>
    <t>178,40</t>
  </si>
  <si>
    <t>122,90</t>
  </si>
  <si>
    <t>227,21</t>
  </si>
  <si>
    <t>373,61</t>
  </si>
  <si>
    <t>320,95</t>
  </si>
  <si>
    <t>224,49</t>
  </si>
  <si>
    <t>159,52</t>
  </si>
  <si>
    <t>130,81</t>
  </si>
  <si>
    <t>364,29</t>
  </si>
  <si>
    <t>303,98</t>
  </si>
  <si>
    <t>228,89</t>
  </si>
  <si>
    <t>205,74</t>
  </si>
  <si>
    <t>143,12</t>
  </si>
  <si>
    <t>404,77</t>
  </si>
  <si>
    <t>338,72</t>
  </si>
  <si>
    <t>223,69</t>
  </si>
  <si>
    <t>201,43</t>
  </si>
  <si>
    <t>157,31</t>
  </si>
  <si>
    <t>139,49</t>
  </si>
  <si>
    <t>129,53</t>
  </si>
  <si>
    <t>315,20</t>
  </si>
  <si>
    <t>205,20</t>
  </si>
  <si>
    <t>160,55</t>
  </si>
  <si>
    <t>143,02</t>
  </si>
  <si>
    <t>411,75</t>
  </si>
  <si>
    <t>350,42</t>
  </si>
  <si>
    <t>219,65</t>
  </si>
  <si>
    <t>195,27</t>
  </si>
  <si>
    <t>134,89</t>
  </si>
  <si>
    <t>354,12</t>
  </si>
  <si>
    <t>297,20</t>
  </si>
  <si>
    <t>212,09</t>
  </si>
  <si>
    <t>193,04</t>
  </si>
  <si>
    <t>122,36</t>
  </si>
  <si>
    <t>313,84</t>
  </si>
  <si>
    <t>199,85</t>
  </si>
  <si>
    <t>181,72</t>
  </si>
  <si>
    <t>141,17</t>
  </si>
  <si>
    <t>120,02</t>
  </si>
  <si>
    <t>3.095,14</t>
  </si>
  <si>
    <t>3.947,80</t>
  </si>
  <si>
    <t>4.219,06</t>
  </si>
  <si>
    <t>4.302,45</t>
  </si>
  <si>
    <t>4.653,99</t>
  </si>
  <si>
    <t>4.650,64</t>
  </si>
  <si>
    <t>4.575,80</t>
  </si>
  <si>
    <t>4.110,24</t>
  </si>
  <si>
    <t>128,29</t>
  </si>
  <si>
    <t>121,13</t>
  </si>
  <si>
    <t>166,29</t>
  </si>
  <si>
    <t>116,65</t>
  </si>
  <si>
    <t>108,54</t>
  </si>
  <si>
    <t>192,75</t>
  </si>
  <si>
    <t>15,09</t>
  </si>
  <si>
    <t>16,39</t>
  </si>
  <si>
    <t>19,85</t>
  </si>
  <si>
    <t>13,51</t>
  </si>
  <si>
    <t>21,90</t>
  </si>
  <si>
    <t>100064</t>
  </si>
  <si>
    <t>ARMAÇÃO DO SISTEMA DE PAREDES DE CONCRETO, EXECUTADA COMO ARMADURA POSITIVA DE LAJES, TELA Q-159. AF_06/2019</t>
  </si>
  <si>
    <t>750,98</t>
  </si>
  <si>
    <t>638,44</t>
  </si>
  <si>
    <t>722,20</t>
  </si>
  <si>
    <t>367,18</t>
  </si>
  <si>
    <t>454,73</t>
  </si>
  <si>
    <t>535,05</t>
  </si>
  <si>
    <t>368,73</t>
  </si>
  <si>
    <t>401,49</t>
  </si>
  <si>
    <t>458,76</t>
  </si>
  <si>
    <t>541,17</t>
  </si>
  <si>
    <t>517,03</t>
  </si>
  <si>
    <t>501,39</t>
  </si>
  <si>
    <t>547,26</t>
  </si>
  <si>
    <t>520,89</t>
  </si>
  <si>
    <t>503,97</t>
  </si>
  <si>
    <t>564,96</t>
  </si>
  <si>
    <t>519,61</t>
  </si>
  <si>
    <t>524,97</t>
  </si>
  <si>
    <t>508,77</t>
  </si>
  <si>
    <t>488,88</t>
  </si>
  <si>
    <t>594,42</t>
  </si>
  <si>
    <t>453,03</t>
  </si>
  <si>
    <t>483,59</t>
  </si>
  <si>
    <t>444,37</t>
  </si>
  <si>
    <t>479,98</t>
  </si>
  <si>
    <t>470,16</t>
  </si>
  <si>
    <t>466,99</t>
  </si>
  <si>
    <t>465,67</t>
  </si>
  <si>
    <t>463,44</t>
  </si>
  <si>
    <t>531,06</t>
  </si>
  <si>
    <t>508,48</t>
  </si>
  <si>
    <t>498,93</t>
  </si>
  <si>
    <t>482,99</t>
  </si>
  <si>
    <t>501,51</t>
  </si>
  <si>
    <t>486,01</t>
  </si>
  <si>
    <t>479,42</t>
  </si>
  <si>
    <t>474,48</t>
  </si>
  <si>
    <t>462,73</t>
  </si>
  <si>
    <t>445,68</t>
  </si>
  <si>
    <t>439,86</t>
  </si>
  <si>
    <t>654,64</t>
  </si>
  <si>
    <t>880,35</t>
  </si>
  <si>
    <t>CONCRETO MAGRO PARA LASTRO, TRAÇO 1:4,5:4,5 (EM MASSA SECA DE CIMENTO/ AREIA MÉDIA/ BRITA 1) - PREPARO MECÂNICO COM BETONEIRA 400 L. AF_05/2021</t>
  </si>
  <si>
    <t>309,07</t>
  </si>
  <si>
    <t>CONCRETO FCK = 15MPA, TRAÇO 1:3,4:3,5 (EM MASSA SECA DE CIMENTO/ AREIA MÉDIA/ BRITA 1) - PREPARO MECÂNICO COM BETONEIRA 400 L. AF_05/2021</t>
  </si>
  <si>
    <t>353,21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</si>
  <si>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</si>
  <si>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</si>
  <si>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416,42</t>
  </si>
  <si>
    <t>CONCRETO FCK = 30MPA, TRAÇO 1:2,1:2,5 (EM MASSA SECA DE CIMENTO/ AREIA MÉDIA/ BRITA 1) - PREPARO MECÂNICO COM BETONEIRA 400 L. AF_05/2021</t>
  </si>
  <si>
    <t>434,44</t>
  </si>
  <si>
    <t>CONCRETO FCK = 40MPA, TRAÇO 1:1,6:1,9 (EM MASSA SECA DE CIMENTO/ AREIA MÉDIA/ BRITA 1) - PREPARO MECÂNICO COM BETONEIRA 400 L. AF_05/2021</t>
  </si>
  <si>
    <t>508,58</t>
  </si>
  <si>
    <t>CONCRETO MAGRO PARA LASTRO, TRAÇO 1:4,5:4,5 (EM MASSA SECA DE CIMENTO/ AREIA MÉDIA/ BRITA 1) - PREPARO MECÂNICO COM BETONEIRA 600 L. AF_05/2021</t>
  </si>
  <si>
    <t>306,24</t>
  </si>
  <si>
    <t>CONCRETO FCK = 15MPA, TRAÇO 1:3,4:3,5 (EM MASSA SECA DE CIMENTO/ AREIA MÉDIA/ BRITA 1) - PREPARO MECÂNICO COM BETONEIRA 600 L. AF_05/2021</t>
  </si>
  <si>
    <t>347,88</t>
  </si>
  <si>
    <t>CONCRETO FCK = 20MPA, TRAÇO 1:2,7:3 (EM MASSA SECA DE CIMENTO/ AREIA MÉDIA/ BRITA 1) - PREPARO MECÂNICO COM BETONEIRA 600 L. AF_05/2021</t>
  </si>
  <si>
    <t>384,13</t>
  </si>
  <si>
    <t>CONCRETO FCK = 25MPA, TRAÇO 1:2,3:2,7 (EM MASSA SECA DE CIMENTO/ AREIA MÉDIA/ BRITA 1) - PREPARO MECÂNICO COM BETONEIRA 600 L. AF_05/2021</t>
  </si>
  <si>
    <t>411,13</t>
  </si>
  <si>
    <t>CONCRETO FCK = 30MPA, TRAÇO 1:2,1:2,5 (EM MASSA SECA DE CIMENTO/ AREIA MÉDIA/ BRITA 1) - PREPARO MECÂNICO COM BETONEIRA 600 L. AF_05/2021</t>
  </si>
  <si>
    <t>429,17</t>
  </si>
  <si>
    <t>CONCRETO FCK = 40MPA, TRAÇO 1:1,6:1,9 (EM MASSA SECA DE CIMENTO/ AREIA MÉDIA/ BRITA 1) - PREPARO MECÂNICO COM BETONEIRA 600 L. AF_05/2021</t>
  </si>
  <si>
    <t>501,96</t>
  </si>
  <si>
    <t>CONCRETO MAGRO PARA LASTRO, TRAÇO 1:4,5:4,5 (EM MASSA SECA DE CIMENTO/ AREIA MÉDIA/ BRITA 1) - PREPARO MANUAL. AF_05/2021</t>
  </si>
  <si>
    <t>355,85</t>
  </si>
  <si>
    <t>CONCRETO FCK = 15MPA, TRAÇO 1:3,4:3,5 (EM MASSA SECA DE CIMENTO/ AREIA MÉDIA/ BRITA 1) - PREPARO MANUAL. AF_05/2021</t>
  </si>
  <si>
    <t>396,28</t>
  </si>
  <si>
    <t>587,26</t>
  </si>
  <si>
    <t>655,74</t>
  </si>
  <si>
    <t>505,75</t>
  </si>
  <si>
    <t>511,96</t>
  </si>
  <si>
    <t>494,18</t>
  </si>
  <si>
    <t>514,92</t>
  </si>
  <si>
    <t>499,34</t>
  </si>
  <si>
    <t>545,07</t>
  </si>
  <si>
    <t>518,78</t>
  </si>
  <si>
    <t>501,92</t>
  </si>
  <si>
    <t>562,77</t>
  </si>
  <si>
    <t>525,20</t>
  </si>
  <si>
    <t>530,56</t>
  </si>
  <si>
    <t>506,70</t>
  </si>
  <si>
    <t>102473</t>
  </si>
  <si>
    <t>CONCRETO MAGRO PARA LASTRO, TRAÇO 1:4,5:4,5 (EM MASSA SECA DE CIMENTO/ AREIA MÉDIA/ SEIXO ROLADO) - PREPARO MECÂNICO COM BETONEIRA 400 L. AF_05/2021</t>
  </si>
  <si>
    <t>325,90</t>
  </si>
  <si>
    <t>102474</t>
  </si>
  <si>
    <t>CONCRETO FCK = 15MPA, TRAÇO 1:3,4:3,4 (EM MASSA SECA DE CIMENTO/ AREIA MÉDIA/ SEIXO ROLADO) - PREPARO MECÂNICO COM BETONEIRA 400 L. AF_05/2021</t>
  </si>
  <si>
    <t>370,40</t>
  </si>
  <si>
    <t>102475</t>
  </si>
  <si>
    <t>CONCRETO FCK = 20MPA, TRAÇO 1:2,6:2,9 (EM MASSA SECA DE CIMENTO/ AREIA MÉDIA/ SEIXO ROLADO) - PREPARO MECÂNICO COM BETONEIRA 400 L. AF_05/2021</t>
  </si>
  <si>
    <t>415,24</t>
  </si>
  <si>
    <t>102476</t>
  </si>
  <si>
    <t>CONCRETO FCK = 25MPA, TRAÇO 1:2,2:2,5 (EM MASSA SECA DE CIMENTO/ AREIA MÉDIA/ SEIXO ROLADO) - PREPARO MECÂNICO COM BETONEIRA 400 L. AF_05/2021</t>
  </si>
  <si>
    <t>439,26</t>
  </si>
  <si>
    <t>102477</t>
  </si>
  <si>
    <t>CONCRETO FCK = 30MPA, TRAÇO 1:1,9:2,3 (EM MASSA SECA DE CIMENTO/ AREIA MÉDIA/ SEIXO ROLADO) - PREPARO MECÂNICO COM BETONEIRA 400 L. AF_05/2021</t>
  </si>
  <si>
    <t>473,49</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</si>
  <si>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</si>
  <si>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</si>
  <si>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</si>
  <si>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</si>
  <si>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322,87</t>
  </si>
  <si>
    <t>102480</t>
  </si>
  <si>
    <t>CONCRETO FCK = 15MPA, TRAÇO 1:3,4:3,4 (EM MASSA SECA DE CIMENTO/ AREIA MÉDIA/ SEIXO ROLADO) - PREPARO MECÂNICO COM BETONEIRA 600 L. AF_05/2021</t>
  </si>
  <si>
    <t>365,10</t>
  </si>
  <si>
    <t>102481</t>
  </si>
  <si>
    <t>CONCRETO FCK = 20MPA, TRAÇO 1:2,6:2,9 (EM MASSA SECA DE CIMENTO/ AREIA MÉDIA/ SEIXO ROLADO) - PREPARO MECÂNICO COM BETONEIRA 600 L. AF_05/2021</t>
  </si>
  <si>
    <t>404,53</t>
  </si>
  <si>
    <t>102482</t>
  </si>
  <si>
    <t>CONCRETO FCK = 25MPA, TRAÇO 1:2,2:2,5 (EM MASSA SECA DE CIMENTO/ AREIA MÉDIA/ SEIXO ROLADO) - PREPARO MECÂNICO COM BETONEIRA 600 L. AF_05/2021</t>
  </si>
  <si>
    <t>436,60</t>
  </si>
  <si>
    <t>102483</t>
  </si>
  <si>
    <t>CONCRETO FCK = 30MPA, TRAÇO 1:1,9:2,3 (EM MASSA SECA DE CIMENTO/ AREIA MÉDIA/ SEIXO ROLADO) - PREPARO MECÂNICO COM BETONEIRA 600 L. AF_05/2021</t>
  </si>
  <si>
    <t>467,24</t>
  </si>
  <si>
    <t>102484</t>
  </si>
  <si>
    <t>CONCRETO FCK = 40MPA, TRAÇO 1:1,4:1,8 (EM MASSA SECA DE CIMENTO/ AREIA MÉDIA/ SEIXO ROLADO) - PREPARO MECÂNICO COM BETONEIRA 600 L. AF_05/2021</t>
  </si>
  <si>
    <t>534,93</t>
  </si>
  <si>
    <t>102485</t>
  </si>
  <si>
    <t>CONCRETO MAGRO PARA LASTRO, TRAÇO 1:4,5:4,5 (EM MASSA SECA DE CIMENTO/ AREIA MÉDIA/ SEIXO ROLADO) - PREPARO MANUAL. AF_05/2021</t>
  </si>
  <si>
    <t>371,96</t>
  </si>
  <si>
    <t>102486</t>
  </si>
  <si>
    <t>CONCRETO FCK = 15MPA, TRAÇO 1:3,4:3,4 (EM MASSA SECA DE CIMENTO/ AREIA MÉDIA/ SEIXO ROLADO) - PREPARO MANUAL. AF_05/2021</t>
  </si>
  <si>
    <t>412,70</t>
  </si>
  <si>
    <t>102487</t>
  </si>
  <si>
    <t>CONCRETO CICLÓPICO FCK = 15MPA, 30% PEDRA DE MÃO EM VOLUME REAL, INCLUSIVE LANÇAMENTO. AF_05/2021</t>
  </si>
  <si>
    <t>152,48</t>
  </si>
  <si>
    <t>141,61</t>
  </si>
  <si>
    <t>725,35</t>
  </si>
  <si>
    <t>631,36</t>
  </si>
  <si>
    <t>73,15</t>
  </si>
  <si>
    <t>67,12</t>
  </si>
  <si>
    <t>85,62</t>
  </si>
  <si>
    <t>40,48</t>
  </si>
  <si>
    <t>79,28</t>
  </si>
  <si>
    <t>33,74</t>
  </si>
  <si>
    <t>54,85</t>
  </si>
  <si>
    <t>2.135,87</t>
  </si>
  <si>
    <t>3.280,32</t>
  </si>
  <si>
    <t>2.413,55</t>
  </si>
  <si>
    <t>2.932,23</t>
  </si>
  <si>
    <t>2.355,93</t>
  </si>
  <si>
    <t>3.129,52</t>
  </si>
  <si>
    <t>2.827,68</t>
  </si>
  <si>
    <t>3.008,23</t>
  </si>
  <si>
    <t>2.560,77</t>
  </si>
  <si>
    <t>2.163,31</t>
  </si>
  <si>
    <t>1.459,66</t>
  </si>
  <si>
    <t>3.151,00</t>
  </si>
  <si>
    <t>4.009,13</t>
  </si>
  <si>
    <t>2.475,56</t>
  </si>
  <si>
    <t>1.924,00</t>
  </si>
  <si>
    <t>110,37</t>
  </si>
  <si>
    <t>110,29</t>
  </si>
  <si>
    <t>100,36</t>
  </si>
  <si>
    <t>95,35</t>
  </si>
  <si>
    <t>116,98</t>
  </si>
  <si>
    <t>112,91</t>
  </si>
  <si>
    <t>130,77</t>
  </si>
  <si>
    <t>625,99</t>
  </si>
  <si>
    <t>633,34</t>
  </si>
  <si>
    <t>640,71</t>
  </si>
  <si>
    <t>648,08</t>
  </si>
  <si>
    <t>662,81</t>
  </si>
  <si>
    <t>48,56</t>
  </si>
  <si>
    <t>57,23</t>
  </si>
  <si>
    <t>67,64</t>
  </si>
  <si>
    <t>127,35</t>
  </si>
  <si>
    <t>167,75</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</si>
  <si>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</si>
  <si>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</si>
  <si>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</si>
  <si>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</si>
  <si>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40,12</t>
  </si>
  <si>
    <t>35,47</t>
  </si>
  <si>
    <t>40,14</t>
  </si>
  <si>
    <t>82,30</t>
  </si>
  <si>
    <t>153,68</t>
  </si>
  <si>
    <t>96,24</t>
  </si>
  <si>
    <t>52,24</t>
  </si>
  <si>
    <t>54,33</t>
  </si>
  <si>
    <t>33,08</t>
  </si>
  <si>
    <t>40,78</t>
  </si>
  <si>
    <t>50,52</t>
  </si>
  <si>
    <t>7,14</t>
  </si>
  <si>
    <t>29,97</t>
  </si>
  <si>
    <t>25,35</t>
  </si>
  <si>
    <t>45,77</t>
  </si>
  <si>
    <t>31,04</t>
  </si>
  <si>
    <t>48,00</t>
  </si>
  <si>
    <t>29,07</t>
  </si>
  <si>
    <t>42,04</t>
  </si>
  <si>
    <t>72,31</t>
  </si>
  <si>
    <t>28,94</t>
  </si>
  <si>
    <t>55,25</t>
  </si>
  <si>
    <t>76,77</t>
  </si>
  <si>
    <t>100,24</t>
  </si>
  <si>
    <t>100,31</t>
  </si>
  <si>
    <t>128,66</t>
  </si>
  <si>
    <t>160,19</t>
  </si>
  <si>
    <t>194,70</t>
  </si>
  <si>
    <t>196,60</t>
  </si>
  <si>
    <t>256,61</t>
  </si>
  <si>
    <t>258,20</t>
  </si>
  <si>
    <t>313,54</t>
  </si>
  <si>
    <t>322,37</t>
  </si>
  <si>
    <t>30,22</t>
  </si>
  <si>
    <t>30,85</t>
  </si>
  <si>
    <t>46,82</t>
  </si>
  <si>
    <t>25,55</t>
  </si>
  <si>
    <t>28,11</t>
  </si>
  <si>
    <t>112,43</t>
  </si>
  <si>
    <t>176,10</t>
  </si>
  <si>
    <t>661,62</t>
  </si>
  <si>
    <t>1.024,45</t>
  </si>
  <si>
    <t>164,17</t>
  </si>
  <si>
    <t>260,38</t>
  </si>
  <si>
    <t>509,37</t>
  </si>
  <si>
    <t>679,95</t>
  </si>
  <si>
    <t>794,18</t>
  </si>
  <si>
    <t>174,00</t>
  </si>
  <si>
    <t>326,73</t>
  </si>
  <si>
    <t>447,09</t>
  </si>
  <si>
    <t>67,89</t>
  </si>
  <si>
    <t>71,11</t>
  </si>
  <si>
    <t>74,96</t>
  </si>
  <si>
    <t>3.071,79</t>
  </si>
  <si>
    <t>5.920,85</t>
  </si>
  <si>
    <t>7.894,46</t>
  </si>
  <si>
    <t>2.760,15</t>
  </si>
  <si>
    <t>578,82</t>
  </si>
  <si>
    <t>68,96</t>
  </si>
  <si>
    <t>47,57</t>
  </si>
  <si>
    <t>779,93</t>
  </si>
  <si>
    <t>843,54</t>
  </si>
  <si>
    <t>969,76</t>
  </si>
  <si>
    <t>1.405,48</t>
  </si>
  <si>
    <t>2.005,99</t>
  </si>
  <si>
    <t>803,56</t>
  </si>
  <si>
    <t>85,16</t>
  </si>
  <si>
    <t>393,05</t>
  </si>
  <si>
    <t>592,02</t>
  </si>
  <si>
    <t>947,58</t>
  </si>
  <si>
    <t>1.268,45</t>
  </si>
  <si>
    <t>2.031,68</t>
  </si>
  <si>
    <t>4.242,33</t>
  </si>
  <si>
    <t>133,59</t>
  </si>
  <si>
    <t>165,02</t>
  </si>
  <si>
    <t>344,06</t>
  </si>
  <si>
    <t>1.266,43</t>
  </si>
  <si>
    <t>92,56</t>
  </si>
  <si>
    <t>135,57</t>
  </si>
  <si>
    <t>30,49</t>
  </si>
  <si>
    <t>68,76</t>
  </si>
  <si>
    <t>76,42</t>
  </si>
  <si>
    <t>69,97</t>
  </si>
  <si>
    <t>70,81</t>
  </si>
  <si>
    <t>86,79</t>
  </si>
  <si>
    <t>98,87</t>
  </si>
  <si>
    <t>43,40</t>
  </si>
  <si>
    <t>42,16</t>
  </si>
  <si>
    <t>88,10</t>
  </si>
  <si>
    <t>95,58</t>
  </si>
  <si>
    <t>37,75</t>
  </si>
  <si>
    <t>57,80</t>
  </si>
  <si>
    <t>65,28</t>
  </si>
  <si>
    <t>72,03</t>
  </si>
  <si>
    <t>56,07</t>
  </si>
  <si>
    <t>62,82</t>
  </si>
  <si>
    <t>76,45</t>
  </si>
  <si>
    <t>95,27</t>
  </si>
  <si>
    <t>107,35</t>
  </si>
  <si>
    <t>60,85</t>
  </si>
  <si>
    <t>56,38</t>
  </si>
  <si>
    <t>48,02</t>
  </si>
  <si>
    <t>66,44</t>
  </si>
  <si>
    <t>67,60</t>
  </si>
  <si>
    <t>54,53</t>
  </si>
  <si>
    <t>109,51</t>
  </si>
  <si>
    <t>262,94</t>
  </si>
  <si>
    <t>84,13</t>
  </si>
  <si>
    <t>106,72</t>
  </si>
  <si>
    <t>107,65</t>
  </si>
  <si>
    <t>63,85</t>
  </si>
  <si>
    <t>63,75</t>
  </si>
  <si>
    <t>21,48</t>
  </si>
  <si>
    <t>47,42</t>
  </si>
  <si>
    <t>25,46</t>
  </si>
  <si>
    <t>210,24</t>
  </si>
  <si>
    <t>286,60</t>
  </si>
  <si>
    <t>40,25</t>
  </si>
  <si>
    <t>66,34</t>
  </si>
  <si>
    <t>49,03</t>
  </si>
  <si>
    <t>1.277,20</t>
  </si>
  <si>
    <t>1.319,99</t>
  </si>
  <si>
    <t>1.459,34</t>
  </si>
  <si>
    <t>1.169,29</t>
  </si>
  <si>
    <t>1.264,22</t>
  </si>
  <si>
    <t>1.307,01</t>
  </si>
  <si>
    <t>1.446,36</t>
  </si>
  <si>
    <t>1.417,45</t>
  </si>
  <si>
    <t>1.561,14</t>
  </si>
  <si>
    <t>1.625,91</t>
  </si>
  <si>
    <t>1.823,62</t>
  </si>
  <si>
    <t>1.410,97</t>
  </si>
  <si>
    <t>1.554,66</t>
  </si>
  <si>
    <t>1.619,43</t>
  </si>
  <si>
    <t>1.817,14</t>
  </si>
  <si>
    <t>1.530,01</t>
  </si>
  <si>
    <t>1.721,60</t>
  </si>
  <si>
    <t>1.807,95</t>
  </si>
  <si>
    <t>2.063,00</t>
  </si>
  <si>
    <t>1.769,48</t>
  </si>
  <si>
    <t>1.961,07</t>
  </si>
  <si>
    <t>2.047,42</t>
  </si>
  <si>
    <t>2.302,47</t>
  </si>
  <si>
    <t>680,78</t>
  </si>
  <si>
    <t>794,70</t>
  </si>
  <si>
    <t>846,04</t>
  </si>
  <si>
    <t>982,40</t>
  </si>
  <si>
    <t>667,78</t>
  </si>
  <si>
    <t>781,70</t>
  </si>
  <si>
    <t>833,04</t>
  </si>
  <si>
    <t>969,40</t>
  </si>
  <si>
    <t>931,56</t>
  </si>
  <si>
    <t>1.102,44</t>
  </si>
  <si>
    <t>1.179,46</t>
  </si>
  <si>
    <t>1.383,99</t>
  </si>
  <si>
    <t>925,08</t>
  </si>
  <si>
    <t>1.095,96</t>
  </si>
  <si>
    <t>1.172,98</t>
  </si>
  <si>
    <t>1.377,51</t>
  </si>
  <si>
    <t>1.061,36</t>
  </si>
  <si>
    <t>1.289,20</t>
  </si>
  <si>
    <t>1.391,89</t>
  </si>
  <si>
    <t>1.664,60</t>
  </si>
  <si>
    <t>1.300,83</t>
  </si>
  <si>
    <t>1.528,67</t>
  </si>
  <si>
    <t>1.631,36</t>
  </si>
  <si>
    <t>1.904,07</t>
  </si>
  <si>
    <t>128,37</t>
  </si>
  <si>
    <t>167,06</t>
  </si>
  <si>
    <t>60,66</t>
  </si>
  <si>
    <t>97,71</t>
  </si>
  <si>
    <t>142,96</t>
  </si>
  <si>
    <t>86,52</t>
  </si>
  <si>
    <t>37,15</t>
  </si>
  <si>
    <t>73,30</t>
  </si>
  <si>
    <t>97,35</t>
  </si>
  <si>
    <t>126,70</t>
  </si>
  <si>
    <t>241,62</t>
  </si>
  <si>
    <t>135,79</t>
  </si>
  <si>
    <t>55,90</t>
  </si>
  <si>
    <t>120,28</t>
  </si>
  <si>
    <t>33,89</t>
  </si>
  <si>
    <t>30,31</t>
  </si>
  <si>
    <t>34,86</t>
  </si>
  <si>
    <t>450,12</t>
  </si>
  <si>
    <t>241,11</t>
  </si>
  <si>
    <t>286,20</t>
  </si>
  <si>
    <t>482,25</t>
  </si>
  <si>
    <t>528,02</t>
  </si>
  <si>
    <t>625,53</t>
  </si>
  <si>
    <t>826,02</t>
  </si>
  <si>
    <t>950,71</t>
  </si>
  <si>
    <t>1.539,35</t>
  </si>
  <si>
    <t>88,29</t>
  </si>
  <si>
    <t>611,07</t>
  </si>
  <si>
    <t>328,77</t>
  </si>
  <si>
    <t>179,47</t>
  </si>
  <si>
    <t>395,91</t>
  </si>
  <si>
    <t>474,93</t>
  </si>
  <si>
    <t>453,44</t>
  </si>
  <si>
    <t>526,61</t>
  </si>
  <si>
    <t>473,82</t>
  </si>
  <si>
    <t>517,78</t>
  </si>
  <si>
    <t>513,47</t>
  </si>
  <si>
    <t>583,48</t>
  </si>
  <si>
    <t>554,50</t>
  </si>
  <si>
    <t>608,92</t>
  </si>
  <si>
    <t>612,89</t>
  </si>
  <si>
    <t>666,76</t>
  </si>
  <si>
    <t>609,76</t>
  </si>
  <si>
    <t>654,39</t>
  </si>
  <si>
    <t>653,22</t>
  </si>
  <si>
    <t>728,80</t>
  </si>
  <si>
    <t>783,69</t>
  </si>
  <si>
    <t>885,57</t>
  </si>
  <si>
    <t>905,33</t>
  </si>
  <si>
    <t>989,33</t>
  </si>
  <si>
    <t>410,82</t>
  </si>
  <si>
    <t>487,28</t>
  </si>
  <si>
    <t>616,96</t>
  </si>
  <si>
    <t>778,73</t>
  </si>
  <si>
    <t>1.194,63</t>
  </si>
  <si>
    <t>517,90</t>
  </si>
  <si>
    <t>1.242,31</t>
  </si>
  <si>
    <t>532,51</t>
  </si>
  <si>
    <t>835,57</t>
  </si>
  <si>
    <t>547,03</t>
  </si>
  <si>
    <t>683,29</t>
  </si>
  <si>
    <t>854,00</t>
  </si>
  <si>
    <t>1.292,62</t>
  </si>
  <si>
    <t>715,84</t>
  </si>
  <si>
    <t>890,56</t>
  </si>
  <si>
    <t>1.344,77</t>
  </si>
  <si>
    <t>926,96</t>
  </si>
  <si>
    <t>1.401,27</t>
  </si>
  <si>
    <t>3.315,79</t>
  </si>
  <si>
    <t>3.811,17</t>
  </si>
  <si>
    <t>2.660,99</t>
  </si>
  <si>
    <t>2.843,82</t>
  </si>
  <si>
    <t>321,39</t>
  </si>
  <si>
    <t>331,93</t>
  </si>
  <si>
    <t>84,86</t>
  </si>
  <si>
    <t>85,40</t>
  </si>
  <si>
    <t>102,12</t>
  </si>
  <si>
    <t>102,66</t>
  </si>
  <si>
    <t>7.397,43</t>
  </si>
  <si>
    <t>8.226,44</t>
  </si>
  <si>
    <t>10.536,81</t>
  </si>
  <si>
    <t>12.937,31</t>
  </si>
  <si>
    <t>16.212,34</t>
  </si>
  <si>
    <t>22.599,75</t>
  </si>
  <si>
    <t>26.308,19</t>
  </si>
  <si>
    <t>202,31</t>
  </si>
  <si>
    <t>130,16</t>
  </si>
  <si>
    <t>155,82</t>
  </si>
  <si>
    <t>190,39</t>
  </si>
  <si>
    <t>178,92</t>
  </si>
  <si>
    <t>162,94</t>
  </si>
  <si>
    <t>181,35</t>
  </si>
  <si>
    <t>223,26</t>
  </si>
  <si>
    <t>200,23</t>
  </si>
  <si>
    <t>217,53</t>
  </si>
  <si>
    <t>249,04</t>
  </si>
  <si>
    <t>31,51</t>
  </si>
  <si>
    <t>89,99</t>
  </si>
  <si>
    <t>117,27</t>
  </si>
  <si>
    <t>65,01</t>
  </si>
  <si>
    <t>91,15</t>
  </si>
  <si>
    <t>50,50</t>
  </si>
  <si>
    <t>65,84</t>
  </si>
  <si>
    <t>98,31</t>
  </si>
  <si>
    <t>144,50</t>
  </si>
  <si>
    <t>228,78</t>
  </si>
  <si>
    <t>150,30</t>
  </si>
  <si>
    <t>1.422,29</t>
  </si>
  <si>
    <t>626,97</t>
  </si>
  <si>
    <t>677,74</t>
  </si>
  <si>
    <t>203,89</t>
  </si>
  <si>
    <t>237,74</t>
  </si>
  <si>
    <t>280,04</t>
  </si>
  <si>
    <t>322,35</t>
  </si>
  <si>
    <t>1.379,98</t>
  </si>
  <si>
    <t>480,87</t>
  </si>
  <si>
    <t>421,11</t>
  </si>
  <si>
    <t>380,27</t>
  </si>
  <si>
    <t>2.772,97</t>
  </si>
  <si>
    <t>62,69</t>
  </si>
  <si>
    <t>148,07</t>
  </si>
  <si>
    <t>8,74</t>
  </si>
  <si>
    <t>21,16</t>
  </si>
  <si>
    <t>27,57</t>
  </si>
  <si>
    <t>691,98</t>
  </si>
  <si>
    <t>133,74</t>
  </si>
  <si>
    <t>257,45</t>
  </si>
  <si>
    <t>406,61</t>
  </si>
  <si>
    <t>592,68</t>
  </si>
  <si>
    <t>463,84</t>
  </si>
  <si>
    <t>374,86</t>
  </si>
  <si>
    <t>918,09</t>
  </si>
  <si>
    <t>5.968,37</t>
  </si>
  <si>
    <t>10.814,94</t>
  </si>
  <si>
    <t>539,92</t>
  </si>
  <si>
    <t>747,58</t>
  </si>
  <si>
    <t>1.174,53</t>
  </si>
  <si>
    <t>926,51</t>
  </si>
  <si>
    <t>29,23</t>
  </si>
  <si>
    <t>36,98</t>
  </si>
  <si>
    <t>61,41</t>
  </si>
  <si>
    <t>48,39</t>
  </si>
  <si>
    <t>78,68</t>
  </si>
  <si>
    <t>30,29</t>
  </si>
  <si>
    <t>114,76</t>
  </si>
  <si>
    <t>72,99</t>
  </si>
  <si>
    <t>39,52</t>
  </si>
  <si>
    <t>49,04</t>
  </si>
  <si>
    <t>57,66</t>
  </si>
  <si>
    <t>85,77</t>
  </si>
  <si>
    <t>54,46</t>
  </si>
  <si>
    <t>38,21</t>
  </si>
  <si>
    <t>48,37</t>
  </si>
  <si>
    <t>93,63</t>
  </si>
  <si>
    <t>135,20</t>
  </si>
  <si>
    <t>189,68</t>
  </si>
  <si>
    <t>134,64</t>
  </si>
  <si>
    <t>196,64</t>
  </si>
  <si>
    <t>238,42</t>
  </si>
  <si>
    <t>308,29</t>
  </si>
  <si>
    <t>365,21</t>
  </si>
  <si>
    <t>52,21</t>
  </si>
  <si>
    <t>140,04</t>
  </si>
  <si>
    <t>154,41</t>
  </si>
  <si>
    <t>151,69</t>
  </si>
  <si>
    <t>170,94</t>
  </si>
  <si>
    <t>122,97</t>
  </si>
  <si>
    <t>151,74</t>
  </si>
  <si>
    <t>201,78</t>
  </si>
  <si>
    <t>129,76</t>
  </si>
  <si>
    <t>198,85</t>
  </si>
  <si>
    <t>130,82</t>
  </si>
  <si>
    <t>159,66</t>
  </si>
  <si>
    <t>209,76</t>
  </si>
  <si>
    <t>113,40</t>
  </si>
  <si>
    <t>181,86</t>
  </si>
  <si>
    <t>74,12</t>
  </si>
  <si>
    <t>85,63</t>
  </si>
  <si>
    <t>149,49</t>
  </si>
  <si>
    <t>199,19</t>
  </si>
  <si>
    <t>87,11</t>
  </si>
  <si>
    <t>95,26</t>
  </si>
  <si>
    <t>184,80</t>
  </si>
  <si>
    <t>89,26</t>
  </si>
  <si>
    <t>124,73</t>
  </si>
  <si>
    <t>153,18</t>
  </si>
  <si>
    <t>202,88</t>
  </si>
  <si>
    <t>34,93</t>
  </si>
  <si>
    <t>47,08</t>
  </si>
  <si>
    <t>82,47</t>
  </si>
  <si>
    <t>215,79</t>
  </si>
  <si>
    <t>148,03</t>
  </si>
  <si>
    <t>385,57</t>
  </si>
  <si>
    <t>44,73</t>
  </si>
  <si>
    <t>67,27</t>
  </si>
  <si>
    <t>126,45</t>
  </si>
  <si>
    <t>115,31</t>
  </si>
  <si>
    <t>200,70</t>
  </si>
  <si>
    <t>92,31</t>
  </si>
  <si>
    <t>25,93</t>
  </si>
  <si>
    <t>53,60</t>
  </si>
  <si>
    <t>88,11</t>
  </si>
  <si>
    <t>123,71</t>
  </si>
  <si>
    <t>216,14</t>
  </si>
  <si>
    <t>64,92</t>
  </si>
  <si>
    <t>122,41</t>
  </si>
  <si>
    <t>180,75</t>
  </si>
  <si>
    <t>246,86</t>
  </si>
  <si>
    <t>30,01</t>
  </si>
  <si>
    <t>90,05</t>
  </si>
  <si>
    <t>120,58</t>
  </si>
  <si>
    <t>197,00</t>
  </si>
  <si>
    <t>28,07</t>
  </si>
  <si>
    <t>52,90</t>
  </si>
  <si>
    <t>123,49</t>
  </si>
  <si>
    <t>174,64</t>
  </si>
  <si>
    <t>24,69</t>
  </si>
  <si>
    <t>60,25</t>
  </si>
  <si>
    <t>49,93</t>
  </si>
  <si>
    <t>125,67</t>
  </si>
  <si>
    <t>135,83</t>
  </si>
  <si>
    <t>58,46</t>
  </si>
  <si>
    <t>73,51</t>
  </si>
  <si>
    <t>91,97</t>
  </si>
  <si>
    <t>66,03</t>
  </si>
  <si>
    <t>91,17</t>
  </si>
  <si>
    <t>131,32</t>
  </si>
  <si>
    <t>220,35</t>
  </si>
  <si>
    <t>285,50</t>
  </si>
  <si>
    <t>95,01</t>
  </si>
  <si>
    <t>51,95</t>
  </si>
  <si>
    <t>113,47</t>
  </si>
  <si>
    <t>71,43</t>
  </si>
  <si>
    <t>480,02</t>
  </si>
  <si>
    <t>27,30</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</si>
  <si>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</si>
  <si>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</si>
  <si>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</si>
  <si>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</si>
  <si>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</si>
  <si>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</si>
  <si>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36,86</t>
  </si>
  <si>
    <t>100802</t>
  </si>
  <si>
    <t>TUBO, PEX, MULTICAMADA, COM TUBO LUVA, DN 32, INSTALADO EM IMPLANTAÇÃO DE INSTALAÇÕES DE GÁS - FORNECIMENTO E INSTALAÇÃO. AF_01/2020</t>
  </si>
  <si>
    <t>35,40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</si>
  <si>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</si>
  <si>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</si>
  <si>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</si>
  <si>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</si>
  <si>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</si>
  <si>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</si>
  <si>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</si>
  <si>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</si>
  <si>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283,26</t>
  </si>
  <si>
    <t>147,81</t>
  </si>
  <si>
    <t>204,17</t>
  </si>
  <si>
    <t>263,60</t>
  </si>
  <si>
    <t>272,08</t>
  </si>
  <si>
    <t>271,94</t>
  </si>
  <si>
    <t>152,09</t>
  </si>
  <si>
    <t>210,60</t>
  </si>
  <si>
    <t>272,16</t>
  </si>
  <si>
    <t>17,23</t>
  </si>
  <si>
    <t>18,33</t>
  </si>
  <si>
    <t>41,13</t>
  </si>
  <si>
    <t>27,05</t>
  </si>
  <si>
    <t>4,58</t>
  </si>
  <si>
    <t>30,78</t>
  </si>
  <si>
    <t>28,90</t>
  </si>
  <si>
    <t>62,71</t>
  </si>
  <si>
    <t>39,53</t>
  </si>
  <si>
    <t>107,42</t>
  </si>
  <si>
    <t>89,44</t>
  </si>
  <si>
    <t>58,42</t>
  </si>
  <si>
    <t>170,43</t>
  </si>
  <si>
    <t>126,91</t>
  </si>
  <si>
    <t>124,70</t>
  </si>
  <si>
    <t>48,75</t>
  </si>
  <si>
    <t>94,17</t>
  </si>
  <si>
    <t>54,61</t>
  </si>
  <si>
    <t>72,47</t>
  </si>
  <si>
    <t>89539</t>
  </si>
  <si>
    <t>CURVAR 45 GRAUS, PVC, SERIE R, ÁGUA PLUVIAL, DN 100 MM, JUNTA ELÁSTICA, FORNECIDO E INSTALADO EM RAMAL DE ENCAMINHAMENTO. AF_12/2014</t>
  </si>
  <si>
    <t>46,40</t>
  </si>
  <si>
    <t>45,40</t>
  </si>
  <si>
    <t>83,36</t>
  </si>
  <si>
    <t>21,22</t>
  </si>
  <si>
    <t>67,15</t>
  </si>
  <si>
    <t>57,06</t>
  </si>
  <si>
    <t>100,63</t>
  </si>
  <si>
    <t>94,80</t>
  </si>
  <si>
    <t>165,93</t>
  </si>
  <si>
    <t>45,65</t>
  </si>
  <si>
    <t>34,90</t>
  </si>
  <si>
    <t>47,27</t>
  </si>
  <si>
    <t>41,75</t>
  </si>
  <si>
    <t>70,99</t>
  </si>
  <si>
    <t>89589</t>
  </si>
  <si>
    <t>CURVAR 45 GRAUS, PVC, SERIE R, ÁGUA PLUVIAL, DN 100 MM, JUNTA ELÁSTICA, FORNECIDO E INSTALADO EM CONDUTORES VERTICAIS DE ÁGUAS PLUVIAIS. AF_12/2014</t>
  </si>
  <si>
    <t>138,76</t>
  </si>
  <si>
    <t>233,83</t>
  </si>
  <si>
    <t>22,99</t>
  </si>
  <si>
    <t>118,82</t>
  </si>
  <si>
    <t>24,67</t>
  </si>
  <si>
    <t>235,92</t>
  </si>
  <si>
    <t>358,42</t>
  </si>
  <si>
    <t>35,71</t>
  </si>
  <si>
    <t>105,21</t>
  </si>
  <si>
    <t>90,01</t>
  </si>
  <si>
    <t>163,36</t>
  </si>
  <si>
    <t>132,25</t>
  </si>
  <si>
    <t>29,65</t>
  </si>
  <si>
    <t>48,54</t>
  </si>
  <si>
    <t>82,44</t>
  </si>
  <si>
    <t>48,95</t>
  </si>
  <si>
    <t>84,04</t>
  </si>
  <si>
    <t>94,10</t>
  </si>
  <si>
    <t>89683</t>
  </si>
  <si>
    <t>TÊ DE INSPEÇÃO, PVC, SERIE R, ÁGUA PLUVIAL, DN 150 X 100 MM, JUNTA ELÁSTICA, FORNECIDO E INSTALADO EM CONDUTORES VERTICAIS DE ÁGUAS PLUVIAIS. AF_12/2014</t>
  </si>
  <si>
    <t>372,71</t>
  </si>
  <si>
    <t>46,09</t>
  </si>
  <si>
    <t>65,12</t>
  </si>
  <si>
    <t>178,64</t>
  </si>
  <si>
    <t>294,30</t>
  </si>
  <si>
    <t>253,42</t>
  </si>
  <si>
    <t>224,94</t>
  </si>
  <si>
    <t>48,67</t>
  </si>
  <si>
    <t>153,97</t>
  </si>
  <si>
    <t>23,29</t>
  </si>
  <si>
    <t>53,40</t>
  </si>
  <si>
    <t>40,59</t>
  </si>
  <si>
    <t>21,50</t>
  </si>
  <si>
    <t>26,44</t>
  </si>
  <si>
    <t>45,80</t>
  </si>
  <si>
    <t>176,75</t>
  </si>
  <si>
    <t>33,49</t>
  </si>
  <si>
    <t>49,59</t>
  </si>
  <si>
    <t>76,09</t>
  </si>
  <si>
    <t>194,98</t>
  </si>
  <si>
    <t>223,62</t>
  </si>
  <si>
    <t>229,71</t>
  </si>
  <si>
    <t>17,46</t>
  </si>
  <si>
    <t>40,93</t>
  </si>
  <si>
    <t>53,67</t>
  </si>
  <si>
    <t>43,35</t>
  </si>
  <si>
    <t>175,90</t>
  </si>
  <si>
    <t>23,07</t>
  </si>
  <si>
    <t>179,49</t>
  </si>
  <si>
    <t>214,83</t>
  </si>
  <si>
    <t>41,96</t>
  </si>
  <si>
    <t>290,40</t>
  </si>
  <si>
    <t>156,93</t>
  </si>
  <si>
    <t>208,58</t>
  </si>
  <si>
    <t>180,46</t>
  </si>
  <si>
    <t>306,41</t>
  </si>
  <si>
    <t>61,20</t>
  </si>
  <si>
    <t>95,69</t>
  </si>
  <si>
    <t>217,94</t>
  </si>
  <si>
    <t>267,59</t>
  </si>
  <si>
    <t>79,78</t>
  </si>
  <si>
    <t>101,03</t>
  </si>
  <si>
    <t>107,95</t>
  </si>
  <si>
    <t>104,15</t>
  </si>
  <si>
    <t>237,85</t>
  </si>
  <si>
    <t>29,77</t>
  </si>
  <si>
    <t>241,28</t>
  </si>
  <si>
    <t>63,22</t>
  </si>
  <si>
    <t>297,89</t>
  </si>
  <si>
    <t>85,13</t>
  </si>
  <si>
    <t>91,01</t>
  </si>
  <si>
    <t>69,88</t>
  </si>
  <si>
    <t>68,41</t>
  </si>
  <si>
    <t>104,47</t>
  </si>
  <si>
    <t>98,00</t>
  </si>
  <si>
    <t>137,67</t>
  </si>
  <si>
    <t>125,22</t>
  </si>
  <si>
    <t>91,24</t>
  </si>
  <si>
    <t>25,85</t>
  </si>
  <si>
    <t>87,72</t>
  </si>
  <si>
    <t>93,60</t>
  </si>
  <si>
    <t>55,75</t>
  </si>
  <si>
    <t>68,34</t>
  </si>
  <si>
    <t>141,55</t>
  </si>
  <si>
    <t>129,10</t>
  </si>
  <si>
    <t>50,62</t>
  </si>
  <si>
    <t>70,68</t>
  </si>
  <si>
    <t>136,47</t>
  </si>
  <si>
    <t>170,99</t>
  </si>
  <si>
    <t>27,68</t>
  </si>
  <si>
    <t>50,03</t>
  </si>
  <si>
    <t>42,18</t>
  </si>
  <si>
    <t>40,01</t>
  </si>
  <si>
    <t>52,73</t>
  </si>
  <si>
    <t>81,20</t>
  </si>
  <si>
    <t>119,76</t>
  </si>
  <si>
    <t>107,31</t>
  </si>
  <si>
    <t>70,31</t>
  </si>
  <si>
    <t>111,54</t>
  </si>
  <si>
    <t>141,92</t>
  </si>
  <si>
    <t>50,07</t>
  </si>
  <si>
    <t>89,89</t>
  </si>
  <si>
    <t>196,66</t>
  </si>
  <si>
    <t>55,88</t>
  </si>
  <si>
    <t>66,52</t>
  </si>
  <si>
    <t>89,86</t>
  </si>
  <si>
    <t>136,25</t>
  </si>
  <si>
    <t>199,25</t>
  </si>
  <si>
    <t>123,75</t>
  </si>
  <si>
    <t>184,72</t>
  </si>
  <si>
    <t>93,69</t>
  </si>
  <si>
    <t>95,88</t>
  </si>
  <si>
    <t>49,47</t>
  </si>
  <si>
    <t>71,92</t>
  </si>
  <si>
    <t>20,12</t>
  </si>
  <si>
    <t>28,59</t>
  </si>
  <si>
    <t>352,69</t>
  </si>
  <si>
    <t>387,86</t>
  </si>
  <si>
    <t>22,03</t>
  </si>
  <si>
    <t>444,27</t>
  </si>
  <si>
    <t>31,71</t>
  </si>
  <si>
    <t>557,65</t>
  </si>
  <si>
    <t>43,81</t>
  </si>
  <si>
    <t>772,73</t>
  </si>
  <si>
    <t>116,20</t>
  </si>
  <si>
    <t>1.019,44</t>
  </si>
  <si>
    <t>56,81</t>
  </si>
  <si>
    <t>20,48</t>
  </si>
  <si>
    <t>305,07</t>
  </si>
  <si>
    <t>354,25</t>
  </si>
  <si>
    <t>389,43</t>
  </si>
  <si>
    <t>23,48</t>
  </si>
  <si>
    <t>22,43</t>
  </si>
  <si>
    <t>305,21</t>
  </si>
  <si>
    <t>25,18</t>
  </si>
  <si>
    <t>391,97</t>
  </si>
  <si>
    <t>19,03</t>
  </si>
  <si>
    <t>61,98</t>
  </si>
  <si>
    <t>198,73</t>
  </si>
  <si>
    <t>78,96</t>
  </si>
  <si>
    <t>73,08</t>
  </si>
  <si>
    <t>51,94</t>
  </si>
  <si>
    <t>84,70</t>
  </si>
  <si>
    <t>107,17</t>
  </si>
  <si>
    <t>119,62</t>
  </si>
  <si>
    <t>69,16</t>
  </si>
  <si>
    <t>107,47</t>
  </si>
  <si>
    <t>141,64</t>
  </si>
  <si>
    <t>55,89</t>
  </si>
  <si>
    <t>133,85</t>
  </si>
  <si>
    <t>276,58</t>
  </si>
  <si>
    <t>94,08</t>
  </si>
  <si>
    <t>106,31</t>
  </si>
  <si>
    <t>254,91</t>
  </si>
  <si>
    <t>212,36</t>
  </si>
  <si>
    <t>250,74</t>
  </si>
  <si>
    <t>569,01</t>
  </si>
  <si>
    <t>137,20</t>
  </si>
  <si>
    <t>316,09</t>
  </si>
  <si>
    <t>478,90</t>
  </si>
  <si>
    <t>990,81</t>
  </si>
  <si>
    <t>43,97</t>
  </si>
  <si>
    <t>66,63</t>
  </si>
  <si>
    <t>93,97</t>
  </si>
  <si>
    <t>90,97</t>
  </si>
  <si>
    <t>136,56</t>
  </si>
  <si>
    <t>27,42</t>
  </si>
  <si>
    <t>31,32</t>
  </si>
  <si>
    <t>52,45</t>
  </si>
  <si>
    <t>71,15</t>
  </si>
  <si>
    <t>93,78</t>
  </si>
  <si>
    <t>186,91</t>
  </si>
  <si>
    <t>141,18</t>
  </si>
  <si>
    <t>359,28</t>
  </si>
  <si>
    <t>290,36</t>
  </si>
  <si>
    <t>27,87</t>
  </si>
  <si>
    <t>39,03</t>
  </si>
  <si>
    <t>67,83</t>
  </si>
  <si>
    <t>111,06</t>
  </si>
  <si>
    <t>186,12</t>
  </si>
  <si>
    <t>155,01</t>
  </si>
  <si>
    <t>284,79</t>
  </si>
  <si>
    <t>268,88</t>
  </si>
  <si>
    <t>63,24</t>
  </si>
  <si>
    <t>61,78</t>
  </si>
  <si>
    <t>99,05</t>
  </si>
  <si>
    <t>271,19</t>
  </si>
  <si>
    <t>370,45</t>
  </si>
  <si>
    <t>175,52</t>
  </si>
  <si>
    <t>213,46</t>
  </si>
  <si>
    <t>180,62</t>
  </si>
  <si>
    <t>78,08</t>
  </si>
  <si>
    <t>188,84</t>
  </si>
  <si>
    <t>227,92</t>
  </si>
  <si>
    <t>48,03</t>
  </si>
  <si>
    <t>59,71</t>
  </si>
  <si>
    <t>97,83</t>
  </si>
  <si>
    <t>214,90</t>
  </si>
  <si>
    <t>272,06</t>
  </si>
  <si>
    <t>52,32</t>
  </si>
  <si>
    <t>102,27</t>
  </si>
  <si>
    <t>337,71</t>
  </si>
  <si>
    <t>391,86</t>
  </si>
  <si>
    <t>552,09</t>
  </si>
  <si>
    <t>155,34</t>
  </si>
  <si>
    <t>30,61</t>
  </si>
  <si>
    <t>65,94</t>
  </si>
  <si>
    <t>91,76</t>
  </si>
  <si>
    <t>90,28</t>
  </si>
  <si>
    <t>47,67</t>
  </si>
  <si>
    <t>37,05</t>
  </si>
  <si>
    <t>87,39</t>
  </si>
  <si>
    <t>136,20</t>
  </si>
  <si>
    <t>203,91</t>
  </si>
  <si>
    <t>91,74</t>
  </si>
  <si>
    <t>145,50</t>
  </si>
  <si>
    <t>95,44</t>
  </si>
  <si>
    <t>227,79</t>
  </si>
  <si>
    <t>23,72</t>
  </si>
  <si>
    <t>60,35</t>
  </si>
  <si>
    <t>91,11</t>
  </si>
  <si>
    <t>40,40</t>
  </si>
  <si>
    <t>94,00</t>
  </si>
  <si>
    <t>135,24</t>
  </si>
  <si>
    <t>203,87</t>
  </si>
  <si>
    <t>24,34</t>
  </si>
  <si>
    <t>100,58</t>
  </si>
  <si>
    <t>227,72</t>
  </si>
  <si>
    <t>329,69</t>
  </si>
  <si>
    <t>167,64</t>
  </si>
  <si>
    <t>295,43</t>
  </si>
  <si>
    <t>337,21</t>
  </si>
  <si>
    <t>160,07</t>
  </si>
  <si>
    <t>264,03</t>
  </si>
  <si>
    <t>48,78</t>
  </si>
  <si>
    <t>51,76</t>
  </si>
  <si>
    <t>35,17</t>
  </si>
  <si>
    <t>59,48</t>
  </si>
  <si>
    <t>59,18</t>
  </si>
  <si>
    <t>54,22</t>
  </si>
  <si>
    <t>84,22</t>
  </si>
  <si>
    <t>64,10</t>
  </si>
  <si>
    <t>93,70</t>
  </si>
  <si>
    <t>100,77</t>
  </si>
  <si>
    <t>123,03</t>
  </si>
  <si>
    <t>223,84</t>
  </si>
  <si>
    <t>240,00</t>
  </si>
  <si>
    <t>243,02</t>
  </si>
  <si>
    <t>242,38</t>
  </si>
  <si>
    <t>278,56</t>
  </si>
  <si>
    <t>294,95</t>
  </si>
  <si>
    <t>89,91</t>
  </si>
  <si>
    <t>105,31</t>
  </si>
  <si>
    <t>108,82</t>
  </si>
  <si>
    <t>120,64</t>
  </si>
  <si>
    <t>124,40</t>
  </si>
  <si>
    <t>137,41</t>
  </si>
  <si>
    <t>165,22</t>
  </si>
  <si>
    <t>182,16</t>
  </si>
  <si>
    <t>94,66</t>
  </si>
  <si>
    <t>199,22</t>
  </si>
  <si>
    <t>211,80</t>
  </si>
  <si>
    <t>260,90</t>
  </si>
  <si>
    <t>156,90</t>
  </si>
  <si>
    <t>273,09</t>
  </si>
  <si>
    <t>632,14</t>
  </si>
  <si>
    <t>558,30</t>
  </si>
  <si>
    <t>250,49</t>
  </si>
  <si>
    <t>437,95</t>
  </si>
  <si>
    <t>679,88</t>
  </si>
  <si>
    <t>82,24</t>
  </si>
  <si>
    <t>100,27</t>
  </si>
  <si>
    <t>188,92</t>
  </si>
  <si>
    <t>203,61</t>
  </si>
  <si>
    <t>252,71</t>
  </si>
  <si>
    <t>48,58</t>
  </si>
  <si>
    <t>99,87</t>
  </si>
  <si>
    <t>138,30</t>
  </si>
  <si>
    <t>148,59</t>
  </si>
  <si>
    <t>257,67</t>
  </si>
  <si>
    <t>274,13</t>
  </si>
  <si>
    <t>619,85</t>
  </si>
  <si>
    <t>546,01</t>
  </si>
  <si>
    <t>75,67</t>
  </si>
  <si>
    <t>111,72</t>
  </si>
  <si>
    <t>225,66</t>
  </si>
  <si>
    <t>417,36</t>
  </si>
  <si>
    <t>663,51</t>
  </si>
  <si>
    <t>48,82</t>
  </si>
  <si>
    <t>49,97</t>
  </si>
  <si>
    <t>74,83</t>
  </si>
  <si>
    <t>92,86</t>
  </si>
  <si>
    <t>141,82</t>
  </si>
  <si>
    <t>178,26</t>
  </si>
  <si>
    <t>189,61</t>
  </si>
  <si>
    <t>238,71</t>
  </si>
  <si>
    <t>45,59</t>
  </si>
  <si>
    <t>65,61</t>
  </si>
  <si>
    <t>127,19</t>
  </si>
  <si>
    <t>137,48</t>
  </si>
  <si>
    <t>258,08</t>
  </si>
  <si>
    <t>598,90</t>
  </si>
  <si>
    <t>525,06</t>
  </si>
  <si>
    <t>71,73</t>
  </si>
  <si>
    <t>104,66</t>
  </si>
  <si>
    <t>210,83</t>
  </si>
  <si>
    <t>399,12</t>
  </si>
  <si>
    <t>635,57</t>
  </si>
  <si>
    <t>43,53</t>
  </si>
  <si>
    <t>279,74</t>
  </si>
  <si>
    <t>362,53</t>
  </si>
  <si>
    <t>707,14</t>
  </si>
  <si>
    <t>179,60</t>
  </si>
  <si>
    <t>285,96</t>
  </si>
  <si>
    <t>569,47</t>
  </si>
  <si>
    <t>781,55</t>
  </si>
  <si>
    <t>933,71</t>
  </si>
  <si>
    <t>206,85</t>
  </si>
  <si>
    <t>386,25</t>
  </si>
  <si>
    <t>547,75</t>
  </si>
  <si>
    <t>657,06</t>
  </si>
  <si>
    <t>143,52</t>
  </si>
  <si>
    <t>387,68</t>
  </si>
  <si>
    <t>664,97</t>
  </si>
  <si>
    <t>1.103,29</t>
  </si>
  <si>
    <t>245,07</t>
  </si>
  <si>
    <t>435,11</t>
  </si>
  <si>
    <t>176,41</t>
  </si>
  <si>
    <t>280,47</t>
  </si>
  <si>
    <t>557,16</t>
  </si>
  <si>
    <t>764,67</t>
  </si>
  <si>
    <t>911,88</t>
  </si>
  <si>
    <t>202,33</t>
  </si>
  <si>
    <t>378,49</t>
  </si>
  <si>
    <t>536,69</t>
  </si>
  <si>
    <t>642,11</t>
  </si>
  <si>
    <t>102587</t>
  </si>
  <si>
    <t>FURO EM CAIXA D'ÁGUA COM ESPESSURA DE 2 ATÉ 5 MM E DIÂMETRO DE 15 MM. AF_06/2021</t>
  </si>
  <si>
    <t>102588</t>
  </si>
  <si>
    <t>FURO EM CAIXA D'ÁGUA COM ESPESSURA DE 6 ATÉ 8 MM E DIÂMETRO DE 15 MM. AF_06/2021</t>
  </si>
  <si>
    <t>102589</t>
  </si>
  <si>
    <t>FURO EM CAIXA D'ÁGUA COM ESPESSURA DE 2 ATÉ 5 MM E DIÂMETRO DE 20 MM. AF_06/2021</t>
  </si>
  <si>
    <t>102590</t>
  </si>
  <si>
    <t>FURO EM CAIXA D'ÁGUA COM ESPESSURA DE 6 ATÉ 8 MM E DIÂMETRO DE 20 MM. AF_06/2021</t>
  </si>
  <si>
    <t>102591</t>
  </si>
  <si>
    <t>FURO EM CAIXA D'ÁGUA COM ESPESSURA DE 2 ATÉ 5 MM E DIÂMETRO DE 25 MM. AF_06/2021</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</si>
  <si>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</si>
  <si>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</si>
  <si>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</si>
  <si>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</si>
  <si>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</si>
  <si>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</si>
  <si>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</si>
  <si>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</si>
  <si>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</si>
  <si>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</si>
  <si>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</si>
  <si>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</si>
  <si>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</si>
  <si>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</si>
  <si>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</si>
  <si>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</si>
  <si>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</si>
  <si>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</si>
  <si>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6,36</t>
  </si>
  <si>
    <t>102601</t>
  </si>
  <si>
    <t>FURO EM CAIXA D'ÁGUA COM ESPESSURA DE 2 ATÉ 5 MM E DIÂMETRO DE 75 MM. AF_06/2021</t>
  </si>
  <si>
    <t>102602</t>
  </si>
  <si>
    <t>FURO EM CAIXA D'ÁGUA COM ESPESSURA DE 6 ATÉ 8 MM E DIÂMETRO DE 75 MM. AF_06/2021</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</si>
  <si>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</si>
  <si>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</si>
  <si>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</si>
  <si>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</si>
  <si>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</si>
  <si>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</si>
  <si>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267,99</t>
  </si>
  <si>
    <t>102606</t>
  </si>
  <si>
    <t>CAIXA D´ÁGUA EM POLIETILENO, 750 LITROS - FORNECIMENTO E INSTALAÇÃO. AF_06/2021</t>
  </si>
  <si>
    <t>457,69</t>
  </si>
  <si>
    <t>102607</t>
  </si>
  <si>
    <t>CAIXA D´ÁGUA EM POLIETILENO, 1000 LITROS - FORNECIMENTO E INSTALAÇÃO. AF_06/2021</t>
  </si>
  <si>
    <t>465,58</t>
  </si>
  <si>
    <t>102608</t>
  </si>
  <si>
    <t>CAIXA D´ÁGUA EM POLIETILENO, 1500 LITROS - FORNECIMENTO E INSTALAÇÃO. AF_06/2021</t>
  </si>
  <si>
    <t>941,66</t>
  </si>
  <si>
    <t>102609</t>
  </si>
  <si>
    <t>CAIXA D´ÁGUA EM POLIETILENO, 2000 LITROS - FORNECIMENTO E INSTALAÇÃO. AF_06/2021</t>
  </si>
  <si>
    <t>1.059,33</t>
  </si>
  <si>
    <t>102611</t>
  </si>
  <si>
    <t>CAIXA D´ÁGUA EM POLIÉSTER REFORÇADO COM FIBRA DE VIDRO, 500 LITROS - FORNECIMENTO E INSTALAÇÃO. AF_06/2021</t>
  </si>
  <si>
    <t>381,07</t>
  </si>
  <si>
    <t>102613</t>
  </si>
  <si>
    <t>CAIXA D´ÁGUA EM POLIÉSTER REFORÇADO COM FIBRA DE VIDRO, 1000 LITROS - FORNECIMENTO E INSTALAÇÃO. AF_06/2021</t>
  </si>
  <si>
    <t>523,56</t>
  </si>
  <si>
    <t>102614</t>
  </si>
  <si>
    <t>CAIXA D´ÁGUA EM POLIÉSTER REFORÇADO COM FIBRA DE VIDRO, 1500 LITROS - FORNECIMENTO E INSTALAÇÃO. AF_06/2021</t>
  </si>
  <si>
    <t>847,55</t>
  </si>
  <si>
    <t>102615</t>
  </si>
  <si>
    <t>CAIXA D´ÁGUA EM POLIÉSTER REFORÇADO COM FIBRA DE VIDRO, 2000 LITROS - FORNECIMENTO E INSTALAÇÃO. AF_06/2021</t>
  </si>
  <si>
    <t>1.092,28</t>
  </si>
  <si>
    <t>102617</t>
  </si>
  <si>
    <t>CAIXA D´ÁGUA EM POLIÉSTER REFORÇADO COM FIBRA DE VIDRO, 5000 LITROS - FORNECIMENTO E INSTALAÇÃO. AF_06/2021</t>
  </si>
  <si>
    <t>2.880,76</t>
  </si>
  <si>
    <t>102619</t>
  </si>
  <si>
    <t>CAIXA D´ÁGUA EM POLIÉSTER REFORÇADO COM FIBRA DE VIDRO, 10000 LITROS - FORNECIMENTO E INSTALAÇÃO. AF_06/2021</t>
  </si>
  <si>
    <t>5.470,61</t>
  </si>
  <si>
    <t>102622</t>
  </si>
  <si>
    <t>CAIXA D´ÁGUA EM POLIETILENO, 500 LITROS (INCLUSOS TUBOS, CONEXÕES E TORNEIRA DE BÓIA) - FORNECIMENTO E INSTALAÇÃO. AF_06/2021</t>
  </si>
  <si>
    <t>589,39</t>
  </si>
  <si>
    <t>102623</t>
  </si>
  <si>
    <t>CAIXA D´ÁGUA EM POLIETILENO, 1000 LITROS (INCLUSOS TUBOS, CONEXÕES E TORNEIRA DE BÓIA) - FORNECIMENTO E INSTALAÇÃO. AF_06/2021</t>
  </si>
  <si>
    <t>843,04</t>
  </si>
  <si>
    <t>69,19</t>
  </si>
  <si>
    <t>75,04</t>
  </si>
  <si>
    <t>518,14</t>
  </si>
  <si>
    <t>362,17</t>
  </si>
  <si>
    <t>467,78</t>
  </si>
  <si>
    <t>263,25</t>
  </si>
  <si>
    <t>79,54</t>
  </si>
  <si>
    <t>226,18</t>
  </si>
  <si>
    <t>54,28</t>
  </si>
  <si>
    <t>347,48</t>
  </si>
  <si>
    <t>607,54</t>
  </si>
  <si>
    <t>666,09</t>
  </si>
  <si>
    <t>286,67</t>
  </si>
  <si>
    <t>300,56</t>
  </si>
  <si>
    <t>322,52</t>
  </si>
  <si>
    <t>183,45</t>
  </si>
  <si>
    <t>218,77</t>
  </si>
  <si>
    <t>249,83</t>
  </si>
  <si>
    <t>220,63</t>
  </si>
  <si>
    <t>51,50</t>
  </si>
  <si>
    <t>264,49</t>
  </si>
  <si>
    <t>103,05</t>
  </si>
  <si>
    <t>97,27</t>
  </si>
  <si>
    <t>86,72</t>
  </si>
  <si>
    <t>595,25</t>
  </si>
  <si>
    <t>554,39</t>
  </si>
  <si>
    <t>567,05</t>
  </si>
  <si>
    <t>655,05</t>
  </si>
  <si>
    <t>406,23</t>
  </si>
  <si>
    <t>418,89</t>
  </si>
  <si>
    <t>504,03</t>
  </si>
  <si>
    <t>516,69</t>
  </si>
  <si>
    <t>307,31</t>
  </si>
  <si>
    <t>319,97</t>
  </si>
  <si>
    <t>312,16</t>
  </si>
  <si>
    <t>357,90</t>
  </si>
  <si>
    <t>406,51</t>
  </si>
  <si>
    <t>366,31</t>
  </si>
  <si>
    <t>358,50</t>
  </si>
  <si>
    <t>489,17</t>
  </si>
  <si>
    <t>152,02</t>
  </si>
  <si>
    <t>367,79</t>
  </si>
  <si>
    <t>294,67</t>
  </si>
  <si>
    <t>841,59</t>
  </si>
  <si>
    <t>648,65</t>
  </si>
  <si>
    <t>188,18</t>
  </si>
  <si>
    <t>180,37</t>
  </si>
  <si>
    <t>1.029,00</t>
  </si>
  <si>
    <t>511,79</t>
  </si>
  <si>
    <t>932,29</t>
  </si>
  <si>
    <t>1.266,02</t>
  </si>
  <si>
    <t>207,33</t>
  </si>
  <si>
    <t>214,66</t>
  </si>
  <si>
    <t>552,31</t>
  </si>
  <si>
    <t>559,64</t>
  </si>
  <si>
    <t>131,88</t>
  </si>
  <si>
    <t>393,01</t>
  </si>
  <si>
    <t>36,91</t>
  </si>
  <si>
    <t>74,02</t>
  </si>
  <si>
    <t>201,02</t>
  </si>
  <si>
    <t>651,16</t>
  </si>
  <si>
    <t>24,58</t>
  </si>
  <si>
    <t>244,01</t>
  </si>
  <si>
    <t>451,60</t>
  </si>
  <si>
    <t>100859</t>
  </si>
  <si>
    <t>MICTÓRIO SIFONADO LOUÇA BRANCA PARA ENTRADA DE ÁGUA EMBUTIDA  PADRÃO ALTO  FORNECIMENTO E INSTALAÇÃO. AF_01/2020</t>
  </si>
  <si>
    <t>740,82</t>
  </si>
  <si>
    <t>526,53</t>
  </si>
  <si>
    <t>584,14</t>
  </si>
  <si>
    <t>281,68</t>
  </si>
  <si>
    <t>294,32</t>
  </si>
  <si>
    <t>304,01</t>
  </si>
  <si>
    <t>188,75</t>
  </si>
  <si>
    <t>203,11</t>
  </si>
  <si>
    <t>212,27</t>
  </si>
  <si>
    <t>217,99</t>
  </si>
  <si>
    <t>1.002,07</t>
  </si>
  <si>
    <t>100878</t>
  </si>
  <si>
    <t>VASO SANITÁRIO SIFONADO COM CAIXA ACOPLADA, LOUÇA BRANCA - PADRÃO ALTO - FORNECIMENTO E INSTALAÇÃO. AF_01/2020</t>
  </si>
  <si>
    <t>471,15</t>
  </si>
  <si>
    <t>1.823,70</t>
  </si>
  <si>
    <t>2.495,01</t>
  </si>
  <si>
    <t>4.031,85</t>
  </si>
  <si>
    <t>5.457,78</t>
  </si>
  <si>
    <t>6.365,73</t>
  </si>
  <si>
    <t>7.521,85</t>
  </si>
  <si>
    <t>1.540,14</t>
  </si>
  <si>
    <t>3.300,70</t>
  </si>
  <si>
    <t>4.581,66</t>
  </si>
  <si>
    <t>6.342,14</t>
  </si>
  <si>
    <t>2.556,53</t>
  </si>
  <si>
    <t>3.894,78</t>
  </si>
  <si>
    <t>4.493,41</t>
  </si>
  <si>
    <t>6.227,49</t>
  </si>
  <si>
    <t>5.227,26</t>
  </si>
  <si>
    <t>6.989,17</t>
  </si>
  <si>
    <t>9.876,23</t>
  </si>
  <si>
    <t>13.167,39</t>
  </si>
  <si>
    <t>15.142,71</t>
  </si>
  <si>
    <t>16.741,63</t>
  </si>
  <si>
    <t>4.297,46</t>
  </si>
  <si>
    <t>6.612,73</t>
  </si>
  <si>
    <t>10.121,41</t>
  </si>
  <si>
    <t>13.085,12</t>
  </si>
  <si>
    <t>14.988,56</t>
  </si>
  <si>
    <t>17.593,04</t>
  </si>
  <si>
    <t>4.700,51</t>
  </si>
  <si>
    <t>8.174,23</t>
  </si>
  <si>
    <t>10.407,05</t>
  </si>
  <si>
    <t>15.336,82</t>
  </si>
  <si>
    <t>3.512,50</t>
  </si>
  <si>
    <t>4.633,89</t>
  </si>
  <si>
    <t>6.498,66</t>
  </si>
  <si>
    <t>8.809,58</t>
  </si>
  <si>
    <t>9.947,40</t>
  </si>
  <si>
    <t>10.623,92</t>
  </si>
  <si>
    <t>2.988,85</t>
  </si>
  <si>
    <t>4.702,11</t>
  </si>
  <si>
    <t>7.354,68</t>
  </si>
  <si>
    <t>9.478,76</t>
  </si>
  <si>
    <t>11.121,34</t>
  </si>
  <si>
    <t>13.115,99</t>
  </si>
  <si>
    <t>2.414,42</t>
  </si>
  <si>
    <t>4.117,28</t>
  </si>
  <si>
    <t>5.366,28</t>
  </si>
  <si>
    <t>7.916,92</t>
  </si>
  <si>
    <t>706,68</t>
  </si>
  <si>
    <t>577,74</t>
  </si>
  <si>
    <t>118,47</t>
  </si>
  <si>
    <t>725,22</t>
  </si>
  <si>
    <t>109,35</t>
  </si>
  <si>
    <t>123,48</t>
  </si>
  <si>
    <t>199,86</t>
  </si>
  <si>
    <t>250,13</t>
  </si>
  <si>
    <t>37,24</t>
  </si>
  <si>
    <t>452,64</t>
  </si>
  <si>
    <t>267,32</t>
  </si>
  <si>
    <t>56,31</t>
  </si>
  <si>
    <t>53,53</t>
  </si>
  <si>
    <t>41,41</t>
  </si>
  <si>
    <t>57,28</t>
  </si>
  <si>
    <t>58,71</t>
  </si>
  <si>
    <t>72,63</t>
  </si>
  <si>
    <t>83,95</t>
  </si>
  <si>
    <t>188,20</t>
  </si>
  <si>
    <t>222,75</t>
  </si>
  <si>
    <t>429,06</t>
  </si>
  <si>
    <t>112,73</t>
  </si>
  <si>
    <t>116,56</t>
  </si>
  <si>
    <t>28,84</t>
  </si>
  <si>
    <t>185,01</t>
  </si>
  <si>
    <t>109,23</t>
  </si>
  <si>
    <t>153,88</t>
  </si>
  <si>
    <t>94,98</t>
  </si>
  <si>
    <t>147,52</t>
  </si>
  <si>
    <t>207,24</t>
  </si>
  <si>
    <t>228,13</t>
  </si>
  <si>
    <t>309,22</t>
  </si>
  <si>
    <t>428,89</t>
  </si>
  <si>
    <t>582,00</t>
  </si>
  <si>
    <t>884,85</t>
  </si>
  <si>
    <t>81,98</t>
  </si>
  <si>
    <t>121,29</t>
  </si>
  <si>
    <t>135,25</t>
  </si>
  <si>
    <t>185,02</t>
  </si>
  <si>
    <t>617,48</t>
  </si>
  <si>
    <t>180,22</t>
  </si>
  <si>
    <t>177,43</t>
  </si>
  <si>
    <t>188,65</t>
  </si>
  <si>
    <t>95636</t>
  </si>
  <si>
    <t>KIT CAVALETE PARA MEDIÇÃO DE ÁGUA - ENTRADA PRINCIPAL, EM AÇO GALVANIZADO DN 25 (1 )   FORNECIMENTO E INSTALAÇÃO (EXCLUSIVE HIDRÔMETRO). AF_11/2016</t>
  </si>
  <si>
    <t>283,67</t>
  </si>
  <si>
    <t>434,83</t>
  </si>
  <si>
    <t>524,13</t>
  </si>
  <si>
    <t>668,37</t>
  </si>
  <si>
    <t>276,75</t>
  </si>
  <si>
    <t>533,19</t>
  </si>
  <si>
    <t>205,97</t>
  </si>
  <si>
    <t>374,01</t>
  </si>
  <si>
    <t>557,09</t>
  </si>
  <si>
    <t>729,39</t>
  </si>
  <si>
    <t>109,60</t>
  </si>
  <si>
    <t>116,40</t>
  </si>
  <si>
    <t>104,37</t>
  </si>
  <si>
    <t>156,71</t>
  </si>
  <si>
    <t>116,50</t>
  </si>
  <si>
    <t>2,41</t>
  </si>
  <si>
    <t>5,55</t>
  </si>
  <si>
    <t>2.014,29</t>
  </si>
  <si>
    <t>1.430,70</t>
  </si>
  <si>
    <t>1.137,88</t>
  </si>
  <si>
    <t>962,87</t>
  </si>
  <si>
    <t>1.343,55</t>
  </si>
  <si>
    <t>825,48</t>
  </si>
  <si>
    <t>1.046,10</t>
  </si>
  <si>
    <t>1.338,55</t>
  </si>
  <si>
    <t>798,24</t>
  </si>
  <si>
    <t>107,24</t>
  </si>
  <si>
    <t>1.274,71</t>
  </si>
  <si>
    <t>109,91</t>
  </si>
  <si>
    <t>2.225,46</t>
  </si>
  <si>
    <t>1.361,81</t>
  </si>
  <si>
    <t>113,14</t>
  </si>
  <si>
    <t>1.858,21</t>
  </si>
  <si>
    <t>115,93</t>
  </si>
  <si>
    <t>145,04</t>
  </si>
  <si>
    <t>6.298,12</t>
  </si>
  <si>
    <t>166,84</t>
  </si>
  <si>
    <t>1.098,71</t>
  </si>
  <si>
    <t>904,83</t>
  </si>
  <si>
    <t>711,45</t>
  </si>
  <si>
    <t>522,47</t>
  </si>
  <si>
    <t>801,17</t>
  </si>
  <si>
    <t>670,33</t>
  </si>
  <si>
    <t>408,74</t>
  </si>
  <si>
    <t>121,33</t>
  </si>
  <si>
    <t>77,63</t>
  </si>
  <si>
    <t>142,60</t>
  </si>
  <si>
    <t>29,92</t>
  </si>
  <si>
    <t>244,80</t>
  </si>
  <si>
    <t>101,98</t>
  </si>
  <si>
    <t>156,32</t>
  </si>
  <si>
    <t>152,51</t>
  </si>
  <si>
    <t>67,80</t>
  </si>
  <si>
    <t>65,35</t>
  </si>
  <si>
    <t>26,41</t>
  </si>
  <si>
    <t>199,59</t>
  </si>
  <si>
    <t>138,94</t>
  </si>
  <si>
    <t>179,55</t>
  </si>
  <si>
    <t>135,15</t>
  </si>
  <si>
    <t>134,93</t>
  </si>
  <si>
    <t>104,31</t>
  </si>
  <si>
    <t>77,52</t>
  </si>
  <si>
    <t>53,33</t>
  </si>
  <si>
    <t>71,79</t>
  </si>
  <si>
    <t>72,95</t>
  </si>
  <si>
    <t>88,18</t>
  </si>
  <si>
    <t>89,54</t>
  </si>
  <si>
    <t>64,69</t>
  </si>
  <si>
    <t>84,26</t>
  </si>
  <si>
    <t>101,89</t>
  </si>
  <si>
    <t>103,25</t>
  </si>
  <si>
    <t>75,85</t>
  </si>
  <si>
    <t>92,41</t>
  </si>
  <si>
    <t>153,37</t>
  </si>
  <si>
    <t>154,70</t>
  </si>
  <si>
    <t>76,22</t>
  </si>
  <si>
    <t>84,96</t>
  </si>
  <si>
    <t>130,43</t>
  </si>
  <si>
    <t>93,45</t>
  </si>
  <si>
    <t>94,41</t>
  </si>
  <si>
    <t>111,17</t>
  </si>
  <si>
    <t>112,21</t>
  </si>
  <si>
    <t>79,11</t>
  </si>
  <si>
    <t>80,07</t>
  </si>
  <si>
    <t>82,06</t>
  </si>
  <si>
    <t>83,29</t>
  </si>
  <si>
    <t>91,66</t>
  </si>
  <si>
    <t>141,10</t>
  </si>
  <si>
    <t>142,43</t>
  </si>
  <si>
    <t>82,72</t>
  </si>
  <si>
    <t>149,38</t>
  </si>
  <si>
    <t>85,42</t>
  </si>
  <si>
    <t>130,48</t>
  </si>
  <si>
    <t>76,62</t>
  </si>
  <si>
    <t>77,79</t>
  </si>
  <si>
    <t>70,24</t>
  </si>
  <si>
    <t>74,03</t>
  </si>
  <si>
    <t>85,90</t>
  </si>
  <si>
    <t>87,19</t>
  </si>
  <si>
    <t>79,47</t>
  </si>
  <si>
    <t>80,76</t>
  </si>
  <si>
    <t>92,62</t>
  </si>
  <si>
    <t>87,71</t>
  </si>
  <si>
    <t>89,36</t>
  </si>
  <si>
    <t>81,34</t>
  </si>
  <si>
    <t>95,54</t>
  </si>
  <si>
    <t>85,91</t>
  </si>
  <si>
    <t>97,28</t>
  </si>
  <si>
    <t>99,12</t>
  </si>
  <si>
    <t>90,84</t>
  </si>
  <si>
    <t>146,11</t>
  </si>
  <si>
    <t>58,38</t>
  </si>
  <si>
    <t>77,05</t>
  </si>
  <si>
    <t>93,58</t>
  </si>
  <si>
    <t>71,62</t>
  </si>
  <si>
    <t>85,53</t>
  </si>
  <si>
    <t>86,80</t>
  </si>
  <si>
    <t>64,15</t>
  </si>
  <si>
    <t>82,28</t>
  </si>
  <si>
    <t>74,18</t>
  </si>
  <si>
    <t>75,19</t>
  </si>
  <si>
    <t>89,65</t>
  </si>
  <si>
    <t>90,92</t>
  </si>
  <si>
    <t>57,32</t>
  </si>
  <si>
    <t>67,81</t>
  </si>
  <si>
    <t>63,76</t>
  </si>
  <si>
    <t>79,09</t>
  </si>
  <si>
    <t>66,01</t>
  </si>
  <si>
    <t>87,90</t>
  </si>
  <si>
    <t>81,67</t>
  </si>
  <si>
    <t>96,94</t>
  </si>
  <si>
    <t>92,55</t>
  </si>
  <si>
    <t>95,95</t>
  </si>
  <si>
    <t>80,58</t>
  </si>
  <si>
    <t>76,54</t>
  </si>
  <si>
    <t>96,34</t>
  </si>
  <si>
    <t>92,03</t>
  </si>
  <si>
    <t>96,76</t>
  </si>
  <si>
    <t>93,98</t>
  </si>
  <si>
    <t>89,88</t>
  </si>
  <si>
    <t>95,19</t>
  </si>
  <si>
    <t>119,34</t>
  </si>
  <si>
    <t>111,30</t>
  </si>
  <si>
    <t>166,28</t>
  </si>
  <si>
    <t>977,94</t>
  </si>
  <si>
    <t>704,38</t>
  </si>
  <si>
    <t>87,76</t>
  </si>
  <si>
    <t>99,82</t>
  </si>
  <si>
    <t>117,73</t>
  </si>
  <si>
    <t>140,98</t>
  </si>
  <si>
    <t>104,93</t>
  </si>
  <si>
    <t>134,90</t>
  </si>
  <si>
    <t>50,76</t>
  </si>
  <si>
    <t>62,29</t>
  </si>
  <si>
    <t>21,82</t>
  </si>
  <si>
    <t>390,48</t>
  </si>
  <si>
    <t>656,06</t>
  </si>
  <si>
    <t>814,18</t>
  </si>
  <si>
    <t>682,42</t>
  </si>
  <si>
    <t>944,09</t>
  </si>
  <si>
    <t>263,12</t>
  </si>
  <si>
    <t>301,92</t>
  </si>
  <si>
    <t>1.273,69</t>
  </si>
  <si>
    <t>1.158,89</t>
  </si>
  <si>
    <t>RECOMPOSIÇÃO DE REVESTIMENTO EM CONCRETO ASFÁLTICO (USINAGEM PRÓPRIA), PARA O FECHAMENTO DE VALAS - INCLUSO DEMOLIÇÃO DO PAVIMENTO. AF_12/2020</t>
  </si>
  <si>
    <t>1.372,98</t>
  </si>
  <si>
    <t>RECOMPOSIÇÃO DE REVESTIMENTO EM PRÉ MISTURADO A FRIO (USINAGEM PRÓPRIA), PARA FECHAMENTO DE VALAS - INCLUSO DEMOLIÇÃO DO PAVIMENTO. AF_12/2020</t>
  </si>
  <si>
    <t>1.258,18</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</si>
  <si>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</si>
  <si>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</si>
  <si>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63,12</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</si>
  <si>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</si>
  <si>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</si>
  <si>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35,73</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</si>
  <si>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</si>
  <si>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</si>
  <si>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47,97</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</si>
  <si>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</si>
  <si>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</si>
  <si>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</si>
  <si>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96,87</t>
  </si>
  <si>
    <t>RECOMPOSIÇÃO DE BASE E OU SUB-BASE PARA REMENDO PROFUNDO DE SOLO MELHORADO COM CIMENTO (TEOR DE 2%) - INCLUSO RETIRADA E COLOCAÇÃO DO MATERIAL. AF_12/2020</t>
  </si>
  <si>
    <t>133,00</t>
  </si>
  <si>
    <t>RECOMPOSIÇÃO DE BASE E OU SUB-BASE PARA REMENDO PROFUNDO DE SOLO MELHORADO COM CIMENTO (TEOR DE 4%) - INCLUSO RETIRADA E COLOCAÇÃO DO MATERIAL. AF_12/2020</t>
  </si>
  <si>
    <t>166,63</t>
  </si>
  <si>
    <t>RECOMPOSIÇÃO DE BASE E OU SUB-BASE PARA REMENDO PROFUNDO DE SOLO COM CIMENTO (TEOR DE 6%) - INCLUSO RETIRADA E COLOCAÇÃO DO MATERIAL. AF_12/2020</t>
  </si>
  <si>
    <t>199,36</t>
  </si>
  <si>
    <t>RECOMPOSIÇÃO DE BASE E OU SUB-BASE PARA REMENDO PROFUNDO DE SOLO COM CIMENTO (TEOR DE 8%) - INCLUSO RETIRADA E COLOCAÇÃO DO MATERIAL. AF_12/2020</t>
  </si>
  <si>
    <t>231,66</t>
  </si>
  <si>
    <t>RECOMPOSIÇÃO DE BASE E OU SUB-BASE PARA REMENDO PROFUNDO DE SOLO BRITA (40/60) - INCLUSO RETIRADA E COLOCAÇÃO DO MATERIAL. AF_12/2020</t>
  </si>
  <si>
    <t>148,09</t>
  </si>
  <si>
    <t>RECOMPOSIÇÃO DE BASE E OU SUB-BASE PARA REMENDO PROFUNDO DE SOLO BRITA (50/50) - INCLUSO RETIRADA E COLOCAÇÃO DO MATERIAL. AF_12/2020</t>
  </si>
  <si>
    <t>139,55</t>
  </si>
  <si>
    <t>RECOMPOSIÇÃO DE BASE E OU SUB-BASE PARA REMENDO PROFUNDO DE SOLO BRITA (60/40) COM CIMENTO (TEOR DE 4%) - INCLUSO RETIRADA E COLOCAÇÃO DO MATERIAL. AF_12/2020</t>
  </si>
  <si>
    <t>215,80</t>
  </si>
  <si>
    <t>RECOMPOSIÇÃO DE BASE E OU SUB-BASE PARA REMENDO PROFUNDO DE SOLO BRITA (60/40) COM CIMENTO (TEOR DE 6%) - INCLUSO RETIRADA E COLOCAÇÃO DO MATERIAL. AF_12/2020</t>
  </si>
  <si>
    <t>247,50</t>
  </si>
  <si>
    <t>RECOMPOSIÇÃO DE BASE E OU SUB-BASE PARA REMENDO PROFUNDO DE SOLO BRITA (60/40) COM CIMENTO (TEOR DE 8%) - INCLUSO RETIRADA E COLOCAÇÃO DO MATERIAL. AF_12/2020</t>
  </si>
  <si>
    <t>278,78</t>
  </si>
  <si>
    <t>RECOMPOSIÇÃO DE BASE E OU SUB-BASE PARA REMENDO PROFUNDO DE SOLO BRITA (50/50) COM CIMENTO (TEOR DE 4%) - INCLUSO RETIRADA E COLOCAÇÃO DO MATERIAL. AF_12/2020</t>
  </si>
  <si>
    <t>207,60</t>
  </si>
  <si>
    <t>RECOMPOSIÇÃO DE BASE E OU SUB-BASE PARA REMENDO PROFUNDO DE SOLO BRITA (50/50) COM CIMENTO (TEOR DE 6%) - INCLUSO RETIRADA E COLOCAÇÃO DO MATERIAL. AF_12/2020</t>
  </si>
  <si>
    <t>239,48</t>
  </si>
  <si>
    <t>RECOMPOSIÇÃO DE BASE E OU SUB-BASE PARA REMENDO PROFUNDO DE SOLO BRITA (50/50) COM CIMENTO (TEOR DE 8%) - INCLUSO RETIRADA E COLOCAÇÃO DO MATERIAL. AF_12/2020</t>
  </si>
  <si>
    <t>270,93</t>
  </si>
  <si>
    <t>RECOMPOSIÇÃO DE BASE E OU SUB-BASE PARA REMENDO PROFUNDO DE BRITA GRADUADA SIMPLES - INCLUSO RETIRADA E COLOCAÇÃO DO MATERIAL. AF_12/2020</t>
  </si>
  <si>
    <t>196,30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</si>
  <si>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</si>
  <si>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</si>
  <si>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55,51</t>
  </si>
  <si>
    <t>RECOMPOSIÇÃO DE BASE E OU SUB-BASE PARA FECHAMENTO DE VALAS DE SOLO MELHORADO COM CIMENTO (TEOR DE 4%) - INCLUSO RETIRADA E COLOCAÇÃO DO MATERIAL. AF_12/2020</t>
  </si>
  <si>
    <t>89,14</t>
  </si>
  <si>
    <t>RECOMPOSIÇÃO DE BASE E OU SUB-BASE PARA FECHAMENTO DE VALAS DE SOLO COM CIMENTO (TEOR DE 6%) - INCLUSO RETIRADA E COLOCAÇÃO DO MATERIAL. AF_12/2020</t>
  </si>
  <si>
    <t>121,86</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</si>
  <si>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</si>
  <si>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</si>
  <si>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</si>
  <si>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</si>
  <si>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138,31</t>
  </si>
  <si>
    <t>RECOMPOSIÇÃO DE BASE E OU SUB-BASE PARA FECHAMENTO DE VALAS DE SOLO BRITA (60/40) COM CIMENTO (TEOR DE 6%) - INCLUSO RETIRADA E COLOCAÇÃO DO MATERIAL. AF_12/2020</t>
  </si>
  <si>
    <t>170,01</t>
  </si>
  <si>
    <t>RECOMPOSIÇÃO DE BASE E OU SUB-BASE PARA FECHAMENTO DE VALAS DE SOLO BRITA (60/40) COM CIMENTO (TEOR DE 8%) - INCLUSO RETIRADA E COLOCAÇÃO DO MATERIAL. AF_12/2020</t>
  </si>
  <si>
    <t>201,29</t>
  </si>
  <si>
    <t>RECOMPOSIÇÃO DE BASE E OU SUB-BASE PARA FECHAMENTO DE VALAS DE SOLO BRITA (50/50) COM CIMENTO (TEOR DE 4%) - INCLUSO RETIRADA E COLOCAÇÃO DO MATERIAL. AF_12/2020</t>
  </si>
  <si>
    <t>130,11</t>
  </si>
  <si>
    <t>RECOMPOSIÇÃO DE BASE E OU SUB-BASE PARA FECHAMENTO DE VALAS DE SOLO BRITA (50/50) COM CIMENTO (TEOR DE 6%) - INCLUSO RETIRADA E COLOCAÇÃO DO MATERIAL. AF_12/2020</t>
  </si>
  <si>
    <t>161,99</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</si>
  <si>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</si>
  <si>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</si>
  <si>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118,81</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</si>
  <si>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</si>
  <si>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</si>
  <si>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101,61</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</si>
  <si>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</si>
  <si>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</si>
  <si>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</si>
  <si>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104,46</t>
  </si>
  <si>
    <t>REASSENTAMENTO DE PEDRAS POLIÉDRICAS, REJUNTAMENTO COM ARGAMASSA, COM REAPROVEITAMENTO DAS PEDRAS POLIÉDRICAS - INCLUSO RETIRADA E COLOCAÇÃO DO MATERIAL. AF_12/2020</t>
  </si>
  <si>
    <t>60,53</t>
  </si>
  <si>
    <t>REASSENTAMENTO DE BLOCOS PISOGRAMA PARA PISO INTERTRAVADO, COM REAPROVEITAMENTO DOS BLOCOS PISOGRAMA - INCLUSO RETIRADA E COLOCAÇÃO DO MATERIAL. AF_12/2020</t>
  </si>
  <si>
    <t>20,13</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</si>
  <si>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</si>
  <si>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</si>
  <si>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</si>
  <si>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</si>
  <si>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</si>
  <si>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</si>
  <si>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27,29</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</si>
  <si>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</si>
  <si>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</si>
  <si>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</si>
  <si>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</si>
  <si>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</si>
  <si>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28,79</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</si>
  <si>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</si>
  <si>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</si>
  <si>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</si>
  <si>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1.460,30</t>
  </si>
  <si>
    <t>RECOMPOSIÇÃO DE REVESTIMENTO EM CONCRETO ASFÁLTICO (AQUISIÇÃO EM USINA), PARA O FECHAMENTO DE VALAS - INCLUSO DEMOLIÇÃO DO PAVIMENTO. AF_12/2020</t>
  </si>
  <si>
    <t>1.559,59</t>
  </si>
  <si>
    <t>80,61</t>
  </si>
  <si>
    <t>113,99</t>
  </si>
  <si>
    <t>146,29</t>
  </si>
  <si>
    <t>173,84</t>
  </si>
  <si>
    <t>259,14</t>
  </si>
  <si>
    <t>75,09</t>
  </si>
  <si>
    <t>97,95</t>
  </si>
  <si>
    <t>67,73</t>
  </si>
  <si>
    <t>59,23</t>
  </si>
  <si>
    <t>135,44</t>
  </si>
  <si>
    <t>167,18</t>
  </si>
  <si>
    <t>198,43</t>
  </si>
  <si>
    <t>127,25</t>
  </si>
  <si>
    <t>190,61</t>
  </si>
  <si>
    <t>63,25</t>
  </si>
  <si>
    <t>59,26</t>
  </si>
  <si>
    <t>59,51</t>
  </si>
  <si>
    <t>61,05</t>
  </si>
  <si>
    <t>73,39</t>
  </si>
  <si>
    <t>74,84</t>
  </si>
  <si>
    <t>61,19</t>
  </si>
  <si>
    <t>48,88</t>
  </si>
  <si>
    <t>74,99</t>
  </si>
  <si>
    <t>53,22</t>
  </si>
  <si>
    <t>65,79</t>
  </si>
  <si>
    <t>67,19</t>
  </si>
  <si>
    <t>149,79</t>
  </si>
  <si>
    <t>177,48</t>
  </si>
  <si>
    <t>188,97</t>
  </si>
  <si>
    <t>171,19</t>
  </si>
  <si>
    <t>196,41</t>
  </si>
  <si>
    <t>206,08</t>
  </si>
  <si>
    <t>124,94</t>
  </si>
  <si>
    <t>162,92</t>
  </si>
  <si>
    <t>137,59</t>
  </si>
  <si>
    <t>77,04</t>
  </si>
  <si>
    <t>1.184,65</t>
  </si>
  <si>
    <t>99,43</t>
  </si>
  <si>
    <t>163,40</t>
  </si>
  <si>
    <t>249,92</t>
  </si>
  <si>
    <t>909,34</t>
  </si>
  <si>
    <t>865,19</t>
  </si>
  <si>
    <t>392,15</t>
  </si>
  <si>
    <t>424,19</t>
  </si>
  <si>
    <t>346,41</t>
  </si>
  <si>
    <t>378,46</t>
  </si>
  <si>
    <t>351,61</t>
  </si>
  <si>
    <t>383,65</t>
  </si>
  <si>
    <t>336,31</t>
  </si>
  <si>
    <t>348,03</t>
  </si>
  <si>
    <t>28,39</t>
  </si>
  <si>
    <t>30,73</t>
  </si>
  <si>
    <t>18,80</t>
  </si>
  <si>
    <t>22,81</t>
  </si>
  <si>
    <t>34,28</t>
  </si>
  <si>
    <t>36,12</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</si>
  <si>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</si>
  <si>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</si>
  <si>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</si>
  <si>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</si>
  <si>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</si>
  <si>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</si>
  <si>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</si>
  <si>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</si>
  <si>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</si>
  <si>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</si>
  <si>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</si>
  <si>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</si>
  <si>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</si>
  <si>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</si>
  <si>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</si>
  <si>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34,18</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</si>
  <si>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</si>
  <si>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</si>
  <si>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</si>
  <si>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</si>
  <si>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102488</t>
  </si>
  <si>
    <t>PREPARO DO PISO CIMENTADO PARA PINTURA - LIXAMENTO E LIMPEZA. AF_05/2021</t>
  </si>
  <si>
    <t>102489</t>
  </si>
  <si>
    <t>PINTURA HIDROFUGANTE COM SILICONE, APLICAÇÃO MANUAL, 2 DEMÃOS. AF_05/2021</t>
  </si>
  <si>
    <t>102491</t>
  </si>
  <si>
    <t>PINTURA DE PISO COM TINTA ACRÍLICA, APLICAÇÃO MANUAL, 2 DEMÃOS, INCLUSO FUNDO PREPARADOR. AF_05/2021</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</si>
  <si>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</si>
  <si>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</si>
  <si>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</si>
  <si>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</si>
  <si>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</si>
  <si>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</si>
  <si>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</si>
  <si>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</si>
  <si>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102498</t>
  </si>
  <si>
    <t>PINTURA DE MEIO-FIO COM TINTA BRANCA A BASE DE CAL (CAIAÇÃO). AF_05/2021</t>
  </si>
  <si>
    <t>102499</t>
  </si>
  <si>
    <t>ENCERAMENTO DE PISO EM MADEIRA. AF_05/2021</t>
  </si>
  <si>
    <t>102500</t>
  </si>
  <si>
    <t>PINTURA DE DEMARCAÇÃO DE VAGA COM TINTA ACRÍLICA, E = 10 CM, APLICAÇÃO MANUAL. AF_05/2021</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</si>
  <si>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</si>
  <si>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</si>
  <si>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</si>
  <si>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</si>
  <si>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</si>
  <si>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</si>
  <si>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</si>
  <si>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</si>
  <si>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</si>
  <si>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</si>
  <si>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</si>
  <si>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</si>
  <si>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</si>
  <si>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</si>
  <si>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</si>
  <si>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</si>
  <si>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102513</t>
  </si>
  <si>
    <t>PINTURA DE SÍMBOLOS E TEXTOS COM TINTA ACRÍLICA, DEMARCAÇÃO COM FITA ADESIVA E APLICAÇÃO COM ROLO. AF_05/2021</t>
  </si>
  <si>
    <t>102520</t>
  </si>
  <si>
    <t>PINTURA DE SINALIZAÇÃO VERTICAL DE SEGURANÇA, FAIXAS AMARELA E PRETA, APLICAÇÃO MANUAL, 2 DEMÃOS. AF_05/2021</t>
  </si>
  <si>
    <t>63,57</t>
  </si>
  <si>
    <t>43,28</t>
  </si>
  <si>
    <t>147,34</t>
  </si>
  <si>
    <t>42,99</t>
  </si>
  <si>
    <t>48,60</t>
  </si>
  <si>
    <t>115,40</t>
  </si>
  <si>
    <t>39,31</t>
  </si>
  <si>
    <t>140,34</t>
  </si>
  <si>
    <t>574,37</t>
  </si>
  <si>
    <t>157,74</t>
  </si>
  <si>
    <t>434,70</t>
  </si>
  <si>
    <t>38,69</t>
  </si>
  <si>
    <t>36,64</t>
  </si>
  <si>
    <t>60,80</t>
  </si>
  <si>
    <t>86,87</t>
  </si>
  <si>
    <t>169,98</t>
  </si>
  <si>
    <t>211,68</t>
  </si>
  <si>
    <t>245,00</t>
  </si>
  <si>
    <t>76,92</t>
  </si>
  <si>
    <t>132,20</t>
  </si>
  <si>
    <t>154,89</t>
  </si>
  <si>
    <t>211,11</t>
  </si>
  <si>
    <t>320,96</t>
  </si>
  <si>
    <t>328,93</t>
  </si>
  <si>
    <t>93,31</t>
  </si>
  <si>
    <t>341,60</t>
  </si>
  <si>
    <t>583,46</t>
  </si>
  <si>
    <t>99,41</t>
  </si>
  <si>
    <t>25,80</t>
  </si>
  <si>
    <t>662,51</t>
  </si>
  <si>
    <t>566,47</t>
  </si>
  <si>
    <t>90,96</t>
  </si>
  <si>
    <t>105,57</t>
  </si>
  <si>
    <t>119,00</t>
  </si>
  <si>
    <t>109,39</t>
  </si>
  <si>
    <t>121,66</t>
  </si>
  <si>
    <t>58,14</t>
  </si>
  <si>
    <t>CONTRAPISO EM ARGAMASSA TRAÇO 1:4 (CIMENTO E AREIA), PREPARO MECÂNICO COM BETONEIRA 400 L, APLICADO EM ÁREAS SECAS SOBRE LAJE, ADERIDO, ACABAMENTO NÃO REFORÇADO, ESPESSURA 2CM. AF_07/2021</t>
  </si>
  <si>
    <t>25,23</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</si>
  <si>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</si>
  <si>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</si>
  <si>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56,67</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</si>
  <si>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</si>
  <si>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</si>
  <si>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</si>
  <si>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</si>
  <si>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76,05</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</si>
  <si>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</si>
  <si>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</si>
  <si>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</si>
  <si>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82,90</t>
  </si>
  <si>
    <t>CONTRAPISO EM ARGAMASSA PRONTA, PREPARO MANUAL, APLICADO EM ÁREAS SECAS SOBRE LAJE, ADERIDO, ACABAMENTO NÃO REFORÇADO, ESPESSURA 4CM. AF_07/2021</t>
  </si>
  <si>
    <t>91,94</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</si>
  <si>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</si>
  <si>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</si>
  <si>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</si>
  <si>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79,20</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</si>
  <si>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</si>
  <si>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</si>
  <si>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</si>
  <si>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45,14</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</si>
  <si>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</si>
  <si>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</si>
  <si>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101,08</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</si>
  <si>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</si>
  <si>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</si>
  <si>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</si>
  <si>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</si>
  <si>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</si>
  <si>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</si>
  <si>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</si>
  <si>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</si>
  <si>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66,09</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</si>
  <si>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</si>
  <si>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</si>
  <si>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</si>
  <si>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</si>
  <si>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</si>
  <si>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39,97</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</si>
  <si>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</si>
  <si>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</si>
  <si>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76,32</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</si>
  <si>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</si>
  <si>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</si>
  <si>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</si>
  <si>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</si>
  <si>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90,56</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</si>
  <si>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</si>
  <si>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</si>
  <si>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</si>
  <si>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</si>
  <si>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</si>
  <si>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</si>
  <si>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</si>
  <si>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28,13</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</si>
  <si>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</si>
  <si>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</si>
  <si>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</si>
  <si>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</si>
  <si>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124,72</t>
  </si>
  <si>
    <t>CONTRAPISO ACÚSTICO EM ARGAMASSA TRAÇO 1:4 (CIMENTO E AREIA), PREPARO MECÂNICO COM BETONEIRA 400L, APLICADO EM ÁREAS SECAS, ACABAMENTO NÃO REFORÇADO, ESPESSURA 6CM. AF_07/2021</t>
  </si>
  <si>
    <t>67,37</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</si>
  <si>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</si>
  <si>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</si>
  <si>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123,12</t>
  </si>
  <si>
    <t>CONTRAPISO ACÚSTICO EM ARGAMASSA PRONTA, PREPARO MANUAL, APLICADO EM ÁREAS SECA, ACABAMENTO NÃO REFORÇADO, ESPESSURA 6CM. AF_07/2021</t>
  </si>
  <si>
    <t>134,39</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</si>
  <si>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</si>
  <si>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</si>
  <si>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</si>
  <si>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</si>
  <si>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34,26</t>
  </si>
  <si>
    <t>39,46</t>
  </si>
  <si>
    <t>102803</t>
  </si>
  <si>
    <t>REFORÇO SUPERFICIAL PARA CONTRAPISOS DE ARGAMASSA SEMI-SECA. AF_07/2021</t>
  </si>
  <si>
    <t>46,75</t>
  </si>
  <si>
    <t>16,59</t>
  </si>
  <si>
    <t>31,46</t>
  </si>
  <si>
    <t>25,90</t>
  </si>
  <si>
    <t>37,19</t>
  </si>
  <si>
    <t>30,47</t>
  </si>
  <si>
    <t>51,67</t>
  </si>
  <si>
    <t>29,30</t>
  </si>
  <si>
    <t>60,52</t>
  </si>
  <si>
    <t>82,27</t>
  </si>
  <si>
    <t>81,90</t>
  </si>
  <si>
    <t>87,62</t>
  </si>
  <si>
    <t>36,13</t>
  </si>
  <si>
    <t>48,73</t>
  </si>
  <si>
    <t>89,33</t>
  </si>
  <si>
    <t>80,96</t>
  </si>
  <si>
    <t>84,83</t>
  </si>
  <si>
    <t>104,41</t>
  </si>
  <si>
    <t>119,48</t>
  </si>
  <si>
    <t>126,39</t>
  </si>
  <si>
    <t>157,39</t>
  </si>
  <si>
    <t>139,86</t>
  </si>
  <si>
    <t>94,82</t>
  </si>
  <si>
    <t>133,57</t>
  </si>
  <si>
    <t>89,18</t>
  </si>
  <si>
    <t>147,45</t>
  </si>
  <si>
    <t>139,59</t>
  </si>
  <si>
    <t>106,71</t>
  </si>
  <si>
    <t>131,26</t>
  </si>
  <si>
    <t>151,60</t>
  </si>
  <si>
    <t>106,56</t>
  </si>
  <si>
    <t>144,14</t>
  </si>
  <si>
    <t>99,75</t>
  </si>
  <si>
    <t>159,21</t>
  </si>
  <si>
    <t>150,14</t>
  </si>
  <si>
    <t>155,02</t>
  </si>
  <si>
    <t>118,46</t>
  </si>
  <si>
    <t>141,83</t>
  </si>
  <si>
    <t>105,90</t>
  </si>
  <si>
    <t>102,73</t>
  </si>
  <si>
    <t>119,47</t>
  </si>
  <si>
    <t>28,14</t>
  </si>
  <si>
    <t>30,24</t>
  </si>
  <si>
    <t>164,20</t>
  </si>
  <si>
    <t>149,57</t>
  </si>
  <si>
    <t>160,08</t>
  </si>
  <si>
    <t>192,60</t>
  </si>
  <si>
    <t>44,72</t>
  </si>
  <si>
    <t>53,76</t>
  </si>
  <si>
    <t>50,79</t>
  </si>
  <si>
    <t>57,44</t>
  </si>
  <si>
    <t>60,58</t>
  </si>
  <si>
    <t>229,68</t>
  </si>
  <si>
    <t>211,35</t>
  </si>
  <si>
    <t>221,86</t>
  </si>
  <si>
    <t>267,07</t>
  </si>
  <si>
    <t>51,21</t>
  </si>
  <si>
    <t>37,92</t>
  </si>
  <si>
    <t>52,34</t>
  </si>
  <si>
    <t>49,37</t>
  </si>
  <si>
    <t>108,61</t>
  </si>
  <si>
    <t>36,41</t>
  </si>
  <si>
    <t>31,35</t>
  </si>
  <si>
    <t>58,92</t>
  </si>
  <si>
    <t>78,18</t>
  </si>
  <si>
    <t>348,65</t>
  </si>
  <si>
    <t>342,18</t>
  </si>
  <si>
    <t>366,43</t>
  </si>
  <si>
    <t>359,04</t>
  </si>
  <si>
    <t>474,76</t>
  </si>
  <si>
    <t>458,50</t>
  </si>
  <si>
    <t>454,09</t>
  </si>
  <si>
    <t>445,17</t>
  </si>
  <si>
    <t>466,54</t>
  </si>
  <si>
    <t>439,62</t>
  </si>
  <si>
    <t>447,92</t>
  </si>
  <si>
    <t>423,33</t>
  </si>
  <si>
    <t>583,75</t>
  </si>
  <si>
    <t>355,40</t>
  </si>
  <si>
    <t>511,53</t>
  </si>
  <si>
    <t>502,36</t>
  </si>
  <si>
    <t>452,35</t>
  </si>
  <si>
    <t>453,05</t>
  </si>
  <si>
    <t>422,53</t>
  </si>
  <si>
    <t>413,21</t>
  </si>
  <si>
    <t>346,70</t>
  </si>
  <si>
    <t>337,15</t>
  </si>
  <si>
    <t>444,54</t>
  </si>
  <si>
    <t>436,81</t>
  </si>
  <si>
    <t>391,54</t>
  </si>
  <si>
    <t>377,94</t>
  </si>
  <si>
    <t>2.670,80</t>
  </si>
  <si>
    <t>2.672,95</t>
  </si>
  <si>
    <t>2.775,62</t>
  </si>
  <si>
    <t>2.772,51</t>
  </si>
  <si>
    <t>2.701,22</t>
  </si>
  <si>
    <t>2.704,86</t>
  </si>
  <si>
    <t>368,41</t>
  </si>
  <si>
    <t>318,81</t>
  </si>
  <si>
    <t>401,44</t>
  </si>
  <si>
    <t>345,28</t>
  </si>
  <si>
    <t>493,04</t>
  </si>
  <si>
    <t>441,67</t>
  </si>
  <si>
    <t>458,19</t>
  </si>
  <si>
    <t>451,99</t>
  </si>
  <si>
    <t>442,86</t>
  </si>
  <si>
    <t>442,96</t>
  </si>
  <si>
    <t>422,83</t>
  </si>
  <si>
    <t>581,18</t>
  </si>
  <si>
    <t>555,18</t>
  </si>
  <si>
    <t>570,21</t>
  </si>
  <si>
    <t>512,09</t>
  </si>
  <si>
    <t>479,62</t>
  </si>
  <si>
    <t>502,04</t>
  </si>
  <si>
    <t>454,16</t>
  </si>
  <si>
    <t>427,94</t>
  </si>
  <si>
    <t>451,17</t>
  </si>
  <si>
    <t>387,84</t>
  </si>
  <si>
    <t>385,23</t>
  </si>
  <si>
    <t>324,77</t>
  </si>
  <si>
    <t>448,37</t>
  </si>
  <si>
    <t>419,46</t>
  </si>
  <si>
    <t>423,46</t>
  </si>
  <si>
    <t>380,46</t>
  </si>
  <si>
    <t>359,42</t>
  </si>
  <si>
    <t>2.643,66</t>
  </si>
  <si>
    <t>2.618,86</t>
  </si>
  <si>
    <t>2.747,75</t>
  </si>
  <si>
    <t>2.710,06</t>
  </si>
  <si>
    <t>2.707,41</t>
  </si>
  <si>
    <t>2.681,39</t>
  </si>
  <si>
    <t>2.655,32</t>
  </si>
  <si>
    <t>440,55</t>
  </si>
  <si>
    <t>470,55</t>
  </si>
  <si>
    <t>566,64</t>
  </si>
  <si>
    <t>549,59</t>
  </si>
  <si>
    <t>564,92</t>
  </si>
  <si>
    <t>526,25</t>
  </si>
  <si>
    <t>690,99</t>
  </si>
  <si>
    <t>603,92</t>
  </si>
  <si>
    <t>553,32</t>
  </si>
  <si>
    <t>446,53</t>
  </si>
  <si>
    <t>548,15</t>
  </si>
  <si>
    <t>483,46</t>
  </si>
  <si>
    <t>2.754,48</t>
  </si>
  <si>
    <t>2.847,70</t>
  </si>
  <si>
    <t>2.787,92</t>
  </si>
  <si>
    <t>1.173,17</t>
  </si>
  <si>
    <t>1.166,38</t>
  </si>
  <si>
    <t>1.156,85</t>
  </si>
  <si>
    <t>1.366,50</t>
  </si>
  <si>
    <t>1.354,95</t>
  </si>
  <si>
    <t>1.346,43</t>
  </si>
  <si>
    <t>3.215,78</t>
  </si>
  <si>
    <t>3.223,20</t>
  </si>
  <si>
    <t>3.234,92</t>
  </si>
  <si>
    <t>3.574,86</t>
  </si>
  <si>
    <t>3.601,14</t>
  </si>
  <si>
    <t>3.627,21</t>
  </si>
  <si>
    <t>2.265,03</t>
  </si>
  <si>
    <t>2.273,72</t>
  </si>
  <si>
    <t>2.282,99</t>
  </si>
  <si>
    <t>1.330,89</t>
  </si>
  <si>
    <t>1.525,50</t>
  </si>
  <si>
    <t>3.801,61</t>
  </si>
  <si>
    <t>2.464,96</t>
  </si>
  <si>
    <t>3.355,89</t>
  </si>
  <si>
    <t>3.355,52</t>
  </si>
  <si>
    <t>1.200,20</t>
  </si>
  <si>
    <t>1.186,75</t>
  </si>
  <si>
    <t>734,42</t>
  </si>
  <si>
    <t>464,27</t>
  </si>
  <si>
    <t>541,18</t>
  </si>
  <si>
    <t>486,37</t>
  </si>
  <si>
    <t>567,84</t>
  </si>
  <si>
    <t>497,37</t>
  </si>
  <si>
    <t>436,00</t>
  </si>
  <si>
    <t>726,10</t>
  </si>
  <si>
    <t>485,26</t>
  </si>
  <si>
    <t>453,54</t>
  </si>
  <si>
    <t>437,23</t>
  </si>
  <si>
    <t>577,48</t>
  </si>
  <si>
    <t>477,75</t>
  </si>
  <si>
    <t>416,55</t>
  </si>
  <si>
    <t>458,69</t>
  </si>
  <si>
    <t>418,20</t>
  </si>
  <si>
    <t>400,22</t>
  </si>
  <si>
    <t>592,87</t>
  </si>
  <si>
    <t>644,32</t>
  </si>
  <si>
    <t>581,61</t>
  </si>
  <si>
    <t>568,04</t>
  </si>
  <si>
    <t>673,05</t>
  </si>
  <si>
    <t>501,85</t>
  </si>
  <si>
    <t>540,73</t>
  </si>
  <si>
    <t>501,09</t>
  </si>
  <si>
    <t>484,61</t>
  </si>
  <si>
    <t>586,41</t>
  </si>
  <si>
    <t>414,75</t>
  </si>
  <si>
    <t>456,03</t>
  </si>
  <si>
    <t>483,96</t>
  </si>
  <si>
    <t>415,20</t>
  </si>
  <si>
    <t>591,28</t>
  </si>
  <si>
    <t>500,87</t>
  </si>
  <si>
    <t>1.170,77</t>
  </si>
  <si>
    <t>846,27</t>
  </si>
  <si>
    <t>332,10</t>
  </si>
  <si>
    <t>31,93</t>
  </si>
  <si>
    <t>62,19</t>
  </si>
  <si>
    <t>195,51</t>
  </si>
  <si>
    <t>540,79</t>
  </si>
  <si>
    <t>136,72</t>
  </si>
  <si>
    <t>83,91</t>
  </si>
  <si>
    <t>480,76</t>
  </si>
  <si>
    <t>256,35</t>
  </si>
  <si>
    <t>220,57</t>
  </si>
  <si>
    <t>113,01</t>
  </si>
  <si>
    <t>27,14</t>
  </si>
  <si>
    <t>149,64</t>
  </si>
  <si>
    <t>116,74</t>
  </si>
  <si>
    <t>139,65</t>
  </si>
  <si>
    <t>170,22</t>
  </si>
  <si>
    <t>337,39</t>
  </si>
  <si>
    <t>158,03</t>
  </si>
  <si>
    <t>118,53</t>
  </si>
  <si>
    <t>102568</t>
  </si>
  <si>
    <t>CARGA, MANOBRA E DESCARGA MANUAL DE TUBOS PLÁSTICOS, DN 150 MM, EM CAMINHÃO CARROCERIA 9T. AF_06/2021</t>
  </si>
  <si>
    <t>196,46</t>
  </si>
  <si>
    <t>6,39</t>
  </si>
  <si>
    <t>28,26</t>
  </si>
  <si>
    <t>45,29</t>
  </si>
  <si>
    <t>131,53</t>
  </si>
  <si>
    <t>90,94</t>
  </si>
  <si>
    <t>66,58</t>
  </si>
  <si>
    <t>57,62</t>
  </si>
  <si>
    <t>52,91</t>
  </si>
  <si>
    <t>101,13</t>
  </si>
  <si>
    <t>74,13</t>
  </si>
  <si>
    <t>184,60</t>
  </si>
  <si>
    <t>193,90</t>
  </si>
  <si>
    <t>210,92</t>
  </si>
  <si>
    <t>71,48</t>
  </si>
  <si>
    <t>136,73</t>
  </si>
  <si>
    <t>304,46</t>
  </si>
  <si>
    <t>123,93</t>
  </si>
  <si>
    <t>69,69</t>
  </si>
  <si>
    <t>66,23</t>
  </si>
  <si>
    <t>142,59</t>
  </si>
  <si>
    <t>208,51</t>
  </si>
  <si>
    <t>230,08</t>
  </si>
  <si>
    <t>83,19</t>
  </si>
  <si>
    <t>226,13</t>
  </si>
  <si>
    <t>581,37</t>
  </si>
  <si>
    <t>916,68</t>
  </si>
  <si>
    <t>35,18</t>
  </si>
  <si>
    <t>26,46</t>
  </si>
  <si>
    <t>26,57</t>
  </si>
  <si>
    <t>22,54</t>
  </si>
  <si>
    <t>68,16</t>
  </si>
  <si>
    <t>96,35</t>
  </si>
  <si>
    <t>143,27</t>
  </si>
  <si>
    <t>92,79</t>
  </si>
  <si>
    <t>3.648,85</t>
  </si>
  <si>
    <t>5.611,61</t>
  </si>
  <si>
    <t>4.287,75</t>
  </si>
  <si>
    <t>3.254,26</t>
  </si>
  <si>
    <t>4.078,54</t>
  </si>
  <si>
    <t>3.238,90</t>
  </si>
  <si>
    <t>3.122,53</t>
  </si>
  <si>
    <t>16.273,48</t>
  </si>
  <si>
    <t>2.972,34</t>
  </si>
  <si>
    <t>18.492,21</t>
  </si>
  <si>
    <t>25.197,74</t>
  </si>
  <si>
    <t>12.011,84</t>
  </si>
  <si>
    <t>16.969,48</t>
  </si>
  <si>
    <t>22.364,42</t>
  </si>
  <si>
    <t>3.522,14</t>
  </si>
  <si>
    <t>5.186,75</t>
  </si>
  <si>
    <t>3.844,19</t>
  </si>
  <si>
    <t>128,99</t>
  </si>
  <si>
    <t>146,81</t>
  </si>
  <si>
    <t>200,69</t>
  </si>
  <si>
    <t>76,69</t>
  </si>
  <si>
    <t>101,39</t>
  </si>
  <si>
    <t>134,13</t>
  </si>
  <si>
    <t>68,69</t>
  </si>
  <si>
    <t>93,62</t>
  </si>
  <si>
    <t>105,46</t>
  </si>
  <si>
    <t>114,83</t>
  </si>
  <si>
    <t>2.535,91</t>
  </si>
  <si>
    <t>23.629,38</t>
  </si>
  <si>
    <t>12.161,01</t>
  </si>
  <si>
    <t>16.478,60</t>
  </si>
  <si>
    <t>18.562,93</t>
  </si>
  <si>
    <t>5.015,34</t>
  </si>
  <si>
    <t>3.703,11</t>
  </si>
  <si>
    <t>45,17</t>
  </si>
  <si>
    <t>23,67</t>
  </si>
  <si>
    <t>64,22</t>
  </si>
  <si>
    <t>157,37</t>
  </si>
  <si>
    <t>303,83</t>
  </si>
  <si>
    <t>45,04</t>
  </si>
  <si>
    <t>2.954,48</t>
  </si>
  <si>
    <t>3.274,93</t>
  </si>
  <si>
    <t>3.015,02</t>
  </si>
  <si>
    <t>3.021,93</t>
  </si>
  <si>
    <t>3.227,22</t>
  </si>
  <si>
    <t>3.095,31</t>
  </si>
  <si>
    <t>3.686,51</t>
  </si>
  <si>
    <t>3.795,57</t>
  </si>
  <si>
    <t>4.377,43</t>
  </si>
  <si>
    <t>3.045,38</t>
  </si>
  <si>
    <t>2.909,08</t>
  </si>
  <si>
    <t>4.546,00</t>
  </si>
  <si>
    <t>3.062,62</t>
  </si>
  <si>
    <t>3.062,16</t>
  </si>
  <si>
    <t>3.227,46</t>
  </si>
  <si>
    <t>1.702,58</t>
  </si>
  <si>
    <t>5.390,20</t>
  </si>
  <si>
    <t>3.800,54</t>
  </si>
  <si>
    <t>3.743,01</t>
  </si>
  <si>
    <t>4.025,76</t>
  </si>
  <si>
    <t>3.189,41</t>
  </si>
  <si>
    <t>4.036,55</t>
  </si>
  <si>
    <t>3.775,49</t>
  </si>
  <si>
    <t>3.343,74</t>
  </si>
  <si>
    <t>4.227,64</t>
  </si>
  <si>
    <t>4.055,51</t>
  </si>
  <si>
    <t>6.242,10</t>
  </si>
  <si>
    <t>3.721,23</t>
  </si>
  <si>
    <t>25.357,40</t>
  </si>
  <si>
    <t>16.771,56</t>
  </si>
  <si>
    <t>16.352,76</t>
  </si>
  <si>
    <t>4.309,78</t>
  </si>
  <si>
    <t>3.922,49</t>
  </si>
  <si>
    <t>3.969,87</t>
  </si>
  <si>
    <t>3.696,92</t>
  </si>
  <si>
    <t>2.349,50</t>
  </si>
  <si>
    <t>4.167,70</t>
  </si>
  <si>
    <t>3.842,14</t>
  </si>
  <si>
    <t>4.132,52</t>
  </si>
  <si>
    <t>4.714,63</t>
  </si>
  <si>
    <t>4.063,02</t>
  </si>
  <si>
    <t>4.365,81</t>
  </si>
  <si>
    <t>3.565,68</t>
  </si>
  <si>
    <t>4.704,89</t>
  </si>
  <si>
    <t>3.489,75</t>
  </si>
  <si>
    <t>4.589,27</t>
  </si>
  <si>
    <t>3.846,98</t>
  </si>
  <si>
    <t>4.475,97</t>
  </si>
  <si>
    <t>3.871,33</t>
  </si>
  <si>
    <t>2.086,72</t>
  </si>
  <si>
    <t>4.350,27</t>
  </si>
  <si>
    <t>3.377,63</t>
  </si>
  <si>
    <t>3.289,08</t>
  </si>
  <si>
    <t>4.006,77</t>
  </si>
  <si>
    <t>3.962,02</t>
  </si>
  <si>
    <t>4.265,31</t>
  </si>
  <si>
    <t>3.521,47</t>
  </si>
  <si>
    <t>3.972,66</t>
  </si>
  <si>
    <t>3.906,97</t>
  </si>
  <si>
    <t>3.857,45</t>
  </si>
  <si>
    <t>4.044,77</t>
  </si>
  <si>
    <t>4.015,14</t>
  </si>
  <si>
    <t>4.734,11</t>
  </si>
  <si>
    <t>3.852,36</t>
  </si>
  <si>
    <t>4.117,84</t>
  </si>
  <si>
    <t>3.797,45</t>
  </si>
  <si>
    <t>3.655,66</t>
  </si>
  <si>
    <t>4.572,24</t>
  </si>
  <si>
    <t>3.810,21</t>
  </si>
  <si>
    <t>4.002,24</t>
  </si>
  <si>
    <t>4.732,73</t>
  </si>
  <si>
    <t>4.212,87</t>
  </si>
  <si>
    <t>3.780,77</t>
  </si>
  <si>
    <t>3.054,90</t>
  </si>
  <si>
    <t>3.079,50</t>
  </si>
  <si>
    <t>3.922,48</t>
  </si>
  <si>
    <t>5.137,66</t>
  </si>
  <si>
    <t>4.407,18</t>
  </si>
  <si>
    <t>5.623,87</t>
  </si>
  <si>
    <t>6.229,42</t>
  </si>
  <si>
    <t>4.031,12</t>
  </si>
  <si>
    <t>3.356,22</t>
  </si>
  <si>
    <t>3.149,32</t>
  </si>
  <si>
    <t>CBUQ - aplicação em pavimentação e recapeamento, Incluindo tempo de carga, manobras e descarga da massa no caminhão basculante e vibro-acabadora. Exclusive fornecimento e transporte.***DESATIVADA***</t>
  </si>
  <si>
    <t>Construção de pavimento com aplicação de concreto betuminoso usinado a quente (CBUQ), camada de rolamento, exclusive transporte.***DESATIVADA***</t>
  </si>
  <si>
    <t>CBUQ - aplicação. Incluindo tempo de carga, manobras e descarga da massa no caminhão basculante e vibro-acabadora. Exclusive fornecimento e transporte***DESATIVADA***</t>
  </si>
  <si>
    <t>IUC10062</t>
  </si>
  <si>
    <t>Cerca em poste de concreto reto (0,15x0,15x2,80)m com cabeça e 12 fios lisos ovalados (3,00X2,40)mm; altura 2,30m</t>
  </si>
  <si>
    <t>IUC00039</t>
  </si>
  <si>
    <t>Floreira em concreto (0,60x0,60x0,70)m, fixado no piso (com broca), parede e fundo interno com 3 demãos de impermeabilizante a base de cimento polimérico e dreno</t>
  </si>
  <si>
    <t>IUC10082</t>
  </si>
  <si>
    <t>Carga, manobra e descarga de dormentes de madeira com locomotiva diesel-elétrica em vagão plataforma com capacidade de 82 t - carga e descarga com carregadeira - bitola métrica (REF SICRO 5914677)</t>
  </si>
  <si>
    <t>IUSC0029</t>
  </si>
  <si>
    <t>Perfuração em concreto com coroa diamante D=120mm - Ref. SICRO cod. 1408148</t>
  </si>
  <si>
    <t>IUSC0037</t>
  </si>
  <si>
    <t>Paraciclo em perfil tubular metalico (0,80x0,80)m</t>
  </si>
  <si>
    <t>IUC10068</t>
  </si>
  <si>
    <t>Portão em ferro chato (1/8"x 1.1/4") e contorno de metalom (10x 4)cm esp. 1,5mm(#16), 2 folhas altura 2,00m (exclusive pilar de fixação e ferragens)</t>
  </si>
  <si>
    <t>IUC10065</t>
  </si>
  <si>
    <t>Remoção de Alambrado com tela de aço galvanizado, fio 14, malha 1½" , três fios de arame liso, poste curvo de concreto com altura de 2,10m, com reaproveitamento</t>
  </si>
  <si>
    <t>IUP30116</t>
  </si>
  <si>
    <t>Execução de imprimação manual com caneta (para tapa buracos) - exclusive material betuminoso (Ref. IUP30026)</t>
  </si>
  <si>
    <t>IUP30250</t>
  </si>
  <si>
    <t>Reciclagem simples com incorporação do revestimento asfáltico à base (Refer. SICRO CÓD. 4011481 - jan/2021)</t>
  </si>
  <si>
    <t>IUD300334</t>
  </si>
  <si>
    <t>Tubo PVC D=3" com material drenante para dreno/barbacã - fornecimento e instalação (conf. SINAPI 83680 desativada 13/01/2021)</t>
  </si>
  <si>
    <t>IUC10063</t>
  </si>
  <si>
    <t>Cerca em poste de concreto reto (0,15x0,15x2,80)m com cabeça e gradil com fios de aço revestido; altura 2,30m</t>
  </si>
  <si>
    <t>IUD30231</t>
  </si>
  <si>
    <t>Regularização manual de taludes de cortes e aterros (Ref. SICRO 4413985)</t>
  </si>
  <si>
    <t>IUD30240</t>
  </si>
  <si>
    <t>Sarjeta/Guia em concreto fck 15Mpa, Tipo Americana seção 622,5cm2 (h1=0,15; L1=0,35; h2=0,06; L2=0,30; h3=0,11)m</t>
  </si>
  <si>
    <t>IUS87006</t>
  </si>
  <si>
    <t>Fornecimento e implantação de suporte metálico galvanizado para placa de regulamentação - R2 - lado de 0,60 m (REF SICRO 5213859)</t>
  </si>
  <si>
    <t>IUC10081</t>
  </si>
  <si>
    <t>Carga, manobra e descarga de materiais metálicos e acessórios diversos com locomotiva diesel-elétrica em vagão fechado com capacidade de 64 t - carga e descarga com carregadeira - bitola métrica (REF SICRO 5914686)</t>
  </si>
  <si>
    <t>IUSC0038</t>
  </si>
  <si>
    <t>Lixeira em concreto (0,40x0,40)m h=0,80m seção trapezoidal</t>
  </si>
  <si>
    <t>IUSC0036</t>
  </si>
  <si>
    <t>Esfera em concreto diamentro 0,60m</t>
  </si>
  <si>
    <t>IUD30250</t>
  </si>
  <si>
    <t>MURO DE GABIÃO, ENCHIMENTO COM PEDRA DE MÃO TIPO RACHÃO, DE GRAVIDADE, COM GAIOLAS (ZN/AL+PVC #8X10CM ESP. 2,4MM) DE COMPRIMENTO IGUAL A 2 M, PARA MUROS COM ALTURA MENOR OU IGUAL A 4 M, GEOTEXTIL RT-10, FORNECIMENTO E EXECUÇÃO. EXCLUSIVE TRANSPORTE (REF. SINAPI 92743)</t>
  </si>
  <si>
    <t>IUP30117</t>
  </si>
  <si>
    <t>Execução e compactação de base para pavimentação - exclusive carga e transporte (Ref. SINAPI 96400)</t>
  </si>
  <si>
    <t>IUP30114</t>
  </si>
  <si>
    <t>Execução de imprimação com emulsão asfáltica a base d'água.(excluisve material betuminoso)</t>
  </si>
  <si>
    <t>IUC20161</t>
  </si>
  <si>
    <t>Grama em placas, tipo são carlos, incluindo plantio, adubo, fertilizante, calcário, terra orgânica e irrigação (Ref.IUSD0004)</t>
  </si>
  <si>
    <t>IUS87004</t>
  </si>
  <si>
    <t>Retirada e re-Instalação de placa de sinalização vertical (ate 0,36m2), com suporte de madeira reaproveitado  e pintado a cal</t>
  </si>
  <si>
    <t>IUSC0027</t>
  </si>
  <si>
    <t>Grauteamento de cabeça de tirante (Ref. SICRO cód.. 5605944)</t>
  </si>
  <si>
    <t>IUD300331</t>
  </si>
  <si>
    <t>Geogrelha unidirecional com resistência a tração de 300kN/m - fornecimento e instalação (REF. DNIT 1516301)</t>
  </si>
  <si>
    <t>IUD30210</t>
  </si>
  <si>
    <t>Limpeza e desobstrução mecanica dos sistemas de drenagem - galerias, bocas de lobo, poços de visitas, etc - com utilização de equipamento combinado hidrojato/sugador</t>
  </si>
  <si>
    <t>IUD20072</t>
  </si>
  <si>
    <t>Limpeza e desobstrução mecânica de galerias de águas pluviais, utilizando equipamento Buket-Machine, inclusive retirada do material para bota-fora.</t>
  </si>
  <si>
    <t>IUP30111</t>
  </si>
  <si>
    <t>Remendo profundo (inclusive materiais betuminosos, exclusive transporte de solo, materiais de base e betuminosos CAP 30/45) - imprimação com emulsão a base d'agua (Ref. DEIURB IUP40008)</t>
  </si>
  <si>
    <t>IUD30230</t>
  </si>
  <si>
    <t>Enrocamento arrumado de pedra de mão ou rachão, fornecimento e apiloamento, exclusive transporte</t>
  </si>
  <si>
    <t>IUC10058</t>
  </si>
  <si>
    <t>Cerca em poste de concreto reto pigmentado e 12 fios lisos ovalados (3,00X2,40)mm; altura 2,30m</t>
  </si>
  <si>
    <t>IUC10089</t>
  </si>
  <si>
    <t>Transporte de materiais metálicos para AMV de bitola métrica com locomotiva diesel-elétrica em vagão plataforma com capacidade de 82 t - bitola métrica (REF SICRO 5914486)</t>
  </si>
  <si>
    <t>tkm</t>
  </si>
  <si>
    <t>IUC10088</t>
  </si>
  <si>
    <t>Carga, manobra e descarga de jogo de dormentes de madeira para AMV bitola métrica, qualquer abertura, com locomotiva diesel-elétrica em vagão plataforma com capacidade de 82 t - carga e descarga com carregadeira - bitola métrica (REF SICRO 5914681)</t>
  </si>
  <si>
    <t>IUC10086</t>
  </si>
  <si>
    <t>Transporte de barras de trilho de 12 m com locomotiva diesel-elétrica em vagão plataforma com capacidade de 82 t - bitola métrica (REF SICRO 5914511)</t>
  </si>
  <si>
    <t>IUS87005</t>
  </si>
  <si>
    <t xml:space="preserve">Cavalete em polietileno zebrado com faixa refletiva e com sinalizador a LED com bateria - H = 1,14 m - utilização de 200 vezes - REF SICRO 5213380 </t>
  </si>
  <si>
    <t>IUD30191</t>
  </si>
  <si>
    <t>Boca para bueiro duplotubular, diâmetro =1,20m, em concreto ciclópico, incluindo formas, escavação, reaterro e materiais, excluindo material reaterro jazida e transporte</t>
  </si>
  <si>
    <t>IUSC0032</t>
  </si>
  <si>
    <t>Banco em concreto (0,35x0,35)m h=0,50m para mesa de jogos</t>
  </si>
  <si>
    <t>IUD30241</t>
  </si>
  <si>
    <t>Fornecimento e assentamento de guia (meio-fio) em trecho reto, confeccionada em concreto pré-fabricado, dimensões 50x7x20 cm (comprimento x base x altura), Ref. SINAPI 94275</t>
  </si>
  <si>
    <t>IUC10064</t>
  </si>
  <si>
    <t>Cerca em poste de concreto reto (0,15x0,15x2,80)m com cabeça e 3 fios lisos ovalados (3,00X2,40)mm e tela de arame galvanizado fio 12 BWG malha 5x5 cm ; altura 2,30m</t>
  </si>
  <si>
    <t>IUC10210</t>
  </si>
  <si>
    <t>Reinstalação de defensa semi-maleavel simples, com reaproveitamento de material (Ref. IUC10001)</t>
  </si>
  <si>
    <t>IUP40008</t>
  </si>
  <si>
    <t>Remendo profundo (exclusive transporte de solo, materiais de base e betuminosos CAP 50/70) - imprimação com emulsão a base d'agua</t>
  </si>
  <si>
    <t>IUD30086</t>
  </si>
  <si>
    <t>Escoramento de vala, tipo blindado, com profundidade de 1,5 a 3,0m, largura maior ou igual a 1,5 m e menor que 2,50 - execução e fornecimento, inclui material. AF_08/2020 (Ref. Sinapi 03.ESCO.VALA.040/01 - cod.101597)</t>
  </si>
  <si>
    <t>IUC10059</t>
  </si>
  <si>
    <t>Dispositivo de segurança na travessia de pedrestre - guarda corpo em tubo galvanizado diam 1.1/2" e tela fio1,24mm malha 25x25 mm, modulo 1,17m com altura 0,68m</t>
  </si>
  <si>
    <t>IUIL00007</t>
  </si>
  <si>
    <t>Base para fusível tipo NH 002 160A - fornecimento e instalação.</t>
  </si>
  <si>
    <t>IUC10033</t>
  </si>
  <si>
    <t>Escavadeira hidráulica sobre esteira, peso operacional entre 22,00 e 25,50 tonelada, potência líquida entre 150 e 160 hp.</t>
  </si>
  <si>
    <t>IUC00040</t>
  </si>
  <si>
    <t>Guarda corpo com altura 1,15m, pilares em chapa esp. 9,53mm espaçados a cada 2m, fixados em peças metálicas de aço pintado a esmalte e parafusados, com tubos de aço galvanizado  1br com diam. 2" e 2br com diam. 1.1/2"na horizontal</t>
  </si>
  <si>
    <t>IUD30222</t>
  </si>
  <si>
    <t>Filtro Horizontal de brita com espalhamento mecânico, inclusive fornecimento, exclusive transporte</t>
  </si>
  <si>
    <t>IUP30109</t>
  </si>
  <si>
    <t>Execução e compactação de base e ou sub base para pavimentação de solo (predominantemente arenoso) com cimento (teor de 3%) - exclusive solo, escavação, carga e transporte.</t>
  </si>
  <si>
    <t>IUD20105</t>
  </si>
  <si>
    <t>Bota-fora, carga, transporte e descarga, DMT até 10 km, exclusive espalhamento, em caminhão 10m3</t>
  </si>
  <si>
    <t>IUSC0030</t>
  </si>
  <si>
    <t>Grade em madeira para proteção de mudas de arvores - Ref. SINAPI 73788-002 (Descontinuado em Jan/20)</t>
  </si>
  <si>
    <t>IUSC0005</t>
  </si>
  <si>
    <t>Revegetação a lanço de sementes de gramíneas e leguminosa (REF SICRO 4413993)</t>
  </si>
  <si>
    <t>IUP30120</t>
  </si>
  <si>
    <t>Meio-fio (guia), concreto fck = 15MPa, seção 275cm2, moldado no local, inclusive escavação e pintura a cal em uma demão</t>
  </si>
  <si>
    <t>IUD300329</t>
  </si>
  <si>
    <t>Geocelula de PEAD, paredes perfuradas, soldadas - altura de 125mm e 250 cm2 de area de celula - fornecimento e instalação (REF. DNIT 1516305)</t>
  </si>
  <si>
    <t>IUP30400</t>
  </si>
  <si>
    <t>Sub-base de concreto compactado com rolo - brita comercial (Ref. Sicro 4011214)</t>
  </si>
  <si>
    <t>IUSC0033</t>
  </si>
  <si>
    <t>Banco em concreto (0,50x0,50)m h=0,50m em formato de cubo</t>
  </si>
  <si>
    <t>IUS85005</t>
  </si>
  <si>
    <t>EXECUÇÃO DE SONORIZADOR ASFALTICO 5,0X3,2M</t>
  </si>
  <si>
    <t>IUP30113</t>
  </si>
  <si>
    <t>Recomposição asfáltica / correção de defeitos por fresagem (exclusive materiais betuminosos), Ref. IUP30040</t>
  </si>
  <si>
    <t>IUP30106</t>
  </si>
  <si>
    <t>Remendo Superficial / Tapa Buraco - (exclusive materiais betuminosos e transporte de materiais de base)</t>
  </si>
  <si>
    <t>IUP30112</t>
  </si>
  <si>
    <t>Execução de pavimento com aplicação de concreto asfáltico,faixa C com  Cap 30/45, camada de rolamento - exclusive carga e transporte.(Ref. SINAPI 95995)</t>
  </si>
  <si>
    <t>PIU0016</t>
  </si>
  <si>
    <t>Elaboração de projeto executivo para urbanização/reurbanização (geométrico, cortes e detalhes) para tratamento paisagístico de áreas publicas, apresentado em Autocad nos padrões da contratante, inclusive as operações pertinentes e a coordenação dos projetos complementares. (Ref. SE 24.10.0150)</t>
  </si>
  <si>
    <t>IUS87007</t>
  </si>
  <si>
    <t>Fornecimento e implantação de suporte metálico galvanizado para placas - 2,00 x 1,00 m (REF SICRO 5213868)</t>
  </si>
  <si>
    <t>IUC10080</t>
  </si>
  <si>
    <t>Demolição de via, bitola métrica, 1.667 dormentes de madeira/km, trilho TR 45, barra com 12 m de comprimento, com separação e empilhamento (Ref SICRO 2809217)</t>
  </si>
  <si>
    <t>IUSC0035</t>
  </si>
  <si>
    <t>Pufe em concreto diametro 0,60m h=0,50m em formato cilindrico</t>
  </si>
  <si>
    <t>IUC10066</t>
  </si>
  <si>
    <t>Alambrado com tela de aço galvanizado, fio 14, malha 1½" , três fios de arame liso, poste curvo de concreto com altura de 2,10m, Apenas mão de obra de execução</t>
  </si>
  <si>
    <t>IUC30007</t>
  </si>
  <si>
    <t>Tècnico em segurança do trabalho  com encargos complementares. Ref. SINAPI 100321</t>
  </si>
  <si>
    <t>IUD30026</t>
  </si>
  <si>
    <t>Escavação de material de 3ª categoria com escavadeira e rompedor hidráulico. Ref. SICRO/DNIT Cod. 5502267.</t>
  </si>
  <si>
    <t>Pintura faixa-tinta base acrílica NBR 11862/92 - Ref  SINAPI 102501</t>
  </si>
  <si>
    <t>IUP30105</t>
  </si>
  <si>
    <t xml:space="preserve">Cilindro canalizador de trafego com base quadrada de 111 x56x56 cm - NBR 15.692-2009 (Ref. SICRO cód 5213838) </t>
  </si>
  <si>
    <t>IUD300333</t>
  </si>
  <si>
    <t>Geocélula de PEAD, paredes perfuradas, soldadas - altura de 100 mm e 250 cm² de área de célula, conforme NBR 12553 da ABNT, incluindo 2 grampos tipo U em aço CA-50 Ø 6,3mm para cada 1,00m². Exclusive preparo do terreno e material de enchimento</t>
  </si>
  <si>
    <t>IUSC0026</t>
  </si>
  <si>
    <t>Fôrma em chapa metálica 1/8" para cabeça de tirantes com base de 40 x 40 cm, topo de 20 x 20 cm e altura de 30 cm - utilização de 50 vezes - confecção, instalação e retirada</t>
  </si>
  <si>
    <t>IUD30200</t>
  </si>
  <si>
    <t>Escavação de vala em material de 3ª categoria, resistencia à compressão maior ou igual a 90MPa e menor que 110 Mpa, com rompedor acoplado em escavadeira hidráulica - exclusive carga e transporte. (Ref. SINAPI COD 03.MOVT.3CAT.007/01)</t>
  </si>
  <si>
    <t>IUP30110</t>
  </si>
  <si>
    <t>Remendo Superficial / Tapa Buraco - (inclusive materiais betuminosos, exclusive transporte de materiais de base e betuminosos)  (Ref. DEIURB IUP30106)</t>
  </si>
  <si>
    <t>IUC10200</t>
  </si>
  <si>
    <t>Fornecimento e instalação de Comporta deslizante de parede -DN 1100x1100(mm) em ASTM A-240 TP-304 (AISI 304), Elevação 4000mm, pressão 3mca, pedestal de manobra incluso, acionamento por volante manual</t>
  </si>
  <si>
    <t>IUD30221</t>
  </si>
  <si>
    <t>Filtro Horizontal de areia grossa com espalhamento mecânico, inclusive fornecimento, exclusive transporte</t>
  </si>
  <si>
    <t>IUSC0031</t>
  </si>
  <si>
    <t>Mesa de jogos em concreto (0,80x0,80)m h=0,95m</t>
  </si>
  <si>
    <t>IUC10090</t>
  </si>
  <si>
    <t>Transporte de dormentes de madeira para AMV de bitola métrica com locomotiva diesel-elétrica em vagão plataforma com capacidade de 82 t - bitola métrica (REF SICRO 5914492)</t>
  </si>
  <si>
    <t>IUC10087</t>
  </si>
  <si>
    <t>Carga, manobra e descarga de materiais metálicos para AMV de bitola métrica, qualquer abertura, com locomotiva diesel-elétrica em vagão plataforma com capacidade de 82 t - carga e descarga com carregadeira - bitola métrica (REF SICRO 5914683)</t>
  </si>
  <si>
    <t>IUC10085</t>
  </si>
  <si>
    <t>Transporte de dormentes de madeira de bitola métrica com locomotiva diesel-elétrica em vagão plataforma com capacidade de 82 t - bitola métrica (REF SICRO 5914488)</t>
  </si>
  <si>
    <t>IUTR1009</t>
  </si>
  <si>
    <t>Carga, manobra e descarga de concreto de cimento em caminhão basculante de  6m³ - carga em central de concreto de 150 m³/h e descarga em vibroacabadora Ref. SICRO 5919540</t>
  </si>
  <si>
    <t>IUSC0034</t>
  </si>
  <si>
    <t>Banco em concreto (1,50x0,50)m h=0,50m em formato de prisma</t>
  </si>
  <si>
    <t>IUS85006</t>
  </si>
  <si>
    <t>Delimitador de trafego flexivel com duas faixas reflexivas D=20cm e H=80cm com chumbador. SICRO 5213837</t>
  </si>
  <si>
    <t>IUD300335</t>
  </si>
  <si>
    <t>Tubo PVC corrugado rígido perfurado DN 150 para drenagem - fornecimento e instalação (conf. SINAPI 75029/001 desativada 13/01/2021)</t>
  </si>
  <si>
    <t>IUD300332</t>
  </si>
  <si>
    <t>Geomanta flexível tridimensional para revestimento de taludes, em filamentos grossos de polipropileno resistência longitudinal: 2,5kN/m, resistência transversal: 1,0kN/m. Inclusive grampos de fixação aço 6,3mm (REF SINAPI 83729)</t>
  </si>
  <si>
    <t>IUD30162</t>
  </si>
  <si>
    <t>Dreno longitudinal com tubo pead corrugado perfurado DN 100mm, brita comercial e geotêxtil em valas prof. até 1,5m  e larg. ate 0,80m (Ref. Sicro 2003578)</t>
  </si>
  <si>
    <t>BLSC - Boca-de-lobo simples, com guia chapéu, em concreto simples fck 20 MPa virado em betoneira com lançamento em fundação, incluindo forma, escavação, calçamento ao redor, inclusive grelha, conforme projeto.</t>
  </si>
  <si>
    <t>Aplicação de concreto betuminoso usinado à quente (CBUQ), exclusive transporte e material. Ref SINAPI 72965</t>
  </si>
  <si>
    <t>IUC10057</t>
  </si>
  <si>
    <t>Cerca em gradil de aço e montantes 60x40 revestidos em PVC com altura de 2,03m, fornecimento e instalação</t>
  </si>
  <si>
    <t>IUP30350</t>
  </si>
  <si>
    <t>Base estabilizada granulometricamente com mistura solo brita (70% - 30%) na pista com material de jazida e brita comercial (REF SICRO 4011256)</t>
  </si>
  <si>
    <t>IUS20048</t>
  </si>
  <si>
    <t>Pintura de faixa - termoplástico por aspersão - espessura de 1,5 mm (Ref. SICRO 5213408)</t>
  </si>
  <si>
    <t>IUP30115</t>
  </si>
  <si>
    <t>Remendo Superficial / Tapa Buraco - (exclusive materiais betuminosos e transporte de materiais de base).Ref. IUP30041</t>
  </si>
  <si>
    <t>IUS85004</t>
  </si>
  <si>
    <t>EXECUÇÃO DE SONORIZADOR ASFALTICO 5,0X3,0M</t>
  </si>
  <si>
    <t>IUC10055</t>
  </si>
  <si>
    <t>m.mês</t>
  </si>
  <si>
    <t>IUD20104</t>
  </si>
  <si>
    <t>BLSC - Boca-de-lobo simples, em concreto simples fck 20 MPa virado em betoneira com lançamento em fundação, incluindo forma, escavação, calçamento ao redor, inclusive grelha, conforme projeto.</t>
  </si>
  <si>
    <t>IUC10071</t>
  </si>
  <si>
    <t>Demolição de concreto simples, de forma mecanizada, sem reaproveitamento (Refer. SICRO CÓD. 1600989)</t>
  </si>
  <si>
    <t>IUC10031</t>
  </si>
  <si>
    <t>Rompedor hidráulico para escavadeira</t>
  </si>
  <si>
    <t xml:space="preserve">Bota-fora, carga, transporte e descarga, DMT até 10 km, exclusive espalhamento, em caminhão 6m3
</t>
  </si>
  <si>
    <t>BLSC - Boca-de-lobo simples, em concreto simples fck 20 MPa, incluindo forma, escavação, calçamento ao redor e grelha em FoFo tipo pesada, conforme projeto</t>
  </si>
  <si>
    <t>IUD30220</t>
  </si>
  <si>
    <t>Filtro vertical de areia grossa  com profundidade ate 1,50m e largura 0,80m a 1,50m, lançamento mecânico, inclusive fornecimento, exclusive transporte</t>
  </si>
  <si>
    <t>IUC10056</t>
  </si>
  <si>
    <t>Remoção de defensa metálica REF SICRO 3713705</t>
  </si>
  <si>
    <t>IUP40009</t>
  </si>
  <si>
    <t>EXECUÇÃO DE PASSEIO (CALÇADA) OU PISO DE CONCRETO COM CONCRETO  DUAS CORES MOLDADO IN LOCO, USINADO, ACABAMENTO CONVENCIONAL, NÃO ARMADO. AF_07/2016 REF SINAPI 94991</t>
  </si>
  <si>
    <t>IUC10091</t>
  </si>
  <si>
    <t>Demolição de AMV 1:14 TR 45, em bitola métrica, dormente de madeira, com separação e empilhamento (REF SICRO 2809176)</t>
  </si>
  <si>
    <t>IUC10084</t>
  </si>
  <si>
    <t>Transporte de materiais metálicos e acessórios diversos com locomotiva diesel-elétrica em vagão fechado com capacidade de 64 t - bitola métrica (REF SICRO 5914480)</t>
  </si>
  <si>
    <t>IUC10083</t>
  </si>
  <si>
    <t>Carga, manobra e descarga de barras de trilho de 12 m com locomotiva diesel-elétrica em vagão plataforma com capacidade de 82 t - carga e descarga com carregadeira - bitola métrica (REF SICRO 5914702)</t>
  </si>
  <si>
    <t>IUS0031</t>
  </si>
  <si>
    <t>Placa de sinalizacao modulada de aluminio, espessura 2mm, com fundo, simbolos e tarjas em pelicula refletiva com esferas encapsuladas tipo II da NBR14644, inclusive elementos de fixacao, conforme especificacao AGETRAN/PMCG-Fornecimento. (REF ST 69.05.0400)</t>
  </si>
  <si>
    <t>IUC30006</t>
  </si>
  <si>
    <t>Engenheiro de segurança do Trabalho</t>
  </si>
  <si>
    <t>IUSC0028</t>
  </si>
  <si>
    <t>Lançamento/ Aplicação, adensamento e acabamento de concreto em fundações</t>
  </si>
  <si>
    <t>IUP40007</t>
  </si>
  <si>
    <t>Sarjeta, concreto fck=15 MPa, seção 352cm², moldado no local, inclusive escavação</t>
  </si>
  <si>
    <t>IUD300330</t>
  </si>
  <si>
    <t>Geocélula de PEAD, paredes perfuradas, soldadas - altura de 200mm e 1206 cm2 de área de célula - fornecimento e instalação (REF. DNIT 1516314)</t>
  </si>
  <si>
    <t>IUP30104</t>
  </si>
  <si>
    <t>Remoção mecanizada de camada granular do pavimento, com motoniveladora, exclusive bota-fora (Ref. SICRO cód. 4915669)</t>
  </si>
  <si>
    <t>Pintura mecanizada de setas e zebrados no pavimento aplicado por extrusão, durabilidade 5 anos - padrão DNIT, com massa termoplástica para extrusão, com aplicação de micro esferas de vidro premix e drop-on, inclusive pré-marcação (Refer. SICRO CÓD. 5213409) descontinuado em 30/06/2020 ***DESATIVADO***</t>
  </si>
  <si>
    <t>IUD30062</t>
  </si>
  <si>
    <t>Desmonte de material de 3ª categoria a frio com argamassa expansiva a céu aberto. (Ref. Cód. Sicro 5505766)</t>
  </si>
  <si>
    <t>Pintura mecanizada de setas e zebrados no pavimento aplicada por extrusão, durabilidade 5 anos - padrão DNIT, com massa termoplástica para extrusão, com aplicação de micro esferas de vidro premix e drop-on, inclusive pré-marcação. descontinuado 30/06/2020 ***DESATIVADA***</t>
  </si>
  <si>
    <t>IUP30118</t>
  </si>
  <si>
    <t>EXECUÇÃO DE PINTURA DE LIGAÇÃO COM EMULSÃO ASFÁLTICA, EXCLUSIVE EMULSÃO</t>
  </si>
  <si>
    <t>1.663,72</t>
  </si>
  <si>
    <t>1.911,25</t>
  </si>
  <si>
    <t>1.860,71</t>
  </si>
  <si>
    <t>1.721,56</t>
  </si>
  <si>
    <t>1.784,50</t>
  </si>
  <si>
    <t>2.309,03</t>
  </si>
  <si>
    <t>2.588,06</t>
  </si>
  <si>
    <t>2.466,28</t>
  </si>
  <si>
    <t>2.385,02</t>
  </si>
  <si>
    <t>10.129,87</t>
  </si>
  <si>
    <t>10.231,53</t>
  </si>
  <si>
    <t>14.388,64</t>
  </si>
  <si>
    <t>108,00</t>
  </si>
  <si>
    <t>19.023,06</t>
  </si>
  <si>
    <t>3.023,67</t>
  </si>
  <si>
    <t>1.983,09</t>
  </si>
  <si>
    <t>1.738,57</t>
  </si>
  <si>
    <t>1.690,94</t>
  </si>
  <si>
    <t>2.358,67</t>
  </si>
  <si>
    <t>3.706,27</t>
  </si>
  <si>
    <t>1.901,52</t>
  </si>
  <si>
    <t>1.752,93</t>
  </si>
  <si>
    <t>1.915,35</t>
  </si>
  <si>
    <t>1.270,47</t>
  </si>
  <si>
    <t>4.441,67</t>
  </si>
  <si>
    <t>2.476,40</t>
  </si>
  <si>
    <t>2.582,42</t>
  </si>
  <si>
    <t>1.879,05</t>
  </si>
  <si>
    <t>2.604,24</t>
  </si>
  <si>
    <t>2.142,60</t>
  </si>
  <si>
    <t>20.145,80</t>
  </si>
  <si>
    <t>3.497,49</t>
  </si>
  <si>
    <t>4.636,76</t>
  </si>
  <si>
    <t>2.608,09</t>
  </si>
  <si>
    <t>3.317,44</t>
  </si>
  <si>
    <t>2.716,98</t>
  </si>
  <si>
    <t>2.571,41</t>
  </si>
  <si>
    <t>4.435,88</t>
  </si>
  <si>
    <t>2.742,77</t>
  </si>
  <si>
    <t>78,03</t>
  </si>
  <si>
    <t>13.742,87</t>
  </si>
  <si>
    <t>88,80</t>
  </si>
  <si>
    <t>15.642,21</t>
  </si>
  <si>
    <t>121,40</t>
  </si>
  <si>
    <t>21.382,48</t>
  </si>
  <si>
    <t>79,16</t>
  </si>
  <si>
    <t>13.943,35</t>
  </si>
  <si>
    <t>15.730,84</t>
  </si>
  <si>
    <t>122,39</t>
  </si>
  <si>
    <t>21.557,65</t>
  </si>
  <si>
    <t>79,60</t>
  </si>
  <si>
    <t>14.021,82</t>
  </si>
  <si>
    <t>13.883,73</t>
  </si>
  <si>
    <t>2.825,99</t>
  </si>
  <si>
    <t>2.480,80</t>
  </si>
  <si>
    <t>2.674,78</t>
  </si>
  <si>
    <t>2.308,45</t>
  </si>
  <si>
    <t>1.822,67</t>
  </si>
  <si>
    <t>2.589,53</t>
  </si>
  <si>
    <t>2.437,81</t>
  </si>
  <si>
    <t>2.670,00</t>
  </si>
  <si>
    <t>3.323,87</t>
  </si>
  <si>
    <t>2.591,21</t>
  </si>
  <si>
    <t>4.162,82</t>
  </si>
  <si>
    <t>2.843,59</t>
  </si>
  <si>
    <t>2.332,93</t>
  </si>
  <si>
    <t>3.169,68</t>
  </si>
  <si>
    <t>2.412,66</t>
  </si>
  <si>
    <t>2.275,74</t>
  </si>
  <si>
    <t>3.221,95</t>
  </si>
  <si>
    <t>2.583,16</t>
  </si>
  <si>
    <t>3.124,46</t>
  </si>
  <si>
    <t>2.588,11</t>
  </si>
  <si>
    <t>1.600,46</t>
  </si>
  <si>
    <t>3.010,88</t>
  </si>
  <si>
    <t>2.175,34</t>
  </si>
  <si>
    <t>2.099,28</t>
  </si>
  <si>
    <t>2.715,80</t>
  </si>
  <si>
    <t>2.677,36</t>
  </si>
  <si>
    <t>2.932,93</t>
  </si>
  <si>
    <t>2.288,88</t>
  </si>
  <si>
    <t>2.625,63</t>
  </si>
  <si>
    <t>2.748,44</t>
  </si>
  <si>
    <t>2.722,99</t>
  </si>
  <si>
    <t>3.340,61</t>
  </si>
  <si>
    <t>2.811,21</t>
  </si>
  <si>
    <t>2.535,98</t>
  </si>
  <si>
    <t>3.045,63</t>
  </si>
  <si>
    <t>3.010,35</t>
  </si>
  <si>
    <t>2.565,33</t>
  </si>
  <si>
    <t>2.504,21</t>
  </si>
  <si>
    <t>1.779,09</t>
  </si>
  <si>
    <t>3.430,35</t>
  </si>
  <si>
    <t>2.926,74</t>
  </si>
  <si>
    <t>2.966,84</t>
  </si>
  <si>
    <t>26,29</t>
  </si>
  <si>
    <t>4.632,19</t>
  </si>
  <si>
    <t>4.088,28</t>
  </si>
  <si>
    <t>4.617,31</t>
  </si>
  <si>
    <t>3.110,19</t>
  </si>
  <si>
    <t>2.004,66</t>
  </si>
  <si>
    <t>1.854,79</t>
  </si>
  <si>
    <t>Máquina de Bancada : Cor Dob Ind. e Com. de Máquinas : GHP 2.5X2030mm - guilhotina - CHP DIURNO ***DESATIVADO***</t>
  </si>
  <si>
    <t>Arquiteto/Profissional sênior (Ref SICRO P8015)</t>
  </si>
  <si>
    <t>39,44</t>
  </si>
  <si>
    <t>57,41</t>
  </si>
  <si>
    <t>57,81</t>
  </si>
  <si>
    <t>66,43</t>
  </si>
  <si>
    <t>75,07</t>
  </si>
  <si>
    <t>87,17</t>
  </si>
  <si>
    <t>46,81</t>
  </si>
  <si>
    <t>70,51</t>
  </si>
  <si>
    <t>44,18</t>
  </si>
  <si>
    <t>92,32</t>
  </si>
  <si>
    <t>137,29</t>
  </si>
  <si>
    <t>231,69</t>
  </si>
  <si>
    <t>371,79</t>
  </si>
  <si>
    <t>459,75</t>
  </si>
  <si>
    <t>595,52</t>
  </si>
  <si>
    <t>75,17</t>
  </si>
  <si>
    <t>196,82</t>
  </si>
  <si>
    <t>272,42</t>
  </si>
  <si>
    <t>447,15</t>
  </si>
  <si>
    <t>1.263,58</t>
  </si>
  <si>
    <t>47,70</t>
  </si>
  <si>
    <t>257,95</t>
  </si>
  <si>
    <t>305,40</t>
  </si>
  <si>
    <t>1.784,73</t>
  </si>
  <si>
    <t>2.376,54</t>
  </si>
  <si>
    <t>3.715,24</t>
  </si>
  <si>
    <t>40,58</t>
  </si>
  <si>
    <t>84,60</t>
  </si>
  <si>
    <t>107,72</t>
  </si>
  <si>
    <t>121,56</t>
  </si>
  <si>
    <t>149,23</t>
  </si>
  <si>
    <t>218,67</t>
  </si>
  <si>
    <t>391,35</t>
  </si>
  <si>
    <t>479,74</t>
  </si>
  <si>
    <t>600,24</t>
  </si>
  <si>
    <t>638,84</t>
  </si>
  <si>
    <t>928,51</t>
  </si>
  <si>
    <t>224,85</t>
  </si>
  <si>
    <t>242,14</t>
  </si>
  <si>
    <t>400,88</t>
  </si>
  <si>
    <t>490,92</t>
  </si>
  <si>
    <t>613,06</t>
  </si>
  <si>
    <t>653,64</t>
  </si>
  <si>
    <t>904,22</t>
  </si>
  <si>
    <t>946,50</t>
  </si>
  <si>
    <t>140,97</t>
  </si>
  <si>
    <t>169,42</t>
  </si>
  <si>
    <t>253,07</t>
  </si>
  <si>
    <t>332,82</t>
  </si>
  <si>
    <t>402,35</t>
  </si>
  <si>
    <t>462,20</t>
  </si>
  <si>
    <t>483,35</t>
  </si>
  <si>
    <t>148,81</t>
  </si>
  <si>
    <t>179,14</t>
  </si>
  <si>
    <t>264,45</t>
  </si>
  <si>
    <t>346,04</t>
  </si>
  <si>
    <t>417,15</t>
  </si>
  <si>
    <t>478,65</t>
  </si>
  <si>
    <t>501,73</t>
  </si>
  <si>
    <t>40,91</t>
  </si>
  <si>
    <t>49,83</t>
  </si>
  <si>
    <t>59,43</t>
  </si>
  <si>
    <t>80,17</t>
  </si>
  <si>
    <t>105,84</t>
  </si>
  <si>
    <t>696,26</t>
  </si>
  <si>
    <t>132,43</t>
  </si>
  <si>
    <t>995,12</t>
  </si>
  <si>
    <t>94,97</t>
  </si>
  <si>
    <t>124,22</t>
  </si>
  <si>
    <t>717,93</t>
  </si>
  <si>
    <t>154,10</t>
  </si>
  <si>
    <t>1.021,72</t>
  </si>
  <si>
    <t>204,86</t>
  </si>
  <si>
    <t>119,98</t>
  </si>
  <si>
    <t>126,01</t>
  </si>
  <si>
    <t>117,82</t>
  </si>
  <si>
    <t>76,47</t>
  </si>
  <si>
    <t>94,16</t>
  </si>
  <si>
    <t>975,68</t>
  </si>
  <si>
    <t>926,74</t>
  </si>
  <si>
    <t>738,94</t>
  </si>
  <si>
    <t>798,32</t>
  </si>
  <si>
    <t>501,74</t>
  </si>
  <si>
    <t>504,11</t>
  </si>
  <si>
    <t>825,99</t>
  </si>
  <si>
    <t>867,98</t>
  </si>
  <si>
    <t>5.020,78</t>
  </si>
  <si>
    <t>7.720,09</t>
  </si>
  <si>
    <t>226,62</t>
  </si>
  <si>
    <t>379,41</t>
  </si>
  <si>
    <t>711,01</t>
  </si>
  <si>
    <t>923,41</t>
  </si>
  <si>
    <t>108,15</t>
  </si>
  <si>
    <t>110,50</t>
  </si>
  <si>
    <t>94,45</t>
  </si>
  <si>
    <t>96,12</t>
  </si>
  <si>
    <t>130,76</t>
  </si>
  <si>
    <t>111,65</t>
  </si>
  <si>
    <t>140,89</t>
  </si>
  <si>
    <t>137,89</t>
  </si>
  <si>
    <t>141,33</t>
  </si>
  <si>
    <t>124,24</t>
  </si>
  <si>
    <t>164,66</t>
  </si>
  <si>
    <t>212,25</t>
  </si>
  <si>
    <t>182,06</t>
  </si>
  <si>
    <t>104,04</t>
  </si>
  <si>
    <t>104,09</t>
  </si>
  <si>
    <t>113,55</t>
  </si>
  <si>
    <t>4.242,41</t>
  </si>
  <si>
    <t>6.342,35</t>
  </si>
  <si>
    <t>158,55</t>
  </si>
  <si>
    <t>101,94</t>
  </si>
  <si>
    <t>148,18</t>
  </si>
  <si>
    <t>173,08</t>
  </si>
  <si>
    <t>140,44</t>
  </si>
  <si>
    <t>322,53</t>
  </si>
  <si>
    <t>182,77</t>
  </si>
  <si>
    <t>196,62</t>
  </si>
  <si>
    <t>187,67</t>
  </si>
  <si>
    <t>502,16</t>
  </si>
  <si>
    <t>111,58</t>
  </si>
  <si>
    <t>96,04</t>
  </si>
  <si>
    <t>141,11</t>
  </si>
  <si>
    <t>137,32</t>
  </si>
  <si>
    <t>218,37</t>
  </si>
  <si>
    <t>182,97</t>
  </si>
  <si>
    <t>183,22</t>
  </si>
  <si>
    <t>144,30</t>
  </si>
  <si>
    <t>161,75</t>
  </si>
  <si>
    <t>145,81</t>
  </si>
  <si>
    <t>155,93</t>
  </si>
  <si>
    <t>152,11</t>
  </si>
  <si>
    <t>119,86</t>
  </si>
  <si>
    <t>77,93</t>
  </si>
  <si>
    <t>157,08</t>
  </si>
  <si>
    <t>187,88</t>
  </si>
  <si>
    <t>134,37</t>
  </si>
  <si>
    <t>492,62</t>
  </si>
  <si>
    <t>1.162,63</t>
  </si>
  <si>
    <t>1.007,36</t>
  </si>
  <si>
    <t>277,01</t>
  </si>
  <si>
    <t>163,25</t>
  </si>
  <si>
    <t>248,29</t>
  </si>
  <si>
    <t>523,12</t>
  </si>
  <si>
    <t>302,69</t>
  </si>
  <si>
    <t>119,39</t>
  </si>
  <si>
    <t>90,19</t>
  </si>
  <si>
    <t>154,04</t>
  </si>
  <si>
    <t>173,71</t>
  </si>
  <si>
    <t>186,31</t>
  </si>
  <si>
    <t>352,74</t>
  </si>
  <si>
    <t>73,00</t>
  </si>
  <si>
    <t>306,69</t>
  </si>
  <si>
    <t>780,04</t>
  </si>
  <si>
    <t>113,91</t>
  </si>
  <si>
    <t>446,22</t>
  </si>
  <si>
    <t>179,28</t>
  </si>
  <si>
    <t>70,71</t>
  </si>
  <si>
    <t>2.514,45</t>
  </si>
  <si>
    <t>117,66</t>
  </si>
  <si>
    <t>246,11</t>
  </si>
  <si>
    <t>167,66</t>
  </si>
  <si>
    <t>131,45</t>
  </si>
  <si>
    <t>125,33</t>
  </si>
  <si>
    <t>161,39</t>
  </si>
  <si>
    <t>193,18</t>
  </si>
  <si>
    <t>189,31</t>
  </si>
  <si>
    <t>190,42</t>
  </si>
  <si>
    <t>142,02</t>
  </si>
  <si>
    <t>196,42</t>
  </si>
  <si>
    <t>142,49</t>
  </si>
  <si>
    <t>526,62</t>
  </si>
  <si>
    <t>1.107,39</t>
  </si>
  <si>
    <t>23,38</t>
  </si>
  <si>
    <t>44,33</t>
  </si>
  <si>
    <t>119,65</t>
  </si>
  <si>
    <t>58,68</t>
  </si>
  <si>
    <t>148,42</t>
  </si>
  <si>
    <t>51,33</t>
  </si>
  <si>
    <t>40,03</t>
  </si>
  <si>
    <t>36,92</t>
  </si>
  <si>
    <t>61,31</t>
  </si>
  <si>
    <t>49,66</t>
  </si>
  <si>
    <t>71,59</t>
  </si>
  <si>
    <t>337,61</t>
  </si>
  <si>
    <t>296,04</t>
  </si>
  <si>
    <t>101,75</t>
  </si>
  <si>
    <t>62,24</t>
  </si>
  <si>
    <t>215,87</t>
  </si>
  <si>
    <t>123,47</t>
  </si>
  <si>
    <t>41,85</t>
  </si>
  <si>
    <t>35,42</t>
  </si>
  <si>
    <t>324,99</t>
  </si>
  <si>
    <t>43,59</t>
  </si>
  <si>
    <t>63,29</t>
  </si>
  <si>
    <t>122,70</t>
  </si>
  <si>
    <t>26,65</t>
  </si>
  <si>
    <t>184,19</t>
  </si>
  <si>
    <t>133,91</t>
  </si>
  <si>
    <t>69,06</t>
  </si>
  <si>
    <t>60,45</t>
  </si>
  <si>
    <t>68,64</t>
  </si>
  <si>
    <t>39,98</t>
  </si>
  <si>
    <t>45,89</t>
  </si>
  <si>
    <t>39,76</t>
  </si>
  <si>
    <t>354,09</t>
  </si>
  <si>
    <t>370,39</t>
  </si>
  <si>
    <t>415,63</t>
  </si>
  <si>
    <t>459,49</t>
  </si>
  <si>
    <t>530,11</t>
  </si>
  <si>
    <t>64,44</t>
  </si>
  <si>
    <t>778,80</t>
  </si>
  <si>
    <t>1.005,17</t>
  </si>
  <si>
    <t>1.115,94</t>
  </si>
  <si>
    <t>1.384,94</t>
  </si>
  <si>
    <t>1.764,87</t>
  </si>
  <si>
    <t>1.835,38</t>
  </si>
  <si>
    <t>1.986,91</t>
  </si>
  <si>
    <t>2.265,17</t>
  </si>
  <si>
    <t>2.345,88</t>
  </si>
  <si>
    <t>768,42</t>
  </si>
  <si>
    <t>986,97</t>
  </si>
  <si>
    <t>1.105,55</t>
  </si>
  <si>
    <t>1.365,60</t>
  </si>
  <si>
    <t>1.738,53</t>
  </si>
  <si>
    <t>1.809,75</t>
  </si>
  <si>
    <t>1.943,09</t>
  </si>
  <si>
    <t>2.213,93</t>
  </si>
  <si>
    <t>2.283,12</t>
  </si>
  <si>
    <t>42,83</t>
  </si>
  <si>
    <t>89,13</t>
  </si>
  <si>
    <t>284,42</t>
  </si>
  <si>
    <t>26,78</t>
  </si>
  <si>
    <t>117,47</t>
  </si>
  <si>
    <t>49,69</t>
  </si>
  <si>
    <t>65,89</t>
  </si>
  <si>
    <t>77,12</t>
  </si>
  <si>
    <t>102,84</t>
  </si>
  <si>
    <t>199,71</t>
  </si>
  <si>
    <t>55,81</t>
  </si>
  <si>
    <t>156,48</t>
  </si>
  <si>
    <t>188,52</t>
  </si>
  <si>
    <t>220,20</t>
  </si>
  <si>
    <t>271,15</t>
  </si>
  <si>
    <t>142,07</t>
  </si>
  <si>
    <t>79,12</t>
  </si>
  <si>
    <t>148,66</t>
  </si>
  <si>
    <t>52,68</t>
  </si>
  <si>
    <t>144,06</t>
  </si>
  <si>
    <t>72,23</t>
  </si>
  <si>
    <t>151,21</t>
  </si>
  <si>
    <t>76,18</t>
  </si>
  <si>
    <t>41,48</t>
  </si>
  <si>
    <t>54,13</t>
  </si>
  <si>
    <t>732,43</t>
  </si>
  <si>
    <t>871,44</t>
  </si>
  <si>
    <t>1.010,44</t>
  </si>
  <si>
    <t>1.270,41</t>
  </si>
  <si>
    <t>1.409,41</t>
  </si>
  <si>
    <t>1.580,10</t>
  </si>
  <si>
    <t>1.843,21</t>
  </si>
  <si>
    <t>2.039,12</t>
  </si>
  <si>
    <t>2.178,12</t>
  </si>
  <si>
    <t>2.352,30</t>
  </si>
  <si>
    <t>836,26</t>
  </si>
  <si>
    <t>975,27</t>
  </si>
  <si>
    <t>1.200,06</t>
  </si>
  <si>
    <t>1.339,06</t>
  </si>
  <si>
    <t>1.509,76</t>
  </si>
  <si>
    <t>1.702,52</t>
  </si>
  <si>
    <t>1.933,60</t>
  </si>
  <si>
    <t>2.072,61</t>
  </si>
  <si>
    <t>2.211,61</t>
  </si>
  <si>
    <t>806,90</t>
  </si>
  <si>
    <t>1.079,29</t>
  </si>
  <si>
    <t>1.135,23</t>
  </si>
  <si>
    <t>1.256,47</t>
  </si>
  <si>
    <t>1.551,90</t>
  </si>
  <si>
    <t>2.191,59</t>
  </si>
  <si>
    <t>2.261,72</t>
  </si>
  <si>
    <t>2.443,12</t>
  </si>
  <si>
    <t>2.781,31</t>
  </si>
  <si>
    <t>2.963,64</t>
  </si>
  <si>
    <t>786,13</t>
  </si>
  <si>
    <t>1.053,66</t>
  </si>
  <si>
    <t>1.109,61</t>
  </si>
  <si>
    <t>1.310,23</t>
  </si>
  <si>
    <t>1.483,58</t>
  </si>
  <si>
    <t>2.074,51</t>
  </si>
  <si>
    <t>2.142,11</t>
  </si>
  <si>
    <t>2.284,05</t>
  </si>
  <si>
    <t>2.546,03</t>
  </si>
  <si>
    <t>2.497,77</t>
  </si>
  <si>
    <t>962,39</t>
  </si>
  <si>
    <t>62,02</t>
  </si>
  <si>
    <t>82,41</t>
  </si>
  <si>
    <t>95,06</t>
  </si>
  <si>
    <t>105,66</t>
  </si>
  <si>
    <t>129,60</t>
  </si>
  <si>
    <t>111,26</t>
  </si>
  <si>
    <t>131,21</t>
  </si>
  <si>
    <t>48,62</t>
  </si>
  <si>
    <t>78,51</t>
  </si>
  <si>
    <t>22,06</t>
  </si>
  <si>
    <t>67,25</t>
  </si>
  <si>
    <t>73,86</t>
  </si>
  <si>
    <t>93,00</t>
  </si>
  <si>
    <t>491,48</t>
  </si>
  <si>
    <t>471,85</t>
  </si>
  <si>
    <t>614,34</t>
  </si>
  <si>
    <t>562,73</t>
  </si>
  <si>
    <t>684,37</t>
  </si>
  <si>
    <t>711,86</t>
  </si>
  <si>
    <t>1.238,66</t>
  </si>
  <si>
    <t>1.544,90</t>
  </si>
  <si>
    <t>1.849,96</t>
  </si>
  <si>
    <t>483,28</t>
  </si>
  <si>
    <t>441,70</t>
  </si>
  <si>
    <t>207,82</t>
  </si>
  <si>
    <t>237,16</t>
  </si>
  <si>
    <t>557,52</t>
  </si>
  <si>
    <t>111,09</t>
  </si>
  <si>
    <t>144,03</t>
  </si>
  <si>
    <t>154,94</t>
  </si>
  <si>
    <t>157,17</t>
  </si>
  <si>
    <t>169,30</t>
  </si>
  <si>
    <t>105,35</t>
  </si>
  <si>
    <t>110,01</t>
  </si>
  <si>
    <t>127,91</t>
  </si>
  <si>
    <t>137,39</t>
  </si>
  <si>
    <t>126,31</t>
  </si>
  <si>
    <t>145,22</t>
  </si>
  <si>
    <t>120,13</t>
  </si>
  <si>
    <t>131,37</t>
  </si>
  <si>
    <t>165,50</t>
  </si>
  <si>
    <t>129,88</t>
  </si>
  <si>
    <t>142,44</t>
  </si>
  <si>
    <t>178,01</t>
  </si>
  <si>
    <t>110,56</t>
  </si>
  <si>
    <t>128,97</t>
  </si>
  <si>
    <t>112,76</t>
  </si>
  <si>
    <t>131,03</t>
  </si>
  <si>
    <t>123,21</t>
  </si>
  <si>
    <t>142,78</t>
  </si>
  <si>
    <t>148,98</t>
  </si>
  <si>
    <t>190,69</t>
  </si>
  <si>
    <t>178,81</t>
  </si>
  <si>
    <t>171,65</t>
  </si>
  <si>
    <t>162,60</t>
  </si>
  <si>
    <t>207,73</t>
  </si>
  <si>
    <t>195,06</t>
  </si>
  <si>
    <t>187,50</t>
  </si>
  <si>
    <t>182,20</t>
  </si>
  <si>
    <t>178,05</t>
  </si>
  <si>
    <t>178,24</t>
  </si>
  <si>
    <t>166,37</t>
  </si>
  <si>
    <t>159,29</t>
  </si>
  <si>
    <t>152,29</t>
  </si>
  <si>
    <t>150,26</t>
  </si>
  <si>
    <t>182,60</t>
  </si>
  <si>
    <t>169,85</t>
  </si>
  <si>
    <t>161,17</t>
  </si>
  <si>
    <t>889,76</t>
  </si>
  <si>
    <t>526,57</t>
  </si>
  <si>
    <t>693,61</t>
  </si>
  <si>
    <t>421,22</t>
  </si>
  <si>
    <t>875,14</t>
  </si>
  <si>
    <t>1.910,38</t>
  </si>
  <si>
    <t>708,95</t>
  </si>
  <si>
    <t>1.610,18</t>
  </si>
  <si>
    <t>1.553,65</t>
  </si>
  <si>
    <t>2.855,57</t>
  </si>
  <si>
    <t>1.565,38</t>
  </si>
  <si>
    <t>2.748,52</t>
  </si>
  <si>
    <t>2.488,40</t>
  </si>
  <si>
    <t>4.276,98</t>
  </si>
  <si>
    <t>1.052,88</t>
  </si>
  <si>
    <t>2.338,44</t>
  </si>
  <si>
    <t>1.117,90</t>
  </si>
  <si>
    <t>2.016,41</t>
  </si>
  <si>
    <t>1.843,00</t>
  </si>
  <si>
    <t>3.515,83</t>
  </si>
  <si>
    <t>376,17</t>
  </si>
  <si>
    <t>392,95</t>
  </si>
  <si>
    <t>1.337,34</t>
  </si>
  <si>
    <t>747,71</t>
  </si>
  <si>
    <t>1.758,95</t>
  </si>
  <si>
    <t>1.019,06</t>
  </si>
  <si>
    <t>419,77</t>
  </si>
  <si>
    <t>1.231,31</t>
  </si>
  <si>
    <t>559,62</t>
  </si>
  <si>
    <t>2.619,25</t>
  </si>
  <si>
    <t>1.443,61</t>
  </si>
  <si>
    <t>796,25</t>
  </si>
  <si>
    <t>3.392,12</t>
  </si>
  <si>
    <t>1.762,05</t>
  </si>
  <si>
    <t>2.100,56</t>
  </si>
  <si>
    <t>975,13</t>
  </si>
  <si>
    <t>2.669,91</t>
  </si>
  <si>
    <t>1.163,70</t>
  </si>
  <si>
    <t>1.352,29</t>
  </si>
  <si>
    <t>1.540,85</t>
  </si>
  <si>
    <t>4.403,02</t>
  </si>
  <si>
    <t>1.729,46</t>
  </si>
  <si>
    <t>1.918,07</t>
  </si>
  <si>
    <t>5.544,54</t>
  </si>
  <si>
    <t>2.106,62</t>
  </si>
  <si>
    <t>3.332,03</t>
  </si>
  <si>
    <t>4.076,99</t>
  </si>
  <si>
    <t>4.801,75</t>
  </si>
  <si>
    <t>5.526,53</t>
  </si>
  <si>
    <t>6.254,84</t>
  </si>
  <si>
    <t>6.976,17</t>
  </si>
  <si>
    <t>2.313,66</t>
  </si>
  <si>
    <t>4.940,31</t>
  </si>
  <si>
    <t>1.747,96</t>
  </si>
  <si>
    <t>5.812,01</t>
  </si>
  <si>
    <t>1.936,50</t>
  </si>
  <si>
    <t>6.723,87</t>
  </si>
  <si>
    <t>2.125,11</t>
  </si>
  <si>
    <t>7.596,83</t>
  </si>
  <si>
    <t>8.469,80</t>
  </si>
  <si>
    <t>2.506,06</t>
  </si>
  <si>
    <t>6.894,54</t>
  </si>
  <si>
    <t>2.128,97</t>
  </si>
  <si>
    <t>7.948,42</t>
  </si>
  <si>
    <t>2.317,51</t>
  </si>
  <si>
    <t>9.002,27</t>
  </si>
  <si>
    <t>10.056,17</t>
  </si>
  <si>
    <t>2.698,47</t>
  </si>
  <si>
    <t>9.195,29</t>
  </si>
  <si>
    <t>2.509,91</t>
  </si>
  <si>
    <t>10.409,66</t>
  </si>
  <si>
    <t>11.624,04</t>
  </si>
  <si>
    <t>2.890,92</t>
  </si>
  <si>
    <t>11.808,68</t>
  </si>
  <si>
    <t>13.191,89</t>
  </si>
  <si>
    <t>3.083,34</t>
  </si>
  <si>
    <t>15.431,41</t>
  </si>
  <si>
    <t>3.238,07</t>
  </si>
  <si>
    <t>232,56</t>
  </si>
  <si>
    <t>808,41</t>
  </si>
  <si>
    <t>2.187,29</t>
  </si>
  <si>
    <t>4.975,52</t>
  </si>
  <si>
    <t>3.239,13</t>
  </si>
  <si>
    <t>3.808,42</t>
  </si>
  <si>
    <t>317,39</t>
  </si>
  <si>
    <t>1.009,66</t>
  </si>
  <si>
    <t>999,12</t>
  </si>
  <si>
    <t>1.152,55</t>
  </si>
  <si>
    <t>1.209,00</t>
  </si>
  <si>
    <t>1.418,89</t>
  </si>
  <si>
    <t>1.535,17</t>
  </si>
  <si>
    <t>1.651,45</t>
  </si>
  <si>
    <t>1.718,85</t>
  </si>
  <si>
    <t>1.928,73</t>
  </si>
  <si>
    <t>2.138,62</t>
  </si>
  <si>
    <t>2.254,90</t>
  </si>
  <si>
    <t>2.371,18</t>
  </si>
  <si>
    <t>3.341,05</t>
  </si>
  <si>
    <t>4.062,86</t>
  </si>
  <si>
    <t>4.467,06</t>
  </si>
  <si>
    <t>4.871,27</t>
  </si>
  <si>
    <t>3.338,98</t>
  </si>
  <si>
    <t>4.060,78</t>
  </si>
  <si>
    <t>4.782,59</t>
  </si>
  <si>
    <t>5.186,79</t>
  </si>
  <si>
    <t>5.591,00</t>
  </si>
  <si>
    <t>557,22</t>
  </si>
  <si>
    <t>1.301,85</t>
  </si>
  <si>
    <t>2.550,66</t>
  </si>
  <si>
    <t>1.378,66</t>
  </si>
  <si>
    <t>3.994,59</t>
  </si>
  <si>
    <t>792,97</t>
  </si>
  <si>
    <t>1.483,00</t>
  </si>
  <si>
    <t>3.839,17</t>
  </si>
  <si>
    <t>1.686,98</t>
  </si>
  <si>
    <t>2.057,61</t>
  </si>
  <si>
    <t>939,53</t>
  </si>
  <si>
    <t>4.715,47</t>
  </si>
  <si>
    <t>2.615,08</t>
  </si>
  <si>
    <t>1.120,68</t>
  </si>
  <si>
    <t>1.664,18</t>
  </si>
  <si>
    <t>3.172,43</t>
  </si>
  <si>
    <t>3.731,48</t>
  </si>
  <si>
    <t>373,10</t>
  </si>
  <si>
    <t>513,28</t>
  </si>
  <si>
    <t>5.414,41</t>
  </si>
  <si>
    <t>906,75</t>
  </si>
  <si>
    <t>1.296,78</t>
  </si>
  <si>
    <t>4.312,65</t>
  </si>
  <si>
    <t>741,69</t>
  </si>
  <si>
    <t>1.845,37</t>
  </si>
  <si>
    <t>315,93</t>
  </si>
  <si>
    <t>4.873,29</t>
  </si>
  <si>
    <t>1.704,86</t>
  </si>
  <si>
    <t>2.046,16</t>
  </si>
  <si>
    <t>967,57</t>
  </si>
  <si>
    <t>6.124,43</t>
  </si>
  <si>
    <t>1.076,91</t>
  </si>
  <si>
    <t>5.430,47</t>
  </si>
  <si>
    <t>7.786,95</t>
  </si>
  <si>
    <t>478,89</t>
  </si>
  <si>
    <t>2.003,63</t>
  </si>
  <si>
    <t>3.264,49</t>
  </si>
  <si>
    <t>2.026,51</t>
  </si>
  <si>
    <t>2.125,62</t>
  </si>
  <si>
    <t>1.173,09</t>
  </si>
  <si>
    <t>6.790,57</t>
  </si>
  <si>
    <t>2.227,29</t>
  </si>
  <si>
    <t>2.223,90</t>
  </si>
  <si>
    <t>8.818,93</t>
  </si>
  <si>
    <t>2.408,42</t>
  </si>
  <si>
    <t>9.851,11</t>
  </si>
  <si>
    <t>4.844,29</t>
  </si>
  <si>
    <t>2.592,95</t>
  </si>
  <si>
    <t>9.007,80</t>
  </si>
  <si>
    <t>2.411,80</t>
  </si>
  <si>
    <t>10.197,29</t>
  </si>
  <si>
    <t>1.741,78</t>
  </si>
  <si>
    <t>11.383,93</t>
  </si>
  <si>
    <t>2.777,51</t>
  </si>
  <si>
    <t>11.577,45</t>
  </si>
  <si>
    <t>5.694,12</t>
  </si>
  <si>
    <t>12.922,44</t>
  </si>
  <si>
    <t>2.962,06</t>
  </si>
  <si>
    <t>14.458,13</t>
  </si>
  <si>
    <t>1.861,58</t>
  </si>
  <si>
    <t>231,90</t>
  </si>
  <si>
    <t>765,34</t>
  </si>
  <si>
    <t>6.588,48</t>
  </si>
  <si>
    <t>2.042,77</t>
  </si>
  <si>
    <t>7.443,93</t>
  </si>
  <si>
    <t>8.299,39</t>
  </si>
  <si>
    <t>6.754,63</t>
  </si>
  <si>
    <t>3.113,45</t>
  </si>
  <si>
    <t>1.347,76</t>
  </si>
  <si>
    <t>975,18</t>
  </si>
  <si>
    <t>442,17</t>
  </si>
  <si>
    <t>368,17</t>
  </si>
  <si>
    <t>420,78</t>
  </si>
  <si>
    <t>2.411,59</t>
  </si>
  <si>
    <t>1.409,33</t>
  </si>
  <si>
    <t>2.266,44</t>
  </si>
  <si>
    <t>2.239,23</t>
  </si>
  <si>
    <t>1.393,20</t>
  </si>
  <si>
    <t>25,59</t>
  </si>
  <si>
    <t>28,37</t>
  </si>
  <si>
    <t>40,42</t>
  </si>
  <si>
    <t>58,04</t>
  </si>
  <si>
    <t>62,90</t>
  </si>
  <si>
    <t>77,36</t>
  </si>
  <si>
    <t>41,44</t>
  </si>
  <si>
    <t>63,03</t>
  </si>
  <si>
    <t>74,76</t>
  </si>
  <si>
    <t>130,79</t>
  </si>
  <si>
    <t>71,09</t>
  </si>
  <si>
    <t>473,16</t>
  </si>
  <si>
    <t>989,12</t>
  </si>
  <si>
    <t>2.057,51</t>
  </si>
  <si>
    <t>3.475,42</t>
  </si>
  <si>
    <t>5.250,72</t>
  </si>
  <si>
    <t>7.423,56</t>
  </si>
  <si>
    <t>12.949,21</t>
  </si>
  <si>
    <t>12.532,13</t>
  </si>
  <si>
    <t>6.349,41</t>
  </si>
  <si>
    <t>8.992,02</t>
  </si>
  <si>
    <t>15.709,89</t>
  </si>
  <si>
    <t>7.901,61</t>
  </si>
  <si>
    <t>11.137,58</t>
  </si>
  <si>
    <t>19.268,15</t>
  </si>
  <si>
    <t>2.523,18</t>
  </si>
  <si>
    <t>4.450,72</t>
  </si>
  <si>
    <t>7.168,62</t>
  </si>
  <si>
    <t>10.711,57</t>
  </si>
  <si>
    <t>20.535,52</t>
  </si>
  <si>
    <t>10.059,79</t>
  </si>
  <si>
    <t>15.079,31</t>
  </si>
  <si>
    <t>28.283,71</t>
  </si>
  <si>
    <t>12.966,03</t>
  </si>
  <si>
    <t>19.470,01</t>
  </si>
  <si>
    <t>36.177,09</t>
  </si>
  <si>
    <t>11.825,70</t>
  </si>
  <si>
    <t>18.548,86</t>
  </si>
  <si>
    <t>26.085,64</t>
  </si>
  <si>
    <t>37.372,97</t>
  </si>
  <si>
    <t>14.606,82</t>
  </si>
  <si>
    <t>22.406,10</t>
  </si>
  <si>
    <t>31.856,72</t>
  </si>
  <si>
    <t>157.191,07</t>
  </si>
  <si>
    <t>16.894,93</t>
  </si>
  <si>
    <t>26.334,65</t>
  </si>
  <si>
    <t>37.416,73</t>
  </si>
  <si>
    <t>53.823,25</t>
  </si>
  <si>
    <t>6.010,04</t>
  </si>
  <si>
    <t>8.958,92</t>
  </si>
  <si>
    <t>13.552,14</t>
  </si>
  <si>
    <t>20.470,03</t>
  </si>
  <si>
    <t>6.917,16</t>
  </si>
  <si>
    <t>10.234,65</t>
  </si>
  <si>
    <t>11.431,86</t>
  </si>
  <si>
    <t>15.117,96</t>
  </si>
  <si>
    <t>23.928,97</t>
  </si>
  <si>
    <t>7.745,76</t>
  </si>
  <si>
    <t>12.614,34</t>
  </si>
  <si>
    <t>16.595,44</t>
  </si>
  <si>
    <t>27.633,29</t>
  </si>
  <si>
    <t>21.993,18</t>
  </si>
  <si>
    <t>35.865,22</t>
  </si>
  <si>
    <t>48.455,39</t>
  </si>
  <si>
    <t>69.445,85</t>
  </si>
  <si>
    <t>23.476,02</t>
  </si>
  <si>
    <t>37.970,18</t>
  </si>
  <si>
    <t>53.918,38</t>
  </si>
  <si>
    <t>66.014,80</t>
  </si>
  <si>
    <t>23.967,50</t>
  </si>
  <si>
    <t>41.682,27</t>
  </si>
  <si>
    <t>58.478,70</t>
  </si>
  <si>
    <t>70.141,12</t>
  </si>
  <si>
    <t>32,91</t>
  </si>
  <si>
    <t>52,02</t>
  </si>
  <si>
    <t>68,39</t>
  </si>
  <si>
    <t>601,50</t>
  </si>
  <si>
    <t>602,85</t>
  </si>
  <si>
    <t>621,79</t>
  </si>
  <si>
    <t>728,67</t>
  </si>
  <si>
    <t>774,18</t>
  </si>
  <si>
    <t>519,80</t>
  </si>
  <si>
    <t>525,19</t>
  </si>
  <si>
    <t>530,57</t>
  </si>
  <si>
    <t>535,95</t>
  </si>
  <si>
    <t>775,66</t>
  </si>
  <si>
    <t>800,59</t>
  </si>
  <si>
    <t>182,25</t>
  </si>
  <si>
    <t>252,43</t>
  </si>
  <si>
    <t>216,06</t>
  </si>
  <si>
    <t>221,09</t>
  </si>
  <si>
    <t>238,49</t>
  </si>
  <si>
    <t>296,63</t>
  </si>
  <si>
    <t>431,11</t>
  </si>
  <si>
    <t>481,97</t>
  </si>
  <si>
    <t>117,05</t>
  </si>
  <si>
    <t>632,62</t>
  </si>
  <si>
    <t>638,94</t>
  </si>
  <si>
    <t>672,57</t>
  </si>
  <si>
    <t>732,00</t>
  </si>
  <si>
    <t>917,34</t>
  </si>
  <si>
    <t>530,50</t>
  </si>
  <si>
    <t>536,82</t>
  </si>
  <si>
    <t>555,52</t>
  </si>
  <si>
    <t>614,95</t>
  </si>
  <si>
    <t>748,14</t>
  </si>
  <si>
    <t>800,29</t>
  </si>
  <si>
    <t>224,21</t>
  </si>
  <si>
    <t>271,59</t>
  </si>
  <si>
    <t>303,86</t>
  </si>
  <si>
    <t>538,65</t>
  </si>
  <si>
    <t>545,36</t>
  </si>
  <si>
    <t>588,62</t>
  </si>
  <si>
    <t>622,18</t>
  </si>
  <si>
    <t>142,56</t>
  </si>
  <si>
    <t>212,74</t>
  </si>
  <si>
    <t>231,27</t>
  </si>
  <si>
    <t>249,35</t>
  </si>
  <si>
    <t>276,30</t>
  </si>
  <si>
    <t>621,90</t>
  </si>
  <si>
    <t>878,32</t>
  </si>
  <si>
    <t>73,02</t>
  </si>
  <si>
    <t>545,46</t>
  </si>
  <si>
    <t>541,20</t>
  </si>
  <si>
    <t>570,95</t>
  </si>
  <si>
    <t>630,02</t>
  </si>
  <si>
    <t>763,57</t>
  </si>
  <si>
    <t>815,36</t>
  </si>
  <si>
    <t>473,63</t>
  </si>
  <si>
    <t>479,59</t>
  </si>
  <si>
    <t>497,93</t>
  </si>
  <si>
    <t>557,00</t>
  </si>
  <si>
    <t>690,55</t>
  </si>
  <si>
    <t>742,34</t>
  </si>
  <si>
    <t>481,78</t>
  </si>
  <si>
    <t>488,13</t>
  </si>
  <si>
    <t>531,03</t>
  </si>
  <si>
    <t>564,23</t>
  </si>
  <si>
    <t>545,71</t>
  </si>
  <si>
    <t>488,84</t>
  </si>
  <si>
    <t>507,85</t>
  </si>
  <si>
    <t>593,33</t>
  </si>
  <si>
    <t>535,74</t>
  </si>
  <si>
    <t>938,93</t>
  </si>
  <si>
    <t>881,34</t>
  </si>
  <si>
    <t>1.195,35</t>
  </si>
  <si>
    <t>1.137,76</t>
  </si>
  <si>
    <t>690,20</t>
  </si>
  <si>
    <t>117,63</t>
  </si>
  <si>
    <t>640,77</t>
  </si>
  <si>
    <t>553,61</t>
  </si>
  <si>
    <t>647,48</t>
  </si>
  <si>
    <t>667,20</t>
  </si>
  <si>
    <t>569,46</t>
  </si>
  <si>
    <t>705,67</t>
  </si>
  <si>
    <t>604,05</t>
  </si>
  <si>
    <t>739,23</t>
  </si>
  <si>
    <t>637,25</t>
  </si>
  <si>
    <t>647,83</t>
  </si>
  <si>
    <t>560,67</t>
  </si>
  <si>
    <t>710,38</t>
  </si>
  <si>
    <t>608,76</t>
  </si>
  <si>
    <t>1.055,98</t>
  </si>
  <si>
    <t>954,36</t>
  </si>
  <si>
    <t>1.312,40</t>
  </si>
  <si>
    <t>1.210,78</t>
  </si>
  <si>
    <t>45,05</t>
  </si>
  <si>
    <t>71,93</t>
  </si>
  <si>
    <t>563,64</t>
  </si>
  <si>
    <t>549,74</t>
  </si>
  <si>
    <t>748,60</t>
  </si>
  <si>
    <t>591,61</t>
  </si>
  <si>
    <t>970,54</t>
  </si>
  <si>
    <t>1.165,60</t>
  </si>
  <si>
    <t>694,61</t>
  </si>
  <si>
    <t>931,81</t>
  </si>
  <si>
    <t>1.157,40</t>
  </si>
  <si>
    <t>745,79</t>
  </si>
  <si>
    <t>366,12</t>
  </si>
  <si>
    <t>703,97</t>
  </si>
  <si>
    <t>689,79</t>
  </si>
  <si>
    <t>62,73</t>
  </si>
  <si>
    <t>648,87</t>
  </si>
  <si>
    <t>508,64</t>
  </si>
  <si>
    <t>944,84</t>
  </si>
  <si>
    <t>114,86</t>
  </si>
  <si>
    <t>582,29</t>
  </si>
  <si>
    <t>451,91</t>
  </si>
  <si>
    <t>835,38</t>
  </si>
  <si>
    <t>694,72</t>
  </si>
  <si>
    <t>507,61</t>
  </si>
  <si>
    <t>811,97</t>
  </si>
  <si>
    <t>390,20</t>
  </si>
  <si>
    <t>468,05</t>
  </si>
  <si>
    <t>418,30</t>
  </si>
  <si>
    <t>617,00</t>
  </si>
  <si>
    <t>168,27</t>
  </si>
  <si>
    <t>59,62</t>
  </si>
  <si>
    <t>165,79</t>
  </si>
  <si>
    <t>130,42</t>
  </si>
  <si>
    <t>163,75</t>
  </si>
  <si>
    <t>208,19</t>
  </si>
  <si>
    <t>180,03</t>
  </si>
  <si>
    <t>216,38</t>
  </si>
  <si>
    <t>207,64</t>
  </si>
  <si>
    <t>285,42</t>
  </si>
  <si>
    <t>289,48</t>
  </si>
  <si>
    <t>345,52</t>
  </si>
  <si>
    <t>141,53</t>
  </si>
  <si>
    <t>204,75</t>
  </si>
  <si>
    <t>238,08</t>
  </si>
  <si>
    <t>282,52</t>
  </si>
  <si>
    <t>240,68</t>
  </si>
  <si>
    <t>277,03</t>
  </si>
  <si>
    <t>254,62</t>
  </si>
  <si>
    <t>332,40</t>
  </si>
  <si>
    <t>324,28</t>
  </si>
  <si>
    <t>375,83</t>
  </si>
  <si>
    <t>215,86</t>
  </si>
  <si>
    <t>418,46</t>
  </si>
  <si>
    <t>410,18</t>
  </si>
  <si>
    <t>766,07</t>
  </si>
  <si>
    <t>1.557,82</t>
  </si>
  <si>
    <t>1.791,14</t>
  </si>
  <si>
    <t>290,84</t>
  </si>
  <si>
    <t>340,37</t>
  </si>
  <si>
    <t>407,08</t>
  </si>
  <si>
    <t>826,54</t>
  </si>
  <si>
    <t>1.661,41</t>
  </si>
  <si>
    <t>1.428,05</t>
  </si>
  <si>
    <t>2.864,20</t>
  </si>
  <si>
    <t>434,86</t>
  </si>
  <si>
    <t>274,88</t>
  </si>
  <si>
    <t>392,50</t>
  </si>
  <si>
    <t>303,26</t>
  </si>
  <si>
    <t>444,18</t>
  </si>
  <si>
    <t>288,27</t>
  </si>
  <si>
    <t>1.078,74</t>
  </si>
  <si>
    <t>1.031,85</t>
  </si>
  <si>
    <t>976,44</t>
  </si>
  <si>
    <t>894,68</t>
  </si>
  <si>
    <t>836,58</t>
  </si>
  <si>
    <t>822,94</t>
  </si>
  <si>
    <t>813,38</t>
  </si>
  <si>
    <t>761,40</t>
  </si>
  <si>
    <t>1.043,34</t>
  </si>
  <si>
    <t>997,18</t>
  </si>
  <si>
    <t>943,17</t>
  </si>
  <si>
    <t>862,87</t>
  </si>
  <si>
    <t>797,60</t>
  </si>
  <si>
    <t>784,87</t>
  </si>
  <si>
    <t>727,02</t>
  </si>
  <si>
    <t>722,39</t>
  </si>
  <si>
    <t>689,64</t>
  </si>
  <si>
    <t>220,06</t>
  </si>
  <si>
    <t>366,59</t>
  </si>
  <si>
    <t>517,00</t>
  </si>
  <si>
    <t>244,58</t>
  </si>
  <si>
    <t>188,22</t>
  </si>
  <si>
    <t>214,04</t>
  </si>
  <si>
    <t>98,73</t>
  </si>
  <si>
    <t>87,92</t>
  </si>
  <si>
    <t>170,05</t>
  </si>
  <si>
    <t>484,39</t>
  </si>
  <si>
    <t>466,29</t>
  </si>
  <si>
    <t>153,53</t>
  </si>
  <si>
    <t>100,18</t>
  </si>
  <si>
    <t>141,15</t>
  </si>
  <si>
    <t>45,07</t>
  </si>
  <si>
    <t>511,63</t>
  </si>
  <si>
    <t>480,58</t>
  </si>
  <si>
    <t>464,62</t>
  </si>
  <si>
    <t>194,86</t>
  </si>
  <si>
    <t>217,60</t>
  </si>
  <si>
    <t>287,67</t>
  </si>
  <si>
    <t>87,34</t>
  </si>
  <si>
    <t>122,54</t>
  </si>
  <si>
    <t>130,24</t>
  </si>
  <si>
    <t>90,40</t>
  </si>
  <si>
    <t>97,00</t>
  </si>
  <si>
    <t>48,22</t>
  </si>
  <si>
    <t>161,92</t>
  </si>
  <si>
    <t>78,40</t>
  </si>
  <si>
    <t>232,04</t>
  </si>
  <si>
    <t>144,93</t>
  </si>
  <si>
    <t>90,17</t>
  </si>
  <si>
    <t>103,77</t>
  </si>
  <si>
    <t>64,93</t>
  </si>
  <si>
    <t>58,25</t>
  </si>
  <si>
    <t>42,94</t>
  </si>
  <si>
    <t>50,02</t>
  </si>
  <si>
    <t>39,61</t>
  </si>
  <si>
    <t>214,58</t>
  </si>
  <si>
    <t>148,82</t>
  </si>
  <si>
    <t>116,17</t>
  </si>
  <si>
    <t>192,32</t>
  </si>
  <si>
    <t>283,85</t>
  </si>
  <si>
    <t>163,66</t>
  </si>
  <si>
    <t>261,26</t>
  </si>
  <si>
    <t>108,26</t>
  </si>
  <si>
    <t>141,79</t>
  </si>
  <si>
    <t>91,59</t>
  </si>
  <si>
    <t>130,58</t>
  </si>
  <si>
    <t>238,20</t>
  </si>
  <si>
    <t>82,81</t>
  </si>
  <si>
    <t>101,27</t>
  </si>
  <si>
    <t>229,77</t>
  </si>
  <si>
    <t>225,27</t>
  </si>
  <si>
    <t>68,68</t>
  </si>
  <si>
    <t>221,39</t>
  </si>
  <si>
    <t>69,76</t>
  </si>
  <si>
    <t>213,77</t>
  </si>
  <si>
    <t>237,04</t>
  </si>
  <si>
    <t>168,50</t>
  </si>
  <si>
    <t>116,48</t>
  </si>
  <si>
    <t>84,97</t>
  </si>
  <si>
    <t>43,73</t>
  </si>
  <si>
    <t>80,25</t>
  </si>
  <si>
    <t>42,07</t>
  </si>
  <si>
    <t>45,93</t>
  </si>
  <si>
    <t>87,63</t>
  </si>
  <si>
    <t>61,60</t>
  </si>
  <si>
    <t>59,11</t>
  </si>
  <si>
    <t>57,00</t>
  </si>
  <si>
    <t>55,35</t>
  </si>
  <si>
    <t>139,97</t>
  </si>
  <si>
    <t>165,59</t>
  </si>
  <si>
    <t>251,52</t>
  </si>
  <si>
    <t>137,31</t>
  </si>
  <si>
    <t>158,10</t>
  </si>
  <si>
    <t>84,18</t>
  </si>
  <si>
    <t>65,37</t>
  </si>
  <si>
    <t>109,46</t>
  </si>
  <si>
    <t>141,57</t>
  </si>
  <si>
    <t>199,39</t>
  </si>
  <si>
    <t>91,58</t>
  </si>
  <si>
    <t>97,43</t>
  </si>
  <si>
    <t>139,44</t>
  </si>
  <si>
    <t>67,53</t>
  </si>
  <si>
    <t>151,92</t>
  </si>
  <si>
    <t>348,05</t>
  </si>
  <si>
    <t>296,41</t>
  </si>
  <si>
    <t>213,51</t>
  </si>
  <si>
    <t>194,73</t>
  </si>
  <si>
    <t>153,02</t>
  </si>
  <si>
    <t>136,19</t>
  </si>
  <si>
    <t>125,61</t>
  </si>
  <si>
    <t>119,25</t>
  </si>
  <si>
    <t>110,48</t>
  </si>
  <si>
    <t>117,34</t>
  </si>
  <si>
    <t>163,47</t>
  </si>
  <si>
    <t>112,16</t>
  </si>
  <si>
    <t>209,38</t>
  </si>
  <si>
    <t>130,55</t>
  </si>
  <si>
    <t>175,67</t>
  </si>
  <si>
    <t>119,81</t>
  </si>
  <si>
    <t>111,24</t>
  </si>
  <si>
    <t>224,30</t>
  </si>
  <si>
    <t>354,88</t>
  </si>
  <si>
    <t>306,03</t>
  </si>
  <si>
    <t>192,63</t>
  </si>
  <si>
    <t>133,41</t>
  </si>
  <si>
    <t>122,78</t>
  </si>
  <si>
    <t>345,08</t>
  </si>
  <si>
    <t>288,76</t>
  </si>
  <si>
    <t>215,38</t>
  </si>
  <si>
    <t>194,84</t>
  </si>
  <si>
    <t>152,18</t>
  </si>
  <si>
    <t>134,73</t>
  </si>
  <si>
    <t>124,99</t>
  </si>
  <si>
    <t>385,86</t>
  </si>
  <si>
    <t>323,68</t>
  </si>
  <si>
    <t>209,82</t>
  </si>
  <si>
    <t>190,12</t>
  </si>
  <si>
    <t>130,89</t>
  </si>
  <si>
    <t>121,37</t>
  </si>
  <si>
    <t>359,70</t>
  </si>
  <si>
    <t>216,94</t>
  </si>
  <si>
    <t>194,55</t>
  </si>
  <si>
    <t>151,58</t>
  </si>
  <si>
    <t>134,74</t>
  </si>
  <si>
    <t>124,61</t>
  </si>
  <si>
    <t>392,98</t>
  </si>
  <si>
    <t>335,54</t>
  </si>
  <si>
    <t>205,82</t>
  </si>
  <si>
    <t>184,03</t>
  </si>
  <si>
    <t>143,30</t>
  </si>
  <si>
    <t>126,33</t>
  </si>
  <si>
    <t>116,85</t>
  </si>
  <si>
    <t>336,65</t>
  </si>
  <si>
    <t>283,32</t>
  </si>
  <si>
    <t>200,52</t>
  </si>
  <si>
    <t>183,67</t>
  </si>
  <si>
    <t>300,21</t>
  </si>
  <si>
    <t>188,03</t>
  </si>
  <si>
    <t>172,05</t>
  </si>
  <si>
    <t>133,20</t>
  </si>
  <si>
    <t>117,49</t>
  </si>
  <si>
    <t>2.988,88</t>
  </si>
  <si>
    <t>3.828,41</t>
  </si>
  <si>
    <t>4.094,98</t>
  </si>
  <si>
    <t>4.181,24</t>
  </si>
  <si>
    <t>4.493,39</t>
  </si>
  <si>
    <t>4.492,61</t>
  </si>
  <si>
    <t>4.424,65</t>
  </si>
  <si>
    <t>3.989,38</t>
  </si>
  <si>
    <t>125,69</t>
  </si>
  <si>
    <t>163,58</t>
  </si>
  <si>
    <t>113,84</t>
  </si>
  <si>
    <t>105,73</t>
  </si>
  <si>
    <t>13,34</t>
  </si>
  <si>
    <t>717,59</t>
  </si>
  <si>
    <t>616,21</t>
  </si>
  <si>
    <t>691,66</t>
  </si>
  <si>
    <t>361,14</t>
  </si>
  <si>
    <t>393,87</t>
  </si>
  <si>
    <t>448,80</t>
  </si>
  <si>
    <t>529,37</t>
  </si>
  <si>
    <t>362,48</t>
  </si>
  <si>
    <t>395,87</t>
  </si>
  <si>
    <t>535,32</t>
  </si>
  <si>
    <t>514,12</t>
  </si>
  <si>
    <t>498,74</t>
  </si>
  <si>
    <t>543,11</t>
  </si>
  <si>
    <t>517,61</t>
  </si>
  <si>
    <t>501,05</t>
  </si>
  <si>
    <t>559,07</t>
  </si>
  <si>
    <t>517,44</t>
  </si>
  <si>
    <t>522,27</t>
  </si>
  <si>
    <t>505,81</t>
  </si>
  <si>
    <t>577,46</t>
  </si>
  <si>
    <t>449,78</t>
  </si>
  <si>
    <t>480,79</t>
  </si>
  <si>
    <t>441,96</t>
  </si>
  <si>
    <t>467,26</t>
  </si>
  <si>
    <t>464,40</t>
  </si>
  <si>
    <t>463,21</t>
  </si>
  <si>
    <t>461,18</t>
  </si>
  <si>
    <t>519,18</t>
  </si>
  <si>
    <t>498,78</t>
  </si>
  <si>
    <t>490,15</t>
  </si>
  <si>
    <t>475,75</t>
  </si>
  <si>
    <t>478,49</t>
  </si>
  <si>
    <t>472,54</t>
  </si>
  <si>
    <t>462,66</t>
  </si>
  <si>
    <t>467,93</t>
  </si>
  <si>
    <t>457,34</t>
  </si>
  <si>
    <t>441,97</t>
  </si>
  <si>
    <t>436,72</t>
  </si>
  <si>
    <t>630,71</t>
  </si>
  <si>
    <t>834,52</t>
  </si>
  <si>
    <t>157,86</t>
  </si>
  <si>
    <t>302,46</t>
  </si>
  <si>
    <t>346,65</t>
  </si>
  <si>
    <t>409,89</t>
  </si>
  <si>
    <t>501,70</t>
  </si>
  <si>
    <t>342,16</t>
  </si>
  <si>
    <t>405,54</t>
  </si>
  <si>
    <t>423,64</t>
  </si>
  <si>
    <t>496,25</t>
  </si>
  <si>
    <t>345,67</t>
  </si>
  <si>
    <t>386,22</t>
  </si>
  <si>
    <t>571,76</t>
  </si>
  <si>
    <t>633,40</t>
  </si>
  <si>
    <t>504,09</t>
  </si>
  <si>
    <t>509,69</t>
  </si>
  <si>
    <t>492,47</t>
  </si>
  <si>
    <t>512,01</t>
  </si>
  <si>
    <t>496,69</t>
  </si>
  <si>
    <t>540,92</t>
  </si>
  <si>
    <t>515,50</t>
  </si>
  <si>
    <t>499,00</t>
  </si>
  <si>
    <t>556,88</t>
  </si>
  <si>
    <t>523,03</t>
  </si>
  <si>
    <t>527,86</t>
  </si>
  <si>
    <t>503,74</t>
  </si>
  <si>
    <t>319,16</t>
  </si>
  <si>
    <t>363,71</t>
  </si>
  <si>
    <t>407,87</t>
  </si>
  <si>
    <t>432,92</t>
  </si>
  <si>
    <t>466,48</t>
  </si>
  <si>
    <t>529,46</t>
  </si>
  <si>
    <t>316,84</t>
  </si>
  <si>
    <t>359,25</t>
  </si>
  <si>
    <t>398,63</t>
  </si>
  <si>
    <t>430,98</t>
  </si>
  <si>
    <t>461,44</t>
  </si>
  <si>
    <t>529,13</t>
  </si>
  <si>
    <t>361,75</t>
  </si>
  <si>
    <t>402,59</t>
  </si>
  <si>
    <t>438,51</t>
  </si>
  <si>
    <t>149,56</t>
  </si>
  <si>
    <t>138,85</t>
  </si>
  <si>
    <t>693,64</t>
  </si>
  <si>
    <t>605,37</t>
  </si>
  <si>
    <t>40,29</t>
  </si>
  <si>
    <t>70,95</t>
  </si>
  <si>
    <t>47,51</t>
  </si>
  <si>
    <t>68,87</t>
  </si>
  <si>
    <t>32,84</t>
  </si>
  <si>
    <t>2.093,15</t>
  </si>
  <si>
    <t>3.183,34</t>
  </si>
  <si>
    <t>2.349,17</t>
  </si>
  <si>
    <t>2.850,34</t>
  </si>
  <si>
    <t>2.295,17</t>
  </si>
  <si>
    <t>3.059,57</t>
  </si>
  <si>
    <t>2.722,14</t>
  </si>
  <si>
    <t>2.822,22</t>
  </si>
  <si>
    <t>2.396,93</t>
  </si>
  <si>
    <t>2.038,88</t>
  </si>
  <si>
    <t>1.408,85</t>
  </si>
  <si>
    <t>2.990,35</t>
  </si>
  <si>
    <t>3.813,10</t>
  </si>
  <si>
    <t>2.344,49</t>
  </si>
  <si>
    <t>1.858,01</t>
  </si>
  <si>
    <t>108,75</t>
  </si>
  <si>
    <t>109,10</t>
  </si>
  <si>
    <t>94,64</t>
  </si>
  <si>
    <t>123,92</t>
  </si>
  <si>
    <t>116,19</t>
  </si>
  <si>
    <t>133,53</t>
  </si>
  <si>
    <t>609,01</t>
  </si>
  <si>
    <t>616,19</t>
  </si>
  <si>
    <t>623,40</t>
  </si>
  <si>
    <t>630,61</t>
  </si>
  <si>
    <t>645,01</t>
  </si>
  <si>
    <t>123,26</t>
  </si>
  <si>
    <t>163,43</t>
  </si>
  <si>
    <t>149,99</t>
  </si>
  <si>
    <t>39,87</t>
  </si>
  <si>
    <t>51,26</t>
  </si>
  <si>
    <t>73,26</t>
  </si>
  <si>
    <t>10,31</t>
  </si>
  <si>
    <t>44,55</t>
  </si>
  <si>
    <t>49,33</t>
  </si>
  <si>
    <t>41,90</t>
  </si>
  <si>
    <t>75,43</t>
  </si>
  <si>
    <t>99,70</t>
  </si>
  <si>
    <t>128,01</t>
  </si>
  <si>
    <t>193,80</t>
  </si>
  <si>
    <t>195,70</t>
  </si>
  <si>
    <t>255,49</t>
  </si>
  <si>
    <t>257,08</t>
  </si>
  <si>
    <t>321,04</t>
  </si>
  <si>
    <t>39,89</t>
  </si>
  <si>
    <t>33,65</t>
  </si>
  <si>
    <t>44,26</t>
  </si>
  <si>
    <t>110,10</t>
  </si>
  <si>
    <t>172,83</t>
  </si>
  <si>
    <t>333,83</t>
  </si>
  <si>
    <t>653,11</t>
  </si>
  <si>
    <t>1.012,02</t>
  </si>
  <si>
    <t>154,88</t>
  </si>
  <si>
    <t>245,69</t>
  </si>
  <si>
    <t>481,88</t>
  </si>
  <si>
    <t>643,22</t>
  </si>
  <si>
    <t>754,74</t>
  </si>
  <si>
    <t>162,88</t>
  </si>
  <si>
    <t>306,77</t>
  </si>
  <si>
    <t>419,92</t>
  </si>
  <si>
    <t>484,14</t>
  </si>
  <si>
    <t>53,68</t>
  </si>
  <si>
    <t>65,87</t>
  </si>
  <si>
    <t>86,13</t>
  </si>
  <si>
    <t>3.056,13</t>
  </si>
  <si>
    <t>5.897,35</t>
  </si>
  <si>
    <t>7.863,13</t>
  </si>
  <si>
    <t>2.756,52</t>
  </si>
  <si>
    <t>576,55</t>
  </si>
  <si>
    <t>67,49</t>
  </si>
  <si>
    <t>773,40</t>
  </si>
  <si>
    <t>840,98</t>
  </si>
  <si>
    <t>966,71</t>
  </si>
  <si>
    <t>1.402,41</t>
  </si>
  <si>
    <t>2.002,92</t>
  </si>
  <si>
    <t>801,02</t>
  </si>
  <si>
    <t>66,08</t>
  </si>
  <si>
    <t>84,31</t>
  </si>
  <si>
    <t>140,37</t>
  </si>
  <si>
    <t>387,39</t>
  </si>
  <si>
    <t>586,36</t>
  </si>
  <si>
    <t>941,92</t>
  </si>
  <si>
    <t>1.262,79</t>
  </si>
  <si>
    <t>2.026,02</t>
  </si>
  <si>
    <t>4.236,67</t>
  </si>
  <si>
    <t>342,32</t>
  </si>
  <si>
    <t>1.263,07</t>
  </si>
  <si>
    <t>90,71</t>
  </si>
  <si>
    <t>35,99</t>
  </si>
  <si>
    <t>39,33</t>
  </si>
  <si>
    <t>52,61</t>
  </si>
  <si>
    <t>47,34</t>
  </si>
  <si>
    <t>72,59</t>
  </si>
  <si>
    <t>67,32</t>
  </si>
  <si>
    <t>40,18</t>
  </si>
  <si>
    <t>39,34</t>
  </si>
  <si>
    <t>26,74</t>
  </si>
  <si>
    <t>36,16</t>
  </si>
  <si>
    <t>43,17</t>
  </si>
  <si>
    <t>54,37</t>
  </si>
  <si>
    <t>60,02</t>
  </si>
  <si>
    <t>72,79</t>
  </si>
  <si>
    <t>102,19</t>
  </si>
  <si>
    <t>40,07</t>
  </si>
  <si>
    <t>53,35</t>
  </si>
  <si>
    <t>38,17</t>
  </si>
  <si>
    <t>55,53</t>
  </si>
  <si>
    <t>62,70</t>
  </si>
  <si>
    <t>51,45</t>
  </si>
  <si>
    <t>76,72</t>
  </si>
  <si>
    <t>108,33</t>
  </si>
  <si>
    <t>261,79</t>
  </si>
  <si>
    <t>105,76</t>
  </si>
  <si>
    <t>90,53</t>
  </si>
  <si>
    <t>62,03</t>
  </si>
  <si>
    <t>44,97</t>
  </si>
  <si>
    <t>207,55</t>
  </si>
  <si>
    <t>283,91</t>
  </si>
  <si>
    <t>56,47</t>
  </si>
  <si>
    <t>47,49</t>
  </si>
  <si>
    <t>1.145,94</t>
  </si>
  <si>
    <t>1.238,89</t>
  </si>
  <si>
    <t>1.284,21</t>
  </si>
  <si>
    <t>1.421,83</t>
  </si>
  <si>
    <t>1.134,60</t>
  </si>
  <si>
    <t>1.227,55</t>
  </si>
  <si>
    <t>1.272,87</t>
  </si>
  <si>
    <t>1.410,49</t>
  </si>
  <si>
    <t>1.378,49</t>
  </si>
  <si>
    <t>1.519,18</t>
  </si>
  <si>
    <t>1.587,78</t>
  </si>
  <si>
    <t>1.783,48</t>
  </si>
  <si>
    <t>1.373,33</t>
  </si>
  <si>
    <t>1.514,02</t>
  </si>
  <si>
    <t>1.582,62</t>
  </si>
  <si>
    <t>1.778,32</t>
  </si>
  <si>
    <t>1.488,48</t>
  </si>
  <si>
    <t>1.676,07</t>
  </si>
  <si>
    <t>1.767,53</t>
  </si>
  <si>
    <t>2.020,29</t>
  </si>
  <si>
    <t>1.729,21</t>
  </si>
  <si>
    <t>1.916,80</t>
  </si>
  <si>
    <t>2.008,26</t>
  </si>
  <si>
    <t>2.261,02</t>
  </si>
  <si>
    <t>664,62</t>
  </si>
  <si>
    <t>776,16</t>
  </si>
  <si>
    <t>830,54</t>
  </si>
  <si>
    <t>966,24</t>
  </si>
  <si>
    <t>653,27</t>
  </si>
  <si>
    <t>764,81</t>
  </si>
  <si>
    <t>819,19</t>
  </si>
  <si>
    <t>954,89</t>
  </si>
  <si>
    <t>912,47</t>
  </si>
  <si>
    <t>1.079,78</t>
  </si>
  <si>
    <t>1.161,35</t>
  </si>
  <si>
    <t>1.364,90</t>
  </si>
  <si>
    <t>907,32</t>
  </si>
  <si>
    <t>1.074,63</t>
  </si>
  <si>
    <t>1.156,20</t>
  </si>
  <si>
    <t>1.359,75</t>
  </si>
  <si>
    <t>1.039,36</t>
  </si>
  <si>
    <t>1.262,44</t>
  </si>
  <si>
    <t>1.371,20</t>
  </si>
  <si>
    <t>1.642,60</t>
  </si>
  <si>
    <t>1.280,10</t>
  </si>
  <si>
    <t>1.503,18</t>
  </si>
  <si>
    <t>1.611,94</t>
  </si>
  <si>
    <t>1.883,34</t>
  </si>
  <si>
    <t>130,18</t>
  </si>
  <si>
    <t>73,22</t>
  </si>
  <si>
    <t>58,98</t>
  </si>
  <si>
    <t>139,58</t>
  </si>
  <si>
    <t>73,29</t>
  </si>
  <si>
    <t>97,34</t>
  </si>
  <si>
    <t>126,69</t>
  </si>
  <si>
    <t>154,34</t>
  </si>
  <si>
    <t>240,78</t>
  </si>
  <si>
    <t>134,95</t>
  </si>
  <si>
    <t>78,82</t>
  </si>
  <si>
    <t>123,90</t>
  </si>
  <si>
    <t>116,84</t>
  </si>
  <si>
    <t>446,10</t>
  </si>
  <si>
    <t>234,19</t>
  </si>
  <si>
    <t>284,63</t>
  </si>
  <si>
    <t>480,68</t>
  </si>
  <si>
    <t>526,45</t>
  </si>
  <si>
    <t>623,96</t>
  </si>
  <si>
    <t>824,45</t>
  </si>
  <si>
    <t>949,14</t>
  </si>
  <si>
    <t>1.537,78</t>
  </si>
  <si>
    <t>606,09</t>
  </si>
  <si>
    <t>326,25</t>
  </si>
  <si>
    <t>383,49</t>
  </si>
  <si>
    <t>421,02</t>
  </si>
  <si>
    <t>457,54</t>
  </si>
  <si>
    <t>439,63</t>
  </si>
  <si>
    <t>505,44</t>
  </si>
  <si>
    <t>459,43</t>
  </si>
  <si>
    <t>498,02</t>
  </si>
  <si>
    <t>561,07</t>
  </si>
  <si>
    <t>537,86</t>
  </si>
  <si>
    <t>586,86</t>
  </si>
  <si>
    <t>591,78</t>
  </si>
  <si>
    <t>640,24</t>
  </si>
  <si>
    <t>590,54</t>
  </si>
  <si>
    <t>630,68</t>
  </si>
  <si>
    <t>632,57</t>
  </si>
  <si>
    <t>700,61</t>
  </si>
  <si>
    <t>758,67</t>
  </si>
  <si>
    <t>850,47</t>
  </si>
  <si>
    <t>873,97</t>
  </si>
  <si>
    <t>949,64</t>
  </si>
  <si>
    <t>400,50</t>
  </si>
  <si>
    <t>472,24</t>
  </si>
  <si>
    <t>594,85</t>
  </si>
  <si>
    <t>747,80</t>
  </si>
  <si>
    <t>1.140,72</t>
  </si>
  <si>
    <t>502,37</t>
  </si>
  <si>
    <t>784,58</t>
  </si>
  <si>
    <t>1.186,04</t>
  </si>
  <si>
    <t>516,75</t>
  </si>
  <si>
    <t>802,73</t>
  </si>
  <si>
    <t>1.210,16</t>
  </si>
  <si>
    <t>531,07</t>
  </si>
  <si>
    <t>659,56</t>
  </si>
  <si>
    <t>820,55</t>
  </si>
  <si>
    <t>1.233,73</t>
  </si>
  <si>
    <t>691,37</t>
  </si>
  <si>
    <t>855,92</t>
  </si>
  <si>
    <t>1.283,07</t>
  </si>
  <si>
    <t>891,11</t>
  </si>
  <si>
    <t>1.336,96</t>
  </si>
  <si>
    <t>544,57</t>
  </si>
  <si>
    <t>3.309,01</t>
  </si>
  <si>
    <t>3.801,52</t>
  </si>
  <si>
    <t>2.649,57</t>
  </si>
  <si>
    <t>2.829,52</t>
  </si>
  <si>
    <t>320,04</t>
  </si>
  <si>
    <t>330,58</t>
  </si>
  <si>
    <t>100,33</t>
  </si>
  <si>
    <t>100,87</t>
  </si>
  <si>
    <t>7.359,74</t>
  </si>
  <si>
    <t>8.188,11</t>
  </si>
  <si>
    <t>10.497,38</t>
  </si>
  <si>
    <t>12.896,76</t>
  </si>
  <si>
    <t>16.171,15</t>
  </si>
  <si>
    <t>22.556,18</t>
  </si>
  <si>
    <t>26.263,13</t>
  </si>
  <si>
    <t>58,85</t>
  </si>
  <si>
    <t>200,41</t>
  </si>
  <si>
    <t>145,63</t>
  </si>
  <si>
    <t>137,62</t>
  </si>
  <si>
    <t>178,66</t>
  </si>
  <si>
    <t>167,76</t>
  </si>
  <si>
    <t>152,72</t>
  </si>
  <si>
    <t>170,08</t>
  </si>
  <si>
    <t>154,97</t>
  </si>
  <si>
    <t>212,18</t>
  </si>
  <si>
    <t>205,00</t>
  </si>
  <si>
    <t>41,68</t>
  </si>
  <si>
    <t>64,84</t>
  </si>
  <si>
    <t>64,75</t>
  </si>
  <si>
    <t>228,10</t>
  </si>
  <si>
    <t>149,76</t>
  </si>
  <si>
    <t>1.411,03</t>
  </si>
  <si>
    <t>208,55</t>
  </si>
  <si>
    <t>625,28</t>
  </si>
  <si>
    <t>676,05</t>
  </si>
  <si>
    <t>202,20</t>
  </si>
  <si>
    <t>236,05</t>
  </si>
  <si>
    <t>278,35</t>
  </si>
  <si>
    <t>320,66</t>
  </si>
  <si>
    <t>1.367,57</t>
  </si>
  <si>
    <t>472,00</t>
  </si>
  <si>
    <t>416,02</t>
  </si>
  <si>
    <t>379,75</t>
  </si>
  <si>
    <t>2.756,50</t>
  </si>
  <si>
    <t>118,25</t>
  </si>
  <si>
    <t>147,26</t>
  </si>
  <si>
    <t>687,56</t>
  </si>
  <si>
    <t>129,89</t>
  </si>
  <si>
    <t>253,06</t>
  </si>
  <si>
    <t>401,62</t>
  </si>
  <si>
    <t>587,00</t>
  </si>
  <si>
    <t>442,33</t>
  </si>
  <si>
    <t>371,37</t>
  </si>
  <si>
    <t>912,31</t>
  </si>
  <si>
    <t>5.694,39</t>
  </si>
  <si>
    <t>10.222,42</t>
  </si>
  <si>
    <t>513,38</t>
  </si>
  <si>
    <t>721,04</t>
  </si>
  <si>
    <t>1.121,79</t>
  </si>
  <si>
    <t>28,60</t>
  </si>
  <si>
    <t>873,77</t>
  </si>
  <si>
    <t>76,35</t>
  </si>
  <si>
    <t>115,15</t>
  </si>
  <si>
    <t>181,07</t>
  </si>
  <si>
    <t>36,93</t>
  </si>
  <si>
    <t>122,06</t>
  </si>
  <si>
    <t>45,24</t>
  </si>
  <si>
    <t>73,17</t>
  </si>
  <si>
    <t>83,35</t>
  </si>
  <si>
    <t>69,46</t>
  </si>
  <si>
    <t>93,35</t>
  </si>
  <si>
    <t>134,86</t>
  </si>
  <si>
    <t>189,27</t>
  </si>
  <si>
    <t>148,43</t>
  </si>
  <si>
    <t>238,06</t>
  </si>
  <si>
    <t>364,73</t>
  </si>
  <si>
    <t>51,63</t>
  </si>
  <si>
    <t>47,06</t>
  </si>
  <si>
    <t>139,24</t>
  </si>
  <si>
    <t>153,55</t>
  </si>
  <si>
    <t>53,45</t>
  </si>
  <si>
    <t>149,72</t>
  </si>
  <si>
    <t>168,42</t>
  </si>
  <si>
    <t>150,61</t>
  </si>
  <si>
    <t>200,49</t>
  </si>
  <si>
    <t>196,40</t>
  </si>
  <si>
    <t>129,05</t>
  </si>
  <si>
    <t>157,73</t>
  </si>
  <si>
    <t>207,68</t>
  </si>
  <si>
    <t>83,79</t>
  </si>
  <si>
    <t>112,82</t>
  </si>
  <si>
    <t>73,46</t>
  </si>
  <si>
    <t>84,91</t>
  </si>
  <si>
    <t>148,58</t>
  </si>
  <si>
    <t>198,16</t>
  </si>
  <si>
    <t>94,50</t>
  </si>
  <si>
    <t>115,46</t>
  </si>
  <si>
    <t>183,74</t>
  </si>
  <si>
    <t>151,91</t>
  </si>
  <si>
    <t>45,97</t>
  </si>
  <si>
    <t>123,63</t>
  </si>
  <si>
    <t>195,71</t>
  </si>
  <si>
    <t>267,56</t>
  </si>
  <si>
    <t>382,81</t>
  </si>
  <si>
    <t>43,60</t>
  </si>
  <si>
    <t>66,14</t>
  </si>
  <si>
    <t>84,33</t>
  </si>
  <si>
    <t>124,46</t>
  </si>
  <si>
    <t>77,67</t>
  </si>
  <si>
    <t>114,25</t>
  </si>
  <si>
    <t>198,57</t>
  </si>
  <si>
    <t>36,30</t>
  </si>
  <si>
    <t>53,15</t>
  </si>
  <si>
    <t>122,83</t>
  </si>
  <si>
    <t>179,69</t>
  </si>
  <si>
    <t>88,62</t>
  </si>
  <si>
    <t>194,76</t>
  </si>
  <si>
    <t>27,40</t>
  </si>
  <si>
    <t>51,87</t>
  </si>
  <si>
    <t>121,78</t>
  </si>
  <si>
    <t>222,94</t>
  </si>
  <si>
    <t>26,35</t>
  </si>
  <si>
    <t>49,34</t>
  </si>
  <si>
    <t>60,37</t>
  </si>
  <si>
    <t>104,32</t>
  </si>
  <si>
    <t>125,39</t>
  </si>
  <si>
    <t>135,42</t>
  </si>
  <si>
    <t>57,93</t>
  </si>
  <si>
    <t>72,93</t>
  </si>
  <si>
    <t>70,11</t>
  </si>
  <si>
    <t>65,86</t>
  </si>
  <si>
    <t>131,08</t>
  </si>
  <si>
    <t>159,14</t>
  </si>
  <si>
    <t>220,01</t>
  </si>
  <si>
    <t>285,09</t>
  </si>
  <si>
    <t>94,43</t>
  </si>
  <si>
    <t>62,21</t>
  </si>
  <si>
    <t>69,63</t>
  </si>
  <si>
    <t>465,70</t>
  </si>
  <si>
    <t>280,96</t>
  </si>
  <si>
    <t>144,70</t>
  </si>
  <si>
    <t>119,57</t>
  </si>
  <si>
    <t>199,50</t>
  </si>
  <si>
    <t>257,37</t>
  </si>
  <si>
    <t>270,90</t>
  </si>
  <si>
    <t>268,40</t>
  </si>
  <si>
    <t>130,84</t>
  </si>
  <si>
    <t>148,55</t>
  </si>
  <si>
    <t>123,42</t>
  </si>
  <si>
    <t>265,08</t>
  </si>
  <si>
    <t>22,85</t>
  </si>
  <si>
    <t>143,80</t>
  </si>
  <si>
    <t>106,84</t>
  </si>
  <si>
    <t>88,86</t>
  </si>
  <si>
    <t>57,84</t>
  </si>
  <si>
    <t>169,78</t>
  </si>
  <si>
    <t>31,33</t>
  </si>
  <si>
    <t>124,05</t>
  </si>
  <si>
    <t>48,38</t>
  </si>
  <si>
    <t>93,52</t>
  </si>
  <si>
    <t>71,94</t>
  </si>
  <si>
    <t>38,28</t>
  </si>
  <si>
    <t>26,17</t>
  </si>
  <si>
    <t>17,61</t>
  </si>
  <si>
    <t>83,01</t>
  </si>
  <si>
    <t>56,56</t>
  </si>
  <si>
    <t>91,09</t>
  </si>
  <si>
    <t>82,13</t>
  </si>
  <si>
    <t>170,83</t>
  </si>
  <si>
    <t>233,20</t>
  </si>
  <si>
    <t>40,80</t>
  </si>
  <si>
    <t>118,51</t>
  </si>
  <si>
    <t>235,53</t>
  </si>
  <si>
    <t>35,85</t>
  </si>
  <si>
    <t>357,99</t>
  </si>
  <si>
    <t>53,56</t>
  </si>
  <si>
    <t>104,44</t>
  </si>
  <si>
    <t>162,49</t>
  </si>
  <si>
    <t>131,38</t>
  </si>
  <si>
    <t>28,29</t>
  </si>
  <si>
    <t>44,22</t>
  </si>
  <si>
    <t>83,64</t>
  </si>
  <si>
    <t>372,31</t>
  </si>
  <si>
    <t>98,12</t>
  </si>
  <si>
    <t>92,29</t>
  </si>
  <si>
    <t>89,27</t>
  </si>
  <si>
    <t>293,45</t>
  </si>
  <si>
    <t>252,57</t>
  </si>
  <si>
    <t>153,12</t>
  </si>
  <si>
    <t>52,46</t>
  </si>
  <si>
    <t>44,87</t>
  </si>
  <si>
    <t>79,22</t>
  </si>
  <si>
    <t>10,73</t>
  </si>
  <si>
    <t>176,47</t>
  </si>
  <si>
    <t>76,89</t>
  </si>
  <si>
    <t>189,89</t>
  </si>
  <si>
    <t>194,41</t>
  </si>
  <si>
    <t>229,03</t>
  </si>
  <si>
    <t>33,83</t>
  </si>
  <si>
    <t>74,89</t>
  </si>
  <si>
    <t>175,70</t>
  </si>
  <si>
    <t>40,63</t>
  </si>
  <si>
    <t>179,25</t>
  </si>
  <si>
    <t>214,59</t>
  </si>
  <si>
    <t>42,65</t>
  </si>
  <si>
    <t>38,80</t>
  </si>
  <si>
    <t>290,11</t>
  </si>
  <si>
    <t>143,62</t>
  </si>
  <si>
    <t>156,56</t>
  </si>
  <si>
    <t>208,21</t>
  </si>
  <si>
    <t>305,96</t>
  </si>
  <si>
    <t>217,19</t>
  </si>
  <si>
    <t>266,68</t>
  </si>
  <si>
    <t>106,73</t>
  </si>
  <si>
    <t>110,46</t>
  </si>
  <si>
    <t>52,12</t>
  </si>
  <si>
    <t>236,22</t>
  </si>
  <si>
    <t>33,18</t>
  </si>
  <si>
    <t>28,76</t>
  </si>
  <si>
    <t>124,50</t>
  </si>
  <si>
    <t>114,27</t>
  </si>
  <si>
    <t>296,77</t>
  </si>
  <si>
    <t>21,03</t>
  </si>
  <si>
    <t>24,45</t>
  </si>
  <si>
    <t>31,49</t>
  </si>
  <si>
    <t>58,67</t>
  </si>
  <si>
    <t>88,19</t>
  </si>
  <si>
    <t>94,09</t>
  </si>
  <si>
    <t>133,45</t>
  </si>
  <si>
    <t>121,00</t>
  </si>
  <si>
    <t>128,75</t>
  </si>
  <si>
    <t>160,18</t>
  </si>
  <si>
    <t>34,36</t>
  </si>
  <si>
    <t>59,79</t>
  </si>
  <si>
    <t>66,40</t>
  </si>
  <si>
    <t>36,35</t>
  </si>
  <si>
    <t>45,81</t>
  </si>
  <si>
    <t>52,52</t>
  </si>
  <si>
    <t>50,35</t>
  </si>
  <si>
    <t>102,29</t>
  </si>
  <si>
    <t>136,95</t>
  </si>
  <si>
    <t>86,35</t>
  </si>
  <si>
    <t>131,01</t>
  </si>
  <si>
    <t>71,57</t>
  </si>
  <si>
    <t>50,72</t>
  </si>
  <si>
    <t>85,45</t>
  </si>
  <si>
    <t>78,98</t>
  </si>
  <si>
    <t>104,90</t>
  </si>
  <si>
    <t>34,38</t>
  </si>
  <si>
    <t>67,63</t>
  </si>
  <si>
    <t>108,59</t>
  </si>
  <si>
    <t>138,69</t>
  </si>
  <si>
    <t>46,48</t>
  </si>
  <si>
    <t>193,84</t>
  </si>
  <si>
    <t>53,90</t>
  </si>
  <si>
    <t>133,51</t>
  </si>
  <si>
    <t>196,18</t>
  </si>
  <si>
    <t>56,21</t>
  </si>
  <si>
    <t>122,27</t>
  </si>
  <si>
    <t>183,10</t>
  </si>
  <si>
    <t>47,11</t>
  </si>
  <si>
    <t>31,06</t>
  </si>
  <si>
    <t>69,18</t>
  </si>
  <si>
    <t>37,69</t>
  </si>
  <si>
    <t>57,94</t>
  </si>
  <si>
    <t>82,32</t>
  </si>
  <si>
    <t>352,45</t>
  </si>
  <si>
    <t>387,58</t>
  </si>
  <si>
    <t>443,94</t>
  </si>
  <si>
    <t>33,41</t>
  </si>
  <si>
    <t>557,26</t>
  </si>
  <si>
    <t>49,48</t>
  </si>
  <si>
    <t>772,25</t>
  </si>
  <si>
    <t>1.018,88</t>
  </si>
  <si>
    <t>353,86</t>
  </si>
  <si>
    <t>388,99</t>
  </si>
  <si>
    <t>54,99</t>
  </si>
  <si>
    <t>41,50</t>
  </si>
  <si>
    <t>304,86</t>
  </si>
  <si>
    <t>355,13</t>
  </si>
  <si>
    <t>391,28</t>
  </si>
  <si>
    <t>89,32</t>
  </si>
  <si>
    <t>197,90</t>
  </si>
  <si>
    <t>46,72</t>
  </si>
  <si>
    <t>77,34</t>
  </si>
  <si>
    <t>82,76</t>
  </si>
  <si>
    <t>117,20</t>
  </si>
  <si>
    <t>104,89</t>
  </si>
  <si>
    <t>138,41</t>
  </si>
  <si>
    <t>132,33</t>
  </si>
  <si>
    <t>196,22</t>
  </si>
  <si>
    <t>252,64</t>
  </si>
  <si>
    <t>210,09</t>
  </si>
  <si>
    <t>248,26</t>
  </si>
  <si>
    <t>566,53</t>
  </si>
  <si>
    <t>134,16</t>
  </si>
  <si>
    <t>313,05</t>
  </si>
  <si>
    <t>475,59</t>
  </si>
  <si>
    <t>987,50</t>
  </si>
  <si>
    <t>89,77</t>
  </si>
  <si>
    <t>147,69</t>
  </si>
  <si>
    <t>92,75</t>
  </si>
  <si>
    <t>139,38</t>
  </si>
  <si>
    <t>357,48</t>
  </si>
  <si>
    <t>288,56</t>
  </si>
  <si>
    <t>109,69</t>
  </si>
  <si>
    <t>94,49</t>
  </si>
  <si>
    <t>152,62</t>
  </si>
  <si>
    <t>282,40</t>
  </si>
  <si>
    <t>266,49</t>
  </si>
  <si>
    <t>60,92</t>
  </si>
  <si>
    <t>97,91</t>
  </si>
  <si>
    <t>270,05</t>
  </si>
  <si>
    <t>369,31</t>
  </si>
  <si>
    <t>513,24</t>
  </si>
  <si>
    <t>175,14</t>
  </si>
  <si>
    <t>213,08</t>
  </si>
  <si>
    <t>179,35</t>
  </si>
  <si>
    <t>25,40</t>
  </si>
  <si>
    <t>37,11</t>
  </si>
  <si>
    <t>187,90</t>
  </si>
  <si>
    <t>226,00</t>
  </si>
  <si>
    <t>96,56</t>
  </si>
  <si>
    <t>213,63</t>
  </si>
  <si>
    <t>269,51</t>
  </si>
  <si>
    <t>336,57</t>
  </si>
  <si>
    <t>390,72</t>
  </si>
  <si>
    <t>550,95</t>
  </si>
  <si>
    <t>35,03</t>
  </si>
  <si>
    <t>65,13</t>
  </si>
  <si>
    <t>91,23</t>
  </si>
  <si>
    <t>47,41</t>
  </si>
  <si>
    <t>86,23</t>
  </si>
  <si>
    <t>56,99</t>
  </si>
  <si>
    <t>143,88</t>
  </si>
  <si>
    <t>141,81</t>
  </si>
  <si>
    <t>224,56</t>
  </si>
  <si>
    <t>36,90</t>
  </si>
  <si>
    <t>59,33</t>
  </si>
  <si>
    <t>143,84</t>
  </si>
  <si>
    <t>92,46</t>
  </si>
  <si>
    <t>201,46</t>
  </si>
  <si>
    <t>98,53</t>
  </si>
  <si>
    <t>328,62</t>
  </si>
  <si>
    <t>166,76</t>
  </si>
  <si>
    <t>292,97</t>
  </si>
  <si>
    <t>158,54</t>
  </si>
  <si>
    <t>42,29</t>
  </si>
  <si>
    <t>34,32</t>
  </si>
  <si>
    <t>28,01</t>
  </si>
  <si>
    <t>73,32</t>
  </si>
  <si>
    <t>27,10</t>
  </si>
  <si>
    <t>29,58</t>
  </si>
  <si>
    <t>53,09</t>
  </si>
  <si>
    <t>51,88</t>
  </si>
  <si>
    <t>70,27</t>
  </si>
  <si>
    <t>95,47</t>
  </si>
  <si>
    <t>120,77</t>
  </si>
  <si>
    <t>222,52</t>
  </si>
  <si>
    <t>238,68</t>
  </si>
  <si>
    <t>241,70</t>
  </si>
  <si>
    <t>240,65</t>
  </si>
  <si>
    <t>276,83</t>
  </si>
  <si>
    <t>293,22</t>
  </si>
  <si>
    <t>89,74</t>
  </si>
  <si>
    <t>103,01</t>
  </si>
  <si>
    <t>106,52</t>
  </si>
  <si>
    <t>118,04</t>
  </si>
  <si>
    <t>121,80</t>
  </si>
  <si>
    <t>134,76</t>
  </si>
  <si>
    <t>162,15</t>
  </si>
  <si>
    <t>178,69</t>
  </si>
  <si>
    <t>195,91</t>
  </si>
  <si>
    <t>208,17</t>
  </si>
  <si>
    <t>257,27</t>
  </si>
  <si>
    <t>152,40</t>
  </si>
  <si>
    <t>162,69</t>
  </si>
  <si>
    <t>268,12</t>
  </si>
  <si>
    <t>284,58</t>
  </si>
  <si>
    <t>626,70</t>
  </si>
  <si>
    <t>552,86</t>
  </si>
  <si>
    <t>244,51</t>
  </si>
  <si>
    <t>431,33</t>
  </si>
  <si>
    <t>672,62</t>
  </si>
  <si>
    <t>53,80</t>
  </si>
  <si>
    <t>80,48</t>
  </si>
  <si>
    <t>150,19</t>
  </si>
  <si>
    <t>186,63</t>
  </si>
  <si>
    <t>249,90</t>
  </si>
  <si>
    <t>145,95</t>
  </si>
  <si>
    <t>254,25</t>
  </si>
  <si>
    <t>270,71</t>
  </si>
  <si>
    <t>615,62</t>
  </si>
  <si>
    <t>541,78</t>
  </si>
  <si>
    <t>412,78</t>
  </si>
  <si>
    <t>657,89</t>
  </si>
  <si>
    <t>73,80</t>
  </si>
  <si>
    <t>140,60</t>
  </si>
  <si>
    <t>237,28</t>
  </si>
  <si>
    <t>125,65</t>
  </si>
  <si>
    <t>135,94</t>
  </si>
  <si>
    <t>239,77</t>
  </si>
  <si>
    <t>256,23</t>
  </si>
  <si>
    <t>596,76</t>
  </si>
  <si>
    <t>522,92</t>
  </si>
  <si>
    <t>131,99</t>
  </si>
  <si>
    <t>208,79</t>
  </si>
  <si>
    <t>396,36</t>
  </si>
  <si>
    <t>632,71</t>
  </si>
  <si>
    <t>65,65</t>
  </si>
  <si>
    <t>279,09</t>
  </si>
  <si>
    <t>361,41</t>
  </si>
  <si>
    <t>698,35</t>
  </si>
  <si>
    <t>169,68</t>
  </si>
  <si>
    <t>270,18</t>
  </si>
  <si>
    <t>539,07</t>
  </si>
  <si>
    <t>739,80</t>
  </si>
  <si>
    <t>887,31</t>
  </si>
  <si>
    <t>194,24</t>
  </si>
  <si>
    <t>363,23</t>
  </si>
  <si>
    <t>515,39</t>
  </si>
  <si>
    <t>621,80</t>
  </si>
  <si>
    <t>142,99</t>
  </si>
  <si>
    <t>366,80</t>
  </si>
  <si>
    <t>628,54</t>
  </si>
  <si>
    <t>1.043,18</t>
  </si>
  <si>
    <t>229,95</t>
  </si>
  <si>
    <t>407,94</t>
  </si>
  <si>
    <t>264,73</t>
  </si>
  <si>
    <t>526,83</t>
  </si>
  <si>
    <t>723,01</t>
  </si>
  <si>
    <t>865,61</t>
  </si>
  <si>
    <t>189,74</t>
  </si>
  <si>
    <t>355,52</t>
  </si>
  <si>
    <t>504,39</t>
  </si>
  <si>
    <t>606,94</t>
  </si>
  <si>
    <t>267,60</t>
  </si>
  <si>
    <t>457,21</t>
  </si>
  <si>
    <t>465,01</t>
  </si>
  <si>
    <t>940,92</t>
  </si>
  <si>
    <t>1.058,33</t>
  </si>
  <si>
    <t>380,64</t>
  </si>
  <si>
    <t>522,99</t>
  </si>
  <si>
    <t>846,82</t>
  </si>
  <si>
    <t>1.091,36</t>
  </si>
  <si>
    <t>2.868,88</t>
  </si>
  <si>
    <t>5.458,73</t>
  </si>
  <si>
    <t>580,24</t>
  </si>
  <si>
    <t>832,55</t>
  </si>
  <si>
    <t>73,63</t>
  </si>
  <si>
    <t>513,15</t>
  </si>
  <si>
    <t>359,83</t>
  </si>
  <si>
    <t>464,94</t>
  </si>
  <si>
    <t>261,20</t>
  </si>
  <si>
    <t>79,08</t>
  </si>
  <si>
    <t>225,45</t>
  </si>
  <si>
    <t>602,32</t>
  </si>
  <si>
    <t>660,87</t>
  </si>
  <si>
    <t>316,26</t>
  </si>
  <si>
    <t>182,05</t>
  </si>
  <si>
    <t>112,24</t>
  </si>
  <si>
    <t>216,15</t>
  </si>
  <si>
    <t>245,58</t>
  </si>
  <si>
    <t>219,38</t>
  </si>
  <si>
    <t>263,88</t>
  </si>
  <si>
    <t>102,61</t>
  </si>
  <si>
    <t>96,95</t>
  </si>
  <si>
    <t>86,47</t>
  </si>
  <si>
    <t>589,17</t>
  </si>
  <si>
    <t>548,44</t>
  </si>
  <si>
    <t>561,10</t>
  </si>
  <si>
    <t>651,11</t>
  </si>
  <si>
    <t>402,78</t>
  </si>
  <si>
    <t>415,44</t>
  </si>
  <si>
    <t>500,23</t>
  </si>
  <si>
    <t>512,89</t>
  </si>
  <si>
    <t>304,15</t>
  </si>
  <si>
    <t>316,81</t>
  </si>
  <si>
    <t>296,49</t>
  </si>
  <si>
    <t>309,15</t>
  </si>
  <si>
    <t>355,09</t>
  </si>
  <si>
    <t>403,70</t>
  </si>
  <si>
    <t>362,47</t>
  </si>
  <si>
    <t>354,81</t>
  </si>
  <si>
    <t>271,32</t>
  </si>
  <si>
    <t>486,58</t>
  </si>
  <si>
    <t>364,12</t>
  </si>
  <si>
    <t>834,08</t>
  </si>
  <si>
    <t>185,67</t>
  </si>
  <si>
    <t>1.017,00</t>
  </si>
  <si>
    <t>501,71</t>
  </si>
  <si>
    <t>924,26</t>
  </si>
  <si>
    <t>1.257,36</t>
  </si>
  <si>
    <t>205,69</t>
  </si>
  <si>
    <t>213,02</t>
  </si>
  <si>
    <t>548,91</t>
  </si>
  <si>
    <t>556,24</t>
  </si>
  <si>
    <t>67,33</t>
  </si>
  <si>
    <t>391,37</t>
  </si>
  <si>
    <t>73,62</t>
  </si>
  <si>
    <t>199,62</t>
  </si>
  <si>
    <t>649,43</t>
  </si>
  <si>
    <t>243,08</t>
  </si>
  <si>
    <t>448,90</t>
  </si>
  <si>
    <t>735,15</t>
  </si>
  <si>
    <t>76,60</t>
  </si>
  <si>
    <t>522,72</t>
  </si>
  <si>
    <t>543,38</t>
  </si>
  <si>
    <t>260,14</t>
  </si>
  <si>
    <t>279,14</t>
  </si>
  <si>
    <t>291,78</t>
  </si>
  <si>
    <t>186,21</t>
  </si>
  <si>
    <t>200,57</t>
  </si>
  <si>
    <t>209,73</t>
  </si>
  <si>
    <t>215,45</t>
  </si>
  <si>
    <t>998,68</t>
  </si>
  <si>
    <t>467,31</t>
  </si>
  <si>
    <t>1.793,12</t>
  </si>
  <si>
    <t>2.454,16</t>
  </si>
  <si>
    <t>3.985,28</t>
  </si>
  <si>
    <t>5.395,14</t>
  </si>
  <si>
    <t>6.297,13</t>
  </si>
  <si>
    <t>7.440,73</t>
  </si>
  <si>
    <t>1.506,96</t>
  </si>
  <si>
    <t>3.248,30</t>
  </si>
  <si>
    <t>4.506,97</t>
  </si>
  <si>
    <t>6.240,91</t>
  </si>
  <si>
    <t>2.525,62</t>
  </si>
  <si>
    <t>3.849,21</t>
  </si>
  <si>
    <t>4.445,24</t>
  </si>
  <si>
    <t>6.164,30</t>
  </si>
  <si>
    <t>5.020,90</t>
  </si>
  <si>
    <t>6.712,74</t>
  </si>
  <si>
    <t>9.483,94</t>
  </si>
  <si>
    <t>12.638,52</t>
  </si>
  <si>
    <t>14.537,47</t>
  </si>
  <si>
    <t>16.079,97</t>
  </si>
  <si>
    <t>4.125,49</t>
  </si>
  <si>
    <t>6.343,48</t>
  </si>
  <si>
    <t>9.703,66</t>
  </si>
  <si>
    <t>12.542,33</t>
  </si>
  <si>
    <t>14.363,26</t>
  </si>
  <si>
    <t>16.857,24</t>
  </si>
  <si>
    <t>4.520,36</t>
  </si>
  <si>
    <t>7.859,59</t>
  </si>
  <si>
    <t>10.002,70</t>
  </si>
  <si>
    <t>14.738,02</t>
  </si>
  <si>
    <t>3.351,07</t>
  </si>
  <si>
    <t>4.419,03</t>
  </si>
  <si>
    <t>6.194,62</t>
  </si>
  <si>
    <t>8.394,99</t>
  </si>
  <si>
    <t>9.477,94</t>
  </si>
  <si>
    <t>10.121,14</t>
  </si>
  <si>
    <t>2.853,19</t>
  </si>
  <si>
    <t>4.486,29</t>
  </si>
  <si>
    <t>7.015,33</t>
  </si>
  <si>
    <t>9.041,72</t>
  </si>
  <si>
    <t>10.606,73</t>
  </si>
  <si>
    <t>12.508,63</t>
  </si>
  <si>
    <t>2.304,75</t>
  </si>
  <si>
    <t>3.928,21</t>
  </si>
  <si>
    <t>5.118,11</t>
  </si>
  <si>
    <t>7.548,19</t>
  </si>
  <si>
    <t>662,54</t>
  </si>
  <si>
    <t>576,29</t>
  </si>
  <si>
    <t>114,39</t>
  </si>
  <si>
    <t>719,73</t>
  </si>
  <si>
    <t>103,93</t>
  </si>
  <si>
    <t>188,76</t>
  </si>
  <si>
    <t>248,65</t>
  </si>
  <si>
    <t>38,64</t>
  </si>
  <si>
    <t>446,34</t>
  </si>
  <si>
    <t>260,67</t>
  </si>
  <si>
    <t>55,31</t>
  </si>
  <si>
    <t>52,53</t>
  </si>
  <si>
    <t>58,09</t>
  </si>
  <si>
    <t>106,28</t>
  </si>
  <si>
    <t>57,57</t>
  </si>
  <si>
    <t>103,73</t>
  </si>
  <si>
    <t>185,16</t>
  </si>
  <si>
    <t>425,92</t>
  </si>
  <si>
    <t>85,79</t>
  </si>
  <si>
    <t>109,81</t>
  </si>
  <si>
    <t>113,64</t>
  </si>
  <si>
    <t>32,55</t>
  </si>
  <si>
    <t>110,66</t>
  </si>
  <si>
    <t>106,63</t>
  </si>
  <si>
    <t>183,02</t>
  </si>
  <si>
    <t>70,32</t>
  </si>
  <si>
    <t>150,84</t>
  </si>
  <si>
    <t>94,23</t>
  </si>
  <si>
    <t>144,65</t>
  </si>
  <si>
    <t>204,32</t>
  </si>
  <si>
    <t>225,21</t>
  </si>
  <si>
    <t>306,18</t>
  </si>
  <si>
    <t>425,85</t>
  </si>
  <si>
    <t>578,86</t>
  </si>
  <si>
    <t>881,71</t>
  </si>
  <si>
    <t>79,06</t>
  </si>
  <si>
    <t>118,37</t>
  </si>
  <si>
    <t>181,98</t>
  </si>
  <si>
    <t>366,36</t>
  </si>
  <si>
    <t>171,98</t>
  </si>
  <si>
    <t>182,34</t>
  </si>
  <si>
    <t>271,49</t>
  </si>
  <si>
    <t>413,99</t>
  </si>
  <si>
    <t>500,11</t>
  </si>
  <si>
    <t>643,63</t>
  </si>
  <si>
    <t>267,30</t>
  </si>
  <si>
    <t>394,16</t>
  </si>
  <si>
    <t>515,03</t>
  </si>
  <si>
    <t>199,99</t>
  </si>
  <si>
    <t>363,40</t>
  </si>
  <si>
    <t>541,32</t>
  </si>
  <si>
    <t>708,85</t>
  </si>
  <si>
    <t>114,71</t>
  </si>
  <si>
    <t>140,28</t>
  </si>
  <si>
    <t>103,57</t>
  </si>
  <si>
    <t>151,33</t>
  </si>
  <si>
    <t>82,03</t>
  </si>
  <si>
    <t>104,78</t>
  </si>
  <si>
    <t>25,49</t>
  </si>
  <si>
    <t>1.948,61</t>
  </si>
  <si>
    <t>1.372,28</t>
  </si>
  <si>
    <t>1.084,70</t>
  </si>
  <si>
    <t>913,99</t>
  </si>
  <si>
    <t>1.285,35</t>
  </si>
  <si>
    <t>785,06</t>
  </si>
  <si>
    <t>998,61</t>
  </si>
  <si>
    <t>1.277,89</t>
  </si>
  <si>
    <t>787,96</t>
  </si>
  <si>
    <t>1.264,15</t>
  </si>
  <si>
    <t>99,35</t>
  </si>
  <si>
    <t>2.210,54</t>
  </si>
  <si>
    <t>1.350,93</t>
  </si>
  <si>
    <t>102,26</t>
  </si>
  <si>
    <t>1.847,05</t>
  </si>
  <si>
    <t>6.283,20</t>
  </si>
  <si>
    <t>138,42</t>
  </si>
  <si>
    <t>70,49</t>
  </si>
  <si>
    <t>150,57</t>
  </si>
  <si>
    <t>1.049,32</t>
  </si>
  <si>
    <t>865,27</t>
  </si>
  <si>
    <t>681,50</t>
  </si>
  <si>
    <t>501,90</t>
  </si>
  <si>
    <t>784,07</t>
  </si>
  <si>
    <t>656,23</t>
  </si>
  <si>
    <t>527,07</t>
  </si>
  <si>
    <t>400,52</t>
  </si>
  <si>
    <t>109,50</t>
  </si>
  <si>
    <t>130,36</t>
  </si>
  <si>
    <t>220,86</t>
  </si>
  <si>
    <t>92,11</t>
  </si>
  <si>
    <t>144,19</t>
  </si>
  <si>
    <t>61,39</t>
  </si>
  <si>
    <t>4,19</t>
  </si>
  <si>
    <t>24,83</t>
  </si>
  <si>
    <t>21,05</t>
  </si>
  <si>
    <t>33,55</t>
  </si>
  <si>
    <t>56,89</t>
  </si>
  <si>
    <t>66,27</t>
  </si>
  <si>
    <t>18,43</t>
  </si>
  <si>
    <t>149,36</t>
  </si>
  <si>
    <t>187,80</t>
  </si>
  <si>
    <t>131,27</t>
  </si>
  <si>
    <t>169,71</t>
  </si>
  <si>
    <t>163,60</t>
  </si>
  <si>
    <t>101,14</t>
  </si>
  <si>
    <t>56,27</t>
  </si>
  <si>
    <t>75,91</t>
  </si>
  <si>
    <t>93,42</t>
  </si>
  <si>
    <t>69,47</t>
  </si>
  <si>
    <t>70,52</t>
  </si>
  <si>
    <t>86,66</t>
  </si>
  <si>
    <t>62,25</t>
  </si>
  <si>
    <t>81,00</t>
  </si>
  <si>
    <t>98,26</t>
  </si>
  <si>
    <t>55,37</t>
  </si>
  <si>
    <t>74,24</t>
  </si>
  <si>
    <t>90,57</t>
  </si>
  <si>
    <t>79,31</t>
  </si>
  <si>
    <t>80,19</t>
  </si>
  <si>
    <t>93,71</t>
  </si>
  <si>
    <t>144,33</t>
  </si>
  <si>
    <t>145,53</t>
  </si>
  <si>
    <t>70,09</t>
  </si>
  <si>
    <t>72,80</t>
  </si>
  <si>
    <t>73,91</t>
  </si>
  <si>
    <t>80,28</t>
  </si>
  <si>
    <t>123,20</t>
  </si>
  <si>
    <t>88,34</t>
  </si>
  <si>
    <t>92,83</t>
  </si>
  <si>
    <t>105,06</t>
  </si>
  <si>
    <t>162,00</t>
  </si>
  <si>
    <t>163,20</t>
  </si>
  <si>
    <t>74,40</t>
  </si>
  <si>
    <t>75,28</t>
  </si>
  <si>
    <t>78,11</t>
  </si>
  <si>
    <t>132,87</t>
  </si>
  <si>
    <t>134,07</t>
  </si>
  <si>
    <t>75,75</t>
  </si>
  <si>
    <t>140,52</t>
  </si>
  <si>
    <t>74,53</t>
  </si>
  <si>
    <t>69,54</t>
  </si>
  <si>
    <t>78,88</t>
  </si>
  <si>
    <t>70,93</t>
  </si>
  <si>
    <t>71,99</t>
  </si>
  <si>
    <t>84,20</t>
  </si>
  <si>
    <t>81,43</t>
  </si>
  <si>
    <t>86,22</t>
  </si>
  <si>
    <t>91,90</t>
  </si>
  <si>
    <t>93,41</t>
  </si>
  <si>
    <t>82,87</t>
  </si>
  <si>
    <t>84,38</t>
  </si>
  <si>
    <t>95,15</t>
  </si>
  <si>
    <t>89,04</t>
  </si>
  <si>
    <t>107,45</t>
  </si>
  <si>
    <t>94,15</t>
  </si>
  <si>
    <t>90,52</t>
  </si>
  <si>
    <t>68,79</t>
  </si>
  <si>
    <t>82,38</t>
  </si>
  <si>
    <t>83,53</t>
  </si>
  <si>
    <t>61,34</t>
  </si>
  <si>
    <t>78,65</t>
  </si>
  <si>
    <t>95,08</t>
  </si>
  <si>
    <t>96,23</t>
  </si>
  <si>
    <t>54,73</t>
  </si>
  <si>
    <t>86,17</t>
  </si>
  <si>
    <t>87,32</t>
  </si>
  <si>
    <t>55,94</t>
  </si>
  <si>
    <t>66,06</t>
  </si>
  <si>
    <t>81,51</t>
  </si>
  <si>
    <t>64,21</t>
  </si>
  <si>
    <t>74,81</t>
  </si>
  <si>
    <t>83,89</t>
  </si>
  <si>
    <t>93,20</t>
  </si>
  <si>
    <t>84,56</t>
  </si>
  <si>
    <t>77,65</t>
  </si>
  <si>
    <t>90,78</t>
  </si>
  <si>
    <t>106,44</t>
  </si>
  <si>
    <t>102,34</t>
  </si>
  <si>
    <t>91,69</t>
  </si>
  <si>
    <t>965,34</t>
  </si>
  <si>
    <t>691,72</t>
  </si>
  <si>
    <t>69,22</t>
  </si>
  <si>
    <t>80,72</t>
  </si>
  <si>
    <t>98,82</t>
  </si>
  <si>
    <t>86,14</t>
  </si>
  <si>
    <t>115,75</t>
  </si>
  <si>
    <t>138,60</t>
  </si>
  <si>
    <t>103,07</t>
  </si>
  <si>
    <t>115,17</t>
  </si>
  <si>
    <t>132,69</t>
  </si>
  <si>
    <t>155,83</t>
  </si>
  <si>
    <t>49,85</t>
  </si>
  <si>
    <t>385,08</t>
  </si>
  <si>
    <t>648,23</t>
  </si>
  <si>
    <t>806,35</t>
  </si>
  <si>
    <t>667,28</t>
  </si>
  <si>
    <t>926,14</t>
  </si>
  <si>
    <t>256,08</t>
  </si>
  <si>
    <t>288,16</t>
  </si>
  <si>
    <t>93,49</t>
  </si>
  <si>
    <t>131,29</t>
  </si>
  <si>
    <t>192,70</t>
  </si>
  <si>
    <t>1.250,46</t>
  </si>
  <si>
    <t>1.134,76</t>
  </si>
  <si>
    <t>1.352,70</t>
  </si>
  <si>
    <t>1.237,00</t>
  </si>
  <si>
    <t>60,67</t>
  </si>
  <si>
    <t>48,44</t>
  </si>
  <si>
    <t>190,10</t>
  </si>
  <si>
    <t>222,40</t>
  </si>
  <si>
    <t>138,83</t>
  </si>
  <si>
    <t>206,54</t>
  </si>
  <si>
    <t>238,24</t>
  </si>
  <si>
    <t>269,52</t>
  </si>
  <si>
    <t>261,67</t>
  </si>
  <si>
    <t>54,63</t>
  </si>
  <si>
    <t>88,26</t>
  </si>
  <si>
    <t>187,32</t>
  </si>
  <si>
    <t>137,43</t>
  </si>
  <si>
    <t>169,13</t>
  </si>
  <si>
    <t>129,23</t>
  </si>
  <si>
    <t>161,11</t>
  </si>
  <si>
    <t>192,56</t>
  </si>
  <si>
    <t>117,80</t>
  </si>
  <si>
    <t>98,23</t>
  </si>
  <si>
    <t>35,32</t>
  </si>
  <si>
    <t>101,65</t>
  </si>
  <si>
    <t>57,30</t>
  </si>
  <si>
    <t>1.437,42</t>
  </si>
  <si>
    <t>1.539,66</t>
  </si>
  <si>
    <t>80,18</t>
  </si>
  <si>
    <t>108,18</t>
  </si>
  <si>
    <t>173,32</t>
  </si>
  <si>
    <t>258,55</t>
  </si>
  <si>
    <t>74,61</t>
  </si>
  <si>
    <t>97,33</t>
  </si>
  <si>
    <t>58,50</t>
  </si>
  <si>
    <t>134,71</t>
  </si>
  <si>
    <t>166,45</t>
  </si>
  <si>
    <t>126,52</t>
  </si>
  <si>
    <t>160,02</t>
  </si>
  <si>
    <t>62,27</t>
  </si>
  <si>
    <t>96,44</t>
  </si>
  <si>
    <t>58,53</t>
  </si>
  <si>
    <t>46,67</t>
  </si>
  <si>
    <t>72,02</t>
  </si>
  <si>
    <t>62,76</t>
  </si>
  <si>
    <t>64,11</t>
  </si>
  <si>
    <t>64,78</t>
  </si>
  <si>
    <t>137,03</t>
  </si>
  <si>
    <t>148,54</t>
  </si>
  <si>
    <t>176,17</t>
  </si>
  <si>
    <t>187,64</t>
  </si>
  <si>
    <t>169,91</t>
  </si>
  <si>
    <t>195,08</t>
  </si>
  <si>
    <t>123,37</t>
  </si>
  <si>
    <t>161,14</t>
  </si>
  <si>
    <t>135,55</t>
  </si>
  <si>
    <t>1.242,70</t>
  </si>
  <si>
    <t>1.182,23</t>
  </si>
  <si>
    <t>163,26</t>
  </si>
  <si>
    <t>249,67</t>
  </si>
  <si>
    <t>906,03</t>
  </si>
  <si>
    <t>862,47</t>
  </si>
  <si>
    <t>391,77</t>
  </si>
  <si>
    <t>423,81</t>
  </si>
  <si>
    <t>346,27</t>
  </si>
  <si>
    <t>378,32</t>
  </si>
  <si>
    <t>351,48</t>
  </si>
  <si>
    <t>383,52</t>
  </si>
  <si>
    <t>335,80</t>
  </si>
  <si>
    <t>21,65</t>
  </si>
  <si>
    <t>20,41</t>
  </si>
  <si>
    <t>29,14</t>
  </si>
  <si>
    <t>31,40</t>
  </si>
  <si>
    <t>140,32</t>
  </si>
  <si>
    <t>218,30</t>
  </si>
  <si>
    <t>145,43</t>
  </si>
  <si>
    <t>37,87</t>
  </si>
  <si>
    <t>73,72</t>
  </si>
  <si>
    <t>98,17</t>
  </si>
  <si>
    <t>88,67</t>
  </si>
  <si>
    <t>112,51</t>
  </si>
  <si>
    <t>101,54</t>
  </si>
  <si>
    <t>94,84</t>
  </si>
  <si>
    <t>133,81</t>
  </si>
  <si>
    <t>328,65</t>
  </si>
  <si>
    <t>570,51</t>
  </si>
  <si>
    <t>156,97</t>
  </si>
  <si>
    <t>433,49</t>
  </si>
  <si>
    <t>37,16</t>
  </si>
  <si>
    <t>59,83</t>
  </si>
  <si>
    <t>51,54</t>
  </si>
  <si>
    <t>85,10</t>
  </si>
  <si>
    <t>167,33</t>
  </si>
  <si>
    <t>198,03</t>
  </si>
  <si>
    <t>240,95</t>
  </si>
  <si>
    <t>130,90</t>
  </si>
  <si>
    <t>154,37</t>
  </si>
  <si>
    <t>208,96</t>
  </si>
  <si>
    <t>326,78</t>
  </si>
  <si>
    <t>76,17</t>
  </si>
  <si>
    <t>91,93</t>
  </si>
  <si>
    <t>336,83</t>
  </si>
  <si>
    <t>578,69</t>
  </si>
  <si>
    <t>65,47</t>
  </si>
  <si>
    <t>637,81</t>
  </si>
  <si>
    <t>556,98</t>
  </si>
  <si>
    <t>89,10</t>
  </si>
  <si>
    <t>84,25</t>
  </si>
  <si>
    <t>103,15</t>
  </si>
  <si>
    <t>107,94</t>
  </si>
  <si>
    <t>57,82</t>
  </si>
  <si>
    <t>55,36</t>
  </si>
  <si>
    <t>74,38</t>
  </si>
  <si>
    <t>89,97</t>
  </si>
  <si>
    <t>78,06</t>
  </si>
  <si>
    <t>86,34</t>
  </si>
  <si>
    <t>89,42</t>
  </si>
  <si>
    <t>41,22</t>
  </si>
  <si>
    <t>97,07</t>
  </si>
  <si>
    <t>107,40</t>
  </si>
  <si>
    <t>32,79</t>
  </si>
  <si>
    <t>47,98</t>
  </si>
  <si>
    <t>65,26</t>
  </si>
  <si>
    <t>70,79</t>
  </si>
  <si>
    <t>121,11</t>
  </si>
  <si>
    <t>72,58</t>
  </si>
  <si>
    <t>136,80</t>
  </si>
  <si>
    <t>148,68</t>
  </si>
  <si>
    <t>32,56</t>
  </si>
  <si>
    <t>28,50</t>
  </si>
  <si>
    <t>50,71</t>
  </si>
  <si>
    <t>31,07</t>
  </si>
  <si>
    <t>47,88</t>
  </si>
  <si>
    <t>63,63</t>
  </si>
  <si>
    <t>79,15</t>
  </si>
  <si>
    <t>111,40</t>
  </si>
  <si>
    <t>77,88</t>
  </si>
  <si>
    <t>84,87</t>
  </si>
  <si>
    <t>67,09</t>
  </si>
  <si>
    <t>83,75</t>
  </si>
  <si>
    <t>77,94</t>
  </si>
  <si>
    <t>115,95</t>
  </si>
  <si>
    <t>120,78</t>
  </si>
  <si>
    <t>147,85</t>
  </si>
  <si>
    <t>54,19</t>
  </si>
  <si>
    <t>76,03</t>
  </si>
  <si>
    <t>93,33</t>
  </si>
  <si>
    <t>132,32</t>
  </si>
  <si>
    <t>88,22</t>
  </si>
  <si>
    <t>145,19</t>
  </si>
  <si>
    <t>97,86</t>
  </si>
  <si>
    <t>138,07</t>
  </si>
  <si>
    <t>139,93</t>
  </si>
  <si>
    <t>142,61</t>
  </si>
  <si>
    <t>109,19</t>
  </si>
  <si>
    <t>148,34</t>
  </si>
  <si>
    <t>101,58</t>
  </si>
  <si>
    <t>151,26</t>
  </si>
  <si>
    <t>115,04</t>
  </si>
  <si>
    <t>139,32</t>
  </si>
  <si>
    <t>116,12</t>
  </si>
  <si>
    <t>160,35</t>
  </si>
  <si>
    <t>146,52</t>
  </si>
  <si>
    <t>155,98</t>
  </si>
  <si>
    <t>187,56</t>
  </si>
  <si>
    <t>52,87</t>
  </si>
  <si>
    <t>46,31</t>
  </si>
  <si>
    <t>54,67</t>
  </si>
  <si>
    <t>51,55</t>
  </si>
  <si>
    <t>48,28</t>
  </si>
  <si>
    <t>225,83</t>
  </si>
  <si>
    <t>208,30</t>
  </si>
  <si>
    <t>262,03</t>
  </si>
  <si>
    <t>175,62</t>
  </si>
  <si>
    <t>103,10</t>
  </si>
  <si>
    <t>130,53</t>
  </si>
  <si>
    <t>54,36</t>
  </si>
  <si>
    <t>339,49</t>
  </si>
  <si>
    <t>334,31</t>
  </si>
  <si>
    <t>358,20</t>
  </si>
  <si>
    <t>351,98</t>
  </si>
  <si>
    <t>464,96</t>
  </si>
  <si>
    <t>451,30</t>
  </si>
  <si>
    <t>444,83</t>
  </si>
  <si>
    <t>437,46</t>
  </si>
  <si>
    <t>431,40</t>
  </si>
  <si>
    <t>416,07</t>
  </si>
  <si>
    <t>575,35</t>
  </si>
  <si>
    <t>347,85</t>
  </si>
  <si>
    <t>502,31</t>
  </si>
  <si>
    <t>494,73</t>
  </si>
  <si>
    <t>443,99</t>
  </si>
  <si>
    <t>445,15</t>
  </si>
  <si>
    <t>413,31</t>
  </si>
  <si>
    <t>405,36</t>
  </si>
  <si>
    <t>338,53</t>
  </si>
  <si>
    <t>330,32</t>
  </si>
  <si>
    <t>436,34</t>
  </si>
  <si>
    <t>429,95</t>
  </si>
  <si>
    <t>382,73</t>
  </si>
  <si>
    <t>371,08</t>
  </si>
  <si>
    <t>2.662,60</t>
  </si>
  <si>
    <t>2.666,01</t>
  </si>
  <si>
    <t>2.766,96</t>
  </si>
  <si>
    <t>2.765,80</t>
  </si>
  <si>
    <t>2.692,31</t>
  </si>
  <si>
    <t>2.698,54</t>
  </si>
  <si>
    <t>312,81</t>
  </si>
  <si>
    <t>389,44</t>
  </si>
  <si>
    <t>339,00</t>
  </si>
  <si>
    <t>481,26</t>
  </si>
  <si>
    <t>435,32</t>
  </si>
  <si>
    <t>448,00</t>
  </si>
  <si>
    <t>419,71</t>
  </si>
  <si>
    <t>442,57</t>
  </si>
  <si>
    <t>436,31</t>
  </si>
  <si>
    <t>433,69</t>
  </si>
  <si>
    <t>414,76</t>
  </si>
  <si>
    <t>664,37</t>
  </si>
  <si>
    <t>572,10</t>
  </si>
  <si>
    <t>548,94</t>
  </si>
  <si>
    <t>554,35</t>
  </si>
  <si>
    <t>502,25</t>
  </si>
  <si>
    <t>473,40</t>
  </si>
  <si>
    <t>487,90</t>
  </si>
  <si>
    <t>445,06</t>
  </si>
  <si>
    <t>421,68</t>
  </si>
  <si>
    <t>438,44</t>
  </si>
  <si>
    <t>381,96</t>
  </si>
  <si>
    <t>496,35</t>
  </si>
  <si>
    <t>439,32</t>
  </si>
  <si>
    <t>413,67</t>
  </si>
  <si>
    <t>411,01</t>
  </si>
  <si>
    <t>372,52</t>
  </si>
  <si>
    <t>353,77</t>
  </si>
  <si>
    <t>2.633,46</t>
  </si>
  <si>
    <t>2.612,18</t>
  </si>
  <si>
    <t>2.734,66</t>
  </si>
  <si>
    <t>2.702,23</t>
  </si>
  <si>
    <t>2.701,80</t>
  </si>
  <si>
    <t>2.670,26</t>
  </si>
  <si>
    <t>2.649,43</t>
  </si>
  <si>
    <t>452,51</t>
  </si>
  <si>
    <t>531,25</t>
  </si>
  <si>
    <t>546,94</t>
  </si>
  <si>
    <t>521,82</t>
  </si>
  <si>
    <t>508,62</t>
  </si>
  <si>
    <t>672,11</t>
  </si>
  <si>
    <t>586,07</t>
  </si>
  <si>
    <t>429,03</t>
  </si>
  <si>
    <t>530,30</t>
  </si>
  <si>
    <t>2.737,22</t>
  </si>
  <si>
    <t>2.830,09</t>
  </si>
  <si>
    <t>2.770,89</t>
  </si>
  <si>
    <t>1.164,69</t>
  </si>
  <si>
    <t>1.159,73</t>
  </si>
  <si>
    <t>1.151,94</t>
  </si>
  <si>
    <t>1.356,40</t>
  </si>
  <si>
    <t>1.347,31</t>
  </si>
  <si>
    <t>1.340,68</t>
  </si>
  <si>
    <t>3.207,25</t>
  </si>
  <si>
    <t>3.216,61</t>
  </si>
  <si>
    <t>3.230,01</t>
  </si>
  <si>
    <t>3.563,80</t>
  </si>
  <si>
    <t>3.592,17</t>
  </si>
  <si>
    <t>3.620,13</t>
  </si>
  <si>
    <t>2.253,97</t>
  </si>
  <si>
    <t>2.264,75</t>
  </si>
  <si>
    <t>2.275,91</t>
  </si>
  <si>
    <t>1.310,49</t>
  </si>
  <si>
    <t>1.503,58</t>
  </si>
  <si>
    <t>3.776,05</t>
  </si>
  <si>
    <t>2.439,40</t>
  </si>
  <si>
    <t>3.343,96</t>
  </si>
  <si>
    <t>3.346,57</t>
  </si>
  <si>
    <t>1.192,15</t>
  </si>
  <si>
    <t>1.180,71</t>
  </si>
  <si>
    <t>723,19</t>
  </si>
  <si>
    <t>456,90</t>
  </si>
  <si>
    <t>526,96</t>
  </si>
  <si>
    <t>479,87</t>
  </si>
  <si>
    <t>553,96</t>
  </si>
  <si>
    <t>391,13</t>
  </si>
  <si>
    <t>483,94</t>
  </si>
  <si>
    <t>427,91</t>
  </si>
  <si>
    <t>712,09</t>
  </si>
  <si>
    <t>475,16</t>
  </si>
  <si>
    <t>446,87</t>
  </si>
  <si>
    <t>432,41</t>
  </si>
  <si>
    <t>564,58</t>
  </si>
  <si>
    <t>471,57</t>
  </si>
  <si>
    <t>410,37</t>
  </si>
  <si>
    <t>447,78</t>
  </si>
  <si>
    <t>411,49</t>
  </si>
  <si>
    <t>395,63</t>
  </si>
  <si>
    <t>585,75</t>
  </si>
  <si>
    <t>630,79</t>
  </si>
  <si>
    <t>574,81</t>
  </si>
  <si>
    <t>562,90</t>
  </si>
  <si>
    <t>658,63</t>
  </si>
  <si>
    <t>495,18</t>
  </si>
  <si>
    <t>529,31</t>
  </si>
  <si>
    <t>493,87</t>
  </si>
  <si>
    <t>479,49</t>
  </si>
  <si>
    <t>572,56</t>
  </si>
  <si>
    <t>408,45</t>
  </si>
  <si>
    <t>450,06</t>
  </si>
  <si>
    <t>478,11</t>
  </si>
  <si>
    <t>409,68</t>
  </si>
  <si>
    <t>584,75</t>
  </si>
  <si>
    <t>494,83</t>
  </si>
  <si>
    <t>37,21</t>
  </si>
  <si>
    <t>1.060,11</t>
  </si>
  <si>
    <t>766,28</t>
  </si>
  <si>
    <t>49,00</t>
  </si>
  <si>
    <t>79,81</t>
  </si>
  <si>
    <t>46,83</t>
  </si>
  <si>
    <t>193,28</t>
  </si>
  <si>
    <t>35,25</t>
  </si>
  <si>
    <t>518,87</t>
  </si>
  <si>
    <t>82,84</t>
  </si>
  <si>
    <t>123,68</t>
  </si>
  <si>
    <t>436,90</t>
  </si>
  <si>
    <t>233,98</t>
  </si>
  <si>
    <t>199,54</t>
  </si>
  <si>
    <t>25,19</t>
  </si>
  <si>
    <t>59,50</t>
  </si>
  <si>
    <t>134,88</t>
  </si>
  <si>
    <t>113,59</t>
  </si>
  <si>
    <t>134,24</t>
  </si>
  <si>
    <t>156,15</t>
  </si>
  <si>
    <t>309,50</t>
  </si>
  <si>
    <t>151,49</t>
  </si>
  <si>
    <t>195,45</t>
  </si>
  <si>
    <t>378,56</t>
  </si>
  <si>
    <t>29,87</t>
  </si>
  <si>
    <t>31,67</t>
  </si>
  <si>
    <t>127,33</t>
  </si>
  <si>
    <t>97,75</t>
  </si>
  <si>
    <t>64,46</t>
  </si>
  <si>
    <t>46,15</t>
  </si>
  <si>
    <t>97,31</t>
  </si>
  <si>
    <t>70,84</t>
  </si>
  <si>
    <t>180,84</t>
  </si>
  <si>
    <t>190,17</t>
  </si>
  <si>
    <t>207,19</t>
  </si>
  <si>
    <t>48,36</t>
  </si>
  <si>
    <t>134,51</t>
  </si>
  <si>
    <t>291,54</t>
  </si>
  <si>
    <t>119,53</t>
  </si>
  <si>
    <t>61,92</t>
  </si>
  <si>
    <t>133,30</t>
  </si>
  <si>
    <t>194,94</t>
  </si>
  <si>
    <t>214,10</t>
  </si>
  <si>
    <t>79,01</t>
  </si>
  <si>
    <t>213,06</t>
  </si>
  <si>
    <t>549,78</t>
  </si>
  <si>
    <t>863,47</t>
  </si>
  <si>
    <t>19,06</t>
  </si>
  <si>
    <t>83,34</t>
  </si>
  <si>
    <t>109,80</t>
  </si>
  <si>
    <t>123,84</t>
  </si>
  <si>
    <t>80,26</t>
  </si>
  <si>
    <t>3.264,72</t>
  </si>
  <si>
    <t>4.873,36</t>
  </si>
  <si>
    <t>3.730,90</t>
  </si>
  <si>
    <t>2.839,01</t>
  </si>
  <si>
    <t>3.550,34</t>
  </si>
  <si>
    <t>2.826,83</t>
  </si>
  <si>
    <t>2.726,41</t>
  </si>
  <si>
    <t>14.073,83</t>
  </si>
  <si>
    <t>2.596,80</t>
  </si>
  <si>
    <t>15.988,56</t>
  </si>
  <si>
    <t>21.775,32</t>
  </si>
  <si>
    <t>10.396,11</t>
  </si>
  <si>
    <t>14.674,47</t>
  </si>
  <si>
    <t>19.330,21</t>
  </si>
  <si>
    <t>3.081,62</t>
  </si>
  <si>
    <t>4.518,14</t>
  </si>
  <si>
    <t>3.348,11</t>
  </si>
  <si>
    <t>111,31</t>
  </si>
  <si>
    <t>173,19</t>
  </si>
  <si>
    <t>66,18</t>
  </si>
  <si>
    <t>59,45</t>
  </si>
  <si>
    <t>80,97</t>
  </si>
  <si>
    <t>56,40</t>
  </si>
  <si>
    <t>73,66</t>
  </si>
  <si>
    <t>87,84</t>
  </si>
  <si>
    <t>99,10</t>
  </si>
  <si>
    <t>2.220,17</t>
  </si>
  <si>
    <t>20.421,85</t>
  </si>
  <si>
    <t>10.524,84</t>
  </si>
  <si>
    <t>14.250,84</t>
  </si>
  <si>
    <t>16.049,59</t>
  </si>
  <si>
    <t>4.359,87</t>
  </si>
  <si>
    <t>3.227,44</t>
  </si>
  <si>
    <t>135,81</t>
  </si>
  <si>
    <t>262,20</t>
  </si>
  <si>
    <t>124,56</t>
  </si>
  <si>
    <t>2.688,67</t>
  </si>
  <si>
    <t>2.965,29</t>
  </si>
  <si>
    <t>2.717,74</t>
  </si>
  <si>
    <t>2.746,87</t>
  </si>
  <si>
    <t>2.951,67</t>
  </si>
  <si>
    <t>2.810,21</t>
  </si>
  <si>
    <t>3.317,60</t>
  </si>
  <si>
    <t>3.414,51</t>
  </si>
  <si>
    <t>3.893,47</t>
  </si>
  <si>
    <t>2.767,12</t>
  </si>
  <si>
    <t>2.637,97</t>
  </si>
  <si>
    <t>3.954,84</t>
  </si>
  <si>
    <t>2.758,80</t>
  </si>
  <si>
    <t>2.781,59</t>
  </si>
  <si>
    <t>2.921,44</t>
  </si>
  <si>
    <t>1.499,93</t>
  </si>
  <si>
    <t>4.681,75</t>
  </si>
  <si>
    <t>3.418,80</t>
  </si>
  <si>
    <t>3.345,97</t>
  </si>
  <si>
    <t>3.613,15</t>
  </si>
  <si>
    <t>2.888,66</t>
  </si>
  <si>
    <t>3.619,72</t>
  </si>
  <si>
    <t>3.394,43</t>
  </si>
  <si>
    <t>3.001,40</t>
  </si>
  <si>
    <t>3.787,46</t>
  </si>
  <si>
    <t>3.638,92</t>
  </si>
  <si>
    <t>5.525,90</t>
  </si>
  <si>
    <t>3.338,85</t>
  </si>
  <si>
    <t>21.913,11</t>
  </si>
  <si>
    <t>14.503,67</t>
  </si>
  <si>
    <t>14.142,25</t>
  </si>
  <si>
    <t>3.858,26</t>
  </si>
  <si>
    <t>3.524,04</t>
  </si>
  <si>
    <t>3.541,75</t>
  </si>
  <si>
    <t>3.329,38</t>
  </si>
  <si>
    <t>2.059,30</t>
  </si>
  <si>
    <t>3.752,53</t>
  </si>
  <si>
    <t>3.451,94</t>
  </si>
  <si>
    <t>3.705,29</t>
  </si>
  <si>
    <t>4.184,46</t>
  </si>
  <si>
    <t>3.645,39</t>
  </si>
  <si>
    <t>3.906,70</t>
  </si>
  <si>
    <t>3.192,93</t>
  </si>
  <si>
    <t>4.199,32</t>
  </si>
  <si>
    <t>3.127,42</t>
  </si>
  <si>
    <t>4.076,28</t>
  </si>
  <si>
    <t>3.435,70</t>
  </si>
  <si>
    <t>3.978,51</t>
  </si>
  <si>
    <t>3.456,71</t>
  </si>
  <si>
    <t>1.831,44</t>
  </si>
  <si>
    <t>3.870,04</t>
  </si>
  <si>
    <t>3.030,65</t>
  </si>
  <si>
    <t>2.954,24</t>
  </si>
  <si>
    <t>3.573,60</t>
  </si>
  <si>
    <t>3.534,98</t>
  </si>
  <si>
    <t>3.796,71</t>
  </si>
  <si>
    <t>3.154,78</t>
  </si>
  <si>
    <t>3.544,16</t>
  </si>
  <si>
    <t>3.487,48</t>
  </si>
  <si>
    <t>3.444,74</t>
  </si>
  <si>
    <t>3.606,39</t>
  </si>
  <si>
    <t>3.580,82</t>
  </si>
  <si>
    <t>4.201,28</t>
  </si>
  <si>
    <t>3.440,35</t>
  </si>
  <si>
    <t>3.669,45</t>
  </si>
  <si>
    <t>3.392,95</t>
  </si>
  <si>
    <t>3.270,59</t>
  </si>
  <si>
    <t>4.084,76</t>
  </si>
  <si>
    <t>3.427,15</t>
  </si>
  <si>
    <t>3.620,50</t>
  </si>
  <si>
    <t>4.250,90</t>
  </si>
  <si>
    <t>3.802,27</t>
  </si>
  <si>
    <t>3.378,56</t>
  </si>
  <si>
    <t>2.752,15</t>
  </si>
  <si>
    <t>2.793,75</t>
  </si>
  <si>
    <t>3.540,91</t>
  </si>
  <si>
    <t>4.589,59</t>
  </si>
  <si>
    <t>3.939,56</t>
  </si>
  <si>
    <t>4.885,02</t>
  </si>
  <si>
    <t>5.491,70</t>
  </si>
  <si>
    <t>3.615,03</t>
  </si>
  <si>
    <t>3.035,36</t>
  </si>
  <si>
    <t>2.854,01</t>
  </si>
  <si>
    <t>Adequação de rede de energia de alta e baixa tensão no distrito industrial de Dourados / MS ***DESATIVADO***</t>
  </si>
  <si>
    <t xml:space="preserve"> Tècnico em segurança do trabalho  com encargos complementares. Ref. SINAPI 100321</t>
  </si>
  <si>
    <t>Bota-fora, carga, transporte e descarga, DMT até 10 km, exclusive espalhamento, em caminhão 6m3</t>
  </si>
  <si>
    <t xml:space="preserve">Escoramento de vala, tipo blindado, com profundidade de 1,5 a 3,0m, largura maior ou igual a 1,5 m e menor que 2,50 - execução e fornecimento, inclui material. AF_08/2020 (Ref. Sinapi 03.ESCO.VALA.040/01 - cod.101597)
</t>
  </si>
  <si>
    <t xml:space="preserve">	Remendo profundo (exclusive transporte de solo, materiais de base e betuminosos CAP 50/70) - imprimação com emulsão a base d'agua</t>
  </si>
  <si>
    <t>Pintura mecanizada de setas e zebrados no pavimento aplicado por extrusão, durabilidade 5 anos - padrão DNIT, com massa termoplástica para extrusão, com aplicação de micro esferas de vidro premix e drop-on, inclusive pré-marcação (Refer. SICRO CÓD. 5213409) descontinuado 30/06/2020 ***DESATIVADO***</t>
  </si>
  <si>
    <t>09.06</t>
  </si>
  <si>
    <t>VALOR</t>
  </si>
  <si>
    <t>DESCRICAO DA COMPOSICAO - 2021-jul rev2</t>
  </si>
  <si>
    <t>UNIDADE_COMERCIAL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</si>
</sst>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43" formatCode="_-* #,##0.00_-;\-* #,##0.00_-;_-* &quot;-&quot;??_-;_-@_-"/>
    <numFmt numFmtId="164" formatCode="&quot;R$&quot;\ #,##0.00;[Red]\-&quot;R$&quot;\ #,##0.00"/>
    <numFmt numFmtId="165" formatCode="_-&quot;R$&quot;\ * #,##0.00_-;\-&quot;R$&quot;\ * #,##0.00_-;_-&quot;R$&quot;\ * &quot;-&quot;??_-;_-@_-"/>
    <numFmt numFmtId="166" formatCode="#,##0.000_);[Red]\(#,##0.000\)"/>
    <numFmt numFmtId="167" formatCode="&quot;R$ &quot;#,##0.00_);[Red]\(&quot;R$ &quot;#,##0.00\)"/>
    <numFmt numFmtId="168" formatCode="#,##0.000_);\(#,##0.000\)"/>
    <numFmt numFmtId="169" formatCode="[$-416]mmm\-yy;@"/>
    <numFmt numFmtId="170" formatCode="#,##0.0000_);\(#,##0.0000\)"/>
    <numFmt numFmtId="171" formatCode="[$€]#,##0.00_);[Red]\([$€]#,##0.00\)"/>
    <numFmt numFmtId="172" formatCode="_([$€-2]* #,##0.00_);_([$€-2]* \(#,##0.00\);_([$€-2]* &quot;-&quot;??_)"/>
    <numFmt numFmtId="173" formatCode="#,#00"/>
    <numFmt numFmtId="174" formatCode="_(&quot;$&quot;* #,##0.00_);_(&quot;$&quot;* \(#,##0.00\);_(&quot;$&quot;* &quot;-&quot;??_);_(@_)"/>
    <numFmt numFmtId="175" formatCode="d/m"/>
    <numFmt numFmtId="176" formatCode="%#,#00"/>
    <numFmt numFmtId="177" formatCode="#.##000"/>
    <numFmt numFmtId="178" formatCode="#,"/>
    <numFmt numFmtId="179" formatCode="_(* #,##0.00_);_(* \(#,##0.00\);_(* &quot;-&quot;??_);_(@_)"/>
    <numFmt numFmtId="180" formatCode="0.000"/>
    <numFmt numFmtId="181" formatCode="#,##0.000"/>
    <numFmt numFmtId="182" formatCode="#,##0.00_ ;\-#,##0.00\ "/>
    <numFmt numFmtId="183" formatCode="#,##0.0000_ ;\-#,##0.0000\ "/>
    <numFmt numFmtId="184" formatCode="#,##0.000_ ;\-#,##0.000\ "/>
    <numFmt numFmtId="185" formatCode="#,##0.0000;\-#,##0.0000"/>
    <numFmt numFmtId="186" formatCode="#,##0.00_);\(#,##0.00\)"/>
    <numFmt numFmtId="187" formatCode="#,##0.0000"/>
    <numFmt numFmtId="188" formatCode="#,##0_);\(#,##0\)"/>
    <numFmt numFmtId="189" formatCode="#,##0.000;\-#,##0.000"/>
    <numFmt numFmtId="190" formatCode="#,##0.0_);\(#,##0.0\)"/>
    <numFmt numFmtId="191" formatCode="###,##0.00"/>
  </numFmts>
  <fonts count="84" x14ac:knownFonts="1">
    <font>
      <sz val="11"/>
      <color theme="1"/>
      <name val="Calibri"/>
      <family val="2"/>
      <scheme val="minor"/>
    </font>
    <font>
      <sz val="11"/>
      <color theme="1"/>
      <name val="Calibri"/>
      <family val="2"/>
      <scheme val="minor"/>
    </font>
    <font>
      <sz val="10"/>
      <color rgb="FFFF0000"/>
      <name val="Calibri"/>
      <family val="2"/>
      <scheme val="minor"/>
    </font>
    <font>
      <sz val="10"/>
      <name val="Calibri"/>
      <family val="2"/>
      <scheme val="minor"/>
    </font>
    <font>
      <sz val="10"/>
      <name val="Arial"/>
      <family val="2"/>
    </font>
    <font>
      <sz val="10"/>
      <name val="Courier"/>
      <family val="3"/>
    </font>
    <font>
      <sz val="10"/>
      <color indexed="10"/>
      <name val="Arial"/>
      <family val="2"/>
    </font>
    <font>
      <sz val="10"/>
      <name val="MS Sans Serif"/>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52"/>
      <name val="Calibri"/>
      <family val="2"/>
    </font>
    <font>
      <sz val="11"/>
      <color indexed="10"/>
      <name val="Calibri"/>
      <family val="2"/>
    </font>
    <font>
      <sz val="1"/>
      <color indexed="8"/>
      <name val="Courier"/>
      <family val="3"/>
    </font>
    <font>
      <sz val="11"/>
      <color indexed="62"/>
      <name val="Calibri"/>
      <family val="2"/>
    </font>
    <font>
      <u/>
      <sz val="7.5"/>
      <color indexed="12"/>
      <name val="Courier"/>
      <family val="3"/>
    </font>
    <font>
      <sz val="11"/>
      <color indexed="20"/>
      <name val="Calibri"/>
      <family val="2"/>
    </font>
    <font>
      <sz val="11"/>
      <color indexed="60"/>
      <name val="Calibri"/>
      <family val="2"/>
    </font>
    <font>
      <sz val="11"/>
      <color indexed="19"/>
      <name val="Calibri"/>
      <family val="2"/>
    </font>
    <font>
      <b/>
      <sz val="11"/>
      <color indexed="63"/>
      <name val="Calibri"/>
      <family val="2"/>
    </font>
    <font>
      <i/>
      <sz val="11"/>
      <color indexed="23"/>
      <name val="Calibri"/>
      <family val="2"/>
    </font>
    <font>
      <b/>
      <sz val="15"/>
      <color indexed="56"/>
      <name val="Calibri"/>
      <family val="2"/>
    </font>
    <font>
      <b/>
      <sz val="15"/>
      <color indexed="62"/>
      <name val="Calibri"/>
      <family val="2"/>
    </font>
    <font>
      <b/>
      <sz val="18"/>
      <color indexed="56"/>
      <name val="Cambria"/>
      <family val="2"/>
    </font>
    <font>
      <b/>
      <sz val="13"/>
      <color indexed="56"/>
      <name val="Calibri"/>
      <family val="2"/>
    </font>
    <font>
      <b/>
      <sz val="13"/>
      <color indexed="62"/>
      <name val="Calibri"/>
      <family val="2"/>
    </font>
    <font>
      <b/>
      <sz val="18"/>
      <color indexed="62"/>
      <name val="Cambria"/>
      <family val="2"/>
    </font>
    <font>
      <b/>
      <sz val="11"/>
      <color indexed="56"/>
      <name val="Calibri"/>
      <family val="2"/>
    </font>
    <font>
      <b/>
      <sz val="11"/>
      <color indexed="62"/>
      <name val="Calibri"/>
      <family val="2"/>
    </font>
    <font>
      <b/>
      <sz val="1"/>
      <color indexed="8"/>
      <name val="Courier"/>
      <family val="3"/>
    </font>
    <font>
      <b/>
      <sz val="11"/>
      <color indexed="8"/>
      <name val="Calibri"/>
      <family val="2"/>
    </font>
    <font>
      <sz val="11"/>
      <name val="Calibri"/>
      <family val="2"/>
      <scheme val="minor"/>
    </font>
    <font>
      <b/>
      <sz val="10"/>
      <name val="Calibri"/>
      <family val="2"/>
      <scheme val="minor"/>
    </font>
    <font>
      <b/>
      <sz val="11"/>
      <name val="Calibri"/>
      <family val="2"/>
      <scheme val="minor"/>
    </font>
    <font>
      <sz val="8"/>
      <color theme="1"/>
      <name val="Arial"/>
      <family val="2"/>
    </font>
    <font>
      <b/>
      <sz val="12"/>
      <name val="Calibri"/>
      <family val="2"/>
      <scheme val="minor"/>
    </font>
    <font>
      <b/>
      <sz val="8"/>
      <color theme="1"/>
      <name val="Arial"/>
      <family val="2"/>
    </font>
    <font>
      <b/>
      <sz val="8"/>
      <name val="Arial"/>
      <family val="2"/>
    </font>
    <font>
      <sz val="8"/>
      <color rgb="FF00B050"/>
      <name val="Arial"/>
      <family val="2"/>
    </font>
    <font>
      <sz val="8"/>
      <color rgb="FF0070C0"/>
      <name val="Arial"/>
      <family val="2"/>
    </font>
    <font>
      <sz val="11"/>
      <color rgb="FF00B050"/>
      <name val="Calibri"/>
      <family val="2"/>
      <scheme val="minor"/>
    </font>
    <font>
      <sz val="10"/>
      <name val="Courier"/>
      <family val="3"/>
    </font>
    <font>
      <sz val="10"/>
      <name val="Courier"/>
      <family val="3"/>
    </font>
    <font>
      <sz val="8"/>
      <name val="Heveltica"/>
    </font>
    <font>
      <b/>
      <sz val="11"/>
      <color theme="1"/>
      <name val="Calibri"/>
      <family val="2"/>
      <scheme val="minor"/>
    </font>
    <font>
      <sz val="11"/>
      <color indexed="8"/>
      <name val="Calibri"/>
      <family val="2"/>
      <scheme val="minor"/>
    </font>
    <font>
      <sz val="10"/>
      <name val="Arial"/>
      <family val="2"/>
    </font>
    <font>
      <sz val="10"/>
      <color indexed="8"/>
      <name val="Arial"/>
      <family val="2"/>
    </font>
    <font>
      <sz val="10"/>
      <color indexed="8"/>
      <name val="Arial"/>
      <family val="2"/>
    </font>
    <font>
      <sz val="10"/>
      <color indexed="8"/>
      <name val="MS Sans Serif"/>
    </font>
    <font>
      <b/>
      <sz val="18"/>
      <color indexed="56"/>
      <name val="Cambria"/>
      <family val="1"/>
    </font>
    <font>
      <b/>
      <sz val="10"/>
      <name val="Arial"/>
      <family val="2"/>
    </font>
    <font>
      <sz val="10"/>
      <name val="Arial"/>
      <family val="2"/>
    </font>
    <font>
      <sz val="10"/>
      <name val="Courier"/>
      <family val="3"/>
    </font>
    <font>
      <b/>
      <sz val="15"/>
      <name val="Arial"/>
      <family val="2"/>
    </font>
    <font>
      <u/>
      <sz val="10"/>
      <color theme="10"/>
      <name val="Courier"/>
      <family val="3"/>
    </font>
    <font>
      <b/>
      <sz val="12"/>
      <name val="Arial"/>
      <family val="2"/>
    </font>
    <font>
      <b/>
      <sz val="9"/>
      <name val="Arial"/>
      <family val="2"/>
    </font>
    <font>
      <sz val="8"/>
      <name val="Arial"/>
      <family val="2"/>
    </font>
    <font>
      <sz val="15"/>
      <name val="Arial"/>
      <family val="2"/>
    </font>
    <font>
      <b/>
      <sz val="8"/>
      <name val="Calibri"/>
      <family val="2"/>
    </font>
    <font>
      <b/>
      <sz val="8"/>
      <color theme="0"/>
      <name val="Arial"/>
      <family val="2"/>
    </font>
    <font>
      <b/>
      <sz val="8"/>
      <color rgb="FFCCFFCC"/>
      <name val="Arial"/>
      <family val="2"/>
    </font>
    <font>
      <b/>
      <sz val="8"/>
      <color rgb="FFFF0000"/>
      <name val="Arial"/>
      <family val="2"/>
    </font>
    <font>
      <b/>
      <sz val="10"/>
      <color rgb="FFFF0000"/>
      <name val="Arial"/>
      <family val="2"/>
    </font>
    <font>
      <sz val="10"/>
      <color rgb="FFFF0000"/>
      <name val="Arial"/>
      <family val="2"/>
    </font>
    <font>
      <b/>
      <sz val="10"/>
      <name val="Calibri"/>
      <family val="2"/>
    </font>
    <font>
      <b/>
      <sz val="8"/>
      <color rgb="FFFF0000"/>
      <name val="Calibri"/>
      <family val="2"/>
    </font>
    <font>
      <sz val="8"/>
      <color rgb="FFFF0000"/>
      <name val="Arial"/>
      <family val="2"/>
    </font>
    <font>
      <sz val="8"/>
      <color indexed="81"/>
      <name val="Tahoma"/>
      <family val="2"/>
    </font>
    <font>
      <b/>
      <sz val="9"/>
      <color indexed="81"/>
      <name val="Segoe UI"/>
      <family val="2"/>
    </font>
    <font>
      <sz val="9"/>
      <color indexed="81"/>
      <name val="Segoe UI"/>
      <family val="2"/>
    </font>
    <font>
      <sz val="11"/>
      <color rgb="FFFF0000"/>
      <name val="Calibri"/>
      <family val="2"/>
      <scheme val="minor"/>
    </font>
    <font>
      <b/>
      <sz val="11"/>
      <color theme="1"/>
      <name val="Arial Black"/>
      <family val="2"/>
    </font>
    <font>
      <sz val="11"/>
      <color rgb="FFFFFF00"/>
      <name val="Calibri"/>
      <family val="2"/>
      <scheme val="minor"/>
    </font>
    <font>
      <b/>
      <i/>
      <sz val="8"/>
      <color rgb="FFFF0000"/>
      <name val="Arial"/>
      <family val="2"/>
    </font>
    <font>
      <b/>
      <i/>
      <sz val="10"/>
      <color rgb="FFFF0000"/>
      <name val="Arial"/>
      <family val="2"/>
    </font>
    <font>
      <i/>
      <sz val="10"/>
      <color rgb="FFFF0000"/>
      <name val="Arial"/>
      <family val="2"/>
    </font>
    <font>
      <sz val="9"/>
      <color indexed="81"/>
      <name val="Tahoma"/>
      <family val="2"/>
    </font>
    <font>
      <sz val="10"/>
      <name val="Courier New"/>
      <family val="3"/>
    </font>
    <font>
      <sz val="10"/>
      <color theme="1"/>
      <name val="Arial"/>
      <family val="2"/>
    </font>
  </fonts>
  <fills count="41">
    <fill>
      <patternFill patternType="none"/>
    </fill>
    <fill>
      <patternFill patternType="gray125"/>
    </fill>
    <fill>
      <patternFill patternType="solid">
        <fgColor theme="2"/>
        <bgColor indexed="64"/>
      </patternFill>
    </fill>
    <fill>
      <patternFill patternType="solid">
        <fgColor indexed="52"/>
      </patternFill>
    </fill>
    <fill>
      <patternFill patternType="solid">
        <fgColor indexed="36"/>
      </patternFill>
    </fill>
    <fill>
      <patternFill patternType="solid">
        <fgColor indexed="43"/>
      </patternFill>
    </fill>
    <fill>
      <patternFill patternType="solid">
        <fgColor indexed="51"/>
      </patternFill>
    </fill>
    <fill>
      <patternFill patternType="solid">
        <fgColor indexed="11"/>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30"/>
      </patternFill>
    </fill>
    <fill>
      <patternFill patternType="solid">
        <fgColor indexed="53"/>
      </patternFill>
    </fill>
    <fill>
      <patternFill patternType="solid">
        <fgColor indexed="49"/>
      </patternFill>
    </fill>
    <fill>
      <patternFill patternType="solid">
        <fgColor indexed="22"/>
      </patternFill>
    </fill>
    <fill>
      <patternFill patternType="solid">
        <fgColor indexed="9"/>
      </patternFill>
    </fill>
    <fill>
      <patternFill patternType="solid">
        <fgColor indexed="55"/>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theme="0" tint="-0.14999847407452621"/>
        <bgColor indexed="64"/>
      </patternFill>
    </fill>
    <fill>
      <patternFill patternType="solid">
        <fgColor rgb="FFFFC000"/>
        <bgColor indexed="64"/>
      </patternFill>
    </fill>
    <fill>
      <patternFill patternType="solid">
        <fgColor rgb="FFCCCCCC"/>
        <bgColor indexed="64"/>
      </patternFill>
    </fill>
    <fill>
      <patternFill patternType="solid">
        <fgColor rgb="FF00B050"/>
        <bgColor indexed="64"/>
      </patternFill>
    </fill>
    <fill>
      <patternFill patternType="solid">
        <fgColor rgb="FFFFFF00"/>
        <bgColor indexed="64"/>
      </patternFill>
    </fill>
    <fill>
      <patternFill patternType="solid">
        <fgColor indexed="20"/>
      </patternFill>
    </fill>
    <fill>
      <patternFill patternType="solid">
        <fgColor rgb="FF33CCCC"/>
        <bgColor indexed="64"/>
      </patternFill>
    </fill>
    <fill>
      <patternFill patternType="solid">
        <fgColor rgb="FFCCFFCC"/>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E8E6E4"/>
        <bgColor indexed="64"/>
      </patternFill>
    </fill>
    <fill>
      <patternFill patternType="solid">
        <fgColor rgb="FFCCFFFF"/>
        <bgColor indexed="64"/>
      </patternFill>
    </fill>
    <fill>
      <patternFill patternType="solid">
        <fgColor rgb="FFFFFF99"/>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56"/>
      </top>
      <bottom style="double">
        <color indexed="56"/>
      </bottom>
      <diagonal/>
    </border>
    <border>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auto="1"/>
      </right>
      <top style="thin">
        <color auto="1"/>
      </top>
      <bottom/>
      <diagonal/>
    </border>
    <border>
      <left/>
      <right/>
      <top style="thin">
        <color auto="1"/>
      </top>
      <bottom style="thin">
        <color auto="1"/>
      </bottom>
      <diagonal/>
    </border>
    <border>
      <left/>
      <right style="thin">
        <color indexed="64"/>
      </right>
      <top/>
      <bottom/>
      <diagonal/>
    </border>
    <border>
      <left/>
      <right style="thin">
        <color indexed="64"/>
      </right>
      <top style="thin">
        <color auto="1"/>
      </top>
      <bottom style="thin">
        <color auto="1"/>
      </bottom>
      <diagonal/>
    </border>
    <border>
      <left style="thick">
        <color indexed="64"/>
      </left>
      <right/>
      <top style="thick">
        <color indexed="64"/>
      </top>
      <bottom/>
      <diagonal/>
    </border>
    <border>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thick">
        <color indexed="64"/>
      </left>
      <right style="thick">
        <color indexed="64"/>
      </right>
      <top/>
      <bottom/>
      <diagonal/>
    </border>
    <border>
      <left style="thick">
        <color indexed="64"/>
      </left>
      <right style="thin">
        <color indexed="64"/>
      </right>
      <top style="thick">
        <color indexed="64"/>
      </top>
      <bottom style="medium">
        <color indexed="64"/>
      </bottom>
      <diagonal/>
    </border>
    <border>
      <left style="thin">
        <color indexed="64"/>
      </left>
      <right style="medium">
        <color indexed="64"/>
      </right>
      <top style="thick">
        <color indexed="64"/>
      </top>
      <bottom style="medium">
        <color indexed="64"/>
      </bottom>
      <diagonal/>
    </border>
    <border>
      <left/>
      <right style="thin">
        <color indexed="64"/>
      </right>
      <top style="thick">
        <color indexed="64"/>
      </top>
      <bottom style="medium">
        <color indexed="64"/>
      </bottom>
      <diagonal/>
    </border>
    <border>
      <left style="thick">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ck">
        <color indexed="64"/>
      </left>
      <right style="thin">
        <color indexed="64"/>
      </right>
      <top/>
      <bottom/>
      <diagonal/>
    </border>
    <border>
      <left style="thin">
        <color auto="1"/>
      </left>
      <right style="medium">
        <color auto="1"/>
      </right>
      <top style="thin">
        <color auto="1"/>
      </top>
      <bottom style="thin">
        <color auto="1"/>
      </bottom>
      <diagonal/>
    </border>
    <border>
      <left style="thin">
        <color indexed="64"/>
      </left>
      <right style="thin">
        <color indexed="64"/>
      </right>
      <top/>
      <bottom/>
      <diagonal/>
    </border>
    <border>
      <left style="thick">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ck">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ck">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thick">
        <color indexed="64"/>
      </left>
      <right/>
      <top style="medium">
        <color indexed="64"/>
      </top>
      <bottom/>
      <diagonal/>
    </border>
    <border>
      <left style="thick">
        <color indexed="64"/>
      </left>
      <right/>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thick">
        <color indexed="64"/>
      </left>
      <right style="thick">
        <color indexed="64"/>
      </right>
      <top/>
      <bottom style="thick">
        <color indexed="64"/>
      </bottom>
      <diagonal/>
    </border>
    <border>
      <left style="thick">
        <color indexed="64"/>
      </left>
      <right style="thin">
        <color indexed="64"/>
      </right>
      <top/>
      <bottom style="thick">
        <color indexed="64"/>
      </bottom>
      <diagonal/>
    </border>
    <border>
      <left style="thin">
        <color indexed="64"/>
      </left>
      <right style="medium">
        <color indexed="64"/>
      </right>
      <top/>
      <bottom style="thick">
        <color indexed="64"/>
      </bottom>
      <diagonal/>
    </border>
    <border>
      <left/>
      <right style="thin">
        <color indexed="64"/>
      </right>
      <top/>
      <bottom style="thick">
        <color indexed="64"/>
      </bottom>
      <diagonal/>
    </border>
    <border>
      <left style="thin">
        <color indexed="64"/>
      </left>
      <right style="thick">
        <color indexed="64"/>
      </right>
      <top style="thick">
        <color indexed="64"/>
      </top>
      <bottom style="thick">
        <color indexed="64"/>
      </bottom>
      <diagonal/>
    </border>
    <border>
      <left style="thin">
        <color indexed="64"/>
      </left>
      <right style="thick">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auto="1"/>
      </bottom>
      <diagonal/>
    </border>
    <border>
      <left style="thin">
        <color indexed="64"/>
      </left>
      <right style="thick">
        <color indexed="64"/>
      </right>
      <top style="medium">
        <color indexed="64"/>
      </top>
      <bottom/>
      <diagonal/>
    </border>
    <border>
      <left style="thin">
        <color indexed="64"/>
      </left>
      <right style="thick">
        <color indexed="64"/>
      </right>
      <top/>
      <bottom/>
      <diagonal/>
    </border>
    <border>
      <left style="thin">
        <color indexed="64"/>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n">
        <color indexed="64"/>
      </bottom>
      <diagonal/>
    </border>
    <border>
      <left style="thick">
        <color indexed="64"/>
      </left>
      <right/>
      <top/>
      <bottom/>
      <diagonal/>
    </border>
    <border>
      <left style="thin">
        <color indexed="64"/>
      </left>
      <right style="thick">
        <color indexed="64"/>
      </right>
      <top/>
      <bottom style="medium">
        <color indexed="64"/>
      </bottom>
      <diagonal/>
    </border>
    <border>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ck">
        <color indexed="64"/>
      </left>
      <right style="thin">
        <color indexed="64"/>
      </right>
      <top style="medium">
        <color indexed="64"/>
      </top>
      <bottom style="thick">
        <color indexed="64"/>
      </bottom>
      <diagonal/>
    </border>
    <border>
      <left style="thin">
        <color indexed="64"/>
      </left>
      <right style="medium">
        <color indexed="64"/>
      </right>
      <top style="medium">
        <color indexed="64"/>
      </top>
      <bottom style="thick">
        <color indexed="64"/>
      </bottom>
      <diagonal/>
    </border>
    <border>
      <left/>
      <right/>
      <top/>
      <bottom style="thick">
        <color auto="1"/>
      </bottom>
      <diagonal/>
    </border>
    <border>
      <left style="thin">
        <color indexed="64"/>
      </left>
      <right style="thin">
        <color indexed="64"/>
      </right>
      <top style="medium">
        <color indexed="64"/>
      </top>
      <bottom style="thick">
        <color indexed="64"/>
      </bottom>
      <diagonal/>
    </border>
    <border>
      <left style="thin">
        <color indexed="64"/>
      </left>
      <right style="thick">
        <color indexed="64"/>
      </right>
      <top style="medium">
        <color indexed="64"/>
      </top>
      <bottom style="thick">
        <color indexed="64"/>
      </bottom>
      <diagonal/>
    </border>
    <border>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right style="thin">
        <color indexed="64"/>
      </right>
      <top style="medium">
        <color indexed="64"/>
      </top>
      <bottom style="thin">
        <color indexed="64"/>
      </bottom>
      <diagonal/>
    </border>
    <border>
      <left style="thin">
        <color indexed="64"/>
      </left>
      <right style="thick">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ck">
        <color indexed="64"/>
      </bottom>
      <diagonal/>
    </border>
    <border>
      <left/>
      <right style="medium">
        <color indexed="64"/>
      </right>
      <top style="thick">
        <color indexed="64"/>
      </top>
      <bottom style="thick">
        <color indexed="64"/>
      </bottom>
      <diagonal/>
    </border>
    <border>
      <left style="medium">
        <color indexed="64"/>
      </left>
      <right/>
      <top style="thick">
        <color indexed="64"/>
      </top>
      <bottom style="thick">
        <color indexed="64"/>
      </bottom>
      <diagonal/>
    </border>
    <border>
      <left style="medium">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medium">
        <color indexed="64"/>
      </right>
      <top style="thick">
        <color indexed="64"/>
      </top>
      <bottom style="thin">
        <color indexed="64"/>
      </bottom>
      <diagonal/>
    </border>
    <border>
      <left style="thin">
        <color indexed="64"/>
      </left>
      <right style="medium">
        <color indexed="64"/>
      </right>
      <top style="thick">
        <color indexed="64"/>
      </top>
      <bottom/>
      <diagonal/>
    </border>
    <border>
      <left style="medium">
        <color indexed="64"/>
      </left>
      <right style="thin">
        <color indexed="64"/>
      </right>
      <top style="thick">
        <color indexed="64"/>
      </top>
      <bottom/>
      <diagonal/>
    </border>
    <border>
      <left/>
      <right style="thick">
        <color indexed="64"/>
      </right>
      <top style="thick">
        <color indexed="64"/>
      </top>
      <bottom/>
      <diagonal/>
    </border>
    <border>
      <left style="thick">
        <color indexed="64"/>
      </left>
      <right/>
      <top style="thin">
        <color indexed="64"/>
      </top>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ck">
        <color indexed="64"/>
      </right>
      <top/>
      <bottom style="medium">
        <color indexed="64"/>
      </bottom>
      <diagonal/>
    </border>
    <border>
      <left/>
      <right style="medium">
        <color indexed="64"/>
      </right>
      <top/>
      <bottom style="thin">
        <color indexed="64"/>
      </bottom>
      <diagonal/>
    </border>
    <border>
      <left/>
      <right style="thick">
        <color indexed="64"/>
      </right>
      <top/>
      <bottom/>
      <diagonal/>
    </border>
    <border>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diagonal/>
    </border>
    <border>
      <left style="medium">
        <color indexed="64"/>
      </left>
      <right style="thin">
        <color indexed="64"/>
      </right>
      <top/>
      <bottom style="thin">
        <color indexed="64"/>
      </bottom>
      <diagonal/>
    </border>
    <border>
      <left style="thick">
        <color indexed="64"/>
      </left>
      <right style="medium">
        <color indexed="64"/>
      </right>
      <top/>
      <bottom style="medium">
        <color indexed="64"/>
      </bottom>
      <diagonal/>
    </border>
    <border diagonalDown="1">
      <left style="medium">
        <color indexed="64"/>
      </left>
      <right style="thin">
        <color indexed="64"/>
      </right>
      <top/>
      <bottom style="medium">
        <color indexed="64"/>
      </bottom>
      <diagonal style="dotted">
        <color indexed="64"/>
      </diagonal>
    </border>
    <border diagonalDown="1">
      <left style="thin">
        <color indexed="64"/>
      </left>
      <right style="thin">
        <color indexed="64"/>
      </right>
      <top/>
      <bottom style="medium">
        <color indexed="64"/>
      </bottom>
      <diagonal style="dotted">
        <color indexed="64"/>
      </diagonal>
    </border>
    <border>
      <left/>
      <right style="medium">
        <color indexed="64"/>
      </right>
      <top/>
      <bottom/>
      <diagonal/>
    </border>
    <border>
      <left style="thick">
        <color indexed="64"/>
      </left>
      <right/>
      <top/>
      <bottom style="thick">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thin">
        <color indexed="64"/>
      </right>
      <top/>
      <bottom style="thick">
        <color indexed="64"/>
      </bottom>
      <diagonal/>
    </border>
    <border>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n">
        <color indexed="64"/>
      </bottom>
      <diagonal/>
    </border>
    <border>
      <left style="thick">
        <color indexed="64"/>
      </left>
      <right style="thin">
        <color indexed="64"/>
      </right>
      <top style="thick">
        <color indexed="64"/>
      </top>
      <bottom/>
      <diagonal/>
    </border>
    <border>
      <left/>
      <right style="thick">
        <color indexed="64"/>
      </right>
      <top style="medium">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medium">
        <color auto="1"/>
      </left>
      <right/>
      <top style="medium">
        <color auto="1"/>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right style="medium">
        <color indexed="64"/>
      </right>
      <top/>
      <bottom style="medium">
        <color indexed="64"/>
      </bottom>
      <diagonal/>
    </border>
    <border>
      <left style="thick">
        <color indexed="64"/>
      </left>
      <right/>
      <top style="medium">
        <color indexed="64"/>
      </top>
      <bottom style="thin">
        <color indexed="64"/>
      </bottom>
      <diagonal/>
    </border>
    <border>
      <left style="thick">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thin">
        <color indexed="64"/>
      </bottom>
      <diagonal/>
    </border>
    <border>
      <left style="thin">
        <color indexed="64"/>
      </left>
      <right/>
      <top style="thin">
        <color indexed="64"/>
      </top>
      <bottom/>
      <diagonal/>
    </border>
  </borders>
  <cellStyleXfs count="41124">
    <xf numFmtId="0" fontId="0" fillId="0" borderId="0"/>
    <xf numFmtId="43" fontId="1"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168" fontId="5" fillId="0" borderId="0"/>
    <xf numFmtId="0" fontId="5" fillId="2" borderId="2" applyNumberFormat="0" applyAlignment="0" applyProtection="0"/>
    <xf numFmtId="0" fontId="6" fillId="0" borderId="0" applyNumberFormat="0" applyFill="0" applyAlignment="0" applyProtection="0"/>
    <xf numFmtId="0" fontId="5" fillId="0"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0" borderId="0" applyNumberFormat="0" applyBorder="0" applyAlignment="0" applyProtection="0"/>
    <xf numFmtId="0" fontId="5" fillId="5" borderId="0" applyNumberFormat="0" applyBorder="0" applyAlignment="0" applyProtection="0"/>
    <xf numFmtId="0" fontId="5" fillId="6" borderId="2" applyNumberFormat="0" applyAlignment="0" applyProtection="0"/>
    <xf numFmtId="0" fontId="5" fillId="6" borderId="0" applyNumberFormat="0" applyBorder="0" applyAlignment="0" applyProtection="0"/>
    <xf numFmtId="0" fontId="5" fillId="5"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0" borderId="0" applyNumberFormat="0" applyFill="0" applyAlignment="0" applyProtection="0"/>
    <xf numFmtId="0" fontId="5" fillId="7" borderId="0" applyNumberFormat="0" applyBorder="0" applyAlignment="0" applyProtection="0"/>
    <xf numFmtId="169" fontId="5" fillId="0" borderId="0"/>
    <xf numFmtId="0" fontId="1" fillId="0" borderId="0"/>
    <xf numFmtId="9" fontId="5" fillId="0" borderId="0" applyFont="0" applyFill="0" applyBorder="0" applyAlignment="0" applyProtection="0"/>
    <xf numFmtId="9" fontId="7" fillId="0" borderId="0" applyFont="0" applyFill="0" applyBorder="0" applyAlignment="0" applyProtection="0"/>
    <xf numFmtId="40" fontId="7" fillId="0" borderId="0" applyFont="0" applyFill="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1"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1"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2"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2"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6"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6"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6"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6"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2" fillId="21" borderId="2" applyNumberFormat="0" applyAlignment="0" applyProtection="0"/>
    <xf numFmtId="0" fontId="12" fillId="21" borderId="2" applyNumberFormat="0" applyAlignment="0" applyProtection="0"/>
    <xf numFmtId="0" fontId="12" fillId="21" borderId="2" applyNumberFormat="0" applyAlignment="0" applyProtection="0"/>
    <xf numFmtId="0" fontId="12" fillId="21" borderId="2" applyNumberFormat="0" applyAlignment="0" applyProtection="0"/>
    <xf numFmtId="0" fontId="12" fillId="21" borderId="2" applyNumberFormat="0" applyAlignment="0" applyProtection="0"/>
    <xf numFmtId="0" fontId="12" fillId="21" borderId="2" applyNumberFormat="0" applyAlignment="0" applyProtection="0"/>
    <xf numFmtId="0" fontId="11" fillId="20" borderId="2" applyNumberFormat="0" applyAlignment="0" applyProtection="0"/>
    <xf numFmtId="0" fontId="12" fillId="21" borderId="2" applyNumberFormat="0" applyAlignment="0" applyProtection="0"/>
    <xf numFmtId="0" fontId="12" fillId="21" borderId="2" applyNumberFormat="0" applyAlignment="0" applyProtection="0"/>
    <xf numFmtId="0" fontId="12" fillId="21" borderId="2" applyNumberFormat="0" applyAlignment="0" applyProtection="0"/>
    <xf numFmtId="0" fontId="12" fillId="21" borderId="2" applyNumberFormat="0" applyAlignment="0" applyProtection="0"/>
    <xf numFmtId="0" fontId="12" fillId="21" borderId="2" applyNumberFormat="0" applyAlignment="0" applyProtection="0"/>
    <xf numFmtId="0" fontId="12" fillId="21"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2" fillId="21" borderId="2" applyNumberFormat="0" applyAlignment="0" applyProtection="0"/>
    <xf numFmtId="0" fontId="12" fillId="21" borderId="2" applyNumberFormat="0" applyAlignment="0" applyProtection="0"/>
    <xf numFmtId="0" fontId="12" fillId="21" borderId="2" applyNumberFormat="0" applyAlignment="0" applyProtection="0"/>
    <xf numFmtId="0" fontId="12" fillId="21" borderId="2" applyNumberFormat="0" applyAlignment="0" applyProtection="0"/>
    <xf numFmtId="0" fontId="12" fillId="21" borderId="2" applyNumberFormat="0" applyAlignment="0" applyProtection="0"/>
    <xf numFmtId="0" fontId="12" fillId="21" borderId="2" applyNumberFormat="0" applyAlignment="0" applyProtection="0"/>
    <xf numFmtId="0" fontId="11" fillId="20" borderId="2" applyNumberFormat="0" applyAlignment="0" applyProtection="0"/>
    <xf numFmtId="0" fontId="12" fillId="21" borderId="2" applyNumberFormat="0" applyAlignment="0" applyProtection="0"/>
    <xf numFmtId="0" fontId="12" fillId="21" borderId="2" applyNumberFormat="0" applyAlignment="0" applyProtection="0"/>
    <xf numFmtId="0" fontId="12" fillId="21" borderId="2" applyNumberFormat="0" applyAlignment="0" applyProtection="0"/>
    <xf numFmtId="0" fontId="12" fillId="21" borderId="2" applyNumberFormat="0" applyAlignment="0" applyProtection="0"/>
    <xf numFmtId="0" fontId="12" fillId="21" borderId="2" applyNumberFormat="0" applyAlignment="0" applyProtection="0"/>
    <xf numFmtId="0" fontId="12" fillId="21"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2" fillId="21"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2" fillId="21"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2" fillId="21"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2" fillId="21"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2" fillId="21" borderId="2" applyNumberFormat="0" applyAlignment="0" applyProtection="0"/>
    <xf numFmtId="0" fontId="12" fillId="21"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2" fillId="21" borderId="2" applyNumberFormat="0" applyAlignment="0" applyProtection="0"/>
    <xf numFmtId="0" fontId="12" fillId="21"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2" fillId="21" borderId="2" applyNumberFormat="0" applyAlignment="0" applyProtection="0"/>
    <xf numFmtId="0" fontId="12" fillId="21"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2" fillId="21" borderId="2" applyNumberFormat="0" applyAlignment="0" applyProtection="0"/>
    <xf numFmtId="0" fontId="12" fillId="21"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1" fillId="20" borderId="2"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6" fillId="0" borderId="0">
      <protection locked="0"/>
    </xf>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2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2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6" borderId="0" applyNumberFormat="0" applyBorder="0" applyAlignment="0" applyProtection="0"/>
    <xf numFmtId="0" fontId="9" fillId="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5" borderId="2" applyNumberFormat="0" applyAlignment="0" applyProtection="0"/>
    <xf numFmtId="0" fontId="17" fillId="5" borderId="2" applyNumberFormat="0" applyAlignment="0" applyProtection="0"/>
    <xf numFmtId="0" fontId="17" fillId="5" borderId="2" applyNumberFormat="0" applyAlignment="0" applyProtection="0"/>
    <xf numFmtId="0" fontId="17" fillId="5" borderId="2" applyNumberFormat="0" applyAlignment="0" applyProtection="0"/>
    <xf numFmtId="0" fontId="17" fillId="5" borderId="2" applyNumberFormat="0" applyAlignment="0" applyProtection="0"/>
    <xf numFmtId="0" fontId="17" fillId="5" borderId="2" applyNumberFormat="0" applyAlignment="0" applyProtection="0"/>
    <xf numFmtId="0" fontId="17" fillId="15" borderId="2" applyNumberFormat="0" applyAlignment="0" applyProtection="0"/>
    <xf numFmtId="0" fontId="17" fillId="5" borderId="2" applyNumberFormat="0" applyAlignment="0" applyProtection="0"/>
    <xf numFmtId="0" fontId="17" fillId="5" borderId="2" applyNumberFormat="0" applyAlignment="0" applyProtection="0"/>
    <xf numFmtId="0" fontId="17" fillId="5" borderId="2" applyNumberFormat="0" applyAlignment="0" applyProtection="0"/>
    <xf numFmtId="0" fontId="17" fillId="5" borderId="2" applyNumberFormat="0" applyAlignment="0" applyProtection="0"/>
    <xf numFmtId="0" fontId="17" fillId="5" borderId="2" applyNumberFormat="0" applyAlignment="0" applyProtection="0"/>
    <xf numFmtId="0" fontId="17" fillId="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5" borderId="2" applyNumberFormat="0" applyAlignment="0" applyProtection="0"/>
    <xf numFmtId="0" fontId="17" fillId="5" borderId="2" applyNumberFormat="0" applyAlignment="0" applyProtection="0"/>
    <xf numFmtId="0" fontId="17" fillId="5" borderId="2" applyNumberFormat="0" applyAlignment="0" applyProtection="0"/>
    <xf numFmtId="0" fontId="17" fillId="5" borderId="2" applyNumberFormat="0" applyAlignment="0" applyProtection="0"/>
    <xf numFmtId="0" fontId="17" fillId="5" borderId="2" applyNumberFormat="0" applyAlignment="0" applyProtection="0"/>
    <xf numFmtId="0" fontId="17" fillId="5" borderId="2" applyNumberFormat="0" applyAlignment="0" applyProtection="0"/>
    <xf numFmtId="0" fontId="17" fillId="15" borderId="2" applyNumberFormat="0" applyAlignment="0" applyProtection="0"/>
    <xf numFmtId="0" fontId="17" fillId="5" borderId="2" applyNumberFormat="0" applyAlignment="0" applyProtection="0"/>
    <xf numFmtId="0" fontId="17" fillId="5" borderId="2" applyNumberFormat="0" applyAlignment="0" applyProtection="0"/>
    <xf numFmtId="0" fontId="17" fillId="5" borderId="2" applyNumberFormat="0" applyAlignment="0" applyProtection="0"/>
    <xf numFmtId="0" fontId="17" fillId="5" borderId="2" applyNumberFormat="0" applyAlignment="0" applyProtection="0"/>
    <xf numFmtId="0" fontId="17" fillId="5" borderId="2" applyNumberFormat="0" applyAlignment="0" applyProtection="0"/>
    <xf numFmtId="0" fontId="17" fillId="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5" borderId="2" applyNumberFormat="0" applyAlignment="0" applyProtection="0"/>
    <xf numFmtId="0" fontId="17" fillId="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5" borderId="2" applyNumberFormat="0" applyAlignment="0" applyProtection="0"/>
    <xf numFmtId="0" fontId="17" fillId="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5" borderId="2" applyNumberFormat="0" applyAlignment="0" applyProtection="0"/>
    <xf numFmtId="0" fontId="17" fillId="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5" borderId="2" applyNumberFormat="0" applyAlignment="0" applyProtection="0"/>
    <xf numFmtId="0" fontId="17" fillId="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0" fontId="17" fillId="15" borderId="2" applyNumberFormat="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2" fontId="4"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3" fontId="16" fillId="0" borderId="0">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5" fillId="0" borderId="0"/>
    <xf numFmtId="166" fontId="4" fillId="0" borderId="0" applyFont="0" applyFill="0" applyBorder="0" applyAlignment="0" applyProtection="0"/>
    <xf numFmtId="165" fontId="8" fillId="0" borderId="0" applyFont="0" applyFill="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0"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0"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1"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1"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1"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1"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168" fontId="5" fillId="0" borderId="0"/>
    <xf numFmtId="2" fontId="4" fillId="0" borderId="0" applyProtection="0"/>
    <xf numFmtId="2" fontId="4" fillId="0" borderId="0" applyProtection="0"/>
    <xf numFmtId="2" fontId="4" fillId="0" borderId="0" applyProtection="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0" fontId="4" fillId="0" borderId="0"/>
    <xf numFmtId="168" fontId="5" fillId="0" borderId="0"/>
    <xf numFmtId="0" fontId="4" fillId="0" borderId="0"/>
    <xf numFmtId="168" fontId="5" fillId="0" borderId="0"/>
    <xf numFmtId="0" fontId="4" fillId="0" borderId="0"/>
    <xf numFmtId="168" fontId="5" fillId="0" borderId="0"/>
    <xf numFmtId="2" fontId="4" fillId="0" borderId="0" applyProtection="0"/>
    <xf numFmtId="2" fontId="4" fillId="0" borderId="0" applyProtection="0"/>
    <xf numFmtId="2" fontId="4" fillId="0" borderId="0" applyProtection="0"/>
    <xf numFmtId="168"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168" fontId="5" fillId="0" borderId="0"/>
    <xf numFmtId="168" fontId="5" fillId="0" borderId="0"/>
    <xf numFmtId="0" fontId="1" fillId="0" borderId="0"/>
    <xf numFmtId="0" fontId="1"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4" fillId="0" borderId="0"/>
    <xf numFmtId="0" fontId="4" fillId="0" borderId="0"/>
    <xf numFmtId="0" fontId="4" fillId="0" borderId="0"/>
    <xf numFmtId="0" fontId="4" fillId="0" borderId="0"/>
    <xf numFmtId="168" fontId="5" fillId="0" borderId="0"/>
    <xf numFmtId="168" fontId="5" fillId="0" borderId="0"/>
    <xf numFmtId="168" fontId="5" fillId="0" borderId="0"/>
    <xf numFmtId="0" fontId="1" fillId="0" borderId="0"/>
    <xf numFmtId="0" fontId="1" fillId="0" borderId="0"/>
    <xf numFmtId="0" fontId="1" fillId="0" borderId="0"/>
    <xf numFmtId="0" fontId="1" fillId="0" borderId="0"/>
    <xf numFmtId="168" fontId="5" fillId="0" borderId="0"/>
    <xf numFmtId="168"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8" fontId="5" fillId="0" borderId="0"/>
    <xf numFmtId="168" fontId="5" fillId="0" borderId="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5" fillId="0" borderId="0"/>
    <xf numFmtId="0" fontId="8" fillId="0" borderId="0"/>
    <xf numFmtId="0" fontId="8" fillId="0" borderId="0"/>
    <xf numFmtId="0" fontId="8" fillId="0" borderId="0"/>
    <xf numFmtId="0" fontId="8"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8" fillId="0" borderId="0"/>
    <xf numFmtId="0" fontId="8" fillId="0" borderId="0"/>
    <xf numFmtId="168"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5" fillId="0" borderId="0"/>
    <xf numFmtId="0" fontId="8" fillId="0" borderId="0"/>
    <xf numFmtId="0" fontId="8" fillId="0" borderId="0"/>
    <xf numFmtId="0" fontId="8" fillId="0" borderId="0"/>
    <xf numFmtId="0" fontId="8"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5" fillId="0" borderId="0"/>
    <xf numFmtId="0" fontId="8" fillId="0" borderId="0"/>
    <xf numFmtId="0" fontId="8" fillId="0" borderId="0"/>
    <xf numFmtId="0" fontId="8" fillId="0" borderId="0"/>
    <xf numFmtId="0" fontId="8"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166" fontId="5" fillId="0" borderId="0"/>
    <xf numFmtId="166" fontId="5" fillId="0" borderId="0"/>
    <xf numFmtId="166" fontId="5" fillId="0" borderId="0"/>
    <xf numFmtId="166" fontId="5" fillId="0" borderId="0"/>
    <xf numFmtId="166"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5" fillId="0" borderId="0"/>
    <xf numFmtId="0" fontId="8" fillId="0" borderId="0"/>
    <xf numFmtId="0" fontId="8" fillId="0" borderId="0"/>
    <xf numFmtId="0" fontId="8" fillId="0" borderId="0"/>
    <xf numFmtId="0" fontId="8" fillId="0" borderId="0"/>
    <xf numFmtId="0" fontId="8" fillId="0" borderId="0"/>
    <xf numFmtId="0" fontId="8"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166" fontId="5" fillId="0" borderId="0"/>
    <xf numFmtId="166" fontId="5" fillId="0" borderId="0"/>
    <xf numFmtId="166"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5" fillId="0" borderId="0"/>
    <xf numFmtId="0" fontId="8" fillId="0" borderId="0"/>
    <xf numFmtId="0" fontId="8" fillId="0" borderId="0"/>
    <xf numFmtId="0" fontId="8" fillId="0" borderId="0"/>
    <xf numFmtId="0" fontId="8" fillId="0" borderId="0"/>
    <xf numFmtId="0" fontId="8" fillId="0" borderId="0"/>
    <xf numFmtId="0" fontId="8"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166" fontId="5" fillId="0" borderId="0"/>
    <xf numFmtId="166" fontId="5" fillId="0" borderId="0"/>
    <xf numFmtId="166"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5" fillId="0" borderId="0"/>
    <xf numFmtId="168" fontId="5" fillId="0" borderId="0"/>
    <xf numFmtId="0" fontId="8" fillId="0" borderId="0"/>
    <xf numFmtId="0" fontId="8" fillId="0" borderId="0"/>
    <xf numFmtId="0" fontId="8" fillId="0" borderId="0"/>
    <xf numFmtId="0" fontId="8" fillId="0" borderId="0"/>
    <xf numFmtId="0" fontId="8" fillId="0" borderId="0"/>
    <xf numFmtId="0" fontId="8"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166" fontId="5" fillId="0" borderId="0"/>
    <xf numFmtId="166" fontId="5" fillId="0" borderId="0"/>
    <xf numFmtId="166" fontId="5" fillId="0" borderId="0"/>
    <xf numFmtId="0" fontId="5" fillId="0" borderId="0"/>
    <xf numFmtId="0" fontId="5" fillId="0" borderId="0"/>
    <xf numFmtId="168" fontId="5" fillId="0" borderId="0"/>
    <xf numFmtId="0" fontId="8" fillId="0" borderId="0"/>
    <xf numFmtId="0" fontId="8" fillId="0" borderId="0"/>
    <xf numFmtId="0" fontId="8" fillId="0" borderId="0"/>
    <xf numFmtId="0" fontId="8" fillId="0" borderId="0"/>
    <xf numFmtId="0" fontId="5" fillId="0" borderId="0"/>
    <xf numFmtId="0" fontId="8" fillId="0" borderId="0"/>
    <xf numFmtId="0" fontId="8" fillId="0" borderId="0"/>
    <xf numFmtId="0" fontId="8" fillId="0" borderId="0"/>
    <xf numFmtId="0" fontId="8" fillId="0" borderId="0"/>
    <xf numFmtId="168" fontId="5" fillId="0" borderId="0"/>
    <xf numFmtId="0" fontId="8" fillId="0" borderId="0"/>
    <xf numFmtId="0" fontId="8" fillId="0" borderId="0"/>
    <xf numFmtId="0" fontId="8" fillId="0" borderId="0"/>
    <xf numFmtId="0" fontId="8" fillId="0" borderId="0"/>
    <xf numFmtId="0" fontId="8" fillId="0" borderId="0"/>
    <xf numFmtId="0" fontId="8"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166" fontId="5" fillId="0" borderId="0"/>
    <xf numFmtId="166" fontId="5" fillId="0" borderId="0"/>
    <xf numFmtId="166"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5" fillId="0" borderId="0"/>
    <xf numFmtId="0" fontId="8" fillId="0" borderId="0"/>
    <xf numFmtId="0" fontId="8" fillId="0" borderId="0"/>
    <xf numFmtId="0" fontId="8" fillId="0" borderId="0"/>
    <xf numFmtId="0" fontId="8" fillId="0" borderId="0"/>
    <xf numFmtId="0" fontId="8" fillId="0" borderId="0"/>
    <xf numFmtId="0" fontId="8"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166" fontId="5" fillId="0" borderId="0"/>
    <xf numFmtId="166" fontId="5" fillId="0" borderId="0"/>
    <xf numFmtId="166"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5" fillId="0" borderId="0"/>
    <xf numFmtId="0" fontId="8" fillId="0" borderId="0"/>
    <xf numFmtId="0" fontId="8"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5" fillId="0" borderId="0"/>
    <xf numFmtId="166" fontId="5" fillId="0" borderId="0"/>
    <xf numFmtId="0" fontId="8" fillId="0" borderId="0"/>
    <xf numFmtId="168" fontId="5" fillId="0" borderId="0"/>
    <xf numFmtId="0" fontId="8" fillId="0" borderId="0"/>
    <xf numFmtId="168" fontId="5" fillId="0" borderId="0"/>
    <xf numFmtId="0" fontId="8" fillId="0" borderId="0"/>
    <xf numFmtId="168" fontId="5" fillId="0" borderId="0"/>
    <xf numFmtId="0" fontId="8" fillId="0" borderId="0"/>
    <xf numFmtId="168" fontId="5" fillId="0" borderId="0"/>
    <xf numFmtId="169" fontId="5" fillId="0" borderId="0"/>
    <xf numFmtId="168" fontId="5" fillId="0" borderId="0"/>
    <xf numFmtId="169" fontId="5" fillId="0" borderId="0"/>
    <xf numFmtId="168" fontId="5" fillId="0" borderId="0"/>
    <xf numFmtId="169" fontId="5" fillId="0" borderId="0"/>
    <xf numFmtId="168" fontId="5" fillId="0" borderId="0"/>
    <xf numFmtId="169" fontId="5" fillId="0" borderId="0"/>
    <xf numFmtId="0" fontId="8" fillId="0" borderId="0"/>
    <xf numFmtId="174" fontId="5" fillId="0" borderId="0"/>
    <xf numFmtId="168" fontId="5" fillId="0" borderId="0"/>
    <xf numFmtId="174" fontId="5" fillId="0" borderId="0"/>
    <xf numFmtId="174"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66" fontId="5" fillId="0" borderId="0"/>
    <xf numFmtId="0" fontId="8" fillId="0" borderId="0"/>
    <xf numFmtId="166" fontId="5" fillId="0" borderId="0"/>
    <xf numFmtId="0" fontId="8" fillId="0" borderId="0"/>
    <xf numFmtId="166" fontId="5" fillId="0" borderId="0"/>
    <xf numFmtId="174" fontId="5" fillId="0" borderId="0"/>
    <xf numFmtId="166" fontId="5" fillId="0" borderId="0"/>
    <xf numFmtId="168" fontId="5" fillId="0" borderId="0"/>
    <xf numFmtId="174" fontId="5" fillId="0" borderId="0"/>
    <xf numFmtId="168" fontId="5" fillId="0" borderId="0"/>
    <xf numFmtId="174" fontId="5" fillId="0" borderId="0"/>
    <xf numFmtId="168" fontId="5" fillId="0" borderId="0"/>
    <xf numFmtId="174" fontId="5" fillId="0" borderId="0"/>
    <xf numFmtId="168" fontId="5" fillId="0" borderId="0"/>
    <xf numFmtId="174" fontId="5" fillId="0" borderId="0"/>
    <xf numFmtId="168" fontId="5" fillId="0" borderId="0"/>
    <xf numFmtId="174" fontId="5" fillId="0" borderId="0"/>
    <xf numFmtId="168" fontId="5" fillId="0" borderId="0"/>
    <xf numFmtId="174" fontId="5" fillId="0" borderId="0"/>
    <xf numFmtId="168" fontId="5" fillId="0" borderId="0"/>
    <xf numFmtId="174" fontId="5" fillId="0" borderId="0"/>
    <xf numFmtId="0" fontId="8" fillId="0" borderId="0"/>
    <xf numFmtId="174" fontId="5" fillId="0" borderId="0"/>
    <xf numFmtId="0" fontId="8" fillId="0" borderId="0"/>
    <xf numFmtId="174" fontId="5" fillId="0" borderId="0"/>
    <xf numFmtId="0" fontId="8" fillId="0" borderId="0"/>
    <xf numFmtId="174" fontId="5" fillId="0" borderId="0"/>
    <xf numFmtId="168" fontId="5" fillId="0" borderId="0"/>
    <xf numFmtId="0" fontId="8" fillId="0" borderId="0"/>
    <xf numFmtId="174" fontId="5" fillId="0" borderId="0"/>
    <xf numFmtId="168" fontId="5" fillId="0" borderId="0"/>
    <xf numFmtId="174" fontId="5" fillId="0" borderId="0"/>
    <xf numFmtId="168" fontId="5" fillId="0" borderId="0"/>
    <xf numFmtId="174"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8"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8"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5" fillId="0" borderId="0"/>
    <xf numFmtId="0" fontId="8" fillId="0" borderId="0"/>
    <xf numFmtId="166"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9"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9"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9"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9"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5" fontId="5" fillId="0" borderId="0"/>
    <xf numFmtId="0" fontId="8" fillId="0" borderId="0"/>
    <xf numFmtId="165" fontId="5" fillId="0" borderId="0"/>
    <xf numFmtId="166" fontId="5" fillId="0" borderId="0"/>
    <xf numFmtId="165" fontId="5" fillId="0" borderId="0"/>
    <xf numFmtId="166" fontId="5" fillId="0" borderId="0"/>
    <xf numFmtId="165" fontId="5" fillId="0" borderId="0"/>
    <xf numFmtId="166" fontId="5" fillId="0" borderId="0"/>
    <xf numFmtId="0" fontId="8" fillId="0" borderId="0"/>
    <xf numFmtId="169" fontId="5" fillId="0" borderId="0"/>
    <xf numFmtId="169" fontId="5" fillId="0" borderId="0"/>
    <xf numFmtId="169" fontId="5" fillId="0" borderId="0"/>
    <xf numFmtId="169" fontId="5" fillId="0" borderId="0"/>
    <xf numFmtId="0" fontId="8" fillId="0" borderId="0"/>
    <xf numFmtId="168" fontId="5" fillId="0" borderId="0"/>
    <xf numFmtId="168" fontId="5" fillId="0" borderId="0"/>
    <xf numFmtId="168" fontId="5" fillId="0" borderId="0"/>
    <xf numFmtId="168" fontId="5" fillId="0" borderId="0"/>
    <xf numFmtId="0" fontId="8"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8" fillId="0" borderId="0"/>
    <xf numFmtId="168" fontId="5" fillId="0" borderId="0"/>
    <xf numFmtId="0" fontId="8" fillId="0" borderId="0"/>
    <xf numFmtId="168" fontId="5" fillId="0" borderId="0"/>
    <xf numFmtId="0" fontId="8" fillId="0" borderId="0"/>
    <xf numFmtId="0" fontId="8" fillId="0" borderId="0"/>
    <xf numFmtId="168" fontId="5" fillId="0" borderId="0"/>
    <xf numFmtId="0" fontId="8" fillId="0" borderId="0"/>
    <xf numFmtId="168" fontId="5" fillId="0" borderId="0"/>
    <xf numFmtId="0" fontId="8" fillId="0" borderId="0"/>
    <xf numFmtId="168" fontId="5" fillId="0" borderId="0"/>
    <xf numFmtId="0" fontId="8" fillId="0" borderId="0"/>
    <xf numFmtId="168" fontId="5" fillId="0" borderId="0"/>
    <xf numFmtId="168" fontId="5" fillId="0" borderId="0"/>
    <xf numFmtId="168" fontId="5" fillId="0" borderId="0"/>
    <xf numFmtId="0" fontId="8" fillId="0" borderId="0"/>
    <xf numFmtId="168" fontId="5" fillId="0" borderId="0"/>
    <xf numFmtId="168" fontId="5" fillId="0" borderId="0"/>
    <xf numFmtId="0" fontId="8" fillId="0" borderId="0"/>
    <xf numFmtId="0" fontId="8" fillId="0" borderId="0"/>
    <xf numFmtId="0" fontId="8" fillId="0" borderId="0"/>
    <xf numFmtId="0" fontId="8" fillId="0" borderId="0"/>
    <xf numFmtId="168" fontId="5" fillId="0" borderId="0"/>
    <xf numFmtId="168" fontId="5"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8"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8"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8" fillId="0" borderId="0"/>
    <xf numFmtId="168" fontId="5" fillId="0" borderId="0"/>
    <xf numFmtId="0" fontId="8" fillId="0" borderId="0"/>
    <xf numFmtId="168" fontId="5" fillId="0" borderId="0"/>
    <xf numFmtId="0" fontId="8" fillId="0" borderId="0"/>
    <xf numFmtId="168"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8" fillId="0" borderId="0"/>
    <xf numFmtId="0" fontId="4"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4" fillId="0" borderId="0"/>
    <xf numFmtId="0" fontId="4" fillId="0" borderId="0"/>
    <xf numFmtId="0" fontId="4" fillId="0" borderId="0"/>
    <xf numFmtId="0" fontId="8" fillId="0" borderId="0"/>
    <xf numFmtId="168" fontId="5" fillId="0" borderId="0"/>
    <xf numFmtId="168" fontId="5" fillId="0" borderId="0"/>
    <xf numFmtId="168" fontId="5" fillId="0" borderId="0"/>
    <xf numFmtId="168" fontId="5"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8" fontId="5" fillId="0" borderId="0"/>
    <xf numFmtId="168" fontId="5" fillId="0" borderId="0"/>
    <xf numFmtId="0" fontId="8" fillId="0" borderId="0"/>
    <xf numFmtId="168" fontId="5" fillId="0" borderId="0"/>
    <xf numFmtId="0" fontId="8" fillId="0" borderId="0"/>
    <xf numFmtId="168" fontId="5" fillId="0" borderId="0"/>
    <xf numFmtId="0" fontId="8" fillId="0" borderId="0"/>
    <xf numFmtId="0" fontId="8" fillId="0" borderId="0"/>
    <xf numFmtId="168" fontId="5" fillId="0" borderId="0"/>
    <xf numFmtId="0" fontId="8" fillId="0" borderId="0"/>
    <xf numFmtId="168" fontId="5" fillId="0" borderId="0"/>
    <xf numFmtId="0" fontId="8" fillId="0" borderId="0"/>
    <xf numFmtId="168" fontId="5" fillId="0" borderId="0"/>
    <xf numFmtId="0" fontId="8" fillId="0" borderId="0"/>
    <xf numFmtId="168" fontId="5" fillId="0" borderId="0"/>
    <xf numFmtId="168" fontId="5" fillId="0" borderId="0"/>
    <xf numFmtId="168" fontId="5" fillId="0" borderId="0"/>
    <xf numFmtId="175" fontId="5" fillId="0" borderId="0"/>
    <xf numFmtId="0" fontId="8" fillId="0" borderId="0"/>
    <xf numFmtId="0" fontId="8" fillId="0" borderId="0"/>
    <xf numFmtId="0" fontId="8" fillId="0" borderId="0"/>
    <xf numFmtId="0" fontId="8" fillId="0" borderId="0"/>
    <xf numFmtId="0" fontId="8" fillId="0" borderId="0"/>
    <xf numFmtId="0" fontId="8" fillId="0" borderId="0"/>
    <xf numFmtId="168" fontId="5" fillId="0" borderId="0"/>
    <xf numFmtId="168" fontId="5" fillId="0" borderId="0"/>
    <xf numFmtId="0" fontId="8" fillId="0" borderId="0"/>
    <xf numFmtId="0" fontId="8" fillId="0" borderId="0"/>
    <xf numFmtId="0" fontId="8" fillId="0" borderId="0"/>
    <xf numFmtId="0" fontId="8" fillId="0" borderId="0"/>
    <xf numFmtId="168" fontId="5" fillId="0" borderId="0"/>
    <xf numFmtId="168" fontId="5" fillId="0" borderId="0"/>
    <xf numFmtId="175" fontId="5" fillId="0" borderId="0"/>
    <xf numFmtId="175" fontId="5" fillId="0" borderId="0"/>
    <xf numFmtId="0" fontId="8" fillId="0" borderId="0"/>
    <xf numFmtId="175" fontId="5" fillId="0" borderId="0"/>
    <xf numFmtId="175" fontId="5" fillId="0" borderId="0"/>
    <xf numFmtId="175"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8"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8"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8" fillId="0" borderId="0"/>
    <xf numFmtId="168" fontId="5" fillId="0" borderId="0"/>
    <xf numFmtId="0" fontId="8" fillId="0" borderId="0"/>
    <xf numFmtId="168" fontId="5" fillId="0" borderId="0"/>
    <xf numFmtId="0" fontId="8" fillId="0" borderId="0"/>
    <xf numFmtId="168"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8" fillId="0" borderId="0"/>
    <xf numFmtId="166" fontId="5" fillId="0" borderId="0"/>
    <xf numFmtId="166"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5"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8" fillId="0" borderId="0"/>
    <xf numFmtId="0" fontId="8" fillId="0" borderId="0"/>
    <xf numFmtId="0" fontId="8" fillId="0" borderId="0"/>
    <xf numFmtId="166"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5" fillId="0" borderId="0"/>
    <xf numFmtId="166" fontId="5" fillId="0" borderId="0"/>
    <xf numFmtId="166" fontId="5" fillId="0" borderId="0"/>
    <xf numFmtId="166"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8" fillId="0" borderId="0"/>
    <xf numFmtId="166" fontId="5" fillId="0" borderId="0"/>
    <xf numFmtId="166"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5"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8" fillId="0" borderId="0"/>
    <xf numFmtId="0" fontId="8" fillId="0" borderId="0"/>
    <xf numFmtId="0" fontId="8" fillId="0" borderId="0"/>
    <xf numFmtId="166"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5" fillId="0" borderId="0"/>
    <xf numFmtId="166" fontId="5" fillId="0" borderId="0"/>
    <xf numFmtId="166" fontId="5" fillId="0" borderId="0"/>
    <xf numFmtId="166"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8" fillId="0" borderId="0"/>
    <xf numFmtId="166" fontId="5" fillId="0" borderId="0"/>
    <xf numFmtId="166"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5"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8" fillId="0" borderId="0"/>
    <xf numFmtId="0" fontId="8" fillId="0" borderId="0"/>
    <xf numFmtId="0" fontId="8" fillId="0" borderId="0"/>
    <xf numFmtId="166"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5" fillId="0" borderId="0"/>
    <xf numFmtId="166" fontId="5" fillId="0" borderId="0"/>
    <xf numFmtId="166" fontId="5" fillId="0" borderId="0"/>
    <xf numFmtId="166" fontId="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66" fontId="5" fillId="0" borderId="0"/>
    <xf numFmtId="0" fontId="8" fillId="0" borderId="0"/>
    <xf numFmtId="0" fontId="8" fillId="0" borderId="0"/>
    <xf numFmtId="0" fontId="8" fillId="0" borderId="0"/>
    <xf numFmtId="0" fontId="8"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168" fontId="5" fillId="0" borderId="0"/>
    <xf numFmtId="168" fontId="5" fillId="0" borderId="0"/>
    <xf numFmtId="168" fontId="5" fillId="0" borderId="0"/>
    <xf numFmtId="168" fontId="5" fillId="0" borderId="0"/>
    <xf numFmtId="168" fontId="5" fillId="0" borderId="0"/>
    <xf numFmtId="166" fontId="5" fillId="0" borderId="0"/>
    <xf numFmtId="0" fontId="8" fillId="0" borderId="0"/>
    <xf numFmtId="0" fontId="8" fillId="0" borderId="0"/>
    <xf numFmtId="0" fontId="8" fillId="0" borderId="0"/>
    <xf numFmtId="0" fontId="8"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8" fillId="0" borderId="0"/>
    <xf numFmtId="0" fontId="8" fillId="0" borderId="0"/>
    <xf numFmtId="168" fontId="5" fillId="0" borderId="0"/>
    <xf numFmtId="168" fontId="5" fillId="0" borderId="0"/>
    <xf numFmtId="169"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168" fontId="5" fillId="0" borderId="0"/>
    <xf numFmtId="168" fontId="5" fillId="0" borderId="0"/>
    <xf numFmtId="168" fontId="5" fillId="0" borderId="0"/>
    <xf numFmtId="0" fontId="4" fillId="0" borderId="0"/>
    <xf numFmtId="0" fontId="4" fillId="0" borderId="0"/>
    <xf numFmtId="0" fontId="4" fillId="0" borderId="0"/>
    <xf numFmtId="0" fontId="4" fillId="0" borderId="0"/>
    <xf numFmtId="0" fontId="4" fillId="0" borderId="0"/>
    <xf numFmtId="168" fontId="5" fillId="0" borderId="0"/>
    <xf numFmtId="0" fontId="4" fillId="0" borderId="0"/>
    <xf numFmtId="0" fontId="4" fillId="0" borderId="0"/>
    <xf numFmtId="168" fontId="5" fillId="0" borderId="0"/>
    <xf numFmtId="0" fontId="4" fillId="0" borderId="0"/>
    <xf numFmtId="168" fontId="5"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0" fontId="4" fillId="0" borderId="0"/>
    <xf numFmtId="167" fontId="5" fillId="0" borderId="0"/>
    <xf numFmtId="0" fontId="4" fillId="0" borderId="0"/>
    <xf numFmtId="167" fontId="5" fillId="0" borderId="0"/>
    <xf numFmtId="0" fontId="4" fillId="0" borderId="0"/>
    <xf numFmtId="167" fontId="5"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7"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0" fontId="4" fillId="0" borderId="0"/>
    <xf numFmtId="167" fontId="5" fillId="0" borderId="0"/>
    <xf numFmtId="0" fontId="4" fillId="0" borderId="0"/>
    <xf numFmtId="167" fontId="5" fillId="0" borderId="0"/>
    <xf numFmtId="0" fontId="4" fillId="0" borderId="0"/>
    <xf numFmtId="167" fontId="5" fillId="0" borderId="0"/>
    <xf numFmtId="0" fontId="4" fillId="0" borderId="0"/>
    <xf numFmtId="168" fontId="5" fillId="0" borderId="0"/>
    <xf numFmtId="168" fontId="5" fillId="0" borderId="0"/>
    <xf numFmtId="168" fontId="5" fillId="0" borderId="0"/>
    <xf numFmtId="168" fontId="5" fillId="0" borderId="0"/>
    <xf numFmtId="0" fontId="4" fillId="0" borderId="0"/>
    <xf numFmtId="167" fontId="5" fillId="0" borderId="0"/>
    <xf numFmtId="167" fontId="5" fillId="0" borderId="0"/>
    <xf numFmtId="167" fontId="5" fillId="0" borderId="0"/>
    <xf numFmtId="167" fontId="5" fillId="0" borderId="0"/>
    <xf numFmtId="0" fontId="4" fillId="0" borderId="0"/>
    <xf numFmtId="167" fontId="5" fillId="0" borderId="0"/>
    <xf numFmtId="167" fontId="5" fillId="0" borderId="0"/>
    <xf numFmtId="167" fontId="5" fillId="0" borderId="0"/>
    <xf numFmtId="167" fontId="5" fillId="0" borderId="0"/>
    <xf numFmtId="0" fontId="4"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0" fontId="4"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0" fontId="4"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0" fontId="4"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9" fontId="5" fillId="0" borderId="0"/>
    <xf numFmtId="0" fontId="4"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0" fontId="1" fillId="0" borderId="0"/>
    <xf numFmtId="169"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0" fontId="1" fillId="0" borderId="0"/>
    <xf numFmtId="0" fontId="1" fillId="0" borderId="0"/>
    <xf numFmtId="0" fontId="1" fillId="0" borderId="0"/>
    <xf numFmtId="0" fontId="1" fillId="0" borderId="0"/>
    <xf numFmtId="0" fontId="4" fillId="0" borderId="0"/>
    <xf numFmtId="169" fontId="5" fillId="0" borderId="0"/>
    <xf numFmtId="169" fontId="5" fillId="0" borderId="0"/>
    <xf numFmtId="169" fontId="5" fillId="0" borderId="0"/>
    <xf numFmtId="0" fontId="4" fillId="0" borderId="0"/>
    <xf numFmtId="166" fontId="5" fillId="0" borderId="0"/>
    <xf numFmtId="166" fontId="5" fillId="0" borderId="0"/>
    <xf numFmtId="166" fontId="5" fillId="0" borderId="0"/>
    <xf numFmtId="166" fontId="5" fillId="0" borderId="0"/>
    <xf numFmtId="166" fontId="5" fillId="0" borderId="0"/>
    <xf numFmtId="166" fontId="5" fillId="0" borderId="0"/>
    <xf numFmtId="169" fontId="5" fillId="0" borderId="0"/>
    <xf numFmtId="169"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9" fontId="5" fillId="0" borderId="0"/>
    <xf numFmtId="169" fontId="5" fillId="0" borderId="0"/>
    <xf numFmtId="169" fontId="5" fillId="0" borderId="0"/>
    <xf numFmtId="169" fontId="5" fillId="0" borderId="0"/>
    <xf numFmtId="0" fontId="4" fillId="0" borderId="0"/>
    <xf numFmtId="166" fontId="5" fillId="0" borderId="0"/>
    <xf numFmtId="167" fontId="5" fillId="0" borderId="0"/>
    <xf numFmtId="166" fontId="5" fillId="0" borderId="0"/>
    <xf numFmtId="167" fontId="5" fillId="0" borderId="0"/>
    <xf numFmtId="166" fontId="5" fillId="0" borderId="0"/>
    <xf numFmtId="167" fontId="5" fillId="0" borderId="0"/>
    <xf numFmtId="166" fontId="5" fillId="0" borderId="0"/>
    <xf numFmtId="167"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7"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9" fontId="5" fillId="0" borderId="0"/>
    <xf numFmtId="166" fontId="5" fillId="0" borderId="0"/>
    <xf numFmtId="167" fontId="5" fillId="0" borderId="0"/>
    <xf numFmtId="166" fontId="5" fillId="0" borderId="0"/>
    <xf numFmtId="167" fontId="5" fillId="0" borderId="0"/>
    <xf numFmtId="166" fontId="5" fillId="0" borderId="0"/>
    <xf numFmtId="167" fontId="5" fillId="0" borderId="0"/>
    <xf numFmtId="169" fontId="5" fillId="0" borderId="0"/>
    <xf numFmtId="0" fontId="4" fillId="0" borderId="0"/>
    <xf numFmtId="0" fontId="4" fillId="0" borderId="0"/>
    <xf numFmtId="0" fontId="4" fillId="0" borderId="0"/>
    <xf numFmtId="0" fontId="4"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7"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4" fillId="0" borderId="0"/>
    <xf numFmtId="167" fontId="5" fillId="0" borderId="0"/>
    <xf numFmtId="0" fontId="4" fillId="0" borderId="0"/>
    <xf numFmtId="167" fontId="5" fillId="0" borderId="0"/>
    <xf numFmtId="0" fontId="4" fillId="0" borderId="0"/>
    <xf numFmtId="167" fontId="5" fillId="0" borderId="0"/>
    <xf numFmtId="0" fontId="4" fillId="0" borderId="0"/>
    <xf numFmtId="167" fontId="5" fillId="0" borderId="0"/>
    <xf numFmtId="0" fontId="1" fillId="0" borderId="0"/>
    <xf numFmtId="169" fontId="5" fillId="0" borderId="0"/>
    <xf numFmtId="0" fontId="1" fillId="0" borderId="0"/>
    <xf numFmtId="0" fontId="1" fillId="0" borderId="0"/>
    <xf numFmtId="0" fontId="1" fillId="0" borderId="0"/>
    <xf numFmtId="0" fontId="1" fillId="0" borderId="0"/>
    <xf numFmtId="169" fontId="5" fillId="0" borderId="0"/>
    <xf numFmtId="169"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5" fillId="0" borderId="0"/>
    <xf numFmtId="166" fontId="5" fillId="0" borderId="0"/>
    <xf numFmtId="166" fontId="5" fillId="0" borderId="0"/>
    <xf numFmtId="166"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6" fontId="5" fillId="0" borderId="0"/>
    <xf numFmtId="166"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168" fontId="5" fillId="0" borderId="0"/>
    <xf numFmtId="168" fontId="5" fillId="0" borderId="0"/>
    <xf numFmtId="168" fontId="5" fillId="0" borderId="0"/>
    <xf numFmtId="168" fontId="5" fillId="0" borderId="0"/>
    <xf numFmtId="166" fontId="5" fillId="0" borderId="0"/>
    <xf numFmtId="167" fontId="5" fillId="0" borderId="0"/>
    <xf numFmtId="166" fontId="5" fillId="0" borderId="0"/>
    <xf numFmtId="167" fontId="5" fillId="0" borderId="0"/>
    <xf numFmtId="166" fontId="5" fillId="0" borderId="0"/>
    <xf numFmtId="167" fontId="5"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167" fontId="5" fillId="0" borderId="0"/>
    <xf numFmtId="166" fontId="5" fillId="0" borderId="0"/>
    <xf numFmtId="167" fontId="5" fillId="0" borderId="0"/>
    <xf numFmtId="166" fontId="5" fillId="0" borderId="0"/>
    <xf numFmtId="167" fontId="5" fillId="0" borderId="0"/>
    <xf numFmtId="166" fontId="5" fillId="0" borderId="0"/>
    <xf numFmtId="167" fontId="5" fillId="0" borderId="0"/>
    <xf numFmtId="167" fontId="5" fillId="0" borderId="0"/>
    <xf numFmtId="168" fontId="5" fillId="0" borderId="0"/>
    <xf numFmtId="168" fontId="5" fillId="0" borderId="0"/>
    <xf numFmtId="168"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7"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7"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4" fillId="0" borderId="0"/>
    <xf numFmtId="167" fontId="5" fillId="0" borderId="0"/>
    <xf numFmtId="0" fontId="4" fillId="0" borderId="0"/>
    <xf numFmtId="167" fontId="5" fillId="0" borderId="0"/>
    <xf numFmtId="0" fontId="4" fillId="0" borderId="0"/>
    <xf numFmtId="167" fontId="5" fillId="0" borderId="0"/>
    <xf numFmtId="0" fontId="4"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0" fontId="4" fillId="0" borderId="0"/>
    <xf numFmtId="0" fontId="4"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7"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7" fontId="5" fillId="0" borderId="0"/>
    <xf numFmtId="167" fontId="5" fillId="0" borderId="0"/>
    <xf numFmtId="168"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0" fontId="4" fillId="0" borderId="0"/>
    <xf numFmtId="0" fontId="4"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7"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7" fontId="5" fillId="0" borderId="0"/>
    <xf numFmtId="167" fontId="5" fillId="0" borderId="0"/>
    <xf numFmtId="168"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168" fontId="5" fillId="0" borderId="0"/>
    <xf numFmtId="0" fontId="4" fillId="0" borderId="0"/>
    <xf numFmtId="0" fontId="4"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7"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7" fontId="5" fillId="0" borderId="0"/>
    <xf numFmtId="167" fontId="5" fillId="0" borderId="0"/>
    <xf numFmtId="168" fontId="5" fillId="0" borderId="0"/>
    <xf numFmtId="0" fontId="4" fillId="0" borderId="0"/>
    <xf numFmtId="0" fontId="4" fillId="0" borderId="0"/>
    <xf numFmtId="0" fontId="4" fillId="0" borderId="0"/>
    <xf numFmtId="168" fontId="5" fillId="0" borderId="0"/>
    <xf numFmtId="0" fontId="4" fillId="0" borderId="0"/>
    <xf numFmtId="0" fontId="4"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7" fontId="5" fillId="0" borderId="0"/>
    <xf numFmtId="167" fontId="5" fillId="0" borderId="0"/>
    <xf numFmtId="167" fontId="5" fillId="0" borderId="0"/>
    <xf numFmtId="167" fontId="5" fillId="0" borderId="0"/>
    <xf numFmtId="167" fontId="5" fillId="0" borderId="0"/>
    <xf numFmtId="167"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7"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7" fontId="5" fillId="0" borderId="0"/>
    <xf numFmtId="167" fontId="5" fillId="0" borderId="0"/>
    <xf numFmtId="168" fontId="5" fillId="0" borderId="0"/>
    <xf numFmtId="0" fontId="4" fillId="0" borderId="0"/>
    <xf numFmtId="0" fontId="4" fillId="0" borderId="0"/>
    <xf numFmtId="0" fontId="4"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7"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167" fontId="5" fillId="0" borderId="0"/>
    <xf numFmtId="0" fontId="4" fillId="0" borderId="0"/>
    <xf numFmtId="167" fontId="5" fillId="0" borderId="0"/>
    <xf numFmtId="0" fontId="4"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7"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7"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167" fontId="5" fillId="0" borderId="0"/>
    <xf numFmtId="0" fontId="4" fillId="0" borderId="0"/>
    <xf numFmtId="167" fontId="5" fillId="0" borderId="0"/>
    <xf numFmtId="0" fontId="4"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168" fontId="5" fillId="0" borderId="0"/>
    <xf numFmtId="168" fontId="5" fillId="0" borderId="0"/>
    <xf numFmtId="168" fontId="5" fillId="0" borderId="0"/>
    <xf numFmtId="0" fontId="1" fillId="0" borderId="0"/>
    <xf numFmtId="0" fontId="1" fillId="0" borderId="0"/>
    <xf numFmtId="168" fontId="5" fillId="0" borderId="0"/>
    <xf numFmtId="166" fontId="5" fillId="0" borderId="0"/>
    <xf numFmtId="0" fontId="4"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4" fillId="0" borderId="0"/>
    <xf numFmtId="0" fontId="4" fillId="0" borderId="0"/>
    <xf numFmtId="0" fontId="4" fillId="0" borderId="0"/>
    <xf numFmtId="0" fontId="4" fillId="0" borderId="0"/>
    <xf numFmtId="0" fontId="4"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70" fontId="5" fillId="0" borderId="0"/>
    <xf numFmtId="168" fontId="5" fillId="0" borderId="0"/>
    <xf numFmtId="170"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4" fillId="0" borderId="0"/>
    <xf numFmtId="0" fontId="4"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4"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4"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1" fillId="0" borderId="0"/>
    <xf numFmtId="166" fontId="5"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4"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4" fillId="0" borderId="0"/>
    <xf numFmtId="0" fontId="4" fillId="0" borderId="0"/>
    <xf numFmtId="0" fontId="4" fillId="0" borderId="0"/>
    <xf numFmtId="0" fontId="4" fillId="0" borderId="0"/>
    <xf numFmtId="0" fontId="4" fillId="0" borderId="0"/>
    <xf numFmtId="0" fontId="7"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7" fillId="0" borderId="0"/>
    <xf numFmtId="0" fontId="7" fillId="0" borderId="0"/>
    <xf numFmtId="0" fontId="7" fillId="0" borderId="0"/>
    <xf numFmtId="0" fontId="7"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 fillId="0" borderId="0"/>
    <xf numFmtId="0" fontId="7" fillId="0" borderId="0"/>
    <xf numFmtId="0" fontId="7" fillId="0" borderId="0"/>
    <xf numFmtId="0" fontId="7" fillId="0" borderId="0"/>
    <xf numFmtId="0" fontId="7" fillId="0" borderId="0"/>
    <xf numFmtId="0" fontId="4" fillId="0" borderId="0"/>
    <xf numFmtId="168" fontId="5" fillId="0" borderId="0"/>
    <xf numFmtId="168" fontId="5" fillId="0" borderId="0"/>
    <xf numFmtId="168"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0" fontId="4" fillId="0" borderId="0"/>
    <xf numFmtId="168" fontId="5" fillId="0" borderId="0"/>
    <xf numFmtId="0" fontId="4" fillId="0" borderId="0"/>
    <xf numFmtId="168" fontId="5" fillId="0" borderId="0"/>
    <xf numFmtId="0" fontId="4" fillId="0" borderId="0"/>
    <xf numFmtId="0" fontId="4" fillId="0" borderId="0"/>
    <xf numFmtId="0" fontId="4" fillId="0" borderId="0"/>
    <xf numFmtId="168" fontId="5" fillId="0" borderId="0"/>
    <xf numFmtId="2" fontId="4" fillId="0" borderId="0" applyProtection="0"/>
    <xf numFmtId="2" fontId="4" fillId="0" borderId="0" applyProtection="0"/>
    <xf numFmtId="2" fontId="4" fillId="0" borderId="0" applyProtection="0"/>
    <xf numFmtId="2" fontId="4" fillId="0" borderId="0" applyProtection="0"/>
    <xf numFmtId="2" fontId="4" fillId="0" borderId="0" applyProtection="0"/>
    <xf numFmtId="2" fontId="4" fillId="0" borderId="0" applyProtection="0"/>
    <xf numFmtId="2" fontId="4" fillId="0" borderId="0" applyProtection="0"/>
    <xf numFmtId="2" fontId="4" fillId="0" borderId="0" applyProtection="0"/>
    <xf numFmtId="2" fontId="4" fillId="0" borderId="0" applyProtection="0"/>
    <xf numFmtId="2" fontId="4" fillId="0" borderId="0" applyProtection="0"/>
    <xf numFmtId="2" fontId="4" fillId="0" borderId="0" applyProtection="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2" fontId="4" fillId="0" borderId="0" applyProtection="0"/>
    <xf numFmtId="2" fontId="4" fillId="0" borderId="0" applyProtection="0"/>
    <xf numFmtId="2" fontId="4" fillId="0" borderId="0" applyProtection="0"/>
    <xf numFmtId="2" fontId="4" fillId="0" borderId="0" applyProtection="0"/>
    <xf numFmtId="168" fontId="5" fillId="0" borderId="0"/>
    <xf numFmtId="0" fontId="4" fillId="0" borderId="0"/>
    <xf numFmtId="0" fontId="4" fillId="0" borderId="0"/>
    <xf numFmtId="2" fontId="4" fillId="0" borderId="0" applyProtection="0"/>
    <xf numFmtId="0" fontId="4" fillId="0" borderId="0"/>
    <xf numFmtId="2" fontId="4" fillId="0" borderId="0" applyProtection="0"/>
    <xf numFmtId="0" fontId="4" fillId="0" borderId="0"/>
    <xf numFmtId="2" fontId="4" fillId="0" borderId="0" applyProtection="0"/>
    <xf numFmtId="0" fontId="4" fillId="0" borderId="0"/>
    <xf numFmtId="2" fontId="4" fillId="0" borderId="0" applyProtection="0"/>
    <xf numFmtId="2" fontId="4" fillId="0" borderId="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2" fontId="4" fillId="0" borderId="0" applyProtection="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2" fontId="4" fillId="0" borderId="0" applyProtection="0"/>
    <xf numFmtId="2" fontId="4" fillId="0" borderId="0" applyProtection="0"/>
    <xf numFmtId="2" fontId="4" fillId="0" borderId="0" applyProtection="0"/>
    <xf numFmtId="2" fontId="4" fillId="0" borderId="0" applyProtection="0"/>
    <xf numFmtId="2" fontId="4" fillId="0" borderId="0" applyProtection="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2" fontId="4" fillId="0" borderId="0" applyProtection="0"/>
    <xf numFmtId="2" fontId="4" fillId="0" borderId="0" applyProtection="0"/>
    <xf numFmtId="2" fontId="4" fillId="0" borderId="0" applyProtection="0"/>
    <xf numFmtId="2" fontId="4" fillId="0" borderId="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2" fontId="4" fillId="0" borderId="0" applyProtection="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2" fontId="4" fillId="0" borderId="0" applyProtection="0"/>
    <xf numFmtId="168" fontId="5"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168" fontId="5" fillId="0" borderId="0"/>
    <xf numFmtId="0" fontId="4" fillId="0" borderId="0"/>
    <xf numFmtId="168" fontId="5" fillId="0" borderId="0"/>
    <xf numFmtId="0" fontId="4"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8" fontId="5" fillId="0" borderId="0"/>
    <xf numFmtId="0" fontId="4" fillId="0" borderId="0"/>
    <xf numFmtId="168" fontId="5" fillId="0" borderId="0"/>
    <xf numFmtId="0" fontId="4" fillId="0" borderId="0"/>
    <xf numFmtId="168" fontId="5" fillId="0" borderId="0"/>
    <xf numFmtId="0" fontId="4" fillId="0" borderId="0"/>
    <xf numFmtId="168" fontId="5" fillId="0" borderId="0"/>
    <xf numFmtId="168" fontId="5" fillId="0" borderId="0"/>
    <xf numFmtId="168" fontId="5"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168"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4"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4"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4"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4"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4"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4"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4"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5"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0" fontId="4" fillId="13" borderId="6" applyNumberFormat="0" applyFont="0" applyAlignment="0" applyProtection="0"/>
    <xf numFmtId="176" fontId="16" fillId="0" borderId="0">
      <protection locked="0"/>
    </xf>
    <xf numFmtId="177" fontId="16" fillId="0" borderId="0">
      <protection locked="0"/>
    </xf>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1" borderId="7" applyNumberFormat="0" applyAlignment="0" applyProtection="0"/>
    <xf numFmtId="0" fontId="22" fillId="21" borderId="7" applyNumberFormat="0" applyAlignment="0" applyProtection="0"/>
    <xf numFmtId="0" fontId="22" fillId="21" borderId="7" applyNumberFormat="0" applyAlignment="0" applyProtection="0"/>
    <xf numFmtId="0" fontId="22" fillId="21" borderId="7" applyNumberFormat="0" applyAlignment="0" applyProtection="0"/>
    <xf numFmtId="0" fontId="22" fillId="21" borderId="7" applyNumberFormat="0" applyAlignment="0" applyProtection="0"/>
    <xf numFmtId="0" fontId="22" fillId="21" borderId="7" applyNumberFormat="0" applyAlignment="0" applyProtection="0"/>
    <xf numFmtId="0" fontId="22" fillId="20" borderId="7" applyNumberFormat="0" applyAlignment="0" applyProtection="0"/>
    <xf numFmtId="0" fontId="22" fillId="21" borderId="7" applyNumberFormat="0" applyAlignment="0" applyProtection="0"/>
    <xf numFmtId="0" fontId="22" fillId="21" borderId="7" applyNumberFormat="0" applyAlignment="0" applyProtection="0"/>
    <xf numFmtId="0" fontId="22" fillId="21" borderId="7" applyNumberFormat="0" applyAlignment="0" applyProtection="0"/>
    <xf numFmtId="0" fontId="22" fillId="21" borderId="7" applyNumberFormat="0" applyAlignment="0" applyProtection="0"/>
    <xf numFmtId="0" fontId="22" fillId="21" borderId="7" applyNumberFormat="0" applyAlignment="0" applyProtection="0"/>
    <xf numFmtId="0" fontId="22" fillId="21"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1" borderId="7" applyNumberFormat="0" applyAlignment="0" applyProtection="0"/>
    <xf numFmtId="0" fontId="22" fillId="21" borderId="7" applyNumberFormat="0" applyAlignment="0" applyProtection="0"/>
    <xf numFmtId="0" fontId="22" fillId="21" borderId="7" applyNumberFormat="0" applyAlignment="0" applyProtection="0"/>
    <xf numFmtId="0" fontId="22" fillId="21" borderId="7" applyNumberFormat="0" applyAlignment="0" applyProtection="0"/>
    <xf numFmtId="0" fontId="22" fillId="21" borderId="7" applyNumberFormat="0" applyAlignment="0" applyProtection="0"/>
    <xf numFmtId="0" fontId="22" fillId="21" borderId="7" applyNumberFormat="0" applyAlignment="0" applyProtection="0"/>
    <xf numFmtId="0" fontId="22" fillId="20" borderId="7" applyNumberFormat="0" applyAlignment="0" applyProtection="0"/>
    <xf numFmtId="0" fontId="22" fillId="21" borderId="7" applyNumberFormat="0" applyAlignment="0" applyProtection="0"/>
    <xf numFmtId="0" fontId="22" fillId="21" borderId="7" applyNumberFormat="0" applyAlignment="0" applyProtection="0"/>
    <xf numFmtId="0" fontId="22" fillId="21" borderId="7" applyNumberFormat="0" applyAlignment="0" applyProtection="0"/>
    <xf numFmtId="0" fontId="22" fillId="21" borderId="7" applyNumberFormat="0" applyAlignment="0" applyProtection="0"/>
    <xf numFmtId="0" fontId="22" fillId="21" borderId="7" applyNumberFormat="0" applyAlignment="0" applyProtection="0"/>
    <xf numFmtId="0" fontId="22" fillId="21"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1"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1"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1"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1"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1" borderId="7" applyNumberFormat="0" applyAlignment="0" applyProtection="0"/>
    <xf numFmtId="0" fontId="22" fillId="21"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1" borderId="7" applyNumberFormat="0" applyAlignment="0" applyProtection="0"/>
    <xf numFmtId="0" fontId="22" fillId="21"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1" borderId="7" applyNumberFormat="0" applyAlignment="0" applyProtection="0"/>
    <xf numFmtId="0" fontId="22" fillId="21"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1" borderId="7" applyNumberFormat="0" applyAlignment="0" applyProtection="0"/>
    <xf numFmtId="0" fontId="22" fillId="21"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0" fontId="22" fillId="20" borderId="7" applyNumberFormat="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171"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171"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1"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1" fillId="0" borderId="0" applyFont="0" applyFill="0" applyBorder="0" applyAlignment="0" applyProtection="0"/>
    <xf numFmtId="40"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1"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40" fontId="7"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5" fillId="0" borderId="9" applyNumberFormat="0" applyFill="0" applyAlignment="0" applyProtection="0"/>
    <xf numFmtId="0" fontId="25" fillId="0" borderId="9"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7"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7"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8" fillId="0" borderId="11"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8" fillId="0" borderId="11"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8" fillId="0" borderId="11"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8" fillId="0" borderId="11"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8" fillId="0" borderId="11" applyNumberFormat="0" applyFill="0" applyAlignment="0" applyProtection="0"/>
    <xf numFmtId="0" fontId="28" fillId="0" borderId="11"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0" fillId="0" borderId="12"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0" fillId="0" borderId="12"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1" fillId="0" borderId="13"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1" fillId="0" borderId="13"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1" fillId="0" borderId="13"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1" fillId="0" borderId="13"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1" fillId="0" borderId="13" applyNumberFormat="0" applyFill="0" applyAlignment="0" applyProtection="0"/>
    <xf numFmtId="0" fontId="31" fillId="0" borderId="13"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6"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6"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78" fontId="32" fillId="0" borderId="0">
      <protection locked="0"/>
    </xf>
    <xf numFmtId="178" fontId="32" fillId="0" borderId="0">
      <protection locked="0"/>
    </xf>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4"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4"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5"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5"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5"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5"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5" applyNumberFormat="0" applyFill="0" applyAlignment="0" applyProtection="0"/>
    <xf numFmtId="0" fontId="33" fillId="0" borderId="15"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0" fontId="33" fillId="0" borderId="14" applyNumberFormat="0" applyFill="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1" fillId="0" borderId="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9" fontId="1" fillId="0" borderId="0" applyFont="0" applyFill="0" applyBorder="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43" fontId="1"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43" fontId="5" fillId="0" borderId="0" applyFont="0" applyFill="0" applyBorder="0" applyAlignment="0" applyProtection="0"/>
    <xf numFmtId="9" fontId="5" fillId="0" borderId="0" applyFont="0" applyFill="0" applyBorder="0" applyAlignment="0" applyProtection="0"/>
    <xf numFmtId="0" fontId="1" fillId="0" borderId="0"/>
    <xf numFmtId="0" fontId="5" fillId="7" borderId="0" applyNumberFormat="0" applyBorder="0" applyAlignment="0" applyProtection="0"/>
    <xf numFmtId="0" fontId="5" fillId="0" borderId="0" applyNumberFormat="0" applyFill="0" applyAlignment="0" applyProtection="0"/>
    <xf numFmtId="0" fontId="5" fillId="8" borderId="0" applyNumberFormat="0" applyBorder="0" applyAlignment="0" applyProtection="0"/>
    <xf numFmtId="0" fontId="5" fillId="7"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6" borderId="16" applyNumberFormat="0" applyAlignment="0" applyProtection="0"/>
    <xf numFmtId="0" fontId="5" fillId="0" borderId="0" applyNumberFormat="0" applyBorder="0" applyAlignment="0" applyProtection="0"/>
    <xf numFmtId="0" fontId="5" fillId="4" borderId="0" applyNumberFormat="0" applyBorder="0" applyAlignment="0" applyProtection="0"/>
    <xf numFmtId="0" fontId="5" fillId="3" borderId="0" applyNumberFormat="0" applyBorder="0" applyAlignment="0" applyProtection="0"/>
    <xf numFmtId="0" fontId="5" fillId="0" borderId="0" applyNumberFormat="0" applyBorder="0" applyAlignment="0" applyProtection="0"/>
    <xf numFmtId="0" fontId="5" fillId="2" borderId="16" applyNumberFormat="0" applyAlignment="0" applyProtection="0"/>
    <xf numFmtId="165" fontId="1" fillId="0" borderId="0" applyFont="0" applyFill="0" applyBorder="0" applyAlignment="0" applyProtection="0"/>
    <xf numFmtId="0" fontId="11" fillId="20" borderId="16" applyNumberFormat="0" applyAlignment="0" applyProtection="0"/>
    <xf numFmtId="0" fontId="17" fillId="15" borderId="16" applyNumberFormat="0" applyAlignment="0" applyProtection="0"/>
    <xf numFmtId="0" fontId="4" fillId="13" borderId="17" applyNumberFormat="0" applyFont="0" applyAlignment="0" applyProtection="0"/>
    <xf numFmtId="0" fontId="22" fillId="20" borderId="18" applyNumberFormat="0" applyAlignment="0" applyProtection="0"/>
    <xf numFmtId="0" fontId="33" fillId="0" borderId="19" applyNumberFormat="0" applyFill="0" applyAlignment="0" applyProtection="0"/>
    <xf numFmtId="0" fontId="5" fillId="5" borderId="0" applyNumberFormat="0" applyBorder="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2" fillId="21" borderId="16" applyNumberFormat="0" applyAlignment="0" applyProtection="0"/>
    <xf numFmtId="0" fontId="12" fillId="21" borderId="16" applyNumberFormat="0" applyAlignment="0" applyProtection="0"/>
    <xf numFmtId="0" fontId="12" fillId="21" borderId="16" applyNumberFormat="0" applyAlignment="0" applyProtection="0"/>
    <xf numFmtId="0" fontId="12" fillId="21" borderId="16" applyNumberFormat="0" applyAlignment="0" applyProtection="0"/>
    <xf numFmtId="0" fontId="12" fillId="21" borderId="16" applyNumberFormat="0" applyAlignment="0" applyProtection="0"/>
    <xf numFmtId="0" fontId="12" fillId="21" borderId="16" applyNumberFormat="0" applyAlignment="0" applyProtection="0"/>
    <xf numFmtId="0" fontId="11" fillId="20" borderId="16" applyNumberFormat="0" applyAlignment="0" applyProtection="0"/>
    <xf numFmtId="0" fontId="12" fillId="21" borderId="16" applyNumberFormat="0" applyAlignment="0" applyProtection="0"/>
    <xf numFmtId="0" fontId="12" fillId="21" borderId="16" applyNumberFormat="0" applyAlignment="0" applyProtection="0"/>
    <xf numFmtId="0" fontId="12" fillId="21" borderId="16" applyNumberFormat="0" applyAlignment="0" applyProtection="0"/>
    <xf numFmtId="0" fontId="12" fillId="21" borderId="16" applyNumberFormat="0" applyAlignment="0" applyProtection="0"/>
    <xf numFmtId="0" fontId="12" fillId="21" borderId="16" applyNumberFormat="0" applyAlignment="0" applyProtection="0"/>
    <xf numFmtId="0" fontId="12" fillId="21"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2" fillId="21" borderId="16" applyNumberFormat="0" applyAlignment="0" applyProtection="0"/>
    <xf numFmtId="0" fontId="12" fillId="21" borderId="16" applyNumberFormat="0" applyAlignment="0" applyProtection="0"/>
    <xf numFmtId="0" fontId="12" fillId="21" borderId="16" applyNumberFormat="0" applyAlignment="0" applyProtection="0"/>
    <xf numFmtId="0" fontId="12" fillId="21" borderId="16" applyNumberFormat="0" applyAlignment="0" applyProtection="0"/>
    <xf numFmtId="0" fontId="12" fillId="21" borderId="16" applyNumberFormat="0" applyAlignment="0" applyProtection="0"/>
    <xf numFmtId="0" fontId="12" fillId="21" borderId="16" applyNumberFormat="0" applyAlignment="0" applyProtection="0"/>
    <xf numFmtId="0" fontId="11" fillId="20" borderId="16" applyNumberFormat="0" applyAlignment="0" applyProtection="0"/>
    <xf numFmtId="0" fontId="12" fillId="21" borderId="16" applyNumberFormat="0" applyAlignment="0" applyProtection="0"/>
    <xf numFmtId="0" fontId="12" fillId="21" borderId="16" applyNumberFormat="0" applyAlignment="0" applyProtection="0"/>
    <xf numFmtId="0" fontId="12" fillId="21" borderId="16" applyNumberFormat="0" applyAlignment="0" applyProtection="0"/>
    <xf numFmtId="0" fontId="12" fillId="21" borderId="16" applyNumberFormat="0" applyAlignment="0" applyProtection="0"/>
    <xf numFmtId="0" fontId="12" fillId="21" borderId="16" applyNumberFormat="0" applyAlignment="0" applyProtection="0"/>
    <xf numFmtId="0" fontId="12" fillId="21"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2" fillId="21"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2" fillId="21"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2" fillId="21"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2" fillId="21"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2" fillId="21" borderId="16" applyNumberFormat="0" applyAlignment="0" applyProtection="0"/>
    <xf numFmtId="0" fontId="12" fillId="21" borderId="16" applyNumberFormat="0" applyAlignment="0" applyProtection="0"/>
    <xf numFmtId="0" fontId="12" fillId="21" borderId="16" applyNumberFormat="0" applyAlignment="0" applyProtection="0"/>
    <xf numFmtId="0" fontId="12" fillId="21"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2" fillId="21" borderId="16" applyNumberFormat="0" applyAlignment="0" applyProtection="0"/>
    <xf numFmtId="0" fontId="12" fillId="21" borderId="16" applyNumberFormat="0" applyAlignment="0" applyProtection="0"/>
    <xf numFmtId="0" fontId="12" fillId="21" borderId="16" applyNumberFormat="0" applyAlignment="0" applyProtection="0"/>
    <xf numFmtId="0" fontId="12" fillId="21"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1" fillId="20"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5" borderId="16" applyNumberFormat="0" applyAlignment="0" applyProtection="0"/>
    <xf numFmtId="0" fontId="17" fillId="5" borderId="16" applyNumberFormat="0" applyAlignment="0" applyProtection="0"/>
    <xf numFmtId="0" fontId="17" fillId="5" borderId="16" applyNumberFormat="0" applyAlignment="0" applyProtection="0"/>
    <xf numFmtId="0" fontId="17" fillId="5" borderId="16" applyNumberFormat="0" applyAlignment="0" applyProtection="0"/>
    <xf numFmtId="0" fontId="17" fillId="5" borderId="16" applyNumberFormat="0" applyAlignment="0" applyProtection="0"/>
    <xf numFmtId="0" fontId="17" fillId="5" borderId="16" applyNumberFormat="0" applyAlignment="0" applyProtection="0"/>
    <xf numFmtId="0" fontId="17" fillId="15" borderId="16" applyNumberFormat="0" applyAlignment="0" applyProtection="0"/>
    <xf numFmtId="0" fontId="17" fillId="5" borderId="16" applyNumberFormat="0" applyAlignment="0" applyProtection="0"/>
    <xf numFmtId="0" fontId="17" fillId="5" borderId="16" applyNumberFormat="0" applyAlignment="0" applyProtection="0"/>
    <xf numFmtId="0" fontId="17" fillId="5" borderId="16" applyNumberFormat="0" applyAlignment="0" applyProtection="0"/>
    <xf numFmtId="0" fontId="17" fillId="5" borderId="16" applyNumberFormat="0" applyAlignment="0" applyProtection="0"/>
    <xf numFmtId="0" fontId="17" fillId="5" borderId="16" applyNumberFormat="0" applyAlignment="0" applyProtection="0"/>
    <xf numFmtId="0" fontId="17" fillId="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5" borderId="16" applyNumberFormat="0" applyAlignment="0" applyProtection="0"/>
    <xf numFmtId="0" fontId="17" fillId="5" borderId="16" applyNumberFormat="0" applyAlignment="0" applyProtection="0"/>
    <xf numFmtId="0" fontId="17" fillId="5" borderId="16" applyNumberFormat="0" applyAlignment="0" applyProtection="0"/>
    <xf numFmtId="0" fontId="17" fillId="5" borderId="16" applyNumberFormat="0" applyAlignment="0" applyProtection="0"/>
    <xf numFmtId="0" fontId="17" fillId="5" borderId="16" applyNumberFormat="0" applyAlignment="0" applyProtection="0"/>
    <xf numFmtId="0" fontId="17" fillId="5" borderId="16" applyNumberFormat="0" applyAlignment="0" applyProtection="0"/>
    <xf numFmtId="0" fontId="17" fillId="15" borderId="16" applyNumberFormat="0" applyAlignment="0" applyProtection="0"/>
    <xf numFmtId="0" fontId="17" fillId="5" borderId="16" applyNumberFormat="0" applyAlignment="0" applyProtection="0"/>
    <xf numFmtId="0" fontId="17" fillId="5" borderId="16" applyNumberFormat="0" applyAlignment="0" applyProtection="0"/>
    <xf numFmtId="0" fontId="17" fillId="5" borderId="16" applyNumberFormat="0" applyAlignment="0" applyProtection="0"/>
    <xf numFmtId="0" fontId="17" fillId="5" borderId="16" applyNumberFormat="0" applyAlignment="0" applyProtection="0"/>
    <xf numFmtId="0" fontId="17" fillId="5" borderId="16" applyNumberFormat="0" applyAlignment="0" applyProtection="0"/>
    <xf numFmtId="0" fontId="17" fillId="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5" borderId="16" applyNumberFormat="0" applyAlignment="0" applyProtection="0"/>
    <xf numFmtId="0" fontId="17" fillId="5" borderId="16" applyNumberFormat="0" applyAlignment="0" applyProtection="0"/>
    <xf numFmtId="0" fontId="17" fillId="5" borderId="16" applyNumberFormat="0" applyAlignment="0" applyProtection="0"/>
    <xf numFmtId="0" fontId="17" fillId="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5" borderId="16" applyNumberFormat="0" applyAlignment="0" applyProtection="0"/>
    <xf numFmtId="0" fontId="17" fillId="5" borderId="16" applyNumberFormat="0" applyAlignment="0" applyProtection="0"/>
    <xf numFmtId="0" fontId="17" fillId="5" borderId="16" applyNumberFormat="0" applyAlignment="0" applyProtection="0"/>
    <xf numFmtId="0" fontId="17" fillId="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7" fillId="15" borderId="1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4"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4"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4"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4"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4"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4"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5"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9" fontId="1" fillId="0" borderId="0" applyFont="0" applyFill="0" applyBorder="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0"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0"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1"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1"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1"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1"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1"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19"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19"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20"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20"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20"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20"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20"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174" fontId="4" fillId="0" borderId="0" applyFont="0" applyFill="0" applyBorder="0" applyAlignment="0" applyProtection="0"/>
    <xf numFmtId="165" fontId="5" fillId="0" borderId="0" applyFont="0" applyFill="0" applyBorder="0" applyAlignment="0" applyProtection="0"/>
    <xf numFmtId="0" fontId="14" fillId="0" borderId="4" applyNumberFormat="0" applyFill="0" applyAlignment="0" applyProtection="0"/>
    <xf numFmtId="171" fontId="5" fillId="0" borderId="0" applyFont="0" applyFill="0" applyBorder="0" applyAlignment="0" applyProtection="0"/>
    <xf numFmtId="0" fontId="4" fillId="13" borderId="17" applyNumberFormat="0" applyFont="0" applyAlignment="0" applyProtection="0"/>
    <xf numFmtId="0" fontId="22" fillId="20" borderId="18" applyNumberFormat="0" applyAlignment="0" applyProtection="0"/>
    <xf numFmtId="0" fontId="33" fillId="0" borderId="19" applyNumberFormat="0" applyFill="0" applyAlignment="0" applyProtection="0"/>
    <xf numFmtId="0" fontId="15" fillId="0" borderId="5" applyNumberFormat="0" applyFill="0" applyAlignment="0" applyProtection="0"/>
    <xf numFmtId="0" fontId="5" fillId="13" borderId="17" applyNumberFormat="0" applyFont="0" applyAlignment="0" applyProtection="0"/>
    <xf numFmtId="0" fontId="22" fillId="21" borderId="18" applyNumberFormat="0" applyAlignment="0" applyProtection="0"/>
    <xf numFmtId="0" fontId="33" fillId="0" borderId="20" applyNumberFormat="0" applyFill="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3" fillId="22" borderId="3" applyNumberFormat="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4"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171" fontId="5"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74" fontId="5" fillId="0" borderId="0"/>
    <xf numFmtId="174" fontId="5" fillId="0" borderId="0"/>
    <xf numFmtId="0" fontId="8" fillId="0" borderId="0"/>
    <xf numFmtId="174" fontId="5" fillId="0" borderId="0"/>
    <xf numFmtId="0" fontId="8" fillId="0" borderId="0"/>
    <xf numFmtId="174" fontId="5" fillId="0" borderId="0"/>
    <xf numFmtId="174" fontId="5" fillId="0" borderId="0"/>
    <xf numFmtId="174" fontId="5" fillId="0" borderId="0"/>
    <xf numFmtId="174"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4" fillId="0" borderId="0"/>
    <xf numFmtId="166" fontId="5" fillId="0" borderId="0"/>
    <xf numFmtId="166" fontId="5" fillId="0" borderId="0"/>
    <xf numFmtId="166" fontId="5" fillId="0" borderId="0"/>
    <xf numFmtId="0" fontId="4"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4" fillId="0" borderId="0"/>
    <xf numFmtId="0" fontId="4"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168" fontId="5" fillId="0" borderId="0"/>
    <xf numFmtId="166" fontId="5" fillId="0" borderId="0"/>
    <xf numFmtId="166" fontId="5" fillId="0" borderId="0"/>
    <xf numFmtId="166" fontId="5" fillId="0" borderId="0"/>
    <xf numFmtId="168"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0" fontId="4"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4" fillId="0" borderId="0"/>
    <xf numFmtId="168" fontId="5" fillId="0" borderId="0"/>
    <xf numFmtId="168" fontId="5" fillId="0" borderId="0"/>
    <xf numFmtId="168" fontId="5" fillId="0" borderId="0"/>
    <xf numFmtId="0" fontId="4" fillId="0" borderId="0"/>
    <xf numFmtId="166" fontId="5" fillId="0" borderId="0"/>
    <xf numFmtId="166" fontId="5" fillId="0" borderId="0"/>
    <xf numFmtId="166" fontId="5" fillId="0" borderId="0"/>
    <xf numFmtId="0" fontId="7" fillId="0" borderId="0"/>
    <xf numFmtId="166" fontId="5" fillId="0" borderId="0"/>
    <xf numFmtId="166" fontId="5" fillId="0" borderId="0"/>
    <xf numFmtId="166" fontId="5" fillId="0" borderId="0"/>
    <xf numFmtId="166" fontId="5" fillId="0" borderId="0"/>
    <xf numFmtId="166" fontId="5" fillId="0" borderId="0"/>
    <xf numFmtId="166" fontId="5" fillId="0" borderId="0"/>
    <xf numFmtId="166"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168" fontId="5" fillId="0" borderId="0"/>
    <xf numFmtId="168" fontId="5" fillId="0" borderId="0"/>
    <xf numFmtId="168" fontId="5" fillId="0" borderId="0"/>
    <xf numFmtId="168" fontId="5" fillId="0" borderId="0"/>
    <xf numFmtId="0" fontId="4" fillId="0" borderId="0"/>
    <xf numFmtId="168" fontId="5" fillId="0" borderId="0"/>
    <xf numFmtId="168" fontId="5" fillId="0" borderId="0"/>
    <xf numFmtId="168" fontId="5" fillId="0" borderId="0"/>
    <xf numFmtId="0" fontId="4"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168" fontId="5" fillId="0" borderId="0"/>
    <xf numFmtId="0" fontId="4" fillId="0" borderId="0"/>
    <xf numFmtId="0" fontId="4" fillId="0" borderId="0"/>
    <xf numFmtId="0" fontId="4" fillId="0" borderId="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9" fontId="7" fillId="0" borderId="0" applyFont="0" applyFill="0" applyBorder="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22" fillId="20" borderId="18" applyNumberFormat="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4" fillId="0" borderId="8"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27" fillId="0" borderId="10"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12"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0" fontId="33" fillId="0" borderId="19" applyNumberFormat="0" applyFill="0" applyAlignment="0" applyProtection="0"/>
    <xf numFmtId="174" fontId="4" fillId="0" borderId="0" applyFont="0" applyFill="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3"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10" fillId="16" borderId="0" applyNumberFormat="0" applyBorder="0" applyAlignment="0" applyProtection="0"/>
    <xf numFmtId="0" fontId="12" fillId="21" borderId="16" applyNumberFormat="0" applyAlignment="0" applyProtection="0"/>
    <xf numFmtId="0" fontId="15" fillId="0" borderId="5" applyNumberFormat="0" applyFill="0" applyAlignment="0" applyProtection="0"/>
    <xf numFmtId="0" fontId="9" fillId="24" borderId="0" applyNumberFormat="0" applyBorder="0" applyAlignment="0" applyProtection="0"/>
    <xf numFmtId="0" fontId="9" fillId="18" borderId="0" applyNumberFormat="0" applyBorder="0" applyAlignment="0" applyProtection="0"/>
    <xf numFmtId="0" fontId="9" fillId="6" borderId="0" applyNumberFormat="0" applyBorder="0" applyAlignment="0" applyProtection="0"/>
    <xf numFmtId="0" fontId="9" fillId="27" borderId="0" applyNumberFormat="0" applyBorder="0" applyAlignment="0" applyProtection="0"/>
    <xf numFmtId="0" fontId="9" fillId="25" borderId="0" applyNumberFormat="0" applyBorder="0" applyAlignment="0" applyProtection="0"/>
    <xf numFmtId="0" fontId="17" fillId="5" borderId="16" applyNumberFormat="0" applyAlignment="0" applyProtection="0"/>
    <xf numFmtId="0" fontId="19" fillId="14" borderId="0" applyNumberFormat="0" applyBorder="0" applyAlignment="0" applyProtection="0"/>
    <xf numFmtId="0" fontId="21" fillId="5" borderId="0" applyNumberFormat="0" applyBorder="0" applyAlignment="0" applyProtection="0"/>
    <xf numFmtId="0" fontId="5" fillId="13" borderId="17" applyNumberFormat="0" applyFont="0" applyAlignment="0" applyProtection="0"/>
    <xf numFmtId="0" fontId="22" fillId="21" borderId="18" applyNumberFormat="0" applyAlignment="0" applyProtection="0"/>
    <xf numFmtId="0" fontId="29" fillId="0" borderId="0" applyNumberFormat="0" applyFill="0" applyBorder="0" applyAlignment="0" applyProtection="0"/>
    <xf numFmtId="0" fontId="25" fillId="0" borderId="9" applyNumberFormat="0" applyFill="0" applyAlignment="0" applyProtection="0"/>
    <xf numFmtId="0" fontId="28" fillId="0" borderId="11" applyNumberFormat="0" applyFill="0" applyAlignment="0" applyProtection="0"/>
    <xf numFmtId="0" fontId="31" fillId="0" borderId="13" applyNumberFormat="0" applyFill="0" applyAlignment="0" applyProtection="0"/>
    <xf numFmtId="0" fontId="31" fillId="0" borderId="0" applyNumberFormat="0" applyFill="0" applyBorder="0" applyAlignment="0" applyProtection="0"/>
    <xf numFmtId="0" fontId="33" fillId="0" borderId="20" applyNumberFormat="0" applyFill="0" applyAlignment="0" applyProtection="0"/>
    <xf numFmtId="0" fontId="8" fillId="9"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5"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5" borderId="0" applyNumberFormat="0" applyBorder="0" applyAlignment="0" applyProtection="0"/>
    <xf numFmtId="0" fontId="8" fillId="10" borderId="0" applyNumberFormat="0" applyBorder="0" applyAlignment="0" applyProtection="0"/>
    <xf numFmtId="0" fontId="8" fillId="16" borderId="0" applyNumberFormat="0" applyBorder="0" applyAlignment="0" applyProtection="0"/>
    <xf numFmtId="0" fontId="8" fillId="13"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16" borderId="0" applyNumberFormat="0" applyBorder="0" applyAlignment="0" applyProtection="0"/>
    <xf numFmtId="0" fontId="9" fillId="11" borderId="0" applyNumberFormat="0" applyBorder="0" applyAlignment="0" applyProtection="0"/>
    <xf numFmtId="0" fontId="10" fillId="16" borderId="0" applyNumberFormat="0" applyBorder="0" applyAlignment="0" applyProtection="0"/>
    <xf numFmtId="0" fontId="12" fillId="21" borderId="16" applyNumberFormat="0" applyAlignment="0" applyProtection="0"/>
    <xf numFmtId="0" fontId="15" fillId="0" borderId="5" applyNumberFormat="0" applyFill="0" applyAlignment="0" applyProtection="0"/>
    <xf numFmtId="0" fontId="9" fillId="24" borderId="0" applyNumberFormat="0" applyBorder="0" applyAlignment="0" applyProtection="0"/>
    <xf numFmtId="0" fontId="9" fillId="18" borderId="0" applyNumberFormat="0" applyBorder="0" applyAlignment="0" applyProtection="0"/>
    <xf numFmtId="0" fontId="9" fillId="6" borderId="0" applyNumberFormat="0" applyBorder="0" applyAlignment="0" applyProtection="0"/>
    <xf numFmtId="0" fontId="9" fillId="27" borderId="0" applyNumberFormat="0" applyBorder="0" applyAlignment="0" applyProtection="0"/>
    <xf numFmtId="0" fontId="9" fillId="25" borderId="0" applyNumberFormat="0" applyBorder="0" applyAlignment="0" applyProtection="0"/>
    <xf numFmtId="0" fontId="17" fillId="5" borderId="16" applyNumberFormat="0" applyAlignment="0" applyProtection="0"/>
    <xf numFmtId="0" fontId="19" fillId="14" borderId="0" applyNumberFormat="0" applyBorder="0" applyAlignment="0" applyProtection="0"/>
    <xf numFmtId="0" fontId="21" fillId="5" borderId="0" applyNumberFormat="0" applyBorder="0" applyAlignment="0" applyProtection="0"/>
    <xf numFmtId="0" fontId="5" fillId="13" borderId="17" applyNumberFormat="0" applyFont="0" applyAlignment="0" applyProtection="0"/>
    <xf numFmtId="0" fontId="22" fillId="21" borderId="18" applyNumberFormat="0" applyAlignment="0" applyProtection="0"/>
    <xf numFmtId="0" fontId="29" fillId="0" borderId="0" applyNumberFormat="0" applyFill="0" applyBorder="0" applyAlignment="0" applyProtection="0"/>
    <xf numFmtId="0" fontId="25" fillId="0" borderId="9" applyNumberFormat="0" applyFill="0" applyAlignment="0" applyProtection="0"/>
    <xf numFmtId="0" fontId="28" fillId="0" borderId="11" applyNumberFormat="0" applyFill="0" applyAlignment="0" applyProtection="0"/>
    <xf numFmtId="0" fontId="31" fillId="0" borderId="13" applyNumberFormat="0" applyFill="0" applyAlignment="0" applyProtection="0"/>
    <xf numFmtId="0" fontId="31" fillId="0" borderId="0" applyNumberFormat="0" applyFill="0" applyBorder="0" applyAlignment="0" applyProtection="0"/>
    <xf numFmtId="0" fontId="33" fillId="0" borderId="20" applyNumberFormat="0" applyFill="0" applyAlignment="0" applyProtection="0"/>
    <xf numFmtId="43" fontId="4" fillId="0" borderId="0" applyFont="0" applyFill="0" applyBorder="0" applyAlignment="0" applyProtection="0"/>
    <xf numFmtId="0" fontId="15" fillId="0" borderId="5" applyNumberFormat="0" applyFill="0" applyAlignment="0" applyProtection="0"/>
    <xf numFmtId="0" fontId="5" fillId="13" borderId="17" applyNumberFormat="0" applyFont="0" applyAlignment="0" applyProtection="0"/>
    <xf numFmtId="0" fontId="22" fillId="21" borderId="18" applyNumberFormat="0" applyAlignment="0" applyProtection="0"/>
    <xf numFmtId="0" fontId="33" fillId="0" borderId="20" applyNumberFormat="0" applyFill="0" applyAlignment="0" applyProtection="0"/>
    <xf numFmtId="9" fontId="4" fillId="0" borderId="0" applyFont="0" applyFill="0" applyBorder="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0" fontId="4" fillId="13" borderId="17" applyNumberFormat="0" applyFont="0" applyAlignment="0" applyProtection="0"/>
    <xf numFmtId="9"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0" fontId="14" fillId="0" borderId="4" applyNumberFormat="0" applyFill="0" applyAlignment="0" applyProtection="0"/>
    <xf numFmtId="168" fontId="5" fillId="0" borderId="0"/>
    <xf numFmtId="0" fontId="4" fillId="0" borderId="0"/>
    <xf numFmtId="168" fontId="5" fillId="0" borderId="0"/>
    <xf numFmtId="0" fontId="4" fillId="0" borderId="0"/>
    <xf numFmtId="0" fontId="4" fillId="13" borderId="17" applyNumberFormat="0" applyFont="0" applyAlignment="0" applyProtection="0"/>
    <xf numFmtId="9" fontId="4" fillId="0" borderId="0" applyFont="0" applyFill="0" applyBorder="0" applyAlignment="0" applyProtection="0"/>
    <xf numFmtId="9" fontId="7" fillId="0" borderId="0" applyFont="0" applyFill="0" applyBorder="0" applyAlignment="0" applyProtection="0"/>
    <xf numFmtId="0" fontId="22" fillId="20" borderId="18" applyNumberFormat="0" applyAlignment="0" applyProtection="0"/>
    <xf numFmtId="40" fontId="7" fillId="0" borderId="0" applyFont="0" applyFill="0" applyBorder="0" applyAlignment="0" applyProtection="0"/>
    <xf numFmtId="43" fontId="4" fillId="0" borderId="0" applyFont="0" applyFill="0" applyBorder="0" applyAlignment="0" applyProtection="0"/>
    <xf numFmtId="0" fontId="33" fillId="0" borderId="19" applyNumberFormat="0" applyFill="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168" fontId="5" fillId="0" borderId="0"/>
    <xf numFmtId="0" fontId="4"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168" fontId="5" fillId="0" borderId="0"/>
    <xf numFmtId="9" fontId="5" fillId="0" borderId="0" applyFont="0" applyFill="0" applyBorder="0" applyAlignment="0" applyProtection="0"/>
    <xf numFmtId="179" fontId="5" fillId="0" borderId="0" applyFont="0" applyFill="0" applyBorder="0" applyAlignment="0" applyProtection="0"/>
    <xf numFmtId="179" fontId="4" fillId="0" borderId="0" applyFont="0" applyFill="0" applyBorder="0" applyAlignment="0" applyProtection="0"/>
    <xf numFmtId="168" fontId="44" fillId="0" borderId="0"/>
    <xf numFmtId="168" fontId="45" fillId="0" borderId="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9" fillId="0" borderId="0"/>
    <xf numFmtId="0" fontId="8" fillId="8" borderId="0" applyNumberFormat="0" applyBorder="0" applyAlignment="0" applyProtection="0"/>
    <xf numFmtId="0" fontId="8" fillId="10" borderId="0" applyNumberFormat="0" applyBorder="0" applyAlignment="0" applyProtection="0"/>
    <xf numFmtId="0" fontId="8" fillId="12" borderId="0" applyNumberFormat="0" applyBorder="0" applyAlignment="0" applyProtection="0"/>
    <xf numFmtId="0" fontId="8" fillId="14" borderId="0" applyNumberFormat="0" applyBorder="0" applyAlignment="0" applyProtection="0"/>
    <xf numFmtId="0" fontId="8" fillId="16" borderId="0" applyNumberFormat="0" applyBorder="0" applyAlignment="0" applyProtection="0"/>
    <xf numFmtId="0" fontId="8" fillId="15" borderId="0" applyNumberFormat="0" applyBorder="0" applyAlignment="0" applyProtection="0"/>
    <xf numFmtId="0" fontId="8" fillId="9" borderId="0" applyNumberFormat="0" applyBorder="0" applyAlignment="0" applyProtection="0"/>
    <xf numFmtId="0" fontId="8" fillId="11" borderId="0" applyNumberFormat="0" applyBorder="0" applyAlignment="0" applyProtection="0"/>
    <xf numFmtId="0" fontId="8" fillId="7"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6" borderId="0" applyNumberFormat="0" applyBorder="0" applyAlignment="0" applyProtection="0"/>
    <xf numFmtId="0" fontId="9" fillId="17" borderId="0" applyNumberFormat="0" applyBorder="0" applyAlignment="0" applyProtection="0"/>
    <xf numFmtId="0" fontId="9" fillId="11" borderId="0" applyNumberFormat="0" applyBorder="0" applyAlignment="0" applyProtection="0"/>
    <xf numFmtId="0" fontId="9" fillId="7" borderId="0" applyNumberFormat="0" applyBorder="0" applyAlignment="0" applyProtection="0"/>
    <xf numFmtId="0" fontId="9" fillId="33" borderId="0" applyNumberFormat="0" applyBorder="0" applyAlignment="0" applyProtection="0"/>
    <xf numFmtId="0" fontId="9" fillId="19" borderId="0" applyNumberFormat="0" applyBorder="0" applyAlignment="0" applyProtection="0"/>
    <xf numFmtId="0" fontId="9" fillId="3"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19" borderId="0" applyNumberFormat="0" applyBorder="0" applyAlignment="0" applyProtection="0"/>
    <xf numFmtId="0" fontId="9" fillId="18" borderId="0" applyNumberFormat="0" applyBorder="0" applyAlignment="0" applyProtection="0"/>
    <xf numFmtId="0" fontId="11" fillId="20" borderId="16" applyNumberFormat="0" applyAlignment="0" applyProtection="0"/>
    <xf numFmtId="0" fontId="11" fillId="20" borderId="16" applyNumberFormat="0" applyAlignment="0" applyProtection="0"/>
    <xf numFmtId="0" fontId="13" fillId="22" borderId="3" applyNumberFormat="0" applyAlignment="0" applyProtection="0"/>
    <xf numFmtId="0" fontId="23" fillId="0" borderId="0" applyNumberFormat="0" applyFill="0" applyBorder="0" applyAlignment="0" applyProtection="0"/>
    <xf numFmtId="0" fontId="10" fillId="12" borderId="0" applyNumberFormat="0" applyBorder="0" applyAlignment="0" applyProtection="0"/>
    <xf numFmtId="0" fontId="24" fillId="0" borderId="8" applyNumberFormat="0" applyFill="0" applyAlignment="0" applyProtection="0"/>
    <xf numFmtId="0" fontId="27" fillId="0" borderId="10" applyNumberFormat="0" applyFill="0" applyAlignment="0" applyProtection="0"/>
    <xf numFmtId="0" fontId="30" fillId="0" borderId="12" applyNumberFormat="0" applyFill="0" applyAlignment="0" applyProtection="0"/>
    <xf numFmtId="0" fontId="30" fillId="0" borderId="0" applyNumberFormat="0" applyFill="0" applyBorder="0" applyAlignment="0" applyProtection="0"/>
    <xf numFmtId="0" fontId="17" fillId="15" borderId="16" applyNumberFormat="0" applyAlignment="0" applyProtection="0"/>
    <xf numFmtId="0" fontId="17" fillId="15" borderId="16" applyNumberFormat="0" applyAlignment="0" applyProtection="0"/>
    <xf numFmtId="0" fontId="14" fillId="0" borderId="4" applyNumberFormat="0" applyFill="0" applyAlignment="0" applyProtection="0"/>
    <xf numFmtId="0" fontId="52" fillId="0" borderId="0"/>
    <xf numFmtId="0" fontId="51" fillId="0" borderId="0"/>
    <xf numFmtId="0" fontId="50" fillId="0" borderId="0"/>
    <xf numFmtId="0" fontId="50" fillId="13" borderId="17" applyNumberFormat="0" applyFont="0" applyAlignment="0" applyProtection="0"/>
    <xf numFmtId="0" fontId="50" fillId="13" borderId="17" applyNumberFormat="0" applyFont="0" applyAlignment="0" applyProtection="0"/>
    <xf numFmtId="0" fontId="22" fillId="20" borderId="18" applyNumberFormat="0" applyAlignment="0" applyProtection="0"/>
    <xf numFmtId="0" fontId="22" fillId="20" borderId="18" applyNumberFormat="0" applyAlignment="0" applyProtection="0"/>
    <xf numFmtId="0" fontId="53" fillId="0" borderId="0" applyNumberForma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0" fontId="15" fillId="0" borderId="0" applyNumberFormat="0" applyFill="0" applyBorder="0" applyAlignment="0" applyProtection="0"/>
    <xf numFmtId="0" fontId="55" fillId="0" borderId="0"/>
    <xf numFmtId="168" fontId="56" fillId="0" borderId="0"/>
    <xf numFmtId="0" fontId="58" fillId="0" borderId="0" applyNumberFormat="0" applyFill="0" applyBorder="0" applyAlignment="0" applyProtection="0">
      <alignment vertical="top"/>
      <protection locked="0"/>
    </xf>
    <xf numFmtId="165" fontId="56" fillId="0" borderId="0" applyFont="0" applyFill="0" applyBorder="0" applyAlignment="0" applyProtection="0"/>
    <xf numFmtId="0" fontId="4" fillId="0" borderId="0"/>
  </cellStyleXfs>
  <cellXfs count="852">
    <xf numFmtId="0" fontId="0" fillId="0" borderId="0" xfId="0"/>
    <xf numFmtId="0" fontId="3" fillId="0" borderId="1" xfId="0" applyFont="1" applyFill="1" applyBorder="1" applyAlignment="1">
      <alignment horizontal="center" vertical="top"/>
    </xf>
    <xf numFmtId="49" fontId="3" fillId="0" borderId="1" xfId="0" applyNumberFormat="1" applyFont="1" applyFill="1" applyBorder="1" applyAlignment="1">
      <alignment vertical="top"/>
    </xf>
    <xf numFmtId="0" fontId="3" fillId="0" borderId="1" xfId="0" applyNumberFormat="1" applyFont="1" applyFill="1" applyBorder="1" applyAlignment="1">
      <alignment horizontal="center" vertical="top"/>
    </xf>
    <xf numFmtId="0" fontId="3" fillId="0" borderId="1" xfId="0" applyFont="1" applyFill="1" applyBorder="1" applyAlignment="1">
      <alignment horizontal="left" vertical="top"/>
    </xf>
    <xf numFmtId="4" fontId="3" fillId="0" borderId="1" xfId="0" applyNumberFormat="1" applyFont="1" applyFill="1" applyBorder="1" applyAlignment="1">
      <alignment vertical="top"/>
    </xf>
    <xf numFmtId="10" fontId="34" fillId="0" borderId="0" xfId="0" applyNumberFormat="1" applyFont="1" applyFill="1" applyAlignment="1"/>
    <xf numFmtId="0" fontId="34" fillId="0" borderId="0" xfId="0" applyFont="1" applyFill="1" applyAlignment="1"/>
    <xf numFmtId="0" fontId="3" fillId="0" borderId="1" xfId="0" quotePrefix="1" applyNumberFormat="1" applyFont="1" applyFill="1" applyBorder="1" applyAlignment="1">
      <alignment horizontal="center" vertical="top"/>
    </xf>
    <xf numFmtId="10" fontId="3" fillId="0" borderId="1" xfId="0" applyNumberFormat="1" applyFont="1" applyFill="1" applyBorder="1" applyAlignment="1">
      <alignment vertical="top"/>
    </xf>
    <xf numFmtId="4" fontId="34" fillId="0" borderId="0" xfId="0" applyNumberFormat="1" applyFont="1" applyFill="1" applyAlignment="1"/>
    <xf numFmtId="4" fontId="36" fillId="0" borderId="1" xfId="0" applyNumberFormat="1" applyFont="1" applyFill="1" applyBorder="1" applyAlignment="1">
      <alignment horizontal="center" vertical="center" wrapText="1"/>
    </xf>
    <xf numFmtId="4" fontId="3" fillId="28" borderId="1" xfId="0" applyNumberFormat="1" applyFont="1" applyFill="1" applyBorder="1" applyAlignment="1">
      <alignment vertical="top"/>
    </xf>
    <xf numFmtId="4" fontId="36" fillId="28" borderId="1" xfId="0" applyNumberFormat="1" applyFont="1" applyFill="1" applyBorder="1" applyAlignment="1">
      <alignment horizontal="right"/>
    </xf>
    <xf numFmtId="0" fontId="34" fillId="0" borderId="1" xfId="0" applyFont="1" applyFill="1" applyBorder="1" applyAlignment="1">
      <alignment horizontal="center" vertical="center"/>
    </xf>
    <xf numFmtId="0" fontId="3" fillId="0" borderId="1" xfId="0" applyFont="1" applyFill="1" applyBorder="1" applyAlignment="1">
      <alignment vertical="top"/>
    </xf>
    <xf numFmtId="0" fontId="37" fillId="0" borderId="0" xfId="41057" applyFont="1"/>
    <xf numFmtId="0" fontId="1" fillId="0" borderId="0" xfId="41057"/>
    <xf numFmtId="10" fontId="1" fillId="0" borderId="0" xfId="41058" applyNumberFormat="1" applyFont="1"/>
    <xf numFmtId="0" fontId="43" fillId="0" borderId="0" xfId="41057" applyFont="1"/>
    <xf numFmtId="0" fontId="34" fillId="0" borderId="0" xfId="0" applyFont="1" applyFill="1" applyAlignment="1">
      <alignment horizontal="center" vertical="center"/>
    </xf>
    <xf numFmtId="49" fontId="34" fillId="0" borderId="0" xfId="0" applyNumberFormat="1" applyFont="1" applyFill="1" applyAlignment="1"/>
    <xf numFmtId="0" fontId="34" fillId="0" borderId="0" xfId="0" applyNumberFormat="1" applyFont="1" applyFill="1" applyAlignment="1"/>
    <xf numFmtId="0" fontId="36" fillId="0" borderId="1" xfId="0" applyFont="1" applyFill="1" applyBorder="1" applyAlignment="1">
      <alignment horizontal="center" vertical="center" wrapText="1"/>
    </xf>
    <xf numFmtId="49" fontId="36" fillId="0" borderId="1" xfId="0" applyNumberFormat="1" applyFont="1" applyFill="1" applyBorder="1" applyAlignment="1">
      <alignment horizontal="center" vertical="center" wrapText="1"/>
    </xf>
    <xf numFmtId="0" fontId="36" fillId="0" borderId="1" xfId="0" applyNumberFormat="1" applyFont="1" applyFill="1" applyBorder="1" applyAlignment="1">
      <alignment horizontal="center" vertical="center" wrapText="1"/>
    </xf>
    <xf numFmtId="10" fontId="36" fillId="0" borderId="1" xfId="0" applyNumberFormat="1" applyFont="1" applyFill="1" applyBorder="1" applyAlignment="1">
      <alignment horizontal="center" vertical="center" wrapText="1"/>
    </xf>
    <xf numFmtId="0" fontId="34" fillId="28" borderId="0" xfId="0" applyFont="1" applyFill="1" applyAlignment="1"/>
    <xf numFmtId="0" fontId="34" fillId="28" borderId="1" xfId="0" applyFont="1" applyFill="1" applyBorder="1" applyAlignment="1">
      <alignment horizontal="center" vertical="center"/>
    </xf>
    <xf numFmtId="49" fontId="35" fillId="28" borderId="1" xfId="0" applyNumberFormat="1" applyFont="1" applyFill="1" applyBorder="1" applyAlignment="1">
      <alignment vertical="top"/>
    </xf>
    <xf numFmtId="0" fontId="35" fillId="28" borderId="1" xfId="0" applyNumberFormat="1" applyFont="1" applyFill="1" applyBorder="1" applyAlignment="1">
      <alignment vertical="top"/>
    </xf>
    <xf numFmtId="0" fontId="35" fillId="28" borderId="1" xfId="0" applyFont="1" applyFill="1" applyBorder="1" applyAlignment="1">
      <alignment vertical="top"/>
    </xf>
    <xf numFmtId="10" fontId="35" fillId="28" borderId="1" xfId="0" applyNumberFormat="1" applyFont="1" applyFill="1" applyBorder="1" applyAlignment="1">
      <alignment vertical="top"/>
    </xf>
    <xf numFmtId="4" fontId="35" fillId="28" borderId="1" xfId="0" applyNumberFormat="1" applyFont="1" applyFill="1" applyBorder="1" applyAlignment="1">
      <alignment vertical="top"/>
    </xf>
    <xf numFmtId="4" fontId="35" fillId="0" borderId="1" xfId="0" applyNumberFormat="1" applyFont="1" applyFill="1" applyBorder="1" applyAlignment="1">
      <alignment vertical="top"/>
    </xf>
    <xf numFmtId="0" fontId="3" fillId="28" borderId="1" xfId="0" applyNumberFormat="1" applyFont="1" applyFill="1" applyBorder="1" applyAlignment="1">
      <alignment horizontal="center" vertical="top"/>
    </xf>
    <xf numFmtId="0" fontId="3" fillId="28" borderId="1" xfId="0" applyFont="1" applyFill="1" applyBorder="1" applyAlignment="1">
      <alignment vertical="top"/>
    </xf>
    <xf numFmtId="10" fontId="3" fillId="28" borderId="1" xfId="0" applyNumberFormat="1" applyFont="1" applyFill="1" applyBorder="1" applyAlignment="1">
      <alignment vertical="top"/>
    </xf>
    <xf numFmtId="10" fontId="34" fillId="28" borderId="1" xfId="0" applyNumberFormat="1" applyFont="1" applyFill="1" applyBorder="1" applyAlignment="1"/>
    <xf numFmtId="10" fontId="34" fillId="0" borderId="0" xfId="41056" applyNumberFormat="1" applyFont="1" applyFill="1" applyAlignment="1"/>
    <xf numFmtId="4" fontId="34" fillId="0" borderId="0" xfId="0" applyNumberFormat="1" applyFont="1" applyFill="1" applyBorder="1" applyAlignment="1"/>
    <xf numFmtId="43" fontId="34" fillId="0" borderId="0" xfId="1" applyFont="1" applyFill="1" applyAlignment="1">
      <alignment horizontal="right"/>
    </xf>
    <xf numFmtId="43" fontId="36" fillId="0" borderId="1" xfId="1" applyFont="1" applyFill="1" applyBorder="1" applyAlignment="1">
      <alignment horizontal="right" vertical="center" wrapText="1"/>
    </xf>
    <xf numFmtId="43" fontId="3" fillId="28" borderId="1" xfId="1" applyFont="1" applyFill="1" applyBorder="1" applyAlignment="1">
      <alignment horizontal="right" vertical="top"/>
    </xf>
    <xf numFmtId="43" fontId="3" fillId="0" borderId="1" xfId="1" applyFont="1" applyFill="1" applyBorder="1" applyAlignment="1">
      <alignment horizontal="right" vertical="top"/>
    </xf>
    <xf numFmtId="43" fontId="34" fillId="28" borderId="1" xfId="1" applyFont="1" applyFill="1" applyBorder="1" applyAlignment="1">
      <alignment horizontal="right"/>
    </xf>
    <xf numFmtId="0" fontId="3" fillId="0" borderId="23" xfId="0" quotePrefix="1" applyNumberFormat="1" applyFont="1" applyFill="1" applyBorder="1" applyAlignment="1">
      <alignment horizontal="center" vertical="top"/>
    </xf>
    <xf numFmtId="0" fontId="3" fillId="0" borderId="22" xfId="0" quotePrefix="1" applyNumberFormat="1" applyFont="1" applyFill="1" applyBorder="1" applyAlignment="1">
      <alignment horizontal="center" vertical="top"/>
    </xf>
    <xf numFmtId="0" fontId="34" fillId="31" borderId="0" xfId="0" applyFont="1" applyFill="1" applyAlignment="1"/>
    <xf numFmtId="49" fontId="36" fillId="0" borderId="23" xfId="0" applyNumberFormat="1" applyFont="1" applyFill="1" applyBorder="1" applyAlignment="1">
      <alignment horizontal="center" vertical="center" wrapText="1"/>
    </xf>
    <xf numFmtId="0" fontId="34" fillId="0" borderId="23" xfId="0" applyFont="1" applyFill="1" applyBorder="1" applyAlignment="1">
      <alignment horizontal="center" vertical="center"/>
    </xf>
    <xf numFmtId="180" fontId="36" fillId="0" borderId="23" xfId="0" applyNumberFormat="1" applyFont="1" applyFill="1" applyBorder="1" applyAlignment="1">
      <alignment horizontal="center" vertical="center" wrapText="1"/>
    </xf>
    <xf numFmtId="180" fontId="34" fillId="0" borderId="0" xfId="0" applyNumberFormat="1" applyFont="1" applyFill="1" applyAlignment="1"/>
    <xf numFmtId="0" fontId="34" fillId="28" borderId="0" xfId="0" applyNumberFormat="1" applyFont="1" applyFill="1" applyAlignment="1"/>
    <xf numFmtId="0" fontId="46" fillId="0" borderId="27" xfId="0" applyFont="1" applyBorder="1" applyAlignment="1" applyProtection="1">
      <alignment horizontal="right" vertical="center"/>
    </xf>
    <xf numFmtId="0" fontId="0" fillId="0" borderId="0" xfId="0" applyBorder="1"/>
    <xf numFmtId="4" fontId="0" fillId="0" borderId="0" xfId="0" applyNumberFormat="1"/>
    <xf numFmtId="0" fontId="3" fillId="0" borderId="1" xfId="0" quotePrefix="1" applyFont="1" applyFill="1" applyBorder="1" applyAlignment="1">
      <alignment horizontal="center"/>
    </xf>
    <xf numFmtId="0" fontId="3" fillId="0" borderId="22" xfId="0" quotePrefix="1" applyFont="1" applyFill="1" applyBorder="1" applyAlignment="1">
      <alignment horizontal="center"/>
    </xf>
    <xf numFmtId="0" fontId="34" fillId="0" borderId="0" xfId="0" quotePrefix="1" applyFont="1" applyFill="1" applyAlignment="1"/>
    <xf numFmtId="14" fontId="34" fillId="0" borderId="0" xfId="0" applyNumberFormat="1" applyFont="1" applyFill="1" applyAlignment="1"/>
    <xf numFmtId="1" fontId="3" fillId="0" borderId="1" xfId="0" quotePrefix="1" applyNumberFormat="1" applyFont="1" applyFill="1" applyBorder="1" applyAlignment="1">
      <alignment horizontal="center"/>
    </xf>
    <xf numFmtId="0" fontId="3" fillId="0" borderId="1" xfId="0" applyFont="1" applyFill="1" applyBorder="1" applyAlignment="1">
      <alignment horizontal="left" vertical="justify"/>
    </xf>
    <xf numFmtId="0" fontId="35" fillId="28" borderId="1" xfId="0" applyFont="1" applyFill="1" applyBorder="1" applyAlignment="1">
      <alignment vertical="justify"/>
    </xf>
    <xf numFmtId="0" fontId="3" fillId="0" borderId="1" xfId="0" applyFont="1" applyFill="1" applyBorder="1" applyAlignment="1">
      <alignment horizontal="left" vertical="distributed"/>
    </xf>
    <xf numFmtId="0" fontId="35" fillId="28" borderId="1" xfId="0" applyFont="1" applyFill="1" applyBorder="1" applyAlignment="1">
      <alignment vertical="distributed"/>
    </xf>
    <xf numFmtId="37" fontId="60" fillId="34" borderId="31" xfId="41120" applyNumberFormat="1" applyFont="1" applyFill="1" applyBorder="1" applyAlignment="1">
      <alignment horizontal="center" vertical="center" wrapText="1"/>
    </xf>
    <xf numFmtId="37" fontId="60" fillId="0" borderId="0" xfId="41120" applyNumberFormat="1" applyFont="1" applyFill="1" applyBorder="1" applyAlignment="1">
      <alignment horizontal="center" vertical="center" wrapText="1"/>
    </xf>
    <xf numFmtId="181" fontId="60" fillId="0" borderId="0" xfId="41120" applyNumberFormat="1" applyFont="1" applyFill="1" applyBorder="1" applyAlignment="1">
      <alignment horizontal="center" vertical="center" wrapText="1"/>
    </xf>
    <xf numFmtId="37" fontId="54" fillId="0" borderId="0" xfId="41120" applyNumberFormat="1" applyFont="1" applyAlignment="1">
      <alignment horizontal="center" vertical="center" wrapText="1"/>
    </xf>
    <xf numFmtId="37" fontId="54" fillId="2" borderId="0" xfId="41120" applyNumberFormat="1" applyFont="1" applyFill="1" applyAlignment="1">
      <alignment horizontal="center" vertical="center" wrapText="1"/>
    </xf>
    <xf numFmtId="39" fontId="4" fillId="0" borderId="36" xfId="41120" applyNumberFormat="1" applyFont="1" applyBorder="1" applyAlignment="1">
      <alignment horizontal="center" vertical="center" wrapText="1"/>
    </xf>
    <xf numFmtId="39" fontId="4" fillId="0" borderId="0" xfId="41120" applyNumberFormat="1" applyFont="1" applyFill="1" applyBorder="1" applyAlignment="1">
      <alignment horizontal="center" vertical="center" wrapText="1"/>
    </xf>
    <xf numFmtId="181" fontId="4" fillId="0" borderId="0" xfId="41120" applyNumberFormat="1" applyFont="1" applyFill="1" applyBorder="1" applyAlignment="1">
      <alignment horizontal="center" vertical="center" wrapText="1"/>
    </xf>
    <xf numFmtId="39" fontId="4" fillId="0" borderId="0" xfId="41120" applyNumberFormat="1" applyFont="1" applyAlignment="1">
      <alignment horizontal="center" vertical="center" wrapText="1"/>
    </xf>
    <xf numFmtId="39" fontId="4" fillId="2" borderId="0" xfId="41120" applyNumberFormat="1" applyFont="1" applyFill="1" applyAlignment="1">
      <alignment horizontal="center" vertical="center" wrapText="1"/>
    </xf>
    <xf numFmtId="37" fontId="40" fillId="0" borderId="38" xfId="41120" applyNumberFormat="1" applyFont="1" applyBorder="1" applyAlignment="1">
      <alignment horizontal="center" vertical="center" wrapText="1"/>
    </xf>
    <xf numFmtId="37" fontId="4" fillId="0" borderId="39" xfId="41120" applyNumberFormat="1" applyFont="1" applyBorder="1" applyAlignment="1">
      <alignment horizontal="center" vertical="center" wrapText="1"/>
    </xf>
    <xf numFmtId="37" fontId="4" fillId="0" borderId="0" xfId="41120" applyNumberFormat="1" applyFont="1" applyFill="1" applyBorder="1" applyAlignment="1">
      <alignment horizontal="center" vertical="center" wrapText="1"/>
    </xf>
    <xf numFmtId="37" fontId="4" fillId="0" borderId="0" xfId="41120" applyNumberFormat="1" applyFont="1" applyAlignment="1">
      <alignment horizontal="center" vertical="center" wrapText="1"/>
    </xf>
    <xf numFmtId="39" fontId="40" fillId="0" borderId="41" xfId="41120" applyNumberFormat="1" applyFont="1" applyBorder="1" applyAlignment="1">
      <alignment horizontal="center" vertical="center" wrapText="1"/>
    </xf>
    <xf numFmtId="39" fontId="4" fillId="0" borderId="42" xfId="41120" applyNumberFormat="1" applyFont="1" applyBorder="1" applyAlignment="1">
      <alignment horizontal="center" vertical="center" wrapText="1"/>
    </xf>
    <xf numFmtId="39" fontId="40" fillId="0" borderId="44" xfId="41120" applyNumberFormat="1" applyFont="1" applyBorder="1" applyAlignment="1">
      <alignment horizontal="center" vertical="center" wrapText="1"/>
    </xf>
    <xf numFmtId="39" fontId="61" fillId="0" borderId="45" xfId="41120" applyNumberFormat="1" applyFont="1" applyBorder="1" applyAlignment="1">
      <alignment horizontal="center" vertical="center" wrapText="1"/>
    </xf>
    <xf numFmtId="39" fontId="61" fillId="0" borderId="0" xfId="41120" applyNumberFormat="1" applyFont="1" applyFill="1" applyBorder="1" applyAlignment="1">
      <alignment horizontal="center" vertical="center" wrapText="1"/>
    </xf>
    <xf numFmtId="181" fontId="61" fillId="0" borderId="0" xfId="41120" applyNumberFormat="1" applyFont="1" applyFill="1" applyBorder="1" applyAlignment="1">
      <alignment horizontal="center" vertical="center" wrapText="1"/>
    </xf>
    <xf numFmtId="39" fontId="4" fillId="0" borderId="39" xfId="41120" applyNumberFormat="1" applyFont="1" applyBorder="1" applyAlignment="1">
      <alignment horizontal="center" vertical="center" wrapText="1"/>
    </xf>
    <xf numFmtId="39" fontId="4" fillId="0" borderId="0" xfId="41120" applyNumberFormat="1" applyFont="1" applyBorder="1" applyAlignment="1">
      <alignment horizontal="center" vertical="center" wrapText="1"/>
    </xf>
    <xf numFmtId="39" fontId="4" fillId="0" borderId="45" xfId="41120" applyNumberFormat="1" applyFont="1" applyBorder="1" applyAlignment="1">
      <alignment horizontal="center" vertical="center" wrapText="1"/>
    </xf>
    <xf numFmtId="39" fontId="4" fillId="0" borderId="50" xfId="41120" applyNumberFormat="1" applyFont="1" applyBorder="1" applyAlignment="1">
      <alignment horizontal="center" vertical="center" wrapText="1"/>
    </xf>
    <xf numFmtId="39" fontId="40" fillId="0" borderId="38" xfId="41120" applyNumberFormat="1" applyFont="1" applyBorder="1" applyAlignment="1">
      <alignment horizontal="center" vertical="center" wrapText="1"/>
    </xf>
    <xf numFmtId="39" fontId="4" fillId="0" borderId="28" xfId="41120" applyNumberFormat="1" applyFont="1" applyBorder="1" applyAlignment="1">
      <alignment horizontal="center" vertical="center" wrapText="1"/>
    </xf>
    <xf numFmtId="39" fontId="4" fillId="0" borderId="26" xfId="41120" applyNumberFormat="1" applyFont="1" applyBorder="1" applyAlignment="1">
      <alignment horizontal="center" vertical="center" wrapText="1"/>
    </xf>
    <xf numFmtId="39" fontId="4" fillId="0" borderId="53" xfId="41120" applyNumberFormat="1" applyFont="1" applyBorder="1" applyAlignment="1">
      <alignment horizontal="center" vertical="center" wrapText="1"/>
    </xf>
    <xf numFmtId="39" fontId="40" fillId="0" borderId="54" xfId="41120" applyNumberFormat="1" applyFont="1" applyBorder="1" applyAlignment="1">
      <alignment horizontal="center" vertical="center" wrapText="1"/>
    </xf>
    <xf numFmtId="4" fontId="4" fillId="0" borderId="0" xfId="41120" applyNumberFormat="1" applyFont="1" applyAlignment="1">
      <alignment horizontal="center" vertical="center" wrapText="1"/>
    </xf>
    <xf numFmtId="37" fontId="40" fillId="0" borderId="41" xfId="41120" applyNumberFormat="1" applyFont="1" applyBorder="1" applyAlignment="1">
      <alignment horizontal="center" vertical="center" wrapText="1"/>
    </xf>
    <xf numFmtId="37" fontId="4" fillId="0" borderId="28" xfId="41120" applyNumberFormat="1" applyFont="1" applyBorder="1" applyAlignment="1">
      <alignment horizontal="center" vertical="center" wrapText="1"/>
    </xf>
    <xf numFmtId="37" fontId="4" fillId="35" borderId="28" xfId="41120" applyNumberFormat="1" applyFont="1" applyFill="1" applyBorder="1" applyAlignment="1">
      <alignment horizontal="center" vertical="center" wrapText="1"/>
    </xf>
    <xf numFmtId="37" fontId="4" fillId="0" borderId="0" xfId="41120" applyNumberFormat="1" applyFont="1" applyBorder="1" applyAlignment="1">
      <alignment horizontal="center" vertical="center" wrapText="1"/>
    </xf>
    <xf numFmtId="37" fontId="4" fillId="0" borderId="24" xfId="41120" applyNumberFormat="1" applyFont="1" applyBorder="1" applyAlignment="1">
      <alignment horizontal="center" vertical="center" wrapText="1"/>
    </xf>
    <xf numFmtId="37" fontId="40" fillId="0" borderId="44" xfId="41120" applyNumberFormat="1" applyFont="1" applyBorder="1" applyAlignment="1">
      <alignment horizontal="center" vertical="center" wrapText="1"/>
    </xf>
    <xf numFmtId="39" fontId="4" fillId="35" borderId="45" xfId="41120" applyNumberFormat="1" applyFont="1" applyFill="1" applyBorder="1" applyAlignment="1">
      <alignment horizontal="center" vertical="center" wrapText="1"/>
    </xf>
    <xf numFmtId="39" fontId="4" fillId="35" borderId="28" xfId="41120" applyNumberFormat="1" applyFont="1" applyFill="1" applyBorder="1" applyAlignment="1">
      <alignment horizontal="center" vertical="center" wrapText="1"/>
    </xf>
    <xf numFmtId="37" fontId="4" fillId="0" borderId="45" xfId="41120" applyNumberFormat="1" applyFont="1" applyBorder="1" applyAlignment="1">
      <alignment horizontal="center" vertical="center" wrapText="1"/>
    </xf>
    <xf numFmtId="37" fontId="4" fillId="35" borderId="45" xfId="41120" applyNumberFormat="1" applyFont="1" applyFill="1" applyBorder="1" applyAlignment="1">
      <alignment horizontal="center" vertical="center" wrapText="1"/>
    </xf>
    <xf numFmtId="181" fontId="4" fillId="36" borderId="0" xfId="41120" applyNumberFormat="1" applyFont="1" applyFill="1" applyBorder="1" applyAlignment="1">
      <alignment horizontal="center" vertical="center" wrapText="1"/>
    </xf>
    <xf numFmtId="37" fontId="4" fillId="35" borderId="24" xfId="41120" applyNumberFormat="1" applyFont="1" applyFill="1" applyBorder="1" applyAlignment="1">
      <alignment horizontal="center" vertical="center" wrapText="1"/>
    </xf>
    <xf numFmtId="37" fontId="40" fillId="0" borderId="47" xfId="41120" applyNumberFormat="1" applyFont="1" applyBorder="1" applyAlignment="1">
      <alignment horizontal="center" vertical="center" wrapText="1"/>
    </xf>
    <xf numFmtId="37" fontId="4" fillId="0" borderId="57" xfId="41120" applyNumberFormat="1" applyFont="1" applyBorder="1" applyAlignment="1">
      <alignment horizontal="center" vertical="center" wrapText="1"/>
    </xf>
    <xf numFmtId="37" fontId="40" fillId="0" borderId="54" xfId="41120" applyNumberFormat="1" applyFont="1" applyBorder="1" applyAlignment="1">
      <alignment horizontal="center" vertical="center" wrapText="1"/>
    </xf>
    <xf numFmtId="39" fontId="4" fillId="0" borderId="28" xfId="41120" applyNumberFormat="1" applyFont="1" applyFill="1" applyBorder="1" applyAlignment="1">
      <alignment horizontal="center" vertical="center" wrapText="1"/>
    </xf>
    <xf numFmtId="39" fontId="4" fillId="0" borderId="58" xfId="41120" applyNumberFormat="1" applyFont="1" applyBorder="1" applyAlignment="1">
      <alignment horizontal="center" vertical="center" wrapText="1"/>
    </xf>
    <xf numFmtId="39" fontId="40" fillId="0" borderId="59" xfId="41120" applyNumberFormat="1" applyFont="1" applyBorder="1" applyAlignment="1">
      <alignment horizontal="center" vertical="center" wrapText="1"/>
    </xf>
    <xf numFmtId="39" fontId="4" fillId="0" borderId="24" xfId="41120" applyNumberFormat="1" applyFont="1" applyBorder="1" applyAlignment="1">
      <alignment horizontal="center" vertical="center" wrapText="1"/>
    </xf>
    <xf numFmtId="37" fontId="4" fillId="0" borderId="50" xfId="41120" applyNumberFormat="1" applyFont="1" applyBorder="1" applyAlignment="1">
      <alignment horizontal="center" vertical="center" wrapText="1"/>
    </xf>
    <xf numFmtId="182" fontId="4" fillId="35" borderId="39" xfId="41120" applyNumberFormat="1" applyFont="1" applyFill="1" applyBorder="1" applyAlignment="1">
      <alignment horizontal="center" vertical="center" wrapText="1"/>
    </xf>
    <xf numFmtId="39" fontId="4" fillId="0" borderId="65" xfId="41120" applyNumberFormat="1" applyFont="1" applyBorder="1" applyAlignment="1">
      <alignment horizontal="center" vertical="center" wrapText="1"/>
    </xf>
    <xf numFmtId="39" fontId="4" fillId="35" borderId="65" xfId="41120" applyNumberFormat="1" applyFont="1" applyFill="1" applyBorder="1" applyAlignment="1">
      <alignment horizontal="center" vertical="center" wrapText="1"/>
    </xf>
    <xf numFmtId="39" fontId="61" fillId="0" borderId="0" xfId="41120" applyNumberFormat="1" applyFont="1" applyAlignment="1">
      <alignment horizontal="center" vertical="center" wrapText="1"/>
    </xf>
    <xf numFmtId="39" fontId="4" fillId="0" borderId="0" xfId="41120" applyNumberFormat="1" applyFont="1" applyFill="1" applyAlignment="1">
      <alignment horizontal="center" vertical="center" wrapText="1"/>
    </xf>
    <xf numFmtId="181" fontId="4" fillId="0" borderId="0" xfId="41120" applyNumberFormat="1" applyFont="1" applyFill="1" applyAlignment="1">
      <alignment horizontal="center" vertical="center" wrapText="1"/>
    </xf>
    <xf numFmtId="37" fontId="54" fillId="34" borderId="66" xfId="41120" applyNumberFormat="1" applyFont="1" applyFill="1" applyBorder="1" applyAlignment="1">
      <alignment horizontal="center" vertical="center" wrapText="1"/>
    </xf>
    <xf numFmtId="39" fontId="4" fillId="0" borderId="68" xfId="41120" applyNumberFormat="1" applyFont="1" applyBorder="1" applyAlignment="1">
      <alignment horizontal="center" vertical="center" wrapText="1"/>
    </xf>
    <xf numFmtId="39" fontId="4" fillId="0" borderId="68" xfId="41120" applyNumberFormat="1" applyFont="1" applyFill="1" applyBorder="1" applyAlignment="1">
      <alignment horizontal="center" vertical="center" wrapText="1"/>
    </xf>
    <xf numFmtId="39" fontId="4" fillId="35" borderId="68" xfId="41120" applyNumberFormat="1" applyFont="1" applyFill="1" applyBorder="1" applyAlignment="1">
      <alignment horizontal="center" vertical="center" wrapText="1"/>
    </xf>
    <xf numFmtId="37" fontId="40" fillId="0" borderId="69" xfId="41120" applyNumberFormat="1" applyFont="1" applyBorder="1" applyAlignment="1">
      <alignment horizontal="center" vertical="center" wrapText="1"/>
    </xf>
    <xf numFmtId="37" fontId="4" fillId="0" borderId="70" xfId="41120" applyNumberFormat="1" applyFont="1" applyBorder="1" applyAlignment="1">
      <alignment horizontal="center" vertical="center" wrapText="1"/>
    </xf>
    <xf numFmtId="37" fontId="4" fillId="35" borderId="70" xfId="41120" applyNumberFormat="1" applyFont="1" applyFill="1" applyBorder="1" applyAlignment="1">
      <alignment horizontal="center" vertical="center" wrapText="1"/>
    </xf>
    <xf numFmtId="39" fontId="40" fillId="0" borderId="71" xfId="41120" applyNumberFormat="1" applyFont="1" applyBorder="1" applyAlignment="1">
      <alignment horizontal="center" vertical="center" wrapText="1"/>
    </xf>
    <xf numFmtId="39" fontId="4" fillId="35" borderId="42" xfId="41120" applyNumberFormat="1" applyFont="1" applyFill="1" applyBorder="1" applyAlignment="1">
      <alignment horizontal="center" vertical="center" wrapText="1"/>
    </xf>
    <xf numFmtId="39" fontId="40" fillId="0" borderId="72" xfId="41120" applyNumberFormat="1" applyFont="1" applyBorder="1" applyAlignment="1">
      <alignment horizontal="center" vertical="center" wrapText="1"/>
    </xf>
    <xf numFmtId="39" fontId="4" fillId="0" borderId="73" xfId="41120" applyNumberFormat="1" applyFont="1" applyBorder="1" applyAlignment="1">
      <alignment horizontal="center" vertical="center" wrapText="1"/>
    </xf>
    <xf numFmtId="39" fontId="4" fillId="35" borderId="73" xfId="41120" applyNumberFormat="1" applyFont="1" applyFill="1" applyBorder="1" applyAlignment="1">
      <alignment horizontal="center" vertical="center" wrapText="1"/>
    </xf>
    <xf numFmtId="39" fontId="40" fillId="0" borderId="69" xfId="41120" applyNumberFormat="1" applyFont="1" applyBorder="1" applyAlignment="1">
      <alignment horizontal="center" vertical="center" wrapText="1"/>
    </xf>
    <xf numFmtId="9" fontId="4" fillId="2" borderId="70" xfId="41060" applyFont="1" applyFill="1" applyBorder="1" applyAlignment="1">
      <alignment horizontal="center" vertical="center" wrapText="1"/>
    </xf>
    <xf numFmtId="9" fontId="4" fillId="35" borderId="70" xfId="41060" applyFont="1" applyFill="1" applyBorder="1" applyAlignment="1">
      <alignment horizontal="center" vertical="center" wrapText="1"/>
    </xf>
    <xf numFmtId="39" fontId="4" fillId="0" borderId="37" xfId="41120" applyNumberFormat="1" applyFont="1" applyFill="1" applyBorder="1" applyAlignment="1">
      <alignment horizontal="center" vertical="center" wrapText="1"/>
    </xf>
    <xf numFmtId="39" fontId="4" fillId="0" borderId="39" xfId="41120" applyNumberFormat="1" applyFont="1" applyFill="1" applyBorder="1" applyAlignment="1">
      <alignment horizontal="center" vertical="center" wrapText="1"/>
    </xf>
    <xf numFmtId="39" fontId="4" fillId="0" borderId="74" xfId="41120" applyNumberFormat="1" applyFont="1" applyFill="1" applyBorder="1" applyAlignment="1">
      <alignment horizontal="center" vertical="center" wrapText="1"/>
    </xf>
    <xf numFmtId="39" fontId="4" fillId="0" borderId="70" xfId="41120" applyNumberFormat="1" applyFont="1" applyFill="1" applyBorder="1" applyAlignment="1">
      <alignment horizontal="center" vertical="center" wrapText="1"/>
    </xf>
    <xf numFmtId="39" fontId="4" fillId="35" borderId="39" xfId="41120" applyNumberFormat="1" applyFont="1" applyFill="1" applyBorder="1" applyAlignment="1">
      <alignment horizontal="center" vertical="center" wrapText="1"/>
    </xf>
    <xf numFmtId="183" fontId="4" fillId="0" borderId="40" xfId="41120" applyNumberFormat="1" applyFont="1" applyFill="1" applyBorder="1" applyAlignment="1">
      <alignment horizontal="center" vertical="center" wrapText="1"/>
    </xf>
    <xf numFmtId="183" fontId="4" fillId="0" borderId="42" xfId="41120" applyNumberFormat="1" applyFont="1" applyFill="1" applyBorder="1" applyAlignment="1">
      <alignment horizontal="center" vertical="center" wrapText="1"/>
    </xf>
    <xf numFmtId="183" fontId="4" fillId="0" borderId="25" xfId="41120" applyNumberFormat="1" applyFont="1" applyFill="1" applyBorder="1" applyAlignment="1">
      <alignment horizontal="center" vertical="center" wrapText="1"/>
    </xf>
    <xf numFmtId="39" fontId="4" fillId="0" borderId="40" xfId="41120" applyNumberFormat="1" applyFont="1" applyFill="1" applyBorder="1" applyAlignment="1">
      <alignment horizontal="center" vertical="center" wrapText="1"/>
    </xf>
    <xf numFmtId="39" fontId="4" fillId="0" borderId="42" xfId="41120" applyNumberFormat="1" applyFont="1" applyFill="1" applyBorder="1" applyAlignment="1">
      <alignment horizontal="center" vertical="center" wrapText="1"/>
    </xf>
    <xf numFmtId="184" fontId="4" fillId="0" borderId="43" xfId="41120" applyNumberFormat="1" applyFont="1" applyFill="1" applyBorder="1" applyAlignment="1">
      <alignment horizontal="center" vertical="center" wrapText="1"/>
    </xf>
    <xf numFmtId="184" fontId="4" fillId="0" borderId="45" xfId="41120" applyNumberFormat="1" applyFont="1" applyFill="1" applyBorder="1" applyAlignment="1">
      <alignment horizontal="center" vertical="center" wrapText="1"/>
    </xf>
    <xf numFmtId="184" fontId="4" fillId="0" borderId="75" xfId="41120" applyNumberFormat="1" applyFont="1" applyFill="1" applyBorder="1" applyAlignment="1">
      <alignment horizontal="center" vertical="center" wrapText="1"/>
    </xf>
    <xf numFmtId="184" fontId="4" fillId="0" borderId="73" xfId="41120" applyNumberFormat="1" applyFont="1" applyFill="1" applyBorder="1" applyAlignment="1">
      <alignment horizontal="center" vertical="center" wrapText="1"/>
    </xf>
    <xf numFmtId="39" fontId="4" fillId="0" borderId="28" xfId="41120" quotePrefix="1" applyNumberFormat="1" applyFont="1" applyFill="1" applyBorder="1" applyAlignment="1">
      <alignment horizontal="center" vertical="center" wrapText="1"/>
    </xf>
    <xf numFmtId="39" fontId="4" fillId="0" borderId="37" xfId="41120" applyNumberFormat="1" applyFont="1" applyBorder="1" applyAlignment="1">
      <alignment horizontal="center" vertical="center" wrapText="1"/>
    </xf>
    <xf numFmtId="39" fontId="4" fillId="0" borderId="70" xfId="41120" applyNumberFormat="1" applyFont="1" applyBorder="1" applyAlignment="1">
      <alignment horizontal="center" vertical="center" wrapText="1"/>
    </xf>
    <xf numFmtId="39" fontId="4" fillId="35" borderId="70" xfId="41120" applyNumberFormat="1" applyFont="1" applyFill="1" applyBorder="1" applyAlignment="1">
      <alignment horizontal="center" vertical="center" wrapText="1"/>
    </xf>
    <xf numFmtId="39" fontId="4" fillId="37" borderId="28" xfId="41120" applyNumberFormat="1" applyFont="1" applyFill="1" applyBorder="1" applyAlignment="1">
      <alignment horizontal="center" vertical="center" wrapText="1"/>
    </xf>
    <xf numFmtId="39" fontId="4" fillId="37" borderId="42" xfId="41120" applyNumberFormat="1" applyFont="1" applyFill="1" applyBorder="1" applyAlignment="1">
      <alignment horizontal="center" vertical="center" wrapText="1"/>
    </xf>
    <xf numFmtId="39" fontId="4" fillId="37" borderId="63" xfId="41120" applyNumberFormat="1" applyFont="1" applyFill="1" applyBorder="1" applyAlignment="1">
      <alignment horizontal="center" vertical="center" wrapText="1"/>
    </xf>
    <xf numFmtId="39" fontId="4" fillId="37" borderId="79" xfId="41120" applyNumberFormat="1" applyFont="1" applyFill="1" applyBorder="1" applyAlignment="1">
      <alignment horizontal="center" vertical="center" wrapText="1"/>
    </xf>
    <xf numFmtId="39" fontId="4" fillId="35" borderId="79" xfId="41120" applyNumberFormat="1" applyFont="1" applyFill="1" applyBorder="1" applyAlignment="1">
      <alignment horizontal="center" vertical="center" wrapText="1"/>
    </xf>
    <xf numFmtId="182" fontId="4" fillId="0" borderId="40" xfId="41120" applyNumberFormat="1" applyFont="1" applyFill="1" applyBorder="1" applyAlignment="1">
      <alignment horizontal="center" vertical="center" wrapText="1"/>
    </xf>
    <xf numFmtId="182" fontId="4" fillId="0" borderId="42" xfId="41120" applyNumberFormat="1" applyFont="1" applyFill="1" applyBorder="1" applyAlignment="1">
      <alignment horizontal="center" vertical="center" wrapText="1"/>
    </xf>
    <xf numFmtId="39" fontId="4" fillId="0" borderId="73" xfId="41120" applyNumberFormat="1" applyFont="1" applyFill="1" applyBorder="1" applyAlignment="1">
      <alignment horizontal="center" vertical="center" wrapText="1"/>
    </xf>
    <xf numFmtId="39" fontId="40" fillId="0" borderId="80" xfId="41120" applyNumberFormat="1" applyFont="1" applyBorder="1" applyAlignment="1">
      <alignment horizontal="center" vertical="center" wrapText="1"/>
    </xf>
    <xf numFmtId="39" fontId="4" fillId="0" borderId="63" xfId="41120" applyNumberFormat="1" applyFont="1" applyBorder="1" applyAlignment="1">
      <alignment horizontal="center" vertical="center" wrapText="1"/>
    </xf>
    <xf numFmtId="39" fontId="4" fillId="0" borderId="79" xfId="41120" applyNumberFormat="1" applyFont="1" applyBorder="1" applyAlignment="1">
      <alignment horizontal="center" vertical="center" wrapText="1"/>
    </xf>
    <xf numFmtId="39" fontId="4" fillId="0" borderId="79" xfId="41120" applyNumberFormat="1" applyFont="1" applyFill="1" applyBorder="1" applyAlignment="1">
      <alignment horizontal="center" vertical="center" wrapText="1"/>
    </xf>
    <xf numFmtId="39" fontId="40" fillId="0" borderId="82" xfId="41120" applyNumberFormat="1" applyFont="1" applyBorder="1" applyAlignment="1">
      <alignment horizontal="center" vertical="center" wrapText="1"/>
    </xf>
    <xf numFmtId="39" fontId="40" fillId="0" borderId="37" xfId="41120" applyNumberFormat="1" applyFont="1" applyBorder="1" applyAlignment="1">
      <alignment horizontal="center" vertical="center" wrapText="1"/>
    </xf>
    <xf numFmtId="168" fontId="40" fillId="0" borderId="69" xfId="41120" applyFont="1" applyBorder="1" applyAlignment="1">
      <alignment horizontal="center" vertical="center" wrapText="1"/>
    </xf>
    <xf numFmtId="39" fontId="40" fillId="0" borderId="61" xfId="41120" applyNumberFormat="1" applyFont="1" applyBorder="1" applyAlignment="1">
      <alignment horizontal="center" vertical="center" wrapText="1"/>
    </xf>
    <xf numFmtId="168" fontId="40" fillId="0" borderId="72" xfId="41120" applyFont="1" applyBorder="1" applyAlignment="1">
      <alignment horizontal="center" vertical="center" wrapText="1"/>
    </xf>
    <xf numFmtId="37" fontId="40" fillId="34" borderId="84" xfId="10612" applyNumberFormat="1" applyFont="1" applyFill="1" applyBorder="1" applyAlignment="1">
      <alignment horizontal="center" vertical="center" wrapText="1"/>
    </xf>
    <xf numFmtId="37" fontId="60" fillId="34" borderId="66" xfId="10612" applyNumberFormat="1" applyFont="1" applyFill="1" applyBorder="1" applyAlignment="1">
      <alignment horizontal="center" vertical="center" wrapText="1"/>
    </xf>
    <xf numFmtId="37" fontId="54" fillId="0" borderId="0" xfId="10612" applyNumberFormat="1" applyFont="1" applyAlignment="1">
      <alignment horizontal="center" vertical="center" wrapText="1"/>
    </xf>
    <xf numFmtId="37" fontId="54" fillId="2" borderId="0" xfId="10612" applyNumberFormat="1" applyFont="1" applyFill="1" applyAlignment="1">
      <alignment horizontal="center" vertical="center" wrapText="1"/>
    </xf>
    <xf numFmtId="39" fontId="61" fillId="0" borderId="36" xfId="10612" applyNumberFormat="1" applyFont="1" applyBorder="1" applyAlignment="1">
      <alignment horizontal="center" vertical="center" wrapText="1"/>
    </xf>
    <xf numFmtId="39" fontId="61" fillId="0" borderId="68" xfId="10612" applyNumberFormat="1" applyFont="1" applyBorder="1" applyAlignment="1">
      <alignment horizontal="center" vertical="center" wrapText="1"/>
    </xf>
    <xf numFmtId="39" fontId="4" fillId="0" borderId="68" xfId="10612" applyNumberFormat="1" applyFont="1" applyBorder="1" applyAlignment="1">
      <alignment horizontal="center" vertical="center" wrapText="1"/>
    </xf>
    <xf numFmtId="39" fontId="54" fillId="0" borderId="67" xfId="10612" applyNumberFormat="1" applyFont="1" applyBorder="1" applyAlignment="1">
      <alignment horizontal="center" vertical="center" wrapText="1"/>
    </xf>
    <xf numFmtId="39" fontId="4" fillId="0" borderId="0" xfId="10612" applyNumberFormat="1" applyFont="1" applyAlignment="1">
      <alignment horizontal="center" vertical="center" wrapText="1"/>
    </xf>
    <xf numFmtId="39" fontId="4" fillId="2" borderId="0" xfId="10612" applyNumberFormat="1" applyFont="1" applyFill="1" applyAlignment="1">
      <alignment horizontal="center" vertical="center" wrapText="1"/>
    </xf>
    <xf numFmtId="37" fontId="40" fillId="0" borderId="38" xfId="10612" applyNumberFormat="1" applyFont="1" applyBorder="1" applyAlignment="1">
      <alignment horizontal="center" vertical="center" wrapText="1"/>
    </xf>
    <xf numFmtId="37" fontId="61" fillId="0" borderId="39" xfId="10612" applyNumberFormat="1" applyFont="1" applyBorder="1" applyAlignment="1">
      <alignment horizontal="center" vertical="center" wrapText="1"/>
    </xf>
    <xf numFmtId="37" fontId="61" fillId="0" borderId="70" xfId="10612" applyNumberFormat="1" applyFont="1" applyBorder="1" applyAlignment="1">
      <alignment horizontal="center" vertical="center" wrapText="1"/>
    </xf>
    <xf numFmtId="37" fontId="4" fillId="0" borderId="70" xfId="10612" applyNumberFormat="1" applyFont="1" applyBorder="1" applyAlignment="1">
      <alignment horizontal="center" vertical="center" wrapText="1"/>
    </xf>
    <xf numFmtId="168" fontId="40" fillId="35" borderId="76" xfId="10612" applyFont="1" applyFill="1" applyBorder="1" applyAlignment="1">
      <alignment horizontal="center" vertical="center" wrapText="1"/>
    </xf>
    <xf numFmtId="37" fontId="4" fillId="0" borderId="0" xfId="10612" applyNumberFormat="1" applyFont="1" applyAlignment="1">
      <alignment horizontal="center" vertical="center" wrapText="1"/>
    </xf>
    <xf numFmtId="39" fontId="40" fillId="0" borderId="44" xfId="10612" applyNumberFormat="1" applyFont="1" applyBorder="1" applyAlignment="1">
      <alignment horizontal="center" vertical="center" wrapText="1"/>
    </xf>
    <xf numFmtId="39" fontId="61" fillId="0" borderId="45" xfId="10612" applyNumberFormat="1" applyFont="1" applyBorder="1" applyAlignment="1">
      <alignment horizontal="center" vertical="center" wrapText="1"/>
    </xf>
    <xf numFmtId="39" fontId="61" fillId="0" borderId="73" xfId="10612" applyNumberFormat="1" applyFont="1" applyBorder="1" applyAlignment="1">
      <alignment horizontal="center" vertical="center" wrapText="1"/>
    </xf>
    <xf numFmtId="39" fontId="4" fillId="0" borderId="73" xfId="10612" applyNumberFormat="1" applyFont="1" applyBorder="1" applyAlignment="1">
      <alignment horizontal="center" vertical="center" wrapText="1"/>
    </xf>
    <xf numFmtId="168" fontId="40" fillId="35" borderId="82" xfId="10612" applyFont="1" applyFill="1" applyBorder="1" applyAlignment="1">
      <alignment horizontal="center" vertical="center" wrapText="1"/>
    </xf>
    <xf numFmtId="39" fontId="61" fillId="0" borderId="50" xfId="10612" applyNumberFormat="1" applyFont="1" applyBorder="1" applyAlignment="1">
      <alignment horizontal="center" vertical="center" wrapText="1"/>
    </xf>
    <xf numFmtId="39" fontId="61" fillId="0" borderId="87" xfId="10612" applyNumberFormat="1" applyFont="1" applyBorder="1" applyAlignment="1">
      <alignment horizontal="center" vertical="center" wrapText="1"/>
    </xf>
    <xf numFmtId="39" fontId="4" fillId="0" borderId="87" xfId="10612" applyNumberFormat="1" applyFont="1" applyBorder="1" applyAlignment="1">
      <alignment horizontal="center" vertical="center" wrapText="1"/>
    </xf>
    <xf numFmtId="39" fontId="40" fillId="35" borderId="88" xfId="10612" applyNumberFormat="1" applyFont="1" applyFill="1" applyBorder="1" applyAlignment="1">
      <alignment horizontal="center" vertical="center" wrapText="1"/>
    </xf>
    <xf numFmtId="39" fontId="40" fillId="0" borderId="38" xfId="10612" applyNumberFormat="1" applyFont="1" applyBorder="1" applyAlignment="1">
      <alignment horizontal="center" vertical="center" wrapText="1"/>
    </xf>
    <xf numFmtId="39" fontId="61" fillId="0" borderId="39" xfId="10612" applyNumberFormat="1" applyFont="1" applyBorder="1" applyAlignment="1">
      <alignment horizontal="center" vertical="center" wrapText="1"/>
    </xf>
    <xf numFmtId="39" fontId="61" fillId="0" borderId="70" xfId="10612" applyNumberFormat="1" applyFont="1" applyBorder="1" applyAlignment="1">
      <alignment horizontal="center" vertical="center" wrapText="1"/>
    </xf>
    <xf numFmtId="39" fontId="4" fillId="0" borderId="70" xfId="10612" applyNumberFormat="1" applyFont="1" applyBorder="1" applyAlignment="1">
      <alignment horizontal="center" vertical="center" wrapText="1"/>
    </xf>
    <xf numFmtId="39" fontId="40" fillId="35" borderId="76" xfId="10612" applyNumberFormat="1" applyFont="1" applyFill="1" applyBorder="1" applyAlignment="1">
      <alignment horizontal="center" vertical="center" wrapText="1"/>
    </xf>
    <xf numFmtId="39" fontId="40" fillId="0" borderId="41" xfId="10612" applyNumberFormat="1" applyFont="1" applyBorder="1" applyAlignment="1">
      <alignment horizontal="center" vertical="center" wrapText="1"/>
    </xf>
    <xf numFmtId="39" fontId="61" fillId="0" borderId="28" xfId="10612" applyNumberFormat="1" applyFont="1" applyBorder="1" applyAlignment="1">
      <alignment horizontal="center" vertical="center" wrapText="1"/>
    </xf>
    <xf numFmtId="39" fontId="61" fillId="0" borderId="42" xfId="10612" applyNumberFormat="1" applyFont="1" applyBorder="1" applyAlignment="1">
      <alignment horizontal="center" vertical="center" wrapText="1"/>
    </xf>
    <xf numFmtId="39" fontId="4" fillId="0" borderId="42" xfId="10612" applyNumberFormat="1" applyFont="1" applyBorder="1" applyAlignment="1">
      <alignment horizontal="center" vertical="center" wrapText="1"/>
    </xf>
    <xf numFmtId="39" fontId="4" fillId="35" borderId="77" xfId="10612" applyNumberFormat="1" applyFont="1" applyFill="1" applyBorder="1" applyAlignment="1">
      <alignment horizontal="center" vertical="center" wrapText="1"/>
    </xf>
    <xf numFmtId="39" fontId="54" fillId="0" borderId="82" xfId="10612" applyNumberFormat="1" applyFont="1" applyBorder="1" applyAlignment="1">
      <alignment horizontal="center" vertical="center" wrapText="1"/>
    </xf>
    <xf numFmtId="39" fontId="54" fillId="0" borderId="76" xfId="10612" applyNumberFormat="1" applyFont="1" applyBorder="1" applyAlignment="1">
      <alignment horizontal="center" vertical="center" wrapText="1"/>
    </xf>
    <xf numFmtId="39" fontId="54" fillId="0" borderId="77" xfId="10612" applyNumberFormat="1" applyFont="1" applyBorder="1" applyAlignment="1">
      <alignment horizontal="center" vertical="center" wrapText="1"/>
    </xf>
    <xf numFmtId="9" fontId="61" fillId="0" borderId="28" xfId="41060" applyFont="1" applyBorder="1" applyAlignment="1">
      <alignment horizontal="center" vertical="center" wrapText="1"/>
    </xf>
    <xf numFmtId="9" fontId="61" fillId="0" borderId="42" xfId="41060" applyFont="1" applyBorder="1" applyAlignment="1">
      <alignment horizontal="center" vertical="center" wrapText="1"/>
    </xf>
    <xf numFmtId="9" fontId="4" fillId="0" borderId="42" xfId="41060" applyFont="1" applyBorder="1" applyAlignment="1">
      <alignment horizontal="center" vertical="center" wrapText="1"/>
    </xf>
    <xf numFmtId="39" fontId="54" fillId="35" borderId="77" xfId="10612" applyNumberFormat="1" applyFont="1" applyFill="1" applyBorder="1" applyAlignment="1">
      <alignment horizontal="center" vertical="center" wrapText="1"/>
    </xf>
    <xf numFmtId="39" fontId="40" fillId="0" borderId="89" xfId="10612" applyNumberFormat="1" applyFont="1" applyBorder="1" applyAlignment="1">
      <alignment horizontal="center" vertical="center" wrapText="1"/>
    </xf>
    <xf numFmtId="2" fontId="61" fillId="0" borderId="28" xfId="41060" applyNumberFormat="1" applyFont="1" applyBorder="1" applyAlignment="1">
      <alignment horizontal="center" vertical="center" wrapText="1"/>
    </xf>
    <xf numFmtId="2" fontId="61" fillId="0" borderId="42" xfId="41060" applyNumberFormat="1" applyFont="1" applyBorder="1" applyAlignment="1">
      <alignment horizontal="center" vertical="center" wrapText="1"/>
    </xf>
    <xf numFmtId="2" fontId="4" fillId="0" borderId="42" xfId="41060" applyNumberFormat="1" applyFont="1" applyBorder="1" applyAlignment="1">
      <alignment horizontal="center" vertical="center" wrapText="1"/>
    </xf>
    <xf numFmtId="2" fontId="54" fillId="0" borderId="77" xfId="10612" applyNumberFormat="1" applyFont="1" applyBorder="1" applyAlignment="1">
      <alignment horizontal="center" vertical="center" wrapText="1"/>
    </xf>
    <xf numFmtId="2" fontId="4" fillId="0" borderId="0" xfId="10612" applyNumberFormat="1" applyFont="1" applyAlignment="1">
      <alignment horizontal="center" vertical="center" wrapText="1"/>
    </xf>
    <xf numFmtId="170" fontId="5" fillId="0" borderId="0" xfId="10612" applyNumberFormat="1"/>
    <xf numFmtId="185" fontId="61" fillId="0" borderId="28" xfId="10612" applyNumberFormat="1" applyFont="1" applyBorder="1" applyAlignment="1">
      <alignment horizontal="center" vertical="center" wrapText="1"/>
    </xf>
    <xf numFmtId="185" fontId="61" fillId="0" borderId="42" xfId="10612" applyNumberFormat="1" applyFont="1" applyBorder="1" applyAlignment="1">
      <alignment horizontal="center" vertical="center" wrapText="1"/>
    </xf>
    <xf numFmtId="185" fontId="4" fillId="0" borderId="42" xfId="10612" applyNumberFormat="1" applyFont="1" applyBorder="1" applyAlignment="1">
      <alignment horizontal="center" vertical="center" wrapText="1"/>
    </xf>
    <xf numFmtId="185" fontId="61" fillId="0" borderId="45" xfId="10612" applyNumberFormat="1" applyFont="1" applyBorder="1" applyAlignment="1">
      <alignment horizontal="center" vertical="center" wrapText="1"/>
    </xf>
    <xf numFmtId="185" fontId="61" fillId="0" borderId="73" xfId="10612" applyNumberFormat="1" applyFont="1" applyBorder="1" applyAlignment="1">
      <alignment horizontal="center" vertical="center" wrapText="1"/>
    </xf>
    <xf numFmtId="185" fontId="4" fillId="0" borderId="73" xfId="10612" applyNumberFormat="1" applyFont="1" applyBorder="1" applyAlignment="1">
      <alignment horizontal="center" vertical="center" wrapText="1"/>
    </xf>
    <xf numFmtId="170" fontId="4" fillId="0" borderId="0" xfId="10612" applyNumberFormat="1" applyFont="1" applyAlignment="1">
      <alignment horizontal="center" vertical="center" wrapText="1"/>
    </xf>
    <xf numFmtId="181" fontId="4" fillId="38" borderId="23" xfId="10612" applyNumberFormat="1" applyFont="1" applyFill="1" applyBorder="1" applyAlignment="1">
      <alignment horizontal="center" vertical="center" wrapText="1"/>
    </xf>
    <xf numFmtId="181" fontId="61" fillId="38" borderId="23" xfId="41061" applyNumberFormat="1" applyFont="1" applyFill="1" applyBorder="1" applyAlignment="1">
      <alignment horizontal="center" vertical="center"/>
    </xf>
    <xf numFmtId="39" fontId="40" fillId="0" borderId="54" xfId="10612" applyNumberFormat="1" applyFont="1" applyBorder="1" applyAlignment="1">
      <alignment horizontal="center" vertical="center" wrapText="1"/>
    </xf>
    <xf numFmtId="181" fontId="4" fillId="38" borderId="0" xfId="10612" applyNumberFormat="1" applyFont="1" applyFill="1" applyAlignment="1">
      <alignment horizontal="center" vertical="center" wrapText="1"/>
    </xf>
    <xf numFmtId="186" fontId="40" fillId="0" borderId="54" xfId="10612" applyNumberFormat="1" applyFont="1" applyBorder="1" applyAlignment="1">
      <alignment horizontal="centerContinuous" vertical="center" wrapText="1"/>
    </xf>
    <xf numFmtId="186" fontId="40" fillId="0" borderId="44" xfId="10612" applyNumberFormat="1" applyFont="1" applyBorder="1" applyAlignment="1">
      <alignment horizontal="centerContinuous" vertical="center" wrapText="1"/>
    </xf>
    <xf numFmtId="186" fontId="40" fillId="0" borderId="38" xfId="10612" applyNumberFormat="1" applyFont="1" applyBorder="1" applyAlignment="1">
      <alignment horizontal="centerContinuous" vertical="center" wrapText="1"/>
    </xf>
    <xf numFmtId="186" fontId="40" fillId="0" borderId="47" xfId="10612" applyNumberFormat="1" applyFont="1" applyBorder="1" applyAlignment="1">
      <alignment horizontal="centerContinuous" vertical="center" wrapText="1"/>
    </xf>
    <xf numFmtId="187" fontId="61" fillId="38" borderId="23" xfId="41061" applyNumberFormat="1" applyFont="1" applyFill="1" applyBorder="1" applyAlignment="1">
      <alignment horizontal="center" vertical="center"/>
    </xf>
    <xf numFmtId="185" fontId="61" fillId="0" borderId="24" xfId="10612" applyNumberFormat="1" applyFont="1" applyBorder="1" applyAlignment="1">
      <alignment horizontal="center" vertical="center" wrapText="1"/>
    </xf>
    <xf numFmtId="185" fontId="61" fillId="0" borderId="22" xfId="10612" applyNumberFormat="1" applyFont="1" applyBorder="1" applyAlignment="1">
      <alignment horizontal="center" vertical="center" wrapText="1"/>
    </xf>
    <xf numFmtId="185" fontId="4" fillId="0" borderId="22" xfId="10612" applyNumberFormat="1" applyFont="1" applyBorder="1" applyAlignment="1">
      <alignment horizontal="center" vertical="center" wrapText="1"/>
    </xf>
    <xf numFmtId="39" fontId="54" fillId="0" borderId="80" xfId="10612" applyNumberFormat="1" applyFont="1" applyBorder="1" applyAlignment="1">
      <alignment horizontal="center" vertical="center" wrapText="1"/>
    </xf>
    <xf numFmtId="185" fontId="61" fillId="0" borderId="58" xfId="10612" applyNumberFormat="1" applyFont="1" applyBorder="1" applyAlignment="1">
      <alignment horizontal="center" vertical="center" wrapText="1"/>
    </xf>
    <xf numFmtId="185" fontId="61" fillId="0" borderId="90" xfId="10612" applyNumberFormat="1" applyFont="1" applyBorder="1" applyAlignment="1">
      <alignment horizontal="center" vertical="center" wrapText="1"/>
    </xf>
    <xf numFmtId="185" fontId="4" fillId="0" borderId="90" xfId="10612" applyNumberFormat="1" applyFont="1" applyBorder="1" applyAlignment="1">
      <alignment horizontal="center" vertical="center" wrapText="1"/>
    </xf>
    <xf numFmtId="185" fontId="61" fillId="0" borderId="91" xfId="10612" applyNumberFormat="1" applyFont="1" applyBorder="1" applyAlignment="1">
      <alignment horizontal="center" vertical="center" wrapText="1"/>
    </xf>
    <xf numFmtId="185" fontId="61" fillId="0" borderId="70" xfId="10612" applyNumberFormat="1" applyFont="1" applyBorder="1" applyAlignment="1">
      <alignment horizontal="center" vertical="center" wrapText="1"/>
    </xf>
    <xf numFmtId="185" fontId="4" fillId="0" borderId="70" xfId="10612" applyNumberFormat="1" applyFont="1" applyBorder="1" applyAlignment="1">
      <alignment horizontal="center" vertical="center" wrapText="1"/>
    </xf>
    <xf numFmtId="185" fontId="61" fillId="0" borderId="92" xfId="10612" applyNumberFormat="1" applyFont="1" applyBorder="1" applyAlignment="1">
      <alignment horizontal="center" vertical="center" wrapText="1"/>
    </xf>
    <xf numFmtId="185" fontId="61" fillId="0" borderId="93" xfId="10612" applyNumberFormat="1" applyFont="1" applyBorder="1" applyAlignment="1">
      <alignment horizontal="center" vertical="center" wrapText="1"/>
    </xf>
    <xf numFmtId="39" fontId="40" fillId="0" borderId="96" xfId="10612" applyNumberFormat="1" applyFont="1" applyBorder="1" applyAlignment="1">
      <alignment horizontal="center" vertical="center" wrapText="1"/>
    </xf>
    <xf numFmtId="39" fontId="61" fillId="0" borderId="79" xfId="10612" applyNumberFormat="1" applyFont="1" applyBorder="1" applyAlignment="1">
      <alignment horizontal="center" vertical="center" wrapText="1"/>
    </xf>
    <xf numFmtId="39" fontId="4" fillId="0" borderId="97" xfId="10612" applyNumberFormat="1" applyFont="1" applyBorder="1" applyAlignment="1">
      <alignment horizontal="center" vertical="center" wrapText="1"/>
    </xf>
    <xf numFmtId="168" fontId="64" fillId="35" borderId="98" xfId="10612" applyFont="1" applyFill="1" applyBorder="1" applyAlignment="1">
      <alignment horizontal="center" vertical="center" wrapText="1"/>
    </xf>
    <xf numFmtId="39" fontId="4" fillId="35" borderId="0" xfId="10612" applyNumberFormat="1" applyFont="1" applyFill="1" applyAlignment="1">
      <alignment horizontal="center" vertical="center" wrapText="1"/>
    </xf>
    <xf numFmtId="39" fontId="61" fillId="0" borderId="0" xfId="10612" applyNumberFormat="1" applyFont="1" applyAlignment="1">
      <alignment horizontal="center" vertical="center" wrapText="1"/>
    </xf>
    <xf numFmtId="39" fontId="54" fillId="0" borderId="0" xfId="10612" applyNumberFormat="1" applyFont="1" applyAlignment="1">
      <alignment horizontal="center" vertical="center" wrapText="1"/>
    </xf>
    <xf numFmtId="37" fontId="60" fillId="34" borderId="84" xfId="41120" applyNumberFormat="1" applyFont="1" applyFill="1" applyBorder="1" applyAlignment="1">
      <alignment horizontal="center" vertical="center" wrapText="1"/>
    </xf>
    <xf numFmtId="37" fontId="60" fillId="34" borderId="66" xfId="41120" applyNumberFormat="1" applyFont="1" applyFill="1" applyBorder="1" applyAlignment="1">
      <alignment horizontal="center" vertical="center" wrapText="1"/>
    </xf>
    <xf numFmtId="165" fontId="54" fillId="0" borderId="0" xfId="41122" applyFont="1" applyAlignment="1">
      <alignment horizontal="center" vertical="center" wrapText="1"/>
    </xf>
    <xf numFmtId="39" fontId="61" fillId="0" borderId="99" xfId="41120" applyNumberFormat="1" applyFont="1" applyBorder="1" applyAlignment="1">
      <alignment horizontal="center" vertical="center" wrapText="1"/>
    </xf>
    <xf numFmtId="39" fontId="61" fillId="0" borderId="100" xfId="41120" applyNumberFormat="1" applyFont="1" applyBorder="1" applyAlignment="1">
      <alignment horizontal="center" vertical="center" wrapText="1"/>
    </xf>
    <xf numFmtId="39" fontId="4" fillId="0" borderId="100" xfId="41120" applyNumberFormat="1" applyFont="1" applyBorder="1" applyAlignment="1">
      <alignment horizontal="center" vertical="center" wrapText="1"/>
    </xf>
    <xf numFmtId="39" fontId="54" fillId="0" borderId="101" xfId="41120" applyNumberFormat="1" applyFont="1" applyBorder="1" applyAlignment="1">
      <alignment horizontal="center" vertical="center" wrapText="1"/>
    </xf>
    <xf numFmtId="37" fontId="61" fillId="0" borderId="39" xfId="41120" applyNumberFormat="1" applyFont="1" applyBorder="1" applyAlignment="1">
      <alignment horizontal="center" vertical="center" wrapText="1"/>
    </xf>
    <xf numFmtId="37" fontId="61" fillId="0" borderId="70" xfId="41120" applyNumberFormat="1" applyFont="1" applyBorder="1" applyAlignment="1">
      <alignment horizontal="center" vertical="center" wrapText="1"/>
    </xf>
    <xf numFmtId="168" fontId="40" fillId="35" borderId="76" xfId="41120" applyFont="1" applyFill="1" applyBorder="1" applyAlignment="1">
      <alignment horizontal="center" vertical="center" wrapText="1"/>
    </xf>
    <xf numFmtId="39" fontId="61" fillId="0" borderId="28" xfId="41120" applyNumberFormat="1" applyFont="1" applyBorder="1" applyAlignment="1">
      <alignment horizontal="center" vertical="center" wrapText="1"/>
    </xf>
    <xf numFmtId="39" fontId="61" fillId="0" borderId="42" xfId="41120" applyNumberFormat="1" applyFont="1" applyBorder="1" applyAlignment="1">
      <alignment horizontal="center" vertical="center" wrapText="1"/>
    </xf>
    <xf numFmtId="168" fontId="40" fillId="35" borderId="77" xfId="41120" applyFont="1" applyFill="1" applyBorder="1" applyAlignment="1">
      <alignment horizontal="center" vertical="center" wrapText="1"/>
    </xf>
    <xf numFmtId="39" fontId="61" fillId="0" borderId="73" xfId="41120" applyNumberFormat="1" applyFont="1" applyBorder="1" applyAlignment="1">
      <alignment horizontal="center" vertical="center" wrapText="1"/>
    </xf>
    <xf numFmtId="188" fontId="65" fillId="35" borderId="82" xfId="41120" applyNumberFormat="1" applyFont="1" applyFill="1" applyBorder="1" applyAlignment="1">
      <alignment horizontal="center" vertical="center" wrapText="1"/>
    </xf>
    <xf numFmtId="39" fontId="40" fillId="35" borderId="77" xfId="41120" applyNumberFormat="1" applyFont="1" applyFill="1" applyBorder="1" applyAlignment="1">
      <alignment horizontal="center" vertical="center" wrapText="1"/>
    </xf>
    <xf numFmtId="39" fontId="40" fillId="35" borderId="82" xfId="41120" applyNumberFormat="1" applyFont="1" applyFill="1" applyBorder="1" applyAlignment="1">
      <alignment horizontal="center" vertical="center" wrapText="1"/>
    </xf>
    <xf numFmtId="189" fontId="40" fillId="0" borderId="38" xfId="41120" applyNumberFormat="1" applyFont="1" applyBorder="1" applyAlignment="1">
      <alignment horizontal="center" vertical="center" wrapText="1"/>
    </xf>
    <xf numFmtId="189" fontId="61" fillId="0" borderId="39" xfId="41120" applyNumberFormat="1" applyFont="1" applyBorder="1" applyAlignment="1">
      <alignment horizontal="center" vertical="center" wrapText="1"/>
    </xf>
    <xf numFmtId="189" fontId="61" fillId="0" borderId="70" xfId="41120" applyNumberFormat="1" applyFont="1" applyBorder="1" applyAlignment="1">
      <alignment horizontal="center" vertical="center" wrapText="1"/>
    </xf>
    <xf numFmtId="189" fontId="4" fillId="0" borderId="70" xfId="41120" applyNumberFormat="1" applyFont="1" applyBorder="1" applyAlignment="1">
      <alignment horizontal="center" vertical="center" wrapText="1"/>
    </xf>
    <xf numFmtId="189" fontId="40" fillId="35" borderId="76" xfId="41120" applyNumberFormat="1" applyFont="1" applyFill="1" applyBorder="1" applyAlignment="1">
      <alignment horizontal="center" vertical="center" wrapText="1"/>
    </xf>
    <xf numFmtId="189" fontId="4" fillId="0" borderId="0" xfId="41120" applyNumberFormat="1" applyFont="1" applyAlignment="1">
      <alignment horizontal="center" vertical="center" wrapText="1"/>
    </xf>
    <xf numFmtId="189" fontId="40" fillId="0" borderId="41" xfId="41120" applyNumberFormat="1" applyFont="1" applyBorder="1" applyAlignment="1">
      <alignment horizontal="center" vertical="center" wrapText="1"/>
    </xf>
    <xf numFmtId="189" fontId="61" fillId="0" borderId="28" xfId="41120" applyNumberFormat="1" applyFont="1" applyBorder="1" applyAlignment="1">
      <alignment horizontal="center" vertical="center" wrapText="1"/>
    </xf>
    <xf numFmtId="189" fontId="61" fillId="0" borderId="42" xfId="41120" applyNumberFormat="1" applyFont="1" applyBorder="1" applyAlignment="1">
      <alignment horizontal="center" vertical="center" wrapText="1"/>
    </xf>
    <xf numFmtId="189" fontId="4" fillId="0" borderId="42" xfId="41120" applyNumberFormat="1" applyFont="1" applyBorder="1" applyAlignment="1">
      <alignment horizontal="center" vertical="center" wrapText="1"/>
    </xf>
    <xf numFmtId="189" fontId="40" fillId="35" borderId="77" xfId="41120" applyNumberFormat="1" applyFont="1" applyFill="1" applyBorder="1" applyAlignment="1">
      <alignment horizontal="center" vertical="center" wrapText="1"/>
    </xf>
    <xf numFmtId="189" fontId="40" fillId="0" borderId="44" xfId="41120" applyNumberFormat="1" applyFont="1" applyBorder="1" applyAlignment="1">
      <alignment horizontal="center" vertical="center" wrapText="1"/>
    </xf>
    <xf numFmtId="189" fontId="61" fillId="0" borderId="45" xfId="41120" applyNumberFormat="1" applyFont="1" applyBorder="1" applyAlignment="1">
      <alignment horizontal="center" vertical="center" wrapText="1"/>
    </xf>
    <xf numFmtId="189" fontId="61" fillId="0" borderId="73" xfId="41120" applyNumberFormat="1" applyFont="1" applyBorder="1" applyAlignment="1">
      <alignment horizontal="center" vertical="center" wrapText="1"/>
    </xf>
    <xf numFmtId="189" fontId="4" fillId="0" borderId="73" xfId="41120" applyNumberFormat="1" applyFont="1" applyBorder="1" applyAlignment="1">
      <alignment horizontal="center" vertical="center" wrapText="1"/>
    </xf>
    <xf numFmtId="189" fontId="40" fillId="35" borderId="82" xfId="41120" applyNumberFormat="1" applyFont="1" applyFill="1" applyBorder="1" applyAlignment="1">
      <alignment horizontal="center" vertical="center" wrapText="1"/>
    </xf>
    <xf numFmtId="37" fontId="4" fillId="0" borderId="87" xfId="41120" applyNumberFormat="1" applyFont="1" applyBorder="1" applyAlignment="1">
      <alignment horizontal="center" vertical="center" wrapText="1"/>
    </xf>
    <xf numFmtId="189" fontId="4" fillId="0" borderId="22" xfId="41120" applyNumberFormat="1" applyFont="1" applyBorder="1" applyAlignment="1">
      <alignment horizontal="center" vertical="center" wrapText="1"/>
    </xf>
    <xf numFmtId="189" fontId="40" fillId="35" borderId="80" xfId="41120" applyNumberFormat="1" applyFont="1" applyFill="1" applyBorder="1" applyAlignment="1">
      <alignment horizontal="center" vertical="center" wrapText="1"/>
    </xf>
    <xf numFmtId="189" fontId="40" fillId="0" borderId="54" xfId="41120" applyNumberFormat="1" applyFont="1" applyBorder="1" applyAlignment="1">
      <alignment horizontal="center" vertical="center" wrapText="1"/>
    </xf>
    <xf numFmtId="189" fontId="4" fillId="35" borderId="77" xfId="41120" applyNumberFormat="1" applyFont="1" applyFill="1" applyBorder="1" applyAlignment="1">
      <alignment horizontal="center" vertical="center" wrapText="1"/>
    </xf>
    <xf numFmtId="189" fontId="66" fillId="0" borderId="54" xfId="41120" applyNumberFormat="1" applyFont="1" applyBorder="1" applyAlignment="1">
      <alignment horizontal="center" vertical="center" wrapText="1"/>
    </xf>
    <xf numFmtId="189" fontId="66" fillId="0" borderId="24" xfId="41120" applyNumberFormat="1" applyFont="1" applyBorder="1" applyAlignment="1">
      <alignment horizontal="center" vertical="center" wrapText="1"/>
    </xf>
    <xf numFmtId="189" fontId="66" fillId="0" borderId="22" xfId="41120" applyNumberFormat="1" applyFont="1" applyBorder="1" applyAlignment="1">
      <alignment horizontal="center" vertical="center" wrapText="1"/>
    </xf>
    <xf numFmtId="189" fontId="67" fillId="0" borderId="22" xfId="41120" applyNumberFormat="1" applyFont="1" applyBorder="1" applyAlignment="1">
      <alignment horizontal="center" vertical="center" wrapText="1"/>
    </xf>
    <xf numFmtId="189" fontId="68" fillId="35" borderId="80" xfId="41120" applyNumberFormat="1" applyFont="1" applyFill="1" applyBorder="1" applyAlignment="1">
      <alignment horizontal="center" vertical="center" wrapText="1"/>
    </xf>
    <xf numFmtId="189" fontId="54" fillId="0" borderId="77" xfId="41120" applyNumberFormat="1" applyFont="1" applyBorder="1" applyAlignment="1">
      <alignment horizontal="center" vertical="center" wrapText="1"/>
    </xf>
    <xf numFmtId="189" fontId="61" fillId="0" borderId="26" xfId="41120" applyNumberFormat="1" applyFont="1" applyBorder="1" applyAlignment="1">
      <alignment horizontal="center" vertical="center" wrapText="1"/>
    </xf>
    <xf numFmtId="189" fontId="61" fillId="0" borderId="53" xfId="41120" applyNumberFormat="1" applyFont="1" applyBorder="1" applyAlignment="1">
      <alignment horizontal="center" vertical="center" wrapText="1"/>
    </xf>
    <xf numFmtId="189" fontId="4" fillId="0" borderId="53" xfId="41120" applyNumberFormat="1" applyFont="1" applyBorder="1" applyAlignment="1">
      <alignment horizontal="center" vertical="center" wrapText="1"/>
    </xf>
    <xf numFmtId="189" fontId="54" fillId="0" borderId="103" xfId="41120" applyNumberFormat="1" applyFont="1" applyBorder="1" applyAlignment="1">
      <alignment horizontal="center" vertical="center" wrapText="1"/>
    </xf>
    <xf numFmtId="189" fontId="40" fillId="0" borderId="89" xfId="41120" applyNumberFormat="1" applyFont="1" applyBorder="1" applyAlignment="1">
      <alignment horizontal="center" vertical="center" wrapText="1"/>
    </xf>
    <xf numFmtId="189" fontId="61" fillId="0" borderId="24" xfId="41120" applyNumberFormat="1" applyFont="1" applyBorder="1" applyAlignment="1">
      <alignment horizontal="center" vertical="center" wrapText="1"/>
    </xf>
    <xf numFmtId="189" fontId="61" fillId="0" borderId="22" xfId="41120" applyNumberFormat="1" applyFont="1" applyBorder="1" applyAlignment="1">
      <alignment horizontal="center" vertical="center" wrapText="1"/>
    </xf>
    <xf numFmtId="189" fontId="54" fillId="0" borderId="80" xfId="41120" applyNumberFormat="1" applyFont="1" applyBorder="1" applyAlignment="1">
      <alignment horizontal="center" vertical="center" wrapText="1"/>
    </xf>
    <xf numFmtId="189" fontId="67" fillId="35" borderId="80" xfId="41120" applyNumberFormat="1" applyFont="1" applyFill="1" applyBorder="1" applyAlignment="1">
      <alignment horizontal="center" vertical="center" wrapText="1"/>
    </xf>
    <xf numFmtId="189" fontId="40" fillId="0" borderId="47" xfId="41120" applyNumberFormat="1" applyFont="1" applyBorder="1" applyAlignment="1">
      <alignment horizontal="center" vertical="center" wrapText="1"/>
    </xf>
    <xf numFmtId="189" fontId="54" fillId="0" borderId="82" xfId="41120" applyNumberFormat="1" applyFont="1" applyBorder="1" applyAlignment="1">
      <alignment horizontal="center" vertical="center" wrapText="1"/>
    </xf>
    <xf numFmtId="189" fontId="4" fillId="35" borderId="76" xfId="41120" applyNumberFormat="1" applyFont="1" applyFill="1" applyBorder="1" applyAlignment="1">
      <alignment horizontal="center" vertical="center" wrapText="1"/>
    </xf>
    <xf numFmtId="9" fontId="40" fillId="0" borderId="104" xfId="41060" applyFont="1" applyBorder="1" applyAlignment="1">
      <alignment horizontal="center" vertical="center" wrapText="1"/>
    </xf>
    <xf numFmtId="9" fontId="61" fillId="0" borderId="39" xfId="41060" applyFont="1" applyBorder="1" applyAlignment="1">
      <alignment horizontal="center" vertical="center" wrapText="1"/>
    </xf>
    <xf numFmtId="9" fontId="61" fillId="0" borderId="70" xfId="41060" applyFont="1" applyBorder="1" applyAlignment="1">
      <alignment horizontal="center" vertical="center" wrapText="1"/>
    </xf>
    <xf numFmtId="9" fontId="4" fillId="0" borderId="70" xfId="41060" applyFont="1" applyBorder="1" applyAlignment="1">
      <alignment horizontal="center" vertical="center" wrapText="1"/>
    </xf>
    <xf numFmtId="9" fontId="40" fillId="35" borderId="76" xfId="41060" applyFont="1" applyFill="1" applyBorder="1" applyAlignment="1">
      <alignment horizontal="center" vertical="center" wrapText="1"/>
    </xf>
    <xf numFmtId="9" fontId="4" fillId="0" borderId="0" xfId="41060" applyFont="1" applyAlignment="1">
      <alignment horizontal="center" vertical="center" wrapText="1"/>
    </xf>
    <xf numFmtId="9" fontId="40" fillId="0" borderId="38" xfId="41060" applyFont="1" applyBorder="1" applyAlignment="1">
      <alignment horizontal="center" vertical="center" wrapText="1"/>
    </xf>
    <xf numFmtId="189" fontId="4" fillId="0" borderId="28" xfId="41120" applyNumberFormat="1" applyFont="1" applyBorder="1" applyAlignment="1">
      <alignment horizontal="center" vertical="center" wrapText="1"/>
    </xf>
    <xf numFmtId="189" fontId="54" fillId="0" borderId="76" xfId="41120" applyNumberFormat="1" applyFont="1" applyBorder="1" applyAlignment="1">
      <alignment horizontal="center" vertical="center" wrapText="1"/>
    </xf>
    <xf numFmtId="189" fontId="4" fillId="35" borderId="80" xfId="41120" applyNumberFormat="1" applyFont="1" applyFill="1" applyBorder="1" applyAlignment="1">
      <alignment horizontal="center" vertical="center" wrapText="1"/>
    </xf>
    <xf numFmtId="189" fontId="66" fillId="0" borderId="47" xfId="41120" applyNumberFormat="1" applyFont="1" applyBorder="1" applyAlignment="1">
      <alignment horizontal="center" vertical="center" wrapText="1"/>
    </xf>
    <xf numFmtId="189" fontId="66" fillId="0" borderId="45" xfId="41120" applyNumberFormat="1" applyFont="1" applyBorder="1" applyAlignment="1">
      <alignment horizontal="center" vertical="center" wrapText="1"/>
    </xf>
    <xf numFmtId="189" fontId="66" fillId="0" borderId="73" xfId="41120" applyNumberFormat="1" applyFont="1" applyBorder="1" applyAlignment="1">
      <alignment horizontal="center" vertical="center" wrapText="1"/>
    </xf>
    <xf numFmtId="189" fontId="67" fillId="0" borderId="73" xfId="41120" applyNumberFormat="1" applyFont="1" applyBorder="1" applyAlignment="1">
      <alignment horizontal="center" vertical="center" wrapText="1"/>
    </xf>
    <xf numFmtId="189" fontId="67" fillId="35" borderId="82" xfId="41120" applyNumberFormat="1" applyFont="1" applyFill="1" applyBorder="1" applyAlignment="1">
      <alignment horizontal="center" vertical="center" wrapText="1"/>
    </xf>
    <xf numFmtId="189" fontId="61" fillId="35" borderId="77" xfId="41120" applyNumberFormat="1" applyFont="1" applyFill="1" applyBorder="1" applyAlignment="1">
      <alignment horizontal="center" vertical="center" wrapText="1"/>
    </xf>
    <xf numFmtId="189" fontId="40" fillId="0" borderId="59" xfId="41120" applyNumberFormat="1" applyFont="1" applyBorder="1" applyAlignment="1">
      <alignment horizontal="center" vertical="center" wrapText="1"/>
    </xf>
    <xf numFmtId="37" fontId="4" fillId="0" borderId="73" xfId="41120" applyNumberFormat="1" applyFont="1" applyBorder="1" applyAlignment="1">
      <alignment horizontal="center" vertical="center" wrapText="1"/>
    </xf>
    <xf numFmtId="189" fontId="54" fillId="0" borderId="88" xfId="41120" applyNumberFormat="1" applyFont="1" applyBorder="1" applyAlignment="1">
      <alignment horizontal="center" vertical="center" wrapText="1"/>
    </xf>
    <xf numFmtId="189" fontId="61" fillId="0" borderId="50" xfId="41120" applyNumberFormat="1" applyFont="1" applyBorder="1" applyAlignment="1">
      <alignment horizontal="center" vertical="center" wrapText="1"/>
    </xf>
    <xf numFmtId="189" fontId="61" fillId="0" borderId="87" xfId="41120" applyNumberFormat="1" applyFont="1" applyBorder="1" applyAlignment="1">
      <alignment horizontal="center" vertical="center" wrapText="1"/>
    </xf>
    <xf numFmtId="189" fontId="4" fillId="0" borderId="87" xfId="41120" applyNumberFormat="1" applyFont="1" applyBorder="1" applyAlignment="1">
      <alignment horizontal="center" vertical="center" wrapText="1"/>
    </xf>
    <xf numFmtId="189" fontId="61" fillId="0" borderId="91" xfId="41120" applyNumberFormat="1" applyFont="1" applyBorder="1" applyAlignment="1">
      <alignment horizontal="center" vertical="center" wrapText="1"/>
    </xf>
    <xf numFmtId="189" fontId="61" fillId="0" borderId="92" xfId="41120" applyNumberFormat="1" applyFont="1" applyBorder="1" applyAlignment="1">
      <alignment horizontal="center" vertical="center" wrapText="1"/>
    </xf>
    <xf numFmtId="189" fontId="61" fillId="0" borderId="93" xfId="41120" applyNumberFormat="1" applyFont="1" applyBorder="1" applyAlignment="1">
      <alignment horizontal="center" vertical="center" wrapText="1"/>
    </xf>
    <xf numFmtId="189" fontId="4" fillId="35" borderId="82" xfId="41120" applyNumberFormat="1" applyFont="1" applyFill="1" applyBorder="1" applyAlignment="1">
      <alignment horizontal="center" vertical="center" wrapText="1"/>
    </xf>
    <xf numFmtId="39" fontId="61" fillId="0" borderId="65" xfId="41120" applyNumberFormat="1" applyFont="1" applyBorder="1" applyAlignment="1">
      <alignment horizontal="center" vertical="center" wrapText="1"/>
    </xf>
    <xf numFmtId="39" fontId="61" fillId="0" borderId="79" xfId="41120" applyNumberFormat="1" applyFont="1" applyBorder="1" applyAlignment="1">
      <alignment horizontal="center" vertical="center" wrapText="1"/>
    </xf>
    <xf numFmtId="39" fontId="4" fillId="0" borderId="97" xfId="41120" applyNumberFormat="1" applyFont="1" applyBorder="1" applyAlignment="1">
      <alignment horizontal="center" vertical="center" wrapText="1"/>
    </xf>
    <xf numFmtId="168" fontId="64" fillId="35" borderId="98" xfId="41120" applyFont="1" applyFill="1" applyBorder="1" applyAlignment="1">
      <alignment horizontal="center" vertical="center" wrapText="1"/>
    </xf>
    <xf numFmtId="39" fontId="4" fillId="35" borderId="0" xfId="41120" applyNumberFormat="1" applyFont="1" applyFill="1" applyAlignment="1">
      <alignment horizontal="center" vertical="center" wrapText="1"/>
    </xf>
    <xf numFmtId="39" fontId="54" fillId="0" borderId="0" xfId="41120" applyNumberFormat="1" applyFont="1" applyAlignment="1">
      <alignment horizontal="center" vertical="center" wrapText="1"/>
    </xf>
    <xf numFmtId="0" fontId="36" fillId="0" borderId="23" xfId="0" applyFont="1" applyFill="1" applyBorder="1" applyAlignment="1">
      <alignment horizontal="left" vertical="center" wrapText="1"/>
    </xf>
    <xf numFmtId="0" fontId="76" fillId="32" borderId="0" xfId="0" applyFont="1" applyFill="1"/>
    <xf numFmtId="0" fontId="76" fillId="0" borderId="0" xfId="0" applyFont="1"/>
    <xf numFmtId="0" fontId="75" fillId="29" borderId="0" xfId="0" applyFont="1" applyFill="1"/>
    <xf numFmtId="0" fontId="0" fillId="37" borderId="0" xfId="0" applyFill="1"/>
    <xf numFmtId="0" fontId="0" fillId="36" borderId="0" xfId="0" applyFill="1"/>
    <xf numFmtId="0" fontId="0" fillId="0" borderId="0" xfId="0" applyFill="1" applyBorder="1"/>
    <xf numFmtId="0" fontId="47" fillId="0" borderId="0" xfId="0" applyFont="1" applyFill="1" applyBorder="1"/>
    <xf numFmtId="0" fontId="75" fillId="0" borderId="0" xfId="0" applyFont="1" applyFill="1" applyBorder="1"/>
    <xf numFmtId="0" fontId="75" fillId="0" borderId="0" xfId="0" applyFont="1" applyFill="1" applyBorder="1" applyAlignment="1">
      <alignment horizontal="center"/>
    </xf>
    <xf numFmtId="0" fontId="0" fillId="0" borderId="0" xfId="0" applyFill="1" applyBorder="1" applyAlignment="1">
      <alignment horizontal="center"/>
    </xf>
    <xf numFmtId="187" fontId="75" fillId="0" borderId="0" xfId="0" applyNumberFormat="1" applyFont="1" applyFill="1" applyBorder="1" applyAlignment="1">
      <alignment horizontal="right"/>
    </xf>
    <xf numFmtId="0" fontId="75" fillId="0" borderId="0" xfId="0" applyFont="1" applyFill="1" applyBorder="1" applyAlignment="1">
      <alignment horizontal="left"/>
    </xf>
    <xf numFmtId="0" fontId="0" fillId="0" borderId="0" xfId="0" applyAlignment="1">
      <alignment horizontal="center"/>
    </xf>
    <xf numFmtId="43" fontId="47" fillId="0" borderId="0" xfId="0" applyNumberFormat="1" applyFont="1" applyFill="1" applyBorder="1"/>
    <xf numFmtId="43" fontId="75" fillId="0" borderId="0" xfId="1" applyFont="1" applyFill="1" applyBorder="1"/>
    <xf numFmtId="43" fontId="0" fillId="0" borderId="0" xfId="0" applyNumberFormat="1" applyFill="1" applyBorder="1"/>
    <xf numFmtId="0" fontId="75" fillId="0" borderId="0" xfId="0" applyFont="1" applyAlignment="1">
      <alignment horizontal="center"/>
    </xf>
    <xf numFmtId="0" fontId="75" fillId="0" borderId="0" xfId="0" applyFont="1"/>
    <xf numFmtId="0" fontId="0" fillId="0" borderId="0" xfId="0" applyAlignment="1">
      <alignment horizontal="right"/>
    </xf>
    <xf numFmtId="0" fontId="34" fillId="0" borderId="0" xfId="0" applyFont="1"/>
    <xf numFmtId="0" fontId="0" fillId="0" borderId="0" xfId="0" applyFill="1"/>
    <xf numFmtId="0" fontId="0" fillId="0" borderId="0" xfId="0" applyAlignment="1">
      <alignment horizontal="left"/>
    </xf>
    <xf numFmtId="0" fontId="75" fillId="0" borderId="0" xfId="0" applyFont="1" applyFill="1"/>
    <xf numFmtId="0" fontId="75" fillId="29" borderId="0" xfId="0" applyFont="1" applyFill="1" applyAlignment="1">
      <alignment horizontal="right"/>
    </xf>
    <xf numFmtId="0" fontId="0" fillId="0" borderId="0" xfId="0" applyFill="1" applyAlignment="1">
      <alignment horizontal="right"/>
    </xf>
    <xf numFmtId="0" fontId="75" fillId="0" borderId="0" xfId="0" applyFont="1" applyFill="1" applyAlignment="1">
      <alignment horizontal="right"/>
    </xf>
    <xf numFmtId="9" fontId="0" fillId="0" borderId="0" xfId="0" applyNumberFormat="1" applyBorder="1"/>
    <xf numFmtId="9" fontId="0" fillId="0" borderId="0" xfId="0" applyNumberFormat="1"/>
    <xf numFmtId="0" fontId="0" fillId="28" borderId="0" xfId="0" applyFill="1"/>
    <xf numFmtId="0" fontId="47" fillId="0" borderId="0" xfId="0" applyFont="1"/>
    <xf numFmtId="0" fontId="47" fillId="0" borderId="0" xfId="0" applyFont="1" applyFill="1" applyAlignment="1">
      <alignment horizontal="right"/>
    </xf>
    <xf numFmtId="0" fontId="47" fillId="0" borderId="0" xfId="0" applyFont="1" applyFill="1"/>
    <xf numFmtId="0" fontId="75" fillId="0" borderId="0" xfId="0" applyFont="1" applyFill="1" applyBorder="1" applyAlignment="1">
      <alignment horizontal="right"/>
    </xf>
    <xf numFmtId="0" fontId="34" fillId="0" borderId="0" xfId="0" applyFont="1" applyFill="1"/>
    <xf numFmtId="0" fontId="77" fillId="0" borderId="0" xfId="0" applyFont="1" applyFill="1"/>
    <xf numFmtId="16" fontId="0" fillId="0" borderId="0" xfId="0" quotePrefix="1" applyNumberFormat="1"/>
    <xf numFmtId="49" fontId="3" fillId="0" borderId="23" xfId="0" applyNumberFormat="1" applyFont="1" applyFill="1" applyBorder="1" applyAlignment="1">
      <alignment vertical="top"/>
    </xf>
    <xf numFmtId="0" fontId="3" fillId="0" borderId="23" xfId="0" applyFont="1" applyFill="1" applyBorder="1" applyAlignment="1">
      <alignment horizontal="left" vertical="justify"/>
    </xf>
    <xf numFmtId="0" fontId="3" fillId="0" borderId="23" xfId="0" applyFont="1" applyFill="1" applyBorder="1" applyAlignment="1">
      <alignment vertical="top"/>
    </xf>
    <xf numFmtId="0" fontId="3" fillId="0" borderId="23" xfId="0" applyFont="1" applyFill="1" applyBorder="1" applyAlignment="1">
      <alignment horizontal="center" vertical="top"/>
    </xf>
    <xf numFmtId="10" fontId="3" fillId="0" borderId="23" xfId="0" applyNumberFormat="1" applyFont="1" applyFill="1" applyBorder="1" applyAlignment="1">
      <alignment vertical="top"/>
    </xf>
    <xf numFmtId="43" fontId="3" fillId="28" borderId="53" xfId="1" applyFont="1" applyFill="1" applyBorder="1" applyAlignment="1">
      <alignment horizontal="right" vertical="top"/>
    </xf>
    <xf numFmtId="43" fontId="3" fillId="0" borderId="22" xfId="1" applyFont="1" applyFill="1" applyBorder="1" applyAlignment="1">
      <alignment horizontal="right" vertical="top"/>
    </xf>
    <xf numFmtId="0" fontId="3" fillId="0" borderId="23" xfId="0" applyFont="1" applyFill="1" applyBorder="1" applyAlignment="1">
      <alignment horizontal="left" vertical="top"/>
    </xf>
    <xf numFmtId="181" fontId="34" fillId="0" borderId="0" xfId="0" applyNumberFormat="1" applyFont="1" applyFill="1" applyAlignment="1"/>
    <xf numFmtId="181" fontId="36" fillId="0" borderId="1" xfId="0" applyNumberFormat="1" applyFont="1" applyFill="1" applyBorder="1" applyAlignment="1">
      <alignment horizontal="center" vertical="center" wrapText="1"/>
    </xf>
    <xf numFmtId="181" fontId="3" fillId="0" borderId="1" xfId="1" applyNumberFormat="1" applyFont="1" applyFill="1" applyBorder="1" applyAlignment="1">
      <alignment vertical="top"/>
    </xf>
    <xf numFmtId="181" fontId="2" fillId="0" borderId="1" xfId="1" applyNumberFormat="1" applyFont="1" applyFill="1" applyBorder="1" applyAlignment="1">
      <alignment vertical="top"/>
    </xf>
    <xf numFmtId="181" fontId="2" fillId="0" borderId="23" xfId="1" applyNumberFormat="1" applyFont="1" applyFill="1" applyBorder="1" applyAlignment="1">
      <alignment vertical="top"/>
    </xf>
    <xf numFmtId="0" fontId="3" fillId="0" borderId="23" xfId="0" applyFont="1" applyFill="1" applyBorder="1" applyAlignment="1">
      <alignment horizontal="left" vertical="distributed"/>
    </xf>
    <xf numFmtId="181" fontId="46" fillId="0" borderId="27" xfId="0" applyNumberFormat="1" applyFont="1" applyFill="1" applyBorder="1" applyAlignment="1" applyProtection="1">
      <alignment horizontal="right" vertical="center"/>
    </xf>
    <xf numFmtId="168" fontId="40" fillId="34" borderId="110" xfId="41120" applyFont="1" applyFill="1" applyBorder="1" applyAlignment="1">
      <alignment horizontal="center" vertical="center" wrapText="1"/>
    </xf>
    <xf numFmtId="168" fontId="40" fillId="34" borderId="84" xfId="41120" applyFont="1" applyFill="1" applyBorder="1" applyAlignment="1">
      <alignment horizontal="center" vertical="center" wrapText="1"/>
    </xf>
    <xf numFmtId="168" fontId="40" fillId="39" borderId="84" xfId="41120" applyFont="1" applyFill="1" applyBorder="1" applyAlignment="1">
      <alignment horizontal="center" vertical="center" wrapText="1"/>
    </xf>
    <xf numFmtId="168" fontId="40" fillId="34" borderId="111" xfId="41120" applyFont="1" applyFill="1" applyBorder="1" applyAlignment="1">
      <alignment horizontal="center" vertical="center" wrapText="1"/>
    </xf>
    <xf numFmtId="168" fontId="40" fillId="0" borderId="0" xfId="41120" applyFont="1" applyAlignment="1">
      <alignment horizontal="center" vertical="center" wrapText="1"/>
    </xf>
    <xf numFmtId="168" fontId="61" fillId="0" borderId="99" xfId="41120" applyFont="1" applyBorder="1" applyAlignment="1">
      <alignment horizontal="center" vertical="center" wrapText="1"/>
    </xf>
    <xf numFmtId="168" fontId="61" fillId="0" borderId="115" xfId="41120" applyFont="1" applyBorder="1" applyAlignment="1">
      <alignment horizontal="center" vertical="center" wrapText="1"/>
    </xf>
    <xf numFmtId="168" fontId="4" fillId="0" borderId="116" xfId="41120" applyFont="1" applyBorder="1" applyAlignment="1">
      <alignment horizontal="center" vertical="center" wrapText="1"/>
    </xf>
    <xf numFmtId="168" fontId="4" fillId="0" borderId="100" xfId="41120" applyFont="1" applyBorder="1" applyAlignment="1">
      <alignment horizontal="center" vertical="center" wrapText="1"/>
    </xf>
    <xf numFmtId="168" fontId="4" fillId="39" borderId="100" xfId="41120" applyFont="1" applyFill="1" applyBorder="1" applyAlignment="1">
      <alignment horizontal="center" vertical="center" wrapText="1"/>
    </xf>
    <xf numFmtId="168" fontId="54" fillId="0" borderId="117" xfId="41120" applyFont="1" applyBorder="1" applyAlignment="1">
      <alignment horizontal="center" vertical="center" wrapText="1"/>
    </xf>
    <xf numFmtId="168" fontId="4" fillId="0" borderId="0" xfId="41120" applyFont="1" applyAlignment="1">
      <alignment horizontal="center" vertical="center" wrapText="1"/>
    </xf>
    <xf numFmtId="168" fontId="40" fillId="0" borderId="41" xfId="41120" applyFont="1" applyBorder="1" applyAlignment="1">
      <alignment horizontal="center" vertical="center" wrapText="1"/>
    </xf>
    <xf numFmtId="168" fontId="61" fillId="0" borderId="28" xfId="41120" applyFont="1" applyBorder="1" applyAlignment="1">
      <alignment horizontal="center" vertical="center" wrapText="1"/>
    </xf>
    <xf numFmtId="168" fontId="61" fillId="0" borderId="59" xfId="41120" applyFont="1" applyBorder="1" applyAlignment="1">
      <alignment horizontal="center" vertical="center" wrapText="1"/>
    </xf>
    <xf numFmtId="168" fontId="4" fillId="0" borderId="92" xfId="41120" applyFont="1" applyBorder="1" applyAlignment="1">
      <alignment horizontal="center" vertical="center" wrapText="1"/>
    </xf>
    <xf numFmtId="168" fontId="4" fillId="0" borderId="42" xfId="41120" applyFont="1" applyBorder="1" applyAlignment="1">
      <alignment horizontal="center" vertical="center" wrapText="1"/>
    </xf>
    <xf numFmtId="168" fontId="4" fillId="39" borderId="42" xfId="41120" applyFont="1" applyFill="1" applyBorder="1" applyAlignment="1">
      <alignment horizontal="center" vertical="center" wrapText="1"/>
    </xf>
    <xf numFmtId="188" fontId="65" fillId="35" borderId="77" xfId="41120" applyNumberFormat="1" applyFont="1" applyFill="1" applyBorder="1" applyAlignment="1">
      <alignment horizontal="center" vertical="center" wrapText="1"/>
    </xf>
    <xf numFmtId="168" fontId="61" fillId="0" borderId="0" xfId="41120" applyFont="1" applyAlignment="1">
      <alignment horizontal="center" vertical="center" wrapText="1"/>
    </xf>
    <xf numFmtId="168" fontId="61" fillId="0" borderId="93" xfId="41120" applyFont="1" applyBorder="1" applyAlignment="1">
      <alignment horizontal="center" vertical="center" wrapText="1"/>
    </xf>
    <xf numFmtId="168" fontId="61" fillId="0" borderId="47" xfId="41120" applyFont="1" applyBorder="1" applyAlignment="1">
      <alignment horizontal="center" vertical="center" wrapText="1"/>
    </xf>
    <xf numFmtId="168" fontId="4" fillId="0" borderId="93" xfId="41120" applyFont="1" applyBorder="1" applyAlignment="1">
      <alignment horizontal="center" vertical="center" wrapText="1"/>
    </xf>
    <xf numFmtId="168" fontId="4" fillId="0" borderId="73" xfId="41120" applyFont="1" applyBorder="1" applyAlignment="1">
      <alignment horizontal="center" vertical="center" wrapText="1"/>
    </xf>
    <xf numFmtId="168" fontId="4" fillId="39" borderId="73" xfId="41120" applyFont="1" applyFill="1" applyBorder="1" applyAlignment="1">
      <alignment horizontal="center" vertical="center" wrapText="1"/>
    </xf>
    <xf numFmtId="168" fontId="65" fillId="35" borderId="125" xfId="41120" applyFont="1" applyFill="1" applyBorder="1" applyAlignment="1">
      <alignment horizontal="center" vertical="center" wrapText="1"/>
    </xf>
    <xf numFmtId="168" fontId="61" fillId="0" borderId="92" xfId="41120" applyFont="1" applyBorder="1" applyAlignment="1">
      <alignment horizontal="center" vertical="center" wrapText="1"/>
    </xf>
    <xf numFmtId="168" fontId="65" fillId="35" borderId="127" xfId="41120" applyFont="1" applyFill="1" applyBorder="1" applyAlignment="1">
      <alignment horizontal="center" vertical="center" wrapText="1"/>
    </xf>
    <xf numFmtId="168" fontId="65" fillId="35" borderId="82" xfId="41120" applyFont="1" applyFill="1" applyBorder="1" applyAlignment="1">
      <alignment horizontal="center" vertical="center" wrapText="1"/>
    </xf>
    <xf numFmtId="168" fontId="54" fillId="0" borderId="125" xfId="41120" applyFont="1" applyBorder="1" applyAlignment="1">
      <alignment horizontal="center" vertical="center" wrapText="1"/>
    </xf>
    <xf numFmtId="168" fontId="40" fillId="0" borderId="38" xfId="41120" applyFont="1" applyBorder="1" applyAlignment="1">
      <alignment horizontal="center" vertical="center" wrapText="1"/>
    </xf>
    <xf numFmtId="168" fontId="4" fillId="0" borderId="91" xfId="41120" applyFont="1" applyBorder="1" applyAlignment="1">
      <alignment horizontal="center" vertical="center" wrapText="1"/>
    </xf>
    <xf numFmtId="168" fontId="4" fillId="0" borderId="70" xfId="41120" applyFont="1" applyBorder="1" applyAlignment="1">
      <alignment horizontal="center" vertical="center" wrapText="1"/>
    </xf>
    <xf numFmtId="168" fontId="4" fillId="39" borderId="70" xfId="41120" applyFont="1" applyFill="1" applyBorder="1" applyAlignment="1">
      <alignment horizontal="center" vertical="center" wrapText="1"/>
    </xf>
    <xf numFmtId="168" fontId="4" fillId="35" borderId="128" xfId="41120" applyFont="1" applyFill="1" applyBorder="1" applyAlignment="1">
      <alignment horizontal="center" vertical="center" wrapText="1"/>
    </xf>
    <xf numFmtId="168" fontId="68" fillId="0" borderId="0" xfId="41120" applyFont="1" applyAlignment="1">
      <alignment horizontal="center" vertical="center" wrapText="1"/>
    </xf>
    <xf numFmtId="168" fontId="61" fillId="35" borderId="127" xfId="41120" applyFont="1" applyFill="1" applyBorder="1" applyAlignment="1">
      <alignment horizontal="center" vertical="center" wrapText="1"/>
    </xf>
    <xf numFmtId="168" fontId="4" fillId="35" borderId="127" xfId="41120" applyFont="1" applyFill="1" applyBorder="1" applyAlignment="1">
      <alignment horizontal="center" vertical="center" wrapText="1"/>
    </xf>
    <xf numFmtId="168" fontId="54" fillId="0" borderId="127" xfId="41120" applyFont="1" applyBorder="1" applyAlignment="1">
      <alignment horizontal="center" vertical="center" wrapText="1"/>
    </xf>
    <xf numFmtId="168" fontId="40" fillId="0" borderId="44" xfId="41120" applyFont="1" applyBorder="1" applyAlignment="1">
      <alignment horizontal="center" vertical="center" wrapText="1"/>
    </xf>
    <xf numFmtId="168" fontId="61" fillId="0" borderId="45" xfId="41120" applyFont="1" applyBorder="1" applyAlignment="1">
      <alignment horizontal="center" vertical="center" wrapText="1"/>
    </xf>
    <xf numFmtId="168" fontId="61" fillId="2" borderId="93" xfId="41120" applyFont="1" applyFill="1" applyBorder="1" applyAlignment="1">
      <alignment horizontal="center" vertical="center" wrapText="1"/>
    </xf>
    <xf numFmtId="168" fontId="61" fillId="2" borderId="73" xfId="41120" applyFont="1" applyFill="1" applyBorder="1" applyAlignment="1">
      <alignment horizontal="center" vertical="center" wrapText="1"/>
    </xf>
    <xf numFmtId="168" fontId="61" fillId="39" borderId="73" xfId="41120" applyFont="1" applyFill="1" applyBorder="1" applyAlignment="1">
      <alignment horizontal="center" vertical="center" wrapText="1"/>
    </xf>
    <xf numFmtId="37" fontId="68" fillId="0" borderId="0" xfId="41120" applyNumberFormat="1" applyFont="1" applyAlignment="1">
      <alignment horizontal="center" vertical="center" wrapText="1"/>
    </xf>
    <xf numFmtId="168" fontId="54" fillId="0" borderId="128" xfId="41120" applyFont="1" applyBorder="1" applyAlignment="1">
      <alignment horizontal="center" vertical="center" wrapText="1"/>
    </xf>
    <xf numFmtId="168" fontId="40" fillId="0" borderId="59" xfId="41120" applyFont="1" applyBorder="1" applyAlignment="1">
      <alignment horizontal="center" vertical="center" wrapText="1"/>
    </xf>
    <xf numFmtId="168" fontId="61" fillId="0" borderId="104" xfId="41120" applyFont="1" applyBorder="1" applyAlignment="1">
      <alignment horizontal="center" vertical="center" wrapText="1"/>
    </xf>
    <xf numFmtId="168" fontId="61" fillId="35" borderId="128" xfId="41120" applyFont="1" applyFill="1" applyBorder="1" applyAlignment="1">
      <alignment horizontal="center" vertical="center" wrapText="1"/>
    </xf>
    <xf numFmtId="168" fontId="40" fillId="35" borderId="127" xfId="41120" applyFont="1" applyFill="1" applyBorder="1" applyAlignment="1">
      <alignment horizontal="center" vertical="center" wrapText="1"/>
    </xf>
    <xf numFmtId="168" fontId="4" fillId="2" borderId="93" xfId="41120" applyFont="1" applyFill="1" applyBorder="1" applyAlignment="1">
      <alignment horizontal="center" vertical="center" wrapText="1"/>
    </xf>
    <xf numFmtId="168" fontId="4" fillId="2" borderId="73" xfId="41120" applyFont="1" applyFill="1" applyBorder="1" applyAlignment="1">
      <alignment horizontal="center" vertical="center" wrapText="1"/>
    </xf>
    <xf numFmtId="168" fontId="40" fillId="0" borderId="54" xfId="41120" applyFont="1" applyBorder="1" applyAlignment="1">
      <alignment horizontal="center" vertical="center" wrapText="1"/>
    </xf>
    <xf numFmtId="168" fontId="61" fillId="0" borderId="24" xfId="41120" applyFont="1" applyBorder="1" applyAlignment="1">
      <alignment horizontal="center" vertical="center" wrapText="1"/>
    </xf>
    <xf numFmtId="168" fontId="61" fillId="0" borderId="54" xfId="41120" applyFont="1" applyBorder="1" applyAlignment="1">
      <alignment horizontal="center" vertical="center" wrapText="1"/>
    </xf>
    <xf numFmtId="168" fontId="61" fillId="2" borderId="131" xfId="41120" applyFont="1" applyFill="1" applyBorder="1" applyAlignment="1">
      <alignment horizontal="center" vertical="center" wrapText="1"/>
    </xf>
    <xf numFmtId="168" fontId="61" fillId="2" borderId="22" xfId="41120" applyFont="1" applyFill="1" applyBorder="1" applyAlignment="1">
      <alignment horizontal="center" vertical="center" wrapText="1"/>
    </xf>
    <xf numFmtId="168" fontId="61" fillId="39" borderId="22" xfId="41120" applyFont="1" applyFill="1" applyBorder="1" applyAlignment="1">
      <alignment horizontal="center" vertical="center" wrapText="1"/>
    </xf>
    <xf numFmtId="188" fontId="65" fillId="35" borderId="80" xfId="41120" applyNumberFormat="1" applyFont="1" applyFill="1" applyBorder="1" applyAlignment="1">
      <alignment horizontal="center" vertical="center" wrapText="1"/>
    </xf>
    <xf numFmtId="10" fontId="61" fillId="0" borderId="59" xfId="41060" applyNumberFormat="1" applyFont="1" applyBorder="1" applyAlignment="1">
      <alignment horizontal="center" vertical="center" wrapText="1"/>
    </xf>
    <xf numFmtId="9" fontId="4" fillId="2" borderId="92" xfId="41060" applyFont="1" applyFill="1" applyBorder="1" applyAlignment="1">
      <alignment horizontal="center" vertical="center" wrapText="1"/>
    </xf>
    <xf numFmtId="9" fontId="4" fillId="2" borderId="42" xfId="41060" applyFont="1" applyFill="1" applyBorder="1" applyAlignment="1">
      <alignment horizontal="center" vertical="center" wrapText="1"/>
    </xf>
    <xf numFmtId="9" fontId="4" fillId="39" borderId="42" xfId="41060" applyFont="1" applyFill="1" applyBorder="1" applyAlignment="1">
      <alignment horizontal="center" vertical="center" wrapText="1"/>
    </xf>
    <xf numFmtId="168" fontId="4" fillId="0" borderId="133" xfId="41120" applyFont="1" applyBorder="1" applyAlignment="1">
      <alignment horizontal="center" vertical="center" wrapText="1"/>
    </xf>
    <xf numFmtId="168" fontId="4" fillId="0" borderId="134" xfId="41120" applyFont="1" applyBorder="1" applyAlignment="1">
      <alignment horizontal="center" vertical="center" wrapText="1"/>
    </xf>
    <xf numFmtId="168" fontId="4" fillId="39" borderId="134" xfId="41120" applyFont="1" applyFill="1" applyBorder="1" applyAlignment="1">
      <alignment horizontal="center" vertical="center" wrapText="1"/>
    </xf>
    <xf numFmtId="168" fontId="61" fillId="0" borderId="39" xfId="41120" applyFont="1" applyBorder="1" applyAlignment="1">
      <alignment horizontal="center" vertical="center" wrapText="1"/>
    </xf>
    <xf numFmtId="168" fontId="40" fillId="0" borderId="126" xfId="41120" applyFont="1" applyBorder="1" applyAlignment="1">
      <alignment horizontal="center" vertical="center" wrapText="1"/>
    </xf>
    <xf numFmtId="168" fontId="40" fillId="0" borderId="135" xfId="41120" applyFont="1" applyBorder="1" applyAlignment="1">
      <alignment horizontal="center" vertical="center" wrapText="1"/>
    </xf>
    <xf numFmtId="168" fontId="40" fillId="0" borderId="65" xfId="41120" applyFont="1" applyBorder="1" applyAlignment="1">
      <alignment horizontal="center" vertical="center" wrapText="1"/>
    </xf>
    <xf numFmtId="39" fontId="78" fillId="0" borderId="64" xfId="41120" applyNumberFormat="1" applyFont="1" applyBorder="1" applyAlignment="1">
      <alignment vertical="center" wrapText="1"/>
    </xf>
    <xf numFmtId="39" fontId="79" fillId="0" borderId="140" xfId="41120" applyNumberFormat="1" applyFont="1" applyBorder="1" applyAlignment="1">
      <alignment vertical="center" wrapText="1"/>
    </xf>
    <xf numFmtId="39" fontId="79" fillId="0" borderId="79" xfId="41120" applyNumberFormat="1" applyFont="1" applyBorder="1" applyAlignment="1">
      <alignment vertical="center" wrapText="1"/>
    </xf>
    <xf numFmtId="39" fontId="79" fillId="39" borderId="79" xfId="41120" applyNumberFormat="1" applyFont="1" applyFill="1" applyBorder="1" applyAlignment="1">
      <alignment vertical="center" wrapText="1"/>
    </xf>
    <xf numFmtId="188" fontId="64" fillId="35" borderId="78" xfId="41120" applyNumberFormat="1" applyFont="1" applyFill="1" applyBorder="1" applyAlignment="1">
      <alignment horizontal="center" vertical="center" wrapText="1"/>
    </xf>
    <xf numFmtId="168" fontId="54" fillId="0" borderId="0" xfId="41120" applyFont="1" applyAlignment="1">
      <alignment horizontal="center" vertical="center" wrapText="1"/>
    </xf>
    <xf numFmtId="168" fontId="61" fillId="0" borderId="131" xfId="41120" applyFont="1" applyBorder="1" applyAlignment="1">
      <alignment horizontal="center" vertical="center" wrapText="1"/>
    </xf>
    <xf numFmtId="168" fontId="61" fillId="0" borderId="144" xfId="41120" applyFont="1" applyBorder="1" applyAlignment="1">
      <alignment horizontal="center" vertical="center" wrapText="1"/>
    </xf>
    <xf numFmtId="168" fontId="4" fillId="0" borderId="99" xfId="41120" applyFont="1" applyBorder="1" applyAlignment="1">
      <alignment horizontal="center" vertical="center" wrapText="1"/>
    </xf>
    <xf numFmtId="181" fontId="4" fillId="38" borderId="23" xfId="41120" applyNumberFormat="1" applyFont="1" applyFill="1" applyBorder="1" applyAlignment="1">
      <alignment horizontal="center" vertical="center" wrapText="1"/>
    </xf>
    <xf numFmtId="168" fontId="40" fillId="0" borderId="71" xfId="41120" applyFont="1" applyBorder="1" applyAlignment="1">
      <alignment horizontal="center" vertical="center" wrapText="1"/>
    </xf>
    <xf numFmtId="168" fontId="61" fillId="0" borderId="40" xfId="41120" applyFont="1" applyBorder="1" applyAlignment="1">
      <alignment horizontal="center" vertical="center" wrapText="1"/>
    </xf>
    <xf numFmtId="168" fontId="4" fillId="0" borderId="28" xfId="41120" applyFont="1" applyBorder="1" applyAlignment="1">
      <alignment horizontal="center" vertical="center" wrapText="1"/>
    </xf>
    <xf numFmtId="168" fontId="61" fillId="0" borderId="43" xfId="41120" applyFont="1" applyBorder="1" applyAlignment="1">
      <alignment horizontal="center" vertical="center" wrapText="1"/>
    </xf>
    <xf numFmtId="168" fontId="4" fillId="0" borderId="45" xfId="41120" applyFont="1" applyBorder="1" applyAlignment="1">
      <alignment horizontal="center" vertical="center" wrapText="1"/>
    </xf>
    <xf numFmtId="168" fontId="4" fillId="0" borderId="39" xfId="41120" applyFont="1" applyBorder="1" applyAlignment="1">
      <alignment horizontal="center" vertical="center" wrapText="1"/>
    </xf>
    <xf numFmtId="187" fontId="4" fillId="38" borderId="23" xfId="41120" applyNumberFormat="1" applyFont="1" applyFill="1" applyBorder="1" applyAlignment="1">
      <alignment horizontal="center" vertical="center" wrapText="1"/>
    </xf>
    <xf numFmtId="168" fontId="40" fillId="0" borderId="103" xfId="41120" applyFont="1" applyBorder="1" applyAlignment="1">
      <alignment horizontal="center" vertical="center" wrapText="1"/>
    </xf>
    <xf numFmtId="168" fontId="4" fillId="0" borderId="50" xfId="41120" applyFont="1" applyBorder="1" applyAlignment="1">
      <alignment horizontal="center" vertical="center" wrapText="1"/>
    </xf>
    <xf numFmtId="168" fontId="4" fillId="32" borderId="0" xfId="41120" applyFont="1" applyFill="1" applyAlignment="1">
      <alignment horizontal="center" vertical="center" wrapText="1"/>
    </xf>
    <xf numFmtId="190" fontId="4" fillId="0" borderId="39" xfId="41120" applyNumberFormat="1" applyFont="1" applyBorder="1" applyAlignment="1">
      <alignment horizontal="center" vertical="center" wrapText="1"/>
    </xf>
    <xf numFmtId="168" fontId="61" fillId="0" borderId="86" xfId="41120" applyFont="1" applyBorder="1" applyAlignment="1">
      <alignment horizontal="center" vertical="center" wrapText="1"/>
    </xf>
    <xf numFmtId="168" fontId="40" fillId="0" borderId="63" xfId="41120" applyFont="1" applyBorder="1" applyAlignment="1">
      <alignment horizontal="center" vertical="center" wrapText="1"/>
    </xf>
    <xf numFmtId="39" fontId="80" fillId="0" borderId="64" xfId="41120" applyNumberFormat="1" applyFont="1" applyBorder="1" applyAlignment="1">
      <alignment vertical="center" wrapText="1"/>
    </xf>
    <xf numFmtId="39" fontId="80" fillId="0" borderId="65" xfId="41120" applyNumberFormat="1" applyFont="1" applyBorder="1" applyAlignment="1">
      <alignment vertical="center" wrapText="1"/>
    </xf>
    <xf numFmtId="168" fontId="60" fillId="34" borderId="84" xfId="41120" applyFont="1" applyFill="1" applyBorder="1" applyAlignment="1">
      <alignment horizontal="center" vertical="center" wrapText="1"/>
    </xf>
    <xf numFmtId="168" fontId="61" fillId="0" borderId="147" xfId="41120" applyFont="1" applyBorder="1" applyAlignment="1">
      <alignment horizontal="center" vertical="center" wrapText="1"/>
    </xf>
    <xf numFmtId="168" fontId="61" fillId="0" borderId="148" xfId="41120" applyFont="1" applyBorder="1" applyAlignment="1">
      <alignment horizontal="center" vertical="center" wrapText="1"/>
    </xf>
    <xf numFmtId="168" fontId="40" fillId="0" borderId="149" xfId="41120" applyFont="1" applyBorder="1" applyAlignment="1">
      <alignment horizontal="center" vertical="center" wrapText="1"/>
    </xf>
    <xf numFmtId="168" fontId="61" fillId="0" borderId="150" xfId="41120" applyFont="1" applyBorder="1" applyAlignment="1">
      <alignment horizontal="center" vertical="center" wrapText="1"/>
    </xf>
    <xf numFmtId="168" fontId="61" fillId="0" borderId="41" xfId="41120" applyFont="1" applyBorder="1" applyAlignment="1">
      <alignment horizontal="center" vertical="center" wrapText="1"/>
    </xf>
    <xf numFmtId="168" fontId="61" fillId="0" borderId="153" xfId="41120" applyFont="1" applyBorder="1" applyAlignment="1">
      <alignment horizontal="center" vertical="center" wrapText="1"/>
    </xf>
    <xf numFmtId="168" fontId="61" fillId="0" borderId="154" xfId="41120" applyFont="1" applyBorder="1" applyAlignment="1">
      <alignment horizontal="center" vertical="center" wrapText="1"/>
    </xf>
    <xf numFmtId="168" fontId="61" fillId="0" borderId="154" xfId="41120" applyFont="1" applyFill="1" applyBorder="1" applyAlignment="1">
      <alignment horizontal="center" vertical="center" wrapText="1"/>
    </xf>
    <xf numFmtId="168" fontId="61" fillId="0" borderId="92" xfId="41120" applyFont="1" applyFill="1" applyBorder="1" applyAlignment="1">
      <alignment horizontal="center" vertical="center" wrapText="1"/>
    </xf>
    <xf numFmtId="168" fontId="61" fillId="0" borderId="59" xfId="41120" applyFont="1" applyFill="1" applyBorder="1" applyAlignment="1">
      <alignment horizontal="center" vertical="center" wrapText="1"/>
    </xf>
    <xf numFmtId="168" fontId="61" fillId="0" borderId="123" xfId="41120" applyFont="1" applyBorder="1" applyAlignment="1">
      <alignment horizontal="center" vertical="center" wrapText="1"/>
    </xf>
    <xf numFmtId="168" fontId="61" fillId="0" borderId="160" xfId="41120" applyFont="1" applyBorder="1" applyAlignment="1">
      <alignment horizontal="center" vertical="center" wrapText="1"/>
    </xf>
    <xf numFmtId="168" fontId="61" fillId="0" borderId="161" xfId="41120" applyFont="1" applyBorder="1" applyAlignment="1">
      <alignment horizontal="center" vertical="center" wrapText="1"/>
    </xf>
    <xf numFmtId="168" fontId="61" fillId="0" borderId="27" xfId="41120" applyFont="1" applyBorder="1" applyAlignment="1">
      <alignment horizontal="center" vertical="center" wrapText="1"/>
    </xf>
    <xf numFmtId="168" fontId="61" fillId="0" borderId="21" xfId="41120" applyFont="1" applyBorder="1" applyAlignment="1">
      <alignment horizontal="center" vertical="center" wrapText="1"/>
    </xf>
    <xf numFmtId="168" fontId="61" fillId="0" borderId="47" xfId="41120" applyFont="1" applyFill="1" applyBorder="1" applyAlignment="1">
      <alignment horizontal="center" vertical="center" wrapText="1"/>
    </xf>
    <xf numFmtId="168" fontId="61" fillId="0" borderId="104" xfId="41120" applyFont="1" applyFill="1" applyBorder="1" applyAlignment="1">
      <alignment horizontal="center" vertical="center" wrapText="1"/>
    </xf>
    <xf numFmtId="168" fontId="61" fillId="0" borderId="54" xfId="41120" applyFont="1" applyFill="1" applyBorder="1" applyAlignment="1">
      <alignment horizontal="center" vertical="center" wrapText="1"/>
    </xf>
    <xf numFmtId="168" fontId="61" fillId="0" borderId="160" xfId="41120" applyFont="1" applyFill="1" applyBorder="1" applyAlignment="1">
      <alignment horizontal="center" vertical="center" wrapText="1"/>
    </xf>
    <xf numFmtId="168" fontId="61" fillId="0" borderId="93" xfId="41120" applyFont="1" applyFill="1" applyBorder="1" applyAlignment="1">
      <alignment horizontal="center" vertical="center" wrapText="1"/>
    </xf>
    <xf numFmtId="168" fontId="61" fillId="35" borderId="160" xfId="41120" applyFont="1" applyFill="1" applyBorder="1" applyAlignment="1">
      <alignment horizontal="center" vertical="center" wrapText="1"/>
    </xf>
    <xf numFmtId="168" fontId="61" fillId="35" borderId="92" xfId="41120" applyFont="1" applyFill="1" applyBorder="1" applyAlignment="1">
      <alignment horizontal="center" vertical="center" wrapText="1"/>
    </xf>
    <xf numFmtId="168" fontId="61" fillId="35" borderId="59" xfId="41120" applyFont="1" applyFill="1" applyBorder="1" applyAlignment="1">
      <alignment horizontal="center" vertical="center" wrapText="1"/>
    </xf>
    <xf numFmtId="168" fontId="61" fillId="0" borderId="166" xfId="41120" applyFont="1" applyFill="1" applyBorder="1" applyAlignment="1">
      <alignment horizontal="center" vertical="center" wrapText="1"/>
    </xf>
    <xf numFmtId="168" fontId="61" fillId="0" borderId="166" xfId="41120" applyFont="1" applyBorder="1" applyAlignment="1">
      <alignment horizontal="center" vertical="center" wrapText="1"/>
    </xf>
    <xf numFmtId="168" fontId="61" fillId="0" borderId="167" xfId="41120" applyFont="1" applyBorder="1" applyAlignment="1">
      <alignment horizontal="center" vertical="center" wrapText="1"/>
    </xf>
    <xf numFmtId="168" fontId="61" fillId="0" borderId="89" xfId="41120" applyFont="1" applyFill="1" applyBorder="1" applyAlignment="1">
      <alignment horizontal="center" vertical="center" wrapText="1"/>
    </xf>
    <xf numFmtId="168" fontId="61" fillId="35" borderId="154" xfId="41120" applyFont="1" applyFill="1" applyBorder="1" applyAlignment="1">
      <alignment horizontal="center" vertical="center" wrapText="1"/>
    </xf>
    <xf numFmtId="168" fontId="61" fillId="0" borderId="168" xfId="41120" applyFont="1" applyBorder="1" applyAlignment="1">
      <alignment horizontal="center" vertical="center" wrapText="1"/>
    </xf>
    <xf numFmtId="168" fontId="61" fillId="0" borderId="44" xfId="41120" applyFont="1" applyFill="1" applyBorder="1" applyAlignment="1">
      <alignment horizontal="center" vertical="center" wrapText="1"/>
    </xf>
    <xf numFmtId="168" fontId="61" fillId="35" borderId="27" xfId="41120" applyFont="1" applyFill="1" applyBorder="1" applyAlignment="1">
      <alignment horizontal="center" vertical="center" wrapText="1"/>
    </xf>
    <xf numFmtId="168" fontId="61" fillId="32" borderId="154" xfId="41120" applyFont="1" applyFill="1" applyBorder="1" applyAlignment="1">
      <alignment horizontal="center" vertical="center" wrapText="1"/>
    </xf>
    <xf numFmtId="0" fontId="3" fillId="0" borderId="23" xfId="0" applyNumberFormat="1" applyFont="1" applyFill="1" applyBorder="1" applyAlignment="1">
      <alignment horizontal="center" vertical="top"/>
    </xf>
    <xf numFmtId="0" fontId="3" fillId="0" borderId="23" xfId="0" applyFont="1" applyFill="1" applyBorder="1" applyAlignment="1">
      <alignment vertical="justify"/>
    </xf>
    <xf numFmtId="43" fontId="3" fillId="0" borderId="23" xfId="1" applyFont="1" applyFill="1" applyBorder="1" applyAlignment="1">
      <alignment horizontal="right" vertical="top"/>
    </xf>
    <xf numFmtId="0" fontId="46" fillId="0" borderId="27" xfId="0" applyFont="1" applyFill="1" applyBorder="1" applyAlignment="1" applyProtection="1">
      <alignment horizontal="right" vertical="center"/>
    </xf>
    <xf numFmtId="181" fontId="60" fillId="34" borderId="31" xfId="41120" applyNumberFormat="1" applyFont="1" applyFill="1" applyBorder="1" applyAlignment="1">
      <alignment horizontal="center" vertical="center" wrapText="1"/>
    </xf>
    <xf numFmtId="181" fontId="4" fillId="0" borderId="100" xfId="41120" applyNumberFormat="1" applyFont="1" applyFill="1" applyBorder="1" applyAlignment="1">
      <alignment horizontal="center" vertical="center" wrapText="1"/>
    </xf>
    <xf numFmtId="181" fontId="4" fillId="0" borderId="42" xfId="41120" applyNumberFormat="1" applyFont="1" applyBorder="1" applyAlignment="1">
      <alignment horizontal="center" vertical="center" wrapText="1"/>
    </xf>
    <xf numFmtId="181" fontId="61" fillId="0" borderId="42" xfId="41120" applyNumberFormat="1" applyFont="1" applyBorder="1" applyAlignment="1">
      <alignment horizontal="center" vertical="center" wrapText="1"/>
    </xf>
    <xf numFmtId="181" fontId="4" fillId="40" borderId="73" xfId="41120" applyNumberFormat="1" applyFont="1" applyFill="1" applyBorder="1" applyAlignment="1">
      <alignment horizontal="center" vertical="center" wrapText="1"/>
    </xf>
    <xf numFmtId="181" fontId="4" fillId="32" borderId="42" xfId="41120" applyNumberFormat="1" applyFont="1" applyFill="1" applyBorder="1" applyAlignment="1">
      <alignment horizontal="center" vertical="center" wrapText="1"/>
    </xf>
    <xf numFmtId="181" fontId="4" fillId="0" borderId="42" xfId="41120" applyNumberFormat="1" applyFont="1" applyFill="1" applyBorder="1" applyAlignment="1">
      <alignment horizontal="center" vertical="center" wrapText="1"/>
    </xf>
    <xf numFmtId="181" fontId="4" fillId="0" borderId="70" xfId="41120" applyNumberFormat="1" applyFont="1" applyBorder="1" applyAlignment="1">
      <alignment horizontal="center" vertical="center" wrapText="1"/>
    </xf>
    <xf numFmtId="181" fontId="4" fillId="0" borderId="73" xfId="41120" applyNumberFormat="1" applyFont="1" applyBorder="1" applyAlignment="1">
      <alignment horizontal="center" vertical="center" wrapText="1"/>
    </xf>
    <xf numFmtId="181" fontId="4" fillId="2" borderId="70" xfId="41120" applyNumberFormat="1" applyFont="1" applyFill="1" applyBorder="1" applyAlignment="1">
      <alignment horizontal="center" vertical="center" wrapText="1"/>
    </xf>
    <xf numFmtId="181" fontId="4" fillId="2" borderId="42" xfId="41120" applyNumberFormat="1" applyFont="1" applyFill="1" applyBorder="1" applyAlignment="1">
      <alignment horizontal="center" vertical="center" wrapText="1"/>
    </xf>
    <xf numFmtId="181" fontId="4" fillId="0" borderId="73" xfId="41060" applyNumberFormat="1" applyFont="1" applyFill="1" applyBorder="1" applyAlignment="1">
      <alignment horizontal="center" vertical="center" wrapText="1"/>
    </xf>
    <xf numFmtId="181" fontId="4" fillId="0" borderId="73" xfId="41120" applyNumberFormat="1" applyFont="1" applyFill="1" applyBorder="1" applyAlignment="1">
      <alignment horizontal="center" vertical="center" wrapText="1"/>
    </xf>
    <xf numFmtId="181" fontId="4" fillId="0" borderId="70" xfId="41120" applyNumberFormat="1" applyFont="1" applyFill="1" applyBorder="1" applyAlignment="1">
      <alignment horizontal="center" vertical="center" wrapText="1"/>
    </xf>
    <xf numFmtId="181" fontId="4" fillId="40" borderId="28" xfId="41120" applyNumberFormat="1" applyFont="1" applyFill="1" applyBorder="1" applyAlignment="1">
      <alignment horizontal="center" vertical="center" wrapText="1"/>
    </xf>
    <xf numFmtId="181" fontId="4" fillId="32" borderId="22" xfId="41120" applyNumberFormat="1" applyFont="1" applyFill="1" applyBorder="1" applyAlignment="1">
      <alignment horizontal="center" vertical="center" wrapText="1"/>
    </xf>
    <xf numFmtId="181" fontId="4" fillId="0" borderId="28" xfId="41120" applyNumberFormat="1" applyFont="1" applyFill="1" applyBorder="1" applyAlignment="1">
      <alignment horizontal="center" vertical="center" wrapText="1"/>
    </xf>
    <xf numFmtId="181" fontId="4" fillId="35" borderId="73" xfId="41120" applyNumberFormat="1" applyFont="1" applyFill="1" applyBorder="1" applyAlignment="1">
      <alignment horizontal="center" vertical="center" wrapText="1"/>
    </xf>
    <xf numFmtId="181" fontId="4" fillId="0" borderId="42" xfId="41060" applyNumberFormat="1" applyFont="1" applyBorder="1" applyAlignment="1">
      <alignment horizontal="center" vertical="center" wrapText="1"/>
    </xf>
    <xf numFmtId="181" fontId="4" fillId="0" borderId="26" xfId="41060" applyNumberFormat="1" applyFont="1" applyBorder="1" applyAlignment="1">
      <alignment horizontal="center" vertical="center" wrapText="1"/>
    </xf>
    <xf numFmtId="181" fontId="4" fillId="40" borderId="42" xfId="41120" applyNumberFormat="1" applyFont="1" applyFill="1" applyBorder="1" applyAlignment="1">
      <alignment horizontal="center" vertical="center" wrapText="1"/>
    </xf>
    <xf numFmtId="181" fontId="4" fillId="35" borderId="42" xfId="41060" applyNumberFormat="1" applyFont="1" applyFill="1" applyBorder="1" applyAlignment="1">
      <alignment horizontal="center" vertical="center" wrapText="1"/>
    </xf>
    <xf numFmtId="181" fontId="4" fillId="0" borderId="53" xfId="41120" applyNumberFormat="1" applyFont="1" applyFill="1" applyBorder="1" applyAlignment="1">
      <alignment horizontal="center" vertical="center" wrapText="1"/>
    </xf>
    <xf numFmtId="181" fontId="4" fillId="0" borderId="28" xfId="41060" applyNumberFormat="1" applyFont="1" applyBorder="1" applyAlignment="1">
      <alignment horizontal="center" vertical="center" wrapText="1"/>
    </xf>
    <xf numFmtId="181" fontId="4" fillId="35" borderId="28" xfId="41060" applyNumberFormat="1" applyFont="1" applyFill="1" applyBorder="1" applyAlignment="1">
      <alignment horizontal="center" vertical="center" wrapText="1"/>
    </xf>
    <xf numFmtId="181" fontId="4" fillId="0" borderId="28" xfId="41060" applyNumberFormat="1" applyFont="1" applyFill="1" applyBorder="1" applyAlignment="1">
      <alignment horizontal="center" vertical="center" wrapText="1"/>
    </xf>
    <xf numFmtId="181" fontId="4" fillId="0" borderId="22" xfId="41120" applyNumberFormat="1" applyFont="1" applyBorder="1" applyAlignment="1">
      <alignment horizontal="center" vertical="center" wrapText="1"/>
    </xf>
    <xf numFmtId="181" fontId="4" fillId="0" borderId="0" xfId="41120" applyNumberFormat="1" applyFont="1" applyAlignment="1">
      <alignment horizontal="center" vertical="center" wrapText="1"/>
    </xf>
    <xf numFmtId="181" fontId="4" fillId="0" borderId="100" xfId="41120" applyNumberFormat="1" applyFont="1" applyBorder="1" applyAlignment="1">
      <alignment horizontal="center" vertical="center" wrapText="1"/>
    </xf>
    <xf numFmtId="181" fontId="4" fillId="0" borderId="22" xfId="41120" applyNumberFormat="1" applyFont="1" applyFill="1" applyBorder="1" applyAlignment="1">
      <alignment horizontal="center" vertical="center" wrapText="1"/>
    </xf>
    <xf numFmtId="181" fontId="60" fillId="34" borderId="111" xfId="41120" applyNumberFormat="1" applyFont="1" applyFill="1" applyBorder="1" applyAlignment="1">
      <alignment horizontal="center" vertical="center" wrapText="1"/>
    </xf>
    <xf numFmtId="181" fontId="54" fillId="0" borderId="117" xfId="41120" applyNumberFormat="1" applyFont="1" applyBorder="1" applyAlignment="1">
      <alignment horizontal="center" vertical="center" wrapText="1"/>
    </xf>
    <xf numFmtId="181" fontId="65" fillId="35" borderId="77" xfId="41120" applyNumberFormat="1" applyFont="1" applyFill="1" applyBorder="1" applyAlignment="1">
      <alignment horizontal="center" vertical="center" wrapText="1"/>
    </xf>
    <xf numFmtId="181" fontId="54" fillId="0" borderId="128" xfId="41120" applyNumberFormat="1" applyFont="1" applyBorder="1" applyAlignment="1">
      <alignment horizontal="center" vertical="center" wrapText="1"/>
    </xf>
    <xf numFmtId="181" fontId="54" fillId="0" borderId="127" xfId="41120" applyNumberFormat="1" applyFont="1" applyBorder="1" applyAlignment="1">
      <alignment horizontal="center" vertical="center" wrapText="1"/>
    </xf>
    <xf numFmtId="181" fontId="54" fillId="0" borderId="145" xfId="41120" applyNumberFormat="1" applyFont="1" applyBorder="1" applyAlignment="1">
      <alignment horizontal="center" vertical="center" wrapText="1"/>
    </xf>
    <xf numFmtId="181" fontId="40" fillId="35" borderId="127" xfId="41120" applyNumberFormat="1" applyFont="1" applyFill="1" applyBorder="1" applyAlignment="1">
      <alignment horizontal="center" vertical="center" wrapText="1"/>
    </xf>
    <xf numFmtId="181" fontId="54" fillId="0" borderId="125" xfId="41120" applyNumberFormat="1" applyFont="1" applyBorder="1" applyAlignment="1">
      <alignment horizontal="center" vertical="center" wrapText="1"/>
    </xf>
    <xf numFmtId="181" fontId="54" fillId="35" borderId="128" xfId="41120" applyNumberFormat="1" applyFont="1" applyFill="1" applyBorder="1" applyAlignment="1">
      <alignment horizontal="center" vertical="center" wrapText="1"/>
    </xf>
    <xf numFmtId="181" fontId="54" fillId="0" borderId="88" xfId="41120" applyNumberFormat="1" applyFont="1" applyBorder="1" applyAlignment="1">
      <alignment horizontal="center" vertical="center" wrapText="1"/>
    </xf>
    <xf numFmtId="181" fontId="64" fillId="35" borderId="141" xfId="41120" applyNumberFormat="1" applyFont="1" applyFill="1" applyBorder="1" applyAlignment="1">
      <alignment horizontal="center" vertical="center" wrapText="1"/>
    </xf>
    <xf numFmtId="181" fontId="54" fillId="0" borderId="0" xfId="41120" applyNumberFormat="1" applyFont="1" applyAlignment="1">
      <alignment horizontal="center" vertical="center" wrapText="1"/>
    </xf>
    <xf numFmtId="37" fontId="4" fillId="0" borderId="28" xfId="41120" applyNumberFormat="1" applyFont="1" applyFill="1" applyBorder="1" applyAlignment="1">
      <alignment horizontal="center" vertical="center" wrapText="1"/>
    </xf>
    <xf numFmtId="37" fontId="4" fillId="0" borderId="24" xfId="41120" applyNumberFormat="1" applyFont="1" applyFill="1" applyBorder="1" applyAlignment="1">
      <alignment horizontal="center" vertical="center" wrapText="1"/>
    </xf>
    <xf numFmtId="39" fontId="4" fillId="0" borderId="45" xfId="41120" applyNumberFormat="1" applyFont="1" applyFill="1" applyBorder="1" applyAlignment="1">
      <alignment horizontal="center" vertical="center" wrapText="1"/>
    </xf>
    <xf numFmtId="39" fontId="4" fillId="0" borderId="68" xfId="10612" applyNumberFormat="1" applyFont="1" applyFill="1" applyBorder="1" applyAlignment="1">
      <alignment horizontal="center" vertical="center" wrapText="1"/>
    </xf>
    <xf numFmtId="37" fontId="4" fillId="0" borderId="70" xfId="10612" applyNumberFormat="1" applyFont="1" applyFill="1" applyBorder="1" applyAlignment="1">
      <alignment horizontal="center" vertical="center" wrapText="1"/>
    </xf>
    <xf numFmtId="39" fontId="4" fillId="0" borderId="73" xfId="10612" applyNumberFormat="1" applyFont="1" applyFill="1" applyBorder="1" applyAlignment="1">
      <alignment horizontal="center" vertical="center" wrapText="1"/>
    </xf>
    <xf numFmtId="39" fontId="4" fillId="0" borderId="70" xfId="10612" applyNumberFormat="1" applyFont="1" applyFill="1" applyBorder="1" applyAlignment="1">
      <alignment horizontal="center" vertical="center" wrapText="1"/>
    </xf>
    <xf numFmtId="39" fontId="4" fillId="0" borderId="42" xfId="10612" applyNumberFormat="1" applyFont="1" applyFill="1" applyBorder="1" applyAlignment="1">
      <alignment horizontal="center" vertical="center" wrapText="1"/>
    </xf>
    <xf numFmtId="9" fontId="4" fillId="0" borderId="42" xfId="41060" applyFont="1" applyFill="1" applyBorder="1" applyAlignment="1">
      <alignment horizontal="center" vertical="center" wrapText="1"/>
    </xf>
    <xf numFmtId="185" fontId="4" fillId="0" borderId="42" xfId="10612" applyNumberFormat="1" applyFont="1" applyFill="1" applyBorder="1" applyAlignment="1">
      <alignment horizontal="center" vertical="center" wrapText="1"/>
    </xf>
    <xf numFmtId="39" fontId="4" fillId="0" borderId="97" xfId="10612" applyNumberFormat="1" applyFont="1" applyFill="1" applyBorder="1" applyAlignment="1">
      <alignment horizontal="center" vertical="center" wrapText="1"/>
    </xf>
    <xf numFmtId="39" fontId="4" fillId="0" borderId="0" xfId="10612" applyNumberFormat="1" applyFont="1" applyFill="1" applyAlignment="1">
      <alignment horizontal="center" vertical="center" wrapText="1"/>
    </xf>
    <xf numFmtId="168" fontId="54" fillId="35" borderId="127" xfId="41120" applyFont="1" applyFill="1" applyBorder="1" applyAlignment="1">
      <alignment horizontal="center" vertical="center" wrapText="1"/>
    </xf>
    <xf numFmtId="0" fontId="39" fillId="30" borderId="23" xfId="41057" applyFont="1" applyFill="1" applyBorder="1"/>
    <xf numFmtId="10" fontId="39" fillId="30" borderId="23" xfId="41058" applyNumberFormat="1" applyFont="1" applyFill="1" applyBorder="1"/>
    <xf numFmtId="10" fontId="40" fillId="30" borderId="23" xfId="41058" applyNumberFormat="1" applyFont="1" applyFill="1" applyBorder="1"/>
    <xf numFmtId="0" fontId="37" fillId="0" borderId="23" xfId="41057" applyFont="1" applyBorder="1"/>
    <xf numFmtId="10" fontId="37" fillId="0" borderId="23" xfId="41058" applyNumberFormat="1" applyFont="1" applyBorder="1"/>
    <xf numFmtId="10" fontId="41" fillId="0" borderId="23" xfId="41058" applyNumberFormat="1" applyFont="1" applyFill="1" applyBorder="1"/>
    <xf numFmtId="10" fontId="42" fillId="0" borderId="23" xfId="41058" applyNumberFormat="1" applyFont="1" applyFill="1" applyBorder="1"/>
    <xf numFmtId="0" fontId="3" fillId="0" borderId="1" xfId="0" applyFont="1" applyFill="1" applyBorder="1" applyAlignment="1">
      <alignment horizontal="right" vertical="top"/>
    </xf>
    <xf numFmtId="0" fontId="3" fillId="0" borderId="23" xfId="0" applyFont="1" applyFill="1" applyBorder="1" applyAlignment="1">
      <alignment horizontal="right" vertical="top"/>
    </xf>
    <xf numFmtId="4" fontId="36" fillId="28" borderId="1" xfId="0" applyNumberFormat="1" applyFont="1" applyFill="1" applyBorder="1" applyAlignment="1"/>
    <xf numFmtId="10" fontId="3" fillId="32" borderId="1" xfId="0" applyNumberFormat="1" applyFont="1" applyFill="1" applyBorder="1" applyAlignment="1">
      <alignment vertical="top"/>
    </xf>
    <xf numFmtId="49" fontId="34" fillId="28" borderId="1" xfId="0" applyNumberFormat="1" applyFont="1" applyFill="1" applyBorder="1" applyAlignment="1"/>
    <xf numFmtId="0" fontId="34" fillId="28" borderId="1" xfId="0" applyNumberFormat="1" applyFont="1" applyFill="1" applyBorder="1" applyAlignment="1"/>
    <xf numFmtId="0" fontId="34" fillId="28" borderId="1" xfId="0" applyFont="1" applyFill="1" applyBorder="1" applyAlignment="1">
      <alignment vertical="justify"/>
    </xf>
    <xf numFmtId="0" fontId="34" fillId="28" borderId="1" xfId="0" applyFont="1" applyFill="1" applyBorder="1" applyAlignment="1"/>
    <xf numFmtId="181" fontId="34" fillId="28" borderId="1" xfId="0" applyNumberFormat="1" applyFont="1" applyFill="1" applyBorder="1" applyAlignment="1"/>
    <xf numFmtId="0" fontId="34" fillId="32" borderId="0" xfId="0" quotePrefix="1" applyFont="1" applyFill="1" applyAlignment="1"/>
    <xf numFmtId="4" fontId="34" fillId="32" borderId="0" xfId="0" applyNumberFormat="1" applyFont="1" applyFill="1" applyAlignment="1"/>
    <xf numFmtId="4" fontId="36" fillId="32" borderId="1" xfId="0" applyNumberFormat="1" applyFont="1" applyFill="1" applyBorder="1" applyAlignment="1">
      <alignment horizontal="center" vertical="center" wrapText="1"/>
    </xf>
    <xf numFmtId="4" fontId="3" fillId="32" borderId="1" xfId="0" applyNumberFormat="1" applyFont="1" applyFill="1" applyBorder="1" applyAlignment="1">
      <alignment vertical="top"/>
    </xf>
    <xf numFmtId="4" fontId="35" fillId="32" borderId="1" xfId="0" applyNumberFormat="1" applyFont="1" applyFill="1" applyBorder="1" applyAlignment="1">
      <alignment horizontal="right" vertical="top"/>
    </xf>
    <xf numFmtId="4" fontId="36" fillId="32" borderId="1" xfId="0" applyNumberFormat="1" applyFont="1" applyFill="1" applyBorder="1" applyAlignment="1">
      <alignment horizontal="right"/>
    </xf>
    <xf numFmtId="14" fontId="34" fillId="32" borderId="0" xfId="0" applyNumberFormat="1" applyFont="1" applyFill="1" applyAlignment="1"/>
    <xf numFmtId="0" fontId="50" fillId="0" borderId="0" xfId="41068" applyFont="1" applyBorder="1" applyAlignment="1">
      <alignment horizontal="center"/>
    </xf>
    <xf numFmtId="0" fontId="82" fillId="0" borderId="0" xfId="0" applyFont="1" applyAlignment="1">
      <alignment horizontal="left"/>
    </xf>
    <xf numFmtId="0" fontId="50" fillId="0" borderId="0" xfId="41068" applyFont="1" applyBorder="1"/>
    <xf numFmtId="4" fontId="4" fillId="0" borderId="0" xfId="41123" applyNumberFormat="1" applyFont="1" applyFill="1" applyBorder="1" applyAlignment="1">
      <alignment horizontal="center" vertical="top" wrapText="1"/>
    </xf>
    <xf numFmtId="0" fontId="83" fillId="0" borderId="0" xfId="0" applyFont="1" applyFill="1" applyBorder="1"/>
    <xf numFmtId="0" fontId="61" fillId="0" borderId="23" xfId="0" applyFont="1" applyBorder="1" applyProtection="1"/>
    <xf numFmtId="191" fontId="61" fillId="0" borderId="23" xfId="0" applyNumberFormat="1" applyFont="1" applyBorder="1" applyProtection="1"/>
    <xf numFmtId="0" fontId="83" fillId="0" borderId="0" xfId="0" applyFont="1" applyBorder="1" applyProtection="1"/>
    <xf numFmtId="0" fontId="50" fillId="0" borderId="0" xfId="41068" applyFont="1" applyBorder="1" applyAlignment="1">
      <alignment vertical="justify"/>
    </xf>
    <xf numFmtId="0" fontId="50" fillId="0" borderId="0" xfId="41068" applyFont="1" applyFill="1" applyBorder="1"/>
    <xf numFmtId="0" fontId="50" fillId="0" borderId="0" xfId="41068" applyFont="1" applyFill="1" applyBorder="1" applyAlignment="1">
      <alignment horizontal="center"/>
    </xf>
    <xf numFmtId="43" fontId="50" fillId="0" borderId="0" xfId="1" applyFont="1" applyFill="1" applyBorder="1" applyAlignment="1">
      <alignment horizontal="center"/>
    </xf>
    <xf numFmtId="0" fontId="82" fillId="0" borderId="0" xfId="0" applyFont="1" applyAlignment="1">
      <alignment horizontal="center"/>
    </xf>
    <xf numFmtId="0" fontId="82" fillId="0" borderId="0" xfId="0" applyFont="1" applyAlignment="1">
      <alignment horizontal="right"/>
    </xf>
    <xf numFmtId="0" fontId="82" fillId="0" borderId="23" xfId="0" applyFont="1" applyBorder="1" applyAlignment="1">
      <alignment horizontal="left"/>
    </xf>
    <xf numFmtId="0" fontId="82" fillId="0" borderId="23" xfId="0" applyFont="1" applyBorder="1" applyAlignment="1">
      <alignment horizontal="center"/>
    </xf>
    <xf numFmtId="0" fontId="82" fillId="0" borderId="149" xfId="0" applyFont="1" applyBorder="1" applyAlignment="1">
      <alignment horizontal="right"/>
    </xf>
    <xf numFmtId="0" fontId="61" fillId="32" borderId="0" xfId="0" applyFont="1" applyFill="1" applyBorder="1" applyProtection="1"/>
    <xf numFmtId="0" fontId="61" fillId="0" borderId="0" xfId="0" applyFont="1" applyBorder="1" applyAlignment="1" applyProtection="1">
      <alignment horizontal="center"/>
    </xf>
    <xf numFmtId="191" fontId="61" fillId="0" borderId="0" xfId="0" applyNumberFormat="1" applyFont="1" applyBorder="1" applyProtection="1"/>
    <xf numFmtId="0" fontId="61" fillId="0" borderId="23" xfId="0" applyFont="1" applyBorder="1" applyAlignment="1" applyProtection="1">
      <alignment horizontal="center"/>
    </xf>
    <xf numFmtId="191" fontId="61" fillId="0" borderId="149" xfId="0" applyNumberFormat="1" applyFont="1" applyBorder="1" applyProtection="1"/>
    <xf numFmtId="0" fontId="61" fillId="0" borderId="23" xfId="0" applyFont="1" applyFill="1" applyBorder="1" applyProtection="1"/>
    <xf numFmtId="4" fontId="4" fillId="32" borderId="0" xfId="41123" applyNumberFormat="1" applyFont="1" applyFill="1" applyBorder="1" applyAlignment="1">
      <alignment horizontal="center" vertical="top" wrapText="1"/>
    </xf>
    <xf numFmtId="0" fontId="4" fillId="0" borderId="0" xfId="0" applyFont="1" applyFill="1" applyBorder="1"/>
    <xf numFmtId="0" fontId="61" fillId="0" borderId="23" xfId="0" applyFont="1" applyBorder="1" applyAlignment="1" applyProtection="1">
      <alignment wrapText="1"/>
    </xf>
    <xf numFmtId="0" fontId="50" fillId="0" borderId="0" xfId="41068" applyFont="1" applyFill="1" applyBorder="1" applyAlignment="1">
      <alignment vertical="justify"/>
    </xf>
    <xf numFmtId="43" fontId="50" fillId="0" borderId="0" xfId="1" applyFont="1" applyBorder="1" applyAlignment="1">
      <alignment horizontal="center"/>
    </xf>
    <xf numFmtId="0" fontId="4" fillId="0" borderId="0" xfId="0" applyFont="1" applyBorder="1"/>
    <xf numFmtId="0" fontId="83" fillId="0" borderId="0" xfId="0" applyFont="1" applyBorder="1"/>
    <xf numFmtId="0" fontId="61" fillId="32" borderId="23" xfId="0" applyFont="1" applyFill="1" applyBorder="1" applyProtection="1"/>
    <xf numFmtId="0" fontId="38" fillId="29" borderId="21" xfId="41057" applyFont="1" applyFill="1" applyBorder="1" applyAlignment="1">
      <alignment horizontal="center"/>
    </xf>
    <xf numFmtId="39" fontId="40" fillId="0" borderId="55" xfId="41120" applyNumberFormat="1" applyFont="1" applyBorder="1" applyAlignment="1">
      <alignment horizontal="center" vertical="center" wrapText="1"/>
    </xf>
    <xf numFmtId="39" fontId="40" fillId="0" borderId="81" xfId="41120" applyNumberFormat="1" applyFont="1" applyBorder="1" applyAlignment="1">
      <alignment horizontal="center" vertical="center" wrapText="1"/>
    </xf>
    <xf numFmtId="39" fontId="40" fillId="0" borderId="56" xfId="41120" applyNumberFormat="1" applyFont="1" applyBorder="1" applyAlignment="1">
      <alignment horizontal="center" vertical="center" wrapText="1"/>
    </xf>
    <xf numFmtId="39" fontId="40" fillId="0" borderId="63" xfId="41120" applyNumberFormat="1" applyFont="1" applyBorder="1" applyAlignment="1">
      <alignment horizontal="center" vertical="center" wrapText="1"/>
    </xf>
    <xf numFmtId="39" fontId="40" fillId="0" borderId="78" xfId="41120" applyNumberFormat="1" applyFont="1" applyBorder="1" applyAlignment="1">
      <alignment horizontal="center" vertical="center" wrapText="1"/>
    </xf>
    <xf numFmtId="39" fontId="40" fillId="0" borderId="46" xfId="41120" applyNumberFormat="1" applyFont="1" applyBorder="1" applyAlignment="1">
      <alignment horizontal="center" vertical="center" wrapText="1"/>
    </xf>
    <xf numFmtId="39" fontId="40" fillId="0" borderId="60" xfId="41120" applyNumberFormat="1" applyFont="1" applyBorder="1" applyAlignment="1">
      <alignment horizontal="center" vertical="center" wrapText="1"/>
    </xf>
    <xf numFmtId="39" fontId="40" fillId="0" borderId="61" xfId="41120" applyNumberFormat="1" applyFont="1" applyBorder="1" applyAlignment="1">
      <alignment horizontal="center" vertical="center" wrapText="1"/>
    </xf>
    <xf numFmtId="39" fontId="40" fillId="37" borderId="37" xfId="41120" applyNumberFormat="1" applyFont="1" applyFill="1" applyBorder="1" applyAlignment="1">
      <alignment horizontal="center" vertical="center" wrapText="1"/>
    </xf>
    <xf numFmtId="39" fontId="40" fillId="37" borderId="40" xfId="41120" applyNumberFormat="1" applyFont="1" applyFill="1" applyBorder="1" applyAlignment="1">
      <alignment horizontal="center" vertical="center" wrapText="1"/>
    </xf>
    <xf numFmtId="39" fontId="40" fillId="37" borderId="63" xfId="41120" applyNumberFormat="1" applyFont="1" applyFill="1" applyBorder="1" applyAlignment="1">
      <alignment horizontal="center" vertical="center" wrapText="1"/>
    </xf>
    <xf numFmtId="39" fontId="40" fillId="37" borderId="76" xfId="41120" applyNumberFormat="1" applyFont="1" applyFill="1" applyBorder="1" applyAlignment="1">
      <alignment horizontal="center" vertical="center" wrapText="1"/>
    </xf>
    <xf numFmtId="39" fontId="40" fillId="37" borderId="77" xfId="41120" applyNumberFormat="1" applyFont="1" applyFill="1" applyBorder="1" applyAlignment="1">
      <alignment horizontal="center" vertical="center" wrapText="1"/>
    </xf>
    <xf numFmtId="39" fontId="40" fillId="37" borderId="78" xfId="41120" applyNumberFormat="1" applyFont="1" applyFill="1" applyBorder="1" applyAlignment="1">
      <alignment horizontal="center" vertical="center" wrapText="1"/>
    </xf>
    <xf numFmtId="168" fontId="57" fillId="34" borderId="30" xfId="41120" applyFont="1" applyFill="1" applyBorder="1" applyAlignment="1">
      <alignment horizontal="center" vertical="center" textRotation="90" wrapText="1"/>
    </xf>
    <xf numFmtId="168" fontId="57" fillId="34" borderId="33" xfId="41120" applyFont="1" applyFill="1" applyBorder="1" applyAlignment="1">
      <alignment horizontal="center" vertical="center" textRotation="90" wrapText="1"/>
    </xf>
    <xf numFmtId="168" fontId="57" fillId="34" borderId="62" xfId="41120" applyFont="1" applyFill="1" applyBorder="1" applyAlignment="1">
      <alignment horizontal="center" vertical="center" textRotation="90" wrapText="1"/>
    </xf>
    <xf numFmtId="37" fontId="59" fillId="34" borderId="31" xfId="41121" applyNumberFormat="1" applyFont="1" applyFill="1" applyBorder="1" applyAlignment="1" applyProtection="1">
      <alignment horizontal="center" vertical="center" wrapText="1"/>
    </xf>
    <xf numFmtId="37" fontId="59" fillId="34" borderId="66" xfId="41121" applyNumberFormat="1" applyFont="1" applyFill="1" applyBorder="1" applyAlignment="1" applyProtection="1">
      <alignment horizontal="center" vertical="center" wrapText="1"/>
    </xf>
    <xf numFmtId="39" fontId="40" fillId="0" borderId="34" xfId="41120" applyNumberFormat="1" applyFont="1" applyBorder="1" applyAlignment="1">
      <alignment horizontal="center" vertical="center" wrapText="1"/>
    </xf>
    <xf numFmtId="39" fontId="40" fillId="0" borderId="67" xfId="41120" applyNumberFormat="1" applyFont="1" applyBorder="1" applyAlignment="1">
      <alignment horizontal="center" vertical="center" wrapText="1"/>
    </xf>
    <xf numFmtId="39" fontId="40" fillId="0" borderId="37" xfId="41120" applyNumberFormat="1" applyFont="1" applyBorder="1" applyAlignment="1">
      <alignment horizontal="center" vertical="center" wrapText="1"/>
    </xf>
    <xf numFmtId="39" fontId="40" fillId="0" borderId="40" xfId="41120" applyNumberFormat="1" applyFont="1" applyBorder="1" applyAlignment="1">
      <alignment horizontal="center" vertical="center" wrapText="1"/>
    </xf>
    <xf numFmtId="39" fontId="40" fillId="0" borderId="43" xfId="41120" applyNumberFormat="1" applyFont="1" applyBorder="1" applyAlignment="1">
      <alignment horizontal="center" vertical="center" wrapText="1"/>
    </xf>
    <xf numFmtId="37" fontId="40" fillId="0" borderId="55" xfId="41120" applyNumberFormat="1" applyFont="1" applyBorder="1" applyAlignment="1">
      <alignment horizontal="center" vertical="center" wrapText="1"/>
    </xf>
    <xf numFmtId="37" fontId="40" fillId="0" borderId="56" xfId="41120" applyNumberFormat="1" applyFont="1" applyBorder="1" applyAlignment="1">
      <alignment horizontal="center" vertical="center" wrapText="1"/>
    </xf>
    <xf numFmtId="39" fontId="40" fillId="0" borderId="107" xfId="41120" applyNumberFormat="1" applyFont="1" applyBorder="1" applyAlignment="1">
      <alignment horizontal="center" vertical="center" wrapText="1"/>
    </xf>
    <xf numFmtId="39" fontId="40" fillId="0" borderId="95" xfId="41120" applyNumberFormat="1" applyFont="1" applyBorder="1" applyAlignment="1">
      <alignment horizontal="center" vertical="center" wrapText="1"/>
    </xf>
    <xf numFmtId="189" fontId="40" fillId="0" borderId="39" xfId="41120" applyNumberFormat="1" applyFont="1" applyBorder="1" applyAlignment="1">
      <alignment horizontal="center" vertical="center" wrapText="1"/>
    </xf>
    <xf numFmtId="189" fontId="40" fillId="0" borderId="28" xfId="41120" applyNumberFormat="1" applyFont="1" applyBorder="1" applyAlignment="1">
      <alignment horizontal="center" vertical="center" wrapText="1"/>
    </xf>
    <xf numFmtId="189" fontId="40" fillId="0" borderId="45" xfId="41120" applyNumberFormat="1" applyFont="1" applyBorder="1" applyAlignment="1">
      <alignment horizontal="center" vertical="center" wrapText="1"/>
    </xf>
    <xf numFmtId="189" fontId="40" fillId="0" borderId="91" xfId="41120" applyNumberFormat="1" applyFont="1" applyBorder="1" applyAlignment="1">
      <alignment horizontal="center" vertical="center" wrapText="1"/>
    </xf>
    <xf numFmtId="189" fontId="40" fillId="0" borderId="92" xfId="41120" applyNumberFormat="1" applyFont="1" applyBorder="1" applyAlignment="1">
      <alignment horizontal="center" vertical="center" wrapText="1"/>
    </xf>
    <xf numFmtId="189" fontId="40" fillId="0" borderId="93" xfId="41120" applyNumberFormat="1" applyFont="1" applyBorder="1" applyAlignment="1">
      <alignment horizontal="center" vertical="center" wrapText="1"/>
    </xf>
    <xf numFmtId="189" fontId="40" fillId="0" borderId="105" xfId="41120" applyNumberFormat="1" applyFont="1" applyBorder="1" applyAlignment="1">
      <alignment horizontal="center" vertical="center" wrapText="1"/>
    </xf>
    <xf numFmtId="189" fontId="40" fillId="0" borderId="49" xfId="41120" applyNumberFormat="1" applyFont="1" applyBorder="1" applyAlignment="1">
      <alignment horizontal="center" vertical="center" wrapText="1"/>
    </xf>
    <xf numFmtId="189" fontId="40" fillId="0" borderId="106" xfId="41120" applyNumberFormat="1" applyFont="1" applyBorder="1" applyAlignment="1">
      <alignment horizontal="center" vertical="center" wrapText="1"/>
    </xf>
    <xf numFmtId="189" fontId="40" fillId="0" borderId="37" xfId="41120" applyNumberFormat="1" applyFont="1" applyBorder="1" applyAlignment="1">
      <alignment horizontal="center" vertical="center" wrapText="1"/>
    </xf>
    <xf numFmtId="189" fontId="40" fillId="0" borderId="40" xfId="41120" applyNumberFormat="1" applyFont="1" applyBorder="1" applyAlignment="1">
      <alignment horizontal="center" vertical="center" wrapText="1"/>
    </xf>
    <xf numFmtId="189" fontId="40" fillId="0" borderId="43" xfId="41120" applyNumberFormat="1" applyFont="1" applyBorder="1" applyAlignment="1">
      <alignment horizontal="center" vertical="center" wrapText="1"/>
    </xf>
    <xf numFmtId="189" fontId="40" fillId="0" borderId="46" xfId="41120" applyNumberFormat="1" applyFont="1" applyBorder="1" applyAlignment="1">
      <alignment horizontal="center" vertical="center" wrapText="1"/>
    </xf>
    <xf numFmtId="189" fontId="40" fillId="0" borderId="60" xfId="41120" applyNumberFormat="1" applyFont="1" applyBorder="1" applyAlignment="1">
      <alignment horizontal="center" vertical="center" wrapText="1"/>
    </xf>
    <xf numFmtId="189" fontId="40" fillId="0" borderId="61" xfId="41120" applyNumberFormat="1" applyFont="1" applyBorder="1" applyAlignment="1">
      <alignment horizontal="center" vertical="center" wrapText="1"/>
    </xf>
    <xf numFmtId="189" fontId="40" fillId="0" borderId="38" xfId="41120" applyNumberFormat="1" applyFont="1" applyBorder="1" applyAlignment="1">
      <alignment horizontal="center" vertical="center" wrapText="1"/>
    </xf>
    <xf numFmtId="189" fontId="40" fillId="0" borderId="44" xfId="41120" applyNumberFormat="1" applyFont="1" applyBorder="1" applyAlignment="1">
      <alignment horizontal="center" vertical="center" wrapText="1"/>
    </xf>
    <xf numFmtId="37" fontId="59" fillId="34" borderId="32" xfId="41121" applyNumberFormat="1" applyFont="1" applyFill="1" applyBorder="1" applyAlignment="1" applyProtection="1">
      <alignment horizontal="center" vertical="center" wrapText="1"/>
    </xf>
    <xf numFmtId="37" fontId="40" fillId="34" borderId="83" xfId="41121" applyNumberFormat="1" applyFont="1" applyFill="1" applyBorder="1" applyAlignment="1" applyProtection="1">
      <alignment horizontal="center" vertical="center" wrapText="1"/>
    </xf>
    <xf numFmtId="37" fontId="40" fillId="34" borderId="31" xfId="41121" applyNumberFormat="1" applyFont="1" applyFill="1" applyBorder="1" applyAlignment="1" applyProtection="1">
      <alignment horizontal="center" vertical="center" wrapText="1"/>
    </xf>
    <xf numFmtId="39" fontId="40" fillId="0" borderId="28" xfId="41120" applyNumberFormat="1" applyFont="1" applyBorder="1" applyAlignment="1">
      <alignment horizontal="center" vertical="center" wrapText="1"/>
    </xf>
    <xf numFmtId="39" fontId="40" fillId="0" borderId="59" xfId="41120" applyNumberFormat="1" applyFont="1" applyBorder="1" applyAlignment="1">
      <alignment horizontal="center" vertical="center" wrapText="1"/>
    </xf>
    <xf numFmtId="39" fontId="40" fillId="0" borderId="102" xfId="41120" applyNumberFormat="1" applyFont="1" applyBorder="1" applyAlignment="1">
      <alignment horizontal="center" vertical="center" wrapText="1"/>
    </xf>
    <xf numFmtId="39" fontId="40" fillId="0" borderId="29" xfId="41120" applyNumberFormat="1" applyFont="1" applyBorder="1" applyAlignment="1">
      <alignment horizontal="center" vertical="center" wrapText="1"/>
    </xf>
    <xf numFmtId="39" fontId="40" fillId="0" borderId="58" xfId="41120" applyNumberFormat="1" applyFont="1" applyBorder="1" applyAlignment="1">
      <alignment horizontal="center" vertical="center" wrapText="1"/>
    </xf>
    <xf numFmtId="37" fontId="40" fillId="0" borderId="24" xfId="41120" applyNumberFormat="1" applyFont="1" applyBorder="1" applyAlignment="1">
      <alignment horizontal="center" vertical="center" wrapText="1"/>
    </xf>
    <xf numFmtId="37" fontId="40" fillId="0" borderId="54" xfId="41120" applyNumberFormat="1" applyFont="1" applyBorder="1" applyAlignment="1">
      <alignment horizontal="center" vertical="center" wrapText="1"/>
    </xf>
    <xf numFmtId="37" fontId="40" fillId="0" borderId="58" xfId="41120" applyNumberFormat="1" applyFont="1" applyBorder="1" applyAlignment="1">
      <alignment horizontal="center" vertical="center" wrapText="1"/>
    </xf>
    <xf numFmtId="37" fontId="40" fillId="0" borderId="44" xfId="41120" applyNumberFormat="1" applyFont="1" applyBorder="1" applyAlignment="1">
      <alignment horizontal="center" vertical="center" wrapText="1"/>
    </xf>
    <xf numFmtId="189" fontId="40" fillId="0" borderId="74" xfId="41120" applyNumberFormat="1" applyFont="1" applyBorder="1" applyAlignment="1">
      <alignment horizontal="center" vertical="center" wrapText="1"/>
    </xf>
    <xf numFmtId="189" fontId="40" fillId="0" borderId="0" xfId="41120" applyNumberFormat="1" applyFont="1" applyAlignment="1">
      <alignment horizontal="center" vertical="center" wrapText="1"/>
    </xf>
    <xf numFmtId="189" fontId="40" fillId="0" borderId="75" xfId="41120" applyNumberFormat="1" applyFont="1" applyBorder="1" applyAlignment="1">
      <alignment horizontal="center" vertical="center" wrapText="1"/>
    </xf>
    <xf numFmtId="37" fontId="40" fillId="0" borderId="50" xfId="41120" applyNumberFormat="1" applyFont="1" applyBorder="1" applyAlignment="1">
      <alignment horizontal="center" vertical="center" wrapText="1"/>
    </xf>
    <xf numFmtId="37" fontId="40" fillId="0" borderId="86" xfId="41120" applyNumberFormat="1" applyFont="1" applyBorder="1" applyAlignment="1">
      <alignment horizontal="center" vertical="center" wrapText="1"/>
    </xf>
    <xf numFmtId="189" fontId="40" fillId="0" borderId="51" xfId="41120" applyNumberFormat="1" applyFont="1" applyBorder="1" applyAlignment="1">
      <alignment horizontal="center" vertical="center" wrapText="1"/>
    </xf>
    <xf numFmtId="189" fontId="40" fillId="0" borderId="28" xfId="41120" applyNumberFormat="1" applyFont="1" applyBorder="1" applyAlignment="1">
      <alignment horizontal="center" vertical="center" textRotation="90" wrapText="1"/>
    </xf>
    <xf numFmtId="189" fontId="40" fillId="0" borderId="45" xfId="41120" applyNumberFormat="1" applyFont="1" applyBorder="1" applyAlignment="1">
      <alignment horizontal="center" vertical="center" textRotation="90" wrapText="1"/>
    </xf>
    <xf numFmtId="37" fontId="40" fillId="0" borderId="37" xfId="41120" applyNumberFormat="1" applyFont="1" applyBorder="1" applyAlignment="1">
      <alignment horizontal="center" vertical="center" wrapText="1"/>
    </xf>
    <xf numFmtId="37" fontId="40" fillId="0" borderId="40" xfId="41120" applyNumberFormat="1" applyFont="1" applyBorder="1" applyAlignment="1">
      <alignment horizontal="center" vertical="center" wrapText="1"/>
    </xf>
    <xf numFmtId="37" fontId="40" fillId="0" borderId="43" xfId="41120" applyNumberFormat="1" applyFont="1" applyBorder="1" applyAlignment="1">
      <alignment horizontal="center" vertical="center" wrapText="1"/>
    </xf>
    <xf numFmtId="39" fontId="40" fillId="0" borderId="64" xfId="41120" applyNumberFormat="1" applyFont="1" applyBorder="1" applyAlignment="1">
      <alignment horizontal="center" vertical="center" wrapText="1"/>
    </xf>
    <xf numFmtId="39" fontId="40" fillId="0" borderId="48" xfId="41120" applyNumberFormat="1" applyFont="1" applyBorder="1" applyAlignment="1">
      <alignment horizontal="center" vertical="center" wrapText="1"/>
    </xf>
    <xf numFmtId="39" fontId="40" fillId="0" borderId="49" xfId="41120" applyNumberFormat="1" applyFont="1" applyBorder="1" applyAlignment="1">
      <alignment horizontal="center" vertical="center" wrapText="1"/>
    </xf>
    <xf numFmtId="39" fontId="40" fillId="0" borderId="35" xfId="41120" applyNumberFormat="1" applyFont="1" applyBorder="1" applyAlignment="1">
      <alignment horizontal="center" vertical="center" wrapText="1"/>
    </xf>
    <xf numFmtId="37" fontId="40" fillId="0" borderId="46" xfId="41120" applyNumberFormat="1" applyFont="1" applyBorder="1" applyAlignment="1">
      <alignment horizontal="center" vertical="center" wrapText="1"/>
    </xf>
    <xf numFmtId="37" fontId="40" fillId="0" borderId="38" xfId="41120" applyNumberFormat="1" applyFont="1" applyBorder="1" applyAlignment="1">
      <alignment horizontal="center" vertical="center" wrapText="1"/>
    </xf>
    <xf numFmtId="37" fontId="40" fillId="0" borderId="47" xfId="41120" applyNumberFormat="1" applyFont="1" applyBorder="1" applyAlignment="1">
      <alignment horizontal="center" vertical="center" wrapText="1"/>
    </xf>
    <xf numFmtId="39" fontId="40" fillId="0" borderId="51" xfId="41120" applyNumberFormat="1" applyFont="1" applyBorder="1" applyAlignment="1">
      <alignment horizontal="center" vertical="center" wrapText="1"/>
    </xf>
    <xf numFmtId="39" fontId="40" fillId="0" borderId="52" xfId="41120" applyNumberFormat="1" applyFont="1" applyBorder="1" applyAlignment="1">
      <alignment horizontal="center" vertical="center" wrapText="1"/>
    </xf>
    <xf numFmtId="37" fontId="40" fillId="0" borderId="37" xfId="41120" applyNumberFormat="1" applyFont="1" applyBorder="1" applyAlignment="1">
      <alignment horizontal="center" vertical="center" textRotation="90" wrapText="1"/>
    </xf>
    <xf numFmtId="37" fontId="40" fillId="0" borderId="40" xfId="41120" applyNumberFormat="1" applyFont="1" applyBorder="1" applyAlignment="1">
      <alignment horizontal="center" vertical="center" textRotation="90" wrapText="1"/>
    </xf>
    <xf numFmtId="37" fontId="40" fillId="0" borderId="43" xfId="41120" applyNumberFormat="1" applyFont="1" applyBorder="1" applyAlignment="1">
      <alignment horizontal="center" vertical="center" textRotation="90" wrapText="1"/>
    </xf>
    <xf numFmtId="39" fontId="40" fillId="0" borderId="34" xfId="10612" applyNumberFormat="1" applyFont="1" applyBorder="1" applyAlignment="1">
      <alignment horizontal="center" vertical="center" wrapText="1"/>
    </xf>
    <xf numFmtId="39" fontId="40" fillId="0" borderId="35" xfId="10612" applyNumberFormat="1" applyFont="1" applyBorder="1" applyAlignment="1">
      <alignment horizontal="center" vertical="center" wrapText="1"/>
    </xf>
    <xf numFmtId="39" fontId="40" fillId="0" borderId="46" xfId="10612" applyNumberFormat="1" applyFont="1" applyBorder="1" applyAlignment="1">
      <alignment horizontal="center" vertical="center" wrapText="1"/>
    </xf>
    <xf numFmtId="39" fontId="40" fillId="0" borderId="61" xfId="10612" applyNumberFormat="1" applyFont="1" applyBorder="1" applyAlignment="1">
      <alignment horizontal="center" vertical="center" wrapText="1"/>
    </xf>
    <xf numFmtId="37" fontId="40" fillId="0" borderId="85" xfId="10612" applyNumberFormat="1" applyFont="1" applyBorder="1" applyAlignment="1">
      <alignment horizontal="center" vertical="center" wrapText="1"/>
    </xf>
    <xf numFmtId="37" fontId="40" fillId="0" borderId="86" xfId="10612" applyNumberFormat="1" applyFont="1" applyBorder="1" applyAlignment="1">
      <alignment horizontal="center" vertical="center" wrapText="1"/>
    </xf>
    <xf numFmtId="39" fontId="40" fillId="0" borderId="37" xfId="10612" applyNumberFormat="1" applyFont="1" applyBorder="1" applyAlignment="1">
      <alignment horizontal="center" vertical="center" wrapText="1"/>
    </xf>
    <xf numFmtId="39" fontId="40" fillId="0" borderId="40" xfId="10612" applyNumberFormat="1" applyFont="1" applyBorder="1" applyAlignment="1">
      <alignment horizontal="center" vertical="center" wrapText="1"/>
    </xf>
    <xf numFmtId="39" fontId="40" fillId="0" borderId="43" xfId="10612" applyNumberFormat="1" applyFont="1" applyBorder="1" applyAlignment="1">
      <alignment horizontal="center" vertical="center" wrapText="1"/>
    </xf>
    <xf numFmtId="168" fontId="40" fillId="0" borderId="37" xfId="10612" applyFont="1" applyBorder="1" applyAlignment="1">
      <alignment horizontal="center" vertical="center" wrapText="1"/>
    </xf>
    <xf numFmtId="168" fontId="40" fillId="0" borderId="40" xfId="10612" applyFont="1" applyBorder="1" applyAlignment="1">
      <alignment horizontal="center" vertical="center" wrapText="1"/>
    </xf>
    <xf numFmtId="168" fontId="40" fillId="0" borderId="43" xfId="10612" applyFont="1" applyBorder="1" applyAlignment="1">
      <alignment horizontal="center" vertical="center" wrapText="1"/>
    </xf>
    <xf numFmtId="186" fontId="40" fillId="0" borderId="37" xfId="10612" applyNumberFormat="1" applyFont="1" applyBorder="1" applyAlignment="1">
      <alignment horizontal="center" vertical="center" wrapText="1"/>
    </xf>
    <xf numFmtId="186" fontId="40" fillId="0" borderId="40" xfId="10612" applyNumberFormat="1" applyFont="1" applyBorder="1" applyAlignment="1">
      <alignment horizontal="center" vertical="center" wrapText="1"/>
    </xf>
    <xf numFmtId="186" fontId="40" fillId="0" borderId="43" xfId="10612" applyNumberFormat="1" applyFont="1" applyBorder="1" applyAlignment="1">
      <alignment horizontal="center" vertical="center" wrapText="1"/>
    </xf>
    <xf numFmtId="168" fontId="57" fillId="34" borderId="30" xfId="10612" applyFont="1" applyFill="1" applyBorder="1" applyAlignment="1">
      <alignment horizontal="center" vertical="center" textRotation="90" wrapText="1"/>
    </xf>
    <xf numFmtId="168" fontId="57" fillId="34" borderId="33" xfId="10612" applyFont="1" applyFill="1" applyBorder="1" applyAlignment="1">
      <alignment horizontal="center" vertical="center" textRotation="90" wrapText="1"/>
    </xf>
    <xf numFmtId="168" fontId="57" fillId="34" borderId="62" xfId="10612" applyFont="1" applyFill="1" applyBorder="1" applyAlignment="1">
      <alignment horizontal="center" vertical="center" textRotation="90" wrapText="1"/>
    </xf>
    <xf numFmtId="37" fontId="62" fillId="34" borderId="31" xfId="41121" applyNumberFormat="1" applyFont="1" applyFill="1" applyBorder="1" applyAlignment="1" applyProtection="1">
      <alignment horizontal="center" vertical="center" wrapText="1"/>
    </xf>
    <xf numFmtId="37" fontId="62" fillId="34" borderId="32" xfId="41121" applyNumberFormat="1" applyFont="1" applyFill="1" applyBorder="1" applyAlignment="1" applyProtection="1">
      <alignment horizontal="center" vertical="center" wrapText="1"/>
    </xf>
    <xf numFmtId="39" fontId="40" fillId="0" borderId="60" xfId="10612" applyNumberFormat="1" applyFont="1" applyBorder="1" applyAlignment="1">
      <alignment horizontal="center" vertical="center" wrapText="1"/>
    </xf>
    <xf numFmtId="39" fontId="40" fillId="0" borderId="55" xfId="10612" applyNumberFormat="1" applyFont="1" applyBorder="1" applyAlignment="1">
      <alignment horizontal="center" vertical="center" wrapText="1"/>
    </xf>
    <xf numFmtId="39" fontId="40" fillId="0" borderId="56" xfId="10612" applyNumberFormat="1" applyFont="1" applyBorder="1" applyAlignment="1">
      <alignment horizontal="center" vertical="center" wrapText="1"/>
    </xf>
    <xf numFmtId="39" fontId="40" fillId="0" borderId="94" xfId="10612" applyNumberFormat="1" applyFont="1" applyBorder="1" applyAlignment="1">
      <alignment horizontal="center" vertical="center" wrapText="1"/>
    </xf>
    <xf numFmtId="39" fontId="40" fillId="0" borderId="95" xfId="10612" applyNumberFormat="1" applyFont="1" applyBorder="1" applyAlignment="1">
      <alignment horizontal="center" vertical="center" wrapText="1"/>
    </xf>
    <xf numFmtId="39" fontId="40" fillId="0" borderId="52" xfId="10612" applyNumberFormat="1" applyFont="1" applyBorder="1" applyAlignment="1">
      <alignment horizontal="center" vertical="center" wrapText="1"/>
    </xf>
    <xf numFmtId="168" fontId="57" fillId="34" borderId="81" xfId="41120" applyFont="1" applyFill="1" applyBorder="1" applyAlignment="1">
      <alignment horizontal="center" vertical="center" textRotation="90" wrapText="1"/>
    </xf>
    <xf numFmtId="168" fontId="57" fillId="34" borderId="136" xfId="41120" applyFont="1" applyFill="1" applyBorder="1" applyAlignment="1">
      <alignment horizontal="center" vertical="center" textRotation="90" wrapText="1"/>
    </xf>
    <xf numFmtId="168" fontId="59" fillId="34" borderId="83" xfId="41121" applyNumberFormat="1" applyFont="1" applyFill="1" applyBorder="1" applyAlignment="1" applyProtection="1">
      <alignment horizontal="center" vertical="center" wrapText="1"/>
    </xf>
    <xf numFmtId="168" fontId="59" fillId="34" borderId="108" xfId="41121" applyNumberFormat="1" applyFont="1" applyFill="1" applyBorder="1" applyAlignment="1" applyProtection="1">
      <alignment horizontal="center" vertical="center" wrapText="1"/>
    </xf>
    <xf numFmtId="37" fontId="40" fillId="34" borderId="109" xfId="41121" applyNumberFormat="1" applyFont="1" applyFill="1" applyBorder="1" applyAlignment="1" applyProtection="1">
      <alignment horizontal="center" vertical="center" wrapText="1"/>
    </xf>
    <xf numFmtId="37" fontId="40" fillId="34" borderId="108" xfId="41121" applyNumberFormat="1" applyFont="1" applyFill="1" applyBorder="1" applyAlignment="1" applyProtection="1">
      <alignment horizontal="center" vertical="center" wrapText="1"/>
    </xf>
    <xf numFmtId="168" fontId="40" fillId="0" borderId="112" xfId="41120" applyFont="1" applyBorder="1" applyAlignment="1">
      <alignment horizontal="center" vertical="center" wrapText="1"/>
    </xf>
    <xf numFmtId="168" fontId="40" fillId="0" borderId="113" xfId="41120" applyFont="1" applyBorder="1" applyAlignment="1">
      <alignment horizontal="center" vertical="center" wrapText="1"/>
    </xf>
    <xf numFmtId="168" fontId="40" fillId="0" borderId="114" xfId="41120" applyFont="1" applyBorder="1" applyAlignment="1">
      <alignment horizontal="center" vertical="center" wrapText="1"/>
    </xf>
    <xf numFmtId="168" fontId="40" fillId="0" borderId="118" xfId="41120" applyFont="1" applyBorder="1" applyAlignment="1">
      <alignment horizontal="center" vertical="center" wrapText="1"/>
    </xf>
    <xf numFmtId="168" fontId="40" fillId="0" borderId="26" xfId="41120" applyFont="1" applyBorder="1" applyAlignment="1">
      <alignment horizontal="center" vertical="center" wrapText="1"/>
    </xf>
    <xf numFmtId="168" fontId="40" fillId="0" borderId="119" xfId="41120" applyFont="1" applyBorder="1" applyAlignment="1">
      <alignment horizontal="center" vertical="center" wrapText="1"/>
    </xf>
    <xf numFmtId="168" fontId="40" fillId="0" borderId="24" xfId="41120" applyFont="1" applyBorder="1" applyAlignment="1">
      <alignment horizontal="center" vertical="center" wrapText="1"/>
    </xf>
    <xf numFmtId="168" fontId="40" fillId="0" borderId="120" xfId="41120" applyFont="1" applyBorder="1" applyAlignment="1">
      <alignment horizontal="center" vertical="center" wrapText="1"/>
    </xf>
    <xf numFmtId="168" fontId="40" fillId="0" borderId="27" xfId="41120" applyFont="1" applyBorder="1" applyAlignment="1">
      <alignment horizontal="center" vertical="center" wrapText="1"/>
    </xf>
    <xf numFmtId="168" fontId="40" fillId="0" borderId="121" xfId="41120" applyFont="1" applyBorder="1" applyAlignment="1">
      <alignment horizontal="center" vertical="center" wrapText="1"/>
    </xf>
    <xf numFmtId="168" fontId="40" fillId="0" borderId="122" xfId="41120" applyFont="1" applyBorder="1" applyAlignment="1">
      <alignment horizontal="center" vertical="center" wrapText="1"/>
    </xf>
    <xf numFmtId="168" fontId="40" fillId="0" borderId="123" xfId="41120" applyFont="1" applyBorder="1" applyAlignment="1">
      <alignment horizontal="center" vertical="center" wrapText="1"/>
    </xf>
    <xf numFmtId="168" fontId="40" fillId="0" borderId="124" xfId="41120" applyFont="1" applyBorder="1" applyAlignment="1">
      <alignment horizontal="center" vertical="center" wrapText="1"/>
    </xf>
    <xf numFmtId="168" fontId="40" fillId="0" borderId="21" xfId="41120" applyFont="1" applyBorder="1" applyAlignment="1">
      <alignment horizontal="center" vertical="center" wrapText="1"/>
    </xf>
    <xf numFmtId="168" fontId="40" fillId="0" borderId="126" xfId="41120" applyFont="1" applyBorder="1" applyAlignment="1">
      <alignment horizontal="center" vertical="center" wrapText="1"/>
    </xf>
    <xf numFmtId="168" fontId="40" fillId="0" borderId="48" xfId="41120" applyFont="1" applyBorder="1" applyAlignment="1">
      <alignment horizontal="center" vertical="center" wrapText="1"/>
    </xf>
    <xf numFmtId="168" fontId="40" fillId="0" borderId="106" xfId="41120" applyFont="1" applyBorder="1" applyAlignment="1">
      <alignment horizontal="center" vertical="center" wrapText="1"/>
    </xf>
    <xf numFmtId="168" fontId="40" fillId="0" borderId="49" xfId="41120" applyFont="1" applyBorder="1" applyAlignment="1">
      <alignment horizontal="center" vertical="center" wrapText="1"/>
    </xf>
    <xf numFmtId="168" fontId="40" fillId="0" borderId="91" xfId="41120" applyFont="1" applyBorder="1" applyAlignment="1">
      <alignment horizontal="center" vertical="center" wrapText="1"/>
    </xf>
    <xf numFmtId="168" fontId="40" fillId="0" borderId="92" xfId="41120" applyFont="1" applyBorder="1" applyAlignment="1">
      <alignment horizontal="center" vertical="center" wrapText="1"/>
    </xf>
    <xf numFmtId="168" fontId="40" fillId="0" borderId="93" xfId="41120" applyFont="1" applyBorder="1" applyAlignment="1">
      <alignment horizontal="center" vertical="center" wrapText="1"/>
    </xf>
    <xf numFmtId="168" fontId="40" fillId="0" borderId="55" xfId="41120" applyFont="1" applyBorder="1" applyAlignment="1">
      <alignment horizontal="center" vertical="center" wrapText="1"/>
    </xf>
    <xf numFmtId="168" fontId="40" fillId="0" borderId="39" xfId="41120" applyFont="1" applyBorder="1" applyAlignment="1">
      <alignment horizontal="center" vertical="center" wrapText="1"/>
    </xf>
    <xf numFmtId="168" fontId="40" fillId="0" borderId="81" xfId="41120" applyFont="1" applyBorder="1" applyAlignment="1">
      <alignment horizontal="center" vertical="center" wrapText="1"/>
    </xf>
    <xf numFmtId="168" fontId="40" fillId="0" borderId="28" xfId="41120" applyFont="1" applyBorder="1" applyAlignment="1">
      <alignment horizontal="center" vertical="center" wrapText="1"/>
    </xf>
    <xf numFmtId="168" fontId="40" fillId="0" borderId="56" xfId="41120" applyFont="1" applyBorder="1" applyAlignment="1">
      <alignment horizontal="center" vertical="center" wrapText="1"/>
    </xf>
    <xf numFmtId="168" fontId="40" fillId="0" borderId="45" xfId="41120" applyFont="1" applyBorder="1" applyAlignment="1">
      <alignment horizontal="center" vertical="center" wrapText="1"/>
    </xf>
    <xf numFmtId="168" fontId="40" fillId="0" borderId="137" xfId="41120" applyFont="1" applyBorder="1" applyAlignment="1">
      <alignment horizontal="center" vertical="center" wrapText="1"/>
    </xf>
    <xf numFmtId="168" fontId="40" fillId="0" borderId="138" xfId="41120" applyFont="1" applyBorder="1" applyAlignment="1">
      <alignment horizontal="center" vertical="center" wrapText="1"/>
    </xf>
    <xf numFmtId="168" fontId="40" fillId="0" borderId="139" xfId="41120" applyFont="1" applyBorder="1" applyAlignment="1">
      <alignment horizontal="center" vertical="center" wrapText="1"/>
    </xf>
    <xf numFmtId="168" fontId="40" fillId="0" borderId="129" xfId="41120" applyFont="1" applyBorder="1" applyAlignment="1">
      <alignment horizontal="center" vertical="center" textRotation="90" wrapText="1"/>
    </xf>
    <xf numFmtId="168" fontId="40" fillId="0" borderId="130" xfId="41120" applyFont="1" applyBorder="1" applyAlignment="1">
      <alignment horizontal="center" vertical="center" textRotation="90" wrapText="1"/>
    </xf>
    <xf numFmtId="168" fontId="40" fillId="0" borderId="132" xfId="41120" applyFont="1" applyBorder="1" applyAlignment="1">
      <alignment horizontal="center" vertical="center" textRotation="90" wrapText="1"/>
    </xf>
    <xf numFmtId="168" fontId="40" fillId="0" borderId="55" xfId="41120" applyFont="1" applyBorder="1" applyAlignment="1">
      <alignment horizontal="center" vertical="center"/>
    </xf>
    <xf numFmtId="168" fontId="40" fillId="0" borderId="165" xfId="41120" applyFont="1" applyBorder="1" applyAlignment="1">
      <alignment horizontal="center" vertical="center"/>
    </xf>
    <xf numFmtId="168" fontId="40" fillId="0" borderId="81" xfId="41120" applyFont="1" applyBorder="1" applyAlignment="1">
      <alignment horizontal="center" vertical="center"/>
    </xf>
    <xf numFmtId="168" fontId="40" fillId="0" borderId="135" xfId="41120" applyFont="1" applyBorder="1" applyAlignment="1">
      <alignment horizontal="center" vertical="center"/>
    </xf>
    <xf numFmtId="168" fontId="40" fillId="0" borderId="56" xfId="41120" applyFont="1" applyBorder="1" applyAlignment="1">
      <alignment horizontal="center" vertical="center"/>
    </xf>
    <xf numFmtId="168" fontId="40" fillId="0" borderId="156" xfId="41120" applyFont="1" applyBorder="1" applyAlignment="1">
      <alignment horizontal="center" vertical="center"/>
    </xf>
    <xf numFmtId="168" fontId="40" fillId="0" borderId="169" xfId="41120" applyFont="1" applyBorder="1" applyAlignment="1">
      <alignment horizontal="center" vertical="center"/>
    </xf>
    <xf numFmtId="168" fontId="40" fillId="0" borderId="170" xfId="41120" applyFont="1" applyBorder="1" applyAlignment="1">
      <alignment horizontal="center" vertical="center"/>
    </xf>
    <xf numFmtId="168" fontId="40" fillId="0" borderId="171" xfId="41120" applyFont="1" applyBorder="1" applyAlignment="1">
      <alignment horizontal="center" vertical="center"/>
    </xf>
    <xf numFmtId="168" fontId="40" fillId="0" borderId="126" xfId="41120" applyFont="1" applyBorder="1" applyAlignment="1">
      <alignment horizontal="center" vertical="center"/>
    </xf>
    <xf numFmtId="168" fontId="40" fillId="0" borderId="172" xfId="41120" applyFont="1" applyBorder="1" applyAlignment="1">
      <alignment horizontal="center" vertical="center"/>
    </xf>
    <xf numFmtId="168" fontId="40" fillId="0" borderId="26" xfId="41120" applyFont="1" applyBorder="1" applyAlignment="1">
      <alignment horizontal="center" vertical="center"/>
    </xf>
    <xf numFmtId="168" fontId="40" fillId="0" borderId="25" xfId="41120" applyFont="1" applyBorder="1" applyAlignment="1">
      <alignment horizontal="center" vertical="center"/>
    </xf>
    <xf numFmtId="168" fontId="40" fillId="0" borderId="28" xfId="41120" applyFont="1" applyBorder="1" applyAlignment="1">
      <alignment horizontal="center" vertical="center"/>
    </xf>
    <xf numFmtId="168" fontId="40" fillId="0" borderId="146" xfId="41120" applyFont="1" applyBorder="1" applyAlignment="1">
      <alignment horizontal="center" vertical="center"/>
    </xf>
    <xf numFmtId="168" fontId="40" fillId="0" borderId="24" xfId="41120" applyFont="1" applyBorder="1" applyAlignment="1">
      <alignment horizontal="center" vertical="center"/>
    </xf>
    <xf numFmtId="168" fontId="40" fillId="0" borderId="55" xfId="41120" applyNumberFormat="1" applyFont="1" applyBorder="1" applyAlignment="1">
      <alignment horizontal="center" vertical="center" textRotation="90" wrapText="1"/>
    </xf>
    <xf numFmtId="168" fontId="40" fillId="0" borderId="81" xfId="41120" applyNumberFormat="1" applyFont="1" applyBorder="1" applyAlignment="1">
      <alignment horizontal="center" vertical="center" textRotation="90" wrapText="1"/>
    </xf>
    <xf numFmtId="168" fontId="40" fillId="0" borderId="56" xfId="41120" applyNumberFormat="1" applyFont="1" applyBorder="1" applyAlignment="1">
      <alignment horizontal="center" vertical="center" textRotation="90" wrapText="1"/>
    </xf>
    <xf numFmtId="168" fontId="40" fillId="0" borderId="162" xfId="41120" applyNumberFormat="1" applyFont="1" applyBorder="1" applyAlignment="1">
      <alignment horizontal="center" vertical="center" wrapText="1"/>
    </xf>
    <xf numFmtId="168" fontId="40" fillId="0" borderId="163" xfId="41120" applyNumberFormat="1" applyFont="1" applyBorder="1" applyAlignment="1">
      <alignment horizontal="center" vertical="center" wrapText="1"/>
    </xf>
    <xf numFmtId="168" fontId="40" fillId="0" borderId="164" xfId="41120" applyNumberFormat="1" applyFont="1" applyBorder="1" applyAlignment="1">
      <alignment horizontal="center" vertical="center" wrapText="1"/>
    </xf>
    <xf numFmtId="168" fontId="40" fillId="0" borderId="55" xfId="41120" applyNumberFormat="1" applyFont="1" applyBorder="1" applyAlignment="1">
      <alignment horizontal="center" vertical="center" wrapText="1"/>
    </xf>
    <xf numFmtId="168" fontId="40" fillId="0" borderId="165" xfId="41120" applyNumberFormat="1" applyFont="1" applyBorder="1" applyAlignment="1">
      <alignment horizontal="center" vertical="center" wrapText="1"/>
    </xf>
    <xf numFmtId="168" fontId="40" fillId="0" borderId="81" xfId="41120" applyNumberFormat="1" applyFont="1" applyBorder="1" applyAlignment="1">
      <alignment horizontal="center" vertical="center" wrapText="1"/>
    </xf>
    <xf numFmtId="168" fontId="40" fillId="0" borderId="135" xfId="41120" applyNumberFormat="1" applyFont="1" applyBorder="1" applyAlignment="1">
      <alignment horizontal="center" vertical="center" wrapText="1"/>
    </xf>
    <xf numFmtId="168" fontId="40" fillId="0" borderId="56" xfId="41120" applyNumberFormat="1" applyFont="1" applyBorder="1" applyAlignment="1">
      <alignment horizontal="center" vertical="center" wrapText="1"/>
    </xf>
    <xf numFmtId="168" fontId="40" fillId="0" borderId="156" xfId="41120" applyNumberFormat="1" applyFont="1" applyBorder="1" applyAlignment="1">
      <alignment horizontal="center" vertical="center" wrapText="1"/>
    </xf>
    <xf numFmtId="168" fontId="40" fillId="0" borderId="165" xfId="41120" applyFont="1" applyBorder="1" applyAlignment="1">
      <alignment horizontal="center" vertical="center" wrapText="1"/>
    </xf>
    <xf numFmtId="168" fontId="40" fillId="0" borderId="135" xfId="41120" applyFont="1" applyBorder="1" applyAlignment="1">
      <alignment horizontal="center" vertical="center" wrapText="1"/>
    </xf>
    <xf numFmtId="168" fontId="40" fillId="0" borderId="156" xfId="41120" applyFont="1" applyBorder="1" applyAlignment="1">
      <alignment horizontal="center" vertical="center" wrapText="1"/>
    </xf>
    <xf numFmtId="168" fontId="40" fillId="0" borderId="158" xfId="41120" applyNumberFormat="1" applyFont="1" applyBorder="1" applyAlignment="1">
      <alignment horizontal="center" vertical="center" textRotation="90" wrapText="1"/>
    </xf>
    <xf numFmtId="168" fontId="40" fillId="0" borderId="159" xfId="41120" applyNumberFormat="1" applyFont="1" applyBorder="1" applyAlignment="1">
      <alignment horizontal="center" vertical="center" wrapText="1"/>
    </xf>
    <xf numFmtId="37" fontId="40" fillId="34" borderId="111" xfId="41121" applyNumberFormat="1" applyFont="1" applyFill="1" applyBorder="1" applyAlignment="1" applyProtection="1">
      <alignment horizontal="center" vertical="center" wrapText="1"/>
    </xf>
    <xf numFmtId="168" fontId="40" fillId="0" borderId="51" xfId="41120" applyFont="1" applyBorder="1" applyAlignment="1">
      <alignment horizontal="center" vertical="center" wrapText="1"/>
    </xf>
    <xf numFmtId="168" fontId="40" fillId="0" borderId="22" xfId="41120" applyFont="1" applyBorder="1" applyAlignment="1">
      <alignment horizontal="center" vertical="center" wrapText="1"/>
    </xf>
    <xf numFmtId="168" fontId="40" fillId="0" borderId="146" xfId="41120" applyFont="1" applyBorder="1" applyAlignment="1">
      <alignment horizontal="center" vertical="center" wrapText="1"/>
    </xf>
    <xf numFmtId="168" fontId="40" fillId="0" borderId="61" xfId="41120" applyFont="1" applyBorder="1" applyAlignment="1">
      <alignment horizontal="center" vertical="center" wrapText="1"/>
    </xf>
    <xf numFmtId="168" fontId="40" fillId="0" borderId="90" xfId="41120" applyFont="1" applyBorder="1" applyAlignment="1">
      <alignment horizontal="center" vertical="center" wrapText="1"/>
    </xf>
    <xf numFmtId="168" fontId="40" fillId="0" borderId="151" xfId="41120" applyFont="1" applyBorder="1" applyAlignment="1">
      <alignment horizontal="center" vertical="center" wrapText="1"/>
    </xf>
    <xf numFmtId="0" fontId="40" fillId="0" borderId="37" xfId="41120" applyNumberFormat="1" applyFont="1" applyBorder="1" applyAlignment="1">
      <alignment horizontal="center" vertical="center" textRotation="90"/>
    </xf>
    <xf numFmtId="0" fontId="40" fillId="0" borderId="40" xfId="41120" applyNumberFormat="1" applyFont="1" applyBorder="1" applyAlignment="1">
      <alignment horizontal="center" vertical="center" textRotation="90"/>
    </xf>
    <xf numFmtId="0" fontId="40" fillId="0" borderId="51" xfId="41120" applyNumberFormat="1" applyFont="1" applyBorder="1" applyAlignment="1">
      <alignment horizontal="center" vertical="center" textRotation="90"/>
    </xf>
    <xf numFmtId="0" fontId="40" fillId="0" borderId="152" xfId="41120" applyNumberFormat="1" applyFont="1" applyBorder="1" applyAlignment="1">
      <alignment horizontal="center" vertical="center" wrapText="1"/>
    </xf>
    <xf numFmtId="0" fontId="40" fillId="0" borderId="121" xfId="41120" applyNumberFormat="1" applyFont="1" applyBorder="1" applyAlignment="1">
      <alignment horizontal="center" vertical="center" wrapText="1"/>
    </xf>
    <xf numFmtId="0" fontId="40" fillId="0" borderId="155" xfId="41120" applyNumberFormat="1" applyFont="1" applyBorder="1" applyAlignment="1">
      <alignment horizontal="center" vertical="center"/>
    </xf>
    <xf numFmtId="0" fontId="40" fillId="0" borderId="135" xfId="41120" applyNumberFormat="1" applyFont="1" applyBorder="1" applyAlignment="1">
      <alignment horizontal="center" vertical="center"/>
    </xf>
    <xf numFmtId="0" fontId="40" fillId="0" borderId="156" xfId="41120" applyNumberFormat="1" applyFont="1" applyBorder="1" applyAlignment="1">
      <alignment horizontal="center" vertical="center"/>
    </xf>
    <xf numFmtId="0" fontId="40" fillId="0" borderId="104" xfId="41120" applyNumberFormat="1" applyFont="1" applyBorder="1" applyAlignment="1">
      <alignment horizontal="center" vertical="center" wrapText="1"/>
    </xf>
    <xf numFmtId="0" fontId="40" fillId="0" borderId="59" xfId="41120" applyNumberFormat="1" applyFont="1" applyBorder="1" applyAlignment="1">
      <alignment horizontal="center" vertical="center" wrapText="1"/>
    </xf>
    <xf numFmtId="0" fontId="40" fillId="0" borderId="47" xfId="41120" applyNumberFormat="1" applyFont="1" applyBorder="1" applyAlignment="1">
      <alignment horizontal="center" vertical="center" wrapText="1"/>
    </xf>
    <xf numFmtId="168" fontId="40" fillId="0" borderId="157" xfId="41120" applyNumberFormat="1" applyFont="1" applyBorder="1" applyAlignment="1">
      <alignment horizontal="center" vertical="center" wrapText="1"/>
    </xf>
    <xf numFmtId="168" fontId="6" fillId="0" borderId="152" xfId="41120" applyFont="1" applyBorder="1"/>
    <xf numFmtId="168" fontId="6" fillId="0" borderId="120" xfId="41120" applyFont="1" applyBorder="1"/>
    <xf numFmtId="168" fontId="6" fillId="0" borderId="121" xfId="41120" applyFont="1" applyBorder="1"/>
    <xf numFmtId="168" fontId="6" fillId="0" borderId="122" xfId="41120" applyFont="1" applyBorder="1"/>
    <xf numFmtId="168" fontId="6" fillId="0" borderId="124" xfId="41120" applyFont="1" applyBorder="1"/>
    <xf numFmtId="37" fontId="60" fillId="34" borderId="142" xfId="41121" applyNumberFormat="1" applyFont="1" applyFill="1" applyBorder="1" applyAlignment="1" applyProtection="1">
      <alignment horizontal="center" vertical="center" wrapText="1"/>
    </xf>
    <xf numFmtId="37" fontId="60" fillId="34" borderId="108" xfId="41121" applyNumberFormat="1" applyFont="1" applyFill="1" applyBorder="1" applyAlignment="1" applyProtection="1">
      <alignment horizontal="center" vertical="center" wrapText="1"/>
    </xf>
    <xf numFmtId="168" fontId="40" fillId="0" borderId="143" xfId="41120" applyFont="1" applyBorder="1" applyAlignment="1">
      <alignment horizontal="center" vertical="center" wrapText="1"/>
    </xf>
    <xf numFmtId="168" fontId="40" fillId="0" borderId="52" xfId="41120" applyFont="1" applyBorder="1" applyAlignment="1">
      <alignment horizontal="center" vertical="center" wrapText="1"/>
    </xf>
    <xf numFmtId="168" fontId="40" fillId="0" borderId="43" xfId="41120" applyFont="1" applyBorder="1" applyAlignment="1">
      <alignment horizontal="center" vertical="center" wrapText="1"/>
    </xf>
    <xf numFmtId="168" fontId="40" fillId="0" borderId="105" xfId="41120" applyFont="1" applyBorder="1" applyAlignment="1">
      <alignment horizontal="center" vertical="center" wrapText="1"/>
    </xf>
    <xf numFmtId="168" fontId="40" fillId="0" borderId="145" xfId="41120" applyFont="1" applyBorder="1" applyAlignment="1">
      <alignment horizontal="center" vertical="center" wrapText="1"/>
    </xf>
    <xf numFmtId="168" fontId="59" fillId="34" borderId="111" xfId="41121" applyNumberFormat="1" applyFont="1" applyFill="1" applyBorder="1" applyAlignment="1" applyProtection="1">
      <alignment horizontal="center" vertical="center" wrapText="1"/>
    </xf>
    <xf numFmtId="168" fontId="40" fillId="0" borderId="73" xfId="41120" applyFont="1" applyBorder="1" applyAlignment="1">
      <alignment horizontal="center" vertical="center" wrapText="1"/>
    </xf>
    <xf numFmtId="168" fontId="40" fillId="0" borderId="82" xfId="41120" applyFont="1" applyBorder="1" applyAlignment="1">
      <alignment horizontal="center" vertical="center" wrapText="1"/>
    </xf>
    <xf numFmtId="168" fontId="40" fillId="0" borderId="79" xfId="41120" applyFont="1" applyBorder="1" applyAlignment="1">
      <alignment horizontal="center" vertical="center" wrapText="1"/>
    </xf>
    <xf numFmtId="168" fontId="40" fillId="0" borderId="78" xfId="41120" applyFont="1" applyBorder="1" applyAlignment="1">
      <alignment horizontal="center" vertical="center" wrapText="1"/>
    </xf>
  </cellXfs>
  <cellStyles count="41124">
    <cellStyle name="20% - Accent1" xfId="41072"/>
    <cellStyle name="20% - Accent2" xfId="41073"/>
    <cellStyle name="20% - Accent3" xfId="41074"/>
    <cellStyle name="20% - Accent4" xfId="41075"/>
    <cellStyle name="20% - Accent5" xfId="41076"/>
    <cellStyle name="20% - Accent6" xfId="41077"/>
    <cellStyle name="20% - Ênfase1 10" xfId="25"/>
    <cellStyle name="20% - Ênfase1 10 2" xfId="40457"/>
    <cellStyle name="20% - Ênfase1 100" xfId="26"/>
    <cellStyle name="20% - Ênfase1 101" xfId="27"/>
    <cellStyle name="20% - Ênfase1 102" xfId="28"/>
    <cellStyle name="20% - Ênfase1 103" xfId="29"/>
    <cellStyle name="20% - Ênfase1 104" xfId="30"/>
    <cellStyle name="20% - Ênfase1 105" xfId="31"/>
    <cellStyle name="20% - Ênfase1 106" xfId="32"/>
    <cellStyle name="20% - Ênfase1 107" xfId="33"/>
    <cellStyle name="20% - Ênfase1 108" xfId="34"/>
    <cellStyle name="20% - Ênfase1 109" xfId="35"/>
    <cellStyle name="20% - Ênfase1 11" xfId="36"/>
    <cellStyle name="20% - Ênfase1 11 2" xfId="40458"/>
    <cellStyle name="20% - Ênfase1 110" xfId="37"/>
    <cellStyle name="20% - Ênfase1 111" xfId="38"/>
    <cellStyle name="20% - Ênfase1 112" xfId="39"/>
    <cellStyle name="20% - Ênfase1 113" xfId="40"/>
    <cellStyle name="20% - Ênfase1 114" xfId="41"/>
    <cellStyle name="20% - Ênfase1 115" xfId="42"/>
    <cellStyle name="20% - Ênfase1 116" xfId="43"/>
    <cellStyle name="20% - Ênfase1 117" xfId="44"/>
    <cellStyle name="20% - Ênfase1 118" xfId="45"/>
    <cellStyle name="20% - Ênfase1 119" xfId="46"/>
    <cellStyle name="20% - Ênfase1 12" xfId="47"/>
    <cellStyle name="20% - Ênfase1 12 2" xfId="40459"/>
    <cellStyle name="20% - Ênfase1 120" xfId="48"/>
    <cellStyle name="20% - Ênfase1 121" xfId="49"/>
    <cellStyle name="20% - Ênfase1 122" xfId="50"/>
    <cellStyle name="20% - Ênfase1 123" xfId="51"/>
    <cellStyle name="20% - Ênfase1 124" xfId="52"/>
    <cellStyle name="20% - Ênfase1 125" xfId="53"/>
    <cellStyle name="20% - Ênfase1 126" xfId="54"/>
    <cellStyle name="20% - Ênfase1 127" xfId="55"/>
    <cellStyle name="20% - Ênfase1 128" xfId="56"/>
    <cellStyle name="20% - Ênfase1 129" xfId="57"/>
    <cellStyle name="20% - Ênfase1 13" xfId="58"/>
    <cellStyle name="20% - Ênfase1 13 2" xfId="40460"/>
    <cellStyle name="20% - Ênfase1 130" xfId="59"/>
    <cellStyle name="20% - Ênfase1 131" xfId="60"/>
    <cellStyle name="20% - Ênfase1 132" xfId="61"/>
    <cellStyle name="20% - Ênfase1 133" xfId="62"/>
    <cellStyle name="20% - Ênfase1 134" xfId="63"/>
    <cellStyle name="20% - Ênfase1 135" xfId="64"/>
    <cellStyle name="20% - Ênfase1 136" xfId="65"/>
    <cellStyle name="20% - Ênfase1 137" xfId="66"/>
    <cellStyle name="20% - Ênfase1 138" xfId="67"/>
    <cellStyle name="20% - Ênfase1 139" xfId="68"/>
    <cellStyle name="20% - Ênfase1 14" xfId="69"/>
    <cellStyle name="20% - Ênfase1 140" xfId="70"/>
    <cellStyle name="20% - Ênfase1 141" xfId="71"/>
    <cellStyle name="20% - Ênfase1 142" xfId="72"/>
    <cellStyle name="20% - Ênfase1 143" xfId="73"/>
    <cellStyle name="20% - Ênfase1 144" xfId="74"/>
    <cellStyle name="20% - Ênfase1 145" xfId="75"/>
    <cellStyle name="20% - Ênfase1 146" xfId="76"/>
    <cellStyle name="20% - Ênfase1 147" xfId="77"/>
    <cellStyle name="20% - Ênfase1 148" xfId="78"/>
    <cellStyle name="20% - Ênfase1 149" xfId="79"/>
    <cellStyle name="20% - Ênfase1 15" xfId="80"/>
    <cellStyle name="20% - Ênfase1 15 2" xfId="81"/>
    <cellStyle name="20% - Ênfase1 15 3" xfId="82"/>
    <cellStyle name="20% - Ênfase1 150" xfId="83"/>
    <cellStyle name="20% - Ênfase1 151" xfId="84"/>
    <cellStyle name="20% - Ênfase1 152" xfId="85"/>
    <cellStyle name="20% - Ênfase1 153" xfId="86"/>
    <cellStyle name="20% - Ênfase1 154" xfId="87"/>
    <cellStyle name="20% - Ênfase1 155" xfId="88"/>
    <cellStyle name="20% - Ênfase1 156" xfId="89"/>
    <cellStyle name="20% - Ênfase1 157" xfId="90"/>
    <cellStyle name="20% - Ênfase1 158" xfId="91"/>
    <cellStyle name="20% - Ênfase1 159" xfId="92"/>
    <cellStyle name="20% - Ênfase1 16" xfId="93"/>
    <cellStyle name="20% - Ênfase1 16 2" xfId="94"/>
    <cellStyle name="20% - Ênfase1 16 3" xfId="95"/>
    <cellStyle name="20% - Ênfase1 160" xfId="96"/>
    <cellStyle name="20% - Ênfase1 161" xfId="97"/>
    <cellStyle name="20% - Ênfase1 162" xfId="98"/>
    <cellStyle name="20% - Ênfase1 163" xfId="99"/>
    <cellStyle name="20% - Ênfase1 164" xfId="100"/>
    <cellStyle name="20% - Ênfase1 165" xfId="101"/>
    <cellStyle name="20% - Ênfase1 166" xfId="102"/>
    <cellStyle name="20% - Ênfase1 167" xfId="103"/>
    <cellStyle name="20% - Ênfase1 168" xfId="104"/>
    <cellStyle name="20% - Ênfase1 169" xfId="105"/>
    <cellStyle name="20% - Ênfase1 17" xfId="106"/>
    <cellStyle name="20% - Ênfase1 17 2" xfId="107"/>
    <cellStyle name="20% - Ênfase1 17 3" xfId="108"/>
    <cellStyle name="20% - Ênfase1 170" xfId="109"/>
    <cellStyle name="20% - Ênfase1 171" xfId="110"/>
    <cellStyle name="20% - Ênfase1 172" xfId="111"/>
    <cellStyle name="20% - Ênfase1 173" xfId="112"/>
    <cellStyle name="20% - Ênfase1 174" xfId="113"/>
    <cellStyle name="20% - Ênfase1 175" xfId="114"/>
    <cellStyle name="20% - Ênfase1 176" xfId="115"/>
    <cellStyle name="20% - Ênfase1 177" xfId="116"/>
    <cellStyle name="20% - Ênfase1 178" xfId="117"/>
    <cellStyle name="20% - Ênfase1 179" xfId="118"/>
    <cellStyle name="20% - Ênfase1 18" xfId="119"/>
    <cellStyle name="20% - Ênfase1 18 2" xfId="120"/>
    <cellStyle name="20% - Ênfase1 18 3" xfId="121"/>
    <cellStyle name="20% - Ênfase1 180" xfId="122"/>
    <cellStyle name="20% - Ênfase1 181" xfId="123"/>
    <cellStyle name="20% - Ênfase1 182" xfId="124"/>
    <cellStyle name="20% - Ênfase1 183" xfId="125"/>
    <cellStyle name="20% - Ênfase1 184" xfId="126"/>
    <cellStyle name="20% - Ênfase1 185" xfId="127"/>
    <cellStyle name="20% - Ênfase1 186" xfId="128"/>
    <cellStyle name="20% - Ênfase1 187" xfId="129"/>
    <cellStyle name="20% - Ênfase1 188" xfId="130"/>
    <cellStyle name="20% - Ênfase1 189" xfId="131"/>
    <cellStyle name="20% - Ênfase1 19" xfId="132"/>
    <cellStyle name="20% - Ênfase1 19 2" xfId="133"/>
    <cellStyle name="20% - Ênfase1 19 3" xfId="134"/>
    <cellStyle name="20% - Ênfase1 190" xfId="135"/>
    <cellStyle name="20% - Ênfase1 2" xfId="6"/>
    <cellStyle name="20% - Ênfase1 2 10" xfId="7"/>
    <cellStyle name="20% - Ênfase1 2 10 2" xfId="136"/>
    <cellStyle name="20% - Ênfase1 2 10 3" xfId="137"/>
    <cellStyle name="20% - Ênfase1 2 10 4" xfId="138"/>
    <cellStyle name="20% - Ênfase1 2 10 5" xfId="139"/>
    <cellStyle name="20% - Ênfase1 2 10 6" xfId="140"/>
    <cellStyle name="20% - Ênfase1 2 10 7" xfId="141"/>
    <cellStyle name="20% - Ênfase1 2 11" xfId="142"/>
    <cellStyle name="20% - Ênfase1 2 11 2" xfId="143"/>
    <cellStyle name="20% - Ênfase1 2 11 3" xfId="144"/>
    <cellStyle name="20% - Ênfase1 2 11 4" xfId="145"/>
    <cellStyle name="20% - Ênfase1 2 11 5" xfId="146"/>
    <cellStyle name="20% - Ênfase1 2 11 6" xfId="147"/>
    <cellStyle name="20% - Ênfase1 2 11 7" xfId="148"/>
    <cellStyle name="20% - Ênfase1 2 12" xfId="8"/>
    <cellStyle name="20% - Ênfase1 2 12 2" xfId="29369"/>
    <cellStyle name="20% - Ênfase1 2 13" xfId="9"/>
    <cellStyle name="20% - Ênfase1 2 13 2" xfId="29368"/>
    <cellStyle name="20% - Ênfase1 2 14" xfId="10"/>
    <cellStyle name="20% - Ênfase1 2 14 2" xfId="29367"/>
    <cellStyle name="20% - Ênfase1 2 15" xfId="11"/>
    <cellStyle name="20% - Ênfase1 2 15 2" xfId="29366"/>
    <cellStyle name="20% - Ênfase1 2 16" xfId="12"/>
    <cellStyle name="20% - Ênfase1 2 16 2" xfId="29377"/>
    <cellStyle name="20% - Ênfase1 2 17" xfId="13"/>
    <cellStyle name="20% - Ênfase1 2 17 2" xfId="29365"/>
    <cellStyle name="20% - Ênfase1 2 18" xfId="14"/>
    <cellStyle name="20% - Ênfase1 2 18 2" xfId="29364"/>
    <cellStyle name="20% - Ênfase1 2 19" xfId="149"/>
    <cellStyle name="20% - Ênfase1 2 2" xfId="150"/>
    <cellStyle name="20% - Ênfase1 2 20" xfId="151"/>
    <cellStyle name="20% - Ênfase1 2 21" xfId="152"/>
    <cellStyle name="20% - Ênfase1 2 22" xfId="153"/>
    <cellStyle name="20% - Ênfase1 2 23" xfId="154"/>
    <cellStyle name="20% - Ênfase1 2 24" xfId="155"/>
    <cellStyle name="20% - Ênfase1 2 25" xfId="156"/>
    <cellStyle name="20% - Ênfase1 2 26" xfId="157"/>
    <cellStyle name="20% - Ênfase1 2 27" xfId="158"/>
    <cellStyle name="20% - Ênfase1 2 28" xfId="159"/>
    <cellStyle name="20% - Ênfase1 2 29" xfId="160"/>
    <cellStyle name="20% - Ênfase1 2 3" xfId="161"/>
    <cellStyle name="20% - Ênfase1 2 30" xfId="162"/>
    <cellStyle name="20% - Ênfase1 2 31" xfId="163"/>
    <cellStyle name="20% - Ênfase1 2 32" xfId="164"/>
    <cellStyle name="20% - Ênfase1 2 33" xfId="165"/>
    <cellStyle name="20% - Ênfase1 2 34" xfId="166"/>
    <cellStyle name="20% - Ênfase1 2 35" xfId="167"/>
    <cellStyle name="20% - Ênfase1 2 36" xfId="29370"/>
    <cellStyle name="20% - Ênfase1 2 4" xfId="168"/>
    <cellStyle name="20% - Ênfase1 2 5" xfId="169"/>
    <cellStyle name="20% - Ênfase1 2 6" xfId="170"/>
    <cellStyle name="20% - Ênfase1 2 7" xfId="171"/>
    <cellStyle name="20% - Ênfase1 2 8" xfId="172"/>
    <cellStyle name="20% - Ênfase1 2 8 2" xfId="173"/>
    <cellStyle name="20% - Ênfase1 2 8 3" xfId="174"/>
    <cellStyle name="20% - Ênfase1 2 8 4" xfId="175"/>
    <cellStyle name="20% - Ênfase1 2 8 5" xfId="176"/>
    <cellStyle name="20% - Ênfase1 2 8 6" xfId="177"/>
    <cellStyle name="20% - Ênfase1 2 8 7" xfId="178"/>
    <cellStyle name="20% - Ênfase1 2 9" xfId="179"/>
    <cellStyle name="20% - Ênfase1 2 9 2" xfId="180"/>
    <cellStyle name="20% - Ênfase1 2 9 3" xfId="181"/>
    <cellStyle name="20% - Ênfase1 2 9 4" xfId="182"/>
    <cellStyle name="20% - Ênfase1 2 9 5" xfId="183"/>
    <cellStyle name="20% - Ênfase1 2 9 6" xfId="184"/>
    <cellStyle name="20% - Ênfase1 2 9 7" xfId="185"/>
    <cellStyle name="20% - Ênfase1 20" xfId="186"/>
    <cellStyle name="20% - Ênfase1 20 2" xfId="187"/>
    <cellStyle name="20% - Ênfase1 20 3" xfId="188"/>
    <cellStyle name="20% - Ênfase1 21" xfId="189"/>
    <cellStyle name="20% - Ênfase1 22" xfId="190"/>
    <cellStyle name="20% - Ênfase1 23" xfId="191"/>
    <cellStyle name="20% - Ênfase1 24" xfId="192"/>
    <cellStyle name="20% - Ênfase1 24 2" xfId="40928"/>
    <cellStyle name="20% - Ênfase1 25" xfId="193"/>
    <cellStyle name="20% - Ênfase1 25 2" xfId="40963"/>
    <cellStyle name="20% - Ênfase1 26" xfId="194"/>
    <cellStyle name="20% - Ênfase1 26 10" xfId="195"/>
    <cellStyle name="20% - Ênfase1 26 11" xfId="196"/>
    <cellStyle name="20% - Ênfase1 26 12" xfId="197"/>
    <cellStyle name="20% - Ênfase1 26 13" xfId="198"/>
    <cellStyle name="20% - Ênfase1 26 14" xfId="199"/>
    <cellStyle name="20% - Ênfase1 26 15" xfId="200"/>
    <cellStyle name="20% - Ênfase1 26 16" xfId="201"/>
    <cellStyle name="20% - Ênfase1 26 2" xfId="202"/>
    <cellStyle name="20% - Ênfase1 26 3" xfId="203"/>
    <cellStyle name="20% - Ênfase1 26 4" xfId="204"/>
    <cellStyle name="20% - Ênfase1 26 5" xfId="205"/>
    <cellStyle name="20% - Ênfase1 26 6" xfId="206"/>
    <cellStyle name="20% - Ênfase1 26 7" xfId="207"/>
    <cellStyle name="20% - Ênfase1 26 8" xfId="208"/>
    <cellStyle name="20% - Ênfase1 26 9" xfId="209"/>
    <cellStyle name="20% - Ênfase1 27" xfId="210"/>
    <cellStyle name="20% - Ênfase1 27 10" xfId="211"/>
    <cellStyle name="20% - Ênfase1 27 11" xfId="212"/>
    <cellStyle name="20% - Ênfase1 27 12" xfId="213"/>
    <cellStyle name="20% - Ênfase1 27 13" xfId="214"/>
    <cellStyle name="20% - Ênfase1 27 14" xfId="215"/>
    <cellStyle name="20% - Ênfase1 27 15" xfId="216"/>
    <cellStyle name="20% - Ênfase1 27 16" xfId="217"/>
    <cellStyle name="20% - Ênfase1 27 2" xfId="218"/>
    <cellStyle name="20% - Ênfase1 27 3" xfId="219"/>
    <cellStyle name="20% - Ênfase1 27 4" xfId="220"/>
    <cellStyle name="20% - Ênfase1 27 5" xfId="221"/>
    <cellStyle name="20% - Ênfase1 27 6" xfId="222"/>
    <cellStyle name="20% - Ênfase1 27 7" xfId="223"/>
    <cellStyle name="20% - Ênfase1 27 8" xfId="224"/>
    <cellStyle name="20% - Ênfase1 27 9" xfId="225"/>
    <cellStyle name="20% - Ênfase1 28" xfId="226"/>
    <cellStyle name="20% - Ênfase1 28 10" xfId="227"/>
    <cellStyle name="20% - Ênfase1 28 11" xfId="228"/>
    <cellStyle name="20% - Ênfase1 28 12" xfId="229"/>
    <cellStyle name="20% - Ênfase1 28 13" xfId="230"/>
    <cellStyle name="20% - Ênfase1 28 14" xfId="231"/>
    <cellStyle name="20% - Ênfase1 28 15" xfId="232"/>
    <cellStyle name="20% - Ênfase1 28 16" xfId="233"/>
    <cellStyle name="20% - Ênfase1 28 2" xfId="234"/>
    <cellStyle name="20% - Ênfase1 28 3" xfId="235"/>
    <cellStyle name="20% - Ênfase1 28 4" xfId="236"/>
    <cellStyle name="20% - Ênfase1 28 5" xfId="237"/>
    <cellStyle name="20% - Ênfase1 28 6" xfId="238"/>
    <cellStyle name="20% - Ênfase1 28 7" xfId="239"/>
    <cellStyle name="20% - Ênfase1 28 8" xfId="240"/>
    <cellStyle name="20% - Ênfase1 28 9" xfId="241"/>
    <cellStyle name="20% - Ênfase1 29" xfId="242"/>
    <cellStyle name="20% - Ênfase1 29 10" xfId="243"/>
    <cellStyle name="20% - Ênfase1 29 11" xfId="244"/>
    <cellStyle name="20% - Ênfase1 29 12" xfId="245"/>
    <cellStyle name="20% - Ênfase1 29 13" xfId="246"/>
    <cellStyle name="20% - Ênfase1 29 14" xfId="247"/>
    <cellStyle name="20% - Ênfase1 29 15" xfId="248"/>
    <cellStyle name="20% - Ênfase1 29 16" xfId="249"/>
    <cellStyle name="20% - Ênfase1 29 2" xfId="250"/>
    <cellStyle name="20% - Ênfase1 29 3" xfId="251"/>
    <cellStyle name="20% - Ênfase1 29 4" xfId="252"/>
    <cellStyle name="20% - Ênfase1 29 5" xfId="253"/>
    <cellStyle name="20% - Ênfase1 29 6" xfId="254"/>
    <cellStyle name="20% - Ênfase1 29 7" xfId="255"/>
    <cellStyle name="20% - Ênfase1 29 8" xfId="256"/>
    <cellStyle name="20% - Ênfase1 29 9" xfId="257"/>
    <cellStyle name="20% - Ênfase1 3" xfId="258"/>
    <cellStyle name="20% - Ênfase1 3 10" xfId="259"/>
    <cellStyle name="20% - Ênfase1 3 11" xfId="260"/>
    <cellStyle name="20% - Ênfase1 3 2" xfId="261"/>
    <cellStyle name="20% - Ênfase1 3 3" xfId="262"/>
    <cellStyle name="20% - Ênfase1 3 4" xfId="263"/>
    <cellStyle name="20% - Ênfase1 3 5" xfId="264"/>
    <cellStyle name="20% - Ênfase1 3 6" xfId="265"/>
    <cellStyle name="20% - Ênfase1 3 7" xfId="266"/>
    <cellStyle name="20% - Ênfase1 3 8" xfId="267"/>
    <cellStyle name="20% - Ênfase1 3 9" xfId="268"/>
    <cellStyle name="20% - Ênfase1 30" xfId="269"/>
    <cellStyle name="20% - Ênfase1 31" xfId="270"/>
    <cellStyle name="20% - Ênfase1 32" xfId="271"/>
    <cellStyle name="20% - Ênfase1 33" xfId="272"/>
    <cellStyle name="20% - Ênfase1 34" xfId="273"/>
    <cellStyle name="20% - Ênfase1 35" xfId="274"/>
    <cellStyle name="20% - Ênfase1 36" xfId="275"/>
    <cellStyle name="20% - Ênfase1 37" xfId="276"/>
    <cellStyle name="20% - Ênfase1 38" xfId="277"/>
    <cellStyle name="20% - Ênfase1 39" xfId="278"/>
    <cellStyle name="20% - Ênfase1 4" xfId="279"/>
    <cellStyle name="20% - Ênfase1 4 10" xfId="280"/>
    <cellStyle name="20% - Ênfase1 4 11" xfId="281"/>
    <cellStyle name="20% - Ênfase1 4 2" xfId="282"/>
    <cellStyle name="20% - Ênfase1 4 3" xfId="283"/>
    <cellStyle name="20% - Ênfase1 4 4" xfId="284"/>
    <cellStyle name="20% - Ênfase1 4 5" xfId="285"/>
    <cellStyle name="20% - Ênfase1 4 6" xfId="286"/>
    <cellStyle name="20% - Ênfase1 4 7" xfId="287"/>
    <cellStyle name="20% - Ênfase1 4 8" xfId="288"/>
    <cellStyle name="20% - Ênfase1 4 9" xfId="289"/>
    <cellStyle name="20% - Ênfase1 40" xfId="290"/>
    <cellStyle name="20% - Ênfase1 41" xfId="291"/>
    <cellStyle name="20% - Ênfase1 42" xfId="292"/>
    <cellStyle name="20% - Ênfase1 43" xfId="293"/>
    <cellStyle name="20% - Ênfase1 44" xfId="294"/>
    <cellStyle name="20% - Ênfase1 45" xfId="295"/>
    <cellStyle name="20% - Ênfase1 46" xfId="296"/>
    <cellStyle name="20% - Ênfase1 47" xfId="297"/>
    <cellStyle name="20% - Ênfase1 48" xfId="298"/>
    <cellStyle name="20% - Ênfase1 49" xfId="299"/>
    <cellStyle name="20% - Ênfase1 5" xfId="300"/>
    <cellStyle name="20% - Ênfase1 5 2" xfId="301"/>
    <cellStyle name="20% - Ênfase1 5 3" xfId="302"/>
    <cellStyle name="20% - Ênfase1 5 4" xfId="303"/>
    <cellStyle name="20% - Ênfase1 50" xfId="304"/>
    <cellStyle name="20% - Ênfase1 51" xfId="305"/>
    <cellStyle name="20% - Ênfase1 52" xfId="306"/>
    <cellStyle name="20% - Ênfase1 53" xfId="307"/>
    <cellStyle name="20% - Ênfase1 54" xfId="308"/>
    <cellStyle name="20% - Ênfase1 55" xfId="309"/>
    <cellStyle name="20% - Ênfase1 56" xfId="310"/>
    <cellStyle name="20% - Ênfase1 57" xfId="311"/>
    <cellStyle name="20% - Ênfase1 58" xfId="312"/>
    <cellStyle name="20% - Ênfase1 59" xfId="313"/>
    <cellStyle name="20% - Ênfase1 6" xfId="314"/>
    <cellStyle name="20% - Ênfase1 6 2" xfId="315"/>
    <cellStyle name="20% - Ênfase1 6 3" xfId="316"/>
    <cellStyle name="20% - Ênfase1 6 4" xfId="317"/>
    <cellStyle name="20% - Ênfase1 60" xfId="318"/>
    <cellStyle name="20% - Ênfase1 61" xfId="319"/>
    <cellStyle name="20% - Ênfase1 62" xfId="320"/>
    <cellStyle name="20% - Ênfase1 63" xfId="321"/>
    <cellStyle name="20% - Ênfase1 64" xfId="322"/>
    <cellStyle name="20% - Ênfase1 65" xfId="323"/>
    <cellStyle name="20% - Ênfase1 66" xfId="324"/>
    <cellStyle name="20% - Ênfase1 67" xfId="325"/>
    <cellStyle name="20% - Ênfase1 68" xfId="326"/>
    <cellStyle name="20% - Ênfase1 69" xfId="327"/>
    <cellStyle name="20% - Ênfase1 7" xfId="328"/>
    <cellStyle name="20% - Ênfase1 7 2" xfId="329"/>
    <cellStyle name="20% - Ênfase1 7 3" xfId="330"/>
    <cellStyle name="20% - Ênfase1 7 4" xfId="331"/>
    <cellStyle name="20% - Ênfase1 70" xfId="332"/>
    <cellStyle name="20% - Ênfase1 71" xfId="333"/>
    <cellStyle name="20% - Ênfase1 72" xfId="334"/>
    <cellStyle name="20% - Ênfase1 73" xfId="335"/>
    <cellStyle name="20% - Ênfase1 74" xfId="336"/>
    <cellStyle name="20% - Ênfase1 75" xfId="337"/>
    <cellStyle name="20% - Ênfase1 76" xfId="338"/>
    <cellStyle name="20% - Ênfase1 77" xfId="339"/>
    <cellStyle name="20% - Ênfase1 78" xfId="340"/>
    <cellStyle name="20% - Ênfase1 79" xfId="341"/>
    <cellStyle name="20% - Ênfase1 8" xfId="342"/>
    <cellStyle name="20% - Ênfase1 8 2" xfId="343"/>
    <cellStyle name="20% - Ênfase1 8 3" xfId="344"/>
    <cellStyle name="20% - Ênfase1 8 4" xfId="345"/>
    <cellStyle name="20% - Ênfase1 80" xfId="346"/>
    <cellStyle name="20% - Ênfase1 81" xfId="347"/>
    <cellStyle name="20% - Ênfase1 82" xfId="348"/>
    <cellStyle name="20% - Ênfase1 83" xfId="349"/>
    <cellStyle name="20% - Ênfase1 84" xfId="350"/>
    <cellStyle name="20% - Ênfase1 85" xfId="351"/>
    <cellStyle name="20% - Ênfase1 86" xfId="352"/>
    <cellStyle name="20% - Ênfase1 87" xfId="353"/>
    <cellStyle name="20% - Ênfase1 88" xfId="354"/>
    <cellStyle name="20% - Ênfase1 89" xfId="355"/>
    <cellStyle name="20% - Ênfase1 9" xfId="356"/>
    <cellStyle name="20% - Ênfase1 90" xfId="357"/>
    <cellStyle name="20% - Ênfase1 91" xfId="358"/>
    <cellStyle name="20% - Ênfase1 92" xfId="359"/>
    <cellStyle name="20% - Ênfase1 93" xfId="360"/>
    <cellStyle name="20% - Ênfase1 94" xfId="361"/>
    <cellStyle name="20% - Ênfase1 95" xfId="362"/>
    <cellStyle name="20% - Ênfase1 96" xfId="363"/>
    <cellStyle name="20% - Ênfase1 97" xfId="364"/>
    <cellStyle name="20% - Ênfase1 98" xfId="365"/>
    <cellStyle name="20% - Ênfase1 99" xfId="366"/>
    <cellStyle name="20% - Ênfase2 10" xfId="367"/>
    <cellStyle name="20% - Ênfase2 10 2" xfId="40461"/>
    <cellStyle name="20% - Ênfase2 100" xfId="368"/>
    <cellStyle name="20% - Ênfase2 101" xfId="369"/>
    <cellStyle name="20% - Ênfase2 102" xfId="370"/>
    <cellStyle name="20% - Ênfase2 103" xfId="371"/>
    <cellStyle name="20% - Ênfase2 104" xfId="372"/>
    <cellStyle name="20% - Ênfase2 105" xfId="373"/>
    <cellStyle name="20% - Ênfase2 106" xfId="374"/>
    <cellStyle name="20% - Ênfase2 107" xfId="375"/>
    <cellStyle name="20% - Ênfase2 108" xfId="376"/>
    <cellStyle name="20% - Ênfase2 109" xfId="377"/>
    <cellStyle name="20% - Ênfase2 11" xfId="378"/>
    <cellStyle name="20% - Ênfase2 11 2" xfId="40462"/>
    <cellStyle name="20% - Ênfase2 110" xfId="379"/>
    <cellStyle name="20% - Ênfase2 111" xfId="380"/>
    <cellStyle name="20% - Ênfase2 112" xfId="381"/>
    <cellStyle name="20% - Ênfase2 113" xfId="382"/>
    <cellStyle name="20% - Ênfase2 114" xfId="383"/>
    <cellStyle name="20% - Ênfase2 115" xfId="384"/>
    <cellStyle name="20% - Ênfase2 116" xfId="385"/>
    <cellStyle name="20% - Ênfase2 117" xfId="386"/>
    <cellStyle name="20% - Ênfase2 118" xfId="387"/>
    <cellStyle name="20% - Ênfase2 119" xfId="388"/>
    <cellStyle name="20% - Ênfase2 12" xfId="389"/>
    <cellStyle name="20% - Ênfase2 12 2" xfId="40463"/>
    <cellStyle name="20% - Ênfase2 120" xfId="390"/>
    <cellStyle name="20% - Ênfase2 121" xfId="391"/>
    <cellStyle name="20% - Ênfase2 122" xfId="392"/>
    <cellStyle name="20% - Ênfase2 123" xfId="393"/>
    <cellStyle name="20% - Ênfase2 124" xfId="394"/>
    <cellStyle name="20% - Ênfase2 125" xfId="395"/>
    <cellStyle name="20% - Ênfase2 126" xfId="396"/>
    <cellStyle name="20% - Ênfase2 127" xfId="397"/>
    <cellStyle name="20% - Ênfase2 128" xfId="398"/>
    <cellStyle name="20% - Ênfase2 129" xfId="399"/>
    <cellStyle name="20% - Ênfase2 13" xfId="400"/>
    <cellStyle name="20% - Ênfase2 13 2" xfId="40464"/>
    <cellStyle name="20% - Ênfase2 130" xfId="401"/>
    <cellStyle name="20% - Ênfase2 131" xfId="402"/>
    <cellStyle name="20% - Ênfase2 132" xfId="403"/>
    <cellStyle name="20% - Ênfase2 133" xfId="404"/>
    <cellStyle name="20% - Ênfase2 134" xfId="405"/>
    <cellStyle name="20% - Ênfase2 135" xfId="406"/>
    <cellStyle name="20% - Ênfase2 136" xfId="407"/>
    <cellStyle name="20% - Ênfase2 137" xfId="408"/>
    <cellStyle name="20% - Ênfase2 138" xfId="409"/>
    <cellStyle name="20% - Ênfase2 139" xfId="410"/>
    <cellStyle name="20% - Ênfase2 14" xfId="411"/>
    <cellStyle name="20% - Ênfase2 140" xfId="412"/>
    <cellStyle name="20% - Ênfase2 141" xfId="413"/>
    <cellStyle name="20% - Ênfase2 142" xfId="414"/>
    <cellStyle name="20% - Ênfase2 143" xfId="415"/>
    <cellStyle name="20% - Ênfase2 144" xfId="416"/>
    <cellStyle name="20% - Ênfase2 145" xfId="417"/>
    <cellStyle name="20% - Ênfase2 146" xfId="418"/>
    <cellStyle name="20% - Ênfase2 147" xfId="419"/>
    <cellStyle name="20% - Ênfase2 148" xfId="420"/>
    <cellStyle name="20% - Ênfase2 149" xfId="421"/>
    <cellStyle name="20% - Ênfase2 15" xfId="422"/>
    <cellStyle name="20% - Ênfase2 15 2" xfId="423"/>
    <cellStyle name="20% - Ênfase2 15 3" xfId="424"/>
    <cellStyle name="20% - Ênfase2 150" xfId="425"/>
    <cellStyle name="20% - Ênfase2 151" xfId="426"/>
    <cellStyle name="20% - Ênfase2 152" xfId="427"/>
    <cellStyle name="20% - Ênfase2 153" xfId="428"/>
    <cellStyle name="20% - Ênfase2 154" xfId="429"/>
    <cellStyle name="20% - Ênfase2 155" xfId="430"/>
    <cellStyle name="20% - Ênfase2 156" xfId="431"/>
    <cellStyle name="20% - Ênfase2 157" xfId="432"/>
    <cellStyle name="20% - Ênfase2 158" xfId="433"/>
    <cellStyle name="20% - Ênfase2 159" xfId="434"/>
    <cellStyle name="20% - Ênfase2 16" xfId="435"/>
    <cellStyle name="20% - Ênfase2 16 2" xfId="436"/>
    <cellStyle name="20% - Ênfase2 16 3" xfId="437"/>
    <cellStyle name="20% - Ênfase2 160" xfId="438"/>
    <cellStyle name="20% - Ênfase2 161" xfId="439"/>
    <cellStyle name="20% - Ênfase2 162" xfId="440"/>
    <cellStyle name="20% - Ênfase2 163" xfId="441"/>
    <cellStyle name="20% - Ênfase2 164" xfId="442"/>
    <cellStyle name="20% - Ênfase2 165" xfId="443"/>
    <cellStyle name="20% - Ênfase2 166" xfId="444"/>
    <cellStyle name="20% - Ênfase2 167" xfId="445"/>
    <cellStyle name="20% - Ênfase2 168" xfId="446"/>
    <cellStyle name="20% - Ênfase2 169" xfId="447"/>
    <cellStyle name="20% - Ênfase2 17" xfId="448"/>
    <cellStyle name="20% - Ênfase2 17 2" xfId="449"/>
    <cellStyle name="20% - Ênfase2 17 3" xfId="450"/>
    <cellStyle name="20% - Ênfase2 170" xfId="451"/>
    <cellStyle name="20% - Ênfase2 171" xfId="452"/>
    <cellStyle name="20% - Ênfase2 172" xfId="453"/>
    <cellStyle name="20% - Ênfase2 173" xfId="454"/>
    <cellStyle name="20% - Ênfase2 174" xfId="455"/>
    <cellStyle name="20% - Ênfase2 175" xfId="456"/>
    <cellStyle name="20% - Ênfase2 176" xfId="457"/>
    <cellStyle name="20% - Ênfase2 177" xfId="458"/>
    <cellStyle name="20% - Ênfase2 178" xfId="459"/>
    <cellStyle name="20% - Ênfase2 179" xfId="460"/>
    <cellStyle name="20% - Ênfase2 18" xfId="461"/>
    <cellStyle name="20% - Ênfase2 18 2" xfId="462"/>
    <cellStyle name="20% - Ênfase2 18 3" xfId="463"/>
    <cellStyle name="20% - Ênfase2 180" xfId="464"/>
    <cellStyle name="20% - Ênfase2 181" xfId="465"/>
    <cellStyle name="20% - Ênfase2 182" xfId="466"/>
    <cellStyle name="20% - Ênfase2 183" xfId="467"/>
    <cellStyle name="20% - Ênfase2 184" xfId="468"/>
    <cellStyle name="20% - Ênfase2 185" xfId="469"/>
    <cellStyle name="20% - Ênfase2 186" xfId="470"/>
    <cellStyle name="20% - Ênfase2 187" xfId="471"/>
    <cellStyle name="20% - Ênfase2 188" xfId="472"/>
    <cellStyle name="20% - Ênfase2 189" xfId="473"/>
    <cellStyle name="20% - Ênfase2 19" xfId="474"/>
    <cellStyle name="20% - Ênfase2 19 2" xfId="475"/>
    <cellStyle name="20% - Ênfase2 19 3" xfId="476"/>
    <cellStyle name="20% - Ênfase2 190" xfId="477"/>
    <cellStyle name="20% - Ênfase2 2" xfId="478"/>
    <cellStyle name="20% - Ênfase2 2 10" xfId="479"/>
    <cellStyle name="20% - Ênfase2 2 10 2" xfId="480"/>
    <cellStyle name="20% - Ênfase2 2 10 3" xfId="481"/>
    <cellStyle name="20% - Ênfase2 2 10 4" xfId="482"/>
    <cellStyle name="20% - Ênfase2 2 10 5" xfId="483"/>
    <cellStyle name="20% - Ênfase2 2 10 6" xfId="484"/>
    <cellStyle name="20% - Ênfase2 2 10 7" xfId="485"/>
    <cellStyle name="20% - Ênfase2 2 11" xfId="486"/>
    <cellStyle name="20% - Ênfase2 2 11 2" xfId="487"/>
    <cellStyle name="20% - Ênfase2 2 11 3" xfId="488"/>
    <cellStyle name="20% - Ênfase2 2 11 4" xfId="489"/>
    <cellStyle name="20% - Ênfase2 2 11 5" xfId="490"/>
    <cellStyle name="20% - Ênfase2 2 11 6" xfId="491"/>
    <cellStyle name="20% - Ênfase2 2 11 7" xfId="492"/>
    <cellStyle name="20% - Ênfase2 2 12" xfId="493"/>
    <cellStyle name="20% - Ênfase2 2 13" xfId="494"/>
    <cellStyle name="20% - Ênfase2 2 14" xfId="495"/>
    <cellStyle name="20% - Ênfase2 2 15" xfId="496"/>
    <cellStyle name="20% - Ênfase2 2 16" xfId="497"/>
    <cellStyle name="20% - Ênfase2 2 17" xfId="498"/>
    <cellStyle name="20% - Ênfase2 2 18" xfId="499"/>
    <cellStyle name="20% - Ênfase2 2 19" xfId="500"/>
    <cellStyle name="20% - Ênfase2 2 2" xfId="501"/>
    <cellStyle name="20% - Ênfase2 2 20" xfId="502"/>
    <cellStyle name="20% - Ênfase2 2 21" xfId="503"/>
    <cellStyle name="20% - Ênfase2 2 22" xfId="504"/>
    <cellStyle name="20% - Ênfase2 2 23" xfId="505"/>
    <cellStyle name="20% - Ênfase2 2 24" xfId="506"/>
    <cellStyle name="20% - Ênfase2 2 25" xfId="507"/>
    <cellStyle name="20% - Ênfase2 2 26" xfId="508"/>
    <cellStyle name="20% - Ênfase2 2 27" xfId="509"/>
    <cellStyle name="20% - Ênfase2 2 28" xfId="510"/>
    <cellStyle name="20% - Ênfase2 2 29" xfId="511"/>
    <cellStyle name="20% - Ênfase2 2 3" xfId="512"/>
    <cellStyle name="20% - Ênfase2 2 30" xfId="513"/>
    <cellStyle name="20% - Ênfase2 2 31" xfId="514"/>
    <cellStyle name="20% - Ênfase2 2 32" xfId="515"/>
    <cellStyle name="20% - Ênfase2 2 33" xfId="516"/>
    <cellStyle name="20% - Ênfase2 2 34" xfId="517"/>
    <cellStyle name="20% - Ênfase2 2 35" xfId="518"/>
    <cellStyle name="20% - Ênfase2 2 4" xfId="519"/>
    <cellStyle name="20% - Ênfase2 2 5" xfId="520"/>
    <cellStyle name="20% - Ênfase2 2 6" xfId="521"/>
    <cellStyle name="20% - Ênfase2 2 7" xfId="522"/>
    <cellStyle name="20% - Ênfase2 2 8" xfId="523"/>
    <cellStyle name="20% - Ênfase2 2 8 2" xfId="524"/>
    <cellStyle name="20% - Ênfase2 2 8 3" xfId="525"/>
    <cellStyle name="20% - Ênfase2 2 8 4" xfId="526"/>
    <cellStyle name="20% - Ênfase2 2 8 5" xfId="527"/>
    <cellStyle name="20% - Ênfase2 2 8 6" xfId="528"/>
    <cellStyle name="20% - Ênfase2 2 8 7" xfId="529"/>
    <cellStyle name="20% - Ênfase2 2 9" xfId="530"/>
    <cellStyle name="20% - Ênfase2 2 9 2" xfId="531"/>
    <cellStyle name="20% - Ênfase2 2 9 3" xfId="532"/>
    <cellStyle name="20% - Ênfase2 2 9 4" xfId="533"/>
    <cellStyle name="20% - Ênfase2 2 9 5" xfId="534"/>
    <cellStyle name="20% - Ênfase2 2 9 6" xfId="535"/>
    <cellStyle name="20% - Ênfase2 2 9 7" xfId="536"/>
    <cellStyle name="20% - Ênfase2 20" xfId="537"/>
    <cellStyle name="20% - Ênfase2 20 2" xfId="538"/>
    <cellStyle name="20% - Ênfase2 20 3" xfId="539"/>
    <cellStyle name="20% - Ênfase2 21" xfId="540"/>
    <cellStyle name="20% - Ênfase2 22" xfId="541"/>
    <cellStyle name="20% - Ênfase2 23" xfId="542"/>
    <cellStyle name="20% - Ênfase2 24" xfId="543"/>
    <cellStyle name="20% - Ênfase2 24 2" xfId="40929"/>
    <cellStyle name="20% - Ênfase2 25" xfId="544"/>
    <cellStyle name="20% - Ênfase2 25 2" xfId="40964"/>
    <cellStyle name="20% - Ênfase2 26" xfId="545"/>
    <cellStyle name="20% - Ênfase2 26 10" xfId="546"/>
    <cellStyle name="20% - Ênfase2 26 11" xfId="547"/>
    <cellStyle name="20% - Ênfase2 26 12" xfId="548"/>
    <cellStyle name="20% - Ênfase2 26 13" xfId="549"/>
    <cellStyle name="20% - Ênfase2 26 14" xfId="550"/>
    <cellStyle name="20% - Ênfase2 26 15" xfId="551"/>
    <cellStyle name="20% - Ênfase2 26 16" xfId="552"/>
    <cellStyle name="20% - Ênfase2 26 2" xfId="553"/>
    <cellStyle name="20% - Ênfase2 26 3" xfId="554"/>
    <cellStyle name="20% - Ênfase2 26 4" xfId="555"/>
    <cellStyle name="20% - Ênfase2 26 5" xfId="556"/>
    <cellStyle name="20% - Ênfase2 26 6" xfId="557"/>
    <cellStyle name="20% - Ênfase2 26 7" xfId="558"/>
    <cellStyle name="20% - Ênfase2 26 8" xfId="559"/>
    <cellStyle name="20% - Ênfase2 26 9" xfId="560"/>
    <cellStyle name="20% - Ênfase2 27" xfId="561"/>
    <cellStyle name="20% - Ênfase2 27 10" xfId="562"/>
    <cellStyle name="20% - Ênfase2 27 11" xfId="563"/>
    <cellStyle name="20% - Ênfase2 27 12" xfId="564"/>
    <cellStyle name="20% - Ênfase2 27 13" xfId="565"/>
    <cellStyle name="20% - Ênfase2 27 14" xfId="566"/>
    <cellStyle name="20% - Ênfase2 27 15" xfId="567"/>
    <cellStyle name="20% - Ênfase2 27 16" xfId="568"/>
    <cellStyle name="20% - Ênfase2 27 2" xfId="569"/>
    <cellStyle name="20% - Ênfase2 27 3" xfId="570"/>
    <cellStyle name="20% - Ênfase2 27 4" xfId="571"/>
    <cellStyle name="20% - Ênfase2 27 5" xfId="572"/>
    <cellStyle name="20% - Ênfase2 27 6" xfId="573"/>
    <cellStyle name="20% - Ênfase2 27 7" xfId="574"/>
    <cellStyle name="20% - Ênfase2 27 8" xfId="575"/>
    <cellStyle name="20% - Ênfase2 27 9" xfId="576"/>
    <cellStyle name="20% - Ênfase2 28" xfId="577"/>
    <cellStyle name="20% - Ênfase2 28 10" xfId="578"/>
    <cellStyle name="20% - Ênfase2 28 11" xfId="579"/>
    <cellStyle name="20% - Ênfase2 28 12" xfId="580"/>
    <cellStyle name="20% - Ênfase2 28 13" xfId="581"/>
    <cellStyle name="20% - Ênfase2 28 14" xfId="582"/>
    <cellStyle name="20% - Ênfase2 28 15" xfId="583"/>
    <cellStyle name="20% - Ênfase2 28 16" xfId="584"/>
    <cellStyle name="20% - Ênfase2 28 2" xfId="585"/>
    <cellStyle name="20% - Ênfase2 28 3" xfId="586"/>
    <cellStyle name="20% - Ênfase2 28 4" xfId="587"/>
    <cellStyle name="20% - Ênfase2 28 5" xfId="588"/>
    <cellStyle name="20% - Ênfase2 28 6" xfId="589"/>
    <cellStyle name="20% - Ênfase2 28 7" xfId="590"/>
    <cellStyle name="20% - Ênfase2 28 8" xfId="591"/>
    <cellStyle name="20% - Ênfase2 28 9" xfId="592"/>
    <cellStyle name="20% - Ênfase2 29" xfId="593"/>
    <cellStyle name="20% - Ênfase2 29 10" xfId="594"/>
    <cellStyle name="20% - Ênfase2 29 11" xfId="595"/>
    <cellStyle name="20% - Ênfase2 29 12" xfId="596"/>
    <cellStyle name="20% - Ênfase2 29 13" xfId="597"/>
    <cellStyle name="20% - Ênfase2 29 14" xfId="598"/>
    <cellStyle name="20% - Ênfase2 29 15" xfId="599"/>
    <cellStyle name="20% - Ênfase2 29 16" xfId="600"/>
    <cellStyle name="20% - Ênfase2 29 2" xfId="601"/>
    <cellStyle name="20% - Ênfase2 29 3" xfId="602"/>
    <cellStyle name="20% - Ênfase2 29 4" xfId="603"/>
    <cellStyle name="20% - Ênfase2 29 5" xfId="604"/>
    <cellStyle name="20% - Ênfase2 29 6" xfId="605"/>
    <cellStyle name="20% - Ênfase2 29 7" xfId="606"/>
    <cellStyle name="20% - Ênfase2 29 8" xfId="607"/>
    <cellStyle name="20% - Ênfase2 29 9" xfId="608"/>
    <cellStyle name="20% - Ênfase2 3" xfId="609"/>
    <cellStyle name="20% - Ênfase2 3 10" xfId="610"/>
    <cellStyle name="20% - Ênfase2 3 11" xfId="611"/>
    <cellStyle name="20% - Ênfase2 3 2" xfId="612"/>
    <cellStyle name="20% - Ênfase2 3 3" xfId="613"/>
    <cellStyle name="20% - Ênfase2 3 4" xfId="614"/>
    <cellStyle name="20% - Ênfase2 3 5" xfId="615"/>
    <cellStyle name="20% - Ênfase2 3 6" xfId="616"/>
    <cellStyle name="20% - Ênfase2 3 7" xfId="617"/>
    <cellStyle name="20% - Ênfase2 3 8" xfId="618"/>
    <cellStyle name="20% - Ênfase2 3 9" xfId="619"/>
    <cellStyle name="20% - Ênfase2 30" xfId="620"/>
    <cellStyle name="20% - Ênfase2 31" xfId="621"/>
    <cellStyle name="20% - Ênfase2 32" xfId="622"/>
    <cellStyle name="20% - Ênfase2 33" xfId="623"/>
    <cellStyle name="20% - Ênfase2 34" xfId="624"/>
    <cellStyle name="20% - Ênfase2 35" xfId="625"/>
    <cellStyle name="20% - Ênfase2 36" xfId="626"/>
    <cellStyle name="20% - Ênfase2 37" xfId="627"/>
    <cellStyle name="20% - Ênfase2 38" xfId="628"/>
    <cellStyle name="20% - Ênfase2 39" xfId="629"/>
    <cellStyle name="20% - Ênfase2 4" xfId="630"/>
    <cellStyle name="20% - Ênfase2 4 10" xfId="631"/>
    <cellStyle name="20% - Ênfase2 4 11" xfId="632"/>
    <cellStyle name="20% - Ênfase2 4 2" xfId="633"/>
    <cellStyle name="20% - Ênfase2 4 3" xfId="634"/>
    <cellStyle name="20% - Ênfase2 4 4" xfId="635"/>
    <cellStyle name="20% - Ênfase2 4 5" xfId="636"/>
    <cellStyle name="20% - Ênfase2 4 6" xfId="637"/>
    <cellStyle name="20% - Ênfase2 4 7" xfId="638"/>
    <cellStyle name="20% - Ênfase2 4 8" xfId="639"/>
    <cellStyle name="20% - Ênfase2 4 9" xfId="640"/>
    <cellStyle name="20% - Ênfase2 40" xfId="641"/>
    <cellStyle name="20% - Ênfase2 41" xfId="642"/>
    <cellStyle name="20% - Ênfase2 42" xfId="643"/>
    <cellStyle name="20% - Ênfase2 43" xfId="644"/>
    <cellStyle name="20% - Ênfase2 44" xfId="645"/>
    <cellStyle name="20% - Ênfase2 45" xfId="646"/>
    <cellStyle name="20% - Ênfase2 46" xfId="647"/>
    <cellStyle name="20% - Ênfase2 47" xfId="648"/>
    <cellStyle name="20% - Ênfase2 48" xfId="649"/>
    <cellStyle name="20% - Ênfase2 49" xfId="650"/>
    <cellStyle name="20% - Ênfase2 5" xfId="651"/>
    <cellStyle name="20% - Ênfase2 5 2" xfId="652"/>
    <cellStyle name="20% - Ênfase2 5 3" xfId="653"/>
    <cellStyle name="20% - Ênfase2 5 4" xfId="654"/>
    <cellStyle name="20% - Ênfase2 50" xfId="655"/>
    <cellStyle name="20% - Ênfase2 51" xfId="656"/>
    <cellStyle name="20% - Ênfase2 52" xfId="657"/>
    <cellStyle name="20% - Ênfase2 53" xfId="658"/>
    <cellStyle name="20% - Ênfase2 54" xfId="659"/>
    <cellStyle name="20% - Ênfase2 55" xfId="660"/>
    <cellStyle name="20% - Ênfase2 56" xfId="661"/>
    <cellStyle name="20% - Ênfase2 57" xfId="662"/>
    <cellStyle name="20% - Ênfase2 58" xfId="663"/>
    <cellStyle name="20% - Ênfase2 59" xfId="664"/>
    <cellStyle name="20% - Ênfase2 6" xfId="665"/>
    <cellStyle name="20% - Ênfase2 6 2" xfId="666"/>
    <cellStyle name="20% - Ênfase2 6 3" xfId="667"/>
    <cellStyle name="20% - Ênfase2 6 4" xfId="668"/>
    <cellStyle name="20% - Ênfase2 60" xfId="669"/>
    <cellStyle name="20% - Ênfase2 61" xfId="670"/>
    <cellStyle name="20% - Ênfase2 62" xfId="671"/>
    <cellStyle name="20% - Ênfase2 63" xfId="672"/>
    <cellStyle name="20% - Ênfase2 64" xfId="673"/>
    <cellStyle name="20% - Ênfase2 65" xfId="674"/>
    <cellStyle name="20% - Ênfase2 66" xfId="675"/>
    <cellStyle name="20% - Ênfase2 67" xfId="676"/>
    <cellStyle name="20% - Ênfase2 68" xfId="677"/>
    <cellStyle name="20% - Ênfase2 69" xfId="678"/>
    <cellStyle name="20% - Ênfase2 7" xfId="679"/>
    <cellStyle name="20% - Ênfase2 7 2" xfId="680"/>
    <cellStyle name="20% - Ênfase2 7 3" xfId="681"/>
    <cellStyle name="20% - Ênfase2 7 4" xfId="682"/>
    <cellStyle name="20% - Ênfase2 70" xfId="683"/>
    <cellStyle name="20% - Ênfase2 71" xfId="684"/>
    <cellStyle name="20% - Ênfase2 72" xfId="685"/>
    <cellStyle name="20% - Ênfase2 73" xfId="686"/>
    <cellStyle name="20% - Ênfase2 74" xfId="687"/>
    <cellStyle name="20% - Ênfase2 75" xfId="688"/>
    <cellStyle name="20% - Ênfase2 76" xfId="689"/>
    <cellStyle name="20% - Ênfase2 77" xfId="690"/>
    <cellStyle name="20% - Ênfase2 78" xfId="691"/>
    <cellStyle name="20% - Ênfase2 79" xfId="692"/>
    <cellStyle name="20% - Ênfase2 8" xfId="693"/>
    <cellStyle name="20% - Ênfase2 8 2" xfId="694"/>
    <cellStyle name="20% - Ênfase2 8 3" xfId="695"/>
    <cellStyle name="20% - Ênfase2 8 4" xfId="696"/>
    <cellStyle name="20% - Ênfase2 80" xfId="697"/>
    <cellStyle name="20% - Ênfase2 81" xfId="698"/>
    <cellStyle name="20% - Ênfase2 82" xfId="699"/>
    <cellStyle name="20% - Ênfase2 83" xfId="700"/>
    <cellStyle name="20% - Ênfase2 84" xfId="701"/>
    <cellStyle name="20% - Ênfase2 85" xfId="702"/>
    <cellStyle name="20% - Ênfase2 86" xfId="703"/>
    <cellStyle name="20% - Ênfase2 87" xfId="704"/>
    <cellStyle name="20% - Ênfase2 88" xfId="705"/>
    <cellStyle name="20% - Ênfase2 89" xfId="706"/>
    <cellStyle name="20% - Ênfase2 9" xfId="707"/>
    <cellStyle name="20% - Ênfase2 90" xfId="708"/>
    <cellStyle name="20% - Ênfase2 91" xfId="709"/>
    <cellStyle name="20% - Ênfase2 92" xfId="710"/>
    <cellStyle name="20% - Ênfase2 93" xfId="711"/>
    <cellStyle name="20% - Ênfase2 94" xfId="712"/>
    <cellStyle name="20% - Ênfase2 95" xfId="713"/>
    <cellStyle name="20% - Ênfase2 96" xfId="714"/>
    <cellStyle name="20% - Ênfase2 97" xfId="715"/>
    <cellStyle name="20% - Ênfase2 98" xfId="716"/>
    <cellStyle name="20% - Ênfase2 99" xfId="717"/>
    <cellStyle name="20% - Ênfase3 10" xfId="718"/>
    <cellStyle name="20% - Ênfase3 10 2" xfId="40465"/>
    <cellStyle name="20% - Ênfase3 100" xfId="719"/>
    <cellStyle name="20% - Ênfase3 101" xfId="720"/>
    <cellStyle name="20% - Ênfase3 102" xfId="721"/>
    <cellStyle name="20% - Ênfase3 103" xfId="722"/>
    <cellStyle name="20% - Ênfase3 104" xfId="723"/>
    <cellStyle name="20% - Ênfase3 105" xfId="724"/>
    <cellStyle name="20% - Ênfase3 106" xfId="725"/>
    <cellStyle name="20% - Ênfase3 107" xfId="726"/>
    <cellStyle name="20% - Ênfase3 108" xfId="727"/>
    <cellStyle name="20% - Ênfase3 109" xfId="728"/>
    <cellStyle name="20% - Ênfase3 11" xfId="729"/>
    <cellStyle name="20% - Ênfase3 11 2" xfId="40466"/>
    <cellStyle name="20% - Ênfase3 110" xfId="730"/>
    <cellStyle name="20% - Ênfase3 111" xfId="731"/>
    <cellStyle name="20% - Ênfase3 112" xfId="732"/>
    <cellStyle name="20% - Ênfase3 113" xfId="733"/>
    <cellStyle name="20% - Ênfase3 114" xfId="734"/>
    <cellStyle name="20% - Ênfase3 115" xfId="735"/>
    <cellStyle name="20% - Ênfase3 116" xfId="736"/>
    <cellStyle name="20% - Ênfase3 117" xfId="737"/>
    <cellStyle name="20% - Ênfase3 118" xfId="738"/>
    <cellStyle name="20% - Ênfase3 119" xfId="739"/>
    <cellStyle name="20% - Ênfase3 12" xfId="740"/>
    <cellStyle name="20% - Ênfase3 12 2" xfId="40467"/>
    <cellStyle name="20% - Ênfase3 120" xfId="741"/>
    <cellStyle name="20% - Ênfase3 121" xfId="742"/>
    <cellStyle name="20% - Ênfase3 122" xfId="743"/>
    <cellStyle name="20% - Ênfase3 123" xfId="744"/>
    <cellStyle name="20% - Ênfase3 124" xfId="745"/>
    <cellStyle name="20% - Ênfase3 125" xfId="746"/>
    <cellStyle name="20% - Ênfase3 126" xfId="747"/>
    <cellStyle name="20% - Ênfase3 127" xfId="748"/>
    <cellStyle name="20% - Ênfase3 128" xfId="749"/>
    <cellStyle name="20% - Ênfase3 129" xfId="750"/>
    <cellStyle name="20% - Ênfase3 13" xfId="751"/>
    <cellStyle name="20% - Ênfase3 13 2" xfId="40468"/>
    <cellStyle name="20% - Ênfase3 130" xfId="752"/>
    <cellStyle name="20% - Ênfase3 131" xfId="753"/>
    <cellStyle name="20% - Ênfase3 132" xfId="754"/>
    <cellStyle name="20% - Ênfase3 133" xfId="755"/>
    <cellStyle name="20% - Ênfase3 134" xfId="756"/>
    <cellStyle name="20% - Ênfase3 135" xfId="757"/>
    <cellStyle name="20% - Ênfase3 136" xfId="758"/>
    <cellStyle name="20% - Ênfase3 137" xfId="759"/>
    <cellStyle name="20% - Ênfase3 138" xfId="760"/>
    <cellStyle name="20% - Ênfase3 139" xfId="761"/>
    <cellStyle name="20% - Ênfase3 14" xfId="762"/>
    <cellStyle name="20% - Ênfase3 140" xfId="763"/>
    <cellStyle name="20% - Ênfase3 141" xfId="764"/>
    <cellStyle name="20% - Ênfase3 142" xfId="765"/>
    <cellStyle name="20% - Ênfase3 143" xfId="766"/>
    <cellStyle name="20% - Ênfase3 144" xfId="767"/>
    <cellStyle name="20% - Ênfase3 145" xfId="768"/>
    <cellStyle name="20% - Ênfase3 146" xfId="769"/>
    <cellStyle name="20% - Ênfase3 147" xfId="770"/>
    <cellStyle name="20% - Ênfase3 148" xfId="771"/>
    <cellStyle name="20% - Ênfase3 149" xfId="772"/>
    <cellStyle name="20% - Ênfase3 15" xfId="773"/>
    <cellStyle name="20% - Ênfase3 15 2" xfId="774"/>
    <cellStyle name="20% - Ênfase3 15 3" xfId="775"/>
    <cellStyle name="20% - Ênfase3 150" xfId="776"/>
    <cellStyle name="20% - Ênfase3 151" xfId="777"/>
    <cellStyle name="20% - Ênfase3 152" xfId="778"/>
    <cellStyle name="20% - Ênfase3 153" xfId="779"/>
    <cellStyle name="20% - Ênfase3 154" xfId="780"/>
    <cellStyle name="20% - Ênfase3 155" xfId="781"/>
    <cellStyle name="20% - Ênfase3 156" xfId="782"/>
    <cellStyle name="20% - Ênfase3 157" xfId="783"/>
    <cellStyle name="20% - Ênfase3 158" xfId="784"/>
    <cellStyle name="20% - Ênfase3 159" xfId="785"/>
    <cellStyle name="20% - Ênfase3 16" xfId="786"/>
    <cellStyle name="20% - Ênfase3 16 2" xfId="787"/>
    <cellStyle name="20% - Ênfase3 16 3" xfId="788"/>
    <cellStyle name="20% - Ênfase3 160" xfId="789"/>
    <cellStyle name="20% - Ênfase3 161" xfId="790"/>
    <cellStyle name="20% - Ênfase3 162" xfId="791"/>
    <cellStyle name="20% - Ênfase3 163" xfId="792"/>
    <cellStyle name="20% - Ênfase3 164" xfId="793"/>
    <cellStyle name="20% - Ênfase3 165" xfId="794"/>
    <cellStyle name="20% - Ênfase3 166" xfId="795"/>
    <cellStyle name="20% - Ênfase3 167" xfId="796"/>
    <cellStyle name="20% - Ênfase3 168" xfId="797"/>
    <cellStyle name="20% - Ênfase3 169" xfId="798"/>
    <cellStyle name="20% - Ênfase3 17" xfId="799"/>
    <cellStyle name="20% - Ênfase3 17 2" xfId="800"/>
    <cellStyle name="20% - Ênfase3 17 3" xfId="801"/>
    <cellStyle name="20% - Ênfase3 170" xfId="802"/>
    <cellStyle name="20% - Ênfase3 171" xfId="803"/>
    <cellStyle name="20% - Ênfase3 172" xfId="804"/>
    <cellStyle name="20% - Ênfase3 173" xfId="805"/>
    <cellStyle name="20% - Ênfase3 174" xfId="806"/>
    <cellStyle name="20% - Ênfase3 175" xfId="807"/>
    <cellStyle name="20% - Ênfase3 176" xfId="808"/>
    <cellStyle name="20% - Ênfase3 177" xfId="809"/>
    <cellStyle name="20% - Ênfase3 178" xfId="810"/>
    <cellStyle name="20% - Ênfase3 179" xfId="811"/>
    <cellStyle name="20% - Ênfase3 18" xfId="812"/>
    <cellStyle name="20% - Ênfase3 18 2" xfId="813"/>
    <cellStyle name="20% - Ênfase3 18 3" xfId="814"/>
    <cellStyle name="20% - Ênfase3 180" xfId="815"/>
    <cellStyle name="20% - Ênfase3 181" xfId="816"/>
    <cellStyle name="20% - Ênfase3 182" xfId="817"/>
    <cellStyle name="20% - Ênfase3 183" xfId="818"/>
    <cellStyle name="20% - Ênfase3 184" xfId="819"/>
    <cellStyle name="20% - Ênfase3 185" xfId="820"/>
    <cellStyle name="20% - Ênfase3 186" xfId="821"/>
    <cellStyle name="20% - Ênfase3 187" xfId="822"/>
    <cellStyle name="20% - Ênfase3 188" xfId="823"/>
    <cellStyle name="20% - Ênfase3 189" xfId="824"/>
    <cellStyle name="20% - Ênfase3 19" xfId="825"/>
    <cellStyle name="20% - Ênfase3 19 2" xfId="826"/>
    <cellStyle name="20% - Ênfase3 19 3" xfId="827"/>
    <cellStyle name="20% - Ênfase3 190" xfId="828"/>
    <cellStyle name="20% - Ênfase3 2" xfId="829"/>
    <cellStyle name="20% - Ênfase3 2 10" xfId="830"/>
    <cellStyle name="20% - Ênfase3 2 10 2" xfId="831"/>
    <cellStyle name="20% - Ênfase3 2 10 3" xfId="832"/>
    <cellStyle name="20% - Ênfase3 2 10 4" xfId="833"/>
    <cellStyle name="20% - Ênfase3 2 10 5" xfId="834"/>
    <cellStyle name="20% - Ênfase3 2 10 6" xfId="835"/>
    <cellStyle name="20% - Ênfase3 2 10 7" xfId="836"/>
    <cellStyle name="20% - Ênfase3 2 11" xfId="837"/>
    <cellStyle name="20% - Ênfase3 2 11 2" xfId="838"/>
    <cellStyle name="20% - Ênfase3 2 11 3" xfId="839"/>
    <cellStyle name="20% - Ênfase3 2 11 4" xfId="840"/>
    <cellStyle name="20% - Ênfase3 2 11 5" xfId="841"/>
    <cellStyle name="20% - Ênfase3 2 11 6" xfId="842"/>
    <cellStyle name="20% - Ênfase3 2 11 7" xfId="843"/>
    <cellStyle name="20% - Ênfase3 2 12" xfId="844"/>
    <cellStyle name="20% - Ênfase3 2 13" xfId="845"/>
    <cellStyle name="20% - Ênfase3 2 14" xfId="846"/>
    <cellStyle name="20% - Ênfase3 2 15" xfId="847"/>
    <cellStyle name="20% - Ênfase3 2 16" xfId="848"/>
    <cellStyle name="20% - Ênfase3 2 17" xfId="849"/>
    <cellStyle name="20% - Ênfase3 2 18" xfId="850"/>
    <cellStyle name="20% - Ênfase3 2 19" xfId="851"/>
    <cellStyle name="20% - Ênfase3 2 2" xfId="852"/>
    <cellStyle name="20% - Ênfase3 2 20" xfId="853"/>
    <cellStyle name="20% - Ênfase3 2 21" xfId="854"/>
    <cellStyle name="20% - Ênfase3 2 22" xfId="855"/>
    <cellStyle name="20% - Ênfase3 2 23" xfId="856"/>
    <cellStyle name="20% - Ênfase3 2 24" xfId="857"/>
    <cellStyle name="20% - Ênfase3 2 25" xfId="858"/>
    <cellStyle name="20% - Ênfase3 2 26" xfId="859"/>
    <cellStyle name="20% - Ênfase3 2 27" xfId="860"/>
    <cellStyle name="20% - Ênfase3 2 28" xfId="861"/>
    <cellStyle name="20% - Ênfase3 2 29" xfId="862"/>
    <cellStyle name="20% - Ênfase3 2 3" xfId="863"/>
    <cellStyle name="20% - Ênfase3 2 30" xfId="864"/>
    <cellStyle name="20% - Ênfase3 2 31" xfId="865"/>
    <cellStyle name="20% - Ênfase3 2 32" xfId="866"/>
    <cellStyle name="20% - Ênfase3 2 33" xfId="867"/>
    <cellStyle name="20% - Ênfase3 2 34" xfId="868"/>
    <cellStyle name="20% - Ênfase3 2 35" xfId="869"/>
    <cellStyle name="20% - Ênfase3 2 4" xfId="870"/>
    <cellStyle name="20% - Ênfase3 2 5" xfId="871"/>
    <cellStyle name="20% - Ênfase3 2 6" xfId="872"/>
    <cellStyle name="20% - Ênfase3 2 7" xfId="873"/>
    <cellStyle name="20% - Ênfase3 2 8" xfId="874"/>
    <cellStyle name="20% - Ênfase3 2 8 2" xfId="875"/>
    <cellStyle name="20% - Ênfase3 2 8 3" xfId="876"/>
    <cellStyle name="20% - Ênfase3 2 8 4" xfId="877"/>
    <cellStyle name="20% - Ênfase3 2 8 5" xfId="878"/>
    <cellStyle name="20% - Ênfase3 2 8 6" xfId="879"/>
    <cellStyle name="20% - Ênfase3 2 8 7" xfId="880"/>
    <cellStyle name="20% - Ênfase3 2 9" xfId="881"/>
    <cellStyle name="20% - Ênfase3 2 9 2" xfId="882"/>
    <cellStyle name="20% - Ênfase3 2 9 3" xfId="883"/>
    <cellStyle name="20% - Ênfase3 2 9 4" xfId="884"/>
    <cellStyle name="20% - Ênfase3 2 9 5" xfId="885"/>
    <cellStyle name="20% - Ênfase3 2 9 6" xfId="886"/>
    <cellStyle name="20% - Ênfase3 2 9 7" xfId="887"/>
    <cellStyle name="20% - Ênfase3 20" xfId="888"/>
    <cellStyle name="20% - Ênfase3 20 2" xfId="889"/>
    <cellStyle name="20% - Ênfase3 20 3" xfId="890"/>
    <cellStyle name="20% - Ênfase3 21" xfId="891"/>
    <cellStyle name="20% - Ênfase3 22" xfId="892"/>
    <cellStyle name="20% - Ênfase3 23" xfId="893"/>
    <cellStyle name="20% - Ênfase3 24" xfId="894"/>
    <cellStyle name="20% - Ênfase3 24 2" xfId="40930"/>
    <cellStyle name="20% - Ênfase3 25" xfId="895"/>
    <cellStyle name="20% - Ênfase3 25 2" xfId="40965"/>
    <cellStyle name="20% - Ênfase3 26" xfId="896"/>
    <cellStyle name="20% - Ênfase3 26 10" xfId="897"/>
    <cellStyle name="20% - Ênfase3 26 11" xfId="898"/>
    <cellStyle name="20% - Ênfase3 26 12" xfId="899"/>
    <cellStyle name="20% - Ênfase3 26 13" xfId="900"/>
    <cellStyle name="20% - Ênfase3 26 14" xfId="901"/>
    <cellStyle name="20% - Ênfase3 26 15" xfId="902"/>
    <cellStyle name="20% - Ênfase3 26 16" xfId="903"/>
    <cellStyle name="20% - Ênfase3 26 2" xfId="904"/>
    <cellStyle name="20% - Ênfase3 26 3" xfId="905"/>
    <cellStyle name="20% - Ênfase3 26 4" xfId="906"/>
    <cellStyle name="20% - Ênfase3 26 5" xfId="907"/>
    <cellStyle name="20% - Ênfase3 26 6" xfId="908"/>
    <cellStyle name="20% - Ênfase3 26 7" xfId="909"/>
    <cellStyle name="20% - Ênfase3 26 8" xfId="910"/>
    <cellStyle name="20% - Ênfase3 26 9" xfId="911"/>
    <cellStyle name="20% - Ênfase3 27" xfId="912"/>
    <cellStyle name="20% - Ênfase3 27 10" xfId="913"/>
    <cellStyle name="20% - Ênfase3 27 11" xfId="914"/>
    <cellStyle name="20% - Ênfase3 27 12" xfId="915"/>
    <cellStyle name="20% - Ênfase3 27 13" xfId="916"/>
    <cellStyle name="20% - Ênfase3 27 14" xfId="917"/>
    <cellStyle name="20% - Ênfase3 27 15" xfId="918"/>
    <cellStyle name="20% - Ênfase3 27 16" xfId="919"/>
    <cellStyle name="20% - Ênfase3 27 2" xfId="920"/>
    <cellStyle name="20% - Ênfase3 27 3" xfId="921"/>
    <cellStyle name="20% - Ênfase3 27 4" xfId="922"/>
    <cellStyle name="20% - Ênfase3 27 5" xfId="923"/>
    <cellStyle name="20% - Ênfase3 27 6" xfId="924"/>
    <cellStyle name="20% - Ênfase3 27 7" xfId="925"/>
    <cellStyle name="20% - Ênfase3 27 8" xfId="926"/>
    <cellStyle name="20% - Ênfase3 27 9" xfId="927"/>
    <cellStyle name="20% - Ênfase3 28" xfId="928"/>
    <cellStyle name="20% - Ênfase3 28 10" xfId="929"/>
    <cellStyle name="20% - Ênfase3 28 11" xfId="930"/>
    <cellStyle name="20% - Ênfase3 28 12" xfId="931"/>
    <cellStyle name="20% - Ênfase3 28 13" xfId="932"/>
    <cellStyle name="20% - Ênfase3 28 14" xfId="933"/>
    <cellStyle name="20% - Ênfase3 28 15" xfId="934"/>
    <cellStyle name="20% - Ênfase3 28 16" xfId="935"/>
    <cellStyle name="20% - Ênfase3 28 2" xfId="936"/>
    <cellStyle name="20% - Ênfase3 28 3" xfId="937"/>
    <cellStyle name="20% - Ênfase3 28 4" xfId="938"/>
    <cellStyle name="20% - Ênfase3 28 5" xfId="939"/>
    <cellStyle name="20% - Ênfase3 28 6" xfId="940"/>
    <cellStyle name="20% - Ênfase3 28 7" xfId="941"/>
    <cellStyle name="20% - Ênfase3 28 8" xfId="942"/>
    <cellStyle name="20% - Ênfase3 28 9" xfId="943"/>
    <cellStyle name="20% - Ênfase3 29" xfId="944"/>
    <cellStyle name="20% - Ênfase3 29 10" xfId="945"/>
    <cellStyle name="20% - Ênfase3 29 11" xfId="946"/>
    <cellStyle name="20% - Ênfase3 29 12" xfId="947"/>
    <cellStyle name="20% - Ênfase3 29 13" xfId="948"/>
    <cellStyle name="20% - Ênfase3 29 14" xfId="949"/>
    <cellStyle name="20% - Ênfase3 29 15" xfId="950"/>
    <cellStyle name="20% - Ênfase3 29 16" xfId="951"/>
    <cellStyle name="20% - Ênfase3 29 2" xfId="952"/>
    <cellStyle name="20% - Ênfase3 29 3" xfId="953"/>
    <cellStyle name="20% - Ênfase3 29 4" xfId="954"/>
    <cellStyle name="20% - Ênfase3 29 5" xfId="955"/>
    <cellStyle name="20% - Ênfase3 29 6" xfId="956"/>
    <cellStyle name="20% - Ênfase3 29 7" xfId="957"/>
    <cellStyle name="20% - Ênfase3 29 8" xfId="958"/>
    <cellStyle name="20% - Ênfase3 29 9" xfId="959"/>
    <cellStyle name="20% - Ênfase3 3" xfId="960"/>
    <cellStyle name="20% - Ênfase3 3 10" xfId="961"/>
    <cellStyle name="20% - Ênfase3 3 11" xfId="962"/>
    <cellStyle name="20% - Ênfase3 3 2" xfId="963"/>
    <cellStyle name="20% - Ênfase3 3 3" xfId="964"/>
    <cellStyle name="20% - Ênfase3 3 4" xfId="965"/>
    <cellStyle name="20% - Ênfase3 3 5" xfId="966"/>
    <cellStyle name="20% - Ênfase3 3 6" xfId="967"/>
    <cellStyle name="20% - Ênfase3 3 7" xfId="968"/>
    <cellStyle name="20% - Ênfase3 3 8" xfId="969"/>
    <cellStyle name="20% - Ênfase3 3 9" xfId="970"/>
    <cellStyle name="20% - Ênfase3 30" xfId="971"/>
    <cellStyle name="20% - Ênfase3 31" xfId="972"/>
    <cellStyle name="20% - Ênfase3 32" xfId="973"/>
    <cellStyle name="20% - Ênfase3 33" xfId="974"/>
    <cellStyle name="20% - Ênfase3 34" xfId="975"/>
    <cellStyle name="20% - Ênfase3 35" xfId="976"/>
    <cellStyle name="20% - Ênfase3 36" xfId="977"/>
    <cellStyle name="20% - Ênfase3 37" xfId="978"/>
    <cellStyle name="20% - Ênfase3 38" xfId="979"/>
    <cellStyle name="20% - Ênfase3 39" xfId="980"/>
    <cellStyle name="20% - Ênfase3 4" xfId="981"/>
    <cellStyle name="20% - Ênfase3 4 10" xfId="982"/>
    <cellStyle name="20% - Ênfase3 4 11" xfId="983"/>
    <cellStyle name="20% - Ênfase3 4 2" xfId="984"/>
    <cellStyle name="20% - Ênfase3 4 3" xfId="985"/>
    <cellStyle name="20% - Ênfase3 4 4" xfId="986"/>
    <cellStyle name="20% - Ênfase3 4 5" xfId="987"/>
    <cellStyle name="20% - Ênfase3 4 6" xfId="988"/>
    <cellStyle name="20% - Ênfase3 4 7" xfId="989"/>
    <cellStyle name="20% - Ênfase3 4 8" xfId="990"/>
    <cellStyle name="20% - Ênfase3 4 9" xfId="991"/>
    <cellStyle name="20% - Ênfase3 40" xfId="992"/>
    <cellStyle name="20% - Ênfase3 41" xfId="993"/>
    <cellStyle name="20% - Ênfase3 42" xfId="994"/>
    <cellStyle name="20% - Ênfase3 43" xfId="995"/>
    <cellStyle name="20% - Ênfase3 44" xfId="996"/>
    <cellStyle name="20% - Ênfase3 45" xfId="997"/>
    <cellStyle name="20% - Ênfase3 46" xfId="998"/>
    <cellStyle name="20% - Ênfase3 47" xfId="999"/>
    <cellStyle name="20% - Ênfase3 48" xfId="1000"/>
    <cellStyle name="20% - Ênfase3 49" xfId="1001"/>
    <cellStyle name="20% - Ênfase3 5" xfId="1002"/>
    <cellStyle name="20% - Ênfase3 5 2" xfId="1003"/>
    <cellStyle name="20% - Ênfase3 5 3" xfId="1004"/>
    <cellStyle name="20% - Ênfase3 5 4" xfId="1005"/>
    <cellStyle name="20% - Ênfase3 50" xfId="1006"/>
    <cellStyle name="20% - Ênfase3 51" xfId="1007"/>
    <cellStyle name="20% - Ênfase3 52" xfId="1008"/>
    <cellStyle name="20% - Ênfase3 53" xfId="1009"/>
    <cellStyle name="20% - Ênfase3 54" xfId="1010"/>
    <cellStyle name="20% - Ênfase3 55" xfId="1011"/>
    <cellStyle name="20% - Ênfase3 56" xfId="1012"/>
    <cellStyle name="20% - Ênfase3 57" xfId="1013"/>
    <cellStyle name="20% - Ênfase3 58" xfId="1014"/>
    <cellStyle name="20% - Ênfase3 59" xfId="1015"/>
    <cellStyle name="20% - Ênfase3 6" xfId="1016"/>
    <cellStyle name="20% - Ênfase3 6 2" xfId="1017"/>
    <cellStyle name="20% - Ênfase3 6 3" xfId="1018"/>
    <cellStyle name="20% - Ênfase3 6 4" xfId="1019"/>
    <cellStyle name="20% - Ênfase3 60" xfId="1020"/>
    <cellStyle name="20% - Ênfase3 61" xfId="1021"/>
    <cellStyle name="20% - Ênfase3 62" xfId="1022"/>
    <cellStyle name="20% - Ênfase3 63" xfId="1023"/>
    <cellStyle name="20% - Ênfase3 64" xfId="1024"/>
    <cellStyle name="20% - Ênfase3 65" xfId="1025"/>
    <cellStyle name="20% - Ênfase3 66" xfId="1026"/>
    <cellStyle name="20% - Ênfase3 67" xfId="1027"/>
    <cellStyle name="20% - Ênfase3 68" xfId="1028"/>
    <cellStyle name="20% - Ênfase3 69" xfId="1029"/>
    <cellStyle name="20% - Ênfase3 7" xfId="1030"/>
    <cellStyle name="20% - Ênfase3 7 2" xfId="1031"/>
    <cellStyle name="20% - Ênfase3 7 3" xfId="1032"/>
    <cellStyle name="20% - Ênfase3 7 4" xfId="1033"/>
    <cellStyle name="20% - Ênfase3 70" xfId="1034"/>
    <cellStyle name="20% - Ênfase3 71" xfId="1035"/>
    <cellStyle name="20% - Ênfase3 72" xfId="1036"/>
    <cellStyle name="20% - Ênfase3 73" xfId="1037"/>
    <cellStyle name="20% - Ênfase3 74" xfId="1038"/>
    <cellStyle name="20% - Ênfase3 75" xfId="1039"/>
    <cellStyle name="20% - Ênfase3 76" xfId="1040"/>
    <cellStyle name="20% - Ênfase3 77" xfId="1041"/>
    <cellStyle name="20% - Ênfase3 78" xfId="1042"/>
    <cellStyle name="20% - Ênfase3 79" xfId="1043"/>
    <cellStyle name="20% - Ênfase3 8" xfId="1044"/>
    <cellStyle name="20% - Ênfase3 8 2" xfId="1045"/>
    <cellStyle name="20% - Ênfase3 8 3" xfId="1046"/>
    <cellStyle name="20% - Ênfase3 8 4" xfId="1047"/>
    <cellStyle name="20% - Ênfase3 80" xfId="1048"/>
    <cellStyle name="20% - Ênfase3 81" xfId="1049"/>
    <cellStyle name="20% - Ênfase3 82" xfId="1050"/>
    <cellStyle name="20% - Ênfase3 83" xfId="1051"/>
    <cellStyle name="20% - Ênfase3 84" xfId="1052"/>
    <cellStyle name="20% - Ênfase3 85" xfId="1053"/>
    <cellStyle name="20% - Ênfase3 86" xfId="1054"/>
    <cellStyle name="20% - Ênfase3 87" xfId="1055"/>
    <cellStyle name="20% - Ênfase3 88" xfId="1056"/>
    <cellStyle name="20% - Ênfase3 89" xfId="1057"/>
    <cellStyle name="20% - Ênfase3 9" xfId="1058"/>
    <cellStyle name="20% - Ênfase3 90" xfId="1059"/>
    <cellStyle name="20% - Ênfase3 91" xfId="1060"/>
    <cellStyle name="20% - Ênfase3 92" xfId="1061"/>
    <cellStyle name="20% - Ênfase3 93" xfId="1062"/>
    <cellStyle name="20% - Ênfase3 94" xfId="1063"/>
    <cellStyle name="20% - Ênfase3 95" xfId="1064"/>
    <cellStyle name="20% - Ênfase3 96" xfId="1065"/>
    <cellStyle name="20% - Ênfase3 97" xfId="1066"/>
    <cellStyle name="20% - Ênfase3 98" xfId="1067"/>
    <cellStyle name="20% - Ênfase3 99" xfId="1068"/>
    <cellStyle name="20% - Ênfase4 10" xfId="1069"/>
    <cellStyle name="20% - Ênfase4 10 2" xfId="40469"/>
    <cellStyle name="20% - Ênfase4 100" xfId="1070"/>
    <cellStyle name="20% - Ênfase4 101" xfId="1071"/>
    <cellStyle name="20% - Ênfase4 102" xfId="1072"/>
    <cellStyle name="20% - Ênfase4 103" xfId="1073"/>
    <cellStyle name="20% - Ênfase4 104" xfId="1074"/>
    <cellStyle name="20% - Ênfase4 105" xfId="1075"/>
    <cellStyle name="20% - Ênfase4 106" xfId="1076"/>
    <cellStyle name="20% - Ênfase4 107" xfId="1077"/>
    <cellStyle name="20% - Ênfase4 108" xfId="1078"/>
    <cellStyle name="20% - Ênfase4 109" xfId="1079"/>
    <cellStyle name="20% - Ênfase4 11" xfId="1080"/>
    <cellStyle name="20% - Ênfase4 11 2" xfId="40470"/>
    <cellStyle name="20% - Ênfase4 110" xfId="1081"/>
    <cellStyle name="20% - Ênfase4 111" xfId="1082"/>
    <cellStyle name="20% - Ênfase4 112" xfId="1083"/>
    <cellStyle name="20% - Ênfase4 113" xfId="1084"/>
    <cellStyle name="20% - Ênfase4 114" xfId="1085"/>
    <cellStyle name="20% - Ênfase4 115" xfId="1086"/>
    <cellStyle name="20% - Ênfase4 116" xfId="1087"/>
    <cellStyle name="20% - Ênfase4 117" xfId="1088"/>
    <cellStyle name="20% - Ênfase4 118" xfId="1089"/>
    <cellStyle name="20% - Ênfase4 119" xfId="1090"/>
    <cellStyle name="20% - Ênfase4 12" xfId="1091"/>
    <cellStyle name="20% - Ênfase4 12 2" xfId="40471"/>
    <cellStyle name="20% - Ênfase4 120" xfId="1092"/>
    <cellStyle name="20% - Ênfase4 121" xfId="1093"/>
    <cellStyle name="20% - Ênfase4 122" xfId="1094"/>
    <cellStyle name="20% - Ênfase4 123" xfId="1095"/>
    <cellStyle name="20% - Ênfase4 124" xfId="1096"/>
    <cellStyle name="20% - Ênfase4 125" xfId="1097"/>
    <cellStyle name="20% - Ênfase4 126" xfId="1098"/>
    <cellStyle name="20% - Ênfase4 127" xfId="1099"/>
    <cellStyle name="20% - Ênfase4 128" xfId="1100"/>
    <cellStyle name="20% - Ênfase4 129" xfId="1101"/>
    <cellStyle name="20% - Ênfase4 13" xfId="1102"/>
    <cellStyle name="20% - Ênfase4 13 2" xfId="40472"/>
    <cellStyle name="20% - Ênfase4 130" xfId="1103"/>
    <cellStyle name="20% - Ênfase4 131" xfId="1104"/>
    <cellStyle name="20% - Ênfase4 132" xfId="1105"/>
    <cellStyle name="20% - Ênfase4 133" xfId="1106"/>
    <cellStyle name="20% - Ênfase4 134" xfId="1107"/>
    <cellStyle name="20% - Ênfase4 135" xfId="1108"/>
    <cellStyle name="20% - Ênfase4 136" xfId="1109"/>
    <cellStyle name="20% - Ênfase4 137" xfId="1110"/>
    <cellStyle name="20% - Ênfase4 138" xfId="1111"/>
    <cellStyle name="20% - Ênfase4 139" xfId="1112"/>
    <cellStyle name="20% - Ênfase4 14" xfId="1113"/>
    <cellStyle name="20% - Ênfase4 140" xfId="1114"/>
    <cellStyle name="20% - Ênfase4 141" xfId="1115"/>
    <cellStyle name="20% - Ênfase4 142" xfId="1116"/>
    <cellStyle name="20% - Ênfase4 143" xfId="1117"/>
    <cellStyle name="20% - Ênfase4 144" xfId="1118"/>
    <cellStyle name="20% - Ênfase4 145" xfId="1119"/>
    <cellStyle name="20% - Ênfase4 146" xfId="1120"/>
    <cellStyle name="20% - Ênfase4 147" xfId="1121"/>
    <cellStyle name="20% - Ênfase4 148" xfId="1122"/>
    <cellStyle name="20% - Ênfase4 149" xfId="1123"/>
    <cellStyle name="20% - Ênfase4 15" xfId="1124"/>
    <cellStyle name="20% - Ênfase4 15 2" xfId="1125"/>
    <cellStyle name="20% - Ênfase4 15 3" xfId="1126"/>
    <cellStyle name="20% - Ênfase4 150" xfId="1127"/>
    <cellStyle name="20% - Ênfase4 151" xfId="1128"/>
    <cellStyle name="20% - Ênfase4 152" xfId="1129"/>
    <cellStyle name="20% - Ênfase4 153" xfId="1130"/>
    <cellStyle name="20% - Ênfase4 154" xfId="1131"/>
    <cellStyle name="20% - Ênfase4 155" xfId="1132"/>
    <cellStyle name="20% - Ênfase4 156" xfId="1133"/>
    <cellStyle name="20% - Ênfase4 157" xfId="1134"/>
    <cellStyle name="20% - Ênfase4 158" xfId="1135"/>
    <cellStyle name="20% - Ênfase4 159" xfId="1136"/>
    <cellStyle name="20% - Ênfase4 16" xfId="1137"/>
    <cellStyle name="20% - Ênfase4 16 2" xfId="1138"/>
    <cellStyle name="20% - Ênfase4 16 3" xfId="1139"/>
    <cellStyle name="20% - Ênfase4 160" xfId="1140"/>
    <cellStyle name="20% - Ênfase4 161" xfId="1141"/>
    <cellStyle name="20% - Ênfase4 162" xfId="1142"/>
    <cellStyle name="20% - Ênfase4 163" xfId="1143"/>
    <cellStyle name="20% - Ênfase4 164" xfId="1144"/>
    <cellStyle name="20% - Ênfase4 165" xfId="1145"/>
    <cellStyle name="20% - Ênfase4 166" xfId="1146"/>
    <cellStyle name="20% - Ênfase4 167" xfId="1147"/>
    <cellStyle name="20% - Ênfase4 168" xfId="1148"/>
    <cellStyle name="20% - Ênfase4 169" xfId="1149"/>
    <cellStyle name="20% - Ênfase4 17" xfId="1150"/>
    <cellStyle name="20% - Ênfase4 17 2" xfId="1151"/>
    <cellStyle name="20% - Ênfase4 17 3" xfId="1152"/>
    <cellStyle name="20% - Ênfase4 170" xfId="1153"/>
    <cellStyle name="20% - Ênfase4 171" xfId="1154"/>
    <cellStyle name="20% - Ênfase4 172" xfId="1155"/>
    <cellStyle name="20% - Ênfase4 173" xfId="1156"/>
    <cellStyle name="20% - Ênfase4 174" xfId="1157"/>
    <cellStyle name="20% - Ênfase4 175" xfId="1158"/>
    <cellStyle name="20% - Ênfase4 176" xfId="1159"/>
    <cellStyle name="20% - Ênfase4 177" xfId="1160"/>
    <cellStyle name="20% - Ênfase4 178" xfId="1161"/>
    <cellStyle name="20% - Ênfase4 179" xfId="1162"/>
    <cellStyle name="20% - Ênfase4 18" xfId="1163"/>
    <cellStyle name="20% - Ênfase4 18 2" xfId="1164"/>
    <cellStyle name="20% - Ênfase4 18 3" xfId="1165"/>
    <cellStyle name="20% - Ênfase4 180" xfId="1166"/>
    <cellStyle name="20% - Ênfase4 181" xfId="1167"/>
    <cellStyle name="20% - Ênfase4 182" xfId="1168"/>
    <cellStyle name="20% - Ênfase4 183" xfId="1169"/>
    <cellStyle name="20% - Ênfase4 184" xfId="1170"/>
    <cellStyle name="20% - Ênfase4 185" xfId="1171"/>
    <cellStyle name="20% - Ênfase4 186" xfId="1172"/>
    <cellStyle name="20% - Ênfase4 187" xfId="1173"/>
    <cellStyle name="20% - Ênfase4 188" xfId="1174"/>
    <cellStyle name="20% - Ênfase4 189" xfId="1175"/>
    <cellStyle name="20% - Ênfase4 19" xfId="1176"/>
    <cellStyle name="20% - Ênfase4 19 2" xfId="1177"/>
    <cellStyle name="20% - Ênfase4 19 3" xfId="1178"/>
    <cellStyle name="20% - Ênfase4 190" xfId="1179"/>
    <cellStyle name="20% - Ênfase4 2" xfId="1180"/>
    <cellStyle name="20% - Ênfase4 2 10" xfId="1181"/>
    <cellStyle name="20% - Ênfase4 2 10 2" xfId="1182"/>
    <cellStyle name="20% - Ênfase4 2 10 3" xfId="1183"/>
    <cellStyle name="20% - Ênfase4 2 10 4" xfId="1184"/>
    <cellStyle name="20% - Ênfase4 2 10 5" xfId="1185"/>
    <cellStyle name="20% - Ênfase4 2 10 6" xfId="1186"/>
    <cellStyle name="20% - Ênfase4 2 10 7" xfId="1187"/>
    <cellStyle name="20% - Ênfase4 2 11" xfId="1188"/>
    <cellStyle name="20% - Ênfase4 2 11 2" xfId="1189"/>
    <cellStyle name="20% - Ênfase4 2 11 3" xfId="1190"/>
    <cellStyle name="20% - Ênfase4 2 11 4" xfId="1191"/>
    <cellStyle name="20% - Ênfase4 2 11 5" xfId="1192"/>
    <cellStyle name="20% - Ênfase4 2 11 6" xfId="1193"/>
    <cellStyle name="20% - Ênfase4 2 11 7" xfId="1194"/>
    <cellStyle name="20% - Ênfase4 2 12" xfId="1195"/>
    <cellStyle name="20% - Ênfase4 2 13" xfId="1196"/>
    <cellStyle name="20% - Ênfase4 2 14" xfId="1197"/>
    <cellStyle name="20% - Ênfase4 2 15" xfId="1198"/>
    <cellStyle name="20% - Ênfase4 2 16" xfId="1199"/>
    <cellStyle name="20% - Ênfase4 2 17" xfId="1200"/>
    <cellStyle name="20% - Ênfase4 2 18" xfId="1201"/>
    <cellStyle name="20% - Ênfase4 2 19" xfId="1202"/>
    <cellStyle name="20% - Ênfase4 2 2" xfId="1203"/>
    <cellStyle name="20% - Ênfase4 2 20" xfId="1204"/>
    <cellStyle name="20% - Ênfase4 2 21" xfId="1205"/>
    <cellStyle name="20% - Ênfase4 2 22" xfId="1206"/>
    <cellStyle name="20% - Ênfase4 2 23" xfId="1207"/>
    <cellStyle name="20% - Ênfase4 2 24" xfId="1208"/>
    <cellStyle name="20% - Ênfase4 2 25" xfId="1209"/>
    <cellStyle name="20% - Ênfase4 2 26" xfId="1210"/>
    <cellStyle name="20% - Ênfase4 2 27" xfId="1211"/>
    <cellStyle name="20% - Ênfase4 2 28" xfId="1212"/>
    <cellStyle name="20% - Ênfase4 2 29" xfId="1213"/>
    <cellStyle name="20% - Ênfase4 2 3" xfId="1214"/>
    <cellStyle name="20% - Ênfase4 2 30" xfId="1215"/>
    <cellStyle name="20% - Ênfase4 2 31" xfId="1216"/>
    <cellStyle name="20% - Ênfase4 2 32" xfId="1217"/>
    <cellStyle name="20% - Ênfase4 2 33" xfId="1218"/>
    <cellStyle name="20% - Ênfase4 2 34" xfId="1219"/>
    <cellStyle name="20% - Ênfase4 2 35" xfId="1220"/>
    <cellStyle name="20% - Ênfase4 2 4" xfId="1221"/>
    <cellStyle name="20% - Ênfase4 2 5" xfId="1222"/>
    <cellStyle name="20% - Ênfase4 2 6" xfId="1223"/>
    <cellStyle name="20% - Ênfase4 2 7" xfId="1224"/>
    <cellStyle name="20% - Ênfase4 2 8" xfId="1225"/>
    <cellStyle name="20% - Ênfase4 2 8 2" xfId="1226"/>
    <cellStyle name="20% - Ênfase4 2 8 3" xfId="1227"/>
    <cellStyle name="20% - Ênfase4 2 8 4" xfId="1228"/>
    <cellStyle name="20% - Ênfase4 2 8 5" xfId="1229"/>
    <cellStyle name="20% - Ênfase4 2 8 6" xfId="1230"/>
    <cellStyle name="20% - Ênfase4 2 8 7" xfId="1231"/>
    <cellStyle name="20% - Ênfase4 2 9" xfId="1232"/>
    <cellStyle name="20% - Ênfase4 2 9 2" xfId="1233"/>
    <cellStyle name="20% - Ênfase4 2 9 3" xfId="1234"/>
    <cellStyle name="20% - Ênfase4 2 9 4" xfId="1235"/>
    <cellStyle name="20% - Ênfase4 2 9 5" xfId="1236"/>
    <cellStyle name="20% - Ênfase4 2 9 6" xfId="1237"/>
    <cellStyle name="20% - Ênfase4 2 9 7" xfId="1238"/>
    <cellStyle name="20% - Ênfase4 20" xfId="1239"/>
    <cellStyle name="20% - Ênfase4 20 2" xfId="1240"/>
    <cellStyle name="20% - Ênfase4 20 3" xfId="1241"/>
    <cellStyle name="20% - Ênfase4 21" xfId="1242"/>
    <cellStyle name="20% - Ênfase4 22" xfId="1243"/>
    <cellStyle name="20% - Ênfase4 23" xfId="1244"/>
    <cellStyle name="20% - Ênfase4 24" xfId="1245"/>
    <cellStyle name="20% - Ênfase4 24 2" xfId="40931"/>
    <cellStyle name="20% - Ênfase4 25" xfId="1246"/>
    <cellStyle name="20% - Ênfase4 25 2" xfId="40966"/>
    <cellStyle name="20% - Ênfase4 26" xfId="1247"/>
    <cellStyle name="20% - Ênfase4 26 10" xfId="1248"/>
    <cellStyle name="20% - Ênfase4 26 11" xfId="1249"/>
    <cellStyle name="20% - Ênfase4 26 12" xfId="1250"/>
    <cellStyle name="20% - Ênfase4 26 13" xfId="1251"/>
    <cellStyle name="20% - Ênfase4 26 14" xfId="1252"/>
    <cellStyle name="20% - Ênfase4 26 15" xfId="1253"/>
    <cellStyle name="20% - Ênfase4 26 16" xfId="1254"/>
    <cellStyle name="20% - Ênfase4 26 2" xfId="1255"/>
    <cellStyle name="20% - Ênfase4 26 3" xfId="1256"/>
    <cellStyle name="20% - Ênfase4 26 4" xfId="1257"/>
    <cellStyle name="20% - Ênfase4 26 5" xfId="1258"/>
    <cellStyle name="20% - Ênfase4 26 6" xfId="1259"/>
    <cellStyle name="20% - Ênfase4 26 7" xfId="1260"/>
    <cellStyle name="20% - Ênfase4 26 8" xfId="1261"/>
    <cellStyle name="20% - Ênfase4 26 9" xfId="1262"/>
    <cellStyle name="20% - Ênfase4 27" xfId="1263"/>
    <cellStyle name="20% - Ênfase4 27 10" xfId="1264"/>
    <cellStyle name="20% - Ênfase4 27 11" xfId="1265"/>
    <cellStyle name="20% - Ênfase4 27 12" xfId="1266"/>
    <cellStyle name="20% - Ênfase4 27 13" xfId="1267"/>
    <cellStyle name="20% - Ênfase4 27 14" xfId="1268"/>
    <cellStyle name="20% - Ênfase4 27 15" xfId="1269"/>
    <cellStyle name="20% - Ênfase4 27 16" xfId="1270"/>
    <cellStyle name="20% - Ênfase4 27 2" xfId="1271"/>
    <cellStyle name="20% - Ênfase4 27 3" xfId="1272"/>
    <cellStyle name="20% - Ênfase4 27 4" xfId="1273"/>
    <cellStyle name="20% - Ênfase4 27 5" xfId="1274"/>
    <cellStyle name="20% - Ênfase4 27 6" xfId="1275"/>
    <cellStyle name="20% - Ênfase4 27 7" xfId="1276"/>
    <cellStyle name="20% - Ênfase4 27 8" xfId="1277"/>
    <cellStyle name="20% - Ênfase4 27 9" xfId="1278"/>
    <cellStyle name="20% - Ênfase4 28" xfId="1279"/>
    <cellStyle name="20% - Ênfase4 28 10" xfId="1280"/>
    <cellStyle name="20% - Ênfase4 28 11" xfId="1281"/>
    <cellStyle name="20% - Ênfase4 28 12" xfId="1282"/>
    <cellStyle name="20% - Ênfase4 28 13" xfId="1283"/>
    <cellStyle name="20% - Ênfase4 28 14" xfId="1284"/>
    <cellStyle name="20% - Ênfase4 28 15" xfId="1285"/>
    <cellStyle name="20% - Ênfase4 28 16" xfId="1286"/>
    <cellStyle name="20% - Ênfase4 28 2" xfId="1287"/>
    <cellStyle name="20% - Ênfase4 28 3" xfId="1288"/>
    <cellStyle name="20% - Ênfase4 28 4" xfId="1289"/>
    <cellStyle name="20% - Ênfase4 28 5" xfId="1290"/>
    <cellStyle name="20% - Ênfase4 28 6" xfId="1291"/>
    <cellStyle name="20% - Ênfase4 28 7" xfId="1292"/>
    <cellStyle name="20% - Ênfase4 28 8" xfId="1293"/>
    <cellStyle name="20% - Ênfase4 28 9" xfId="1294"/>
    <cellStyle name="20% - Ênfase4 29" xfId="1295"/>
    <cellStyle name="20% - Ênfase4 29 10" xfId="1296"/>
    <cellStyle name="20% - Ênfase4 29 11" xfId="1297"/>
    <cellStyle name="20% - Ênfase4 29 12" xfId="1298"/>
    <cellStyle name="20% - Ênfase4 29 13" xfId="1299"/>
    <cellStyle name="20% - Ênfase4 29 14" xfId="1300"/>
    <cellStyle name="20% - Ênfase4 29 15" xfId="1301"/>
    <cellStyle name="20% - Ênfase4 29 16" xfId="1302"/>
    <cellStyle name="20% - Ênfase4 29 2" xfId="1303"/>
    <cellStyle name="20% - Ênfase4 29 3" xfId="1304"/>
    <cellStyle name="20% - Ênfase4 29 4" xfId="1305"/>
    <cellStyle name="20% - Ênfase4 29 5" xfId="1306"/>
    <cellStyle name="20% - Ênfase4 29 6" xfId="1307"/>
    <cellStyle name="20% - Ênfase4 29 7" xfId="1308"/>
    <cellStyle name="20% - Ênfase4 29 8" xfId="1309"/>
    <cellStyle name="20% - Ênfase4 29 9" xfId="1310"/>
    <cellStyle name="20% - Ênfase4 3" xfId="1311"/>
    <cellStyle name="20% - Ênfase4 3 10" xfId="1312"/>
    <cellStyle name="20% - Ênfase4 3 11" xfId="1313"/>
    <cellStyle name="20% - Ênfase4 3 2" xfId="1314"/>
    <cellStyle name="20% - Ênfase4 3 3" xfId="1315"/>
    <cellStyle name="20% - Ênfase4 3 4" xfId="1316"/>
    <cellStyle name="20% - Ênfase4 3 5" xfId="1317"/>
    <cellStyle name="20% - Ênfase4 3 6" xfId="1318"/>
    <cellStyle name="20% - Ênfase4 3 7" xfId="1319"/>
    <cellStyle name="20% - Ênfase4 3 8" xfId="1320"/>
    <cellStyle name="20% - Ênfase4 3 9" xfId="1321"/>
    <cellStyle name="20% - Ênfase4 30" xfId="1322"/>
    <cellStyle name="20% - Ênfase4 31" xfId="1323"/>
    <cellStyle name="20% - Ênfase4 32" xfId="1324"/>
    <cellStyle name="20% - Ênfase4 33" xfId="1325"/>
    <cellStyle name="20% - Ênfase4 34" xfId="1326"/>
    <cellStyle name="20% - Ênfase4 35" xfId="1327"/>
    <cellStyle name="20% - Ênfase4 36" xfId="1328"/>
    <cellStyle name="20% - Ênfase4 37" xfId="1329"/>
    <cellStyle name="20% - Ênfase4 38" xfId="1330"/>
    <cellStyle name="20% - Ênfase4 39" xfId="1331"/>
    <cellStyle name="20% - Ênfase4 4" xfId="1332"/>
    <cellStyle name="20% - Ênfase4 4 10" xfId="1333"/>
    <cellStyle name="20% - Ênfase4 4 11" xfId="1334"/>
    <cellStyle name="20% - Ênfase4 4 2" xfId="1335"/>
    <cellStyle name="20% - Ênfase4 4 3" xfId="1336"/>
    <cellStyle name="20% - Ênfase4 4 4" xfId="1337"/>
    <cellStyle name="20% - Ênfase4 4 5" xfId="1338"/>
    <cellStyle name="20% - Ênfase4 4 6" xfId="1339"/>
    <cellStyle name="20% - Ênfase4 4 7" xfId="1340"/>
    <cellStyle name="20% - Ênfase4 4 8" xfId="1341"/>
    <cellStyle name="20% - Ênfase4 4 9" xfId="1342"/>
    <cellStyle name="20% - Ênfase4 40" xfId="1343"/>
    <cellStyle name="20% - Ênfase4 41" xfId="1344"/>
    <cellStyle name="20% - Ênfase4 42" xfId="1345"/>
    <cellStyle name="20% - Ênfase4 43" xfId="1346"/>
    <cellStyle name="20% - Ênfase4 44" xfId="1347"/>
    <cellStyle name="20% - Ênfase4 45" xfId="1348"/>
    <cellStyle name="20% - Ênfase4 46" xfId="1349"/>
    <cellStyle name="20% - Ênfase4 47" xfId="1350"/>
    <cellStyle name="20% - Ênfase4 48" xfId="1351"/>
    <cellStyle name="20% - Ênfase4 49" xfId="1352"/>
    <cellStyle name="20% - Ênfase4 5" xfId="1353"/>
    <cellStyle name="20% - Ênfase4 5 2" xfId="1354"/>
    <cellStyle name="20% - Ênfase4 5 3" xfId="1355"/>
    <cellStyle name="20% - Ênfase4 5 4" xfId="1356"/>
    <cellStyle name="20% - Ênfase4 50" xfId="1357"/>
    <cellStyle name="20% - Ênfase4 51" xfId="1358"/>
    <cellStyle name="20% - Ênfase4 52" xfId="1359"/>
    <cellStyle name="20% - Ênfase4 53" xfId="1360"/>
    <cellStyle name="20% - Ênfase4 54" xfId="1361"/>
    <cellStyle name="20% - Ênfase4 55" xfId="1362"/>
    <cellStyle name="20% - Ênfase4 56" xfId="1363"/>
    <cellStyle name="20% - Ênfase4 57" xfId="1364"/>
    <cellStyle name="20% - Ênfase4 58" xfId="1365"/>
    <cellStyle name="20% - Ênfase4 59" xfId="1366"/>
    <cellStyle name="20% - Ênfase4 6" xfId="1367"/>
    <cellStyle name="20% - Ênfase4 6 2" xfId="1368"/>
    <cellStyle name="20% - Ênfase4 6 3" xfId="1369"/>
    <cellStyle name="20% - Ênfase4 6 4" xfId="1370"/>
    <cellStyle name="20% - Ênfase4 60" xfId="1371"/>
    <cellStyle name="20% - Ênfase4 61" xfId="1372"/>
    <cellStyle name="20% - Ênfase4 62" xfId="1373"/>
    <cellStyle name="20% - Ênfase4 63" xfId="1374"/>
    <cellStyle name="20% - Ênfase4 64" xfId="1375"/>
    <cellStyle name="20% - Ênfase4 65" xfId="1376"/>
    <cellStyle name="20% - Ênfase4 66" xfId="1377"/>
    <cellStyle name="20% - Ênfase4 67" xfId="1378"/>
    <cellStyle name="20% - Ênfase4 68" xfId="1379"/>
    <cellStyle name="20% - Ênfase4 69" xfId="1380"/>
    <cellStyle name="20% - Ênfase4 7" xfId="1381"/>
    <cellStyle name="20% - Ênfase4 7 2" xfId="1382"/>
    <cellStyle name="20% - Ênfase4 7 3" xfId="1383"/>
    <cellStyle name="20% - Ênfase4 7 4" xfId="1384"/>
    <cellStyle name="20% - Ênfase4 70" xfId="1385"/>
    <cellStyle name="20% - Ênfase4 71" xfId="1386"/>
    <cellStyle name="20% - Ênfase4 72" xfId="1387"/>
    <cellStyle name="20% - Ênfase4 73" xfId="1388"/>
    <cellStyle name="20% - Ênfase4 74" xfId="1389"/>
    <cellStyle name="20% - Ênfase4 75" xfId="1390"/>
    <cellStyle name="20% - Ênfase4 76" xfId="1391"/>
    <cellStyle name="20% - Ênfase4 77" xfId="1392"/>
    <cellStyle name="20% - Ênfase4 78" xfId="1393"/>
    <cellStyle name="20% - Ênfase4 79" xfId="1394"/>
    <cellStyle name="20% - Ênfase4 8" xfId="1395"/>
    <cellStyle name="20% - Ênfase4 8 2" xfId="1396"/>
    <cellStyle name="20% - Ênfase4 8 3" xfId="1397"/>
    <cellStyle name="20% - Ênfase4 8 4" xfId="1398"/>
    <cellStyle name="20% - Ênfase4 80" xfId="1399"/>
    <cellStyle name="20% - Ênfase4 81" xfId="1400"/>
    <cellStyle name="20% - Ênfase4 82" xfId="1401"/>
    <cellStyle name="20% - Ênfase4 83" xfId="1402"/>
    <cellStyle name="20% - Ênfase4 84" xfId="1403"/>
    <cellStyle name="20% - Ênfase4 85" xfId="1404"/>
    <cellStyle name="20% - Ênfase4 86" xfId="1405"/>
    <cellStyle name="20% - Ênfase4 87" xfId="1406"/>
    <cellStyle name="20% - Ênfase4 88" xfId="1407"/>
    <cellStyle name="20% - Ênfase4 89" xfId="1408"/>
    <cellStyle name="20% - Ênfase4 9" xfId="1409"/>
    <cellStyle name="20% - Ênfase4 90" xfId="1410"/>
    <cellStyle name="20% - Ênfase4 91" xfId="1411"/>
    <cellStyle name="20% - Ênfase4 92" xfId="1412"/>
    <cellStyle name="20% - Ênfase4 93" xfId="1413"/>
    <cellStyle name="20% - Ênfase4 94" xfId="1414"/>
    <cellStyle name="20% - Ênfase4 95" xfId="1415"/>
    <cellStyle name="20% - Ênfase4 96" xfId="1416"/>
    <cellStyle name="20% - Ênfase4 97" xfId="1417"/>
    <cellStyle name="20% - Ênfase4 98" xfId="1418"/>
    <cellStyle name="20% - Ênfase4 99" xfId="1419"/>
    <cellStyle name="20% - Ênfase5 10" xfId="1420"/>
    <cellStyle name="20% - Ênfase5 10 2" xfId="40473"/>
    <cellStyle name="20% - Ênfase5 100" xfId="1421"/>
    <cellStyle name="20% - Ênfase5 101" xfId="1422"/>
    <cellStyle name="20% - Ênfase5 102" xfId="1423"/>
    <cellStyle name="20% - Ênfase5 103" xfId="1424"/>
    <cellStyle name="20% - Ênfase5 104" xfId="1425"/>
    <cellStyle name="20% - Ênfase5 105" xfId="1426"/>
    <cellStyle name="20% - Ênfase5 106" xfId="1427"/>
    <cellStyle name="20% - Ênfase5 107" xfId="1428"/>
    <cellStyle name="20% - Ênfase5 108" xfId="1429"/>
    <cellStyle name="20% - Ênfase5 109" xfId="1430"/>
    <cellStyle name="20% - Ênfase5 11" xfId="1431"/>
    <cellStyle name="20% - Ênfase5 11 2" xfId="40474"/>
    <cellStyle name="20% - Ênfase5 110" xfId="1432"/>
    <cellStyle name="20% - Ênfase5 111" xfId="1433"/>
    <cellStyle name="20% - Ênfase5 112" xfId="1434"/>
    <cellStyle name="20% - Ênfase5 113" xfId="1435"/>
    <cellStyle name="20% - Ênfase5 114" xfId="1436"/>
    <cellStyle name="20% - Ênfase5 115" xfId="1437"/>
    <cellStyle name="20% - Ênfase5 116" xfId="1438"/>
    <cellStyle name="20% - Ênfase5 117" xfId="1439"/>
    <cellStyle name="20% - Ênfase5 118" xfId="1440"/>
    <cellStyle name="20% - Ênfase5 119" xfId="1441"/>
    <cellStyle name="20% - Ênfase5 12" xfId="1442"/>
    <cellStyle name="20% - Ênfase5 12 2" xfId="40475"/>
    <cellStyle name="20% - Ênfase5 120" xfId="1443"/>
    <cellStyle name="20% - Ênfase5 121" xfId="1444"/>
    <cellStyle name="20% - Ênfase5 122" xfId="1445"/>
    <cellStyle name="20% - Ênfase5 123" xfId="1446"/>
    <cellStyle name="20% - Ênfase5 124" xfId="1447"/>
    <cellStyle name="20% - Ênfase5 125" xfId="1448"/>
    <cellStyle name="20% - Ênfase5 126" xfId="1449"/>
    <cellStyle name="20% - Ênfase5 127" xfId="1450"/>
    <cellStyle name="20% - Ênfase5 128" xfId="1451"/>
    <cellStyle name="20% - Ênfase5 129" xfId="1452"/>
    <cellStyle name="20% - Ênfase5 13" xfId="1453"/>
    <cellStyle name="20% - Ênfase5 13 2" xfId="40476"/>
    <cellStyle name="20% - Ênfase5 130" xfId="1454"/>
    <cellStyle name="20% - Ênfase5 131" xfId="1455"/>
    <cellStyle name="20% - Ênfase5 132" xfId="1456"/>
    <cellStyle name="20% - Ênfase5 133" xfId="1457"/>
    <cellStyle name="20% - Ênfase5 134" xfId="1458"/>
    <cellStyle name="20% - Ênfase5 135" xfId="1459"/>
    <cellStyle name="20% - Ênfase5 136" xfId="1460"/>
    <cellStyle name="20% - Ênfase5 137" xfId="1461"/>
    <cellStyle name="20% - Ênfase5 138" xfId="1462"/>
    <cellStyle name="20% - Ênfase5 139" xfId="1463"/>
    <cellStyle name="20% - Ênfase5 14" xfId="1464"/>
    <cellStyle name="20% - Ênfase5 140" xfId="1465"/>
    <cellStyle name="20% - Ênfase5 141" xfId="1466"/>
    <cellStyle name="20% - Ênfase5 142" xfId="1467"/>
    <cellStyle name="20% - Ênfase5 143" xfId="1468"/>
    <cellStyle name="20% - Ênfase5 144" xfId="1469"/>
    <cellStyle name="20% - Ênfase5 145" xfId="1470"/>
    <cellStyle name="20% - Ênfase5 146" xfId="1471"/>
    <cellStyle name="20% - Ênfase5 147" xfId="1472"/>
    <cellStyle name="20% - Ênfase5 148" xfId="1473"/>
    <cellStyle name="20% - Ênfase5 149" xfId="1474"/>
    <cellStyle name="20% - Ênfase5 15" xfId="1475"/>
    <cellStyle name="20% - Ênfase5 15 2" xfId="1476"/>
    <cellStyle name="20% - Ênfase5 15 3" xfId="1477"/>
    <cellStyle name="20% - Ênfase5 150" xfId="1478"/>
    <cellStyle name="20% - Ênfase5 151" xfId="1479"/>
    <cellStyle name="20% - Ênfase5 152" xfId="1480"/>
    <cellStyle name="20% - Ênfase5 153" xfId="1481"/>
    <cellStyle name="20% - Ênfase5 154" xfId="1482"/>
    <cellStyle name="20% - Ênfase5 155" xfId="1483"/>
    <cellStyle name="20% - Ênfase5 156" xfId="1484"/>
    <cellStyle name="20% - Ênfase5 157" xfId="1485"/>
    <cellStyle name="20% - Ênfase5 158" xfId="1486"/>
    <cellStyle name="20% - Ênfase5 159" xfId="1487"/>
    <cellStyle name="20% - Ênfase5 16" xfId="1488"/>
    <cellStyle name="20% - Ênfase5 16 2" xfId="1489"/>
    <cellStyle name="20% - Ênfase5 16 3" xfId="1490"/>
    <cellStyle name="20% - Ênfase5 160" xfId="1491"/>
    <cellStyle name="20% - Ênfase5 161" xfId="1492"/>
    <cellStyle name="20% - Ênfase5 162" xfId="1493"/>
    <cellStyle name="20% - Ênfase5 163" xfId="1494"/>
    <cellStyle name="20% - Ênfase5 164" xfId="1495"/>
    <cellStyle name="20% - Ênfase5 165" xfId="1496"/>
    <cellStyle name="20% - Ênfase5 166" xfId="1497"/>
    <cellStyle name="20% - Ênfase5 167" xfId="1498"/>
    <cellStyle name="20% - Ênfase5 168" xfId="1499"/>
    <cellStyle name="20% - Ênfase5 169" xfId="1500"/>
    <cellStyle name="20% - Ênfase5 17" xfId="1501"/>
    <cellStyle name="20% - Ênfase5 17 2" xfId="1502"/>
    <cellStyle name="20% - Ênfase5 17 3" xfId="1503"/>
    <cellStyle name="20% - Ênfase5 170" xfId="1504"/>
    <cellStyle name="20% - Ênfase5 171" xfId="1505"/>
    <cellStyle name="20% - Ênfase5 172" xfId="1506"/>
    <cellStyle name="20% - Ênfase5 173" xfId="1507"/>
    <cellStyle name="20% - Ênfase5 174" xfId="1508"/>
    <cellStyle name="20% - Ênfase5 175" xfId="1509"/>
    <cellStyle name="20% - Ênfase5 176" xfId="1510"/>
    <cellStyle name="20% - Ênfase5 177" xfId="1511"/>
    <cellStyle name="20% - Ênfase5 178" xfId="1512"/>
    <cellStyle name="20% - Ênfase5 179" xfId="1513"/>
    <cellStyle name="20% - Ênfase5 18" xfId="1514"/>
    <cellStyle name="20% - Ênfase5 18 2" xfId="1515"/>
    <cellStyle name="20% - Ênfase5 18 3" xfId="1516"/>
    <cellStyle name="20% - Ênfase5 180" xfId="1517"/>
    <cellStyle name="20% - Ênfase5 181" xfId="1518"/>
    <cellStyle name="20% - Ênfase5 182" xfId="1519"/>
    <cellStyle name="20% - Ênfase5 183" xfId="1520"/>
    <cellStyle name="20% - Ênfase5 184" xfId="1521"/>
    <cellStyle name="20% - Ênfase5 185" xfId="1522"/>
    <cellStyle name="20% - Ênfase5 186" xfId="1523"/>
    <cellStyle name="20% - Ênfase5 187" xfId="1524"/>
    <cellStyle name="20% - Ênfase5 188" xfId="1525"/>
    <cellStyle name="20% - Ênfase5 189" xfId="1526"/>
    <cellStyle name="20% - Ênfase5 19" xfId="1527"/>
    <cellStyle name="20% - Ênfase5 19 2" xfId="1528"/>
    <cellStyle name="20% - Ênfase5 19 3" xfId="1529"/>
    <cellStyle name="20% - Ênfase5 190" xfId="1530"/>
    <cellStyle name="20% - Ênfase5 2" xfId="1531"/>
    <cellStyle name="20% - Ênfase5 2 10" xfId="1532"/>
    <cellStyle name="20% - Ênfase5 2 11" xfId="1533"/>
    <cellStyle name="20% - Ênfase5 2 12" xfId="1534"/>
    <cellStyle name="20% - Ênfase5 2 13" xfId="1535"/>
    <cellStyle name="20% - Ênfase5 2 14" xfId="1536"/>
    <cellStyle name="20% - Ênfase5 2 15" xfId="1537"/>
    <cellStyle name="20% - Ênfase5 2 16" xfId="1538"/>
    <cellStyle name="20% - Ênfase5 2 17" xfId="1539"/>
    <cellStyle name="20% - Ênfase5 2 18" xfId="1540"/>
    <cellStyle name="20% - Ênfase5 2 19" xfId="1541"/>
    <cellStyle name="20% - Ênfase5 2 2" xfId="1542"/>
    <cellStyle name="20% - Ênfase5 2 20" xfId="1543"/>
    <cellStyle name="20% - Ênfase5 2 21" xfId="1544"/>
    <cellStyle name="20% - Ênfase5 2 22" xfId="1545"/>
    <cellStyle name="20% - Ênfase5 2 23" xfId="1546"/>
    <cellStyle name="20% - Ênfase5 2 24" xfId="1547"/>
    <cellStyle name="20% - Ênfase5 2 25" xfId="1548"/>
    <cellStyle name="20% - Ênfase5 2 26" xfId="1549"/>
    <cellStyle name="20% - Ênfase5 2 27" xfId="1550"/>
    <cellStyle name="20% - Ênfase5 2 28" xfId="1551"/>
    <cellStyle name="20% - Ênfase5 2 29" xfId="1552"/>
    <cellStyle name="20% - Ênfase5 2 3" xfId="1553"/>
    <cellStyle name="20% - Ênfase5 2 30" xfId="1554"/>
    <cellStyle name="20% - Ênfase5 2 31" xfId="1555"/>
    <cellStyle name="20% - Ênfase5 2 32" xfId="1556"/>
    <cellStyle name="20% - Ênfase5 2 33" xfId="1557"/>
    <cellStyle name="20% - Ênfase5 2 34" xfId="1558"/>
    <cellStyle name="20% - Ênfase5 2 35" xfId="1559"/>
    <cellStyle name="20% - Ênfase5 2 4" xfId="1560"/>
    <cellStyle name="20% - Ênfase5 2 5" xfId="1561"/>
    <cellStyle name="20% - Ênfase5 2 6" xfId="1562"/>
    <cellStyle name="20% - Ênfase5 2 7" xfId="1563"/>
    <cellStyle name="20% - Ênfase5 2 8" xfId="1564"/>
    <cellStyle name="20% - Ênfase5 2 9" xfId="1565"/>
    <cellStyle name="20% - Ênfase5 20" xfId="1566"/>
    <cellStyle name="20% - Ênfase5 20 2" xfId="1567"/>
    <cellStyle name="20% - Ênfase5 20 3" xfId="1568"/>
    <cellStyle name="20% - Ênfase5 21" xfId="1569"/>
    <cellStyle name="20% - Ênfase5 22" xfId="1570"/>
    <cellStyle name="20% - Ênfase5 23" xfId="1571"/>
    <cellStyle name="20% - Ênfase5 24" xfId="1572"/>
    <cellStyle name="20% - Ênfase5 25" xfId="1573"/>
    <cellStyle name="20% - Ênfase5 26" xfId="1574"/>
    <cellStyle name="20% - Ênfase5 27" xfId="1575"/>
    <cellStyle name="20% - Ênfase5 28" xfId="1576"/>
    <cellStyle name="20% - Ênfase5 29" xfId="1577"/>
    <cellStyle name="20% - Ênfase5 3" xfId="1578"/>
    <cellStyle name="20% - Ênfase5 3 2" xfId="1579"/>
    <cellStyle name="20% - Ênfase5 3 3" xfId="1580"/>
    <cellStyle name="20% - Ênfase5 3 4" xfId="1581"/>
    <cellStyle name="20% - Ênfase5 3 5" xfId="1582"/>
    <cellStyle name="20% - Ênfase5 3 6" xfId="1583"/>
    <cellStyle name="20% - Ênfase5 3 7" xfId="1584"/>
    <cellStyle name="20% - Ênfase5 30" xfId="1585"/>
    <cellStyle name="20% - Ênfase5 31" xfId="1586"/>
    <cellStyle name="20% - Ênfase5 32" xfId="1587"/>
    <cellStyle name="20% - Ênfase5 33" xfId="1588"/>
    <cellStyle name="20% - Ênfase5 34" xfId="1589"/>
    <cellStyle name="20% - Ênfase5 35" xfId="1590"/>
    <cellStyle name="20% - Ênfase5 36" xfId="1591"/>
    <cellStyle name="20% - Ênfase5 37" xfId="1592"/>
    <cellStyle name="20% - Ênfase5 38" xfId="1593"/>
    <cellStyle name="20% - Ênfase5 39" xfId="1594"/>
    <cellStyle name="20% - Ênfase5 4" xfId="1595"/>
    <cellStyle name="20% - Ênfase5 4 2" xfId="1596"/>
    <cellStyle name="20% - Ênfase5 4 3" xfId="1597"/>
    <cellStyle name="20% - Ênfase5 4 4" xfId="1598"/>
    <cellStyle name="20% - Ênfase5 4 5" xfId="1599"/>
    <cellStyle name="20% - Ênfase5 4 6" xfId="1600"/>
    <cellStyle name="20% - Ênfase5 4 7" xfId="1601"/>
    <cellStyle name="20% - Ênfase5 40" xfId="1602"/>
    <cellStyle name="20% - Ênfase5 41" xfId="1603"/>
    <cellStyle name="20% - Ênfase5 42" xfId="1604"/>
    <cellStyle name="20% - Ênfase5 43" xfId="1605"/>
    <cellStyle name="20% - Ênfase5 44" xfId="1606"/>
    <cellStyle name="20% - Ênfase5 45" xfId="1607"/>
    <cellStyle name="20% - Ênfase5 46" xfId="1608"/>
    <cellStyle name="20% - Ênfase5 47" xfId="1609"/>
    <cellStyle name="20% - Ênfase5 48" xfId="1610"/>
    <cellStyle name="20% - Ênfase5 49" xfId="1611"/>
    <cellStyle name="20% - Ênfase5 5" xfId="1612"/>
    <cellStyle name="20% - Ênfase5 5 2" xfId="1613"/>
    <cellStyle name="20% - Ênfase5 5 3" xfId="1614"/>
    <cellStyle name="20% - Ênfase5 5 4" xfId="1615"/>
    <cellStyle name="20% - Ênfase5 50" xfId="1616"/>
    <cellStyle name="20% - Ênfase5 51" xfId="1617"/>
    <cellStyle name="20% - Ênfase5 52" xfId="1618"/>
    <cellStyle name="20% - Ênfase5 53" xfId="1619"/>
    <cellStyle name="20% - Ênfase5 54" xfId="1620"/>
    <cellStyle name="20% - Ênfase5 55" xfId="1621"/>
    <cellStyle name="20% - Ênfase5 56" xfId="1622"/>
    <cellStyle name="20% - Ênfase5 57" xfId="1623"/>
    <cellStyle name="20% - Ênfase5 58" xfId="1624"/>
    <cellStyle name="20% - Ênfase5 59" xfId="1625"/>
    <cellStyle name="20% - Ênfase5 6" xfId="1626"/>
    <cellStyle name="20% - Ênfase5 6 2" xfId="1627"/>
    <cellStyle name="20% - Ênfase5 6 3" xfId="1628"/>
    <cellStyle name="20% - Ênfase5 6 4" xfId="1629"/>
    <cellStyle name="20% - Ênfase5 60" xfId="1630"/>
    <cellStyle name="20% - Ênfase5 61" xfId="1631"/>
    <cellStyle name="20% - Ênfase5 62" xfId="1632"/>
    <cellStyle name="20% - Ênfase5 63" xfId="1633"/>
    <cellStyle name="20% - Ênfase5 64" xfId="1634"/>
    <cellStyle name="20% - Ênfase5 65" xfId="1635"/>
    <cellStyle name="20% - Ênfase5 66" xfId="1636"/>
    <cellStyle name="20% - Ênfase5 67" xfId="1637"/>
    <cellStyle name="20% - Ênfase5 68" xfId="1638"/>
    <cellStyle name="20% - Ênfase5 69" xfId="1639"/>
    <cellStyle name="20% - Ênfase5 7" xfId="1640"/>
    <cellStyle name="20% - Ênfase5 7 2" xfId="1641"/>
    <cellStyle name="20% - Ênfase5 7 3" xfId="1642"/>
    <cellStyle name="20% - Ênfase5 7 4" xfId="1643"/>
    <cellStyle name="20% - Ênfase5 70" xfId="1644"/>
    <cellStyle name="20% - Ênfase5 71" xfId="1645"/>
    <cellStyle name="20% - Ênfase5 72" xfId="1646"/>
    <cellStyle name="20% - Ênfase5 73" xfId="1647"/>
    <cellStyle name="20% - Ênfase5 74" xfId="1648"/>
    <cellStyle name="20% - Ênfase5 75" xfId="1649"/>
    <cellStyle name="20% - Ênfase5 76" xfId="1650"/>
    <cellStyle name="20% - Ênfase5 77" xfId="1651"/>
    <cellStyle name="20% - Ênfase5 78" xfId="1652"/>
    <cellStyle name="20% - Ênfase5 79" xfId="1653"/>
    <cellStyle name="20% - Ênfase5 8" xfId="1654"/>
    <cellStyle name="20% - Ênfase5 8 2" xfId="1655"/>
    <cellStyle name="20% - Ênfase5 8 3" xfId="1656"/>
    <cellStyle name="20% - Ênfase5 8 4" xfId="1657"/>
    <cellStyle name="20% - Ênfase5 80" xfId="1658"/>
    <cellStyle name="20% - Ênfase5 81" xfId="1659"/>
    <cellStyle name="20% - Ênfase5 82" xfId="1660"/>
    <cellStyle name="20% - Ênfase5 83" xfId="1661"/>
    <cellStyle name="20% - Ênfase5 84" xfId="1662"/>
    <cellStyle name="20% - Ênfase5 85" xfId="1663"/>
    <cellStyle name="20% - Ênfase5 86" xfId="1664"/>
    <cellStyle name="20% - Ênfase5 87" xfId="1665"/>
    <cellStyle name="20% - Ênfase5 88" xfId="1666"/>
    <cellStyle name="20% - Ênfase5 89" xfId="1667"/>
    <cellStyle name="20% - Ênfase5 9" xfId="1668"/>
    <cellStyle name="20% - Ênfase5 90" xfId="1669"/>
    <cellStyle name="20% - Ênfase5 91" xfId="1670"/>
    <cellStyle name="20% - Ênfase5 92" xfId="1671"/>
    <cellStyle name="20% - Ênfase5 93" xfId="1672"/>
    <cellStyle name="20% - Ênfase5 94" xfId="1673"/>
    <cellStyle name="20% - Ênfase5 95" xfId="1674"/>
    <cellStyle name="20% - Ênfase5 96" xfId="1675"/>
    <cellStyle name="20% - Ênfase5 97" xfId="1676"/>
    <cellStyle name="20% - Ênfase5 98" xfId="1677"/>
    <cellStyle name="20% - Ênfase5 99" xfId="1678"/>
    <cellStyle name="20% - Ênfase6 10" xfId="1679"/>
    <cellStyle name="20% - Ênfase6 10 2" xfId="40477"/>
    <cellStyle name="20% - Ênfase6 100" xfId="1680"/>
    <cellStyle name="20% - Ênfase6 101" xfId="1681"/>
    <cellStyle name="20% - Ênfase6 102" xfId="1682"/>
    <cellStyle name="20% - Ênfase6 103" xfId="1683"/>
    <cellStyle name="20% - Ênfase6 104" xfId="1684"/>
    <cellStyle name="20% - Ênfase6 105" xfId="1685"/>
    <cellStyle name="20% - Ênfase6 106" xfId="1686"/>
    <cellStyle name="20% - Ênfase6 107" xfId="1687"/>
    <cellStyle name="20% - Ênfase6 108" xfId="1688"/>
    <cellStyle name="20% - Ênfase6 109" xfId="1689"/>
    <cellStyle name="20% - Ênfase6 11" xfId="1690"/>
    <cellStyle name="20% - Ênfase6 11 2" xfId="40478"/>
    <cellStyle name="20% - Ênfase6 110" xfId="1691"/>
    <cellStyle name="20% - Ênfase6 111" xfId="1692"/>
    <cellStyle name="20% - Ênfase6 112" xfId="1693"/>
    <cellStyle name="20% - Ênfase6 113" xfId="1694"/>
    <cellStyle name="20% - Ênfase6 114" xfId="1695"/>
    <cellStyle name="20% - Ênfase6 115" xfId="1696"/>
    <cellStyle name="20% - Ênfase6 116" xfId="1697"/>
    <cellStyle name="20% - Ênfase6 117" xfId="1698"/>
    <cellStyle name="20% - Ênfase6 118" xfId="1699"/>
    <cellStyle name="20% - Ênfase6 119" xfId="1700"/>
    <cellStyle name="20% - Ênfase6 12" xfId="1701"/>
    <cellStyle name="20% - Ênfase6 12 2" xfId="40479"/>
    <cellStyle name="20% - Ênfase6 120" xfId="1702"/>
    <cellStyle name="20% - Ênfase6 121" xfId="1703"/>
    <cellStyle name="20% - Ênfase6 122" xfId="1704"/>
    <cellStyle name="20% - Ênfase6 123" xfId="1705"/>
    <cellStyle name="20% - Ênfase6 124" xfId="1706"/>
    <cellStyle name="20% - Ênfase6 125" xfId="1707"/>
    <cellStyle name="20% - Ênfase6 126" xfId="1708"/>
    <cellStyle name="20% - Ênfase6 127" xfId="1709"/>
    <cellStyle name="20% - Ênfase6 128" xfId="1710"/>
    <cellStyle name="20% - Ênfase6 129" xfId="1711"/>
    <cellStyle name="20% - Ênfase6 13" xfId="1712"/>
    <cellStyle name="20% - Ênfase6 13 2" xfId="40480"/>
    <cellStyle name="20% - Ênfase6 130" xfId="1713"/>
    <cellStyle name="20% - Ênfase6 131" xfId="1714"/>
    <cellStyle name="20% - Ênfase6 132" xfId="1715"/>
    <cellStyle name="20% - Ênfase6 133" xfId="1716"/>
    <cellStyle name="20% - Ênfase6 134" xfId="1717"/>
    <cellStyle name="20% - Ênfase6 135" xfId="1718"/>
    <cellStyle name="20% - Ênfase6 136" xfId="1719"/>
    <cellStyle name="20% - Ênfase6 137" xfId="1720"/>
    <cellStyle name="20% - Ênfase6 138" xfId="1721"/>
    <cellStyle name="20% - Ênfase6 139" xfId="1722"/>
    <cellStyle name="20% - Ênfase6 14" xfId="1723"/>
    <cellStyle name="20% - Ênfase6 140" xfId="1724"/>
    <cellStyle name="20% - Ênfase6 141" xfId="1725"/>
    <cellStyle name="20% - Ênfase6 142" xfId="1726"/>
    <cellStyle name="20% - Ênfase6 143" xfId="1727"/>
    <cellStyle name="20% - Ênfase6 144" xfId="1728"/>
    <cellStyle name="20% - Ênfase6 145" xfId="1729"/>
    <cellStyle name="20% - Ênfase6 146" xfId="1730"/>
    <cellStyle name="20% - Ênfase6 147" xfId="1731"/>
    <cellStyle name="20% - Ênfase6 148" xfId="1732"/>
    <cellStyle name="20% - Ênfase6 149" xfId="1733"/>
    <cellStyle name="20% - Ênfase6 15" xfId="1734"/>
    <cellStyle name="20% - Ênfase6 15 2" xfId="1735"/>
    <cellStyle name="20% - Ênfase6 15 3" xfId="1736"/>
    <cellStyle name="20% - Ênfase6 150" xfId="1737"/>
    <cellStyle name="20% - Ênfase6 151" xfId="1738"/>
    <cellStyle name="20% - Ênfase6 152" xfId="1739"/>
    <cellStyle name="20% - Ênfase6 153" xfId="1740"/>
    <cellStyle name="20% - Ênfase6 154" xfId="1741"/>
    <cellStyle name="20% - Ênfase6 155" xfId="1742"/>
    <cellStyle name="20% - Ênfase6 156" xfId="1743"/>
    <cellStyle name="20% - Ênfase6 157" xfId="1744"/>
    <cellStyle name="20% - Ênfase6 158" xfId="1745"/>
    <cellStyle name="20% - Ênfase6 159" xfId="1746"/>
    <cellStyle name="20% - Ênfase6 16" xfId="1747"/>
    <cellStyle name="20% - Ênfase6 16 2" xfId="1748"/>
    <cellStyle name="20% - Ênfase6 16 3" xfId="1749"/>
    <cellStyle name="20% - Ênfase6 160" xfId="1750"/>
    <cellStyle name="20% - Ênfase6 161" xfId="1751"/>
    <cellStyle name="20% - Ênfase6 162" xfId="1752"/>
    <cellStyle name="20% - Ênfase6 163" xfId="1753"/>
    <cellStyle name="20% - Ênfase6 164" xfId="1754"/>
    <cellStyle name="20% - Ênfase6 165" xfId="1755"/>
    <cellStyle name="20% - Ênfase6 166" xfId="1756"/>
    <cellStyle name="20% - Ênfase6 167" xfId="1757"/>
    <cellStyle name="20% - Ênfase6 168" xfId="1758"/>
    <cellStyle name="20% - Ênfase6 169" xfId="1759"/>
    <cellStyle name="20% - Ênfase6 17" xfId="1760"/>
    <cellStyle name="20% - Ênfase6 17 2" xfId="1761"/>
    <cellStyle name="20% - Ênfase6 17 3" xfId="1762"/>
    <cellStyle name="20% - Ênfase6 170" xfId="1763"/>
    <cellStyle name="20% - Ênfase6 171" xfId="1764"/>
    <cellStyle name="20% - Ênfase6 172" xfId="1765"/>
    <cellStyle name="20% - Ênfase6 173" xfId="1766"/>
    <cellStyle name="20% - Ênfase6 174" xfId="1767"/>
    <cellStyle name="20% - Ênfase6 175" xfId="1768"/>
    <cellStyle name="20% - Ênfase6 176" xfId="1769"/>
    <cellStyle name="20% - Ênfase6 177" xfId="1770"/>
    <cellStyle name="20% - Ênfase6 178" xfId="1771"/>
    <cellStyle name="20% - Ênfase6 179" xfId="1772"/>
    <cellStyle name="20% - Ênfase6 18" xfId="1773"/>
    <cellStyle name="20% - Ênfase6 18 2" xfId="1774"/>
    <cellStyle name="20% - Ênfase6 18 3" xfId="1775"/>
    <cellStyle name="20% - Ênfase6 180" xfId="1776"/>
    <cellStyle name="20% - Ênfase6 181" xfId="1777"/>
    <cellStyle name="20% - Ênfase6 182" xfId="1778"/>
    <cellStyle name="20% - Ênfase6 183" xfId="1779"/>
    <cellStyle name="20% - Ênfase6 184" xfId="1780"/>
    <cellStyle name="20% - Ênfase6 185" xfId="1781"/>
    <cellStyle name="20% - Ênfase6 186" xfId="1782"/>
    <cellStyle name="20% - Ênfase6 187" xfId="1783"/>
    <cellStyle name="20% - Ênfase6 188" xfId="1784"/>
    <cellStyle name="20% - Ênfase6 189" xfId="1785"/>
    <cellStyle name="20% - Ênfase6 19" xfId="1786"/>
    <cellStyle name="20% - Ênfase6 19 2" xfId="1787"/>
    <cellStyle name="20% - Ênfase6 19 3" xfId="1788"/>
    <cellStyle name="20% - Ênfase6 190" xfId="1789"/>
    <cellStyle name="20% - Ênfase6 2" xfId="1790"/>
    <cellStyle name="20% - Ênfase6 2 10" xfId="1791"/>
    <cellStyle name="20% - Ênfase6 2 10 2" xfId="1792"/>
    <cellStyle name="20% - Ênfase6 2 10 3" xfId="1793"/>
    <cellStyle name="20% - Ênfase6 2 10 4" xfId="1794"/>
    <cellStyle name="20% - Ênfase6 2 10 5" xfId="1795"/>
    <cellStyle name="20% - Ênfase6 2 10 6" xfId="1796"/>
    <cellStyle name="20% - Ênfase6 2 10 7" xfId="1797"/>
    <cellStyle name="20% - Ênfase6 2 11" xfId="1798"/>
    <cellStyle name="20% - Ênfase6 2 11 2" xfId="1799"/>
    <cellStyle name="20% - Ênfase6 2 11 3" xfId="1800"/>
    <cellStyle name="20% - Ênfase6 2 11 4" xfId="1801"/>
    <cellStyle name="20% - Ênfase6 2 11 5" xfId="1802"/>
    <cellStyle name="20% - Ênfase6 2 11 6" xfId="1803"/>
    <cellStyle name="20% - Ênfase6 2 11 7" xfId="1804"/>
    <cellStyle name="20% - Ênfase6 2 12" xfId="1805"/>
    <cellStyle name="20% - Ênfase6 2 13" xfId="1806"/>
    <cellStyle name="20% - Ênfase6 2 14" xfId="1807"/>
    <cellStyle name="20% - Ênfase6 2 15" xfId="1808"/>
    <cellStyle name="20% - Ênfase6 2 16" xfId="1809"/>
    <cellStyle name="20% - Ênfase6 2 17" xfId="1810"/>
    <cellStyle name="20% - Ênfase6 2 18" xfId="1811"/>
    <cellStyle name="20% - Ênfase6 2 19" xfId="1812"/>
    <cellStyle name="20% - Ênfase6 2 2" xfId="1813"/>
    <cellStyle name="20% - Ênfase6 2 20" xfId="1814"/>
    <cellStyle name="20% - Ênfase6 2 21" xfId="1815"/>
    <cellStyle name="20% - Ênfase6 2 22" xfId="1816"/>
    <cellStyle name="20% - Ênfase6 2 23" xfId="1817"/>
    <cellStyle name="20% - Ênfase6 2 24" xfId="1818"/>
    <cellStyle name="20% - Ênfase6 2 25" xfId="1819"/>
    <cellStyle name="20% - Ênfase6 2 26" xfId="1820"/>
    <cellStyle name="20% - Ênfase6 2 27" xfId="1821"/>
    <cellStyle name="20% - Ênfase6 2 28" xfId="1822"/>
    <cellStyle name="20% - Ênfase6 2 29" xfId="1823"/>
    <cellStyle name="20% - Ênfase6 2 3" xfId="1824"/>
    <cellStyle name="20% - Ênfase6 2 30" xfId="1825"/>
    <cellStyle name="20% - Ênfase6 2 31" xfId="1826"/>
    <cellStyle name="20% - Ênfase6 2 32" xfId="1827"/>
    <cellStyle name="20% - Ênfase6 2 33" xfId="1828"/>
    <cellStyle name="20% - Ênfase6 2 34" xfId="1829"/>
    <cellStyle name="20% - Ênfase6 2 35" xfId="1830"/>
    <cellStyle name="20% - Ênfase6 2 4" xfId="1831"/>
    <cellStyle name="20% - Ênfase6 2 5" xfId="1832"/>
    <cellStyle name="20% - Ênfase6 2 6" xfId="1833"/>
    <cellStyle name="20% - Ênfase6 2 7" xfId="1834"/>
    <cellStyle name="20% - Ênfase6 2 8" xfId="1835"/>
    <cellStyle name="20% - Ênfase6 2 8 2" xfId="1836"/>
    <cellStyle name="20% - Ênfase6 2 8 3" xfId="1837"/>
    <cellStyle name="20% - Ênfase6 2 8 4" xfId="1838"/>
    <cellStyle name="20% - Ênfase6 2 8 5" xfId="1839"/>
    <cellStyle name="20% - Ênfase6 2 8 6" xfId="1840"/>
    <cellStyle name="20% - Ênfase6 2 8 7" xfId="1841"/>
    <cellStyle name="20% - Ênfase6 2 9" xfId="1842"/>
    <cellStyle name="20% - Ênfase6 2 9 2" xfId="1843"/>
    <cellStyle name="20% - Ênfase6 2 9 3" xfId="1844"/>
    <cellStyle name="20% - Ênfase6 2 9 4" xfId="1845"/>
    <cellStyle name="20% - Ênfase6 2 9 5" xfId="1846"/>
    <cellStyle name="20% - Ênfase6 2 9 6" xfId="1847"/>
    <cellStyle name="20% - Ênfase6 2 9 7" xfId="1848"/>
    <cellStyle name="20% - Ênfase6 20" xfId="1849"/>
    <cellStyle name="20% - Ênfase6 20 2" xfId="1850"/>
    <cellStyle name="20% - Ênfase6 20 3" xfId="1851"/>
    <cellStyle name="20% - Ênfase6 21" xfId="1852"/>
    <cellStyle name="20% - Ênfase6 22" xfId="1853"/>
    <cellStyle name="20% - Ênfase6 23" xfId="1854"/>
    <cellStyle name="20% - Ênfase6 24" xfId="1855"/>
    <cellStyle name="20% - Ênfase6 24 2" xfId="40932"/>
    <cellStyle name="20% - Ênfase6 25" xfId="1856"/>
    <cellStyle name="20% - Ênfase6 25 2" xfId="40967"/>
    <cellStyle name="20% - Ênfase6 26" xfId="1857"/>
    <cellStyle name="20% - Ênfase6 26 10" xfId="1858"/>
    <cellStyle name="20% - Ênfase6 26 11" xfId="1859"/>
    <cellStyle name="20% - Ênfase6 26 12" xfId="1860"/>
    <cellStyle name="20% - Ênfase6 26 13" xfId="1861"/>
    <cellStyle name="20% - Ênfase6 26 14" xfId="1862"/>
    <cellStyle name="20% - Ênfase6 26 15" xfId="1863"/>
    <cellStyle name="20% - Ênfase6 26 16" xfId="1864"/>
    <cellStyle name="20% - Ênfase6 26 2" xfId="1865"/>
    <cellStyle name="20% - Ênfase6 26 3" xfId="1866"/>
    <cellStyle name="20% - Ênfase6 26 4" xfId="1867"/>
    <cellStyle name="20% - Ênfase6 26 5" xfId="1868"/>
    <cellStyle name="20% - Ênfase6 26 6" xfId="1869"/>
    <cellStyle name="20% - Ênfase6 26 7" xfId="1870"/>
    <cellStyle name="20% - Ênfase6 26 8" xfId="1871"/>
    <cellStyle name="20% - Ênfase6 26 9" xfId="1872"/>
    <cellStyle name="20% - Ênfase6 27" xfId="1873"/>
    <cellStyle name="20% - Ênfase6 27 10" xfId="1874"/>
    <cellStyle name="20% - Ênfase6 27 11" xfId="1875"/>
    <cellStyle name="20% - Ênfase6 27 12" xfId="1876"/>
    <cellStyle name="20% - Ênfase6 27 13" xfId="1877"/>
    <cellStyle name="20% - Ênfase6 27 14" xfId="1878"/>
    <cellStyle name="20% - Ênfase6 27 15" xfId="1879"/>
    <cellStyle name="20% - Ênfase6 27 16" xfId="1880"/>
    <cellStyle name="20% - Ênfase6 27 2" xfId="1881"/>
    <cellStyle name="20% - Ênfase6 27 3" xfId="1882"/>
    <cellStyle name="20% - Ênfase6 27 4" xfId="1883"/>
    <cellStyle name="20% - Ênfase6 27 5" xfId="1884"/>
    <cellStyle name="20% - Ênfase6 27 6" xfId="1885"/>
    <cellStyle name="20% - Ênfase6 27 7" xfId="1886"/>
    <cellStyle name="20% - Ênfase6 27 8" xfId="1887"/>
    <cellStyle name="20% - Ênfase6 27 9" xfId="1888"/>
    <cellStyle name="20% - Ênfase6 28" xfId="1889"/>
    <cellStyle name="20% - Ênfase6 28 10" xfId="1890"/>
    <cellStyle name="20% - Ênfase6 28 11" xfId="1891"/>
    <cellStyle name="20% - Ênfase6 28 12" xfId="1892"/>
    <cellStyle name="20% - Ênfase6 28 13" xfId="1893"/>
    <cellStyle name="20% - Ênfase6 28 14" xfId="1894"/>
    <cellStyle name="20% - Ênfase6 28 15" xfId="1895"/>
    <cellStyle name="20% - Ênfase6 28 16" xfId="1896"/>
    <cellStyle name="20% - Ênfase6 28 2" xfId="1897"/>
    <cellStyle name="20% - Ênfase6 28 3" xfId="1898"/>
    <cellStyle name="20% - Ênfase6 28 4" xfId="1899"/>
    <cellStyle name="20% - Ênfase6 28 5" xfId="1900"/>
    <cellStyle name="20% - Ênfase6 28 6" xfId="1901"/>
    <cellStyle name="20% - Ênfase6 28 7" xfId="1902"/>
    <cellStyle name="20% - Ênfase6 28 8" xfId="1903"/>
    <cellStyle name="20% - Ênfase6 28 9" xfId="1904"/>
    <cellStyle name="20% - Ênfase6 29" xfId="1905"/>
    <cellStyle name="20% - Ênfase6 29 10" xfId="1906"/>
    <cellStyle name="20% - Ênfase6 29 11" xfId="1907"/>
    <cellStyle name="20% - Ênfase6 29 12" xfId="1908"/>
    <cellStyle name="20% - Ênfase6 29 13" xfId="1909"/>
    <cellStyle name="20% - Ênfase6 29 14" xfId="1910"/>
    <cellStyle name="20% - Ênfase6 29 15" xfId="1911"/>
    <cellStyle name="20% - Ênfase6 29 16" xfId="1912"/>
    <cellStyle name="20% - Ênfase6 29 2" xfId="1913"/>
    <cellStyle name="20% - Ênfase6 29 3" xfId="1914"/>
    <cellStyle name="20% - Ênfase6 29 4" xfId="1915"/>
    <cellStyle name="20% - Ênfase6 29 5" xfId="1916"/>
    <cellStyle name="20% - Ênfase6 29 6" xfId="1917"/>
    <cellStyle name="20% - Ênfase6 29 7" xfId="1918"/>
    <cellStyle name="20% - Ênfase6 29 8" xfId="1919"/>
    <cellStyle name="20% - Ênfase6 29 9" xfId="1920"/>
    <cellStyle name="20% - Ênfase6 3" xfId="1921"/>
    <cellStyle name="20% - Ênfase6 3 10" xfId="1922"/>
    <cellStyle name="20% - Ênfase6 3 11" xfId="1923"/>
    <cellStyle name="20% - Ênfase6 3 2" xfId="1924"/>
    <cellStyle name="20% - Ênfase6 3 3" xfId="1925"/>
    <cellStyle name="20% - Ênfase6 3 4" xfId="1926"/>
    <cellStyle name="20% - Ênfase6 3 5" xfId="1927"/>
    <cellStyle name="20% - Ênfase6 3 6" xfId="1928"/>
    <cellStyle name="20% - Ênfase6 3 7" xfId="1929"/>
    <cellStyle name="20% - Ênfase6 3 8" xfId="1930"/>
    <cellStyle name="20% - Ênfase6 3 9" xfId="1931"/>
    <cellStyle name="20% - Ênfase6 30" xfId="1932"/>
    <cellStyle name="20% - Ênfase6 31" xfId="1933"/>
    <cellStyle name="20% - Ênfase6 32" xfId="1934"/>
    <cellStyle name="20% - Ênfase6 33" xfId="1935"/>
    <cellStyle name="20% - Ênfase6 34" xfId="1936"/>
    <cellStyle name="20% - Ênfase6 35" xfId="1937"/>
    <cellStyle name="20% - Ênfase6 36" xfId="1938"/>
    <cellStyle name="20% - Ênfase6 37" xfId="1939"/>
    <cellStyle name="20% - Ênfase6 38" xfId="1940"/>
    <cellStyle name="20% - Ênfase6 39" xfId="1941"/>
    <cellStyle name="20% - Ênfase6 4" xfId="1942"/>
    <cellStyle name="20% - Ênfase6 4 10" xfId="1943"/>
    <cellStyle name="20% - Ênfase6 4 11" xfId="1944"/>
    <cellStyle name="20% - Ênfase6 4 2" xfId="1945"/>
    <cellStyle name="20% - Ênfase6 4 3" xfId="1946"/>
    <cellStyle name="20% - Ênfase6 4 4" xfId="1947"/>
    <cellStyle name="20% - Ênfase6 4 5" xfId="1948"/>
    <cellStyle name="20% - Ênfase6 4 6" xfId="1949"/>
    <cellStyle name="20% - Ênfase6 4 7" xfId="1950"/>
    <cellStyle name="20% - Ênfase6 4 8" xfId="1951"/>
    <cellStyle name="20% - Ênfase6 4 9" xfId="1952"/>
    <cellStyle name="20% - Ênfase6 40" xfId="1953"/>
    <cellStyle name="20% - Ênfase6 41" xfId="1954"/>
    <cellStyle name="20% - Ênfase6 42" xfId="1955"/>
    <cellStyle name="20% - Ênfase6 43" xfId="1956"/>
    <cellStyle name="20% - Ênfase6 44" xfId="1957"/>
    <cellStyle name="20% - Ênfase6 45" xfId="1958"/>
    <cellStyle name="20% - Ênfase6 46" xfId="1959"/>
    <cellStyle name="20% - Ênfase6 47" xfId="1960"/>
    <cellStyle name="20% - Ênfase6 48" xfId="1961"/>
    <cellStyle name="20% - Ênfase6 49" xfId="1962"/>
    <cellStyle name="20% - Ênfase6 5" xfId="1963"/>
    <cellStyle name="20% - Ênfase6 5 2" xfId="1964"/>
    <cellStyle name="20% - Ênfase6 5 3" xfId="1965"/>
    <cellStyle name="20% - Ênfase6 5 4" xfId="1966"/>
    <cellStyle name="20% - Ênfase6 50" xfId="1967"/>
    <cellStyle name="20% - Ênfase6 51" xfId="1968"/>
    <cellStyle name="20% - Ênfase6 52" xfId="1969"/>
    <cellStyle name="20% - Ênfase6 53" xfId="1970"/>
    <cellStyle name="20% - Ênfase6 54" xfId="1971"/>
    <cellStyle name="20% - Ênfase6 55" xfId="1972"/>
    <cellStyle name="20% - Ênfase6 56" xfId="1973"/>
    <cellStyle name="20% - Ênfase6 57" xfId="1974"/>
    <cellStyle name="20% - Ênfase6 58" xfId="1975"/>
    <cellStyle name="20% - Ênfase6 59" xfId="1976"/>
    <cellStyle name="20% - Ênfase6 6" xfId="1977"/>
    <cellStyle name="20% - Ênfase6 6 2" xfId="1978"/>
    <cellStyle name="20% - Ênfase6 6 3" xfId="1979"/>
    <cellStyle name="20% - Ênfase6 6 4" xfId="1980"/>
    <cellStyle name="20% - Ênfase6 60" xfId="1981"/>
    <cellStyle name="20% - Ênfase6 61" xfId="1982"/>
    <cellStyle name="20% - Ênfase6 62" xfId="1983"/>
    <cellStyle name="20% - Ênfase6 63" xfId="1984"/>
    <cellStyle name="20% - Ênfase6 64" xfId="1985"/>
    <cellStyle name="20% - Ênfase6 65" xfId="1986"/>
    <cellStyle name="20% - Ênfase6 66" xfId="1987"/>
    <cellStyle name="20% - Ênfase6 67" xfId="1988"/>
    <cellStyle name="20% - Ênfase6 68" xfId="1989"/>
    <cellStyle name="20% - Ênfase6 69" xfId="1990"/>
    <cellStyle name="20% - Ênfase6 7" xfId="1991"/>
    <cellStyle name="20% - Ênfase6 7 2" xfId="1992"/>
    <cellStyle name="20% - Ênfase6 7 3" xfId="1993"/>
    <cellStyle name="20% - Ênfase6 7 4" xfId="1994"/>
    <cellStyle name="20% - Ênfase6 70" xfId="1995"/>
    <cellStyle name="20% - Ênfase6 71" xfId="1996"/>
    <cellStyle name="20% - Ênfase6 72" xfId="1997"/>
    <cellStyle name="20% - Ênfase6 73" xfId="1998"/>
    <cellStyle name="20% - Ênfase6 74" xfId="1999"/>
    <cellStyle name="20% - Ênfase6 75" xfId="2000"/>
    <cellStyle name="20% - Ênfase6 76" xfId="2001"/>
    <cellStyle name="20% - Ênfase6 77" xfId="2002"/>
    <cellStyle name="20% - Ênfase6 78" xfId="2003"/>
    <cellStyle name="20% - Ênfase6 79" xfId="2004"/>
    <cellStyle name="20% - Ênfase6 8" xfId="2005"/>
    <cellStyle name="20% - Ênfase6 8 2" xfId="2006"/>
    <cellStyle name="20% - Ênfase6 8 3" xfId="2007"/>
    <cellStyle name="20% - Ênfase6 8 4" xfId="2008"/>
    <cellStyle name="20% - Ênfase6 80" xfId="2009"/>
    <cellStyle name="20% - Ênfase6 81" xfId="2010"/>
    <cellStyle name="20% - Ênfase6 82" xfId="2011"/>
    <cellStyle name="20% - Ênfase6 83" xfId="2012"/>
    <cellStyle name="20% - Ênfase6 84" xfId="2013"/>
    <cellStyle name="20% - Ênfase6 85" xfId="2014"/>
    <cellStyle name="20% - Ênfase6 86" xfId="2015"/>
    <cellStyle name="20% - Ênfase6 87" xfId="2016"/>
    <cellStyle name="20% - Ênfase6 88" xfId="2017"/>
    <cellStyle name="20% - Ênfase6 89" xfId="2018"/>
    <cellStyle name="20% - Ênfase6 9" xfId="2019"/>
    <cellStyle name="20% - Ênfase6 90" xfId="2020"/>
    <cellStyle name="20% - Ênfase6 91" xfId="2021"/>
    <cellStyle name="20% - Ênfase6 92" xfId="2022"/>
    <cellStyle name="20% - Ênfase6 93" xfId="2023"/>
    <cellStyle name="20% - Ênfase6 94" xfId="2024"/>
    <cellStyle name="20% - Ênfase6 95" xfId="2025"/>
    <cellStyle name="20% - Ênfase6 96" xfId="2026"/>
    <cellStyle name="20% - Ênfase6 97" xfId="2027"/>
    <cellStyle name="20% - Ênfase6 98" xfId="2028"/>
    <cellStyle name="20% - Ênfase6 99" xfId="2029"/>
    <cellStyle name="40% - Accent1" xfId="41078"/>
    <cellStyle name="40% - Accent2" xfId="41079"/>
    <cellStyle name="40% - Accent3" xfId="41080"/>
    <cellStyle name="40% - Accent4" xfId="41081"/>
    <cellStyle name="40% - Accent5" xfId="41082"/>
    <cellStyle name="40% - Accent6" xfId="41083"/>
    <cellStyle name="40% - Ênfase1 10" xfId="2030"/>
    <cellStyle name="40% - Ênfase1 10 2" xfId="40481"/>
    <cellStyle name="40% - Ênfase1 100" xfId="2031"/>
    <cellStyle name="40% - Ênfase1 101" xfId="2032"/>
    <cellStyle name="40% - Ênfase1 102" xfId="2033"/>
    <cellStyle name="40% - Ênfase1 103" xfId="2034"/>
    <cellStyle name="40% - Ênfase1 104" xfId="2035"/>
    <cellStyle name="40% - Ênfase1 105" xfId="2036"/>
    <cellStyle name="40% - Ênfase1 106" xfId="2037"/>
    <cellStyle name="40% - Ênfase1 107" xfId="2038"/>
    <cellStyle name="40% - Ênfase1 108" xfId="2039"/>
    <cellStyle name="40% - Ênfase1 109" xfId="2040"/>
    <cellStyle name="40% - Ênfase1 11" xfId="2041"/>
    <cellStyle name="40% - Ênfase1 11 2" xfId="40482"/>
    <cellStyle name="40% - Ênfase1 110" xfId="2042"/>
    <cellStyle name="40% - Ênfase1 111" xfId="2043"/>
    <cellStyle name="40% - Ênfase1 112" xfId="2044"/>
    <cellStyle name="40% - Ênfase1 113" xfId="2045"/>
    <cellStyle name="40% - Ênfase1 114" xfId="2046"/>
    <cellStyle name="40% - Ênfase1 115" xfId="2047"/>
    <cellStyle name="40% - Ênfase1 116" xfId="2048"/>
    <cellStyle name="40% - Ênfase1 117" xfId="2049"/>
    <cellStyle name="40% - Ênfase1 118" xfId="2050"/>
    <cellStyle name="40% - Ênfase1 119" xfId="2051"/>
    <cellStyle name="40% - Ênfase1 12" xfId="2052"/>
    <cellStyle name="40% - Ênfase1 12 2" xfId="40483"/>
    <cellStyle name="40% - Ênfase1 120" xfId="2053"/>
    <cellStyle name="40% - Ênfase1 121" xfId="2054"/>
    <cellStyle name="40% - Ênfase1 122" xfId="2055"/>
    <cellStyle name="40% - Ênfase1 123" xfId="2056"/>
    <cellStyle name="40% - Ênfase1 124" xfId="2057"/>
    <cellStyle name="40% - Ênfase1 125" xfId="2058"/>
    <cellStyle name="40% - Ênfase1 126" xfId="2059"/>
    <cellStyle name="40% - Ênfase1 127" xfId="2060"/>
    <cellStyle name="40% - Ênfase1 128" xfId="2061"/>
    <cellStyle name="40% - Ênfase1 129" xfId="2062"/>
    <cellStyle name="40% - Ênfase1 13" xfId="2063"/>
    <cellStyle name="40% - Ênfase1 13 2" xfId="40484"/>
    <cellStyle name="40% - Ênfase1 130" xfId="2064"/>
    <cellStyle name="40% - Ênfase1 131" xfId="2065"/>
    <cellStyle name="40% - Ênfase1 132" xfId="2066"/>
    <cellStyle name="40% - Ênfase1 133" xfId="2067"/>
    <cellStyle name="40% - Ênfase1 134" xfId="2068"/>
    <cellStyle name="40% - Ênfase1 135" xfId="2069"/>
    <cellStyle name="40% - Ênfase1 136" xfId="2070"/>
    <cellStyle name="40% - Ênfase1 137" xfId="2071"/>
    <cellStyle name="40% - Ênfase1 138" xfId="2072"/>
    <cellStyle name="40% - Ênfase1 139" xfId="2073"/>
    <cellStyle name="40% - Ênfase1 14" xfId="2074"/>
    <cellStyle name="40% - Ênfase1 140" xfId="2075"/>
    <cellStyle name="40% - Ênfase1 141" xfId="2076"/>
    <cellStyle name="40% - Ênfase1 142" xfId="2077"/>
    <cellStyle name="40% - Ênfase1 143" xfId="2078"/>
    <cellStyle name="40% - Ênfase1 144" xfId="2079"/>
    <cellStyle name="40% - Ênfase1 145" xfId="2080"/>
    <cellStyle name="40% - Ênfase1 146" xfId="2081"/>
    <cellStyle name="40% - Ênfase1 147" xfId="2082"/>
    <cellStyle name="40% - Ênfase1 148" xfId="2083"/>
    <cellStyle name="40% - Ênfase1 149" xfId="2084"/>
    <cellStyle name="40% - Ênfase1 15" xfId="2085"/>
    <cellStyle name="40% - Ênfase1 15 2" xfId="2086"/>
    <cellStyle name="40% - Ênfase1 15 3" xfId="2087"/>
    <cellStyle name="40% - Ênfase1 150" xfId="2088"/>
    <cellStyle name="40% - Ênfase1 151" xfId="2089"/>
    <cellStyle name="40% - Ênfase1 152" xfId="2090"/>
    <cellStyle name="40% - Ênfase1 153" xfId="2091"/>
    <cellStyle name="40% - Ênfase1 154" xfId="2092"/>
    <cellStyle name="40% - Ênfase1 155" xfId="2093"/>
    <cellStyle name="40% - Ênfase1 156" xfId="2094"/>
    <cellStyle name="40% - Ênfase1 157" xfId="2095"/>
    <cellStyle name="40% - Ênfase1 158" xfId="2096"/>
    <cellStyle name="40% - Ênfase1 159" xfId="2097"/>
    <cellStyle name="40% - Ênfase1 16" xfId="2098"/>
    <cellStyle name="40% - Ênfase1 16 2" xfId="2099"/>
    <cellStyle name="40% - Ênfase1 16 3" xfId="2100"/>
    <cellStyle name="40% - Ênfase1 160" xfId="2101"/>
    <cellStyle name="40% - Ênfase1 161" xfId="2102"/>
    <cellStyle name="40% - Ênfase1 162" xfId="2103"/>
    <cellStyle name="40% - Ênfase1 163" xfId="2104"/>
    <cellStyle name="40% - Ênfase1 164" xfId="2105"/>
    <cellStyle name="40% - Ênfase1 165" xfId="2106"/>
    <cellStyle name="40% - Ênfase1 166" xfId="2107"/>
    <cellStyle name="40% - Ênfase1 167" xfId="2108"/>
    <cellStyle name="40% - Ênfase1 168" xfId="2109"/>
    <cellStyle name="40% - Ênfase1 169" xfId="2110"/>
    <cellStyle name="40% - Ênfase1 17" xfId="2111"/>
    <cellStyle name="40% - Ênfase1 17 2" xfId="2112"/>
    <cellStyle name="40% - Ênfase1 17 3" xfId="2113"/>
    <cellStyle name="40% - Ênfase1 170" xfId="2114"/>
    <cellStyle name="40% - Ênfase1 171" xfId="2115"/>
    <cellStyle name="40% - Ênfase1 172" xfId="2116"/>
    <cellStyle name="40% - Ênfase1 173" xfId="2117"/>
    <cellStyle name="40% - Ênfase1 174" xfId="2118"/>
    <cellStyle name="40% - Ênfase1 175" xfId="2119"/>
    <cellStyle name="40% - Ênfase1 176" xfId="2120"/>
    <cellStyle name="40% - Ênfase1 177" xfId="2121"/>
    <cellStyle name="40% - Ênfase1 178" xfId="2122"/>
    <cellStyle name="40% - Ênfase1 179" xfId="2123"/>
    <cellStyle name="40% - Ênfase1 18" xfId="2124"/>
    <cellStyle name="40% - Ênfase1 18 2" xfId="2125"/>
    <cellStyle name="40% - Ênfase1 18 3" xfId="2126"/>
    <cellStyle name="40% - Ênfase1 180" xfId="2127"/>
    <cellStyle name="40% - Ênfase1 181" xfId="2128"/>
    <cellStyle name="40% - Ênfase1 182" xfId="2129"/>
    <cellStyle name="40% - Ênfase1 183" xfId="2130"/>
    <cellStyle name="40% - Ênfase1 184" xfId="2131"/>
    <cellStyle name="40% - Ênfase1 185" xfId="2132"/>
    <cellStyle name="40% - Ênfase1 186" xfId="2133"/>
    <cellStyle name="40% - Ênfase1 187" xfId="2134"/>
    <cellStyle name="40% - Ênfase1 188" xfId="2135"/>
    <cellStyle name="40% - Ênfase1 189" xfId="2136"/>
    <cellStyle name="40% - Ênfase1 19" xfId="2137"/>
    <cellStyle name="40% - Ênfase1 19 2" xfId="2138"/>
    <cellStyle name="40% - Ênfase1 19 3" xfId="2139"/>
    <cellStyle name="40% - Ênfase1 190" xfId="2140"/>
    <cellStyle name="40% - Ênfase1 2" xfId="2141"/>
    <cellStyle name="40% - Ênfase1 2 10" xfId="2142"/>
    <cellStyle name="40% - Ênfase1 2 10 2" xfId="2143"/>
    <cellStyle name="40% - Ênfase1 2 10 3" xfId="2144"/>
    <cellStyle name="40% - Ênfase1 2 10 4" xfId="2145"/>
    <cellStyle name="40% - Ênfase1 2 10 5" xfId="2146"/>
    <cellStyle name="40% - Ênfase1 2 10 6" xfId="2147"/>
    <cellStyle name="40% - Ênfase1 2 10 7" xfId="2148"/>
    <cellStyle name="40% - Ênfase1 2 11" xfId="2149"/>
    <cellStyle name="40% - Ênfase1 2 11 2" xfId="2150"/>
    <cellStyle name="40% - Ênfase1 2 11 3" xfId="2151"/>
    <cellStyle name="40% - Ênfase1 2 11 4" xfId="2152"/>
    <cellStyle name="40% - Ênfase1 2 11 5" xfId="2153"/>
    <cellStyle name="40% - Ênfase1 2 11 6" xfId="2154"/>
    <cellStyle name="40% - Ênfase1 2 11 7" xfId="2155"/>
    <cellStyle name="40% - Ênfase1 2 12" xfId="2156"/>
    <cellStyle name="40% - Ênfase1 2 13" xfId="2157"/>
    <cellStyle name="40% - Ênfase1 2 14" xfId="2158"/>
    <cellStyle name="40% - Ênfase1 2 15" xfId="2159"/>
    <cellStyle name="40% - Ênfase1 2 16" xfId="2160"/>
    <cellStyle name="40% - Ênfase1 2 17" xfId="2161"/>
    <cellStyle name="40% - Ênfase1 2 18" xfId="2162"/>
    <cellStyle name="40% - Ênfase1 2 19" xfId="2163"/>
    <cellStyle name="40% - Ênfase1 2 2" xfId="2164"/>
    <cellStyle name="40% - Ênfase1 2 20" xfId="2165"/>
    <cellStyle name="40% - Ênfase1 2 21" xfId="2166"/>
    <cellStyle name="40% - Ênfase1 2 22" xfId="2167"/>
    <cellStyle name="40% - Ênfase1 2 23" xfId="2168"/>
    <cellStyle name="40% - Ênfase1 2 24" xfId="2169"/>
    <cellStyle name="40% - Ênfase1 2 25" xfId="2170"/>
    <cellStyle name="40% - Ênfase1 2 26" xfId="2171"/>
    <cellStyle name="40% - Ênfase1 2 27" xfId="2172"/>
    <cellStyle name="40% - Ênfase1 2 28" xfId="2173"/>
    <cellStyle name="40% - Ênfase1 2 29" xfId="2174"/>
    <cellStyle name="40% - Ênfase1 2 3" xfId="2175"/>
    <cellStyle name="40% - Ênfase1 2 30" xfId="2176"/>
    <cellStyle name="40% - Ênfase1 2 31" xfId="2177"/>
    <cellStyle name="40% - Ênfase1 2 32" xfId="2178"/>
    <cellStyle name="40% - Ênfase1 2 33" xfId="2179"/>
    <cellStyle name="40% - Ênfase1 2 34" xfId="2180"/>
    <cellStyle name="40% - Ênfase1 2 35" xfId="2181"/>
    <cellStyle name="40% - Ênfase1 2 4" xfId="2182"/>
    <cellStyle name="40% - Ênfase1 2 5" xfId="2183"/>
    <cellStyle name="40% - Ênfase1 2 6" xfId="2184"/>
    <cellStyle name="40% - Ênfase1 2 7" xfId="2185"/>
    <cellStyle name="40% - Ênfase1 2 8" xfId="2186"/>
    <cellStyle name="40% - Ênfase1 2 8 2" xfId="2187"/>
    <cellStyle name="40% - Ênfase1 2 8 3" xfId="2188"/>
    <cellStyle name="40% - Ênfase1 2 8 4" xfId="2189"/>
    <cellStyle name="40% - Ênfase1 2 8 5" xfId="2190"/>
    <cellStyle name="40% - Ênfase1 2 8 6" xfId="2191"/>
    <cellStyle name="40% - Ênfase1 2 8 7" xfId="2192"/>
    <cellStyle name="40% - Ênfase1 2 9" xfId="2193"/>
    <cellStyle name="40% - Ênfase1 2 9 2" xfId="2194"/>
    <cellStyle name="40% - Ênfase1 2 9 3" xfId="2195"/>
    <cellStyle name="40% - Ênfase1 2 9 4" xfId="2196"/>
    <cellStyle name="40% - Ênfase1 2 9 5" xfId="2197"/>
    <cellStyle name="40% - Ênfase1 2 9 6" xfId="2198"/>
    <cellStyle name="40% - Ênfase1 2 9 7" xfId="2199"/>
    <cellStyle name="40% - Ênfase1 20" xfId="2200"/>
    <cellStyle name="40% - Ênfase1 20 2" xfId="2201"/>
    <cellStyle name="40% - Ênfase1 20 3" xfId="2202"/>
    <cellStyle name="40% - Ênfase1 21" xfId="2203"/>
    <cellStyle name="40% - Ênfase1 22" xfId="2204"/>
    <cellStyle name="40% - Ênfase1 23" xfId="2205"/>
    <cellStyle name="40% - Ênfase1 24" xfId="2206"/>
    <cellStyle name="40% - Ênfase1 24 2" xfId="40933"/>
    <cellStyle name="40% - Ênfase1 25" xfId="2207"/>
    <cellStyle name="40% - Ênfase1 25 2" xfId="40968"/>
    <cellStyle name="40% - Ênfase1 26" xfId="2208"/>
    <cellStyle name="40% - Ênfase1 26 10" xfId="2209"/>
    <cellStyle name="40% - Ênfase1 26 11" xfId="2210"/>
    <cellStyle name="40% - Ênfase1 26 12" xfId="2211"/>
    <cellStyle name="40% - Ênfase1 26 13" xfId="2212"/>
    <cellStyle name="40% - Ênfase1 26 14" xfId="2213"/>
    <cellStyle name="40% - Ênfase1 26 15" xfId="2214"/>
    <cellStyle name="40% - Ênfase1 26 16" xfId="2215"/>
    <cellStyle name="40% - Ênfase1 26 2" xfId="2216"/>
    <cellStyle name="40% - Ênfase1 26 3" xfId="2217"/>
    <cellStyle name="40% - Ênfase1 26 4" xfId="2218"/>
    <cellStyle name="40% - Ênfase1 26 5" xfId="2219"/>
    <cellStyle name="40% - Ênfase1 26 6" xfId="2220"/>
    <cellStyle name="40% - Ênfase1 26 7" xfId="2221"/>
    <cellStyle name="40% - Ênfase1 26 8" xfId="2222"/>
    <cellStyle name="40% - Ênfase1 26 9" xfId="2223"/>
    <cellStyle name="40% - Ênfase1 27" xfId="2224"/>
    <cellStyle name="40% - Ênfase1 27 10" xfId="2225"/>
    <cellStyle name="40% - Ênfase1 27 11" xfId="2226"/>
    <cellStyle name="40% - Ênfase1 27 12" xfId="2227"/>
    <cellStyle name="40% - Ênfase1 27 13" xfId="2228"/>
    <cellStyle name="40% - Ênfase1 27 14" xfId="2229"/>
    <cellStyle name="40% - Ênfase1 27 15" xfId="2230"/>
    <cellStyle name="40% - Ênfase1 27 16" xfId="2231"/>
    <cellStyle name="40% - Ênfase1 27 2" xfId="2232"/>
    <cellStyle name="40% - Ênfase1 27 3" xfId="2233"/>
    <cellStyle name="40% - Ênfase1 27 4" xfId="2234"/>
    <cellStyle name="40% - Ênfase1 27 5" xfId="2235"/>
    <cellStyle name="40% - Ênfase1 27 6" xfId="2236"/>
    <cellStyle name="40% - Ênfase1 27 7" xfId="2237"/>
    <cellStyle name="40% - Ênfase1 27 8" xfId="2238"/>
    <cellStyle name="40% - Ênfase1 27 9" xfId="2239"/>
    <cellStyle name="40% - Ênfase1 28" xfId="2240"/>
    <cellStyle name="40% - Ênfase1 28 10" xfId="2241"/>
    <cellStyle name="40% - Ênfase1 28 11" xfId="2242"/>
    <cellStyle name="40% - Ênfase1 28 12" xfId="2243"/>
    <cellStyle name="40% - Ênfase1 28 13" xfId="2244"/>
    <cellStyle name="40% - Ênfase1 28 14" xfId="2245"/>
    <cellStyle name="40% - Ênfase1 28 15" xfId="2246"/>
    <cellStyle name="40% - Ênfase1 28 16" xfId="2247"/>
    <cellStyle name="40% - Ênfase1 28 2" xfId="2248"/>
    <cellStyle name="40% - Ênfase1 28 3" xfId="2249"/>
    <cellStyle name="40% - Ênfase1 28 4" xfId="2250"/>
    <cellStyle name="40% - Ênfase1 28 5" xfId="2251"/>
    <cellStyle name="40% - Ênfase1 28 6" xfId="2252"/>
    <cellStyle name="40% - Ênfase1 28 7" xfId="2253"/>
    <cellStyle name="40% - Ênfase1 28 8" xfId="2254"/>
    <cellStyle name="40% - Ênfase1 28 9" xfId="2255"/>
    <cellStyle name="40% - Ênfase1 29" xfId="2256"/>
    <cellStyle name="40% - Ênfase1 29 10" xfId="2257"/>
    <cellStyle name="40% - Ênfase1 29 11" xfId="2258"/>
    <cellStyle name="40% - Ênfase1 29 12" xfId="2259"/>
    <cellStyle name="40% - Ênfase1 29 13" xfId="2260"/>
    <cellStyle name="40% - Ênfase1 29 14" xfId="2261"/>
    <cellStyle name="40% - Ênfase1 29 15" xfId="2262"/>
    <cellStyle name="40% - Ênfase1 29 16" xfId="2263"/>
    <cellStyle name="40% - Ênfase1 29 2" xfId="2264"/>
    <cellStyle name="40% - Ênfase1 29 3" xfId="2265"/>
    <cellStyle name="40% - Ênfase1 29 4" xfId="2266"/>
    <cellStyle name="40% - Ênfase1 29 5" xfId="2267"/>
    <cellStyle name="40% - Ênfase1 29 6" xfId="2268"/>
    <cellStyle name="40% - Ênfase1 29 7" xfId="2269"/>
    <cellStyle name="40% - Ênfase1 29 8" xfId="2270"/>
    <cellStyle name="40% - Ênfase1 29 9" xfId="2271"/>
    <cellStyle name="40% - Ênfase1 3" xfId="2272"/>
    <cellStyle name="40% - Ênfase1 3 10" xfId="2273"/>
    <cellStyle name="40% - Ênfase1 3 11" xfId="2274"/>
    <cellStyle name="40% - Ênfase1 3 2" xfId="2275"/>
    <cellStyle name="40% - Ênfase1 3 3" xfId="2276"/>
    <cellStyle name="40% - Ênfase1 3 4" xfId="2277"/>
    <cellStyle name="40% - Ênfase1 3 5" xfId="2278"/>
    <cellStyle name="40% - Ênfase1 3 6" xfId="2279"/>
    <cellStyle name="40% - Ênfase1 3 7" xfId="2280"/>
    <cellStyle name="40% - Ênfase1 3 8" xfId="2281"/>
    <cellStyle name="40% - Ênfase1 3 9" xfId="2282"/>
    <cellStyle name="40% - Ênfase1 30" xfId="2283"/>
    <cellStyle name="40% - Ênfase1 31" xfId="2284"/>
    <cellStyle name="40% - Ênfase1 32" xfId="2285"/>
    <cellStyle name="40% - Ênfase1 33" xfId="2286"/>
    <cellStyle name="40% - Ênfase1 34" xfId="2287"/>
    <cellStyle name="40% - Ênfase1 35" xfId="2288"/>
    <cellStyle name="40% - Ênfase1 36" xfId="2289"/>
    <cellStyle name="40% - Ênfase1 37" xfId="2290"/>
    <cellStyle name="40% - Ênfase1 38" xfId="2291"/>
    <cellStyle name="40% - Ênfase1 39" xfId="2292"/>
    <cellStyle name="40% - Ênfase1 4" xfId="2293"/>
    <cellStyle name="40% - Ênfase1 4 10" xfId="2294"/>
    <cellStyle name="40% - Ênfase1 4 11" xfId="2295"/>
    <cellStyle name="40% - Ênfase1 4 2" xfId="2296"/>
    <cellStyle name="40% - Ênfase1 4 3" xfId="2297"/>
    <cellStyle name="40% - Ênfase1 4 4" xfId="2298"/>
    <cellStyle name="40% - Ênfase1 4 5" xfId="2299"/>
    <cellStyle name="40% - Ênfase1 4 6" xfId="2300"/>
    <cellStyle name="40% - Ênfase1 4 7" xfId="2301"/>
    <cellStyle name="40% - Ênfase1 4 8" xfId="2302"/>
    <cellStyle name="40% - Ênfase1 4 9" xfId="2303"/>
    <cellStyle name="40% - Ênfase1 40" xfId="2304"/>
    <cellStyle name="40% - Ênfase1 41" xfId="2305"/>
    <cellStyle name="40% - Ênfase1 42" xfId="2306"/>
    <cellStyle name="40% - Ênfase1 43" xfId="2307"/>
    <cellStyle name="40% - Ênfase1 44" xfId="2308"/>
    <cellStyle name="40% - Ênfase1 45" xfId="2309"/>
    <cellStyle name="40% - Ênfase1 46" xfId="2310"/>
    <cellStyle name="40% - Ênfase1 47" xfId="2311"/>
    <cellStyle name="40% - Ênfase1 48" xfId="2312"/>
    <cellStyle name="40% - Ênfase1 49" xfId="2313"/>
    <cellStyle name="40% - Ênfase1 5" xfId="2314"/>
    <cellStyle name="40% - Ênfase1 5 2" xfId="2315"/>
    <cellStyle name="40% - Ênfase1 5 3" xfId="2316"/>
    <cellStyle name="40% - Ênfase1 5 4" xfId="2317"/>
    <cellStyle name="40% - Ênfase1 50" xfId="2318"/>
    <cellStyle name="40% - Ênfase1 51" xfId="2319"/>
    <cellStyle name="40% - Ênfase1 52" xfId="2320"/>
    <cellStyle name="40% - Ênfase1 53" xfId="2321"/>
    <cellStyle name="40% - Ênfase1 54" xfId="2322"/>
    <cellStyle name="40% - Ênfase1 55" xfId="2323"/>
    <cellStyle name="40% - Ênfase1 56" xfId="2324"/>
    <cellStyle name="40% - Ênfase1 57" xfId="2325"/>
    <cellStyle name="40% - Ênfase1 58" xfId="2326"/>
    <cellStyle name="40% - Ênfase1 59" xfId="2327"/>
    <cellStyle name="40% - Ênfase1 6" xfId="2328"/>
    <cellStyle name="40% - Ênfase1 6 2" xfId="2329"/>
    <cellStyle name="40% - Ênfase1 6 3" xfId="2330"/>
    <cellStyle name="40% - Ênfase1 6 4" xfId="2331"/>
    <cellStyle name="40% - Ênfase1 60" xfId="2332"/>
    <cellStyle name="40% - Ênfase1 61" xfId="2333"/>
    <cellStyle name="40% - Ênfase1 62" xfId="2334"/>
    <cellStyle name="40% - Ênfase1 63" xfId="2335"/>
    <cellStyle name="40% - Ênfase1 64" xfId="2336"/>
    <cellStyle name="40% - Ênfase1 65" xfId="2337"/>
    <cellStyle name="40% - Ênfase1 66" xfId="2338"/>
    <cellStyle name="40% - Ênfase1 67" xfId="2339"/>
    <cellStyle name="40% - Ênfase1 68" xfId="2340"/>
    <cellStyle name="40% - Ênfase1 69" xfId="2341"/>
    <cellStyle name="40% - Ênfase1 7" xfId="2342"/>
    <cellStyle name="40% - Ênfase1 7 2" xfId="2343"/>
    <cellStyle name="40% - Ênfase1 7 3" xfId="2344"/>
    <cellStyle name="40% - Ênfase1 7 4" xfId="2345"/>
    <cellStyle name="40% - Ênfase1 70" xfId="2346"/>
    <cellStyle name="40% - Ênfase1 71" xfId="2347"/>
    <cellStyle name="40% - Ênfase1 72" xfId="2348"/>
    <cellStyle name="40% - Ênfase1 73" xfId="2349"/>
    <cellStyle name="40% - Ênfase1 74" xfId="2350"/>
    <cellStyle name="40% - Ênfase1 75" xfId="2351"/>
    <cellStyle name="40% - Ênfase1 76" xfId="2352"/>
    <cellStyle name="40% - Ênfase1 77" xfId="2353"/>
    <cellStyle name="40% - Ênfase1 78" xfId="2354"/>
    <cellStyle name="40% - Ênfase1 79" xfId="2355"/>
    <cellStyle name="40% - Ênfase1 8" xfId="2356"/>
    <cellStyle name="40% - Ênfase1 8 2" xfId="2357"/>
    <cellStyle name="40% - Ênfase1 8 3" xfId="2358"/>
    <cellStyle name="40% - Ênfase1 8 4" xfId="2359"/>
    <cellStyle name="40% - Ênfase1 80" xfId="2360"/>
    <cellStyle name="40% - Ênfase1 81" xfId="2361"/>
    <cellStyle name="40% - Ênfase1 82" xfId="2362"/>
    <cellStyle name="40% - Ênfase1 83" xfId="2363"/>
    <cellStyle name="40% - Ênfase1 84" xfId="2364"/>
    <cellStyle name="40% - Ênfase1 85" xfId="2365"/>
    <cellStyle name="40% - Ênfase1 86" xfId="2366"/>
    <cellStyle name="40% - Ênfase1 87" xfId="2367"/>
    <cellStyle name="40% - Ênfase1 88" xfId="2368"/>
    <cellStyle name="40% - Ênfase1 89" xfId="2369"/>
    <cellStyle name="40% - Ênfase1 9" xfId="2370"/>
    <cellStyle name="40% - Ênfase1 90" xfId="2371"/>
    <cellStyle name="40% - Ênfase1 91" xfId="2372"/>
    <cellStyle name="40% - Ênfase1 92" xfId="2373"/>
    <cellStyle name="40% - Ênfase1 93" xfId="2374"/>
    <cellStyle name="40% - Ênfase1 94" xfId="2375"/>
    <cellStyle name="40% - Ênfase1 95" xfId="2376"/>
    <cellStyle name="40% - Ênfase1 96" xfId="2377"/>
    <cellStyle name="40% - Ênfase1 97" xfId="2378"/>
    <cellStyle name="40% - Ênfase1 98" xfId="2379"/>
    <cellStyle name="40% - Ênfase1 99" xfId="2380"/>
    <cellStyle name="40% - Ênfase2 10" xfId="2381"/>
    <cellStyle name="40% - Ênfase2 10 2" xfId="40485"/>
    <cellStyle name="40% - Ênfase2 100" xfId="2382"/>
    <cellStyle name="40% - Ênfase2 101" xfId="2383"/>
    <cellStyle name="40% - Ênfase2 102" xfId="2384"/>
    <cellStyle name="40% - Ênfase2 103" xfId="2385"/>
    <cellStyle name="40% - Ênfase2 104" xfId="2386"/>
    <cellStyle name="40% - Ênfase2 105" xfId="2387"/>
    <cellStyle name="40% - Ênfase2 106" xfId="2388"/>
    <cellStyle name="40% - Ênfase2 107" xfId="2389"/>
    <cellStyle name="40% - Ênfase2 108" xfId="2390"/>
    <cellStyle name="40% - Ênfase2 109" xfId="2391"/>
    <cellStyle name="40% - Ênfase2 11" xfId="2392"/>
    <cellStyle name="40% - Ênfase2 11 2" xfId="40486"/>
    <cellStyle name="40% - Ênfase2 110" xfId="2393"/>
    <cellStyle name="40% - Ênfase2 111" xfId="2394"/>
    <cellStyle name="40% - Ênfase2 112" xfId="2395"/>
    <cellStyle name="40% - Ênfase2 113" xfId="2396"/>
    <cellStyle name="40% - Ênfase2 114" xfId="2397"/>
    <cellStyle name="40% - Ênfase2 115" xfId="2398"/>
    <cellStyle name="40% - Ênfase2 116" xfId="2399"/>
    <cellStyle name="40% - Ênfase2 117" xfId="2400"/>
    <cellStyle name="40% - Ênfase2 118" xfId="2401"/>
    <cellStyle name="40% - Ênfase2 119" xfId="2402"/>
    <cellStyle name="40% - Ênfase2 12" xfId="2403"/>
    <cellStyle name="40% - Ênfase2 12 2" xfId="40487"/>
    <cellStyle name="40% - Ênfase2 120" xfId="2404"/>
    <cellStyle name="40% - Ênfase2 121" xfId="2405"/>
    <cellStyle name="40% - Ênfase2 122" xfId="2406"/>
    <cellStyle name="40% - Ênfase2 123" xfId="2407"/>
    <cellStyle name="40% - Ênfase2 124" xfId="2408"/>
    <cellStyle name="40% - Ênfase2 125" xfId="2409"/>
    <cellStyle name="40% - Ênfase2 126" xfId="2410"/>
    <cellStyle name="40% - Ênfase2 127" xfId="2411"/>
    <cellStyle name="40% - Ênfase2 128" xfId="2412"/>
    <cellStyle name="40% - Ênfase2 129" xfId="2413"/>
    <cellStyle name="40% - Ênfase2 13" xfId="2414"/>
    <cellStyle name="40% - Ênfase2 13 2" xfId="40488"/>
    <cellStyle name="40% - Ênfase2 130" xfId="2415"/>
    <cellStyle name="40% - Ênfase2 131" xfId="2416"/>
    <cellStyle name="40% - Ênfase2 132" xfId="2417"/>
    <cellStyle name="40% - Ênfase2 133" xfId="2418"/>
    <cellStyle name="40% - Ênfase2 134" xfId="2419"/>
    <cellStyle name="40% - Ênfase2 135" xfId="2420"/>
    <cellStyle name="40% - Ênfase2 136" xfId="2421"/>
    <cellStyle name="40% - Ênfase2 137" xfId="2422"/>
    <cellStyle name="40% - Ênfase2 138" xfId="2423"/>
    <cellStyle name="40% - Ênfase2 139" xfId="2424"/>
    <cellStyle name="40% - Ênfase2 14" xfId="2425"/>
    <cellStyle name="40% - Ênfase2 140" xfId="2426"/>
    <cellStyle name="40% - Ênfase2 141" xfId="2427"/>
    <cellStyle name="40% - Ênfase2 142" xfId="2428"/>
    <cellStyle name="40% - Ênfase2 143" xfId="2429"/>
    <cellStyle name="40% - Ênfase2 144" xfId="2430"/>
    <cellStyle name="40% - Ênfase2 145" xfId="2431"/>
    <cellStyle name="40% - Ênfase2 146" xfId="2432"/>
    <cellStyle name="40% - Ênfase2 147" xfId="2433"/>
    <cellStyle name="40% - Ênfase2 148" xfId="2434"/>
    <cellStyle name="40% - Ênfase2 149" xfId="2435"/>
    <cellStyle name="40% - Ênfase2 15" xfId="2436"/>
    <cellStyle name="40% - Ênfase2 15 2" xfId="2437"/>
    <cellStyle name="40% - Ênfase2 15 3" xfId="2438"/>
    <cellStyle name="40% - Ênfase2 150" xfId="2439"/>
    <cellStyle name="40% - Ênfase2 151" xfId="2440"/>
    <cellStyle name="40% - Ênfase2 152" xfId="2441"/>
    <cellStyle name="40% - Ênfase2 153" xfId="2442"/>
    <cellStyle name="40% - Ênfase2 154" xfId="2443"/>
    <cellStyle name="40% - Ênfase2 155" xfId="2444"/>
    <cellStyle name="40% - Ênfase2 156" xfId="2445"/>
    <cellStyle name="40% - Ênfase2 157" xfId="2446"/>
    <cellStyle name="40% - Ênfase2 158" xfId="2447"/>
    <cellStyle name="40% - Ênfase2 159" xfId="2448"/>
    <cellStyle name="40% - Ênfase2 16" xfId="2449"/>
    <cellStyle name="40% - Ênfase2 16 2" xfId="2450"/>
    <cellStyle name="40% - Ênfase2 16 3" xfId="2451"/>
    <cellStyle name="40% - Ênfase2 160" xfId="2452"/>
    <cellStyle name="40% - Ênfase2 161" xfId="2453"/>
    <cellStyle name="40% - Ênfase2 162" xfId="2454"/>
    <cellStyle name="40% - Ênfase2 163" xfId="2455"/>
    <cellStyle name="40% - Ênfase2 164" xfId="2456"/>
    <cellStyle name="40% - Ênfase2 165" xfId="2457"/>
    <cellStyle name="40% - Ênfase2 166" xfId="2458"/>
    <cellStyle name="40% - Ênfase2 167" xfId="2459"/>
    <cellStyle name="40% - Ênfase2 168" xfId="2460"/>
    <cellStyle name="40% - Ênfase2 169" xfId="2461"/>
    <cellStyle name="40% - Ênfase2 17" xfId="2462"/>
    <cellStyle name="40% - Ênfase2 17 2" xfId="2463"/>
    <cellStyle name="40% - Ênfase2 17 3" xfId="2464"/>
    <cellStyle name="40% - Ênfase2 170" xfId="2465"/>
    <cellStyle name="40% - Ênfase2 171" xfId="2466"/>
    <cellStyle name="40% - Ênfase2 172" xfId="2467"/>
    <cellStyle name="40% - Ênfase2 173" xfId="2468"/>
    <cellStyle name="40% - Ênfase2 174" xfId="2469"/>
    <cellStyle name="40% - Ênfase2 175" xfId="2470"/>
    <cellStyle name="40% - Ênfase2 176" xfId="2471"/>
    <cellStyle name="40% - Ênfase2 177" xfId="2472"/>
    <cellStyle name="40% - Ênfase2 178" xfId="2473"/>
    <cellStyle name="40% - Ênfase2 179" xfId="2474"/>
    <cellStyle name="40% - Ênfase2 18" xfId="2475"/>
    <cellStyle name="40% - Ênfase2 18 2" xfId="2476"/>
    <cellStyle name="40% - Ênfase2 18 3" xfId="2477"/>
    <cellStyle name="40% - Ênfase2 180" xfId="2478"/>
    <cellStyle name="40% - Ênfase2 181" xfId="2479"/>
    <cellStyle name="40% - Ênfase2 182" xfId="2480"/>
    <cellStyle name="40% - Ênfase2 183" xfId="2481"/>
    <cellStyle name="40% - Ênfase2 184" xfId="2482"/>
    <cellStyle name="40% - Ênfase2 185" xfId="2483"/>
    <cellStyle name="40% - Ênfase2 186" xfId="2484"/>
    <cellStyle name="40% - Ênfase2 187" xfId="2485"/>
    <cellStyle name="40% - Ênfase2 188" xfId="2486"/>
    <cellStyle name="40% - Ênfase2 189" xfId="2487"/>
    <cellStyle name="40% - Ênfase2 19" xfId="2488"/>
    <cellStyle name="40% - Ênfase2 19 2" xfId="2489"/>
    <cellStyle name="40% - Ênfase2 19 3" xfId="2490"/>
    <cellStyle name="40% - Ênfase2 190" xfId="2491"/>
    <cellStyle name="40% - Ênfase2 2" xfId="2492"/>
    <cellStyle name="40% - Ênfase2 2 10" xfId="2493"/>
    <cellStyle name="40% - Ênfase2 2 11" xfId="2494"/>
    <cellStyle name="40% - Ênfase2 2 12" xfId="2495"/>
    <cellStyle name="40% - Ênfase2 2 13" xfId="2496"/>
    <cellStyle name="40% - Ênfase2 2 14" xfId="2497"/>
    <cellStyle name="40% - Ênfase2 2 15" xfId="2498"/>
    <cellStyle name="40% - Ênfase2 2 16" xfId="2499"/>
    <cellStyle name="40% - Ênfase2 2 17" xfId="2500"/>
    <cellStyle name="40% - Ênfase2 2 18" xfId="2501"/>
    <cellStyle name="40% - Ênfase2 2 19" xfId="2502"/>
    <cellStyle name="40% - Ênfase2 2 2" xfId="2503"/>
    <cellStyle name="40% - Ênfase2 2 20" xfId="2504"/>
    <cellStyle name="40% - Ênfase2 2 21" xfId="2505"/>
    <cellStyle name="40% - Ênfase2 2 22" xfId="2506"/>
    <cellStyle name="40% - Ênfase2 2 23" xfId="2507"/>
    <cellStyle name="40% - Ênfase2 2 24" xfId="2508"/>
    <cellStyle name="40% - Ênfase2 2 25" xfId="2509"/>
    <cellStyle name="40% - Ênfase2 2 26" xfId="2510"/>
    <cellStyle name="40% - Ênfase2 2 27" xfId="2511"/>
    <cellStyle name="40% - Ênfase2 2 28" xfId="2512"/>
    <cellStyle name="40% - Ênfase2 2 29" xfId="2513"/>
    <cellStyle name="40% - Ênfase2 2 3" xfId="2514"/>
    <cellStyle name="40% - Ênfase2 2 30" xfId="2515"/>
    <cellStyle name="40% - Ênfase2 2 31" xfId="2516"/>
    <cellStyle name="40% - Ênfase2 2 32" xfId="2517"/>
    <cellStyle name="40% - Ênfase2 2 33" xfId="2518"/>
    <cellStyle name="40% - Ênfase2 2 34" xfId="2519"/>
    <cellStyle name="40% - Ênfase2 2 35" xfId="2520"/>
    <cellStyle name="40% - Ênfase2 2 4" xfId="2521"/>
    <cellStyle name="40% - Ênfase2 2 5" xfId="2522"/>
    <cellStyle name="40% - Ênfase2 2 6" xfId="2523"/>
    <cellStyle name="40% - Ênfase2 2 7" xfId="2524"/>
    <cellStyle name="40% - Ênfase2 2 8" xfId="2525"/>
    <cellStyle name="40% - Ênfase2 2 9" xfId="2526"/>
    <cellStyle name="40% - Ênfase2 20" xfId="2527"/>
    <cellStyle name="40% - Ênfase2 20 2" xfId="2528"/>
    <cellStyle name="40% - Ênfase2 20 3" xfId="2529"/>
    <cellStyle name="40% - Ênfase2 21" xfId="2530"/>
    <cellStyle name="40% - Ênfase2 22" xfId="2531"/>
    <cellStyle name="40% - Ênfase2 23" xfId="2532"/>
    <cellStyle name="40% - Ênfase2 24" xfId="2533"/>
    <cellStyle name="40% - Ênfase2 25" xfId="2534"/>
    <cellStyle name="40% - Ênfase2 26" xfId="2535"/>
    <cellStyle name="40% - Ênfase2 27" xfId="2536"/>
    <cellStyle name="40% - Ênfase2 28" xfId="2537"/>
    <cellStyle name="40% - Ênfase2 29" xfId="2538"/>
    <cellStyle name="40% - Ênfase2 3" xfId="2539"/>
    <cellStyle name="40% - Ênfase2 3 2" xfId="2540"/>
    <cellStyle name="40% - Ênfase2 3 3" xfId="2541"/>
    <cellStyle name="40% - Ênfase2 3 4" xfId="2542"/>
    <cellStyle name="40% - Ênfase2 3 5" xfId="2543"/>
    <cellStyle name="40% - Ênfase2 3 6" xfId="2544"/>
    <cellStyle name="40% - Ênfase2 3 7" xfId="2545"/>
    <cellStyle name="40% - Ênfase2 30" xfId="2546"/>
    <cellStyle name="40% - Ênfase2 31" xfId="2547"/>
    <cellStyle name="40% - Ênfase2 32" xfId="2548"/>
    <cellStyle name="40% - Ênfase2 33" xfId="2549"/>
    <cellStyle name="40% - Ênfase2 34" xfId="2550"/>
    <cellStyle name="40% - Ênfase2 35" xfId="2551"/>
    <cellStyle name="40% - Ênfase2 36" xfId="2552"/>
    <cellStyle name="40% - Ênfase2 37" xfId="2553"/>
    <cellStyle name="40% - Ênfase2 38" xfId="2554"/>
    <cellStyle name="40% - Ênfase2 39" xfId="2555"/>
    <cellStyle name="40% - Ênfase2 4" xfId="2556"/>
    <cellStyle name="40% - Ênfase2 4 2" xfId="2557"/>
    <cellStyle name="40% - Ênfase2 4 3" xfId="2558"/>
    <cellStyle name="40% - Ênfase2 4 4" xfId="2559"/>
    <cellStyle name="40% - Ênfase2 4 5" xfId="2560"/>
    <cellStyle name="40% - Ênfase2 4 6" xfId="2561"/>
    <cellStyle name="40% - Ênfase2 4 7" xfId="2562"/>
    <cellStyle name="40% - Ênfase2 40" xfId="2563"/>
    <cellStyle name="40% - Ênfase2 41" xfId="2564"/>
    <cellStyle name="40% - Ênfase2 42" xfId="2565"/>
    <cellStyle name="40% - Ênfase2 43" xfId="2566"/>
    <cellStyle name="40% - Ênfase2 44" xfId="2567"/>
    <cellStyle name="40% - Ênfase2 45" xfId="2568"/>
    <cellStyle name="40% - Ênfase2 46" xfId="2569"/>
    <cellStyle name="40% - Ênfase2 47" xfId="2570"/>
    <cellStyle name="40% - Ênfase2 48" xfId="2571"/>
    <cellStyle name="40% - Ênfase2 49" xfId="2572"/>
    <cellStyle name="40% - Ênfase2 5" xfId="2573"/>
    <cellStyle name="40% - Ênfase2 5 2" xfId="2574"/>
    <cellStyle name="40% - Ênfase2 5 3" xfId="2575"/>
    <cellStyle name="40% - Ênfase2 5 4" xfId="2576"/>
    <cellStyle name="40% - Ênfase2 50" xfId="2577"/>
    <cellStyle name="40% - Ênfase2 51" xfId="2578"/>
    <cellStyle name="40% - Ênfase2 52" xfId="2579"/>
    <cellStyle name="40% - Ênfase2 53" xfId="2580"/>
    <cellStyle name="40% - Ênfase2 54" xfId="2581"/>
    <cellStyle name="40% - Ênfase2 55" xfId="2582"/>
    <cellStyle name="40% - Ênfase2 56" xfId="2583"/>
    <cellStyle name="40% - Ênfase2 57" xfId="2584"/>
    <cellStyle name="40% - Ênfase2 58" xfId="2585"/>
    <cellStyle name="40% - Ênfase2 59" xfId="2586"/>
    <cellStyle name="40% - Ênfase2 6" xfId="2587"/>
    <cellStyle name="40% - Ênfase2 6 2" xfId="2588"/>
    <cellStyle name="40% - Ênfase2 6 3" xfId="2589"/>
    <cellStyle name="40% - Ênfase2 6 4" xfId="2590"/>
    <cellStyle name="40% - Ênfase2 60" xfId="2591"/>
    <cellStyle name="40% - Ênfase2 61" xfId="2592"/>
    <cellStyle name="40% - Ênfase2 62" xfId="2593"/>
    <cellStyle name="40% - Ênfase2 63" xfId="2594"/>
    <cellStyle name="40% - Ênfase2 64" xfId="2595"/>
    <cellStyle name="40% - Ênfase2 65" xfId="2596"/>
    <cellStyle name="40% - Ênfase2 66" xfId="2597"/>
    <cellStyle name="40% - Ênfase2 67" xfId="2598"/>
    <cellStyle name="40% - Ênfase2 68" xfId="2599"/>
    <cellStyle name="40% - Ênfase2 69" xfId="2600"/>
    <cellStyle name="40% - Ênfase2 7" xfId="2601"/>
    <cellStyle name="40% - Ênfase2 7 2" xfId="2602"/>
    <cellStyle name="40% - Ênfase2 7 3" xfId="2603"/>
    <cellStyle name="40% - Ênfase2 7 4" xfId="2604"/>
    <cellStyle name="40% - Ênfase2 70" xfId="2605"/>
    <cellStyle name="40% - Ênfase2 71" xfId="2606"/>
    <cellStyle name="40% - Ênfase2 72" xfId="2607"/>
    <cellStyle name="40% - Ênfase2 73" xfId="2608"/>
    <cellStyle name="40% - Ênfase2 74" xfId="2609"/>
    <cellStyle name="40% - Ênfase2 75" xfId="2610"/>
    <cellStyle name="40% - Ênfase2 76" xfId="2611"/>
    <cellStyle name="40% - Ênfase2 77" xfId="2612"/>
    <cellStyle name="40% - Ênfase2 78" xfId="2613"/>
    <cellStyle name="40% - Ênfase2 79" xfId="2614"/>
    <cellStyle name="40% - Ênfase2 8" xfId="2615"/>
    <cellStyle name="40% - Ênfase2 8 2" xfId="2616"/>
    <cellStyle name="40% - Ênfase2 8 3" xfId="2617"/>
    <cellStyle name="40% - Ênfase2 8 4" xfId="2618"/>
    <cellStyle name="40% - Ênfase2 80" xfId="2619"/>
    <cellStyle name="40% - Ênfase2 81" xfId="2620"/>
    <cellStyle name="40% - Ênfase2 82" xfId="2621"/>
    <cellStyle name="40% - Ênfase2 83" xfId="2622"/>
    <cellStyle name="40% - Ênfase2 84" xfId="2623"/>
    <cellStyle name="40% - Ênfase2 85" xfId="2624"/>
    <cellStyle name="40% - Ênfase2 86" xfId="2625"/>
    <cellStyle name="40% - Ênfase2 87" xfId="2626"/>
    <cellStyle name="40% - Ênfase2 88" xfId="2627"/>
    <cellStyle name="40% - Ênfase2 89" xfId="2628"/>
    <cellStyle name="40% - Ênfase2 9" xfId="2629"/>
    <cellStyle name="40% - Ênfase2 90" xfId="2630"/>
    <cellStyle name="40% - Ênfase2 91" xfId="2631"/>
    <cellStyle name="40% - Ênfase2 92" xfId="2632"/>
    <cellStyle name="40% - Ênfase2 93" xfId="2633"/>
    <cellStyle name="40% - Ênfase2 94" xfId="2634"/>
    <cellStyle name="40% - Ênfase2 95" xfId="2635"/>
    <cellStyle name="40% - Ênfase2 96" xfId="2636"/>
    <cellStyle name="40% - Ênfase2 97" xfId="2637"/>
    <cellStyle name="40% - Ênfase2 98" xfId="2638"/>
    <cellStyle name="40% - Ênfase2 99" xfId="2639"/>
    <cellStyle name="40% - Ênfase3 10" xfId="2640"/>
    <cellStyle name="40% - Ênfase3 10 2" xfId="40489"/>
    <cellStyle name="40% - Ênfase3 100" xfId="2641"/>
    <cellStyle name="40% - Ênfase3 101" xfId="2642"/>
    <cellStyle name="40% - Ênfase3 102" xfId="2643"/>
    <cellStyle name="40% - Ênfase3 103" xfId="2644"/>
    <cellStyle name="40% - Ênfase3 104" xfId="2645"/>
    <cellStyle name="40% - Ênfase3 105" xfId="2646"/>
    <cellStyle name="40% - Ênfase3 106" xfId="2647"/>
    <cellStyle name="40% - Ênfase3 107" xfId="2648"/>
    <cellStyle name="40% - Ênfase3 108" xfId="2649"/>
    <cellStyle name="40% - Ênfase3 109" xfId="2650"/>
    <cellStyle name="40% - Ênfase3 11" xfId="2651"/>
    <cellStyle name="40% - Ênfase3 11 2" xfId="40490"/>
    <cellStyle name="40% - Ênfase3 110" xfId="2652"/>
    <cellStyle name="40% - Ênfase3 111" xfId="2653"/>
    <cellStyle name="40% - Ênfase3 112" xfId="2654"/>
    <cellStyle name="40% - Ênfase3 113" xfId="2655"/>
    <cellStyle name="40% - Ênfase3 114" xfId="2656"/>
    <cellStyle name="40% - Ênfase3 115" xfId="2657"/>
    <cellStyle name="40% - Ênfase3 116" xfId="2658"/>
    <cellStyle name="40% - Ênfase3 117" xfId="2659"/>
    <cellStyle name="40% - Ênfase3 118" xfId="2660"/>
    <cellStyle name="40% - Ênfase3 119" xfId="2661"/>
    <cellStyle name="40% - Ênfase3 12" xfId="2662"/>
    <cellStyle name="40% - Ênfase3 12 2" xfId="40491"/>
    <cellStyle name="40% - Ênfase3 120" xfId="2663"/>
    <cellStyle name="40% - Ênfase3 121" xfId="2664"/>
    <cellStyle name="40% - Ênfase3 122" xfId="2665"/>
    <cellStyle name="40% - Ênfase3 123" xfId="2666"/>
    <cellStyle name="40% - Ênfase3 124" xfId="2667"/>
    <cellStyle name="40% - Ênfase3 125" xfId="2668"/>
    <cellStyle name="40% - Ênfase3 126" xfId="2669"/>
    <cellStyle name="40% - Ênfase3 127" xfId="2670"/>
    <cellStyle name="40% - Ênfase3 128" xfId="2671"/>
    <cellStyle name="40% - Ênfase3 129" xfId="2672"/>
    <cellStyle name="40% - Ênfase3 13" xfId="2673"/>
    <cellStyle name="40% - Ênfase3 13 2" xfId="40492"/>
    <cellStyle name="40% - Ênfase3 130" xfId="2674"/>
    <cellStyle name="40% - Ênfase3 131" xfId="2675"/>
    <cellStyle name="40% - Ênfase3 132" xfId="2676"/>
    <cellStyle name="40% - Ênfase3 133" xfId="2677"/>
    <cellStyle name="40% - Ênfase3 134" xfId="2678"/>
    <cellStyle name="40% - Ênfase3 135" xfId="2679"/>
    <cellStyle name="40% - Ênfase3 136" xfId="2680"/>
    <cellStyle name="40% - Ênfase3 137" xfId="2681"/>
    <cellStyle name="40% - Ênfase3 138" xfId="2682"/>
    <cellStyle name="40% - Ênfase3 139" xfId="2683"/>
    <cellStyle name="40% - Ênfase3 14" xfId="2684"/>
    <cellStyle name="40% - Ênfase3 140" xfId="2685"/>
    <cellStyle name="40% - Ênfase3 141" xfId="2686"/>
    <cellStyle name="40% - Ênfase3 142" xfId="2687"/>
    <cellStyle name="40% - Ênfase3 143" xfId="2688"/>
    <cellStyle name="40% - Ênfase3 144" xfId="2689"/>
    <cellStyle name="40% - Ênfase3 145" xfId="2690"/>
    <cellStyle name="40% - Ênfase3 146" xfId="2691"/>
    <cellStyle name="40% - Ênfase3 147" xfId="2692"/>
    <cellStyle name="40% - Ênfase3 148" xfId="2693"/>
    <cellStyle name="40% - Ênfase3 149" xfId="2694"/>
    <cellStyle name="40% - Ênfase3 15" xfId="2695"/>
    <cellStyle name="40% - Ênfase3 15 2" xfId="2696"/>
    <cellStyle name="40% - Ênfase3 15 3" xfId="2697"/>
    <cellStyle name="40% - Ênfase3 150" xfId="2698"/>
    <cellStyle name="40% - Ênfase3 151" xfId="2699"/>
    <cellStyle name="40% - Ênfase3 152" xfId="2700"/>
    <cellStyle name="40% - Ênfase3 153" xfId="2701"/>
    <cellStyle name="40% - Ênfase3 154" xfId="2702"/>
    <cellStyle name="40% - Ênfase3 155" xfId="2703"/>
    <cellStyle name="40% - Ênfase3 156" xfId="2704"/>
    <cellStyle name="40% - Ênfase3 157" xfId="2705"/>
    <cellStyle name="40% - Ênfase3 158" xfId="2706"/>
    <cellStyle name="40% - Ênfase3 159" xfId="2707"/>
    <cellStyle name="40% - Ênfase3 16" xfId="2708"/>
    <cellStyle name="40% - Ênfase3 16 2" xfId="2709"/>
    <cellStyle name="40% - Ênfase3 16 3" xfId="2710"/>
    <cellStyle name="40% - Ênfase3 160" xfId="2711"/>
    <cellStyle name="40% - Ênfase3 161" xfId="2712"/>
    <cellStyle name="40% - Ênfase3 162" xfId="2713"/>
    <cellStyle name="40% - Ênfase3 163" xfId="2714"/>
    <cellStyle name="40% - Ênfase3 164" xfId="2715"/>
    <cellStyle name="40% - Ênfase3 165" xfId="2716"/>
    <cellStyle name="40% - Ênfase3 166" xfId="2717"/>
    <cellStyle name="40% - Ênfase3 167" xfId="2718"/>
    <cellStyle name="40% - Ênfase3 168" xfId="2719"/>
    <cellStyle name="40% - Ênfase3 169" xfId="2720"/>
    <cellStyle name="40% - Ênfase3 17" xfId="2721"/>
    <cellStyle name="40% - Ênfase3 17 2" xfId="2722"/>
    <cellStyle name="40% - Ênfase3 17 3" xfId="2723"/>
    <cellStyle name="40% - Ênfase3 170" xfId="2724"/>
    <cellStyle name="40% - Ênfase3 171" xfId="2725"/>
    <cellStyle name="40% - Ênfase3 172" xfId="2726"/>
    <cellStyle name="40% - Ênfase3 173" xfId="2727"/>
    <cellStyle name="40% - Ênfase3 174" xfId="2728"/>
    <cellStyle name="40% - Ênfase3 175" xfId="2729"/>
    <cellStyle name="40% - Ênfase3 176" xfId="2730"/>
    <cellStyle name="40% - Ênfase3 177" xfId="2731"/>
    <cellStyle name="40% - Ênfase3 178" xfId="2732"/>
    <cellStyle name="40% - Ênfase3 179" xfId="2733"/>
    <cellStyle name="40% - Ênfase3 18" xfId="2734"/>
    <cellStyle name="40% - Ênfase3 18 2" xfId="2735"/>
    <cellStyle name="40% - Ênfase3 18 3" xfId="2736"/>
    <cellStyle name="40% - Ênfase3 180" xfId="2737"/>
    <cellStyle name="40% - Ênfase3 181" xfId="2738"/>
    <cellStyle name="40% - Ênfase3 182" xfId="2739"/>
    <cellStyle name="40% - Ênfase3 183" xfId="2740"/>
    <cellStyle name="40% - Ênfase3 184" xfId="2741"/>
    <cellStyle name="40% - Ênfase3 185" xfId="2742"/>
    <cellStyle name="40% - Ênfase3 186" xfId="2743"/>
    <cellStyle name="40% - Ênfase3 187" xfId="2744"/>
    <cellStyle name="40% - Ênfase3 188" xfId="2745"/>
    <cellStyle name="40% - Ênfase3 189" xfId="2746"/>
    <cellStyle name="40% - Ênfase3 19" xfId="2747"/>
    <cellStyle name="40% - Ênfase3 19 2" xfId="2748"/>
    <cellStyle name="40% - Ênfase3 19 3" xfId="2749"/>
    <cellStyle name="40% - Ênfase3 190" xfId="2750"/>
    <cellStyle name="40% - Ênfase3 2" xfId="2751"/>
    <cellStyle name="40% - Ênfase3 2 10" xfId="2752"/>
    <cellStyle name="40% - Ênfase3 2 10 2" xfId="2753"/>
    <cellStyle name="40% - Ênfase3 2 10 3" xfId="2754"/>
    <cellStyle name="40% - Ênfase3 2 10 4" xfId="2755"/>
    <cellStyle name="40% - Ênfase3 2 10 5" xfId="2756"/>
    <cellStyle name="40% - Ênfase3 2 10 6" xfId="2757"/>
    <cellStyle name="40% - Ênfase3 2 10 7" xfId="2758"/>
    <cellStyle name="40% - Ênfase3 2 11" xfId="2759"/>
    <cellStyle name="40% - Ênfase3 2 11 2" xfId="2760"/>
    <cellStyle name="40% - Ênfase3 2 11 3" xfId="2761"/>
    <cellStyle name="40% - Ênfase3 2 11 4" xfId="2762"/>
    <cellStyle name="40% - Ênfase3 2 11 5" xfId="2763"/>
    <cellStyle name="40% - Ênfase3 2 11 6" xfId="2764"/>
    <cellStyle name="40% - Ênfase3 2 11 7" xfId="2765"/>
    <cellStyle name="40% - Ênfase3 2 12" xfId="2766"/>
    <cellStyle name="40% - Ênfase3 2 13" xfId="2767"/>
    <cellStyle name="40% - Ênfase3 2 14" xfId="2768"/>
    <cellStyle name="40% - Ênfase3 2 15" xfId="2769"/>
    <cellStyle name="40% - Ênfase3 2 16" xfId="2770"/>
    <cellStyle name="40% - Ênfase3 2 17" xfId="2771"/>
    <cellStyle name="40% - Ênfase3 2 18" xfId="2772"/>
    <cellStyle name="40% - Ênfase3 2 19" xfId="2773"/>
    <cellStyle name="40% - Ênfase3 2 2" xfId="2774"/>
    <cellStyle name="40% - Ênfase3 2 20" xfId="2775"/>
    <cellStyle name="40% - Ênfase3 2 21" xfId="2776"/>
    <cellStyle name="40% - Ênfase3 2 22" xfId="2777"/>
    <cellStyle name="40% - Ênfase3 2 23" xfId="2778"/>
    <cellStyle name="40% - Ênfase3 2 24" xfId="2779"/>
    <cellStyle name="40% - Ênfase3 2 25" xfId="2780"/>
    <cellStyle name="40% - Ênfase3 2 26" xfId="2781"/>
    <cellStyle name="40% - Ênfase3 2 27" xfId="2782"/>
    <cellStyle name="40% - Ênfase3 2 28" xfId="2783"/>
    <cellStyle name="40% - Ênfase3 2 29" xfId="2784"/>
    <cellStyle name="40% - Ênfase3 2 3" xfId="2785"/>
    <cellStyle name="40% - Ênfase3 2 30" xfId="2786"/>
    <cellStyle name="40% - Ênfase3 2 31" xfId="2787"/>
    <cellStyle name="40% - Ênfase3 2 32" xfId="2788"/>
    <cellStyle name="40% - Ênfase3 2 33" xfId="2789"/>
    <cellStyle name="40% - Ênfase3 2 34" xfId="2790"/>
    <cellStyle name="40% - Ênfase3 2 35" xfId="2791"/>
    <cellStyle name="40% - Ênfase3 2 4" xfId="2792"/>
    <cellStyle name="40% - Ênfase3 2 5" xfId="2793"/>
    <cellStyle name="40% - Ênfase3 2 6" xfId="2794"/>
    <cellStyle name="40% - Ênfase3 2 7" xfId="2795"/>
    <cellStyle name="40% - Ênfase3 2 8" xfId="2796"/>
    <cellStyle name="40% - Ênfase3 2 8 2" xfId="2797"/>
    <cellStyle name="40% - Ênfase3 2 8 3" xfId="2798"/>
    <cellStyle name="40% - Ênfase3 2 8 4" xfId="2799"/>
    <cellStyle name="40% - Ênfase3 2 8 5" xfId="2800"/>
    <cellStyle name="40% - Ênfase3 2 8 6" xfId="2801"/>
    <cellStyle name="40% - Ênfase3 2 8 7" xfId="2802"/>
    <cellStyle name="40% - Ênfase3 2 9" xfId="2803"/>
    <cellStyle name="40% - Ênfase3 2 9 2" xfId="2804"/>
    <cellStyle name="40% - Ênfase3 2 9 3" xfId="2805"/>
    <cellStyle name="40% - Ênfase3 2 9 4" xfId="2806"/>
    <cellStyle name="40% - Ênfase3 2 9 5" xfId="2807"/>
    <cellStyle name="40% - Ênfase3 2 9 6" xfId="2808"/>
    <cellStyle name="40% - Ênfase3 2 9 7" xfId="2809"/>
    <cellStyle name="40% - Ênfase3 20" xfId="2810"/>
    <cellStyle name="40% - Ênfase3 20 2" xfId="2811"/>
    <cellStyle name="40% - Ênfase3 20 3" xfId="2812"/>
    <cellStyle name="40% - Ênfase3 21" xfId="2813"/>
    <cellStyle name="40% - Ênfase3 22" xfId="2814"/>
    <cellStyle name="40% - Ênfase3 23" xfId="2815"/>
    <cellStyle name="40% - Ênfase3 24" xfId="2816"/>
    <cellStyle name="40% - Ênfase3 24 2" xfId="40934"/>
    <cellStyle name="40% - Ênfase3 25" xfId="2817"/>
    <cellStyle name="40% - Ênfase3 25 2" xfId="40969"/>
    <cellStyle name="40% - Ênfase3 26" xfId="2818"/>
    <cellStyle name="40% - Ênfase3 26 10" xfId="2819"/>
    <cellStyle name="40% - Ênfase3 26 11" xfId="2820"/>
    <cellStyle name="40% - Ênfase3 26 12" xfId="2821"/>
    <cellStyle name="40% - Ênfase3 26 13" xfId="2822"/>
    <cellStyle name="40% - Ênfase3 26 14" xfId="2823"/>
    <cellStyle name="40% - Ênfase3 26 15" xfId="2824"/>
    <cellStyle name="40% - Ênfase3 26 16" xfId="2825"/>
    <cellStyle name="40% - Ênfase3 26 2" xfId="2826"/>
    <cellStyle name="40% - Ênfase3 26 3" xfId="2827"/>
    <cellStyle name="40% - Ênfase3 26 4" xfId="2828"/>
    <cellStyle name="40% - Ênfase3 26 5" xfId="2829"/>
    <cellStyle name="40% - Ênfase3 26 6" xfId="2830"/>
    <cellStyle name="40% - Ênfase3 26 7" xfId="2831"/>
    <cellStyle name="40% - Ênfase3 26 8" xfId="2832"/>
    <cellStyle name="40% - Ênfase3 26 9" xfId="2833"/>
    <cellStyle name="40% - Ênfase3 27" xfId="2834"/>
    <cellStyle name="40% - Ênfase3 27 10" xfId="2835"/>
    <cellStyle name="40% - Ênfase3 27 11" xfId="2836"/>
    <cellStyle name="40% - Ênfase3 27 12" xfId="2837"/>
    <cellStyle name="40% - Ênfase3 27 13" xfId="2838"/>
    <cellStyle name="40% - Ênfase3 27 14" xfId="2839"/>
    <cellStyle name="40% - Ênfase3 27 15" xfId="2840"/>
    <cellStyle name="40% - Ênfase3 27 16" xfId="2841"/>
    <cellStyle name="40% - Ênfase3 27 2" xfId="2842"/>
    <cellStyle name="40% - Ênfase3 27 3" xfId="2843"/>
    <cellStyle name="40% - Ênfase3 27 4" xfId="2844"/>
    <cellStyle name="40% - Ênfase3 27 5" xfId="2845"/>
    <cellStyle name="40% - Ênfase3 27 6" xfId="2846"/>
    <cellStyle name="40% - Ênfase3 27 7" xfId="2847"/>
    <cellStyle name="40% - Ênfase3 27 8" xfId="2848"/>
    <cellStyle name="40% - Ênfase3 27 9" xfId="2849"/>
    <cellStyle name="40% - Ênfase3 28" xfId="2850"/>
    <cellStyle name="40% - Ênfase3 28 10" xfId="2851"/>
    <cellStyle name="40% - Ênfase3 28 11" xfId="2852"/>
    <cellStyle name="40% - Ênfase3 28 12" xfId="2853"/>
    <cellStyle name="40% - Ênfase3 28 13" xfId="2854"/>
    <cellStyle name="40% - Ênfase3 28 14" xfId="2855"/>
    <cellStyle name="40% - Ênfase3 28 15" xfId="2856"/>
    <cellStyle name="40% - Ênfase3 28 16" xfId="2857"/>
    <cellStyle name="40% - Ênfase3 28 2" xfId="2858"/>
    <cellStyle name="40% - Ênfase3 28 3" xfId="2859"/>
    <cellStyle name="40% - Ênfase3 28 4" xfId="2860"/>
    <cellStyle name="40% - Ênfase3 28 5" xfId="2861"/>
    <cellStyle name="40% - Ênfase3 28 6" xfId="2862"/>
    <cellStyle name="40% - Ênfase3 28 7" xfId="2863"/>
    <cellStyle name="40% - Ênfase3 28 8" xfId="2864"/>
    <cellStyle name="40% - Ênfase3 28 9" xfId="2865"/>
    <cellStyle name="40% - Ênfase3 29" xfId="2866"/>
    <cellStyle name="40% - Ênfase3 29 10" xfId="2867"/>
    <cellStyle name="40% - Ênfase3 29 11" xfId="2868"/>
    <cellStyle name="40% - Ênfase3 29 12" xfId="2869"/>
    <cellStyle name="40% - Ênfase3 29 13" xfId="2870"/>
    <cellStyle name="40% - Ênfase3 29 14" xfId="2871"/>
    <cellStyle name="40% - Ênfase3 29 15" xfId="2872"/>
    <cellStyle name="40% - Ênfase3 29 16" xfId="2873"/>
    <cellStyle name="40% - Ênfase3 29 2" xfId="2874"/>
    <cellStyle name="40% - Ênfase3 29 3" xfId="2875"/>
    <cellStyle name="40% - Ênfase3 29 4" xfId="2876"/>
    <cellStyle name="40% - Ênfase3 29 5" xfId="2877"/>
    <cellStyle name="40% - Ênfase3 29 6" xfId="2878"/>
    <cellStyle name="40% - Ênfase3 29 7" xfId="2879"/>
    <cellStyle name="40% - Ênfase3 29 8" xfId="2880"/>
    <cellStyle name="40% - Ênfase3 29 9" xfId="2881"/>
    <cellStyle name="40% - Ênfase3 3" xfId="2882"/>
    <cellStyle name="40% - Ênfase3 3 10" xfId="2883"/>
    <cellStyle name="40% - Ênfase3 3 11" xfId="2884"/>
    <cellStyle name="40% - Ênfase3 3 2" xfId="2885"/>
    <cellStyle name="40% - Ênfase3 3 3" xfId="2886"/>
    <cellStyle name="40% - Ênfase3 3 4" xfId="2887"/>
    <cellStyle name="40% - Ênfase3 3 5" xfId="2888"/>
    <cellStyle name="40% - Ênfase3 3 6" xfId="2889"/>
    <cellStyle name="40% - Ênfase3 3 7" xfId="2890"/>
    <cellStyle name="40% - Ênfase3 3 8" xfId="2891"/>
    <cellStyle name="40% - Ênfase3 3 9" xfId="2892"/>
    <cellStyle name="40% - Ênfase3 30" xfId="2893"/>
    <cellStyle name="40% - Ênfase3 31" xfId="2894"/>
    <cellStyle name="40% - Ênfase3 32" xfId="2895"/>
    <cellStyle name="40% - Ênfase3 33" xfId="2896"/>
    <cellStyle name="40% - Ênfase3 34" xfId="2897"/>
    <cellStyle name="40% - Ênfase3 35" xfId="2898"/>
    <cellStyle name="40% - Ênfase3 36" xfId="2899"/>
    <cellStyle name="40% - Ênfase3 37" xfId="2900"/>
    <cellStyle name="40% - Ênfase3 38" xfId="2901"/>
    <cellStyle name="40% - Ênfase3 39" xfId="2902"/>
    <cellStyle name="40% - Ênfase3 4" xfId="2903"/>
    <cellStyle name="40% - Ênfase3 4 10" xfId="2904"/>
    <cellStyle name="40% - Ênfase3 4 11" xfId="2905"/>
    <cellStyle name="40% - Ênfase3 4 2" xfId="2906"/>
    <cellStyle name="40% - Ênfase3 4 3" xfId="2907"/>
    <cellStyle name="40% - Ênfase3 4 4" xfId="2908"/>
    <cellStyle name="40% - Ênfase3 4 5" xfId="2909"/>
    <cellStyle name="40% - Ênfase3 4 6" xfId="2910"/>
    <cellStyle name="40% - Ênfase3 4 7" xfId="2911"/>
    <cellStyle name="40% - Ênfase3 4 8" xfId="2912"/>
    <cellStyle name="40% - Ênfase3 4 9" xfId="2913"/>
    <cellStyle name="40% - Ênfase3 40" xfId="2914"/>
    <cellStyle name="40% - Ênfase3 41" xfId="2915"/>
    <cellStyle name="40% - Ênfase3 42" xfId="2916"/>
    <cellStyle name="40% - Ênfase3 43" xfId="2917"/>
    <cellStyle name="40% - Ênfase3 44" xfId="2918"/>
    <cellStyle name="40% - Ênfase3 45" xfId="2919"/>
    <cellStyle name="40% - Ênfase3 46" xfId="2920"/>
    <cellStyle name="40% - Ênfase3 47" xfId="2921"/>
    <cellStyle name="40% - Ênfase3 48" xfId="2922"/>
    <cellStyle name="40% - Ênfase3 49" xfId="2923"/>
    <cellStyle name="40% - Ênfase3 5" xfId="2924"/>
    <cellStyle name="40% - Ênfase3 5 2" xfId="2925"/>
    <cellStyle name="40% - Ênfase3 5 3" xfId="2926"/>
    <cellStyle name="40% - Ênfase3 5 4" xfId="2927"/>
    <cellStyle name="40% - Ênfase3 50" xfId="2928"/>
    <cellStyle name="40% - Ênfase3 51" xfId="2929"/>
    <cellStyle name="40% - Ênfase3 52" xfId="2930"/>
    <cellStyle name="40% - Ênfase3 53" xfId="2931"/>
    <cellStyle name="40% - Ênfase3 54" xfId="2932"/>
    <cellStyle name="40% - Ênfase3 55" xfId="2933"/>
    <cellStyle name="40% - Ênfase3 56" xfId="2934"/>
    <cellStyle name="40% - Ênfase3 57" xfId="2935"/>
    <cellStyle name="40% - Ênfase3 58" xfId="2936"/>
    <cellStyle name="40% - Ênfase3 59" xfId="2937"/>
    <cellStyle name="40% - Ênfase3 6" xfId="2938"/>
    <cellStyle name="40% - Ênfase3 6 2" xfId="2939"/>
    <cellStyle name="40% - Ênfase3 6 3" xfId="2940"/>
    <cellStyle name="40% - Ênfase3 6 4" xfId="2941"/>
    <cellStyle name="40% - Ênfase3 60" xfId="2942"/>
    <cellStyle name="40% - Ênfase3 61" xfId="2943"/>
    <cellStyle name="40% - Ênfase3 62" xfId="2944"/>
    <cellStyle name="40% - Ênfase3 63" xfId="2945"/>
    <cellStyle name="40% - Ênfase3 64" xfId="2946"/>
    <cellStyle name="40% - Ênfase3 65" xfId="2947"/>
    <cellStyle name="40% - Ênfase3 66" xfId="2948"/>
    <cellStyle name="40% - Ênfase3 67" xfId="2949"/>
    <cellStyle name="40% - Ênfase3 68" xfId="2950"/>
    <cellStyle name="40% - Ênfase3 69" xfId="2951"/>
    <cellStyle name="40% - Ênfase3 7" xfId="2952"/>
    <cellStyle name="40% - Ênfase3 7 2" xfId="2953"/>
    <cellStyle name="40% - Ênfase3 7 3" xfId="2954"/>
    <cellStyle name="40% - Ênfase3 7 4" xfId="2955"/>
    <cellStyle name="40% - Ênfase3 70" xfId="2956"/>
    <cellStyle name="40% - Ênfase3 71" xfId="2957"/>
    <cellStyle name="40% - Ênfase3 72" xfId="2958"/>
    <cellStyle name="40% - Ênfase3 73" xfId="2959"/>
    <cellStyle name="40% - Ênfase3 74" xfId="2960"/>
    <cellStyle name="40% - Ênfase3 75" xfId="2961"/>
    <cellStyle name="40% - Ênfase3 76" xfId="2962"/>
    <cellStyle name="40% - Ênfase3 77" xfId="2963"/>
    <cellStyle name="40% - Ênfase3 78" xfId="2964"/>
    <cellStyle name="40% - Ênfase3 79" xfId="2965"/>
    <cellStyle name="40% - Ênfase3 8" xfId="2966"/>
    <cellStyle name="40% - Ênfase3 8 2" xfId="2967"/>
    <cellStyle name="40% - Ênfase3 8 3" xfId="2968"/>
    <cellStyle name="40% - Ênfase3 8 4" xfId="2969"/>
    <cellStyle name="40% - Ênfase3 80" xfId="2970"/>
    <cellStyle name="40% - Ênfase3 81" xfId="2971"/>
    <cellStyle name="40% - Ênfase3 82" xfId="2972"/>
    <cellStyle name="40% - Ênfase3 83" xfId="2973"/>
    <cellStyle name="40% - Ênfase3 84" xfId="2974"/>
    <cellStyle name="40% - Ênfase3 85" xfId="2975"/>
    <cellStyle name="40% - Ênfase3 86" xfId="2976"/>
    <cellStyle name="40% - Ênfase3 87" xfId="2977"/>
    <cellStyle name="40% - Ênfase3 88" xfId="2978"/>
    <cellStyle name="40% - Ênfase3 89" xfId="2979"/>
    <cellStyle name="40% - Ênfase3 9" xfId="2980"/>
    <cellStyle name="40% - Ênfase3 90" xfId="2981"/>
    <cellStyle name="40% - Ênfase3 91" xfId="2982"/>
    <cellStyle name="40% - Ênfase3 92" xfId="2983"/>
    <cellStyle name="40% - Ênfase3 93" xfId="2984"/>
    <cellStyle name="40% - Ênfase3 94" xfId="2985"/>
    <cellStyle name="40% - Ênfase3 95" xfId="2986"/>
    <cellStyle name="40% - Ênfase3 96" xfId="2987"/>
    <cellStyle name="40% - Ênfase3 97" xfId="2988"/>
    <cellStyle name="40% - Ênfase3 98" xfId="2989"/>
    <cellStyle name="40% - Ênfase3 99" xfId="2990"/>
    <cellStyle name="40% - Ênfase4 10" xfId="2991"/>
    <cellStyle name="40% - Ênfase4 10 2" xfId="40493"/>
    <cellStyle name="40% - Ênfase4 100" xfId="2992"/>
    <cellStyle name="40% - Ênfase4 101" xfId="2993"/>
    <cellStyle name="40% - Ênfase4 102" xfId="2994"/>
    <cellStyle name="40% - Ênfase4 103" xfId="2995"/>
    <cellStyle name="40% - Ênfase4 104" xfId="2996"/>
    <cellStyle name="40% - Ênfase4 105" xfId="2997"/>
    <cellStyle name="40% - Ênfase4 106" xfId="2998"/>
    <cellStyle name="40% - Ênfase4 107" xfId="2999"/>
    <cellStyle name="40% - Ênfase4 108" xfId="3000"/>
    <cellStyle name="40% - Ênfase4 109" xfId="3001"/>
    <cellStyle name="40% - Ênfase4 11" xfId="3002"/>
    <cellStyle name="40% - Ênfase4 11 2" xfId="40494"/>
    <cellStyle name="40% - Ênfase4 110" xfId="3003"/>
    <cellStyle name="40% - Ênfase4 111" xfId="3004"/>
    <cellStyle name="40% - Ênfase4 112" xfId="3005"/>
    <cellStyle name="40% - Ênfase4 113" xfId="3006"/>
    <cellStyle name="40% - Ênfase4 114" xfId="3007"/>
    <cellStyle name="40% - Ênfase4 115" xfId="3008"/>
    <cellStyle name="40% - Ênfase4 116" xfId="3009"/>
    <cellStyle name="40% - Ênfase4 117" xfId="3010"/>
    <cellStyle name="40% - Ênfase4 118" xfId="3011"/>
    <cellStyle name="40% - Ênfase4 119" xfId="3012"/>
    <cellStyle name="40% - Ênfase4 12" xfId="3013"/>
    <cellStyle name="40% - Ênfase4 12 2" xfId="40495"/>
    <cellStyle name="40% - Ênfase4 120" xfId="3014"/>
    <cellStyle name="40% - Ênfase4 121" xfId="3015"/>
    <cellStyle name="40% - Ênfase4 122" xfId="3016"/>
    <cellStyle name="40% - Ênfase4 123" xfId="3017"/>
    <cellStyle name="40% - Ênfase4 124" xfId="3018"/>
    <cellStyle name="40% - Ênfase4 125" xfId="3019"/>
    <cellStyle name="40% - Ênfase4 126" xfId="3020"/>
    <cellStyle name="40% - Ênfase4 127" xfId="3021"/>
    <cellStyle name="40% - Ênfase4 128" xfId="3022"/>
    <cellStyle name="40% - Ênfase4 129" xfId="3023"/>
    <cellStyle name="40% - Ênfase4 13" xfId="3024"/>
    <cellStyle name="40% - Ênfase4 13 2" xfId="40496"/>
    <cellStyle name="40% - Ênfase4 130" xfId="3025"/>
    <cellStyle name="40% - Ênfase4 131" xfId="3026"/>
    <cellStyle name="40% - Ênfase4 132" xfId="3027"/>
    <cellStyle name="40% - Ênfase4 133" xfId="3028"/>
    <cellStyle name="40% - Ênfase4 134" xfId="3029"/>
    <cellStyle name="40% - Ênfase4 135" xfId="3030"/>
    <cellStyle name="40% - Ênfase4 136" xfId="3031"/>
    <cellStyle name="40% - Ênfase4 137" xfId="3032"/>
    <cellStyle name="40% - Ênfase4 138" xfId="3033"/>
    <cellStyle name="40% - Ênfase4 139" xfId="3034"/>
    <cellStyle name="40% - Ênfase4 14" xfId="3035"/>
    <cellStyle name="40% - Ênfase4 140" xfId="3036"/>
    <cellStyle name="40% - Ênfase4 141" xfId="3037"/>
    <cellStyle name="40% - Ênfase4 142" xfId="3038"/>
    <cellStyle name="40% - Ênfase4 143" xfId="3039"/>
    <cellStyle name="40% - Ênfase4 144" xfId="3040"/>
    <cellStyle name="40% - Ênfase4 145" xfId="3041"/>
    <cellStyle name="40% - Ênfase4 146" xfId="3042"/>
    <cellStyle name="40% - Ênfase4 147" xfId="3043"/>
    <cellStyle name="40% - Ênfase4 148" xfId="3044"/>
    <cellStyle name="40% - Ênfase4 149" xfId="3045"/>
    <cellStyle name="40% - Ênfase4 15" xfId="3046"/>
    <cellStyle name="40% - Ênfase4 15 2" xfId="3047"/>
    <cellStyle name="40% - Ênfase4 15 3" xfId="3048"/>
    <cellStyle name="40% - Ênfase4 150" xfId="3049"/>
    <cellStyle name="40% - Ênfase4 151" xfId="3050"/>
    <cellStyle name="40% - Ênfase4 152" xfId="3051"/>
    <cellStyle name="40% - Ênfase4 153" xfId="3052"/>
    <cellStyle name="40% - Ênfase4 154" xfId="3053"/>
    <cellStyle name="40% - Ênfase4 155" xfId="3054"/>
    <cellStyle name="40% - Ênfase4 156" xfId="3055"/>
    <cellStyle name="40% - Ênfase4 157" xfId="3056"/>
    <cellStyle name="40% - Ênfase4 158" xfId="3057"/>
    <cellStyle name="40% - Ênfase4 159" xfId="3058"/>
    <cellStyle name="40% - Ênfase4 16" xfId="3059"/>
    <cellStyle name="40% - Ênfase4 16 2" xfId="3060"/>
    <cellStyle name="40% - Ênfase4 16 3" xfId="3061"/>
    <cellStyle name="40% - Ênfase4 160" xfId="3062"/>
    <cellStyle name="40% - Ênfase4 161" xfId="3063"/>
    <cellStyle name="40% - Ênfase4 162" xfId="3064"/>
    <cellStyle name="40% - Ênfase4 163" xfId="3065"/>
    <cellStyle name="40% - Ênfase4 164" xfId="3066"/>
    <cellStyle name="40% - Ênfase4 165" xfId="3067"/>
    <cellStyle name="40% - Ênfase4 166" xfId="3068"/>
    <cellStyle name="40% - Ênfase4 167" xfId="3069"/>
    <cellStyle name="40% - Ênfase4 168" xfId="3070"/>
    <cellStyle name="40% - Ênfase4 169" xfId="3071"/>
    <cellStyle name="40% - Ênfase4 17" xfId="3072"/>
    <cellStyle name="40% - Ênfase4 17 2" xfId="3073"/>
    <cellStyle name="40% - Ênfase4 17 3" xfId="3074"/>
    <cellStyle name="40% - Ênfase4 170" xfId="3075"/>
    <cellStyle name="40% - Ênfase4 171" xfId="3076"/>
    <cellStyle name="40% - Ênfase4 172" xfId="3077"/>
    <cellStyle name="40% - Ênfase4 173" xfId="3078"/>
    <cellStyle name="40% - Ênfase4 174" xfId="3079"/>
    <cellStyle name="40% - Ênfase4 175" xfId="3080"/>
    <cellStyle name="40% - Ênfase4 176" xfId="3081"/>
    <cellStyle name="40% - Ênfase4 177" xfId="3082"/>
    <cellStyle name="40% - Ênfase4 178" xfId="3083"/>
    <cellStyle name="40% - Ênfase4 179" xfId="3084"/>
    <cellStyle name="40% - Ênfase4 18" xfId="3085"/>
    <cellStyle name="40% - Ênfase4 18 2" xfId="3086"/>
    <cellStyle name="40% - Ênfase4 18 3" xfId="3087"/>
    <cellStyle name="40% - Ênfase4 180" xfId="3088"/>
    <cellStyle name="40% - Ênfase4 181" xfId="3089"/>
    <cellStyle name="40% - Ênfase4 182" xfId="3090"/>
    <cellStyle name="40% - Ênfase4 183" xfId="3091"/>
    <cellStyle name="40% - Ênfase4 184" xfId="3092"/>
    <cellStyle name="40% - Ênfase4 185" xfId="3093"/>
    <cellStyle name="40% - Ênfase4 186" xfId="3094"/>
    <cellStyle name="40% - Ênfase4 187" xfId="3095"/>
    <cellStyle name="40% - Ênfase4 188" xfId="3096"/>
    <cellStyle name="40% - Ênfase4 189" xfId="3097"/>
    <cellStyle name="40% - Ênfase4 19" xfId="3098"/>
    <cellStyle name="40% - Ênfase4 19 2" xfId="3099"/>
    <cellStyle name="40% - Ênfase4 19 3" xfId="3100"/>
    <cellStyle name="40% - Ênfase4 190" xfId="3101"/>
    <cellStyle name="40% - Ênfase4 2" xfId="3102"/>
    <cellStyle name="40% - Ênfase4 2 10" xfId="3103"/>
    <cellStyle name="40% - Ênfase4 2 10 2" xfId="3104"/>
    <cellStyle name="40% - Ênfase4 2 10 3" xfId="3105"/>
    <cellStyle name="40% - Ênfase4 2 10 4" xfId="3106"/>
    <cellStyle name="40% - Ênfase4 2 10 5" xfId="3107"/>
    <cellStyle name="40% - Ênfase4 2 10 6" xfId="3108"/>
    <cellStyle name="40% - Ênfase4 2 10 7" xfId="3109"/>
    <cellStyle name="40% - Ênfase4 2 11" xfId="3110"/>
    <cellStyle name="40% - Ênfase4 2 11 2" xfId="3111"/>
    <cellStyle name="40% - Ênfase4 2 11 3" xfId="3112"/>
    <cellStyle name="40% - Ênfase4 2 11 4" xfId="3113"/>
    <cellStyle name="40% - Ênfase4 2 11 5" xfId="3114"/>
    <cellStyle name="40% - Ênfase4 2 11 6" xfId="3115"/>
    <cellStyle name="40% - Ênfase4 2 11 7" xfId="3116"/>
    <cellStyle name="40% - Ênfase4 2 12" xfId="3117"/>
    <cellStyle name="40% - Ênfase4 2 13" xfId="3118"/>
    <cellStyle name="40% - Ênfase4 2 14" xfId="3119"/>
    <cellStyle name="40% - Ênfase4 2 15" xfId="3120"/>
    <cellStyle name="40% - Ênfase4 2 16" xfId="3121"/>
    <cellStyle name="40% - Ênfase4 2 17" xfId="3122"/>
    <cellStyle name="40% - Ênfase4 2 18" xfId="3123"/>
    <cellStyle name="40% - Ênfase4 2 19" xfId="3124"/>
    <cellStyle name="40% - Ênfase4 2 2" xfId="3125"/>
    <cellStyle name="40% - Ênfase4 2 20" xfId="3126"/>
    <cellStyle name="40% - Ênfase4 2 21" xfId="3127"/>
    <cellStyle name="40% - Ênfase4 2 22" xfId="3128"/>
    <cellStyle name="40% - Ênfase4 2 23" xfId="3129"/>
    <cellStyle name="40% - Ênfase4 2 24" xfId="3130"/>
    <cellStyle name="40% - Ênfase4 2 25" xfId="3131"/>
    <cellStyle name="40% - Ênfase4 2 26" xfId="3132"/>
    <cellStyle name="40% - Ênfase4 2 27" xfId="3133"/>
    <cellStyle name="40% - Ênfase4 2 28" xfId="3134"/>
    <cellStyle name="40% - Ênfase4 2 29" xfId="3135"/>
    <cellStyle name="40% - Ênfase4 2 3" xfId="3136"/>
    <cellStyle name="40% - Ênfase4 2 30" xfId="3137"/>
    <cellStyle name="40% - Ênfase4 2 31" xfId="3138"/>
    <cellStyle name="40% - Ênfase4 2 32" xfId="3139"/>
    <cellStyle name="40% - Ênfase4 2 33" xfId="3140"/>
    <cellStyle name="40% - Ênfase4 2 34" xfId="3141"/>
    <cellStyle name="40% - Ênfase4 2 35" xfId="3142"/>
    <cellStyle name="40% - Ênfase4 2 4" xfId="3143"/>
    <cellStyle name="40% - Ênfase4 2 5" xfId="3144"/>
    <cellStyle name="40% - Ênfase4 2 6" xfId="3145"/>
    <cellStyle name="40% - Ênfase4 2 7" xfId="3146"/>
    <cellStyle name="40% - Ênfase4 2 8" xfId="3147"/>
    <cellStyle name="40% - Ênfase4 2 8 2" xfId="3148"/>
    <cellStyle name="40% - Ênfase4 2 8 3" xfId="3149"/>
    <cellStyle name="40% - Ênfase4 2 8 4" xfId="3150"/>
    <cellStyle name="40% - Ênfase4 2 8 5" xfId="3151"/>
    <cellStyle name="40% - Ênfase4 2 8 6" xfId="3152"/>
    <cellStyle name="40% - Ênfase4 2 8 7" xfId="3153"/>
    <cellStyle name="40% - Ênfase4 2 9" xfId="3154"/>
    <cellStyle name="40% - Ênfase4 2 9 2" xfId="3155"/>
    <cellStyle name="40% - Ênfase4 2 9 3" xfId="3156"/>
    <cellStyle name="40% - Ênfase4 2 9 4" xfId="3157"/>
    <cellStyle name="40% - Ênfase4 2 9 5" xfId="3158"/>
    <cellStyle name="40% - Ênfase4 2 9 6" xfId="3159"/>
    <cellStyle name="40% - Ênfase4 2 9 7" xfId="3160"/>
    <cellStyle name="40% - Ênfase4 20" xfId="3161"/>
    <cellStyle name="40% - Ênfase4 20 2" xfId="3162"/>
    <cellStyle name="40% - Ênfase4 20 3" xfId="3163"/>
    <cellStyle name="40% - Ênfase4 21" xfId="3164"/>
    <cellStyle name="40% - Ênfase4 22" xfId="3165"/>
    <cellStyle name="40% - Ênfase4 23" xfId="3166"/>
    <cellStyle name="40% - Ênfase4 24" xfId="3167"/>
    <cellStyle name="40% - Ênfase4 24 2" xfId="40935"/>
    <cellStyle name="40% - Ênfase4 25" xfId="3168"/>
    <cellStyle name="40% - Ênfase4 25 2" xfId="40970"/>
    <cellStyle name="40% - Ênfase4 26" xfId="3169"/>
    <cellStyle name="40% - Ênfase4 26 10" xfId="3170"/>
    <cellStyle name="40% - Ênfase4 26 11" xfId="3171"/>
    <cellStyle name="40% - Ênfase4 26 12" xfId="3172"/>
    <cellStyle name="40% - Ênfase4 26 13" xfId="3173"/>
    <cellStyle name="40% - Ênfase4 26 14" xfId="3174"/>
    <cellStyle name="40% - Ênfase4 26 15" xfId="3175"/>
    <cellStyle name="40% - Ênfase4 26 16" xfId="3176"/>
    <cellStyle name="40% - Ênfase4 26 2" xfId="3177"/>
    <cellStyle name="40% - Ênfase4 26 3" xfId="3178"/>
    <cellStyle name="40% - Ênfase4 26 4" xfId="3179"/>
    <cellStyle name="40% - Ênfase4 26 5" xfId="3180"/>
    <cellStyle name="40% - Ênfase4 26 6" xfId="3181"/>
    <cellStyle name="40% - Ênfase4 26 7" xfId="3182"/>
    <cellStyle name="40% - Ênfase4 26 8" xfId="3183"/>
    <cellStyle name="40% - Ênfase4 26 9" xfId="3184"/>
    <cellStyle name="40% - Ênfase4 27" xfId="3185"/>
    <cellStyle name="40% - Ênfase4 27 10" xfId="3186"/>
    <cellStyle name="40% - Ênfase4 27 11" xfId="3187"/>
    <cellStyle name="40% - Ênfase4 27 12" xfId="3188"/>
    <cellStyle name="40% - Ênfase4 27 13" xfId="3189"/>
    <cellStyle name="40% - Ênfase4 27 14" xfId="3190"/>
    <cellStyle name="40% - Ênfase4 27 15" xfId="3191"/>
    <cellStyle name="40% - Ênfase4 27 16" xfId="3192"/>
    <cellStyle name="40% - Ênfase4 27 2" xfId="3193"/>
    <cellStyle name="40% - Ênfase4 27 3" xfId="3194"/>
    <cellStyle name="40% - Ênfase4 27 4" xfId="3195"/>
    <cellStyle name="40% - Ênfase4 27 5" xfId="3196"/>
    <cellStyle name="40% - Ênfase4 27 6" xfId="3197"/>
    <cellStyle name="40% - Ênfase4 27 7" xfId="3198"/>
    <cellStyle name="40% - Ênfase4 27 8" xfId="3199"/>
    <cellStyle name="40% - Ênfase4 27 9" xfId="3200"/>
    <cellStyle name="40% - Ênfase4 28" xfId="3201"/>
    <cellStyle name="40% - Ênfase4 28 10" xfId="3202"/>
    <cellStyle name="40% - Ênfase4 28 11" xfId="3203"/>
    <cellStyle name="40% - Ênfase4 28 12" xfId="3204"/>
    <cellStyle name="40% - Ênfase4 28 13" xfId="3205"/>
    <cellStyle name="40% - Ênfase4 28 14" xfId="3206"/>
    <cellStyle name="40% - Ênfase4 28 15" xfId="3207"/>
    <cellStyle name="40% - Ênfase4 28 16" xfId="3208"/>
    <cellStyle name="40% - Ênfase4 28 2" xfId="3209"/>
    <cellStyle name="40% - Ênfase4 28 3" xfId="3210"/>
    <cellStyle name="40% - Ênfase4 28 4" xfId="3211"/>
    <cellStyle name="40% - Ênfase4 28 5" xfId="3212"/>
    <cellStyle name="40% - Ênfase4 28 6" xfId="3213"/>
    <cellStyle name="40% - Ênfase4 28 7" xfId="3214"/>
    <cellStyle name="40% - Ênfase4 28 8" xfId="3215"/>
    <cellStyle name="40% - Ênfase4 28 9" xfId="3216"/>
    <cellStyle name="40% - Ênfase4 29" xfId="3217"/>
    <cellStyle name="40% - Ênfase4 29 10" xfId="3218"/>
    <cellStyle name="40% - Ênfase4 29 11" xfId="3219"/>
    <cellStyle name="40% - Ênfase4 29 12" xfId="3220"/>
    <cellStyle name="40% - Ênfase4 29 13" xfId="3221"/>
    <cellStyle name="40% - Ênfase4 29 14" xfId="3222"/>
    <cellStyle name="40% - Ênfase4 29 15" xfId="3223"/>
    <cellStyle name="40% - Ênfase4 29 16" xfId="3224"/>
    <cellStyle name="40% - Ênfase4 29 2" xfId="3225"/>
    <cellStyle name="40% - Ênfase4 29 3" xfId="3226"/>
    <cellStyle name="40% - Ênfase4 29 4" xfId="3227"/>
    <cellStyle name="40% - Ênfase4 29 5" xfId="3228"/>
    <cellStyle name="40% - Ênfase4 29 6" xfId="3229"/>
    <cellStyle name="40% - Ênfase4 29 7" xfId="3230"/>
    <cellStyle name="40% - Ênfase4 29 8" xfId="3231"/>
    <cellStyle name="40% - Ênfase4 29 9" xfId="3232"/>
    <cellStyle name="40% - Ênfase4 3" xfId="3233"/>
    <cellStyle name="40% - Ênfase4 3 10" xfId="3234"/>
    <cellStyle name="40% - Ênfase4 3 11" xfId="3235"/>
    <cellStyle name="40% - Ênfase4 3 2" xfId="3236"/>
    <cellStyle name="40% - Ênfase4 3 3" xfId="3237"/>
    <cellStyle name="40% - Ênfase4 3 4" xfId="3238"/>
    <cellStyle name="40% - Ênfase4 3 5" xfId="3239"/>
    <cellStyle name="40% - Ênfase4 3 6" xfId="3240"/>
    <cellStyle name="40% - Ênfase4 3 7" xfId="3241"/>
    <cellStyle name="40% - Ênfase4 3 8" xfId="3242"/>
    <cellStyle name="40% - Ênfase4 3 9" xfId="3243"/>
    <cellStyle name="40% - Ênfase4 30" xfId="3244"/>
    <cellStyle name="40% - Ênfase4 31" xfId="3245"/>
    <cellStyle name="40% - Ênfase4 32" xfId="3246"/>
    <cellStyle name="40% - Ênfase4 33" xfId="3247"/>
    <cellStyle name="40% - Ênfase4 34" xfId="3248"/>
    <cellStyle name="40% - Ênfase4 35" xfId="3249"/>
    <cellStyle name="40% - Ênfase4 36" xfId="3250"/>
    <cellStyle name="40% - Ênfase4 37" xfId="3251"/>
    <cellStyle name="40% - Ênfase4 38" xfId="3252"/>
    <cellStyle name="40% - Ênfase4 39" xfId="3253"/>
    <cellStyle name="40% - Ênfase4 4" xfId="3254"/>
    <cellStyle name="40% - Ênfase4 4 10" xfId="3255"/>
    <cellStyle name="40% - Ênfase4 4 11" xfId="3256"/>
    <cellStyle name="40% - Ênfase4 4 2" xfId="3257"/>
    <cellStyle name="40% - Ênfase4 4 3" xfId="3258"/>
    <cellStyle name="40% - Ênfase4 4 4" xfId="3259"/>
    <cellStyle name="40% - Ênfase4 4 5" xfId="3260"/>
    <cellStyle name="40% - Ênfase4 4 6" xfId="3261"/>
    <cellStyle name="40% - Ênfase4 4 7" xfId="3262"/>
    <cellStyle name="40% - Ênfase4 4 8" xfId="3263"/>
    <cellStyle name="40% - Ênfase4 4 9" xfId="3264"/>
    <cellStyle name="40% - Ênfase4 40" xfId="3265"/>
    <cellStyle name="40% - Ênfase4 41" xfId="3266"/>
    <cellStyle name="40% - Ênfase4 42" xfId="3267"/>
    <cellStyle name="40% - Ênfase4 43" xfId="3268"/>
    <cellStyle name="40% - Ênfase4 44" xfId="3269"/>
    <cellStyle name="40% - Ênfase4 45" xfId="3270"/>
    <cellStyle name="40% - Ênfase4 46" xfId="3271"/>
    <cellStyle name="40% - Ênfase4 47" xfId="3272"/>
    <cellStyle name="40% - Ênfase4 48" xfId="3273"/>
    <cellStyle name="40% - Ênfase4 49" xfId="3274"/>
    <cellStyle name="40% - Ênfase4 5" xfId="3275"/>
    <cellStyle name="40% - Ênfase4 5 2" xfId="3276"/>
    <cellStyle name="40% - Ênfase4 5 3" xfId="3277"/>
    <cellStyle name="40% - Ênfase4 5 4" xfId="3278"/>
    <cellStyle name="40% - Ênfase4 50" xfId="3279"/>
    <cellStyle name="40% - Ênfase4 51" xfId="3280"/>
    <cellStyle name="40% - Ênfase4 52" xfId="3281"/>
    <cellStyle name="40% - Ênfase4 53" xfId="3282"/>
    <cellStyle name="40% - Ênfase4 54" xfId="3283"/>
    <cellStyle name="40% - Ênfase4 55" xfId="3284"/>
    <cellStyle name="40% - Ênfase4 56" xfId="3285"/>
    <cellStyle name="40% - Ênfase4 57" xfId="3286"/>
    <cellStyle name="40% - Ênfase4 58" xfId="3287"/>
    <cellStyle name="40% - Ênfase4 59" xfId="3288"/>
    <cellStyle name="40% - Ênfase4 6" xfId="3289"/>
    <cellStyle name="40% - Ênfase4 6 2" xfId="3290"/>
    <cellStyle name="40% - Ênfase4 6 3" xfId="3291"/>
    <cellStyle name="40% - Ênfase4 6 4" xfId="3292"/>
    <cellStyle name="40% - Ênfase4 60" xfId="3293"/>
    <cellStyle name="40% - Ênfase4 61" xfId="3294"/>
    <cellStyle name="40% - Ênfase4 62" xfId="3295"/>
    <cellStyle name="40% - Ênfase4 63" xfId="3296"/>
    <cellStyle name="40% - Ênfase4 64" xfId="3297"/>
    <cellStyle name="40% - Ênfase4 65" xfId="3298"/>
    <cellStyle name="40% - Ênfase4 66" xfId="3299"/>
    <cellStyle name="40% - Ênfase4 67" xfId="3300"/>
    <cellStyle name="40% - Ênfase4 68" xfId="3301"/>
    <cellStyle name="40% - Ênfase4 69" xfId="3302"/>
    <cellStyle name="40% - Ênfase4 7" xfId="3303"/>
    <cellStyle name="40% - Ênfase4 7 2" xfId="3304"/>
    <cellStyle name="40% - Ênfase4 7 3" xfId="3305"/>
    <cellStyle name="40% - Ênfase4 7 4" xfId="3306"/>
    <cellStyle name="40% - Ênfase4 70" xfId="3307"/>
    <cellStyle name="40% - Ênfase4 71" xfId="3308"/>
    <cellStyle name="40% - Ênfase4 72" xfId="3309"/>
    <cellStyle name="40% - Ênfase4 73" xfId="3310"/>
    <cellStyle name="40% - Ênfase4 74" xfId="3311"/>
    <cellStyle name="40% - Ênfase4 75" xfId="3312"/>
    <cellStyle name="40% - Ênfase4 76" xfId="3313"/>
    <cellStyle name="40% - Ênfase4 77" xfId="3314"/>
    <cellStyle name="40% - Ênfase4 78" xfId="3315"/>
    <cellStyle name="40% - Ênfase4 79" xfId="3316"/>
    <cellStyle name="40% - Ênfase4 8" xfId="3317"/>
    <cellStyle name="40% - Ênfase4 8 2" xfId="3318"/>
    <cellStyle name="40% - Ênfase4 8 3" xfId="3319"/>
    <cellStyle name="40% - Ênfase4 8 4" xfId="3320"/>
    <cellStyle name="40% - Ênfase4 80" xfId="3321"/>
    <cellStyle name="40% - Ênfase4 81" xfId="3322"/>
    <cellStyle name="40% - Ênfase4 82" xfId="3323"/>
    <cellStyle name="40% - Ênfase4 83" xfId="3324"/>
    <cellStyle name="40% - Ênfase4 84" xfId="3325"/>
    <cellStyle name="40% - Ênfase4 85" xfId="3326"/>
    <cellStyle name="40% - Ênfase4 86" xfId="3327"/>
    <cellStyle name="40% - Ênfase4 87" xfId="3328"/>
    <cellStyle name="40% - Ênfase4 88" xfId="3329"/>
    <cellStyle name="40% - Ênfase4 89" xfId="3330"/>
    <cellStyle name="40% - Ênfase4 9" xfId="3331"/>
    <cellStyle name="40% - Ênfase4 90" xfId="3332"/>
    <cellStyle name="40% - Ênfase4 91" xfId="3333"/>
    <cellStyle name="40% - Ênfase4 92" xfId="3334"/>
    <cellStyle name="40% - Ênfase4 93" xfId="3335"/>
    <cellStyle name="40% - Ênfase4 94" xfId="3336"/>
    <cellStyle name="40% - Ênfase4 95" xfId="3337"/>
    <cellStyle name="40% - Ênfase4 96" xfId="3338"/>
    <cellStyle name="40% - Ênfase4 97" xfId="3339"/>
    <cellStyle name="40% - Ênfase4 98" xfId="3340"/>
    <cellStyle name="40% - Ênfase4 99" xfId="3341"/>
    <cellStyle name="40% - Ênfase5 10" xfId="3342"/>
    <cellStyle name="40% - Ênfase5 10 2" xfId="40497"/>
    <cellStyle name="40% - Ênfase5 100" xfId="3343"/>
    <cellStyle name="40% - Ênfase5 101" xfId="3344"/>
    <cellStyle name="40% - Ênfase5 102" xfId="3345"/>
    <cellStyle name="40% - Ênfase5 103" xfId="3346"/>
    <cellStyle name="40% - Ênfase5 104" xfId="3347"/>
    <cellStyle name="40% - Ênfase5 105" xfId="3348"/>
    <cellStyle name="40% - Ênfase5 106" xfId="3349"/>
    <cellStyle name="40% - Ênfase5 107" xfId="3350"/>
    <cellStyle name="40% - Ênfase5 108" xfId="3351"/>
    <cellStyle name="40% - Ênfase5 109" xfId="3352"/>
    <cellStyle name="40% - Ênfase5 11" xfId="3353"/>
    <cellStyle name="40% - Ênfase5 11 2" xfId="40498"/>
    <cellStyle name="40% - Ênfase5 110" xfId="3354"/>
    <cellStyle name="40% - Ênfase5 111" xfId="3355"/>
    <cellStyle name="40% - Ênfase5 112" xfId="3356"/>
    <cellStyle name="40% - Ênfase5 113" xfId="3357"/>
    <cellStyle name="40% - Ênfase5 114" xfId="3358"/>
    <cellStyle name="40% - Ênfase5 115" xfId="3359"/>
    <cellStyle name="40% - Ênfase5 116" xfId="3360"/>
    <cellStyle name="40% - Ênfase5 117" xfId="3361"/>
    <cellStyle name="40% - Ênfase5 118" xfId="3362"/>
    <cellStyle name="40% - Ênfase5 119" xfId="3363"/>
    <cellStyle name="40% - Ênfase5 12" xfId="3364"/>
    <cellStyle name="40% - Ênfase5 12 2" xfId="40499"/>
    <cellStyle name="40% - Ênfase5 120" xfId="3365"/>
    <cellStyle name="40% - Ênfase5 121" xfId="3366"/>
    <cellStyle name="40% - Ênfase5 122" xfId="3367"/>
    <cellStyle name="40% - Ênfase5 123" xfId="3368"/>
    <cellStyle name="40% - Ênfase5 124" xfId="3369"/>
    <cellStyle name="40% - Ênfase5 125" xfId="3370"/>
    <cellStyle name="40% - Ênfase5 126" xfId="3371"/>
    <cellStyle name="40% - Ênfase5 127" xfId="3372"/>
    <cellStyle name="40% - Ênfase5 128" xfId="3373"/>
    <cellStyle name="40% - Ênfase5 129" xfId="3374"/>
    <cellStyle name="40% - Ênfase5 13" xfId="3375"/>
    <cellStyle name="40% - Ênfase5 13 2" xfId="40500"/>
    <cellStyle name="40% - Ênfase5 130" xfId="3376"/>
    <cellStyle name="40% - Ênfase5 131" xfId="3377"/>
    <cellStyle name="40% - Ênfase5 132" xfId="3378"/>
    <cellStyle name="40% - Ênfase5 133" xfId="3379"/>
    <cellStyle name="40% - Ênfase5 134" xfId="3380"/>
    <cellStyle name="40% - Ênfase5 135" xfId="3381"/>
    <cellStyle name="40% - Ênfase5 136" xfId="3382"/>
    <cellStyle name="40% - Ênfase5 137" xfId="3383"/>
    <cellStyle name="40% - Ênfase5 138" xfId="3384"/>
    <cellStyle name="40% - Ênfase5 139" xfId="3385"/>
    <cellStyle name="40% - Ênfase5 14" xfId="3386"/>
    <cellStyle name="40% - Ênfase5 140" xfId="3387"/>
    <cellStyle name="40% - Ênfase5 141" xfId="3388"/>
    <cellStyle name="40% - Ênfase5 142" xfId="3389"/>
    <cellStyle name="40% - Ênfase5 143" xfId="3390"/>
    <cellStyle name="40% - Ênfase5 144" xfId="3391"/>
    <cellStyle name="40% - Ênfase5 145" xfId="3392"/>
    <cellStyle name="40% - Ênfase5 146" xfId="3393"/>
    <cellStyle name="40% - Ênfase5 147" xfId="3394"/>
    <cellStyle name="40% - Ênfase5 148" xfId="3395"/>
    <cellStyle name="40% - Ênfase5 149" xfId="3396"/>
    <cellStyle name="40% - Ênfase5 15" xfId="3397"/>
    <cellStyle name="40% - Ênfase5 15 2" xfId="3398"/>
    <cellStyle name="40% - Ênfase5 15 3" xfId="3399"/>
    <cellStyle name="40% - Ênfase5 150" xfId="3400"/>
    <cellStyle name="40% - Ênfase5 151" xfId="3401"/>
    <cellStyle name="40% - Ênfase5 152" xfId="3402"/>
    <cellStyle name="40% - Ênfase5 153" xfId="3403"/>
    <cellStyle name="40% - Ênfase5 154" xfId="3404"/>
    <cellStyle name="40% - Ênfase5 155" xfId="3405"/>
    <cellStyle name="40% - Ênfase5 156" xfId="3406"/>
    <cellStyle name="40% - Ênfase5 157" xfId="3407"/>
    <cellStyle name="40% - Ênfase5 158" xfId="3408"/>
    <cellStyle name="40% - Ênfase5 159" xfId="3409"/>
    <cellStyle name="40% - Ênfase5 16" xfId="3410"/>
    <cellStyle name="40% - Ênfase5 16 2" xfId="3411"/>
    <cellStyle name="40% - Ênfase5 16 3" xfId="3412"/>
    <cellStyle name="40% - Ênfase5 160" xfId="3413"/>
    <cellStyle name="40% - Ênfase5 161" xfId="3414"/>
    <cellStyle name="40% - Ênfase5 162" xfId="3415"/>
    <cellStyle name="40% - Ênfase5 163" xfId="3416"/>
    <cellStyle name="40% - Ênfase5 164" xfId="3417"/>
    <cellStyle name="40% - Ênfase5 165" xfId="3418"/>
    <cellStyle name="40% - Ênfase5 166" xfId="3419"/>
    <cellStyle name="40% - Ênfase5 167" xfId="3420"/>
    <cellStyle name="40% - Ênfase5 168" xfId="3421"/>
    <cellStyle name="40% - Ênfase5 169" xfId="3422"/>
    <cellStyle name="40% - Ênfase5 17" xfId="3423"/>
    <cellStyle name="40% - Ênfase5 17 2" xfId="3424"/>
    <cellStyle name="40% - Ênfase5 17 3" xfId="3425"/>
    <cellStyle name="40% - Ênfase5 170" xfId="3426"/>
    <cellStyle name="40% - Ênfase5 171" xfId="3427"/>
    <cellStyle name="40% - Ênfase5 172" xfId="3428"/>
    <cellStyle name="40% - Ênfase5 173" xfId="3429"/>
    <cellStyle name="40% - Ênfase5 174" xfId="3430"/>
    <cellStyle name="40% - Ênfase5 175" xfId="3431"/>
    <cellStyle name="40% - Ênfase5 176" xfId="3432"/>
    <cellStyle name="40% - Ênfase5 177" xfId="3433"/>
    <cellStyle name="40% - Ênfase5 178" xfId="3434"/>
    <cellStyle name="40% - Ênfase5 179" xfId="3435"/>
    <cellStyle name="40% - Ênfase5 18" xfId="3436"/>
    <cellStyle name="40% - Ênfase5 18 2" xfId="3437"/>
    <cellStyle name="40% - Ênfase5 18 3" xfId="3438"/>
    <cellStyle name="40% - Ênfase5 180" xfId="3439"/>
    <cellStyle name="40% - Ênfase5 181" xfId="3440"/>
    <cellStyle name="40% - Ênfase5 182" xfId="3441"/>
    <cellStyle name="40% - Ênfase5 183" xfId="3442"/>
    <cellStyle name="40% - Ênfase5 184" xfId="3443"/>
    <cellStyle name="40% - Ênfase5 185" xfId="3444"/>
    <cellStyle name="40% - Ênfase5 186" xfId="3445"/>
    <cellStyle name="40% - Ênfase5 187" xfId="3446"/>
    <cellStyle name="40% - Ênfase5 188" xfId="3447"/>
    <cellStyle name="40% - Ênfase5 189" xfId="3448"/>
    <cellStyle name="40% - Ênfase5 19" xfId="3449"/>
    <cellStyle name="40% - Ênfase5 19 2" xfId="3450"/>
    <cellStyle name="40% - Ênfase5 19 3" xfId="3451"/>
    <cellStyle name="40% - Ênfase5 190" xfId="3452"/>
    <cellStyle name="40% - Ênfase5 2" xfId="3453"/>
    <cellStyle name="40% - Ênfase5 2 10" xfId="3454"/>
    <cellStyle name="40% - Ênfase5 2 10 2" xfId="3455"/>
    <cellStyle name="40% - Ênfase5 2 10 3" xfId="3456"/>
    <cellStyle name="40% - Ênfase5 2 10 4" xfId="3457"/>
    <cellStyle name="40% - Ênfase5 2 10 5" xfId="3458"/>
    <cellStyle name="40% - Ênfase5 2 10 6" xfId="3459"/>
    <cellStyle name="40% - Ênfase5 2 10 7" xfId="3460"/>
    <cellStyle name="40% - Ênfase5 2 11" xfId="3461"/>
    <cellStyle name="40% - Ênfase5 2 11 2" xfId="3462"/>
    <cellStyle name="40% - Ênfase5 2 11 3" xfId="3463"/>
    <cellStyle name="40% - Ênfase5 2 11 4" xfId="3464"/>
    <cellStyle name="40% - Ênfase5 2 11 5" xfId="3465"/>
    <cellStyle name="40% - Ênfase5 2 11 6" xfId="3466"/>
    <cellStyle name="40% - Ênfase5 2 11 7" xfId="3467"/>
    <cellStyle name="40% - Ênfase5 2 12" xfId="3468"/>
    <cellStyle name="40% - Ênfase5 2 13" xfId="3469"/>
    <cellStyle name="40% - Ênfase5 2 14" xfId="3470"/>
    <cellStyle name="40% - Ênfase5 2 15" xfId="3471"/>
    <cellStyle name="40% - Ênfase5 2 16" xfId="3472"/>
    <cellStyle name="40% - Ênfase5 2 17" xfId="3473"/>
    <cellStyle name="40% - Ênfase5 2 18" xfId="3474"/>
    <cellStyle name="40% - Ênfase5 2 19" xfId="3475"/>
    <cellStyle name="40% - Ênfase5 2 2" xfId="3476"/>
    <cellStyle name="40% - Ênfase5 2 20" xfId="3477"/>
    <cellStyle name="40% - Ênfase5 2 21" xfId="3478"/>
    <cellStyle name="40% - Ênfase5 2 22" xfId="3479"/>
    <cellStyle name="40% - Ênfase5 2 23" xfId="3480"/>
    <cellStyle name="40% - Ênfase5 2 24" xfId="3481"/>
    <cellStyle name="40% - Ênfase5 2 25" xfId="3482"/>
    <cellStyle name="40% - Ênfase5 2 26" xfId="3483"/>
    <cellStyle name="40% - Ênfase5 2 27" xfId="3484"/>
    <cellStyle name="40% - Ênfase5 2 28" xfId="3485"/>
    <cellStyle name="40% - Ênfase5 2 29" xfId="3486"/>
    <cellStyle name="40% - Ênfase5 2 3" xfId="3487"/>
    <cellStyle name="40% - Ênfase5 2 30" xfId="3488"/>
    <cellStyle name="40% - Ênfase5 2 31" xfId="3489"/>
    <cellStyle name="40% - Ênfase5 2 32" xfId="3490"/>
    <cellStyle name="40% - Ênfase5 2 33" xfId="3491"/>
    <cellStyle name="40% - Ênfase5 2 34" xfId="3492"/>
    <cellStyle name="40% - Ênfase5 2 35" xfId="3493"/>
    <cellStyle name="40% - Ênfase5 2 4" xfId="3494"/>
    <cellStyle name="40% - Ênfase5 2 5" xfId="3495"/>
    <cellStyle name="40% - Ênfase5 2 6" xfId="3496"/>
    <cellStyle name="40% - Ênfase5 2 7" xfId="3497"/>
    <cellStyle name="40% - Ênfase5 2 8" xfId="3498"/>
    <cellStyle name="40% - Ênfase5 2 8 2" xfId="3499"/>
    <cellStyle name="40% - Ênfase5 2 8 3" xfId="3500"/>
    <cellStyle name="40% - Ênfase5 2 8 4" xfId="3501"/>
    <cellStyle name="40% - Ênfase5 2 8 5" xfId="3502"/>
    <cellStyle name="40% - Ênfase5 2 8 6" xfId="3503"/>
    <cellStyle name="40% - Ênfase5 2 8 7" xfId="3504"/>
    <cellStyle name="40% - Ênfase5 2 9" xfId="3505"/>
    <cellStyle name="40% - Ênfase5 2 9 2" xfId="3506"/>
    <cellStyle name="40% - Ênfase5 2 9 3" xfId="3507"/>
    <cellStyle name="40% - Ênfase5 2 9 4" xfId="3508"/>
    <cellStyle name="40% - Ênfase5 2 9 5" xfId="3509"/>
    <cellStyle name="40% - Ênfase5 2 9 6" xfId="3510"/>
    <cellStyle name="40% - Ênfase5 2 9 7" xfId="3511"/>
    <cellStyle name="40% - Ênfase5 20" xfId="3512"/>
    <cellStyle name="40% - Ênfase5 20 2" xfId="3513"/>
    <cellStyle name="40% - Ênfase5 20 3" xfId="3514"/>
    <cellStyle name="40% - Ênfase5 21" xfId="3515"/>
    <cellStyle name="40% - Ênfase5 22" xfId="3516"/>
    <cellStyle name="40% - Ênfase5 23" xfId="3517"/>
    <cellStyle name="40% - Ênfase5 24" xfId="3518"/>
    <cellStyle name="40% - Ênfase5 24 2" xfId="40936"/>
    <cellStyle name="40% - Ênfase5 25" xfId="3519"/>
    <cellStyle name="40% - Ênfase5 25 2" xfId="40971"/>
    <cellStyle name="40% - Ênfase5 26" xfId="3520"/>
    <cellStyle name="40% - Ênfase5 26 10" xfId="3521"/>
    <cellStyle name="40% - Ênfase5 26 11" xfId="3522"/>
    <cellStyle name="40% - Ênfase5 26 12" xfId="3523"/>
    <cellStyle name="40% - Ênfase5 26 13" xfId="3524"/>
    <cellStyle name="40% - Ênfase5 26 14" xfId="3525"/>
    <cellStyle name="40% - Ênfase5 26 15" xfId="3526"/>
    <cellStyle name="40% - Ênfase5 26 16" xfId="3527"/>
    <cellStyle name="40% - Ênfase5 26 2" xfId="3528"/>
    <cellStyle name="40% - Ênfase5 26 3" xfId="3529"/>
    <cellStyle name="40% - Ênfase5 26 4" xfId="3530"/>
    <cellStyle name="40% - Ênfase5 26 5" xfId="3531"/>
    <cellStyle name="40% - Ênfase5 26 6" xfId="3532"/>
    <cellStyle name="40% - Ênfase5 26 7" xfId="3533"/>
    <cellStyle name="40% - Ênfase5 26 8" xfId="3534"/>
    <cellStyle name="40% - Ênfase5 26 9" xfId="3535"/>
    <cellStyle name="40% - Ênfase5 27" xfId="3536"/>
    <cellStyle name="40% - Ênfase5 27 10" xfId="3537"/>
    <cellStyle name="40% - Ênfase5 27 11" xfId="3538"/>
    <cellStyle name="40% - Ênfase5 27 12" xfId="3539"/>
    <cellStyle name="40% - Ênfase5 27 13" xfId="3540"/>
    <cellStyle name="40% - Ênfase5 27 14" xfId="3541"/>
    <cellStyle name="40% - Ênfase5 27 15" xfId="3542"/>
    <cellStyle name="40% - Ênfase5 27 16" xfId="3543"/>
    <cellStyle name="40% - Ênfase5 27 2" xfId="3544"/>
    <cellStyle name="40% - Ênfase5 27 3" xfId="3545"/>
    <cellStyle name="40% - Ênfase5 27 4" xfId="3546"/>
    <cellStyle name="40% - Ênfase5 27 5" xfId="3547"/>
    <cellStyle name="40% - Ênfase5 27 6" xfId="3548"/>
    <cellStyle name="40% - Ênfase5 27 7" xfId="3549"/>
    <cellStyle name="40% - Ênfase5 27 8" xfId="3550"/>
    <cellStyle name="40% - Ênfase5 27 9" xfId="3551"/>
    <cellStyle name="40% - Ênfase5 28" xfId="3552"/>
    <cellStyle name="40% - Ênfase5 28 10" xfId="3553"/>
    <cellStyle name="40% - Ênfase5 28 11" xfId="3554"/>
    <cellStyle name="40% - Ênfase5 28 12" xfId="3555"/>
    <cellStyle name="40% - Ênfase5 28 13" xfId="3556"/>
    <cellStyle name="40% - Ênfase5 28 14" xfId="3557"/>
    <cellStyle name="40% - Ênfase5 28 15" xfId="3558"/>
    <cellStyle name="40% - Ênfase5 28 16" xfId="3559"/>
    <cellStyle name="40% - Ênfase5 28 2" xfId="3560"/>
    <cellStyle name="40% - Ênfase5 28 3" xfId="3561"/>
    <cellStyle name="40% - Ênfase5 28 4" xfId="3562"/>
    <cellStyle name="40% - Ênfase5 28 5" xfId="3563"/>
    <cellStyle name="40% - Ênfase5 28 6" xfId="3564"/>
    <cellStyle name="40% - Ênfase5 28 7" xfId="3565"/>
    <cellStyle name="40% - Ênfase5 28 8" xfId="3566"/>
    <cellStyle name="40% - Ênfase5 28 9" xfId="3567"/>
    <cellStyle name="40% - Ênfase5 29" xfId="3568"/>
    <cellStyle name="40% - Ênfase5 29 10" xfId="3569"/>
    <cellStyle name="40% - Ênfase5 29 11" xfId="3570"/>
    <cellStyle name="40% - Ênfase5 29 12" xfId="3571"/>
    <cellStyle name="40% - Ênfase5 29 13" xfId="3572"/>
    <cellStyle name="40% - Ênfase5 29 14" xfId="3573"/>
    <cellStyle name="40% - Ênfase5 29 15" xfId="3574"/>
    <cellStyle name="40% - Ênfase5 29 16" xfId="3575"/>
    <cellStyle name="40% - Ênfase5 29 2" xfId="3576"/>
    <cellStyle name="40% - Ênfase5 29 3" xfId="3577"/>
    <cellStyle name="40% - Ênfase5 29 4" xfId="3578"/>
    <cellStyle name="40% - Ênfase5 29 5" xfId="3579"/>
    <cellStyle name="40% - Ênfase5 29 6" xfId="3580"/>
    <cellStyle name="40% - Ênfase5 29 7" xfId="3581"/>
    <cellStyle name="40% - Ênfase5 29 8" xfId="3582"/>
    <cellStyle name="40% - Ênfase5 29 9" xfId="3583"/>
    <cellStyle name="40% - Ênfase5 3" xfId="3584"/>
    <cellStyle name="40% - Ênfase5 3 10" xfId="3585"/>
    <cellStyle name="40% - Ênfase5 3 11" xfId="3586"/>
    <cellStyle name="40% - Ênfase5 3 2" xfId="3587"/>
    <cellStyle name="40% - Ênfase5 3 3" xfId="3588"/>
    <cellStyle name="40% - Ênfase5 3 4" xfId="3589"/>
    <cellStyle name="40% - Ênfase5 3 5" xfId="3590"/>
    <cellStyle name="40% - Ênfase5 3 6" xfId="3591"/>
    <cellStyle name="40% - Ênfase5 3 7" xfId="3592"/>
    <cellStyle name="40% - Ênfase5 3 8" xfId="3593"/>
    <cellStyle name="40% - Ênfase5 3 9" xfId="3594"/>
    <cellStyle name="40% - Ênfase5 30" xfId="3595"/>
    <cellStyle name="40% - Ênfase5 31" xfId="3596"/>
    <cellStyle name="40% - Ênfase5 32" xfId="3597"/>
    <cellStyle name="40% - Ênfase5 33" xfId="3598"/>
    <cellStyle name="40% - Ênfase5 34" xfId="3599"/>
    <cellStyle name="40% - Ênfase5 35" xfId="3600"/>
    <cellStyle name="40% - Ênfase5 36" xfId="3601"/>
    <cellStyle name="40% - Ênfase5 37" xfId="3602"/>
    <cellStyle name="40% - Ênfase5 38" xfId="3603"/>
    <cellStyle name="40% - Ênfase5 39" xfId="3604"/>
    <cellStyle name="40% - Ênfase5 4" xfId="3605"/>
    <cellStyle name="40% - Ênfase5 4 10" xfId="3606"/>
    <cellStyle name="40% - Ênfase5 4 11" xfId="3607"/>
    <cellStyle name="40% - Ênfase5 4 2" xfId="3608"/>
    <cellStyle name="40% - Ênfase5 4 3" xfId="3609"/>
    <cellStyle name="40% - Ênfase5 4 4" xfId="3610"/>
    <cellStyle name="40% - Ênfase5 4 5" xfId="3611"/>
    <cellStyle name="40% - Ênfase5 4 6" xfId="3612"/>
    <cellStyle name="40% - Ênfase5 4 7" xfId="3613"/>
    <cellStyle name="40% - Ênfase5 4 8" xfId="3614"/>
    <cellStyle name="40% - Ênfase5 4 9" xfId="3615"/>
    <cellStyle name="40% - Ênfase5 40" xfId="3616"/>
    <cellStyle name="40% - Ênfase5 41" xfId="3617"/>
    <cellStyle name="40% - Ênfase5 42" xfId="3618"/>
    <cellStyle name="40% - Ênfase5 43" xfId="3619"/>
    <cellStyle name="40% - Ênfase5 44" xfId="3620"/>
    <cellStyle name="40% - Ênfase5 45" xfId="3621"/>
    <cellStyle name="40% - Ênfase5 46" xfId="3622"/>
    <cellStyle name="40% - Ênfase5 47" xfId="3623"/>
    <cellStyle name="40% - Ênfase5 48" xfId="3624"/>
    <cellStyle name="40% - Ênfase5 49" xfId="3625"/>
    <cellStyle name="40% - Ênfase5 5" xfId="3626"/>
    <cellStyle name="40% - Ênfase5 5 2" xfId="3627"/>
    <cellStyle name="40% - Ênfase5 5 3" xfId="3628"/>
    <cellStyle name="40% - Ênfase5 5 4" xfId="3629"/>
    <cellStyle name="40% - Ênfase5 50" xfId="3630"/>
    <cellStyle name="40% - Ênfase5 51" xfId="3631"/>
    <cellStyle name="40% - Ênfase5 52" xfId="3632"/>
    <cellStyle name="40% - Ênfase5 53" xfId="3633"/>
    <cellStyle name="40% - Ênfase5 54" xfId="3634"/>
    <cellStyle name="40% - Ênfase5 55" xfId="3635"/>
    <cellStyle name="40% - Ênfase5 56" xfId="3636"/>
    <cellStyle name="40% - Ênfase5 57" xfId="3637"/>
    <cellStyle name="40% - Ênfase5 58" xfId="3638"/>
    <cellStyle name="40% - Ênfase5 59" xfId="3639"/>
    <cellStyle name="40% - Ênfase5 6" xfId="3640"/>
    <cellStyle name="40% - Ênfase5 6 2" xfId="3641"/>
    <cellStyle name="40% - Ênfase5 6 3" xfId="3642"/>
    <cellStyle name="40% - Ênfase5 6 4" xfId="3643"/>
    <cellStyle name="40% - Ênfase5 60" xfId="3644"/>
    <cellStyle name="40% - Ênfase5 61" xfId="3645"/>
    <cellStyle name="40% - Ênfase5 62" xfId="3646"/>
    <cellStyle name="40% - Ênfase5 63" xfId="3647"/>
    <cellStyle name="40% - Ênfase5 64" xfId="3648"/>
    <cellStyle name="40% - Ênfase5 65" xfId="3649"/>
    <cellStyle name="40% - Ênfase5 66" xfId="3650"/>
    <cellStyle name="40% - Ênfase5 67" xfId="3651"/>
    <cellStyle name="40% - Ênfase5 68" xfId="3652"/>
    <cellStyle name="40% - Ênfase5 69" xfId="3653"/>
    <cellStyle name="40% - Ênfase5 7" xfId="3654"/>
    <cellStyle name="40% - Ênfase5 7 2" xfId="3655"/>
    <cellStyle name="40% - Ênfase5 7 3" xfId="3656"/>
    <cellStyle name="40% - Ênfase5 7 4" xfId="3657"/>
    <cellStyle name="40% - Ênfase5 70" xfId="3658"/>
    <cellStyle name="40% - Ênfase5 71" xfId="3659"/>
    <cellStyle name="40% - Ênfase5 72" xfId="3660"/>
    <cellStyle name="40% - Ênfase5 73" xfId="3661"/>
    <cellStyle name="40% - Ênfase5 74" xfId="3662"/>
    <cellStyle name="40% - Ênfase5 75" xfId="3663"/>
    <cellStyle name="40% - Ênfase5 76" xfId="3664"/>
    <cellStyle name="40% - Ênfase5 77" xfId="3665"/>
    <cellStyle name="40% - Ênfase5 78" xfId="3666"/>
    <cellStyle name="40% - Ênfase5 79" xfId="3667"/>
    <cellStyle name="40% - Ênfase5 8" xfId="3668"/>
    <cellStyle name="40% - Ênfase5 8 2" xfId="3669"/>
    <cellStyle name="40% - Ênfase5 8 3" xfId="3670"/>
    <cellStyle name="40% - Ênfase5 8 4" xfId="3671"/>
    <cellStyle name="40% - Ênfase5 80" xfId="3672"/>
    <cellStyle name="40% - Ênfase5 81" xfId="3673"/>
    <cellStyle name="40% - Ênfase5 82" xfId="3674"/>
    <cellStyle name="40% - Ênfase5 83" xfId="3675"/>
    <cellStyle name="40% - Ênfase5 84" xfId="3676"/>
    <cellStyle name="40% - Ênfase5 85" xfId="3677"/>
    <cellStyle name="40% - Ênfase5 86" xfId="3678"/>
    <cellStyle name="40% - Ênfase5 87" xfId="3679"/>
    <cellStyle name="40% - Ênfase5 88" xfId="3680"/>
    <cellStyle name="40% - Ênfase5 89" xfId="3681"/>
    <cellStyle name="40% - Ênfase5 9" xfId="3682"/>
    <cellStyle name="40% - Ênfase5 90" xfId="3683"/>
    <cellStyle name="40% - Ênfase5 91" xfId="3684"/>
    <cellStyle name="40% - Ênfase5 92" xfId="3685"/>
    <cellStyle name="40% - Ênfase5 93" xfId="3686"/>
    <cellStyle name="40% - Ênfase5 94" xfId="3687"/>
    <cellStyle name="40% - Ênfase5 95" xfId="3688"/>
    <cellStyle name="40% - Ênfase5 96" xfId="3689"/>
    <cellStyle name="40% - Ênfase5 97" xfId="3690"/>
    <cellStyle name="40% - Ênfase5 98" xfId="3691"/>
    <cellStyle name="40% - Ênfase5 99" xfId="3692"/>
    <cellStyle name="40% - Ênfase6 10" xfId="3693"/>
    <cellStyle name="40% - Ênfase6 10 2" xfId="40501"/>
    <cellStyle name="40% - Ênfase6 100" xfId="3694"/>
    <cellStyle name="40% - Ênfase6 101" xfId="3695"/>
    <cellStyle name="40% - Ênfase6 102" xfId="3696"/>
    <cellStyle name="40% - Ênfase6 103" xfId="3697"/>
    <cellStyle name="40% - Ênfase6 104" xfId="3698"/>
    <cellStyle name="40% - Ênfase6 105" xfId="3699"/>
    <cellStyle name="40% - Ênfase6 106" xfId="3700"/>
    <cellStyle name="40% - Ênfase6 107" xfId="3701"/>
    <cellStyle name="40% - Ênfase6 108" xfId="3702"/>
    <cellStyle name="40% - Ênfase6 109" xfId="3703"/>
    <cellStyle name="40% - Ênfase6 11" xfId="3704"/>
    <cellStyle name="40% - Ênfase6 11 2" xfId="40502"/>
    <cellStyle name="40% - Ênfase6 110" xfId="3705"/>
    <cellStyle name="40% - Ênfase6 111" xfId="3706"/>
    <cellStyle name="40% - Ênfase6 112" xfId="3707"/>
    <cellStyle name="40% - Ênfase6 113" xfId="3708"/>
    <cellStyle name="40% - Ênfase6 114" xfId="3709"/>
    <cellStyle name="40% - Ênfase6 115" xfId="3710"/>
    <cellStyle name="40% - Ênfase6 116" xfId="3711"/>
    <cellStyle name="40% - Ênfase6 117" xfId="3712"/>
    <cellStyle name="40% - Ênfase6 118" xfId="3713"/>
    <cellStyle name="40% - Ênfase6 119" xfId="3714"/>
    <cellStyle name="40% - Ênfase6 12" xfId="3715"/>
    <cellStyle name="40% - Ênfase6 12 2" xfId="40503"/>
    <cellStyle name="40% - Ênfase6 120" xfId="3716"/>
    <cellStyle name="40% - Ênfase6 121" xfId="3717"/>
    <cellStyle name="40% - Ênfase6 122" xfId="3718"/>
    <cellStyle name="40% - Ênfase6 123" xfId="3719"/>
    <cellStyle name="40% - Ênfase6 124" xfId="3720"/>
    <cellStyle name="40% - Ênfase6 125" xfId="3721"/>
    <cellStyle name="40% - Ênfase6 126" xfId="3722"/>
    <cellStyle name="40% - Ênfase6 127" xfId="3723"/>
    <cellStyle name="40% - Ênfase6 128" xfId="3724"/>
    <cellStyle name="40% - Ênfase6 129" xfId="3725"/>
    <cellStyle name="40% - Ênfase6 13" xfId="3726"/>
    <cellStyle name="40% - Ênfase6 13 2" xfId="40504"/>
    <cellStyle name="40% - Ênfase6 130" xfId="3727"/>
    <cellStyle name="40% - Ênfase6 131" xfId="3728"/>
    <cellStyle name="40% - Ênfase6 132" xfId="3729"/>
    <cellStyle name="40% - Ênfase6 133" xfId="3730"/>
    <cellStyle name="40% - Ênfase6 134" xfId="3731"/>
    <cellStyle name="40% - Ênfase6 135" xfId="3732"/>
    <cellStyle name="40% - Ênfase6 136" xfId="3733"/>
    <cellStyle name="40% - Ênfase6 137" xfId="3734"/>
    <cellStyle name="40% - Ênfase6 138" xfId="3735"/>
    <cellStyle name="40% - Ênfase6 139" xfId="3736"/>
    <cellStyle name="40% - Ênfase6 14" xfId="3737"/>
    <cellStyle name="40% - Ênfase6 140" xfId="3738"/>
    <cellStyle name="40% - Ênfase6 141" xfId="3739"/>
    <cellStyle name="40% - Ênfase6 142" xfId="3740"/>
    <cellStyle name="40% - Ênfase6 143" xfId="3741"/>
    <cellStyle name="40% - Ênfase6 144" xfId="3742"/>
    <cellStyle name="40% - Ênfase6 145" xfId="3743"/>
    <cellStyle name="40% - Ênfase6 146" xfId="3744"/>
    <cellStyle name="40% - Ênfase6 147" xfId="3745"/>
    <cellStyle name="40% - Ênfase6 148" xfId="3746"/>
    <cellStyle name="40% - Ênfase6 149" xfId="3747"/>
    <cellStyle name="40% - Ênfase6 15" xfId="3748"/>
    <cellStyle name="40% - Ênfase6 15 2" xfId="3749"/>
    <cellStyle name="40% - Ênfase6 15 3" xfId="3750"/>
    <cellStyle name="40% - Ênfase6 150" xfId="3751"/>
    <cellStyle name="40% - Ênfase6 151" xfId="3752"/>
    <cellStyle name="40% - Ênfase6 152" xfId="3753"/>
    <cellStyle name="40% - Ênfase6 153" xfId="3754"/>
    <cellStyle name="40% - Ênfase6 154" xfId="3755"/>
    <cellStyle name="40% - Ênfase6 155" xfId="3756"/>
    <cellStyle name="40% - Ênfase6 156" xfId="3757"/>
    <cellStyle name="40% - Ênfase6 157" xfId="3758"/>
    <cellStyle name="40% - Ênfase6 158" xfId="3759"/>
    <cellStyle name="40% - Ênfase6 159" xfId="3760"/>
    <cellStyle name="40% - Ênfase6 16" xfId="3761"/>
    <cellStyle name="40% - Ênfase6 16 2" xfId="3762"/>
    <cellStyle name="40% - Ênfase6 16 3" xfId="3763"/>
    <cellStyle name="40% - Ênfase6 160" xfId="3764"/>
    <cellStyle name="40% - Ênfase6 161" xfId="3765"/>
    <cellStyle name="40% - Ênfase6 162" xfId="3766"/>
    <cellStyle name="40% - Ênfase6 163" xfId="3767"/>
    <cellStyle name="40% - Ênfase6 164" xfId="3768"/>
    <cellStyle name="40% - Ênfase6 165" xfId="3769"/>
    <cellStyle name="40% - Ênfase6 166" xfId="3770"/>
    <cellStyle name="40% - Ênfase6 167" xfId="3771"/>
    <cellStyle name="40% - Ênfase6 168" xfId="3772"/>
    <cellStyle name="40% - Ênfase6 169" xfId="3773"/>
    <cellStyle name="40% - Ênfase6 17" xfId="3774"/>
    <cellStyle name="40% - Ênfase6 17 2" xfId="3775"/>
    <cellStyle name="40% - Ênfase6 17 3" xfId="3776"/>
    <cellStyle name="40% - Ênfase6 170" xfId="3777"/>
    <cellStyle name="40% - Ênfase6 171" xfId="3778"/>
    <cellStyle name="40% - Ênfase6 172" xfId="3779"/>
    <cellStyle name="40% - Ênfase6 173" xfId="3780"/>
    <cellStyle name="40% - Ênfase6 174" xfId="3781"/>
    <cellStyle name="40% - Ênfase6 175" xfId="3782"/>
    <cellStyle name="40% - Ênfase6 176" xfId="3783"/>
    <cellStyle name="40% - Ênfase6 177" xfId="3784"/>
    <cellStyle name="40% - Ênfase6 178" xfId="3785"/>
    <cellStyle name="40% - Ênfase6 179" xfId="3786"/>
    <cellStyle name="40% - Ênfase6 18" xfId="3787"/>
    <cellStyle name="40% - Ênfase6 18 2" xfId="3788"/>
    <cellStyle name="40% - Ênfase6 18 3" xfId="3789"/>
    <cellStyle name="40% - Ênfase6 180" xfId="3790"/>
    <cellStyle name="40% - Ênfase6 181" xfId="3791"/>
    <cellStyle name="40% - Ênfase6 182" xfId="3792"/>
    <cellStyle name="40% - Ênfase6 183" xfId="3793"/>
    <cellStyle name="40% - Ênfase6 184" xfId="3794"/>
    <cellStyle name="40% - Ênfase6 185" xfId="3795"/>
    <cellStyle name="40% - Ênfase6 186" xfId="3796"/>
    <cellStyle name="40% - Ênfase6 187" xfId="3797"/>
    <cellStyle name="40% - Ênfase6 188" xfId="3798"/>
    <cellStyle name="40% - Ênfase6 189" xfId="3799"/>
    <cellStyle name="40% - Ênfase6 19" xfId="3800"/>
    <cellStyle name="40% - Ênfase6 19 2" xfId="3801"/>
    <cellStyle name="40% - Ênfase6 19 3" xfId="3802"/>
    <cellStyle name="40% - Ênfase6 190" xfId="3803"/>
    <cellStyle name="40% - Ênfase6 2" xfId="3804"/>
    <cellStyle name="40% - Ênfase6 2 10" xfId="3805"/>
    <cellStyle name="40% - Ênfase6 2 10 2" xfId="3806"/>
    <cellStyle name="40% - Ênfase6 2 10 3" xfId="3807"/>
    <cellStyle name="40% - Ênfase6 2 10 4" xfId="3808"/>
    <cellStyle name="40% - Ênfase6 2 10 5" xfId="3809"/>
    <cellStyle name="40% - Ênfase6 2 10 6" xfId="3810"/>
    <cellStyle name="40% - Ênfase6 2 10 7" xfId="3811"/>
    <cellStyle name="40% - Ênfase6 2 11" xfId="3812"/>
    <cellStyle name="40% - Ênfase6 2 11 2" xfId="3813"/>
    <cellStyle name="40% - Ênfase6 2 11 3" xfId="3814"/>
    <cellStyle name="40% - Ênfase6 2 11 4" xfId="3815"/>
    <cellStyle name="40% - Ênfase6 2 11 5" xfId="3816"/>
    <cellStyle name="40% - Ênfase6 2 11 6" xfId="3817"/>
    <cellStyle name="40% - Ênfase6 2 11 7" xfId="3818"/>
    <cellStyle name="40% - Ênfase6 2 12" xfId="3819"/>
    <cellStyle name="40% - Ênfase6 2 13" xfId="3820"/>
    <cellStyle name="40% - Ênfase6 2 14" xfId="3821"/>
    <cellStyle name="40% - Ênfase6 2 15" xfId="3822"/>
    <cellStyle name="40% - Ênfase6 2 16" xfId="3823"/>
    <cellStyle name="40% - Ênfase6 2 17" xfId="3824"/>
    <cellStyle name="40% - Ênfase6 2 18" xfId="3825"/>
    <cellStyle name="40% - Ênfase6 2 19" xfId="3826"/>
    <cellStyle name="40% - Ênfase6 2 2" xfId="3827"/>
    <cellStyle name="40% - Ênfase6 2 20" xfId="3828"/>
    <cellStyle name="40% - Ênfase6 2 21" xfId="3829"/>
    <cellStyle name="40% - Ênfase6 2 22" xfId="3830"/>
    <cellStyle name="40% - Ênfase6 2 23" xfId="3831"/>
    <cellStyle name="40% - Ênfase6 2 24" xfId="3832"/>
    <cellStyle name="40% - Ênfase6 2 25" xfId="3833"/>
    <cellStyle name="40% - Ênfase6 2 26" xfId="3834"/>
    <cellStyle name="40% - Ênfase6 2 27" xfId="3835"/>
    <cellStyle name="40% - Ênfase6 2 28" xfId="3836"/>
    <cellStyle name="40% - Ênfase6 2 29" xfId="3837"/>
    <cellStyle name="40% - Ênfase6 2 3" xfId="3838"/>
    <cellStyle name="40% - Ênfase6 2 30" xfId="3839"/>
    <cellStyle name="40% - Ênfase6 2 31" xfId="3840"/>
    <cellStyle name="40% - Ênfase6 2 32" xfId="3841"/>
    <cellStyle name="40% - Ênfase6 2 33" xfId="3842"/>
    <cellStyle name="40% - Ênfase6 2 34" xfId="3843"/>
    <cellStyle name="40% - Ênfase6 2 35" xfId="3844"/>
    <cellStyle name="40% - Ênfase6 2 4" xfId="3845"/>
    <cellStyle name="40% - Ênfase6 2 5" xfId="3846"/>
    <cellStyle name="40% - Ênfase6 2 6" xfId="3847"/>
    <cellStyle name="40% - Ênfase6 2 7" xfId="3848"/>
    <cellStyle name="40% - Ênfase6 2 8" xfId="3849"/>
    <cellStyle name="40% - Ênfase6 2 8 2" xfId="3850"/>
    <cellStyle name="40% - Ênfase6 2 8 3" xfId="3851"/>
    <cellStyle name="40% - Ênfase6 2 8 4" xfId="3852"/>
    <cellStyle name="40% - Ênfase6 2 8 5" xfId="3853"/>
    <cellStyle name="40% - Ênfase6 2 8 6" xfId="3854"/>
    <cellStyle name="40% - Ênfase6 2 8 7" xfId="3855"/>
    <cellStyle name="40% - Ênfase6 2 9" xfId="3856"/>
    <cellStyle name="40% - Ênfase6 2 9 2" xfId="3857"/>
    <cellStyle name="40% - Ênfase6 2 9 3" xfId="3858"/>
    <cellStyle name="40% - Ênfase6 2 9 4" xfId="3859"/>
    <cellStyle name="40% - Ênfase6 2 9 5" xfId="3860"/>
    <cellStyle name="40% - Ênfase6 2 9 6" xfId="3861"/>
    <cellStyle name="40% - Ênfase6 2 9 7" xfId="3862"/>
    <cellStyle name="40% - Ênfase6 20" xfId="3863"/>
    <cellStyle name="40% - Ênfase6 20 2" xfId="3864"/>
    <cellStyle name="40% - Ênfase6 20 3" xfId="3865"/>
    <cellStyle name="40% - Ênfase6 21" xfId="3866"/>
    <cellStyle name="40% - Ênfase6 22" xfId="3867"/>
    <cellStyle name="40% - Ênfase6 23" xfId="3868"/>
    <cellStyle name="40% - Ênfase6 24" xfId="3869"/>
    <cellStyle name="40% - Ênfase6 24 2" xfId="40937"/>
    <cellStyle name="40% - Ênfase6 25" xfId="3870"/>
    <cellStyle name="40% - Ênfase6 25 2" xfId="40972"/>
    <cellStyle name="40% - Ênfase6 26" xfId="3871"/>
    <cellStyle name="40% - Ênfase6 26 10" xfId="3872"/>
    <cellStyle name="40% - Ênfase6 26 11" xfId="3873"/>
    <cellStyle name="40% - Ênfase6 26 12" xfId="3874"/>
    <cellStyle name="40% - Ênfase6 26 13" xfId="3875"/>
    <cellStyle name="40% - Ênfase6 26 14" xfId="3876"/>
    <cellStyle name="40% - Ênfase6 26 15" xfId="3877"/>
    <cellStyle name="40% - Ênfase6 26 16" xfId="3878"/>
    <cellStyle name="40% - Ênfase6 26 2" xfId="3879"/>
    <cellStyle name="40% - Ênfase6 26 3" xfId="3880"/>
    <cellStyle name="40% - Ênfase6 26 4" xfId="3881"/>
    <cellStyle name="40% - Ênfase6 26 5" xfId="3882"/>
    <cellStyle name="40% - Ênfase6 26 6" xfId="3883"/>
    <cellStyle name="40% - Ênfase6 26 7" xfId="3884"/>
    <cellStyle name="40% - Ênfase6 26 8" xfId="3885"/>
    <cellStyle name="40% - Ênfase6 26 9" xfId="3886"/>
    <cellStyle name="40% - Ênfase6 27" xfId="3887"/>
    <cellStyle name="40% - Ênfase6 27 10" xfId="3888"/>
    <cellStyle name="40% - Ênfase6 27 11" xfId="3889"/>
    <cellStyle name="40% - Ênfase6 27 12" xfId="3890"/>
    <cellStyle name="40% - Ênfase6 27 13" xfId="3891"/>
    <cellStyle name="40% - Ênfase6 27 14" xfId="3892"/>
    <cellStyle name="40% - Ênfase6 27 15" xfId="3893"/>
    <cellStyle name="40% - Ênfase6 27 16" xfId="3894"/>
    <cellStyle name="40% - Ênfase6 27 2" xfId="3895"/>
    <cellStyle name="40% - Ênfase6 27 3" xfId="3896"/>
    <cellStyle name="40% - Ênfase6 27 4" xfId="3897"/>
    <cellStyle name="40% - Ênfase6 27 5" xfId="3898"/>
    <cellStyle name="40% - Ênfase6 27 6" xfId="3899"/>
    <cellStyle name="40% - Ênfase6 27 7" xfId="3900"/>
    <cellStyle name="40% - Ênfase6 27 8" xfId="3901"/>
    <cellStyle name="40% - Ênfase6 27 9" xfId="3902"/>
    <cellStyle name="40% - Ênfase6 28" xfId="3903"/>
    <cellStyle name="40% - Ênfase6 28 10" xfId="3904"/>
    <cellStyle name="40% - Ênfase6 28 11" xfId="3905"/>
    <cellStyle name="40% - Ênfase6 28 12" xfId="3906"/>
    <cellStyle name="40% - Ênfase6 28 13" xfId="3907"/>
    <cellStyle name="40% - Ênfase6 28 14" xfId="3908"/>
    <cellStyle name="40% - Ênfase6 28 15" xfId="3909"/>
    <cellStyle name="40% - Ênfase6 28 16" xfId="3910"/>
    <cellStyle name="40% - Ênfase6 28 2" xfId="3911"/>
    <cellStyle name="40% - Ênfase6 28 3" xfId="3912"/>
    <cellStyle name="40% - Ênfase6 28 4" xfId="3913"/>
    <cellStyle name="40% - Ênfase6 28 5" xfId="3914"/>
    <cellStyle name="40% - Ênfase6 28 6" xfId="3915"/>
    <cellStyle name="40% - Ênfase6 28 7" xfId="3916"/>
    <cellStyle name="40% - Ênfase6 28 8" xfId="3917"/>
    <cellStyle name="40% - Ênfase6 28 9" xfId="3918"/>
    <cellStyle name="40% - Ênfase6 29" xfId="3919"/>
    <cellStyle name="40% - Ênfase6 29 10" xfId="3920"/>
    <cellStyle name="40% - Ênfase6 29 11" xfId="3921"/>
    <cellStyle name="40% - Ênfase6 29 12" xfId="3922"/>
    <cellStyle name="40% - Ênfase6 29 13" xfId="3923"/>
    <cellStyle name="40% - Ênfase6 29 14" xfId="3924"/>
    <cellStyle name="40% - Ênfase6 29 15" xfId="3925"/>
    <cellStyle name="40% - Ênfase6 29 16" xfId="3926"/>
    <cellStyle name="40% - Ênfase6 29 2" xfId="3927"/>
    <cellStyle name="40% - Ênfase6 29 3" xfId="3928"/>
    <cellStyle name="40% - Ênfase6 29 4" xfId="3929"/>
    <cellStyle name="40% - Ênfase6 29 5" xfId="3930"/>
    <cellStyle name="40% - Ênfase6 29 6" xfId="3931"/>
    <cellStyle name="40% - Ênfase6 29 7" xfId="3932"/>
    <cellStyle name="40% - Ênfase6 29 8" xfId="3933"/>
    <cellStyle name="40% - Ênfase6 29 9" xfId="3934"/>
    <cellStyle name="40% - Ênfase6 3" xfId="3935"/>
    <cellStyle name="40% - Ênfase6 3 10" xfId="3936"/>
    <cellStyle name="40% - Ênfase6 3 11" xfId="3937"/>
    <cellStyle name="40% - Ênfase6 3 2" xfId="3938"/>
    <cellStyle name="40% - Ênfase6 3 3" xfId="3939"/>
    <cellStyle name="40% - Ênfase6 3 4" xfId="3940"/>
    <cellStyle name="40% - Ênfase6 3 5" xfId="3941"/>
    <cellStyle name="40% - Ênfase6 3 6" xfId="3942"/>
    <cellStyle name="40% - Ênfase6 3 7" xfId="3943"/>
    <cellStyle name="40% - Ênfase6 3 8" xfId="3944"/>
    <cellStyle name="40% - Ênfase6 3 9" xfId="3945"/>
    <cellStyle name="40% - Ênfase6 30" xfId="3946"/>
    <cellStyle name="40% - Ênfase6 31" xfId="3947"/>
    <cellStyle name="40% - Ênfase6 32" xfId="3948"/>
    <cellStyle name="40% - Ênfase6 33" xfId="3949"/>
    <cellStyle name="40% - Ênfase6 34" xfId="3950"/>
    <cellStyle name="40% - Ênfase6 35" xfId="3951"/>
    <cellStyle name="40% - Ênfase6 36" xfId="3952"/>
    <cellStyle name="40% - Ênfase6 37" xfId="3953"/>
    <cellStyle name="40% - Ênfase6 38" xfId="3954"/>
    <cellStyle name="40% - Ênfase6 39" xfId="3955"/>
    <cellStyle name="40% - Ênfase6 4" xfId="3956"/>
    <cellStyle name="40% - Ênfase6 4 10" xfId="3957"/>
    <cellStyle name="40% - Ênfase6 4 11" xfId="3958"/>
    <cellStyle name="40% - Ênfase6 4 2" xfId="3959"/>
    <cellStyle name="40% - Ênfase6 4 3" xfId="3960"/>
    <cellStyle name="40% - Ênfase6 4 4" xfId="3961"/>
    <cellStyle name="40% - Ênfase6 4 5" xfId="3962"/>
    <cellStyle name="40% - Ênfase6 4 6" xfId="3963"/>
    <cellStyle name="40% - Ênfase6 4 7" xfId="3964"/>
    <cellStyle name="40% - Ênfase6 4 8" xfId="3965"/>
    <cellStyle name="40% - Ênfase6 4 9" xfId="3966"/>
    <cellStyle name="40% - Ênfase6 40" xfId="3967"/>
    <cellStyle name="40% - Ênfase6 41" xfId="3968"/>
    <cellStyle name="40% - Ênfase6 42" xfId="3969"/>
    <cellStyle name="40% - Ênfase6 43" xfId="3970"/>
    <cellStyle name="40% - Ênfase6 44" xfId="3971"/>
    <cellStyle name="40% - Ênfase6 45" xfId="3972"/>
    <cellStyle name="40% - Ênfase6 46" xfId="3973"/>
    <cellStyle name="40% - Ênfase6 47" xfId="3974"/>
    <cellStyle name="40% - Ênfase6 48" xfId="3975"/>
    <cellStyle name="40% - Ênfase6 49" xfId="3976"/>
    <cellStyle name="40% - Ênfase6 5" xfId="3977"/>
    <cellStyle name="40% - Ênfase6 5 2" xfId="3978"/>
    <cellStyle name="40% - Ênfase6 5 3" xfId="3979"/>
    <cellStyle name="40% - Ênfase6 5 4" xfId="3980"/>
    <cellStyle name="40% - Ênfase6 50" xfId="3981"/>
    <cellStyle name="40% - Ênfase6 51" xfId="3982"/>
    <cellStyle name="40% - Ênfase6 52" xfId="3983"/>
    <cellStyle name="40% - Ênfase6 53" xfId="3984"/>
    <cellStyle name="40% - Ênfase6 54" xfId="3985"/>
    <cellStyle name="40% - Ênfase6 55" xfId="3986"/>
    <cellStyle name="40% - Ênfase6 56" xfId="3987"/>
    <cellStyle name="40% - Ênfase6 57" xfId="3988"/>
    <cellStyle name="40% - Ênfase6 58" xfId="3989"/>
    <cellStyle name="40% - Ênfase6 59" xfId="3990"/>
    <cellStyle name="40% - Ênfase6 6" xfId="3991"/>
    <cellStyle name="40% - Ênfase6 6 2" xfId="3992"/>
    <cellStyle name="40% - Ênfase6 6 3" xfId="3993"/>
    <cellStyle name="40% - Ênfase6 6 4" xfId="3994"/>
    <cellStyle name="40% - Ênfase6 60" xfId="3995"/>
    <cellStyle name="40% - Ênfase6 61" xfId="3996"/>
    <cellStyle name="40% - Ênfase6 62" xfId="3997"/>
    <cellStyle name="40% - Ênfase6 63" xfId="3998"/>
    <cellStyle name="40% - Ênfase6 64" xfId="3999"/>
    <cellStyle name="40% - Ênfase6 65" xfId="4000"/>
    <cellStyle name="40% - Ênfase6 66" xfId="4001"/>
    <cellStyle name="40% - Ênfase6 67" xfId="4002"/>
    <cellStyle name="40% - Ênfase6 68" xfId="4003"/>
    <cellStyle name="40% - Ênfase6 69" xfId="4004"/>
    <cellStyle name="40% - Ênfase6 7" xfId="4005"/>
    <cellStyle name="40% - Ênfase6 7 2" xfId="4006"/>
    <cellStyle name="40% - Ênfase6 7 3" xfId="4007"/>
    <cellStyle name="40% - Ênfase6 7 4" xfId="4008"/>
    <cellStyle name="40% - Ênfase6 70" xfId="4009"/>
    <cellStyle name="40% - Ênfase6 71" xfId="4010"/>
    <cellStyle name="40% - Ênfase6 72" xfId="4011"/>
    <cellStyle name="40% - Ênfase6 73" xfId="4012"/>
    <cellStyle name="40% - Ênfase6 74" xfId="4013"/>
    <cellStyle name="40% - Ênfase6 75" xfId="4014"/>
    <cellStyle name="40% - Ênfase6 76" xfId="4015"/>
    <cellStyle name="40% - Ênfase6 77" xfId="4016"/>
    <cellStyle name="40% - Ênfase6 78" xfId="4017"/>
    <cellStyle name="40% - Ênfase6 79" xfId="4018"/>
    <cellStyle name="40% - Ênfase6 8" xfId="4019"/>
    <cellStyle name="40% - Ênfase6 8 2" xfId="4020"/>
    <cellStyle name="40% - Ênfase6 8 3" xfId="4021"/>
    <cellStyle name="40% - Ênfase6 8 4" xfId="4022"/>
    <cellStyle name="40% - Ênfase6 80" xfId="4023"/>
    <cellStyle name="40% - Ênfase6 81" xfId="4024"/>
    <cellStyle name="40% - Ênfase6 82" xfId="4025"/>
    <cellStyle name="40% - Ênfase6 83" xfId="4026"/>
    <cellStyle name="40% - Ênfase6 84" xfId="4027"/>
    <cellStyle name="40% - Ênfase6 85" xfId="4028"/>
    <cellStyle name="40% - Ênfase6 86" xfId="4029"/>
    <cellStyle name="40% - Ênfase6 87" xfId="4030"/>
    <cellStyle name="40% - Ênfase6 88" xfId="4031"/>
    <cellStyle name="40% - Ênfase6 89" xfId="4032"/>
    <cellStyle name="40% - Ênfase6 9" xfId="4033"/>
    <cellStyle name="40% - Ênfase6 90" xfId="4034"/>
    <cellStyle name="40% - Ênfase6 91" xfId="4035"/>
    <cellStyle name="40% - Ênfase6 92" xfId="4036"/>
    <cellStyle name="40% - Ênfase6 93" xfId="4037"/>
    <cellStyle name="40% - Ênfase6 94" xfId="4038"/>
    <cellStyle name="40% - Ênfase6 95" xfId="4039"/>
    <cellStyle name="40% - Ênfase6 96" xfId="4040"/>
    <cellStyle name="40% - Ênfase6 97" xfId="4041"/>
    <cellStyle name="40% - Ênfase6 98" xfId="4042"/>
    <cellStyle name="40% - Ênfase6 99" xfId="4043"/>
    <cellStyle name="60% - Accent1" xfId="41084"/>
    <cellStyle name="60% - Accent2" xfId="41085"/>
    <cellStyle name="60% - Accent3" xfId="41086"/>
    <cellStyle name="60% - Accent4" xfId="41087"/>
    <cellStyle name="60% - Accent5" xfId="41088"/>
    <cellStyle name="60% - Accent6" xfId="41089"/>
    <cellStyle name="60% - Ênfase1 10" xfId="4044"/>
    <cellStyle name="60% - Ênfase1 10 2" xfId="40505"/>
    <cellStyle name="60% - Ênfase1 100" xfId="4045"/>
    <cellStyle name="60% - Ênfase1 101" xfId="4046"/>
    <cellStyle name="60% - Ênfase1 102" xfId="4047"/>
    <cellStyle name="60% - Ênfase1 103" xfId="4048"/>
    <cellStyle name="60% - Ênfase1 104" xfId="4049"/>
    <cellStyle name="60% - Ênfase1 105" xfId="4050"/>
    <cellStyle name="60% - Ênfase1 106" xfId="4051"/>
    <cellStyle name="60% - Ênfase1 107" xfId="4052"/>
    <cellStyle name="60% - Ênfase1 108" xfId="4053"/>
    <cellStyle name="60% - Ênfase1 109" xfId="4054"/>
    <cellStyle name="60% - Ênfase1 11" xfId="4055"/>
    <cellStyle name="60% - Ênfase1 11 2" xfId="40506"/>
    <cellStyle name="60% - Ênfase1 110" xfId="4056"/>
    <cellStyle name="60% - Ênfase1 111" xfId="4057"/>
    <cellStyle name="60% - Ênfase1 112" xfId="4058"/>
    <cellStyle name="60% - Ênfase1 113" xfId="4059"/>
    <cellStyle name="60% - Ênfase1 114" xfId="4060"/>
    <cellStyle name="60% - Ênfase1 115" xfId="4061"/>
    <cellStyle name="60% - Ênfase1 116" xfId="4062"/>
    <cellStyle name="60% - Ênfase1 117" xfId="4063"/>
    <cellStyle name="60% - Ênfase1 118" xfId="4064"/>
    <cellStyle name="60% - Ênfase1 119" xfId="4065"/>
    <cellStyle name="60% - Ênfase1 12" xfId="4066"/>
    <cellStyle name="60% - Ênfase1 12 2" xfId="40507"/>
    <cellStyle name="60% - Ênfase1 120" xfId="4067"/>
    <cellStyle name="60% - Ênfase1 121" xfId="4068"/>
    <cellStyle name="60% - Ênfase1 122" xfId="4069"/>
    <cellStyle name="60% - Ênfase1 123" xfId="4070"/>
    <cellStyle name="60% - Ênfase1 124" xfId="4071"/>
    <cellStyle name="60% - Ênfase1 125" xfId="4072"/>
    <cellStyle name="60% - Ênfase1 126" xfId="4073"/>
    <cellStyle name="60% - Ênfase1 127" xfId="4074"/>
    <cellStyle name="60% - Ênfase1 128" xfId="4075"/>
    <cellStyle name="60% - Ênfase1 129" xfId="4076"/>
    <cellStyle name="60% - Ênfase1 13" xfId="4077"/>
    <cellStyle name="60% - Ênfase1 13 2" xfId="40508"/>
    <cellStyle name="60% - Ênfase1 130" xfId="4078"/>
    <cellStyle name="60% - Ênfase1 131" xfId="4079"/>
    <cellStyle name="60% - Ênfase1 132" xfId="4080"/>
    <cellStyle name="60% - Ênfase1 133" xfId="4081"/>
    <cellStyle name="60% - Ênfase1 134" xfId="4082"/>
    <cellStyle name="60% - Ênfase1 135" xfId="4083"/>
    <cellStyle name="60% - Ênfase1 136" xfId="4084"/>
    <cellStyle name="60% - Ênfase1 137" xfId="4085"/>
    <cellStyle name="60% - Ênfase1 138" xfId="4086"/>
    <cellStyle name="60% - Ênfase1 139" xfId="4087"/>
    <cellStyle name="60% - Ênfase1 14" xfId="4088"/>
    <cellStyle name="60% - Ênfase1 140" xfId="4089"/>
    <cellStyle name="60% - Ênfase1 141" xfId="4090"/>
    <cellStyle name="60% - Ênfase1 142" xfId="4091"/>
    <cellStyle name="60% - Ênfase1 143" xfId="4092"/>
    <cellStyle name="60% - Ênfase1 144" xfId="4093"/>
    <cellStyle name="60% - Ênfase1 145" xfId="4094"/>
    <cellStyle name="60% - Ênfase1 146" xfId="4095"/>
    <cellStyle name="60% - Ênfase1 147" xfId="4096"/>
    <cellStyle name="60% - Ênfase1 148" xfId="4097"/>
    <cellStyle name="60% - Ênfase1 149" xfId="4098"/>
    <cellStyle name="60% - Ênfase1 15" xfId="4099"/>
    <cellStyle name="60% - Ênfase1 15 2" xfId="4100"/>
    <cellStyle name="60% - Ênfase1 15 3" xfId="4101"/>
    <cellStyle name="60% - Ênfase1 150" xfId="4102"/>
    <cellStyle name="60% - Ênfase1 151" xfId="4103"/>
    <cellStyle name="60% - Ênfase1 152" xfId="4104"/>
    <cellStyle name="60% - Ênfase1 153" xfId="4105"/>
    <cellStyle name="60% - Ênfase1 154" xfId="4106"/>
    <cellStyle name="60% - Ênfase1 155" xfId="4107"/>
    <cellStyle name="60% - Ênfase1 156" xfId="4108"/>
    <cellStyle name="60% - Ênfase1 157" xfId="4109"/>
    <cellStyle name="60% - Ênfase1 158" xfId="4110"/>
    <cellStyle name="60% - Ênfase1 159" xfId="4111"/>
    <cellStyle name="60% - Ênfase1 16" xfId="4112"/>
    <cellStyle name="60% - Ênfase1 16 2" xfId="4113"/>
    <cellStyle name="60% - Ênfase1 16 3" xfId="4114"/>
    <cellStyle name="60% - Ênfase1 160" xfId="4115"/>
    <cellStyle name="60% - Ênfase1 161" xfId="4116"/>
    <cellStyle name="60% - Ênfase1 162" xfId="4117"/>
    <cellStyle name="60% - Ênfase1 163" xfId="4118"/>
    <cellStyle name="60% - Ênfase1 164" xfId="4119"/>
    <cellStyle name="60% - Ênfase1 165" xfId="4120"/>
    <cellStyle name="60% - Ênfase1 166" xfId="4121"/>
    <cellStyle name="60% - Ênfase1 167" xfId="4122"/>
    <cellStyle name="60% - Ênfase1 168" xfId="4123"/>
    <cellStyle name="60% - Ênfase1 169" xfId="4124"/>
    <cellStyle name="60% - Ênfase1 17" xfId="4125"/>
    <cellStyle name="60% - Ênfase1 17 2" xfId="4126"/>
    <cellStyle name="60% - Ênfase1 17 3" xfId="4127"/>
    <cellStyle name="60% - Ênfase1 170" xfId="4128"/>
    <cellStyle name="60% - Ênfase1 171" xfId="4129"/>
    <cellStyle name="60% - Ênfase1 172" xfId="4130"/>
    <cellStyle name="60% - Ênfase1 173" xfId="4131"/>
    <cellStyle name="60% - Ênfase1 174" xfId="4132"/>
    <cellStyle name="60% - Ênfase1 175" xfId="4133"/>
    <cellStyle name="60% - Ênfase1 176" xfId="4134"/>
    <cellStyle name="60% - Ênfase1 177" xfId="4135"/>
    <cellStyle name="60% - Ênfase1 178" xfId="4136"/>
    <cellStyle name="60% - Ênfase1 179" xfId="4137"/>
    <cellStyle name="60% - Ênfase1 18" xfId="4138"/>
    <cellStyle name="60% - Ênfase1 18 2" xfId="4139"/>
    <cellStyle name="60% - Ênfase1 18 3" xfId="4140"/>
    <cellStyle name="60% - Ênfase1 180" xfId="4141"/>
    <cellStyle name="60% - Ênfase1 181" xfId="4142"/>
    <cellStyle name="60% - Ênfase1 182" xfId="4143"/>
    <cellStyle name="60% - Ênfase1 183" xfId="4144"/>
    <cellStyle name="60% - Ênfase1 184" xfId="4145"/>
    <cellStyle name="60% - Ênfase1 185" xfId="4146"/>
    <cellStyle name="60% - Ênfase1 186" xfId="4147"/>
    <cellStyle name="60% - Ênfase1 187" xfId="4148"/>
    <cellStyle name="60% - Ênfase1 188" xfId="4149"/>
    <cellStyle name="60% - Ênfase1 189" xfId="4150"/>
    <cellStyle name="60% - Ênfase1 19" xfId="4151"/>
    <cellStyle name="60% - Ênfase1 19 2" xfId="4152"/>
    <cellStyle name="60% - Ênfase1 19 3" xfId="4153"/>
    <cellStyle name="60% - Ênfase1 190" xfId="4154"/>
    <cellStyle name="60% - Ênfase1 2" xfId="4155"/>
    <cellStyle name="60% - Ênfase1 2 10" xfId="4156"/>
    <cellStyle name="60% - Ênfase1 2 10 2" xfId="4157"/>
    <cellStyle name="60% - Ênfase1 2 10 3" xfId="4158"/>
    <cellStyle name="60% - Ênfase1 2 10 4" xfId="4159"/>
    <cellStyle name="60% - Ênfase1 2 10 5" xfId="4160"/>
    <cellStyle name="60% - Ênfase1 2 10 6" xfId="4161"/>
    <cellStyle name="60% - Ênfase1 2 10 7" xfId="4162"/>
    <cellStyle name="60% - Ênfase1 2 11" xfId="4163"/>
    <cellStyle name="60% - Ênfase1 2 11 2" xfId="4164"/>
    <cellStyle name="60% - Ênfase1 2 11 3" xfId="4165"/>
    <cellStyle name="60% - Ênfase1 2 11 4" xfId="4166"/>
    <cellStyle name="60% - Ênfase1 2 11 5" xfId="4167"/>
    <cellStyle name="60% - Ênfase1 2 11 6" xfId="4168"/>
    <cellStyle name="60% - Ênfase1 2 11 7" xfId="4169"/>
    <cellStyle name="60% - Ênfase1 2 12" xfId="4170"/>
    <cellStyle name="60% - Ênfase1 2 13" xfId="4171"/>
    <cellStyle name="60% - Ênfase1 2 14" xfId="4172"/>
    <cellStyle name="60% - Ênfase1 2 15" xfId="4173"/>
    <cellStyle name="60% - Ênfase1 2 16" xfId="4174"/>
    <cellStyle name="60% - Ênfase1 2 17" xfId="4175"/>
    <cellStyle name="60% - Ênfase1 2 18" xfId="4176"/>
    <cellStyle name="60% - Ênfase1 2 19" xfId="4177"/>
    <cellStyle name="60% - Ênfase1 2 2" xfId="4178"/>
    <cellStyle name="60% - Ênfase1 2 20" xfId="4179"/>
    <cellStyle name="60% - Ênfase1 2 21" xfId="4180"/>
    <cellStyle name="60% - Ênfase1 2 22" xfId="4181"/>
    <cellStyle name="60% - Ênfase1 2 23" xfId="4182"/>
    <cellStyle name="60% - Ênfase1 2 24" xfId="4183"/>
    <cellStyle name="60% - Ênfase1 2 25" xfId="4184"/>
    <cellStyle name="60% - Ênfase1 2 26" xfId="4185"/>
    <cellStyle name="60% - Ênfase1 2 27" xfId="4186"/>
    <cellStyle name="60% - Ênfase1 2 28" xfId="4187"/>
    <cellStyle name="60% - Ênfase1 2 29" xfId="4188"/>
    <cellStyle name="60% - Ênfase1 2 3" xfId="4189"/>
    <cellStyle name="60% - Ênfase1 2 30" xfId="4190"/>
    <cellStyle name="60% - Ênfase1 2 31" xfId="4191"/>
    <cellStyle name="60% - Ênfase1 2 32" xfId="4192"/>
    <cellStyle name="60% - Ênfase1 2 33" xfId="4193"/>
    <cellStyle name="60% - Ênfase1 2 34" xfId="4194"/>
    <cellStyle name="60% - Ênfase1 2 35" xfId="4195"/>
    <cellStyle name="60% - Ênfase1 2 4" xfId="4196"/>
    <cellStyle name="60% - Ênfase1 2 5" xfId="4197"/>
    <cellStyle name="60% - Ênfase1 2 6" xfId="4198"/>
    <cellStyle name="60% - Ênfase1 2 7" xfId="4199"/>
    <cellStyle name="60% - Ênfase1 2 8" xfId="4200"/>
    <cellStyle name="60% - Ênfase1 2 8 2" xfId="4201"/>
    <cellStyle name="60% - Ênfase1 2 8 3" xfId="4202"/>
    <cellStyle name="60% - Ênfase1 2 8 4" xfId="4203"/>
    <cellStyle name="60% - Ênfase1 2 8 5" xfId="4204"/>
    <cellStyle name="60% - Ênfase1 2 8 6" xfId="4205"/>
    <cellStyle name="60% - Ênfase1 2 8 7" xfId="4206"/>
    <cellStyle name="60% - Ênfase1 2 9" xfId="4207"/>
    <cellStyle name="60% - Ênfase1 2 9 2" xfId="4208"/>
    <cellStyle name="60% - Ênfase1 2 9 3" xfId="4209"/>
    <cellStyle name="60% - Ênfase1 2 9 4" xfId="4210"/>
    <cellStyle name="60% - Ênfase1 2 9 5" xfId="4211"/>
    <cellStyle name="60% - Ênfase1 2 9 6" xfId="4212"/>
    <cellStyle name="60% - Ênfase1 2 9 7" xfId="4213"/>
    <cellStyle name="60% - Ênfase1 20" xfId="4214"/>
    <cellStyle name="60% - Ênfase1 20 2" xfId="4215"/>
    <cellStyle name="60% - Ênfase1 20 3" xfId="4216"/>
    <cellStyle name="60% - Ênfase1 21" xfId="4217"/>
    <cellStyle name="60% - Ênfase1 22" xfId="4218"/>
    <cellStyle name="60% - Ênfase1 23" xfId="4219"/>
    <cellStyle name="60% - Ênfase1 24" xfId="4220"/>
    <cellStyle name="60% - Ênfase1 24 2" xfId="40938"/>
    <cellStyle name="60% - Ênfase1 25" xfId="4221"/>
    <cellStyle name="60% - Ênfase1 25 2" xfId="40973"/>
    <cellStyle name="60% - Ênfase1 26" xfId="4222"/>
    <cellStyle name="60% - Ênfase1 26 10" xfId="4223"/>
    <cellStyle name="60% - Ênfase1 26 11" xfId="4224"/>
    <cellStyle name="60% - Ênfase1 26 12" xfId="4225"/>
    <cellStyle name="60% - Ênfase1 26 13" xfId="4226"/>
    <cellStyle name="60% - Ênfase1 26 14" xfId="4227"/>
    <cellStyle name="60% - Ênfase1 26 15" xfId="4228"/>
    <cellStyle name="60% - Ênfase1 26 16" xfId="4229"/>
    <cellStyle name="60% - Ênfase1 26 2" xfId="4230"/>
    <cellStyle name="60% - Ênfase1 26 3" xfId="4231"/>
    <cellStyle name="60% - Ênfase1 26 4" xfId="4232"/>
    <cellStyle name="60% - Ênfase1 26 5" xfId="4233"/>
    <cellStyle name="60% - Ênfase1 26 6" xfId="4234"/>
    <cellStyle name="60% - Ênfase1 26 7" xfId="4235"/>
    <cellStyle name="60% - Ênfase1 26 8" xfId="4236"/>
    <cellStyle name="60% - Ênfase1 26 9" xfId="4237"/>
    <cellStyle name="60% - Ênfase1 27" xfId="4238"/>
    <cellStyle name="60% - Ênfase1 27 10" xfId="4239"/>
    <cellStyle name="60% - Ênfase1 27 11" xfId="4240"/>
    <cellStyle name="60% - Ênfase1 27 12" xfId="4241"/>
    <cellStyle name="60% - Ênfase1 27 13" xfId="4242"/>
    <cellStyle name="60% - Ênfase1 27 14" xfId="4243"/>
    <cellStyle name="60% - Ênfase1 27 15" xfId="4244"/>
    <cellStyle name="60% - Ênfase1 27 16" xfId="4245"/>
    <cellStyle name="60% - Ênfase1 27 2" xfId="4246"/>
    <cellStyle name="60% - Ênfase1 27 3" xfId="4247"/>
    <cellStyle name="60% - Ênfase1 27 4" xfId="4248"/>
    <cellStyle name="60% - Ênfase1 27 5" xfId="4249"/>
    <cellStyle name="60% - Ênfase1 27 6" xfId="4250"/>
    <cellStyle name="60% - Ênfase1 27 7" xfId="4251"/>
    <cellStyle name="60% - Ênfase1 27 8" xfId="4252"/>
    <cellStyle name="60% - Ênfase1 27 9" xfId="4253"/>
    <cellStyle name="60% - Ênfase1 28" xfId="4254"/>
    <cellStyle name="60% - Ênfase1 28 10" xfId="4255"/>
    <cellStyle name="60% - Ênfase1 28 11" xfId="4256"/>
    <cellStyle name="60% - Ênfase1 28 12" xfId="4257"/>
    <cellStyle name="60% - Ênfase1 28 13" xfId="4258"/>
    <cellStyle name="60% - Ênfase1 28 14" xfId="4259"/>
    <cellStyle name="60% - Ênfase1 28 15" xfId="4260"/>
    <cellStyle name="60% - Ênfase1 28 16" xfId="4261"/>
    <cellStyle name="60% - Ênfase1 28 2" xfId="4262"/>
    <cellStyle name="60% - Ênfase1 28 3" xfId="4263"/>
    <cellStyle name="60% - Ênfase1 28 4" xfId="4264"/>
    <cellStyle name="60% - Ênfase1 28 5" xfId="4265"/>
    <cellStyle name="60% - Ênfase1 28 6" xfId="4266"/>
    <cellStyle name="60% - Ênfase1 28 7" xfId="4267"/>
    <cellStyle name="60% - Ênfase1 28 8" xfId="4268"/>
    <cellStyle name="60% - Ênfase1 28 9" xfId="4269"/>
    <cellStyle name="60% - Ênfase1 29" xfId="4270"/>
    <cellStyle name="60% - Ênfase1 29 10" xfId="4271"/>
    <cellStyle name="60% - Ênfase1 29 11" xfId="4272"/>
    <cellStyle name="60% - Ênfase1 29 12" xfId="4273"/>
    <cellStyle name="60% - Ênfase1 29 13" xfId="4274"/>
    <cellStyle name="60% - Ênfase1 29 14" xfId="4275"/>
    <cellStyle name="60% - Ênfase1 29 15" xfId="4276"/>
    <cellStyle name="60% - Ênfase1 29 16" xfId="4277"/>
    <cellStyle name="60% - Ênfase1 29 2" xfId="4278"/>
    <cellStyle name="60% - Ênfase1 29 3" xfId="4279"/>
    <cellStyle name="60% - Ênfase1 29 4" xfId="4280"/>
    <cellStyle name="60% - Ênfase1 29 5" xfId="4281"/>
    <cellStyle name="60% - Ênfase1 29 6" xfId="4282"/>
    <cellStyle name="60% - Ênfase1 29 7" xfId="4283"/>
    <cellStyle name="60% - Ênfase1 29 8" xfId="4284"/>
    <cellStyle name="60% - Ênfase1 29 9" xfId="4285"/>
    <cellStyle name="60% - Ênfase1 3" xfId="4286"/>
    <cellStyle name="60% - Ênfase1 3 10" xfId="4287"/>
    <cellStyle name="60% - Ênfase1 3 11" xfId="4288"/>
    <cellStyle name="60% - Ênfase1 3 2" xfId="4289"/>
    <cellStyle name="60% - Ênfase1 3 3" xfId="4290"/>
    <cellStyle name="60% - Ênfase1 3 4" xfId="4291"/>
    <cellStyle name="60% - Ênfase1 3 5" xfId="4292"/>
    <cellStyle name="60% - Ênfase1 3 6" xfId="4293"/>
    <cellStyle name="60% - Ênfase1 3 7" xfId="4294"/>
    <cellStyle name="60% - Ênfase1 3 8" xfId="4295"/>
    <cellStyle name="60% - Ênfase1 3 9" xfId="4296"/>
    <cellStyle name="60% - Ênfase1 30" xfId="4297"/>
    <cellStyle name="60% - Ênfase1 31" xfId="4298"/>
    <cellStyle name="60% - Ênfase1 32" xfId="4299"/>
    <cellStyle name="60% - Ênfase1 33" xfId="4300"/>
    <cellStyle name="60% - Ênfase1 34" xfId="4301"/>
    <cellStyle name="60% - Ênfase1 35" xfId="4302"/>
    <cellStyle name="60% - Ênfase1 36" xfId="4303"/>
    <cellStyle name="60% - Ênfase1 37" xfId="4304"/>
    <cellStyle name="60% - Ênfase1 38" xfId="4305"/>
    <cellStyle name="60% - Ênfase1 39" xfId="4306"/>
    <cellStyle name="60% - Ênfase1 4" xfId="4307"/>
    <cellStyle name="60% - Ênfase1 4 10" xfId="4308"/>
    <cellStyle name="60% - Ênfase1 4 11" xfId="4309"/>
    <cellStyle name="60% - Ênfase1 4 2" xfId="4310"/>
    <cellStyle name="60% - Ênfase1 4 3" xfId="4311"/>
    <cellStyle name="60% - Ênfase1 4 4" xfId="4312"/>
    <cellStyle name="60% - Ênfase1 4 5" xfId="4313"/>
    <cellStyle name="60% - Ênfase1 4 6" xfId="4314"/>
    <cellStyle name="60% - Ênfase1 4 7" xfId="4315"/>
    <cellStyle name="60% - Ênfase1 4 8" xfId="4316"/>
    <cellStyle name="60% - Ênfase1 4 9" xfId="4317"/>
    <cellStyle name="60% - Ênfase1 40" xfId="4318"/>
    <cellStyle name="60% - Ênfase1 41" xfId="4319"/>
    <cellStyle name="60% - Ênfase1 42" xfId="4320"/>
    <cellStyle name="60% - Ênfase1 43" xfId="4321"/>
    <cellStyle name="60% - Ênfase1 44" xfId="4322"/>
    <cellStyle name="60% - Ênfase1 45" xfId="4323"/>
    <cellStyle name="60% - Ênfase1 46" xfId="4324"/>
    <cellStyle name="60% - Ênfase1 47" xfId="4325"/>
    <cellStyle name="60% - Ênfase1 48" xfId="4326"/>
    <cellStyle name="60% - Ênfase1 49" xfId="4327"/>
    <cellStyle name="60% - Ênfase1 5" xfId="4328"/>
    <cellStyle name="60% - Ênfase1 5 2" xfId="4329"/>
    <cellStyle name="60% - Ênfase1 5 3" xfId="4330"/>
    <cellStyle name="60% - Ênfase1 5 4" xfId="4331"/>
    <cellStyle name="60% - Ênfase1 50" xfId="4332"/>
    <cellStyle name="60% - Ênfase1 51" xfId="4333"/>
    <cellStyle name="60% - Ênfase1 52" xfId="4334"/>
    <cellStyle name="60% - Ênfase1 53" xfId="4335"/>
    <cellStyle name="60% - Ênfase1 54" xfId="4336"/>
    <cellStyle name="60% - Ênfase1 55" xfId="4337"/>
    <cellStyle name="60% - Ênfase1 56" xfId="4338"/>
    <cellStyle name="60% - Ênfase1 57" xfId="4339"/>
    <cellStyle name="60% - Ênfase1 58" xfId="4340"/>
    <cellStyle name="60% - Ênfase1 59" xfId="4341"/>
    <cellStyle name="60% - Ênfase1 6" xfId="4342"/>
    <cellStyle name="60% - Ênfase1 6 2" xfId="4343"/>
    <cellStyle name="60% - Ênfase1 6 3" xfId="4344"/>
    <cellStyle name="60% - Ênfase1 6 4" xfId="4345"/>
    <cellStyle name="60% - Ênfase1 60" xfId="4346"/>
    <cellStyle name="60% - Ênfase1 61" xfId="4347"/>
    <cellStyle name="60% - Ênfase1 62" xfId="4348"/>
    <cellStyle name="60% - Ênfase1 63" xfId="4349"/>
    <cellStyle name="60% - Ênfase1 64" xfId="4350"/>
    <cellStyle name="60% - Ênfase1 65" xfId="4351"/>
    <cellStyle name="60% - Ênfase1 66" xfId="4352"/>
    <cellStyle name="60% - Ênfase1 67" xfId="4353"/>
    <cellStyle name="60% - Ênfase1 68" xfId="4354"/>
    <cellStyle name="60% - Ênfase1 69" xfId="4355"/>
    <cellStyle name="60% - Ênfase1 7" xfId="4356"/>
    <cellStyle name="60% - Ênfase1 7 2" xfId="4357"/>
    <cellStyle name="60% - Ênfase1 7 3" xfId="4358"/>
    <cellStyle name="60% - Ênfase1 7 4" xfId="4359"/>
    <cellStyle name="60% - Ênfase1 70" xfId="4360"/>
    <cellStyle name="60% - Ênfase1 71" xfId="4361"/>
    <cellStyle name="60% - Ênfase1 72" xfId="4362"/>
    <cellStyle name="60% - Ênfase1 73" xfId="4363"/>
    <cellStyle name="60% - Ênfase1 74" xfId="4364"/>
    <cellStyle name="60% - Ênfase1 75" xfId="4365"/>
    <cellStyle name="60% - Ênfase1 76" xfId="4366"/>
    <cellStyle name="60% - Ênfase1 77" xfId="4367"/>
    <cellStyle name="60% - Ênfase1 78" xfId="4368"/>
    <cellStyle name="60% - Ênfase1 79" xfId="4369"/>
    <cellStyle name="60% - Ênfase1 8" xfId="4370"/>
    <cellStyle name="60% - Ênfase1 8 2" xfId="4371"/>
    <cellStyle name="60% - Ênfase1 8 3" xfId="4372"/>
    <cellStyle name="60% - Ênfase1 8 4" xfId="4373"/>
    <cellStyle name="60% - Ênfase1 80" xfId="4374"/>
    <cellStyle name="60% - Ênfase1 81" xfId="4375"/>
    <cellStyle name="60% - Ênfase1 82" xfId="4376"/>
    <cellStyle name="60% - Ênfase1 83" xfId="4377"/>
    <cellStyle name="60% - Ênfase1 84" xfId="4378"/>
    <cellStyle name="60% - Ênfase1 85" xfId="4379"/>
    <cellStyle name="60% - Ênfase1 86" xfId="4380"/>
    <cellStyle name="60% - Ênfase1 87" xfId="4381"/>
    <cellStyle name="60% - Ênfase1 88" xfId="4382"/>
    <cellStyle name="60% - Ênfase1 89" xfId="4383"/>
    <cellStyle name="60% - Ênfase1 9" xfId="4384"/>
    <cellStyle name="60% - Ênfase1 90" xfId="4385"/>
    <cellStyle name="60% - Ênfase1 91" xfId="4386"/>
    <cellStyle name="60% - Ênfase1 92" xfId="4387"/>
    <cellStyle name="60% - Ênfase1 93" xfId="4388"/>
    <cellStyle name="60% - Ênfase1 94" xfId="4389"/>
    <cellStyle name="60% - Ênfase1 95" xfId="4390"/>
    <cellStyle name="60% - Ênfase1 96" xfId="4391"/>
    <cellStyle name="60% - Ênfase1 97" xfId="4392"/>
    <cellStyle name="60% - Ênfase1 98" xfId="4393"/>
    <cellStyle name="60% - Ênfase1 99" xfId="4394"/>
    <cellStyle name="60% - Ênfase2 10" xfId="4395"/>
    <cellStyle name="60% - Ênfase2 10 2" xfId="40509"/>
    <cellStyle name="60% - Ênfase2 100" xfId="4396"/>
    <cellStyle name="60% - Ênfase2 101" xfId="4397"/>
    <cellStyle name="60% - Ênfase2 102" xfId="4398"/>
    <cellStyle name="60% - Ênfase2 103" xfId="4399"/>
    <cellStyle name="60% - Ênfase2 104" xfId="4400"/>
    <cellStyle name="60% - Ênfase2 105" xfId="4401"/>
    <cellStyle name="60% - Ênfase2 106" xfId="4402"/>
    <cellStyle name="60% - Ênfase2 107" xfId="4403"/>
    <cellStyle name="60% - Ênfase2 108" xfId="4404"/>
    <cellStyle name="60% - Ênfase2 109" xfId="4405"/>
    <cellStyle name="60% - Ênfase2 11" xfId="4406"/>
    <cellStyle name="60% - Ênfase2 11 2" xfId="40510"/>
    <cellStyle name="60% - Ênfase2 110" xfId="4407"/>
    <cellStyle name="60% - Ênfase2 111" xfId="4408"/>
    <cellStyle name="60% - Ênfase2 112" xfId="4409"/>
    <cellStyle name="60% - Ênfase2 113" xfId="4410"/>
    <cellStyle name="60% - Ênfase2 114" xfId="4411"/>
    <cellStyle name="60% - Ênfase2 115" xfId="4412"/>
    <cellStyle name="60% - Ênfase2 116" xfId="4413"/>
    <cellStyle name="60% - Ênfase2 117" xfId="4414"/>
    <cellStyle name="60% - Ênfase2 118" xfId="4415"/>
    <cellStyle name="60% - Ênfase2 119" xfId="4416"/>
    <cellStyle name="60% - Ênfase2 12" xfId="4417"/>
    <cellStyle name="60% - Ênfase2 12 2" xfId="40511"/>
    <cellStyle name="60% - Ênfase2 120" xfId="4418"/>
    <cellStyle name="60% - Ênfase2 121" xfId="4419"/>
    <cellStyle name="60% - Ênfase2 122" xfId="4420"/>
    <cellStyle name="60% - Ênfase2 123" xfId="4421"/>
    <cellStyle name="60% - Ênfase2 124" xfId="4422"/>
    <cellStyle name="60% - Ênfase2 125" xfId="4423"/>
    <cellStyle name="60% - Ênfase2 126" xfId="4424"/>
    <cellStyle name="60% - Ênfase2 127" xfId="4425"/>
    <cellStyle name="60% - Ênfase2 128" xfId="4426"/>
    <cellStyle name="60% - Ênfase2 129" xfId="4427"/>
    <cellStyle name="60% - Ênfase2 13" xfId="4428"/>
    <cellStyle name="60% - Ênfase2 13 2" xfId="40512"/>
    <cellStyle name="60% - Ênfase2 130" xfId="4429"/>
    <cellStyle name="60% - Ênfase2 131" xfId="4430"/>
    <cellStyle name="60% - Ênfase2 132" xfId="4431"/>
    <cellStyle name="60% - Ênfase2 133" xfId="4432"/>
    <cellStyle name="60% - Ênfase2 134" xfId="4433"/>
    <cellStyle name="60% - Ênfase2 135" xfId="4434"/>
    <cellStyle name="60% - Ênfase2 136" xfId="4435"/>
    <cellStyle name="60% - Ênfase2 137" xfId="4436"/>
    <cellStyle name="60% - Ênfase2 138" xfId="4437"/>
    <cellStyle name="60% - Ênfase2 139" xfId="4438"/>
    <cellStyle name="60% - Ênfase2 14" xfId="4439"/>
    <cellStyle name="60% - Ênfase2 140" xfId="4440"/>
    <cellStyle name="60% - Ênfase2 141" xfId="4441"/>
    <cellStyle name="60% - Ênfase2 142" xfId="4442"/>
    <cellStyle name="60% - Ênfase2 143" xfId="4443"/>
    <cellStyle name="60% - Ênfase2 144" xfId="4444"/>
    <cellStyle name="60% - Ênfase2 145" xfId="4445"/>
    <cellStyle name="60% - Ênfase2 146" xfId="4446"/>
    <cellStyle name="60% - Ênfase2 147" xfId="4447"/>
    <cellStyle name="60% - Ênfase2 148" xfId="4448"/>
    <cellStyle name="60% - Ênfase2 149" xfId="4449"/>
    <cellStyle name="60% - Ênfase2 15" xfId="4450"/>
    <cellStyle name="60% - Ênfase2 15 2" xfId="4451"/>
    <cellStyle name="60% - Ênfase2 15 3" xfId="4452"/>
    <cellStyle name="60% - Ênfase2 150" xfId="4453"/>
    <cellStyle name="60% - Ênfase2 151" xfId="4454"/>
    <cellStyle name="60% - Ênfase2 152" xfId="4455"/>
    <cellStyle name="60% - Ênfase2 153" xfId="4456"/>
    <cellStyle name="60% - Ênfase2 154" xfId="4457"/>
    <cellStyle name="60% - Ênfase2 155" xfId="4458"/>
    <cellStyle name="60% - Ênfase2 156" xfId="4459"/>
    <cellStyle name="60% - Ênfase2 157" xfId="4460"/>
    <cellStyle name="60% - Ênfase2 158" xfId="4461"/>
    <cellStyle name="60% - Ênfase2 159" xfId="4462"/>
    <cellStyle name="60% - Ênfase2 16" xfId="4463"/>
    <cellStyle name="60% - Ênfase2 16 2" xfId="4464"/>
    <cellStyle name="60% - Ênfase2 16 3" xfId="4465"/>
    <cellStyle name="60% - Ênfase2 160" xfId="4466"/>
    <cellStyle name="60% - Ênfase2 161" xfId="4467"/>
    <cellStyle name="60% - Ênfase2 162" xfId="4468"/>
    <cellStyle name="60% - Ênfase2 163" xfId="4469"/>
    <cellStyle name="60% - Ênfase2 164" xfId="4470"/>
    <cellStyle name="60% - Ênfase2 165" xfId="4471"/>
    <cellStyle name="60% - Ênfase2 166" xfId="4472"/>
    <cellStyle name="60% - Ênfase2 167" xfId="4473"/>
    <cellStyle name="60% - Ênfase2 168" xfId="4474"/>
    <cellStyle name="60% - Ênfase2 169" xfId="4475"/>
    <cellStyle name="60% - Ênfase2 17" xfId="4476"/>
    <cellStyle name="60% - Ênfase2 17 2" xfId="4477"/>
    <cellStyle name="60% - Ênfase2 17 3" xfId="4478"/>
    <cellStyle name="60% - Ênfase2 170" xfId="4479"/>
    <cellStyle name="60% - Ênfase2 171" xfId="4480"/>
    <cellStyle name="60% - Ênfase2 172" xfId="4481"/>
    <cellStyle name="60% - Ênfase2 173" xfId="4482"/>
    <cellStyle name="60% - Ênfase2 174" xfId="4483"/>
    <cellStyle name="60% - Ênfase2 175" xfId="4484"/>
    <cellStyle name="60% - Ênfase2 176" xfId="4485"/>
    <cellStyle name="60% - Ênfase2 177" xfId="4486"/>
    <cellStyle name="60% - Ênfase2 178" xfId="4487"/>
    <cellStyle name="60% - Ênfase2 179" xfId="4488"/>
    <cellStyle name="60% - Ênfase2 18" xfId="4489"/>
    <cellStyle name="60% - Ênfase2 18 2" xfId="4490"/>
    <cellStyle name="60% - Ênfase2 18 3" xfId="4491"/>
    <cellStyle name="60% - Ênfase2 180" xfId="4492"/>
    <cellStyle name="60% - Ênfase2 181" xfId="4493"/>
    <cellStyle name="60% - Ênfase2 182" xfId="4494"/>
    <cellStyle name="60% - Ênfase2 183" xfId="4495"/>
    <cellStyle name="60% - Ênfase2 184" xfId="4496"/>
    <cellStyle name="60% - Ênfase2 185" xfId="4497"/>
    <cellStyle name="60% - Ênfase2 186" xfId="4498"/>
    <cellStyle name="60% - Ênfase2 187" xfId="4499"/>
    <cellStyle name="60% - Ênfase2 188" xfId="4500"/>
    <cellStyle name="60% - Ênfase2 189" xfId="4501"/>
    <cellStyle name="60% - Ênfase2 19" xfId="4502"/>
    <cellStyle name="60% - Ênfase2 19 2" xfId="4503"/>
    <cellStyle name="60% - Ênfase2 19 3" xfId="4504"/>
    <cellStyle name="60% - Ênfase2 190" xfId="4505"/>
    <cellStyle name="60% - Ênfase2 2" xfId="4506"/>
    <cellStyle name="60% - Ênfase2 2 10" xfId="4507"/>
    <cellStyle name="60% - Ênfase2 2 10 2" xfId="4508"/>
    <cellStyle name="60% - Ênfase2 2 10 3" xfId="4509"/>
    <cellStyle name="60% - Ênfase2 2 10 4" xfId="4510"/>
    <cellStyle name="60% - Ênfase2 2 10 5" xfId="4511"/>
    <cellStyle name="60% - Ênfase2 2 10 6" xfId="4512"/>
    <cellStyle name="60% - Ênfase2 2 10 7" xfId="4513"/>
    <cellStyle name="60% - Ênfase2 2 11" xfId="4514"/>
    <cellStyle name="60% - Ênfase2 2 11 2" xfId="4515"/>
    <cellStyle name="60% - Ênfase2 2 11 3" xfId="4516"/>
    <cellStyle name="60% - Ênfase2 2 11 4" xfId="4517"/>
    <cellStyle name="60% - Ênfase2 2 11 5" xfId="4518"/>
    <cellStyle name="60% - Ênfase2 2 11 6" xfId="4519"/>
    <cellStyle name="60% - Ênfase2 2 11 7" xfId="4520"/>
    <cellStyle name="60% - Ênfase2 2 12" xfId="4521"/>
    <cellStyle name="60% - Ênfase2 2 13" xfId="4522"/>
    <cellStyle name="60% - Ênfase2 2 14" xfId="4523"/>
    <cellStyle name="60% - Ênfase2 2 15" xfId="4524"/>
    <cellStyle name="60% - Ênfase2 2 16" xfId="4525"/>
    <cellStyle name="60% - Ênfase2 2 17" xfId="4526"/>
    <cellStyle name="60% - Ênfase2 2 18" xfId="4527"/>
    <cellStyle name="60% - Ênfase2 2 19" xfId="4528"/>
    <cellStyle name="60% - Ênfase2 2 2" xfId="4529"/>
    <cellStyle name="60% - Ênfase2 2 20" xfId="4530"/>
    <cellStyle name="60% - Ênfase2 2 21" xfId="4531"/>
    <cellStyle name="60% - Ênfase2 2 22" xfId="4532"/>
    <cellStyle name="60% - Ênfase2 2 23" xfId="4533"/>
    <cellStyle name="60% - Ênfase2 2 24" xfId="4534"/>
    <cellStyle name="60% - Ênfase2 2 25" xfId="4535"/>
    <cellStyle name="60% - Ênfase2 2 26" xfId="4536"/>
    <cellStyle name="60% - Ênfase2 2 27" xfId="4537"/>
    <cellStyle name="60% - Ênfase2 2 28" xfId="4538"/>
    <cellStyle name="60% - Ênfase2 2 29" xfId="4539"/>
    <cellStyle name="60% - Ênfase2 2 3" xfId="4540"/>
    <cellStyle name="60% - Ênfase2 2 30" xfId="4541"/>
    <cellStyle name="60% - Ênfase2 2 31" xfId="4542"/>
    <cellStyle name="60% - Ênfase2 2 32" xfId="4543"/>
    <cellStyle name="60% - Ênfase2 2 33" xfId="4544"/>
    <cellStyle name="60% - Ênfase2 2 34" xfId="4545"/>
    <cellStyle name="60% - Ênfase2 2 35" xfId="4546"/>
    <cellStyle name="60% - Ênfase2 2 4" xfId="4547"/>
    <cellStyle name="60% - Ênfase2 2 5" xfId="4548"/>
    <cellStyle name="60% - Ênfase2 2 6" xfId="4549"/>
    <cellStyle name="60% - Ênfase2 2 7" xfId="4550"/>
    <cellStyle name="60% - Ênfase2 2 8" xfId="4551"/>
    <cellStyle name="60% - Ênfase2 2 8 2" xfId="4552"/>
    <cellStyle name="60% - Ênfase2 2 8 3" xfId="4553"/>
    <cellStyle name="60% - Ênfase2 2 8 4" xfId="4554"/>
    <cellStyle name="60% - Ênfase2 2 8 5" xfId="4555"/>
    <cellStyle name="60% - Ênfase2 2 8 6" xfId="4556"/>
    <cellStyle name="60% - Ênfase2 2 8 7" xfId="4557"/>
    <cellStyle name="60% - Ênfase2 2 9" xfId="4558"/>
    <cellStyle name="60% - Ênfase2 2 9 2" xfId="4559"/>
    <cellStyle name="60% - Ênfase2 2 9 3" xfId="4560"/>
    <cellStyle name="60% - Ênfase2 2 9 4" xfId="4561"/>
    <cellStyle name="60% - Ênfase2 2 9 5" xfId="4562"/>
    <cellStyle name="60% - Ênfase2 2 9 6" xfId="4563"/>
    <cellStyle name="60% - Ênfase2 2 9 7" xfId="4564"/>
    <cellStyle name="60% - Ênfase2 20" xfId="4565"/>
    <cellStyle name="60% - Ênfase2 20 2" xfId="4566"/>
    <cellStyle name="60% - Ênfase2 20 3" xfId="4567"/>
    <cellStyle name="60% - Ênfase2 21" xfId="4568"/>
    <cellStyle name="60% - Ênfase2 22" xfId="4569"/>
    <cellStyle name="60% - Ênfase2 23" xfId="4570"/>
    <cellStyle name="60% - Ênfase2 24" xfId="4571"/>
    <cellStyle name="60% - Ênfase2 24 2" xfId="40939"/>
    <cellStyle name="60% - Ênfase2 25" xfId="4572"/>
    <cellStyle name="60% - Ênfase2 25 2" xfId="40974"/>
    <cellStyle name="60% - Ênfase2 26" xfId="4573"/>
    <cellStyle name="60% - Ênfase2 26 10" xfId="4574"/>
    <cellStyle name="60% - Ênfase2 26 11" xfId="4575"/>
    <cellStyle name="60% - Ênfase2 26 12" xfId="4576"/>
    <cellStyle name="60% - Ênfase2 26 13" xfId="4577"/>
    <cellStyle name="60% - Ênfase2 26 14" xfId="4578"/>
    <cellStyle name="60% - Ênfase2 26 15" xfId="4579"/>
    <cellStyle name="60% - Ênfase2 26 16" xfId="4580"/>
    <cellStyle name="60% - Ênfase2 26 2" xfId="4581"/>
    <cellStyle name="60% - Ênfase2 26 3" xfId="4582"/>
    <cellStyle name="60% - Ênfase2 26 4" xfId="4583"/>
    <cellStyle name="60% - Ênfase2 26 5" xfId="4584"/>
    <cellStyle name="60% - Ênfase2 26 6" xfId="4585"/>
    <cellStyle name="60% - Ênfase2 26 7" xfId="4586"/>
    <cellStyle name="60% - Ênfase2 26 8" xfId="4587"/>
    <cellStyle name="60% - Ênfase2 26 9" xfId="4588"/>
    <cellStyle name="60% - Ênfase2 27" xfId="4589"/>
    <cellStyle name="60% - Ênfase2 27 10" xfId="4590"/>
    <cellStyle name="60% - Ênfase2 27 11" xfId="4591"/>
    <cellStyle name="60% - Ênfase2 27 12" xfId="4592"/>
    <cellStyle name="60% - Ênfase2 27 13" xfId="4593"/>
    <cellStyle name="60% - Ênfase2 27 14" xfId="4594"/>
    <cellStyle name="60% - Ênfase2 27 15" xfId="4595"/>
    <cellStyle name="60% - Ênfase2 27 16" xfId="4596"/>
    <cellStyle name="60% - Ênfase2 27 2" xfId="4597"/>
    <cellStyle name="60% - Ênfase2 27 3" xfId="4598"/>
    <cellStyle name="60% - Ênfase2 27 4" xfId="4599"/>
    <cellStyle name="60% - Ênfase2 27 5" xfId="4600"/>
    <cellStyle name="60% - Ênfase2 27 6" xfId="4601"/>
    <cellStyle name="60% - Ênfase2 27 7" xfId="4602"/>
    <cellStyle name="60% - Ênfase2 27 8" xfId="4603"/>
    <cellStyle name="60% - Ênfase2 27 9" xfId="4604"/>
    <cellStyle name="60% - Ênfase2 28" xfId="4605"/>
    <cellStyle name="60% - Ênfase2 28 10" xfId="4606"/>
    <cellStyle name="60% - Ênfase2 28 11" xfId="4607"/>
    <cellStyle name="60% - Ênfase2 28 12" xfId="4608"/>
    <cellStyle name="60% - Ênfase2 28 13" xfId="4609"/>
    <cellStyle name="60% - Ênfase2 28 14" xfId="4610"/>
    <cellStyle name="60% - Ênfase2 28 15" xfId="4611"/>
    <cellStyle name="60% - Ênfase2 28 16" xfId="4612"/>
    <cellStyle name="60% - Ênfase2 28 2" xfId="4613"/>
    <cellStyle name="60% - Ênfase2 28 3" xfId="4614"/>
    <cellStyle name="60% - Ênfase2 28 4" xfId="4615"/>
    <cellStyle name="60% - Ênfase2 28 5" xfId="4616"/>
    <cellStyle name="60% - Ênfase2 28 6" xfId="4617"/>
    <cellStyle name="60% - Ênfase2 28 7" xfId="4618"/>
    <cellStyle name="60% - Ênfase2 28 8" xfId="4619"/>
    <cellStyle name="60% - Ênfase2 28 9" xfId="4620"/>
    <cellStyle name="60% - Ênfase2 29" xfId="4621"/>
    <cellStyle name="60% - Ênfase2 29 10" xfId="4622"/>
    <cellStyle name="60% - Ênfase2 29 11" xfId="4623"/>
    <cellStyle name="60% - Ênfase2 29 12" xfId="4624"/>
    <cellStyle name="60% - Ênfase2 29 13" xfId="4625"/>
    <cellStyle name="60% - Ênfase2 29 14" xfId="4626"/>
    <cellStyle name="60% - Ênfase2 29 15" xfId="4627"/>
    <cellStyle name="60% - Ênfase2 29 16" xfId="4628"/>
    <cellStyle name="60% - Ênfase2 29 2" xfId="4629"/>
    <cellStyle name="60% - Ênfase2 29 3" xfId="4630"/>
    <cellStyle name="60% - Ênfase2 29 4" xfId="4631"/>
    <cellStyle name="60% - Ênfase2 29 5" xfId="4632"/>
    <cellStyle name="60% - Ênfase2 29 6" xfId="4633"/>
    <cellStyle name="60% - Ênfase2 29 7" xfId="4634"/>
    <cellStyle name="60% - Ênfase2 29 8" xfId="4635"/>
    <cellStyle name="60% - Ênfase2 29 9" xfId="4636"/>
    <cellStyle name="60% - Ênfase2 3" xfId="4637"/>
    <cellStyle name="60% - Ênfase2 3 10" xfId="4638"/>
    <cellStyle name="60% - Ênfase2 3 11" xfId="4639"/>
    <cellStyle name="60% - Ênfase2 3 2" xfId="4640"/>
    <cellStyle name="60% - Ênfase2 3 3" xfId="4641"/>
    <cellStyle name="60% - Ênfase2 3 4" xfId="4642"/>
    <cellStyle name="60% - Ênfase2 3 5" xfId="4643"/>
    <cellStyle name="60% - Ênfase2 3 6" xfId="4644"/>
    <cellStyle name="60% - Ênfase2 3 7" xfId="4645"/>
    <cellStyle name="60% - Ênfase2 3 8" xfId="4646"/>
    <cellStyle name="60% - Ênfase2 3 9" xfId="4647"/>
    <cellStyle name="60% - Ênfase2 30" xfId="4648"/>
    <cellStyle name="60% - Ênfase2 31" xfId="4649"/>
    <cellStyle name="60% - Ênfase2 32" xfId="4650"/>
    <cellStyle name="60% - Ênfase2 33" xfId="4651"/>
    <cellStyle name="60% - Ênfase2 34" xfId="4652"/>
    <cellStyle name="60% - Ênfase2 35" xfId="4653"/>
    <cellStyle name="60% - Ênfase2 36" xfId="4654"/>
    <cellStyle name="60% - Ênfase2 37" xfId="4655"/>
    <cellStyle name="60% - Ênfase2 38" xfId="4656"/>
    <cellStyle name="60% - Ênfase2 39" xfId="4657"/>
    <cellStyle name="60% - Ênfase2 4" xfId="4658"/>
    <cellStyle name="60% - Ênfase2 4 10" xfId="4659"/>
    <cellStyle name="60% - Ênfase2 4 11" xfId="4660"/>
    <cellStyle name="60% - Ênfase2 4 2" xfId="4661"/>
    <cellStyle name="60% - Ênfase2 4 3" xfId="4662"/>
    <cellStyle name="60% - Ênfase2 4 4" xfId="4663"/>
    <cellStyle name="60% - Ênfase2 4 5" xfId="4664"/>
    <cellStyle name="60% - Ênfase2 4 6" xfId="4665"/>
    <cellStyle name="60% - Ênfase2 4 7" xfId="4666"/>
    <cellStyle name="60% - Ênfase2 4 8" xfId="4667"/>
    <cellStyle name="60% - Ênfase2 4 9" xfId="4668"/>
    <cellStyle name="60% - Ênfase2 40" xfId="4669"/>
    <cellStyle name="60% - Ênfase2 41" xfId="4670"/>
    <cellStyle name="60% - Ênfase2 42" xfId="4671"/>
    <cellStyle name="60% - Ênfase2 43" xfId="4672"/>
    <cellStyle name="60% - Ênfase2 44" xfId="4673"/>
    <cellStyle name="60% - Ênfase2 45" xfId="4674"/>
    <cellStyle name="60% - Ênfase2 46" xfId="4675"/>
    <cellStyle name="60% - Ênfase2 47" xfId="4676"/>
    <cellStyle name="60% - Ênfase2 48" xfId="4677"/>
    <cellStyle name="60% - Ênfase2 49" xfId="4678"/>
    <cellStyle name="60% - Ênfase2 5" xfId="4679"/>
    <cellStyle name="60% - Ênfase2 5 2" xfId="4680"/>
    <cellStyle name="60% - Ênfase2 5 3" xfId="4681"/>
    <cellStyle name="60% - Ênfase2 5 4" xfId="4682"/>
    <cellStyle name="60% - Ênfase2 50" xfId="4683"/>
    <cellStyle name="60% - Ênfase2 51" xfId="4684"/>
    <cellStyle name="60% - Ênfase2 52" xfId="4685"/>
    <cellStyle name="60% - Ênfase2 53" xfId="4686"/>
    <cellStyle name="60% - Ênfase2 54" xfId="4687"/>
    <cellStyle name="60% - Ênfase2 55" xfId="4688"/>
    <cellStyle name="60% - Ênfase2 56" xfId="4689"/>
    <cellStyle name="60% - Ênfase2 57" xfId="4690"/>
    <cellStyle name="60% - Ênfase2 58" xfId="4691"/>
    <cellStyle name="60% - Ênfase2 59" xfId="4692"/>
    <cellStyle name="60% - Ênfase2 6" xfId="4693"/>
    <cellStyle name="60% - Ênfase2 6 2" xfId="4694"/>
    <cellStyle name="60% - Ênfase2 6 3" xfId="4695"/>
    <cellStyle name="60% - Ênfase2 6 4" xfId="4696"/>
    <cellStyle name="60% - Ênfase2 60" xfId="4697"/>
    <cellStyle name="60% - Ênfase2 61" xfId="4698"/>
    <cellStyle name="60% - Ênfase2 62" xfId="4699"/>
    <cellStyle name="60% - Ênfase2 63" xfId="4700"/>
    <cellStyle name="60% - Ênfase2 64" xfId="4701"/>
    <cellStyle name="60% - Ênfase2 65" xfId="4702"/>
    <cellStyle name="60% - Ênfase2 66" xfId="4703"/>
    <cellStyle name="60% - Ênfase2 67" xfId="4704"/>
    <cellStyle name="60% - Ênfase2 68" xfId="4705"/>
    <cellStyle name="60% - Ênfase2 69" xfId="4706"/>
    <cellStyle name="60% - Ênfase2 7" xfId="4707"/>
    <cellStyle name="60% - Ênfase2 7 2" xfId="4708"/>
    <cellStyle name="60% - Ênfase2 7 3" xfId="4709"/>
    <cellStyle name="60% - Ênfase2 7 4" xfId="4710"/>
    <cellStyle name="60% - Ênfase2 70" xfId="4711"/>
    <cellStyle name="60% - Ênfase2 71" xfId="4712"/>
    <cellStyle name="60% - Ênfase2 72" xfId="4713"/>
    <cellStyle name="60% - Ênfase2 73" xfId="4714"/>
    <cellStyle name="60% - Ênfase2 74" xfId="4715"/>
    <cellStyle name="60% - Ênfase2 75" xfId="4716"/>
    <cellStyle name="60% - Ênfase2 76" xfId="4717"/>
    <cellStyle name="60% - Ênfase2 77" xfId="4718"/>
    <cellStyle name="60% - Ênfase2 78" xfId="4719"/>
    <cellStyle name="60% - Ênfase2 79" xfId="4720"/>
    <cellStyle name="60% - Ênfase2 8" xfId="4721"/>
    <cellStyle name="60% - Ênfase2 8 2" xfId="4722"/>
    <cellStyle name="60% - Ênfase2 8 3" xfId="4723"/>
    <cellStyle name="60% - Ênfase2 8 4" xfId="4724"/>
    <cellStyle name="60% - Ênfase2 80" xfId="4725"/>
    <cellStyle name="60% - Ênfase2 81" xfId="4726"/>
    <cellStyle name="60% - Ênfase2 82" xfId="4727"/>
    <cellStyle name="60% - Ênfase2 83" xfId="4728"/>
    <cellStyle name="60% - Ênfase2 84" xfId="4729"/>
    <cellStyle name="60% - Ênfase2 85" xfId="4730"/>
    <cellStyle name="60% - Ênfase2 86" xfId="4731"/>
    <cellStyle name="60% - Ênfase2 87" xfId="4732"/>
    <cellStyle name="60% - Ênfase2 88" xfId="4733"/>
    <cellStyle name="60% - Ênfase2 89" xfId="4734"/>
    <cellStyle name="60% - Ênfase2 9" xfId="4735"/>
    <cellStyle name="60% - Ênfase2 90" xfId="4736"/>
    <cellStyle name="60% - Ênfase2 91" xfId="4737"/>
    <cellStyle name="60% - Ênfase2 92" xfId="4738"/>
    <cellStyle name="60% - Ênfase2 93" xfId="4739"/>
    <cellStyle name="60% - Ênfase2 94" xfId="4740"/>
    <cellStyle name="60% - Ênfase2 95" xfId="4741"/>
    <cellStyle name="60% - Ênfase2 96" xfId="4742"/>
    <cellStyle name="60% - Ênfase2 97" xfId="4743"/>
    <cellStyle name="60% - Ênfase2 98" xfId="4744"/>
    <cellStyle name="60% - Ênfase2 99" xfId="4745"/>
    <cellStyle name="60% - Ênfase3 10" xfId="4746"/>
    <cellStyle name="60% - Ênfase3 10 2" xfId="40513"/>
    <cellStyle name="60% - Ênfase3 100" xfId="4747"/>
    <cellStyle name="60% - Ênfase3 101" xfId="4748"/>
    <cellStyle name="60% - Ênfase3 102" xfId="4749"/>
    <cellStyle name="60% - Ênfase3 103" xfId="4750"/>
    <cellStyle name="60% - Ênfase3 104" xfId="4751"/>
    <cellStyle name="60% - Ênfase3 105" xfId="4752"/>
    <cellStyle name="60% - Ênfase3 106" xfId="4753"/>
    <cellStyle name="60% - Ênfase3 107" xfId="4754"/>
    <cellStyle name="60% - Ênfase3 108" xfId="4755"/>
    <cellStyle name="60% - Ênfase3 109" xfId="4756"/>
    <cellStyle name="60% - Ênfase3 11" xfId="4757"/>
    <cellStyle name="60% - Ênfase3 11 2" xfId="40514"/>
    <cellStyle name="60% - Ênfase3 110" xfId="4758"/>
    <cellStyle name="60% - Ênfase3 111" xfId="4759"/>
    <cellStyle name="60% - Ênfase3 112" xfId="4760"/>
    <cellStyle name="60% - Ênfase3 113" xfId="4761"/>
    <cellStyle name="60% - Ênfase3 114" xfId="4762"/>
    <cellStyle name="60% - Ênfase3 115" xfId="4763"/>
    <cellStyle name="60% - Ênfase3 116" xfId="4764"/>
    <cellStyle name="60% - Ênfase3 117" xfId="4765"/>
    <cellStyle name="60% - Ênfase3 118" xfId="4766"/>
    <cellStyle name="60% - Ênfase3 119" xfId="4767"/>
    <cellStyle name="60% - Ênfase3 12" xfId="4768"/>
    <cellStyle name="60% - Ênfase3 12 2" xfId="40515"/>
    <cellStyle name="60% - Ênfase3 120" xfId="4769"/>
    <cellStyle name="60% - Ênfase3 121" xfId="4770"/>
    <cellStyle name="60% - Ênfase3 122" xfId="4771"/>
    <cellStyle name="60% - Ênfase3 123" xfId="4772"/>
    <cellStyle name="60% - Ênfase3 124" xfId="4773"/>
    <cellStyle name="60% - Ênfase3 125" xfId="4774"/>
    <cellStyle name="60% - Ênfase3 126" xfId="4775"/>
    <cellStyle name="60% - Ênfase3 127" xfId="4776"/>
    <cellStyle name="60% - Ênfase3 128" xfId="4777"/>
    <cellStyle name="60% - Ênfase3 129" xfId="4778"/>
    <cellStyle name="60% - Ênfase3 13" xfId="4779"/>
    <cellStyle name="60% - Ênfase3 13 2" xfId="40516"/>
    <cellStyle name="60% - Ênfase3 130" xfId="4780"/>
    <cellStyle name="60% - Ênfase3 131" xfId="4781"/>
    <cellStyle name="60% - Ênfase3 132" xfId="4782"/>
    <cellStyle name="60% - Ênfase3 133" xfId="4783"/>
    <cellStyle name="60% - Ênfase3 134" xfId="4784"/>
    <cellStyle name="60% - Ênfase3 135" xfId="4785"/>
    <cellStyle name="60% - Ênfase3 136" xfId="4786"/>
    <cellStyle name="60% - Ênfase3 137" xfId="4787"/>
    <cellStyle name="60% - Ênfase3 138" xfId="4788"/>
    <cellStyle name="60% - Ênfase3 139" xfId="4789"/>
    <cellStyle name="60% - Ênfase3 14" xfId="4790"/>
    <cellStyle name="60% - Ênfase3 140" xfId="4791"/>
    <cellStyle name="60% - Ênfase3 141" xfId="4792"/>
    <cellStyle name="60% - Ênfase3 142" xfId="4793"/>
    <cellStyle name="60% - Ênfase3 143" xfId="4794"/>
    <cellStyle name="60% - Ênfase3 144" xfId="4795"/>
    <cellStyle name="60% - Ênfase3 145" xfId="4796"/>
    <cellStyle name="60% - Ênfase3 146" xfId="4797"/>
    <cellStyle name="60% - Ênfase3 147" xfId="4798"/>
    <cellStyle name="60% - Ênfase3 148" xfId="4799"/>
    <cellStyle name="60% - Ênfase3 149" xfId="4800"/>
    <cellStyle name="60% - Ênfase3 15" xfId="4801"/>
    <cellStyle name="60% - Ênfase3 15 2" xfId="4802"/>
    <cellStyle name="60% - Ênfase3 15 3" xfId="4803"/>
    <cellStyle name="60% - Ênfase3 150" xfId="4804"/>
    <cellStyle name="60% - Ênfase3 151" xfId="4805"/>
    <cellStyle name="60% - Ênfase3 152" xfId="4806"/>
    <cellStyle name="60% - Ênfase3 153" xfId="4807"/>
    <cellStyle name="60% - Ênfase3 154" xfId="4808"/>
    <cellStyle name="60% - Ênfase3 155" xfId="4809"/>
    <cellStyle name="60% - Ênfase3 156" xfId="4810"/>
    <cellStyle name="60% - Ênfase3 157" xfId="4811"/>
    <cellStyle name="60% - Ênfase3 158" xfId="4812"/>
    <cellStyle name="60% - Ênfase3 159" xfId="4813"/>
    <cellStyle name="60% - Ênfase3 16" xfId="4814"/>
    <cellStyle name="60% - Ênfase3 16 2" xfId="4815"/>
    <cellStyle name="60% - Ênfase3 16 3" xfId="4816"/>
    <cellStyle name="60% - Ênfase3 160" xfId="4817"/>
    <cellStyle name="60% - Ênfase3 161" xfId="4818"/>
    <cellStyle name="60% - Ênfase3 162" xfId="4819"/>
    <cellStyle name="60% - Ênfase3 163" xfId="4820"/>
    <cellStyle name="60% - Ênfase3 164" xfId="4821"/>
    <cellStyle name="60% - Ênfase3 165" xfId="4822"/>
    <cellStyle name="60% - Ênfase3 166" xfId="4823"/>
    <cellStyle name="60% - Ênfase3 167" xfId="4824"/>
    <cellStyle name="60% - Ênfase3 168" xfId="4825"/>
    <cellStyle name="60% - Ênfase3 169" xfId="4826"/>
    <cellStyle name="60% - Ênfase3 17" xfId="4827"/>
    <cellStyle name="60% - Ênfase3 17 2" xfId="4828"/>
    <cellStyle name="60% - Ênfase3 17 3" xfId="4829"/>
    <cellStyle name="60% - Ênfase3 170" xfId="4830"/>
    <cellStyle name="60% - Ênfase3 171" xfId="4831"/>
    <cellStyle name="60% - Ênfase3 172" xfId="4832"/>
    <cellStyle name="60% - Ênfase3 173" xfId="4833"/>
    <cellStyle name="60% - Ênfase3 174" xfId="4834"/>
    <cellStyle name="60% - Ênfase3 175" xfId="4835"/>
    <cellStyle name="60% - Ênfase3 176" xfId="4836"/>
    <cellStyle name="60% - Ênfase3 177" xfId="4837"/>
    <cellStyle name="60% - Ênfase3 178" xfId="4838"/>
    <cellStyle name="60% - Ênfase3 179" xfId="4839"/>
    <cellStyle name="60% - Ênfase3 18" xfId="4840"/>
    <cellStyle name="60% - Ênfase3 18 2" xfId="4841"/>
    <cellStyle name="60% - Ênfase3 18 3" xfId="4842"/>
    <cellStyle name="60% - Ênfase3 180" xfId="4843"/>
    <cellStyle name="60% - Ênfase3 181" xfId="4844"/>
    <cellStyle name="60% - Ênfase3 182" xfId="4845"/>
    <cellStyle name="60% - Ênfase3 183" xfId="4846"/>
    <cellStyle name="60% - Ênfase3 184" xfId="4847"/>
    <cellStyle name="60% - Ênfase3 185" xfId="4848"/>
    <cellStyle name="60% - Ênfase3 186" xfId="4849"/>
    <cellStyle name="60% - Ênfase3 187" xfId="4850"/>
    <cellStyle name="60% - Ênfase3 188" xfId="4851"/>
    <cellStyle name="60% - Ênfase3 189" xfId="4852"/>
    <cellStyle name="60% - Ênfase3 19" xfId="4853"/>
    <cellStyle name="60% - Ênfase3 19 2" xfId="4854"/>
    <cellStyle name="60% - Ênfase3 19 3" xfId="4855"/>
    <cellStyle name="60% - Ênfase3 190" xfId="4856"/>
    <cellStyle name="60% - Ênfase3 2" xfId="4857"/>
    <cellStyle name="60% - Ênfase3 2 10" xfId="4858"/>
    <cellStyle name="60% - Ênfase3 2 10 2" xfId="4859"/>
    <cellStyle name="60% - Ênfase3 2 10 3" xfId="4860"/>
    <cellStyle name="60% - Ênfase3 2 10 4" xfId="4861"/>
    <cellStyle name="60% - Ênfase3 2 10 5" xfId="4862"/>
    <cellStyle name="60% - Ênfase3 2 10 6" xfId="4863"/>
    <cellStyle name="60% - Ênfase3 2 10 7" xfId="4864"/>
    <cellStyle name="60% - Ênfase3 2 11" xfId="4865"/>
    <cellStyle name="60% - Ênfase3 2 11 2" xfId="4866"/>
    <cellStyle name="60% - Ênfase3 2 11 3" xfId="4867"/>
    <cellStyle name="60% - Ênfase3 2 11 4" xfId="4868"/>
    <cellStyle name="60% - Ênfase3 2 11 5" xfId="4869"/>
    <cellStyle name="60% - Ênfase3 2 11 6" xfId="4870"/>
    <cellStyle name="60% - Ênfase3 2 11 7" xfId="4871"/>
    <cellStyle name="60% - Ênfase3 2 12" xfId="4872"/>
    <cellStyle name="60% - Ênfase3 2 13" xfId="4873"/>
    <cellStyle name="60% - Ênfase3 2 14" xfId="4874"/>
    <cellStyle name="60% - Ênfase3 2 15" xfId="4875"/>
    <cellStyle name="60% - Ênfase3 2 16" xfId="4876"/>
    <cellStyle name="60% - Ênfase3 2 17" xfId="4877"/>
    <cellStyle name="60% - Ênfase3 2 18" xfId="4878"/>
    <cellStyle name="60% - Ênfase3 2 19" xfId="4879"/>
    <cellStyle name="60% - Ênfase3 2 2" xfId="4880"/>
    <cellStyle name="60% - Ênfase3 2 20" xfId="4881"/>
    <cellStyle name="60% - Ênfase3 2 21" xfId="4882"/>
    <cellStyle name="60% - Ênfase3 2 22" xfId="4883"/>
    <cellStyle name="60% - Ênfase3 2 23" xfId="4884"/>
    <cellStyle name="60% - Ênfase3 2 24" xfId="4885"/>
    <cellStyle name="60% - Ênfase3 2 25" xfId="4886"/>
    <cellStyle name="60% - Ênfase3 2 26" xfId="4887"/>
    <cellStyle name="60% - Ênfase3 2 27" xfId="4888"/>
    <cellStyle name="60% - Ênfase3 2 28" xfId="4889"/>
    <cellStyle name="60% - Ênfase3 2 29" xfId="4890"/>
    <cellStyle name="60% - Ênfase3 2 3" xfId="4891"/>
    <cellStyle name="60% - Ênfase3 2 30" xfId="4892"/>
    <cellStyle name="60% - Ênfase3 2 31" xfId="4893"/>
    <cellStyle name="60% - Ênfase3 2 32" xfId="4894"/>
    <cellStyle name="60% - Ênfase3 2 33" xfId="4895"/>
    <cellStyle name="60% - Ênfase3 2 34" xfId="4896"/>
    <cellStyle name="60% - Ênfase3 2 35" xfId="4897"/>
    <cellStyle name="60% - Ênfase3 2 4" xfId="4898"/>
    <cellStyle name="60% - Ênfase3 2 5" xfId="4899"/>
    <cellStyle name="60% - Ênfase3 2 6" xfId="4900"/>
    <cellStyle name="60% - Ênfase3 2 7" xfId="4901"/>
    <cellStyle name="60% - Ênfase3 2 8" xfId="4902"/>
    <cellStyle name="60% - Ênfase3 2 8 2" xfId="4903"/>
    <cellStyle name="60% - Ênfase3 2 8 3" xfId="4904"/>
    <cellStyle name="60% - Ênfase3 2 8 4" xfId="4905"/>
    <cellStyle name="60% - Ênfase3 2 8 5" xfId="4906"/>
    <cellStyle name="60% - Ênfase3 2 8 6" xfId="4907"/>
    <cellStyle name="60% - Ênfase3 2 8 7" xfId="4908"/>
    <cellStyle name="60% - Ênfase3 2 9" xfId="4909"/>
    <cellStyle name="60% - Ênfase3 2 9 2" xfId="4910"/>
    <cellStyle name="60% - Ênfase3 2 9 3" xfId="4911"/>
    <cellStyle name="60% - Ênfase3 2 9 4" xfId="4912"/>
    <cellStyle name="60% - Ênfase3 2 9 5" xfId="4913"/>
    <cellStyle name="60% - Ênfase3 2 9 6" xfId="4914"/>
    <cellStyle name="60% - Ênfase3 2 9 7" xfId="4915"/>
    <cellStyle name="60% - Ênfase3 20" xfId="4916"/>
    <cellStyle name="60% - Ênfase3 20 2" xfId="4917"/>
    <cellStyle name="60% - Ênfase3 20 3" xfId="4918"/>
    <cellStyle name="60% - Ênfase3 21" xfId="4919"/>
    <cellStyle name="60% - Ênfase3 22" xfId="4920"/>
    <cellStyle name="60% - Ênfase3 23" xfId="4921"/>
    <cellStyle name="60% - Ênfase3 24" xfId="4922"/>
    <cellStyle name="60% - Ênfase3 24 2" xfId="40940"/>
    <cellStyle name="60% - Ênfase3 25" xfId="4923"/>
    <cellStyle name="60% - Ênfase3 25 2" xfId="40975"/>
    <cellStyle name="60% - Ênfase3 26" xfId="4924"/>
    <cellStyle name="60% - Ênfase3 26 10" xfId="4925"/>
    <cellStyle name="60% - Ênfase3 26 11" xfId="4926"/>
    <cellStyle name="60% - Ênfase3 26 12" xfId="4927"/>
    <cellStyle name="60% - Ênfase3 26 13" xfId="4928"/>
    <cellStyle name="60% - Ênfase3 26 14" xfId="4929"/>
    <cellStyle name="60% - Ênfase3 26 15" xfId="4930"/>
    <cellStyle name="60% - Ênfase3 26 16" xfId="4931"/>
    <cellStyle name="60% - Ênfase3 26 2" xfId="4932"/>
    <cellStyle name="60% - Ênfase3 26 3" xfId="4933"/>
    <cellStyle name="60% - Ênfase3 26 4" xfId="4934"/>
    <cellStyle name="60% - Ênfase3 26 5" xfId="4935"/>
    <cellStyle name="60% - Ênfase3 26 6" xfId="4936"/>
    <cellStyle name="60% - Ênfase3 26 7" xfId="4937"/>
    <cellStyle name="60% - Ênfase3 26 8" xfId="4938"/>
    <cellStyle name="60% - Ênfase3 26 9" xfId="4939"/>
    <cellStyle name="60% - Ênfase3 27" xfId="4940"/>
    <cellStyle name="60% - Ênfase3 27 10" xfId="4941"/>
    <cellStyle name="60% - Ênfase3 27 11" xfId="4942"/>
    <cellStyle name="60% - Ênfase3 27 12" xfId="4943"/>
    <cellStyle name="60% - Ênfase3 27 13" xfId="4944"/>
    <cellStyle name="60% - Ênfase3 27 14" xfId="4945"/>
    <cellStyle name="60% - Ênfase3 27 15" xfId="4946"/>
    <cellStyle name="60% - Ênfase3 27 16" xfId="4947"/>
    <cellStyle name="60% - Ênfase3 27 2" xfId="4948"/>
    <cellStyle name="60% - Ênfase3 27 3" xfId="4949"/>
    <cellStyle name="60% - Ênfase3 27 4" xfId="4950"/>
    <cellStyle name="60% - Ênfase3 27 5" xfId="4951"/>
    <cellStyle name="60% - Ênfase3 27 6" xfId="4952"/>
    <cellStyle name="60% - Ênfase3 27 7" xfId="4953"/>
    <cellStyle name="60% - Ênfase3 27 8" xfId="4954"/>
    <cellStyle name="60% - Ênfase3 27 9" xfId="4955"/>
    <cellStyle name="60% - Ênfase3 28" xfId="4956"/>
    <cellStyle name="60% - Ênfase3 28 10" xfId="4957"/>
    <cellStyle name="60% - Ênfase3 28 11" xfId="4958"/>
    <cellStyle name="60% - Ênfase3 28 12" xfId="4959"/>
    <cellStyle name="60% - Ênfase3 28 13" xfId="4960"/>
    <cellStyle name="60% - Ênfase3 28 14" xfId="4961"/>
    <cellStyle name="60% - Ênfase3 28 15" xfId="4962"/>
    <cellStyle name="60% - Ênfase3 28 16" xfId="4963"/>
    <cellStyle name="60% - Ênfase3 28 2" xfId="4964"/>
    <cellStyle name="60% - Ênfase3 28 3" xfId="4965"/>
    <cellStyle name="60% - Ênfase3 28 4" xfId="4966"/>
    <cellStyle name="60% - Ênfase3 28 5" xfId="4967"/>
    <cellStyle name="60% - Ênfase3 28 6" xfId="4968"/>
    <cellStyle name="60% - Ênfase3 28 7" xfId="4969"/>
    <cellStyle name="60% - Ênfase3 28 8" xfId="4970"/>
    <cellStyle name="60% - Ênfase3 28 9" xfId="4971"/>
    <cellStyle name="60% - Ênfase3 29" xfId="4972"/>
    <cellStyle name="60% - Ênfase3 29 10" xfId="4973"/>
    <cellStyle name="60% - Ênfase3 29 11" xfId="4974"/>
    <cellStyle name="60% - Ênfase3 29 12" xfId="4975"/>
    <cellStyle name="60% - Ênfase3 29 13" xfId="4976"/>
    <cellStyle name="60% - Ênfase3 29 14" xfId="4977"/>
    <cellStyle name="60% - Ênfase3 29 15" xfId="4978"/>
    <cellStyle name="60% - Ênfase3 29 16" xfId="4979"/>
    <cellStyle name="60% - Ênfase3 29 2" xfId="4980"/>
    <cellStyle name="60% - Ênfase3 29 3" xfId="4981"/>
    <cellStyle name="60% - Ênfase3 29 4" xfId="4982"/>
    <cellStyle name="60% - Ênfase3 29 5" xfId="4983"/>
    <cellStyle name="60% - Ênfase3 29 6" xfId="4984"/>
    <cellStyle name="60% - Ênfase3 29 7" xfId="4985"/>
    <cellStyle name="60% - Ênfase3 29 8" xfId="4986"/>
    <cellStyle name="60% - Ênfase3 29 9" xfId="4987"/>
    <cellStyle name="60% - Ênfase3 3" xfId="4988"/>
    <cellStyle name="60% - Ênfase3 3 10" xfId="4989"/>
    <cellStyle name="60% - Ênfase3 3 11" xfId="4990"/>
    <cellStyle name="60% - Ênfase3 3 2" xfId="4991"/>
    <cellStyle name="60% - Ênfase3 3 3" xfId="4992"/>
    <cellStyle name="60% - Ênfase3 3 4" xfId="4993"/>
    <cellStyle name="60% - Ênfase3 3 5" xfId="4994"/>
    <cellStyle name="60% - Ênfase3 3 6" xfId="4995"/>
    <cellStyle name="60% - Ênfase3 3 7" xfId="4996"/>
    <cellStyle name="60% - Ênfase3 3 8" xfId="4997"/>
    <cellStyle name="60% - Ênfase3 3 9" xfId="4998"/>
    <cellStyle name="60% - Ênfase3 30" xfId="4999"/>
    <cellStyle name="60% - Ênfase3 31" xfId="5000"/>
    <cellStyle name="60% - Ênfase3 32" xfId="5001"/>
    <cellStyle name="60% - Ênfase3 33" xfId="5002"/>
    <cellStyle name="60% - Ênfase3 34" xfId="5003"/>
    <cellStyle name="60% - Ênfase3 35" xfId="5004"/>
    <cellStyle name="60% - Ênfase3 36" xfId="5005"/>
    <cellStyle name="60% - Ênfase3 37" xfId="5006"/>
    <cellStyle name="60% - Ênfase3 38" xfId="5007"/>
    <cellStyle name="60% - Ênfase3 39" xfId="5008"/>
    <cellStyle name="60% - Ênfase3 4" xfId="5009"/>
    <cellStyle name="60% - Ênfase3 4 10" xfId="5010"/>
    <cellStyle name="60% - Ênfase3 4 11" xfId="5011"/>
    <cellStyle name="60% - Ênfase3 4 2" xfId="5012"/>
    <cellStyle name="60% - Ênfase3 4 3" xfId="5013"/>
    <cellStyle name="60% - Ênfase3 4 4" xfId="5014"/>
    <cellStyle name="60% - Ênfase3 4 5" xfId="5015"/>
    <cellStyle name="60% - Ênfase3 4 6" xfId="5016"/>
    <cellStyle name="60% - Ênfase3 4 7" xfId="5017"/>
    <cellStyle name="60% - Ênfase3 4 8" xfId="5018"/>
    <cellStyle name="60% - Ênfase3 4 9" xfId="5019"/>
    <cellStyle name="60% - Ênfase3 40" xfId="5020"/>
    <cellStyle name="60% - Ênfase3 41" xfId="5021"/>
    <cellStyle name="60% - Ênfase3 42" xfId="5022"/>
    <cellStyle name="60% - Ênfase3 43" xfId="5023"/>
    <cellStyle name="60% - Ênfase3 44" xfId="5024"/>
    <cellStyle name="60% - Ênfase3 45" xfId="5025"/>
    <cellStyle name="60% - Ênfase3 46" xfId="5026"/>
    <cellStyle name="60% - Ênfase3 47" xfId="5027"/>
    <cellStyle name="60% - Ênfase3 48" xfId="5028"/>
    <cellStyle name="60% - Ênfase3 49" xfId="5029"/>
    <cellStyle name="60% - Ênfase3 5" xfId="5030"/>
    <cellStyle name="60% - Ênfase3 5 2" xfId="5031"/>
    <cellStyle name="60% - Ênfase3 5 3" xfId="5032"/>
    <cellStyle name="60% - Ênfase3 5 4" xfId="5033"/>
    <cellStyle name="60% - Ênfase3 50" xfId="5034"/>
    <cellStyle name="60% - Ênfase3 51" xfId="5035"/>
    <cellStyle name="60% - Ênfase3 52" xfId="5036"/>
    <cellStyle name="60% - Ênfase3 53" xfId="5037"/>
    <cellStyle name="60% - Ênfase3 54" xfId="5038"/>
    <cellStyle name="60% - Ênfase3 55" xfId="5039"/>
    <cellStyle name="60% - Ênfase3 56" xfId="5040"/>
    <cellStyle name="60% - Ênfase3 57" xfId="5041"/>
    <cellStyle name="60% - Ênfase3 58" xfId="5042"/>
    <cellStyle name="60% - Ênfase3 59" xfId="5043"/>
    <cellStyle name="60% - Ênfase3 6" xfId="5044"/>
    <cellStyle name="60% - Ênfase3 6 2" xfId="5045"/>
    <cellStyle name="60% - Ênfase3 6 3" xfId="5046"/>
    <cellStyle name="60% - Ênfase3 6 4" xfId="5047"/>
    <cellStyle name="60% - Ênfase3 60" xfId="5048"/>
    <cellStyle name="60% - Ênfase3 61" xfId="5049"/>
    <cellStyle name="60% - Ênfase3 62" xfId="5050"/>
    <cellStyle name="60% - Ênfase3 63" xfId="5051"/>
    <cellStyle name="60% - Ênfase3 64" xfId="5052"/>
    <cellStyle name="60% - Ênfase3 65" xfId="5053"/>
    <cellStyle name="60% - Ênfase3 66" xfId="5054"/>
    <cellStyle name="60% - Ênfase3 67" xfId="5055"/>
    <cellStyle name="60% - Ênfase3 68" xfId="5056"/>
    <cellStyle name="60% - Ênfase3 69" xfId="5057"/>
    <cellStyle name="60% - Ênfase3 7" xfId="5058"/>
    <cellStyle name="60% - Ênfase3 7 2" xfId="5059"/>
    <cellStyle name="60% - Ênfase3 7 3" xfId="5060"/>
    <cellStyle name="60% - Ênfase3 7 4" xfId="5061"/>
    <cellStyle name="60% - Ênfase3 70" xfId="5062"/>
    <cellStyle name="60% - Ênfase3 71" xfId="5063"/>
    <cellStyle name="60% - Ênfase3 72" xfId="5064"/>
    <cellStyle name="60% - Ênfase3 73" xfId="5065"/>
    <cellStyle name="60% - Ênfase3 74" xfId="5066"/>
    <cellStyle name="60% - Ênfase3 75" xfId="5067"/>
    <cellStyle name="60% - Ênfase3 76" xfId="5068"/>
    <cellStyle name="60% - Ênfase3 77" xfId="5069"/>
    <cellStyle name="60% - Ênfase3 78" xfId="5070"/>
    <cellStyle name="60% - Ênfase3 79" xfId="5071"/>
    <cellStyle name="60% - Ênfase3 8" xfId="5072"/>
    <cellStyle name="60% - Ênfase3 8 2" xfId="5073"/>
    <cellStyle name="60% - Ênfase3 8 3" xfId="5074"/>
    <cellStyle name="60% - Ênfase3 8 4" xfId="5075"/>
    <cellStyle name="60% - Ênfase3 80" xfId="5076"/>
    <cellStyle name="60% - Ênfase3 81" xfId="5077"/>
    <cellStyle name="60% - Ênfase3 82" xfId="5078"/>
    <cellStyle name="60% - Ênfase3 83" xfId="5079"/>
    <cellStyle name="60% - Ênfase3 84" xfId="5080"/>
    <cellStyle name="60% - Ênfase3 85" xfId="5081"/>
    <cellStyle name="60% - Ênfase3 86" xfId="5082"/>
    <cellStyle name="60% - Ênfase3 87" xfId="5083"/>
    <cellStyle name="60% - Ênfase3 88" xfId="5084"/>
    <cellStyle name="60% - Ênfase3 89" xfId="5085"/>
    <cellStyle name="60% - Ênfase3 9" xfId="5086"/>
    <cellStyle name="60% - Ênfase3 90" xfId="5087"/>
    <cellStyle name="60% - Ênfase3 91" xfId="5088"/>
    <cellStyle name="60% - Ênfase3 92" xfId="5089"/>
    <cellStyle name="60% - Ênfase3 93" xfId="5090"/>
    <cellStyle name="60% - Ênfase3 94" xfId="5091"/>
    <cellStyle name="60% - Ênfase3 95" xfId="5092"/>
    <cellStyle name="60% - Ênfase3 96" xfId="5093"/>
    <cellStyle name="60% - Ênfase3 97" xfId="5094"/>
    <cellStyle name="60% - Ênfase3 98" xfId="5095"/>
    <cellStyle name="60% - Ênfase3 99" xfId="5096"/>
    <cellStyle name="60% - Ênfase4 10" xfId="5097"/>
    <cellStyle name="60% - Ênfase4 10 2" xfId="40517"/>
    <cellStyle name="60% - Ênfase4 100" xfId="5098"/>
    <cellStyle name="60% - Ênfase4 101" xfId="5099"/>
    <cellStyle name="60% - Ênfase4 102" xfId="5100"/>
    <cellStyle name="60% - Ênfase4 103" xfId="5101"/>
    <cellStyle name="60% - Ênfase4 104" xfId="5102"/>
    <cellStyle name="60% - Ênfase4 105" xfId="5103"/>
    <cellStyle name="60% - Ênfase4 106" xfId="5104"/>
    <cellStyle name="60% - Ênfase4 107" xfId="5105"/>
    <cellStyle name="60% - Ênfase4 108" xfId="5106"/>
    <cellStyle name="60% - Ênfase4 109" xfId="5107"/>
    <cellStyle name="60% - Ênfase4 11" xfId="5108"/>
    <cellStyle name="60% - Ênfase4 11 2" xfId="40518"/>
    <cellStyle name="60% - Ênfase4 110" xfId="5109"/>
    <cellStyle name="60% - Ênfase4 111" xfId="5110"/>
    <cellStyle name="60% - Ênfase4 112" xfId="5111"/>
    <cellStyle name="60% - Ênfase4 113" xfId="5112"/>
    <cellStyle name="60% - Ênfase4 114" xfId="5113"/>
    <cellStyle name="60% - Ênfase4 115" xfId="5114"/>
    <cellStyle name="60% - Ênfase4 116" xfId="5115"/>
    <cellStyle name="60% - Ênfase4 117" xfId="5116"/>
    <cellStyle name="60% - Ênfase4 118" xfId="5117"/>
    <cellStyle name="60% - Ênfase4 119" xfId="5118"/>
    <cellStyle name="60% - Ênfase4 12" xfId="5119"/>
    <cellStyle name="60% - Ênfase4 12 2" xfId="40519"/>
    <cellStyle name="60% - Ênfase4 120" xfId="5120"/>
    <cellStyle name="60% - Ênfase4 121" xfId="5121"/>
    <cellStyle name="60% - Ênfase4 122" xfId="5122"/>
    <cellStyle name="60% - Ênfase4 123" xfId="5123"/>
    <cellStyle name="60% - Ênfase4 124" xfId="5124"/>
    <cellStyle name="60% - Ênfase4 125" xfId="5125"/>
    <cellStyle name="60% - Ênfase4 126" xfId="5126"/>
    <cellStyle name="60% - Ênfase4 127" xfId="5127"/>
    <cellStyle name="60% - Ênfase4 128" xfId="5128"/>
    <cellStyle name="60% - Ênfase4 129" xfId="5129"/>
    <cellStyle name="60% - Ênfase4 13" xfId="5130"/>
    <cellStyle name="60% - Ênfase4 13 2" xfId="40520"/>
    <cellStyle name="60% - Ênfase4 130" xfId="5131"/>
    <cellStyle name="60% - Ênfase4 131" xfId="5132"/>
    <cellStyle name="60% - Ênfase4 132" xfId="5133"/>
    <cellStyle name="60% - Ênfase4 133" xfId="5134"/>
    <cellStyle name="60% - Ênfase4 134" xfId="5135"/>
    <cellStyle name="60% - Ênfase4 135" xfId="5136"/>
    <cellStyle name="60% - Ênfase4 136" xfId="5137"/>
    <cellStyle name="60% - Ênfase4 137" xfId="5138"/>
    <cellStyle name="60% - Ênfase4 138" xfId="5139"/>
    <cellStyle name="60% - Ênfase4 139" xfId="5140"/>
    <cellStyle name="60% - Ênfase4 14" xfId="5141"/>
    <cellStyle name="60% - Ênfase4 140" xfId="5142"/>
    <cellStyle name="60% - Ênfase4 141" xfId="5143"/>
    <cellStyle name="60% - Ênfase4 142" xfId="5144"/>
    <cellStyle name="60% - Ênfase4 143" xfId="5145"/>
    <cellStyle name="60% - Ênfase4 144" xfId="5146"/>
    <cellStyle name="60% - Ênfase4 145" xfId="5147"/>
    <cellStyle name="60% - Ênfase4 146" xfId="5148"/>
    <cellStyle name="60% - Ênfase4 147" xfId="5149"/>
    <cellStyle name="60% - Ênfase4 148" xfId="5150"/>
    <cellStyle name="60% - Ênfase4 149" xfId="5151"/>
    <cellStyle name="60% - Ênfase4 15" xfId="5152"/>
    <cellStyle name="60% - Ênfase4 15 2" xfId="5153"/>
    <cellStyle name="60% - Ênfase4 15 3" xfId="5154"/>
    <cellStyle name="60% - Ênfase4 150" xfId="5155"/>
    <cellStyle name="60% - Ênfase4 151" xfId="5156"/>
    <cellStyle name="60% - Ênfase4 152" xfId="5157"/>
    <cellStyle name="60% - Ênfase4 153" xfId="5158"/>
    <cellStyle name="60% - Ênfase4 154" xfId="5159"/>
    <cellStyle name="60% - Ênfase4 155" xfId="5160"/>
    <cellStyle name="60% - Ênfase4 156" xfId="5161"/>
    <cellStyle name="60% - Ênfase4 157" xfId="5162"/>
    <cellStyle name="60% - Ênfase4 158" xfId="5163"/>
    <cellStyle name="60% - Ênfase4 159" xfId="5164"/>
    <cellStyle name="60% - Ênfase4 16" xfId="5165"/>
    <cellStyle name="60% - Ênfase4 16 2" xfId="5166"/>
    <cellStyle name="60% - Ênfase4 16 3" xfId="5167"/>
    <cellStyle name="60% - Ênfase4 160" xfId="5168"/>
    <cellStyle name="60% - Ênfase4 161" xfId="5169"/>
    <cellStyle name="60% - Ênfase4 162" xfId="5170"/>
    <cellStyle name="60% - Ênfase4 163" xfId="5171"/>
    <cellStyle name="60% - Ênfase4 164" xfId="5172"/>
    <cellStyle name="60% - Ênfase4 165" xfId="5173"/>
    <cellStyle name="60% - Ênfase4 166" xfId="5174"/>
    <cellStyle name="60% - Ênfase4 167" xfId="5175"/>
    <cellStyle name="60% - Ênfase4 168" xfId="5176"/>
    <cellStyle name="60% - Ênfase4 169" xfId="5177"/>
    <cellStyle name="60% - Ênfase4 17" xfId="5178"/>
    <cellStyle name="60% - Ênfase4 17 2" xfId="5179"/>
    <cellStyle name="60% - Ênfase4 17 3" xfId="5180"/>
    <cellStyle name="60% - Ênfase4 170" xfId="5181"/>
    <cellStyle name="60% - Ênfase4 171" xfId="5182"/>
    <cellStyle name="60% - Ênfase4 172" xfId="5183"/>
    <cellStyle name="60% - Ênfase4 173" xfId="5184"/>
    <cellStyle name="60% - Ênfase4 174" xfId="5185"/>
    <cellStyle name="60% - Ênfase4 175" xfId="5186"/>
    <cellStyle name="60% - Ênfase4 176" xfId="5187"/>
    <cellStyle name="60% - Ênfase4 177" xfId="5188"/>
    <cellStyle name="60% - Ênfase4 178" xfId="5189"/>
    <cellStyle name="60% - Ênfase4 179" xfId="5190"/>
    <cellStyle name="60% - Ênfase4 18" xfId="5191"/>
    <cellStyle name="60% - Ênfase4 18 2" xfId="5192"/>
    <cellStyle name="60% - Ênfase4 18 3" xfId="5193"/>
    <cellStyle name="60% - Ênfase4 180" xfId="5194"/>
    <cellStyle name="60% - Ênfase4 181" xfId="5195"/>
    <cellStyle name="60% - Ênfase4 182" xfId="5196"/>
    <cellStyle name="60% - Ênfase4 183" xfId="5197"/>
    <cellStyle name="60% - Ênfase4 184" xfId="5198"/>
    <cellStyle name="60% - Ênfase4 185" xfId="5199"/>
    <cellStyle name="60% - Ênfase4 186" xfId="5200"/>
    <cellStyle name="60% - Ênfase4 187" xfId="5201"/>
    <cellStyle name="60% - Ênfase4 188" xfId="5202"/>
    <cellStyle name="60% - Ênfase4 189" xfId="5203"/>
    <cellStyle name="60% - Ênfase4 19" xfId="5204"/>
    <cellStyle name="60% - Ênfase4 19 2" xfId="5205"/>
    <cellStyle name="60% - Ênfase4 19 3" xfId="5206"/>
    <cellStyle name="60% - Ênfase4 190" xfId="5207"/>
    <cellStyle name="60% - Ênfase4 2" xfId="5208"/>
    <cellStyle name="60% - Ênfase4 2 10" xfId="5209"/>
    <cellStyle name="60% - Ênfase4 2 10 2" xfId="5210"/>
    <cellStyle name="60% - Ênfase4 2 10 3" xfId="5211"/>
    <cellStyle name="60% - Ênfase4 2 10 4" xfId="5212"/>
    <cellStyle name="60% - Ênfase4 2 10 5" xfId="5213"/>
    <cellStyle name="60% - Ênfase4 2 10 6" xfId="5214"/>
    <cellStyle name="60% - Ênfase4 2 10 7" xfId="5215"/>
    <cellStyle name="60% - Ênfase4 2 11" xfId="5216"/>
    <cellStyle name="60% - Ênfase4 2 11 2" xfId="5217"/>
    <cellStyle name="60% - Ênfase4 2 11 3" xfId="5218"/>
    <cellStyle name="60% - Ênfase4 2 11 4" xfId="5219"/>
    <cellStyle name="60% - Ênfase4 2 11 5" xfId="5220"/>
    <cellStyle name="60% - Ênfase4 2 11 6" xfId="5221"/>
    <cellStyle name="60% - Ênfase4 2 11 7" xfId="5222"/>
    <cellStyle name="60% - Ênfase4 2 12" xfId="5223"/>
    <cellStyle name="60% - Ênfase4 2 13" xfId="5224"/>
    <cellStyle name="60% - Ênfase4 2 14" xfId="5225"/>
    <cellStyle name="60% - Ênfase4 2 15" xfId="5226"/>
    <cellStyle name="60% - Ênfase4 2 16" xfId="5227"/>
    <cellStyle name="60% - Ênfase4 2 17" xfId="5228"/>
    <cellStyle name="60% - Ênfase4 2 18" xfId="5229"/>
    <cellStyle name="60% - Ênfase4 2 19" xfId="5230"/>
    <cellStyle name="60% - Ênfase4 2 2" xfId="5231"/>
    <cellStyle name="60% - Ênfase4 2 20" xfId="5232"/>
    <cellStyle name="60% - Ênfase4 2 21" xfId="5233"/>
    <cellStyle name="60% - Ênfase4 2 22" xfId="5234"/>
    <cellStyle name="60% - Ênfase4 2 23" xfId="5235"/>
    <cellStyle name="60% - Ênfase4 2 24" xfId="5236"/>
    <cellStyle name="60% - Ênfase4 2 25" xfId="5237"/>
    <cellStyle name="60% - Ênfase4 2 26" xfId="5238"/>
    <cellStyle name="60% - Ênfase4 2 27" xfId="5239"/>
    <cellStyle name="60% - Ênfase4 2 28" xfId="5240"/>
    <cellStyle name="60% - Ênfase4 2 29" xfId="5241"/>
    <cellStyle name="60% - Ênfase4 2 3" xfId="5242"/>
    <cellStyle name="60% - Ênfase4 2 30" xfId="5243"/>
    <cellStyle name="60% - Ênfase4 2 31" xfId="5244"/>
    <cellStyle name="60% - Ênfase4 2 32" xfId="5245"/>
    <cellStyle name="60% - Ênfase4 2 33" xfId="5246"/>
    <cellStyle name="60% - Ênfase4 2 34" xfId="5247"/>
    <cellStyle name="60% - Ênfase4 2 35" xfId="5248"/>
    <cellStyle name="60% - Ênfase4 2 4" xfId="5249"/>
    <cellStyle name="60% - Ênfase4 2 5" xfId="5250"/>
    <cellStyle name="60% - Ênfase4 2 6" xfId="5251"/>
    <cellStyle name="60% - Ênfase4 2 7" xfId="5252"/>
    <cellStyle name="60% - Ênfase4 2 8" xfId="5253"/>
    <cellStyle name="60% - Ênfase4 2 8 2" xfId="5254"/>
    <cellStyle name="60% - Ênfase4 2 8 3" xfId="5255"/>
    <cellStyle name="60% - Ênfase4 2 8 4" xfId="5256"/>
    <cellStyle name="60% - Ênfase4 2 8 5" xfId="5257"/>
    <cellStyle name="60% - Ênfase4 2 8 6" xfId="5258"/>
    <cellStyle name="60% - Ênfase4 2 8 7" xfId="5259"/>
    <cellStyle name="60% - Ênfase4 2 9" xfId="5260"/>
    <cellStyle name="60% - Ênfase4 2 9 2" xfId="5261"/>
    <cellStyle name="60% - Ênfase4 2 9 3" xfId="5262"/>
    <cellStyle name="60% - Ênfase4 2 9 4" xfId="5263"/>
    <cellStyle name="60% - Ênfase4 2 9 5" xfId="5264"/>
    <cellStyle name="60% - Ênfase4 2 9 6" xfId="5265"/>
    <cellStyle name="60% - Ênfase4 2 9 7" xfId="5266"/>
    <cellStyle name="60% - Ênfase4 20" xfId="5267"/>
    <cellStyle name="60% - Ênfase4 20 2" xfId="5268"/>
    <cellStyle name="60% - Ênfase4 20 3" xfId="5269"/>
    <cellStyle name="60% - Ênfase4 21" xfId="5270"/>
    <cellStyle name="60% - Ênfase4 22" xfId="5271"/>
    <cellStyle name="60% - Ênfase4 23" xfId="5272"/>
    <cellStyle name="60% - Ênfase4 24" xfId="5273"/>
    <cellStyle name="60% - Ênfase4 24 2" xfId="40941"/>
    <cellStyle name="60% - Ênfase4 25" xfId="5274"/>
    <cellStyle name="60% - Ênfase4 25 2" xfId="40976"/>
    <cellStyle name="60% - Ênfase4 26" xfId="5275"/>
    <cellStyle name="60% - Ênfase4 26 10" xfId="5276"/>
    <cellStyle name="60% - Ênfase4 26 11" xfId="5277"/>
    <cellStyle name="60% - Ênfase4 26 12" xfId="5278"/>
    <cellStyle name="60% - Ênfase4 26 13" xfId="5279"/>
    <cellStyle name="60% - Ênfase4 26 14" xfId="5280"/>
    <cellStyle name="60% - Ênfase4 26 15" xfId="5281"/>
    <cellStyle name="60% - Ênfase4 26 16" xfId="5282"/>
    <cellStyle name="60% - Ênfase4 26 2" xfId="5283"/>
    <cellStyle name="60% - Ênfase4 26 3" xfId="5284"/>
    <cellStyle name="60% - Ênfase4 26 4" xfId="5285"/>
    <cellStyle name="60% - Ênfase4 26 5" xfId="5286"/>
    <cellStyle name="60% - Ênfase4 26 6" xfId="5287"/>
    <cellStyle name="60% - Ênfase4 26 7" xfId="5288"/>
    <cellStyle name="60% - Ênfase4 26 8" xfId="5289"/>
    <cellStyle name="60% - Ênfase4 26 9" xfId="5290"/>
    <cellStyle name="60% - Ênfase4 27" xfId="5291"/>
    <cellStyle name="60% - Ênfase4 27 10" xfId="5292"/>
    <cellStyle name="60% - Ênfase4 27 11" xfId="5293"/>
    <cellStyle name="60% - Ênfase4 27 12" xfId="5294"/>
    <cellStyle name="60% - Ênfase4 27 13" xfId="5295"/>
    <cellStyle name="60% - Ênfase4 27 14" xfId="5296"/>
    <cellStyle name="60% - Ênfase4 27 15" xfId="5297"/>
    <cellStyle name="60% - Ênfase4 27 16" xfId="5298"/>
    <cellStyle name="60% - Ênfase4 27 2" xfId="5299"/>
    <cellStyle name="60% - Ênfase4 27 3" xfId="5300"/>
    <cellStyle name="60% - Ênfase4 27 4" xfId="5301"/>
    <cellStyle name="60% - Ênfase4 27 5" xfId="5302"/>
    <cellStyle name="60% - Ênfase4 27 6" xfId="5303"/>
    <cellStyle name="60% - Ênfase4 27 7" xfId="5304"/>
    <cellStyle name="60% - Ênfase4 27 8" xfId="5305"/>
    <cellStyle name="60% - Ênfase4 27 9" xfId="5306"/>
    <cellStyle name="60% - Ênfase4 28" xfId="5307"/>
    <cellStyle name="60% - Ênfase4 28 10" xfId="5308"/>
    <cellStyle name="60% - Ênfase4 28 11" xfId="5309"/>
    <cellStyle name="60% - Ênfase4 28 12" xfId="5310"/>
    <cellStyle name="60% - Ênfase4 28 13" xfId="5311"/>
    <cellStyle name="60% - Ênfase4 28 14" xfId="5312"/>
    <cellStyle name="60% - Ênfase4 28 15" xfId="5313"/>
    <cellStyle name="60% - Ênfase4 28 16" xfId="5314"/>
    <cellStyle name="60% - Ênfase4 28 2" xfId="5315"/>
    <cellStyle name="60% - Ênfase4 28 3" xfId="5316"/>
    <cellStyle name="60% - Ênfase4 28 4" xfId="5317"/>
    <cellStyle name="60% - Ênfase4 28 5" xfId="5318"/>
    <cellStyle name="60% - Ênfase4 28 6" xfId="5319"/>
    <cellStyle name="60% - Ênfase4 28 7" xfId="5320"/>
    <cellStyle name="60% - Ênfase4 28 8" xfId="5321"/>
    <cellStyle name="60% - Ênfase4 28 9" xfId="5322"/>
    <cellStyle name="60% - Ênfase4 29" xfId="5323"/>
    <cellStyle name="60% - Ênfase4 29 10" xfId="5324"/>
    <cellStyle name="60% - Ênfase4 29 11" xfId="5325"/>
    <cellStyle name="60% - Ênfase4 29 12" xfId="5326"/>
    <cellStyle name="60% - Ênfase4 29 13" xfId="5327"/>
    <cellStyle name="60% - Ênfase4 29 14" xfId="5328"/>
    <cellStyle name="60% - Ênfase4 29 15" xfId="5329"/>
    <cellStyle name="60% - Ênfase4 29 16" xfId="5330"/>
    <cellStyle name="60% - Ênfase4 29 2" xfId="5331"/>
    <cellStyle name="60% - Ênfase4 29 3" xfId="5332"/>
    <cellStyle name="60% - Ênfase4 29 4" xfId="5333"/>
    <cellStyle name="60% - Ênfase4 29 5" xfId="5334"/>
    <cellStyle name="60% - Ênfase4 29 6" xfId="5335"/>
    <cellStyle name="60% - Ênfase4 29 7" xfId="5336"/>
    <cellStyle name="60% - Ênfase4 29 8" xfId="5337"/>
    <cellStyle name="60% - Ênfase4 29 9" xfId="5338"/>
    <cellStyle name="60% - Ênfase4 3" xfId="5339"/>
    <cellStyle name="60% - Ênfase4 3 10" xfId="5340"/>
    <cellStyle name="60% - Ênfase4 3 11" xfId="5341"/>
    <cellStyle name="60% - Ênfase4 3 2" xfId="5342"/>
    <cellStyle name="60% - Ênfase4 3 3" xfId="5343"/>
    <cellStyle name="60% - Ênfase4 3 4" xfId="5344"/>
    <cellStyle name="60% - Ênfase4 3 5" xfId="5345"/>
    <cellStyle name="60% - Ênfase4 3 6" xfId="5346"/>
    <cellStyle name="60% - Ênfase4 3 7" xfId="5347"/>
    <cellStyle name="60% - Ênfase4 3 8" xfId="5348"/>
    <cellStyle name="60% - Ênfase4 3 9" xfId="5349"/>
    <cellStyle name="60% - Ênfase4 30" xfId="5350"/>
    <cellStyle name="60% - Ênfase4 31" xfId="5351"/>
    <cellStyle name="60% - Ênfase4 32" xfId="5352"/>
    <cellStyle name="60% - Ênfase4 33" xfId="5353"/>
    <cellStyle name="60% - Ênfase4 34" xfId="5354"/>
    <cellStyle name="60% - Ênfase4 35" xfId="5355"/>
    <cellStyle name="60% - Ênfase4 36" xfId="5356"/>
    <cellStyle name="60% - Ênfase4 37" xfId="5357"/>
    <cellStyle name="60% - Ênfase4 38" xfId="5358"/>
    <cellStyle name="60% - Ênfase4 39" xfId="5359"/>
    <cellStyle name="60% - Ênfase4 4" xfId="5360"/>
    <cellStyle name="60% - Ênfase4 4 10" xfId="5361"/>
    <cellStyle name="60% - Ênfase4 4 11" xfId="5362"/>
    <cellStyle name="60% - Ênfase4 4 2" xfId="5363"/>
    <cellStyle name="60% - Ênfase4 4 3" xfId="5364"/>
    <cellStyle name="60% - Ênfase4 4 4" xfId="5365"/>
    <cellStyle name="60% - Ênfase4 4 5" xfId="5366"/>
    <cellStyle name="60% - Ênfase4 4 6" xfId="5367"/>
    <cellStyle name="60% - Ênfase4 4 7" xfId="5368"/>
    <cellStyle name="60% - Ênfase4 4 8" xfId="5369"/>
    <cellStyle name="60% - Ênfase4 4 9" xfId="5370"/>
    <cellStyle name="60% - Ênfase4 40" xfId="5371"/>
    <cellStyle name="60% - Ênfase4 41" xfId="5372"/>
    <cellStyle name="60% - Ênfase4 42" xfId="5373"/>
    <cellStyle name="60% - Ênfase4 43" xfId="5374"/>
    <cellStyle name="60% - Ênfase4 44" xfId="5375"/>
    <cellStyle name="60% - Ênfase4 45" xfId="5376"/>
    <cellStyle name="60% - Ênfase4 46" xfId="5377"/>
    <cellStyle name="60% - Ênfase4 47" xfId="5378"/>
    <cellStyle name="60% - Ênfase4 48" xfId="5379"/>
    <cellStyle name="60% - Ênfase4 49" xfId="5380"/>
    <cellStyle name="60% - Ênfase4 5" xfId="5381"/>
    <cellStyle name="60% - Ênfase4 5 2" xfId="5382"/>
    <cellStyle name="60% - Ênfase4 5 3" xfId="5383"/>
    <cellStyle name="60% - Ênfase4 5 4" xfId="5384"/>
    <cellStyle name="60% - Ênfase4 50" xfId="5385"/>
    <cellStyle name="60% - Ênfase4 51" xfId="5386"/>
    <cellStyle name="60% - Ênfase4 52" xfId="5387"/>
    <cellStyle name="60% - Ênfase4 53" xfId="5388"/>
    <cellStyle name="60% - Ênfase4 54" xfId="5389"/>
    <cellStyle name="60% - Ênfase4 55" xfId="5390"/>
    <cellStyle name="60% - Ênfase4 56" xfId="5391"/>
    <cellStyle name="60% - Ênfase4 57" xfId="5392"/>
    <cellStyle name="60% - Ênfase4 58" xfId="5393"/>
    <cellStyle name="60% - Ênfase4 59" xfId="5394"/>
    <cellStyle name="60% - Ênfase4 6" xfId="5395"/>
    <cellStyle name="60% - Ênfase4 6 2" xfId="5396"/>
    <cellStyle name="60% - Ênfase4 6 3" xfId="5397"/>
    <cellStyle name="60% - Ênfase4 6 4" xfId="5398"/>
    <cellStyle name="60% - Ênfase4 60" xfId="5399"/>
    <cellStyle name="60% - Ênfase4 61" xfId="5400"/>
    <cellStyle name="60% - Ênfase4 62" xfId="5401"/>
    <cellStyle name="60% - Ênfase4 63" xfId="5402"/>
    <cellStyle name="60% - Ênfase4 64" xfId="5403"/>
    <cellStyle name="60% - Ênfase4 65" xfId="5404"/>
    <cellStyle name="60% - Ênfase4 66" xfId="5405"/>
    <cellStyle name="60% - Ênfase4 67" xfId="5406"/>
    <cellStyle name="60% - Ênfase4 68" xfId="5407"/>
    <cellStyle name="60% - Ênfase4 69" xfId="5408"/>
    <cellStyle name="60% - Ênfase4 7" xfId="5409"/>
    <cellStyle name="60% - Ênfase4 7 2" xfId="5410"/>
    <cellStyle name="60% - Ênfase4 7 3" xfId="5411"/>
    <cellStyle name="60% - Ênfase4 7 4" xfId="5412"/>
    <cellStyle name="60% - Ênfase4 70" xfId="5413"/>
    <cellStyle name="60% - Ênfase4 71" xfId="5414"/>
    <cellStyle name="60% - Ênfase4 72" xfId="5415"/>
    <cellStyle name="60% - Ênfase4 73" xfId="5416"/>
    <cellStyle name="60% - Ênfase4 74" xfId="5417"/>
    <cellStyle name="60% - Ênfase4 75" xfId="5418"/>
    <cellStyle name="60% - Ênfase4 76" xfId="5419"/>
    <cellStyle name="60% - Ênfase4 77" xfId="5420"/>
    <cellStyle name="60% - Ênfase4 78" xfId="5421"/>
    <cellStyle name="60% - Ênfase4 79" xfId="5422"/>
    <cellStyle name="60% - Ênfase4 8" xfId="5423"/>
    <cellStyle name="60% - Ênfase4 8 2" xfId="5424"/>
    <cellStyle name="60% - Ênfase4 8 3" xfId="5425"/>
    <cellStyle name="60% - Ênfase4 8 4" xfId="5426"/>
    <cellStyle name="60% - Ênfase4 80" xfId="5427"/>
    <cellStyle name="60% - Ênfase4 81" xfId="5428"/>
    <cellStyle name="60% - Ênfase4 82" xfId="5429"/>
    <cellStyle name="60% - Ênfase4 83" xfId="5430"/>
    <cellStyle name="60% - Ênfase4 84" xfId="5431"/>
    <cellStyle name="60% - Ênfase4 85" xfId="5432"/>
    <cellStyle name="60% - Ênfase4 86" xfId="5433"/>
    <cellStyle name="60% - Ênfase4 87" xfId="5434"/>
    <cellStyle name="60% - Ênfase4 88" xfId="5435"/>
    <cellStyle name="60% - Ênfase4 89" xfId="5436"/>
    <cellStyle name="60% - Ênfase4 9" xfId="5437"/>
    <cellStyle name="60% - Ênfase4 90" xfId="5438"/>
    <cellStyle name="60% - Ênfase4 91" xfId="5439"/>
    <cellStyle name="60% - Ênfase4 92" xfId="5440"/>
    <cellStyle name="60% - Ênfase4 93" xfId="5441"/>
    <cellStyle name="60% - Ênfase4 94" xfId="5442"/>
    <cellStyle name="60% - Ênfase4 95" xfId="5443"/>
    <cellStyle name="60% - Ênfase4 96" xfId="5444"/>
    <cellStyle name="60% - Ênfase4 97" xfId="5445"/>
    <cellStyle name="60% - Ênfase4 98" xfId="5446"/>
    <cellStyle name="60% - Ênfase4 99" xfId="5447"/>
    <cellStyle name="60% - Ênfase5 10" xfId="5448"/>
    <cellStyle name="60% - Ênfase5 10 2" xfId="40521"/>
    <cellStyle name="60% - Ênfase5 100" xfId="5449"/>
    <cellStyle name="60% - Ênfase5 101" xfId="5450"/>
    <cellStyle name="60% - Ênfase5 102" xfId="5451"/>
    <cellStyle name="60% - Ênfase5 103" xfId="5452"/>
    <cellStyle name="60% - Ênfase5 104" xfId="5453"/>
    <cellStyle name="60% - Ênfase5 105" xfId="5454"/>
    <cellStyle name="60% - Ênfase5 106" xfId="5455"/>
    <cellStyle name="60% - Ênfase5 107" xfId="5456"/>
    <cellStyle name="60% - Ênfase5 108" xfId="5457"/>
    <cellStyle name="60% - Ênfase5 109" xfId="5458"/>
    <cellStyle name="60% - Ênfase5 11" xfId="5459"/>
    <cellStyle name="60% - Ênfase5 11 2" xfId="40522"/>
    <cellStyle name="60% - Ênfase5 110" xfId="5460"/>
    <cellStyle name="60% - Ênfase5 111" xfId="5461"/>
    <cellStyle name="60% - Ênfase5 112" xfId="5462"/>
    <cellStyle name="60% - Ênfase5 113" xfId="5463"/>
    <cellStyle name="60% - Ênfase5 114" xfId="5464"/>
    <cellStyle name="60% - Ênfase5 115" xfId="5465"/>
    <cellStyle name="60% - Ênfase5 116" xfId="5466"/>
    <cellStyle name="60% - Ênfase5 117" xfId="5467"/>
    <cellStyle name="60% - Ênfase5 118" xfId="5468"/>
    <cellStyle name="60% - Ênfase5 119" xfId="5469"/>
    <cellStyle name="60% - Ênfase5 12" xfId="5470"/>
    <cellStyle name="60% - Ênfase5 12 2" xfId="40523"/>
    <cellStyle name="60% - Ênfase5 120" xfId="5471"/>
    <cellStyle name="60% - Ênfase5 121" xfId="5472"/>
    <cellStyle name="60% - Ênfase5 122" xfId="5473"/>
    <cellStyle name="60% - Ênfase5 123" xfId="5474"/>
    <cellStyle name="60% - Ênfase5 124" xfId="5475"/>
    <cellStyle name="60% - Ênfase5 125" xfId="5476"/>
    <cellStyle name="60% - Ênfase5 126" xfId="5477"/>
    <cellStyle name="60% - Ênfase5 127" xfId="5478"/>
    <cellStyle name="60% - Ênfase5 128" xfId="5479"/>
    <cellStyle name="60% - Ênfase5 129" xfId="5480"/>
    <cellStyle name="60% - Ênfase5 13" xfId="5481"/>
    <cellStyle name="60% - Ênfase5 13 2" xfId="40524"/>
    <cellStyle name="60% - Ênfase5 130" xfId="5482"/>
    <cellStyle name="60% - Ênfase5 131" xfId="5483"/>
    <cellStyle name="60% - Ênfase5 132" xfId="5484"/>
    <cellStyle name="60% - Ênfase5 133" xfId="5485"/>
    <cellStyle name="60% - Ênfase5 134" xfId="5486"/>
    <cellStyle name="60% - Ênfase5 135" xfId="5487"/>
    <cellStyle name="60% - Ênfase5 136" xfId="5488"/>
    <cellStyle name="60% - Ênfase5 137" xfId="5489"/>
    <cellStyle name="60% - Ênfase5 138" xfId="5490"/>
    <cellStyle name="60% - Ênfase5 139" xfId="5491"/>
    <cellStyle name="60% - Ênfase5 14" xfId="5492"/>
    <cellStyle name="60% - Ênfase5 140" xfId="5493"/>
    <cellStyle name="60% - Ênfase5 141" xfId="5494"/>
    <cellStyle name="60% - Ênfase5 142" xfId="5495"/>
    <cellStyle name="60% - Ênfase5 143" xfId="5496"/>
    <cellStyle name="60% - Ênfase5 144" xfId="5497"/>
    <cellStyle name="60% - Ênfase5 145" xfId="5498"/>
    <cellStyle name="60% - Ênfase5 146" xfId="5499"/>
    <cellStyle name="60% - Ênfase5 147" xfId="5500"/>
    <cellStyle name="60% - Ênfase5 148" xfId="5501"/>
    <cellStyle name="60% - Ênfase5 149" xfId="5502"/>
    <cellStyle name="60% - Ênfase5 15" xfId="5503"/>
    <cellStyle name="60% - Ênfase5 15 2" xfId="5504"/>
    <cellStyle name="60% - Ênfase5 15 3" xfId="5505"/>
    <cellStyle name="60% - Ênfase5 150" xfId="5506"/>
    <cellStyle name="60% - Ênfase5 151" xfId="5507"/>
    <cellStyle name="60% - Ênfase5 152" xfId="5508"/>
    <cellStyle name="60% - Ênfase5 153" xfId="5509"/>
    <cellStyle name="60% - Ênfase5 154" xfId="5510"/>
    <cellStyle name="60% - Ênfase5 155" xfId="5511"/>
    <cellStyle name="60% - Ênfase5 156" xfId="5512"/>
    <cellStyle name="60% - Ênfase5 157" xfId="5513"/>
    <cellStyle name="60% - Ênfase5 158" xfId="5514"/>
    <cellStyle name="60% - Ênfase5 159" xfId="5515"/>
    <cellStyle name="60% - Ênfase5 16" xfId="5516"/>
    <cellStyle name="60% - Ênfase5 16 2" xfId="5517"/>
    <cellStyle name="60% - Ênfase5 16 3" xfId="5518"/>
    <cellStyle name="60% - Ênfase5 160" xfId="5519"/>
    <cellStyle name="60% - Ênfase5 161" xfId="5520"/>
    <cellStyle name="60% - Ênfase5 162" xfId="5521"/>
    <cellStyle name="60% - Ênfase5 163" xfId="5522"/>
    <cellStyle name="60% - Ênfase5 164" xfId="5523"/>
    <cellStyle name="60% - Ênfase5 165" xfId="5524"/>
    <cellStyle name="60% - Ênfase5 166" xfId="5525"/>
    <cellStyle name="60% - Ênfase5 167" xfId="5526"/>
    <cellStyle name="60% - Ênfase5 168" xfId="5527"/>
    <cellStyle name="60% - Ênfase5 169" xfId="5528"/>
    <cellStyle name="60% - Ênfase5 17" xfId="5529"/>
    <cellStyle name="60% - Ênfase5 17 2" xfId="5530"/>
    <cellStyle name="60% - Ênfase5 17 3" xfId="5531"/>
    <cellStyle name="60% - Ênfase5 170" xfId="5532"/>
    <cellStyle name="60% - Ênfase5 171" xfId="5533"/>
    <cellStyle name="60% - Ênfase5 172" xfId="5534"/>
    <cellStyle name="60% - Ênfase5 173" xfId="5535"/>
    <cellStyle name="60% - Ênfase5 174" xfId="5536"/>
    <cellStyle name="60% - Ênfase5 175" xfId="5537"/>
    <cellStyle name="60% - Ênfase5 176" xfId="5538"/>
    <cellStyle name="60% - Ênfase5 177" xfId="5539"/>
    <cellStyle name="60% - Ênfase5 178" xfId="5540"/>
    <cellStyle name="60% - Ênfase5 179" xfId="5541"/>
    <cellStyle name="60% - Ênfase5 18" xfId="5542"/>
    <cellStyle name="60% - Ênfase5 18 2" xfId="5543"/>
    <cellStyle name="60% - Ênfase5 18 3" xfId="5544"/>
    <cellStyle name="60% - Ênfase5 180" xfId="5545"/>
    <cellStyle name="60% - Ênfase5 181" xfId="5546"/>
    <cellStyle name="60% - Ênfase5 182" xfId="5547"/>
    <cellStyle name="60% - Ênfase5 183" xfId="5548"/>
    <cellStyle name="60% - Ênfase5 184" xfId="5549"/>
    <cellStyle name="60% - Ênfase5 185" xfId="5550"/>
    <cellStyle name="60% - Ênfase5 186" xfId="5551"/>
    <cellStyle name="60% - Ênfase5 187" xfId="5552"/>
    <cellStyle name="60% - Ênfase5 188" xfId="5553"/>
    <cellStyle name="60% - Ênfase5 189" xfId="5554"/>
    <cellStyle name="60% - Ênfase5 19" xfId="5555"/>
    <cellStyle name="60% - Ênfase5 19 2" xfId="5556"/>
    <cellStyle name="60% - Ênfase5 19 3" xfId="5557"/>
    <cellStyle name="60% - Ênfase5 190" xfId="5558"/>
    <cellStyle name="60% - Ênfase5 2" xfId="5559"/>
    <cellStyle name="60% - Ênfase5 2 10" xfId="5560"/>
    <cellStyle name="60% - Ênfase5 2 10 2" xfId="5561"/>
    <cellStyle name="60% - Ênfase5 2 10 3" xfId="5562"/>
    <cellStyle name="60% - Ênfase5 2 10 4" xfId="5563"/>
    <cellStyle name="60% - Ênfase5 2 10 5" xfId="5564"/>
    <cellStyle name="60% - Ênfase5 2 10 6" xfId="5565"/>
    <cellStyle name="60% - Ênfase5 2 10 7" xfId="5566"/>
    <cellStyle name="60% - Ênfase5 2 11" xfId="5567"/>
    <cellStyle name="60% - Ênfase5 2 11 2" xfId="5568"/>
    <cellStyle name="60% - Ênfase5 2 11 3" xfId="5569"/>
    <cellStyle name="60% - Ênfase5 2 11 4" xfId="5570"/>
    <cellStyle name="60% - Ênfase5 2 11 5" xfId="5571"/>
    <cellStyle name="60% - Ênfase5 2 11 6" xfId="5572"/>
    <cellStyle name="60% - Ênfase5 2 11 7" xfId="5573"/>
    <cellStyle name="60% - Ênfase5 2 12" xfId="5574"/>
    <cellStyle name="60% - Ênfase5 2 13" xfId="5575"/>
    <cellStyle name="60% - Ênfase5 2 14" xfId="5576"/>
    <cellStyle name="60% - Ênfase5 2 15" xfId="5577"/>
    <cellStyle name="60% - Ênfase5 2 16" xfId="5578"/>
    <cellStyle name="60% - Ênfase5 2 17" xfId="5579"/>
    <cellStyle name="60% - Ênfase5 2 18" xfId="5580"/>
    <cellStyle name="60% - Ênfase5 2 19" xfId="5581"/>
    <cellStyle name="60% - Ênfase5 2 2" xfId="5582"/>
    <cellStyle name="60% - Ênfase5 2 20" xfId="5583"/>
    <cellStyle name="60% - Ênfase5 2 21" xfId="5584"/>
    <cellStyle name="60% - Ênfase5 2 22" xfId="5585"/>
    <cellStyle name="60% - Ênfase5 2 23" xfId="5586"/>
    <cellStyle name="60% - Ênfase5 2 24" xfId="5587"/>
    <cellStyle name="60% - Ênfase5 2 25" xfId="5588"/>
    <cellStyle name="60% - Ênfase5 2 26" xfId="5589"/>
    <cellStyle name="60% - Ênfase5 2 27" xfId="5590"/>
    <cellStyle name="60% - Ênfase5 2 28" xfId="5591"/>
    <cellStyle name="60% - Ênfase5 2 29" xfId="5592"/>
    <cellStyle name="60% - Ênfase5 2 3" xfId="5593"/>
    <cellStyle name="60% - Ênfase5 2 30" xfId="5594"/>
    <cellStyle name="60% - Ênfase5 2 31" xfId="5595"/>
    <cellStyle name="60% - Ênfase5 2 32" xfId="5596"/>
    <cellStyle name="60% - Ênfase5 2 33" xfId="5597"/>
    <cellStyle name="60% - Ênfase5 2 34" xfId="5598"/>
    <cellStyle name="60% - Ênfase5 2 35" xfId="5599"/>
    <cellStyle name="60% - Ênfase5 2 4" xfId="5600"/>
    <cellStyle name="60% - Ênfase5 2 5" xfId="5601"/>
    <cellStyle name="60% - Ênfase5 2 6" xfId="5602"/>
    <cellStyle name="60% - Ênfase5 2 7" xfId="5603"/>
    <cellStyle name="60% - Ênfase5 2 8" xfId="5604"/>
    <cellStyle name="60% - Ênfase5 2 8 2" xfId="5605"/>
    <cellStyle name="60% - Ênfase5 2 8 3" xfId="5606"/>
    <cellStyle name="60% - Ênfase5 2 8 4" xfId="5607"/>
    <cellStyle name="60% - Ênfase5 2 8 5" xfId="5608"/>
    <cellStyle name="60% - Ênfase5 2 8 6" xfId="5609"/>
    <cellStyle name="60% - Ênfase5 2 8 7" xfId="5610"/>
    <cellStyle name="60% - Ênfase5 2 9" xfId="5611"/>
    <cellStyle name="60% - Ênfase5 2 9 2" xfId="5612"/>
    <cellStyle name="60% - Ênfase5 2 9 3" xfId="5613"/>
    <cellStyle name="60% - Ênfase5 2 9 4" xfId="5614"/>
    <cellStyle name="60% - Ênfase5 2 9 5" xfId="5615"/>
    <cellStyle name="60% - Ênfase5 2 9 6" xfId="5616"/>
    <cellStyle name="60% - Ênfase5 2 9 7" xfId="5617"/>
    <cellStyle name="60% - Ênfase5 20" xfId="5618"/>
    <cellStyle name="60% - Ênfase5 20 2" xfId="5619"/>
    <cellStyle name="60% - Ênfase5 20 3" xfId="5620"/>
    <cellStyle name="60% - Ênfase5 21" xfId="5621"/>
    <cellStyle name="60% - Ênfase5 22" xfId="5622"/>
    <cellStyle name="60% - Ênfase5 23" xfId="5623"/>
    <cellStyle name="60% - Ênfase5 24" xfId="5624"/>
    <cellStyle name="60% - Ênfase5 24 2" xfId="40942"/>
    <cellStyle name="60% - Ênfase5 25" xfId="5625"/>
    <cellStyle name="60% - Ênfase5 25 2" xfId="40977"/>
    <cellStyle name="60% - Ênfase5 26" xfId="5626"/>
    <cellStyle name="60% - Ênfase5 26 10" xfId="5627"/>
    <cellStyle name="60% - Ênfase5 26 11" xfId="5628"/>
    <cellStyle name="60% - Ênfase5 26 12" xfId="5629"/>
    <cellStyle name="60% - Ênfase5 26 13" xfId="5630"/>
    <cellStyle name="60% - Ênfase5 26 14" xfId="5631"/>
    <cellStyle name="60% - Ênfase5 26 15" xfId="5632"/>
    <cellStyle name="60% - Ênfase5 26 16" xfId="5633"/>
    <cellStyle name="60% - Ênfase5 26 2" xfId="5634"/>
    <cellStyle name="60% - Ênfase5 26 3" xfId="5635"/>
    <cellStyle name="60% - Ênfase5 26 4" xfId="5636"/>
    <cellStyle name="60% - Ênfase5 26 5" xfId="5637"/>
    <cellStyle name="60% - Ênfase5 26 6" xfId="5638"/>
    <cellStyle name="60% - Ênfase5 26 7" xfId="5639"/>
    <cellStyle name="60% - Ênfase5 26 8" xfId="5640"/>
    <cellStyle name="60% - Ênfase5 26 9" xfId="5641"/>
    <cellStyle name="60% - Ênfase5 27" xfId="5642"/>
    <cellStyle name="60% - Ênfase5 27 10" xfId="5643"/>
    <cellStyle name="60% - Ênfase5 27 11" xfId="5644"/>
    <cellStyle name="60% - Ênfase5 27 12" xfId="5645"/>
    <cellStyle name="60% - Ênfase5 27 13" xfId="5646"/>
    <cellStyle name="60% - Ênfase5 27 14" xfId="5647"/>
    <cellStyle name="60% - Ênfase5 27 15" xfId="5648"/>
    <cellStyle name="60% - Ênfase5 27 16" xfId="5649"/>
    <cellStyle name="60% - Ênfase5 27 2" xfId="5650"/>
    <cellStyle name="60% - Ênfase5 27 3" xfId="5651"/>
    <cellStyle name="60% - Ênfase5 27 4" xfId="5652"/>
    <cellStyle name="60% - Ênfase5 27 5" xfId="5653"/>
    <cellStyle name="60% - Ênfase5 27 6" xfId="5654"/>
    <cellStyle name="60% - Ênfase5 27 7" xfId="5655"/>
    <cellStyle name="60% - Ênfase5 27 8" xfId="5656"/>
    <cellStyle name="60% - Ênfase5 27 9" xfId="5657"/>
    <cellStyle name="60% - Ênfase5 28" xfId="5658"/>
    <cellStyle name="60% - Ênfase5 28 10" xfId="5659"/>
    <cellStyle name="60% - Ênfase5 28 11" xfId="5660"/>
    <cellStyle name="60% - Ênfase5 28 12" xfId="5661"/>
    <cellStyle name="60% - Ênfase5 28 13" xfId="5662"/>
    <cellStyle name="60% - Ênfase5 28 14" xfId="5663"/>
    <cellStyle name="60% - Ênfase5 28 15" xfId="5664"/>
    <cellStyle name="60% - Ênfase5 28 16" xfId="5665"/>
    <cellStyle name="60% - Ênfase5 28 2" xfId="5666"/>
    <cellStyle name="60% - Ênfase5 28 3" xfId="5667"/>
    <cellStyle name="60% - Ênfase5 28 4" xfId="5668"/>
    <cellStyle name="60% - Ênfase5 28 5" xfId="5669"/>
    <cellStyle name="60% - Ênfase5 28 6" xfId="5670"/>
    <cellStyle name="60% - Ênfase5 28 7" xfId="5671"/>
    <cellStyle name="60% - Ênfase5 28 8" xfId="5672"/>
    <cellStyle name="60% - Ênfase5 28 9" xfId="5673"/>
    <cellStyle name="60% - Ênfase5 29" xfId="5674"/>
    <cellStyle name="60% - Ênfase5 29 10" xfId="5675"/>
    <cellStyle name="60% - Ênfase5 29 11" xfId="5676"/>
    <cellStyle name="60% - Ênfase5 29 12" xfId="5677"/>
    <cellStyle name="60% - Ênfase5 29 13" xfId="5678"/>
    <cellStyle name="60% - Ênfase5 29 14" xfId="5679"/>
    <cellStyle name="60% - Ênfase5 29 15" xfId="5680"/>
    <cellStyle name="60% - Ênfase5 29 16" xfId="5681"/>
    <cellStyle name="60% - Ênfase5 29 2" xfId="5682"/>
    <cellStyle name="60% - Ênfase5 29 3" xfId="5683"/>
    <cellStyle name="60% - Ênfase5 29 4" xfId="5684"/>
    <cellStyle name="60% - Ênfase5 29 5" xfId="5685"/>
    <cellStyle name="60% - Ênfase5 29 6" xfId="5686"/>
    <cellStyle name="60% - Ênfase5 29 7" xfId="5687"/>
    <cellStyle name="60% - Ênfase5 29 8" xfId="5688"/>
    <cellStyle name="60% - Ênfase5 29 9" xfId="5689"/>
    <cellStyle name="60% - Ênfase5 3" xfId="5690"/>
    <cellStyle name="60% - Ênfase5 3 10" xfId="5691"/>
    <cellStyle name="60% - Ênfase5 3 11" xfId="5692"/>
    <cellStyle name="60% - Ênfase5 3 2" xfId="5693"/>
    <cellStyle name="60% - Ênfase5 3 3" xfId="5694"/>
    <cellStyle name="60% - Ênfase5 3 4" xfId="5695"/>
    <cellStyle name="60% - Ênfase5 3 5" xfId="5696"/>
    <cellStyle name="60% - Ênfase5 3 6" xfId="5697"/>
    <cellStyle name="60% - Ênfase5 3 7" xfId="5698"/>
    <cellStyle name="60% - Ênfase5 3 8" xfId="5699"/>
    <cellStyle name="60% - Ênfase5 3 9" xfId="5700"/>
    <cellStyle name="60% - Ênfase5 30" xfId="5701"/>
    <cellStyle name="60% - Ênfase5 31" xfId="5702"/>
    <cellStyle name="60% - Ênfase5 32" xfId="5703"/>
    <cellStyle name="60% - Ênfase5 33" xfId="5704"/>
    <cellStyle name="60% - Ênfase5 34" xfId="5705"/>
    <cellStyle name="60% - Ênfase5 35" xfId="5706"/>
    <cellStyle name="60% - Ênfase5 36" xfId="5707"/>
    <cellStyle name="60% - Ênfase5 37" xfId="5708"/>
    <cellStyle name="60% - Ênfase5 38" xfId="5709"/>
    <cellStyle name="60% - Ênfase5 39" xfId="5710"/>
    <cellStyle name="60% - Ênfase5 4" xfId="5711"/>
    <cellStyle name="60% - Ênfase5 4 10" xfId="5712"/>
    <cellStyle name="60% - Ênfase5 4 11" xfId="5713"/>
    <cellStyle name="60% - Ênfase5 4 2" xfId="5714"/>
    <cellStyle name="60% - Ênfase5 4 3" xfId="5715"/>
    <cellStyle name="60% - Ênfase5 4 4" xfId="5716"/>
    <cellStyle name="60% - Ênfase5 4 5" xfId="5717"/>
    <cellStyle name="60% - Ênfase5 4 6" xfId="5718"/>
    <cellStyle name="60% - Ênfase5 4 7" xfId="5719"/>
    <cellStyle name="60% - Ênfase5 4 8" xfId="5720"/>
    <cellStyle name="60% - Ênfase5 4 9" xfId="5721"/>
    <cellStyle name="60% - Ênfase5 40" xfId="5722"/>
    <cellStyle name="60% - Ênfase5 41" xfId="5723"/>
    <cellStyle name="60% - Ênfase5 42" xfId="5724"/>
    <cellStyle name="60% - Ênfase5 43" xfId="5725"/>
    <cellStyle name="60% - Ênfase5 44" xfId="5726"/>
    <cellStyle name="60% - Ênfase5 45" xfId="5727"/>
    <cellStyle name="60% - Ênfase5 46" xfId="5728"/>
    <cellStyle name="60% - Ênfase5 47" xfId="5729"/>
    <cellStyle name="60% - Ênfase5 48" xfId="5730"/>
    <cellStyle name="60% - Ênfase5 49" xfId="5731"/>
    <cellStyle name="60% - Ênfase5 5" xfId="5732"/>
    <cellStyle name="60% - Ênfase5 5 2" xfId="5733"/>
    <cellStyle name="60% - Ênfase5 5 3" xfId="5734"/>
    <cellStyle name="60% - Ênfase5 5 4" xfId="5735"/>
    <cellStyle name="60% - Ênfase5 50" xfId="5736"/>
    <cellStyle name="60% - Ênfase5 51" xfId="5737"/>
    <cellStyle name="60% - Ênfase5 52" xfId="5738"/>
    <cellStyle name="60% - Ênfase5 53" xfId="5739"/>
    <cellStyle name="60% - Ênfase5 54" xfId="5740"/>
    <cellStyle name="60% - Ênfase5 55" xfId="5741"/>
    <cellStyle name="60% - Ênfase5 56" xfId="5742"/>
    <cellStyle name="60% - Ênfase5 57" xfId="5743"/>
    <cellStyle name="60% - Ênfase5 58" xfId="5744"/>
    <cellStyle name="60% - Ênfase5 59" xfId="5745"/>
    <cellStyle name="60% - Ênfase5 6" xfId="5746"/>
    <cellStyle name="60% - Ênfase5 6 2" xfId="5747"/>
    <cellStyle name="60% - Ênfase5 6 3" xfId="5748"/>
    <cellStyle name="60% - Ênfase5 6 4" xfId="5749"/>
    <cellStyle name="60% - Ênfase5 60" xfId="5750"/>
    <cellStyle name="60% - Ênfase5 61" xfId="5751"/>
    <cellStyle name="60% - Ênfase5 62" xfId="5752"/>
    <cellStyle name="60% - Ênfase5 63" xfId="5753"/>
    <cellStyle name="60% - Ênfase5 64" xfId="5754"/>
    <cellStyle name="60% - Ênfase5 65" xfId="5755"/>
    <cellStyle name="60% - Ênfase5 66" xfId="5756"/>
    <cellStyle name="60% - Ênfase5 67" xfId="5757"/>
    <cellStyle name="60% - Ênfase5 68" xfId="5758"/>
    <cellStyle name="60% - Ênfase5 69" xfId="5759"/>
    <cellStyle name="60% - Ênfase5 7" xfId="5760"/>
    <cellStyle name="60% - Ênfase5 7 2" xfId="5761"/>
    <cellStyle name="60% - Ênfase5 7 3" xfId="5762"/>
    <cellStyle name="60% - Ênfase5 7 4" xfId="5763"/>
    <cellStyle name="60% - Ênfase5 70" xfId="5764"/>
    <cellStyle name="60% - Ênfase5 71" xfId="5765"/>
    <cellStyle name="60% - Ênfase5 72" xfId="5766"/>
    <cellStyle name="60% - Ênfase5 73" xfId="5767"/>
    <cellStyle name="60% - Ênfase5 74" xfId="5768"/>
    <cellStyle name="60% - Ênfase5 75" xfId="5769"/>
    <cellStyle name="60% - Ênfase5 76" xfId="5770"/>
    <cellStyle name="60% - Ênfase5 77" xfId="5771"/>
    <cellStyle name="60% - Ênfase5 78" xfId="5772"/>
    <cellStyle name="60% - Ênfase5 79" xfId="5773"/>
    <cellStyle name="60% - Ênfase5 8" xfId="5774"/>
    <cellStyle name="60% - Ênfase5 8 2" xfId="5775"/>
    <cellStyle name="60% - Ênfase5 8 3" xfId="5776"/>
    <cellStyle name="60% - Ênfase5 8 4" xfId="5777"/>
    <cellStyle name="60% - Ênfase5 80" xfId="5778"/>
    <cellStyle name="60% - Ênfase5 81" xfId="5779"/>
    <cellStyle name="60% - Ênfase5 82" xfId="5780"/>
    <cellStyle name="60% - Ênfase5 83" xfId="5781"/>
    <cellStyle name="60% - Ênfase5 84" xfId="5782"/>
    <cellStyle name="60% - Ênfase5 85" xfId="5783"/>
    <cellStyle name="60% - Ênfase5 86" xfId="5784"/>
    <cellStyle name="60% - Ênfase5 87" xfId="5785"/>
    <cellStyle name="60% - Ênfase5 88" xfId="5786"/>
    <cellStyle name="60% - Ênfase5 89" xfId="5787"/>
    <cellStyle name="60% - Ênfase5 9" xfId="5788"/>
    <cellStyle name="60% - Ênfase5 90" xfId="5789"/>
    <cellStyle name="60% - Ênfase5 91" xfId="5790"/>
    <cellStyle name="60% - Ênfase5 92" xfId="5791"/>
    <cellStyle name="60% - Ênfase5 93" xfId="5792"/>
    <cellStyle name="60% - Ênfase5 94" xfId="5793"/>
    <cellStyle name="60% - Ênfase5 95" xfId="5794"/>
    <cellStyle name="60% - Ênfase5 96" xfId="5795"/>
    <cellStyle name="60% - Ênfase5 97" xfId="5796"/>
    <cellStyle name="60% - Ênfase5 98" xfId="5797"/>
    <cellStyle name="60% - Ênfase5 99" xfId="5798"/>
    <cellStyle name="60% - Ênfase6 10" xfId="5799"/>
    <cellStyle name="60% - Ênfase6 10 2" xfId="40525"/>
    <cellStyle name="60% - Ênfase6 100" xfId="5800"/>
    <cellStyle name="60% - Ênfase6 101" xfId="5801"/>
    <cellStyle name="60% - Ênfase6 102" xfId="5802"/>
    <cellStyle name="60% - Ênfase6 103" xfId="5803"/>
    <cellStyle name="60% - Ênfase6 104" xfId="5804"/>
    <cellStyle name="60% - Ênfase6 105" xfId="5805"/>
    <cellStyle name="60% - Ênfase6 106" xfId="5806"/>
    <cellStyle name="60% - Ênfase6 107" xfId="5807"/>
    <cellStyle name="60% - Ênfase6 108" xfId="5808"/>
    <cellStyle name="60% - Ênfase6 109" xfId="5809"/>
    <cellStyle name="60% - Ênfase6 11" xfId="5810"/>
    <cellStyle name="60% - Ênfase6 11 2" xfId="40526"/>
    <cellStyle name="60% - Ênfase6 110" xfId="5811"/>
    <cellStyle name="60% - Ênfase6 111" xfId="5812"/>
    <cellStyle name="60% - Ênfase6 112" xfId="5813"/>
    <cellStyle name="60% - Ênfase6 113" xfId="5814"/>
    <cellStyle name="60% - Ênfase6 114" xfId="5815"/>
    <cellStyle name="60% - Ênfase6 115" xfId="5816"/>
    <cellStyle name="60% - Ênfase6 116" xfId="5817"/>
    <cellStyle name="60% - Ênfase6 117" xfId="5818"/>
    <cellStyle name="60% - Ênfase6 118" xfId="5819"/>
    <cellStyle name="60% - Ênfase6 119" xfId="5820"/>
    <cellStyle name="60% - Ênfase6 12" xfId="5821"/>
    <cellStyle name="60% - Ênfase6 12 2" xfId="40527"/>
    <cellStyle name="60% - Ênfase6 120" xfId="5822"/>
    <cellStyle name="60% - Ênfase6 121" xfId="5823"/>
    <cellStyle name="60% - Ênfase6 122" xfId="5824"/>
    <cellStyle name="60% - Ênfase6 123" xfId="5825"/>
    <cellStyle name="60% - Ênfase6 124" xfId="5826"/>
    <cellStyle name="60% - Ênfase6 125" xfId="5827"/>
    <cellStyle name="60% - Ênfase6 126" xfId="5828"/>
    <cellStyle name="60% - Ênfase6 127" xfId="5829"/>
    <cellStyle name="60% - Ênfase6 128" xfId="5830"/>
    <cellStyle name="60% - Ênfase6 129" xfId="5831"/>
    <cellStyle name="60% - Ênfase6 13" xfId="5832"/>
    <cellStyle name="60% - Ênfase6 13 2" xfId="40528"/>
    <cellStyle name="60% - Ênfase6 130" xfId="5833"/>
    <cellStyle name="60% - Ênfase6 131" xfId="5834"/>
    <cellStyle name="60% - Ênfase6 132" xfId="5835"/>
    <cellStyle name="60% - Ênfase6 133" xfId="5836"/>
    <cellStyle name="60% - Ênfase6 134" xfId="5837"/>
    <cellStyle name="60% - Ênfase6 135" xfId="5838"/>
    <cellStyle name="60% - Ênfase6 136" xfId="5839"/>
    <cellStyle name="60% - Ênfase6 137" xfId="5840"/>
    <cellStyle name="60% - Ênfase6 138" xfId="5841"/>
    <cellStyle name="60% - Ênfase6 139" xfId="5842"/>
    <cellStyle name="60% - Ênfase6 14" xfId="5843"/>
    <cellStyle name="60% - Ênfase6 140" xfId="5844"/>
    <cellStyle name="60% - Ênfase6 141" xfId="5845"/>
    <cellStyle name="60% - Ênfase6 142" xfId="5846"/>
    <cellStyle name="60% - Ênfase6 143" xfId="5847"/>
    <cellStyle name="60% - Ênfase6 144" xfId="5848"/>
    <cellStyle name="60% - Ênfase6 145" xfId="5849"/>
    <cellStyle name="60% - Ênfase6 146" xfId="5850"/>
    <cellStyle name="60% - Ênfase6 147" xfId="5851"/>
    <cellStyle name="60% - Ênfase6 148" xfId="5852"/>
    <cellStyle name="60% - Ênfase6 149" xfId="5853"/>
    <cellStyle name="60% - Ênfase6 15" xfId="5854"/>
    <cellStyle name="60% - Ênfase6 15 2" xfId="5855"/>
    <cellStyle name="60% - Ênfase6 15 3" xfId="5856"/>
    <cellStyle name="60% - Ênfase6 150" xfId="5857"/>
    <cellStyle name="60% - Ênfase6 151" xfId="5858"/>
    <cellStyle name="60% - Ênfase6 152" xfId="5859"/>
    <cellStyle name="60% - Ênfase6 153" xfId="5860"/>
    <cellStyle name="60% - Ênfase6 154" xfId="5861"/>
    <cellStyle name="60% - Ênfase6 155" xfId="5862"/>
    <cellStyle name="60% - Ênfase6 156" xfId="5863"/>
    <cellStyle name="60% - Ênfase6 157" xfId="5864"/>
    <cellStyle name="60% - Ênfase6 158" xfId="5865"/>
    <cellStyle name="60% - Ênfase6 159" xfId="5866"/>
    <cellStyle name="60% - Ênfase6 16" xfId="5867"/>
    <cellStyle name="60% - Ênfase6 16 2" xfId="5868"/>
    <cellStyle name="60% - Ênfase6 16 3" xfId="5869"/>
    <cellStyle name="60% - Ênfase6 160" xfId="5870"/>
    <cellStyle name="60% - Ênfase6 161" xfId="5871"/>
    <cellStyle name="60% - Ênfase6 162" xfId="5872"/>
    <cellStyle name="60% - Ênfase6 163" xfId="5873"/>
    <cellStyle name="60% - Ênfase6 164" xfId="5874"/>
    <cellStyle name="60% - Ênfase6 165" xfId="5875"/>
    <cellStyle name="60% - Ênfase6 166" xfId="5876"/>
    <cellStyle name="60% - Ênfase6 167" xfId="5877"/>
    <cellStyle name="60% - Ênfase6 168" xfId="5878"/>
    <cellStyle name="60% - Ênfase6 169" xfId="5879"/>
    <cellStyle name="60% - Ênfase6 17" xfId="5880"/>
    <cellStyle name="60% - Ênfase6 17 2" xfId="5881"/>
    <cellStyle name="60% - Ênfase6 17 3" xfId="5882"/>
    <cellStyle name="60% - Ênfase6 170" xfId="5883"/>
    <cellStyle name="60% - Ênfase6 171" xfId="5884"/>
    <cellStyle name="60% - Ênfase6 172" xfId="5885"/>
    <cellStyle name="60% - Ênfase6 173" xfId="5886"/>
    <cellStyle name="60% - Ênfase6 174" xfId="5887"/>
    <cellStyle name="60% - Ênfase6 175" xfId="5888"/>
    <cellStyle name="60% - Ênfase6 176" xfId="5889"/>
    <cellStyle name="60% - Ênfase6 177" xfId="5890"/>
    <cellStyle name="60% - Ênfase6 178" xfId="5891"/>
    <cellStyle name="60% - Ênfase6 179" xfId="5892"/>
    <cellStyle name="60% - Ênfase6 18" xfId="5893"/>
    <cellStyle name="60% - Ênfase6 18 2" xfId="5894"/>
    <cellStyle name="60% - Ênfase6 18 3" xfId="5895"/>
    <cellStyle name="60% - Ênfase6 180" xfId="5896"/>
    <cellStyle name="60% - Ênfase6 181" xfId="5897"/>
    <cellStyle name="60% - Ênfase6 182" xfId="5898"/>
    <cellStyle name="60% - Ênfase6 183" xfId="5899"/>
    <cellStyle name="60% - Ênfase6 184" xfId="5900"/>
    <cellStyle name="60% - Ênfase6 185" xfId="5901"/>
    <cellStyle name="60% - Ênfase6 186" xfId="5902"/>
    <cellStyle name="60% - Ênfase6 187" xfId="5903"/>
    <cellStyle name="60% - Ênfase6 188" xfId="5904"/>
    <cellStyle name="60% - Ênfase6 189" xfId="5905"/>
    <cellStyle name="60% - Ênfase6 19" xfId="5906"/>
    <cellStyle name="60% - Ênfase6 19 2" xfId="5907"/>
    <cellStyle name="60% - Ênfase6 19 3" xfId="5908"/>
    <cellStyle name="60% - Ênfase6 190" xfId="5909"/>
    <cellStyle name="60% - Ênfase6 2" xfId="5910"/>
    <cellStyle name="60% - Ênfase6 2 10" xfId="5911"/>
    <cellStyle name="60% - Ênfase6 2 10 2" xfId="5912"/>
    <cellStyle name="60% - Ênfase6 2 10 3" xfId="5913"/>
    <cellStyle name="60% - Ênfase6 2 10 4" xfId="5914"/>
    <cellStyle name="60% - Ênfase6 2 10 5" xfId="5915"/>
    <cellStyle name="60% - Ênfase6 2 10 6" xfId="5916"/>
    <cellStyle name="60% - Ênfase6 2 10 7" xfId="5917"/>
    <cellStyle name="60% - Ênfase6 2 11" xfId="5918"/>
    <cellStyle name="60% - Ênfase6 2 11 2" xfId="5919"/>
    <cellStyle name="60% - Ênfase6 2 11 3" xfId="5920"/>
    <cellStyle name="60% - Ênfase6 2 11 4" xfId="5921"/>
    <cellStyle name="60% - Ênfase6 2 11 5" xfId="5922"/>
    <cellStyle name="60% - Ênfase6 2 11 6" xfId="5923"/>
    <cellStyle name="60% - Ênfase6 2 11 7" xfId="5924"/>
    <cellStyle name="60% - Ênfase6 2 12" xfId="5925"/>
    <cellStyle name="60% - Ênfase6 2 13" xfId="15"/>
    <cellStyle name="60% - Ênfase6 2 13 2" xfId="29363"/>
    <cellStyle name="60% - Ênfase6 2 14" xfId="5926"/>
    <cellStyle name="60% - Ênfase6 2 15" xfId="5927"/>
    <cellStyle name="60% - Ênfase6 2 16" xfId="5928"/>
    <cellStyle name="60% - Ênfase6 2 17" xfId="5929"/>
    <cellStyle name="60% - Ênfase6 2 18" xfId="5930"/>
    <cellStyle name="60% - Ênfase6 2 19" xfId="5931"/>
    <cellStyle name="60% - Ênfase6 2 2" xfId="5932"/>
    <cellStyle name="60% - Ênfase6 2 20" xfId="5933"/>
    <cellStyle name="60% - Ênfase6 2 21" xfId="5934"/>
    <cellStyle name="60% - Ênfase6 2 22" xfId="5935"/>
    <cellStyle name="60% - Ênfase6 2 23" xfId="5936"/>
    <cellStyle name="60% - Ênfase6 2 24" xfId="5937"/>
    <cellStyle name="60% - Ênfase6 2 25" xfId="5938"/>
    <cellStyle name="60% - Ênfase6 2 26" xfId="5939"/>
    <cellStyle name="60% - Ênfase6 2 27" xfId="5940"/>
    <cellStyle name="60% - Ênfase6 2 28" xfId="5941"/>
    <cellStyle name="60% - Ênfase6 2 29" xfId="5942"/>
    <cellStyle name="60% - Ênfase6 2 3" xfId="5943"/>
    <cellStyle name="60% - Ênfase6 2 30" xfId="5944"/>
    <cellStyle name="60% - Ênfase6 2 31" xfId="5945"/>
    <cellStyle name="60% - Ênfase6 2 32" xfId="5946"/>
    <cellStyle name="60% - Ênfase6 2 33" xfId="5947"/>
    <cellStyle name="60% - Ênfase6 2 34" xfId="5948"/>
    <cellStyle name="60% - Ênfase6 2 35" xfId="5949"/>
    <cellStyle name="60% - Ênfase6 2 4" xfId="5950"/>
    <cellStyle name="60% - Ênfase6 2 5" xfId="5951"/>
    <cellStyle name="60% - Ênfase6 2 6" xfId="5952"/>
    <cellStyle name="60% - Ênfase6 2 7" xfId="5953"/>
    <cellStyle name="60% - Ênfase6 2 8" xfId="5954"/>
    <cellStyle name="60% - Ênfase6 2 8 2" xfId="5955"/>
    <cellStyle name="60% - Ênfase6 2 8 3" xfId="5956"/>
    <cellStyle name="60% - Ênfase6 2 8 4" xfId="5957"/>
    <cellStyle name="60% - Ênfase6 2 8 5" xfId="5958"/>
    <cellStyle name="60% - Ênfase6 2 8 6" xfId="5959"/>
    <cellStyle name="60% - Ênfase6 2 8 7" xfId="5960"/>
    <cellStyle name="60% - Ênfase6 2 9" xfId="5961"/>
    <cellStyle name="60% - Ênfase6 2 9 2" xfId="5962"/>
    <cellStyle name="60% - Ênfase6 2 9 3" xfId="5963"/>
    <cellStyle name="60% - Ênfase6 2 9 4" xfId="5964"/>
    <cellStyle name="60% - Ênfase6 2 9 5" xfId="5965"/>
    <cellStyle name="60% - Ênfase6 2 9 6" xfId="5966"/>
    <cellStyle name="60% - Ênfase6 2 9 7" xfId="5967"/>
    <cellStyle name="60% - Ênfase6 20" xfId="5968"/>
    <cellStyle name="60% - Ênfase6 20 2" xfId="5969"/>
    <cellStyle name="60% - Ênfase6 20 3" xfId="5970"/>
    <cellStyle name="60% - Ênfase6 21" xfId="5971"/>
    <cellStyle name="60% - Ênfase6 22" xfId="5972"/>
    <cellStyle name="60% - Ênfase6 23" xfId="5973"/>
    <cellStyle name="60% - Ênfase6 24" xfId="5974"/>
    <cellStyle name="60% - Ênfase6 24 2" xfId="40943"/>
    <cellStyle name="60% - Ênfase6 25" xfId="5975"/>
    <cellStyle name="60% - Ênfase6 25 2" xfId="40978"/>
    <cellStyle name="60% - Ênfase6 26" xfId="5976"/>
    <cellStyle name="60% - Ênfase6 26 10" xfId="5977"/>
    <cellStyle name="60% - Ênfase6 26 11" xfId="5978"/>
    <cellStyle name="60% - Ênfase6 26 12" xfId="5979"/>
    <cellStyle name="60% - Ênfase6 26 13" xfId="5980"/>
    <cellStyle name="60% - Ênfase6 26 14" xfId="5981"/>
    <cellStyle name="60% - Ênfase6 26 15" xfId="5982"/>
    <cellStyle name="60% - Ênfase6 26 16" xfId="5983"/>
    <cellStyle name="60% - Ênfase6 26 2" xfId="5984"/>
    <cellStyle name="60% - Ênfase6 26 3" xfId="5985"/>
    <cellStyle name="60% - Ênfase6 26 4" xfId="5986"/>
    <cellStyle name="60% - Ênfase6 26 5" xfId="5987"/>
    <cellStyle name="60% - Ênfase6 26 6" xfId="5988"/>
    <cellStyle name="60% - Ênfase6 26 7" xfId="5989"/>
    <cellStyle name="60% - Ênfase6 26 8" xfId="5990"/>
    <cellStyle name="60% - Ênfase6 26 9" xfId="5991"/>
    <cellStyle name="60% - Ênfase6 27" xfId="5992"/>
    <cellStyle name="60% - Ênfase6 27 10" xfId="5993"/>
    <cellStyle name="60% - Ênfase6 27 11" xfId="5994"/>
    <cellStyle name="60% - Ênfase6 27 12" xfId="5995"/>
    <cellStyle name="60% - Ênfase6 27 13" xfId="5996"/>
    <cellStyle name="60% - Ênfase6 27 14" xfId="5997"/>
    <cellStyle name="60% - Ênfase6 27 15" xfId="5998"/>
    <cellStyle name="60% - Ênfase6 27 16" xfId="5999"/>
    <cellStyle name="60% - Ênfase6 27 2" xfId="6000"/>
    <cellStyle name="60% - Ênfase6 27 3" xfId="6001"/>
    <cellStyle name="60% - Ênfase6 27 4" xfId="6002"/>
    <cellStyle name="60% - Ênfase6 27 5" xfId="6003"/>
    <cellStyle name="60% - Ênfase6 27 6" xfId="6004"/>
    <cellStyle name="60% - Ênfase6 27 7" xfId="6005"/>
    <cellStyle name="60% - Ênfase6 27 8" xfId="6006"/>
    <cellStyle name="60% - Ênfase6 27 9" xfId="6007"/>
    <cellStyle name="60% - Ênfase6 28" xfId="6008"/>
    <cellStyle name="60% - Ênfase6 28 10" xfId="6009"/>
    <cellStyle name="60% - Ênfase6 28 11" xfId="6010"/>
    <cellStyle name="60% - Ênfase6 28 12" xfId="6011"/>
    <cellStyle name="60% - Ênfase6 28 13" xfId="6012"/>
    <cellStyle name="60% - Ênfase6 28 14" xfId="6013"/>
    <cellStyle name="60% - Ênfase6 28 15" xfId="6014"/>
    <cellStyle name="60% - Ênfase6 28 16" xfId="6015"/>
    <cellStyle name="60% - Ênfase6 28 2" xfId="6016"/>
    <cellStyle name="60% - Ênfase6 28 3" xfId="6017"/>
    <cellStyle name="60% - Ênfase6 28 4" xfId="6018"/>
    <cellStyle name="60% - Ênfase6 28 5" xfId="6019"/>
    <cellStyle name="60% - Ênfase6 28 6" xfId="6020"/>
    <cellStyle name="60% - Ênfase6 28 7" xfId="6021"/>
    <cellStyle name="60% - Ênfase6 28 8" xfId="6022"/>
    <cellStyle name="60% - Ênfase6 28 9" xfId="6023"/>
    <cellStyle name="60% - Ênfase6 29" xfId="6024"/>
    <cellStyle name="60% - Ênfase6 29 10" xfId="6025"/>
    <cellStyle name="60% - Ênfase6 29 11" xfId="6026"/>
    <cellStyle name="60% - Ênfase6 29 12" xfId="6027"/>
    <cellStyle name="60% - Ênfase6 29 13" xfId="6028"/>
    <cellStyle name="60% - Ênfase6 29 14" xfId="6029"/>
    <cellStyle name="60% - Ênfase6 29 15" xfId="6030"/>
    <cellStyle name="60% - Ênfase6 29 16" xfId="6031"/>
    <cellStyle name="60% - Ênfase6 29 2" xfId="6032"/>
    <cellStyle name="60% - Ênfase6 29 3" xfId="6033"/>
    <cellStyle name="60% - Ênfase6 29 4" xfId="6034"/>
    <cellStyle name="60% - Ênfase6 29 5" xfId="6035"/>
    <cellStyle name="60% - Ênfase6 29 6" xfId="6036"/>
    <cellStyle name="60% - Ênfase6 29 7" xfId="6037"/>
    <cellStyle name="60% - Ênfase6 29 8" xfId="6038"/>
    <cellStyle name="60% - Ênfase6 29 9" xfId="6039"/>
    <cellStyle name="60% - Ênfase6 3" xfId="6040"/>
    <cellStyle name="60% - Ênfase6 3 10" xfId="6041"/>
    <cellStyle name="60% - Ênfase6 3 11" xfId="6042"/>
    <cellStyle name="60% - Ênfase6 3 2" xfId="6043"/>
    <cellStyle name="60% - Ênfase6 3 3" xfId="6044"/>
    <cellStyle name="60% - Ênfase6 3 4" xfId="6045"/>
    <cellStyle name="60% - Ênfase6 3 5" xfId="6046"/>
    <cellStyle name="60% - Ênfase6 3 6" xfId="6047"/>
    <cellStyle name="60% - Ênfase6 3 7" xfId="6048"/>
    <cellStyle name="60% - Ênfase6 3 8" xfId="6049"/>
    <cellStyle name="60% - Ênfase6 3 9" xfId="6050"/>
    <cellStyle name="60% - Ênfase6 30" xfId="6051"/>
    <cellStyle name="60% - Ênfase6 31" xfId="6052"/>
    <cellStyle name="60% - Ênfase6 32" xfId="6053"/>
    <cellStyle name="60% - Ênfase6 33" xfId="6054"/>
    <cellStyle name="60% - Ênfase6 34" xfId="6055"/>
    <cellStyle name="60% - Ênfase6 35" xfId="6056"/>
    <cellStyle name="60% - Ênfase6 36" xfId="6057"/>
    <cellStyle name="60% - Ênfase6 37" xfId="6058"/>
    <cellStyle name="60% - Ênfase6 38" xfId="6059"/>
    <cellStyle name="60% - Ênfase6 39" xfId="6060"/>
    <cellStyle name="60% - Ênfase6 4" xfId="6061"/>
    <cellStyle name="60% - Ênfase6 4 10" xfId="6062"/>
    <cellStyle name="60% - Ênfase6 4 11" xfId="6063"/>
    <cellStyle name="60% - Ênfase6 4 2" xfId="6064"/>
    <cellStyle name="60% - Ênfase6 4 3" xfId="6065"/>
    <cellStyle name="60% - Ênfase6 4 4" xfId="6066"/>
    <cellStyle name="60% - Ênfase6 4 5" xfId="6067"/>
    <cellStyle name="60% - Ênfase6 4 6" xfId="6068"/>
    <cellStyle name="60% - Ênfase6 4 7" xfId="6069"/>
    <cellStyle name="60% - Ênfase6 4 8" xfId="6070"/>
    <cellStyle name="60% - Ênfase6 4 9" xfId="6071"/>
    <cellStyle name="60% - Ênfase6 40" xfId="6072"/>
    <cellStyle name="60% - Ênfase6 41" xfId="6073"/>
    <cellStyle name="60% - Ênfase6 42" xfId="6074"/>
    <cellStyle name="60% - Ênfase6 43" xfId="6075"/>
    <cellStyle name="60% - Ênfase6 44" xfId="6076"/>
    <cellStyle name="60% - Ênfase6 45" xfId="6077"/>
    <cellStyle name="60% - Ênfase6 46" xfId="6078"/>
    <cellStyle name="60% - Ênfase6 47" xfId="6079"/>
    <cellStyle name="60% - Ênfase6 48" xfId="6080"/>
    <cellStyle name="60% - Ênfase6 49" xfId="6081"/>
    <cellStyle name="60% - Ênfase6 5" xfId="6082"/>
    <cellStyle name="60% - Ênfase6 5 2" xfId="6083"/>
    <cellStyle name="60% - Ênfase6 5 3" xfId="6084"/>
    <cellStyle name="60% - Ênfase6 5 4" xfId="6085"/>
    <cellStyle name="60% - Ênfase6 50" xfId="6086"/>
    <cellStyle name="60% - Ênfase6 51" xfId="6087"/>
    <cellStyle name="60% - Ênfase6 52" xfId="6088"/>
    <cellStyle name="60% - Ênfase6 53" xfId="6089"/>
    <cellStyle name="60% - Ênfase6 54" xfId="6090"/>
    <cellStyle name="60% - Ênfase6 55" xfId="6091"/>
    <cellStyle name="60% - Ênfase6 56" xfId="6092"/>
    <cellStyle name="60% - Ênfase6 57" xfId="6093"/>
    <cellStyle name="60% - Ênfase6 58" xfId="6094"/>
    <cellStyle name="60% - Ênfase6 59" xfId="6095"/>
    <cellStyle name="60% - Ênfase6 6" xfId="6096"/>
    <cellStyle name="60% - Ênfase6 6 2" xfId="6097"/>
    <cellStyle name="60% - Ênfase6 6 3" xfId="6098"/>
    <cellStyle name="60% - Ênfase6 6 4" xfId="6099"/>
    <cellStyle name="60% - Ênfase6 60" xfId="6100"/>
    <cellStyle name="60% - Ênfase6 61" xfId="6101"/>
    <cellStyle name="60% - Ênfase6 62" xfId="6102"/>
    <cellStyle name="60% - Ênfase6 63" xfId="6103"/>
    <cellStyle name="60% - Ênfase6 64" xfId="6104"/>
    <cellStyle name="60% - Ênfase6 65" xfId="6105"/>
    <cellStyle name="60% - Ênfase6 66" xfId="6106"/>
    <cellStyle name="60% - Ênfase6 67" xfId="6107"/>
    <cellStyle name="60% - Ênfase6 68" xfId="6108"/>
    <cellStyle name="60% - Ênfase6 69" xfId="6109"/>
    <cellStyle name="60% - Ênfase6 7" xfId="6110"/>
    <cellStyle name="60% - Ênfase6 7 2" xfId="6111"/>
    <cellStyle name="60% - Ênfase6 7 3" xfId="6112"/>
    <cellStyle name="60% - Ênfase6 7 4" xfId="6113"/>
    <cellStyle name="60% - Ênfase6 70" xfId="6114"/>
    <cellStyle name="60% - Ênfase6 71" xfId="6115"/>
    <cellStyle name="60% - Ênfase6 72" xfId="6116"/>
    <cellStyle name="60% - Ênfase6 73" xfId="6117"/>
    <cellStyle name="60% - Ênfase6 74" xfId="6118"/>
    <cellStyle name="60% - Ênfase6 75" xfId="6119"/>
    <cellStyle name="60% - Ênfase6 76" xfId="6120"/>
    <cellStyle name="60% - Ênfase6 77" xfId="6121"/>
    <cellStyle name="60% - Ênfase6 78" xfId="6122"/>
    <cellStyle name="60% - Ênfase6 79" xfId="6123"/>
    <cellStyle name="60% - Ênfase6 8" xfId="6124"/>
    <cellStyle name="60% - Ênfase6 8 2" xfId="6125"/>
    <cellStyle name="60% - Ênfase6 8 3" xfId="6126"/>
    <cellStyle name="60% - Ênfase6 8 4" xfId="6127"/>
    <cellStyle name="60% - Ênfase6 80" xfId="6128"/>
    <cellStyle name="60% - Ênfase6 81" xfId="6129"/>
    <cellStyle name="60% - Ênfase6 82" xfId="6130"/>
    <cellStyle name="60% - Ênfase6 83" xfId="6131"/>
    <cellStyle name="60% - Ênfase6 84" xfId="6132"/>
    <cellStyle name="60% - Ênfase6 85" xfId="6133"/>
    <cellStyle name="60% - Ênfase6 86" xfId="6134"/>
    <cellStyle name="60% - Ênfase6 87" xfId="6135"/>
    <cellStyle name="60% - Ênfase6 88" xfId="6136"/>
    <cellStyle name="60% - Ênfase6 89" xfId="6137"/>
    <cellStyle name="60% - Ênfase6 9" xfId="6138"/>
    <cellStyle name="60% - Ênfase6 90" xfId="6139"/>
    <cellStyle name="60% - Ênfase6 91" xfId="6140"/>
    <cellStyle name="60% - Ênfase6 92" xfId="6141"/>
    <cellStyle name="60% - Ênfase6 93" xfId="6142"/>
    <cellStyle name="60% - Ênfase6 94" xfId="6143"/>
    <cellStyle name="60% - Ênfase6 95" xfId="6144"/>
    <cellStyle name="60% - Ênfase6 96" xfId="6145"/>
    <cellStyle name="60% - Ênfase6 97" xfId="6146"/>
    <cellStyle name="60% - Ênfase6 98" xfId="6147"/>
    <cellStyle name="60% - Ênfase6 99" xfId="6148"/>
    <cellStyle name="Accent1" xfId="41090"/>
    <cellStyle name="Accent2" xfId="41091"/>
    <cellStyle name="Accent3" xfId="41092"/>
    <cellStyle name="Accent4" xfId="41093"/>
    <cellStyle name="Accent5" xfId="41094"/>
    <cellStyle name="Accent6" xfId="41095"/>
    <cellStyle name="Bom 10" xfId="6149"/>
    <cellStyle name="Bom 10 2" xfId="40529"/>
    <cellStyle name="Bom 100" xfId="6150"/>
    <cellStyle name="Bom 101" xfId="6151"/>
    <cellStyle name="Bom 102" xfId="6152"/>
    <cellStyle name="Bom 103" xfId="6153"/>
    <cellStyle name="Bom 104" xfId="6154"/>
    <cellStyle name="Bom 105" xfId="6155"/>
    <cellStyle name="Bom 106" xfId="6156"/>
    <cellStyle name="Bom 107" xfId="6157"/>
    <cellStyle name="Bom 108" xfId="6158"/>
    <cellStyle name="Bom 109" xfId="6159"/>
    <cellStyle name="Bom 11" xfId="6160"/>
    <cellStyle name="Bom 11 2" xfId="40530"/>
    <cellStyle name="Bom 110" xfId="6161"/>
    <cellStyle name="Bom 111" xfId="6162"/>
    <cellStyle name="Bom 112" xfId="6163"/>
    <cellStyle name="Bom 113" xfId="6164"/>
    <cellStyle name="Bom 114" xfId="6165"/>
    <cellStyle name="Bom 115" xfId="6166"/>
    <cellStyle name="Bom 116" xfId="6167"/>
    <cellStyle name="Bom 117" xfId="6168"/>
    <cellStyle name="Bom 118" xfId="6169"/>
    <cellStyle name="Bom 119" xfId="6170"/>
    <cellStyle name="Bom 12" xfId="6171"/>
    <cellStyle name="Bom 12 2" xfId="40531"/>
    <cellStyle name="Bom 120" xfId="6172"/>
    <cellStyle name="Bom 121" xfId="6173"/>
    <cellStyle name="Bom 122" xfId="6174"/>
    <cellStyle name="Bom 123" xfId="6175"/>
    <cellStyle name="Bom 124" xfId="6176"/>
    <cellStyle name="Bom 125" xfId="6177"/>
    <cellStyle name="Bom 126" xfId="6178"/>
    <cellStyle name="Bom 127" xfId="6179"/>
    <cellStyle name="Bom 128" xfId="6180"/>
    <cellStyle name="Bom 129" xfId="6181"/>
    <cellStyle name="Bom 13" xfId="6182"/>
    <cellStyle name="Bom 13 2" xfId="40532"/>
    <cellStyle name="Bom 130" xfId="6183"/>
    <cellStyle name="Bom 131" xfId="6184"/>
    <cellStyle name="Bom 132" xfId="6185"/>
    <cellStyle name="Bom 133" xfId="6186"/>
    <cellStyle name="Bom 134" xfId="6187"/>
    <cellStyle name="Bom 135" xfId="6188"/>
    <cellStyle name="Bom 136" xfId="6189"/>
    <cellStyle name="Bom 137" xfId="6190"/>
    <cellStyle name="Bom 138" xfId="6191"/>
    <cellStyle name="Bom 139" xfId="6192"/>
    <cellStyle name="Bom 14" xfId="6193"/>
    <cellStyle name="Bom 140" xfId="6194"/>
    <cellStyle name="Bom 141" xfId="6195"/>
    <cellStyle name="Bom 142" xfId="6196"/>
    <cellStyle name="Bom 143" xfId="6197"/>
    <cellStyle name="Bom 144" xfId="6198"/>
    <cellStyle name="Bom 145" xfId="6199"/>
    <cellStyle name="Bom 146" xfId="6200"/>
    <cellStyle name="Bom 147" xfId="6201"/>
    <cellStyle name="Bom 148" xfId="6202"/>
    <cellStyle name="Bom 149" xfId="6203"/>
    <cellStyle name="Bom 15" xfId="6204"/>
    <cellStyle name="Bom 15 2" xfId="6205"/>
    <cellStyle name="Bom 15 3" xfId="6206"/>
    <cellStyle name="Bom 150" xfId="6207"/>
    <cellStyle name="Bom 151" xfId="6208"/>
    <cellStyle name="Bom 152" xfId="6209"/>
    <cellStyle name="Bom 153" xfId="6210"/>
    <cellStyle name="Bom 154" xfId="6211"/>
    <cellStyle name="Bom 155" xfId="6212"/>
    <cellStyle name="Bom 156" xfId="6213"/>
    <cellStyle name="Bom 157" xfId="6214"/>
    <cellStyle name="Bom 158" xfId="6215"/>
    <cellStyle name="Bom 159" xfId="6216"/>
    <cellStyle name="Bom 16" xfId="6217"/>
    <cellStyle name="Bom 16 2" xfId="6218"/>
    <cellStyle name="Bom 16 3" xfId="6219"/>
    <cellStyle name="Bom 160" xfId="6220"/>
    <cellStyle name="Bom 161" xfId="6221"/>
    <cellStyle name="Bom 162" xfId="6222"/>
    <cellStyle name="Bom 163" xfId="6223"/>
    <cellStyle name="Bom 164" xfId="6224"/>
    <cellStyle name="Bom 165" xfId="6225"/>
    <cellStyle name="Bom 166" xfId="6226"/>
    <cellStyle name="Bom 167" xfId="6227"/>
    <cellStyle name="Bom 168" xfId="6228"/>
    <cellStyle name="Bom 169" xfId="6229"/>
    <cellStyle name="Bom 17" xfId="6230"/>
    <cellStyle name="Bom 17 2" xfId="6231"/>
    <cellStyle name="Bom 17 3" xfId="6232"/>
    <cellStyle name="Bom 170" xfId="6233"/>
    <cellStyle name="Bom 171" xfId="6234"/>
    <cellStyle name="Bom 172" xfId="6235"/>
    <cellStyle name="Bom 173" xfId="6236"/>
    <cellStyle name="Bom 174" xfId="6237"/>
    <cellStyle name="Bom 175" xfId="6238"/>
    <cellStyle name="Bom 176" xfId="6239"/>
    <cellStyle name="Bom 177" xfId="6240"/>
    <cellStyle name="Bom 178" xfId="6241"/>
    <cellStyle name="Bom 179" xfId="6242"/>
    <cellStyle name="Bom 18" xfId="6243"/>
    <cellStyle name="Bom 18 2" xfId="6244"/>
    <cellStyle name="Bom 18 3" xfId="6245"/>
    <cellStyle name="Bom 180" xfId="6246"/>
    <cellStyle name="Bom 181" xfId="6247"/>
    <cellStyle name="Bom 182" xfId="6248"/>
    <cellStyle name="Bom 183" xfId="6249"/>
    <cellStyle name="Bom 184" xfId="6250"/>
    <cellStyle name="Bom 185" xfId="6251"/>
    <cellStyle name="Bom 186" xfId="6252"/>
    <cellStyle name="Bom 187" xfId="6253"/>
    <cellStyle name="Bom 188" xfId="6254"/>
    <cellStyle name="Bom 189" xfId="6255"/>
    <cellStyle name="Bom 19" xfId="6256"/>
    <cellStyle name="Bom 19 2" xfId="6257"/>
    <cellStyle name="Bom 19 3" xfId="6258"/>
    <cellStyle name="Bom 190" xfId="6259"/>
    <cellStyle name="Bom 2" xfId="6260"/>
    <cellStyle name="Bom 2 10" xfId="6261"/>
    <cellStyle name="Bom 2 10 2" xfId="6262"/>
    <cellStyle name="Bom 2 10 3" xfId="6263"/>
    <cellStyle name="Bom 2 10 4" xfId="6264"/>
    <cellStyle name="Bom 2 10 5" xfId="6265"/>
    <cellStyle name="Bom 2 10 6" xfId="6266"/>
    <cellStyle name="Bom 2 10 7" xfId="6267"/>
    <cellStyle name="Bom 2 11" xfId="6268"/>
    <cellStyle name="Bom 2 11 2" xfId="6269"/>
    <cellStyle name="Bom 2 11 3" xfId="6270"/>
    <cellStyle name="Bom 2 11 4" xfId="6271"/>
    <cellStyle name="Bom 2 11 5" xfId="6272"/>
    <cellStyle name="Bom 2 11 6" xfId="6273"/>
    <cellStyle name="Bom 2 11 7" xfId="6274"/>
    <cellStyle name="Bom 2 12" xfId="6275"/>
    <cellStyle name="Bom 2 13" xfId="6276"/>
    <cellStyle name="Bom 2 14" xfId="6277"/>
    <cellStyle name="Bom 2 15" xfId="6278"/>
    <cellStyle name="Bom 2 16" xfId="6279"/>
    <cellStyle name="Bom 2 17" xfId="6280"/>
    <cellStyle name="Bom 2 18" xfId="6281"/>
    <cellStyle name="Bom 2 19" xfId="6282"/>
    <cellStyle name="Bom 2 2" xfId="6283"/>
    <cellStyle name="Bom 2 20" xfId="6284"/>
    <cellStyle name="Bom 2 21" xfId="6285"/>
    <cellStyle name="Bom 2 22" xfId="6286"/>
    <cellStyle name="Bom 2 23" xfId="6287"/>
    <cellStyle name="Bom 2 24" xfId="6288"/>
    <cellStyle name="Bom 2 25" xfId="6289"/>
    <cellStyle name="Bom 2 26" xfId="6290"/>
    <cellStyle name="Bom 2 27" xfId="6291"/>
    <cellStyle name="Bom 2 28" xfId="6292"/>
    <cellStyle name="Bom 2 29" xfId="6293"/>
    <cellStyle name="Bom 2 3" xfId="6294"/>
    <cellStyle name="Bom 2 30" xfId="6295"/>
    <cellStyle name="Bom 2 31" xfId="6296"/>
    <cellStyle name="Bom 2 32" xfId="6297"/>
    <cellStyle name="Bom 2 33" xfId="6298"/>
    <cellStyle name="Bom 2 34" xfId="6299"/>
    <cellStyle name="Bom 2 35" xfId="6300"/>
    <cellStyle name="Bom 2 4" xfId="6301"/>
    <cellStyle name="Bom 2 5" xfId="6302"/>
    <cellStyle name="Bom 2 6" xfId="6303"/>
    <cellStyle name="Bom 2 7" xfId="6304"/>
    <cellStyle name="Bom 2 8" xfId="6305"/>
    <cellStyle name="Bom 2 8 2" xfId="6306"/>
    <cellStyle name="Bom 2 8 3" xfId="6307"/>
    <cellStyle name="Bom 2 8 4" xfId="6308"/>
    <cellStyle name="Bom 2 8 5" xfId="6309"/>
    <cellStyle name="Bom 2 8 6" xfId="6310"/>
    <cellStyle name="Bom 2 8 7" xfId="6311"/>
    <cellStyle name="Bom 2 9" xfId="6312"/>
    <cellStyle name="Bom 2 9 2" xfId="6313"/>
    <cellStyle name="Bom 2 9 3" xfId="6314"/>
    <cellStyle name="Bom 2 9 4" xfId="6315"/>
    <cellStyle name="Bom 2 9 5" xfId="6316"/>
    <cellStyle name="Bom 2 9 6" xfId="6317"/>
    <cellStyle name="Bom 2 9 7" xfId="6318"/>
    <cellStyle name="Bom 20" xfId="6319"/>
    <cellStyle name="Bom 20 2" xfId="6320"/>
    <cellStyle name="Bom 20 3" xfId="6321"/>
    <cellStyle name="Bom 21" xfId="6322"/>
    <cellStyle name="Bom 22" xfId="6323"/>
    <cellStyle name="Bom 23" xfId="6324"/>
    <cellStyle name="Bom 24" xfId="6325"/>
    <cellStyle name="Bom 24 2" xfId="40944"/>
    <cellStyle name="Bom 25" xfId="6326"/>
    <cellStyle name="Bom 25 2" xfId="40979"/>
    <cellStyle name="Bom 26" xfId="6327"/>
    <cellStyle name="Bom 26 10" xfId="6328"/>
    <cellStyle name="Bom 26 11" xfId="6329"/>
    <cellStyle name="Bom 26 12" xfId="6330"/>
    <cellStyle name="Bom 26 13" xfId="6331"/>
    <cellStyle name="Bom 26 14" xfId="6332"/>
    <cellStyle name="Bom 26 15" xfId="6333"/>
    <cellStyle name="Bom 26 16" xfId="6334"/>
    <cellStyle name="Bom 26 2" xfId="6335"/>
    <cellStyle name="Bom 26 3" xfId="6336"/>
    <cellStyle name="Bom 26 4" xfId="6337"/>
    <cellStyle name="Bom 26 5" xfId="6338"/>
    <cellStyle name="Bom 26 6" xfId="6339"/>
    <cellStyle name="Bom 26 7" xfId="6340"/>
    <cellStyle name="Bom 26 8" xfId="6341"/>
    <cellStyle name="Bom 26 9" xfId="6342"/>
    <cellStyle name="Bom 27" xfId="6343"/>
    <cellStyle name="Bom 27 10" xfId="6344"/>
    <cellStyle name="Bom 27 11" xfId="6345"/>
    <cellStyle name="Bom 27 12" xfId="6346"/>
    <cellStyle name="Bom 27 13" xfId="6347"/>
    <cellStyle name="Bom 27 14" xfId="6348"/>
    <cellStyle name="Bom 27 15" xfId="6349"/>
    <cellStyle name="Bom 27 16" xfId="6350"/>
    <cellStyle name="Bom 27 2" xfId="6351"/>
    <cellStyle name="Bom 27 3" xfId="6352"/>
    <cellStyle name="Bom 27 4" xfId="6353"/>
    <cellStyle name="Bom 27 5" xfId="6354"/>
    <cellStyle name="Bom 27 6" xfId="6355"/>
    <cellStyle name="Bom 27 7" xfId="6356"/>
    <cellStyle name="Bom 27 8" xfId="6357"/>
    <cellStyle name="Bom 27 9" xfId="6358"/>
    <cellStyle name="Bom 28" xfId="6359"/>
    <cellStyle name="Bom 28 10" xfId="6360"/>
    <cellStyle name="Bom 28 11" xfId="6361"/>
    <cellStyle name="Bom 28 12" xfId="6362"/>
    <cellStyle name="Bom 28 13" xfId="6363"/>
    <cellStyle name="Bom 28 14" xfId="6364"/>
    <cellStyle name="Bom 28 15" xfId="6365"/>
    <cellStyle name="Bom 28 16" xfId="6366"/>
    <cellStyle name="Bom 28 2" xfId="6367"/>
    <cellStyle name="Bom 28 3" xfId="6368"/>
    <cellStyle name="Bom 28 4" xfId="6369"/>
    <cellStyle name="Bom 28 5" xfId="6370"/>
    <cellStyle name="Bom 28 6" xfId="6371"/>
    <cellStyle name="Bom 28 7" xfId="6372"/>
    <cellStyle name="Bom 28 8" xfId="6373"/>
    <cellStyle name="Bom 28 9" xfId="6374"/>
    <cellStyle name="Bom 29" xfId="6375"/>
    <cellStyle name="Bom 29 10" xfId="6376"/>
    <cellStyle name="Bom 29 11" xfId="6377"/>
    <cellStyle name="Bom 29 12" xfId="6378"/>
    <cellStyle name="Bom 29 13" xfId="6379"/>
    <cellStyle name="Bom 29 14" xfId="6380"/>
    <cellStyle name="Bom 29 15" xfId="6381"/>
    <cellStyle name="Bom 29 16" xfId="6382"/>
    <cellStyle name="Bom 29 2" xfId="6383"/>
    <cellStyle name="Bom 29 3" xfId="6384"/>
    <cellStyle name="Bom 29 4" xfId="6385"/>
    <cellStyle name="Bom 29 5" xfId="6386"/>
    <cellStyle name="Bom 29 6" xfId="6387"/>
    <cellStyle name="Bom 29 7" xfId="6388"/>
    <cellStyle name="Bom 29 8" xfId="6389"/>
    <cellStyle name="Bom 29 9" xfId="6390"/>
    <cellStyle name="Bom 3" xfId="6391"/>
    <cellStyle name="Bom 3 10" xfId="6392"/>
    <cellStyle name="Bom 3 11" xfId="6393"/>
    <cellStyle name="Bom 3 2" xfId="6394"/>
    <cellStyle name="Bom 3 3" xfId="6395"/>
    <cellStyle name="Bom 3 4" xfId="6396"/>
    <cellStyle name="Bom 3 5" xfId="6397"/>
    <cellStyle name="Bom 3 6" xfId="6398"/>
    <cellStyle name="Bom 3 7" xfId="6399"/>
    <cellStyle name="Bom 3 8" xfId="6400"/>
    <cellStyle name="Bom 3 9" xfId="6401"/>
    <cellStyle name="Bom 30" xfId="6402"/>
    <cellStyle name="Bom 31" xfId="6403"/>
    <cellStyle name="Bom 32" xfId="6404"/>
    <cellStyle name="Bom 33" xfId="6405"/>
    <cellStyle name="Bom 34" xfId="6406"/>
    <cellStyle name="Bom 35" xfId="6407"/>
    <cellStyle name="Bom 36" xfId="6408"/>
    <cellStyle name="Bom 37" xfId="6409"/>
    <cellStyle name="Bom 38" xfId="6410"/>
    <cellStyle name="Bom 39" xfId="6411"/>
    <cellStyle name="Bom 4" xfId="6412"/>
    <cellStyle name="Bom 4 10" xfId="6413"/>
    <cellStyle name="Bom 4 11" xfId="6414"/>
    <cellStyle name="Bom 4 2" xfId="6415"/>
    <cellStyle name="Bom 4 3" xfId="6416"/>
    <cellStyle name="Bom 4 4" xfId="6417"/>
    <cellStyle name="Bom 4 5" xfId="6418"/>
    <cellStyle name="Bom 4 6" xfId="6419"/>
    <cellStyle name="Bom 4 7" xfId="6420"/>
    <cellStyle name="Bom 4 8" xfId="6421"/>
    <cellStyle name="Bom 4 9" xfId="6422"/>
    <cellStyle name="Bom 40" xfId="6423"/>
    <cellStyle name="Bom 41" xfId="6424"/>
    <cellStyle name="Bom 42" xfId="6425"/>
    <cellStyle name="Bom 43" xfId="6426"/>
    <cellStyle name="Bom 44" xfId="6427"/>
    <cellStyle name="Bom 45" xfId="6428"/>
    <cellStyle name="Bom 46" xfId="6429"/>
    <cellStyle name="Bom 47" xfId="6430"/>
    <cellStyle name="Bom 48" xfId="6431"/>
    <cellStyle name="Bom 49" xfId="6432"/>
    <cellStyle name="Bom 5" xfId="6433"/>
    <cellStyle name="Bom 5 2" xfId="6434"/>
    <cellStyle name="Bom 5 3" xfId="6435"/>
    <cellStyle name="Bom 5 4" xfId="6436"/>
    <cellStyle name="Bom 50" xfId="6437"/>
    <cellStyle name="Bom 51" xfId="6438"/>
    <cellStyle name="Bom 52" xfId="6439"/>
    <cellStyle name="Bom 53" xfId="6440"/>
    <cellStyle name="Bom 54" xfId="6441"/>
    <cellStyle name="Bom 55" xfId="6442"/>
    <cellStyle name="Bom 56" xfId="6443"/>
    <cellStyle name="Bom 57" xfId="6444"/>
    <cellStyle name="Bom 58" xfId="6445"/>
    <cellStyle name="Bom 59" xfId="6446"/>
    <cellStyle name="Bom 6" xfId="6447"/>
    <cellStyle name="Bom 6 2" xfId="6448"/>
    <cellStyle name="Bom 6 3" xfId="6449"/>
    <cellStyle name="Bom 6 4" xfId="6450"/>
    <cellStyle name="Bom 60" xfId="6451"/>
    <cellStyle name="Bom 61" xfId="6452"/>
    <cellStyle name="Bom 62" xfId="6453"/>
    <cellStyle name="Bom 63" xfId="6454"/>
    <cellStyle name="Bom 64" xfId="6455"/>
    <cellStyle name="Bom 65" xfId="6456"/>
    <cellStyle name="Bom 66" xfId="6457"/>
    <cellStyle name="Bom 67" xfId="6458"/>
    <cellStyle name="Bom 68" xfId="6459"/>
    <cellStyle name="Bom 69" xfId="6460"/>
    <cellStyle name="Bom 7" xfId="6461"/>
    <cellStyle name="Bom 7 2" xfId="6462"/>
    <cellStyle name="Bom 7 3" xfId="6463"/>
    <cellStyle name="Bom 7 4" xfId="6464"/>
    <cellStyle name="Bom 70" xfId="6465"/>
    <cellStyle name="Bom 71" xfId="6466"/>
    <cellStyle name="Bom 72" xfId="6467"/>
    <cellStyle name="Bom 73" xfId="6468"/>
    <cellStyle name="Bom 74" xfId="6469"/>
    <cellStyle name="Bom 75" xfId="6470"/>
    <cellStyle name="Bom 76" xfId="6471"/>
    <cellStyle name="Bom 77" xfId="6472"/>
    <cellStyle name="Bom 78" xfId="6473"/>
    <cellStyle name="Bom 79" xfId="6474"/>
    <cellStyle name="Bom 8" xfId="6475"/>
    <cellStyle name="Bom 8 2" xfId="6476"/>
    <cellStyle name="Bom 8 3" xfId="6477"/>
    <cellStyle name="Bom 8 4" xfId="6478"/>
    <cellStyle name="Bom 80" xfId="6479"/>
    <cellStyle name="Bom 81" xfId="6480"/>
    <cellStyle name="Bom 82" xfId="6481"/>
    <cellStyle name="Bom 83" xfId="6482"/>
    <cellStyle name="Bom 84" xfId="6483"/>
    <cellStyle name="Bom 85" xfId="6484"/>
    <cellStyle name="Bom 86" xfId="6485"/>
    <cellStyle name="Bom 87" xfId="6486"/>
    <cellStyle name="Bom 88" xfId="6487"/>
    <cellStyle name="Bom 89" xfId="6488"/>
    <cellStyle name="Bom 9" xfId="6489"/>
    <cellStyle name="Bom 90" xfId="6490"/>
    <cellStyle name="Bom 91" xfId="6491"/>
    <cellStyle name="Bom 92" xfId="6492"/>
    <cellStyle name="Bom 93" xfId="6493"/>
    <cellStyle name="Bom 94" xfId="6494"/>
    <cellStyle name="Bom 95" xfId="6495"/>
    <cellStyle name="Bom 96" xfId="6496"/>
    <cellStyle name="Bom 97" xfId="6497"/>
    <cellStyle name="Bom 98" xfId="6498"/>
    <cellStyle name="Bom 99" xfId="6499"/>
    <cellStyle name="Calculation" xfId="41096"/>
    <cellStyle name="Calculation 2" xfId="41097"/>
    <cellStyle name="Cálculo 10" xfId="6500"/>
    <cellStyle name="Cálculo 10 2" xfId="29073"/>
    <cellStyle name="Cálculo 100" xfId="6501"/>
    <cellStyle name="Cálculo 100 2" xfId="29378"/>
    <cellStyle name="Cálculo 101" xfId="6502"/>
    <cellStyle name="Cálculo 101 2" xfId="29379"/>
    <cellStyle name="Cálculo 102" xfId="6503"/>
    <cellStyle name="Cálculo 102 2" xfId="29380"/>
    <cellStyle name="Cálculo 103" xfId="6504"/>
    <cellStyle name="Cálculo 103 2" xfId="29381"/>
    <cellStyle name="Cálculo 104" xfId="6505"/>
    <cellStyle name="Cálculo 104 2" xfId="29382"/>
    <cellStyle name="Cálculo 105" xfId="6506"/>
    <cellStyle name="Cálculo 105 2" xfId="29383"/>
    <cellStyle name="Cálculo 106" xfId="6507"/>
    <cellStyle name="Cálculo 106 2" xfId="29384"/>
    <cellStyle name="Cálculo 107" xfId="6508"/>
    <cellStyle name="Cálculo 107 2" xfId="29385"/>
    <cellStyle name="Cálculo 108" xfId="6509"/>
    <cellStyle name="Cálculo 108 2" xfId="29386"/>
    <cellStyle name="Cálculo 109" xfId="6510"/>
    <cellStyle name="Cálculo 109 2" xfId="29387"/>
    <cellStyle name="Cálculo 11" xfId="6511"/>
    <cellStyle name="Cálculo 11 2" xfId="29074"/>
    <cellStyle name="Cálculo 110" xfId="6512"/>
    <cellStyle name="Cálculo 110 2" xfId="29388"/>
    <cellStyle name="Cálculo 111" xfId="6513"/>
    <cellStyle name="Cálculo 111 2" xfId="29389"/>
    <cellStyle name="Cálculo 112" xfId="6514"/>
    <cellStyle name="Cálculo 112 2" xfId="29390"/>
    <cellStyle name="Cálculo 113" xfId="6515"/>
    <cellStyle name="Cálculo 113 2" xfId="29391"/>
    <cellStyle name="Cálculo 114" xfId="6516"/>
    <cellStyle name="Cálculo 114 2" xfId="29392"/>
    <cellStyle name="Cálculo 115" xfId="6517"/>
    <cellStyle name="Cálculo 115 2" xfId="29393"/>
    <cellStyle name="Cálculo 116" xfId="6518"/>
    <cellStyle name="Cálculo 116 2" xfId="29394"/>
    <cellStyle name="Cálculo 117" xfId="6519"/>
    <cellStyle name="Cálculo 117 2" xfId="29395"/>
    <cellStyle name="Cálculo 118" xfId="6520"/>
    <cellStyle name="Cálculo 118 2" xfId="29396"/>
    <cellStyle name="Cálculo 119" xfId="6521"/>
    <cellStyle name="Cálculo 119 2" xfId="29397"/>
    <cellStyle name="Cálculo 12" xfId="6522"/>
    <cellStyle name="Cálculo 12 2" xfId="29075"/>
    <cellStyle name="Cálculo 120" xfId="6523"/>
    <cellStyle name="Cálculo 120 2" xfId="29398"/>
    <cellStyle name="Cálculo 121" xfId="6524"/>
    <cellStyle name="Cálculo 121 2" xfId="29399"/>
    <cellStyle name="Cálculo 122" xfId="6525"/>
    <cellStyle name="Cálculo 122 2" xfId="29400"/>
    <cellStyle name="Cálculo 123" xfId="6526"/>
    <cellStyle name="Cálculo 123 2" xfId="29401"/>
    <cellStyle name="Cálculo 124" xfId="6527"/>
    <cellStyle name="Cálculo 124 2" xfId="29402"/>
    <cellStyle name="Cálculo 125" xfId="6528"/>
    <cellStyle name="Cálculo 125 2" xfId="29403"/>
    <cellStyle name="Cálculo 126" xfId="6529"/>
    <cellStyle name="Cálculo 126 2" xfId="29404"/>
    <cellStyle name="Cálculo 127" xfId="6530"/>
    <cellStyle name="Cálculo 127 2" xfId="29405"/>
    <cellStyle name="Cálculo 128" xfId="6531"/>
    <cellStyle name="Cálculo 128 2" xfId="29406"/>
    <cellStyle name="Cálculo 129" xfId="6532"/>
    <cellStyle name="Cálculo 129 2" xfId="29407"/>
    <cellStyle name="Cálculo 13" xfId="6533"/>
    <cellStyle name="Cálculo 13 2" xfId="29076"/>
    <cellStyle name="Cálculo 130" xfId="6534"/>
    <cellStyle name="Cálculo 130 2" xfId="29408"/>
    <cellStyle name="Cálculo 131" xfId="6535"/>
    <cellStyle name="Cálculo 131 2" xfId="29409"/>
    <cellStyle name="Cálculo 132" xfId="6536"/>
    <cellStyle name="Cálculo 132 2" xfId="29410"/>
    <cellStyle name="Cálculo 133" xfId="6537"/>
    <cellStyle name="Cálculo 133 2" xfId="29411"/>
    <cellStyle name="Cálculo 134" xfId="6538"/>
    <cellStyle name="Cálculo 134 2" xfId="29412"/>
    <cellStyle name="Cálculo 135" xfId="6539"/>
    <cellStyle name="Cálculo 135 2" xfId="29413"/>
    <cellStyle name="Cálculo 136" xfId="6540"/>
    <cellStyle name="Cálculo 136 2" xfId="29414"/>
    <cellStyle name="Cálculo 137" xfId="6541"/>
    <cellStyle name="Cálculo 137 2" xfId="29415"/>
    <cellStyle name="Cálculo 138" xfId="6542"/>
    <cellStyle name="Cálculo 138 2" xfId="29416"/>
    <cellStyle name="Cálculo 139" xfId="6543"/>
    <cellStyle name="Cálculo 139 2" xfId="29417"/>
    <cellStyle name="Cálculo 14" xfId="6544"/>
    <cellStyle name="Cálculo 14 2" xfId="29077"/>
    <cellStyle name="Cálculo 140" xfId="6545"/>
    <cellStyle name="Cálculo 140 2" xfId="29418"/>
    <cellStyle name="Cálculo 141" xfId="6546"/>
    <cellStyle name="Cálculo 141 2" xfId="29419"/>
    <cellStyle name="Cálculo 142" xfId="6547"/>
    <cellStyle name="Cálculo 142 2" xfId="29420"/>
    <cellStyle name="Cálculo 143" xfId="6548"/>
    <cellStyle name="Cálculo 143 2" xfId="29421"/>
    <cellStyle name="Cálculo 144" xfId="6549"/>
    <cellStyle name="Cálculo 144 2" xfId="29422"/>
    <cellStyle name="Cálculo 145" xfId="6550"/>
    <cellStyle name="Cálculo 145 2" xfId="29423"/>
    <cellStyle name="Cálculo 146" xfId="6551"/>
    <cellStyle name="Cálculo 146 2" xfId="29424"/>
    <cellStyle name="Cálculo 147" xfId="6552"/>
    <cellStyle name="Cálculo 147 2" xfId="29425"/>
    <cellStyle name="Cálculo 148" xfId="6553"/>
    <cellStyle name="Cálculo 148 2" xfId="29426"/>
    <cellStyle name="Cálculo 149" xfId="6554"/>
    <cellStyle name="Cálculo 149 2" xfId="29427"/>
    <cellStyle name="Cálculo 15" xfId="6555"/>
    <cellStyle name="Cálculo 15 2" xfId="6556"/>
    <cellStyle name="Cálculo 15 2 2" xfId="29428"/>
    <cellStyle name="Cálculo 15 3" xfId="6557"/>
    <cellStyle name="Cálculo 15 3 2" xfId="29429"/>
    <cellStyle name="Cálculo 15 4" xfId="29078"/>
    <cellStyle name="Cálculo 150" xfId="6558"/>
    <cellStyle name="Cálculo 150 2" xfId="29430"/>
    <cellStyle name="Cálculo 151" xfId="6559"/>
    <cellStyle name="Cálculo 151 2" xfId="29431"/>
    <cellStyle name="Cálculo 152" xfId="6560"/>
    <cellStyle name="Cálculo 152 2" xfId="29432"/>
    <cellStyle name="Cálculo 153" xfId="6561"/>
    <cellStyle name="Cálculo 153 2" xfId="29433"/>
    <cellStyle name="Cálculo 154" xfId="6562"/>
    <cellStyle name="Cálculo 154 2" xfId="29434"/>
    <cellStyle name="Cálculo 155" xfId="6563"/>
    <cellStyle name="Cálculo 155 2" xfId="29435"/>
    <cellStyle name="Cálculo 156" xfId="6564"/>
    <cellStyle name="Cálculo 156 2" xfId="29436"/>
    <cellStyle name="Cálculo 157" xfId="6565"/>
    <cellStyle name="Cálculo 157 2" xfId="29437"/>
    <cellStyle name="Cálculo 158" xfId="6566"/>
    <cellStyle name="Cálculo 158 2" xfId="29438"/>
    <cellStyle name="Cálculo 159" xfId="6567"/>
    <cellStyle name="Cálculo 159 2" xfId="29439"/>
    <cellStyle name="Cálculo 16" xfId="6568"/>
    <cellStyle name="Cálculo 16 2" xfId="6569"/>
    <cellStyle name="Cálculo 16 2 2" xfId="29440"/>
    <cellStyle name="Cálculo 16 3" xfId="6570"/>
    <cellStyle name="Cálculo 16 3 2" xfId="29441"/>
    <cellStyle name="Cálculo 16 4" xfId="29079"/>
    <cellStyle name="Cálculo 160" xfId="6571"/>
    <cellStyle name="Cálculo 160 2" xfId="29442"/>
    <cellStyle name="Cálculo 161" xfId="6572"/>
    <cellStyle name="Cálculo 161 2" xfId="29443"/>
    <cellStyle name="Cálculo 162" xfId="6573"/>
    <cellStyle name="Cálculo 162 2" xfId="29444"/>
    <cellStyle name="Cálculo 163" xfId="6574"/>
    <cellStyle name="Cálculo 163 2" xfId="29445"/>
    <cellStyle name="Cálculo 164" xfId="6575"/>
    <cellStyle name="Cálculo 164 2" xfId="29446"/>
    <cellStyle name="Cálculo 165" xfId="6576"/>
    <cellStyle name="Cálculo 165 2" xfId="29447"/>
    <cellStyle name="Cálculo 166" xfId="6577"/>
    <cellStyle name="Cálculo 166 2" xfId="29448"/>
    <cellStyle name="Cálculo 167" xfId="6578"/>
    <cellStyle name="Cálculo 167 2" xfId="29449"/>
    <cellStyle name="Cálculo 168" xfId="6579"/>
    <cellStyle name="Cálculo 168 2" xfId="29450"/>
    <cellStyle name="Cálculo 169" xfId="6580"/>
    <cellStyle name="Cálculo 169 2" xfId="29451"/>
    <cellStyle name="Cálculo 17" xfId="6581"/>
    <cellStyle name="Cálculo 17 2" xfId="6582"/>
    <cellStyle name="Cálculo 17 2 2" xfId="29452"/>
    <cellStyle name="Cálculo 17 3" xfId="6583"/>
    <cellStyle name="Cálculo 17 3 2" xfId="29453"/>
    <cellStyle name="Cálculo 17 4" xfId="29080"/>
    <cellStyle name="Cálculo 170" xfId="6584"/>
    <cellStyle name="Cálculo 170 2" xfId="29454"/>
    <cellStyle name="Cálculo 171" xfId="6585"/>
    <cellStyle name="Cálculo 171 2" xfId="29455"/>
    <cellStyle name="Cálculo 172" xfId="6586"/>
    <cellStyle name="Cálculo 172 2" xfId="29456"/>
    <cellStyle name="Cálculo 173" xfId="6587"/>
    <cellStyle name="Cálculo 173 2" xfId="29457"/>
    <cellStyle name="Cálculo 174" xfId="6588"/>
    <cellStyle name="Cálculo 174 2" xfId="29458"/>
    <cellStyle name="Cálculo 175" xfId="6589"/>
    <cellStyle name="Cálculo 175 2" xfId="29459"/>
    <cellStyle name="Cálculo 176" xfId="6590"/>
    <cellStyle name="Cálculo 176 2" xfId="29460"/>
    <cellStyle name="Cálculo 177" xfId="6591"/>
    <cellStyle name="Cálculo 177 2" xfId="29461"/>
    <cellStyle name="Cálculo 178" xfId="6592"/>
    <cellStyle name="Cálculo 178 2" xfId="29462"/>
    <cellStyle name="Cálculo 179" xfId="6593"/>
    <cellStyle name="Cálculo 179 2" xfId="29463"/>
    <cellStyle name="Cálculo 18" xfId="6594"/>
    <cellStyle name="Cálculo 18 2" xfId="6595"/>
    <cellStyle name="Cálculo 18 2 2" xfId="29464"/>
    <cellStyle name="Cálculo 18 3" xfId="6596"/>
    <cellStyle name="Cálculo 18 3 2" xfId="29465"/>
    <cellStyle name="Cálculo 18 4" xfId="29081"/>
    <cellStyle name="Cálculo 180" xfId="6597"/>
    <cellStyle name="Cálculo 180 2" xfId="29466"/>
    <cellStyle name="Cálculo 181" xfId="6598"/>
    <cellStyle name="Cálculo 181 2" xfId="29467"/>
    <cellStyle name="Cálculo 182" xfId="6599"/>
    <cellStyle name="Cálculo 182 2" xfId="29468"/>
    <cellStyle name="Cálculo 183" xfId="6600"/>
    <cellStyle name="Cálculo 183 2" xfId="29469"/>
    <cellStyle name="Cálculo 184" xfId="6601"/>
    <cellStyle name="Cálculo 184 2" xfId="29470"/>
    <cellStyle name="Cálculo 185" xfId="6602"/>
    <cellStyle name="Cálculo 185 2" xfId="29471"/>
    <cellStyle name="Cálculo 186" xfId="6603"/>
    <cellStyle name="Cálculo 186 2" xfId="29472"/>
    <cellStyle name="Cálculo 187" xfId="6604"/>
    <cellStyle name="Cálculo 187 2" xfId="29473"/>
    <cellStyle name="Cálculo 188" xfId="6605"/>
    <cellStyle name="Cálculo 188 2" xfId="29474"/>
    <cellStyle name="Cálculo 189" xfId="6606"/>
    <cellStyle name="Cálculo 189 2" xfId="29475"/>
    <cellStyle name="Cálculo 19" xfId="6607"/>
    <cellStyle name="Cálculo 19 2" xfId="6608"/>
    <cellStyle name="Cálculo 19 2 2" xfId="29476"/>
    <cellStyle name="Cálculo 19 3" xfId="6609"/>
    <cellStyle name="Cálculo 19 3 2" xfId="29477"/>
    <cellStyle name="Cálculo 19 4" xfId="29082"/>
    <cellStyle name="Cálculo 190" xfId="6610"/>
    <cellStyle name="Cálculo 190 2" xfId="29478"/>
    <cellStyle name="Cálculo 2" xfId="6611"/>
    <cellStyle name="Cálculo 2 10" xfId="6612"/>
    <cellStyle name="Cálculo 2 10 2" xfId="6613"/>
    <cellStyle name="Cálculo 2 10 2 2" xfId="29480"/>
    <cellStyle name="Cálculo 2 10 3" xfId="6614"/>
    <cellStyle name="Cálculo 2 10 3 2" xfId="29481"/>
    <cellStyle name="Cálculo 2 10 4" xfId="6615"/>
    <cellStyle name="Cálculo 2 10 4 2" xfId="29482"/>
    <cellStyle name="Cálculo 2 10 5" xfId="6616"/>
    <cellStyle name="Cálculo 2 10 5 2" xfId="29483"/>
    <cellStyle name="Cálculo 2 10 6" xfId="6617"/>
    <cellStyle name="Cálculo 2 10 6 2" xfId="29484"/>
    <cellStyle name="Cálculo 2 10 7" xfId="6618"/>
    <cellStyle name="Cálculo 2 10 7 2" xfId="29485"/>
    <cellStyle name="Cálculo 2 10 8" xfId="29479"/>
    <cellStyle name="Cálculo 2 11" xfId="6619"/>
    <cellStyle name="Cálculo 2 11 2" xfId="6620"/>
    <cellStyle name="Cálculo 2 11 2 2" xfId="29487"/>
    <cellStyle name="Cálculo 2 11 3" xfId="6621"/>
    <cellStyle name="Cálculo 2 11 3 2" xfId="29488"/>
    <cellStyle name="Cálculo 2 11 4" xfId="6622"/>
    <cellStyle name="Cálculo 2 11 4 2" xfId="29489"/>
    <cellStyle name="Cálculo 2 11 5" xfId="6623"/>
    <cellStyle name="Cálculo 2 11 5 2" xfId="29490"/>
    <cellStyle name="Cálculo 2 11 6" xfId="6624"/>
    <cellStyle name="Cálculo 2 11 6 2" xfId="29491"/>
    <cellStyle name="Cálculo 2 11 7" xfId="6625"/>
    <cellStyle name="Cálculo 2 11 7 2" xfId="29492"/>
    <cellStyle name="Cálculo 2 11 8" xfId="29486"/>
    <cellStyle name="Cálculo 2 12" xfId="6626"/>
    <cellStyle name="Cálculo 2 12 2" xfId="29493"/>
    <cellStyle name="Cálculo 2 13" xfId="6627"/>
    <cellStyle name="Cálculo 2 13 2" xfId="29494"/>
    <cellStyle name="Cálculo 2 14" xfId="6628"/>
    <cellStyle name="Cálculo 2 14 2" xfId="29495"/>
    <cellStyle name="Cálculo 2 15" xfId="6629"/>
    <cellStyle name="Cálculo 2 15 2" xfId="29496"/>
    <cellStyle name="Cálculo 2 16" xfId="6630"/>
    <cellStyle name="Cálculo 2 16 2" xfId="29497"/>
    <cellStyle name="Cálculo 2 17" xfId="6631"/>
    <cellStyle name="Cálculo 2 17 2" xfId="29498"/>
    <cellStyle name="Cálculo 2 18" xfId="6632"/>
    <cellStyle name="Cálculo 2 18 2" xfId="29499"/>
    <cellStyle name="Cálculo 2 19" xfId="6633"/>
    <cellStyle name="Cálculo 2 19 2" xfId="29500"/>
    <cellStyle name="Cálculo 2 2" xfId="6634"/>
    <cellStyle name="Cálculo 2 2 2" xfId="29083"/>
    <cellStyle name="Cálculo 2 20" xfId="6635"/>
    <cellStyle name="Cálculo 2 20 2" xfId="29501"/>
    <cellStyle name="Cálculo 2 21" xfId="6636"/>
    <cellStyle name="Cálculo 2 21 2" xfId="29502"/>
    <cellStyle name="Cálculo 2 22" xfId="6637"/>
    <cellStyle name="Cálculo 2 22 2" xfId="29503"/>
    <cellStyle name="Cálculo 2 23" xfId="6638"/>
    <cellStyle name="Cálculo 2 23 2" xfId="29504"/>
    <cellStyle name="Cálculo 2 24" xfId="6639"/>
    <cellStyle name="Cálculo 2 24 2" xfId="29505"/>
    <cellStyle name="Cálculo 2 25" xfId="16"/>
    <cellStyle name="Cálculo 2 25 2" xfId="29362"/>
    <cellStyle name="Cálculo 2 26" xfId="6640"/>
    <cellStyle name="Cálculo 2 26 2" xfId="29506"/>
    <cellStyle name="Cálculo 2 27" xfId="6641"/>
    <cellStyle name="Cálculo 2 27 2" xfId="29507"/>
    <cellStyle name="Cálculo 2 28" xfId="6642"/>
    <cellStyle name="Cálculo 2 28 2" xfId="29508"/>
    <cellStyle name="Cálculo 2 29" xfId="6643"/>
    <cellStyle name="Cálculo 2 29 2" xfId="29509"/>
    <cellStyle name="Cálculo 2 3" xfId="6644"/>
    <cellStyle name="Cálculo 2 3 2" xfId="29084"/>
    <cellStyle name="Cálculo 2 30" xfId="6645"/>
    <cellStyle name="Cálculo 2 30 2" xfId="29510"/>
    <cellStyle name="Cálculo 2 31" xfId="6646"/>
    <cellStyle name="Cálculo 2 31 2" xfId="29511"/>
    <cellStyle name="Cálculo 2 32" xfId="6647"/>
    <cellStyle name="Cálculo 2 32 2" xfId="29512"/>
    <cellStyle name="Cálculo 2 33" xfId="6648"/>
    <cellStyle name="Cálculo 2 33 2" xfId="29513"/>
    <cellStyle name="Cálculo 2 34" xfId="6649"/>
    <cellStyle name="Cálculo 2 34 2" xfId="29514"/>
    <cellStyle name="Cálculo 2 35" xfId="6650"/>
    <cellStyle name="Cálculo 2 35 2" xfId="29515"/>
    <cellStyle name="Cálculo 2 36" xfId="29372"/>
    <cellStyle name="Cálculo 2 4" xfId="6651"/>
    <cellStyle name="Cálculo 2 4 2" xfId="29085"/>
    <cellStyle name="Cálculo 2 5" xfId="6652"/>
    <cellStyle name="Cálculo 2 5 2" xfId="29086"/>
    <cellStyle name="Cálculo 2 6" xfId="6653"/>
    <cellStyle name="Cálculo 2 6 2" xfId="29087"/>
    <cellStyle name="Cálculo 2 7" xfId="6654"/>
    <cellStyle name="Cálculo 2 7 2" xfId="29088"/>
    <cellStyle name="Cálculo 2 8" xfId="6655"/>
    <cellStyle name="Cálculo 2 8 2" xfId="6656"/>
    <cellStyle name="Cálculo 2 8 2 2" xfId="29517"/>
    <cellStyle name="Cálculo 2 8 3" xfId="6657"/>
    <cellStyle name="Cálculo 2 8 3 2" xfId="29518"/>
    <cellStyle name="Cálculo 2 8 4" xfId="6658"/>
    <cellStyle name="Cálculo 2 8 4 2" xfId="29519"/>
    <cellStyle name="Cálculo 2 8 5" xfId="6659"/>
    <cellStyle name="Cálculo 2 8 5 2" xfId="29520"/>
    <cellStyle name="Cálculo 2 8 6" xfId="6660"/>
    <cellStyle name="Cálculo 2 8 6 2" xfId="29521"/>
    <cellStyle name="Cálculo 2 8 7" xfId="6661"/>
    <cellStyle name="Cálculo 2 8 7 2" xfId="29522"/>
    <cellStyle name="Cálculo 2 8 8" xfId="29516"/>
    <cellStyle name="Cálculo 2 9" xfId="6662"/>
    <cellStyle name="Cálculo 2 9 2" xfId="6663"/>
    <cellStyle name="Cálculo 2 9 2 2" xfId="29524"/>
    <cellStyle name="Cálculo 2 9 3" xfId="6664"/>
    <cellStyle name="Cálculo 2 9 3 2" xfId="29525"/>
    <cellStyle name="Cálculo 2 9 4" xfId="6665"/>
    <cellStyle name="Cálculo 2 9 4 2" xfId="29526"/>
    <cellStyle name="Cálculo 2 9 5" xfId="6666"/>
    <cellStyle name="Cálculo 2 9 5 2" xfId="29527"/>
    <cellStyle name="Cálculo 2 9 6" xfId="6667"/>
    <cellStyle name="Cálculo 2 9 6 2" xfId="29528"/>
    <cellStyle name="Cálculo 2 9 7" xfId="6668"/>
    <cellStyle name="Cálculo 2 9 7 2" xfId="29529"/>
    <cellStyle name="Cálculo 2 9 8" xfId="29523"/>
    <cellStyle name="Cálculo 20" xfId="6669"/>
    <cellStyle name="Cálculo 20 2" xfId="6670"/>
    <cellStyle name="Cálculo 20 2 2" xfId="29530"/>
    <cellStyle name="Cálculo 20 3" xfId="6671"/>
    <cellStyle name="Cálculo 20 3 2" xfId="29531"/>
    <cellStyle name="Cálculo 20 4" xfId="29089"/>
    <cellStyle name="Cálculo 21" xfId="6672"/>
    <cellStyle name="Cálculo 21 2" xfId="29090"/>
    <cellStyle name="Cálculo 22" xfId="6673"/>
    <cellStyle name="Cálculo 22 2" xfId="29091"/>
    <cellStyle name="Cálculo 23" xfId="6674"/>
    <cellStyle name="Cálculo 23 2" xfId="29092"/>
    <cellStyle name="Cálculo 24" xfId="6675"/>
    <cellStyle name="Cálculo 24 2" xfId="29093"/>
    <cellStyle name="Cálculo 24 2 2" xfId="40945"/>
    <cellStyle name="Cálculo 25" xfId="6676"/>
    <cellStyle name="Cálculo 25 2" xfId="29094"/>
    <cellStyle name="Cálculo 25 2 2" xfId="40980"/>
    <cellStyle name="Cálculo 26" xfId="6677"/>
    <cellStyle name="Cálculo 26 10" xfId="6678"/>
    <cellStyle name="Cálculo 26 10 2" xfId="29533"/>
    <cellStyle name="Cálculo 26 11" xfId="6679"/>
    <cellStyle name="Cálculo 26 11 2" xfId="29534"/>
    <cellStyle name="Cálculo 26 12" xfId="6680"/>
    <cellStyle name="Cálculo 26 12 2" xfId="29535"/>
    <cellStyle name="Cálculo 26 13" xfId="6681"/>
    <cellStyle name="Cálculo 26 13 2" xfId="29536"/>
    <cellStyle name="Cálculo 26 14" xfId="6682"/>
    <cellStyle name="Cálculo 26 14 2" xfId="29537"/>
    <cellStyle name="Cálculo 26 15" xfId="6683"/>
    <cellStyle name="Cálculo 26 15 2" xfId="29538"/>
    <cellStyle name="Cálculo 26 16" xfId="6684"/>
    <cellStyle name="Cálculo 26 16 2" xfId="29539"/>
    <cellStyle name="Cálculo 26 17" xfId="29532"/>
    <cellStyle name="Cálculo 26 2" xfId="6685"/>
    <cellStyle name="Cálculo 26 2 2" xfId="29540"/>
    <cellStyle name="Cálculo 26 3" xfId="6686"/>
    <cellStyle name="Cálculo 26 3 2" xfId="29541"/>
    <cellStyle name="Cálculo 26 4" xfId="6687"/>
    <cellStyle name="Cálculo 26 4 2" xfId="29542"/>
    <cellStyle name="Cálculo 26 5" xfId="6688"/>
    <cellStyle name="Cálculo 26 5 2" xfId="29543"/>
    <cellStyle name="Cálculo 26 6" xfId="6689"/>
    <cellStyle name="Cálculo 26 6 2" xfId="29544"/>
    <cellStyle name="Cálculo 26 7" xfId="6690"/>
    <cellStyle name="Cálculo 26 7 2" xfId="29545"/>
    <cellStyle name="Cálculo 26 8" xfId="6691"/>
    <cellStyle name="Cálculo 26 8 2" xfId="29546"/>
    <cellStyle name="Cálculo 26 9" xfId="6692"/>
    <cellStyle name="Cálculo 26 9 2" xfId="29547"/>
    <cellStyle name="Cálculo 27" xfId="6693"/>
    <cellStyle name="Cálculo 27 10" xfId="6694"/>
    <cellStyle name="Cálculo 27 10 2" xfId="29549"/>
    <cellStyle name="Cálculo 27 11" xfId="6695"/>
    <cellStyle name="Cálculo 27 11 2" xfId="29550"/>
    <cellStyle name="Cálculo 27 12" xfId="6696"/>
    <cellStyle name="Cálculo 27 12 2" xfId="29551"/>
    <cellStyle name="Cálculo 27 13" xfId="6697"/>
    <cellStyle name="Cálculo 27 13 2" xfId="29552"/>
    <cellStyle name="Cálculo 27 14" xfId="6698"/>
    <cellStyle name="Cálculo 27 14 2" xfId="29553"/>
    <cellStyle name="Cálculo 27 15" xfId="6699"/>
    <cellStyle name="Cálculo 27 15 2" xfId="29554"/>
    <cellStyle name="Cálculo 27 16" xfId="6700"/>
    <cellStyle name="Cálculo 27 16 2" xfId="29555"/>
    <cellStyle name="Cálculo 27 17" xfId="29548"/>
    <cellStyle name="Cálculo 27 2" xfId="6701"/>
    <cellStyle name="Cálculo 27 2 2" xfId="29556"/>
    <cellStyle name="Cálculo 27 3" xfId="6702"/>
    <cellStyle name="Cálculo 27 3 2" xfId="29557"/>
    <cellStyle name="Cálculo 27 4" xfId="6703"/>
    <cellStyle name="Cálculo 27 4 2" xfId="29558"/>
    <cellStyle name="Cálculo 27 5" xfId="6704"/>
    <cellStyle name="Cálculo 27 5 2" xfId="29559"/>
    <cellStyle name="Cálculo 27 6" xfId="6705"/>
    <cellStyle name="Cálculo 27 6 2" xfId="29560"/>
    <cellStyle name="Cálculo 27 7" xfId="6706"/>
    <cellStyle name="Cálculo 27 7 2" xfId="29561"/>
    <cellStyle name="Cálculo 27 8" xfId="6707"/>
    <cellStyle name="Cálculo 27 8 2" xfId="29562"/>
    <cellStyle name="Cálculo 27 9" xfId="6708"/>
    <cellStyle name="Cálculo 27 9 2" xfId="29563"/>
    <cellStyle name="Cálculo 28" xfId="6709"/>
    <cellStyle name="Cálculo 28 10" xfId="6710"/>
    <cellStyle name="Cálculo 28 10 2" xfId="29565"/>
    <cellStyle name="Cálculo 28 11" xfId="6711"/>
    <cellStyle name="Cálculo 28 11 2" xfId="29566"/>
    <cellStyle name="Cálculo 28 12" xfId="6712"/>
    <cellStyle name="Cálculo 28 12 2" xfId="29567"/>
    <cellStyle name="Cálculo 28 13" xfId="6713"/>
    <cellStyle name="Cálculo 28 13 2" xfId="29568"/>
    <cellStyle name="Cálculo 28 14" xfId="6714"/>
    <cellStyle name="Cálculo 28 14 2" xfId="29569"/>
    <cellStyle name="Cálculo 28 15" xfId="6715"/>
    <cellStyle name="Cálculo 28 15 2" xfId="29570"/>
    <cellStyle name="Cálculo 28 16" xfId="6716"/>
    <cellStyle name="Cálculo 28 16 2" xfId="29571"/>
    <cellStyle name="Cálculo 28 17" xfId="29564"/>
    <cellStyle name="Cálculo 28 2" xfId="6717"/>
    <cellStyle name="Cálculo 28 2 2" xfId="29572"/>
    <cellStyle name="Cálculo 28 3" xfId="6718"/>
    <cellStyle name="Cálculo 28 3 2" xfId="29573"/>
    <cellStyle name="Cálculo 28 4" xfId="6719"/>
    <cellStyle name="Cálculo 28 4 2" xfId="29574"/>
    <cellStyle name="Cálculo 28 5" xfId="6720"/>
    <cellStyle name="Cálculo 28 5 2" xfId="29575"/>
    <cellStyle name="Cálculo 28 6" xfId="6721"/>
    <cellStyle name="Cálculo 28 6 2" xfId="29576"/>
    <cellStyle name="Cálculo 28 7" xfId="6722"/>
    <cellStyle name="Cálculo 28 7 2" xfId="29577"/>
    <cellStyle name="Cálculo 28 8" xfId="6723"/>
    <cellStyle name="Cálculo 28 8 2" xfId="29578"/>
    <cellStyle name="Cálculo 28 9" xfId="6724"/>
    <cellStyle name="Cálculo 28 9 2" xfId="29579"/>
    <cellStyle name="Cálculo 29" xfId="6725"/>
    <cellStyle name="Cálculo 29 10" xfId="6726"/>
    <cellStyle name="Cálculo 29 10 2" xfId="29581"/>
    <cellStyle name="Cálculo 29 11" xfId="6727"/>
    <cellStyle name="Cálculo 29 11 2" xfId="29582"/>
    <cellStyle name="Cálculo 29 12" xfId="6728"/>
    <cellStyle name="Cálculo 29 12 2" xfId="29583"/>
    <cellStyle name="Cálculo 29 13" xfId="6729"/>
    <cellStyle name="Cálculo 29 13 2" xfId="29584"/>
    <cellStyle name="Cálculo 29 14" xfId="6730"/>
    <cellStyle name="Cálculo 29 14 2" xfId="29585"/>
    <cellStyle name="Cálculo 29 15" xfId="6731"/>
    <cellStyle name="Cálculo 29 15 2" xfId="29586"/>
    <cellStyle name="Cálculo 29 16" xfId="6732"/>
    <cellStyle name="Cálculo 29 16 2" xfId="29587"/>
    <cellStyle name="Cálculo 29 17" xfId="29580"/>
    <cellStyle name="Cálculo 29 2" xfId="6733"/>
    <cellStyle name="Cálculo 29 2 2" xfId="29588"/>
    <cellStyle name="Cálculo 29 3" xfId="6734"/>
    <cellStyle name="Cálculo 29 3 2" xfId="29589"/>
    <cellStyle name="Cálculo 29 4" xfId="6735"/>
    <cellStyle name="Cálculo 29 4 2" xfId="29590"/>
    <cellStyle name="Cálculo 29 5" xfId="6736"/>
    <cellStyle name="Cálculo 29 5 2" xfId="29591"/>
    <cellStyle name="Cálculo 29 6" xfId="6737"/>
    <cellStyle name="Cálculo 29 6 2" xfId="29592"/>
    <cellStyle name="Cálculo 29 7" xfId="6738"/>
    <cellStyle name="Cálculo 29 7 2" xfId="29593"/>
    <cellStyle name="Cálculo 29 8" xfId="6739"/>
    <cellStyle name="Cálculo 29 8 2" xfId="29594"/>
    <cellStyle name="Cálculo 29 9" xfId="6740"/>
    <cellStyle name="Cálculo 29 9 2" xfId="29595"/>
    <cellStyle name="Cálculo 3" xfId="6741"/>
    <cellStyle name="Cálculo 3 10" xfId="6742"/>
    <cellStyle name="Cálculo 3 10 2" xfId="29596"/>
    <cellStyle name="Cálculo 3 11" xfId="6743"/>
    <cellStyle name="Cálculo 3 11 2" xfId="29597"/>
    <cellStyle name="Cálculo 3 2" xfId="6744"/>
    <cellStyle name="Cálculo 3 2 2" xfId="29095"/>
    <cellStyle name="Cálculo 3 3" xfId="6745"/>
    <cellStyle name="Cálculo 3 3 2" xfId="29096"/>
    <cellStyle name="Cálculo 3 4" xfId="6746"/>
    <cellStyle name="Cálculo 3 4 2" xfId="29097"/>
    <cellStyle name="Cálculo 3 5" xfId="6747"/>
    <cellStyle name="Cálculo 3 5 2" xfId="29098"/>
    <cellStyle name="Cálculo 3 6" xfId="6748"/>
    <cellStyle name="Cálculo 3 6 2" xfId="29099"/>
    <cellStyle name="Cálculo 3 7" xfId="6749"/>
    <cellStyle name="Cálculo 3 7 2" xfId="29100"/>
    <cellStyle name="Cálculo 3 8" xfId="6750"/>
    <cellStyle name="Cálculo 3 8 2" xfId="29598"/>
    <cellStyle name="Cálculo 3 9" xfId="6751"/>
    <cellStyle name="Cálculo 3 9 2" xfId="29599"/>
    <cellStyle name="Cálculo 30" xfId="6752"/>
    <cellStyle name="Cálculo 30 2" xfId="29600"/>
    <cellStyle name="Cálculo 31" xfId="6753"/>
    <cellStyle name="Cálculo 31 2" xfId="29601"/>
    <cellStyle name="Cálculo 32" xfId="6754"/>
    <cellStyle name="Cálculo 32 2" xfId="29602"/>
    <cellStyle name="Cálculo 33" xfId="6755"/>
    <cellStyle name="Cálculo 33 2" xfId="29603"/>
    <cellStyle name="Cálculo 34" xfId="6756"/>
    <cellStyle name="Cálculo 34 2" xfId="29604"/>
    <cellStyle name="Cálculo 35" xfId="6757"/>
    <cellStyle name="Cálculo 35 2" xfId="29605"/>
    <cellStyle name="Cálculo 36" xfId="6758"/>
    <cellStyle name="Cálculo 36 2" xfId="29606"/>
    <cellStyle name="Cálculo 37" xfId="6759"/>
    <cellStyle name="Cálculo 37 2" xfId="29607"/>
    <cellStyle name="Cálculo 38" xfId="6760"/>
    <cellStyle name="Cálculo 38 2" xfId="29608"/>
    <cellStyle name="Cálculo 39" xfId="6761"/>
    <cellStyle name="Cálculo 39 2" xfId="29609"/>
    <cellStyle name="Cálculo 4" xfId="6762"/>
    <cellStyle name="Cálculo 4 10" xfId="6763"/>
    <cellStyle name="Cálculo 4 10 2" xfId="29610"/>
    <cellStyle name="Cálculo 4 11" xfId="6764"/>
    <cellStyle name="Cálculo 4 11 2" xfId="29611"/>
    <cellStyle name="Cálculo 4 2" xfId="6765"/>
    <cellStyle name="Cálculo 4 2 2" xfId="29101"/>
    <cellStyle name="Cálculo 4 3" xfId="6766"/>
    <cellStyle name="Cálculo 4 3 2" xfId="29102"/>
    <cellStyle name="Cálculo 4 4" xfId="6767"/>
    <cellStyle name="Cálculo 4 4 2" xfId="29103"/>
    <cellStyle name="Cálculo 4 5" xfId="6768"/>
    <cellStyle name="Cálculo 4 5 2" xfId="29104"/>
    <cellStyle name="Cálculo 4 6" xfId="6769"/>
    <cellStyle name="Cálculo 4 6 2" xfId="29105"/>
    <cellStyle name="Cálculo 4 7" xfId="6770"/>
    <cellStyle name="Cálculo 4 7 2" xfId="29106"/>
    <cellStyle name="Cálculo 4 8" xfId="6771"/>
    <cellStyle name="Cálculo 4 8 2" xfId="29612"/>
    <cellStyle name="Cálculo 4 9" xfId="6772"/>
    <cellStyle name="Cálculo 4 9 2" xfId="29613"/>
    <cellStyle name="Cálculo 40" xfId="6773"/>
    <cellStyle name="Cálculo 40 2" xfId="29614"/>
    <cellStyle name="Cálculo 41" xfId="6774"/>
    <cellStyle name="Cálculo 41 2" xfId="29615"/>
    <cellStyle name="Cálculo 42" xfId="6775"/>
    <cellStyle name="Cálculo 42 2" xfId="29616"/>
    <cellStyle name="Cálculo 43" xfId="6776"/>
    <cellStyle name="Cálculo 43 2" xfId="29617"/>
    <cellStyle name="Cálculo 44" xfId="6777"/>
    <cellStyle name="Cálculo 44 2" xfId="29618"/>
    <cellStyle name="Cálculo 45" xfId="6778"/>
    <cellStyle name="Cálculo 45 2" xfId="29619"/>
    <cellStyle name="Cálculo 46" xfId="6779"/>
    <cellStyle name="Cálculo 46 2" xfId="29620"/>
    <cellStyle name="Cálculo 47" xfId="6780"/>
    <cellStyle name="Cálculo 47 2" xfId="29621"/>
    <cellStyle name="Cálculo 48" xfId="6781"/>
    <cellStyle name="Cálculo 48 2" xfId="29622"/>
    <cellStyle name="Cálculo 49" xfId="6782"/>
    <cellStyle name="Cálculo 49 2" xfId="29623"/>
    <cellStyle name="Cálculo 5" xfId="6783"/>
    <cellStyle name="Cálculo 5 2" xfId="6784"/>
    <cellStyle name="Cálculo 5 2 2" xfId="29108"/>
    <cellStyle name="Cálculo 5 3" xfId="6785"/>
    <cellStyle name="Cálculo 5 3 2" xfId="29109"/>
    <cellStyle name="Cálculo 5 4" xfId="6786"/>
    <cellStyle name="Cálculo 5 4 2" xfId="29110"/>
    <cellStyle name="Cálculo 5 5" xfId="29107"/>
    <cellStyle name="Cálculo 50" xfId="6787"/>
    <cellStyle name="Cálculo 50 2" xfId="29624"/>
    <cellStyle name="Cálculo 51" xfId="6788"/>
    <cellStyle name="Cálculo 51 2" xfId="29625"/>
    <cellStyle name="Cálculo 52" xfId="6789"/>
    <cellStyle name="Cálculo 52 2" xfId="29626"/>
    <cellStyle name="Cálculo 53" xfId="6790"/>
    <cellStyle name="Cálculo 53 2" xfId="29627"/>
    <cellStyle name="Cálculo 54" xfId="6791"/>
    <cellStyle name="Cálculo 54 2" xfId="29628"/>
    <cellStyle name="Cálculo 55" xfId="6792"/>
    <cellStyle name="Cálculo 55 2" xfId="29629"/>
    <cellStyle name="Cálculo 56" xfId="6793"/>
    <cellStyle name="Cálculo 56 2" xfId="29630"/>
    <cellStyle name="Cálculo 57" xfId="6794"/>
    <cellStyle name="Cálculo 57 2" xfId="29631"/>
    <cellStyle name="Cálculo 58" xfId="6795"/>
    <cellStyle name="Cálculo 58 2" xfId="29632"/>
    <cellStyle name="Cálculo 59" xfId="6796"/>
    <cellStyle name="Cálculo 59 2" xfId="29633"/>
    <cellStyle name="Cálculo 6" xfId="6797"/>
    <cellStyle name="Cálculo 6 2" xfId="6798"/>
    <cellStyle name="Cálculo 6 2 2" xfId="29112"/>
    <cellStyle name="Cálculo 6 3" xfId="6799"/>
    <cellStyle name="Cálculo 6 3 2" xfId="29113"/>
    <cellStyle name="Cálculo 6 4" xfId="6800"/>
    <cellStyle name="Cálculo 6 4 2" xfId="29114"/>
    <cellStyle name="Cálculo 6 5" xfId="29111"/>
    <cellStyle name="Cálculo 60" xfId="6801"/>
    <cellStyle name="Cálculo 60 2" xfId="29634"/>
    <cellStyle name="Cálculo 61" xfId="6802"/>
    <cellStyle name="Cálculo 61 2" xfId="29635"/>
    <cellStyle name="Cálculo 62" xfId="6803"/>
    <cellStyle name="Cálculo 62 2" xfId="29636"/>
    <cellStyle name="Cálculo 63" xfId="6804"/>
    <cellStyle name="Cálculo 63 2" xfId="29637"/>
    <cellStyle name="Cálculo 64" xfId="6805"/>
    <cellStyle name="Cálculo 64 2" xfId="29638"/>
    <cellStyle name="Cálculo 65" xfId="6806"/>
    <cellStyle name="Cálculo 65 2" xfId="29639"/>
    <cellStyle name="Cálculo 66" xfId="6807"/>
    <cellStyle name="Cálculo 66 2" xfId="29640"/>
    <cellStyle name="Cálculo 67" xfId="6808"/>
    <cellStyle name="Cálculo 67 2" xfId="29641"/>
    <cellStyle name="Cálculo 68" xfId="6809"/>
    <cellStyle name="Cálculo 68 2" xfId="29642"/>
    <cellStyle name="Cálculo 69" xfId="6810"/>
    <cellStyle name="Cálculo 69 2" xfId="29643"/>
    <cellStyle name="Cálculo 7" xfId="6811"/>
    <cellStyle name="Cálculo 7 2" xfId="6812"/>
    <cellStyle name="Cálculo 7 2 2" xfId="29116"/>
    <cellStyle name="Cálculo 7 3" xfId="6813"/>
    <cellStyle name="Cálculo 7 3 2" xfId="29117"/>
    <cellStyle name="Cálculo 7 4" xfId="6814"/>
    <cellStyle name="Cálculo 7 4 2" xfId="29118"/>
    <cellStyle name="Cálculo 7 5" xfId="29115"/>
    <cellStyle name="Cálculo 70" xfId="6815"/>
    <cellStyle name="Cálculo 70 2" xfId="29644"/>
    <cellStyle name="Cálculo 71" xfId="6816"/>
    <cellStyle name="Cálculo 71 2" xfId="29645"/>
    <cellStyle name="Cálculo 72" xfId="6817"/>
    <cellStyle name="Cálculo 72 2" xfId="29646"/>
    <cellStyle name="Cálculo 73" xfId="6818"/>
    <cellStyle name="Cálculo 73 2" xfId="29647"/>
    <cellStyle name="Cálculo 74" xfId="6819"/>
    <cellStyle name="Cálculo 74 2" xfId="29648"/>
    <cellStyle name="Cálculo 75" xfId="6820"/>
    <cellStyle name="Cálculo 75 2" xfId="29649"/>
    <cellStyle name="Cálculo 76" xfId="6821"/>
    <cellStyle name="Cálculo 76 2" xfId="29650"/>
    <cellStyle name="Cálculo 77" xfId="6822"/>
    <cellStyle name="Cálculo 77 2" xfId="29651"/>
    <cellStyle name="Cálculo 78" xfId="6823"/>
    <cellStyle name="Cálculo 78 2" xfId="29652"/>
    <cellStyle name="Cálculo 79" xfId="6824"/>
    <cellStyle name="Cálculo 79 2" xfId="29653"/>
    <cellStyle name="Cálculo 8" xfId="6825"/>
    <cellStyle name="Cálculo 8 2" xfId="6826"/>
    <cellStyle name="Cálculo 8 2 2" xfId="29120"/>
    <cellStyle name="Cálculo 8 3" xfId="6827"/>
    <cellStyle name="Cálculo 8 3 2" xfId="29121"/>
    <cellStyle name="Cálculo 8 4" xfId="6828"/>
    <cellStyle name="Cálculo 8 4 2" xfId="29122"/>
    <cellStyle name="Cálculo 8 5" xfId="29119"/>
    <cellStyle name="Cálculo 80" xfId="6829"/>
    <cellStyle name="Cálculo 80 2" xfId="29654"/>
    <cellStyle name="Cálculo 81" xfId="6830"/>
    <cellStyle name="Cálculo 81 2" xfId="29655"/>
    <cellStyle name="Cálculo 82" xfId="6831"/>
    <cellStyle name="Cálculo 82 2" xfId="29656"/>
    <cellStyle name="Cálculo 83" xfId="6832"/>
    <cellStyle name="Cálculo 83 2" xfId="29657"/>
    <cellStyle name="Cálculo 84" xfId="6833"/>
    <cellStyle name="Cálculo 84 2" xfId="29658"/>
    <cellStyle name="Cálculo 85" xfId="6834"/>
    <cellStyle name="Cálculo 85 2" xfId="29659"/>
    <cellStyle name="Cálculo 86" xfId="6835"/>
    <cellStyle name="Cálculo 86 2" xfId="29660"/>
    <cellStyle name="Cálculo 87" xfId="6836"/>
    <cellStyle name="Cálculo 87 2" xfId="29661"/>
    <cellStyle name="Cálculo 88" xfId="6837"/>
    <cellStyle name="Cálculo 88 2" xfId="29662"/>
    <cellStyle name="Cálculo 89" xfId="6838"/>
    <cellStyle name="Cálculo 89 2" xfId="29663"/>
    <cellStyle name="Cálculo 9" xfId="6839"/>
    <cellStyle name="Cálculo 9 2" xfId="29123"/>
    <cellStyle name="Cálculo 90" xfId="6840"/>
    <cellStyle name="Cálculo 90 2" xfId="29664"/>
    <cellStyle name="Cálculo 91" xfId="6841"/>
    <cellStyle name="Cálculo 91 2" xfId="29665"/>
    <cellStyle name="Cálculo 92" xfId="6842"/>
    <cellStyle name="Cálculo 92 2" xfId="29666"/>
    <cellStyle name="Cálculo 93" xfId="6843"/>
    <cellStyle name="Cálculo 93 2" xfId="29667"/>
    <cellStyle name="Cálculo 94" xfId="6844"/>
    <cellStyle name="Cálculo 94 2" xfId="29668"/>
    <cellStyle name="Cálculo 95" xfId="6845"/>
    <cellStyle name="Cálculo 95 2" xfId="29669"/>
    <cellStyle name="Cálculo 96" xfId="6846"/>
    <cellStyle name="Cálculo 96 2" xfId="29670"/>
    <cellStyle name="Cálculo 97" xfId="6847"/>
    <cellStyle name="Cálculo 97 2" xfId="29671"/>
    <cellStyle name="Cálculo 98" xfId="6848"/>
    <cellStyle name="Cálculo 98 2" xfId="29672"/>
    <cellStyle name="Cálculo 99" xfId="6849"/>
    <cellStyle name="Cálculo 99 2" xfId="29673"/>
    <cellStyle name="Célula de Verificação 10" xfId="6850"/>
    <cellStyle name="Célula de Verificação 10 2" xfId="40533"/>
    <cellStyle name="Célula de Verificação 100" xfId="6851"/>
    <cellStyle name="Célula de Verificação 101" xfId="6852"/>
    <cellStyle name="Célula de Verificação 102" xfId="6853"/>
    <cellStyle name="Célula de Verificação 103" xfId="6854"/>
    <cellStyle name="Célula de Verificação 104" xfId="6855"/>
    <cellStyle name="Célula de Verificação 105" xfId="6856"/>
    <cellStyle name="Célula de Verificação 106" xfId="6857"/>
    <cellStyle name="Célula de Verificação 107" xfId="6858"/>
    <cellStyle name="Célula de Verificação 108" xfId="6859"/>
    <cellStyle name="Célula de Verificação 109" xfId="6860"/>
    <cellStyle name="Célula de Verificação 11" xfId="6861"/>
    <cellStyle name="Célula de Verificação 11 2" xfId="40534"/>
    <cellStyle name="Célula de Verificação 110" xfId="6862"/>
    <cellStyle name="Célula de Verificação 111" xfId="6863"/>
    <cellStyle name="Célula de Verificação 112" xfId="6864"/>
    <cellStyle name="Célula de Verificação 113" xfId="6865"/>
    <cellStyle name="Célula de Verificação 114" xfId="6866"/>
    <cellStyle name="Célula de Verificação 115" xfId="6867"/>
    <cellStyle name="Célula de Verificação 116" xfId="6868"/>
    <cellStyle name="Célula de Verificação 117" xfId="6869"/>
    <cellStyle name="Célula de Verificação 118" xfId="6870"/>
    <cellStyle name="Célula de Verificação 119" xfId="6871"/>
    <cellStyle name="Célula de Verificação 12" xfId="6872"/>
    <cellStyle name="Célula de Verificação 12 2" xfId="40535"/>
    <cellStyle name="Célula de Verificação 120" xfId="6873"/>
    <cellStyle name="Célula de Verificação 121" xfId="6874"/>
    <cellStyle name="Célula de Verificação 122" xfId="6875"/>
    <cellStyle name="Célula de Verificação 123" xfId="6876"/>
    <cellStyle name="Célula de Verificação 124" xfId="6877"/>
    <cellStyle name="Célula de Verificação 125" xfId="6878"/>
    <cellStyle name="Célula de Verificação 126" xfId="6879"/>
    <cellStyle name="Célula de Verificação 127" xfId="6880"/>
    <cellStyle name="Célula de Verificação 128" xfId="6881"/>
    <cellStyle name="Célula de Verificação 129" xfId="6882"/>
    <cellStyle name="Célula de Verificação 13" xfId="6883"/>
    <cellStyle name="Célula de Verificação 13 2" xfId="40536"/>
    <cellStyle name="Célula de Verificação 130" xfId="6884"/>
    <cellStyle name="Célula de Verificação 131" xfId="6885"/>
    <cellStyle name="Célula de Verificação 132" xfId="6886"/>
    <cellStyle name="Célula de Verificação 133" xfId="6887"/>
    <cellStyle name="Célula de Verificação 134" xfId="6888"/>
    <cellStyle name="Célula de Verificação 135" xfId="6889"/>
    <cellStyle name="Célula de Verificação 136" xfId="6890"/>
    <cellStyle name="Célula de Verificação 137" xfId="6891"/>
    <cellStyle name="Célula de Verificação 138" xfId="6892"/>
    <cellStyle name="Célula de Verificação 139" xfId="6893"/>
    <cellStyle name="Célula de Verificação 14" xfId="6894"/>
    <cellStyle name="Célula de Verificação 140" xfId="6895"/>
    <cellStyle name="Célula de Verificação 141" xfId="6896"/>
    <cellStyle name="Célula de Verificação 142" xfId="6897"/>
    <cellStyle name="Célula de Verificação 143" xfId="6898"/>
    <cellStyle name="Célula de Verificação 144" xfId="6899"/>
    <cellStyle name="Célula de Verificação 145" xfId="6900"/>
    <cellStyle name="Célula de Verificação 146" xfId="6901"/>
    <cellStyle name="Célula de Verificação 147" xfId="6902"/>
    <cellStyle name="Célula de Verificação 148" xfId="6903"/>
    <cellStyle name="Célula de Verificação 149" xfId="6904"/>
    <cellStyle name="Célula de Verificação 15" xfId="6905"/>
    <cellStyle name="Célula de Verificação 15 2" xfId="6906"/>
    <cellStyle name="Célula de Verificação 15 3" xfId="6907"/>
    <cellStyle name="Célula de Verificação 150" xfId="6908"/>
    <cellStyle name="Célula de Verificação 151" xfId="6909"/>
    <cellStyle name="Célula de Verificação 152" xfId="6910"/>
    <cellStyle name="Célula de Verificação 153" xfId="6911"/>
    <cellStyle name="Célula de Verificação 154" xfId="6912"/>
    <cellStyle name="Célula de Verificação 155" xfId="6913"/>
    <cellStyle name="Célula de Verificação 156" xfId="6914"/>
    <cellStyle name="Célula de Verificação 157" xfId="6915"/>
    <cellStyle name="Célula de Verificação 158" xfId="6916"/>
    <cellStyle name="Célula de Verificação 159" xfId="6917"/>
    <cellStyle name="Célula de Verificação 16" xfId="6918"/>
    <cellStyle name="Célula de Verificação 16 2" xfId="6919"/>
    <cellStyle name="Célula de Verificação 16 3" xfId="6920"/>
    <cellStyle name="Célula de Verificação 160" xfId="6921"/>
    <cellStyle name="Célula de Verificação 161" xfId="6922"/>
    <cellStyle name="Célula de Verificação 162" xfId="6923"/>
    <cellStyle name="Célula de Verificação 163" xfId="6924"/>
    <cellStyle name="Célula de Verificação 164" xfId="6925"/>
    <cellStyle name="Célula de Verificação 165" xfId="6926"/>
    <cellStyle name="Célula de Verificação 166" xfId="6927"/>
    <cellStyle name="Célula de Verificação 167" xfId="6928"/>
    <cellStyle name="Célula de Verificação 168" xfId="6929"/>
    <cellStyle name="Célula de Verificação 169" xfId="6930"/>
    <cellStyle name="Célula de Verificação 17" xfId="6931"/>
    <cellStyle name="Célula de Verificação 17 2" xfId="6932"/>
    <cellStyle name="Célula de Verificação 17 3" xfId="6933"/>
    <cellStyle name="Célula de Verificação 170" xfId="6934"/>
    <cellStyle name="Célula de Verificação 171" xfId="6935"/>
    <cellStyle name="Célula de Verificação 172" xfId="6936"/>
    <cellStyle name="Célula de Verificação 173" xfId="6937"/>
    <cellStyle name="Célula de Verificação 174" xfId="6938"/>
    <cellStyle name="Célula de Verificação 175" xfId="6939"/>
    <cellStyle name="Célula de Verificação 176" xfId="6940"/>
    <cellStyle name="Célula de Verificação 177" xfId="6941"/>
    <cellStyle name="Célula de Verificação 178" xfId="6942"/>
    <cellStyle name="Célula de Verificação 179" xfId="6943"/>
    <cellStyle name="Célula de Verificação 18" xfId="6944"/>
    <cellStyle name="Célula de Verificação 18 2" xfId="6945"/>
    <cellStyle name="Célula de Verificação 18 3" xfId="6946"/>
    <cellStyle name="Célula de Verificação 180" xfId="6947"/>
    <cellStyle name="Célula de Verificação 181" xfId="6948"/>
    <cellStyle name="Célula de Verificação 182" xfId="6949"/>
    <cellStyle name="Célula de Verificação 183" xfId="6950"/>
    <cellStyle name="Célula de Verificação 184" xfId="6951"/>
    <cellStyle name="Célula de Verificação 185" xfId="6952"/>
    <cellStyle name="Célula de Verificação 186" xfId="6953"/>
    <cellStyle name="Célula de Verificação 187" xfId="6954"/>
    <cellStyle name="Célula de Verificação 188" xfId="6955"/>
    <cellStyle name="Célula de Verificação 189" xfId="6956"/>
    <cellStyle name="Célula de Verificação 19" xfId="6957"/>
    <cellStyle name="Célula de Verificação 19 2" xfId="6958"/>
    <cellStyle name="Célula de Verificação 19 3" xfId="6959"/>
    <cellStyle name="Célula de Verificação 190" xfId="6960"/>
    <cellStyle name="Célula de Verificação 2" xfId="6961"/>
    <cellStyle name="Célula de Verificação 2 10" xfId="6962"/>
    <cellStyle name="Célula de Verificação 2 11" xfId="6963"/>
    <cellStyle name="Célula de Verificação 2 12" xfId="6964"/>
    <cellStyle name="Célula de Verificação 2 13" xfId="6965"/>
    <cellStyle name="Célula de Verificação 2 14" xfId="6966"/>
    <cellStyle name="Célula de Verificação 2 15" xfId="6967"/>
    <cellStyle name="Célula de Verificação 2 16" xfId="6968"/>
    <cellStyle name="Célula de Verificação 2 17" xfId="6969"/>
    <cellStyle name="Célula de Verificação 2 18" xfId="6970"/>
    <cellStyle name="Célula de Verificação 2 19" xfId="6971"/>
    <cellStyle name="Célula de Verificação 2 2" xfId="6972"/>
    <cellStyle name="Célula de Verificação 2 20" xfId="6973"/>
    <cellStyle name="Célula de Verificação 2 21" xfId="6974"/>
    <cellStyle name="Célula de Verificação 2 22" xfId="6975"/>
    <cellStyle name="Célula de Verificação 2 23" xfId="6976"/>
    <cellStyle name="Célula de Verificação 2 24" xfId="6977"/>
    <cellStyle name="Célula de Verificação 2 25" xfId="6978"/>
    <cellStyle name="Célula de Verificação 2 26" xfId="6979"/>
    <cellStyle name="Célula de Verificação 2 27" xfId="6980"/>
    <cellStyle name="Célula de Verificação 2 28" xfId="6981"/>
    <cellStyle name="Célula de Verificação 2 29" xfId="6982"/>
    <cellStyle name="Célula de Verificação 2 3" xfId="6983"/>
    <cellStyle name="Célula de Verificação 2 30" xfId="6984"/>
    <cellStyle name="Célula de Verificação 2 31" xfId="6985"/>
    <cellStyle name="Célula de Verificação 2 32" xfId="6986"/>
    <cellStyle name="Célula de Verificação 2 33" xfId="6987"/>
    <cellStyle name="Célula de Verificação 2 34" xfId="6988"/>
    <cellStyle name="Célula de Verificação 2 35" xfId="6989"/>
    <cellStyle name="Célula de Verificação 2 4" xfId="6990"/>
    <cellStyle name="Célula de Verificação 2 5" xfId="6991"/>
    <cellStyle name="Célula de Verificação 2 6" xfId="6992"/>
    <cellStyle name="Célula de Verificação 2 7" xfId="6993"/>
    <cellStyle name="Célula de Verificação 2 8" xfId="6994"/>
    <cellStyle name="Célula de Verificação 2 9" xfId="6995"/>
    <cellStyle name="Célula de Verificação 20" xfId="6996"/>
    <cellStyle name="Célula de Verificação 20 2" xfId="6997"/>
    <cellStyle name="Célula de Verificação 20 3" xfId="6998"/>
    <cellStyle name="Célula de Verificação 21" xfId="6999"/>
    <cellStyle name="Célula de Verificação 22" xfId="7000"/>
    <cellStyle name="Célula de Verificação 23" xfId="7001"/>
    <cellStyle name="Célula de Verificação 24" xfId="7002"/>
    <cellStyle name="Célula de Verificação 25" xfId="7003"/>
    <cellStyle name="Célula de Verificação 26" xfId="7004"/>
    <cellStyle name="Célula de Verificação 27" xfId="7005"/>
    <cellStyle name="Célula de Verificação 28" xfId="7006"/>
    <cellStyle name="Célula de Verificação 29" xfId="7007"/>
    <cellStyle name="Célula de Verificação 3" xfId="7008"/>
    <cellStyle name="Célula de Verificação 3 2" xfId="7009"/>
    <cellStyle name="Célula de Verificação 3 3" xfId="7010"/>
    <cellStyle name="Célula de Verificação 3 4" xfId="7011"/>
    <cellStyle name="Célula de Verificação 3 5" xfId="7012"/>
    <cellStyle name="Célula de Verificação 3 6" xfId="7013"/>
    <cellStyle name="Célula de Verificação 3 7" xfId="7014"/>
    <cellStyle name="Célula de Verificação 30" xfId="7015"/>
    <cellStyle name="Célula de Verificação 31" xfId="7016"/>
    <cellStyle name="Célula de Verificação 32" xfId="7017"/>
    <cellStyle name="Célula de Verificação 33" xfId="7018"/>
    <cellStyle name="Célula de Verificação 34" xfId="7019"/>
    <cellStyle name="Célula de Verificação 35" xfId="7020"/>
    <cellStyle name="Célula de Verificação 36" xfId="7021"/>
    <cellStyle name="Célula de Verificação 37" xfId="7022"/>
    <cellStyle name="Célula de Verificação 38" xfId="7023"/>
    <cellStyle name="Célula de Verificação 39" xfId="7024"/>
    <cellStyle name="Célula de Verificação 4" xfId="7025"/>
    <cellStyle name="Célula de Verificação 4 2" xfId="7026"/>
    <cellStyle name="Célula de Verificação 4 3" xfId="7027"/>
    <cellStyle name="Célula de Verificação 4 4" xfId="7028"/>
    <cellStyle name="Célula de Verificação 4 5" xfId="7029"/>
    <cellStyle name="Célula de Verificação 4 6" xfId="7030"/>
    <cellStyle name="Célula de Verificação 4 7" xfId="7031"/>
    <cellStyle name="Célula de Verificação 40" xfId="7032"/>
    <cellStyle name="Célula de Verificação 41" xfId="7033"/>
    <cellStyle name="Célula de Verificação 42" xfId="7034"/>
    <cellStyle name="Célula de Verificação 43" xfId="7035"/>
    <cellStyle name="Célula de Verificação 44" xfId="7036"/>
    <cellStyle name="Célula de Verificação 45" xfId="7037"/>
    <cellStyle name="Célula de Verificação 46" xfId="7038"/>
    <cellStyle name="Célula de Verificação 47" xfId="7039"/>
    <cellStyle name="Célula de Verificação 48" xfId="7040"/>
    <cellStyle name="Célula de Verificação 49" xfId="7041"/>
    <cellStyle name="Célula de Verificação 5" xfId="7042"/>
    <cellStyle name="Célula de Verificação 5 2" xfId="7043"/>
    <cellStyle name="Célula de Verificação 5 3" xfId="7044"/>
    <cellStyle name="Célula de Verificação 5 4" xfId="7045"/>
    <cellStyle name="Célula de Verificação 50" xfId="7046"/>
    <cellStyle name="Célula de Verificação 51" xfId="7047"/>
    <cellStyle name="Célula de Verificação 52" xfId="7048"/>
    <cellStyle name="Célula de Verificação 53" xfId="7049"/>
    <cellStyle name="Célula de Verificação 54" xfId="7050"/>
    <cellStyle name="Célula de Verificação 55" xfId="7051"/>
    <cellStyle name="Célula de Verificação 56" xfId="7052"/>
    <cellStyle name="Célula de Verificação 57" xfId="7053"/>
    <cellStyle name="Célula de Verificação 58" xfId="7054"/>
    <cellStyle name="Célula de Verificação 59" xfId="7055"/>
    <cellStyle name="Célula de Verificação 6" xfId="7056"/>
    <cellStyle name="Célula de Verificação 6 2" xfId="7057"/>
    <cellStyle name="Célula de Verificação 6 3" xfId="7058"/>
    <cellStyle name="Célula de Verificação 6 4" xfId="7059"/>
    <cellStyle name="Célula de Verificação 60" xfId="7060"/>
    <cellStyle name="Célula de Verificação 61" xfId="7061"/>
    <cellStyle name="Célula de Verificação 62" xfId="7062"/>
    <cellStyle name="Célula de Verificação 63" xfId="7063"/>
    <cellStyle name="Célula de Verificação 64" xfId="7064"/>
    <cellStyle name="Célula de Verificação 65" xfId="7065"/>
    <cellStyle name="Célula de Verificação 66" xfId="7066"/>
    <cellStyle name="Célula de Verificação 67" xfId="7067"/>
    <cellStyle name="Célula de Verificação 68" xfId="7068"/>
    <cellStyle name="Célula de Verificação 69" xfId="7069"/>
    <cellStyle name="Célula de Verificação 7" xfId="7070"/>
    <cellStyle name="Célula de Verificação 7 2" xfId="7071"/>
    <cellStyle name="Célula de Verificação 7 3" xfId="7072"/>
    <cellStyle name="Célula de Verificação 7 4" xfId="7073"/>
    <cellStyle name="Célula de Verificação 70" xfId="7074"/>
    <cellStyle name="Célula de Verificação 71" xfId="7075"/>
    <cellStyle name="Célula de Verificação 72" xfId="7076"/>
    <cellStyle name="Célula de Verificação 73" xfId="7077"/>
    <cellStyle name="Célula de Verificação 74" xfId="7078"/>
    <cellStyle name="Célula de Verificação 75" xfId="7079"/>
    <cellStyle name="Célula de Verificação 76" xfId="7080"/>
    <cellStyle name="Célula de Verificação 77" xfId="7081"/>
    <cellStyle name="Célula de Verificação 78" xfId="7082"/>
    <cellStyle name="Célula de Verificação 79" xfId="7083"/>
    <cellStyle name="Célula de Verificação 8" xfId="7084"/>
    <cellStyle name="Célula de Verificação 8 2" xfId="7085"/>
    <cellStyle name="Célula de Verificação 8 3" xfId="7086"/>
    <cellStyle name="Célula de Verificação 8 4" xfId="7087"/>
    <cellStyle name="Célula de Verificação 80" xfId="7088"/>
    <cellStyle name="Célula de Verificação 81" xfId="7089"/>
    <cellStyle name="Célula de Verificação 82" xfId="7090"/>
    <cellStyle name="Célula de Verificação 83" xfId="7091"/>
    <cellStyle name="Célula de Verificação 84" xfId="7092"/>
    <cellStyle name="Célula de Verificação 85" xfId="7093"/>
    <cellStyle name="Célula de Verificação 86" xfId="7094"/>
    <cellStyle name="Célula de Verificação 87" xfId="7095"/>
    <cellStyle name="Célula de Verificação 88" xfId="7096"/>
    <cellStyle name="Célula de Verificação 89" xfId="7097"/>
    <cellStyle name="Célula de Verificação 9" xfId="7098"/>
    <cellStyle name="Célula de Verificação 90" xfId="7099"/>
    <cellStyle name="Célula de Verificação 91" xfId="7100"/>
    <cellStyle name="Célula de Verificação 92" xfId="7101"/>
    <cellStyle name="Célula de Verificação 93" xfId="7102"/>
    <cellStyle name="Célula de Verificação 94" xfId="7103"/>
    <cellStyle name="Célula de Verificação 95" xfId="7104"/>
    <cellStyle name="Célula de Verificação 96" xfId="7105"/>
    <cellStyle name="Célula de Verificação 97" xfId="7106"/>
    <cellStyle name="Célula de Verificação 98" xfId="7107"/>
    <cellStyle name="Célula de Verificação 99" xfId="7108"/>
    <cellStyle name="Célula Vinculada 10" xfId="7109"/>
    <cellStyle name="Célula Vinculada 10 2" xfId="40538"/>
    <cellStyle name="Célula Vinculada 10 3" xfId="40537"/>
    <cellStyle name="Célula Vinculada 100" xfId="7110"/>
    <cellStyle name="Célula Vinculada 101" xfId="7111"/>
    <cellStyle name="Célula Vinculada 102" xfId="7112"/>
    <cellStyle name="Célula Vinculada 103" xfId="7113"/>
    <cellStyle name="Célula Vinculada 104" xfId="7114"/>
    <cellStyle name="Célula Vinculada 105" xfId="7115"/>
    <cellStyle name="Célula Vinculada 106" xfId="7116"/>
    <cellStyle name="Célula Vinculada 107" xfId="7117"/>
    <cellStyle name="Célula Vinculada 108" xfId="7118"/>
    <cellStyle name="Célula Vinculada 109" xfId="7119"/>
    <cellStyle name="Célula Vinculada 11" xfId="7120"/>
    <cellStyle name="Célula Vinculada 11 2" xfId="40540"/>
    <cellStyle name="Célula Vinculada 11 3" xfId="40539"/>
    <cellStyle name="Célula Vinculada 110" xfId="7121"/>
    <cellStyle name="Célula Vinculada 111" xfId="7122"/>
    <cellStyle name="Célula Vinculada 112" xfId="7123"/>
    <cellStyle name="Célula Vinculada 113" xfId="7124"/>
    <cellStyle name="Célula Vinculada 114" xfId="7125"/>
    <cellStyle name="Célula Vinculada 115" xfId="7126"/>
    <cellStyle name="Célula Vinculada 116" xfId="7127"/>
    <cellStyle name="Célula Vinculada 117" xfId="7128"/>
    <cellStyle name="Célula Vinculada 118" xfId="7129"/>
    <cellStyle name="Célula Vinculada 119" xfId="7130"/>
    <cellStyle name="Célula Vinculada 12" xfId="7131"/>
    <cellStyle name="Célula Vinculada 12 2" xfId="40542"/>
    <cellStyle name="Célula Vinculada 12 3" xfId="40541"/>
    <cellStyle name="Célula Vinculada 120" xfId="7132"/>
    <cellStyle name="Célula Vinculada 121" xfId="7133"/>
    <cellStyle name="Célula Vinculada 122" xfId="7134"/>
    <cellStyle name="Célula Vinculada 123" xfId="7135"/>
    <cellStyle name="Célula Vinculada 124" xfId="7136"/>
    <cellStyle name="Célula Vinculada 125" xfId="7137"/>
    <cellStyle name="Célula Vinculada 126" xfId="7138"/>
    <cellStyle name="Célula Vinculada 127" xfId="7139"/>
    <cellStyle name="Célula Vinculada 128" xfId="7140"/>
    <cellStyle name="Célula Vinculada 129" xfId="7141"/>
    <cellStyle name="Célula Vinculada 13" xfId="7142"/>
    <cellStyle name="Célula Vinculada 13 2" xfId="40544"/>
    <cellStyle name="Célula Vinculada 13 3" xfId="40543"/>
    <cellStyle name="Célula Vinculada 130" xfId="7143"/>
    <cellStyle name="Célula Vinculada 131" xfId="7144"/>
    <cellStyle name="Célula Vinculada 132" xfId="7145"/>
    <cellStyle name="Célula Vinculada 133" xfId="7146"/>
    <cellStyle name="Célula Vinculada 134" xfId="7147"/>
    <cellStyle name="Célula Vinculada 135" xfId="7148"/>
    <cellStyle name="Célula Vinculada 136" xfId="7149"/>
    <cellStyle name="Célula Vinculada 137" xfId="7150"/>
    <cellStyle name="Célula Vinculada 138" xfId="7151"/>
    <cellStyle name="Célula Vinculada 139" xfId="7152"/>
    <cellStyle name="Célula Vinculada 14" xfId="7153"/>
    <cellStyle name="Célula Vinculada 14 2" xfId="40545"/>
    <cellStyle name="Célula Vinculada 140" xfId="7154"/>
    <cellStyle name="Célula Vinculada 141" xfId="7155"/>
    <cellStyle name="Célula Vinculada 142" xfId="7156"/>
    <cellStyle name="Célula Vinculada 143" xfId="7157"/>
    <cellStyle name="Célula Vinculada 144" xfId="7158"/>
    <cellStyle name="Célula Vinculada 145" xfId="7159"/>
    <cellStyle name="Célula Vinculada 146" xfId="7160"/>
    <cellStyle name="Célula Vinculada 147" xfId="7161"/>
    <cellStyle name="Célula Vinculada 148" xfId="7162"/>
    <cellStyle name="Célula Vinculada 149" xfId="7163"/>
    <cellStyle name="Célula Vinculada 15" xfId="7164"/>
    <cellStyle name="Célula Vinculada 15 2" xfId="7165"/>
    <cellStyle name="Célula Vinculada 15 3" xfId="7166"/>
    <cellStyle name="Célula Vinculada 15 4" xfId="40546"/>
    <cellStyle name="Célula Vinculada 150" xfId="7167"/>
    <cellStyle name="Célula Vinculada 151" xfId="7168"/>
    <cellStyle name="Célula Vinculada 152" xfId="7169"/>
    <cellStyle name="Célula Vinculada 153" xfId="7170"/>
    <cellStyle name="Célula Vinculada 154" xfId="7171"/>
    <cellStyle name="Célula Vinculada 155" xfId="7172"/>
    <cellStyle name="Célula Vinculada 156" xfId="7173"/>
    <cellStyle name="Célula Vinculada 157" xfId="7174"/>
    <cellStyle name="Célula Vinculada 158" xfId="7175"/>
    <cellStyle name="Célula Vinculada 159" xfId="7176"/>
    <cellStyle name="Célula Vinculada 16" xfId="7177"/>
    <cellStyle name="Célula Vinculada 16 2" xfId="7178"/>
    <cellStyle name="Célula Vinculada 16 3" xfId="7179"/>
    <cellStyle name="Célula Vinculada 16 4" xfId="40547"/>
    <cellStyle name="Célula Vinculada 160" xfId="7180"/>
    <cellStyle name="Célula Vinculada 161" xfId="7181"/>
    <cellStyle name="Célula Vinculada 162" xfId="7182"/>
    <cellStyle name="Célula Vinculada 163" xfId="7183"/>
    <cellStyle name="Célula Vinculada 164" xfId="7184"/>
    <cellStyle name="Célula Vinculada 165" xfId="7185"/>
    <cellStyle name="Célula Vinculada 166" xfId="7186"/>
    <cellStyle name="Célula Vinculada 167" xfId="7187"/>
    <cellStyle name="Célula Vinculada 168" xfId="7188"/>
    <cellStyle name="Célula Vinculada 169" xfId="7189"/>
    <cellStyle name="Célula Vinculada 17" xfId="7190"/>
    <cellStyle name="Célula Vinculada 17 2" xfId="7191"/>
    <cellStyle name="Célula Vinculada 17 3" xfId="7192"/>
    <cellStyle name="Célula Vinculada 17 4" xfId="40548"/>
    <cellStyle name="Célula Vinculada 170" xfId="7193"/>
    <cellStyle name="Célula Vinculada 171" xfId="7194"/>
    <cellStyle name="Célula Vinculada 172" xfId="7195"/>
    <cellStyle name="Célula Vinculada 173" xfId="7196"/>
    <cellStyle name="Célula Vinculada 174" xfId="7197"/>
    <cellStyle name="Célula Vinculada 175" xfId="7198"/>
    <cellStyle name="Célula Vinculada 176" xfId="7199"/>
    <cellStyle name="Célula Vinculada 177" xfId="7200"/>
    <cellStyle name="Célula Vinculada 178" xfId="7201"/>
    <cellStyle name="Célula Vinculada 179" xfId="7202"/>
    <cellStyle name="Célula Vinculada 18" xfId="7203"/>
    <cellStyle name="Célula Vinculada 18 2" xfId="7204"/>
    <cellStyle name="Célula Vinculada 18 3" xfId="7205"/>
    <cellStyle name="Célula Vinculada 18 4" xfId="40549"/>
    <cellStyle name="Célula Vinculada 180" xfId="7206"/>
    <cellStyle name="Célula Vinculada 181" xfId="7207"/>
    <cellStyle name="Célula Vinculada 182" xfId="7208"/>
    <cellStyle name="Célula Vinculada 183" xfId="7209"/>
    <cellStyle name="Célula Vinculada 184" xfId="7210"/>
    <cellStyle name="Célula Vinculada 185" xfId="7211"/>
    <cellStyle name="Célula Vinculada 186" xfId="7212"/>
    <cellStyle name="Célula Vinculada 187" xfId="7213"/>
    <cellStyle name="Célula Vinculada 188" xfId="7214"/>
    <cellStyle name="Célula Vinculada 189" xfId="7215"/>
    <cellStyle name="Célula Vinculada 19" xfId="7216"/>
    <cellStyle name="Célula Vinculada 19 2" xfId="7217"/>
    <cellStyle name="Célula Vinculada 19 3" xfId="7218"/>
    <cellStyle name="Célula Vinculada 19 4" xfId="40550"/>
    <cellStyle name="Célula Vinculada 190" xfId="7219"/>
    <cellStyle name="Célula Vinculada 191" xfId="40448"/>
    <cellStyle name="Célula Vinculada 2" xfId="7220"/>
    <cellStyle name="Célula Vinculada 2 10" xfId="7221"/>
    <cellStyle name="Célula Vinculada 2 10 2" xfId="7222"/>
    <cellStyle name="Célula Vinculada 2 10 3" xfId="7223"/>
    <cellStyle name="Célula Vinculada 2 10 4" xfId="7224"/>
    <cellStyle name="Célula Vinculada 2 10 5" xfId="7225"/>
    <cellStyle name="Célula Vinculada 2 10 6" xfId="7226"/>
    <cellStyle name="Célula Vinculada 2 10 7" xfId="7227"/>
    <cellStyle name="Célula Vinculada 2 11" xfId="7228"/>
    <cellStyle name="Célula Vinculada 2 11 2" xfId="7229"/>
    <cellStyle name="Célula Vinculada 2 11 3" xfId="7230"/>
    <cellStyle name="Célula Vinculada 2 11 4" xfId="7231"/>
    <cellStyle name="Célula Vinculada 2 11 5" xfId="7232"/>
    <cellStyle name="Célula Vinculada 2 11 6" xfId="7233"/>
    <cellStyle name="Célula Vinculada 2 11 7" xfId="7234"/>
    <cellStyle name="Célula Vinculada 2 12" xfId="7235"/>
    <cellStyle name="Célula Vinculada 2 13" xfId="7236"/>
    <cellStyle name="Célula Vinculada 2 14" xfId="7237"/>
    <cellStyle name="Célula Vinculada 2 15" xfId="7238"/>
    <cellStyle name="Célula Vinculada 2 16" xfId="7239"/>
    <cellStyle name="Célula Vinculada 2 17" xfId="7240"/>
    <cellStyle name="Célula Vinculada 2 18" xfId="7241"/>
    <cellStyle name="Célula Vinculada 2 19" xfId="7242"/>
    <cellStyle name="Célula Vinculada 2 2" xfId="7243"/>
    <cellStyle name="Célula Vinculada 2 2 2" xfId="40551"/>
    <cellStyle name="Célula Vinculada 2 20" xfId="7244"/>
    <cellStyle name="Célula Vinculada 2 21" xfId="7245"/>
    <cellStyle name="Célula Vinculada 2 22" xfId="7246"/>
    <cellStyle name="Célula Vinculada 2 23" xfId="7247"/>
    <cellStyle name="Célula Vinculada 2 24" xfId="7248"/>
    <cellStyle name="Célula Vinculada 2 25" xfId="7249"/>
    <cellStyle name="Célula Vinculada 2 26" xfId="7250"/>
    <cellStyle name="Célula Vinculada 2 27" xfId="7251"/>
    <cellStyle name="Célula Vinculada 2 28" xfId="7252"/>
    <cellStyle name="Célula Vinculada 2 29" xfId="7253"/>
    <cellStyle name="Célula Vinculada 2 3" xfId="7254"/>
    <cellStyle name="Célula Vinculada 2 3 2" xfId="40552"/>
    <cellStyle name="Célula Vinculada 2 30" xfId="7255"/>
    <cellStyle name="Célula Vinculada 2 31" xfId="7256"/>
    <cellStyle name="Célula Vinculada 2 32" xfId="7257"/>
    <cellStyle name="Célula Vinculada 2 33" xfId="7258"/>
    <cellStyle name="Célula Vinculada 2 34" xfId="7259"/>
    <cellStyle name="Célula Vinculada 2 35" xfId="7260"/>
    <cellStyle name="Célula Vinculada 2 36" xfId="40453"/>
    <cellStyle name="Célula Vinculada 2 4" xfId="7261"/>
    <cellStyle name="Célula Vinculada 2 4 2" xfId="40553"/>
    <cellStyle name="Célula Vinculada 2 5" xfId="7262"/>
    <cellStyle name="Célula Vinculada 2 5 2" xfId="40554"/>
    <cellStyle name="Célula Vinculada 2 6" xfId="7263"/>
    <cellStyle name="Célula Vinculada 2 6 2" xfId="40555"/>
    <cellStyle name="Célula Vinculada 2 7" xfId="7264"/>
    <cellStyle name="Célula Vinculada 2 7 2" xfId="40556"/>
    <cellStyle name="Célula Vinculada 2 8" xfId="7265"/>
    <cellStyle name="Célula Vinculada 2 8 2" xfId="7266"/>
    <cellStyle name="Célula Vinculada 2 8 3" xfId="7267"/>
    <cellStyle name="Célula Vinculada 2 8 4" xfId="7268"/>
    <cellStyle name="Célula Vinculada 2 8 5" xfId="7269"/>
    <cellStyle name="Célula Vinculada 2 8 6" xfId="7270"/>
    <cellStyle name="Célula Vinculada 2 8 7" xfId="7271"/>
    <cellStyle name="Célula Vinculada 2 8 8" xfId="41033"/>
    <cellStyle name="Célula Vinculada 2 9" xfId="7272"/>
    <cellStyle name="Célula Vinculada 2 9 2" xfId="7273"/>
    <cellStyle name="Célula Vinculada 2 9 3" xfId="7274"/>
    <cellStyle name="Célula Vinculada 2 9 4" xfId="7275"/>
    <cellStyle name="Célula Vinculada 2 9 5" xfId="7276"/>
    <cellStyle name="Célula Vinculada 2 9 6" xfId="7277"/>
    <cellStyle name="Célula Vinculada 2 9 7" xfId="7278"/>
    <cellStyle name="Célula Vinculada 20" xfId="7279"/>
    <cellStyle name="Célula Vinculada 20 2" xfId="7280"/>
    <cellStyle name="Célula Vinculada 20 3" xfId="7281"/>
    <cellStyle name="Célula Vinculada 20 4" xfId="40557"/>
    <cellStyle name="Célula Vinculada 21" xfId="7282"/>
    <cellStyle name="Célula Vinculada 21 2" xfId="40558"/>
    <cellStyle name="Célula Vinculada 22" xfId="7283"/>
    <cellStyle name="Célula Vinculada 22 2" xfId="40559"/>
    <cellStyle name="Célula Vinculada 23" xfId="7284"/>
    <cellStyle name="Célula Vinculada 23 2" xfId="40560"/>
    <cellStyle name="Célula Vinculada 24" xfId="7285"/>
    <cellStyle name="Célula Vinculada 24 2" xfId="40946"/>
    <cellStyle name="Célula Vinculada 25" xfId="7286"/>
    <cellStyle name="Célula Vinculada 25 2" xfId="40981"/>
    <cellStyle name="Célula Vinculada 26" xfId="7287"/>
    <cellStyle name="Célula Vinculada 26 10" xfId="7288"/>
    <cellStyle name="Célula Vinculada 26 11" xfId="7289"/>
    <cellStyle name="Célula Vinculada 26 12" xfId="7290"/>
    <cellStyle name="Célula Vinculada 26 13" xfId="7291"/>
    <cellStyle name="Célula Vinculada 26 14" xfId="7292"/>
    <cellStyle name="Célula Vinculada 26 15" xfId="7293"/>
    <cellStyle name="Célula Vinculada 26 16" xfId="7294"/>
    <cellStyle name="Célula Vinculada 26 17" xfId="40999"/>
    <cellStyle name="Célula Vinculada 26 2" xfId="7295"/>
    <cellStyle name="Célula Vinculada 26 3" xfId="7296"/>
    <cellStyle name="Célula Vinculada 26 4" xfId="7297"/>
    <cellStyle name="Célula Vinculada 26 5" xfId="7298"/>
    <cellStyle name="Célula Vinculada 26 6" xfId="7299"/>
    <cellStyle name="Célula Vinculada 26 7" xfId="7300"/>
    <cellStyle name="Célula Vinculada 26 8" xfId="7301"/>
    <cellStyle name="Célula Vinculada 26 9" xfId="7302"/>
    <cellStyle name="Célula Vinculada 27" xfId="7303"/>
    <cellStyle name="Célula Vinculada 27 10" xfId="7304"/>
    <cellStyle name="Célula Vinculada 27 11" xfId="7305"/>
    <cellStyle name="Célula Vinculada 27 12" xfId="7306"/>
    <cellStyle name="Célula Vinculada 27 13" xfId="7307"/>
    <cellStyle name="Célula Vinculada 27 14" xfId="7308"/>
    <cellStyle name="Célula Vinculada 27 15" xfId="7309"/>
    <cellStyle name="Célula Vinculada 27 16" xfId="7310"/>
    <cellStyle name="Célula Vinculada 27 2" xfId="7311"/>
    <cellStyle name="Célula Vinculada 27 3" xfId="7312"/>
    <cellStyle name="Célula Vinculada 27 4" xfId="7313"/>
    <cellStyle name="Célula Vinculada 27 5" xfId="7314"/>
    <cellStyle name="Célula Vinculada 27 6" xfId="7315"/>
    <cellStyle name="Célula Vinculada 27 7" xfId="7316"/>
    <cellStyle name="Célula Vinculada 27 8" xfId="7317"/>
    <cellStyle name="Célula Vinculada 27 9" xfId="7318"/>
    <cellStyle name="Célula Vinculada 28" xfId="7319"/>
    <cellStyle name="Célula Vinculada 28 10" xfId="7320"/>
    <cellStyle name="Célula Vinculada 28 11" xfId="7321"/>
    <cellStyle name="Célula Vinculada 28 12" xfId="7322"/>
    <cellStyle name="Célula Vinculada 28 13" xfId="7323"/>
    <cellStyle name="Célula Vinculada 28 14" xfId="7324"/>
    <cellStyle name="Célula Vinculada 28 15" xfId="7325"/>
    <cellStyle name="Célula Vinculada 28 16" xfId="7326"/>
    <cellStyle name="Célula Vinculada 28 2" xfId="7327"/>
    <cellStyle name="Célula Vinculada 28 3" xfId="7328"/>
    <cellStyle name="Célula Vinculada 28 4" xfId="7329"/>
    <cellStyle name="Célula Vinculada 28 5" xfId="7330"/>
    <cellStyle name="Célula Vinculada 28 6" xfId="7331"/>
    <cellStyle name="Célula Vinculada 28 7" xfId="7332"/>
    <cellStyle name="Célula Vinculada 28 8" xfId="7333"/>
    <cellStyle name="Célula Vinculada 28 9" xfId="7334"/>
    <cellStyle name="Célula Vinculada 29" xfId="7335"/>
    <cellStyle name="Célula Vinculada 29 10" xfId="7336"/>
    <cellStyle name="Célula Vinculada 29 11" xfId="7337"/>
    <cellStyle name="Célula Vinculada 29 12" xfId="7338"/>
    <cellStyle name="Célula Vinculada 29 13" xfId="7339"/>
    <cellStyle name="Célula Vinculada 29 14" xfId="7340"/>
    <cellStyle name="Célula Vinculada 29 15" xfId="7341"/>
    <cellStyle name="Célula Vinculada 29 16" xfId="7342"/>
    <cellStyle name="Célula Vinculada 29 2" xfId="7343"/>
    <cellStyle name="Célula Vinculada 29 3" xfId="7344"/>
    <cellStyle name="Célula Vinculada 29 4" xfId="7345"/>
    <cellStyle name="Célula Vinculada 29 5" xfId="7346"/>
    <cellStyle name="Célula Vinculada 29 6" xfId="7347"/>
    <cellStyle name="Célula Vinculada 29 7" xfId="7348"/>
    <cellStyle name="Célula Vinculada 29 8" xfId="7349"/>
    <cellStyle name="Célula Vinculada 29 9" xfId="7350"/>
    <cellStyle name="Célula Vinculada 3" xfId="7351"/>
    <cellStyle name="Célula Vinculada 3 10" xfId="7352"/>
    <cellStyle name="Célula Vinculada 3 11" xfId="7353"/>
    <cellStyle name="Célula Vinculada 3 12" xfId="40561"/>
    <cellStyle name="Célula Vinculada 3 2" xfId="7354"/>
    <cellStyle name="Célula Vinculada 3 2 2" xfId="40562"/>
    <cellStyle name="Célula Vinculada 3 3" xfId="7355"/>
    <cellStyle name="Célula Vinculada 3 3 2" xfId="40563"/>
    <cellStyle name="Célula Vinculada 3 4" xfId="7356"/>
    <cellStyle name="Célula Vinculada 3 4 2" xfId="40564"/>
    <cellStyle name="Célula Vinculada 3 5" xfId="7357"/>
    <cellStyle name="Célula Vinculada 3 6" xfId="7358"/>
    <cellStyle name="Célula Vinculada 3 7" xfId="7359"/>
    <cellStyle name="Célula Vinculada 3 8" xfId="7360"/>
    <cellStyle name="Célula Vinculada 3 9" xfId="7361"/>
    <cellStyle name="Célula Vinculada 30" xfId="7362"/>
    <cellStyle name="Célula Vinculada 31" xfId="7363"/>
    <cellStyle name="Célula Vinculada 32" xfId="7364"/>
    <cellStyle name="Célula Vinculada 33" xfId="7365"/>
    <cellStyle name="Célula Vinculada 34" xfId="7366"/>
    <cellStyle name="Célula Vinculada 35" xfId="7367"/>
    <cellStyle name="Célula Vinculada 36" xfId="7368"/>
    <cellStyle name="Célula Vinculada 37" xfId="7369"/>
    <cellStyle name="Célula Vinculada 38" xfId="7370"/>
    <cellStyle name="Célula Vinculada 39" xfId="7371"/>
    <cellStyle name="Célula Vinculada 4" xfId="7372"/>
    <cellStyle name="Célula Vinculada 4 10" xfId="7373"/>
    <cellStyle name="Célula Vinculada 4 11" xfId="7374"/>
    <cellStyle name="Célula Vinculada 4 12" xfId="40565"/>
    <cellStyle name="Célula Vinculada 4 2" xfId="7375"/>
    <cellStyle name="Célula Vinculada 4 2 2" xfId="40566"/>
    <cellStyle name="Célula Vinculada 4 3" xfId="7376"/>
    <cellStyle name="Célula Vinculada 4 3 2" xfId="40567"/>
    <cellStyle name="Célula Vinculada 4 4" xfId="7377"/>
    <cellStyle name="Célula Vinculada 4 4 2" xfId="40568"/>
    <cellStyle name="Célula Vinculada 4 5" xfId="7378"/>
    <cellStyle name="Célula Vinculada 4 6" xfId="7379"/>
    <cellStyle name="Célula Vinculada 4 7" xfId="7380"/>
    <cellStyle name="Célula Vinculada 4 8" xfId="7381"/>
    <cellStyle name="Célula Vinculada 4 9" xfId="7382"/>
    <cellStyle name="Célula Vinculada 40" xfId="7383"/>
    <cellStyle name="Célula Vinculada 41" xfId="7384"/>
    <cellStyle name="Célula Vinculada 42" xfId="7385"/>
    <cellStyle name="Célula Vinculada 43" xfId="7386"/>
    <cellStyle name="Célula Vinculada 44" xfId="7387"/>
    <cellStyle name="Célula Vinculada 45" xfId="7388"/>
    <cellStyle name="Célula Vinculada 46" xfId="7389"/>
    <cellStyle name="Célula Vinculada 47" xfId="7390"/>
    <cellStyle name="Célula Vinculada 48" xfId="7391"/>
    <cellStyle name="Célula Vinculada 49" xfId="7392"/>
    <cellStyle name="Célula Vinculada 5" xfId="7393"/>
    <cellStyle name="Célula Vinculada 5 2" xfId="7394"/>
    <cellStyle name="Célula Vinculada 5 3" xfId="7395"/>
    <cellStyle name="Célula Vinculada 5 4" xfId="7396"/>
    <cellStyle name="Célula Vinculada 5 5" xfId="40569"/>
    <cellStyle name="Célula Vinculada 50" xfId="7397"/>
    <cellStyle name="Célula Vinculada 51" xfId="7398"/>
    <cellStyle name="Célula Vinculada 52" xfId="7399"/>
    <cellStyle name="Célula Vinculada 53" xfId="7400"/>
    <cellStyle name="Célula Vinculada 54" xfId="7401"/>
    <cellStyle name="Célula Vinculada 55" xfId="7402"/>
    <cellStyle name="Célula Vinculada 56" xfId="7403"/>
    <cellStyle name="Célula Vinculada 57" xfId="7404"/>
    <cellStyle name="Célula Vinculada 58" xfId="7405"/>
    <cellStyle name="Célula Vinculada 59" xfId="7406"/>
    <cellStyle name="Célula Vinculada 6" xfId="7407"/>
    <cellStyle name="Célula Vinculada 6 2" xfId="7408"/>
    <cellStyle name="Célula Vinculada 6 3" xfId="7409"/>
    <cellStyle name="Célula Vinculada 6 4" xfId="7410"/>
    <cellStyle name="Célula Vinculada 6 5" xfId="40570"/>
    <cellStyle name="Célula Vinculada 60" xfId="7411"/>
    <cellStyle name="Célula Vinculada 61" xfId="7412"/>
    <cellStyle name="Célula Vinculada 62" xfId="7413"/>
    <cellStyle name="Célula Vinculada 63" xfId="7414"/>
    <cellStyle name="Célula Vinculada 64" xfId="7415"/>
    <cellStyle name="Célula Vinculada 65" xfId="7416"/>
    <cellStyle name="Célula Vinculada 66" xfId="7417"/>
    <cellStyle name="Célula Vinculada 67" xfId="7418"/>
    <cellStyle name="Célula Vinculada 68" xfId="7419"/>
    <cellStyle name="Célula Vinculada 69" xfId="7420"/>
    <cellStyle name="Célula Vinculada 7" xfId="7421"/>
    <cellStyle name="Célula Vinculada 7 2" xfId="7422"/>
    <cellStyle name="Célula Vinculada 7 3" xfId="7423"/>
    <cellStyle name="Célula Vinculada 7 4" xfId="7424"/>
    <cellStyle name="Célula Vinculada 7 5" xfId="40571"/>
    <cellStyle name="Célula Vinculada 70" xfId="7425"/>
    <cellStyle name="Célula Vinculada 71" xfId="7426"/>
    <cellStyle name="Célula Vinculada 72" xfId="7427"/>
    <cellStyle name="Célula Vinculada 73" xfId="7428"/>
    <cellStyle name="Célula Vinculada 74" xfId="7429"/>
    <cellStyle name="Célula Vinculada 75" xfId="7430"/>
    <cellStyle name="Célula Vinculada 76" xfId="7431"/>
    <cellStyle name="Célula Vinculada 77" xfId="7432"/>
    <cellStyle name="Célula Vinculada 78" xfId="7433"/>
    <cellStyle name="Célula Vinculada 79" xfId="7434"/>
    <cellStyle name="Célula Vinculada 8" xfId="7435"/>
    <cellStyle name="Célula Vinculada 8 2" xfId="7436"/>
    <cellStyle name="Célula Vinculada 8 3" xfId="7437"/>
    <cellStyle name="Célula Vinculada 8 4" xfId="7438"/>
    <cellStyle name="Célula Vinculada 8 5" xfId="40572"/>
    <cellStyle name="Célula Vinculada 80" xfId="7439"/>
    <cellStyle name="Célula Vinculada 81" xfId="7440"/>
    <cellStyle name="Célula Vinculada 82" xfId="7441"/>
    <cellStyle name="Célula Vinculada 83" xfId="7442"/>
    <cellStyle name="Célula Vinculada 84" xfId="7443"/>
    <cellStyle name="Célula Vinculada 85" xfId="7444"/>
    <cellStyle name="Célula Vinculada 86" xfId="7445"/>
    <cellStyle name="Célula Vinculada 87" xfId="7446"/>
    <cellStyle name="Célula Vinculada 88" xfId="7447"/>
    <cellStyle name="Célula Vinculada 89" xfId="7448"/>
    <cellStyle name="Célula Vinculada 9" xfId="7449"/>
    <cellStyle name="Célula Vinculada 9 2" xfId="40573"/>
    <cellStyle name="Célula Vinculada 90" xfId="7450"/>
    <cellStyle name="Célula Vinculada 91" xfId="7451"/>
    <cellStyle name="Célula Vinculada 92" xfId="7452"/>
    <cellStyle name="Célula Vinculada 93" xfId="7453"/>
    <cellStyle name="Célula Vinculada 94" xfId="7454"/>
    <cellStyle name="Célula Vinculada 95" xfId="7455"/>
    <cellStyle name="Célula Vinculada 96" xfId="7456"/>
    <cellStyle name="Célula Vinculada 97" xfId="7457"/>
    <cellStyle name="Célula Vinculada 98" xfId="7458"/>
    <cellStyle name="Célula Vinculada 99" xfId="7459"/>
    <cellStyle name="Check Cell" xfId="41098"/>
    <cellStyle name="Data" xfId="7460"/>
    <cellStyle name="Ênfase1 10" xfId="7461"/>
    <cellStyle name="Ênfase1 10 2" xfId="40574"/>
    <cellStyle name="Ênfase1 100" xfId="7462"/>
    <cellStyle name="Ênfase1 101" xfId="7463"/>
    <cellStyle name="Ênfase1 102" xfId="7464"/>
    <cellStyle name="Ênfase1 103" xfId="7465"/>
    <cellStyle name="Ênfase1 104" xfId="7466"/>
    <cellStyle name="Ênfase1 105" xfId="7467"/>
    <cellStyle name="Ênfase1 106" xfId="7468"/>
    <cellStyle name="Ênfase1 107" xfId="7469"/>
    <cellStyle name="Ênfase1 108" xfId="7470"/>
    <cellStyle name="Ênfase1 109" xfId="7471"/>
    <cellStyle name="Ênfase1 11" xfId="7472"/>
    <cellStyle name="Ênfase1 11 2" xfId="40575"/>
    <cellStyle name="Ênfase1 110" xfId="7473"/>
    <cellStyle name="Ênfase1 111" xfId="7474"/>
    <cellStyle name="Ênfase1 112" xfId="7475"/>
    <cellStyle name="Ênfase1 113" xfId="7476"/>
    <cellStyle name="Ênfase1 114" xfId="7477"/>
    <cellStyle name="Ênfase1 115" xfId="7478"/>
    <cellStyle name="Ênfase1 116" xfId="7479"/>
    <cellStyle name="Ênfase1 117" xfId="7480"/>
    <cellStyle name="Ênfase1 118" xfId="7481"/>
    <cellStyle name="Ênfase1 119" xfId="7482"/>
    <cellStyle name="Ênfase1 12" xfId="7483"/>
    <cellStyle name="Ênfase1 12 2" xfId="40576"/>
    <cellStyle name="Ênfase1 120" xfId="7484"/>
    <cellStyle name="Ênfase1 121" xfId="7485"/>
    <cellStyle name="Ênfase1 122" xfId="7486"/>
    <cellStyle name="Ênfase1 123" xfId="7487"/>
    <cellStyle name="Ênfase1 124" xfId="7488"/>
    <cellStyle name="Ênfase1 125" xfId="7489"/>
    <cellStyle name="Ênfase1 126" xfId="7490"/>
    <cellStyle name="Ênfase1 127" xfId="7491"/>
    <cellStyle name="Ênfase1 128" xfId="7492"/>
    <cellStyle name="Ênfase1 129" xfId="7493"/>
    <cellStyle name="Ênfase1 13" xfId="7494"/>
    <cellStyle name="Ênfase1 13 2" xfId="40577"/>
    <cellStyle name="Ênfase1 130" xfId="7495"/>
    <cellStyle name="Ênfase1 131" xfId="7496"/>
    <cellStyle name="Ênfase1 132" xfId="7497"/>
    <cellStyle name="Ênfase1 133" xfId="7498"/>
    <cellStyle name="Ênfase1 134" xfId="7499"/>
    <cellStyle name="Ênfase1 135" xfId="7500"/>
    <cellStyle name="Ênfase1 136" xfId="7501"/>
    <cellStyle name="Ênfase1 137" xfId="7502"/>
    <cellStyle name="Ênfase1 138" xfId="7503"/>
    <cellStyle name="Ênfase1 139" xfId="7504"/>
    <cellStyle name="Ênfase1 14" xfId="7505"/>
    <cellStyle name="Ênfase1 140" xfId="7506"/>
    <cellStyle name="Ênfase1 141" xfId="7507"/>
    <cellStyle name="Ênfase1 142" xfId="7508"/>
    <cellStyle name="Ênfase1 143" xfId="7509"/>
    <cellStyle name="Ênfase1 144" xfId="7510"/>
    <cellStyle name="Ênfase1 145" xfId="7511"/>
    <cellStyle name="Ênfase1 146" xfId="7512"/>
    <cellStyle name="Ênfase1 147" xfId="7513"/>
    <cellStyle name="Ênfase1 148" xfId="7514"/>
    <cellStyle name="Ênfase1 149" xfId="7515"/>
    <cellStyle name="Ênfase1 15" xfId="7516"/>
    <cellStyle name="Ênfase1 15 2" xfId="7517"/>
    <cellStyle name="Ênfase1 15 3" xfId="7518"/>
    <cellStyle name="Ênfase1 150" xfId="7519"/>
    <cellStyle name="Ênfase1 151" xfId="7520"/>
    <cellStyle name="Ênfase1 152" xfId="7521"/>
    <cellStyle name="Ênfase1 153" xfId="7522"/>
    <cellStyle name="Ênfase1 154" xfId="7523"/>
    <cellStyle name="Ênfase1 155" xfId="7524"/>
    <cellStyle name="Ênfase1 156" xfId="7525"/>
    <cellStyle name="Ênfase1 157" xfId="7526"/>
    <cellStyle name="Ênfase1 158" xfId="7527"/>
    <cellStyle name="Ênfase1 159" xfId="7528"/>
    <cellStyle name="Ênfase1 16" xfId="7529"/>
    <cellStyle name="Ênfase1 16 2" xfId="7530"/>
    <cellStyle name="Ênfase1 16 3" xfId="7531"/>
    <cellStyle name="Ênfase1 160" xfId="7532"/>
    <cellStyle name="Ênfase1 161" xfId="7533"/>
    <cellStyle name="Ênfase1 162" xfId="7534"/>
    <cellStyle name="Ênfase1 163" xfId="7535"/>
    <cellStyle name="Ênfase1 164" xfId="7536"/>
    <cellStyle name="Ênfase1 165" xfId="7537"/>
    <cellStyle name="Ênfase1 166" xfId="7538"/>
    <cellStyle name="Ênfase1 167" xfId="7539"/>
    <cellStyle name="Ênfase1 168" xfId="7540"/>
    <cellStyle name="Ênfase1 169" xfId="7541"/>
    <cellStyle name="Ênfase1 17" xfId="7542"/>
    <cellStyle name="Ênfase1 17 2" xfId="7543"/>
    <cellStyle name="Ênfase1 17 3" xfId="7544"/>
    <cellStyle name="Ênfase1 170" xfId="7545"/>
    <cellStyle name="Ênfase1 171" xfId="7546"/>
    <cellStyle name="Ênfase1 172" xfId="7547"/>
    <cellStyle name="Ênfase1 173" xfId="7548"/>
    <cellStyle name="Ênfase1 174" xfId="7549"/>
    <cellStyle name="Ênfase1 175" xfId="7550"/>
    <cellStyle name="Ênfase1 176" xfId="7551"/>
    <cellStyle name="Ênfase1 177" xfId="7552"/>
    <cellStyle name="Ênfase1 178" xfId="7553"/>
    <cellStyle name="Ênfase1 179" xfId="7554"/>
    <cellStyle name="Ênfase1 18" xfId="7555"/>
    <cellStyle name="Ênfase1 18 2" xfId="7556"/>
    <cellStyle name="Ênfase1 18 3" xfId="7557"/>
    <cellStyle name="Ênfase1 180" xfId="7558"/>
    <cellStyle name="Ênfase1 181" xfId="7559"/>
    <cellStyle name="Ênfase1 182" xfId="7560"/>
    <cellStyle name="Ênfase1 183" xfId="7561"/>
    <cellStyle name="Ênfase1 184" xfId="7562"/>
    <cellStyle name="Ênfase1 185" xfId="7563"/>
    <cellStyle name="Ênfase1 186" xfId="7564"/>
    <cellStyle name="Ênfase1 187" xfId="7565"/>
    <cellStyle name="Ênfase1 188" xfId="7566"/>
    <cellStyle name="Ênfase1 189" xfId="7567"/>
    <cellStyle name="Ênfase1 19" xfId="7568"/>
    <cellStyle name="Ênfase1 19 2" xfId="7569"/>
    <cellStyle name="Ênfase1 19 3" xfId="7570"/>
    <cellStyle name="Ênfase1 190" xfId="7571"/>
    <cellStyle name="Ênfase1 2" xfId="7572"/>
    <cellStyle name="Ênfase1 2 10" xfId="7573"/>
    <cellStyle name="Ênfase1 2 10 2" xfId="7574"/>
    <cellStyle name="Ênfase1 2 10 3" xfId="7575"/>
    <cellStyle name="Ênfase1 2 10 4" xfId="7576"/>
    <cellStyle name="Ênfase1 2 10 5" xfId="7577"/>
    <cellStyle name="Ênfase1 2 10 6" xfId="7578"/>
    <cellStyle name="Ênfase1 2 10 7" xfId="7579"/>
    <cellStyle name="Ênfase1 2 11" xfId="7580"/>
    <cellStyle name="Ênfase1 2 11 2" xfId="7581"/>
    <cellStyle name="Ênfase1 2 11 3" xfId="7582"/>
    <cellStyle name="Ênfase1 2 11 4" xfId="7583"/>
    <cellStyle name="Ênfase1 2 11 5" xfId="7584"/>
    <cellStyle name="Ênfase1 2 11 6" xfId="7585"/>
    <cellStyle name="Ênfase1 2 11 7" xfId="7586"/>
    <cellStyle name="Ênfase1 2 12" xfId="7587"/>
    <cellStyle name="Ênfase1 2 13" xfId="7588"/>
    <cellStyle name="Ênfase1 2 14" xfId="7589"/>
    <cellStyle name="Ênfase1 2 15" xfId="7590"/>
    <cellStyle name="Ênfase1 2 16" xfId="7591"/>
    <cellStyle name="Ênfase1 2 17" xfId="7592"/>
    <cellStyle name="Ênfase1 2 18" xfId="7593"/>
    <cellStyle name="Ênfase1 2 19" xfId="7594"/>
    <cellStyle name="Ênfase1 2 2" xfId="7595"/>
    <cellStyle name="Ênfase1 2 20" xfId="7596"/>
    <cellStyle name="Ênfase1 2 21" xfId="7597"/>
    <cellStyle name="Ênfase1 2 22" xfId="7598"/>
    <cellStyle name="Ênfase1 2 23" xfId="7599"/>
    <cellStyle name="Ênfase1 2 24" xfId="7600"/>
    <cellStyle name="Ênfase1 2 25" xfId="7601"/>
    <cellStyle name="Ênfase1 2 26" xfId="7602"/>
    <cellStyle name="Ênfase1 2 27" xfId="7603"/>
    <cellStyle name="Ênfase1 2 28" xfId="7604"/>
    <cellStyle name="Ênfase1 2 29" xfId="7605"/>
    <cellStyle name="Ênfase1 2 3" xfId="7606"/>
    <cellStyle name="Ênfase1 2 30" xfId="7607"/>
    <cellStyle name="Ênfase1 2 31" xfId="7608"/>
    <cellStyle name="Ênfase1 2 32" xfId="7609"/>
    <cellStyle name="Ênfase1 2 33" xfId="7610"/>
    <cellStyle name="Ênfase1 2 34" xfId="7611"/>
    <cellStyle name="Ênfase1 2 35" xfId="7612"/>
    <cellStyle name="Ênfase1 2 4" xfId="7613"/>
    <cellStyle name="Ênfase1 2 5" xfId="7614"/>
    <cellStyle name="Ênfase1 2 6" xfId="7615"/>
    <cellStyle name="Ênfase1 2 7" xfId="7616"/>
    <cellStyle name="Ênfase1 2 8" xfId="7617"/>
    <cellStyle name="Ênfase1 2 8 2" xfId="7618"/>
    <cellStyle name="Ênfase1 2 8 3" xfId="7619"/>
    <cellStyle name="Ênfase1 2 8 4" xfId="7620"/>
    <cellStyle name="Ênfase1 2 8 5" xfId="7621"/>
    <cellStyle name="Ênfase1 2 8 6" xfId="7622"/>
    <cellStyle name="Ênfase1 2 8 7" xfId="7623"/>
    <cellStyle name="Ênfase1 2 9" xfId="7624"/>
    <cellStyle name="Ênfase1 2 9 2" xfId="7625"/>
    <cellStyle name="Ênfase1 2 9 3" xfId="7626"/>
    <cellStyle name="Ênfase1 2 9 4" xfId="7627"/>
    <cellStyle name="Ênfase1 2 9 5" xfId="7628"/>
    <cellStyle name="Ênfase1 2 9 6" xfId="7629"/>
    <cellStyle name="Ênfase1 2 9 7" xfId="7630"/>
    <cellStyle name="Ênfase1 20" xfId="7631"/>
    <cellStyle name="Ênfase1 20 2" xfId="7632"/>
    <cellStyle name="Ênfase1 20 3" xfId="7633"/>
    <cellStyle name="Ênfase1 21" xfId="7634"/>
    <cellStyle name="Ênfase1 22" xfId="7635"/>
    <cellStyle name="Ênfase1 23" xfId="7636"/>
    <cellStyle name="Ênfase1 24" xfId="7637"/>
    <cellStyle name="Ênfase1 24 2" xfId="40947"/>
    <cellStyle name="Ênfase1 25" xfId="7638"/>
    <cellStyle name="Ênfase1 25 2" xfId="40982"/>
    <cellStyle name="Ênfase1 26" xfId="7639"/>
    <cellStyle name="Ênfase1 26 10" xfId="7640"/>
    <cellStyle name="Ênfase1 26 11" xfId="7641"/>
    <cellStyle name="Ênfase1 26 12" xfId="7642"/>
    <cellStyle name="Ênfase1 26 13" xfId="7643"/>
    <cellStyle name="Ênfase1 26 14" xfId="7644"/>
    <cellStyle name="Ênfase1 26 15" xfId="7645"/>
    <cellStyle name="Ênfase1 26 16" xfId="7646"/>
    <cellStyle name="Ênfase1 26 2" xfId="7647"/>
    <cellStyle name="Ênfase1 26 3" xfId="7648"/>
    <cellStyle name="Ênfase1 26 4" xfId="7649"/>
    <cellStyle name="Ênfase1 26 5" xfId="7650"/>
    <cellStyle name="Ênfase1 26 6" xfId="7651"/>
    <cellStyle name="Ênfase1 26 7" xfId="7652"/>
    <cellStyle name="Ênfase1 26 8" xfId="7653"/>
    <cellStyle name="Ênfase1 26 9" xfId="7654"/>
    <cellStyle name="Ênfase1 27" xfId="7655"/>
    <cellStyle name="Ênfase1 27 10" xfId="7656"/>
    <cellStyle name="Ênfase1 27 11" xfId="7657"/>
    <cellStyle name="Ênfase1 27 12" xfId="7658"/>
    <cellStyle name="Ênfase1 27 13" xfId="7659"/>
    <cellStyle name="Ênfase1 27 14" xfId="7660"/>
    <cellStyle name="Ênfase1 27 15" xfId="7661"/>
    <cellStyle name="Ênfase1 27 16" xfId="7662"/>
    <cellStyle name="Ênfase1 27 2" xfId="7663"/>
    <cellStyle name="Ênfase1 27 3" xfId="7664"/>
    <cellStyle name="Ênfase1 27 4" xfId="7665"/>
    <cellStyle name="Ênfase1 27 5" xfId="7666"/>
    <cellStyle name="Ênfase1 27 6" xfId="7667"/>
    <cellStyle name="Ênfase1 27 7" xfId="7668"/>
    <cellStyle name="Ênfase1 27 8" xfId="7669"/>
    <cellStyle name="Ênfase1 27 9" xfId="7670"/>
    <cellStyle name="Ênfase1 28" xfId="7671"/>
    <cellStyle name="Ênfase1 28 10" xfId="7672"/>
    <cellStyle name="Ênfase1 28 11" xfId="7673"/>
    <cellStyle name="Ênfase1 28 12" xfId="7674"/>
    <cellStyle name="Ênfase1 28 13" xfId="7675"/>
    <cellStyle name="Ênfase1 28 14" xfId="7676"/>
    <cellStyle name="Ênfase1 28 15" xfId="7677"/>
    <cellStyle name="Ênfase1 28 16" xfId="7678"/>
    <cellStyle name="Ênfase1 28 2" xfId="7679"/>
    <cellStyle name="Ênfase1 28 3" xfId="7680"/>
    <cellStyle name="Ênfase1 28 4" xfId="7681"/>
    <cellStyle name="Ênfase1 28 5" xfId="7682"/>
    <cellStyle name="Ênfase1 28 6" xfId="7683"/>
    <cellStyle name="Ênfase1 28 7" xfId="7684"/>
    <cellStyle name="Ênfase1 28 8" xfId="7685"/>
    <cellStyle name="Ênfase1 28 9" xfId="7686"/>
    <cellStyle name="Ênfase1 29" xfId="7687"/>
    <cellStyle name="Ênfase1 29 10" xfId="7688"/>
    <cellStyle name="Ênfase1 29 11" xfId="7689"/>
    <cellStyle name="Ênfase1 29 12" xfId="7690"/>
    <cellStyle name="Ênfase1 29 13" xfId="7691"/>
    <cellStyle name="Ênfase1 29 14" xfId="7692"/>
    <cellStyle name="Ênfase1 29 15" xfId="7693"/>
    <cellStyle name="Ênfase1 29 16" xfId="7694"/>
    <cellStyle name="Ênfase1 29 2" xfId="7695"/>
    <cellStyle name="Ênfase1 29 3" xfId="7696"/>
    <cellStyle name="Ênfase1 29 4" xfId="7697"/>
    <cellStyle name="Ênfase1 29 5" xfId="7698"/>
    <cellStyle name="Ênfase1 29 6" xfId="7699"/>
    <cellStyle name="Ênfase1 29 7" xfId="7700"/>
    <cellStyle name="Ênfase1 29 8" xfId="7701"/>
    <cellStyle name="Ênfase1 29 9" xfId="7702"/>
    <cellStyle name="Ênfase1 3" xfId="7703"/>
    <cellStyle name="Ênfase1 3 10" xfId="7704"/>
    <cellStyle name="Ênfase1 3 11" xfId="7705"/>
    <cellStyle name="Ênfase1 3 2" xfId="7706"/>
    <cellStyle name="Ênfase1 3 3" xfId="7707"/>
    <cellStyle name="Ênfase1 3 4" xfId="7708"/>
    <cellStyle name="Ênfase1 3 5" xfId="7709"/>
    <cellStyle name="Ênfase1 3 6" xfId="7710"/>
    <cellStyle name="Ênfase1 3 7" xfId="7711"/>
    <cellStyle name="Ênfase1 3 8" xfId="7712"/>
    <cellStyle name="Ênfase1 3 9" xfId="7713"/>
    <cellStyle name="Ênfase1 30" xfId="7714"/>
    <cellStyle name="Ênfase1 31" xfId="7715"/>
    <cellStyle name="Ênfase1 32" xfId="7716"/>
    <cellStyle name="Ênfase1 33" xfId="7717"/>
    <cellStyle name="Ênfase1 34" xfId="7718"/>
    <cellStyle name="Ênfase1 35" xfId="7719"/>
    <cellStyle name="Ênfase1 36" xfId="7720"/>
    <cellStyle name="Ênfase1 37" xfId="7721"/>
    <cellStyle name="Ênfase1 38" xfId="7722"/>
    <cellStyle name="Ênfase1 39" xfId="7723"/>
    <cellStyle name="Ênfase1 4" xfId="7724"/>
    <cellStyle name="Ênfase1 4 10" xfId="7725"/>
    <cellStyle name="Ênfase1 4 11" xfId="7726"/>
    <cellStyle name="Ênfase1 4 2" xfId="7727"/>
    <cellStyle name="Ênfase1 4 3" xfId="7728"/>
    <cellStyle name="Ênfase1 4 4" xfId="7729"/>
    <cellStyle name="Ênfase1 4 5" xfId="7730"/>
    <cellStyle name="Ênfase1 4 6" xfId="7731"/>
    <cellStyle name="Ênfase1 4 7" xfId="7732"/>
    <cellStyle name="Ênfase1 4 8" xfId="7733"/>
    <cellStyle name="Ênfase1 4 9" xfId="7734"/>
    <cellStyle name="Ênfase1 40" xfId="7735"/>
    <cellStyle name="Ênfase1 41" xfId="7736"/>
    <cellStyle name="Ênfase1 42" xfId="7737"/>
    <cellStyle name="Ênfase1 43" xfId="7738"/>
    <cellStyle name="Ênfase1 44" xfId="7739"/>
    <cellStyle name="Ênfase1 45" xfId="7740"/>
    <cellStyle name="Ênfase1 46" xfId="7741"/>
    <cellStyle name="Ênfase1 47" xfId="7742"/>
    <cellStyle name="Ênfase1 48" xfId="7743"/>
    <cellStyle name="Ênfase1 49" xfId="7744"/>
    <cellStyle name="Ênfase1 5" xfId="7745"/>
    <cellStyle name="Ênfase1 5 2" xfId="7746"/>
    <cellStyle name="Ênfase1 5 3" xfId="7747"/>
    <cellStyle name="Ênfase1 5 4" xfId="7748"/>
    <cellStyle name="Ênfase1 50" xfId="7749"/>
    <cellStyle name="Ênfase1 51" xfId="7750"/>
    <cellStyle name="Ênfase1 52" xfId="7751"/>
    <cellStyle name="Ênfase1 53" xfId="7752"/>
    <cellStyle name="Ênfase1 54" xfId="7753"/>
    <cellStyle name="Ênfase1 55" xfId="7754"/>
    <cellStyle name="Ênfase1 56" xfId="7755"/>
    <cellStyle name="Ênfase1 57" xfId="7756"/>
    <cellStyle name="Ênfase1 58" xfId="7757"/>
    <cellStyle name="Ênfase1 59" xfId="7758"/>
    <cellStyle name="Ênfase1 6" xfId="7759"/>
    <cellStyle name="Ênfase1 6 2" xfId="7760"/>
    <cellStyle name="Ênfase1 6 3" xfId="7761"/>
    <cellStyle name="Ênfase1 6 4" xfId="7762"/>
    <cellStyle name="Ênfase1 60" xfId="7763"/>
    <cellStyle name="Ênfase1 61" xfId="7764"/>
    <cellStyle name="Ênfase1 62" xfId="7765"/>
    <cellStyle name="Ênfase1 63" xfId="7766"/>
    <cellStyle name="Ênfase1 64" xfId="7767"/>
    <cellStyle name="Ênfase1 65" xfId="7768"/>
    <cellStyle name="Ênfase1 66" xfId="7769"/>
    <cellStyle name="Ênfase1 67" xfId="7770"/>
    <cellStyle name="Ênfase1 68" xfId="7771"/>
    <cellStyle name="Ênfase1 69" xfId="7772"/>
    <cellStyle name="Ênfase1 7" xfId="7773"/>
    <cellStyle name="Ênfase1 7 2" xfId="7774"/>
    <cellStyle name="Ênfase1 7 3" xfId="7775"/>
    <cellStyle name="Ênfase1 7 4" xfId="7776"/>
    <cellStyle name="Ênfase1 70" xfId="7777"/>
    <cellStyle name="Ênfase1 71" xfId="7778"/>
    <cellStyle name="Ênfase1 72" xfId="7779"/>
    <cellStyle name="Ênfase1 73" xfId="7780"/>
    <cellStyle name="Ênfase1 74" xfId="7781"/>
    <cellStyle name="Ênfase1 75" xfId="7782"/>
    <cellStyle name="Ênfase1 76" xfId="7783"/>
    <cellStyle name="Ênfase1 77" xfId="7784"/>
    <cellStyle name="Ênfase1 78" xfId="7785"/>
    <cellStyle name="Ênfase1 79" xfId="7786"/>
    <cellStyle name="Ênfase1 8" xfId="7787"/>
    <cellStyle name="Ênfase1 8 2" xfId="7788"/>
    <cellStyle name="Ênfase1 8 3" xfId="7789"/>
    <cellStyle name="Ênfase1 8 4" xfId="7790"/>
    <cellStyle name="Ênfase1 80" xfId="7791"/>
    <cellStyle name="Ênfase1 81" xfId="7792"/>
    <cellStyle name="Ênfase1 82" xfId="7793"/>
    <cellStyle name="Ênfase1 83" xfId="7794"/>
    <cellStyle name="Ênfase1 84" xfId="7795"/>
    <cellStyle name="Ênfase1 85" xfId="7796"/>
    <cellStyle name="Ênfase1 86" xfId="7797"/>
    <cellStyle name="Ênfase1 87" xfId="7798"/>
    <cellStyle name="Ênfase1 88" xfId="7799"/>
    <cellStyle name="Ênfase1 89" xfId="7800"/>
    <cellStyle name="Ênfase1 9" xfId="7801"/>
    <cellStyle name="Ênfase1 90" xfId="7802"/>
    <cellStyle name="Ênfase1 91" xfId="7803"/>
    <cellStyle name="Ênfase1 92" xfId="7804"/>
    <cellStyle name="Ênfase1 93" xfId="7805"/>
    <cellStyle name="Ênfase1 94" xfId="7806"/>
    <cellStyle name="Ênfase1 95" xfId="7807"/>
    <cellStyle name="Ênfase1 96" xfId="7808"/>
    <cellStyle name="Ênfase1 97" xfId="7809"/>
    <cellStyle name="Ênfase1 98" xfId="7810"/>
    <cellStyle name="Ênfase1 99" xfId="7811"/>
    <cellStyle name="Ênfase2 10" xfId="7812"/>
    <cellStyle name="Ênfase2 10 2" xfId="40578"/>
    <cellStyle name="Ênfase2 100" xfId="7813"/>
    <cellStyle name="Ênfase2 101" xfId="7814"/>
    <cellStyle name="Ênfase2 102" xfId="7815"/>
    <cellStyle name="Ênfase2 103" xfId="7816"/>
    <cellStyle name="Ênfase2 104" xfId="7817"/>
    <cellStyle name="Ênfase2 105" xfId="7818"/>
    <cellStyle name="Ênfase2 106" xfId="7819"/>
    <cellStyle name="Ênfase2 107" xfId="7820"/>
    <cellStyle name="Ênfase2 108" xfId="7821"/>
    <cellStyle name="Ênfase2 109" xfId="7822"/>
    <cellStyle name="Ênfase2 11" xfId="7823"/>
    <cellStyle name="Ênfase2 11 2" xfId="40579"/>
    <cellStyle name="Ênfase2 110" xfId="7824"/>
    <cellStyle name="Ênfase2 111" xfId="7825"/>
    <cellStyle name="Ênfase2 112" xfId="7826"/>
    <cellStyle name="Ênfase2 113" xfId="7827"/>
    <cellStyle name="Ênfase2 114" xfId="7828"/>
    <cellStyle name="Ênfase2 115" xfId="7829"/>
    <cellStyle name="Ênfase2 116" xfId="7830"/>
    <cellStyle name="Ênfase2 117" xfId="7831"/>
    <cellStyle name="Ênfase2 118" xfId="7832"/>
    <cellStyle name="Ênfase2 119" xfId="7833"/>
    <cellStyle name="Ênfase2 12" xfId="7834"/>
    <cellStyle name="Ênfase2 12 2" xfId="40580"/>
    <cellStyle name="Ênfase2 120" xfId="7835"/>
    <cellStyle name="Ênfase2 121" xfId="7836"/>
    <cellStyle name="Ênfase2 122" xfId="7837"/>
    <cellStyle name="Ênfase2 123" xfId="7838"/>
    <cellStyle name="Ênfase2 124" xfId="7839"/>
    <cellStyle name="Ênfase2 125" xfId="7840"/>
    <cellStyle name="Ênfase2 126" xfId="7841"/>
    <cellStyle name="Ênfase2 127" xfId="7842"/>
    <cellStyle name="Ênfase2 128" xfId="7843"/>
    <cellStyle name="Ênfase2 129" xfId="7844"/>
    <cellStyle name="Ênfase2 13" xfId="7845"/>
    <cellStyle name="Ênfase2 13 2" xfId="40581"/>
    <cellStyle name="Ênfase2 130" xfId="7846"/>
    <cellStyle name="Ênfase2 131" xfId="7847"/>
    <cellStyle name="Ênfase2 132" xfId="7848"/>
    <cellStyle name="Ênfase2 133" xfId="7849"/>
    <cellStyle name="Ênfase2 134" xfId="7850"/>
    <cellStyle name="Ênfase2 135" xfId="7851"/>
    <cellStyle name="Ênfase2 136" xfId="7852"/>
    <cellStyle name="Ênfase2 137" xfId="7853"/>
    <cellStyle name="Ênfase2 138" xfId="7854"/>
    <cellStyle name="Ênfase2 139" xfId="7855"/>
    <cellStyle name="Ênfase2 14" xfId="7856"/>
    <cellStyle name="Ênfase2 140" xfId="7857"/>
    <cellStyle name="Ênfase2 141" xfId="7858"/>
    <cellStyle name="Ênfase2 142" xfId="7859"/>
    <cellStyle name="Ênfase2 143" xfId="7860"/>
    <cellStyle name="Ênfase2 144" xfId="7861"/>
    <cellStyle name="Ênfase2 145" xfId="7862"/>
    <cellStyle name="Ênfase2 146" xfId="7863"/>
    <cellStyle name="Ênfase2 147" xfId="7864"/>
    <cellStyle name="Ênfase2 148" xfId="7865"/>
    <cellStyle name="Ênfase2 149" xfId="7866"/>
    <cellStyle name="Ênfase2 15" xfId="7867"/>
    <cellStyle name="Ênfase2 15 2" xfId="7868"/>
    <cellStyle name="Ênfase2 15 3" xfId="7869"/>
    <cellStyle name="Ênfase2 150" xfId="7870"/>
    <cellStyle name="Ênfase2 151" xfId="7871"/>
    <cellStyle name="Ênfase2 152" xfId="7872"/>
    <cellStyle name="Ênfase2 153" xfId="7873"/>
    <cellStyle name="Ênfase2 154" xfId="7874"/>
    <cellStyle name="Ênfase2 155" xfId="7875"/>
    <cellStyle name="Ênfase2 156" xfId="7876"/>
    <cellStyle name="Ênfase2 157" xfId="7877"/>
    <cellStyle name="Ênfase2 158" xfId="7878"/>
    <cellStyle name="Ênfase2 159" xfId="7879"/>
    <cellStyle name="Ênfase2 16" xfId="7880"/>
    <cellStyle name="Ênfase2 16 2" xfId="7881"/>
    <cellStyle name="Ênfase2 16 3" xfId="7882"/>
    <cellStyle name="Ênfase2 160" xfId="7883"/>
    <cellStyle name="Ênfase2 161" xfId="7884"/>
    <cellStyle name="Ênfase2 162" xfId="7885"/>
    <cellStyle name="Ênfase2 163" xfId="7886"/>
    <cellStyle name="Ênfase2 164" xfId="7887"/>
    <cellStyle name="Ênfase2 165" xfId="7888"/>
    <cellStyle name="Ênfase2 166" xfId="7889"/>
    <cellStyle name="Ênfase2 167" xfId="7890"/>
    <cellStyle name="Ênfase2 168" xfId="7891"/>
    <cellStyle name="Ênfase2 169" xfId="7892"/>
    <cellStyle name="Ênfase2 17" xfId="7893"/>
    <cellStyle name="Ênfase2 17 2" xfId="7894"/>
    <cellStyle name="Ênfase2 17 3" xfId="7895"/>
    <cellStyle name="Ênfase2 170" xfId="7896"/>
    <cellStyle name="Ênfase2 171" xfId="7897"/>
    <cellStyle name="Ênfase2 172" xfId="7898"/>
    <cellStyle name="Ênfase2 173" xfId="7899"/>
    <cellStyle name="Ênfase2 174" xfId="7900"/>
    <cellStyle name="Ênfase2 175" xfId="7901"/>
    <cellStyle name="Ênfase2 176" xfId="7902"/>
    <cellStyle name="Ênfase2 177" xfId="7903"/>
    <cellStyle name="Ênfase2 178" xfId="7904"/>
    <cellStyle name="Ênfase2 179" xfId="7905"/>
    <cellStyle name="Ênfase2 18" xfId="7906"/>
    <cellStyle name="Ênfase2 18 2" xfId="7907"/>
    <cellStyle name="Ênfase2 18 3" xfId="7908"/>
    <cellStyle name="Ênfase2 180" xfId="7909"/>
    <cellStyle name="Ênfase2 181" xfId="7910"/>
    <cellStyle name="Ênfase2 182" xfId="7911"/>
    <cellStyle name="Ênfase2 183" xfId="7912"/>
    <cellStyle name="Ênfase2 184" xfId="7913"/>
    <cellStyle name="Ênfase2 185" xfId="7914"/>
    <cellStyle name="Ênfase2 186" xfId="7915"/>
    <cellStyle name="Ênfase2 187" xfId="7916"/>
    <cellStyle name="Ênfase2 188" xfId="7917"/>
    <cellStyle name="Ênfase2 189" xfId="7918"/>
    <cellStyle name="Ênfase2 19" xfId="7919"/>
    <cellStyle name="Ênfase2 19 2" xfId="7920"/>
    <cellStyle name="Ênfase2 19 3" xfId="7921"/>
    <cellStyle name="Ênfase2 190" xfId="7922"/>
    <cellStyle name="Ênfase2 2" xfId="7923"/>
    <cellStyle name="Ênfase2 2 10" xfId="7924"/>
    <cellStyle name="Ênfase2 2 10 2" xfId="7925"/>
    <cellStyle name="Ênfase2 2 10 3" xfId="7926"/>
    <cellStyle name="Ênfase2 2 10 4" xfId="7927"/>
    <cellStyle name="Ênfase2 2 10 5" xfId="7928"/>
    <cellStyle name="Ênfase2 2 10 6" xfId="7929"/>
    <cellStyle name="Ênfase2 2 10 7" xfId="7930"/>
    <cellStyle name="Ênfase2 2 11" xfId="7931"/>
    <cellStyle name="Ênfase2 2 11 2" xfId="7932"/>
    <cellStyle name="Ênfase2 2 11 3" xfId="7933"/>
    <cellStyle name="Ênfase2 2 11 4" xfId="7934"/>
    <cellStyle name="Ênfase2 2 11 5" xfId="7935"/>
    <cellStyle name="Ênfase2 2 11 6" xfId="7936"/>
    <cellStyle name="Ênfase2 2 11 7" xfId="7937"/>
    <cellStyle name="Ênfase2 2 12" xfId="7938"/>
    <cellStyle name="Ênfase2 2 13" xfId="7939"/>
    <cellStyle name="Ênfase2 2 14" xfId="7940"/>
    <cellStyle name="Ênfase2 2 15" xfId="7941"/>
    <cellStyle name="Ênfase2 2 16" xfId="7942"/>
    <cellStyle name="Ênfase2 2 17" xfId="7943"/>
    <cellStyle name="Ênfase2 2 18" xfId="7944"/>
    <cellStyle name="Ênfase2 2 19" xfId="7945"/>
    <cellStyle name="Ênfase2 2 2" xfId="7946"/>
    <cellStyle name="Ênfase2 2 20" xfId="7947"/>
    <cellStyle name="Ênfase2 2 21" xfId="7948"/>
    <cellStyle name="Ênfase2 2 22" xfId="7949"/>
    <cellStyle name="Ênfase2 2 23" xfId="7950"/>
    <cellStyle name="Ênfase2 2 24" xfId="7951"/>
    <cellStyle name="Ênfase2 2 25" xfId="7952"/>
    <cellStyle name="Ênfase2 2 26" xfId="7953"/>
    <cellStyle name="Ênfase2 2 27" xfId="7954"/>
    <cellStyle name="Ênfase2 2 28" xfId="7955"/>
    <cellStyle name="Ênfase2 2 29" xfId="7956"/>
    <cellStyle name="Ênfase2 2 3" xfId="7957"/>
    <cellStyle name="Ênfase2 2 30" xfId="7958"/>
    <cellStyle name="Ênfase2 2 31" xfId="7959"/>
    <cellStyle name="Ênfase2 2 32" xfId="7960"/>
    <cellStyle name="Ênfase2 2 33" xfId="7961"/>
    <cellStyle name="Ênfase2 2 34" xfId="7962"/>
    <cellStyle name="Ênfase2 2 35" xfId="7963"/>
    <cellStyle name="Ênfase2 2 4" xfId="7964"/>
    <cellStyle name="Ênfase2 2 5" xfId="7965"/>
    <cellStyle name="Ênfase2 2 6" xfId="7966"/>
    <cellStyle name="Ênfase2 2 7" xfId="7967"/>
    <cellStyle name="Ênfase2 2 8" xfId="7968"/>
    <cellStyle name="Ênfase2 2 8 2" xfId="7969"/>
    <cellStyle name="Ênfase2 2 8 3" xfId="7970"/>
    <cellStyle name="Ênfase2 2 8 4" xfId="7971"/>
    <cellStyle name="Ênfase2 2 8 5" xfId="7972"/>
    <cellStyle name="Ênfase2 2 8 6" xfId="7973"/>
    <cellStyle name="Ênfase2 2 8 7" xfId="7974"/>
    <cellStyle name="Ênfase2 2 9" xfId="7975"/>
    <cellStyle name="Ênfase2 2 9 2" xfId="7976"/>
    <cellStyle name="Ênfase2 2 9 3" xfId="7977"/>
    <cellStyle name="Ênfase2 2 9 4" xfId="7978"/>
    <cellStyle name="Ênfase2 2 9 5" xfId="7979"/>
    <cellStyle name="Ênfase2 2 9 6" xfId="7980"/>
    <cellStyle name="Ênfase2 2 9 7" xfId="7981"/>
    <cellStyle name="Ênfase2 20" xfId="7982"/>
    <cellStyle name="Ênfase2 20 2" xfId="7983"/>
    <cellStyle name="Ênfase2 20 3" xfId="7984"/>
    <cellStyle name="Ênfase2 21" xfId="7985"/>
    <cellStyle name="Ênfase2 22" xfId="7986"/>
    <cellStyle name="Ênfase2 23" xfId="7987"/>
    <cellStyle name="Ênfase2 24" xfId="7988"/>
    <cellStyle name="Ênfase2 24 2" xfId="40948"/>
    <cellStyle name="Ênfase2 25" xfId="7989"/>
    <cellStyle name="Ênfase2 25 2" xfId="40983"/>
    <cellStyle name="Ênfase2 26" xfId="7990"/>
    <cellStyle name="Ênfase2 26 10" xfId="7991"/>
    <cellStyle name="Ênfase2 26 11" xfId="7992"/>
    <cellStyle name="Ênfase2 26 12" xfId="7993"/>
    <cellStyle name="Ênfase2 26 13" xfId="7994"/>
    <cellStyle name="Ênfase2 26 14" xfId="7995"/>
    <cellStyle name="Ênfase2 26 15" xfId="7996"/>
    <cellStyle name="Ênfase2 26 16" xfId="7997"/>
    <cellStyle name="Ênfase2 26 2" xfId="7998"/>
    <cellStyle name="Ênfase2 26 3" xfId="7999"/>
    <cellStyle name="Ênfase2 26 4" xfId="8000"/>
    <cellStyle name="Ênfase2 26 5" xfId="8001"/>
    <cellStyle name="Ênfase2 26 6" xfId="8002"/>
    <cellStyle name="Ênfase2 26 7" xfId="8003"/>
    <cellStyle name="Ênfase2 26 8" xfId="8004"/>
    <cellStyle name="Ênfase2 26 9" xfId="8005"/>
    <cellStyle name="Ênfase2 27" xfId="8006"/>
    <cellStyle name="Ênfase2 27 10" xfId="8007"/>
    <cellStyle name="Ênfase2 27 11" xfId="8008"/>
    <cellStyle name="Ênfase2 27 12" xfId="8009"/>
    <cellStyle name="Ênfase2 27 13" xfId="8010"/>
    <cellStyle name="Ênfase2 27 14" xfId="8011"/>
    <cellStyle name="Ênfase2 27 15" xfId="8012"/>
    <cellStyle name="Ênfase2 27 16" xfId="8013"/>
    <cellStyle name="Ênfase2 27 2" xfId="8014"/>
    <cellStyle name="Ênfase2 27 3" xfId="8015"/>
    <cellStyle name="Ênfase2 27 4" xfId="8016"/>
    <cellStyle name="Ênfase2 27 5" xfId="8017"/>
    <cellStyle name="Ênfase2 27 6" xfId="8018"/>
    <cellStyle name="Ênfase2 27 7" xfId="8019"/>
    <cellStyle name="Ênfase2 27 8" xfId="8020"/>
    <cellStyle name="Ênfase2 27 9" xfId="8021"/>
    <cellStyle name="Ênfase2 28" xfId="8022"/>
    <cellStyle name="Ênfase2 28 10" xfId="8023"/>
    <cellStyle name="Ênfase2 28 11" xfId="8024"/>
    <cellStyle name="Ênfase2 28 12" xfId="8025"/>
    <cellStyle name="Ênfase2 28 13" xfId="8026"/>
    <cellStyle name="Ênfase2 28 14" xfId="8027"/>
    <cellStyle name="Ênfase2 28 15" xfId="8028"/>
    <cellStyle name="Ênfase2 28 16" xfId="8029"/>
    <cellStyle name="Ênfase2 28 2" xfId="8030"/>
    <cellStyle name="Ênfase2 28 3" xfId="8031"/>
    <cellStyle name="Ênfase2 28 4" xfId="8032"/>
    <cellStyle name="Ênfase2 28 5" xfId="8033"/>
    <cellStyle name="Ênfase2 28 6" xfId="8034"/>
    <cellStyle name="Ênfase2 28 7" xfId="8035"/>
    <cellStyle name="Ênfase2 28 8" xfId="8036"/>
    <cellStyle name="Ênfase2 28 9" xfId="8037"/>
    <cellStyle name="Ênfase2 29" xfId="8038"/>
    <cellStyle name="Ênfase2 29 10" xfId="8039"/>
    <cellStyle name="Ênfase2 29 11" xfId="8040"/>
    <cellStyle name="Ênfase2 29 12" xfId="8041"/>
    <cellStyle name="Ênfase2 29 13" xfId="8042"/>
    <cellStyle name="Ênfase2 29 14" xfId="8043"/>
    <cellStyle name="Ênfase2 29 15" xfId="8044"/>
    <cellStyle name="Ênfase2 29 16" xfId="8045"/>
    <cellStyle name="Ênfase2 29 2" xfId="8046"/>
    <cellStyle name="Ênfase2 29 3" xfId="8047"/>
    <cellStyle name="Ênfase2 29 4" xfId="8048"/>
    <cellStyle name="Ênfase2 29 5" xfId="8049"/>
    <cellStyle name="Ênfase2 29 6" xfId="8050"/>
    <cellStyle name="Ênfase2 29 7" xfId="8051"/>
    <cellStyle name="Ênfase2 29 8" xfId="8052"/>
    <cellStyle name="Ênfase2 29 9" xfId="8053"/>
    <cellStyle name="Ênfase2 3" xfId="8054"/>
    <cellStyle name="Ênfase2 3 10" xfId="8055"/>
    <cellStyle name="Ênfase2 3 11" xfId="8056"/>
    <cellStyle name="Ênfase2 3 2" xfId="8057"/>
    <cellStyle name="Ênfase2 3 3" xfId="8058"/>
    <cellStyle name="Ênfase2 3 4" xfId="8059"/>
    <cellStyle name="Ênfase2 3 5" xfId="8060"/>
    <cellStyle name="Ênfase2 3 6" xfId="8061"/>
    <cellStyle name="Ênfase2 3 7" xfId="8062"/>
    <cellStyle name="Ênfase2 3 8" xfId="8063"/>
    <cellStyle name="Ênfase2 3 9" xfId="8064"/>
    <cellStyle name="Ênfase2 30" xfId="8065"/>
    <cellStyle name="Ênfase2 31" xfId="8066"/>
    <cellStyle name="Ênfase2 32" xfId="8067"/>
    <cellStyle name="Ênfase2 33" xfId="8068"/>
    <cellStyle name="Ênfase2 34" xfId="8069"/>
    <cellStyle name="Ênfase2 35" xfId="8070"/>
    <cellStyle name="Ênfase2 36" xfId="8071"/>
    <cellStyle name="Ênfase2 37" xfId="8072"/>
    <cellStyle name="Ênfase2 38" xfId="8073"/>
    <cellStyle name="Ênfase2 39" xfId="8074"/>
    <cellStyle name="Ênfase2 4" xfId="8075"/>
    <cellStyle name="Ênfase2 4 10" xfId="8076"/>
    <cellStyle name="Ênfase2 4 11" xfId="8077"/>
    <cellStyle name="Ênfase2 4 2" xfId="8078"/>
    <cellStyle name="Ênfase2 4 3" xfId="8079"/>
    <cellStyle name="Ênfase2 4 4" xfId="8080"/>
    <cellStyle name="Ênfase2 4 5" xfId="8081"/>
    <cellStyle name="Ênfase2 4 6" xfId="8082"/>
    <cellStyle name="Ênfase2 4 7" xfId="8083"/>
    <cellStyle name="Ênfase2 4 8" xfId="8084"/>
    <cellStyle name="Ênfase2 4 9" xfId="8085"/>
    <cellStyle name="Ênfase2 40" xfId="8086"/>
    <cellStyle name="Ênfase2 41" xfId="8087"/>
    <cellStyle name="Ênfase2 42" xfId="8088"/>
    <cellStyle name="Ênfase2 43" xfId="8089"/>
    <cellStyle name="Ênfase2 44" xfId="8090"/>
    <cellStyle name="Ênfase2 45" xfId="8091"/>
    <cellStyle name="Ênfase2 46" xfId="8092"/>
    <cellStyle name="Ênfase2 47" xfId="8093"/>
    <cellStyle name="Ênfase2 48" xfId="8094"/>
    <cellStyle name="Ênfase2 49" xfId="8095"/>
    <cellStyle name="Ênfase2 5" xfId="8096"/>
    <cellStyle name="Ênfase2 5 2" xfId="8097"/>
    <cellStyle name="Ênfase2 5 3" xfId="8098"/>
    <cellStyle name="Ênfase2 5 4" xfId="8099"/>
    <cellStyle name="Ênfase2 50" xfId="8100"/>
    <cellStyle name="Ênfase2 51" xfId="8101"/>
    <cellStyle name="Ênfase2 52" xfId="8102"/>
    <cellStyle name="Ênfase2 53" xfId="8103"/>
    <cellStyle name="Ênfase2 54" xfId="8104"/>
    <cellStyle name="Ênfase2 55" xfId="8105"/>
    <cellStyle name="Ênfase2 56" xfId="8106"/>
    <cellStyle name="Ênfase2 57" xfId="8107"/>
    <cellStyle name="Ênfase2 58" xfId="8108"/>
    <cellStyle name="Ênfase2 59" xfId="8109"/>
    <cellStyle name="Ênfase2 6" xfId="8110"/>
    <cellStyle name="Ênfase2 6 2" xfId="8111"/>
    <cellStyle name="Ênfase2 6 3" xfId="8112"/>
    <cellStyle name="Ênfase2 6 4" xfId="8113"/>
    <cellStyle name="Ênfase2 60" xfId="8114"/>
    <cellStyle name="Ênfase2 61" xfId="8115"/>
    <cellStyle name="Ênfase2 62" xfId="8116"/>
    <cellStyle name="Ênfase2 63" xfId="8117"/>
    <cellStyle name="Ênfase2 64" xfId="8118"/>
    <cellStyle name="Ênfase2 65" xfId="8119"/>
    <cellStyle name="Ênfase2 66" xfId="8120"/>
    <cellStyle name="Ênfase2 67" xfId="8121"/>
    <cellStyle name="Ênfase2 68" xfId="8122"/>
    <cellStyle name="Ênfase2 69" xfId="8123"/>
    <cellStyle name="Ênfase2 7" xfId="8124"/>
    <cellStyle name="Ênfase2 7 2" xfId="8125"/>
    <cellStyle name="Ênfase2 7 3" xfId="8126"/>
    <cellStyle name="Ênfase2 7 4" xfId="8127"/>
    <cellStyle name="Ênfase2 70" xfId="8128"/>
    <cellStyle name="Ênfase2 71" xfId="8129"/>
    <cellStyle name="Ênfase2 72" xfId="8130"/>
    <cellStyle name="Ênfase2 73" xfId="8131"/>
    <cellStyle name="Ênfase2 74" xfId="8132"/>
    <cellStyle name="Ênfase2 75" xfId="8133"/>
    <cellStyle name="Ênfase2 76" xfId="8134"/>
    <cellStyle name="Ênfase2 77" xfId="8135"/>
    <cellStyle name="Ênfase2 78" xfId="8136"/>
    <cellStyle name="Ênfase2 79" xfId="8137"/>
    <cellStyle name="Ênfase2 8" xfId="8138"/>
    <cellStyle name="Ênfase2 8 2" xfId="8139"/>
    <cellStyle name="Ênfase2 8 3" xfId="8140"/>
    <cellStyle name="Ênfase2 8 4" xfId="8141"/>
    <cellStyle name="Ênfase2 80" xfId="8142"/>
    <cellStyle name="Ênfase2 81" xfId="8143"/>
    <cellStyle name="Ênfase2 82" xfId="8144"/>
    <cellStyle name="Ênfase2 83" xfId="8145"/>
    <cellStyle name="Ênfase2 84" xfId="8146"/>
    <cellStyle name="Ênfase2 85" xfId="8147"/>
    <cellStyle name="Ênfase2 86" xfId="8148"/>
    <cellStyle name="Ênfase2 87" xfId="8149"/>
    <cellStyle name="Ênfase2 88" xfId="8150"/>
    <cellStyle name="Ênfase2 89" xfId="8151"/>
    <cellStyle name="Ênfase2 9" xfId="8152"/>
    <cellStyle name="Ênfase2 90" xfId="8153"/>
    <cellStyle name="Ênfase2 91" xfId="8154"/>
    <cellStyle name="Ênfase2 92" xfId="8155"/>
    <cellStyle name="Ênfase2 93" xfId="8156"/>
    <cellStyle name="Ênfase2 94" xfId="8157"/>
    <cellStyle name="Ênfase2 95" xfId="8158"/>
    <cellStyle name="Ênfase2 96" xfId="8159"/>
    <cellStyle name="Ênfase2 97" xfId="8160"/>
    <cellStyle name="Ênfase2 98" xfId="8161"/>
    <cellStyle name="Ênfase2 99" xfId="8162"/>
    <cellStyle name="Ênfase3 10" xfId="8163"/>
    <cellStyle name="Ênfase3 10 2" xfId="40582"/>
    <cellStyle name="Ênfase3 100" xfId="8164"/>
    <cellStyle name="Ênfase3 101" xfId="8165"/>
    <cellStyle name="Ênfase3 102" xfId="8166"/>
    <cellStyle name="Ênfase3 103" xfId="8167"/>
    <cellStyle name="Ênfase3 104" xfId="8168"/>
    <cellStyle name="Ênfase3 105" xfId="8169"/>
    <cellStyle name="Ênfase3 106" xfId="8170"/>
    <cellStyle name="Ênfase3 107" xfId="8171"/>
    <cellStyle name="Ênfase3 108" xfId="8172"/>
    <cellStyle name="Ênfase3 109" xfId="8173"/>
    <cellStyle name="Ênfase3 11" xfId="8174"/>
    <cellStyle name="Ênfase3 11 2" xfId="40583"/>
    <cellStyle name="Ênfase3 110" xfId="8175"/>
    <cellStyle name="Ênfase3 111" xfId="8176"/>
    <cellStyle name="Ênfase3 112" xfId="8177"/>
    <cellStyle name="Ênfase3 113" xfId="8178"/>
    <cellStyle name="Ênfase3 114" xfId="8179"/>
    <cellStyle name="Ênfase3 115" xfId="8180"/>
    <cellStyle name="Ênfase3 116" xfId="8181"/>
    <cellStyle name="Ênfase3 117" xfId="8182"/>
    <cellStyle name="Ênfase3 118" xfId="8183"/>
    <cellStyle name="Ênfase3 119" xfId="8184"/>
    <cellStyle name="Ênfase3 12" xfId="8185"/>
    <cellStyle name="Ênfase3 12 2" xfId="40584"/>
    <cellStyle name="Ênfase3 120" xfId="8186"/>
    <cellStyle name="Ênfase3 121" xfId="8187"/>
    <cellStyle name="Ênfase3 122" xfId="8188"/>
    <cellStyle name="Ênfase3 123" xfId="8189"/>
    <cellStyle name="Ênfase3 124" xfId="8190"/>
    <cellStyle name="Ênfase3 125" xfId="8191"/>
    <cellStyle name="Ênfase3 126" xfId="8192"/>
    <cellStyle name="Ênfase3 127" xfId="8193"/>
    <cellStyle name="Ênfase3 128" xfId="8194"/>
    <cellStyle name="Ênfase3 129" xfId="8195"/>
    <cellStyle name="Ênfase3 13" xfId="8196"/>
    <cellStyle name="Ênfase3 13 2" xfId="40585"/>
    <cellStyle name="Ênfase3 130" xfId="8197"/>
    <cellStyle name="Ênfase3 131" xfId="8198"/>
    <cellStyle name="Ênfase3 132" xfId="8199"/>
    <cellStyle name="Ênfase3 133" xfId="8200"/>
    <cellStyle name="Ênfase3 134" xfId="8201"/>
    <cellStyle name="Ênfase3 135" xfId="8202"/>
    <cellStyle name="Ênfase3 136" xfId="8203"/>
    <cellStyle name="Ênfase3 137" xfId="8204"/>
    <cellStyle name="Ênfase3 138" xfId="8205"/>
    <cellStyle name="Ênfase3 139" xfId="8206"/>
    <cellStyle name="Ênfase3 14" xfId="8207"/>
    <cellStyle name="Ênfase3 140" xfId="8208"/>
    <cellStyle name="Ênfase3 141" xfId="8209"/>
    <cellStyle name="Ênfase3 142" xfId="8210"/>
    <cellStyle name="Ênfase3 143" xfId="8211"/>
    <cellStyle name="Ênfase3 144" xfId="8212"/>
    <cellStyle name="Ênfase3 145" xfId="8213"/>
    <cellStyle name="Ênfase3 146" xfId="8214"/>
    <cellStyle name="Ênfase3 147" xfId="8215"/>
    <cellStyle name="Ênfase3 148" xfId="8216"/>
    <cellStyle name="Ênfase3 149" xfId="8217"/>
    <cellStyle name="Ênfase3 15" xfId="8218"/>
    <cellStyle name="Ênfase3 15 2" xfId="8219"/>
    <cellStyle name="Ênfase3 15 3" xfId="8220"/>
    <cellStyle name="Ênfase3 150" xfId="8221"/>
    <cellStyle name="Ênfase3 151" xfId="8222"/>
    <cellStyle name="Ênfase3 152" xfId="8223"/>
    <cellStyle name="Ênfase3 153" xfId="8224"/>
    <cellStyle name="Ênfase3 154" xfId="8225"/>
    <cellStyle name="Ênfase3 155" xfId="8226"/>
    <cellStyle name="Ênfase3 156" xfId="8227"/>
    <cellStyle name="Ênfase3 157" xfId="8228"/>
    <cellStyle name="Ênfase3 158" xfId="8229"/>
    <cellStyle name="Ênfase3 159" xfId="8230"/>
    <cellStyle name="Ênfase3 16" xfId="8231"/>
    <cellStyle name="Ênfase3 16 2" xfId="8232"/>
    <cellStyle name="Ênfase3 16 3" xfId="8233"/>
    <cellStyle name="Ênfase3 160" xfId="8234"/>
    <cellStyle name="Ênfase3 161" xfId="8235"/>
    <cellStyle name="Ênfase3 162" xfId="8236"/>
    <cellStyle name="Ênfase3 163" xfId="8237"/>
    <cellStyle name="Ênfase3 164" xfId="8238"/>
    <cellStyle name="Ênfase3 165" xfId="8239"/>
    <cellStyle name="Ênfase3 166" xfId="8240"/>
    <cellStyle name="Ênfase3 167" xfId="8241"/>
    <cellStyle name="Ênfase3 168" xfId="8242"/>
    <cellStyle name="Ênfase3 169" xfId="8243"/>
    <cellStyle name="Ênfase3 17" xfId="8244"/>
    <cellStyle name="Ênfase3 17 2" xfId="8245"/>
    <cellStyle name="Ênfase3 17 3" xfId="8246"/>
    <cellStyle name="Ênfase3 170" xfId="8247"/>
    <cellStyle name="Ênfase3 171" xfId="8248"/>
    <cellStyle name="Ênfase3 172" xfId="8249"/>
    <cellStyle name="Ênfase3 173" xfId="8250"/>
    <cellStyle name="Ênfase3 174" xfId="8251"/>
    <cellStyle name="Ênfase3 175" xfId="8252"/>
    <cellStyle name="Ênfase3 176" xfId="8253"/>
    <cellStyle name="Ênfase3 177" xfId="8254"/>
    <cellStyle name="Ênfase3 178" xfId="8255"/>
    <cellStyle name="Ênfase3 179" xfId="8256"/>
    <cellStyle name="Ênfase3 18" xfId="8257"/>
    <cellStyle name="Ênfase3 18 2" xfId="8258"/>
    <cellStyle name="Ênfase3 18 3" xfId="8259"/>
    <cellStyle name="Ênfase3 180" xfId="8260"/>
    <cellStyle name="Ênfase3 181" xfId="8261"/>
    <cellStyle name="Ênfase3 182" xfId="8262"/>
    <cellStyle name="Ênfase3 183" xfId="8263"/>
    <cellStyle name="Ênfase3 184" xfId="8264"/>
    <cellStyle name="Ênfase3 185" xfId="8265"/>
    <cellStyle name="Ênfase3 186" xfId="8266"/>
    <cellStyle name="Ênfase3 187" xfId="8267"/>
    <cellStyle name="Ênfase3 188" xfId="8268"/>
    <cellStyle name="Ênfase3 189" xfId="8269"/>
    <cellStyle name="Ênfase3 19" xfId="8270"/>
    <cellStyle name="Ênfase3 19 2" xfId="8271"/>
    <cellStyle name="Ênfase3 19 3" xfId="8272"/>
    <cellStyle name="Ênfase3 190" xfId="8273"/>
    <cellStyle name="Ênfase3 2" xfId="8274"/>
    <cellStyle name="Ênfase3 2 10" xfId="8275"/>
    <cellStyle name="Ênfase3 2 10 2" xfId="8276"/>
    <cellStyle name="Ênfase3 2 10 3" xfId="8277"/>
    <cellStyle name="Ênfase3 2 10 4" xfId="8278"/>
    <cellStyle name="Ênfase3 2 10 5" xfId="8279"/>
    <cellStyle name="Ênfase3 2 10 6" xfId="8280"/>
    <cellStyle name="Ênfase3 2 10 7" xfId="8281"/>
    <cellStyle name="Ênfase3 2 11" xfId="8282"/>
    <cellStyle name="Ênfase3 2 11 2" xfId="8283"/>
    <cellStyle name="Ênfase3 2 11 3" xfId="8284"/>
    <cellStyle name="Ênfase3 2 11 4" xfId="8285"/>
    <cellStyle name="Ênfase3 2 11 5" xfId="8286"/>
    <cellStyle name="Ênfase3 2 11 6" xfId="8287"/>
    <cellStyle name="Ênfase3 2 11 7" xfId="8288"/>
    <cellStyle name="Ênfase3 2 12" xfId="17"/>
    <cellStyle name="Ênfase3 2 12 2" xfId="29361"/>
    <cellStyle name="Ênfase3 2 13" xfId="8289"/>
    <cellStyle name="Ênfase3 2 14" xfId="8290"/>
    <cellStyle name="Ênfase3 2 15" xfId="8291"/>
    <cellStyle name="Ênfase3 2 16" xfId="8292"/>
    <cellStyle name="Ênfase3 2 17" xfId="8293"/>
    <cellStyle name="Ênfase3 2 18" xfId="8294"/>
    <cellStyle name="Ênfase3 2 19" xfId="8295"/>
    <cellStyle name="Ênfase3 2 2" xfId="8296"/>
    <cellStyle name="Ênfase3 2 20" xfId="8297"/>
    <cellStyle name="Ênfase3 2 21" xfId="8298"/>
    <cellStyle name="Ênfase3 2 22" xfId="8299"/>
    <cellStyle name="Ênfase3 2 23" xfId="8300"/>
    <cellStyle name="Ênfase3 2 24" xfId="8301"/>
    <cellStyle name="Ênfase3 2 25" xfId="8302"/>
    <cellStyle name="Ênfase3 2 26" xfId="8303"/>
    <cellStyle name="Ênfase3 2 27" xfId="8304"/>
    <cellStyle name="Ênfase3 2 28" xfId="8305"/>
    <cellStyle name="Ênfase3 2 29" xfId="8306"/>
    <cellStyle name="Ênfase3 2 3" xfId="8307"/>
    <cellStyle name="Ênfase3 2 30" xfId="8308"/>
    <cellStyle name="Ênfase3 2 31" xfId="8309"/>
    <cellStyle name="Ênfase3 2 32" xfId="8310"/>
    <cellStyle name="Ênfase3 2 33" xfId="8311"/>
    <cellStyle name="Ênfase3 2 34" xfId="8312"/>
    <cellStyle name="Ênfase3 2 35" xfId="8313"/>
    <cellStyle name="Ênfase3 2 4" xfId="8314"/>
    <cellStyle name="Ênfase3 2 5" xfId="8315"/>
    <cellStyle name="Ênfase3 2 6" xfId="8316"/>
    <cellStyle name="Ênfase3 2 7" xfId="8317"/>
    <cellStyle name="Ênfase3 2 8" xfId="8318"/>
    <cellStyle name="Ênfase3 2 8 2" xfId="8319"/>
    <cellStyle name="Ênfase3 2 8 3" xfId="8320"/>
    <cellStyle name="Ênfase3 2 8 4" xfId="8321"/>
    <cellStyle name="Ênfase3 2 8 5" xfId="8322"/>
    <cellStyle name="Ênfase3 2 8 6" xfId="8323"/>
    <cellStyle name="Ênfase3 2 8 7" xfId="8324"/>
    <cellStyle name="Ênfase3 2 9" xfId="8325"/>
    <cellStyle name="Ênfase3 2 9 2" xfId="8326"/>
    <cellStyle name="Ênfase3 2 9 3" xfId="8327"/>
    <cellStyle name="Ênfase3 2 9 4" xfId="8328"/>
    <cellStyle name="Ênfase3 2 9 5" xfId="8329"/>
    <cellStyle name="Ênfase3 2 9 6" xfId="8330"/>
    <cellStyle name="Ênfase3 2 9 7" xfId="8331"/>
    <cellStyle name="Ênfase3 20" xfId="8332"/>
    <cellStyle name="Ênfase3 20 2" xfId="8333"/>
    <cellStyle name="Ênfase3 20 3" xfId="8334"/>
    <cellStyle name="Ênfase3 21" xfId="8335"/>
    <cellStyle name="Ênfase3 22" xfId="8336"/>
    <cellStyle name="Ênfase3 23" xfId="8337"/>
    <cellStyle name="Ênfase3 24" xfId="8338"/>
    <cellStyle name="Ênfase3 24 2" xfId="40949"/>
    <cellStyle name="Ênfase3 25" xfId="8339"/>
    <cellStyle name="Ênfase3 25 2" xfId="40984"/>
    <cellStyle name="Ênfase3 26" xfId="8340"/>
    <cellStyle name="Ênfase3 26 10" xfId="8341"/>
    <cellStyle name="Ênfase3 26 11" xfId="8342"/>
    <cellStyle name="Ênfase3 26 12" xfId="8343"/>
    <cellStyle name="Ênfase3 26 13" xfId="8344"/>
    <cellStyle name="Ênfase3 26 14" xfId="8345"/>
    <cellStyle name="Ênfase3 26 15" xfId="8346"/>
    <cellStyle name="Ênfase3 26 16" xfId="8347"/>
    <cellStyle name="Ênfase3 26 2" xfId="8348"/>
    <cellStyle name="Ênfase3 26 3" xfId="8349"/>
    <cellStyle name="Ênfase3 26 4" xfId="8350"/>
    <cellStyle name="Ênfase3 26 5" xfId="8351"/>
    <cellStyle name="Ênfase3 26 6" xfId="8352"/>
    <cellStyle name="Ênfase3 26 7" xfId="8353"/>
    <cellStyle name="Ênfase3 26 8" xfId="8354"/>
    <cellStyle name="Ênfase3 26 9" xfId="8355"/>
    <cellStyle name="Ênfase3 27" xfId="8356"/>
    <cellStyle name="Ênfase3 27 10" xfId="8357"/>
    <cellStyle name="Ênfase3 27 11" xfId="8358"/>
    <cellStyle name="Ênfase3 27 12" xfId="8359"/>
    <cellStyle name="Ênfase3 27 13" xfId="8360"/>
    <cellStyle name="Ênfase3 27 14" xfId="8361"/>
    <cellStyle name="Ênfase3 27 15" xfId="8362"/>
    <cellStyle name="Ênfase3 27 16" xfId="8363"/>
    <cellStyle name="Ênfase3 27 2" xfId="8364"/>
    <cellStyle name="Ênfase3 27 3" xfId="8365"/>
    <cellStyle name="Ênfase3 27 4" xfId="8366"/>
    <cellStyle name="Ênfase3 27 5" xfId="8367"/>
    <cellStyle name="Ênfase3 27 6" xfId="8368"/>
    <cellStyle name="Ênfase3 27 7" xfId="8369"/>
    <cellStyle name="Ênfase3 27 8" xfId="8370"/>
    <cellStyle name="Ênfase3 27 9" xfId="8371"/>
    <cellStyle name="Ênfase3 28" xfId="8372"/>
    <cellStyle name="Ênfase3 28 10" xfId="8373"/>
    <cellStyle name="Ênfase3 28 11" xfId="8374"/>
    <cellStyle name="Ênfase3 28 12" xfId="8375"/>
    <cellStyle name="Ênfase3 28 13" xfId="8376"/>
    <cellStyle name="Ênfase3 28 14" xfId="8377"/>
    <cellStyle name="Ênfase3 28 15" xfId="8378"/>
    <cellStyle name="Ênfase3 28 16" xfId="8379"/>
    <cellStyle name="Ênfase3 28 2" xfId="8380"/>
    <cellStyle name="Ênfase3 28 3" xfId="8381"/>
    <cellStyle name="Ênfase3 28 4" xfId="8382"/>
    <cellStyle name="Ênfase3 28 5" xfId="8383"/>
    <cellStyle name="Ênfase3 28 6" xfId="8384"/>
    <cellStyle name="Ênfase3 28 7" xfId="8385"/>
    <cellStyle name="Ênfase3 28 8" xfId="8386"/>
    <cellStyle name="Ênfase3 28 9" xfId="8387"/>
    <cellStyle name="Ênfase3 29" xfId="8388"/>
    <cellStyle name="Ênfase3 29 10" xfId="8389"/>
    <cellStyle name="Ênfase3 29 11" xfId="8390"/>
    <cellStyle name="Ênfase3 29 12" xfId="8391"/>
    <cellStyle name="Ênfase3 29 13" xfId="8392"/>
    <cellStyle name="Ênfase3 29 14" xfId="8393"/>
    <cellStyle name="Ênfase3 29 15" xfId="8394"/>
    <cellStyle name="Ênfase3 29 16" xfId="8395"/>
    <cellStyle name="Ênfase3 29 2" xfId="8396"/>
    <cellStyle name="Ênfase3 29 3" xfId="8397"/>
    <cellStyle name="Ênfase3 29 4" xfId="8398"/>
    <cellStyle name="Ênfase3 29 5" xfId="8399"/>
    <cellStyle name="Ênfase3 29 6" xfId="8400"/>
    <cellStyle name="Ênfase3 29 7" xfId="8401"/>
    <cellStyle name="Ênfase3 29 8" xfId="8402"/>
    <cellStyle name="Ênfase3 29 9" xfId="8403"/>
    <cellStyle name="Ênfase3 3" xfId="8404"/>
    <cellStyle name="Ênfase3 3 10" xfId="8405"/>
    <cellStyle name="Ênfase3 3 11" xfId="8406"/>
    <cellStyle name="Ênfase3 3 2" xfId="8407"/>
    <cellStyle name="Ênfase3 3 3" xfId="8408"/>
    <cellStyle name="Ênfase3 3 4" xfId="8409"/>
    <cellStyle name="Ênfase3 3 5" xfId="8410"/>
    <cellStyle name="Ênfase3 3 6" xfId="8411"/>
    <cellStyle name="Ênfase3 3 7" xfId="8412"/>
    <cellStyle name="Ênfase3 3 8" xfId="8413"/>
    <cellStyle name="Ênfase3 3 9" xfId="8414"/>
    <cellStyle name="Ênfase3 30" xfId="8415"/>
    <cellStyle name="Ênfase3 31" xfId="8416"/>
    <cellStyle name="Ênfase3 32" xfId="8417"/>
    <cellStyle name="Ênfase3 33" xfId="8418"/>
    <cellStyle name="Ênfase3 34" xfId="8419"/>
    <cellStyle name="Ênfase3 35" xfId="8420"/>
    <cellStyle name="Ênfase3 36" xfId="8421"/>
    <cellStyle name="Ênfase3 37" xfId="8422"/>
    <cellStyle name="Ênfase3 38" xfId="8423"/>
    <cellStyle name="Ênfase3 39" xfId="8424"/>
    <cellStyle name="Ênfase3 4" xfId="8425"/>
    <cellStyle name="Ênfase3 4 10" xfId="8426"/>
    <cellStyle name="Ênfase3 4 11" xfId="8427"/>
    <cellStyle name="Ênfase3 4 2" xfId="8428"/>
    <cellStyle name="Ênfase3 4 3" xfId="8429"/>
    <cellStyle name="Ênfase3 4 4" xfId="8430"/>
    <cellStyle name="Ênfase3 4 5" xfId="8431"/>
    <cellStyle name="Ênfase3 4 6" xfId="8432"/>
    <cellStyle name="Ênfase3 4 7" xfId="8433"/>
    <cellStyle name="Ênfase3 4 8" xfId="8434"/>
    <cellStyle name="Ênfase3 4 9" xfId="8435"/>
    <cellStyle name="Ênfase3 40" xfId="8436"/>
    <cellStyle name="Ênfase3 41" xfId="8437"/>
    <cellStyle name="Ênfase3 42" xfId="8438"/>
    <cellStyle name="Ênfase3 43" xfId="8439"/>
    <cellStyle name="Ênfase3 44" xfId="8440"/>
    <cellStyle name="Ênfase3 45" xfId="8441"/>
    <cellStyle name="Ênfase3 46" xfId="8442"/>
    <cellStyle name="Ênfase3 47" xfId="8443"/>
    <cellStyle name="Ênfase3 48" xfId="8444"/>
    <cellStyle name="Ênfase3 49" xfId="8445"/>
    <cellStyle name="Ênfase3 5" xfId="8446"/>
    <cellStyle name="Ênfase3 5 2" xfId="8447"/>
    <cellStyle name="Ênfase3 5 3" xfId="8448"/>
    <cellStyle name="Ênfase3 5 4" xfId="8449"/>
    <cellStyle name="Ênfase3 50" xfId="8450"/>
    <cellStyle name="Ênfase3 51" xfId="8451"/>
    <cellStyle name="Ênfase3 52" xfId="8452"/>
    <cellStyle name="Ênfase3 53" xfId="8453"/>
    <cellStyle name="Ênfase3 54" xfId="8454"/>
    <cellStyle name="Ênfase3 55" xfId="8455"/>
    <cellStyle name="Ênfase3 56" xfId="8456"/>
    <cellStyle name="Ênfase3 57" xfId="8457"/>
    <cellStyle name="Ênfase3 58" xfId="8458"/>
    <cellStyle name="Ênfase3 59" xfId="8459"/>
    <cellStyle name="Ênfase3 6" xfId="8460"/>
    <cellStyle name="Ênfase3 6 2" xfId="8461"/>
    <cellStyle name="Ênfase3 6 3" xfId="8462"/>
    <cellStyle name="Ênfase3 6 4" xfId="8463"/>
    <cellStyle name="Ênfase3 60" xfId="8464"/>
    <cellStyle name="Ênfase3 61" xfId="8465"/>
    <cellStyle name="Ênfase3 62" xfId="8466"/>
    <cellStyle name="Ênfase3 63" xfId="8467"/>
    <cellStyle name="Ênfase3 64" xfId="8468"/>
    <cellStyle name="Ênfase3 65" xfId="8469"/>
    <cellStyle name="Ênfase3 66" xfId="8470"/>
    <cellStyle name="Ênfase3 67" xfId="8471"/>
    <cellStyle name="Ênfase3 68" xfId="8472"/>
    <cellStyle name="Ênfase3 69" xfId="8473"/>
    <cellStyle name="Ênfase3 7" xfId="8474"/>
    <cellStyle name="Ênfase3 7 2" xfId="8475"/>
    <cellStyle name="Ênfase3 7 3" xfId="8476"/>
    <cellStyle name="Ênfase3 7 4" xfId="8477"/>
    <cellStyle name="Ênfase3 70" xfId="8478"/>
    <cellStyle name="Ênfase3 71" xfId="8479"/>
    <cellStyle name="Ênfase3 72" xfId="8480"/>
    <cellStyle name="Ênfase3 73" xfId="8481"/>
    <cellStyle name="Ênfase3 74" xfId="8482"/>
    <cellStyle name="Ênfase3 75" xfId="8483"/>
    <cellStyle name="Ênfase3 76" xfId="8484"/>
    <cellStyle name="Ênfase3 77" xfId="8485"/>
    <cellStyle name="Ênfase3 78" xfId="8486"/>
    <cellStyle name="Ênfase3 79" xfId="8487"/>
    <cellStyle name="Ênfase3 8" xfId="8488"/>
    <cellStyle name="Ênfase3 8 2" xfId="8489"/>
    <cellStyle name="Ênfase3 8 3" xfId="8490"/>
    <cellStyle name="Ênfase3 8 4" xfId="8491"/>
    <cellStyle name="Ênfase3 80" xfId="8492"/>
    <cellStyle name="Ênfase3 81" xfId="8493"/>
    <cellStyle name="Ênfase3 82" xfId="8494"/>
    <cellStyle name="Ênfase3 83" xfId="8495"/>
    <cellStyle name="Ênfase3 84" xfId="8496"/>
    <cellStyle name="Ênfase3 85" xfId="8497"/>
    <cellStyle name="Ênfase3 86" xfId="8498"/>
    <cellStyle name="Ênfase3 87" xfId="8499"/>
    <cellStyle name="Ênfase3 88" xfId="8500"/>
    <cellStyle name="Ênfase3 89" xfId="8501"/>
    <cellStyle name="Ênfase3 9" xfId="8502"/>
    <cellStyle name="Ênfase3 90" xfId="8503"/>
    <cellStyle name="Ênfase3 91" xfId="8504"/>
    <cellStyle name="Ênfase3 92" xfId="8505"/>
    <cellStyle name="Ênfase3 93" xfId="8506"/>
    <cellStyle name="Ênfase3 94" xfId="8507"/>
    <cellStyle name="Ênfase3 95" xfId="8508"/>
    <cellStyle name="Ênfase3 96" xfId="8509"/>
    <cellStyle name="Ênfase3 97" xfId="8510"/>
    <cellStyle name="Ênfase3 98" xfId="8511"/>
    <cellStyle name="Ênfase3 99" xfId="8512"/>
    <cellStyle name="Ênfase4 10" xfId="8513"/>
    <cellStyle name="Ênfase4 10 2" xfId="40586"/>
    <cellStyle name="Ênfase4 100" xfId="8514"/>
    <cellStyle name="Ênfase4 101" xfId="8515"/>
    <cellStyle name="Ênfase4 102" xfId="8516"/>
    <cellStyle name="Ênfase4 103" xfId="8517"/>
    <cellStyle name="Ênfase4 104" xfId="8518"/>
    <cellStyle name="Ênfase4 105" xfId="8519"/>
    <cellStyle name="Ênfase4 106" xfId="8520"/>
    <cellStyle name="Ênfase4 107" xfId="8521"/>
    <cellStyle name="Ênfase4 108" xfId="8522"/>
    <cellStyle name="Ênfase4 109" xfId="8523"/>
    <cellStyle name="Ênfase4 11" xfId="8524"/>
    <cellStyle name="Ênfase4 11 2" xfId="40587"/>
    <cellStyle name="Ênfase4 110" xfId="8525"/>
    <cellStyle name="Ênfase4 111" xfId="8526"/>
    <cellStyle name="Ênfase4 112" xfId="8527"/>
    <cellStyle name="Ênfase4 113" xfId="8528"/>
    <cellStyle name="Ênfase4 114" xfId="8529"/>
    <cellStyle name="Ênfase4 115" xfId="8530"/>
    <cellStyle name="Ênfase4 116" xfId="8531"/>
    <cellStyle name="Ênfase4 117" xfId="8532"/>
    <cellStyle name="Ênfase4 118" xfId="8533"/>
    <cellStyle name="Ênfase4 119" xfId="8534"/>
    <cellStyle name="Ênfase4 12" xfId="8535"/>
    <cellStyle name="Ênfase4 12 2" xfId="40588"/>
    <cellStyle name="Ênfase4 120" xfId="8536"/>
    <cellStyle name="Ênfase4 121" xfId="8537"/>
    <cellStyle name="Ênfase4 122" xfId="8538"/>
    <cellStyle name="Ênfase4 123" xfId="8539"/>
    <cellStyle name="Ênfase4 124" xfId="8540"/>
    <cellStyle name="Ênfase4 125" xfId="8541"/>
    <cellStyle name="Ênfase4 126" xfId="8542"/>
    <cellStyle name="Ênfase4 127" xfId="8543"/>
    <cellStyle name="Ênfase4 128" xfId="8544"/>
    <cellStyle name="Ênfase4 129" xfId="8545"/>
    <cellStyle name="Ênfase4 13" xfId="8546"/>
    <cellStyle name="Ênfase4 13 2" xfId="40589"/>
    <cellStyle name="Ênfase4 130" xfId="8547"/>
    <cellStyle name="Ênfase4 131" xfId="8548"/>
    <cellStyle name="Ênfase4 132" xfId="8549"/>
    <cellStyle name="Ênfase4 133" xfId="8550"/>
    <cellStyle name="Ênfase4 134" xfId="8551"/>
    <cellStyle name="Ênfase4 135" xfId="8552"/>
    <cellStyle name="Ênfase4 136" xfId="8553"/>
    <cellStyle name="Ênfase4 137" xfId="8554"/>
    <cellStyle name="Ênfase4 138" xfId="8555"/>
    <cellStyle name="Ênfase4 139" xfId="8556"/>
    <cellStyle name="Ênfase4 14" xfId="8557"/>
    <cellStyle name="Ênfase4 140" xfId="8558"/>
    <cellStyle name="Ênfase4 141" xfId="8559"/>
    <cellStyle name="Ênfase4 142" xfId="8560"/>
    <cellStyle name="Ênfase4 143" xfId="8561"/>
    <cellStyle name="Ênfase4 144" xfId="8562"/>
    <cellStyle name="Ênfase4 145" xfId="8563"/>
    <cellStyle name="Ênfase4 146" xfId="8564"/>
    <cellStyle name="Ênfase4 147" xfId="8565"/>
    <cellStyle name="Ênfase4 148" xfId="8566"/>
    <cellStyle name="Ênfase4 149" xfId="8567"/>
    <cellStyle name="Ênfase4 15" xfId="8568"/>
    <cellStyle name="Ênfase4 15 2" xfId="8569"/>
    <cellStyle name="Ênfase4 15 3" xfId="8570"/>
    <cellStyle name="Ênfase4 150" xfId="8571"/>
    <cellStyle name="Ênfase4 151" xfId="8572"/>
    <cellStyle name="Ênfase4 152" xfId="8573"/>
    <cellStyle name="Ênfase4 153" xfId="8574"/>
    <cellStyle name="Ênfase4 154" xfId="8575"/>
    <cellStyle name="Ênfase4 155" xfId="8576"/>
    <cellStyle name="Ênfase4 156" xfId="8577"/>
    <cellStyle name="Ênfase4 157" xfId="8578"/>
    <cellStyle name="Ênfase4 158" xfId="8579"/>
    <cellStyle name="Ênfase4 159" xfId="8580"/>
    <cellStyle name="Ênfase4 16" xfId="8581"/>
    <cellStyle name="Ênfase4 16 2" xfId="8582"/>
    <cellStyle name="Ênfase4 16 3" xfId="8583"/>
    <cellStyle name="Ênfase4 160" xfId="8584"/>
    <cellStyle name="Ênfase4 161" xfId="8585"/>
    <cellStyle name="Ênfase4 162" xfId="8586"/>
    <cellStyle name="Ênfase4 163" xfId="8587"/>
    <cellStyle name="Ênfase4 164" xfId="8588"/>
    <cellStyle name="Ênfase4 165" xfId="8589"/>
    <cellStyle name="Ênfase4 166" xfId="8590"/>
    <cellStyle name="Ênfase4 167" xfId="8591"/>
    <cellStyle name="Ênfase4 168" xfId="8592"/>
    <cellStyle name="Ênfase4 169" xfId="8593"/>
    <cellStyle name="Ênfase4 17" xfId="8594"/>
    <cellStyle name="Ênfase4 17 2" xfId="8595"/>
    <cellStyle name="Ênfase4 17 3" xfId="8596"/>
    <cellStyle name="Ênfase4 170" xfId="8597"/>
    <cellStyle name="Ênfase4 171" xfId="8598"/>
    <cellStyle name="Ênfase4 172" xfId="8599"/>
    <cellStyle name="Ênfase4 173" xfId="8600"/>
    <cellStyle name="Ênfase4 174" xfId="8601"/>
    <cellStyle name="Ênfase4 175" xfId="8602"/>
    <cellStyle name="Ênfase4 176" xfId="8603"/>
    <cellStyle name="Ênfase4 177" xfId="8604"/>
    <cellStyle name="Ênfase4 178" xfId="8605"/>
    <cellStyle name="Ênfase4 179" xfId="8606"/>
    <cellStyle name="Ênfase4 18" xfId="8607"/>
    <cellStyle name="Ênfase4 18 2" xfId="8608"/>
    <cellStyle name="Ênfase4 18 3" xfId="8609"/>
    <cellStyle name="Ênfase4 180" xfId="8610"/>
    <cellStyle name="Ênfase4 181" xfId="8611"/>
    <cellStyle name="Ênfase4 182" xfId="8612"/>
    <cellStyle name="Ênfase4 183" xfId="8613"/>
    <cellStyle name="Ênfase4 184" xfId="8614"/>
    <cellStyle name="Ênfase4 185" xfId="8615"/>
    <cellStyle name="Ênfase4 186" xfId="8616"/>
    <cellStyle name="Ênfase4 187" xfId="8617"/>
    <cellStyle name="Ênfase4 188" xfId="8618"/>
    <cellStyle name="Ênfase4 189" xfId="8619"/>
    <cellStyle name="Ênfase4 19" xfId="8620"/>
    <cellStyle name="Ênfase4 19 2" xfId="8621"/>
    <cellStyle name="Ênfase4 19 3" xfId="8622"/>
    <cellStyle name="Ênfase4 190" xfId="8623"/>
    <cellStyle name="Ênfase4 2" xfId="8624"/>
    <cellStyle name="Ênfase4 2 10" xfId="8625"/>
    <cellStyle name="Ênfase4 2 10 2" xfId="8626"/>
    <cellStyle name="Ênfase4 2 10 3" xfId="8627"/>
    <cellStyle name="Ênfase4 2 10 4" xfId="8628"/>
    <cellStyle name="Ênfase4 2 10 5" xfId="8629"/>
    <cellStyle name="Ênfase4 2 10 6" xfId="8630"/>
    <cellStyle name="Ênfase4 2 10 7" xfId="8631"/>
    <cellStyle name="Ênfase4 2 11" xfId="8632"/>
    <cellStyle name="Ênfase4 2 11 2" xfId="8633"/>
    <cellStyle name="Ênfase4 2 11 3" xfId="8634"/>
    <cellStyle name="Ênfase4 2 11 4" xfId="8635"/>
    <cellStyle name="Ênfase4 2 11 5" xfId="8636"/>
    <cellStyle name="Ênfase4 2 11 6" xfId="8637"/>
    <cellStyle name="Ênfase4 2 11 7" xfId="8638"/>
    <cellStyle name="Ênfase4 2 12" xfId="8639"/>
    <cellStyle name="Ênfase4 2 13" xfId="8640"/>
    <cellStyle name="Ênfase4 2 14" xfId="8641"/>
    <cellStyle name="Ênfase4 2 15" xfId="8642"/>
    <cellStyle name="Ênfase4 2 16" xfId="8643"/>
    <cellStyle name="Ênfase4 2 17" xfId="8644"/>
    <cellStyle name="Ênfase4 2 18" xfId="8645"/>
    <cellStyle name="Ênfase4 2 19" xfId="8646"/>
    <cellStyle name="Ênfase4 2 2" xfId="8647"/>
    <cellStyle name="Ênfase4 2 20" xfId="8648"/>
    <cellStyle name="Ênfase4 2 21" xfId="8649"/>
    <cellStyle name="Ênfase4 2 22" xfId="8650"/>
    <cellStyle name="Ênfase4 2 23" xfId="8651"/>
    <cellStyle name="Ênfase4 2 24" xfId="8652"/>
    <cellStyle name="Ênfase4 2 25" xfId="8653"/>
    <cellStyle name="Ênfase4 2 26" xfId="8654"/>
    <cellStyle name="Ênfase4 2 27" xfId="8655"/>
    <cellStyle name="Ênfase4 2 28" xfId="8656"/>
    <cellStyle name="Ênfase4 2 29" xfId="8657"/>
    <cellStyle name="Ênfase4 2 3" xfId="8658"/>
    <cellStyle name="Ênfase4 2 30" xfId="8659"/>
    <cellStyle name="Ênfase4 2 31" xfId="8660"/>
    <cellStyle name="Ênfase4 2 32" xfId="8661"/>
    <cellStyle name="Ênfase4 2 33" xfId="8662"/>
    <cellStyle name="Ênfase4 2 34" xfId="8663"/>
    <cellStyle name="Ênfase4 2 35" xfId="8664"/>
    <cellStyle name="Ênfase4 2 4" xfId="8665"/>
    <cellStyle name="Ênfase4 2 5" xfId="8666"/>
    <cellStyle name="Ênfase4 2 6" xfId="8667"/>
    <cellStyle name="Ênfase4 2 7" xfId="8668"/>
    <cellStyle name="Ênfase4 2 8" xfId="8669"/>
    <cellStyle name="Ênfase4 2 8 2" xfId="8670"/>
    <cellStyle name="Ênfase4 2 8 3" xfId="8671"/>
    <cellStyle name="Ênfase4 2 8 4" xfId="8672"/>
    <cellStyle name="Ênfase4 2 8 5" xfId="8673"/>
    <cellStyle name="Ênfase4 2 8 6" xfId="8674"/>
    <cellStyle name="Ênfase4 2 8 7" xfId="8675"/>
    <cellStyle name="Ênfase4 2 9" xfId="8676"/>
    <cellStyle name="Ênfase4 2 9 2" xfId="8677"/>
    <cellStyle name="Ênfase4 2 9 3" xfId="8678"/>
    <cellStyle name="Ênfase4 2 9 4" xfId="8679"/>
    <cellStyle name="Ênfase4 2 9 5" xfId="8680"/>
    <cellStyle name="Ênfase4 2 9 6" xfId="8681"/>
    <cellStyle name="Ênfase4 2 9 7" xfId="8682"/>
    <cellStyle name="Ênfase4 20" xfId="8683"/>
    <cellStyle name="Ênfase4 20 2" xfId="8684"/>
    <cellStyle name="Ênfase4 20 3" xfId="8685"/>
    <cellStyle name="Ênfase4 21" xfId="8686"/>
    <cellStyle name="Ênfase4 22" xfId="8687"/>
    <cellStyle name="Ênfase4 23" xfId="8688"/>
    <cellStyle name="Ênfase4 24" xfId="8689"/>
    <cellStyle name="Ênfase4 24 2" xfId="40950"/>
    <cellStyle name="Ênfase4 25" xfId="8690"/>
    <cellStyle name="Ênfase4 25 2" xfId="40985"/>
    <cellStyle name="Ênfase4 26" xfId="8691"/>
    <cellStyle name="Ênfase4 26 10" xfId="8692"/>
    <cellStyle name="Ênfase4 26 11" xfId="8693"/>
    <cellStyle name="Ênfase4 26 12" xfId="8694"/>
    <cellStyle name="Ênfase4 26 13" xfId="8695"/>
    <cellStyle name="Ênfase4 26 14" xfId="8696"/>
    <cellStyle name="Ênfase4 26 15" xfId="8697"/>
    <cellStyle name="Ênfase4 26 16" xfId="8698"/>
    <cellStyle name="Ênfase4 26 2" xfId="8699"/>
    <cellStyle name="Ênfase4 26 3" xfId="8700"/>
    <cellStyle name="Ênfase4 26 4" xfId="8701"/>
    <cellStyle name="Ênfase4 26 5" xfId="8702"/>
    <cellStyle name="Ênfase4 26 6" xfId="8703"/>
    <cellStyle name="Ênfase4 26 7" xfId="8704"/>
    <cellStyle name="Ênfase4 26 8" xfId="8705"/>
    <cellStyle name="Ênfase4 26 9" xfId="8706"/>
    <cellStyle name="Ênfase4 27" xfId="8707"/>
    <cellStyle name="Ênfase4 27 10" xfId="8708"/>
    <cellStyle name="Ênfase4 27 11" xfId="8709"/>
    <cellStyle name="Ênfase4 27 12" xfId="8710"/>
    <cellStyle name="Ênfase4 27 13" xfId="8711"/>
    <cellStyle name="Ênfase4 27 14" xfId="8712"/>
    <cellStyle name="Ênfase4 27 15" xfId="8713"/>
    <cellStyle name="Ênfase4 27 16" xfId="8714"/>
    <cellStyle name="Ênfase4 27 2" xfId="8715"/>
    <cellStyle name="Ênfase4 27 3" xfId="8716"/>
    <cellStyle name="Ênfase4 27 4" xfId="8717"/>
    <cellStyle name="Ênfase4 27 5" xfId="8718"/>
    <cellStyle name="Ênfase4 27 6" xfId="8719"/>
    <cellStyle name="Ênfase4 27 7" xfId="8720"/>
    <cellStyle name="Ênfase4 27 8" xfId="8721"/>
    <cellStyle name="Ênfase4 27 9" xfId="8722"/>
    <cellStyle name="Ênfase4 28" xfId="8723"/>
    <cellStyle name="Ênfase4 28 10" xfId="8724"/>
    <cellStyle name="Ênfase4 28 11" xfId="8725"/>
    <cellStyle name="Ênfase4 28 12" xfId="8726"/>
    <cellStyle name="Ênfase4 28 13" xfId="8727"/>
    <cellStyle name="Ênfase4 28 14" xfId="8728"/>
    <cellStyle name="Ênfase4 28 15" xfId="8729"/>
    <cellStyle name="Ênfase4 28 16" xfId="8730"/>
    <cellStyle name="Ênfase4 28 2" xfId="8731"/>
    <cellStyle name="Ênfase4 28 3" xfId="8732"/>
    <cellStyle name="Ênfase4 28 4" xfId="8733"/>
    <cellStyle name="Ênfase4 28 5" xfId="8734"/>
    <cellStyle name="Ênfase4 28 6" xfId="8735"/>
    <cellStyle name="Ênfase4 28 7" xfId="8736"/>
    <cellStyle name="Ênfase4 28 8" xfId="8737"/>
    <cellStyle name="Ênfase4 28 9" xfId="8738"/>
    <cellStyle name="Ênfase4 29" xfId="8739"/>
    <cellStyle name="Ênfase4 29 10" xfId="8740"/>
    <cellStyle name="Ênfase4 29 11" xfId="8741"/>
    <cellStyle name="Ênfase4 29 12" xfId="8742"/>
    <cellStyle name="Ênfase4 29 13" xfId="8743"/>
    <cellStyle name="Ênfase4 29 14" xfId="8744"/>
    <cellStyle name="Ênfase4 29 15" xfId="8745"/>
    <cellStyle name="Ênfase4 29 16" xfId="8746"/>
    <cellStyle name="Ênfase4 29 2" xfId="8747"/>
    <cellStyle name="Ênfase4 29 3" xfId="8748"/>
    <cellStyle name="Ênfase4 29 4" xfId="8749"/>
    <cellStyle name="Ênfase4 29 5" xfId="8750"/>
    <cellStyle name="Ênfase4 29 6" xfId="8751"/>
    <cellStyle name="Ênfase4 29 7" xfId="8752"/>
    <cellStyle name="Ênfase4 29 8" xfId="8753"/>
    <cellStyle name="Ênfase4 29 9" xfId="8754"/>
    <cellStyle name="Ênfase4 3" xfId="8755"/>
    <cellStyle name="Ênfase4 3 10" xfId="8756"/>
    <cellStyle name="Ênfase4 3 11" xfId="8757"/>
    <cellStyle name="Ênfase4 3 2" xfId="8758"/>
    <cellStyle name="Ênfase4 3 3" xfId="8759"/>
    <cellStyle name="Ênfase4 3 4" xfId="8760"/>
    <cellStyle name="Ênfase4 3 5" xfId="8761"/>
    <cellStyle name="Ênfase4 3 6" xfId="8762"/>
    <cellStyle name="Ênfase4 3 7" xfId="8763"/>
    <cellStyle name="Ênfase4 3 8" xfId="8764"/>
    <cellStyle name="Ênfase4 3 9" xfId="8765"/>
    <cellStyle name="Ênfase4 30" xfId="8766"/>
    <cellStyle name="Ênfase4 31" xfId="8767"/>
    <cellStyle name="Ênfase4 32" xfId="8768"/>
    <cellStyle name="Ênfase4 33" xfId="8769"/>
    <cellStyle name="Ênfase4 34" xfId="8770"/>
    <cellStyle name="Ênfase4 35" xfId="8771"/>
    <cellStyle name="Ênfase4 36" xfId="8772"/>
    <cellStyle name="Ênfase4 37" xfId="8773"/>
    <cellStyle name="Ênfase4 38" xfId="8774"/>
    <cellStyle name="Ênfase4 39" xfId="8775"/>
    <cellStyle name="Ênfase4 4" xfId="8776"/>
    <cellStyle name="Ênfase4 4 10" xfId="8777"/>
    <cellStyle name="Ênfase4 4 11" xfId="8778"/>
    <cellStyle name="Ênfase4 4 2" xfId="8779"/>
    <cellStyle name="Ênfase4 4 3" xfId="8780"/>
    <cellStyle name="Ênfase4 4 4" xfId="8781"/>
    <cellStyle name="Ênfase4 4 5" xfId="8782"/>
    <cellStyle name="Ênfase4 4 6" xfId="8783"/>
    <cellStyle name="Ênfase4 4 7" xfId="8784"/>
    <cellStyle name="Ênfase4 4 8" xfId="8785"/>
    <cellStyle name="Ênfase4 4 9" xfId="8786"/>
    <cellStyle name="Ênfase4 40" xfId="8787"/>
    <cellStyle name="Ênfase4 41" xfId="8788"/>
    <cellStyle name="Ênfase4 42" xfId="8789"/>
    <cellStyle name="Ênfase4 43" xfId="8790"/>
    <cellStyle name="Ênfase4 44" xfId="8791"/>
    <cellStyle name="Ênfase4 45" xfId="8792"/>
    <cellStyle name="Ênfase4 46" xfId="8793"/>
    <cellStyle name="Ênfase4 47" xfId="8794"/>
    <cellStyle name="Ênfase4 48" xfId="8795"/>
    <cellStyle name="Ênfase4 49" xfId="8796"/>
    <cellStyle name="Ênfase4 5" xfId="8797"/>
    <cellStyle name="Ênfase4 5 2" xfId="8798"/>
    <cellStyle name="Ênfase4 5 3" xfId="8799"/>
    <cellStyle name="Ênfase4 5 4" xfId="8800"/>
    <cellStyle name="Ênfase4 50" xfId="8801"/>
    <cellStyle name="Ênfase4 51" xfId="8802"/>
    <cellStyle name="Ênfase4 52" xfId="8803"/>
    <cellStyle name="Ênfase4 53" xfId="8804"/>
    <cellStyle name="Ênfase4 54" xfId="8805"/>
    <cellStyle name="Ênfase4 55" xfId="8806"/>
    <cellStyle name="Ênfase4 56" xfId="8807"/>
    <cellStyle name="Ênfase4 57" xfId="8808"/>
    <cellStyle name="Ênfase4 58" xfId="8809"/>
    <cellStyle name="Ênfase4 59" xfId="8810"/>
    <cellStyle name="Ênfase4 6" xfId="8811"/>
    <cellStyle name="Ênfase4 6 2" xfId="8812"/>
    <cellStyle name="Ênfase4 6 3" xfId="8813"/>
    <cellStyle name="Ênfase4 6 4" xfId="8814"/>
    <cellStyle name="Ênfase4 60" xfId="8815"/>
    <cellStyle name="Ênfase4 61" xfId="8816"/>
    <cellStyle name="Ênfase4 62" xfId="8817"/>
    <cellStyle name="Ênfase4 63" xfId="8818"/>
    <cellStyle name="Ênfase4 64" xfId="8819"/>
    <cellStyle name="Ênfase4 65" xfId="8820"/>
    <cellStyle name="Ênfase4 66" xfId="8821"/>
    <cellStyle name="Ênfase4 67" xfId="8822"/>
    <cellStyle name="Ênfase4 68" xfId="8823"/>
    <cellStyle name="Ênfase4 69" xfId="8824"/>
    <cellStyle name="Ênfase4 7" xfId="8825"/>
    <cellStyle name="Ênfase4 7 2" xfId="8826"/>
    <cellStyle name="Ênfase4 7 3" xfId="8827"/>
    <cellStyle name="Ênfase4 7 4" xfId="8828"/>
    <cellStyle name="Ênfase4 70" xfId="8829"/>
    <cellStyle name="Ênfase4 71" xfId="8830"/>
    <cellStyle name="Ênfase4 72" xfId="8831"/>
    <cellStyle name="Ênfase4 73" xfId="8832"/>
    <cellStyle name="Ênfase4 74" xfId="8833"/>
    <cellStyle name="Ênfase4 75" xfId="8834"/>
    <cellStyle name="Ênfase4 76" xfId="8835"/>
    <cellStyle name="Ênfase4 77" xfId="8836"/>
    <cellStyle name="Ênfase4 78" xfId="8837"/>
    <cellStyle name="Ênfase4 79" xfId="8838"/>
    <cellStyle name="Ênfase4 8" xfId="8839"/>
    <cellStyle name="Ênfase4 8 2" xfId="8840"/>
    <cellStyle name="Ênfase4 8 3" xfId="8841"/>
    <cellStyle name="Ênfase4 8 4" xfId="8842"/>
    <cellStyle name="Ênfase4 80" xfId="8843"/>
    <cellStyle name="Ênfase4 81" xfId="8844"/>
    <cellStyle name="Ênfase4 82" xfId="8845"/>
    <cellStyle name="Ênfase4 83" xfId="8846"/>
    <cellStyle name="Ênfase4 84" xfId="8847"/>
    <cellStyle name="Ênfase4 85" xfId="8848"/>
    <cellStyle name="Ênfase4 86" xfId="8849"/>
    <cellStyle name="Ênfase4 87" xfId="8850"/>
    <cellStyle name="Ênfase4 88" xfId="8851"/>
    <cellStyle name="Ênfase4 89" xfId="8852"/>
    <cellStyle name="Ênfase4 9" xfId="8853"/>
    <cellStyle name="Ênfase4 90" xfId="8854"/>
    <cellStyle name="Ênfase4 91" xfId="8855"/>
    <cellStyle name="Ênfase4 92" xfId="8856"/>
    <cellStyle name="Ênfase4 93" xfId="8857"/>
    <cellStyle name="Ênfase4 94" xfId="8858"/>
    <cellStyle name="Ênfase4 95" xfId="8859"/>
    <cellStyle name="Ênfase4 96" xfId="8860"/>
    <cellStyle name="Ênfase4 97" xfId="8861"/>
    <cellStyle name="Ênfase4 98" xfId="8862"/>
    <cellStyle name="Ênfase4 99" xfId="8863"/>
    <cellStyle name="Ênfase5 10" xfId="8864"/>
    <cellStyle name="Ênfase5 10 2" xfId="40590"/>
    <cellStyle name="Ênfase5 100" xfId="8865"/>
    <cellStyle name="Ênfase5 101" xfId="8866"/>
    <cellStyle name="Ênfase5 102" xfId="8867"/>
    <cellStyle name="Ênfase5 103" xfId="8868"/>
    <cellStyle name="Ênfase5 104" xfId="8869"/>
    <cellStyle name="Ênfase5 105" xfId="8870"/>
    <cellStyle name="Ênfase5 106" xfId="8871"/>
    <cellStyle name="Ênfase5 107" xfId="8872"/>
    <cellStyle name="Ênfase5 108" xfId="8873"/>
    <cellStyle name="Ênfase5 109" xfId="8874"/>
    <cellStyle name="Ênfase5 11" xfId="8875"/>
    <cellStyle name="Ênfase5 11 2" xfId="40591"/>
    <cellStyle name="Ênfase5 110" xfId="8876"/>
    <cellStyle name="Ênfase5 111" xfId="8877"/>
    <cellStyle name="Ênfase5 112" xfId="8878"/>
    <cellStyle name="Ênfase5 113" xfId="8879"/>
    <cellStyle name="Ênfase5 114" xfId="8880"/>
    <cellStyle name="Ênfase5 115" xfId="8881"/>
    <cellStyle name="Ênfase5 116" xfId="8882"/>
    <cellStyle name="Ênfase5 117" xfId="8883"/>
    <cellStyle name="Ênfase5 118" xfId="8884"/>
    <cellStyle name="Ênfase5 119" xfId="8885"/>
    <cellStyle name="Ênfase5 12" xfId="8886"/>
    <cellStyle name="Ênfase5 12 2" xfId="40592"/>
    <cellStyle name="Ênfase5 120" xfId="8887"/>
    <cellStyle name="Ênfase5 121" xfId="8888"/>
    <cellStyle name="Ênfase5 122" xfId="8889"/>
    <cellStyle name="Ênfase5 123" xfId="8890"/>
    <cellStyle name="Ênfase5 124" xfId="8891"/>
    <cellStyle name="Ênfase5 125" xfId="8892"/>
    <cellStyle name="Ênfase5 126" xfId="8893"/>
    <cellStyle name="Ênfase5 127" xfId="8894"/>
    <cellStyle name="Ênfase5 128" xfId="8895"/>
    <cellStyle name="Ênfase5 129" xfId="8896"/>
    <cellStyle name="Ênfase5 13" xfId="8897"/>
    <cellStyle name="Ênfase5 13 2" xfId="40593"/>
    <cellStyle name="Ênfase5 130" xfId="8898"/>
    <cellStyle name="Ênfase5 131" xfId="8899"/>
    <cellStyle name="Ênfase5 132" xfId="8900"/>
    <cellStyle name="Ênfase5 133" xfId="8901"/>
    <cellStyle name="Ênfase5 134" xfId="8902"/>
    <cellStyle name="Ênfase5 135" xfId="8903"/>
    <cellStyle name="Ênfase5 136" xfId="8904"/>
    <cellStyle name="Ênfase5 137" xfId="8905"/>
    <cellStyle name="Ênfase5 138" xfId="8906"/>
    <cellStyle name="Ênfase5 139" xfId="8907"/>
    <cellStyle name="Ênfase5 14" xfId="8908"/>
    <cellStyle name="Ênfase5 140" xfId="8909"/>
    <cellStyle name="Ênfase5 141" xfId="8910"/>
    <cellStyle name="Ênfase5 142" xfId="8911"/>
    <cellStyle name="Ênfase5 143" xfId="8912"/>
    <cellStyle name="Ênfase5 144" xfId="8913"/>
    <cellStyle name="Ênfase5 145" xfId="8914"/>
    <cellStyle name="Ênfase5 146" xfId="8915"/>
    <cellStyle name="Ênfase5 147" xfId="8916"/>
    <cellStyle name="Ênfase5 148" xfId="8917"/>
    <cellStyle name="Ênfase5 149" xfId="8918"/>
    <cellStyle name="Ênfase5 15" xfId="8919"/>
    <cellStyle name="Ênfase5 15 2" xfId="8920"/>
    <cellStyle name="Ênfase5 15 3" xfId="8921"/>
    <cellStyle name="Ênfase5 150" xfId="8922"/>
    <cellStyle name="Ênfase5 151" xfId="8923"/>
    <cellStyle name="Ênfase5 152" xfId="8924"/>
    <cellStyle name="Ênfase5 153" xfId="8925"/>
    <cellStyle name="Ênfase5 154" xfId="8926"/>
    <cellStyle name="Ênfase5 155" xfId="8927"/>
    <cellStyle name="Ênfase5 156" xfId="8928"/>
    <cellStyle name="Ênfase5 157" xfId="8929"/>
    <cellStyle name="Ênfase5 158" xfId="8930"/>
    <cellStyle name="Ênfase5 159" xfId="8931"/>
    <cellStyle name="Ênfase5 16" xfId="8932"/>
    <cellStyle name="Ênfase5 16 2" xfId="8933"/>
    <cellStyle name="Ênfase5 16 3" xfId="8934"/>
    <cellStyle name="Ênfase5 160" xfId="8935"/>
    <cellStyle name="Ênfase5 161" xfId="8936"/>
    <cellStyle name="Ênfase5 162" xfId="8937"/>
    <cellStyle name="Ênfase5 163" xfId="8938"/>
    <cellStyle name="Ênfase5 164" xfId="8939"/>
    <cellStyle name="Ênfase5 165" xfId="8940"/>
    <cellStyle name="Ênfase5 166" xfId="8941"/>
    <cellStyle name="Ênfase5 167" xfId="8942"/>
    <cellStyle name="Ênfase5 168" xfId="8943"/>
    <cellStyle name="Ênfase5 169" xfId="8944"/>
    <cellStyle name="Ênfase5 17" xfId="8945"/>
    <cellStyle name="Ênfase5 17 2" xfId="8946"/>
    <cellStyle name="Ênfase5 17 3" xfId="8947"/>
    <cellStyle name="Ênfase5 170" xfId="8948"/>
    <cellStyle name="Ênfase5 171" xfId="8949"/>
    <cellStyle name="Ênfase5 172" xfId="8950"/>
    <cellStyle name="Ênfase5 173" xfId="8951"/>
    <cellStyle name="Ênfase5 174" xfId="8952"/>
    <cellStyle name="Ênfase5 175" xfId="8953"/>
    <cellStyle name="Ênfase5 176" xfId="8954"/>
    <cellStyle name="Ênfase5 177" xfId="8955"/>
    <cellStyle name="Ênfase5 178" xfId="8956"/>
    <cellStyle name="Ênfase5 179" xfId="8957"/>
    <cellStyle name="Ênfase5 18" xfId="8958"/>
    <cellStyle name="Ênfase5 18 2" xfId="8959"/>
    <cellStyle name="Ênfase5 18 3" xfId="8960"/>
    <cellStyle name="Ênfase5 180" xfId="8961"/>
    <cellStyle name="Ênfase5 181" xfId="8962"/>
    <cellStyle name="Ênfase5 182" xfId="8963"/>
    <cellStyle name="Ênfase5 183" xfId="8964"/>
    <cellStyle name="Ênfase5 184" xfId="8965"/>
    <cellStyle name="Ênfase5 185" xfId="8966"/>
    <cellStyle name="Ênfase5 186" xfId="8967"/>
    <cellStyle name="Ênfase5 187" xfId="8968"/>
    <cellStyle name="Ênfase5 188" xfId="8969"/>
    <cellStyle name="Ênfase5 189" xfId="8970"/>
    <cellStyle name="Ênfase5 19" xfId="8971"/>
    <cellStyle name="Ênfase5 19 2" xfId="8972"/>
    <cellStyle name="Ênfase5 19 3" xfId="8973"/>
    <cellStyle name="Ênfase5 190" xfId="8974"/>
    <cellStyle name="Ênfase5 2" xfId="8975"/>
    <cellStyle name="Ênfase5 2 10" xfId="8976"/>
    <cellStyle name="Ênfase5 2 11" xfId="8977"/>
    <cellStyle name="Ênfase5 2 12" xfId="8978"/>
    <cellStyle name="Ênfase5 2 13" xfId="8979"/>
    <cellStyle name="Ênfase5 2 14" xfId="8980"/>
    <cellStyle name="Ênfase5 2 15" xfId="8981"/>
    <cellStyle name="Ênfase5 2 16" xfId="8982"/>
    <cellStyle name="Ênfase5 2 17" xfId="8983"/>
    <cellStyle name="Ênfase5 2 18" xfId="8984"/>
    <cellStyle name="Ênfase5 2 19" xfId="8985"/>
    <cellStyle name="Ênfase5 2 2" xfId="8986"/>
    <cellStyle name="Ênfase5 2 20" xfId="8987"/>
    <cellStyle name="Ênfase5 2 21" xfId="8988"/>
    <cellStyle name="Ênfase5 2 22" xfId="8989"/>
    <cellStyle name="Ênfase5 2 23" xfId="8990"/>
    <cellStyle name="Ênfase5 2 24" xfId="8991"/>
    <cellStyle name="Ênfase5 2 25" xfId="8992"/>
    <cellStyle name="Ênfase5 2 26" xfId="8993"/>
    <cellStyle name="Ênfase5 2 27" xfId="8994"/>
    <cellStyle name="Ênfase5 2 28" xfId="8995"/>
    <cellStyle name="Ênfase5 2 29" xfId="8996"/>
    <cellStyle name="Ênfase5 2 3" xfId="8997"/>
    <cellStyle name="Ênfase5 2 30" xfId="8998"/>
    <cellStyle name="Ênfase5 2 31" xfId="8999"/>
    <cellStyle name="Ênfase5 2 32" xfId="18"/>
    <cellStyle name="Ênfase5 2 32 2" xfId="29360"/>
    <cellStyle name="Ênfase5 2 33" xfId="9000"/>
    <cellStyle name="Ênfase5 2 34" xfId="9001"/>
    <cellStyle name="Ênfase5 2 35" xfId="9002"/>
    <cellStyle name="Ênfase5 2 4" xfId="9003"/>
    <cellStyle name="Ênfase5 2 5" xfId="9004"/>
    <cellStyle name="Ênfase5 2 6" xfId="9005"/>
    <cellStyle name="Ênfase5 2 7" xfId="9006"/>
    <cellStyle name="Ênfase5 2 8" xfId="9007"/>
    <cellStyle name="Ênfase5 2 9" xfId="9008"/>
    <cellStyle name="Ênfase5 20" xfId="9009"/>
    <cellStyle name="Ênfase5 20 2" xfId="9010"/>
    <cellStyle name="Ênfase5 20 3" xfId="9011"/>
    <cellStyle name="Ênfase5 21" xfId="9012"/>
    <cellStyle name="Ênfase5 22" xfId="9013"/>
    <cellStyle name="Ênfase5 23" xfId="9014"/>
    <cellStyle name="Ênfase5 24" xfId="9015"/>
    <cellStyle name="Ênfase5 25" xfId="9016"/>
    <cellStyle name="Ênfase5 26" xfId="9017"/>
    <cellStyle name="Ênfase5 27" xfId="9018"/>
    <cellStyle name="Ênfase5 28" xfId="9019"/>
    <cellStyle name="Ênfase5 29" xfId="9020"/>
    <cellStyle name="Ênfase5 3" xfId="9021"/>
    <cellStyle name="Ênfase5 3 2" xfId="9022"/>
    <cellStyle name="Ênfase5 3 3" xfId="9023"/>
    <cellStyle name="Ênfase5 3 4" xfId="9024"/>
    <cellStyle name="Ênfase5 3 5" xfId="9025"/>
    <cellStyle name="Ênfase5 3 6" xfId="9026"/>
    <cellStyle name="Ênfase5 3 7" xfId="9027"/>
    <cellStyle name="Ênfase5 30" xfId="9028"/>
    <cellStyle name="Ênfase5 31" xfId="9029"/>
    <cellStyle name="Ênfase5 32" xfId="9030"/>
    <cellStyle name="Ênfase5 33" xfId="9031"/>
    <cellStyle name="Ênfase5 34" xfId="9032"/>
    <cellStyle name="Ênfase5 35" xfId="9033"/>
    <cellStyle name="Ênfase5 36" xfId="9034"/>
    <cellStyle name="Ênfase5 37" xfId="9035"/>
    <cellStyle name="Ênfase5 38" xfId="9036"/>
    <cellStyle name="Ênfase5 39" xfId="9037"/>
    <cellStyle name="Ênfase5 4" xfId="9038"/>
    <cellStyle name="Ênfase5 4 2" xfId="9039"/>
    <cellStyle name="Ênfase5 4 3" xfId="9040"/>
    <cellStyle name="Ênfase5 4 4" xfId="9041"/>
    <cellStyle name="Ênfase5 4 5" xfId="9042"/>
    <cellStyle name="Ênfase5 4 6" xfId="9043"/>
    <cellStyle name="Ênfase5 4 7" xfId="9044"/>
    <cellStyle name="Ênfase5 40" xfId="9045"/>
    <cellStyle name="Ênfase5 41" xfId="9046"/>
    <cellStyle name="Ênfase5 42" xfId="9047"/>
    <cellStyle name="Ênfase5 43" xfId="9048"/>
    <cellStyle name="Ênfase5 44" xfId="9049"/>
    <cellStyle name="Ênfase5 45" xfId="9050"/>
    <cellStyle name="Ênfase5 46" xfId="9051"/>
    <cellStyle name="Ênfase5 47" xfId="9052"/>
    <cellStyle name="Ênfase5 48" xfId="9053"/>
    <cellStyle name="Ênfase5 49" xfId="9054"/>
    <cellStyle name="Ênfase5 5" xfId="9055"/>
    <cellStyle name="Ênfase5 5 2" xfId="9056"/>
    <cellStyle name="Ênfase5 5 3" xfId="9057"/>
    <cellStyle name="Ênfase5 5 4" xfId="9058"/>
    <cellStyle name="Ênfase5 50" xfId="9059"/>
    <cellStyle name="Ênfase5 51" xfId="9060"/>
    <cellStyle name="Ênfase5 52" xfId="9061"/>
    <cellStyle name="Ênfase5 53" xfId="9062"/>
    <cellStyle name="Ênfase5 54" xfId="9063"/>
    <cellStyle name="Ênfase5 55" xfId="9064"/>
    <cellStyle name="Ênfase5 56" xfId="9065"/>
    <cellStyle name="Ênfase5 57" xfId="9066"/>
    <cellStyle name="Ênfase5 58" xfId="9067"/>
    <cellStyle name="Ênfase5 59" xfId="9068"/>
    <cellStyle name="Ênfase5 6" xfId="9069"/>
    <cellStyle name="Ênfase5 6 2" xfId="9070"/>
    <cellStyle name="Ênfase5 6 3" xfId="9071"/>
    <cellStyle name="Ênfase5 6 4" xfId="9072"/>
    <cellStyle name="Ênfase5 60" xfId="9073"/>
    <cellStyle name="Ênfase5 61" xfId="9074"/>
    <cellStyle name="Ênfase5 62" xfId="9075"/>
    <cellStyle name="Ênfase5 63" xfId="9076"/>
    <cellStyle name="Ênfase5 64" xfId="9077"/>
    <cellStyle name="Ênfase5 65" xfId="9078"/>
    <cellStyle name="Ênfase5 66" xfId="9079"/>
    <cellStyle name="Ênfase5 67" xfId="9080"/>
    <cellStyle name="Ênfase5 68" xfId="9081"/>
    <cellStyle name="Ênfase5 69" xfId="9082"/>
    <cellStyle name="Ênfase5 7" xfId="9083"/>
    <cellStyle name="Ênfase5 7 2" xfId="9084"/>
    <cellStyle name="Ênfase5 7 3" xfId="9085"/>
    <cellStyle name="Ênfase5 7 4" xfId="9086"/>
    <cellStyle name="Ênfase5 70" xfId="9087"/>
    <cellStyle name="Ênfase5 71" xfId="9088"/>
    <cellStyle name="Ênfase5 72" xfId="9089"/>
    <cellStyle name="Ênfase5 73" xfId="9090"/>
    <cellStyle name="Ênfase5 74" xfId="9091"/>
    <cellStyle name="Ênfase5 75" xfId="9092"/>
    <cellStyle name="Ênfase5 76" xfId="9093"/>
    <cellStyle name="Ênfase5 77" xfId="9094"/>
    <cellStyle name="Ênfase5 78" xfId="9095"/>
    <cellStyle name="Ênfase5 79" xfId="9096"/>
    <cellStyle name="Ênfase5 8" xfId="9097"/>
    <cellStyle name="Ênfase5 8 2" xfId="9098"/>
    <cellStyle name="Ênfase5 8 3" xfId="9099"/>
    <cellStyle name="Ênfase5 8 4" xfId="9100"/>
    <cellStyle name="Ênfase5 80" xfId="9101"/>
    <cellStyle name="Ênfase5 81" xfId="9102"/>
    <cellStyle name="Ênfase5 82" xfId="9103"/>
    <cellStyle name="Ênfase5 83" xfId="9104"/>
    <cellStyle name="Ênfase5 84" xfId="9105"/>
    <cellStyle name="Ênfase5 85" xfId="9106"/>
    <cellStyle name="Ênfase5 86" xfId="9107"/>
    <cellStyle name="Ênfase5 87" xfId="9108"/>
    <cellStyle name="Ênfase5 88" xfId="9109"/>
    <cellStyle name="Ênfase5 89" xfId="9110"/>
    <cellStyle name="Ênfase5 9" xfId="9111"/>
    <cellStyle name="Ênfase5 90" xfId="9112"/>
    <cellStyle name="Ênfase5 91" xfId="9113"/>
    <cellStyle name="Ênfase5 92" xfId="9114"/>
    <cellStyle name="Ênfase5 93" xfId="9115"/>
    <cellStyle name="Ênfase5 94" xfId="9116"/>
    <cellStyle name="Ênfase5 95" xfId="9117"/>
    <cellStyle name="Ênfase5 96" xfId="9118"/>
    <cellStyle name="Ênfase5 97" xfId="9119"/>
    <cellStyle name="Ênfase5 98" xfId="9120"/>
    <cellStyle name="Ênfase5 99" xfId="9121"/>
    <cellStyle name="Ênfase6 10" xfId="9122"/>
    <cellStyle name="Ênfase6 10 2" xfId="40594"/>
    <cellStyle name="Ênfase6 100" xfId="9123"/>
    <cellStyle name="Ênfase6 101" xfId="9124"/>
    <cellStyle name="Ênfase6 102" xfId="9125"/>
    <cellStyle name="Ênfase6 103" xfId="9126"/>
    <cellStyle name="Ênfase6 104" xfId="9127"/>
    <cellStyle name="Ênfase6 105" xfId="9128"/>
    <cellStyle name="Ênfase6 106" xfId="9129"/>
    <cellStyle name="Ênfase6 107" xfId="9130"/>
    <cellStyle name="Ênfase6 108" xfId="9131"/>
    <cellStyle name="Ênfase6 109" xfId="9132"/>
    <cellStyle name="Ênfase6 11" xfId="9133"/>
    <cellStyle name="Ênfase6 11 2" xfId="40595"/>
    <cellStyle name="Ênfase6 110" xfId="9134"/>
    <cellStyle name="Ênfase6 111" xfId="9135"/>
    <cellStyle name="Ênfase6 112" xfId="9136"/>
    <cellStyle name="Ênfase6 113" xfId="9137"/>
    <cellStyle name="Ênfase6 114" xfId="9138"/>
    <cellStyle name="Ênfase6 115" xfId="9139"/>
    <cellStyle name="Ênfase6 116" xfId="9140"/>
    <cellStyle name="Ênfase6 117" xfId="9141"/>
    <cellStyle name="Ênfase6 118" xfId="9142"/>
    <cellStyle name="Ênfase6 119" xfId="9143"/>
    <cellStyle name="Ênfase6 12" xfId="9144"/>
    <cellStyle name="Ênfase6 12 2" xfId="40596"/>
    <cellStyle name="Ênfase6 120" xfId="9145"/>
    <cellStyle name="Ênfase6 121" xfId="9146"/>
    <cellStyle name="Ênfase6 122" xfId="9147"/>
    <cellStyle name="Ênfase6 123" xfId="9148"/>
    <cellStyle name="Ênfase6 124" xfId="9149"/>
    <cellStyle name="Ênfase6 125" xfId="9150"/>
    <cellStyle name="Ênfase6 126" xfId="9151"/>
    <cellStyle name="Ênfase6 127" xfId="9152"/>
    <cellStyle name="Ênfase6 128" xfId="9153"/>
    <cellStyle name="Ênfase6 129" xfId="9154"/>
    <cellStyle name="Ênfase6 13" xfId="9155"/>
    <cellStyle name="Ênfase6 13 2" xfId="40597"/>
    <cellStyle name="Ênfase6 130" xfId="9156"/>
    <cellStyle name="Ênfase6 131" xfId="9157"/>
    <cellStyle name="Ênfase6 132" xfId="9158"/>
    <cellStyle name="Ênfase6 133" xfId="9159"/>
    <cellStyle name="Ênfase6 134" xfId="9160"/>
    <cellStyle name="Ênfase6 135" xfId="9161"/>
    <cellStyle name="Ênfase6 136" xfId="9162"/>
    <cellStyle name="Ênfase6 137" xfId="9163"/>
    <cellStyle name="Ênfase6 138" xfId="9164"/>
    <cellStyle name="Ênfase6 139" xfId="9165"/>
    <cellStyle name="Ênfase6 14" xfId="9166"/>
    <cellStyle name="Ênfase6 140" xfId="9167"/>
    <cellStyle name="Ênfase6 141" xfId="9168"/>
    <cellStyle name="Ênfase6 142" xfId="9169"/>
    <cellStyle name="Ênfase6 143" xfId="9170"/>
    <cellStyle name="Ênfase6 144" xfId="9171"/>
    <cellStyle name="Ênfase6 145" xfId="9172"/>
    <cellStyle name="Ênfase6 146" xfId="9173"/>
    <cellStyle name="Ênfase6 147" xfId="9174"/>
    <cellStyle name="Ênfase6 148" xfId="9175"/>
    <cellStyle name="Ênfase6 149" xfId="9176"/>
    <cellStyle name="Ênfase6 15" xfId="9177"/>
    <cellStyle name="Ênfase6 15 2" xfId="9178"/>
    <cellStyle name="Ênfase6 15 3" xfId="9179"/>
    <cellStyle name="Ênfase6 150" xfId="9180"/>
    <cellStyle name="Ênfase6 151" xfId="9181"/>
    <cellStyle name="Ênfase6 152" xfId="9182"/>
    <cellStyle name="Ênfase6 153" xfId="9183"/>
    <cellStyle name="Ênfase6 154" xfId="9184"/>
    <cellStyle name="Ênfase6 155" xfId="9185"/>
    <cellStyle name="Ênfase6 156" xfId="9186"/>
    <cellStyle name="Ênfase6 157" xfId="9187"/>
    <cellStyle name="Ênfase6 158" xfId="9188"/>
    <cellStyle name="Ênfase6 159" xfId="9189"/>
    <cellStyle name="Ênfase6 16" xfId="9190"/>
    <cellStyle name="Ênfase6 16 2" xfId="9191"/>
    <cellStyle name="Ênfase6 16 3" xfId="9192"/>
    <cellStyle name="Ênfase6 160" xfId="9193"/>
    <cellStyle name="Ênfase6 161" xfId="9194"/>
    <cellStyle name="Ênfase6 162" xfId="9195"/>
    <cellStyle name="Ênfase6 163" xfId="9196"/>
    <cellStyle name="Ênfase6 164" xfId="9197"/>
    <cellStyle name="Ênfase6 165" xfId="9198"/>
    <cellStyle name="Ênfase6 166" xfId="9199"/>
    <cellStyle name="Ênfase6 167" xfId="9200"/>
    <cellStyle name="Ênfase6 168" xfId="9201"/>
    <cellStyle name="Ênfase6 169" xfId="9202"/>
    <cellStyle name="Ênfase6 17" xfId="9203"/>
    <cellStyle name="Ênfase6 17 2" xfId="9204"/>
    <cellStyle name="Ênfase6 17 3" xfId="9205"/>
    <cellStyle name="Ênfase6 170" xfId="9206"/>
    <cellStyle name="Ênfase6 171" xfId="9207"/>
    <cellStyle name="Ênfase6 172" xfId="9208"/>
    <cellStyle name="Ênfase6 173" xfId="9209"/>
    <cellStyle name="Ênfase6 174" xfId="9210"/>
    <cellStyle name="Ênfase6 175" xfId="9211"/>
    <cellStyle name="Ênfase6 176" xfId="9212"/>
    <cellStyle name="Ênfase6 177" xfId="9213"/>
    <cellStyle name="Ênfase6 178" xfId="9214"/>
    <cellStyle name="Ênfase6 179" xfId="9215"/>
    <cellStyle name="Ênfase6 18" xfId="9216"/>
    <cellStyle name="Ênfase6 18 2" xfId="9217"/>
    <cellStyle name="Ênfase6 18 3" xfId="9218"/>
    <cellStyle name="Ênfase6 180" xfId="9219"/>
    <cellStyle name="Ênfase6 181" xfId="9220"/>
    <cellStyle name="Ênfase6 182" xfId="9221"/>
    <cellStyle name="Ênfase6 183" xfId="9222"/>
    <cellStyle name="Ênfase6 184" xfId="9223"/>
    <cellStyle name="Ênfase6 185" xfId="9224"/>
    <cellStyle name="Ênfase6 186" xfId="9225"/>
    <cellStyle name="Ênfase6 187" xfId="9226"/>
    <cellStyle name="Ênfase6 188" xfId="9227"/>
    <cellStyle name="Ênfase6 189" xfId="9228"/>
    <cellStyle name="Ênfase6 19" xfId="9229"/>
    <cellStyle name="Ênfase6 19 2" xfId="9230"/>
    <cellStyle name="Ênfase6 19 3" xfId="9231"/>
    <cellStyle name="Ênfase6 190" xfId="9232"/>
    <cellStyle name="Ênfase6 2" xfId="9233"/>
    <cellStyle name="Ênfase6 2 10" xfId="9234"/>
    <cellStyle name="Ênfase6 2 10 2" xfId="9235"/>
    <cellStyle name="Ênfase6 2 10 3" xfId="9236"/>
    <cellStyle name="Ênfase6 2 10 4" xfId="9237"/>
    <cellStyle name="Ênfase6 2 10 5" xfId="9238"/>
    <cellStyle name="Ênfase6 2 10 6" xfId="9239"/>
    <cellStyle name="Ênfase6 2 10 7" xfId="9240"/>
    <cellStyle name="Ênfase6 2 11" xfId="9241"/>
    <cellStyle name="Ênfase6 2 11 2" xfId="9242"/>
    <cellStyle name="Ênfase6 2 11 3" xfId="9243"/>
    <cellStyle name="Ênfase6 2 11 4" xfId="9244"/>
    <cellStyle name="Ênfase6 2 11 5" xfId="9245"/>
    <cellStyle name="Ênfase6 2 11 6" xfId="9246"/>
    <cellStyle name="Ênfase6 2 11 7" xfId="9247"/>
    <cellStyle name="Ênfase6 2 12" xfId="9248"/>
    <cellStyle name="Ênfase6 2 13" xfId="9249"/>
    <cellStyle name="Ênfase6 2 14" xfId="9250"/>
    <cellStyle name="Ênfase6 2 15" xfId="9251"/>
    <cellStyle name="Ênfase6 2 16" xfId="9252"/>
    <cellStyle name="Ênfase6 2 17" xfId="9253"/>
    <cellStyle name="Ênfase6 2 18" xfId="9254"/>
    <cellStyle name="Ênfase6 2 19" xfId="9255"/>
    <cellStyle name="Ênfase6 2 2" xfId="9256"/>
    <cellStyle name="Ênfase6 2 20" xfId="9257"/>
    <cellStyle name="Ênfase6 2 21" xfId="9258"/>
    <cellStyle name="Ênfase6 2 22" xfId="9259"/>
    <cellStyle name="Ênfase6 2 23" xfId="9260"/>
    <cellStyle name="Ênfase6 2 24" xfId="9261"/>
    <cellStyle name="Ênfase6 2 25" xfId="9262"/>
    <cellStyle name="Ênfase6 2 26" xfId="9263"/>
    <cellStyle name="Ênfase6 2 27" xfId="9264"/>
    <cellStyle name="Ênfase6 2 28" xfId="9265"/>
    <cellStyle name="Ênfase6 2 29" xfId="9266"/>
    <cellStyle name="Ênfase6 2 3" xfId="9267"/>
    <cellStyle name="Ênfase6 2 30" xfId="9268"/>
    <cellStyle name="Ênfase6 2 31" xfId="9269"/>
    <cellStyle name="Ênfase6 2 32" xfId="9270"/>
    <cellStyle name="Ênfase6 2 33" xfId="9271"/>
    <cellStyle name="Ênfase6 2 34" xfId="9272"/>
    <cellStyle name="Ênfase6 2 35" xfId="9273"/>
    <cellStyle name="Ênfase6 2 4" xfId="9274"/>
    <cellStyle name="Ênfase6 2 5" xfId="9275"/>
    <cellStyle name="Ênfase6 2 6" xfId="9276"/>
    <cellStyle name="Ênfase6 2 7" xfId="9277"/>
    <cellStyle name="Ênfase6 2 8" xfId="9278"/>
    <cellStyle name="Ênfase6 2 8 2" xfId="9279"/>
    <cellStyle name="Ênfase6 2 8 3" xfId="9280"/>
    <cellStyle name="Ênfase6 2 8 4" xfId="9281"/>
    <cellStyle name="Ênfase6 2 8 5" xfId="9282"/>
    <cellStyle name="Ênfase6 2 8 6" xfId="9283"/>
    <cellStyle name="Ênfase6 2 8 7" xfId="9284"/>
    <cellStyle name="Ênfase6 2 9" xfId="9285"/>
    <cellStyle name="Ênfase6 2 9 2" xfId="9286"/>
    <cellStyle name="Ênfase6 2 9 3" xfId="9287"/>
    <cellStyle name="Ênfase6 2 9 4" xfId="9288"/>
    <cellStyle name="Ênfase6 2 9 5" xfId="9289"/>
    <cellStyle name="Ênfase6 2 9 6" xfId="9290"/>
    <cellStyle name="Ênfase6 2 9 7" xfId="9291"/>
    <cellStyle name="Ênfase6 20" xfId="9292"/>
    <cellStyle name="Ênfase6 20 2" xfId="9293"/>
    <cellStyle name="Ênfase6 20 3" xfId="9294"/>
    <cellStyle name="Ênfase6 21" xfId="9295"/>
    <cellStyle name="Ênfase6 22" xfId="9296"/>
    <cellStyle name="Ênfase6 23" xfId="9297"/>
    <cellStyle name="Ênfase6 24" xfId="9298"/>
    <cellStyle name="Ênfase6 24 2" xfId="40951"/>
    <cellStyle name="Ênfase6 25" xfId="9299"/>
    <cellStyle name="Ênfase6 25 2" xfId="40986"/>
    <cellStyle name="Ênfase6 26" xfId="9300"/>
    <cellStyle name="Ênfase6 26 10" xfId="9301"/>
    <cellStyle name="Ênfase6 26 11" xfId="9302"/>
    <cellStyle name="Ênfase6 26 12" xfId="9303"/>
    <cellStyle name="Ênfase6 26 13" xfId="9304"/>
    <cellStyle name="Ênfase6 26 14" xfId="9305"/>
    <cellStyle name="Ênfase6 26 15" xfId="9306"/>
    <cellStyle name="Ênfase6 26 16" xfId="9307"/>
    <cellStyle name="Ênfase6 26 2" xfId="9308"/>
    <cellStyle name="Ênfase6 26 3" xfId="9309"/>
    <cellStyle name="Ênfase6 26 4" xfId="9310"/>
    <cellStyle name="Ênfase6 26 5" xfId="9311"/>
    <cellStyle name="Ênfase6 26 6" xfId="9312"/>
    <cellStyle name="Ênfase6 26 7" xfId="9313"/>
    <cellStyle name="Ênfase6 26 8" xfId="9314"/>
    <cellStyle name="Ênfase6 26 9" xfId="9315"/>
    <cellStyle name="Ênfase6 27" xfId="9316"/>
    <cellStyle name="Ênfase6 27 10" xfId="9317"/>
    <cellStyle name="Ênfase6 27 11" xfId="9318"/>
    <cellStyle name="Ênfase6 27 12" xfId="9319"/>
    <cellStyle name="Ênfase6 27 13" xfId="9320"/>
    <cellStyle name="Ênfase6 27 14" xfId="9321"/>
    <cellStyle name="Ênfase6 27 15" xfId="9322"/>
    <cellStyle name="Ênfase6 27 16" xfId="9323"/>
    <cellStyle name="Ênfase6 27 2" xfId="9324"/>
    <cellStyle name="Ênfase6 27 3" xfId="9325"/>
    <cellStyle name="Ênfase6 27 4" xfId="9326"/>
    <cellStyle name="Ênfase6 27 5" xfId="9327"/>
    <cellStyle name="Ênfase6 27 6" xfId="9328"/>
    <cellStyle name="Ênfase6 27 7" xfId="9329"/>
    <cellStyle name="Ênfase6 27 8" xfId="9330"/>
    <cellStyle name="Ênfase6 27 9" xfId="9331"/>
    <cellStyle name="Ênfase6 28" xfId="9332"/>
    <cellStyle name="Ênfase6 28 10" xfId="9333"/>
    <cellStyle name="Ênfase6 28 11" xfId="9334"/>
    <cellStyle name="Ênfase6 28 12" xfId="9335"/>
    <cellStyle name="Ênfase6 28 13" xfId="9336"/>
    <cellStyle name="Ênfase6 28 14" xfId="9337"/>
    <cellStyle name="Ênfase6 28 15" xfId="9338"/>
    <cellStyle name="Ênfase6 28 16" xfId="9339"/>
    <cellStyle name="Ênfase6 28 2" xfId="9340"/>
    <cellStyle name="Ênfase6 28 3" xfId="9341"/>
    <cellStyle name="Ênfase6 28 4" xfId="9342"/>
    <cellStyle name="Ênfase6 28 5" xfId="9343"/>
    <cellStyle name="Ênfase6 28 6" xfId="9344"/>
    <cellStyle name="Ênfase6 28 7" xfId="9345"/>
    <cellStyle name="Ênfase6 28 8" xfId="9346"/>
    <cellStyle name="Ênfase6 28 9" xfId="9347"/>
    <cellStyle name="Ênfase6 29" xfId="9348"/>
    <cellStyle name="Ênfase6 29 10" xfId="9349"/>
    <cellStyle name="Ênfase6 29 11" xfId="9350"/>
    <cellStyle name="Ênfase6 29 12" xfId="9351"/>
    <cellStyle name="Ênfase6 29 13" xfId="9352"/>
    <cellStyle name="Ênfase6 29 14" xfId="9353"/>
    <cellStyle name="Ênfase6 29 15" xfId="9354"/>
    <cellStyle name="Ênfase6 29 16" xfId="9355"/>
    <cellStyle name="Ênfase6 29 2" xfId="9356"/>
    <cellStyle name="Ênfase6 29 3" xfId="9357"/>
    <cellStyle name="Ênfase6 29 4" xfId="9358"/>
    <cellStyle name="Ênfase6 29 5" xfId="9359"/>
    <cellStyle name="Ênfase6 29 6" xfId="9360"/>
    <cellStyle name="Ênfase6 29 7" xfId="9361"/>
    <cellStyle name="Ênfase6 29 8" xfId="9362"/>
    <cellStyle name="Ênfase6 29 9" xfId="9363"/>
    <cellStyle name="Ênfase6 3" xfId="9364"/>
    <cellStyle name="Ênfase6 3 10" xfId="9365"/>
    <cellStyle name="Ênfase6 3 11" xfId="9366"/>
    <cellStyle name="Ênfase6 3 2" xfId="9367"/>
    <cellStyle name="Ênfase6 3 3" xfId="9368"/>
    <cellStyle name="Ênfase6 3 4" xfId="9369"/>
    <cellStyle name="Ênfase6 3 5" xfId="9370"/>
    <cellStyle name="Ênfase6 3 6" xfId="9371"/>
    <cellStyle name="Ênfase6 3 7" xfId="9372"/>
    <cellStyle name="Ênfase6 3 8" xfId="9373"/>
    <cellStyle name="Ênfase6 3 9" xfId="9374"/>
    <cellStyle name="Ênfase6 30" xfId="9375"/>
    <cellStyle name="Ênfase6 31" xfId="9376"/>
    <cellStyle name="Ênfase6 32" xfId="9377"/>
    <cellStyle name="Ênfase6 33" xfId="9378"/>
    <cellStyle name="Ênfase6 34" xfId="9379"/>
    <cellStyle name="Ênfase6 35" xfId="9380"/>
    <cellStyle name="Ênfase6 36" xfId="9381"/>
    <cellStyle name="Ênfase6 37" xfId="9382"/>
    <cellStyle name="Ênfase6 38" xfId="9383"/>
    <cellStyle name="Ênfase6 39" xfId="9384"/>
    <cellStyle name="Ênfase6 4" xfId="9385"/>
    <cellStyle name="Ênfase6 4 10" xfId="9386"/>
    <cellStyle name="Ênfase6 4 11" xfId="9387"/>
    <cellStyle name="Ênfase6 4 2" xfId="9388"/>
    <cellStyle name="Ênfase6 4 3" xfId="9389"/>
    <cellStyle name="Ênfase6 4 4" xfId="9390"/>
    <cellStyle name="Ênfase6 4 5" xfId="9391"/>
    <cellStyle name="Ênfase6 4 6" xfId="9392"/>
    <cellStyle name="Ênfase6 4 7" xfId="9393"/>
    <cellStyle name="Ênfase6 4 8" xfId="9394"/>
    <cellStyle name="Ênfase6 4 9" xfId="9395"/>
    <cellStyle name="Ênfase6 40" xfId="9396"/>
    <cellStyle name="Ênfase6 41" xfId="9397"/>
    <cellStyle name="Ênfase6 42" xfId="9398"/>
    <cellStyle name="Ênfase6 43" xfId="9399"/>
    <cellStyle name="Ênfase6 44" xfId="9400"/>
    <cellStyle name="Ênfase6 45" xfId="9401"/>
    <cellStyle name="Ênfase6 46" xfId="9402"/>
    <cellStyle name="Ênfase6 47" xfId="9403"/>
    <cellStyle name="Ênfase6 48" xfId="9404"/>
    <cellStyle name="Ênfase6 49" xfId="9405"/>
    <cellStyle name="Ênfase6 5" xfId="9406"/>
    <cellStyle name="Ênfase6 5 2" xfId="9407"/>
    <cellStyle name="Ênfase6 5 3" xfId="9408"/>
    <cellStyle name="Ênfase6 5 4" xfId="9409"/>
    <cellStyle name="Ênfase6 50" xfId="9410"/>
    <cellStyle name="Ênfase6 51" xfId="9411"/>
    <cellStyle name="Ênfase6 52" xfId="9412"/>
    <cellStyle name="Ênfase6 53" xfId="9413"/>
    <cellStyle name="Ênfase6 54" xfId="9414"/>
    <cellStyle name="Ênfase6 55" xfId="9415"/>
    <cellStyle name="Ênfase6 56" xfId="9416"/>
    <cellStyle name="Ênfase6 57" xfId="9417"/>
    <cellStyle name="Ênfase6 58" xfId="9418"/>
    <cellStyle name="Ênfase6 59" xfId="9419"/>
    <cellStyle name="Ênfase6 6" xfId="9420"/>
    <cellStyle name="Ênfase6 6 2" xfId="9421"/>
    <cellStyle name="Ênfase6 6 3" xfId="9422"/>
    <cellStyle name="Ênfase6 6 4" xfId="9423"/>
    <cellStyle name="Ênfase6 60" xfId="9424"/>
    <cellStyle name="Ênfase6 61" xfId="9425"/>
    <cellStyle name="Ênfase6 62" xfId="9426"/>
    <cellStyle name="Ênfase6 63" xfId="9427"/>
    <cellStyle name="Ênfase6 64" xfId="9428"/>
    <cellStyle name="Ênfase6 65" xfId="9429"/>
    <cellStyle name="Ênfase6 66" xfId="9430"/>
    <cellStyle name="Ênfase6 67" xfId="9431"/>
    <cellStyle name="Ênfase6 68" xfId="9432"/>
    <cellStyle name="Ênfase6 69" xfId="9433"/>
    <cellStyle name="Ênfase6 7" xfId="9434"/>
    <cellStyle name="Ênfase6 7 2" xfId="9435"/>
    <cellStyle name="Ênfase6 7 3" xfId="9436"/>
    <cellStyle name="Ênfase6 7 4" xfId="9437"/>
    <cellStyle name="Ênfase6 70" xfId="9438"/>
    <cellStyle name="Ênfase6 71" xfId="9439"/>
    <cellStyle name="Ênfase6 72" xfId="9440"/>
    <cellStyle name="Ênfase6 73" xfId="9441"/>
    <cellStyle name="Ênfase6 74" xfId="9442"/>
    <cellStyle name="Ênfase6 75" xfId="9443"/>
    <cellStyle name="Ênfase6 76" xfId="9444"/>
    <cellStyle name="Ênfase6 77" xfId="9445"/>
    <cellStyle name="Ênfase6 78" xfId="9446"/>
    <cellStyle name="Ênfase6 79" xfId="9447"/>
    <cellStyle name="Ênfase6 8" xfId="9448"/>
    <cellStyle name="Ênfase6 8 2" xfId="9449"/>
    <cellStyle name="Ênfase6 8 3" xfId="9450"/>
    <cellStyle name="Ênfase6 8 4" xfId="9451"/>
    <cellStyle name="Ênfase6 80" xfId="9452"/>
    <cellStyle name="Ênfase6 81" xfId="9453"/>
    <cellStyle name="Ênfase6 82" xfId="9454"/>
    <cellStyle name="Ênfase6 83" xfId="9455"/>
    <cellStyle name="Ênfase6 84" xfId="9456"/>
    <cellStyle name="Ênfase6 85" xfId="9457"/>
    <cellStyle name="Ênfase6 86" xfId="9458"/>
    <cellStyle name="Ênfase6 87" xfId="9459"/>
    <cellStyle name="Ênfase6 88" xfId="9460"/>
    <cellStyle name="Ênfase6 89" xfId="9461"/>
    <cellStyle name="Ênfase6 9" xfId="9462"/>
    <cellStyle name="Ênfase6 90" xfId="9463"/>
    <cellStyle name="Ênfase6 91" xfId="9464"/>
    <cellStyle name="Ênfase6 92" xfId="9465"/>
    <cellStyle name="Ênfase6 93" xfId="9466"/>
    <cellStyle name="Ênfase6 94" xfId="9467"/>
    <cellStyle name="Ênfase6 95" xfId="9468"/>
    <cellStyle name="Ênfase6 96" xfId="9469"/>
    <cellStyle name="Ênfase6 97" xfId="9470"/>
    <cellStyle name="Ênfase6 98" xfId="9471"/>
    <cellStyle name="Ênfase6 99" xfId="9472"/>
    <cellStyle name="Entrada 10" xfId="9473"/>
    <cellStyle name="Entrada 10 2" xfId="29124"/>
    <cellStyle name="Entrada 100" xfId="9474"/>
    <cellStyle name="Entrada 100 2" xfId="29674"/>
    <cellStyle name="Entrada 101" xfId="9475"/>
    <cellStyle name="Entrada 101 2" xfId="29675"/>
    <cellStyle name="Entrada 102" xfId="9476"/>
    <cellStyle name="Entrada 102 2" xfId="29676"/>
    <cellStyle name="Entrada 103" xfId="9477"/>
    <cellStyle name="Entrada 103 2" xfId="29677"/>
    <cellStyle name="Entrada 104" xfId="9478"/>
    <cellStyle name="Entrada 104 2" xfId="29678"/>
    <cellStyle name="Entrada 105" xfId="9479"/>
    <cellStyle name="Entrada 105 2" xfId="29679"/>
    <cellStyle name="Entrada 106" xfId="9480"/>
    <cellStyle name="Entrada 106 2" xfId="29680"/>
    <cellStyle name="Entrada 107" xfId="9481"/>
    <cellStyle name="Entrada 107 2" xfId="29681"/>
    <cellStyle name="Entrada 108" xfId="9482"/>
    <cellStyle name="Entrada 108 2" xfId="29682"/>
    <cellStyle name="Entrada 109" xfId="9483"/>
    <cellStyle name="Entrada 109 2" xfId="29683"/>
    <cellStyle name="Entrada 11" xfId="9484"/>
    <cellStyle name="Entrada 11 2" xfId="29125"/>
    <cellStyle name="Entrada 110" xfId="9485"/>
    <cellStyle name="Entrada 110 2" xfId="29684"/>
    <cellStyle name="Entrada 111" xfId="9486"/>
    <cellStyle name="Entrada 111 2" xfId="29685"/>
    <cellStyle name="Entrada 112" xfId="9487"/>
    <cellStyle name="Entrada 112 2" xfId="29686"/>
    <cellStyle name="Entrada 113" xfId="9488"/>
    <cellStyle name="Entrada 113 2" xfId="29687"/>
    <cellStyle name="Entrada 114" xfId="9489"/>
    <cellStyle name="Entrada 114 2" xfId="29688"/>
    <cellStyle name="Entrada 115" xfId="9490"/>
    <cellStyle name="Entrada 115 2" xfId="29689"/>
    <cellStyle name="Entrada 116" xfId="9491"/>
    <cellStyle name="Entrada 116 2" xfId="29690"/>
    <cellStyle name="Entrada 117" xfId="9492"/>
    <cellStyle name="Entrada 117 2" xfId="29691"/>
    <cellStyle name="Entrada 118" xfId="9493"/>
    <cellStyle name="Entrada 118 2" xfId="29692"/>
    <cellStyle name="Entrada 119" xfId="9494"/>
    <cellStyle name="Entrada 119 2" xfId="29693"/>
    <cellStyle name="Entrada 12" xfId="9495"/>
    <cellStyle name="Entrada 12 2" xfId="29126"/>
    <cellStyle name="Entrada 120" xfId="9496"/>
    <cellStyle name="Entrada 120 2" xfId="29694"/>
    <cellStyle name="Entrada 121" xfId="9497"/>
    <cellStyle name="Entrada 121 2" xfId="29695"/>
    <cellStyle name="Entrada 122" xfId="9498"/>
    <cellStyle name="Entrada 122 2" xfId="29696"/>
    <cellStyle name="Entrada 123" xfId="9499"/>
    <cellStyle name="Entrada 123 2" xfId="29697"/>
    <cellStyle name="Entrada 124" xfId="9500"/>
    <cellStyle name="Entrada 124 2" xfId="29698"/>
    <cellStyle name="Entrada 125" xfId="9501"/>
    <cellStyle name="Entrada 125 2" xfId="29699"/>
    <cellStyle name="Entrada 126" xfId="9502"/>
    <cellStyle name="Entrada 126 2" xfId="29700"/>
    <cellStyle name="Entrada 127" xfId="9503"/>
    <cellStyle name="Entrada 127 2" xfId="29701"/>
    <cellStyle name="Entrada 128" xfId="9504"/>
    <cellStyle name="Entrada 128 2" xfId="29702"/>
    <cellStyle name="Entrada 129" xfId="9505"/>
    <cellStyle name="Entrada 129 2" xfId="29703"/>
    <cellStyle name="Entrada 13" xfId="9506"/>
    <cellStyle name="Entrada 13 2" xfId="29127"/>
    <cellStyle name="Entrada 130" xfId="9507"/>
    <cellStyle name="Entrada 130 2" xfId="29704"/>
    <cellStyle name="Entrada 131" xfId="9508"/>
    <cellStyle name="Entrada 131 2" xfId="29705"/>
    <cellStyle name="Entrada 132" xfId="9509"/>
    <cellStyle name="Entrada 132 2" xfId="29706"/>
    <cellStyle name="Entrada 133" xfId="9510"/>
    <cellStyle name="Entrada 133 2" xfId="29707"/>
    <cellStyle name="Entrada 134" xfId="9511"/>
    <cellStyle name="Entrada 134 2" xfId="29708"/>
    <cellStyle name="Entrada 135" xfId="9512"/>
    <cellStyle name="Entrada 135 2" xfId="29709"/>
    <cellStyle name="Entrada 136" xfId="9513"/>
    <cellStyle name="Entrada 136 2" xfId="29710"/>
    <cellStyle name="Entrada 137" xfId="9514"/>
    <cellStyle name="Entrada 137 2" xfId="29711"/>
    <cellStyle name="Entrada 138" xfId="9515"/>
    <cellStyle name="Entrada 138 2" xfId="29712"/>
    <cellStyle name="Entrada 139" xfId="9516"/>
    <cellStyle name="Entrada 139 2" xfId="29713"/>
    <cellStyle name="Entrada 14" xfId="9517"/>
    <cellStyle name="Entrada 14 2" xfId="29128"/>
    <cellStyle name="Entrada 140" xfId="9518"/>
    <cellStyle name="Entrada 140 2" xfId="29714"/>
    <cellStyle name="Entrada 141" xfId="9519"/>
    <cellStyle name="Entrada 141 2" xfId="29715"/>
    <cellStyle name="Entrada 142" xfId="9520"/>
    <cellStyle name="Entrada 142 2" xfId="29716"/>
    <cellStyle name="Entrada 143" xfId="9521"/>
    <cellStyle name="Entrada 143 2" xfId="29717"/>
    <cellStyle name="Entrada 144" xfId="9522"/>
    <cellStyle name="Entrada 144 2" xfId="29718"/>
    <cellStyle name="Entrada 145" xfId="9523"/>
    <cellStyle name="Entrada 145 2" xfId="29719"/>
    <cellStyle name="Entrada 146" xfId="9524"/>
    <cellStyle name="Entrada 146 2" xfId="29720"/>
    <cellStyle name="Entrada 147" xfId="9525"/>
    <cellStyle name="Entrada 147 2" xfId="29721"/>
    <cellStyle name="Entrada 148" xfId="9526"/>
    <cellStyle name="Entrada 148 2" xfId="29722"/>
    <cellStyle name="Entrada 149" xfId="9527"/>
    <cellStyle name="Entrada 149 2" xfId="29723"/>
    <cellStyle name="Entrada 15" xfId="9528"/>
    <cellStyle name="Entrada 15 2" xfId="9529"/>
    <cellStyle name="Entrada 15 2 2" xfId="29724"/>
    <cellStyle name="Entrada 15 3" xfId="9530"/>
    <cellStyle name="Entrada 15 3 2" xfId="29725"/>
    <cellStyle name="Entrada 15 4" xfId="29129"/>
    <cellStyle name="Entrada 150" xfId="9531"/>
    <cellStyle name="Entrada 150 2" xfId="29726"/>
    <cellStyle name="Entrada 151" xfId="9532"/>
    <cellStyle name="Entrada 151 2" xfId="29727"/>
    <cellStyle name="Entrada 152" xfId="9533"/>
    <cellStyle name="Entrada 152 2" xfId="29728"/>
    <cellStyle name="Entrada 153" xfId="9534"/>
    <cellStyle name="Entrada 153 2" xfId="29729"/>
    <cellStyle name="Entrada 154" xfId="9535"/>
    <cellStyle name="Entrada 154 2" xfId="29730"/>
    <cellStyle name="Entrada 155" xfId="9536"/>
    <cellStyle name="Entrada 155 2" xfId="29731"/>
    <cellStyle name="Entrada 156" xfId="9537"/>
    <cellStyle name="Entrada 156 2" xfId="29732"/>
    <cellStyle name="Entrada 157" xfId="9538"/>
    <cellStyle name="Entrada 157 2" xfId="29733"/>
    <cellStyle name="Entrada 158" xfId="9539"/>
    <cellStyle name="Entrada 158 2" xfId="29734"/>
    <cellStyle name="Entrada 159" xfId="9540"/>
    <cellStyle name="Entrada 159 2" xfId="29735"/>
    <cellStyle name="Entrada 16" xfId="9541"/>
    <cellStyle name="Entrada 16 2" xfId="9542"/>
    <cellStyle name="Entrada 16 2 2" xfId="29736"/>
    <cellStyle name="Entrada 16 3" xfId="9543"/>
    <cellStyle name="Entrada 16 3 2" xfId="29737"/>
    <cellStyle name="Entrada 16 4" xfId="29130"/>
    <cellStyle name="Entrada 160" xfId="9544"/>
    <cellStyle name="Entrada 160 2" xfId="29738"/>
    <cellStyle name="Entrada 161" xfId="9545"/>
    <cellStyle name="Entrada 161 2" xfId="29739"/>
    <cellStyle name="Entrada 162" xfId="9546"/>
    <cellStyle name="Entrada 162 2" xfId="29740"/>
    <cellStyle name="Entrada 163" xfId="9547"/>
    <cellStyle name="Entrada 163 2" xfId="29741"/>
    <cellStyle name="Entrada 164" xfId="9548"/>
    <cellStyle name="Entrada 164 2" xfId="29742"/>
    <cellStyle name="Entrada 165" xfId="9549"/>
    <cellStyle name="Entrada 165 2" xfId="29743"/>
    <cellStyle name="Entrada 166" xfId="9550"/>
    <cellStyle name="Entrada 166 2" xfId="29744"/>
    <cellStyle name="Entrada 167" xfId="9551"/>
    <cellStyle name="Entrada 167 2" xfId="29745"/>
    <cellStyle name="Entrada 168" xfId="9552"/>
    <cellStyle name="Entrada 168 2" xfId="29746"/>
    <cellStyle name="Entrada 169" xfId="9553"/>
    <cellStyle name="Entrada 169 2" xfId="29747"/>
    <cellStyle name="Entrada 17" xfId="9554"/>
    <cellStyle name="Entrada 17 2" xfId="9555"/>
    <cellStyle name="Entrada 17 2 2" xfId="29748"/>
    <cellStyle name="Entrada 17 3" xfId="9556"/>
    <cellStyle name="Entrada 17 3 2" xfId="29749"/>
    <cellStyle name="Entrada 17 4" xfId="29131"/>
    <cellStyle name="Entrada 170" xfId="9557"/>
    <cellStyle name="Entrada 170 2" xfId="29750"/>
    <cellStyle name="Entrada 171" xfId="9558"/>
    <cellStyle name="Entrada 171 2" xfId="29751"/>
    <cellStyle name="Entrada 172" xfId="9559"/>
    <cellStyle name="Entrada 172 2" xfId="29752"/>
    <cellStyle name="Entrada 173" xfId="9560"/>
    <cellStyle name="Entrada 173 2" xfId="29753"/>
    <cellStyle name="Entrada 174" xfId="9561"/>
    <cellStyle name="Entrada 174 2" xfId="29754"/>
    <cellStyle name="Entrada 175" xfId="9562"/>
    <cellStyle name="Entrada 175 2" xfId="29755"/>
    <cellStyle name="Entrada 176" xfId="9563"/>
    <cellStyle name="Entrada 176 2" xfId="29756"/>
    <cellStyle name="Entrada 177" xfId="9564"/>
    <cellStyle name="Entrada 177 2" xfId="29757"/>
    <cellStyle name="Entrada 178" xfId="9565"/>
    <cellStyle name="Entrada 178 2" xfId="29758"/>
    <cellStyle name="Entrada 179" xfId="9566"/>
    <cellStyle name="Entrada 179 2" xfId="29759"/>
    <cellStyle name="Entrada 18" xfId="9567"/>
    <cellStyle name="Entrada 18 2" xfId="9568"/>
    <cellStyle name="Entrada 18 2 2" xfId="29760"/>
    <cellStyle name="Entrada 18 3" xfId="9569"/>
    <cellStyle name="Entrada 18 3 2" xfId="29761"/>
    <cellStyle name="Entrada 18 4" xfId="29132"/>
    <cellStyle name="Entrada 180" xfId="9570"/>
    <cellStyle name="Entrada 180 2" xfId="29762"/>
    <cellStyle name="Entrada 181" xfId="9571"/>
    <cellStyle name="Entrada 181 2" xfId="29763"/>
    <cellStyle name="Entrada 182" xfId="9572"/>
    <cellStyle name="Entrada 182 2" xfId="29764"/>
    <cellStyle name="Entrada 183" xfId="9573"/>
    <cellStyle name="Entrada 183 2" xfId="29765"/>
    <cellStyle name="Entrada 184" xfId="9574"/>
    <cellStyle name="Entrada 184 2" xfId="29766"/>
    <cellStyle name="Entrada 185" xfId="9575"/>
    <cellStyle name="Entrada 185 2" xfId="29767"/>
    <cellStyle name="Entrada 186" xfId="9576"/>
    <cellStyle name="Entrada 186 2" xfId="29768"/>
    <cellStyle name="Entrada 187" xfId="9577"/>
    <cellStyle name="Entrada 187 2" xfId="29769"/>
    <cellStyle name="Entrada 188" xfId="9578"/>
    <cellStyle name="Entrada 188 2" xfId="29770"/>
    <cellStyle name="Entrada 189" xfId="9579"/>
    <cellStyle name="Entrada 189 2" xfId="29771"/>
    <cellStyle name="Entrada 19" xfId="9580"/>
    <cellStyle name="Entrada 19 2" xfId="9581"/>
    <cellStyle name="Entrada 19 2 2" xfId="29772"/>
    <cellStyle name="Entrada 19 3" xfId="9582"/>
    <cellStyle name="Entrada 19 3 2" xfId="29773"/>
    <cellStyle name="Entrada 19 4" xfId="29133"/>
    <cellStyle name="Entrada 190" xfId="9583"/>
    <cellStyle name="Entrada 190 2" xfId="29774"/>
    <cellStyle name="Entrada 2" xfId="9584"/>
    <cellStyle name="Entrada 2 10" xfId="9585"/>
    <cellStyle name="Entrada 2 10 2" xfId="9586"/>
    <cellStyle name="Entrada 2 10 2 2" xfId="29776"/>
    <cellStyle name="Entrada 2 10 3" xfId="9587"/>
    <cellStyle name="Entrada 2 10 3 2" xfId="29777"/>
    <cellStyle name="Entrada 2 10 4" xfId="9588"/>
    <cellStyle name="Entrada 2 10 4 2" xfId="29778"/>
    <cellStyle name="Entrada 2 10 5" xfId="9589"/>
    <cellStyle name="Entrada 2 10 5 2" xfId="29779"/>
    <cellStyle name="Entrada 2 10 6" xfId="9590"/>
    <cellStyle name="Entrada 2 10 6 2" xfId="29780"/>
    <cellStyle name="Entrada 2 10 7" xfId="9591"/>
    <cellStyle name="Entrada 2 10 7 2" xfId="29781"/>
    <cellStyle name="Entrada 2 10 8" xfId="29775"/>
    <cellStyle name="Entrada 2 11" xfId="9592"/>
    <cellStyle name="Entrada 2 11 2" xfId="9593"/>
    <cellStyle name="Entrada 2 11 2 2" xfId="29783"/>
    <cellStyle name="Entrada 2 11 3" xfId="9594"/>
    <cellStyle name="Entrada 2 11 3 2" xfId="29784"/>
    <cellStyle name="Entrada 2 11 4" xfId="9595"/>
    <cellStyle name="Entrada 2 11 4 2" xfId="29785"/>
    <cellStyle name="Entrada 2 11 5" xfId="9596"/>
    <cellStyle name="Entrada 2 11 5 2" xfId="29786"/>
    <cellStyle name="Entrada 2 11 6" xfId="9597"/>
    <cellStyle name="Entrada 2 11 6 2" xfId="29787"/>
    <cellStyle name="Entrada 2 11 7" xfId="9598"/>
    <cellStyle name="Entrada 2 11 7 2" xfId="29788"/>
    <cellStyle name="Entrada 2 11 8" xfId="29782"/>
    <cellStyle name="Entrada 2 12" xfId="9599"/>
    <cellStyle name="Entrada 2 12 2" xfId="29789"/>
    <cellStyle name="Entrada 2 13" xfId="9600"/>
    <cellStyle name="Entrada 2 13 2" xfId="29790"/>
    <cellStyle name="Entrada 2 14" xfId="9601"/>
    <cellStyle name="Entrada 2 14 2" xfId="29791"/>
    <cellStyle name="Entrada 2 15" xfId="9602"/>
    <cellStyle name="Entrada 2 15 2" xfId="29792"/>
    <cellStyle name="Entrada 2 16" xfId="9603"/>
    <cellStyle name="Entrada 2 16 2" xfId="29793"/>
    <cellStyle name="Entrada 2 17" xfId="9604"/>
    <cellStyle name="Entrada 2 17 2" xfId="29794"/>
    <cellStyle name="Entrada 2 18" xfId="9605"/>
    <cellStyle name="Entrada 2 18 2" xfId="29795"/>
    <cellStyle name="Entrada 2 19" xfId="9606"/>
    <cellStyle name="Entrada 2 19 2" xfId="29796"/>
    <cellStyle name="Entrada 2 2" xfId="9607"/>
    <cellStyle name="Entrada 2 2 2" xfId="29134"/>
    <cellStyle name="Entrada 2 20" xfId="9608"/>
    <cellStyle name="Entrada 2 20 2" xfId="29797"/>
    <cellStyle name="Entrada 2 21" xfId="9609"/>
    <cellStyle name="Entrada 2 21 2" xfId="29798"/>
    <cellStyle name="Entrada 2 22" xfId="9610"/>
    <cellStyle name="Entrada 2 22 2" xfId="29799"/>
    <cellStyle name="Entrada 2 23" xfId="9611"/>
    <cellStyle name="Entrada 2 23 2" xfId="29800"/>
    <cellStyle name="Entrada 2 24" xfId="9612"/>
    <cellStyle name="Entrada 2 24 2" xfId="29801"/>
    <cellStyle name="Entrada 2 25" xfId="9613"/>
    <cellStyle name="Entrada 2 25 2" xfId="29802"/>
    <cellStyle name="Entrada 2 26" xfId="9614"/>
    <cellStyle name="Entrada 2 26 2" xfId="29803"/>
    <cellStyle name="Entrada 2 27" xfId="9615"/>
    <cellStyle name="Entrada 2 27 2" xfId="29804"/>
    <cellStyle name="Entrada 2 28" xfId="9616"/>
    <cellStyle name="Entrada 2 28 2" xfId="29805"/>
    <cellStyle name="Entrada 2 29" xfId="9617"/>
    <cellStyle name="Entrada 2 29 2" xfId="29806"/>
    <cellStyle name="Entrada 2 3" xfId="9618"/>
    <cellStyle name="Entrada 2 3 2" xfId="29135"/>
    <cellStyle name="Entrada 2 30" xfId="9619"/>
    <cellStyle name="Entrada 2 30 2" xfId="29807"/>
    <cellStyle name="Entrada 2 31" xfId="9620"/>
    <cellStyle name="Entrada 2 31 2" xfId="29808"/>
    <cellStyle name="Entrada 2 32" xfId="9621"/>
    <cellStyle name="Entrada 2 32 2" xfId="29809"/>
    <cellStyle name="Entrada 2 33" xfId="9622"/>
    <cellStyle name="Entrada 2 33 2" xfId="29810"/>
    <cellStyle name="Entrada 2 34" xfId="9623"/>
    <cellStyle name="Entrada 2 34 2" xfId="29811"/>
    <cellStyle name="Entrada 2 35" xfId="9624"/>
    <cellStyle name="Entrada 2 35 2" xfId="29812"/>
    <cellStyle name="Entrada 2 36" xfId="29373"/>
    <cellStyle name="Entrada 2 4" xfId="9625"/>
    <cellStyle name="Entrada 2 4 2" xfId="29136"/>
    <cellStyle name="Entrada 2 5" xfId="9626"/>
    <cellStyle name="Entrada 2 5 2" xfId="29137"/>
    <cellStyle name="Entrada 2 6" xfId="9627"/>
    <cellStyle name="Entrada 2 6 2" xfId="29138"/>
    <cellStyle name="Entrada 2 7" xfId="9628"/>
    <cellStyle name="Entrada 2 7 2" xfId="29139"/>
    <cellStyle name="Entrada 2 8" xfId="9629"/>
    <cellStyle name="Entrada 2 8 2" xfId="9630"/>
    <cellStyle name="Entrada 2 8 2 2" xfId="29814"/>
    <cellStyle name="Entrada 2 8 3" xfId="9631"/>
    <cellStyle name="Entrada 2 8 3 2" xfId="29815"/>
    <cellStyle name="Entrada 2 8 4" xfId="9632"/>
    <cellStyle name="Entrada 2 8 4 2" xfId="29816"/>
    <cellStyle name="Entrada 2 8 5" xfId="9633"/>
    <cellStyle name="Entrada 2 8 5 2" xfId="29817"/>
    <cellStyle name="Entrada 2 8 6" xfId="9634"/>
    <cellStyle name="Entrada 2 8 6 2" xfId="29818"/>
    <cellStyle name="Entrada 2 8 7" xfId="9635"/>
    <cellStyle name="Entrada 2 8 7 2" xfId="29819"/>
    <cellStyle name="Entrada 2 8 8" xfId="29813"/>
    <cellStyle name="Entrada 2 9" xfId="9636"/>
    <cellStyle name="Entrada 2 9 2" xfId="9637"/>
    <cellStyle name="Entrada 2 9 2 2" xfId="29821"/>
    <cellStyle name="Entrada 2 9 3" xfId="9638"/>
    <cellStyle name="Entrada 2 9 3 2" xfId="29822"/>
    <cellStyle name="Entrada 2 9 4" xfId="9639"/>
    <cellStyle name="Entrada 2 9 4 2" xfId="29823"/>
    <cellStyle name="Entrada 2 9 5" xfId="9640"/>
    <cellStyle name="Entrada 2 9 5 2" xfId="29824"/>
    <cellStyle name="Entrada 2 9 6" xfId="9641"/>
    <cellStyle name="Entrada 2 9 6 2" xfId="29825"/>
    <cellStyle name="Entrada 2 9 7" xfId="9642"/>
    <cellStyle name="Entrada 2 9 7 2" xfId="29826"/>
    <cellStyle name="Entrada 2 9 8" xfId="29820"/>
    <cellStyle name="Entrada 20" xfId="9643"/>
    <cellStyle name="Entrada 20 2" xfId="9644"/>
    <cellStyle name="Entrada 20 2 2" xfId="29827"/>
    <cellStyle name="Entrada 20 3" xfId="9645"/>
    <cellStyle name="Entrada 20 3 2" xfId="29828"/>
    <cellStyle name="Entrada 20 4" xfId="29140"/>
    <cellStyle name="Entrada 21" xfId="9646"/>
    <cellStyle name="Entrada 21 2" xfId="29141"/>
    <cellStyle name="Entrada 22" xfId="9647"/>
    <cellStyle name="Entrada 22 2" xfId="29142"/>
    <cellStyle name="Entrada 23" xfId="9648"/>
    <cellStyle name="Entrada 23 2" xfId="29143"/>
    <cellStyle name="Entrada 24" xfId="9649"/>
    <cellStyle name="Entrada 24 2" xfId="29144"/>
    <cellStyle name="Entrada 24 2 2" xfId="40952"/>
    <cellStyle name="Entrada 25" xfId="9650"/>
    <cellStyle name="Entrada 25 2" xfId="29145"/>
    <cellStyle name="Entrada 25 2 2" xfId="40987"/>
    <cellStyle name="Entrada 26" xfId="9651"/>
    <cellStyle name="Entrada 26 10" xfId="9652"/>
    <cellStyle name="Entrada 26 10 2" xfId="29830"/>
    <cellStyle name="Entrada 26 11" xfId="9653"/>
    <cellStyle name="Entrada 26 11 2" xfId="29831"/>
    <cellStyle name="Entrada 26 12" xfId="9654"/>
    <cellStyle name="Entrada 26 12 2" xfId="29832"/>
    <cellStyle name="Entrada 26 13" xfId="9655"/>
    <cellStyle name="Entrada 26 13 2" xfId="29833"/>
    <cellStyle name="Entrada 26 14" xfId="9656"/>
    <cellStyle name="Entrada 26 14 2" xfId="29834"/>
    <cellStyle name="Entrada 26 15" xfId="9657"/>
    <cellStyle name="Entrada 26 15 2" xfId="29835"/>
    <cellStyle name="Entrada 26 16" xfId="9658"/>
    <cellStyle name="Entrada 26 16 2" xfId="29836"/>
    <cellStyle name="Entrada 26 17" xfId="29829"/>
    <cellStyle name="Entrada 26 2" xfId="9659"/>
    <cellStyle name="Entrada 26 2 2" xfId="29837"/>
    <cellStyle name="Entrada 26 3" xfId="9660"/>
    <cellStyle name="Entrada 26 3 2" xfId="29838"/>
    <cellStyle name="Entrada 26 4" xfId="9661"/>
    <cellStyle name="Entrada 26 4 2" xfId="29839"/>
    <cellStyle name="Entrada 26 5" xfId="9662"/>
    <cellStyle name="Entrada 26 5 2" xfId="29840"/>
    <cellStyle name="Entrada 26 6" xfId="9663"/>
    <cellStyle name="Entrada 26 6 2" xfId="29841"/>
    <cellStyle name="Entrada 26 7" xfId="9664"/>
    <cellStyle name="Entrada 26 7 2" xfId="29842"/>
    <cellStyle name="Entrada 26 8" xfId="9665"/>
    <cellStyle name="Entrada 26 8 2" xfId="29843"/>
    <cellStyle name="Entrada 26 9" xfId="9666"/>
    <cellStyle name="Entrada 26 9 2" xfId="29844"/>
    <cellStyle name="Entrada 27" xfId="9667"/>
    <cellStyle name="Entrada 27 10" xfId="9668"/>
    <cellStyle name="Entrada 27 10 2" xfId="29846"/>
    <cellStyle name="Entrada 27 11" xfId="9669"/>
    <cellStyle name="Entrada 27 11 2" xfId="29847"/>
    <cellStyle name="Entrada 27 12" xfId="9670"/>
    <cellStyle name="Entrada 27 12 2" xfId="29848"/>
    <cellStyle name="Entrada 27 13" xfId="9671"/>
    <cellStyle name="Entrada 27 13 2" xfId="29849"/>
    <cellStyle name="Entrada 27 14" xfId="9672"/>
    <cellStyle name="Entrada 27 14 2" xfId="29850"/>
    <cellStyle name="Entrada 27 15" xfId="9673"/>
    <cellStyle name="Entrada 27 15 2" xfId="29851"/>
    <cellStyle name="Entrada 27 16" xfId="9674"/>
    <cellStyle name="Entrada 27 16 2" xfId="29852"/>
    <cellStyle name="Entrada 27 17" xfId="29845"/>
    <cellStyle name="Entrada 27 2" xfId="9675"/>
    <cellStyle name="Entrada 27 2 2" xfId="29853"/>
    <cellStyle name="Entrada 27 3" xfId="9676"/>
    <cellStyle name="Entrada 27 3 2" xfId="29854"/>
    <cellStyle name="Entrada 27 4" xfId="9677"/>
    <cellStyle name="Entrada 27 4 2" xfId="29855"/>
    <cellStyle name="Entrada 27 5" xfId="9678"/>
    <cellStyle name="Entrada 27 5 2" xfId="29856"/>
    <cellStyle name="Entrada 27 6" xfId="9679"/>
    <cellStyle name="Entrada 27 6 2" xfId="29857"/>
    <cellStyle name="Entrada 27 7" xfId="9680"/>
    <cellStyle name="Entrada 27 7 2" xfId="29858"/>
    <cellStyle name="Entrada 27 8" xfId="9681"/>
    <cellStyle name="Entrada 27 8 2" xfId="29859"/>
    <cellStyle name="Entrada 27 9" xfId="9682"/>
    <cellStyle name="Entrada 27 9 2" xfId="29860"/>
    <cellStyle name="Entrada 28" xfId="9683"/>
    <cellStyle name="Entrada 28 10" xfId="9684"/>
    <cellStyle name="Entrada 28 10 2" xfId="29862"/>
    <cellStyle name="Entrada 28 11" xfId="9685"/>
    <cellStyle name="Entrada 28 11 2" xfId="29863"/>
    <cellStyle name="Entrada 28 12" xfId="9686"/>
    <cellStyle name="Entrada 28 12 2" xfId="29864"/>
    <cellStyle name="Entrada 28 13" xfId="9687"/>
    <cellStyle name="Entrada 28 13 2" xfId="29865"/>
    <cellStyle name="Entrada 28 14" xfId="9688"/>
    <cellStyle name="Entrada 28 14 2" xfId="29866"/>
    <cellStyle name="Entrada 28 15" xfId="9689"/>
    <cellStyle name="Entrada 28 15 2" xfId="29867"/>
    <cellStyle name="Entrada 28 16" xfId="9690"/>
    <cellStyle name="Entrada 28 16 2" xfId="29868"/>
    <cellStyle name="Entrada 28 17" xfId="29861"/>
    <cellStyle name="Entrada 28 2" xfId="9691"/>
    <cellStyle name="Entrada 28 2 2" xfId="29869"/>
    <cellStyle name="Entrada 28 3" xfId="9692"/>
    <cellStyle name="Entrada 28 3 2" xfId="29870"/>
    <cellStyle name="Entrada 28 4" xfId="9693"/>
    <cellStyle name="Entrada 28 4 2" xfId="29871"/>
    <cellStyle name="Entrada 28 5" xfId="9694"/>
    <cellStyle name="Entrada 28 5 2" xfId="29872"/>
    <cellStyle name="Entrada 28 6" xfId="9695"/>
    <cellStyle name="Entrada 28 6 2" xfId="29873"/>
    <cellStyle name="Entrada 28 7" xfId="9696"/>
    <cellStyle name="Entrada 28 7 2" xfId="29874"/>
    <cellStyle name="Entrada 28 8" xfId="9697"/>
    <cellStyle name="Entrada 28 8 2" xfId="29875"/>
    <cellStyle name="Entrada 28 9" xfId="9698"/>
    <cellStyle name="Entrada 28 9 2" xfId="29876"/>
    <cellStyle name="Entrada 29" xfId="9699"/>
    <cellStyle name="Entrada 29 10" xfId="9700"/>
    <cellStyle name="Entrada 29 10 2" xfId="29878"/>
    <cellStyle name="Entrada 29 11" xfId="9701"/>
    <cellStyle name="Entrada 29 11 2" xfId="29879"/>
    <cellStyle name="Entrada 29 12" xfId="9702"/>
    <cellStyle name="Entrada 29 12 2" xfId="29880"/>
    <cellStyle name="Entrada 29 13" xfId="9703"/>
    <cellStyle name="Entrada 29 13 2" xfId="29881"/>
    <cellStyle name="Entrada 29 14" xfId="9704"/>
    <cellStyle name="Entrada 29 14 2" xfId="29882"/>
    <cellStyle name="Entrada 29 15" xfId="9705"/>
    <cellStyle name="Entrada 29 15 2" xfId="29883"/>
    <cellStyle name="Entrada 29 16" xfId="9706"/>
    <cellStyle name="Entrada 29 16 2" xfId="29884"/>
    <cellStyle name="Entrada 29 17" xfId="29877"/>
    <cellStyle name="Entrada 29 2" xfId="9707"/>
    <cellStyle name="Entrada 29 2 2" xfId="29885"/>
    <cellStyle name="Entrada 29 3" xfId="9708"/>
    <cellStyle name="Entrada 29 3 2" xfId="29886"/>
    <cellStyle name="Entrada 29 4" xfId="9709"/>
    <cellStyle name="Entrada 29 4 2" xfId="29887"/>
    <cellStyle name="Entrada 29 5" xfId="9710"/>
    <cellStyle name="Entrada 29 5 2" xfId="29888"/>
    <cellStyle name="Entrada 29 6" xfId="9711"/>
    <cellStyle name="Entrada 29 6 2" xfId="29889"/>
    <cellStyle name="Entrada 29 7" xfId="9712"/>
    <cellStyle name="Entrada 29 7 2" xfId="29890"/>
    <cellStyle name="Entrada 29 8" xfId="9713"/>
    <cellStyle name="Entrada 29 8 2" xfId="29891"/>
    <cellStyle name="Entrada 29 9" xfId="9714"/>
    <cellStyle name="Entrada 29 9 2" xfId="29892"/>
    <cellStyle name="Entrada 3" xfId="9715"/>
    <cellStyle name="Entrada 3 10" xfId="9716"/>
    <cellStyle name="Entrada 3 10 2" xfId="29893"/>
    <cellStyle name="Entrada 3 11" xfId="9717"/>
    <cellStyle name="Entrada 3 11 2" xfId="29894"/>
    <cellStyle name="Entrada 3 2" xfId="9718"/>
    <cellStyle name="Entrada 3 2 2" xfId="29146"/>
    <cellStyle name="Entrada 3 3" xfId="9719"/>
    <cellStyle name="Entrada 3 3 2" xfId="29147"/>
    <cellStyle name="Entrada 3 4" xfId="9720"/>
    <cellStyle name="Entrada 3 4 2" xfId="29148"/>
    <cellStyle name="Entrada 3 5" xfId="9721"/>
    <cellStyle name="Entrada 3 5 2" xfId="29149"/>
    <cellStyle name="Entrada 3 6" xfId="9722"/>
    <cellStyle name="Entrada 3 6 2" xfId="29150"/>
    <cellStyle name="Entrada 3 7" xfId="9723"/>
    <cellStyle name="Entrada 3 7 2" xfId="29151"/>
    <cellStyle name="Entrada 3 8" xfId="9724"/>
    <cellStyle name="Entrada 3 8 2" xfId="29895"/>
    <cellStyle name="Entrada 3 9" xfId="9725"/>
    <cellStyle name="Entrada 3 9 2" xfId="29896"/>
    <cellStyle name="Entrada 30" xfId="9726"/>
    <cellStyle name="Entrada 30 2" xfId="29897"/>
    <cellStyle name="Entrada 31" xfId="9727"/>
    <cellStyle name="Entrada 31 2" xfId="29898"/>
    <cellStyle name="Entrada 32" xfId="9728"/>
    <cellStyle name="Entrada 32 2" xfId="29899"/>
    <cellStyle name="Entrada 33" xfId="9729"/>
    <cellStyle name="Entrada 33 2" xfId="29900"/>
    <cellStyle name="Entrada 34" xfId="9730"/>
    <cellStyle name="Entrada 34 2" xfId="29901"/>
    <cellStyle name="Entrada 35" xfId="9731"/>
    <cellStyle name="Entrada 35 2" xfId="29902"/>
    <cellStyle name="Entrada 36" xfId="9732"/>
    <cellStyle name="Entrada 36 2" xfId="29903"/>
    <cellStyle name="Entrada 37" xfId="9733"/>
    <cellStyle name="Entrada 37 2" xfId="29904"/>
    <cellStyle name="Entrada 38" xfId="9734"/>
    <cellStyle name="Entrada 38 2" xfId="29905"/>
    <cellStyle name="Entrada 39" xfId="9735"/>
    <cellStyle name="Entrada 39 2" xfId="29906"/>
    <cellStyle name="Entrada 4" xfId="9736"/>
    <cellStyle name="Entrada 4 10" xfId="9737"/>
    <cellStyle name="Entrada 4 10 2" xfId="29907"/>
    <cellStyle name="Entrada 4 11" xfId="9738"/>
    <cellStyle name="Entrada 4 11 2" xfId="29908"/>
    <cellStyle name="Entrada 4 2" xfId="9739"/>
    <cellStyle name="Entrada 4 2 2" xfId="29152"/>
    <cellStyle name="Entrada 4 3" xfId="9740"/>
    <cellStyle name="Entrada 4 3 2" xfId="29153"/>
    <cellStyle name="Entrada 4 4" xfId="9741"/>
    <cellStyle name="Entrada 4 4 2" xfId="29154"/>
    <cellStyle name="Entrada 4 5" xfId="9742"/>
    <cellStyle name="Entrada 4 5 2" xfId="29155"/>
    <cellStyle name="Entrada 4 6" xfId="9743"/>
    <cellStyle name="Entrada 4 6 2" xfId="29156"/>
    <cellStyle name="Entrada 4 7" xfId="9744"/>
    <cellStyle name="Entrada 4 7 2" xfId="29157"/>
    <cellStyle name="Entrada 4 8" xfId="9745"/>
    <cellStyle name="Entrada 4 8 2" xfId="29909"/>
    <cellStyle name="Entrada 4 9" xfId="9746"/>
    <cellStyle name="Entrada 4 9 2" xfId="29910"/>
    <cellStyle name="Entrada 40" xfId="9747"/>
    <cellStyle name="Entrada 40 2" xfId="29911"/>
    <cellStyle name="Entrada 41" xfId="9748"/>
    <cellStyle name="Entrada 41 2" xfId="29912"/>
    <cellStyle name="Entrada 42" xfId="9749"/>
    <cellStyle name="Entrada 42 2" xfId="29913"/>
    <cellStyle name="Entrada 43" xfId="9750"/>
    <cellStyle name="Entrada 43 2" xfId="29914"/>
    <cellStyle name="Entrada 44" xfId="9751"/>
    <cellStyle name="Entrada 44 2" xfId="29915"/>
    <cellStyle name="Entrada 45" xfId="9752"/>
    <cellStyle name="Entrada 45 2" xfId="29916"/>
    <cellStyle name="Entrada 46" xfId="9753"/>
    <cellStyle name="Entrada 46 2" xfId="29917"/>
    <cellStyle name="Entrada 47" xfId="9754"/>
    <cellStyle name="Entrada 47 2" xfId="29918"/>
    <cellStyle name="Entrada 48" xfId="9755"/>
    <cellStyle name="Entrada 48 2" xfId="29919"/>
    <cellStyle name="Entrada 49" xfId="9756"/>
    <cellStyle name="Entrada 49 2" xfId="29920"/>
    <cellStyle name="Entrada 5" xfId="9757"/>
    <cellStyle name="Entrada 5 2" xfId="9758"/>
    <cellStyle name="Entrada 5 2 2" xfId="29159"/>
    <cellStyle name="Entrada 5 3" xfId="9759"/>
    <cellStyle name="Entrada 5 3 2" xfId="29160"/>
    <cellStyle name="Entrada 5 4" xfId="9760"/>
    <cellStyle name="Entrada 5 4 2" xfId="29161"/>
    <cellStyle name="Entrada 5 5" xfId="29158"/>
    <cellStyle name="Entrada 50" xfId="9761"/>
    <cellStyle name="Entrada 50 2" xfId="29921"/>
    <cellStyle name="Entrada 51" xfId="9762"/>
    <cellStyle name="Entrada 51 2" xfId="29922"/>
    <cellStyle name="Entrada 52" xfId="9763"/>
    <cellStyle name="Entrada 52 2" xfId="29923"/>
    <cellStyle name="Entrada 53" xfId="9764"/>
    <cellStyle name="Entrada 53 2" xfId="29924"/>
    <cellStyle name="Entrada 54" xfId="9765"/>
    <cellStyle name="Entrada 54 2" xfId="29925"/>
    <cellStyle name="Entrada 55" xfId="9766"/>
    <cellStyle name="Entrada 55 2" xfId="29926"/>
    <cellStyle name="Entrada 56" xfId="9767"/>
    <cellStyle name="Entrada 56 2" xfId="29927"/>
    <cellStyle name="Entrada 57" xfId="9768"/>
    <cellStyle name="Entrada 57 2" xfId="29928"/>
    <cellStyle name="Entrada 58" xfId="9769"/>
    <cellStyle name="Entrada 58 2" xfId="29929"/>
    <cellStyle name="Entrada 59" xfId="9770"/>
    <cellStyle name="Entrada 59 2" xfId="29930"/>
    <cellStyle name="Entrada 6" xfId="19"/>
    <cellStyle name="Entrada 6 2" xfId="9771"/>
    <cellStyle name="Entrada 6 2 2" xfId="29163"/>
    <cellStyle name="Entrada 6 3" xfId="9772"/>
    <cellStyle name="Entrada 6 3 2" xfId="29164"/>
    <cellStyle name="Entrada 6 4" xfId="9773"/>
    <cellStyle name="Entrada 6 4 2" xfId="29165"/>
    <cellStyle name="Entrada 6 5" xfId="29162"/>
    <cellStyle name="Entrada 6 6" xfId="29359"/>
    <cellStyle name="Entrada 60" xfId="9774"/>
    <cellStyle name="Entrada 60 2" xfId="29931"/>
    <cellStyle name="Entrada 61" xfId="9775"/>
    <cellStyle name="Entrada 61 2" xfId="29932"/>
    <cellStyle name="Entrada 62" xfId="9776"/>
    <cellStyle name="Entrada 62 2" xfId="29933"/>
    <cellStyle name="Entrada 63" xfId="9777"/>
    <cellStyle name="Entrada 63 2" xfId="29934"/>
    <cellStyle name="Entrada 64" xfId="9778"/>
    <cellStyle name="Entrada 64 2" xfId="29935"/>
    <cellStyle name="Entrada 65" xfId="9779"/>
    <cellStyle name="Entrada 65 2" xfId="29936"/>
    <cellStyle name="Entrada 66" xfId="9780"/>
    <cellStyle name="Entrada 66 2" xfId="29937"/>
    <cellStyle name="Entrada 67" xfId="9781"/>
    <cellStyle name="Entrada 67 2" xfId="29938"/>
    <cellStyle name="Entrada 68" xfId="9782"/>
    <cellStyle name="Entrada 68 2" xfId="29939"/>
    <cellStyle name="Entrada 69" xfId="9783"/>
    <cellStyle name="Entrada 69 2" xfId="29940"/>
    <cellStyle name="Entrada 7" xfId="9784"/>
    <cellStyle name="Entrada 7 2" xfId="9785"/>
    <cellStyle name="Entrada 7 2 2" xfId="29167"/>
    <cellStyle name="Entrada 7 3" xfId="9786"/>
    <cellStyle name="Entrada 7 3 2" xfId="29168"/>
    <cellStyle name="Entrada 7 4" xfId="9787"/>
    <cellStyle name="Entrada 7 4 2" xfId="29169"/>
    <cellStyle name="Entrada 7 5" xfId="29166"/>
    <cellStyle name="Entrada 70" xfId="9788"/>
    <cellStyle name="Entrada 70 2" xfId="29941"/>
    <cellStyle name="Entrada 71" xfId="9789"/>
    <cellStyle name="Entrada 71 2" xfId="29942"/>
    <cellStyle name="Entrada 72" xfId="9790"/>
    <cellStyle name="Entrada 72 2" xfId="29943"/>
    <cellStyle name="Entrada 73" xfId="9791"/>
    <cellStyle name="Entrada 73 2" xfId="29944"/>
    <cellStyle name="Entrada 74" xfId="9792"/>
    <cellStyle name="Entrada 74 2" xfId="29945"/>
    <cellStyle name="Entrada 75" xfId="9793"/>
    <cellStyle name="Entrada 75 2" xfId="29946"/>
    <cellStyle name="Entrada 76" xfId="9794"/>
    <cellStyle name="Entrada 76 2" xfId="29947"/>
    <cellStyle name="Entrada 77" xfId="9795"/>
    <cellStyle name="Entrada 77 2" xfId="29948"/>
    <cellStyle name="Entrada 78" xfId="9796"/>
    <cellStyle name="Entrada 78 2" xfId="29949"/>
    <cellStyle name="Entrada 79" xfId="9797"/>
    <cellStyle name="Entrada 79 2" xfId="29950"/>
    <cellStyle name="Entrada 8" xfId="9798"/>
    <cellStyle name="Entrada 8 2" xfId="9799"/>
    <cellStyle name="Entrada 8 2 2" xfId="29171"/>
    <cellStyle name="Entrada 8 3" xfId="9800"/>
    <cellStyle name="Entrada 8 3 2" xfId="29172"/>
    <cellStyle name="Entrada 8 4" xfId="9801"/>
    <cellStyle name="Entrada 8 4 2" xfId="29173"/>
    <cellStyle name="Entrada 8 5" xfId="29170"/>
    <cellStyle name="Entrada 80" xfId="9802"/>
    <cellStyle name="Entrada 80 2" xfId="29951"/>
    <cellStyle name="Entrada 81" xfId="9803"/>
    <cellStyle name="Entrada 81 2" xfId="29952"/>
    <cellStyle name="Entrada 82" xfId="9804"/>
    <cellStyle name="Entrada 82 2" xfId="29953"/>
    <cellStyle name="Entrada 83" xfId="9805"/>
    <cellStyle name="Entrada 83 2" xfId="29954"/>
    <cellStyle name="Entrada 84" xfId="9806"/>
    <cellStyle name="Entrada 84 2" xfId="29955"/>
    <cellStyle name="Entrada 85" xfId="9807"/>
    <cellStyle name="Entrada 85 2" xfId="29956"/>
    <cellStyle name="Entrada 86" xfId="9808"/>
    <cellStyle name="Entrada 86 2" xfId="29957"/>
    <cellStyle name="Entrada 87" xfId="9809"/>
    <cellStyle name="Entrada 87 2" xfId="29958"/>
    <cellStyle name="Entrada 88" xfId="9810"/>
    <cellStyle name="Entrada 88 2" xfId="29959"/>
    <cellStyle name="Entrada 89" xfId="9811"/>
    <cellStyle name="Entrada 89 2" xfId="29960"/>
    <cellStyle name="Entrada 9" xfId="9812"/>
    <cellStyle name="Entrada 9 2" xfId="29174"/>
    <cellStyle name="Entrada 90" xfId="9813"/>
    <cellStyle name="Entrada 90 2" xfId="29961"/>
    <cellStyle name="Entrada 91" xfId="9814"/>
    <cellStyle name="Entrada 91 2" xfId="29962"/>
    <cellStyle name="Entrada 92" xfId="9815"/>
    <cellStyle name="Entrada 92 2" xfId="29963"/>
    <cellStyle name="Entrada 93" xfId="9816"/>
    <cellStyle name="Entrada 93 2" xfId="29964"/>
    <cellStyle name="Entrada 94" xfId="9817"/>
    <cellStyle name="Entrada 94 2" xfId="29965"/>
    <cellStyle name="Entrada 95" xfId="9818"/>
    <cellStyle name="Entrada 95 2" xfId="29966"/>
    <cellStyle name="Entrada 96" xfId="9819"/>
    <cellStyle name="Entrada 96 2" xfId="29967"/>
    <cellStyle name="Entrada 97" xfId="9820"/>
    <cellStyle name="Entrada 97 2" xfId="29968"/>
    <cellStyle name="Entrada 98" xfId="9821"/>
    <cellStyle name="Entrada 98 2" xfId="29969"/>
    <cellStyle name="Entrada 99" xfId="9822"/>
    <cellStyle name="Entrada 99 2" xfId="29970"/>
    <cellStyle name="Euro" xfId="9823"/>
    <cellStyle name="Euro 10" xfId="9824"/>
    <cellStyle name="Euro 10 10" xfId="9825"/>
    <cellStyle name="Euro 10 11" xfId="9826"/>
    <cellStyle name="Euro 10 12" xfId="9827"/>
    <cellStyle name="Euro 10 13" xfId="9828"/>
    <cellStyle name="Euro 10 14" xfId="9829"/>
    <cellStyle name="Euro 10 15" xfId="9830"/>
    <cellStyle name="Euro 10 2" xfId="9831"/>
    <cellStyle name="Euro 10 3" xfId="9832"/>
    <cellStyle name="Euro 10 4" xfId="9833"/>
    <cellStyle name="Euro 10 5" xfId="9834"/>
    <cellStyle name="Euro 10 6" xfId="9835"/>
    <cellStyle name="Euro 10 7" xfId="9836"/>
    <cellStyle name="Euro 10 8" xfId="9837"/>
    <cellStyle name="Euro 10 9" xfId="9838"/>
    <cellStyle name="Euro 11" xfId="9839"/>
    <cellStyle name="Euro 11 10" xfId="9840"/>
    <cellStyle name="Euro 11 11" xfId="9841"/>
    <cellStyle name="Euro 11 12" xfId="9842"/>
    <cellStyle name="Euro 11 13" xfId="9843"/>
    <cellStyle name="Euro 11 14" xfId="9844"/>
    <cellStyle name="Euro 11 15" xfId="9845"/>
    <cellStyle name="Euro 11 2" xfId="9846"/>
    <cellStyle name="Euro 11 3" xfId="9847"/>
    <cellStyle name="Euro 11 4" xfId="9848"/>
    <cellStyle name="Euro 11 5" xfId="9849"/>
    <cellStyle name="Euro 11 6" xfId="9850"/>
    <cellStyle name="Euro 11 7" xfId="9851"/>
    <cellStyle name="Euro 11 8" xfId="9852"/>
    <cellStyle name="Euro 11 9" xfId="9853"/>
    <cellStyle name="Euro 12" xfId="9854"/>
    <cellStyle name="Euro 12 10" xfId="9855"/>
    <cellStyle name="Euro 12 11" xfId="9856"/>
    <cellStyle name="Euro 12 12" xfId="9857"/>
    <cellStyle name="Euro 12 13" xfId="9858"/>
    <cellStyle name="Euro 12 14" xfId="9859"/>
    <cellStyle name="Euro 12 15" xfId="9860"/>
    <cellStyle name="Euro 12 2" xfId="9861"/>
    <cellStyle name="Euro 12 3" xfId="9862"/>
    <cellStyle name="Euro 12 4" xfId="9863"/>
    <cellStyle name="Euro 12 5" xfId="9864"/>
    <cellStyle name="Euro 12 6" xfId="9865"/>
    <cellStyle name="Euro 12 7" xfId="9866"/>
    <cellStyle name="Euro 12 8" xfId="9867"/>
    <cellStyle name="Euro 12 9" xfId="9868"/>
    <cellStyle name="Euro 13" xfId="40449"/>
    <cellStyle name="Euro 2" xfId="9869"/>
    <cellStyle name="Euro 2 2" xfId="9870"/>
    <cellStyle name="Euro 2 2 2" xfId="9871"/>
    <cellStyle name="Euro 2 2 3" xfId="9872"/>
    <cellStyle name="Euro 2 2 4" xfId="9873"/>
    <cellStyle name="Euro 2 2 5" xfId="9874"/>
    <cellStyle name="Euro 2 2 6" xfId="9875"/>
    <cellStyle name="Euro 2 2 7" xfId="9876"/>
    <cellStyle name="Euro 2 3" xfId="9877"/>
    <cellStyle name="Euro 2 4" xfId="9878"/>
    <cellStyle name="Euro 2 5" xfId="9879"/>
    <cellStyle name="Euro 2 6" xfId="9880"/>
    <cellStyle name="Euro 2 7" xfId="9881"/>
    <cellStyle name="Euro 2 8" xfId="9882"/>
    <cellStyle name="Euro 2 9" xfId="40598"/>
    <cellStyle name="Euro 3" xfId="9883"/>
    <cellStyle name="Euro 4" xfId="9884"/>
    <cellStyle name="Euro 5" xfId="9885"/>
    <cellStyle name="Euro 6" xfId="9886"/>
    <cellStyle name="Euro 7" xfId="9887"/>
    <cellStyle name="Euro 8" xfId="9888"/>
    <cellStyle name="Euro 9" xfId="9889"/>
    <cellStyle name="Euro 9 10" xfId="9890"/>
    <cellStyle name="Euro 9 11" xfId="9891"/>
    <cellStyle name="Euro 9 12" xfId="9892"/>
    <cellStyle name="Euro 9 13" xfId="9893"/>
    <cellStyle name="Euro 9 14" xfId="9894"/>
    <cellStyle name="Euro 9 15" xfId="9895"/>
    <cellStyle name="Euro 9 2" xfId="9896"/>
    <cellStyle name="Euro 9 3" xfId="9897"/>
    <cellStyle name="Euro 9 4" xfId="9898"/>
    <cellStyle name="Euro 9 5" xfId="9899"/>
    <cellStyle name="Euro 9 6" xfId="9900"/>
    <cellStyle name="Euro 9 7" xfId="9901"/>
    <cellStyle name="Euro 9 8" xfId="9902"/>
    <cellStyle name="Euro 9 9" xfId="9903"/>
    <cellStyle name="Explanatory Text" xfId="41099"/>
    <cellStyle name="Fixo" xfId="9904"/>
    <cellStyle name="Good" xfId="41100"/>
    <cellStyle name="Heading 1" xfId="41101"/>
    <cellStyle name="Heading 2" xfId="41102"/>
    <cellStyle name="Heading 3" xfId="41103"/>
    <cellStyle name="Heading 4" xfId="41104"/>
    <cellStyle name="Hiperlink" xfId="41121" builtinId="8"/>
    <cellStyle name="Hyperlink 2" xfId="9905"/>
    <cellStyle name="Hyperlink 2 2" xfId="9906"/>
    <cellStyle name="Incorreto 10" xfId="9907"/>
    <cellStyle name="Incorreto 10 2" xfId="40599"/>
    <cellStyle name="Incorreto 100" xfId="9908"/>
    <cellStyle name="Incorreto 101" xfId="9909"/>
    <cellStyle name="Incorreto 102" xfId="9910"/>
    <cellStyle name="Incorreto 103" xfId="9911"/>
    <cellStyle name="Incorreto 104" xfId="9912"/>
    <cellStyle name="Incorreto 105" xfId="9913"/>
    <cellStyle name="Incorreto 106" xfId="9914"/>
    <cellStyle name="Incorreto 107" xfId="9915"/>
    <cellStyle name="Incorreto 108" xfId="9916"/>
    <cellStyle name="Incorreto 109" xfId="9917"/>
    <cellStyle name="Incorreto 11" xfId="9918"/>
    <cellStyle name="Incorreto 11 2" xfId="40600"/>
    <cellStyle name="Incorreto 110" xfId="9919"/>
    <cellStyle name="Incorreto 111" xfId="9920"/>
    <cellStyle name="Incorreto 112" xfId="9921"/>
    <cellStyle name="Incorreto 113" xfId="9922"/>
    <cellStyle name="Incorreto 114" xfId="9923"/>
    <cellStyle name="Incorreto 115" xfId="9924"/>
    <cellStyle name="Incorreto 116" xfId="9925"/>
    <cellStyle name="Incorreto 117" xfId="9926"/>
    <cellStyle name="Incorreto 118" xfId="9927"/>
    <cellStyle name="Incorreto 119" xfId="9928"/>
    <cellStyle name="Incorreto 12" xfId="9929"/>
    <cellStyle name="Incorreto 12 2" xfId="40601"/>
    <cellStyle name="Incorreto 120" xfId="9930"/>
    <cellStyle name="Incorreto 121" xfId="9931"/>
    <cellStyle name="Incorreto 122" xfId="9932"/>
    <cellStyle name="Incorreto 123" xfId="9933"/>
    <cellStyle name="Incorreto 124" xfId="9934"/>
    <cellStyle name="Incorreto 125" xfId="9935"/>
    <cellStyle name="Incorreto 126" xfId="9936"/>
    <cellStyle name="Incorreto 127" xfId="9937"/>
    <cellStyle name="Incorreto 128" xfId="9938"/>
    <cellStyle name="Incorreto 129" xfId="9939"/>
    <cellStyle name="Incorreto 13" xfId="9940"/>
    <cellStyle name="Incorreto 13 2" xfId="40602"/>
    <cellStyle name="Incorreto 130" xfId="9941"/>
    <cellStyle name="Incorreto 131" xfId="9942"/>
    <cellStyle name="Incorreto 132" xfId="9943"/>
    <cellStyle name="Incorreto 133" xfId="9944"/>
    <cellStyle name="Incorreto 134" xfId="9945"/>
    <cellStyle name="Incorreto 135" xfId="9946"/>
    <cellStyle name="Incorreto 136" xfId="9947"/>
    <cellStyle name="Incorreto 137" xfId="9948"/>
    <cellStyle name="Incorreto 138" xfId="9949"/>
    <cellStyle name="Incorreto 139" xfId="9950"/>
    <cellStyle name="Incorreto 14" xfId="9951"/>
    <cellStyle name="Incorreto 140" xfId="9952"/>
    <cellStyle name="Incorreto 141" xfId="9953"/>
    <cellStyle name="Incorreto 142" xfId="9954"/>
    <cellStyle name="Incorreto 143" xfId="9955"/>
    <cellStyle name="Incorreto 144" xfId="9956"/>
    <cellStyle name="Incorreto 145" xfId="9957"/>
    <cellStyle name="Incorreto 146" xfId="9958"/>
    <cellStyle name="Incorreto 147" xfId="9959"/>
    <cellStyle name="Incorreto 148" xfId="9960"/>
    <cellStyle name="Incorreto 149" xfId="9961"/>
    <cellStyle name="Incorreto 15" xfId="9962"/>
    <cellStyle name="Incorreto 15 2" xfId="9963"/>
    <cellStyle name="Incorreto 15 3" xfId="9964"/>
    <cellStyle name="Incorreto 150" xfId="9965"/>
    <cellStyle name="Incorreto 151" xfId="9966"/>
    <cellStyle name="Incorreto 152" xfId="9967"/>
    <cellStyle name="Incorreto 153" xfId="9968"/>
    <cellStyle name="Incorreto 154" xfId="9969"/>
    <cellStyle name="Incorreto 155" xfId="9970"/>
    <cellStyle name="Incorreto 156" xfId="9971"/>
    <cellStyle name="Incorreto 157" xfId="9972"/>
    <cellStyle name="Incorreto 158" xfId="9973"/>
    <cellStyle name="Incorreto 159" xfId="9974"/>
    <cellStyle name="Incorreto 16" xfId="9975"/>
    <cellStyle name="Incorreto 16 2" xfId="9976"/>
    <cellStyle name="Incorreto 16 3" xfId="9977"/>
    <cellStyle name="Incorreto 160" xfId="9978"/>
    <cellStyle name="Incorreto 161" xfId="9979"/>
    <cellStyle name="Incorreto 162" xfId="9980"/>
    <cellStyle name="Incorreto 163" xfId="9981"/>
    <cellStyle name="Incorreto 164" xfId="9982"/>
    <cellStyle name="Incorreto 165" xfId="9983"/>
    <cellStyle name="Incorreto 166" xfId="9984"/>
    <cellStyle name="Incorreto 167" xfId="9985"/>
    <cellStyle name="Incorreto 168" xfId="9986"/>
    <cellStyle name="Incorreto 169" xfId="9987"/>
    <cellStyle name="Incorreto 17" xfId="9988"/>
    <cellStyle name="Incorreto 17 2" xfId="9989"/>
    <cellStyle name="Incorreto 17 3" xfId="9990"/>
    <cellStyle name="Incorreto 170" xfId="9991"/>
    <cellStyle name="Incorreto 171" xfId="9992"/>
    <cellStyle name="Incorreto 172" xfId="9993"/>
    <cellStyle name="Incorreto 173" xfId="9994"/>
    <cellStyle name="Incorreto 174" xfId="9995"/>
    <cellStyle name="Incorreto 175" xfId="9996"/>
    <cellStyle name="Incorreto 176" xfId="9997"/>
    <cellStyle name="Incorreto 177" xfId="9998"/>
    <cellStyle name="Incorreto 178" xfId="9999"/>
    <cellStyle name="Incorreto 179" xfId="10000"/>
    <cellStyle name="Incorreto 18" xfId="10001"/>
    <cellStyle name="Incorreto 18 2" xfId="10002"/>
    <cellStyle name="Incorreto 18 3" xfId="10003"/>
    <cellStyle name="Incorreto 180" xfId="10004"/>
    <cellStyle name="Incorreto 181" xfId="10005"/>
    <cellStyle name="Incorreto 182" xfId="10006"/>
    <cellStyle name="Incorreto 183" xfId="10007"/>
    <cellStyle name="Incorreto 184" xfId="10008"/>
    <cellStyle name="Incorreto 185" xfId="10009"/>
    <cellStyle name="Incorreto 186" xfId="10010"/>
    <cellStyle name="Incorreto 187" xfId="10011"/>
    <cellStyle name="Incorreto 188" xfId="10012"/>
    <cellStyle name="Incorreto 189" xfId="10013"/>
    <cellStyle name="Incorreto 19" xfId="10014"/>
    <cellStyle name="Incorreto 19 2" xfId="10015"/>
    <cellStyle name="Incorreto 19 3" xfId="10016"/>
    <cellStyle name="Incorreto 190" xfId="10017"/>
    <cellStyle name="Incorreto 2" xfId="10018"/>
    <cellStyle name="Incorreto 2 10" xfId="10019"/>
    <cellStyle name="Incorreto 2 10 2" xfId="10020"/>
    <cellStyle name="Incorreto 2 10 3" xfId="10021"/>
    <cellStyle name="Incorreto 2 10 4" xfId="10022"/>
    <cellStyle name="Incorreto 2 10 5" xfId="10023"/>
    <cellStyle name="Incorreto 2 10 6" xfId="10024"/>
    <cellStyle name="Incorreto 2 10 7" xfId="10025"/>
    <cellStyle name="Incorreto 2 11" xfId="10026"/>
    <cellStyle name="Incorreto 2 11 2" xfId="10027"/>
    <cellStyle name="Incorreto 2 11 3" xfId="10028"/>
    <cellStyle name="Incorreto 2 11 4" xfId="10029"/>
    <cellStyle name="Incorreto 2 11 5" xfId="10030"/>
    <cellStyle name="Incorreto 2 11 6" xfId="10031"/>
    <cellStyle name="Incorreto 2 11 7" xfId="10032"/>
    <cellStyle name="Incorreto 2 12" xfId="10033"/>
    <cellStyle name="Incorreto 2 13" xfId="10034"/>
    <cellStyle name="Incorreto 2 14" xfId="10035"/>
    <cellStyle name="Incorreto 2 15" xfId="10036"/>
    <cellStyle name="Incorreto 2 16" xfId="10037"/>
    <cellStyle name="Incorreto 2 17" xfId="10038"/>
    <cellStyle name="Incorreto 2 18" xfId="10039"/>
    <cellStyle name="Incorreto 2 19" xfId="10040"/>
    <cellStyle name="Incorreto 2 2" xfId="10041"/>
    <cellStyle name="Incorreto 2 20" xfId="10042"/>
    <cellStyle name="Incorreto 2 21" xfId="10043"/>
    <cellStyle name="Incorreto 2 22" xfId="10044"/>
    <cellStyle name="Incorreto 2 23" xfId="10045"/>
    <cellStyle name="Incorreto 2 24" xfId="10046"/>
    <cellStyle name="Incorreto 2 25" xfId="10047"/>
    <cellStyle name="Incorreto 2 26" xfId="10048"/>
    <cellStyle name="Incorreto 2 27" xfId="10049"/>
    <cellStyle name="Incorreto 2 28" xfId="10050"/>
    <cellStyle name="Incorreto 2 29" xfId="10051"/>
    <cellStyle name="Incorreto 2 3" xfId="10052"/>
    <cellStyle name="Incorreto 2 30" xfId="10053"/>
    <cellStyle name="Incorreto 2 31" xfId="10054"/>
    <cellStyle name="Incorreto 2 32" xfId="10055"/>
    <cellStyle name="Incorreto 2 33" xfId="10056"/>
    <cellStyle name="Incorreto 2 34" xfId="10057"/>
    <cellStyle name="Incorreto 2 35" xfId="10058"/>
    <cellStyle name="Incorreto 2 4" xfId="10059"/>
    <cellStyle name="Incorreto 2 5" xfId="10060"/>
    <cellStyle name="Incorreto 2 6" xfId="10061"/>
    <cellStyle name="Incorreto 2 7" xfId="10062"/>
    <cellStyle name="Incorreto 2 8" xfId="10063"/>
    <cellStyle name="Incorreto 2 8 2" xfId="10064"/>
    <cellStyle name="Incorreto 2 8 3" xfId="10065"/>
    <cellStyle name="Incorreto 2 8 4" xfId="10066"/>
    <cellStyle name="Incorreto 2 8 5" xfId="10067"/>
    <cellStyle name="Incorreto 2 8 6" xfId="10068"/>
    <cellStyle name="Incorreto 2 8 7" xfId="10069"/>
    <cellStyle name="Incorreto 2 9" xfId="10070"/>
    <cellStyle name="Incorreto 2 9 2" xfId="10071"/>
    <cellStyle name="Incorreto 2 9 3" xfId="10072"/>
    <cellStyle name="Incorreto 2 9 4" xfId="10073"/>
    <cellStyle name="Incorreto 2 9 5" xfId="10074"/>
    <cellStyle name="Incorreto 2 9 6" xfId="10075"/>
    <cellStyle name="Incorreto 2 9 7" xfId="10076"/>
    <cellStyle name="Incorreto 20" xfId="10077"/>
    <cellStyle name="Incorreto 20 2" xfId="10078"/>
    <cellStyle name="Incorreto 20 3" xfId="10079"/>
    <cellStyle name="Incorreto 21" xfId="10080"/>
    <cellStyle name="Incorreto 22" xfId="10081"/>
    <cellStyle name="Incorreto 23" xfId="10082"/>
    <cellStyle name="Incorreto 24" xfId="10083"/>
    <cellStyle name="Incorreto 24 2" xfId="40953"/>
    <cellStyle name="Incorreto 25" xfId="10084"/>
    <cellStyle name="Incorreto 25 2" xfId="40988"/>
    <cellStyle name="Incorreto 26" xfId="10085"/>
    <cellStyle name="Incorreto 26 10" xfId="10086"/>
    <cellStyle name="Incorreto 26 11" xfId="10087"/>
    <cellStyle name="Incorreto 26 12" xfId="10088"/>
    <cellStyle name="Incorreto 26 13" xfId="10089"/>
    <cellStyle name="Incorreto 26 14" xfId="10090"/>
    <cellStyle name="Incorreto 26 15" xfId="10091"/>
    <cellStyle name="Incorreto 26 16" xfId="10092"/>
    <cellStyle name="Incorreto 26 2" xfId="10093"/>
    <cellStyle name="Incorreto 26 3" xfId="10094"/>
    <cellStyle name="Incorreto 26 4" xfId="10095"/>
    <cellStyle name="Incorreto 26 5" xfId="10096"/>
    <cellStyle name="Incorreto 26 6" xfId="10097"/>
    <cellStyle name="Incorreto 26 7" xfId="10098"/>
    <cellStyle name="Incorreto 26 8" xfId="10099"/>
    <cellStyle name="Incorreto 26 9" xfId="10100"/>
    <cellStyle name="Incorreto 27" xfId="10101"/>
    <cellStyle name="Incorreto 27 10" xfId="10102"/>
    <cellStyle name="Incorreto 27 11" xfId="10103"/>
    <cellStyle name="Incorreto 27 12" xfId="10104"/>
    <cellStyle name="Incorreto 27 13" xfId="10105"/>
    <cellStyle name="Incorreto 27 14" xfId="10106"/>
    <cellStyle name="Incorreto 27 15" xfId="10107"/>
    <cellStyle name="Incorreto 27 16" xfId="10108"/>
    <cellStyle name="Incorreto 27 2" xfId="10109"/>
    <cellStyle name="Incorreto 27 3" xfId="10110"/>
    <cellStyle name="Incorreto 27 4" xfId="10111"/>
    <cellStyle name="Incorreto 27 5" xfId="10112"/>
    <cellStyle name="Incorreto 27 6" xfId="10113"/>
    <cellStyle name="Incorreto 27 7" xfId="10114"/>
    <cellStyle name="Incorreto 27 8" xfId="10115"/>
    <cellStyle name="Incorreto 27 9" xfId="10116"/>
    <cellStyle name="Incorreto 28" xfId="10117"/>
    <cellStyle name="Incorreto 28 10" xfId="10118"/>
    <cellStyle name="Incorreto 28 11" xfId="10119"/>
    <cellStyle name="Incorreto 28 12" xfId="10120"/>
    <cellStyle name="Incorreto 28 13" xfId="10121"/>
    <cellStyle name="Incorreto 28 14" xfId="10122"/>
    <cellStyle name="Incorreto 28 15" xfId="10123"/>
    <cellStyle name="Incorreto 28 16" xfId="10124"/>
    <cellStyle name="Incorreto 28 2" xfId="10125"/>
    <cellStyle name="Incorreto 28 3" xfId="10126"/>
    <cellStyle name="Incorreto 28 4" xfId="10127"/>
    <cellStyle name="Incorreto 28 5" xfId="10128"/>
    <cellStyle name="Incorreto 28 6" xfId="10129"/>
    <cellStyle name="Incorreto 28 7" xfId="10130"/>
    <cellStyle name="Incorreto 28 8" xfId="10131"/>
    <cellStyle name="Incorreto 28 9" xfId="10132"/>
    <cellStyle name="Incorreto 29" xfId="10133"/>
    <cellStyle name="Incorreto 29 10" xfId="10134"/>
    <cellStyle name="Incorreto 29 11" xfId="10135"/>
    <cellStyle name="Incorreto 29 12" xfId="10136"/>
    <cellStyle name="Incorreto 29 13" xfId="10137"/>
    <cellStyle name="Incorreto 29 14" xfId="10138"/>
    <cellStyle name="Incorreto 29 15" xfId="10139"/>
    <cellStyle name="Incorreto 29 16" xfId="10140"/>
    <cellStyle name="Incorreto 29 2" xfId="10141"/>
    <cellStyle name="Incorreto 29 3" xfId="10142"/>
    <cellStyle name="Incorreto 29 4" xfId="10143"/>
    <cellStyle name="Incorreto 29 5" xfId="10144"/>
    <cellStyle name="Incorreto 29 6" xfId="10145"/>
    <cellStyle name="Incorreto 29 7" xfId="10146"/>
    <cellStyle name="Incorreto 29 8" xfId="10147"/>
    <cellStyle name="Incorreto 29 9" xfId="10148"/>
    <cellStyle name="Incorreto 3" xfId="10149"/>
    <cellStyle name="Incorreto 3 10" xfId="10150"/>
    <cellStyle name="Incorreto 3 11" xfId="10151"/>
    <cellStyle name="Incorreto 3 2" xfId="10152"/>
    <cellStyle name="Incorreto 3 3" xfId="10153"/>
    <cellStyle name="Incorreto 3 4" xfId="10154"/>
    <cellStyle name="Incorreto 3 5" xfId="10155"/>
    <cellStyle name="Incorreto 3 6" xfId="10156"/>
    <cellStyle name="Incorreto 3 7" xfId="10157"/>
    <cellStyle name="Incorreto 3 8" xfId="10158"/>
    <cellStyle name="Incorreto 3 9" xfId="10159"/>
    <cellStyle name="Incorreto 30" xfId="10160"/>
    <cellStyle name="Incorreto 31" xfId="10161"/>
    <cellStyle name="Incorreto 32" xfId="10162"/>
    <cellStyle name="Incorreto 33" xfId="10163"/>
    <cellStyle name="Incorreto 34" xfId="10164"/>
    <cellStyle name="Incorreto 35" xfId="10165"/>
    <cellStyle name="Incorreto 36" xfId="10166"/>
    <cellStyle name="Incorreto 37" xfId="10167"/>
    <cellStyle name="Incorreto 38" xfId="10168"/>
    <cellStyle name="Incorreto 39" xfId="10169"/>
    <cellStyle name="Incorreto 4" xfId="10170"/>
    <cellStyle name="Incorreto 4 10" xfId="10171"/>
    <cellStyle name="Incorreto 4 11" xfId="10172"/>
    <cellStyle name="Incorreto 4 2" xfId="10173"/>
    <cellStyle name="Incorreto 4 3" xfId="10174"/>
    <cellStyle name="Incorreto 4 4" xfId="10175"/>
    <cellStyle name="Incorreto 4 5" xfId="10176"/>
    <cellStyle name="Incorreto 4 6" xfId="10177"/>
    <cellStyle name="Incorreto 4 7" xfId="10178"/>
    <cellStyle name="Incorreto 4 8" xfId="10179"/>
    <cellStyle name="Incorreto 4 9" xfId="10180"/>
    <cellStyle name="Incorreto 40" xfId="10181"/>
    <cellStyle name="Incorreto 41" xfId="10182"/>
    <cellStyle name="Incorreto 42" xfId="10183"/>
    <cellStyle name="Incorreto 43" xfId="10184"/>
    <cellStyle name="Incorreto 44" xfId="10185"/>
    <cellStyle name="Incorreto 45" xfId="10186"/>
    <cellStyle name="Incorreto 46" xfId="10187"/>
    <cellStyle name="Incorreto 47" xfId="10188"/>
    <cellStyle name="Incorreto 48" xfId="10189"/>
    <cellStyle name="Incorreto 49" xfId="10190"/>
    <cellStyle name="Incorreto 5" xfId="10191"/>
    <cellStyle name="Incorreto 5 2" xfId="10192"/>
    <cellStyle name="Incorreto 5 3" xfId="10193"/>
    <cellStyle name="Incorreto 5 4" xfId="10194"/>
    <cellStyle name="Incorreto 50" xfId="10195"/>
    <cellStyle name="Incorreto 51" xfId="10196"/>
    <cellStyle name="Incorreto 52" xfId="10197"/>
    <cellStyle name="Incorreto 53" xfId="10198"/>
    <cellStyle name="Incorreto 54" xfId="10199"/>
    <cellStyle name="Incorreto 55" xfId="10200"/>
    <cellStyle name="Incorreto 56" xfId="10201"/>
    <cellStyle name="Incorreto 57" xfId="10202"/>
    <cellStyle name="Incorreto 58" xfId="10203"/>
    <cellStyle name="Incorreto 59" xfId="10204"/>
    <cellStyle name="Incorreto 6" xfId="10205"/>
    <cellStyle name="Incorreto 6 2" xfId="10206"/>
    <cellStyle name="Incorreto 6 3" xfId="10207"/>
    <cellStyle name="Incorreto 6 4" xfId="10208"/>
    <cellStyle name="Incorreto 60" xfId="10209"/>
    <cellStyle name="Incorreto 61" xfId="10210"/>
    <cellStyle name="Incorreto 62" xfId="10211"/>
    <cellStyle name="Incorreto 63" xfId="10212"/>
    <cellStyle name="Incorreto 64" xfId="10213"/>
    <cellStyle name="Incorreto 65" xfId="10214"/>
    <cellStyle name="Incorreto 66" xfId="10215"/>
    <cellStyle name="Incorreto 67" xfId="10216"/>
    <cellStyle name="Incorreto 68" xfId="10217"/>
    <cellStyle name="Incorreto 69" xfId="10218"/>
    <cellStyle name="Incorreto 7" xfId="10219"/>
    <cellStyle name="Incorreto 7 2" xfId="10220"/>
    <cellStyle name="Incorreto 7 3" xfId="10221"/>
    <cellStyle name="Incorreto 7 4" xfId="10222"/>
    <cellStyle name="Incorreto 70" xfId="10223"/>
    <cellStyle name="Incorreto 71" xfId="10224"/>
    <cellStyle name="Incorreto 72" xfId="10225"/>
    <cellStyle name="Incorreto 73" xfId="10226"/>
    <cellStyle name="Incorreto 74" xfId="10227"/>
    <cellStyle name="Incorreto 75" xfId="10228"/>
    <cellStyle name="Incorreto 76" xfId="10229"/>
    <cellStyle name="Incorreto 77" xfId="10230"/>
    <cellStyle name="Incorreto 78" xfId="10231"/>
    <cellStyle name="Incorreto 79" xfId="10232"/>
    <cellStyle name="Incorreto 8" xfId="10233"/>
    <cellStyle name="Incorreto 8 2" xfId="10234"/>
    <cellStyle name="Incorreto 8 3" xfId="10235"/>
    <cellStyle name="Incorreto 8 4" xfId="10236"/>
    <cellStyle name="Incorreto 80" xfId="10237"/>
    <cellStyle name="Incorreto 81" xfId="10238"/>
    <cellStyle name="Incorreto 82" xfId="10239"/>
    <cellStyle name="Incorreto 83" xfId="10240"/>
    <cellStyle name="Incorreto 84" xfId="10241"/>
    <cellStyle name="Incorreto 85" xfId="10242"/>
    <cellStyle name="Incorreto 86" xfId="10243"/>
    <cellStyle name="Incorreto 87" xfId="10244"/>
    <cellStyle name="Incorreto 88" xfId="10245"/>
    <cellStyle name="Incorreto 89" xfId="10246"/>
    <cellStyle name="Incorreto 9" xfId="10247"/>
    <cellStyle name="Incorreto 90" xfId="10248"/>
    <cellStyle name="Incorreto 91" xfId="10249"/>
    <cellStyle name="Incorreto 92" xfId="10250"/>
    <cellStyle name="Incorreto 93" xfId="10251"/>
    <cellStyle name="Incorreto 94" xfId="10252"/>
    <cellStyle name="Incorreto 95" xfId="10253"/>
    <cellStyle name="Incorreto 96" xfId="10254"/>
    <cellStyle name="Incorreto 97" xfId="10255"/>
    <cellStyle name="Incorreto 98" xfId="10256"/>
    <cellStyle name="Incorreto 99" xfId="10257"/>
    <cellStyle name="Indefinido" xfId="10258"/>
    <cellStyle name="Input" xfId="41105"/>
    <cellStyle name="Input 2" xfId="41106"/>
    <cellStyle name="Linked Cell" xfId="41107"/>
    <cellStyle name="Moeda 2" xfId="10259"/>
    <cellStyle name="Moeda 3" xfId="10260"/>
    <cellStyle name="Moeda 4" xfId="29371"/>
    <cellStyle name="Moeda 4 2" xfId="41052"/>
    <cellStyle name="Moeda 5" xfId="40447"/>
    <cellStyle name="Moeda 6" xfId="41122"/>
    <cellStyle name="Neutra 10" xfId="10261"/>
    <cellStyle name="Neutra 10 2" xfId="40603"/>
    <cellStyle name="Neutra 100" xfId="10262"/>
    <cellStyle name="Neutra 101" xfId="10263"/>
    <cellStyle name="Neutra 102" xfId="10264"/>
    <cellStyle name="Neutra 103" xfId="10265"/>
    <cellStyle name="Neutra 104" xfId="10266"/>
    <cellStyle name="Neutra 105" xfId="10267"/>
    <cellStyle name="Neutra 106" xfId="10268"/>
    <cellStyle name="Neutra 107" xfId="10269"/>
    <cellStyle name="Neutra 108" xfId="10270"/>
    <cellStyle name="Neutra 109" xfId="10271"/>
    <cellStyle name="Neutra 11" xfId="10272"/>
    <cellStyle name="Neutra 11 2" xfId="40604"/>
    <cellStyle name="Neutra 110" xfId="10273"/>
    <cellStyle name="Neutra 111" xfId="10274"/>
    <cellStyle name="Neutra 112" xfId="10275"/>
    <cellStyle name="Neutra 113" xfId="10276"/>
    <cellStyle name="Neutra 114" xfId="10277"/>
    <cellStyle name="Neutra 115" xfId="10278"/>
    <cellStyle name="Neutra 116" xfId="10279"/>
    <cellStyle name="Neutra 117" xfId="10280"/>
    <cellStyle name="Neutra 118" xfId="10281"/>
    <cellStyle name="Neutra 119" xfId="10282"/>
    <cellStyle name="Neutra 12" xfId="10283"/>
    <cellStyle name="Neutra 12 2" xfId="40605"/>
    <cellStyle name="Neutra 120" xfId="10284"/>
    <cellStyle name="Neutra 121" xfId="10285"/>
    <cellStyle name="Neutra 122" xfId="10286"/>
    <cellStyle name="Neutra 123" xfId="10287"/>
    <cellStyle name="Neutra 124" xfId="10288"/>
    <cellStyle name="Neutra 125" xfId="10289"/>
    <cellStyle name="Neutra 126" xfId="10290"/>
    <cellStyle name="Neutra 127" xfId="10291"/>
    <cellStyle name="Neutra 128" xfId="10292"/>
    <cellStyle name="Neutra 129" xfId="10293"/>
    <cellStyle name="Neutra 13" xfId="10294"/>
    <cellStyle name="Neutra 13 2" xfId="40606"/>
    <cellStyle name="Neutra 130" xfId="10295"/>
    <cellStyle name="Neutra 131" xfId="10296"/>
    <cellStyle name="Neutra 132" xfId="10297"/>
    <cellStyle name="Neutra 133" xfId="10298"/>
    <cellStyle name="Neutra 134" xfId="10299"/>
    <cellStyle name="Neutra 135" xfId="10300"/>
    <cellStyle name="Neutra 136" xfId="10301"/>
    <cellStyle name="Neutra 137" xfId="10302"/>
    <cellStyle name="Neutra 138" xfId="10303"/>
    <cellStyle name="Neutra 139" xfId="10304"/>
    <cellStyle name="Neutra 14" xfId="10305"/>
    <cellStyle name="Neutra 140" xfId="10306"/>
    <cellStyle name="Neutra 141" xfId="10307"/>
    <cellStyle name="Neutra 142" xfId="10308"/>
    <cellStyle name="Neutra 143" xfId="10309"/>
    <cellStyle name="Neutra 144" xfId="10310"/>
    <cellStyle name="Neutra 145" xfId="10311"/>
    <cellStyle name="Neutra 146" xfId="10312"/>
    <cellStyle name="Neutra 147" xfId="10313"/>
    <cellStyle name="Neutra 148" xfId="10314"/>
    <cellStyle name="Neutra 149" xfId="10315"/>
    <cellStyle name="Neutra 15" xfId="10316"/>
    <cellStyle name="Neutra 15 2" xfId="10317"/>
    <cellStyle name="Neutra 15 3" xfId="10318"/>
    <cellStyle name="Neutra 150" xfId="10319"/>
    <cellStyle name="Neutra 151" xfId="10320"/>
    <cellStyle name="Neutra 152" xfId="10321"/>
    <cellStyle name="Neutra 153" xfId="10322"/>
    <cellStyle name="Neutra 154" xfId="10323"/>
    <cellStyle name="Neutra 155" xfId="10324"/>
    <cellStyle name="Neutra 156" xfId="10325"/>
    <cellStyle name="Neutra 157" xfId="10326"/>
    <cellStyle name="Neutra 158" xfId="10327"/>
    <cellStyle name="Neutra 159" xfId="10328"/>
    <cellStyle name="Neutra 16" xfId="10329"/>
    <cellStyle name="Neutra 16 2" xfId="10330"/>
    <cellStyle name="Neutra 16 3" xfId="10331"/>
    <cellStyle name="Neutra 160" xfId="10332"/>
    <cellStyle name="Neutra 161" xfId="10333"/>
    <cellStyle name="Neutra 162" xfId="10334"/>
    <cellStyle name="Neutra 163" xfId="10335"/>
    <cellStyle name="Neutra 164" xfId="10336"/>
    <cellStyle name="Neutra 165" xfId="10337"/>
    <cellStyle name="Neutra 166" xfId="10338"/>
    <cellStyle name="Neutra 167" xfId="10339"/>
    <cellStyle name="Neutra 168" xfId="10340"/>
    <cellStyle name="Neutra 169" xfId="10341"/>
    <cellStyle name="Neutra 17" xfId="10342"/>
    <cellStyle name="Neutra 17 2" xfId="10343"/>
    <cellStyle name="Neutra 17 3" xfId="10344"/>
    <cellStyle name="Neutra 170" xfId="10345"/>
    <cellStyle name="Neutra 171" xfId="10346"/>
    <cellStyle name="Neutra 172" xfId="10347"/>
    <cellStyle name="Neutra 173" xfId="10348"/>
    <cellStyle name="Neutra 174" xfId="10349"/>
    <cellStyle name="Neutra 175" xfId="10350"/>
    <cellStyle name="Neutra 176" xfId="10351"/>
    <cellStyle name="Neutra 177" xfId="10352"/>
    <cellStyle name="Neutra 178" xfId="10353"/>
    <cellStyle name="Neutra 179" xfId="10354"/>
    <cellStyle name="Neutra 18" xfId="10355"/>
    <cellStyle name="Neutra 18 2" xfId="10356"/>
    <cellStyle name="Neutra 18 3" xfId="10357"/>
    <cellStyle name="Neutra 180" xfId="10358"/>
    <cellStyle name="Neutra 181" xfId="10359"/>
    <cellStyle name="Neutra 182" xfId="10360"/>
    <cellStyle name="Neutra 183" xfId="10361"/>
    <cellStyle name="Neutra 184" xfId="10362"/>
    <cellStyle name="Neutra 185" xfId="10363"/>
    <cellStyle name="Neutra 186" xfId="10364"/>
    <cellStyle name="Neutra 187" xfId="10365"/>
    <cellStyle name="Neutra 188" xfId="10366"/>
    <cellStyle name="Neutra 189" xfId="10367"/>
    <cellStyle name="Neutra 19" xfId="10368"/>
    <cellStyle name="Neutra 19 2" xfId="10369"/>
    <cellStyle name="Neutra 19 3" xfId="10370"/>
    <cellStyle name="Neutra 190" xfId="10371"/>
    <cellStyle name="Neutra 2" xfId="10372"/>
    <cellStyle name="Neutra 2 10" xfId="10373"/>
    <cellStyle name="Neutra 2 10 2" xfId="10374"/>
    <cellStyle name="Neutra 2 10 3" xfId="10375"/>
    <cellStyle name="Neutra 2 10 4" xfId="10376"/>
    <cellStyle name="Neutra 2 10 5" xfId="10377"/>
    <cellStyle name="Neutra 2 10 6" xfId="10378"/>
    <cellStyle name="Neutra 2 10 7" xfId="10379"/>
    <cellStyle name="Neutra 2 11" xfId="10380"/>
    <cellStyle name="Neutra 2 11 2" xfId="10381"/>
    <cellStyle name="Neutra 2 11 3" xfId="10382"/>
    <cellStyle name="Neutra 2 11 4" xfId="10383"/>
    <cellStyle name="Neutra 2 11 5" xfId="10384"/>
    <cellStyle name="Neutra 2 11 6" xfId="10385"/>
    <cellStyle name="Neutra 2 11 7" xfId="10386"/>
    <cellStyle name="Neutra 2 12" xfId="10387"/>
    <cellStyle name="Neutra 2 13" xfId="10388"/>
    <cellStyle name="Neutra 2 14" xfId="10389"/>
    <cellStyle name="Neutra 2 15" xfId="10390"/>
    <cellStyle name="Neutra 2 16" xfId="10391"/>
    <cellStyle name="Neutra 2 17" xfId="10392"/>
    <cellStyle name="Neutra 2 18" xfId="10393"/>
    <cellStyle name="Neutra 2 19" xfId="10394"/>
    <cellStyle name="Neutra 2 2" xfId="10395"/>
    <cellStyle name="Neutra 2 20" xfId="10396"/>
    <cellStyle name="Neutra 2 21" xfId="10397"/>
    <cellStyle name="Neutra 2 22" xfId="10398"/>
    <cellStyle name="Neutra 2 23" xfId="10399"/>
    <cellStyle name="Neutra 2 24" xfId="10400"/>
    <cellStyle name="Neutra 2 25" xfId="10401"/>
    <cellStyle name="Neutra 2 26" xfId="10402"/>
    <cellStyle name="Neutra 2 27" xfId="10403"/>
    <cellStyle name="Neutra 2 28" xfId="10404"/>
    <cellStyle name="Neutra 2 29" xfId="10405"/>
    <cellStyle name="Neutra 2 3" xfId="10406"/>
    <cellStyle name="Neutra 2 30" xfId="10407"/>
    <cellStyle name="Neutra 2 31" xfId="10408"/>
    <cellStyle name="Neutra 2 32" xfId="10409"/>
    <cellStyle name="Neutra 2 33" xfId="10410"/>
    <cellStyle name="Neutra 2 34" xfId="10411"/>
    <cellStyle name="Neutra 2 35" xfId="10412"/>
    <cellStyle name="Neutra 2 4" xfId="10413"/>
    <cellStyle name="Neutra 2 5" xfId="10414"/>
    <cellStyle name="Neutra 2 6" xfId="10415"/>
    <cellStyle name="Neutra 2 7" xfId="10416"/>
    <cellStyle name="Neutra 2 8" xfId="10417"/>
    <cellStyle name="Neutra 2 8 2" xfId="10418"/>
    <cellStyle name="Neutra 2 8 3" xfId="10419"/>
    <cellStyle name="Neutra 2 8 4" xfId="10420"/>
    <cellStyle name="Neutra 2 8 5" xfId="10421"/>
    <cellStyle name="Neutra 2 8 6" xfId="10422"/>
    <cellStyle name="Neutra 2 8 7" xfId="10423"/>
    <cellStyle name="Neutra 2 9" xfId="10424"/>
    <cellStyle name="Neutra 2 9 2" xfId="10425"/>
    <cellStyle name="Neutra 2 9 3" xfId="10426"/>
    <cellStyle name="Neutra 2 9 4" xfId="10427"/>
    <cellStyle name="Neutra 2 9 5" xfId="10428"/>
    <cellStyle name="Neutra 2 9 6" xfId="10429"/>
    <cellStyle name="Neutra 2 9 7" xfId="10430"/>
    <cellStyle name="Neutra 20" xfId="10431"/>
    <cellStyle name="Neutra 20 2" xfId="10432"/>
    <cellStyle name="Neutra 20 3" xfId="10433"/>
    <cellStyle name="Neutra 21" xfId="10434"/>
    <cellStyle name="Neutra 22" xfId="10435"/>
    <cellStyle name="Neutra 23" xfId="10436"/>
    <cellStyle name="Neutra 24" xfId="10437"/>
    <cellStyle name="Neutra 24 2" xfId="40954"/>
    <cellStyle name="Neutra 25" xfId="10438"/>
    <cellStyle name="Neutra 25 2" xfId="40989"/>
    <cellStyle name="Neutra 26" xfId="10439"/>
    <cellStyle name="Neutra 26 10" xfId="10440"/>
    <cellStyle name="Neutra 26 11" xfId="10441"/>
    <cellStyle name="Neutra 26 12" xfId="10442"/>
    <cellStyle name="Neutra 26 13" xfId="10443"/>
    <cellStyle name="Neutra 26 14" xfId="10444"/>
    <cellStyle name="Neutra 26 15" xfId="10445"/>
    <cellStyle name="Neutra 26 16" xfId="10446"/>
    <cellStyle name="Neutra 26 2" xfId="10447"/>
    <cellStyle name="Neutra 26 3" xfId="10448"/>
    <cellStyle name="Neutra 26 4" xfId="10449"/>
    <cellStyle name="Neutra 26 5" xfId="10450"/>
    <cellStyle name="Neutra 26 6" xfId="10451"/>
    <cellStyle name="Neutra 26 7" xfId="10452"/>
    <cellStyle name="Neutra 26 8" xfId="10453"/>
    <cellStyle name="Neutra 26 9" xfId="10454"/>
    <cellStyle name="Neutra 27" xfId="10455"/>
    <cellStyle name="Neutra 27 10" xfId="10456"/>
    <cellStyle name="Neutra 27 11" xfId="10457"/>
    <cellStyle name="Neutra 27 12" xfId="10458"/>
    <cellStyle name="Neutra 27 13" xfId="10459"/>
    <cellStyle name="Neutra 27 14" xfId="10460"/>
    <cellStyle name="Neutra 27 15" xfId="10461"/>
    <cellStyle name="Neutra 27 16" xfId="10462"/>
    <cellStyle name="Neutra 27 2" xfId="10463"/>
    <cellStyle name="Neutra 27 3" xfId="10464"/>
    <cellStyle name="Neutra 27 4" xfId="10465"/>
    <cellStyle name="Neutra 27 5" xfId="10466"/>
    <cellStyle name="Neutra 27 6" xfId="10467"/>
    <cellStyle name="Neutra 27 7" xfId="10468"/>
    <cellStyle name="Neutra 27 8" xfId="10469"/>
    <cellStyle name="Neutra 27 9" xfId="10470"/>
    <cellStyle name="Neutra 28" xfId="10471"/>
    <cellStyle name="Neutra 28 10" xfId="10472"/>
    <cellStyle name="Neutra 28 11" xfId="10473"/>
    <cellStyle name="Neutra 28 12" xfId="10474"/>
    <cellStyle name="Neutra 28 13" xfId="10475"/>
    <cellStyle name="Neutra 28 14" xfId="10476"/>
    <cellStyle name="Neutra 28 15" xfId="10477"/>
    <cellStyle name="Neutra 28 16" xfId="10478"/>
    <cellStyle name="Neutra 28 2" xfId="10479"/>
    <cellStyle name="Neutra 28 3" xfId="10480"/>
    <cellStyle name="Neutra 28 4" xfId="10481"/>
    <cellStyle name="Neutra 28 5" xfId="10482"/>
    <cellStyle name="Neutra 28 6" xfId="10483"/>
    <cellStyle name="Neutra 28 7" xfId="10484"/>
    <cellStyle name="Neutra 28 8" xfId="10485"/>
    <cellStyle name="Neutra 28 9" xfId="10486"/>
    <cellStyle name="Neutra 29" xfId="10487"/>
    <cellStyle name="Neutra 29 10" xfId="10488"/>
    <cellStyle name="Neutra 29 11" xfId="10489"/>
    <cellStyle name="Neutra 29 12" xfId="10490"/>
    <cellStyle name="Neutra 29 13" xfId="10491"/>
    <cellStyle name="Neutra 29 14" xfId="10492"/>
    <cellStyle name="Neutra 29 15" xfId="10493"/>
    <cellStyle name="Neutra 29 16" xfId="10494"/>
    <cellStyle name="Neutra 29 2" xfId="10495"/>
    <cellStyle name="Neutra 29 3" xfId="10496"/>
    <cellStyle name="Neutra 29 4" xfId="10497"/>
    <cellStyle name="Neutra 29 5" xfId="10498"/>
    <cellStyle name="Neutra 29 6" xfId="10499"/>
    <cellStyle name="Neutra 29 7" xfId="10500"/>
    <cellStyle name="Neutra 29 8" xfId="10501"/>
    <cellStyle name="Neutra 29 9" xfId="10502"/>
    <cellStyle name="Neutra 3" xfId="10503"/>
    <cellStyle name="Neutra 3 10" xfId="10504"/>
    <cellStyle name="Neutra 3 11" xfId="10505"/>
    <cellStyle name="Neutra 3 2" xfId="10506"/>
    <cellStyle name="Neutra 3 3" xfId="10507"/>
    <cellStyle name="Neutra 3 4" xfId="10508"/>
    <cellStyle name="Neutra 3 5" xfId="10509"/>
    <cellStyle name="Neutra 3 6" xfId="10510"/>
    <cellStyle name="Neutra 3 7" xfId="10511"/>
    <cellStyle name="Neutra 3 8" xfId="10512"/>
    <cellStyle name="Neutra 3 9" xfId="10513"/>
    <cellStyle name="Neutra 30" xfId="10514"/>
    <cellStyle name="Neutra 31" xfId="10515"/>
    <cellStyle name="Neutra 32" xfId="10516"/>
    <cellStyle name="Neutra 33" xfId="10517"/>
    <cellStyle name="Neutra 34" xfId="10518"/>
    <cellStyle name="Neutra 35" xfId="10519"/>
    <cellStyle name="Neutra 36" xfId="10520"/>
    <cellStyle name="Neutra 37" xfId="10521"/>
    <cellStyle name="Neutra 38" xfId="10522"/>
    <cellStyle name="Neutra 39" xfId="10523"/>
    <cellStyle name="Neutra 4" xfId="10524"/>
    <cellStyle name="Neutra 4 10" xfId="10525"/>
    <cellStyle name="Neutra 4 11" xfId="10526"/>
    <cellStyle name="Neutra 4 2" xfId="10527"/>
    <cellStyle name="Neutra 4 3" xfId="10528"/>
    <cellStyle name="Neutra 4 4" xfId="10529"/>
    <cellStyle name="Neutra 4 5" xfId="10530"/>
    <cellStyle name="Neutra 4 6" xfId="10531"/>
    <cellStyle name="Neutra 4 7" xfId="10532"/>
    <cellStyle name="Neutra 4 8" xfId="10533"/>
    <cellStyle name="Neutra 4 9" xfId="10534"/>
    <cellStyle name="Neutra 40" xfId="10535"/>
    <cellStyle name="Neutra 41" xfId="10536"/>
    <cellStyle name="Neutra 42" xfId="10537"/>
    <cellStyle name="Neutra 43" xfId="10538"/>
    <cellStyle name="Neutra 44" xfId="10539"/>
    <cellStyle name="Neutra 45" xfId="10540"/>
    <cellStyle name="Neutra 46" xfId="10541"/>
    <cellStyle name="Neutra 47" xfId="10542"/>
    <cellStyle name="Neutra 48" xfId="10543"/>
    <cellStyle name="Neutra 49" xfId="10544"/>
    <cellStyle name="Neutra 5" xfId="10545"/>
    <cellStyle name="Neutra 5 2" xfId="10546"/>
    <cellStyle name="Neutra 5 3" xfId="10547"/>
    <cellStyle name="Neutra 5 4" xfId="10548"/>
    <cellStyle name="Neutra 50" xfId="10549"/>
    <cellStyle name="Neutra 51" xfId="10550"/>
    <cellStyle name="Neutra 52" xfId="10551"/>
    <cellStyle name="Neutra 53" xfId="10552"/>
    <cellStyle name="Neutra 54" xfId="10553"/>
    <cellStyle name="Neutra 55" xfId="10554"/>
    <cellStyle name="Neutra 56" xfId="10555"/>
    <cellStyle name="Neutra 57" xfId="10556"/>
    <cellStyle name="Neutra 58" xfId="10557"/>
    <cellStyle name="Neutra 59" xfId="10558"/>
    <cellStyle name="Neutra 6" xfId="10559"/>
    <cellStyle name="Neutra 6 2" xfId="10560"/>
    <cellStyle name="Neutra 6 3" xfId="10561"/>
    <cellStyle name="Neutra 6 4" xfId="10562"/>
    <cellStyle name="Neutra 60" xfId="10563"/>
    <cellStyle name="Neutra 61" xfId="10564"/>
    <cellStyle name="Neutra 62" xfId="10565"/>
    <cellStyle name="Neutra 63" xfId="10566"/>
    <cellStyle name="Neutra 64" xfId="10567"/>
    <cellStyle name="Neutra 65" xfId="10568"/>
    <cellStyle name="Neutra 66" xfId="10569"/>
    <cellStyle name="Neutra 67" xfId="10570"/>
    <cellStyle name="Neutra 68" xfId="10571"/>
    <cellStyle name="Neutra 69" xfId="10572"/>
    <cellStyle name="Neutra 7" xfId="10573"/>
    <cellStyle name="Neutra 7 2" xfId="10574"/>
    <cellStyle name="Neutra 7 3" xfId="10575"/>
    <cellStyle name="Neutra 7 4" xfId="10576"/>
    <cellStyle name="Neutra 70" xfId="10577"/>
    <cellStyle name="Neutra 71" xfId="10578"/>
    <cellStyle name="Neutra 72" xfId="10579"/>
    <cellStyle name="Neutra 73" xfId="10580"/>
    <cellStyle name="Neutra 74" xfId="10581"/>
    <cellStyle name="Neutra 75" xfId="10582"/>
    <cellStyle name="Neutra 76" xfId="10583"/>
    <cellStyle name="Neutra 77" xfId="10584"/>
    <cellStyle name="Neutra 78" xfId="10585"/>
    <cellStyle name="Neutra 79" xfId="10586"/>
    <cellStyle name="Neutra 8" xfId="10587"/>
    <cellStyle name="Neutra 8 2" xfId="10588"/>
    <cellStyle name="Neutra 8 3" xfId="10589"/>
    <cellStyle name="Neutra 8 4" xfId="10590"/>
    <cellStyle name="Neutra 80" xfId="10591"/>
    <cellStyle name="Neutra 81" xfId="10592"/>
    <cellStyle name="Neutra 82" xfId="10593"/>
    <cellStyle name="Neutra 83" xfId="10594"/>
    <cellStyle name="Neutra 84" xfId="10595"/>
    <cellStyle name="Neutra 85" xfId="10596"/>
    <cellStyle name="Neutra 86" xfId="10597"/>
    <cellStyle name="Neutra 87" xfId="10598"/>
    <cellStyle name="Neutra 88" xfId="10599"/>
    <cellStyle name="Neutra 89" xfId="10600"/>
    <cellStyle name="Neutra 9" xfId="10601"/>
    <cellStyle name="Neutra 90" xfId="10602"/>
    <cellStyle name="Neutra 91" xfId="10603"/>
    <cellStyle name="Neutra 92" xfId="10604"/>
    <cellStyle name="Neutra 93" xfId="10605"/>
    <cellStyle name="Neutra 94" xfId="10606"/>
    <cellStyle name="Neutra 95" xfId="10607"/>
    <cellStyle name="Neutra 96" xfId="10608"/>
    <cellStyle name="Neutra 97" xfId="10609"/>
    <cellStyle name="Neutra 98" xfId="10610"/>
    <cellStyle name="Neutra 99" xfId="10611"/>
    <cellStyle name="Normal" xfId="0" builtinId="0"/>
    <cellStyle name="Normal 10" xfId="10612"/>
    <cellStyle name="Normal 10 10" xfId="10613"/>
    <cellStyle name="Normal 10 11" xfId="10614"/>
    <cellStyle name="Normal 10 2" xfId="10615"/>
    <cellStyle name="Normal 10 2 2" xfId="2"/>
    <cellStyle name="Normal 10 2 3" xfId="10616"/>
    <cellStyle name="Normal 10 2 4" xfId="10617"/>
    <cellStyle name="Normal 10 2 5" xfId="10618"/>
    <cellStyle name="Normal 10 2 6" xfId="10619"/>
    <cellStyle name="Normal 10 2 7" xfId="10620"/>
    <cellStyle name="Normal 10 3" xfId="10621"/>
    <cellStyle name="Normal 10 3 2" xfId="10622"/>
    <cellStyle name="Normal 10 4" xfId="10623"/>
    <cellStyle name="Normal 10 4 2" xfId="10624"/>
    <cellStyle name="Normal 10 5" xfId="10625"/>
    <cellStyle name="Normal 10 5 2" xfId="10626"/>
    <cellStyle name="Normal 10 6" xfId="10627"/>
    <cellStyle name="Normal 10 6 2" xfId="10628"/>
    <cellStyle name="Normal 10 7" xfId="10629"/>
    <cellStyle name="Normal 10 8" xfId="10630"/>
    <cellStyle name="Normal 10 9" xfId="10631"/>
    <cellStyle name="Normal 11" xfId="10632"/>
    <cellStyle name="Normal 11 10" xfId="10633"/>
    <cellStyle name="Normal 11 2" xfId="10634"/>
    <cellStyle name="Normal 11 2 10" xfId="10635"/>
    <cellStyle name="Normal 11 2 11" xfId="10636"/>
    <cellStyle name="Normal 11 2 12" xfId="10637"/>
    <cellStyle name="Normal 11 2 13" xfId="10638"/>
    <cellStyle name="Normal 11 2 14" xfId="10639"/>
    <cellStyle name="Normal 11 2 15" xfId="10640"/>
    <cellStyle name="Normal 11 2 16" xfId="10641"/>
    <cellStyle name="Normal 11 2 2" xfId="10642"/>
    <cellStyle name="Normal 11 2 3" xfId="10643"/>
    <cellStyle name="Normal 11 2 4" xfId="10644"/>
    <cellStyle name="Normal 11 2 5" xfId="10645"/>
    <cellStyle name="Normal 11 2 6" xfId="10646"/>
    <cellStyle name="Normal 11 2 7" xfId="10647"/>
    <cellStyle name="Normal 11 2 8" xfId="10648"/>
    <cellStyle name="Normal 11 2 9" xfId="10649"/>
    <cellStyle name="Normal 11 3" xfId="10650"/>
    <cellStyle name="Normal 11 3 10" xfId="10651"/>
    <cellStyle name="Normal 11 3 11" xfId="10652"/>
    <cellStyle name="Normal 11 3 12" xfId="10653"/>
    <cellStyle name="Normal 11 3 13" xfId="10654"/>
    <cellStyle name="Normal 11 3 14" xfId="10655"/>
    <cellStyle name="Normal 11 3 15" xfId="10656"/>
    <cellStyle name="Normal 11 3 16" xfId="10657"/>
    <cellStyle name="Normal 11 3 2" xfId="10658"/>
    <cellStyle name="Normal 11 3 3" xfId="10659"/>
    <cellStyle name="Normal 11 3 4" xfId="10660"/>
    <cellStyle name="Normal 11 3 5" xfId="10661"/>
    <cellStyle name="Normal 11 3 6" xfId="10662"/>
    <cellStyle name="Normal 11 3 7" xfId="10663"/>
    <cellStyle name="Normal 11 3 8" xfId="10664"/>
    <cellStyle name="Normal 11 3 9" xfId="10665"/>
    <cellStyle name="Normal 11 4" xfId="10666"/>
    <cellStyle name="Normal 11 4 10" xfId="10667"/>
    <cellStyle name="Normal 11 4 11" xfId="10668"/>
    <cellStyle name="Normal 11 4 12" xfId="10669"/>
    <cellStyle name="Normal 11 4 13" xfId="10670"/>
    <cellStyle name="Normal 11 4 14" xfId="10671"/>
    <cellStyle name="Normal 11 4 15" xfId="10672"/>
    <cellStyle name="Normal 11 4 16" xfId="10673"/>
    <cellStyle name="Normal 11 4 2" xfId="10674"/>
    <cellStyle name="Normal 11 4 3" xfId="10675"/>
    <cellStyle name="Normal 11 4 4" xfId="10676"/>
    <cellStyle name="Normal 11 4 5" xfId="10677"/>
    <cellStyle name="Normal 11 4 6" xfId="10678"/>
    <cellStyle name="Normal 11 4 7" xfId="10679"/>
    <cellStyle name="Normal 11 4 8" xfId="10680"/>
    <cellStyle name="Normal 11 4 9" xfId="10681"/>
    <cellStyle name="Normal 11 5" xfId="10682"/>
    <cellStyle name="Normal 11 5 10" xfId="10683"/>
    <cellStyle name="Normal 11 5 11" xfId="10684"/>
    <cellStyle name="Normal 11 5 12" xfId="10685"/>
    <cellStyle name="Normal 11 5 13" xfId="10686"/>
    <cellStyle name="Normal 11 5 14" xfId="10687"/>
    <cellStyle name="Normal 11 5 15" xfId="10688"/>
    <cellStyle name="Normal 11 5 16" xfId="10689"/>
    <cellStyle name="Normal 11 5 2" xfId="10690"/>
    <cellStyle name="Normal 11 5 3" xfId="10691"/>
    <cellStyle name="Normal 11 5 4" xfId="10692"/>
    <cellStyle name="Normal 11 5 5" xfId="10693"/>
    <cellStyle name="Normal 11 5 6" xfId="10694"/>
    <cellStyle name="Normal 11 5 7" xfId="10695"/>
    <cellStyle name="Normal 11 5 8" xfId="10696"/>
    <cellStyle name="Normal 11 5 9" xfId="10697"/>
    <cellStyle name="Normal 11 6" xfId="10698"/>
    <cellStyle name="Normal 11 7" xfId="10699"/>
    <cellStyle name="Normal 11 8" xfId="10700"/>
    <cellStyle name="Normal 11 9" xfId="10701"/>
    <cellStyle name="Normal 12" xfId="10702"/>
    <cellStyle name="Normal 12 2" xfId="10703"/>
    <cellStyle name="Normal 12 2 2" xfId="10704"/>
    <cellStyle name="Normal 12 2 3" xfId="10705"/>
    <cellStyle name="Normal 12 2 4" xfId="10706"/>
    <cellStyle name="Normal 12 2 5" xfId="10707"/>
    <cellStyle name="Normal 12 2 6" xfId="10708"/>
    <cellStyle name="Normal 12 2 7" xfId="10709"/>
    <cellStyle name="Normal 12 3" xfId="10710"/>
    <cellStyle name="Normal 12 4" xfId="10711"/>
    <cellStyle name="Normal 12 5" xfId="10712"/>
    <cellStyle name="Normal 12 6" xfId="10713"/>
    <cellStyle name="Normal 12 7" xfId="10714"/>
    <cellStyle name="Normal 13" xfId="10715"/>
    <cellStyle name="Normal 13 10" xfId="10716"/>
    <cellStyle name="Normal 13 10 2" xfId="29971"/>
    <cellStyle name="Normal 13 2" xfId="10717"/>
    <cellStyle name="Normal 13 2 2" xfId="10718"/>
    <cellStyle name="Normal 13 2 2 2" xfId="10719"/>
    <cellStyle name="Normal 13 2 2 3" xfId="10720"/>
    <cellStyle name="Normal 13 2 2 4" xfId="10721"/>
    <cellStyle name="Normal 13 2 2 5" xfId="10722"/>
    <cellStyle name="Normal 13 2 2 6" xfId="10723"/>
    <cellStyle name="Normal 13 2 2 7" xfId="10724"/>
    <cellStyle name="Normal 13 2 3" xfId="10725"/>
    <cellStyle name="Normal 13 2 4" xfId="10726"/>
    <cellStyle name="Normal 13 2 5" xfId="10727"/>
    <cellStyle name="Normal 13 2 6" xfId="10728"/>
    <cellStyle name="Normal 13 2 7" xfId="10729"/>
    <cellStyle name="Normal 13 2 8" xfId="29972"/>
    <cellStyle name="Normal 13 3" xfId="10730"/>
    <cellStyle name="Normal 13 4" xfId="10731"/>
    <cellStyle name="Normal 13 5" xfId="10732"/>
    <cellStyle name="Normal 13 6" xfId="10733"/>
    <cellStyle name="Normal 13 6 2" xfId="29973"/>
    <cellStyle name="Normal 13 7" xfId="10734"/>
    <cellStyle name="Normal 13 7 2" xfId="29974"/>
    <cellStyle name="Normal 13 8" xfId="10735"/>
    <cellStyle name="Normal 13 8 2" xfId="29975"/>
    <cellStyle name="Normal 13 9" xfId="10736"/>
    <cellStyle name="Normal 13 9 2" xfId="29976"/>
    <cellStyle name="Normal 14" xfId="10737"/>
    <cellStyle name="Normal 14 2" xfId="41053"/>
    <cellStyle name="Normal 15" xfId="10738"/>
    <cellStyle name="Normal 15 2" xfId="10739"/>
    <cellStyle name="Normal 15 2 10" xfId="10740"/>
    <cellStyle name="Normal 15 2 11" xfId="10741"/>
    <cellStyle name="Normal 15 2 12" xfId="10742"/>
    <cellStyle name="Normal 15 2 13" xfId="10743"/>
    <cellStyle name="Normal 15 2 14" xfId="10744"/>
    <cellStyle name="Normal 15 2 15" xfId="10745"/>
    <cellStyle name="Normal 15 2 2" xfId="10746"/>
    <cellStyle name="Normal 15 2 3" xfId="10747"/>
    <cellStyle name="Normal 15 2 4" xfId="10748"/>
    <cellStyle name="Normal 15 2 5" xfId="10749"/>
    <cellStyle name="Normal 15 2 6" xfId="10750"/>
    <cellStyle name="Normal 15 2 7" xfId="10751"/>
    <cellStyle name="Normal 15 2 8" xfId="10752"/>
    <cellStyle name="Normal 15 2 9" xfId="10753"/>
    <cellStyle name="Normal 15 3" xfId="10754"/>
    <cellStyle name="Normal 15 3 10" xfId="10755"/>
    <cellStyle name="Normal 15 3 11" xfId="10756"/>
    <cellStyle name="Normal 15 3 12" xfId="10757"/>
    <cellStyle name="Normal 15 3 13" xfId="10758"/>
    <cellStyle name="Normal 15 3 14" xfId="10759"/>
    <cellStyle name="Normal 15 3 15" xfId="10760"/>
    <cellStyle name="Normal 15 3 2" xfId="10761"/>
    <cellStyle name="Normal 15 3 3" xfId="10762"/>
    <cellStyle name="Normal 15 3 4" xfId="10763"/>
    <cellStyle name="Normal 15 3 5" xfId="10764"/>
    <cellStyle name="Normal 15 3 6" xfId="10765"/>
    <cellStyle name="Normal 15 3 7" xfId="10766"/>
    <cellStyle name="Normal 15 3 8" xfId="10767"/>
    <cellStyle name="Normal 15 3 9" xfId="10768"/>
    <cellStyle name="Normal 15 4" xfId="10769"/>
    <cellStyle name="Normal 15 4 10" xfId="10770"/>
    <cellStyle name="Normal 15 4 11" xfId="10771"/>
    <cellStyle name="Normal 15 4 12" xfId="10772"/>
    <cellStyle name="Normal 15 4 13" xfId="10773"/>
    <cellStyle name="Normal 15 4 14" xfId="10774"/>
    <cellStyle name="Normal 15 4 15" xfId="10775"/>
    <cellStyle name="Normal 15 4 2" xfId="10776"/>
    <cellStyle name="Normal 15 4 3" xfId="10777"/>
    <cellStyle name="Normal 15 4 4" xfId="10778"/>
    <cellStyle name="Normal 15 4 5" xfId="10779"/>
    <cellStyle name="Normal 15 4 6" xfId="10780"/>
    <cellStyle name="Normal 15 4 7" xfId="10781"/>
    <cellStyle name="Normal 15 4 8" xfId="10782"/>
    <cellStyle name="Normal 15 4 9" xfId="10783"/>
    <cellStyle name="Normal 15 5" xfId="10784"/>
    <cellStyle name="Normal 15 5 10" xfId="10785"/>
    <cellStyle name="Normal 15 5 11" xfId="10786"/>
    <cellStyle name="Normal 15 5 12" xfId="10787"/>
    <cellStyle name="Normal 15 5 13" xfId="10788"/>
    <cellStyle name="Normal 15 5 14" xfId="10789"/>
    <cellStyle name="Normal 15 5 15" xfId="10790"/>
    <cellStyle name="Normal 15 5 2" xfId="10791"/>
    <cellStyle name="Normal 15 5 3" xfId="10792"/>
    <cellStyle name="Normal 15 5 4" xfId="10793"/>
    <cellStyle name="Normal 15 5 5" xfId="10794"/>
    <cellStyle name="Normal 15 5 6" xfId="10795"/>
    <cellStyle name="Normal 15 5 7" xfId="10796"/>
    <cellStyle name="Normal 15 5 8" xfId="10797"/>
    <cellStyle name="Normal 15 5 9" xfId="10798"/>
    <cellStyle name="Normal 16" xfId="10799"/>
    <cellStyle name="Normal 17" xfId="10800"/>
    <cellStyle name="Normal 17 2" xfId="10801"/>
    <cellStyle name="Normal 17 3" xfId="10802"/>
    <cellStyle name="Normal 17 4" xfId="10803"/>
    <cellStyle name="Normal 17 5" xfId="10804"/>
    <cellStyle name="Normal 17 6" xfId="10805"/>
    <cellStyle name="Normal 17 7" xfId="10806"/>
    <cellStyle name="Normal 18" xfId="10807"/>
    <cellStyle name="Normal 18 2" xfId="10808"/>
    <cellStyle name="Normal 18 3" xfId="10809"/>
    <cellStyle name="Normal 18 4" xfId="10810"/>
    <cellStyle name="Normal 18 5" xfId="10811"/>
    <cellStyle name="Normal 18 6" xfId="10812"/>
    <cellStyle name="Normal 18 7" xfId="10813"/>
    <cellStyle name="Normal 19" xfId="10814"/>
    <cellStyle name="Normal 19 2" xfId="10815"/>
    <cellStyle name="Normal 19 3" xfId="10816"/>
    <cellStyle name="Normal 2" xfId="20"/>
    <cellStyle name="Normal 2 10" xfId="10817"/>
    <cellStyle name="Normal 2 10 10" xfId="10818"/>
    <cellStyle name="Normal 2 10 11" xfId="10819"/>
    <cellStyle name="Normal 2 10 12" xfId="10820"/>
    <cellStyle name="Normal 2 10 2" xfId="10821"/>
    <cellStyle name="Normal 2 10 2 2" xfId="10822"/>
    <cellStyle name="Normal 2 10 2 3" xfId="10823"/>
    <cellStyle name="Normal 2 10 2 4" xfId="10824"/>
    <cellStyle name="Normal 2 10 2 5" xfId="10825"/>
    <cellStyle name="Normal 2 10 2 6" xfId="10826"/>
    <cellStyle name="Normal 2 10 2 7" xfId="10827"/>
    <cellStyle name="Normal 2 10 2 8" xfId="40607"/>
    <cellStyle name="Normal 2 10 3" xfId="10828"/>
    <cellStyle name="Normal 2 10 3 2" xfId="40608"/>
    <cellStyle name="Normal 2 10 4" xfId="10829"/>
    <cellStyle name="Normal 2 10 4 2" xfId="40609"/>
    <cellStyle name="Normal 2 10 5" xfId="10830"/>
    <cellStyle name="Normal 2 10 6" xfId="10831"/>
    <cellStyle name="Normal 2 10 7" xfId="10832"/>
    <cellStyle name="Normal 2 10 8" xfId="10833"/>
    <cellStyle name="Normal 2 10 9" xfId="10834"/>
    <cellStyle name="Normal 2 100" xfId="10835"/>
    <cellStyle name="Normal 2 101" xfId="10836"/>
    <cellStyle name="Normal 2 102" xfId="10837"/>
    <cellStyle name="Normal 2 103" xfId="10838"/>
    <cellStyle name="Normal 2 104" xfId="10839"/>
    <cellStyle name="Normal 2 105" xfId="10840"/>
    <cellStyle name="Normal 2 106" xfId="10841"/>
    <cellStyle name="Normal 2 107" xfId="10842"/>
    <cellStyle name="Normal 2 108" xfId="10843"/>
    <cellStyle name="Normal 2 109" xfId="10844"/>
    <cellStyle name="Normal 2 11" xfId="10845"/>
    <cellStyle name="Normal 2 11 10" xfId="10846"/>
    <cellStyle name="Normal 2 11 11" xfId="10847"/>
    <cellStyle name="Normal 2 11 12" xfId="10848"/>
    <cellStyle name="Normal 2 11 2" xfId="10849"/>
    <cellStyle name="Normal 2 11 2 2" xfId="10850"/>
    <cellStyle name="Normal 2 11 2 3" xfId="10851"/>
    <cellStyle name="Normal 2 11 2 4" xfId="10852"/>
    <cellStyle name="Normal 2 11 2 5" xfId="10853"/>
    <cellStyle name="Normal 2 11 2 6" xfId="10854"/>
    <cellStyle name="Normal 2 11 2 7" xfId="10855"/>
    <cellStyle name="Normal 2 11 2 8" xfId="40610"/>
    <cellStyle name="Normal 2 11 3" xfId="10856"/>
    <cellStyle name="Normal 2 11 3 2" xfId="40611"/>
    <cellStyle name="Normal 2 11 4" xfId="10857"/>
    <cellStyle name="Normal 2 11 4 2" xfId="40612"/>
    <cellStyle name="Normal 2 11 5" xfId="10858"/>
    <cellStyle name="Normal 2 11 6" xfId="10859"/>
    <cellStyle name="Normal 2 11 7" xfId="10860"/>
    <cellStyle name="Normal 2 11 8" xfId="10861"/>
    <cellStyle name="Normal 2 11 9" xfId="10862"/>
    <cellStyle name="Normal 2 110" xfId="10863"/>
    <cellStyle name="Normal 2 111" xfId="10864"/>
    <cellStyle name="Normal 2 112" xfId="10865"/>
    <cellStyle name="Normal 2 113" xfId="10866"/>
    <cellStyle name="Normal 2 114" xfId="10867"/>
    <cellStyle name="Normal 2 115" xfId="10868"/>
    <cellStyle name="Normal 2 116" xfId="10869"/>
    <cellStyle name="Normal 2 117" xfId="10870"/>
    <cellStyle name="Normal 2 118" xfId="10871"/>
    <cellStyle name="Normal 2 119" xfId="10872"/>
    <cellStyle name="Normal 2 12" xfId="10873"/>
    <cellStyle name="Normal 2 12 10" xfId="10874"/>
    <cellStyle name="Normal 2 12 11" xfId="10875"/>
    <cellStyle name="Normal 2 12 12" xfId="10876"/>
    <cellStyle name="Normal 2 12 2" xfId="10877"/>
    <cellStyle name="Normal 2 12 2 2" xfId="10878"/>
    <cellStyle name="Normal 2 12 2 3" xfId="10879"/>
    <cellStyle name="Normal 2 12 2 4" xfId="10880"/>
    <cellStyle name="Normal 2 12 2 5" xfId="10881"/>
    <cellStyle name="Normal 2 12 2 6" xfId="10882"/>
    <cellStyle name="Normal 2 12 2 7" xfId="10883"/>
    <cellStyle name="Normal 2 12 2 8" xfId="40613"/>
    <cellStyle name="Normal 2 12 3" xfId="10884"/>
    <cellStyle name="Normal 2 12 3 2" xfId="40614"/>
    <cellStyle name="Normal 2 12 4" xfId="10885"/>
    <cellStyle name="Normal 2 12 4 2" xfId="40615"/>
    <cellStyle name="Normal 2 12 5" xfId="10886"/>
    <cellStyle name="Normal 2 12 6" xfId="10887"/>
    <cellStyle name="Normal 2 12 7" xfId="10888"/>
    <cellStyle name="Normal 2 12 8" xfId="10889"/>
    <cellStyle name="Normal 2 12 9" xfId="10890"/>
    <cellStyle name="Normal 2 120" xfId="10891"/>
    <cellStyle name="Normal 2 121" xfId="10892"/>
    <cellStyle name="Normal 2 122" xfId="10893"/>
    <cellStyle name="Normal 2 123" xfId="10894"/>
    <cellStyle name="Normal 2 124" xfId="10895"/>
    <cellStyle name="Normal 2 125" xfId="10896"/>
    <cellStyle name="Normal 2 126" xfId="10897"/>
    <cellStyle name="Normal 2 127" xfId="10898"/>
    <cellStyle name="Normal 2 128" xfId="10899"/>
    <cellStyle name="Normal 2 129" xfId="10900"/>
    <cellStyle name="Normal 2 13" xfId="10901"/>
    <cellStyle name="Normal 2 13 10" xfId="10902"/>
    <cellStyle name="Normal 2 13 11" xfId="10903"/>
    <cellStyle name="Normal 2 13 12" xfId="10904"/>
    <cellStyle name="Normal 2 13 13" xfId="10905"/>
    <cellStyle name="Normal 2 13 14" xfId="10906"/>
    <cellStyle name="Normal 2 13 15" xfId="10907"/>
    <cellStyle name="Normal 2 13 16" xfId="10908"/>
    <cellStyle name="Normal 2 13 17" xfId="10909"/>
    <cellStyle name="Normal 2 13 18" xfId="10910"/>
    <cellStyle name="Normal 2 13 19" xfId="10911"/>
    <cellStyle name="Normal 2 13 2" xfId="10912"/>
    <cellStyle name="Normal 2 13 2 2" xfId="10913"/>
    <cellStyle name="Normal 2 13 2 3" xfId="10914"/>
    <cellStyle name="Normal 2 13 2 4" xfId="10915"/>
    <cellStyle name="Normal 2 13 2 5" xfId="10916"/>
    <cellStyle name="Normal 2 13 2 6" xfId="10917"/>
    <cellStyle name="Normal 2 13 2 7" xfId="10918"/>
    <cellStyle name="Normal 2 13 2 8" xfId="40616"/>
    <cellStyle name="Normal 2 13 20" xfId="10919"/>
    <cellStyle name="Normal 2 13 21" xfId="10920"/>
    <cellStyle name="Normal 2 13 22" xfId="10921"/>
    <cellStyle name="Normal 2 13 23" xfId="10922"/>
    <cellStyle name="Normal 2 13 24" xfId="10923"/>
    <cellStyle name="Normal 2 13 25" xfId="10924"/>
    <cellStyle name="Normal 2 13 26" xfId="10925"/>
    <cellStyle name="Normal 2 13 27" xfId="10926"/>
    <cellStyle name="Normal 2 13 28" xfId="10927"/>
    <cellStyle name="Normal 2 13 29" xfId="10928"/>
    <cellStyle name="Normal 2 13 3" xfId="10929"/>
    <cellStyle name="Normal 2 13 3 2" xfId="40617"/>
    <cellStyle name="Normal 2 13 4" xfId="10930"/>
    <cellStyle name="Normal 2 13 4 2" xfId="40618"/>
    <cellStyle name="Normal 2 13 5" xfId="10931"/>
    <cellStyle name="Normal 2 13 6" xfId="10932"/>
    <cellStyle name="Normal 2 13 7" xfId="10933"/>
    <cellStyle name="Normal 2 13 8" xfId="10934"/>
    <cellStyle name="Normal 2 13 9" xfId="10935"/>
    <cellStyle name="Normal 2 130" xfId="10936"/>
    <cellStyle name="Normal 2 131" xfId="10937"/>
    <cellStyle name="Normal 2 132" xfId="10938"/>
    <cellStyle name="Normal 2 133" xfId="10939"/>
    <cellStyle name="Normal 2 134" xfId="10940"/>
    <cellStyle name="Normal 2 135" xfId="10941"/>
    <cellStyle name="Normal 2 136" xfId="10942"/>
    <cellStyle name="Normal 2 137" xfId="10943"/>
    <cellStyle name="Normal 2 138" xfId="10944"/>
    <cellStyle name="Normal 2 139" xfId="10945"/>
    <cellStyle name="Normal 2 14" xfId="10946"/>
    <cellStyle name="Normal 2 14 10" xfId="10947"/>
    <cellStyle name="Normal 2 14 11" xfId="10948"/>
    <cellStyle name="Normal 2 14 12" xfId="10949"/>
    <cellStyle name="Normal 2 14 13" xfId="10950"/>
    <cellStyle name="Normal 2 14 14" xfId="10951"/>
    <cellStyle name="Normal 2 14 2" xfId="10952"/>
    <cellStyle name="Normal 2 14 2 10" xfId="10953"/>
    <cellStyle name="Normal 2 14 2 11" xfId="10954"/>
    <cellStyle name="Normal 2 14 2 12" xfId="10955"/>
    <cellStyle name="Normal 2 14 2 13" xfId="10956"/>
    <cellStyle name="Normal 2 14 2 14" xfId="10957"/>
    <cellStyle name="Normal 2 14 2 15" xfId="10958"/>
    <cellStyle name="Normal 2 14 2 16" xfId="10959"/>
    <cellStyle name="Normal 2 14 2 17" xfId="10960"/>
    <cellStyle name="Normal 2 14 2 18" xfId="10961"/>
    <cellStyle name="Normal 2 14 2 19" xfId="10962"/>
    <cellStyle name="Normal 2 14 2 2" xfId="10963"/>
    <cellStyle name="Normal 2 14 2 2 2" xfId="10964"/>
    <cellStyle name="Normal 2 14 2 2 3" xfId="10965"/>
    <cellStyle name="Normal 2 14 2 2 4" xfId="10966"/>
    <cellStyle name="Normal 2 14 2 2 5" xfId="10967"/>
    <cellStyle name="Normal 2 14 2 2 6" xfId="10968"/>
    <cellStyle name="Normal 2 14 2 2 7" xfId="10969"/>
    <cellStyle name="Normal 2 14 2 20" xfId="10970"/>
    <cellStyle name="Normal 2 14 2 21" xfId="10971"/>
    <cellStyle name="Normal 2 14 2 22" xfId="40619"/>
    <cellStyle name="Normal 2 14 2 3" xfId="10972"/>
    <cellStyle name="Normal 2 14 2 4" xfId="10973"/>
    <cellStyle name="Normal 2 14 2 5" xfId="10974"/>
    <cellStyle name="Normal 2 14 2 6" xfId="10975"/>
    <cellStyle name="Normal 2 14 2 7" xfId="10976"/>
    <cellStyle name="Normal 2 14 2 8" xfId="10977"/>
    <cellStyle name="Normal 2 14 2 9" xfId="10978"/>
    <cellStyle name="Normal 2 14 3" xfId="10979"/>
    <cellStyle name="Normal 2 14 3 2" xfId="40620"/>
    <cellStyle name="Normal 2 14 4" xfId="10980"/>
    <cellStyle name="Normal 2 14 4 2" xfId="40621"/>
    <cellStyle name="Normal 2 14 5" xfId="10981"/>
    <cellStyle name="Normal 2 14 6" xfId="10982"/>
    <cellStyle name="Normal 2 14 7" xfId="10983"/>
    <cellStyle name="Normal 2 14 8" xfId="10984"/>
    <cellStyle name="Normal 2 14 9" xfId="10985"/>
    <cellStyle name="Normal 2 140" xfId="10986"/>
    <cellStyle name="Normal 2 141" xfId="10987"/>
    <cellStyle name="Normal 2 142" xfId="10988"/>
    <cellStyle name="Normal 2 143" xfId="10989"/>
    <cellStyle name="Normal 2 144" xfId="10990"/>
    <cellStyle name="Normal 2 145" xfId="10991"/>
    <cellStyle name="Normal 2 146" xfId="10992"/>
    <cellStyle name="Normal 2 147" xfId="10993"/>
    <cellStyle name="Normal 2 148" xfId="10994"/>
    <cellStyle name="Normal 2 149" xfId="10995"/>
    <cellStyle name="Normal 2 15" xfId="10996"/>
    <cellStyle name="Normal 2 15 10" xfId="10997"/>
    <cellStyle name="Normal 2 15 11" xfId="10998"/>
    <cellStyle name="Normal 2 15 12" xfId="10999"/>
    <cellStyle name="Normal 2 15 13" xfId="11000"/>
    <cellStyle name="Normal 2 15 14" xfId="11001"/>
    <cellStyle name="Normal 2 15 15" xfId="40622"/>
    <cellStyle name="Normal 2 15 2" xfId="11002"/>
    <cellStyle name="Normal 2 15 2 10" xfId="11003"/>
    <cellStyle name="Normal 2 15 2 11" xfId="11004"/>
    <cellStyle name="Normal 2 15 2 12" xfId="11005"/>
    <cellStyle name="Normal 2 15 2 13" xfId="11006"/>
    <cellStyle name="Normal 2 15 2 14" xfId="11007"/>
    <cellStyle name="Normal 2 15 2 15" xfId="11008"/>
    <cellStyle name="Normal 2 15 2 16" xfId="11009"/>
    <cellStyle name="Normal 2 15 2 17" xfId="11010"/>
    <cellStyle name="Normal 2 15 2 18" xfId="11011"/>
    <cellStyle name="Normal 2 15 2 19" xfId="11012"/>
    <cellStyle name="Normal 2 15 2 2" xfId="11013"/>
    <cellStyle name="Normal 2 15 2 2 2" xfId="11014"/>
    <cellStyle name="Normal 2 15 2 2 3" xfId="11015"/>
    <cellStyle name="Normal 2 15 2 2 4" xfId="11016"/>
    <cellStyle name="Normal 2 15 2 2 5" xfId="11017"/>
    <cellStyle name="Normal 2 15 2 2 6" xfId="11018"/>
    <cellStyle name="Normal 2 15 2 2 7" xfId="11019"/>
    <cellStyle name="Normal 2 15 2 20" xfId="11020"/>
    <cellStyle name="Normal 2 15 2 21" xfId="11021"/>
    <cellStyle name="Normal 2 15 2 3" xfId="11022"/>
    <cellStyle name="Normal 2 15 2 4" xfId="11023"/>
    <cellStyle name="Normal 2 15 2 5" xfId="11024"/>
    <cellStyle name="Normal 2 15 2 6" xfId="11025"/>
    <cellStyle name="Normal 2 15 2 7" xfId="11026"/>
    <cellStyle name="Normal 2 15 2 8" xfId="11027"/>
    <cellStyle name="Normal 2 15 2 9" xfId="11028"/>
    <cellStyle name="Normal 2 15 3" xfId="11029"/>
    <cellStyle name="Normal 2 15 4" xfId="11030"/>
    <cellStyle name="Normal 2 15 5" xfId="11031"/>
    <cellStyle name="Normal 2 15 6" xfId="11032"/>
    <cellStyle name="Normal 2 15 7" xfId="11033"/>
    <cellStyle name="Normal 2 15 8" xfId="11034"/>
    <cellStyle name="Normal 2 15 9" xfId="11035"/>
    <cellStyle name="Normal 2 150" xfId="11036"/>
    <cellStyle name="Normal 2 151" xfId="11037"/>
    <cellStyle name="Normal 2 152" xfId="11038"/>
    <cellStyle name="Normal 2 153" xfId="11039"/>
    <cellStyle name="Normal 2 154" xfId="11040"/>
    <cellStyle name="Normal 2 155" xfId="11041"/>
    <cellStyle name="Normal 2 156" xfId="11042"/>
    <cellStyle name="Normal 2 157" xfId="11043"/>
    <cellStyle name="Normal 2 158" xfId="11044"/>
    <cellStyle name="Normal 2 159" xfId="11045"/>
    <cellStyle name="Normal 2 16" xfId="11046"/>
    <cellStyle name="Normal 2 16 10" xfId="11047"/>
    <cellStyle name="Normal 2 16 11" xfId="11048"/>
    <cellStyle name="Normal 2 16 12" xfId="11049"/>
    <cellStyle name="Normal 2 16 13" xfId="11050"/>
    <cellStyle name="Normal 2 16 14" xfId="11051"/>
    <cellStyle name="Normal 2 16 15" xfId="40623"/>
    <cellStyle name="Normal 2 16 2" xfId="11052"/>
    <cellStyle name="Normal 2 16 2 10" xfId="11053"/>
    <cellStyle name="Normal 2 16 2 11" xfId="11054"/>
    <cellStyle name="Normal 2 16 2 12" xfId="11055"/>
    <cellStyle name="Normal 2 16 2 13" xfId="11056"/>
    <cellStyle name="Normal 2 16 2 14" xfId="11057"/>
    <cellStyle name="Normal 2 16 2 15" xfId="11058"/>
    <cellStyle name="Normal 2 16 2 16" xfId="11059"/>
    <cellStyle name="Normal 2 16 2 17" xfId="11060"/>
    <cellStyle name="Normal 2 16 2 18" xfId="11061"/>
    <cellStyle name="Normal 2 16 2 19" xfId="11062"/>
    <cellStyle name="Normal 2 16 2 2" xfId="11063"/>
    <cellStyle name="Normal 2 16 2 2 2" xfId="11064"/>
    <cellStyle name="Normal 2 16 2 2 3" xfId="11065"/>
    <cellStyle name="Normal 2 16 2 2 4" xfId="11066"/>
    <cellStyle name="Normal 2 16 2 2 5" xfId="11067"/>
    <cellStyle name="Normal 2 16 2 2 6" xfId="11068"/>
    <cellStyle name="Normal 2 16 2 2 7" xfId="11069"/>
    <cellStyle name="Normal 2 16 2 20" xfId="11070"/>
    <cellStyle name="Normal 2 16 2 21" xfId="11071"/>
    <cellStyle name="Normal 2 16 2 3" xfId="11072"/>
    <cellStyle name="Normal 2 16 2 4" xfId="11073"/>
    <cellStyle name="Normal 2 16 2 5" xfId="11074"/>
    <cellStyle name="Normal 2 16 2 6" xfId="11075"/>
    <cellStyle name="Normal 2 16 2 7" xfId="11076"/>
    <cellStyle name="Normal 2 16 2 8" xfId="11077"/>
    <cellStyle name="Normal 2 16 2 9" xfId="11078"/>
    <cellStyle name="Normal 2 16 3" xfId="11079"/>
    <cellStyle name="Normal 2 16 4" xfId="11080"/>
    <cellStyle name="Normal 2 16 5" xfId="11081"/>
    <cellStyle name="Normal 2 16 6" xfId="11082"/>
    <cellStyle name="Normal 2 16 7" xfId="11083"/>
    <cellStyle name="Normal 2 16 8" xfId="11084"/>
    <cellStyle name="Normal 2 16 9" xfId="11085"/>
    <cellStyle name="Normal 2 160" xfId="11086"/>
    <cellStyle name="Normal 2 161" xfId="11087"/>
    <cellStyle name="Normal 2 162" xfId="11088"/>
    <cellStyle name="Normal 2 163" xfId="11089"/>
    <cellStyle name="Normal 2 164" xfId="11090"/>
    <cellStyle name="Normal 2 165" xfId="11091"/>
    <cellStyle name="Normal 2 166" xfId="11092"/>
    <cellStyle name="Normal 2 167" xfId="11093"/>
    <cellStyle name="Normal 2 168" xfId="11094"/>
    <cellStyle name="Normal 2 169" xfId="11095"/>
    <cellStyle name="Normal 2 17" xfId="11096"/>
    <cellStyle name="Normal 2 17 10" xfId="11097"/>
    <cellStyle name="Normal 2 17 11" xfId="11098"/>
    <cellStyle name="Normal 2 17 12" xfId="11099"/>
    <cellStyle name="Normal 2 17 13" xfId="11100"/>
    <cellStyle name="Normal 2 17 14" xfId="11101"/>
    <cellStyle name="Normal 2 17 15" xfId="40624"/>
    <cellStyle name="Normal 2 17 2" xfId="11102"/>
    <cellStyle name="Normal 2 17 2 10" xfId="11103"/>
    <cellStyle name="Normal 2 17 2 11" xfId="11104"/>
    <cellStyle name="Normal 2 17 2 12" xfId="11105"/>
    <cellStyle name="Normal 2 17 2 13" xfId="11106"/>
    <cellStyle name="Normal 2 17 2 14" xfId="11107"/>
    <cellStyle name="Normal 2 17 2 15" xfId="11108"/>
    <cellStyle name="Normal 2 17 2 16" xfId="11109"/>
    <cellStyle name="Normal 2 17 2 17" xfId="11110"/>
    <cellStyle name="Normal 2 17 2 18" xfId="11111"/>
    <cellStyle name="Normal 2 17 2 19" xfId="11112"/>
    <cellStyle name="Normal 2 17 2 2" xfId="11113"/>
    <cellStyle name="Normal 2 17 2 2 2" xfId="11114"/>
    <cellStyle name="Normal 2 17 2 2 3" xfId="11115"/>
    <cellStyle name="Normal 2 17 2 2 4" xfId="11116"/>
    <cellStyle name="Normal 2 17 2 2 5" xfId="11117"/>
    <cellStyle name="Normal 2 17 2 2 6" xfId="11118"/>
    <cellStyle name="Normal 2 17 2 2 7" xfId="11119"/>
    <cellStyle name="Normal 2 17 2 20" xfId="11120"/>
    <cellStyle name="Normal 2 17 2 21" xfId="11121"/>
    <cellStyle name="Normal 2 17 2 3" xfId="11122"/>
    <cellStyle name="Normal 2 17 2 4" xfId="11123"/>
    <cellStyle name="Normal 2 17 2 5" xfId="11124"/>
    <cellStyle name="Normal 2 17 2 6" xfId="11125"/>
    <cellStyle name="Normal 2 17 2 7" xfId="11126"/>
    <cellStyle name="Normal 2 17 2 8" xfId="11127"/>
    <cellStyle name="Normal 2 17 2 9" xfId="11128"/>
    <cellStyle name="Normal 2 17 3" xfId="11129"/>
    <cellStyle name="Normal 2 17 4" xfId="11130"/>
    <cellStyle name="Normal 2 17 5" xfId="11131"/>
    <cellStyle name="Normal 2 17 6" xfId="11132"/>
    <cellStyle name="Normal 2 17 7" xfId="11133"/>
    <cellStyle name="Normal 2 17 8" xfId="11134"/>
    <cellStyle name="Normal 2 17 9" xfId="11135"/>
    <cellStyle name="Normal 2 170" xfId="11136"/>
    <cellStyle name="Normal 2 171" xfId="11137"/>
    <cellStyle name="Normal 2 172" xfId="11138"/>
    <cellStyle name="Normal 2 173" xfId="11139"/>
    <cellStyle name="Normal 2 174" xfId="11140"/>
    <cellStyle name="Normal 2 175" xfId="11141"/>
    <cellStyle name="Normal 2 176" xfId="11142"/>
    <cellStyle name="Normal 2 177" xfId="11143"/>
    <cellStyle name="Normal 2 178" xfId="11144"/>
    <cellStyle name="Normal 2 179" xfId="11145"/>
    <cellStyle name="Normal 2 18" xfId="11146"/>
    <cellStyle name="Normal 2 18 10" xfId="11147"/>
    <cellStyle name="Normal 2 18 11" xfId="11148"/>
    <cellStyle name="Normal 2 18 12" xfId="11149"/>
    <cellStyle name="Normal 2 18 13" xfId="11150"/>
    <cellStyle name="Normal 2 18 14" xfId="11151"/>
    <cellStyle name="Normal 2 18 15" xfId="40625"/>
    <cellStyle name="Normal 2 18 2" xfId="11152"/>
    <cellStyle name="Normal 2 18 2 10" xfId="11153"/>
    <cellStyle name="Normal 2 18 2 11" xfId="11154"/>
    <cellStyle name="Normal 2 18 2 12" xfId="11155"/>
    <cellStyle name="Normal 2 18 2 13" xfId="11156"/>
    <cellStyle name="Normal 2 18 2 14" xfId="11157"/>
    <cellStyle name="Normal 2 18 2 15" xfId="11158"/>
    <cellStyle name="Normal 2 18 2 16" xfId="11159"/>
    <cellStyle name="Normal 2 18 2 17" xfId="11160"/>
    <cellStyle name="Normal 2 18 2 18" xfId="11161"/>
    <cellStyle name="Normal 2 18 2 19" xfId="11162"/>
    <cellStyle name="Normal 2 18 2 2" xfId="11163"/>
    <cellStyle name="Normal 2 18 2 2 2" xfId="11164"/>
    <cellStyle name="Normal 2 18 2 2 3" xfId="11165"/>
    <cellStyle name="Normal 2 18 2 2 4" xfId="11166"/>
    <cellStyle name="Normal 2 18 2 2 5" xfId="11167"/>
    <cellStyle name="Normal 2 18 2 2 6" xfId="11168"/>
    <cellStyle name="Normal 2 18 2 2 7" xfId="11169"/>
    <cellStyle name="Normal 2 18 2 20" xfId="11170"/>
    <cellStyle name="Normal 2 18 2 21" xfId="11171"/>
    <cellStyle name="Normal 2 18 2 3" xfId="11172"/>
    <cellStyle name="Normal 2 18 2 4" xfId="11173"/>
    <cellStyle name="Normal 2 18 2 5" xfId="11174"/>
    <cellStyle name="Normal 2 18 2 6" xfId="11175"/>
    <cellStyle name="Normal 2 18 2 7" xfId="11176"/>
    <cellStyle name="Normal 2 18 2 8" xfId="11177"/>
    <cellStyle name="Normal 2 18 2 9" xfId="11178"/>
    <cellStyle name="Normal 2 18 3" xfId="11179"/>
    <cellStyle name="Normal 2 18 4" xfId="11180"/>
    <cellStyle name="Normal 2 18 5" xfId="11181"/>
    <cellStyle name="Normal 2 18 6" xfId="11182"/>
    <cellStyle name="Normal 2 18 7" xfId="11183"/>
    <cellStyle name="Normal 2 18 8" xfId="11184"/>
    <cellStyle name="Normal 2 18 9" xfId="11185"/>
    <cellStyle name="Normal 2 180" xfId="11186"/>
    <cellStyle name="Normal 2 181" xfId="11187"/>
    <cellStyle name="Normal 2 182" xfId="11188"/>
    <cellStyle name="Normal 2 183" xfId="11189"/>
    <cellStyle name="Normal 2 184" xfId="11190"/>
    <cellStyle name="Normal 2 185" xfId="11191"/>
    <cellStyle name="Normal 2 186" xfId="11192"/>
    <cellStyle name="Normal 2 187" xfId="11193"/>
    <cellStyle name="Normal 2 188" xfId="11194"/>
    <cellStyle name="Normal 2 189" xfId="11195"/>
    <cellStyle name="Normal 2 19" xfId="11196"/>
    <cellStyle name="Normal 2 19 10" xfId="11197"/>
    <cellStyle name="Normal 2 19 11" xfId="40626"/>
    <cellStyle name="Normal 2 19 2" xfId="11198"/>
    <cellStyle name="Normal 2 19 2 2" xfId="11199"/>
    <cellStyle name="Normal 2 19 2 3" xfId="11200"/>
    <cellStyle name="Normal 2 19 2 4" xfId="11201"/>
    <cellStyle name="Normal 2 19 2 5" xfId="11202"/>
    <cellStyle name="Normal 2 19 2 6" xfId="11203"/>
    <cellStyle name="Normal 2 19 2 7" xfId="11204"/>
    <cellStyle name="Normal 2 19 3" xfId="11205"/>
    <cellStyle name="Normal 2 19 4" xfId="11206"/>
    <cellStyle name="Normal 2 19 5" xfId="11207"/>
    <cellStyle name="Normal 2 19 6" xfId="11208"/>
    <cellStyle name="Normal 2 19 7" xfId="11209"/>
    <cellStyle name="Normal 2 19 8" xfId="11210"/>
    <cellStyle name="Normal 2 19 9" xfId="11211"/>
    <cellStyle name="Normal 2 190" xfId="11212"/>
    <cellStyle name="Normal 2 191" xfId="11213"/>
    <cellStyle name="Normal 2 192" xfId="11214"/>
    <cellStyle name="Normal 2 193" xfId="11215"/>
    <cellStyle name="Normal 2 194" xfId="11216"/>
    <cellStyle name="Normal 2 195" xfId="11217"/>
    <cellStyle name="Normal 2 196" xfId="11218"/>
    <cellStyle name="Normal 2 197" xfId="11219"/>
    <cellStyle name="Normal 2 198" xfId="11220"/>
    <cellStyle name="Normal 2 199" xfId="11221"/>
    <cellStyle name="Normal 2 2" xfId="11222"/>
    <cellStyle name="Normal 2 2 10" xfId="11223"/>
    <cellStyle name="Normal 2 2 10 2" xfId="11224"/>
    <cellStyle name="Normal 2 2 11" xfId="11225"/>
    <cellStyle name="Normal 2 2 11 2" xfId="11226"/>
    <cellStyle name="Normal 2 2 12" xfId="11227"/>
    <cellStyle name="Normal 2 2 12 2" xfId="11228"/>
    <cellStyle name="Normal 2 2 13" xfId="11229"/>
    <cellStyle name="Normal 2 2 13 2" xfId="11230"/>
    <cellStyle name="Normal 2 2 14" xfId="11231"/>
    <cellStyle name="Normal 2 2 14 2" xfId="11232"/>
    <cellStyle name="Normal 2 2 15" xfId="11233"/>
    <cellStyle name="Normal 2 2 15 2" xfId="11234"/>
    <cellStyle name="Normal 2 2 16" xfId="11235"/>
    <cellStyle name="Normal 2 2 16 2" xfId="11236"/>
    <cellStyle name="Normal 2 2 17" xfId="11237"/>
    <cellStyle name="Normal 2 2 17 2" xfId="11238"/>
    <cellStyle name="Normal 2 2 18" xfId="11239"/>
    <cellStyle name="Normal 2 2 18 2" xfId="11240"/>
    <cellStyle name="Normal 2 2 19" xfId="11241"/>
    <cellStyle name="Normal 2 2 19 2" xfId="11242"/>
    <cellStyle name="Normal 2 2 2" xfId="11243"/>
    <cellStyle name="Normal 2 2 2 10" xfId="11244"/>
    <cellStyle name="Normal 2 2 2 11" xfId="11245"/>
    <cellStyle name="Normal 2 2 2 12" xfId="11246"/>
    <cellStyle name="Normal 2 2 2 13" xfId="11247"/>
    <cellStyle name="Normal 2 2 2 14" xfId="11248"/>
    <cellStyle name="Normal 2 2 2 15" xfId="41057"/>
    <cellStyle name="Normal 2 2 2 2" xfId="11249"/>
    <cellStyle name="Normal 2 2 2 2 2" xfId="11250"/>
    <cellStyle name="Normal 2 2 2 2 3" xfId="11251"/>
    <cellStyle name="Normal 2 2 2 2 4" xfId="11252"/>
    <cellStyle name="Normal 2 2 2 2 5" xfId="11253"/>
    <cellStyle name="Normal 2 2 2 2 6" xfId="11254"/>
    <cellStyle name="Normal 2 2 2 2 7" xfId="11255"/>
    <cellStyle name="Normal 2 2 2 2 8" xfId="40628"/>
    <cellStyle name="Normal 2 2 2 3" xfId="11256"/>
    <cellStyle name="Normal 2 2 2 4" xfId="11257"/>
    <cellStyle name="Normal 2 2 2 4 10" xfId="11258"/>
    <cellStyle name="Normal 2 2 2 4 11" xfId="11259"/>
    <cellStyle name="Normal 2 2 2 4 12" xfId="11260"/>
    <cellStyle name="Normal 2 2 2 4 13" xfId="11261"/>
    <cellStyle name="Normal 2 2 2 4 14" xfId="11262"/>
    <cellStyle name="Normal 2 2 2 4 15" xfId="11263"/>
    <cellStyle name="Normal 2 2 2 4 16" xfId="11264"/>
    <cellStyle name="Normal 2 2 2 4 2" xfId="11265"/>
    <cellStyle name="Normal 2 2 2 4 3" xfId="11266"/>
    <cellStyle name="Normal 2 2 2 4 4" xfId="11267"/>
    <cellStyle name="Normal 2 2 2 4 5" xfId="11268"/>
    <cellStyle name="Normal 2 2 2 4 6" xfId="11269"/>
    <cellStyle name="Normal 2 2 2 4 7" xfId="11270"/>
    <cellStyle name="Normal 2 2 2 4 8" xfId="11271"/>
    <cellStyle name="Normal 2 2 2 4 9" xfId="11272"/>
    <cellStyle name="Normal 2 2 2 5" xfId="11273"/>
    <cellStyle name="Normal 2 2 2 5 10" xfId="11274"/>
    <cellStyle name="Normal 2 2 2 5 11" xfId="11275"/>
    <cellStyle name="Normal 2 2 2 5 12" xfId="11276"/>
    <cellStyle name="Normal 2 2 2 5 13" xfId="11277"/>
    <cellStyle name="Normal 2 2 2 5 14" xfId="11278"/>
    <cellStyle name="Normal 2 2 2 5 15" xfId="11279"/>
    <cellStyle name="Normal 2 2 2 5 16" xfId="11280"/>
    <cellStyle name="Normal 2 2 2 5 2" xfId="11281"/>
    <cellStyle name="Normal 2 2 2 5 3" xfId="11282"/>
    <cellStyle name="Normal 2 2 2 5 4" xfId="11283"/>
    <cellStyle name="Normal 2 2 2 5 5" xfId="11284"/>
    <cellStyle name="Normal 2 2 2 5 6" xfId="11285"/>
    <cellStyle name="Normal 2 2 2 5 7" xfId="11286"/>
    <cellStyle name="Normal 2 2 2 5 8" xfId="11287"/>
    <cellStyle name="Normal 2 2 2 5 9" xfId="11288"/>
    <cellStyle name="Normal 2 2 2 6" xfId="11289"/>
    <cellStyle name="Normal 2 2 2 6 2" xfId="11290"/>
    <cellStyle name="Normal 2 2 2 7" xfId="11291"/>
    <cellStyle name="Normal 2 2 2 7 2" xfId="11292"/>
    <cellStyle name="Normal 2 2 2 8" xfId="11293"/>
    <cellStyle name="Normal 2 2 2 8 2" xfId="11294"/>
    <cellStyle name="Normal 2 2 2 9" xfId="11295"/>
    <cellStyle name="Normal 2 2 20" xfId="11296"/>
    <cellStyle name="Normal 2 2 20 2" xfId="11297"/>
    <cellStyle name="Normal 2 2 21" xfId="11298"/>
    <cellStyle name="Normal 2 2 21 2" xfId="11299"/>
    <cellStyle name="Normal 2 2 22" xfId="11300"/>
    <cellStyle name="Normal 2 2 22 2" xfId="11301"/>
    <cellStyle name="Normal 2 2 23" xfId="11302"/>
    <cellStyle name="Normal 2 2 23 2" xfId="11303"/>
    <cellStyle name="Normal 2 2 24" xfId="11304"/>
    <cellStyle name="Normal 2 2 24 2" xfId="11305"/>
    <cellStyle name="Normal 2 2 25" xfId="11306"/>
    <cellStyle name="Normal 2 2 25 2" xfId="11307"/>
    <cellStyle name="Normal 2 2 26" xfId="11308"/>
    <cellStyle name="Normal 2 2 26 2" xfId="11309"/>
    <cellStyle name="Normal 2 2 27" xfId="11310"/>
    <cellStyle name="Normal 2 2 27 2" xfId="11311"/>
    <cellStyle name="Normal 2 2 28" xfId="11312"/>
    <cellStyle name="Normal 2 2 28 2" xfId="11313"/>
    <cellStyle name="Normal 2 2 29" xfId="11314"/>
    <cellStyle name="Normal 2 2 29 2" xfId="11315"/>
    <cellStyle name="Normal 2 2 3" xfId="11316"/>
    <cellStyle name="Normal 2 2 3 2" xfId="40630"/>
    <cellStyle name="Normal 2 2 3 3" xfId="40629"/>
    <cellStyle name="Normal 2 2 30" xfId="11317"/>
    <cellStyle name="Normal 2 2 30 2" xfId="11318"/>
    <cellStyle name="Normal 2 2 31" xfId="11319"/>
    <cellStyle name="Normal 2 2 31 2" xfId="11320"/>
    <cellStyle name="Normal 2 2 32" xfId="11321"/>
    <cellStyle name="Normal 2 2 32 2" xfId="11322"/>
    <cellStyle name="Normal 2 2 33" xfId="4"/>
    <cellStyle name="Normal 2 2 34" xfId="11323"/>
    <cellStyle name="Normal 2 2 35" xfId="11324"/>
    <cellStyle name="Normal 2 2 36" xfId="40627"/>
    <cellStyle name="Normal 2 2 4" xfId="11325"/>
    <cellStyle name="Normal 2 2 4 10" xfId="11326"/>
    <cellStyle name="Normal 2 2 4 11" xfId="11327"/>
    <cellStyle name="Normal 2 2 4 12" xfId="11328"/>
    <cellStyle name="Normal 2 2 4 13" xfId="11329"/>
    <cellStyle name="Normal 2 2 4 14" xfId="11330"/>
    <cellStyle name="Normal 2 2 4 15" xfId="11331"/>
    <cellStyle name="Normal 2 2 4 16" xfId="11332"/>
    <cellStyle name="Normal 2 2 4 17" xfId="40631"/>
    <cellStyle name="Normal 2 2 4 2" xfId="11333"/>
    <cellStyle name="Normal 2 2 4 2 2" xfId="40632"/>
    <cellStyle name="Normal 2 2 4 3" xfId="11334"/>
    <cellStyle name="Normal 2 2 4 4" xfId="11335"/>
    <cellStyle name="Normal 2 2 4 5" xfId="11336"/>
    <cellStyle name="Normal 2 2 4 6" xfId="11337"/>
    <cellStyle name="Normal 2 2 4 7" xfId="11338"/>
    <cellStyle name="Normal 2 2 4 8" xfId="11339"/>
    <cellStyle name="Normal 2 2 4 9" xfId="11340"/>
    <cellStyle name="Normal 2 2 5" xfId="11341"/>
    <cellStyle name="Normal 2 2 5 10" xfId="11342"/>
    <cellStyle name="Normal 2 2 5 11" xfId="11343"/>
    <cellStyle name="Normal 2 2 5 12" xfId="11344"/>
    <cellStyle name="Normal 2 2 5 13" xfId="11345"/>
    <cellStyle name="Normal 2 2 5 14" xfId="11346"/>
    <cellStyle name="Normal 2 2 5 15" xfId="11347"/>
    <cellStyle name="Normal 2 2 5 16" xfId="11348"/>
    <cellStyle name="Normal 2 2 5 17" xfId="40633"/>
    <cellStyle name="Normal 2 2 5 2" xfId="11349"/>
    <cellStyle name="Normal 2 2 5 3" xfId="11350"/>
    <cellStyle name="Normal 2 2 5 4" xfId="11351"/>
    <cellStyle name="Normal 2 2 5 5" xfId="11352"/>
    <cellStyle name="Normal 2 2 5 6" xfId="11353"/>
    <cellStyle name="Normal 2 2 5 7" xfId="11354"/>
    <cellStyle name="Normal 2 2 5 8" xfId="11355"/>
    <cellStyle name="Normal 2 2 5 9" xfId="11356"/>
    <cellStyle name="Normal 2 2 6" xfId="11357"/>
    <cellStyle name="Normal 2 2 6 10" xfId="11358"/>
    <cellStyle name="Normal 2 2 6 11" xfId="11359"/>
    <cellStyle name="Normal 2 2 6 12" xfId="11360"/>
    <cellStyle name="Normal 2 2 6 13" xfId="11361"/>
    <cellStyle name="Normal 2 2 6 14" xfId="11362"/>
    <cellStyle name="Normal 2 2 6 15" xfId="11363"/>
    <cellStyle name="Normal 2 2 6 16" xfId="11364"/>
    <cellStyle name="Normal 2 2 6 17" xfId="40634"/>
    <cellStyle name="Normal 2 2 6 2" xfId="11365"/>
    <cellStyle name="Normal 2 2 6 3" xfId="11366"/>
    <cellStyle name="Normal 2 2 6 4" xfId="11367"/>
    <cellStyle name="Normal 2 2 6 5" xfId="11368"/>
    <cellStyle name="Normal 2 2 6 6" xfId="11369"/>
    <cellStyle name="Normal 2 2 6 7" xfId="11370"/>
    <cellStyle name="Normal 2 2 6 8" xfId="11371"/>
    <cellStyle name="Normal 2 2 6 9" xfId="11372"/>
    <cellStyle name="Normal 2 2 7" xfId="11373"/>
    <cellStyle name="Normal 2 2 7 10" xfId="11374"/>
    <cellStyle name="Normal 2 2 7 11" xfId="11375"/>
    <cellStyle name="Normal 2 2 7 12" xfId="11376"/>
    <cellStyle name="Normal 2 2 7 13" xfId="11377"/>
    <cellStyle name="Normal 2 2 7 14" xfId="11378"/>
    <cellStyle name="Normal 2 2 7 15" xfId="11379"/>
    <cellStyle name="Normal 2 2 7 16" xfId="11380"/>
    <cellStyle name="Normal 2 2 7 17" xfId="40635"/>
    <cellStyle name="Normal 2 2 7 2" xfId="11381"/>
    <cellStyle name="Normal 2 2 7 3" xfId="11382"/>
    <cellStyle name="Normal 2 2 7 4" xfId="11383"/>
    <cellStyle name="Normal 2 2 7 5" xfId="11384"/>
    <cellStyle name="Normal 2 2 7 6" xfId="11385"/>
    <cellStyle name="Normal 2 2 7 7" xfId="11386"/>
    <cellStyle name="Normal 2 2 7 8" xfId="11387"/>
    <cellStyle name="Normal 2 2 7 9" xfId="11388"/>
    <cellStyle name="Normal 2 2 8" xfId="11389"/>
    <cellStyle name="Normal 2 2 8 2" xfId="11390"/>
    <cellStyle name="Normal 2 2 9" xfId="11391"/>
    <cellStyle name="Normal 2 2 9 2" xfId="11392"/>
    <cellStyle name="Normal 2 20" xfId="11393"/>
    <cellStyle name="Normal 2 20 2" xfId="11394"/>
    <cellStyle name="Normal 2 20 3" xfId="11395"/>
    <cellStyle name="Normal 2 200" xfId="11396"/>
    <cellStyle name="Normal 2 201" xfId="11397"/>
    <cellStyle name="Normal 2 202" xfId="11398"/>
    <cellStyle name="Normal 2 203" xfId="11399"/>
    <cellStyle name="Normal 2 204" xfId="11400"/>
    <cellStyle name="Normal 2 205" xfId="11401"/>
    <cellStyle name="Normal 2 206" xfId="11402"/>
    <cellStyle name="Normal 2 207" xfId="11403"/>
    <cellStyle name="Normal 2 208" xfId="11404"/>
    <cellStyle name="Normal 2 209" xfId="11405"/>
    <cellStyle name="Normal 2 21" xfId="11406"/>
    <cellStyle name="Normal 2 21 2" xfId="11407"/>
    <cellStyle name="Normal 2 21 2 2" xfId="11408"/>
    <cellStyle name="Normal 2 21 2 3" xfId="11409"/>
    <cellStyle name="Normal 2 21 2 4" xfId="11410"/>
    <cellStyle name="Normal 2 21 2 5" xfId="11411"/>
    <cellStyle name="Normal 2 21 2 6" xfId="11412"/>
    <cellStyle name="Normal 2 21 2 7" xfId="11413"/>
    <cellStyle name="Normal 2 21 3" xfId="11414"/>
    <cellStyle name="Normal 2 21 4" xfId="11415"/>
    <cellStyle name="Normal 2 21 5" xfId="11416"/>
    <cellStyle name="Normal 2 21 6" xfId="11417"/>
    <cellStyle name="Normal 2 21 7" xfId="11418"/>
    <cellStyle name="Normal 2 21 8" xfId="11419"/>
    <cellStyle name="Normal 2 210" xfId="11420"/>
    <cellStyle name="Normal 2 211" xfId="11421"/>
    <cellStyle name="Normal 2 212" xfId="11422"/>
    <cellStyle name="Normal 2 213" xfId="11423"/>
    <cellStyle name="Normal 2 214" xfId="11424"/>
    <cellStyle name="Normal 2 215" xfId="11425"/>
    <cellStyle name="Normal 2 216" xfId="11426"/>
    <cellStyle name="Normal 2 217" xfId="11427"/>
    <cellStyle name="Normal 2 218" xfId="11428"/>
    <cellStyle name="Normal 2 219" xfId="11429"/>
    <cellStyle name="Normal 2 22" xfId="11430"/>
    <cellStyle name="Normal 2 22 2" xfId="11431"/>
    <cellStyle name="Normal 2 22 2 2" xfId="11432"/>
    <cellStyle name="Normal 2 22 2 3" xfId="11433"/>
    <cellStyle name="Normal 2 22 2 4" xfId="11434"/>
    <cellStyle name="Normal 2 22 2 5" xfId="11435"/>
    <cellStyle name="Normal 2 22 2 6" xfId="11436"/>
    <cellStyle name="Normal 2 22 2 7" xfId="11437"/>
    <cellStyle name="Normal 2 22 3" xfId="11438"/>
    <cellStyle name="Normal 2 22 4" xfId="11439"/>
    <cellStyle name="Normal 2 22 5" xfId="11440"/>
    <cellStyle name="Normal 2 22 6" xfId="11441"/>
    <cellStyle name="Normal 2 22 7" xfId="11442"/>
    <cellStyle name="Normal 2 22 8" xfId="11443"/>
    <cellStyle name="Normal 2 220" xfId="11444"/>
    <cellStyle name="Normal 2 221" xfId="11445"/>
    <cellStyle name="Normal 2 222" xfId="11446"/>
    <cellStyle name="Normal 2 223" xfId="11447"/>
    <cellStyle name="Normal 2 224" xfId="11448"/>
    <cellStyle name="Normal 2 225" xfId="11449"/>
    <cellStyle name="Normal 2 226" xfId="11450"/>
    <cellStyle name="Normal 2 227" xfId="11451"/>
    <cellStyle name="Normal 2 228" xfId="11452"/>
    <cellStyle name="Normal 2 229" xfId="11453"/>
    <cellStyle name="Normal 2 23" xfId="11454"/>
    <cellStyle name="Normal 2 230" xfId="11455"/>
    <cellStyle name="Normal 2 231" xfId="11456"/>
    <cellStyle name="Normal 2 232" xfId="11457"/>
    <cellStyle name="Normal 2 233" xfId="11458"/>
    <cellStyle name="Normal 2 234" xfId="11459"/>
    <cellStyle name="Normal 2 235" xfId="41059"/>
    <cellStyle name="Normal 2 236" xfId="41108"/>
    <cellStyle name="Normal 2 237" xfId="41119"/>
    <cellStyle name="Normal 2 237 2" xfId="41120"/>
    <cellStyle name="Normal 2 24" xfId="11460"/>
    <cellStyle name="Normal 2 25" xfId="11461"/>
    <cellStyle name="Normal 2 26" xfId="11462"/>
    <cellStyle name="Normal 2 26 10" xfId="11463"/>
    <cellStyle name="Normal 2 26 10 2" xfId="11464"/>
    <cellStyle name="Normal 2 26 11" xfId="11465"/>
    <cellStyle name="Normal 2 26 12" xfId="11466"/>
    <cellStyle name="Normal 2 26 13" xfId="11467"/>
    <cellStyle name="Normal 2 26 14" xfId="11468"/>
    <cellStyle name="Normal 2 26 15" xfId="11469"/>
    <cellStyle name="Normal 2 26 16" xfId="11470"/>
    <cellStyle name="Normal 2 26 17" xfId="11471"/>
    <cellStyle name="Normal 2 26 18" xfId="11472"/>
    <cellStyle name="Normal 2 26 19" xfId="11473"/>
    <cellStyle name="Normal 2 26 2" xfId="11474"/>
    <cellStyle name="Normal 2 26 2 10" xfId="11475"/>
    <cellStyle name="Normal 2 26 2 11" xfId="11476"/>
    <cellStyle name="Normal 2 26 2 12" xfId="11477"/>
    <cellStyle name="Normal 2 26 2 13" xfId="11478"/>
    <cellStyle name="Normal 2 26 2 14" xfId="11479"/>
    <cellStyle name="Normal 2 26 2 15" xfId="11480"/>
    <cellStyle name="Normal 2 26 2 16" xfId="11481"/>
    <cellStyle name="Normal 2 26 2 2" xfId="11482"/>
    <cellStyle name="Normal 2 26 2 3" xfId="11483"/>
    <cellStyle name="Normal 2 26 2 4" xfId="11484"/>
    <cellStyle name="Normal 2 26 2 5" xfId="11485"/>
    <cellStyle name="Normal 2 26 2 6" xfId="11486"/>
    <cellStyle name="Normal 2 26 2 7" xfId="11487"/>
    <cellStyle name="Normal 2 26 2 8" xfId="11488"/>
    <cellStyle name="Normal 2 26 2 9" xfId="11489"/>
    <cellStyle name="Normal 2 26 20" xfId="11490"/>
    <cellStyle name="Normal 2 26 21" xfId="11491"/>
    <cellStyle name="Normal 2 26 22" xfId="11492"/>
    <cellStyle name="Normal 2 26 23" xfId="11493"/>
    <cellStyle name="Normal 2 26 24" xfId="11494"/>
    <cellStyle name="Normal 2 26 25" xfId="11495"/>
    <cellStyle name="Normal 2 26 3" xfId="11496"/>
    <cellStyle name="Normal 2 26 3 10" xfId="11497"/>
    <cellStyle name="Normal 2 26 3 11" xfId="11498"/>
    <cellStyle name="Normal 2 26 3 12" xfId="11499"/>
    <cellStyle name="Normal 2 26 3 13" xfId="11500"/>
    <cellStyle name="Normal 2 26 3 14" xfId="11501"/>
    <cellStyle name="Normal 2 26 3 15" xfId="11502"/>
    <cellStyle name="Normal 2 26 3 16" xfId="11503"/>
    <cellStyle name="Normal 2 26 3 2" xfId="11504"/>
    <cellStyle name="Normal 2 26 3 3" xfId="11505"/>
    <cellStyle name="Normal 2 26 3 4" xfId="11506"/>
    <cellStyle name="Normal 2 26 3 5" xfId="11507"/>
    <cellStyle name="Normal 2 26 3 6" xfId="11508"/>
    <cellStyle name="Normal 2 26 3 7" xfId="11509"/>
    <cellStyle name="Normal 2 26 3 8" xfId="11510"/>
    <cellStyle name="Normal 2 26 3 9" xfId="11511"/>
    <cellStyle name="Normal 2 26 4" xfId="11512"/>
    <cellStyle name="Normal 2 26 4 10" xfId="11513"/>
    <cellStyle name="Normal 2 26 4 11" xfId="11514"/>
    <cellStyle name="Normal 2 26 4 12" xfId="11515"/>
    <cellStyle name="Normal 2 26 4 13" xfId="11516"/>
    <cellStyle name="Normal 2 26 4 14" xfId="11517"/>
    <cellStyle name="Normal 2 26 4 15" xfId="11518"/>
    <cellStyle name="Normal 2 26 4 16" xfId="11519"/>
    <cellStyle name="Normal 2 26 4 2" xfId="11520"/>
    <cellStyle name="Normal 2 26 4 3" xfId="11521"/>
    <cellStyle name="Normal 2 26 4 4" xfId="11522"/>
    <cellStyle name="Normal 2 26 4 5" xfId="11523"/>
    <cellStyle name="Normal 2 26 4 6" xfId="11524"/>
    <cellStyle name="Normal 2 26 4 7" xfId="11525"/>
    <cellStyle name="Normal 2 26 4 8" xfId="11526"/>
    <cellStyle name="Normal 2 26 4 9" xfId="11527"/>
    <cellStyle name="Normal 2 26 5" xfId="11528"/>
    <cellStyle name="Normal 2 26 5 10" xfId="11529"/>
    <cellStyle name="Normal 2 26 5 11" xfId="11530"/>
    <cellStyle name="Normal 2 26 5 12" xfId="11531"/>
    <cellStyle name="Normal 2 26 5 13" xfId="11532"/>
    <cellStyle name="Normal 2 26 5 14" xfId="11533"/>
    <cellStyle name="Normal 2 26 5 15" xfId="11534"/>
    <cellStyle name="Normal 2 26 5 16" xfId="11535"/>
    <cellStyle name="Normal 2 26 5 2" xfId="11536"/>
    <cellStyle name="Normal 2 26 5 3" xfId="11537"/>
    <cellStyle name="Normal 2 26 5 4" xfId="11538"/>
    <cellStyle name="Normal 2 26 5 5" xfId="11539"/>
    <cellStyle name="Normal 2 26 5 6" xfId="11540"/>
    <cellStyle name="Normal 2 26 5 7" xfId="11541"/>
    <cellStyle name="Normal 2 26 5 8" xfId="11542"/>
    <cellStyle name="Normal 2 26 5 9" xfId="11543"/>
    <cellStyle name="Normal 2 26 6" xfId="11544"/>
    <cellStyle name="Normal 2 26 6 2" xfId="11545"/>
    <cellStyle name="Normal 2 26 7" xfId="11546"/>
    <cellStyle name="Normal 2 26 7 2" xfId="11547"/>
    <cellStyle name="Normal 2 26 8" xfId="11548"/>
    <cellStyle name="Normal 2 26 8 2" xfId="11549"/>
    <cellStyle name="Normal 2 26 9" xfId="11550"/>
    <cellStyle name="Normal 2 26 9 2" xfId="11551"/>
    <cellStyle name="Normal 2 27" xfId="11552"/>
    <cellStyle name="Normal 2 27 2" xfId="11553"/>
    <cellStyle name="Normal 2 27 3" xfId="11554"/>
    <cellStyle name="Normal 2 27 4" xfId="11555"/>
    <cellStyle name="Normal 2 27 5" xfId="11556"/>
    <cellStyle name="Normal 2 28" xfId="11557"/>
    <cellStyle name="Normal 2 28 2" xfId="11558"/>
    <cellStyle name="Normal 2 28 3" xfId="11559"/>
    <cellStyle name="Normal 2 28 4" xfId="11560"/>
    <cellStyle name="Normal 2 28 5" xfId="11561"/>
    <cellStyle name="Normal 2 29" xfId="11562"/>
    <cellStyle name="Normal 2 29 2" xfId="11563"/>
    <cellStyle name="Normal 2 29 3" xfId="11564"/>
    <cellStyle name="Normal 2 29 4" xfId="11565"/>
    <cellStyle name="Normal 2 29 5" xfId="11566"/>
    <cellStyle name="Normal 2 3" xfId="11567"/>
    <cellStyle name="Normal 2 3 10" xfId="11568"/>
    <cellStyle name="Normal 2 3 10 2" xfId="11569"/>
    <cellStyle name="Normal 2 3 11" xfId="11570"/>
    <cellStyle name="Normal 2 3 11 2" xfId="11571"/>
    <cellStyle name="Normal 2 3 12" xfId="11572"/>
    <cellStyle name="Normal 2 3 12 2" xfId="11573"/>
    <cellStyle name="Normal 2 3 13" xfId="11574"/>
    <cellStyle name="Normal 2 3 14" xfId="11575"/>
    <cellStyle name="Normal 2 3 14 2" xfId="11576"/>
    <cellStyle name="Normal 2 3 15" xfId="11577"/>
    <cellStyle name="Normal 2 3 15 2" xfId="11578"/>
    <cellStyle name="Normal 2 3 16" xfId="11579"/>
    <cellStyle name="Normal 2 3 16 2" xfId="11580"/>
    <cellStyle name="Normal 2 3 17" xfId="11581"/>
    <cellStyle name="Normal 2 3 18" xfId="11582"/>
    <cellStyle name="Normal 2 3 19" xfId="11583"/>
    <cellStyle name="Normal 2 3 2" xfId="11584"/>
    <cellStyle name="Normal 2 3 2 2" xfId="40636"/>
    <cellStyle name="Normal 2 3 20" xfId="11585"/>
    <cellStyle name="Normal 2 3 21" xfId="11586"/>
    <cellStyle name="Normal 2 3 22" xfId="11587"/>
    <cellStyle name="Normal 2 3 23" xfId="11588"/>
    <cellStyle name="Normal 2 3 24" xfId="11589"/>
    <cellStyle name="Normal 2 3 25" xfId="11590"/>
    <cellStyle name="Normal 2 3 26" xfId="11591"/>
    <cellStyle name="Normal 2 3 27" xfId="11592"/>
    <cellStyle name="Normal 2 3 28" xfId="11593"/>
    <cellStyle name="Normal 2 3 29" xfId="11594"/>
    <cellStyle name="Normal 2 3 3" xfId="11595"/>
    <cellStyle name="Normal 2 3 3 2" xfId="11596"/>
    <cellStyle name="Normal 2 3 3 3" xfId="11597"/>
    <cellStyle name="Normal 2 3 3 4" xfId="11598"/>
    <cellStyle name="Normal 2 3 3 5" xfId="11599"/>
    <cellStyle name="Normal 2 3 3 6" xfId="11600"/>
    <cellStyle name="Normal 2 3 3 7" xfId="11601"/>
    <cellStyle name="Normal 2 3 3 8" xfId="40637"/>
    <cellStyle name="Normal 2 3 30" xfId="11602"/>
    <cellStyle name="Normal 2 3 31" xfId="11603"/>
    <cellStyle name="Normal 2 3 32" xfId="11604"/>
    <cellStyle name="Normal 2 3 4" xfId="11605"/>
    <cellStyle name="Normal 2 3 4 10" xfId="11606"/>
    <cellStyle name="Normal 2 3 4 11" xfId="11607"/>
    <cellStyle name="Normal 2 3 4 12" xfId="11608"/>
    <cellStyle name="Normal 2 3 4 13" xfId="11609"/>
    <cellStyle name="Normal 2 3 4 14" xfId="11610"/>
    <cellStyle name="Normal 2 3 4 15" xfId="11611"/>
    <cellStyle name="Normal 2 3 4 16" xfId="11612"/>
    <cellStyle name="Normal 2 3 4 17" xfId="40638"/>
    <cellStyle name="Normal 2 3 4 2" xfId="11613"/>
    <cellStyle name="Normal 2 3 4 3" xfId="11614"/>
    <cellStyle name="Normal 2 3 4 4" xfId="11615"/>
    <cellStyle name="Normal 2 3 4 5" xfId="11616"/>
    <cellStyle name="Normal 2 3 4 6" xfId="11617"/>
    <cellStyle name="Normal 2 3 4 7" xfId="11618"/>
    <cellStyle name="Normal 2 3 4 8" xfId="11619"/>
    <cellStyle name="Normal 2 3 4 9" xfId="11620"/>
    <cellStyle name="Normal 2 3 5" xfId="11621"/>
    <cellStyle name="Normal 2 3 5 10" xfId="11622"/>
    <cellStyle name="Normal 2 3 5 11" xfId="11623"/>
    <cellStyle name="Normal 2 3 5 12" xfId="11624"/>
    <cellStyle name="Normal 2 3 5 13" xfId="11625"/>
    <cellStyle name="Normal 2 3 5 14" xfId="11626"/>
    <cellStyle name="Normal 2 3 5 15" xfId="11627"/>
    <cellStyle name="Normal 2 3 5 16" xfId="11628"/>
    <cellStyle name="Normal 2 3 5 2" xfId="11629"/>
    <cellStyle name="Normal 2 3 5 3" xfId="11630"/>
    <cellStyle name="Normal 2 3 5 4" xfId="11631"/>
    <cellStyle name="Normal 2 3 5 5" xfId="11632"/>
    <cellStyle name="Normal 2 3 5 6" xfId="11633"/>
    <cellStyle name="Normal 2 3 5 7" xfId="11634"/>
    <cellStyle name="Normal 2 3 5 8" xfId="11635"/>
    <cellStyle name="Normal 2 3 5 9" xfId="11636"/>
    <cellStyle name="Normal 2 3 6" xfId="11637"/>
    <cellStyle name="Normal 2 3 6 2" xfId="11638"/>
    <cellStyle name="Normal 2 3 7" xfId="11639"/>
    <cellStyle name="Normal 2 3 7 2" xfId="11640"/>
    <cellStyle name="Normal 2 3 8" xfId="11641"/>
    <cellStyle name="Normal 2 3 8 2" xfId="11642"/>
    <cellStyle name="Normal 2 3 9" xfId="11643"/>
    <cellStyle name="Normal 2 3 9 2" xfId="11644"/>
    <cellStyle name="Normal 2 30" xfId="11645"/>
    <cellStyle name="Normal 2 30 10" xfId="11646"/>
    <cellStyle name="Normal 2 30 10 2" xfId="11647"/>
    <cellStyle name="Normal 2 30 10 2 2" xfId="29978"/>
    <cellStyle name="Normal 2 30 10 3" xfId="11648"/>
    <cellStyle name="Normal 2 30 10 3 2" xfId="29979"/>
    <cellStyle name="Normal 2 30 10 4" xfId="11649"/>
    <cellStyle name="Normal 2 30 10 4 2" xfId="29980"/>
    <cellStyle name="Normal 2 30 10 5" xfId="11650"/>
    <cellStyle name="Normal 2 30 10 5 2" xfId="29981"/>
    <cellStyle name="Normal 2 30 10 6" xfId="29977"/>
    <cellStyle name="Normal 2 30 11" xfId="11651"/>
    <cellStyle name="Normal 2 30 11 2" xfId="11652"/>
    <cellStyle name="Normal 2 30 11 2 2" xfId="29983"/>
    <cellStyle name="Normal 2 30 11 3" xfId="11653"/>
    <cellStyle name="Normal 2 30 11 3 2" xfId="29984"/>
    <cellStyle name="Normal 2 30 11 4" xfId="11654"/>
    <cellStyle name="Normal 2 30 11 4 2" xfId="29985"/>
    <cellStyle name="Normal 2 30 11 5" xfId="11655"/>
    <cellStyle name="Normal 2 30 11 5 2" xfId="29986"/>
    <cellStyle name="Normal 2 30 11 6" xfId="29982"/>
    <cellStyle name="Normal 2 30 12" xfId="11656"/>
    <cellStyle name="Normal 2 30 12 2" xfId="11657"/>
    <cellStyle name="Normal 2 30 12 2 2" xfId="29988"/>
    <cellStyle name="Normal 2 30 12 3" xfId="11658"/>
    <cellStyle name="Normal 2 30 12 3 2" xfId="29989"/>
    <cellStyle name="Normal 2 30 12 4" xfId="11659"/>
    <cellStyle name="Normal 2 30 12 4 2" xfId="29990"/>
    <cellStyle name="Normal 2 30 12 5" xfId="11660"/>
    <cellStyle name="Normal 2 30 12 5 2" xfId="29991"/>
    <cellStyle name="Normal 2 30 12 6" xfId="29987"/>
    <cellStyle name="Normal 2 30 13" xfId="11661"/>
    <cellStyle name="Normal 2 30 13 2" xfId="11662"/>
    <cellStyle name="Normal 2 30 13 2 2" xfId="29993"/>
    <cellStyle name="Normal 2 30 13 3" xfId="11663"/>
    <cellStyle name="Normal 2 30 13 3 2" xfId="29994"/>
    <cellStyle name="Normal 2 30 13 4" xfId="11664"/>
    <cellStyle name="Normal 2 30 13 4 2" xfId="29995"/>
    <cellStyle name="Normal 2 30 13 5" xfId="11665"/>
    <cellStyle name="Normal 2 30 13 5 2" xfId="29996"/>
    <cellStyle name="Normal 2 30 13 6" xfId="29992"/>
    <cellStyle name="Normal 2 30 14" xfId="11666"/>
    <cellStyle name="Normal 2 30 14 2" xfId="11667"/>
    <cellStyle name="Normal 2 30 14 2 2" xfId="29998"/>
    <cellStyle name="Normal 2 30 14 3" xfId="11668"/>
    <cellStyle name="Normal 2 30 14 3 2" xfId="29999"/>
    <cellStyle name="Normal 2 30 14 4" xfId="11669"/>
    <cellStyle name="Normal 2 30 14 4 2" xfId="30000"/>
    <cellStyle name="Normal 2 30 14 5" xfId="11670"/>
    <cellStyle name="Normal 2 30 14 5 2" xfId="30001"/>
    <cellStyle name="Normal 2 30 14 6" xfId="29997"/>
    <cellStyle name="Normal 2 30 15" xfId="11671"/>
    <cellStyle name="Normal 2 30 15 2" xfId="11672"/>
    <cellStyle name="Normal 2 30 15 2 2" xfId="30003"/>
    <cellStyle name="Normal 2 30 15 3" xfId="11673"/>
    <cellStyle name="Normal 2 30 15 3 2" xfId="30004"/>
    <cellStyle name="Normal 2 30 15 4" xfId="11674"/>
    <cellStyle name="Normal 2 30 15 4 2" xfId="30005"/>
    <cellStyle name="Normal 2 30 15 5" xfId="11675"/>
    <cellStyle name="Normal 2 30 15 5 2" xfId="30006"/>
    <cellStyle name="Normal 2 30 15 6" xfId="30002"/>
    <cellStyle name="Normal 2 30 16" xfId="11676"/>
    <cellStyle name="Normal 2 30 16 2" xfId="11677"/>
    <cellStyle name="Normal 2 30 16 2 2" xfId="30008"/>
    <cellStyle name="Normal 2 30 16 3" xfId="11678"/>
    <cellStyle name="Normal 2 30 16 3 2" xfId="30009"/>
    <cellStyle name="Normal 2 30 16 4" xfId="11679"/>
    <cellStyle name="Normal 2 30 16 4 2" xfId="30010"/>
    <cellStyle name="Normal 2 30 16 5" xfId="11680"/>
    <cellStyle name="Normal 2 30 16 5 2" xfId="30011"/>
    <cellStyle name="Normal 2 30 16 6" xfId="30007"/>
    <cellStyle name="Normal 2 30 17" xfId="11681"/>
    <cellStyle name="Normal 2 30 17 2" xfId="11682"/>
    <cellStyle name="Normal 2 30 17 2 2" xfId="30013"/>
    <cellStyle name="Normal 2 30 17 3" xfId="11683"/>
    <cellStyle name="Normal 2 30 17 3 2" xfId="30014"/>
    <cellStyle name="Normal 2 30 17 4" xfId="11684"/>
    <cellStyle name="Normal 2 30 17 4 2" xfId="30015"/>
    <cellStyle name="Normal 2 30 17 5" xfId="11685"/>
    <cellStyle name="Normal 2 30 17 5 2" xfId="30016"/>
    <cellStyle name="Normal 2 30 17 6" xfId="30012"/>
    <cellStyle name="Normal 2 30 18" xfId="11686"/>
    <cellStyle name="Normal 2 30 18 2" xfId="11687"/>
    <cellStyle name="Normal 2 30 18 2 2" xfId="30018"/>
    <cellStyle name="Normal 2 30 18 3" xfId="11688"/>
    <cellStyle name="Normal 2 30 18 3 2" xfId="30019"/>
    <cellStyle name="Normal 2 30 18 4" xfId="11689"/>
    <cellStyle name="Normal 2 30 18 4 2" xfId="30020"/>
    <cellStyle name="Normal 2 30 18 5" xfId="11690"/>
    <cellStyle name="Normal 2 30 18 5 2" xfId="30021"/>
    <cellStyle name="Normal 2 30 18 6" xfId="30017"/>
    <cellStyle name="Normal 2 30 19" xfId="11691"/>
    <cellStyle name="Normal 2 30 19 2" xfId="11692"/>
    <cellStyle name="Normal 2 30 19 2 2" xfId="30023"/>
    <cellStyle name="Normal 2 30 19 3" xfId="11693"/>
    <cellStyle name="Normal 2 30 19 3 2" xfId="30024"/>
    <cellStyle name="Normal 2 30 19 4" xfId="11694"/>
    <cellStyle name="Normal 2 30 19 4 2" xfId="30025"/>
    <cellStyle name="Normal 2 30 19 5" xfId="11695"/>
    <cellStyle name="Normal 2 30 19 5 2" xfId="30026"/>
    <cellStyle name="Normal 2 30 19 6" xfId="30022"/>
    <cellStyle name="Normal 2 30 2" xfId="11696"/>
    <cellStyle name="Normal 2 30 2 10" xfId="11697"/>
    <cellStyle name="Normal 2 30 2 10 2" xfId="11698"/>
    <cellStyle name="Normal 2 30 2 10 2 2" xfId="30029"/>
    <cellStyle name="Normal 2 30 2 10 3" xfId="11699"/>
    <cellStyle name="Normal 2 30 2 10 3 2" xfId="30030"/>
    <cellStyle name="Normal 2 30 2 10 4" xfId="11700"/>
    <cellStyle name="Normal 2 30 2 10 4 2" xfId="30031"/>
    <cellStyle name="Normal 2 30 2 10 5" xfId="11701"/>
    <cellStyle name="Normal 2 30 2 10 5 2" xfId="30032"/>
    <cellStyle name="Normal 2 30 2 10 6" xfId="30028"/>
    <cellStyle name="Normal 2 30 2 11" xfId="11702"/>
    <cellStyle name="Normal 2 30 2 11 2" xfId="11703"/>
    <cellStyle name="Normal 2 30 2 11 2 2" xfId="30034"/>
    <cellStyle name="Normal 2 30 2 11 3" xfId="11704"/>
    <cellStyle name="Normal 2 30 2 11 3 2" xfId="30035"/>
    <cellStyle name="Normal 2 30 2 11 4" xfId="11705"/>
    <cellStyle name="Normal 2 30 2 11 4 2" xfId="30036"/>
    <cellStyle name="Normal 2 30 2 11 5" xfId="11706"/>
    <cellStyle name="Normal 2 30 2 11 5 2" xfId="30037"/>
    <cellStyle name="Normal 2 30 2 11 6" xfId="30033"/>
    <cellStyle name="Normal 2 30 2 12" xfId="11707"/>
    <cellStyle name="Normal 2 30 2 12 2" xfId="11708"/>
    <cellStyle name="Normal 2 30 2 12 2 2" xfId="30039"/>
    <cellStyle name="Normal 2 30 2 12 3" xfId="11709"/>
    <cellStyle name="Normal 2 30 2 12 3 2" xfId="30040"/>
    <cellStyle name="Normal 2 30 2 12 4" xfId="11710"/>
    <cellStyle name="Normal 2 30 2 12 4 2" xfId="30041"/>
    <cellStyle name="Normal 2 30 2 12 5" xfId="11711"/>
    <cellStyle name="Normal 2 30 2 12 5 2" xfId="30042"/>
    <cellStyle name="Normal 2 30 2 12 6" xfId="30038"/>
    <cellStyle name="Normal 2 30 2 13" xfId="11712"/>
    <cellStyle name="Normal 2 30 2 13 2" xfId="11713"/>
    <cellStyle name="Normal 2 30 2 13 2 2" xfId="30044"/>
    <cellStyle name="Normal 2 30 2 13 3" xfId="11714"/>
    <cellStyle name="Normal 2 30 2 13 3 2" xfId="30045"/>
    <cellStyle name="Normal 2 30 2 13 4" xfId="11715"/>
    <cellStyle name="Normal 2 30 2 13 4 2" xfId="30046"/>
    <cellStyle name="Normal 2 30 2 13 5" xfId="11716"/>
    <cellStyle name="Normal 2 30 2 13 5 2" xfId="30047"/>
    <cellStyle name="Normal 2 30 2 13 6" xfId="30043"/>
    <cellStyle name="Normal 2 30 2 14" xfId="11717"/>
    <cellStyle name="Normal 2 30 2 14 2" xfId="11718"/>
    <cellStyle name="Normal 2 30 2 14 2 2" xfId="30049"/>
    <cellStyle name="Normal 2 30 2 14 3" xfId="11719"/>
    <cellStyle name="Normal 2 30 2 14 3 2" xfId="30050"/>
    <cellStyle name="Normal 2 30 2 14 4" xfId="11720"/>
    <cellStyle name="Normal 2 30 2 14 4 2" xfId="30051"/>
    <cellStyle name="Normal 2 30 2 14 5" xfId="11721"/>
    <cellStyle name="Normal 2 30 2 14 5 2" xfId="30052"/>
    <cellStyle name="Normal 2 30 2 14 6" xfId="30048"/>
    <cellStyle name="Normal 2 30 2 15" xfId="11722"/>
    <cellStyle name="Normal 2 30 2 15 2" xfId="11723"/>
    <cellStyle name="Normal 2 30 2 15 2 2" xfId="30054"/>
    <cellStyle name="Normal 2 30 2 15 3" xfId="11724"/>
    <cellStyle name="Normal 2 30 2 15 3 2" xfId="30055"/>
    <cellStyle name="Normal 2 30 2 15 4" xfId="11725"/>
    <cellStyle name="Normal 2 30 2 15 4 2" xfId="30056"/>
    <cellStyle name="Normal 2 30 2 15 5" xfId="11726"/>
    <cellStyle name="Normal 2 30 2 15 5 2" xfId="30057"/>
    <cellStyle name="Normal 2 30 2 15 6" xfId="30053"/>
    <cellStyle name="Normal 2 30 2 16" xfId="11727"/>
    <cellStyle name="Normal 2 30 2 16 2" xfId="11728"/>
    <cellStyle name="Normal 2 30 2 16 2 2" xfId="30059"/>
    <cellStyle name="Normal 2 30 2 16 3" xfId="11729"/>
    <cellStyle name="Normal 2 30 2 16 3 2" xfId="30060"/>
    <cellStyle name="Normal 2 30 2 16 4" xfId="11730"/>
    <cellStyle name="Normal 2 30 2 16 4 2" xfId="30061"/>
    <cellStyle name="Normal 2 30 2 16 5" xfId="11731"/>
    <cellStyle name="Normal 2 30 2 16 5 2" xfId="30062"/>
    <cellStyle name="Normal 2 30 2 16 6" xfId="30058"/>
    <cellStyle name="Normal 2 30 2 17" xfId="11732"/>
    <cellStyle name="Normal 2 30 2 17 2" xfId="11733"/>
    <cellStyle name="Normal 2 30 2 17 2 2" xfId="30064"/>
    <cellStyle name="Normal 2 30 2 17 3" xfId="11734"/>
    <cellStyle name="Normal 2 30 2 17 3 2" xfId="30065"/>
    <cellStyle name="Normal 2 30 2 17 4" xfId="11735"/>
    <cellStyle name="Normal 2 30 2 17 4 2" xfId="30066"/>
    <cellStyle name="Normal 2 30 2 17 5" xfId="11736"/>
    <cellStyle name="Normal 2 30 2 17 5 2" xfId="30067"/>
    <cellStyle name="Normal 2 30 2 17 6" xfId="30063"/>
    <cellStyle name="Normal 2 30 2 18" xfId="11737"/>
    <cellStyle name="Normal 2 30 2 18 2" xfId="11738"/>
    <cellStyle name="Normal 2 30 2 18 2 2" xfId="30069"/>
    <cellStyle name="Normal 2 30 2 18 3" xfId="11739"/>
    <cellStyle name="Normal 2 30 2 18 3 2" xfId="30070"/>
    <cellStyle name="Normal 2 30 2 18 4" xfId="11740"/>
    <cellStyle name="Normal 2 30 2 18 4 2" xfId="30071"/>
    <cellStyle name="Normal 2 30 2 18 5" xfId="11741"/>
    <cellStyle name="Normal 2 30 2 18 5 2" xfId="30072"/>
    <cellStyle name="Normal 2 30 2 18 6" xfId="30068"/>
    <cellStyle name="Normal 2 30 2 19" xfId="11742"/>
    <cellStyle name="Normal 2 30 2 19 2" xfId="11743"/>
    <cellStyle name="Normal 2 30 2 19 2 2" xfId="30074"/>
    <cellStyle name="Normal 2 30 2 19 3" xfId="11744"/>
    <cellStyle name="Normal 2 30 2 19 3 2" xfId="30075"/>
    <cellStyle name="Normal 2 30 2 19 4" xfId="11745"/>
    <cellStyle name="Normal 2 30 2 19 4 2" xfId="30076"/>
    <cellStyle name="Normal 2 30 2 19 5" xfId="11746"/>
    <cellStyle name="Normal 2 30 2 19 5 2" xfId="30077"/>
    <cellStyle name="Normal 2 30 2 19 6" xfId="30073"/>
    <cellStyle name="Normal 2 30 2 2" xfId="11747"/>
    <cellStyle name="Normal 2 30 2 2 10" xfId="11748"/>
    <cellStyle name="Normal 2 30 2 2 10 2" xfId="11749"/>
    <cellStyle name="Normal 2 30 2 2 10 2 2" xfId="30080"/>
    <cellStyle name="Normal 2 30 2 2 10 3" xfId="11750"/>
    <cellStyle name="Normal 2 30 2 2 10 3 2" xfId="30081"/>
    <cellStyle name="Normal 2 30 2 2 10 4" xfId="11751"/>
    <cellStyle name="Normal 2 30 2 2 10 4 2" xfId="30082"/>
    <cellStyle name="Normal 2 30 2 2 10 5" xfId="11752"/>
    <cellStyle name="Normal 2 30 2 2 10 5 2" xfId="30083"/>
    <cellStyle name="Normal 2 30 2 2 10 6" xfId="30079"/>
    <cellStyle name="Normal 2 30 2 2 11" xfId="11753"/>
    <cellStyle name="Normal 2 30 2 2 11 2" xfId="11754"/>
    <cellStyle name="Normal 2 30 2 2 11 2 2" xfId="30085"/>
    <cellStyle name="Normal 2 30 2 2 11 3" xfId="11755"/>
    <cellStyle name="Normal 2 30 2 2 11 3 2" xfId="30086"/>
    <cellStyle name="Normal 2 30 2 2 11 4" xfId="11756"/>
    <cellStyle name="Normal 2 30 2 2 11 4 2" xfId="30087"/>
    <cellStyle name="Normal 2 30 2 2 11 5" xfId="11757"/>
    <cellStyle name="Normal 2 30 2 2 11 5 2" xfId="30088"/>
    <cellStyle name="Normal 2 30 2 2 11 6" xfId="30084"/>
    <cellStyle name="Normal 2 30 2 2 12" xfId="11758"/>
    <cellStyle name="Normal 2 30 2 2 12 2" xfId="11759"/>
    <cellStyle name="Normal 2 30 2 2 12 2 2" xfId="30090"/>
    <cellStyle name="Normal 2 30 2 2 12 3" xfId="11760"/>
    <cellStyle name="Normal 2 30 2 2 12 3 2" xfId="30091"/>
    <cellStyle name="Normal 2 30 2 2 12 4" xfId="11761"/>
    <cellStyle name="Normal 2 30 2 2 12 4 2" xfId="30092"/>
    <cellStyle name="Normal 2 30 2 2 12 5" xfId="11762"/>
    <cellStyle name="Normal 2 30 2 2 12 5 2" xfId="30093"/>
    <cellStyle name="Normal 2 30 2 2 12 6" xfId="30089"/>
    <cellStyle name="Normal 2 30 2 2 13" xfId="11763"/>
    <cellStyle name="Normal 2 30 2 2 13 2" xfId="11764"/>
    <cellStyle name="Normal 2 30 2 2 13 2 2" xfId="30095"/>
    <cellStyle name="Normal 2 30 2 2 13 3" xfId="11765"/>
    <cellStyle name="Normal 2 30 2 2 13 3 2" xfId="30096"/>
    <cellStyle name="Normal 2 30 2 2 13 4" xfId="11766"/>
    <cellStyle name="Normal 2 30 2 2 13 4 2" xfId="30097"/>
    <cellStyle name="Normal 2 30 2 2 13 5" xfId="11767"/>
    <cellStyle name="Normal 2 30 2 2 13 5 2" xfId="30098"/>
    <cellStyle name="Normal 2 30 2 2 13 6" xfId="30094"/>
    <cellStyle name="Normal 2 30 2 2 14" xfId="11768"/>
    <cellStyle name="Normal 2 30 2 2 14 2" xfId="11769"/>
    <cellStyle name="Normal 2 30 2 2 14 2 2" xfId="30100"/>
    <cellStyle name="Normal 2 30 2 2 14 3" xfId="11770"/>
    <cellStyle name="Normal 2 30 2 2 14 3 2" xfId="30101"/>
    <cellStyle name="Normal 2 30 2 2 14 4" xfId="11771"/>
    <cellStyle name="Normal 2 30 2 2 14 4 2" xfId="30102"/>
    <cellStyle name="Normal 2 30 2 2 14 5" xfId="11772"/>
    <cellStyle name="Normal 2 30 2 2 14 5 2" xfId="30103"/>
    <cellStyle name="Normal 2 30 2 2 14 6" xfId="30099"/>
    <cellStyle name="Normal 2 30 2 2 15" xfId="11773"/>
    <cellStyle name="Normal 2 30 2 2 15 2" xfId="11774"/>
    <cellStyle name="Normal 2 30 2 2 15 2 2" xfId="30105"/>
    <cellStyle name="Normal 2 30 2 2 15 3" xfId="11775"/>
    <cellStyle name="Normal 2 30 2 2 15 3 2" xfId="30106"/>
    <cellStyle name="Normal 2 30 2 2 15 4" xfId="11776"/>
    <cellStyle name="Normal 2 30 2 2 15 4 2" xfId="30107"/>
    <cellStyle name="Normal 2 30 2 2 15 5" xfId="11777"/>
    <cellStyle name="Normal 2 30 2 2 15 5 2" xfId="30108"/>
    <cellStyle name="Normal 2 30 2 2 15 6" xfId="30104"/>
    <cellStyle name="Normal 2 30 2 2 16" xfId="11778"/>
    <cellStyle name="Normal 2 30 2 2 16 2" xfId="11779"/>
    <cellStyle name="Normal 2 30 2 2 16 2 2" xfId="30110"/>
    <cellStyle name="Normal 2 30 2 2 16 3" xfId="11780"/>
    <cellStyle name="Normal 2 30 2 2 16 3 2" xfId="30111"/>
    <cellStyle name="Normal 2 30 2 2 16 4" xfId="11781"/>
    <cellStyle name="Normal 2 30 2 2 16 4 2" xfId="30112"/>
    <cellStyle name="Normal 2 30 2 2 16 5" xfId="11782"/>
    <cellStyle name="Normal 2 30 2 2 16 5 2" xfId="30113"/>
    <cellStyle name="Normal 2 30 2 2 16 6" xfId="30109"/>
    <cellStyle name="Normal 2 30 2 2 17" xfId="11783"/>
    <cellStyle name="Normal 2 30 2 2 17 2" xfId="30114"/>
    <cellStyle name="Normal 2 30 2 2 18" xfId="11784"/>
    <cellStyle name="Normal 2 30 2 2 18 2" xfId="30115"/>
    <cellStyle name="Normal 2 30 2 2 19" xfId="11785"/>
    <cellStyle name="Normal 2 30 2 2 19 2" xfId="30116"/>
    <cellStyle name="Normal 2 30 2 2 2" xfId="11786"/>
    <cellStyle name="Normal 2 30 2 2 2 10" xfId="11787"/>
    <cellStyle name="Normal 2 30 2 2 2 10 2" xfId="30118"/>
    <cellStyle name="Normal 2 30 2 2 2 11" xfId="11788"/>
    <cellStyle name="Normal 2 30 2 2 2 11 2" xfId="30119"/>
    <cellStyle name="Normal 2 30 2 2 2 12" xfId="30117"/>
    <cellStyle name="Normal 2 30 2 2 2 2" xfId="11789"/>
    <cellStyle name="Normal 2 30 2 2 2 2 2" xfId="11790"/>
    <cellStyle name="Normal 2 30 2 2 2 2 2 2" xfId="30121"/>
    <cellStyle name="Normal 2 30 2 2 2 2 3" xfId="11791"/>
    <cellStyle name="Normal 2 30 2 2 2 2 3 2" xfId="30122"/>
    <cellStyle name="Normal 2 30 2 2 2 2 4" xfId="11792"/>
    <cellStyle name="Normal 2 30 2 2 2 2 4 2" xfId="30123"/>
    <cellStyle name="Normal 2 30 2 2 2 2 5" xfId="11793"/>
    <cellStyle name="Normal 2 30 2 2 2 2 5 2" xfId="30124"/>
    <cellStyle name="Normal 2 30 2 2 2 2 6" xfId="30120"/>
    <cellStyle name="Normal 2 30 2 2 2 3" xfId="11794"/>
    <cellStyle name="Normal 2 30 2 2 2 3 2" xfId="11795"/>
    <cellStyle name="Normal 2 30 2 2 2 3 2 2" xfId="30126"/>
    <cellStyle name="Normal 2 30 2 2 2 3 3" xfId="11796"/>
    <cellStyle name="Normal 2 30 2 2 2 3 3 2" xfId="30127"/>
    <cellStyle name="Normal 2 30 2 2 2 3 4" xfId="11797"/>
    <cellStyle name="Normal 2 30 2 2 2 3 4 2" xfId="30128"/>
    <cellStyle name="Normal 2 30 2 2 2 3 5" xfId="11798"/>
    <cellStyle name="Normal 2 30 2 2 2 3 5 2" xfId="30129"/>
    <cellStyle name="Normal 2 30 2 2 2 3 6" xfId="30125"/>
    <cellStyle name="Normal 2 30 2 2 2 4" xfId="11799"/>
    <cellStyle name="Normal 2 30 2 2 2 4 2" xfId="11800"/>
    <cellStyle name="Normal 2 30 2 2 2 4 2 2" xfId="30131"/>
    <cellStyle name="Normal 2 30 2 2 2 4 3" xfId="11801"/>
    <cellStyle name="Normal 2 30 2 2 2 4 3 2" xfId="30132"/>
    <cellStyle name="Normal 2 30 2 2 2 4 4" xfId="11802"/>
    <cellStyle name="Normal 2 30 2 2 2 4 4 2" xfId="30133"/>
    <cellStyle name="Normal 2 30 2 2 2 4 5" xfId="11803"/>
    <cellStyle name="Normal 2 30 2 2 2 4 5 2" xfId="30134"/>
    <cellStyle name="Normal 2 30 2 2 2 4 6" xfId="30130"/>
    <cellStyle name="Normal 2 30 2 2 2 5" xfId="11804"/>
    <cellStyle name="Normal 2 30 2 2 2 5 2" xfId="11805"/>
    <cellStyle name="Normal 2 30 2 2 2 5 2 2" xfId="30136"/>
    <cellStyle name="Normal 2 30 2 2 2 5 3" xfId="11806"/>
    <cellStyle name="Normal 2 30 2 2 2 5 3 2" xfId="30137"/>
    <cellStyle name="Normal 2 30 2 2 2 5 4" xfId="11807"/>
    <cellStyle name="Normal 2 30 2 2 2 5 4 2" xfId="30138"/>
    <cellStyle name="Normal 2 30 2 2 2 5 5" xfId="11808"/>
    <cellStyle name="Normal 2 30 2 2 2 5 5 2" xfId="30139"/>
    <cellStyle name="Normal 2 30 2 2 2 5 6" xfId="30135"/>
    <cellStyle name="Normal 2 30 2 2 2 6" xfId="11809"/>
    <cellStyle name="Normal 2 30 2 2 2 6 2" xfId="11810"/>
    <cellStyle name="Normal 2 30 2 2 2 6 2 2" xfId="30141"/>
    <cellStyle name="Normal 2 30 2 2 2 6 3" xfId="11811"/>
    <cellStyle name="Normal 2 30 2 2 2 6 3 2" xfId="30142"/>
    <cellStyle name="Normal 2 30 2 2 2 6 4" xfId="11812"/>
    <cellStyle name="Normal 2 30 2 2 2 6 4 2" xfId="30143"/>
    <cellStyle name="Normal 2 30 2 2 2 6 5" xfId="11813"/>
    <cellStyle name="Normal 2 30 2 2 2 6 5 2" xfId="30144"/>
    <cellStyle name="Normal 2 30 2 2 2 6 6" xfId="30140"/>
    <cellStyle name="Normal 2 30 2 2 2 7" xfId="11814"/>
    <cellStyle name="Normal 2 30 2 2 2 7 2" xfId="11815"/>
    <cellStyle name="Normal 2 30 2 2 2 7 2 2" xfId="30146"/>
    <cellStyle name="Normal 2 30 2 2 2 7 3" xfId="11816"/>
    <cellStyle name="Normal 2 30 2 2 2 7 3 2" xfId="30147"/>
    <cellStyle name="Normal 2 30 2 2 2 7 4" xfId="11817"/>
    <cellStyle name="Normal 2 30 2 2 2 7 4 2" xfId="30148"/>
    <cellStyle name="Normal 2 30 2 2 2 7 5" xfId="11818"/>
    <cellStyle name="Normal 2 30 2 2 2 7 5 2" xfId="30149"/>
    <cellStyle name="Normal 2 30 2 2 2 7 6" xfId="30145"/>
    <cellStyle name="Normal 2 30 2 2 2 8" xfId="11819"/>
    <cellStyle name="Normal 2 30 2 2 2 8 2" xfId="30150"/>
    <cellStyle name="Normal 2 30 2 2 2 9" xfId="11820"/>
    <cellStyle name="Normal 2 30 2 2 2 9 2" xfId="30151"/>
    <cellStyle name="Normal 2 30 2 2 20" xfId="11821"/>
    <cellStyle name="Normal 2 30 2 2 20 2" xfId="30152"/>
    <cellStyle name="Normal 2 30 2 2 21" xfId="30078"/>
    <cellStyle name="Normal 2 30 2 2 3" xfId="11822"/>
    <cellStyle name="Normal 2 30 2 2 3 2" xfId="11823"/>
    <cellStyle name="Normal 2 30 2 2 3 2 2" xfId="11824"/>
    <cellStyle name="Normal 2 30 2 2 3 2 2 2" xfId="30155"/>
    <cellStyle name="Normal 2 30 2 2 3 2 3" xfId="11825"/>
    <cellStyle name="Normal 2 30 2 2 3 2 3 2" xfId="30156"/>
    <cellStyle name="Normal 2 30 2 2 3 2 4" xfId="11826"/>
    <cellStyle name="Normal 2 30 2 2 3 2 4 2" xfId="30157"/>
    <cellStyle name="Normal 2 30 2 2 3 2 5" xfId="11827"/>
    <cellStyle name="Normal 2 30 2 2 3 2 5 2" xfId="30158"/>
    <cellStyle name="Normal 2 30 2 2 3 2 6" xfId="30154"/>
    <cellStyle name="Normal 2 30 2 2 3 3" xfId="11828"/>
    <cellStyle name="Normal 2 30 2 2 3 3 2" xfId="30159"/>
    <cellStyle name="Normal 2 30 2 2 3 4" xfId="11829"/>
    <cellStyle name="Normal 2 30 2 2 3 4 2" xfId="30160"/>
    <cellStyle name="Normal 2 30 2 2 3 5" xfId="11830"/>
    <cellStyle name="Normal 2 30 2 2 3 5 2" xfId="30161"/>
    <cellStyle name="Normal 2 30 2 2 3 6" xfId="11831"/>
    <cellStyle name="Normal 2 30 2 2 3 6 2" xfId="30162"/>
    <cellStyle name="Normal 2 30 2 2 3 7" xfId="30153"/>
    <cellStyle name="Normal 2 30 2 2 4" xfId="11832"/>
    <cellStyle name="Normal 2 30 2 2 4 2" xfId="11833"/>
    <cellStyle name="Normal 2 30 2 2 4 2 2" xfId="11834"/>
    <cellStyle name="Normal 2 30 2 2 4 2 2 2" xfId="30165"/>
    <cellStyle name="Normal 2 30 2 2 4 2 3" xfId="11835"/>
    <cellStyle name="Normal 2 30 2 2 4 2 3 2" xfId="30166"/>
    <cellStyle name="Normal 2 30 2 2 4 2 4" xfId="11836"/>
    <cellStyle name="Normal 2 30 2 2 4 2 4 2" xfId="30167"/>
    <cellStyle name="Normal 2 30 2 2 4 2 5" xfId="11837"/>
    <cellStyle name="Normal 2 30 2 2 4 2 5 2" xfId="30168"/>
    <cellStyle name="Normal 2 30 2 2 4 2 6" xfId="30164"/>
    <cellStyle name="Normal 2 30 2 2 4 3" xfId="11838"/>
    <cellStyle name="Normal 2 30 2 2 4 3 2" xfId="30169"/>
    <cellStyle name="Normal 2 30 2 2 4 4" xfId="11839"/>
    <cellStyle name="Normal 2 30 2 2 4 4 2" xfId="30170"/>
    <cellStyle name="Normal 2 30 2 2 4 5" xfId="11840"/>
    <cellStyle name="Normal 2 30 2 2 4 5 2" xfId="30171"/>
    <cellStyle name="Normal 2 30 2 2 4 6" xfId="11841"/>
    <cellStyle name="Normal 2 30 2 2 4 6 2" xfId="30172"/>
    <cellStyle name="Normal 2 30 2 2 4 7" xfId="30163"/>
    <cellStyle name="Normal 2 30 2 2 5" xfId="11842"/>
    <cellStyle name="Normal 2 30 2 2 5 2" xfId="11843"/>
    <cellStyle name="Normal 2 30 2 2 5 2 2" xfId="30174"/>
    <cellStyle name="Normal 2 30 2 2 5 3" xfId="11844"/>
    <cellStyle name="Normal 2 30 2 2 5 3 2" xfId="30175"/>
    <cellStyle name="Normal 2 30 2 2 5 4" xfId="11845"/>
    <cellStyle name="Normal 2 30 2 2 5 4 2" xfId="30176"/>
    <cellStyle name="Normal 2 30 2 2 5 5" xfId="11846"/>
    <cellStyle name="Normal 2 30 2 2 5 5 2" xfId="30177"/>
    <cellStyle name="Normal 2 30 2 2 5 6" xfId="30173"/>
    <cellStyle name="Normal 2 30 2 2 6" xfId="11847"/>
    <cellStyle name="Normal 2 30 2 2 6 2" xfId="11848"/>
    <cellStyle name="Normal 2 30 2 2 6 2 2" xfId="30179"/>
    <cellStyle name="Normal 2 30 2 2 6 3" xfId="11849"/>
    <cellStyle name="Normal 2 30 2 2 6 3 2" xfId="30180"/>
    <cellStyle name="Normal 2 30 2 2 6 4" xfId="11850"/>
    <cellStyle name="Normal 2 30 2 2 6 4 2" xfId="30181"/>
    <cellStyle name="Normal 2 30 2 2 6 5" xfId="11851"/>
    <cellStyle name="Normal 2 30 2 2 6 5 2" xfId="30182"/>
    <cellStyle name="Normal 2 30 2 2 6 6" xfId="30178"/>
    <cellStyle name="Normal 2 30 2 2 7" xfId="11852"/>
    <cellStyle name="Normal 2 30 2 2 7 2" xfId="11853"/>
    <cellStyle name="Normal 2 30 2 2 7 2 2" xfId="30184"/>
    <cellStyle name="Normal 2 30 2 2 7 3" xfId="11854"/>
    <cellStyle name="Normal 2 30 2 2 7 3 2" xfId="30185"/>
    <cellStyle name="Normal 2 30 2 2 7 4" xfId="11855"/>
    <cellStyle name="Normal 2 30 2 2 7 4 2" xfId="30186"/>
    <cellStyle name="Normal 2 30 2 2 7 5" xfId="11856"/>
    <cellStyle name="Normal 2 30 2 2 7 5 2" xfId="30187"/>
    <cellStyle name="Normal 2 30 2 2 7 6" xfId="30183"/>
    <cellStyle name="Normal 2 30 2 2 8" xfId="11857"/>
    <cellStyle name="Normal 2 30 2 2 8 2" xfId="11858"/>
    <cellStyle name="Normal 2 30 2 2 8 2 2" xfId="30189"/>
    <cellStyle name="Normal 2 30 2 2 8 3" xfId="11859"/>
    <cellStyle name="Normal 2 30 2 2 8 3 2" xfId="30190"/>
    <cellStyle name="Normal 2 30 2 2 8 4" xfId="11860"/>
    <cellStyle name="Normal 2 30 2 2 8 4 2" xfId="30191"/>
    <cellStyle name="Normal 2 30 2 2 8 5" xfId="11861"/>
    <cellStyle name="Normal 2 30 2 2 8 5 2" xfId="30192"/>
    <cellStyle name="Normal 2 30 2 2 8 6" xfId="30188"/>
    <cellStyle name="Normal 2 30 2 2 9" xfId="11862"/>
    <cellStyle name="Normal 2 30 2 2 9 2" xfId="11863"/>
    <cellStyle name="Normal 2 30 2 2 9 2 2" xfId="30194"/>
    <cellStyle name="Normal 2 30 2 2 9 3" xfId="11864"/>
    <cellStyle name="Normal 2 30 2 2 9 3 2" xfId="30195"/>
    <cellStyle name="Normal 2 30 2 2 9 4" xfId="11865"/>
    <cellStyle name="Normal 2 30 2 2 9 4 2" xfId="30196"/>
    <cellStyle name="Normal 2 30 2 2 9 5" xfId="11866"/>
    <cellStyle name="Normal 2 30 2 2 9 5 2" xfId="30197"/>
    <cellStyle name="Normal 2 30 2 2 9 6" xfId="30193"/>
    <cellStyle name="Normal 2 30 2 20" xfId="11867"/>
    <cellStyle name="Normal 2 30 2 20 2" xfId="30198"/>
    <cellStyle name="Normal 2 30 2 21" xfId="11868"/>
    <cellStyle name="Normal 2 30 2 21 2" xfId="30199"/>
    <cellStyle name="Normal 2 30 2 22" xfId="11869"/>
    <cellStyle name="Normal 2 30 2 22 2" xfId="30200"/>
    <cellStyle name="Normal 2 30 2 23" xfId="11870"/>
    <cellStyle name="Normal 2 30 2 23 2" xfId="30201"/>
    <cellStyle name="Normal 2 30 2 24" xfId="30027"/>
    <cellStyle name="Normal 2 30 2 3" xfId="11871"/>
    <cellStyle name="Normal 2 30 2 3 10" xfId="11872"/>
    <cellStyle name="Normal 2 30 2 3 10 2" xfId="11873"/>
    <cellStyle name="Normal 2 30 2 3 10 2 2" xfId="30204"/>
    <cellStyle name="Normal 2 30 2 3 10 3" xfId="11874"/>
    <cellStyle name="Normal 2 30 2 3 10 3 2" xfId="30205"/>
    <cellStyle name="Normal 2 30 2 3 10 4" xfId="11875"/>
    <cellStyle name="Normal 2 30 2 3 10 4 2" xfId="30206"/>
    <cellStyle name="Normal 2 30 2 3 10 5" xfId="11876"/>
    <cellStyle name="Normal 2 30 2 3 10 5 2" xfId="30207"/>
    <cellStyle name="Normal 2 30 2 3 10 6" xfId="30203"/>
    <cellStyle name="Normal 2 30 2 3 11" xfId="11877"/>
    <cellStyle name="Normal 2 30 2 3 11 2" xfId="11878"/>
    <cellStyle name="Normal 2 30 2 3 11 2 2" xfId="30209"/>
    <cellStyle name="Normal 2 30 2 3 11 3" xfId="11879"/>
    <cellStyle name="Normal 2 30 2 3 11 3 2" xfId="30210"/>
    <cellStyle name="Normal 2 30 2 3 11 4" xfId="11880"/>
    <cellStyle name="Normal 2 30 2 3 11 4 2" xfId="30211"/>
    <cellStyle name="Normal 2 30 2 3 11 5" xfId="11881"/>
    <cellStyle name="Normal 2 30 2 3 11 5 2" xfId="30212"/>
    <cellStyle name="Normal 2 30 2 3 11 6" xfId="30208"/>
    <cellStyle name="Normal 2 30 2 3 12" xfId="11882"/>
    <cellStyle name="Normal 2 30 2 3 12 2" xfId="11883"/>
    <cellStyle name="Normal 2 30 2 3 12 2 2" xfId="30214"/>
    <cellStyle name="Normal 2 30 2 3 12 3" xfId="11884"/>
    <cellStyle name="Normal 2 30 2 3 12 3 2" xfId="30215"/>
    <cellStyle name="Normal 2 30 2 3 12 4" xfId="11885"/>
    <cellStyle name="Normal 2 30 2 3 12 4 2" xfId="30216"/>
    <cellStyle name="Normal 2 30 2 3 12 5" xfId="11886"/>
    <cellStyle name="Normal 2 30 2 3 12 5 2" xfId="30217"/>
    <cellStyle name="Normal 2 30 2 3 12 6" xfId="30213"/>
    <cellStyle name="Normal 2 30 2 3 13" xfId="11887"/>
    <cellStyle name="Normal 2 30 2 3 13 2" xfId="11888"/>
    <cellStyle name="Normal 2 30 2 3 13 2 2" xfId="30219"/>
    <cellStyle name="Normal 2 30 2 3 13 3" xfId="11889"/>
    <cellStyle name="Normal 2 30 2 3 13 3 2" xfId="30220"/>
    <cellStyle name="Normal 2 30 2 3 13 4" xfId="11890"/>
    <cellStyle name="Normal 2 30 2 3 13 4 2" xfId="30221"/>
    <cellStyle name="Normal 2 30 2 3 13 5" xfId="11891"/>
    <cellStyle name="Normal 2 30 2 3 13 5 2" xfId="30222"/>
    <cellStyle name="Normal 2 30 2 3 13 6" xfId="30218"/>
    <cellStyle name="Normal 2 30 2 3 14" xfId="11892"/>
    <cellStyle name="Normal 2 30 2 3 14 2" xfId="11893"/>
    <cellStyle name="Normal 2 30 2 3 14 2 2" xfId="30224"/>
    <cellStyle name="Normal 2 30 2 3 14 3" xfId="11894"/>
    <cellStyle name="Normal 2 30 2 3 14 3 2" xfId="30225"/>
    <cellStyle name="Normal 2 30 2 3 14 4" xfId="11895"/>
    <cellStyle name="Normal 2 30 2 3 14 4 2" xfId="30226"/>
    <cellStyle name="Normal 2 30 2 3 14 5" xfId="11896"/>
    <cellStyle name="Normal 2 30 2 3 14 5 2" xfId="30227"/>
    <cellStyle name="Normal 2 30 2 3 14 6" xfId="30223"/>
    <cellStyle name="Normal 2 30 2 3 15" xfId="11897"/>
    <cellStyle name="Normal 2 30 2 3 15 2" xfId="11898"/>
    <cellStyle name="Normal 2 30 2 3 15 2 2" xfId="30229"/>
    <cellStyle name="Normal 2 30 2 3 15 3" xfId="11899"/>
    <cellStyle name="Normal 2 30 2 3 15 3 2" xfId="30230"/>
    <cellStyle name="Normal 2 30 2 3 15 4" xfId="11900"/>
    <cellStyle name="Normal 2 30 2 3 15 4 2" xfId="30231"/>
    <cellStyle name="Normal 2 30 2 3 15 5" xfId="11901"/>
    <cellStyle name="Normal 2 30 2 3 15 5 2" xfId="30232"/>
    <cellStyle name="Normal 2 30 2 3 15 6" xfId="30228"/>
    <cellStyle name="Normal 2 30 2 3 16" xfId="11902"/>
    <cellStyle name="Normal 2 30 2 3 16 2" xfId="11903"/>
    <cellStyle name="Normal 2 30 2 3 16 2 2" xfId="30234"/>
    <cellStyle name="Normal 2 30 2 3 16 3" xfId="11904"/>
    <cellStyle name="Normal 2 30 2 3 16 3 2" xfId="30235"/>
    <cellStyle name="Normal 2 30 2 3 16 4" xfId="11905"/>
    <cellStyle name="Normal 2 30 2 3 16 4 2" xfId="30236"/>
    <cellStyle name="Normal 2 30 2 3 16 5" xfId="11906"/>
    <cellStyle name="Normal 2 30 2 3 16 5 2" xfId="30237"/>
    <cellStyle name="Normal 2 30 2 3 16 6" xfId="30233"/>
    <cellStyle name="Normal 2 30 2 3 17" xfId="11907"/>
    <cellStyle name="Normal 2 30 2 3 17 2" xfId="30238"/>
    <cellStyle name="Normal 2 30 2 3 18" xfId="11908"/>
    <cellStyle name="Normal 2 30 2 3 18 2" xfId="30239"/>
    <cellStyle name="Normal 2 30 2 3 19" xfId="11909"/>
    <cellStyle name="Normal 2 30 2 3 19 2" xfId="30240"/>
    <cellStyle name="Normal 2 30 2 3 2" xfId="11910"/>
    <cellStyle name="Normal 2 30 2 3 2 10" xfId="11911"/>
    <cellStyle name="Normal 2 30 2 3 2 10 2" xfId="30242"/>
    <cellStyle name="Normal 2 30 2 3 2 11" xfId="11912"/>
    <cellStyle name="Normal 2 30 2 3 2 11 2" xfId="30243"/>
    <cellStyle name="Normal 2 30 2 3 2 12" xfId="30241"/>
    <cellStyle name="Normal 2 30 2 3 2 2" xfId="11913"/>
    <cellStyle name="Normal 2 30 2 3 2 2 2" xfId="11914"/>
    <cellStyle name="Normal 2 30 2 3 2 2 2 2" xfId="30245"/>
    <cellStyle name="Normal 2 30 2 3 2 2 3" xfId="11915"/>
    <cellStyle name="Normal 2 30 2 3 2 2 3 2" xfId="30246"/>
    <cellStyle name="Normal 2 30 2 3 2 2 4" xfId="11916"/>
    <cellStyle name="Normal 2 30 2 3 2 2 4 2" xfId="30247"/>
    <cellStyle name="Normal 2 30 2 3 2 2 5" xfId="11917"/>
    <cellStyle name="Normal 2 30 2 3 2 2 5 2" xfId="30248"/>
    <cellStyle name="Normal 2 30 2 3 2 2 6" xfId="30244"/>
    <cellStyle name="Normal 2 30 2 3 2 3" xfId="11918"/>
    <cellStyle name="Normal 2 30 2 3 2 3 2" xfId="11919"/>
    <cellStyle name="Normal 2 30 2 3 2 3 2 2" xfId="30250"/>
    <cellStyle name="Normal 2 30 2 3 2 3 3" xfId="11920"/>
    <cellStyle name="Normal 2 30 2 3 2 3 3 2" xfId="30251"/>
    <cellStyle name="Normal 2 30 2 3 2 3 4" xfId="11921"/>
    <cellStyle name="Normal 2 30 2 3 2 3 4 2" xfId="30252"/>
    <cellStyle name="Normal 2 30 2 3 2 3 5" xfId="11922"/>
    <cellStyle name="Normal 2 30 2 3 2 3 5 2" xfId="30253"/>
    <cellStyle name="Normal 2 30 2 3 2 3 6" xfId="30249"/>
    <cellStyle name="Normal 2 30 2 3 2 4" xfId="11923"/>
    <cellStyle name="Normal 2 30 2 3 2 4 2" xfId="11924"/>
    <cellStyle name="Normal 2 30 2 3 2 4 2 2" xfId="30255"/>
    <cellStyle name="Normal 2 30 2 3 2 4 3" xfId="11925"/>
    <cellStyle name="Normal 2 30 2 3 2 4 3 2" xfId="30256"/>
    <cellStyle name="Normal 2 30 2 3 2 4 4" xfId="11926"/>
    <cellStyle name="Normal 2 30 2 3 2 4 4 2" xfId="30257"/>
    <cellStyle name="Normal 2 30 2 3 2 4 5" xfId="11927"/>
    <cellStyle name="Normal 2 30 2 3 2 4 5 2" xfId="30258"/>
    <cellStyle name="Normal 2 30 2 3 2 4 6" xfId="30254"/>
    <cellStyle name="Normal 2 30 2 3 2 5" xfId="11928"/>
    <cellStyle name="Normal 2 30 2 3 2 5 2" xfId="11929"/>
    <cellStyle name="Normal 2 30 2 3 2 5 2 2" xfId="30260"/>
    <cellStyle name="Normal 2 30 2 3 2 5 3" xfId="11930"/>
    <cellStyle name="Normal 2 30 2 3 2 5 3 2" xfId="30261"/>
    <cellStyle name="Normal 2 30 2 3 2 5 4" xfId="11931"/>
    <cellStyle name="Normal 2 30 2 3 2 5 4 2" xfId="30262"/>
    <cellStyle name="Normal 2 30 2 3 2 5 5" xfId="11932"/>
    <cellStyle name="Normal 2 30 2 3 2 5 5 2" xfId="30263"/>
    <cellStyle name="Normal 2 30 2 3 2 5 6" xfId="30259"/>
    <cellStyle name="Normal 2 30 2 3 2 6" xfId="11933"/>
    <cellStyle name="Normal 2 30 2 3 2 6 2" xfId="11934"/>
    <cellStyle name="Normal 2 30 2 3 2 6 2 2" xfId="30265"/>
    <cellStyle name="Normal 2 30 2 3 2 6 3" xfId="11935"/>
    <cellStyle name="Normal 2 30 2 3 2 6 3 2" xfId="30266"/>
    <cellStyle name="Normal 2 30 2 3 2 6 4" xfId="11936"/>
    <cellStyle name="Normal 2 30 2 3 2 6 4 2" xfId="30267"/>
    <cellStyle name="Normal 2 30 2 3 2 6 5" xfId="11937"/>
    <cellStyle name="Normal 2 30 2 3 2 6 5 2" xfId="30268"/>
    <cellStyle name="Normal 2 30 2 3 2 6 6" xfId="30264"/>
    <cellStyle name="Normal 2 30 2 3 2 7" xfId="11938"/>
    <cellStyle name="Normal 2 30 2 3 2 7 2" xfId="11939"/>
    <cellStyle name="Normal 2 30 2 3 2 7 2 2" xfId="30270"/>
    <cellStyle name="Normal 2 30 2 3 2 7 3" xfId="11940"/>
    <cellStyle name="Normal 2 30 2 3 2 7 3 2" xfId="30271"/>
    <cellStyle name="Normal 2 30 2 3 2 7 4" xfId="11941"/>
    <cellStyle name="Normal 2 30 2 3 2 7 4 2" xfId="30272"/>
    <cellStyle name="Normal 2 30 2 3 2 7 5" xfId="11942"/>
    <cellStyle name="Normal 2 30 2 3 2 7 5 2" xfId="30273"/>
    <cellStyle name="Normal 2 30 2 3 2 7 6" xfId="30269"/>
    <cellStyle name="Normal 2 30 2 3 2 8" xfId="11943"/>
    <cellStyle name="Normal 2 30 2 3 2 8 2" xfId="30274"/>
    <cellStyle name="Normal 2 30 2 3 2 9" xfId="11944"/>
    <cellStyle name="Normal 2 30 2 3 2 9 2" xfId="30275"/>
    <cellStyle name="Normal 2 30 2 3 20" xfId="11945"/>
    <cellStyle name="Normal 2 30 2 3 20 2" xfId="30276"/>
    <cellStyle name="Normal 2 30 2 3 21" xfId="30202"/>
    <cellStyle name="Normal 2 30 2 3 3" xfId="11946"/>
    <cellStyle name="Normal 2 30 2 3 3 2" xfId="11947"/>
    <cellStyle name="Normal 2 30 2 3 3 2 2" xfId="11948"/>
    <cellStyle name="Normal 2 30 2 3 3 2 2 2" xfId="30279"/>
    <cellStyle name="Normal 2 30 2 3 3 2 3" xfId="11949"/>
    <cellStyle name="Normal 2 30 2 3 3 2 3 2" xfId="30280"/>
    <cellStyle name="Normal 2 30 2 3 3 2 4" xfId="11950"/>
    <cellStyle name="Normal 2 30 2 3 3 2 4 2" xfId="30281"/>
    <cellStyle name="Normal 2 30 2 3 3 2 5" xfId="11951"/>
    <cellStyle name="Normal 2 30 2 3 3 2 5 2" xfId="30282"/>
    <cellStyle name="Normal 2 30 2 3 3 2 6" xfId="30278"/>
    <cellStyle name="Normal 2 30 2 3 3 3" xfId="11952"/>
    <cellStyle name="Normal 2 30 2 3 3 3 2" xfId="30283"/>
    <cellStyle name="Normal 2 30 2 3 3 4" xfId="11953"/>
    <cellStyle name="Normal 2 30 2 3 3 4 2" xfId="30284"/>
    <cellStyle name="Normal 2 30 2 3 3 5" xfId="11954"/>
    <cellStyle name="Normal 2 30 2 3 3 5 2" xfId="30285"/>
    <cellStyle name="Normal 2 30 2 3 3 6" xfId="11955"/>
    <cellStyle name="Normal 2 30 2 3 3 6 2" xfId="30286"/>
    <cellStyle name="Normal 2 30 2 3 3 7" xfId="30277"/>
    <cellStyle name="Normal 2 30 2 3 4" xfId="11956"/>
    <cellStyle name="Normal 2 30 2 3 4 2" xfId="11957"/>
    <cellStyle name="Normal 2 30 2 3 4 2 2" xfId="11958"/>
    <cellStyle name="Normal 2 30 2 3 4 2 2 2" xfId="30289"/>
    <cellStyle name="Normal 2 30 2 3 4 2 3" xfId="11959"/>
    <cellStyle name="Normal 2 30 2 3 4 2 3 2" xfId="30290"/>
    <cellStyle name="Normal 2 30 2 3 4 2 4" xfId="11960"/>
    <cellStyle name="Normal 2 30 2 3 4 2 4 2" xfId="30291"/>
    <cellStyle name="Normal 2 30 2 3 4 2 5" xfId="11961"/>
    <cellStyle name="Normal 2 30 2 3 4 2 5 2" xfId="30292"/>
    <cellStyle name="Normal 2 30 2 3 4 2 6" xfId="30288"/>
    <cellStyle name="Normal 2 30 2 3 4 3" xfId="11962"/>
    <cellStyle name="Normal 2 30 2 3 4 3 2" xfId="30293"/>
    <cellStyle name="Normal 2 30 2 3 4 4" xfId="11963"/>
    <cellStyle name="Normal 2 30 2 3 4 4 2" xfId="30294"/>
    <cellStyle name="Normal 2 30 2 3 4 5" xfId="11964"/>
    <cellStyle name="Normal 2 30 2 3 4 5 2" xfId="30295"/>
    <cellStyle name="Normal 2 30 2 3 4 6" xfId="11965"/>
    <cellStyle name="Normal 2 30 2 3 4 6 2" xfId="30296"/>
    <cellStyle name="Normal 2 30 2 3 4 7" xfId="30287"/>
    <cellStyle name="Normal 2 30 2 3 5" xfId="11966"/>
    <cellStyle name="Normal 2 30 2 3 5 2" xfId="11967"/>
    <cellStyle name="Normal 2 30 2 3 5 2 2" xfId="30298"/>
    <cellStyle name="Normal 2 30 2 3 5 3" xfId="11968"/>
    <cellStyle name="Normal 2 30 2 3 5 3 2" xfId="30299"/>
    <cellStyle name="Normal 2 30 2 3 5 4" xfId="11969"/>
    <cellStyle name="Normal 2 30 2 3 5 4 2" xfId="30300"/>
    <cellStyle name="Normal 2 30 2 3 5 5" xfId="11970"/>
    <cellStyle name="Normal 2 30 2 3 5 5 2" xfId="30301"/>
    <cellStyle name="Normal 2 30 2 3 5 6" xfId="30297"/>
    <cellStyle name="Normal 2 30 2 3 6" xfId="11971"/>
    <cellStyle name="Normal 2 30 2 3 6 2" xfId="11972"/>
    <cellStyle name="Normal 2 30 2 3 6 2 2" xfId="30303"/>
    <cellStyle name="Normal 2 30 2 3 6 3" xfId="11973"/>
    <cellStyle name="Normal 2 30 2 3 6 3 2" xfId="30304"/>
    <cellStyle name="Normal 2 30 2 3 6 4" xfId="11974"/>
    <cellStyle name="Normal 2 30 2 3 6 4 2" xfId="30305"/>
    <cellStyle name="Normal 2 30 2 3 6 5" xfId="11975"/>
    <cellStyle name="Normal 2 30 2 3 6 5 2" xfId="30306"/>
    <cellStyle name="Normal 2 30 2 3 6 6" xfId="30302"/>
    <cellStyle name="Normal 2 30 2 3 7" xfId="11976"/>
    <cellStyle name="Normal 2 30 2 3 7 2" xfId="11977"/>
    <cellStyle name="Normal 2 30 2 3 7 2 2" xfId="30308"/>
    <cellStyle name="Normal 2 30 2 3 7 3" xfId="11978"/>
    <cellStyle name="Normal 2 30 2 3 7 3 2" xfId="30309"/>
    <cellStyle name="Normal 2 30 2 3 7 4" xfId="11979"/>
    <cellStyle name="Normal 2 30 2 3 7 4 2" xfId="30310"/>
    <cellStyle name="Normal 2 30 2 3 7 5" xfId="11980"/>
    <cellStyle name="Normal 2 30 2 3 7 5 2" xfId="30311"/>
    <cellStyle name="Normal 2 30 2 3 7 6" xfId="30307"/>
    <cellStyle name="Normal 2 30 2 3 8" xfId="11981"/>
    <cellStyle name="Normal 2 30 2 3 8 2" xfId="11982"/>
    <cellStyle name="Normal 2 30 2 3 8 2 2" xfId="30313"/>
    <cellStyle name="Normal 2 30 2 3 8 3" xfId="11983"/>
    <cellStyle name="Normal 2 30 2 3 8 3 2" xfId="30314"/>
    <cellStyle name="Normal 2 30 2 3 8 4" xfId="11984"/>
    <cellStyle name="Normal 2 30 2 3 8 4 2" xfId="30315"/>
    <cellStyle name="Normal 2 30 2 3 8 5" xfId="11985"/>
    <cellStyle name="Normal 2 30 2 3 8 5 2" xfId="30316"/>
    <cellStyle name="Normal 2 30 2 3 8 6" xfId="30312"/>
    <cellStyle name="Normal 2 30 2 3 9" xfId="11986"/>
    <cellStyle name="Normal 2 30 2 3 9 2" xfId="11987"/>
    <cellStyle name="Normal 2 30 2 3 9 2 2" xfId="30318"/>
    <cellStyle name="Normal 2 30 2 3 9 3" xfId="11988"/>
    <cellStyle name="Normal 2 30 2 3 9 3 2" xfId="30319"/>
    <cellStyle name="Normal 2 30 2 3 9 4" xfId="11989"/>
    <cellStyle name="Normal 2 30 2 3 9 4 2" xfId="30320"/>
    <cellStyle name="Normal 2 30 2 3 9 5" xfId="11990"/>
    <cellStyle name="Normal 2 30 2 3 9 5 2" xfId="30321"/>
    <cellStyle name="Normal 2 30 2 3 9 6" xfId="30317"/>
    <cellStyle name="Normal 2 30 2 4" xfId="11991"/>
    <cellStyle name="Normal 2 30 2 4 10" xfId="11992"/>
    <cellStyle name="Normal 2 30 2 4 10 2" xfId="11993"/>
    <cellStyle name="Normal 2 30 2 4 10 2 2" xfId="30324"/>
    <cellStyle name="Normal 2 30 2 4 10 3" xfId="11994"/>
    <cellStyle name="Normal 2 30 2 4 10 3 2" xfId="30325"/>
    <cellStyle name="Normal 2 30 2 4 10 4" xfId="11995"/>
    <cellStyle name="Normal 2 30 2 4 10 4 2" xfId="30326"/>
    <cellStyle name="Normal 2 30 2 4 10 5" xfId="11996"/>
    <cellStyle name="Normal 2 30 2 4 10 5 2" xfId="30327"/>
    <cellStyle name="Normal 2 30 2 4 10 6" xfId="30323"/>
    <cellStyle name="Normal 2 30 2 4 11" xfId="11997"/>
    <cellStyle name="Normal 2 30 2 4 11 2" xfId="11998"/>
    <cellStyle name="Normal 2 30 2 4 11 2 2" xfId="30329"/>
    <cellStyle name="Normal 2 30 2 4 11 3" xfId="11999"/>
    <cellStyle name="Normal 2 30 2 4 11 3 2" xfId="30330"/>
    <cellStyle name="Normal 2 30 2 4 11 4" xfId="12000"/>
    <cellStyle name="Normal 2 30 2 4 11 4 2" xfId="30331"/>
    <cellStyle name="Normal 2 30 2 4 11 5" xfId="12001"/>
    <cellStyle name="Normal 2 30 2 4 11 5 2" xfId="30332"/>
    <cellStyle name="Normal 2 30 2 4 11 6" xfId="30328"/>
    <cellStyle name="Normal 2 30 2 4 12" xfId="12002"/>
    <cellStyle name="Normal 2 30 2 4 12 2" xfId="12003"/>
    <cellStyle name="Normal 2 30 2 4 12 2 2" xfId="30334"/>
    <cellStyle name="Normal 2 30 2 4 12 3" xfId="12004"/>
    <cellStyle name="Normal 2 30 2 4 12 3 2" xfId="30335"/>
    <cellStyle name="Normal 2 30 2 4 12 4" xfId="12005"/>
    <cellStyle name="Normal 2 30 2 4 12 4 2" xfId="30336"/>
    <cellStyle name="Normal 2 30 2 4 12 5" xfId="12006"/>
    <cellStyle name="Normal 2 30 2 4 12 5 2" xfId="30337"/>
    <cellStyle name="Normal 2 30 2 4 12 6" xfId="30333"/>
    <cellStyle name="Normal 2 30 2 4 13" xfId="12007"/>
    <cellStyle name="Normal 2 30 2 4 13 2" xfId="12008"/>
    <cellStyle name="Normal 2 30 2 4 13 2 2" xfId="30339"/>
    <cellStyle name="Normal 2 30 2 4 13 3" xfId="12009"/>
    <cellStyle name="Normal 2 30 2 4 13 3 2" xfId="30340"/>
    <cellStyle name="Normal 2 30 2 4 13 4" xfId="12010"/>
    <cellStyle name="Normal 2 30 2 4 13 4 2" xfId="30341"/>
    <cellStyle name="Normal 2 30 2 4 13 5" xfId="12011"/>
    <cellStyle name="Normal 2 30 2 4 13 5 2" xfId="30342"/>
    <cellStyle name="Normal 2 30 2 4 13 6" xfId="30338"/>
    <cellStyle name="Normal 2 30 2 4 14" xfId="12012"/>
    <cellStyle name="Normal 2 30 2 4 14 2" xfId="12013"/>
    <cellStyle name="Normal 2 30 2 4 14 2 2" xfId="30344"/>
    <cellStyle name="Normal 2 30 2 4 14 3" xfId="12014"/>
    <cellStyle name="Normal 2 30 2 4 14 3 2" xfId="30345"/>
    <cellStyle name="Normal 2 30 2 4 14 4" xfId="12015"/>
    <cellStyle name="Normal 2 30 2 4 14 4 2" xfId="30346"/>
    <cellStyle name="Normal 2 30 2 4 14 5" xfId="12016"/>
    <cellStyle name="Normal 2 30 2 4 14 5 2" xfId="30347"/>
    <cellStyle name="Normal 2 30 2 4 14 6" xfId="30343"/>
    <cellStyle name="Normal 2 30 2 4 15" xfId="12017"/>
    <cellStyle name="Normal 2 30 2 4 15 2" xfId="12018"/>
    <cellStyle name="Normal 2 30 2 4 15 2 2" xfId="30349"/>
    <cellStyle name="Normal 2 30 2 4 15 3" xfId="12019"/>
    <cellStyle name="Normal 2 30 2 4 15 3 2" xfId="30350"/>
    <cellStyle name="Normal 2 30 2 4 15 4" xfId="12020"/>
    <cellStyle name="Normal 2 30 2 4 15 4 2" xfId="30351"/>
    <cellStyle name="Normal 2 30 2 4 15 5" xfId="12021"/>
    <cellStyle name="Normal 2 30 2 4 15 5 2" xfId="30352"/>
    <cellStyle name="Normal 2 30 2 4 15 6" xfId="30348"/>
    <cellStyle name="Normal 2 30 2 4 16" xfId="12022"/>
    <cellStyle name="Normal 2 30 2 4 16 2" xfId="12023"/>
    <cellStyle name="Normal 2 30 2 4 16 2 2" xfId="30354"/>
    <cellStyle name="Normal 2 30 2 4 16 3" xfId="12024"/>
    <cellStyle name="Normal 2 30 2 4 16 3 2" xfId="30355"/>
    <cellStyle name="Normal 2 30 2 4 16 4" xfId="12025"/>
    <cellStyle name="Normal 2 30 2 4 16 4 2" xfId="30356"/>
    <cellStyle name="Normal 2 30 2 4 16 5" xfId="12026"/>
    <cellStyle name="Normal 2 30 2 4 16 5 2" xfId="30357"/>
    <cellStyle name="Normal 2 30 2 4 16 6" xfId="30353"/>
    <cellStyle name="Normal 2 30 2 4 17" xfId="12027"/>
    <cellStyle name="Normal 2 30 2 4 17 2" xfId="30358"/>
    <cellStyle name="Normal 2 30 2 4 18" xfId="12028"/>
    <cellStyle name="Normal 2 30 2 4 18 2" xfId="30359"/>
    <cellStyle name="Normal 2 30 2 4 19" xfId="12029"/>
    <cellStyle name="Normal 2 30 2 4 19 2" xfId="30360"/>
    <cellStyle name="Normal 2 30 2 4 2" xfId="12030"/>
    <cellStyle name="Normal 2 30 2 4 2 10" xfId="12031"/>
    <cellStyle name="Normal 2 30 2 4 2 10 2" xfId="30362"/>
    <cellStyle name="Normal 2 30 2 4 2 11" xfId="12032"/>
    <cellStyle name="Normal 2 30 2 4 2 11 2" xfId="30363"/>
    <cellStyle name="Normal 2 30 2 4 2 12" xfId="30361"/>
    <cellStyle name="Normal 2 30 2 4 2 2" xfId="12033"/>
    <cellStyle name="Normal 2 30 2 4 2 2 2" xfId="12034"/>
    <cellStyle name="Normal 2 30 2 4 2 2 2 2" xfId="30365"/>
    <cellStyle name="Normal 2 30 2 4 2 2 3" xfId="12035"/>
    <cellStyle name="Normal 2 30 2 4 2 2 3 2" xfId="30366"/>
    <cellStyle name="Normal 2 30 2 4 2 2 4" xfId="12036"/>
    <cellStyle name="Normal 2 30 2 4 2 2 4 2" xfId="30367"/>
    <cellStyle name="Normal 2 30 2 4 2 2 5" xfId="12037"/>
    <cellStyle name="Normal 2 30 2 4 2 2 5 2" xfId="30368"/>
    <cellStyle name="Normal 2 30 2 4 2 2 6" xfId="30364"/>
    <cellStyle name="Normal 2 30 2 4 2 3" xfId="12038"/>
    <cellStyle name="Normal 2 30 2 4 2 3 2" xfId="12039"/>
    <cellStyle name="Normal 2 30 2 4 2 3 2 2" xfId="30370"/>
    <cellStyle name="Normal 2 30 2 4 2 3 3" xfId="12040"/>
    <cellStyle name="Normal 2 30 2 4 2 3 3 2" xfId="30371"/>
    <cellStyle name="Normal 2 30 2 4 2 3 4" xfId="12041"/>
    <cellStyle name="Normal 2 30 2 4 2 3 4 2" xfId="30372"/>
    <cellStyle name="Normal 2 30 2 4 2 3 5" xfId="12042"/>
    <cellStyle name="Normal 2 30 2 4 2 3 5 2" xfId="30373"/>
    <cellStyle name="Normal 2 30 2 4 2 3 6" xfId="30369"/>
    <cellStyle name="Normal 2 30 2 4 2 4" xfId="12043"/>
    <cellStyle name="Normal 2 30 2 4 2 4 2" xfId="12044"/>
    <cellStyle name="Normal 2 30 2 4 2 4 2 2" xfId="30375"/>
    <cellStyle name="Normal 2 30 2 4 2 4 3" xfId="12045"/>
    <cellStyle name="Normal 2 30 2 4 2 4 3 2" xfId="30376"/>
    <cellStyle name="Normal 2 30 2 4 2 4 4" xfId="12046"/>
    <cellStyle name="Normal 2 30 2 4 2 4 4 2" xfId="30377"/>
    <cellStyle name="Normal 2 30 2 4 2 4 5" xfId="12047"/>
    <cellStyle name="Normal 2 30 2 4 2 4 5 2" xfId="30378"/>
    <cellStyle name="Normal 2 30 2 4 2 4 6" xfId="30374"/>
    <cellStyle name="Normal 2 30 2 4 2 5" xfId="12048"/>
    <cellStyle name="Normal 2 30 2 4 2 5 2" xfId="12049"/>
    <cellStyle name="Normal 2 30 2 4 2 5 2 2" xfId="30380"/>
    <cellStyle name="Normal 2 30 2 4 2 5 3" xfId="12050"/>
    <cellStyle name="Normal 2 30 2 4 2 5 3 2" xfId="30381"/>
    <cellStyle name="Normal 2 30 2 4 2 5 4" xfId="12051"/>
    <cellStyle name="Normal 2 30 2 4 2 5 4 2" xfId="30382"/>
    <cellStyle name="Normal 2 30 2 4 2 5 5" xfId="12052"/>
    <cellStyle name="Normal 2 30 2 4 2 5 5 2" xfId="30383"/>
    <cellStyle name="Normal 2 30 2 4 2 5 6" xfId="30379"/>
    <cellStyle name="Normal 2 30 2 4 2 6" xfId="12053"/>
    <cellStyle name="Normal 2 30 2 4 2 6 2" xfId="12054"/>
    <cellStyle name="Normal 2 30 2 4 2 6 2 2" xfId="30385"/>
    <cellStyle name="Normal 2 30 2 4 2 6 3" xfId="12055"/>
    <cellStyle name="Normal 2 30 2 4 2 6 3 2" xfId="30386"/>
    <cellStyle name="Normal 2 30 2 4 2 6 4" xfId="12056"/>
    <cellStyle name="Normal 2 30 2 4 2 6 4 2" xfId="30387"/>
    <cellStyle name="Normal 2 30 2 4 2 6 5" xfId="12057"/>
    <cellStyle name="Normal 2 30 2 4 2 6 5 2" xfId="30388"/>
    <cellStyle name="Normal 2 30 2 4 2 6 6" xfId="30384"/>
    <cellStyle name="Normal 2 30 2 4 2 7" xfId="12058"/>
    <cellStyle name="Normal 2 30 2 4 2 7 2" xfId="12059"/>
    <cellStyle name="Normal 2 30 2 4 2 7 2 2" xfId="30390"/>
    <cellStyle name="Normal 2 30 2 4 2 7 3" xfId="12060"/>
    <cellStyle name="Normal 2 30 2 4 2 7 3 2" xfId="30391"/>
    <cellStyle name="Normal 2 30 2 4 2 7 4" xfId="12061"/>
    <cellStyle name="Normal 2 30 2 4 2 7 4 2" xfId="30392"/>
    <cellStyle name="Normal 2 30 2 4 2 7 5" xfId="12062"/>
    <cellStyle name="Normal 2 30 2 4 2 7 5 2" xfId="30393"/>
    <cellStyle name="Normal 2 30 2 4 2 7 6" xfId="30389"/>
    <cellStyle name="Normal 2 30 2 4 2 8" xfId="12063"/>
    <cellStyle name="Normal 2 30 2 4 2 8 2" xfId="30394"/>
    <cellStyle name="Normal 2 30 2 4 2 9" xfId="12064"/>
    <cellStyle name="Normal 2 30 2 4 2 9 2" xfId="30395"/>
    <cellStyle name="Normal 2 30 2 4 20" xfId="12065"/>
    <cellStyle name="Normal 2 30 2 4 20 2" xfId="30396"/>
    <cellStyle name="Normal 2 30 2 4 21" xfId="30322"/>
    <cellStyle name="Normal 2 30 2 4 3" xfId="12066"/>
    <cellStyle name="Normal 2 30 2 4 3 2" xfId="12067"/>
    <cellStyle name="Normal 2 30 2 4 3 2 2" xfId="12068"/>
    <cellStyle name="Normal 2 30 2 4 3 2 2 2" xfId="30399"/>
    <cellStyle name="Normal 2 30 2 4 3 2 3" xfId="12069"/>
    <cellStyle name="Normal 2 30 2 4 3 2 3 2" xfId="30400"/>
    <cellStyle name="Normal 2 30 2 4 3 2 4" xfId="12070"/>
    <cellStyle name="Normal 2 30 2 4 3 2 4 2" xfId="30401"/>
    <cellStyle name="Normal 2 30 2 4 3 2 5" xfId="12071"/>
    <cellStyle name="Normal 2 30 2 4 3 2 5 2" xfId="30402"/>
    <cellStyle name="Normal 2 30 2 4 3 2 6" xfId="30398"/>
    <cellStyle name="Normal 2 30 2 4 3 3" xfId="12072"/>
    <cellStyle name="Normal 2 30 2 4 3 3 2" xfId="30403"/>
    <cellStyle name="Normal 2 30 2 4 3 4" xfId="12073"/>
    <cellStyle name="Normal 2 30 2 4 3 4 2" xfId="30404"/>
    <cellStyle name="Normal 2 30 2 4 3 5" xfId="12074"/>
    <cellStyle name="Normal 2 30 2 4 3 5 2" xfId="30405"/>
    <cellStyle name="Normal 2 30 2 4 3 6" xfId="12075"/>
    <cellStyle name="Normal 2 30 2 4 3 6 2" xfId="30406"/>
    <cellStyle name="Normal 2 30 2 4 3 7" xfId="30397"/>
    <cellStyle name="Normal 2 30 2 4 4" xfId="12076"/>
    <cellStyle name="Normal 2 30 2 4 4 2" xfId="12077"/>
    <cellStyle name="Normal 2 30 2 4 4 2 2" xfId="12078"/>
    <cellStyle name="Normal 2 30 2 4 4 2 2 2" xfId="30409"/>
    <cellStyle name="Normal 2 30 2 4 4 2 3" xfId="12079"/>
    <cellStyle name="Normal 2 30 2 4 4 2 3 2" xfId="30410"/>
    <cellStyle name="Normal 2 30 2 4 4 2 4" xfId="12080"/>
    <cellStyle name="Normal 2 30 2 4 4 2 4 2" xfId="30411"/>
    <cellStyle name="Normal 2 30 2 4 4 2 5" xfId="12081"/>
    <cellStyle name="Normal 2 30 2 4 4 2 5 2" xfId="30412"/>
    <cellStyle name="Normal 2 30 2 4 4 2 6" xfId="30408"/>
    <cellStyle name="Normal 2 30 2 4 4 3" xfId="12082"/>
    <cellStyle name="Normal 2 30 2 4 4 3 2" xfId="30413"/>
    <cellStyle name="Normal 2 30 2 4 4 4" xfId="12083"/>
    <cellStyle name="Normal 2 30 2 4 4 4 2" xfId="30414"/>
    <cellStyle name="Normal 2 30 2 4 4 5" xfId="12084"/>
    <cellStyle name="Normal 2 30 2 4 4 5 2" xfId="30415"/>
    <cellStyle name="Normal 2 30 2 4 4 6" xfId="12085"/>
    <cellStyle name="Normal 2 30 2 4 4 6 2" xfId="30416"/>
    <cellStyle name="Normal 2 30 2 4 4 7" xfId="30407"/>
    <cellStyle name="Normal 2 30 2 4 5" xfId="12086"/>
    <cellStyle name="Normal 2 30 2 4 5 2" xfId="12087"/>
    <cellStyle name="Normal 2 30 2 4 5 2 2" xfId="30418"/>
    <cellStyle name="Normal 2 30 2 4 5 3" xfId="12088"/>
    <cellStyle name="Normal 2 30 2 4 5 3 2" xfId="30419"/>
    <cellStyle name="Normal 2 30 2 4 5 4" xfId="12089"/>
    <cellStyle name="Normal 2 30 2 4 5 4 2" xfId="30420"/>
    <cellStyle name="Normal 2 30 2 4 5 5" xfId="12090"/>
    <cellStyle name="Normal 2 30 2 4 5 5 2" xfId="30421"/>
    <cellStyle name="Normal 2 30 2 4 5 6" xfId="30417"/>
    <cellStyle name="Normal 2 30 2 4 6" xfId="12091"/>
    <cellStyle name="Normal 2 30 2 4 6 2" xfId="12092"/>
    <cellStyle name="Normal 2 30 2 4 6 2 2" xfId="30423"/>
    <cellStyle name="Normal 2 30 2 4 6 3" xfId="12093"/>
    <cellStyle name="Normal 2 30 2 4 6 3 2" xfId="30424"/>
    <cellStyle name="Normal 2 30 2 4 6 4" xfId="12094"/>
    <cellStyle name="Normal 2 30 2 4 6 4 2" xfId="30425"/>
    <cellStyle name="Normal 2 30 2 4 6 5" xfId="12095"/>
    <cellStyle name="Normal 2 30 2 4 6 5 2" xfId="30426"/>
    <cellStyle name="Normal 2 30 2 4 6 6" xfId="30422"/>
    <cellStyle name="Normal 2 30 2 4 7" xfId="12096"/>
    <cellStyle name="Normal 2 30 2 4 7 2" xfId="12097"/>
    <cellStyle name="Normal 2 30 2 4 7 2 2" xfId="30428"/>
    <cellStyle name="Normal 2 30 2 4 7 3" xfId="12098"/>
    <cellStyle name="Normal 2 30 2 4 7 3 2" xfId="30429"/>
    <cellStyle name="Normal 2 30 2 4 7 4" xfId="12099"/>
    <cellStyle name="Normal 2 30 2 4 7 4 2" xfId="30430"/>
    <cellStyle name="Normal 2 30 2 4 7 5" xfId="12100"/>
    <cellStyle name="Normal 2 30 2 4 7 5 2" xfId="30431"/>
    <cellStyle name="Normal 2 30 2 4 7 6" xfId="30427"/>
    <cellStyle name="Normal 2 30 2 4 8" xfId="12101"/>
    <cellStyle name="Normal 2 30 2 4 8 2" xfId="12102"/>
    <cellStyle name="Normal 2 30 2 4 8 2 2" xfId="30433"/>
    <cellStyle name="Normal 2 30 2 4 8 3" xfId="12103"/>
    <cellStyle name="Normal 2 30 2 4 8 3 2" xfId="30434"/>
    <cellStyle name="Normal 2 30 2 4 8 4" xfId="12104"/>
    <cellStyle name="Normal 2 30 2 4 8 4 2" xfId="30435"/>
    <cellStyle name="Normal 2 30 2 4 8 5" xfId="12105"/>
    <cellStyle name="Normal 2 30 2 4 8 5 2" xfId="30436"/>
    <cellStyle name="Normal 2 30 2 4 8 6" xfId="30432"/>
    <cellStyle name="Normal 2 30 2 4 9" xfId="12106"/>
    <cellStyle name="Normal 2 30 2 4 9 2" xfId="12107"/>
    <cellStyle name="Normal 2 30 2 4 9 2 2" xfId="30438"/>
    <cellStyle name="Normal 2 30 2 4 9 3" xfId="12108"/>
    <cellStyle name="Normal 2 30 2 4 9 3 2" xfId="30439"/>
    <cellStyle name="Normal 2 30 2 4 9 4" xfId="12109"/>
    <cellStyle name="Normal 2 30 2 4 9 4 2" xfId="30440"/>
    <cellStyle name="Normal 2 30 2 4 9 5" xfId="12110"/>
    <cellStyle name="Normal 2 30 2 4 9 5 2" xfId="30441"/>
    <cellStyle name="Normal 2 30 2 4 9 6" xfId="30437"/>
    <cellStyle name="Normal 2 30 2 5" xfId="12111"/>
    <cellStyle name="Normal 2 30 2 5 10" xfId="12112"/>
    <cellStyle name="Normal 2 30 2 5 10 2" xfId="30443"/>
    <cellStyle name="Normal 2 30 2 5 11" xfId="12113"/>
    <cellStyle name="Normal 2 30 2 5 11 2" xfId="30444"/>
    <cellStyle name="Normal 2 30 2 5 12" xfId="30442"/>
    <cellStyle name="Normal 2 30 2 5 2" xfId="12114"/>
    <cellStyle name="Normal 2 30 2 5 2 2" xfId="12115"/>
    <cellStyle name="Normal 2 30 2 5 2 2 2" xfId="30446"/>
    <cellStyle name="Normal 2 30 2 5 2 3" xfId="12116"/>
    <cellStyle name="Normal 2 30 2 5 2 3 2" xfId="30447"/>
    <cellStyle name="Normal 2 30 2 5 2 4" xfId="12117"/>
    <cellStyle name="Normal 2 30 2 5 2 4 2" xfId="30448"/>
    <cellStyle name="Normal 2 30 2 5 2 5" xfId="12118"/>
    <cellStyle name="Normal 2 30 2 5 2 5 2" xfId="30449"/>
    <cellStyle name="Normal 2 30 2 5 2 6" xfId="30445"/>
    <cellStyle name="Normal 2 30 2 5 3" xfId="12119"/>
    <cellStyle name="Normal 2 30 2 5 3 2" xfId="12120"/>
    <cellStyle name="Normal 2 30 2 5 3 2 2" xfId="30451"/>
    <cellStyle name="Normal 2 30 2 5 3 3" xfId="12121"/>
    <cellStyle name="Normal 2 30 2 5 3 3 2" xfId="30452"/>
    <cellStyle name="Normal 2 30 2 5 3 4" xfId="12122"/>
    <cellStyle name="Normal 2 30 2 5 3 4 2" xfId="30453"/>
    <cellStyle name="Normal 2 30 2 5 3 5" xfId="12123"/>
    <cellStyle name="Normal 2 30 2 5 3 5 2" xfId="30454"/>
    <cellStyle name="Normal 2 30 2 5 3 6" xfId="30450"/>
    <cellStyle name="Normal 2 30 2 5 4" xfId="12124"/>
    <cellStyle name="Normal 2 30 2 5 4 2" xfId="12125"/>
    <cellStyle name="Normal 2 30 2 5 4 2 2" xfId="30456"/>
    <cellStyle name="Normal 2 30 2 5 4 3" xfId="12126"/>
    <cellStyle name="Normal 2 30 2 5 4 3 2" xfId="30457"/>
    <cellStyle name="Normal 2 30 2 5 4 4" xfId="12127"/>
    <cellStyle name="Normal 2 30 2 5 4 4 2" xfId="30458"/>
    <cellStyle name="Normal 2 30 2 5 4 5" xfId="12128"/>
    <cellStyle name="Normal 2 30 2 5 4 5 2" xfId="30459"/>
    <cellStyle name="Normal 2 30 2 5 4 6" xfId="30455"/>
    <cellStyle name="Normal 2 30 2 5 5" xfId="12129"/>
    <cellStyle name="Normal 2 30 2 5 5 2" xfId="12130"/>
    <cellStyle name="Normal 2 30 2 5 5 2 2" xfId="30461"/>
    <cellStyle name="Normal 2 30 2 5 5 3" xfId="12131"/>
    <cellStyle name="Normal 2 30 2 5 5 3 2" xfId="30462"/>
    <cellStyle name="Normal 2 30 2 5 5 4" xfId="12132"/>
    <cellStyle name="Normal 2 30 2 5 5 4 2" xfId="30463"/>
    <cellStyle name="Normal 2 30 2 5 5 5" xfId="12133"/>
    <cellStyle name="Normal 2 30 2 5 5 5 2" xfId="30464"/>
    <cellStyle name="Normal 2 30 2 5 5 6" xfId="30460"/>
    <cellStyle name="Normal 2 30 2 5 6" xfId="12134"/>
    <cellStyle name="Normal 2 30 2 5 6 2" xfId="12135"/>
    <cellStyle name="Normal 2 30 2 5 6 2 2" xfId="30466"/>
    <cellStyle name="Normal 2 30 2 5 6 3" xfId="12136"/>
    <cellStyle name="Normal 2 30 2 5 6 3 2" xfId="30467"/>
    <cellStyle name="Normal 2 30 2 5 6 4" xfId="12137"/>
    <cellStyle name="Normal 2 30 2 5 6 4 2" xfId="30468"/>
    <cellStyle name="Normal 2 30 2 5 6 5" xfId="12138"/>
    <cellStyle name="Normal 2 30 2 5 6 5 2" xfId="30469"/>
    <cellStyle name="Normal 2 30 2 5 6 6" xfId="30465"/>
    <cellStyle name="Normal 2 30 2 5 7" xfId="12139"/>
    <cellStyle name="Normal 2 30 2 5 7 2" xfId="12140"/>
    <cellStyle name="Normal 2 30 2 5 7 2 2" xfId="30471"/>
    <cellStyle name="Normal 2 30 2 5 7 3" xfId="12141"/>
    <cellStyle name="Normal 2 30 2 5 7 3 2" xfId="30472"/>
    <cellStyle name="Normal 2 30 2 5 7 4" xfId="12142"/>
    <cellStyle name="Normal 2 30 2 5 7 4 2" xfId="30473"/>
    <cellStyle name="Normal 2 30 2 5 7 5" xfId="12143"/>
    <cellStyle name="Normal 2 30 2 5 7 5 2" xfId="30474"/>
    <cellStyle name="Normal 2 30 2 5 7 6" xfId="30470"/>
    <cellStyle name="Normal 2 30 2 5 8" xfId="12144"/>
    <cellStyle name="Normal 2 30 2 5 8 2" xfId="30475"/>
    <cellStyle name="Normal 2 30 2 5 9" xfId="12145"/>
    <cellStyle name="Normal 2 30 2 5 9 2" xfId="30476"/>
    <cellStyle name="Normal 2 30 2 6" xfId="12146"/>
    <cellStyle name="Normal 2 30 2 6 2" xfId="12147"/>
    <cellStyle name="Normal 2 30 2 6 2 2" xfId="12148"/>
    <cellStyle name="Normal 2 30 2 6 2 2 2" xfId="30479"/>
    <cellStyle name="Normal 2 30 2 6 2 3" xfId="12149"/>
    <cellStyle name="Normal 2 30 2 6 2 3 2" xfId="30480"/>
    <cellStyle name="Normal 2 30 2 6 2 4" xfId="12150"/>
    <cellStyle name="Normal 2 30 2 6 2 4 2" xfId="30481"/>
    <cellStyle name="Normal 2 30 2 6 2 5" xfId="12151"/>
    <cellStyle name="Normal 2 30 2 6 2 5 2" xfId="30482"/>
    <cellStyle name="Normal 2 30 2 6 2 6" xfId="30478"/>
    <cellStyle name="Normal 2 30 2 6 3" xfId="12152"/>
    <cellStyle name="Normal 2 30 2 6 3 2" xfId="30483"/>
    <cellStyle name="Normal 2 30 2 6 4" xfId="12153"/>
    <cellStyle name="Normal 2 30 2 6 4 2" xfId="30484"/>
    <cellStyle name="Normal 2 30 2 6 5" xfId="12154"/>
    <cellStyle name="Normal 2 30 2 6 5 2" xfId="30485"/>
    <cellStyle name="Normal 2 30 2 6 6" xfId="12155"/>
    <cellStyle name="Normal 2 30 2 6 6 2" xfId="30486"/>
    <cellStyle name="Normal 2 30 2 6 7" xfId="30477"/>
    <cellStyle name="Normal 2 30 2 7" xfId="12156"/>
    <cellStyle name="Normal 2 30 2 7 2" xfId="12157"/>
    <cellStyle name="Normal 2 30 2 7 2 2" xfId="12158"/>
    <cellStyle name="Normal 2 30 2 7 2 2 2" xfId="30489"/>
    <cellStyle name="Normal 2 30 2 7 2 3" xfId="12159"/>
    <cellStyle name="Normal 2 30 2 7 2 3 2" xfId="30490"/>
    <cellStyle name="Normal 2 30 2 7 2 4" xfId="12160"/>
    <cellStyle name="Normal 2 30 2 7 2 4 2" xfId="30491"/>
    <cellStyle name="Normal 2 30 2 7 2 5" xfId="12161"/>
    <cellStyle name="Normal 2 30 2 7 2 5 2" xfId="30492"/>
    <cellStyle name="Normal 2 30 2 7 2 6" xfId="30488"/>
    <cellStyle name="Normal 2 30 2 7 3" xfId="12162"/>
    <cellStyle name="Normal 2 30 2 7 3 2" xfId="30493"/>
    <cellStyle name="Normal 2 30 2 7 4" xfId="12163"/>
    <cellStyle name="Normal 2 30 2 7 4 2" xfId="30494"/>
    <cellStyle name="Normal 2 30 2 7 5" xfId="12164"/>
    <cellStyle name="Normal 2 30 2 7 5 2" xfId="30495"/>
    <cellStyle name="Normal 2 30 2 7 6" xfId="12165"/>
    <cellStyle name="Normal 2 30 2 7 6 2" xfId="30496"/>
    <cellStyle name="Normal 2 30 2 7 7" xfId="30487"/>
    <cellStyle name="Normal 2 30 2 8" xfId="12166"/>
    <cellStyle name="Normal 2 30 2 8 2" xfId="12167"/>
    <cellStyle name="Normal 2 30 2 8 2 2" xfId="30498"/>
    <cellStyle name="Normal 2 30 2 8 3" xfId="12168"/>
    <cellStyle name="Normal 2 30 2 8 3 2" xfId="30499"/>
    <cellStyle name="Normal 2 30 2 8 4" xfId="12169"/>
    <cellStyle name="Normal 2 30 2 8 4 2" xfId="30500"/>
    <cellStyle name="Normal 2 30 2 8 5" xfId="12170"/>
    <cellStyle name="Normal 2 30 2 8 5 2" xfId="30501"/>
    <cellStyle name="Normal 2 30 2 8 6" xfId="30497"/>
    <cellStyle name="Normal 2 30 2 9" xfId="12171"/>
    <cellStyle name="Normal 2 30 2 9 2" xfId="12172"/>
    <cellStyle name="Normal 2 30 2 9 2 2" xfId="30503"/>
    <cellStyle name="Normal 2 30 2 9 3" xfId="12173"/>
    <cellStyle name="Normal 2 30 2 9 3 2" xfId="30504"/>
    <cellStyle name="Normal 2 30 2 9 4" xfId="12174"/>
    <cellStyle name="Normal 2 30 2 9 4 2" xfId="30505"/>
    <cellStyle name="Normal 2 30 2 9 5" xfId="12175"/>
    <cellStyle name="Normal 2 30 2 9 5 2" xfId="30506"/>
    <cellStyle name="Normal 2 30 2 9 6" xfId="30502"/>
    <cellStyle name="Normal 2 30 20" xfId="12176"/>
    <cellStyle name="Normal 2 30 20 2" xfId="12177"/>
    <cellStyle name="Normal 2 30 20 2 2" xfId="30508"/>
    <cellStyle name="Normal 2 30 20 3" xfId="12178"/>
    <cellStyle name="Normal 2 30 20 3 2" xfId="30509"/>
    <cellStyle name="Normal 2 30 20 4" xfId="12179"/>
    <cellStyle name="Normal 2 30 20 4 2" xfId="30510"/>
    <cellStyle name="Normal 2 30 20 5" xfId="12180"/>
    <cellStyle name="Normal 2 30 20 5 2" xfId="30511"/>
    <cellStyle name="Normal 2 30 20 6" xfId="30507"/>
    <cellStyle name="Normal 2 30 21" xfId="12181"/>
    <cellStyle name="Normal 2 30 21 2" xfId="12182"/>
    <cellStyle name="Normal 2 30 21 2 2" xfId="30513"/>
    <cellStyle name="Normal 2 30 21 3" xfId="12183"/>
    <cellStyle name="Normal 2 30 21 3 2" xfId="30514"/>
    <cellStyle name="Normal 2 30 21 4" xfId="12184"/>
    <cellStyle name="Normal 2 30 21 4 2" xfId="30515"/>
    <cellStyle name="Normal 2 30 21 5" xfId="12185"/>
    <cellStyle name="Normal 2 30 21 5 2" xfId="30516"/>
    <cellStyle name="Normal 2 30 21 6" xfId="30512"/>
    <cellStyle name="Normal 2 30 22" xfId="12186"/>
    <cellStyle name="Normal 2 30 22 2" xfId="12187"/>
    <cellStyle name="Normal 2 30 22 2 2" xfId="30518"/>
    <cellStyle name="Normal 2 30 22 3" xfId="12188"/>
    <cellStyle name="Normal 2 30 22 3 2" xfId="30519"/>
    <cellStyle name="Normal 2 30 22 4" xfId="12189"/>
    <cellStyle name="Normal 2 30 22 4 2" xfId="30520"/>
    <cellStyle name="Normal 2 30 22 5" xfId="12190"/>
    <cellStyle name="Normal 2 30 22 5 2" xfId="30521"/>
    <cellStyle name="Normal 2 30 22 6" xfId="30517"/>
    <cellStyle name="Normal 2 30 23" xfId="12191"/>
    <cellStyle name="Normal 2 30 23 2" xfId="12192"/>
    <cellStyle name="Normal 2 30 23 2 2" xfId="30523"/>
    <cellStyle name="Normal 2 30 23 3" xfId="12193"/>
    <cellStyle name="Normal 2 30 23 3 2" xfId="30524"/>
    <cellStyle name="Normal 2 30 23 4" xfId="12194"/>
    <cellStyle name="Normal 2 30 23 4 2" xfId="30525"/>
    <cellStyle name="Normal 2 30 23 5" xfId="12195"/>
    <cellStyle name="Normal 2 30 23 5 2" xfId="30526"/>
    <cellStyle name="Normal 2 30 23 6" xfId="30522"/>
    <cellStyle name="Normal 2 30 24" xfId="12196"/>
    <cellStyle name="Normal 2 30 24 2" xfId="30527"/>
    <cellStyle name="Normal 2 30 25" xfId="12197"/>
    <cellStyle name="Normal 2 30 25 2" xfId="30528"/>
    <cellStyle name="Normal 2 30 26" xfId="12198"/>
    <cellStyle name="Normal 2 30 26 2" xfId="30529"/>
    <cellStyle name="Normal 2 30 27" xfId="12199"/>
    <cellStyle name="Normal 2 30 27 2" xfId="30530"/>
    <cellStyle name="Normal 2 30 28" xfId="12200"/>
    <cellStyle name="Normal 2 30 28 2" xfId="30531"/>
    <cellStyle name="Normal 2 30 3" xfId="12201"/>
    <cellStyle name="Normal 2 30 3 10" xfId="12202"/>
    <cellStyle name="Normal 2 30 3 10 2" xfId="12203"/>
    <cellStyle name="Normal 2 30 3 10 2 2" xfId="30534"/>
    <cellStyle name="Normal 2 30 3 10 3" xfId="12204"/>
    <cellStyle name="Normal 2 30 3 10 3 2" xfId="30535"/>
    <cellStyle name="Normal 2 30 3 10 4" xfId="12205"/>
    <cellStyle name="Normal 2 30 3 10 4 2" xfId="30536"/>
    <cellStyle name="Normal 2 30 3 10 5" xfId="12206"/>
    <cellStyle name="Normal 2 30 3 10 5 2" xfId="30537"/>
    <cellStyle name="Normal 2 30 3 10 6" xfId="30533"/>
    <cellStyle name="Normal 2 30 3 11" xfId="12207"/>
    <cellStyle name="Normal 2 30 3 11 2" xfId="12208"/>
    <cellStyle name="Normal 2 30 3 11 2 2" xfId="30539"/>
    <cellStyle name="Normal 2 30 3 11 3" xfId="12209"/>
    <cellStyle name="Normal 2 30 3 11 3 2" xfId="30540"/>
    <cellStyle name="Normal 2 30 3 11 4" xfId="12210"/>
    <cellStyle name="Normal 2 30 3 11 4 2" xfId="30541"/>
    <cellStyle name="Normal 2 30 3 11 5" xfId="12211"/>
    <cellStyle name="Normal 2 30 3 11 5 2" xfId="30542"/>
    <cellStyle name="Normal 2 30 3 11 6" xfId="30538"/>
    <cellStyle name="Normal 2 30 3 12" xfId="12212"/>
    <cellStyle name="Normal 2 30 3 12 2" xfId="12213"/>
    <cellStyle name="Normal 2 30 3 12 2 2" xfId="30544"/>
    <cellStyle name="Normal 2 30 3 12 3" xfId="12214"/>
    <cellStyle name="Normal 2 30 3 12 3 2" xfId="30545"/>
    <cellStyle name="Normal 2 30 3 12 4" xfId="12215"/>
    <cellStyle name="Normal 2 30 3 12 4 2" xfId="30546"/>
    <cellStyle name="Normal 2 30 3 12 5" xfId="12216"/>
    <cellStyle name="Normal 2 30 3 12 5 2" xfId="30547"/>
    <cellStyle name="Normal 2 30 3 12 6" xfId="30543"/>
    <cellStyle name="Normal 2 30 3 13" xfId="12217"/>
    <cellStyle name="Normal 2 30 3 13 2" xfId="12218"/>
    <cellStyle name="Normal 2 30 3 13 2 2" xfId="30549"/>
    <cellStyle name="Normal 2 30 3 13 3" xfId="12219"/>
    <cellStyle name="Normal 2 30 3 13 3 2" xfId="30550"/>
    <cellStyle name="Normal 2 30 3 13 4" xfId="12220"/>
    <cellStyle name="Normal 2 30 3 13 4 2" xfId="30551"/>
    <cellStyle name="Normal 2 30 3 13 5" xfId="12221"/>
    <cellStyle name="Normal 2 30 3 13 5 2" xfId="30552"/>
    <cellStyle name="Normal 2 30 3 13 6" xfId="30548"/>
    <cellStyle name="Normal 2 30 3 14" xfId="12222"/>
    <cellStyle name="Normal 2 30 3 14 2" xfId="12223"/>
    <cellStyle name="Normal 2 30 3 14 2 2" xfId="30554"/>
    <cellStyle name="Normal 2 30 3 14 3" xfId="12224"/>
    <cellStyle name="Normal 2 30 3 14 3 2" xfId="30555"/>
    <cellStyle name="Normal 2 30 3 14 4" xfId="12225"/>
    <cellStyle name="Normal 2 30 3 14 4 2" xfId="30556"/>
    <cellStyle name="Normal 2 30 3 14 5" xfId="12226"/>
    <cellStyle name="Normal 2 30 3 14 5 2" xfId="30557"/>
    <cellStyle name="Normal 2 30 3 14 6" xfId="30553"/>
    <cellStyle name="Normal 2 30 3 15" xfId="12227"/>
    <cellStyle name="Normal 2 30 3 15 2" xfId="12228"/>
    <cellStyle name="Normal 2 30 3 15 2 2" xfId="30559"/>
    <cellStyle name="Normal 2 30 3 15 3" xfId="12229"/>
    <cellStyle name="Normal 2 30 3 15 3 2" xfId="30560"/>
    <cellStyle name="Normal 2 30 3 15 4" xfId="12230"/>
    <cellStyle name="Normal 2 30 3 15 4 2" xfId="30561"/>
    <cellStyle name="Normal 2 30 3 15 5" xfId="12231"/>
    <cellStyle name="Normal 2 30 3 15 5 2" xfId="30562"/>
    <cellStyle name="Normal 2 30 3 15 6" xfId="30558"/>
    <cellStyle name="Normal 2 30 3 16" xfId="12232"/>
    <cellStyle name="Normal 2 30 3 16 2" xfId="12233"/>
    <cellStyle name="Normal 2 30 3 16 2 2" xfId="30564"/>
    <cellStyle name="Normal 2 30 3 16 3" xfId="12234"/>
    <cellStyle name="Normal 2 30 3 16 3 2" xfId="30565"/>
    <cellStyle name="Normal 2 30 3 16 4" xfId="12235"/>
    <cellStyle name="Normal 2 30 3 16 4 2" xfId="30566"/>
    <cellStyle name="Normal 2 30 3 16 5" xfId="12236"/>
    <cellStyle name="Normal 2 30 3 16 5 2" xfId="30567"/>
    <cellStyle name="Normal 2 30 3 16 6" xfId="30563"/>
    <cellStyle name="Normal 2 30 3 17" xfId="12237"/>
    <cellStyle name="Normal 2 30 3 17 2" xfId="30568"/>
    <cellStyle name="Normal 2 30 3 18" xfId="12238"/>
    <cellStyle name="Normal 2 30 3 18 2" xfId="30569"/>
    <cellStyle name="Normal 2 30 3 19" xfId="12239"/>
    <cellStyle name="Normal 2 30 3 19 2" xfId="30570"/>
    <cellStyle name="Normal 2 30 3 2" xfId="12240"/>
    <cellStyle name="Normal 2 30 3 2 10" xfId="12241"/>
    <cellStyle name="Normal 2 30 3 2 10 2" xfId="30572"/>
    <cellStyle name="Normal 2 30 3 2 11" xfId="12242"/>
    <cellStyle name="Normal 2 30 3 2 11 2" xfId="30573"/>
    <cellStyle name="Normal 2 30 3 2 12" xfId="30571"/>
    <cellStyle name="Normal 2 30 3 2 2" xfId="12243"/>
    <cellStyle name="Normal 2 30 3 2 2 2" xfId="12244"/>
    <cellStyle name="Normal 2 30 3 2 2 2 2" xfId="30575"/>
    <cellStyle name="Normal 2 30 3 2 2 3" xfId="12245"/>
    <cellStyle name="Normal 2 30 3 2 2 3 2" xfId="30576"/>
    <cellStyle name="Normal 2 30 3 2 2 4" xfId="12246"/>
    <cellStyle name="Normal 2 30 3 2 2 4 2" xfId="30577"/>
    <cellStyle name="Normal 2 30 3 2 2 5" xfId="12247"/>
    <cellStyle name="Normal 2 30 3 2 2 5 2" xfId="30578"/>
    <cellStyle name="Normal 2 30 3 2 2 6" xfId="30574"/>
    <cellStyle name="Normal 2 30 3 2 3" xfId="12248"/>
    <cellStyle name="Normal 2 30 3 2 3 2" xfId="12249"/>
    <cellStyle name="Normal 2 30 3 2 3 2 2" xfId="30580"/>
    <cellStyle name="Normal 2 30 3 2 3 3" xfId="12250"/>
    <cellStyle name="Normal 2 30 3 2 3 3 2" xfId="30581"/>
    <cellStyle name="Normal 2 30 3 2 3 4" xfId="12251"/>
    <cellStyle name="Normal 2 30 3 2 3 4 2" xfId="30582"/>
    <cellStyle name="Normal 2 30 3 2 3 5" xfId="12252"/>
    <cellStyle name="Normal 2 30 3 2 3 5 2" xfId="30583"/>
    <cellStyle name="Normal 2 30 3 2 3 6" xfId="30579"/>
    <cellStyle name="Normal 2 30 3 2 4" xfId="12253"/>
    <cellStyle name="Normal 2 30 3 2 4 2" xfId="12254"/>
    <cellStyle name="Normal 2 30 3 2 4 2 2" xfId="30585"/>
    <cellStyle name="Normal 2 30 3 2 4 3" xfId="12255"/>
    <cellStyle name="Normal 2 30 3 2 4 3 2" xfId="30586"/>
    <cellStyle name="Normal 2 30 3 2 4 4" xfId="12256"/>
    <cellStyle name="Normal 2 30 3 2 4 4 2" xfId="30587"/>
    <cellStyle name="Normal 2 30 3 2 4 5" xfId="12257"/>
    <cellStyle name="Normal 2 30 3 2 4 5 2" xfId="30588"/>
    <cellStyle name="Normal 2 30 3 2 4 6" xfId="30584"/>
    <cellStyle name="Normal 2 30 3 2 5" xfId="12258"/>
    <cellStyle name="Normal 2 30 3 2 5 2" xfId="12259"/>
    <cellStyle name="Normal 2 30 3 2 5 2 2" xfId="30590"/>
    <cellStyle name="Normal 2 30 3 2 5 3" xfId="12260"/>
    <cellStyle name="Normal 2 30 3 2 5 3 2" xfId="30591"/>
    <cellStyle name="Normal 2 30 3 2 5 4" xfId="12261"/>
    <cellStyle name="Normal 2 30 3 2 5 4 2" xfId="30592"/>
    <cellStyle name="Normal 2 30 3 2 5 5" xfId="12262"/>
    <cellStyle name="Normal 2 30 3 2 5 5 2" xfId="30593"/>
    <cellStyle name="Normal 2 30 3 2 5 6" xfId="30589"/>
    <cellStyle name="Normal 2 30 3 2 6" xfId="12263"/>
    <cellStyle name="Normal 2 30 3 2 6 2" xfId="12264"/>
    <cellStyle name="Normal 2 30 3 2 6 2 2" xfId="30595"/>
    <cellStyle name="Normal 2 30 3 2 6 3" xfId="12265"/>
    <cellStyle name="Normal 2 30 3 2 6 3 2" xfId="30596"/>
    <cellStyle name="Normal 2 30 3 2 6 4" xfId="12266"/>
    <cellStyle name="Normal 2 30 3 2 6 4 2" xfId="30597"/>
    <cellStyle name="Normal 2 30 3 2 6 5" xfId="12267"/>
    <cellStyle name="Normal 2 30 3 2 6 5 2" xfId="30598"/>
    <cellStyle name="Normal 2 30 3 2 6 6" xfId="30594"/>
    <cellStyle name="Normal 2 30 3 2 7" xfId="12268"/>
    <cellStyle name="Normal 2 30 3 2 7 2" xfId="12269"/>
    <cellStyle name="Normal 2 30 3 2 7 2 2" xfId="30600"/>
    <cellStyle name="Normal 2 30 3 2 7 3" xfId="12270"/>
    <cellStyle name="Normal 2 30 3 2 7 3 2" xfId="30601"/>
    <cellStyle name="Normal 2 30 3 2 7 4" xfId="12271"/>
    <cellStyle name="Normal 2 30 3 2 7 4 2" xfId="30602"/>
    <cellStyle name="Normal 2 30 3 2 7 5" xfId="12272"/>
    <cellStyle name="Normal 2 30 3 2 7 5 2" xfId="30603"/>
    <cellStyle name="Normal 2 30 3 2 7 6" xfId="30599"/>
    <cellStyle name="Normal 2 30 3 2 8" xfId="12273"/>
    <cellStyle name="Normal 2 30 3 2 8 2" xfId="30604"/>
    <cellStyle name="Normal 2 30 3 2 9" xfId="12274"/>
    <cellStyle name="Normal 2 30 3 2 9 2" xfId="30605"/>
    <cellStyle name="Normal 2 30 3 20" xfId="12275"/>
    <cellStyle name="Normal 2 30 3 20 2" xfId="30606"/>
    <cellStyle name="Normal 2 30 3 21" xfId="30532"/>
    <cellStyle name="Normal 2 30 3 3" xfId="12276"/>
    <cellStyle name="Normal 2 30 3 3 2" xfId="12277"/>
    <cellStyle name="Normal 2 30 3 3 2 2" xfId="12278"/>
    <cellStyle name="Normal 2 30 3 3 2 2 2" xfId="30609"/>
    <cellStyle name="Normal 2 30 3 3 2 3" xfId="12279"/>
    <cellStyle name="Normal 2 30 3 3 2 3 2" xfId="30610"/>
    <cellStyle name="Normal 2 30 3 3 2 4" xfId="12280"/>
    <cellStyle name="Normal 2 30 3 3 2 4 2" xfId="30611"/>
    <cellStyle name="Normal 2 30 3 3 2 5" xfId="12281"/>
    <cellStyle name="Normal 2 30 3 3 2 5 2" xfId="30612"/>
    <cellStyle name="Normal 2 30 3 3 2 6" xfId="30608"/>
    <cellStyle name="Normal 2 30 3 3 3" xfId="12282"/>
    <cellStyle name="Normal 2 30 3 3 3 2" xfId="30613"/>
    <cellStyle name="Normal 2 30 3 3 4" xfId="12283"/>
    <cellStyle name="Normal 2 30 3 3 4 2" xfId="30614"/>
    <cellStyle name="Normal 2 30 3 3 5" xfId="12284"/>
    <cellStyle name="Normal 2 30 3 3 5 2" xfId="30615"/>
    <cellStyle name="Normal 2 30 3 3 6" xfId="12285"/>
    <cellStyle name="Normal 2 30 3 3 6 2" xfId="30616"/>
    <cellStyle name="Normal 2 30 3 3 7" xfId="30607"/>
    <cellStyle name="Normal 2 30 3 4" xfId="12286"/>
    <cellStyle name="Normal 2 30 3 4 2" xfId="12287"/>
    <cellStyle name="Normal 2 30 3 4 2 2" xfId="12288"/>
    <cellStyle name="Normal 2 30 3 4 2 2 2" xfId="30619"/>
    <cellStyle name="Normal 2 30 3 4 2 3" xfId="12289"/>
    <cellStyle name="Normal 2 30 3 4 2 3 2" xfId="30620"/>
    <cellStyle name="Normal 2 30 3 4 2 4" xfId="12290"/>
    <cellStyle name="Normal 2 30 3 4 2 4 2" xfId="30621"/>
    <cellStyle name="Normal 2 30 3 4 2 5" xfId="12291"/>
    <cellStyle name="Normal 2 30 3 4 2 5 2" xfId="30622"/>
    <cellStyle name="Normal 2 30 3 4 2 6" xfId="30618"/>
    <cellStyle name="Normal 2 30 3 4 3" xfId="12292"/>
    <cellStyle name="Normal 2 30 3 4 3 2" xfId="30623"/>
    <cellStyle name="Normal 2 30 3 4 4" xfId="12293"/>
    <cellStyle name="Normal 2 30 3 4 4 2" xfId="30624"/>
    <cellStyle name="Normal 2 30 3 4 5" xfId="12294"/>
    <cellStyle name="Normal 2 30 3 4 5 2" xfId="30625"/>
    <cellStyle name="Normal 2 30 3 4 6" xfId="12295"/>
    <cellStyle name="Normal 2 30 3 4 6 2" xfId="30626"/>
    <cellStyle name="Normal 2 30 3 4 7" xfId="30617"/>
    <cellStyle name="Normal 2 30 3 5" xfId="12296"/>
    <cellStyle name="Normal 2 30 3 5 2" xfId="12297"/>
    <cellStyle name="Normal 2 30 3 5 2 2" xfId="30628"/>
    <cellStyle name="Normal 2 30 3 5 3" xfId="12298"/>
    <cellStyle name="Normal 2 30 3 5 3 2" xfId="30629"/>
    <cellStyle name="Normal 2 30 3 5 4" xfId="12299"/>
    <cellStyle name="Normal 2 30 3 5 4 2" xfId="30630"/>
    <cellStyle name="Normal 2 30 3 5 5" xfId="12300"/>
    <cellStyle name="Normal 2 30 3 5 5 2" xfId="30631"/>
    <cellStyle name="Normal 2 30 3 5 6" xfId="30627"/>
    <cellStyle name="Normal 2 30 3 6" xfId="12301"/>
    <cellStyle name="Normal 2 30 3 6 2" xfId="12302"/>
    <cellStyle name="Normal 2 30 3 6 2 2" xfId="30633"/>
    <cellStyle name="Normal 2 30 3 6 3" xfId="12303"/>
    <cellStyle name="Normal 2 30 3 6 3 2" xfId="30634"/>
    <cellStyle name="Normal 2 30 3 6 4" xfId="12304"/>
    <cellStyle name="Normal 2 30 3 6 4 2" xfId="30635"/>
    <cellStyle name="Normal 2 30 3 6 5" xfId="12305"/>
    <cellStyle name="Normal 2 30 3 6 5 2" xfId="30636"/>
    <cellStyle name="Normal 2 30 3 6 6" xfId="30632"/>
    <cellStyle name="Normal 2 30 3 7" xfId="12306"/>
    <cellStyle name="Normal 2 30 3 7 2" xfId="12307"/>
    <cellStyle name="Normal 2 30 3 7 2 2" xfId="30638"/>
    <cellStyle name="Normal 2 30 3 7 3" xfId="12308"/>
    <cellStyle name="Normal 2 30 3 7 3 2" xfId="30639"/>
    <cellStyle name="Normal 2 30 3 7 4" xfId="12309"/>
    <cellStyle name="Normal 2 30 3 7 4 2" xfId="30640"/>
    <cellStyle name="Normal 2 30 3 7 5" xfId="12310"/>
    <cellStyle name="Normal 2 30 3 7 5 2" xfId="30641"/>
    <cellStyle name="Normal 2 30 3 7 6" xfId="30637"/>
    <cellStyle name="Normal 2 30 3 8" xfId="12311"/>
    <cellStyle name="Normal 2 30 3 8 2" xfId="12312"/>
    <cellStyle name="Normal 2 30 3 8 2 2" xfId="30643"/>
    <cellStyle name="Normal 2 30 3 8 3" xfId="12313"/>
    <cellStyle name="Normal 2 30 3 8 3 2" xfId="30644"/>
    <cellStyle name="Normal 2 30 3 8 4" xfId="12314"/>
    <cellStyle name="Normal 2 30 3 8 4 2" xfId="30645"/>
    <cellStyle name="Normal 2 30 3 8 5" xfId="12315"/>
    <cellStyle name="Normal 2 30 3 8 5 2" xfId="30646"/>
    <cellStyle name="Normal 2 30 3 8 6" xfId="30642"/>
    <cellStyle name="Normal 2 30 3 9" xfId="12316"/>
    <cellStyle name="Normal 2 30 3 9 2" xfId="12317"/>
    <cellStyle name="Normal 2 30 3 9 2 2" xfId="30648"/>
    <cellStyle name="Normal 2 30 3 9 3" xfId="12318"/>
    <cellStyle name="Normal 2 30 3 9 3 2" xfId="30649"/>
    <cellStyle name="Normal 2 30 3 9 4" xfId="12319"/>
    <cellStyle name="Normal 2 30 3 9 4 2" xfId="30650"/>
    <cellStyle name="Normal 2 30 3 9 5" xfId="12320"/>
    <cellStyle name="Normal 2 30 3 9 5 2" xfId="30651"/>
    <cellStyle name="Normal 2 30 3 9 6" xfId="30647"/>
    <cellStyle name="Normal 2 30 4" xfId="12321"/>
    <cellStyle name="Normal 2 30 4 10" xfId="12322"/>
    <cellStyle name="Normal 2 30 4 10 2" xfId="12323"/>
    <cellStyle name="Normal 2 30 4 10 2 2" xfId="30654"/>
    <cellStyle name="Normal 2 30 4 10 3" xfId="12324"/>
    <cellStyle name="Normal 2 30 4 10 3 2" xfId="30655"/>
    <cellStyle name="Normal 2 30 4 10 4" xfId="12325"/>
    <cellStyle name="Normal 2 30 4 10 4 2" xfId="30656"/>
    <cellStyle name="Normal 2 30 4 10 5" xfId="12326"/>
    <cellStyle name="Normal 2 30 4 10 5 2" xfId="30657"/>
    <cellStyle name="Normal 2 30 4 10 6" xfId="30653"/>
    <cellStyle name="Normal 2 30 4 11" xfId="12327"/>
    <cellStyle name="Normal 2 30 4 11 2" xfId="12328"/>
    <cellStyle name="Normal 2 30 4 11 2 2" xfId="30659"/>
    <cellStyle name="Normal 2 30 4 11 3" xfId="12329"/>
    <cellStyle name="Normal 2 30 4 11 3 2" xfId="30660"/>
    <cellStyle name="Normal 2 30 4 11 4" xfId="12330"/>
    <cellStyle name="Normal 2 30 4 11 4 2" xfId="30661"/>
    <cellStyle name="Normal 2 30 4 11 5" xfId="12331"/>
    <cellStyle name="Normal 2 30 4 11 5 2" xfId="30662"/>
    <cellStyle name="Normal 2 30 4 11 6" xfId="30658"/>
    <cellStyle name="Normal 2 30 4 12" xfId="12332"/>
    <cellStyle name="Normal 2 30 4 12 2" xfId="12333"/>
    <cellStyle name="Normal 2 30 4 12 2 2" xfId="30664"/>
    <cellStyle name="Normal 2 30 4 12 3" xfId="12334"/>
    <cellStyle name="Normal 2 30 4 12 3 2" xfId="30665"/>
    <cellStyle name="Normal 2 30 4 12 4" xfId="12335"/>
    <cellStyle name="Normal 2 30 4 12 4 2" xfId="30666"/>
    <cellStyle name="Normal 2 30 4 12 5" xfId="12336"/>
    <cellStyle name="Normal 2 30 4 12 5 2" xfId="30667"/>
    <cellStyle name="Normal 2 30 4 12 6" xfId="30663"/>
    <cellStyle name="Normal 2 30 4 13" xfId="12337"/>
    <cellStyle name="Normal 2 30 4 13 2" xfId="12338"/>
    <cellStyle name="Normal 2 30 4 13 2 2" xfId="30669"/>
    <cellStyle name="Normal 2 30 4 13 3" xfId="12339"/>
    <cellStyle name="Normal 2 30 4 13 3 2" xfId="30670"/>
    <cellStyle name="Normal 2 30 4 13 4" xfId="12340"/>
    <cellStyle name="Normal 2 30 4 13 4 2" xfId="30671"/>
    <cellStyle name="Normal 2 30 4 13 5" xfId="12341"/>
    <cellStyle name="Normal 2 30 4 13 5 2" xfId="30672"/>
    <cellStyle name="Normal 2 30 4 13 6" xfId="30668"/>
    <cellStyle name="Normal 2 30 4 14" xfId="12342"/>
    <cellStyle name="Normal 2 30 4 14 2" xfId="12343"/>
    <cellStyle name="Normal 2 30 4 14 2 2" xfId="30674"/>
    <cellStyle name="Normal 2 30 4 14 3" xfId="12344"/>
    <cellStyle name="Normal 2 30 4 14 3 2" xfId="30675"/>
    <cellStyle name="Normal 2 30 4 14 4" xfId="12345"/>
    <cellStyle name="Normal 2 30 4 14 4 2" xfId="30676"/>
    <cellStyle name="Normal 2 30 4 14 5" xfId="12346"/>
    <cellStyle name="Normal 2 30 4 14 5 2" xfId="30677"/>
    <cellStyle name="Normal 2 30 4 14 6" xfId="30673"/>
    <cellStyle name="Normal 2 30 4 15" xfId="12347"/>
    <cellStyle name="Normal 2 30 4 15 2" xfId="12348"/>
    <cellStyle name="Normal 2 30 4 15 2 2" xfId="30679"/>
    <cellStyle name="Normal 2 30 4 15 3" xfId="12349"/>
    <cellStyle name="Normal 2 30 4 15 3 2" xfId="30680"/>
    <cellStyle name="Normal 2 30 4 15 4" xfId="12350"/>
    <cellStyle name="Normal 2 30 4 15 4 2" xfId="30681"/>
    <cellStyle name="Normal 2 30 4 15 5" xfId="12351"/>
    <cellStyle name="Normal 2 30 4 15 5 2" xfId="30682"/>
    <cellStyle name="Normal 2 30 4 15 6" xfId="30678"/>
    <cellStyle name="Normal 2 30 4 16" xfId="12352"/>
    <cellStyle name="Normal 2 30 4 16 2" xfId="12353"/>
    <cellStyle name="Normal 2 30 4 16 2 2" xfId="30684"/>
    <cellStyle name="Normal 2 30 4 16 3" xfId="12354"/>
    <cellStyle name="Normal 2 30 4 16 3 2" xfId="30685"/>
    <cellStyle name="Normal 2 30 4 16 4" xfId="12355"/>
    <cellStyle name="Normal 2 30 4 16 4 2" xfId="30686"/>
    <cellStyle name="Normal 2 30 4 16 5" xfId="12356"/>
    <cellStyle name="Normal 2 30 4 16 5 2" xfId="30687"/>
    <cellStyle name="Normal 2 30 4 16 6" xfId="30683"/>
    <cellStyle name="Normal 2 30 4 17" xfId="12357"/>
    <cellStyle name="Normal 2 30 4 17 2" xfId="30688"/>
    <cellStyle name="Normal 2 30 4 18" xfId="12358"/>
    <cellStyle name="Normal 2 30 4 18 2" xfId="30689"/>
    <cellStyle name="Normal 2 30 4 19" xfId="12359"/>
    <cellStyle name="Normal 2 30 4 19 2" xfId="30690"/>
    <cellStyle name="Normal 2 30 4 2" xfId="12360"/>
    <cellStyle name="Normal 2 30 4 2 10" xfId="12361"/>
    <cellStyle name="Normal 2 30 4 2 10 2" xfId="30692"/>
    <cellStyle name="Normal 2 30 4 2 11" xfId="12362"/>
    <cellStyle name="Normal 2 30 4 2 11 2" xfId="30693"/>
    <cellStyle name="Normal 2 30 4 2 12" xfId="30691"/>
    <cellStyle name="Normal 2 30 4 2 2" xfId="12363"/>
    <cellStyle name="Normal 2 30 4 2 2 2" xfId="12364"/>
    <cellStyle name="Normal 2 30 4 2 2 2 2" xfId="30695"/>
    <cellStyle name="Normal 2 30 4 2 2 3" xfId="12365"/>
    <cellStyle name="Normal 2 30 4 2 2 3 2" xfId="30696"/>
    <cellStyle name="Normal 2 30 4 2 2 4" xfId="12366"/>
    <cellStyle name="Normal 2 30 4 2 2 4 2" xfId="30697"/>
    <cellStyle name="Normal 2 30 4 2 2 5" xfId="12367"/>
    <cellStyle name="Normal 2 30 4 2 2 5 2" xfId="30698"/>
    <cellStyle name="Normal 2 30 4 2 2 6" xfId="30694"/>
    <cellStyle name="Normal 2 30 4 2 3" xfId="12368"/>
    <cellStyle name="Normal 2 30 4 2 3 2" xfId="12369"/>
    <cellStyle name="Normal 2 30 4 2 3 2 2" xfId="30700"/>
    <cellStyle name="Normal 2 30 4 2 3 3" xfId="12370"/>
    <cellStyle name="Normal 2 30 4 2 3 3 2" xfId="30701"/>
    <cellStyle name="Normal 2 30 4 2 3 4" xfId="12371"/>
    <cellStyle name="Normal 2 30 4 2 3 4 2" xfId="30702"/>
    <cellStyle name="Normal 2 30 4 2 3 5" xfId="12372"/>
    <cellStyle name="Normal 2 30 4 2 3 5 2" xfId="30703"/>
    <cellStyle name="Normal 2 30 4 2 3 6" xfId="30699"/>
    <cellStyle name="Normal 2 30 4 2 4" xfId="12373"/>
    <cellStyle name="Normal 2 30 4 2 4 2" xfId="12374"/>
    <cellStyle name="Normal 2 30 4 2 4 2 2" xfId="30705"/>
    <cellStyle name="Normal 2 30 4 2 4 3" xfId="12375"/>
    <cellStyle name="Normal 2 30 4 2 4 3 2" xfId="30706"/>
    <cellStyle name="Normal 2 30 4 2 4 4" xfId="12376"/>
    <cellStyle name="Normal 2 30 4 2 4 4 2" xfId="30707"/>
    <cellStyle name="Normal 2 30 4 2 4 5" xfId="12377"/>
    <cellStyle name="Normal 2 30 4 2 4 5 2" xfId="30708"/>
    <cellStyle name="Normal 2 30 4 2 4 6" xfId="30704"/>
    <cellStyle name="Normal 2 30 4 2 5" xfId="12378"/>
    <cellStyle name="Normal 2 30 4 2 5 2" xfId="12379"/>
    <cellStyle name="Normal 2 30 4 2 5 2 2" xfId="30710"/>
    <cellStyle name="Normal 2 30 4 2 5 3" xfId="12380"/>
    <cellStyle name="Normal 2 30 4 2 5 3 2" xfId="30711"/>
    <cellStyle name="Normal 2 30 4 2 5 4" xfId="12381"/>
    <cellStyle name="Normal 2 30 4 2 5 4 2" xfId="30712"/>
    <cellStyle name="Normal 2 30 4 2 5 5" xfId="12382"/>
    <cellStyle name="Normal 2 30 4 2 5 5 2" xfId="30713"/>
    <cellStyle name="Normal 2 30 4 2 5 6" xfId="30709"/>
    <cellStyle name="Normal 2 30 4 2 6" xfId="12383"/>
    <cellStyle name="Normal 2 30 4 2 6 2" xfId="12384"/>
    <cellStyle name="Normal 2 30 4 2 6 2 2" xfId="30715"/>
    <cellStyle name="Normal 2 30 4 2 6 3" xfId="12385"/>
    <cellStyle name="Normal 2 30 4 2 6 3 2" xfId="30716"/>
    <cellStyle name="Normal 2 30 4 2 6 4" xfId="12386"/>
    <cellStyle name="Normal 2 30 4 2 6 4 2" xfId="30717"/>
    <cellStyle name="Normal 2 30 4 2 6 5" xfId="12387"/>
    <cellStyle name="Normal 2 30 4 2 6 5 2" xfId="30718"/>
    <cellStyle name="Normal 2 30 4 2 6 6" xfId="30714"/>
    <cellStyle name="Normal 2 30 4 2 7" xfId="12388"/>
    <cellStyle name="Normal 2 30 4 2 7 2" xfId="12389"/>
    <cellStyle name="Normal 2 30 4 2 7 2 2" xfId="30720"/>
    <cellStyle name="Normal 2 30 4 2 7 3" xfId="12390"/>
    <cellStyle name="Normal 2 30 4 2 7 3 2" xfId="30721"/>
    <cellStyle name="Normal 2 30 4 2 7 4" xfId="12391"/>
    <cellStyle name="Normal 2 30 4 2 7 4 2" xfId="30722"/>
    <cellStyle name="Normal 2 30 4 2 7 5" xfId="12392"/>
    <cellStyle name="Normal 2 30 4 2 7 5 2" xfId="30723"/>
    <cellStyle name="Normal 2 30 4 2 7 6" xfId="30719"/>
    <cellStyle name="Normal 2 30 4 2 8" xfId="12393"/>
    <cellStyle name="Normal 2 30 4 2 8 2" xfId="30724"/>
    <cellStyle name="Normal 2 30 4 2 9" xfId="12394"/>
    <cellStyle name="Normal 2 30 4 2 9 2" xfId="30725"/>
    <cellStyle name="Normal 2 30 4 20" xfId="12395"/>
    <cellStyle name="Normal 2 30 4 20 2" xfId="30726"/>
    <cellStyle name="Normal 2 30 4 21" xfId="30652"/>
    <cellStyle name="Normal 2 30 4 3" xfId="12396"/>
    <cellStyle name="Normal 2 30 4 3 2" xfId="12397"/>
    <cellStyle name="Normal 2 30 4 3 2 2" xfId="12398"/>
    <cellStyle name="Normal 2 30 4 3 2 2 2" xfId="30729"/>
    <cellStyle name="Normal 2 30 4 3 2 3" xfId="12399"/>
    <cellStyle name="Normal 2 30 4 3 2 3 2" xfId="30730"/>
    <cellStyle name="Normal 2 30 4 3 2 4" xfId="12400"/>
    <cellStyle name="Normal 2 30 4 3 2 4 2" xfId="30731"/>
    <cellStyle name="Normal 2 30 4 3 2 5" xfId="12401"/>
    <cellStyle name="Normal 2 30 4 3 2 5 2" xfId="30732"/>
    <cellStyle name="Normal 2 30 4 3 2 6" xfId="30728"/>
    <cellStyle name="Normal 2 30 4 3 3" xfId="12402"/>
    <cellStyle name="Normal 2 30 4 3 3 2" xfId="30733"/>
    <cellStyle name="Normal 2 30 4 3 4" xfId="12403"/>
    <cellStyle name="Normal 2 30 4 3 4 2" xfId="30734"/>
    <cellStyle name="Normal 2 30 4 3 5" xfId="12404"/>
    <cellStyle name="Normal 2 30 4 3 5 2" xfId="30735"/>
    <cellStyle name="Normal 2 30 4 3 6" xfId="12405"/>
    <cellStyle name="Normal 2 30 4 3 6 2" xfId="30736"/>
    <cellStyle name="Normal 2 30 4 3 7" xfId="30727"/>
    <cellStyle name="Normal 2 30 4 4" xfId="12406"/>
    <cellStyle name="Normal 2 30 4 4 2" xfId="12407"/>
    <cellStyle name="Normal 2 30 4 4 2 2" xfId="12408"/>
    <cellStyle name="Normal 2 30 4 4 2 2 2" xfId="30739"/>
    <cellStyle name="Normal 2 30 4 4 2 3" xfId="12409"/>
    <cellStyle name="Normal 2 30 4 4 2 3 2" xfId="30740"/>
    <cellStyle name="Normal 2 30 4 4 2 4" xfId="12410"/>
    <cellStyle name="Normal 2 30 4 4 2 4 2" xfId="30741"/>
    <cellStyle name="Normal 2 30 4 4 2 5" xfId="12411"/>
    <cellStyle name="Normal 2 30 4 4 2 5 2" xfId="30742"/>
    <cellStyle name="Normal 2 30 4 4 2 6" xfId="30738"/>
    <cellStyle name="Normal 2 30 4 4 3" xfId="12412"/>
    <cellStyle name="Normal 2 30 4 4 3 2" xfId="30743"/>
    <cellStyle name="Normal 2 30 4 4 4" xfId="12413"/>
    <cellStyle name="Normal 2 30 4 4 4 2" xfId="30744"/>
    <cellStyle name="Normal 2 30 4 4 5" xfId="12414"/>
    <cellStyle name="Normal 2 30 4 4 5 2" xfId="30745"/>
    <cellStyle name="Normal 2 30 4 4 6" xfId="12415"/>
    <cellStyle name="Normal 2 30 4 4 6 2" xfId="30746"/>
    <cellStyle name="Normal 2 30 4 4 7" xfId="30737"/>
    <cellStyle name="Normal 2 30 4 5" xfId="12416"/>
    <cellStyle name="Normal 2 30 4 5 2" xfId="12417"/>
    <cellStyle name="Normal 2 30 4 5 2 2" xfId="30748"/>
    <cellStyle name="Normal 2 30 4 5 3" xfId="12418"/>
    <cellStyle name="Normal 2 30 4 5 3 2" xfId="30749"/>
    <cellStyle name="Normal 2 30 4 5 4" xfId="12419"/>
    <cellStyle name="Normal 2 30 4 5 4 2" xfId="30750"/>
    <cellStyle name="Normal 2 30 4 5 5" xfId="12420"/>
    <cellStyle name="Normal 2 30 4 5 5 2" xfId="30751"/>
    <cellStyle name="Normal 2 30 4 5 6" xfId="30747"/>
    <cellStyle name="Normal 2 30 4 6" xfId="12421"/>
    <cellStyle name="Normal 2 30 4 6 2" xfId="12422"/>
    <cellStyle name="Normal 2 30 4 6 2 2" xfId="30753"/>
    <cellStyle name="Normal 2 30 4 6 3" xfId="12423"/>
    <cellStyle name="Normal 2 30 4 6 3 2" xfId="30754"/>
    <cellStyle name="Normal 2 30 4 6 4" xfId="12424"/>
    <cellStyle name="Normal 2 30 4 6 4 2" xfId="30755"/>
    <cellStyle name="Normal 2 30 4 6 5" xfId="12425"/>
    <cellStyle name="Normal 2 30 4 6 5 2" xfId="30756"/>
    <cellStyle name="Normal 2 30 4 6 6" xfId="30752"/>
    <cellStyle name="Normal 2 30 4 7" xfId="12426"/>
    <cellStyle name="Normal 2 30 4 7 2" xfId="12427"/>
    <cellStyle name="Normal 2 30 4 7 2 2" xfId="30758"/>
    <cellStyle name="Normal 2 30 4 7 3" xfId="12428"/>
    <cellStyle name="Normal 2 30 4 7 3 2" xfId="30759"/>
    <cellStyle name="Normal 2 30 4 7 4" xfId="12429"/>
    <cellStyle name="Normal 2 30 4 7 4 2" xfId="30760"/>
    <cellStyle name="Normal 2 30 4 7 5" xfId="12430"/>
    <cellStyle name="Normal 2 30 4 7 5 2" xfId="30761"/>
    <cellStyle name="Normal 2 30 4 7 6" xfId="30757"/>
    <cellStyle name="Normal 2 30 4 8" xfId="12431"/>
    <cellStyle name="Normal 2 30 4 8 2" xfId="12432"/>
    <cellStyle name="Normal 2 30 4 8 2 2" xfId="30763"/>
    <cellStyle name="Normal 2 30 4 8 3" xfId="12433"/>
    <cellStyle name="Normal 2 30 4 8 3 2" xfId="30764"/>
    <cellStyle name="Normal 2 30 4 8 4" xfId="12434"/>
    <cellStyle name="Normal 2 30 4 8 4 2" xfId="30765"/>
    <cellStyle name="Normal 2 30 4 8 5" xfId="12435"/>
    <cellStyle name="Normal 2 30 4 8 5 2" xfId="30766"/>
    <cellStyle name="Normal 2 30 4 8 6" xfId="30762"/>
    <cellStyle name="Normal 2 30 4 9" xfId="12436"/>
    <cellStyle name="Normal 2 30 4 9 2" xfId="12437"/>
    <cellStyle name="Normal 2 30 4 9 2 2" xfId="30768"/>
    <cellStyle name="Normal 2 30 4 9 3" xfId="12438"/>
    <cellStyle name="Normal 2 30 4 9 3 2" xfId="30769"/>
    <cellStyle name="Normal 2 30 4 9 4" xfId="12439"/>
    <cellStyle name="Normal 2 30 4 9 4 2" xfId="30770"/>
    <cellStyle name="Normal 2 30 4 9 5" xfId="12440"/>
    <cellStyle name="Normal 2 30 4 9 5 2" xfId="30771"/>
    <cellStyle name="Normal 2 30 4 9 6" xfId="30767"/>
    <cellStyle name="Normal 2 30 5" xfId="12441"/>
    <cellStyle name="Normal 2 30 5 10" xfId="12442"/>
    <cellStyle name="Normal 2 30 5 10 2" xfId="12443"/>
    <cellStyle name="Normal 2 30 5 10 2 2" xfId="30774"/>
    <cellStyle name="Normal 2 30 5 10 3" xfId="12444"/>
    <cellStyle name="Normal 2 30 5 10 3 2" xfId="30775"/>
    <cellStyle name="Normal 2 30 5 10 4" xfId="12445"/>
    <cellStyle name="Normal 2 30 5 10 4 2" xfId="30776"/>
    <cellStyle name="Normal 2 30 5 10 5" xfId="12446"/>
    <cellStyle name="Normal 2 30 5 10 5 2" xfId="30777"/>
    <cellStyle name="Normal 2 30 5 10 6" xfId="30773"/>
    <cellStyle name="Normal 2 30 5 11" xfId="12447"/>
    <cellStyle name="Normal 2 30 5 11 2" xfId="12448"/>
    <cellStyle name="Normal 2 30 5 11 2 2" xfId="30779"/>
    <cellStyle name="Normal 2 30 5 11 3" xfId="12449"/>
    <cellStyle name="Normal 2 30 5 11 3 2" xfId="30780"/>
    <cellStyle name="Normal 2 30 5 11 4" xfId="12450"/>
    <cellStyle name="Normal 2 30 5 11 4 2" xfId="30781"/>
    <cellStyle name="Normal 2 30 5 11 5" xfId="12451"/>
    <cellStyle name="Normal 2 30 5 11 5 2" xfId="30782"/>
    <cellStyle name="Normal 2 30 5 11 6" xfId="30778"/>
    <cellStyle name="Normal 2 30 5 12" xfId="12452"/>
    <cellStyle name="Normal 2 30 5 12 2" xfId="12453"/>
    <cellStyle name="Normal 2 30 5 12 2 2" xfId="30784"/>
    <cellStyle name="Normal 2 30 5 12 3" xfId="12454"/>
    <cellStyle name="Normal 2 30 5 12 3 2" xfId="30785"/>
    <cellStyle name="Normal 2 30 5 12 4" xfId="12455"/>
    <cellStyle name="Normal 2 30 5 12 4 2" xfId="30786"/>
    <cellStyle name="Normal 2 30 5 12 5" xfId="12456"/>
    <cellStyle name="Normal 2 30 5 12 5 2" xfId="30787"/>
    <cellStyle name="Normal 2 30 5 12 6" xfId="30783"/>
    <cellStyle name="Normal 2 30 5 13" xfId="12457"/>
    <cellStyle name="Normal 2 30 5 13 2" xfId="12458"/>
    <cellStyle name="Normal 2 30 5 13 2 2" xfId="30789"/>
    <cellStyle name="Normal 2 30 5 13 3" xfId="12459"/>
    <cellStyle name="Normal 2 30 5 13 3 2" xfId="30790"/>
    <cellStyle name="Normal 2 30 5 13 4" xfId="12460"/>
    <cellStyle name="Normal 2 30 5 13 4 2" xfId="30791"/>
    <cellStyle name="Normal 2 30 5 13 5" xfId="12461"/>
    <cellStyle name="Normal 2 30 5 13 5 2" xfId="30792"/>
    <cellStyle name="Normal 2 30 5 13 6" xfId="30788"/>
    <cellStyle name="Normal 2 30 5 14" xfId="12462"/>
    <cellStyle name="Normal 2 30 5 14 2" xfId="12463"/>
    <cellStyle name="Normal 2 30 5 14 2 2" xfId="30794"/>
    <cellStyle name="Normal 2 30 5 14 3" xfId="12464"/>
    <cellStyle name="Normal 2 30 5 14 3 2" xfId="30795"/>
    <cellStyle name="Normal 2 30 5 14 4" xfId="12465"/>
    <cellStyle name="Normal 2 30 5 14 4 2" xfId="30796"/>
    <cellStyle name="Normal 2 30 5 14 5" xfId="12466"/>
    <cellStyle name="Normal 2 30 5 14 5 2" xfId="30797"/>
    <cellStyle name="Normal 2 30 5 14 6" xfId="30793"/>
    <cellStyle name="Normal 2 30 5 15" xfId="12467"/>
    <cellStyle name="Normal 2 30 5 15 2" xfId="12468"/>
    <cellStyle name="Normal 2 30 5 15 2 2" xfId="30799"/>
    <cellStyle name="Normal 2 30 5 15 3" xfId="12469"/>
    <cellStyle name="Normal 2 30 5 15 3 2" xfId="30800"/>
    <cellStyle name="Normal 2 30 5 15 4" xfId="12470"/>
    <cellStyle name="Normal 2 30 5 15 4 2" xfId="30801"/>
    <cellStyle name="Normal 2 30 5 15 5" xfId="12471"/>
    <cellStyle name="Normal 2 30 5 15 5 2" xfId="30802"/>
    <cellStyle name="Normal 2 30 5 15 6" xfId="30798"/>
    <cellStyle name="Normal 2 30 5 16" xfId="12472"/>
    <cellStyle name="Normal 2 30 5 16 2" xfId="12473"/>
    <cellStyle name="Normal 2 30 5 16 2 2" xfId="30804"/>
    <cellStyle name="Normal 2 30 5 16 3" xfId="12474"/>
    <cellStyle name="Normal 2 30 5 16 3 2" xfId="30805"/>
    <cellStyle name="Normal 2 30 5 16 4" xfId="12475"/>
    <cellStyle name="Normal 2 30 5 16 4 2" xfId="30806"/>
    <cellStyle name="Normal 2 30 5 16 5" xfId="12476"/>
    <cellStyle name="Normal 2 30 5 16 5 2" xfId="30807"/>
    <cellStyle name="Normal 2 30 5 16 6" xfId="30803"/>
    <cellStyle name="Normal 2 30 5 17" xfId="12477"/>
    <cellStyle name="Normal 2 30 5 17 2" xfId="30808"/>
    <cellStyle name="Normal 2 30 5 18" xfId="12478"/>
    <cellStyle name="Normal 2 30 5 18 2" xfId="30809"/>
    <cellStyle name="Normal 2 30 5 19" xfId="12479"/>
    <cellStyle name="Normal 2 30 5 19 2" xfId="30810"/>
    <cellStyle name="Normal 2 30 5 2" xfId="12480"/>
    <cellStyle name="Normal 2 30 5 2 10" xfId="12481"/>
    <cellStyle name="Normal 2 30 5 2 10 2" xfId="30812"/>
    <cellStyle name="Normal 2 30 5 2 11" xfId="12482"/>
    <cellStyle name="Normal 2 30 5 2 11 2" xfId="30813"/>
    <cellStyle name="Normal 2 30 5 2 12" xfId="30811"/>
    <cellStyle name="Normal 2 30 5 2 2" xfId="12483"/>
    <cellStyle name="Normal 2 30 5 2 2 2" xfId="12484"/>
    <cellStyle name="Normal 2 30 5 2 2 2 2" xfId="30815"/>
    <cellStyle name="Normal 2 30 5 2 2 3" xfId="12485"/>
    <cellStyle name="Normal 2 30 5 2 2 3 2" xfId="30816"/>
    <cellStyle name="Normal 2 30 5 2 2 4" xfId="12486"/>
    <cellStyle name="Normal 2 30 5 2 2 4 2" xfId="30817"/>
    <cellStyle name="Normal 2 30 5 2 2 5" xfId="12487"/>
    <cellStyle name="Normal 2 30 5 2 2 5 2" xfId="30818"/>
    <cellStyle name="Normal 2 30 5 2 2 6" xfId="30814"/>
    <cellStyle name="Normal 2 30 5 2 3" xfId="12488"/>
    <cellStyle name="Normal 2 30 5 2 3 2" xfId="12489"/>
    <cellStyle name="Normal 2 30 5 2 3 2 2" xfId="30820"/>
    <cellStyle name="Normal 2 30 5 2 3 3" xfId="12490"/>
    <cellStyle name="Normal 2 30 5 2 3 3 2" xfId="30821"/>
    <cellStyle name="Normal 2 30 5 2 3 4" xfId="12491"/>
    <cellStyle name="Normal 2 30 5 2 3 4 2" xfId="30822"/>
    <cellStyle name="Normal 2 30 5 2 3 5" xfId="12492"/>
    <cellStyle name="Normal 2 30 5 2 3 5 2" xfId="30823"/>
    <cellStyle name="Normal 2 30 5 2 3 6" xfId="30819"/>
    <cellStyle name="Normal 2 30 5 2 4" xfId="12493"/>
    <cellStyle name="Normal 2 30 5 2 4 2" xfId="12494"/>
    <cellStyle name="Normal 2 30 5 2 4 2 2" xfId="30825"/>
    <cellStyle name="Normal 2 30 5 2 4 3" xfId="12495"/>
    <cellStyle name="Normal 2 30 5 2 4 3 2" xfId="30826"/>
    <cellStyle name="Normal 2 30 5 2 4 4" xfId="12496"/>
    <cellStyle name="Normal 2 30 5 2 4 4 2" xfId="30827"/>
    <cellStyle name="Normal 2 30 5 2 4 5" xfId="12497"/>
    <cellStyle name="Normal 2 30 5 2 4 5 2" xfId="30828"/>
    <cellStyle name="Normal 2 30 5 2 4 6" xfId="30824"/>
    <cellStyle name="Normal 2 30 5 2 5" xfId="12498"/>
    <cellStyle name="Normal 2 30 5 2 5 2" xfId="12499"/>
    <cellStyle name="Normal 2 30 5 2 5 2 2" xfId="30830"/>
    <cellStyle name="Normal 2 30 5 2 5 3" xfId="12500"/>
    <cellStyle name="Normal 2 30 5 2 5 3 2" xfId="30831"/>
    <cellStyle name="Normal 2 30 5 2 5 4" xfId="12501"/>
    <cellStyle name="Normal 2 30 5 2 5 4 2" xfId="30832"/>
    <cellStyle name="Normal 2 30 5 2 5 5" xfId="12502"/>
    <cellStyle name="Normal 2 30 5 2 5 5 2" xfId="30833"/>
    <cellStyle name="Normal 2 30 5 2 5 6" xfId="30829"/>
    <cellStyle name="Normal 2 30 5 2 6" xfId="12503"/>
    <cellStyle name="Normal 2 30 5 2 6 2" xfId="12504"/>
    <cellStyle name="Normal 2 30 5 2 6 2 2" xfId="30835"/>
    <cellStyle name="Normal 2 30 5 2 6 3" xfId="12505"/>
    <cellStyle name="Normal 2 30 5 2 6 3 2" xfId="30836"/>
    <cellStyle name="Normal 2 30 5 2 6 4" xfId="12506"/>
    <cellStyle name="Normal 2 30 5 2 6 4 2" xfId="30837"/>
    <cellStyle name="Normal 2 30 5 2 6 5" xfId="12507"/>
    <cellStyle name="Normal 2 30 5 2 6 5 2" xfId="30838"/>
    <cellStyle name="Normal 2 30 5 2 6 6" xfId="30834"/>
    <cellStyle name="Normal 2 30 5 2 7" xfId="12508"/>
    <cellStyle name="Normal 2 30 5 2 7 2" xfId="12509"/>
    <cellStyle name="Normal 2 30 5 2 7 2 2" xfId="30840"/>
    <cellStyle name="Normal 2 30 5 2 7 3" xfId="12510"/>
    <cellStyle name="Normal 2 30 5 2 7 3 2" xfId="30841"/>
    <cellStyle name="Normal 2 30 5 2 7 4" xfId="12511"/>
    <cellStyle name="Normal 2 30 5 2 7 4 2" xfId="30842"/>
    <cellStyle name="Normal 2 30 5 2 7 5" xfId="12512"/>
    <cellStyle name="Normal 2 30 5 2 7 5 2" xfId="30843"/>
    <cellStyle name="Normal 2 30 5 2 7 6" xfId="30839"/>
    <cellStyle name="Normal 2 30 5 2 8" xfId="12513"/>
    <cellStyle name="Normal 2 30 5 2 8 2" xfId="30844"/>
    <cellStyle name="Normal 2 30 5 2 9" xfId="12514"/>
    <cellStyle name="Normal 2 30 5 2 9 2" xfId="30845"/>
    <cellStyle name="Normal 2 30 5 20" xfId="12515"/>
    <cellStyle name="Normal 2 30 5 20 2" xfId="30846"/>
    <cellStyle name="Normal 2 30 5 21" xfId="30772"/>
    <cellStyle name="Normal 2 30 5 3" xfId="12516"/>
    <cellStyle name="Normal 2 30 5 3 2" xfId="12517"/>
    <cellStyle name="Normal 2 30 5 3 2 2" xfId="12518"/>
    <cellStyle name="Normal 2 30 5 3 2 2 2" xfId="30849"/>
    <cellStyle name="Normal 2 30 5 3 2 3" xfId="12519"/>
    <cellStyle name="Normal 2 30 5 3 2 3 2" xfId="30850"/>
    <cellStyle name="Normal 2 30 5 3 2 4" xfId="12520"/>
    <cellStyle name="Normal 2 30 5 3 2 4 2" xfId="30851"/>
    <cellStyle name="Normal 2 30 5 3 2 5" xfId="12521"/>
    <cellStyle name="Normal 2 30 5 3 2 5 2" xfId="30852"/>
    <cellStyle name="Normal 2 30 5 3 2 6" xfId="30848"/>
    <cellStyle name="Normal 2 30 5 3 3" xfId="12522"/>
    <cellStyle name="Normal 2 30 5 3 3 2" xfId="30853"/>
    <cellStyle name="Normal 2 30 5 3 4" xfId="12523"/>
    <cellStyle name="Normal 2 30 5 3 4 2" xfId="30854"/>
    <cellStyle name="Normal 2 30 5 3 5" xfId="12524"/>
    <cellStyle name="Normal 2 30 5 3 5 2" xfId="30855"/>
    <cellStyle name="Normal 2 30 5 3 6" xfId="12525"/>
    <cellStyle name="Normal 2 30 5 3 6 2" xfId="30856"/>
    <cellStyle name="Normal 2 30 5 3 7" xfId="30847"/>
    <cellStyle name="Normal 2 30 5 4" xfId="12526"/>
    <cellStyle name="Normal 2 30 5 4 2" xfId="12527"/>
    <cellStyle name="Normal 2 30 5 4 2 2" xfId="12528"/>
    <cellStyle name="Normal 2 30 5 4 2 2 2" xfId="30859"/>
    <cellStyle name="Normal 2 30 5 4 2 3" xfId="12529"/>
    <cellStyle name="Normal 2 30 5 4 2 3 2" xfId="30860"/>
    <cellStyle name="Normal 2 30 5 4 2 4" xfId="12530"/>
    <cellStyle name="Normal 2 30 5 4 2 4 2" xfId="30861"/>
    <cellStyle name="Normal 2 30 5 4 2 5" xfId="12531"/>
    <cellStyle name="Normal 2 30 5 4 2 5 2" xfId="30862"/>
    <cellStyle name="Normal 2 30 5 4 2 6" xfId="30858"/>
    <cellStyle name="Normal 2 30 5 4 3" xfId="12532"/>
    <cellStyle name="Normal 2 30 5 4 3 2" xfId="30863"/>
    <cellStyle name="Normal 2 30 5 4 4" xfId="12533"/>
    <cellStyle name="Normal 2 30 5 4 4 2" xfId="30864"/>
    <cellStyle name="Normal 2 30 5 4 5" xfId="12534"/>
    <cellStyle name="Normal 2 30 5 4 5 2" xfId="30865"/>
    <cellStyle name="Normal 2 30 5 4 6" xfId="12535"/>
    <cellStyle name="Normal 2 30 5 4 6 2" xfId="30866"/>
    <cellStyle name="Normal 2 30 5 4 7" xfId="30857"/>
    <cellStyle name="Normal 2 30 5 5" xfId="12536"/>
    <cellStyle name="Normal 2 30 5 5 2" xfId="12537"/>
    <cellStyle name="Normal 2 30 5 5 2 2" xfId="30868"/>
    <cellStyle name="Normal 2 30 5 5 3" xfId="12538"/>
    <cellStyle name="Normal 2 30 5 5 3 2" xfId="30869"/>
    <cellStyle name="Normal 2 30 5 5 4" xfId="12539"/>
    <cellStyle name="Normal 2 30 5 5 4 2" xfId="30870"/>
    <cellStyle name="Normal 2 30 5 5 5" xfId="12540"/>
    <cellStyle name="Normal 2 30 5 5 5 2" xfId="30871"/>
    <cellStyle name="Normal 2 30 5 5 6" xfId="30867"/>
    <cellStyle name="Normal 2 30 5 6" xfId="12541"/>
    <cellStyle name="Normal 2 30 5 6 2" xfId="12542"/>
    <cellStyle name="Normal 2 30 5 6 2 2" xfId="30873"/>
    <cellStyle name="Normal 2 30 5 6 3" xfId="12543"/>
    <cellStyle name="Normal 2 30 5 6 3 2" xfId="30874"/>
    <cellStyle name="Normal 2 30 5 6 4" xfId="12544"/>
    <cellStyle name="Normal 2 30 5 6 4 2" xfId="30875"/>
    <cellStyle name="Normal 2 30 5 6 5" xfId="12545"/>
    <cellStyle name="Normal 2 30 5 6 5 2" xfId="30876"/>
    <cellStyle name="Normal 2 30 5 6 6" xfId="30872"/>
    <cellStyle name="Normal 2 30 5 7" xfId="12546"/>
    <cellStyle name="Normal 2 30 5 7 2" xfId="12547"/>
    <cellStyle name="Normal 2 30 5 7 2 2" xfId="30878"/>
    <cellStyle name="Normal 2 30 5 7 3" xfId="12548"/>
    <cellStyle name="Normal 2 30 5 7 3 2" xfId="30879"/>
    <cellStyle name="Normal 2 30 5 7 4" xfId="12549"/>
    <cellStyle name="Normal 2 30 5 7 4 2" xfId="30880"/>
    <cellStyle name="Normal 2 30 5 7 5" xfId="12550"/>
    <cellStyle name="Normal 2 30 5 7 5 2" xfId="30881"/>
    <cellStyle name="Normal 2 30 5 7 6" xfId="30877"/>
    <cellStyle name="Normal 2 30 5 8" xfId="12551"/>
    <cellStyle name="Normal 2 30 5 8 2" xfId="12552"/>
    <cellStyle name="Normal 2 30 5 8 2 2" xfId="30883"/>
    <cellStyle name="Normal 2 30 5 8 3" xfId="12553"/>
    <cellStyle name="Normal 2 30 5 8 3 2" xfId="30884"/>
    <cellStyle name="Normal 2 30 5 8 4" xfId="12554"/>
    <cellStyle name="Normal 2 30 5 8 4 2" xfId="30885"/>
    <cellStyle name="Normal 2 30 5 8 5" xfId="12555"/>
    <cellStyle name="Normal 2 30 5 8 5 2" xfId="30886"/>
    <cellStyle name="Normal 2 30 5 8 6" xfId="30882"/>
    <cellStyle name="Normal 2 30 5 9" xfId="12556"/>
    <cellStyle name="Normal 2 30 5 9 2" xfId="12557"/>
    <cellStyle name="Normal 2 30 5 9 2 2" xfId="30888"/>
    <cellStyle name="Normal 2 30 5 9 3" xfId="12558"/>
    <cellStyle name="Normal 2 30 5 9 3 2" xfId="30889"/>
    <cellStyle name="Normal 2 30 5 9 4" xfId="12559"/>
    <cellStyle name="Normal 2 30 5 9 4 2" xfId="30890"/>
    <cellStyle name="Normal 2 30 5 9 5" xfId="12560"/>
    <cellStyle name="Normal 2 30 5 9 5 2" xfId="30891"/>
    <cellStyle name="Normal 2 30 5 9 6" xfId="30887"/>
    <cellStyle name="Normal 2 30 6" xfId="12561"/>
    <cellStyle name="Normal 2 30 6 10" xfId="12562"/>
    <cellStyle name="Normal 2 30 6 10 2" xfId="12563"/>
    <cellStyle name="Normal 2 30 6 10 2 2" xfId="30894"/>
    <cellStyle name="Normal 2 30 6 10 3" xfId="12564"/>
    <cellStyle name="Normal 2 30 6 10 3 2" xfId="30895"/>
    <cellStyle name="Normal 2 30 6 10 4" xfId="12565"/>
    <cellStyle name="Normal 2 30 6 10 4 2" xfId="30896"/>
    <cellStyle name="Normal 2 30 6 10 5" xfId="12566"/>
    <cellStyle name="Normal 2 30 6 10 5 2" xfId="30897"/>
    <cellStyle name="Normal 2 30 6 10 6" xfId="30893"/>
    <cellStyle name="Normal 2 30 6 11" xfId="12567"/>
    <cellStyle name="Normal 2 30 6 11 2" xfId="12568"/>
    <cellStyle name="Normal 2 30 6 11 2 2" xfId="30899"/>
    <cellStyle name="Normal 2 30 6 11 3" xfId="12569"/>
    <cellStyle name="Normal 2 30 6 11 3 2" xfId="30900"/>
    <cellStyle name="Normal 2 30 6 11 4" xfId="12570"/>
    <cellStyle name="Normal 2 30 6 11 4 2" xfId="30901"/>
    <cellStyle name="Normal 2 30 6 11 5" xfId="12571"/>
    <cellStyle name="Normal 2 30 6 11 5 2" xfId="30902"/>
    <cellStyle name="Normal 2 30 6 11 6" xfId="30898"/>
    <cellStyle name="Normal 2 30 6 12" xfId="12572"/>
    <cellStyle name="Normal 2 30 6 12 2" xfId="12573"/>
    <cellStyle name="Normal 2 30 6 12 2 2" xfId="30904"/>
    <cellStyle name="Normal 2 30 6 12 3" xfId="12574"/>
    <cellStyle name="Normal 2 30 6 12 3 2" xfId="30905"/>
    <cellStyle name="Normal 2 30 6 12 4" xfId="12575"/>
    <cellStyle name="Normal 2 30 6 12 4 2" xfId="30906"/>
    <cellStyle name="Normal 2 30 6 12 5" xfId="12576"/>
    <cellStyle name="Normal 2 30 6 12 5 2" xfId="30907"/>
    <cellStyle name="Normal 2 30 6 12 6" xfId="30903"/>
    <cellStyle name="Normal 2 30 6 13" xfId="12577"/>
    <cellStyle name="Normal 2 30 6 13 2" xfId="12578"/>
    <cellStyle name="Normal 2 30 6 13 2 2" xfId="30909"/>
    <cellStyle name="Normal 2 30 6 13 3" xfId="12579"/>
    <cellStyle name="Normal 2 30 6 13 3 2" xfId="30910"/>
    <cellStyle name="Normal 2 30 6 13 4" xfId="12580"/>
    <cellStyle name="Normal 2 30 6 13 4 2" xfId="30911"/>
    <cellStyle name="Normal 2 30 6 13 5" xfId="12581"/>
    <cellStyle name="Normal 2 30 6 13 5 2" xfId="30912"/>
    <cellStyle name="Normal 2 30 6 13 6" xfId="30908"/>
    <cellStyle name="Normal 2 30 6 14" xfId="12582"/>
    <cellStyle name="Normal 2 30 6 14 2" xfId="12583"/>
    <cellStyle name="Normal 2 30 6 14 2 2" xfId="30914"/>
    <cellStyle name="Normal 2 30 6 14 3" xfId="12584"/>
    <cellStyle name="Normal 2 30 6 14 3 2" xfId="30915"/>
    <cellStyle name="Normal 2 30 6 14 4" xfId="12585"/>
    <cellStyle name="Normal 2 30 6 14 4 2" xfId="30916"/>
    <cellStyle name="Normal 2 30 6 14 5" xfId="12586"/>
    <cellStyle name="Normal 2 30 6 14 5 2" xfId="30917"/>
    <cellStyle name="Normal 2 30 6 14 6" xfId="30913"/>
    <cellStyle name="Normal 2 30 6 15" xfId="12587"/>
    <cellStyle name="Normal 2 30 6 15 2" xfId="12588"/>
    <cellStyle name="Normal 2 30 6 15 2 2" xfId="30919"/>
    <cellStyle name="Normal 2 30 6 15 3" xfId="12589"/>
    <cellStyle name="Normal 2 30 6 15 3 2" xfId="30920"/>
    <cellStyle name="Normal 2 30 6 15 4" xfId="12590"/>
    <cellStyle name="Normal 2 30 6 15 4 2" xfId="30921"/>
    <cellStyle name="Normal 2 30 6 15 5" xfId="12591"/>
    <cellStyle name="Normal 2 30 6 15 5 2" xfId="30922"/>
    <cellStyle name="Normal 2 30 6 15 6" xfId="30918"/>
    <cellStyle name="Normal 2 30 6 16" xfId="12592"/>
    <cellStyle name="Normal 2 30 6 16 2" xfId="12593"/>
    <cellStyle name="Normal 2 30 6 16 2 2" xfId="30924"/>
    <cellStyle name="Normal 2 30 6 16 3" xfId="12594"/>
    <cellStyle name="Normal 2 30 6 16 3 2" xfId="30925"/>
    <cellStyle name="Normal 2 30 6 16 4" xfId="12595"/>
    <cellStyle name="Normal 2 30 6 16 4 2" xfId="30926"/>
    <cellStyle name="Normal 2 30 6 16 5" xfId="12596"/>
    <cellStyle name="Normal 2 30 6 16 5 2" xfId="30927"/>
    <cellStyle name="Normal 2 30 6 16 6" xfId="30923"/>
    <cellStyle name="Normal 2 30 6 17" xfId="12597"/>
    <cellStyle name="Normal 2 30 6 17 2" xfId="30928"/>
    <cellStyle name="Normal 2 30 6 18" xfId="12598"/>
    <cellStyle name="Normal 2 30 6 18 2" xfId="30929"/>
    <cellStyle name="Normal 2 30 6 19" xfId="12599"/>
    <cellStyle name="Normal 2 30 6 19 2" xfId="30930"/>
    <cellStyle name="Normal 2 30 6 2" xfId="12600"/>
    <cellStyle name="Normal 2 30 6 20" xfId="12601"/>
    <cellStyle name="Normal 2 30 6 20 2" xfId="30931"/>
    <cellStyle name="Normal 2 30 6 21" xfId="30892"/>
    <cellStyle name="Normal 2 30 6 3" xfId="12602"/>
    <cellStyle name="Normal 2 30 6 3 2" xfId="12603"/>
    <cellStyle name="Normal 2 30 6 3 2 2" xfId="30933"/>
    <cellStyle name="Normal 2 30 6 3 3" xfId="12604"/>
    <cellStyle name="Normal 2 30 6 3 3 2" xfId="30934"/>
    <cellStyle name="Normal 2 30 6 3 4" xfId="12605"/>
    <cellStyle name="Normal 2 30 6 3 4 2" xfId="30935"/>
    <cellStyle name="Normal 2 30 6 3 5" xfId="12606"/>
    <cellStyle name="Normal 2 30 6 3 5 2" xfId="30936"/>
    <cellStyle name="Normal 2 30 6 3 6" xfId="30932"/>
    <cellStyle name="Normal 2 30 6 4" xfId="12607"/>
    <cellStyle name="Normal 2 30 6 4 2" xfId="12608"/>
    <cellStyle name="Normal 2 30 6 4 2 2" xfId="30938"/>
    <cellStyle name="Normal 2 30 6 4 3" xfId="12609"/>
    <cellStyle name="Normal 2 30 6 4 3 2" xfId="30939"/>
    <cellStyle name="Normal 2 30 6 4 4" xfId="12610"/>
    <cellStyle name="Normal 2 30 6 4 4 2" xfId="30940"/>
    <cellStyle name="Normal 2 30 6 4 5" xfId="12611"/>
    <cellStyle name="Normal 2 30 6 4 5 2" xfId="30941"/>
    <cellStyle name="Normal 2 30 6 4 6" xfId="30937"/>
    <cellStyle name="Normal 2 30 6 5" xfId="12612"/>
    <cellStyle name="Normal 2 30 6 5 2" xfId="12613"/>
    <cellStyle name="Normal 2 30 6 5 2 2" xfId="30943"/>
    <cellStyle name="Normal 2 30 6 5 3" xfId="12614"/>
    <cellStyle name="Normal 2 30 6 5 3 2" xfId="30944"/>
    <cellStyle name="Normal 2 30 6 5 4" xfId="12615"/>
    <cellStyle name="Normal 2 30 6 5 4 2" xfId="30945"/>
    <cellStyle name="Normal 2 30 6 5 5" xfId="12616"/>
    <cellStyle name="Normal 2 30 6 5 5 2" xfId="30946"/>
    <cellStyle name="Normal 2 30 6 5 6" xfId="30942"/>
    <cellStyle name="Normal 2 30 6 6" xfId="12617"/>
    <cellStyle name="Normal 2 30 6 6 2" xfId="12618"/>
    <cellStyle name="Normal 2 30 6 6 2 2" xfId="30948"/>
    <cellStyle name="Normal 2 30 6 6 3" xfId="12619"/>
    <cellStyle name="Normal 2 30 6 6 3 2" xfId="30949"/>
    <cellStyle name="Normal 2 30 6 6 4" xfId="12620"/>
    <cellStyle name="Normal 2 30 6 6 4 2" xfId="30950"/>
    <cellStyle name="Normal 2 30 6 6 5" xfId="12621"/>
    <cellStyle name="Normal 2 30 6 6 5 2" xfId="30951"/>
    <cellStyle name="Normal 2 30 6 6 6" xfId="30947"/>
    <cellStyle name="Normal 2 30 6 7" xfId="12622"/>
    <cellStyle name="Normal 2 30 6 7 2" xfId="12623"/>
    <cellStyle name="Normal 2 30 6 7 2 2" xfId="30953"/>
    <cellStyle name="Normal 2 30 6 7 3" xfId="12624"/>
    <cellStyle name="Normal 2 30 6 7 3 2" xfId="30954"/>
    <cellStyle name="Normal 2 30 6 7 4" xfId="12625"/>
    <cellStyle name="Normal 2 30 6 7 4 2" xfId="30955"/>
    <cellStyle name="Normal 2 30 6 7 5" xfId="12626"/>
    <cellStyle name="Normal 2 30 6 7 5 2" xfId="30956"/>
    <cellStyle name="Normal 2 30 6 7 6" xfId="30952"/>
    <cellStyle name="Normal 2 30 6 8" xfId="12627"/>
    <cellStyle name="Normal 2 30 6 8 2" xfId="12628"/>
    <cellStyle name="Normal 2 30 6 8 2 2" xfId="30958"/>
    <cellStyle name="Normal 2 30 6 8 3" xfId="12629"/>
    <cellStyle name="Normal 2 30 6 8 3 2" xfId="30959"/>
    <cellStyle name="Normal 2 30 6 8 4" xfId="12630"/>
    <cellStyle name="Normal 2 30 6 8 4 2" xfId="30960"/>
    <cellStyle name="Normal 2 30 6 8 5" xfId="12631"/>
    <cellStyle name="Normal 2 30 6 8 5 2" xfId="30961"/>
    <cellStyle name="Normal 2 30 6 8 6" xfId="30957"/>
    <cellStyle name="Normal 2 30 6 9" xfId="12632"/>
    <cellStyle name="Normal 2 30 6 9 2" xfId="12633"/>
    <cellStyle name="Normal 2 30 6 9 2 2" xfId="30963"/>
    <cellStyle name="Normal 2 30 6 9 3" xfId="12634"/>
    <cellStyle name="Normal 2 30 6 9 3 2" xfId="30964"/>
    <cellStyle name="Normal 2 30 6 9 4" xfId="12635"/>
    <cellStyle name="Normal 2 30 6 9 4 2" xfId="30965"/>
    <cellStyle name="Normal 2 30 6 9 5" xfId="12636"/>
    <cellStyle name="Normal 2 30 6 9 5 2" xfId="30966"/>
    <cellStyle name="Normal 2 30 6 9 6" xfId="30962"/>
    <cellStyle name="Normal 2 30 7" xfId="12637"/>
    <cellStyle name="Normal 2 30 7 2" xfId="12638"/>
    <cellStyle name="Normal 2 30 7 3" xfId="12639"/>
    <cellStyle name="Normal 2 30 7 3 2" xfId="30968"/>
    <cellStyle name="Normal 2 30 7 4" xfId="12640"/>
    <cellStyle name="Normal 2 30 7 4 2" xfId="30969"/>
    <cellStyle name="Normal 2 30 7 5" xfId="12641"/>
    <cellStyle name="Normal 2 30 7 5 2" xfId="30970"/>
    <cellStyle name="Normal 2 30 7 6" xfId="12642"/>
    <cellStyle name="Normal 2 30 7 6 2" xfId="30971"/>
    <cellStyle name="Normal 2 30 7 7" xfId="30967"/>
    <cellStyle name="Normal 2 30 8" xfId="12643"/>
    <cellStyle name="Normal 2 30 8 2" xfId="12644"/>
    <cellStyle name="Normal 2 30 8 3" xfId="12645"/>
    <cellStyle name="Normal 2 30 8 3 2" xfId="30973"/>
    <cellStyle name="Normal 2 30 8 4" xfId="12646"/>
    <cellStyle name="Normal 2 30 8 4 2" xfId="30974"/>
    <cellStyle name="Normal 2 30 8 5" xfId="12647"/>
    <cellStyle name="Normal 2 30 8 5 2" xfId="30975"/>
    <cellStyle name="Normal 2 30 8 6" xfId="12648"/>
    <cellStyle name="Normal 2 30 8 6 2" xfId="30976"/>
    <cellStyle name="Normal 2 30 8 7" xfId="30972"/>
    <cellStyle name="Normal 2 30 9" xfId="12649"/>
    <cellStyle name="Normal 2 30 9 2" xfId="12650"/>
    <cellStyle name="Normal 2 30 9 3" xfId="12651"/>
    <cellStyle name="Normal 2 30 9 3 2" xfId="30978"/>
    <cellStyle name="Normal 2 30 9 4" xfId="12652"/>
    <cellStyle name="Normal 2 30 9 4 2" xfId="30979"/>
    <cellStyle name="Normal 2 30 9 5" xfId="12653"/>
    <cellStyle name="Normal 2 30 9 5 2" xfId="30980"/>
    <cellStyle name="Normal 2 30 9 6" xfId="12654"/>
    <cellStyle name="Normal 2 30 9 6 2" xfId="30981"/>
    <cellStyle name="Normal 2 30 9 7" xfId="30977"/>
    <cellStyle name="Normal 2 31" xfId="12655"/>
    <cellStyle name="Normal 2 31 10" xfId="12656"/>
    <cellStyle name="Normal 2 31 2" xfId="12657"/>
    <cellStyle name="Normal 2 31 2 2" xfId="12658"/>
    <cellStyle name="Normal 2 31 2 3" xfId="12659"/>
    <cellStyle name="Normal 2 31 2 4" xfId="12660"/>
    <cellStyle name="Normal 2 31 2 5" xfId="12661"/>
    <cellStyle name="Normal 2 31 2 6" xfId="12662"/>
    <cellStyle name="Normal 2 31 2 7" xfId="12663"/>
    <cellStyle name="Normal 2 31 3" xfId="12664"/>
    <cellStyle name="Normal 2 31 4" xfId="12665"/>
    <cellStyle name="Normal 2 31 5" xfId="12666"/>
    <cellStyle name="Normal 2 31 6" xfId="12667"/>
    <cellStyle name="Normal 2 31 7" xfId="12668"/>
    <cellStyle name="Normal 2 31 8" xfId="12669"/>
    <cellStyle name="Normal 2 31 9" xfId="12670"/>
    <cellStyle name="Normal 2 32" xfId="12671"/>
    <cellStyle name="Normal 2 32 2" xfId="12672"/>
    <cellStyle name="Normal 2 32 3" xfId="12673"/>
    <cellStyle name="Normal 2 32 4" xfId="12674"/>
    <cellStyle name="Normal 2 32 5" xfId="12675"/>
    <cellStyle name="Normal 2 33" xfId="12676"/>
    <cellStyle name="Normal 2 33 10" xfId="12677"/>
    <cellStyle name="Normal 2 33 10 2" xfId="12678"/>
    <cellStyle name="Normal 2 33 10 2 2" xfId="30983"/>
    <cellStyle name="Normal 2 33 10 3" xfId="12679"/>
    <cellStyle name="Normal 2 33 10 3 2" xfId="30984"/>
    <cellStyle name="Normal 2 33 10 4" xfId="12680"/>
    <cellStyle name="Normal 2 33 10 4 2" xfId="30985"/>
    <cellStyle name="Normal 2 33 10 5" xfId="12681"/>
    <cellStyle name="Normal 2 33 10 5 2" xfId="30986"/>
    <cellStyle name="Normal 2 33 10 6" xfId="30982"/>
    <cellStyle name="Normal 2 33 11" xfId="12682"/>
    <cellStyle name="Normal 2 33 11 2" xfId="12683"/>
    <cellStyle name="Normal 2 33 11 2 2" xfId="30988"/>
    <cellStyle name="Normal 2 33 11 3" xfId="12684"/>
    <cellStyle name="Normal 2 33 11 3 2" xfId="30989"/>
    <cellStyle name="Normal 2 33 11 4" xfId="12685"/>
    <cellStyle name="Normal 2 33 11 4 2" xfId="30990"/>
    <cellStyle name="Normal 2 33 11 5" xfId="12686"/>
    <cellStyle name="Normal 2 33 11 5 2" xfId="30991"/>
    <cellStyle name="Normal 2 33 11 6" xfId="30987"/>
    <cellStyle name="Normal 2 33 12" xfId="12687"/>
    <cellStyle name="Normal 2 33 12 2" xfId="12688"/>
    <cellStyle name="Normal 2 33 12 2 2" xfId="30993"/>
    <cellStyle name="Normal 2 33 12 3" xfId="12689"/>
    <cellStyle name="Normal 2 33 12 3 2" xfId="30994"/>
    <cellStyle name="Normal 2 33 12 4" xfId="12690"/>
    <cellStyle name="Normal 2 33 12 4 2" xfId="30995"/>
    <cellStyle name="Normal 2 33 12 5" xfId="12691"/>
    <cellStyle name="Normal 2 33 12 5 2" xfId="30996"/>
    <cellStyle name="Normal 2 33 12 6" xfId="30992"/>
    <cellStyle name="Normal 2 33 13" xfId="12692"/>
    <cellStyle name="Normal 2 33 13 2" xfId="12693"/>
    <cellStyle name="Normal 2 33 13 2 2" xfId="30998"/>
    <cellStyle name="Normal 2 33 13 3" xfId="12694"/>
    <cellStyle name="Normal 2 33 13 3 2" xfId="30999"/>
    <cellStyle name="Normal 2 33 13 4" xfId="12695"/>
    <cellStyle name="Normal 2 33 13 4 2" xfId="31000"/>
    <cellStyle name="Normal 2 33 13 5" xfId="12696"/>
    <cellStyle name="Normal 2 33 13 5 2" xfId="31001"/>
    <cellStyle name="Normal 2 33 13 6" xfId="30997"/>
    <cellStyle name="Normal 2 33 14" xfId="12697"/>
    <cellStyle name="Normal 2 33 14 2" xfId="12698"/>
    <cellStyle name="Normal 2 33 14 2 2" xfId="31003"/>
    <cellStyle name="Normal 2 33 14 3" xfId="12699"/>
    <cellStyle name="Normal 2 33 14 3 2" xfId="31004"/>
    <cellStyle name="Normal 2 33 14 4" xfId="12700"/>
    <cellStyle name="Normal 2 33 14 4 2" xfId="31005"/>
    <cellStyle name="Normal 2 33 14 5" xfId="12701"/>
    <cellStyle name="Normal 2 33 14 5 2" xfId="31006"/>
    <cellStyle name="Normal 2 33 14 6" xfId="31002"/>
    <cellStyle name="Normal 2 33 15" xfId="12702"/>
    <cellStyle name="Normal 2 33 15 2" xfId="12703"/>
    <cellStyle name="Normal 2 33 15 2 2" xfId="31008"/>
    <cellStyle name="Normal 2 33 15 3" xfId="12704"/>
    <cellStyle name="Normal 2 33 15 3 2" xfId="31009"/>
    <cellStyle name="Normal 2 33 15 4" xfId="12705"/>
    <cellStyle name="Normal 2 33 15 4 2" xfId="31010"/>
    <cellStyle name="Normal 2 33 15 5" xfId="12706"/>
    <cellStyle name="Normal 2 33 15 5 2" xfId="31011"/>
    <cellStyle name="Normal 2 33 15 6" xfId="31007"/>
    <cellStyle name="Normal 2 33 16" xfId="12707"/>
    <cellStyle name="Normal 2 33 16 2" xfId="12708"/>
    <cellStyle name="Normal 2 33 16 2 2" xfId="31013"/>
    <cellStyle name="Normal 2 33 16 3" xfId="12709"/>
    <cellStyle name="Normal 2 33 16 3 2" xfId="31014"/>
    <cellStyle name="Normal 2 33 16 4" xfId="12710"/>
    <cellStyle name="Normal 2 33 16 4 2" xfId="31015"/>
    <cellStyle name="Normal 2 33 16 5" xfId="12711"/>
    <cellStyle name="Normal 2 33 16 5 2" xfId="31016"/>
    <cellStyle name="Normal 2 33 16 6" xfId="31012"/>
    <cellStyle name="Normal 2 33 17" xfId="12712"/>
    <cellStyle name="Normal 2 33 17 2" xfId="12713"/>
    <cellStyle name="Normal 2 33 17 2 2" xfId="31018"/>
    <cellStyle name="Normal 2 33 17 3" xfId="12714"/>
    <cellStyle name="Normal 2 33 17 3 2" xfId="31019"/>
    <cellStyle name="Normal 2 33 17 4" xfId="12715"/>
    <cellStyle name="Normal 2 33 17 4 2" xfId="31020"/>
    <cellStyle name="Normal 2 33 17 5" xfId="12716"/>
    <cellStyle name="Normal 2 33 17 5 2" xfId="31021"/>
    <cellStyle name="Normal 2 33 17 6" xfId="31017"/>
    <cellStyle name="Normal 2 33 18" xfId="12717"/>
    <cellStyle name="Normal 2 33 18 2" xfId="12718"/>
    <cellStyle name="Normal 2 33 18 2 2" xfId="31023"/>
    <cellStyle name="Normal 2 33 18 3" xfId="12719"/>
    <cellStyle name="Normal 2 33 18 3 2" xfId="31024"/>
    <cellStyle name="Normal 2 33 18 4" xfId="12720"/>
    <cellStyle name="Normal 2 33 18 4 2" xfId="31025"/>
    <cellStyle name="Normal 2 33 18 5" xfId="12721"/>
    <cellStyle name="Normal 2 33 18 5 2" xfId="31026"/>
    <cellStyle name="Normal 2 33 18 6" xfId="31022"/>
    <cellStyle name="Normal 2 33 19" xfId="12722"/>
    <cellStyle name="Normal 2 33 19 2" xfId="12723"/>
    <cellStyle name="Normal 2 33 19 2 2" xfId="31028"/>
    <cellStyle name="Normal 2 33 19 3" xfId="12724"/>
    <cellStyle name="Normal 2 33 19 3 2" xfId="31029"/>
    <cellStyle name="Normal 2 33 19 4" xfId="12725"/>
    <cellStyle name="Normal 2 33 19 4 2" xfId="31030"/>
    <cellStyle name="Normal 2 33 19 5" xfId="12726"/>
    <cellStyle name="Normal 2 33 19 5 2" xfId="31031"/>
    <cellStyle name="Normal 2 33 19 6" xfId="31027"/>
    <cellStyle name="Normal 2 33 2" xfId="12727"/>
    <cellStyle name="Normal 2 33 2 10" xfId="12728"/>
    <cellStyle name="Normal 2 33 2 10 2" xfId="12729"/>
    <cellStyle name="Normal 2 33 2 10 2 2" xfId="31034"/>
    <cellStyle name="Normal 2 33 2 10 3" xfId="12730"/>
    <cellStyle name="Normal 2 33 2 10 3 2" xfId="31035"/>
    <cellStyle name="Normal 2 33 2 10 4" xfId="12731"/>
    <cellStyle name="Normal 2 33 2 10 4 2" xfId="31036"/>
    <cellStyle name="Normal 2 33 2 10 5" xfId="12732"/>
    <cellStyle name="Normal 2 33 2 10 5 2" xfId="31037"/>
    <cellStyle name="Normal 2 33 2 10 6" xfId="31033"/>
    <cellStyle name="Normal 2 33 2 11" xfId="12733"/>
    <cellStyle name="Normal 2 33 2 11 2" xfId="12734"/>
    <cellStyle name="Normal 2 33 2 11 2 2" xfId="31039"/>
    <cellStyle name="Normal 2 33 2 11 3" xfId="12735"/>
    <cellStyle name="Normal 2 33 2 11 3 2" xfId="31040"/>
    <cellStyle name="Normal 2 33 2 11 4" xfId="12736"/>
    <cellStyle name="Normal 2 33 2 11 4 2" xfId="31041"/>
    <cellStyle name="Normal 2 33 2 11 5" xfId="12737"/>
    <cellStyle name="Normal 2 33 2 11 5 2" xfId="31042"/>
    <cellStyle name="Normal 2 33 2 11 6" xfId="31038"/>
    <cellStyle name="Normal 2 33 2 12" xfId="12738"/>
    <cellStyle name="Normal 2 33 2 12 2" xfId="12739"/>
    <cellStyle name="Normal 2 33 2 12 2 2" xfId="31044"/>
    <cellStyle name="Normal 2 33 2 12 3" xfId="12740"/>
    <cellStyle name="Normal 2 33 2 12 3 2" xfId="31045"/>
    <cellStyle name="Normal 2 33 2 12 4" xfId="12741"/>
    <cellStyle name="Normal 2 33 2 12 4 2" xfId="31046"/>
    <cellStyle name="Normal 2 33 2 12 5" xfId="12742"/>
    <cellStyle name="Normal 2 33 2 12 5 2" xfId="31047"/>
    <cellStyle name="Normal 2 33 2 12 6" xfId="31043"/>
    <cellStyle name="Normal 2 33 2 13" xfId="12743"/>
    <cellStyle name="Normal 2 33 2 13 2" xfId="12744"/>
    <cellStyle name="Normal 2 33 2 13 2 2" xfId="31049"/>
    <cellStyle name="Normal 2 33 2 13 3" xfId="12745"/>
    <cellStyle name="Normal 2 33 2 13 3 2" xfId="31050"/>
    <cellStyle name="Normal 2 33 2 13 4" xfId="12746"/>
    <cellStyle name="Normal 2 33 2 13 4 2" xfId="31051"/>
    <cellStyle name="Normal 2 33 2 13 5" xfId="12747"/>
    <cellStyle name="Normal 2 33 2 13 5 2" xfId="31052"/>
    <cellStyle name="Normal 2 33 2 13 6" xfId="31048"/>
    <cellStyle name="Normal 2 33 2 14" xfId="12748"/>
    <cellStyle name="Normal 2 33 2 14 2" xfId="12749"/>
    <cellStyle name="Normal 2 33 2 14 2 2" xfId="31054"/>
    <cellStyle name="Normal 2 33 2 14 3" xfId="12750"/>
    <cellStyle name="Normal 2 33 2 14 3 2" xfId="31055"/>
    <cellStyle name="Normal 2 33 2 14 4" xfId="12751"/>
    <cellStyle name="Normal 2 33 2 14 4 2" xfId="31056"/>
    <cellStyle name="Normal 2 33 2 14 5" xfId="12752"/>
    <cellStyle name="Normal 2 33 2 14 5 2" xfId="31057"/>
    <cellStyle name="Normal 2 33 2 14 6" xfId="31053"/>
    <cellStyle name="Normal 2 33 2 15" xfId="12753"/>
    <cellStyle name="Normal 2 33 2 15 2" xfId="12754"/>
    <cellStyle name="Normal 2 33 2 15 2 2" xfId="31059"/>
    <cellStyle name="Normal 2 33 2 15 3" xfId="12755"/>
    <cellStyle name="Normal 2 33 2 15 3 2" xfId="31060"/>
    <cellStyle name="Normal 2 33 2 15 4" xfId="12756"/>
    <cellStyle name="Normal 2 33 2 15 4 2" xfId="31061"/>
    <cellStyle name="Normal 2 33 2 15 5" xfId="12757"/>
    <cellStyle name="Normal 2 33 2 15 5 2" xfId="31062"/>
    <cellStyle name="Normal 2 33 2 15 6" xfId="31058"/>
    <cellStyle name="Normal 2 33 2 16" xfId="12758"/>
    <cellStyle name="Normal 2 33 2 16 2" xfId="12759"/>
    <cellStyle name="Normal 2 33 2 16 2 2" xfId="31064"/>
    <cellStyle name="Normal 2 33 2 16 3" xfId="12760"/>
    <cellStyle name="Normal 2 33 2 16 3 2" xfId="31065"/>
    <cellStyle name="Normal 2 33 2 16 4" xfId="12761"/>
    <cellStyle name="Normal 2 33 2 16 4 2" xfId="31066"/>
    <cellStyle name="Normal 2 33 2 16 5" xfId="12762"/>
    <cellStyle name="Normal 2 33 2 16 5 2" xfId="31067"/>
    <cellStyle name="Normal 2 33 2 16 6" xfId="31063"/>
    <cellStyle name="Normal 2 33 2 17" xfId="12763"/>
    <cellStyle name="Normal 2 33 2 17 2" xfId="31068"/>
    <cellStyle name="Normal 2 33 2 18" xfId="12764"/>
    <cellStyle name="Normal 2 33 2 18 2" xfId="31069"/>
    <cellStyle name="Normal 2 33 2 19" xfId="12765"/>
    <cellStyle name="Normal 2 33 2 19 2" xfId="31070"/>
    <cellStyle name="Normal 2 33 2 2" xfId="12766"/>
    <cellStyle name="Normal 2 33 2 20" xfId="12767"/>
    <cellStyle name="Normal 2 33 2 20 2" xfId="31071"/>
    <cellStyle name="Normal 2 33 2 21" xfId="31032"/>
    <cellStyle name="Normal 2 33 2 3" xfId="12768"/>
    <cellStyle name="Normal 2 33 2 3 2" xfId="12769"/>
    <cellStyle name="Normal 2 33 2 3 2 2" xfId="31073"/>
    <cellStyle name="Normal 2 33 2 3 3" xfId="12770"/>
    <cellStyle name="Normal 2 33 2 3 3 2" xfId="31074"/>
    <cellStyle name="Normal 2 33 2 3 4" xfId="12771"/>
    <cellStyle name="Normal 2 33 2 3 4 2" xfId="31075"/>
    <cellStyle name="Normal 2 33 2 3 5" xfId="12772"/>
    <cellStyle name="Normal 2 33 2 3 5 2" xfId="31076"/>
    <cellStyle name="Normal 2 33 2 3 6" xfId="31072"/>
    <cellStyle name="Normal 2 33 2 4" xfId="12773"/>
    <cellStyle name="Normal 2 33 2 4 2" xfId="12774"/>
    <cellStyle name="Normal 2 33 2 4 2 2" xfId="31078"/>
    <cellStyle name="Normal 2 33 2 4 3" xfId="12775"/>
    <cellStyle name="Normal 2 33 2 4 3 2" xfId="31079"/>
    <cellStyle name="Normal 2 33 2 4 4" xfId="12776"/>
    <cellStyle name="Normal 2 33 2 4 4 2" xfId="31080"/>
    <cellStyle name="Normal 2 33 2 4 5" xfId="12777"/>
    <cellStyle name="Normal 2 33 2 4 5 2" xfId="31081"/>
    <cellStyle name="Normal 2 33 2 4 6" xfId="31077"/>
    <cellStyle name="Normal 2 33 2 5" xfId="12778"/>
    <cellStyle name="Normal 2 33 2 5 2" xfId="12779"/>
    <cellStyle name="Normal 2 33 2 5 2 2" xfId="31083"/>
    <cellStyle name="Normal 2 33 2 5 3" xfId="12780"/>
    <cellStyle name="Normal 2 33 2 5 3 2" xfId="31084"/>
    <cellStyle name="Normal 2 33 2 5 4" xfId="12781"/>
    <cellStyle name="Normal 2 33 2 5 4 2" xfId="31085"/>
    <cellStyle name="Normal 2 33 2 5 5" xfId="12782"/>
    <cellStyle name="Normal 2 33 2 5 5 2" xfId="31086"/>
    <cellStyle name="Normal 2 33 2 5 6" xfId="31082"/>
    <cellStyle name="Normal 2 33 2 6" xfId="12783"/>
    <cellStyle name="Normal 2 33 2 6 2" xfId="12784"/>
    <cellStyle name="Normal 2 33 2 6 2 2" xfId="31088"/>
    <cellStyle name="Normal 2 33 2 6 3" xfId="12785"/>
    <cellStyle name="Normal 2 33 2 6 3 2" xfId="31089"/>
    <cellStyle name="Normal 2 33 2 6 4" xfId="12786"/>
    <cellStyle name="Normal 2 33 2 6 4 2" xfId="31090"/>
    <cellStyle name="Normal 2 33 2 6 5" xfId="12787"/>
    <cellStyle name="Normal 2 33 2 6 5 2" xfId="31091"/>
    <cellStyle name="Normal 2 33 2 6 6" xfId="31087"/>
    <cellStyle name="Normal 2 33 2 7" xfId="12788"/>
    <cellStyle name="Normal 2 33 2 7 2" xfId="12789"/>
    <cellStyle name="Normal 2 33 2 7 2 2" xfId="31093"/>
    <cellStyle name="Normal 2 33 2 7 3" xfId="12790"/>
    <cellStyle name="Normal 2 33 2 7 3 2" xfId="31094"/>
    <cellStyle name="Normal 2 33 2 7 4" xfId="12791"/>
    <cellStyle name="Normal 2 33 2 7 4 2" xfId="31095"/>
    <cellStyle name="Normal 2 33 2 7 5" xfId="12792"/>
    <cellStyle name="Normal 2 33 2 7 5 2" xfId="31096"/>
    <cellStyle name="Normal 2 33 2 7 6" xfId="31092"/>
    <cellStyle name="Normal 2 33 2 8" xfId="12793"/>
    <cellStyle name="Normal 2 33 2 8 2" xfId="12794"/>
    <cellStyle name="Normal 2 33 2 8 2 2" xfId="31098"/>
    <cellStyle name="Normal 2 33 2 8 3" xfId="12795"/>
    <cellStyle name="Normal 2 33 2 8 3 2" xfId="31099"/>
    <cellStyle name="Normal 2 33 2 8 4" xfId="12796"/>
    <cellStyle name="Normal 2 33 2 8 4 2" xfId="31100"/>
    <cellStyle name="Normal 2 33 2 8 5" xfId="12797"/>
    <cellStyle name="Normal 2 33 2 8 5 2" xfId="31101"/>
    <cellStyle name="Normal 2 33 2 8 6" xfId="31097"/>
    <cellStyle name="Normal 2 33 2 9" xfId="12798"/>
    <cellStyle name="Normal 2 33 2 9 2" xfId="12799"/>
    <cellStyle name="Normal 2 33 2 9 2 2" xfId="31103"/>
    <cellStyle name="Normal 2 33 2 9 3" xfId="12800"/>
    <cellStyle name="Normal 2 33 2 9 3 2" xfId="31104"/>
    <cellStyle name="Normal 2 33 2 9 4" xfId="12801"/>
    <cellStyle name="Normal 2 33 2 9 4 2" xfId="31105"/>
    <cellStyle name="Normal 2 33 2 9 5" xfId="12802"/>
    <cellStyle name="Normal 2 33 2 9 5 2" xfId="31106"/>
    <cellStyle name="Normal 2 33 2 9 6" xfId="31102"/>
    <cellStyle name="Normal 2 33 20" xfId="12803"/>
    <cellStyle name="Normal 2 33 20 2" xfId="31107"/>
    <cellStyle name="Normal 2 33 21" xfId="12804"/>
    <cellStyle name="Normal 2 33 21 2" xfId="31108"/>
    <cellStyle name="Normal 2 33 22" xfId="12805"/>
    <cellStyle name="Normal 2 33 22 2" xfId="31109"/>
    <cellStyle name="Normal 2 33 23" xfId="12806"/>
    <cellStyle name="Normal 2 33 23 2" xfId="31110"/>
    <cellStyle name="Normal 2 33 24" xfId="12807"/>
    <cellStyle name="Normal 2 33 24 2" xfId="31111"/>
    <cellStyle name="Normal 2 33 3" xfId="12808"/>
    <cellStyle name="Normal 2 33 3 2" xfId="12809"/>
    <cellStyle name="Normal 2 33 3 3" xfId="12810"/>
    <cellStyle name="Normal 2 33 3 3 2" xfId="31113"/>
    <cellStyle name="Normal 2 33 3 4" xfId="12811"/>
    <cellStyle name="Normal 2 33 3 4 2" xfId="31114"/>
    <cellStyle name="Normal 2 33 3 5" xfId="12812"/>
    <cellStyle name="Normal 2 33 3 5 2" xfId="31115"/>
    <cellStyle name="Normal 2 33 3 6" xfId="12813"/>
    <cellStyle name="Normal 2 33 3 6 2" xfId="31116"/>
    <cellStyle name="Normal 2 33 3 7" xfId="31112"/>
    <cellStyle name="Normal 2 33 4" xfId="12814"/>
    <cellStyle name="Normal 2 33 4 2" xfId="12815"/>
    <cellStyle name="Normal 2 33 4 3" xfId="12816"/>
    <cellStyle name="Normal 2 33 4 3 2" xfId="31118"/>
    <cellStyle name="Normal 2 33 4 4" xfId="12817"/>
    <cellStyle name="Normal 2 33 4 4 2" xfId="31119"/>
    <cellStyle name="Normal 2 33 4 5" xfId="12818"/>
    <cellStyle name="Normal 2 33 4 5 2" xfId="31120"/>
    <cellStyle name="Normal 2 33 4 6" xfId="12819"/>
    <cellStyle name="Normal 2 33 4 6 2" xfId="31121"/>
    <cellStyle name="Normal 2 33 4 7" xfId="31117"/>
    <cellStyle name="Normal 2 33 5" xfId="12820"/>
    <cellStyle name="Normal 2 33 5 2" xfId="12821"/>
    <cellStyle name="Normal 2 33 5 3" xfId="12822"/>
    <cellStyle name="Normal 2 33 5 3 2" xfId="31123"/>
    <cellStyle name="Normal 2 33 5 4" xfId="12823"/>
    <cellStyle name="Normal 2 33 5 4 2" xfId="31124"/>
    <cellStyle name="Normal 2 33 5 5" xfId="12824"/>
    <cellStyle name="Normal 2 33 5 5 2" xfId="31125"/>
    <cellStyle name="Normal 2 33 5 6" xfId="12825"/>
    <cellStyle name="Normal 2 33 5 6 2" xfId="31126"/>
    <cellStyle name="Normal 2 33 5 7" xfId="31122"/>
    <cellStyle name="Normal 2 33 6" xfId="12826"/>
    <cellStyle name="Normal 2 33 6 2" xfId="12827"/>
    <cellStyle name="Normal 2 33 6 2 2" xfId="31128"/>
    <cellStyle name="Normal 2 33 6 3" xfId="12828"/>
    <cellStyle name="Normal 2 33 6 3 2" xfId="31129"/>
    <cellStyle name="Normal 2 33 6 4" xfId="12829"/>
    <cellStyle name="Normal 2 33 6 4 2" xfId="31130"/>
    <cellStyle name="Normal 2 33 6 5" xfId="12830"/>
    <cellStyle name="Normal 2 33 6 5 2" xfId="31131"/>
    <cellStyle name="Normal 2 33 6 6" xfId="31127"/>
    <cellStyle name="Normal 2 33 7" xfId="12831"/>
    <cellStyle name="Normal 2 33 7 2" xfId="12832"/>
    <cellStyle name="Normal 2 33 7 2 2" xfId="31133"/>
    <cellStyle name="Normal 2 33 7 3" xfId="12833"/>
    <cellStyle name="Normal 2 33 7 3 2" xfId="31134"/>
    <cellStyle name="Normal 2 33 7 4" xfId="12834"/>
    <cellStyle name="Normal 2 33 7 4 2" xfId="31135"/>
    <cellStyle name="Normal 2 33 7 5" xfId="12835"/>
    <cellStyle name="Normal 2 33 7 5 2" xfId="31136"/>
    <cellStyle name="Normal 2 33 7 6" xfId="31132"/>
    <cellStyle name="Normal 2 33 8" xfId="12836"/>
    <cellStyle name="Normal 2 33 8 2" xfId="12837"/>
    <cellStyle name="Normal 2 33 8 2 2" xfId="31138"/>
    <cellStyle name="Normal 2 33 8 3" xfId="12838"/>
    <cellStyle name="Normal 2 33 8 3 2" xfId="31139"/>
    <cellStyle name="Normal 2 33 8 4" xfId="12839"/>
    <cellStyle name="Normal 2 33 8 4 2" xfId="31140"/>
    <cellStyle name="Normal 2 33 8 5" xfId="12840"/>
    <cellStyle name="Normal 2 33 8 5 2" xfId="31141"/>
    <cellStyle name="Normal 2 33 8 6" xfId="31137"/>
    <cellStyle name="Normal 2 33 9" xfId="12841"/>
    <cellStyle name="Normal 2 33 9 2" xfId="12842"/>
    <cellStyle name="Normal 2 33 9 2 2" xfId="31143"/>
    <cellStyle name="Normal 2 33 9 3" xfId="12843"/>
    <cellStyle name="Normal 2 33 9 3 2" xfId="31144"/>
    <cellStyle name="Normal 2 33 9 4" xfId="12844"/>
    <cellStyle name="Normal 2 33 9 4 2" xfId="31145"/>
    <cellStyle name="Normal 2 33 9 5" xfId="12845"/>
    <cellStyle name="Normal 2 33 9 5 2" xfId="31146"/>
    <cellStyle name="Normal 2 33 9 6" xfId="31142"/>
    <cellStyle name="Normal 2 34" xfId="12846"/>
    <cellStyle name="Normal 2 34 10" xfId="12847"/>
    <cellStyle name="Normal 2 34 10 2" xfId="12848"/>
    <cellStyle name="Normal 2 34 10 2 2" xfId="31148"/>
    <cellStyle name="Normal 2 34 10 3" xfId="12849"/>
    <cellStyle name="Normal 2 34 10 3 2" xfId="31149"/>
    <cellStyle name="Normal 2 34 10 4" xfId="12850"/>
    <cellStyle name="Normal 2 34 10 4 2" xfId="31150"/>
    <cellStyle name="Normal 2 34 10 5" xfId="12851"/>
    <cellStyle name="Normal 2 34 10 5 2" xfId="31151"/>
    <cellStyle name="Normal 2 34 10 6" xfId="31147"/>
    <cellStyle name="Normal 2 34 11" xfId="12852"/>
    <cellStyle name="Normal 2 34 11 2" xfId="12853"/>
    <cellStyle name="Normal 2 34 11 2 2" xfId="31153"/>
    <cellStyle name="Normal 2 34 11 3" xfId="12854"/>
    <cellStyle name="Normal 2 34 11 3 2" xfId="31154"/>
    <cellStyle name="Normal 2 34 11 4" xfId="12855"/>
    <cellStyle name="Normal 2 34 11 4 2" xfId="31155"/>
    <cellStyle name="Normal 2 34 11 5" xfId="12856"/>
    <cellStyle name="Normal 2 34 11 5 2" xfId="31156"/>
    <cellStyle name="Normal 2 34 11 6" xfId="31152"/>
    <cellStyle name="Normal 2 34 12" xfId="12857"/>
    <cellStyle name="Normal 2 34 12 2" xfId="12858"/>
    <cellStyle name="Normal 2 34 12 2 2" xfId="31158"/>
    <cellStyle name="Normal 2 34 12 3" xfId="12859"/>
    <cellStyle name="Normal 2 34 12 3 2" xfId="31159"/>
    <cellStyle name="Normal 2 34 12 4" xfId="12860"/>
    <cellStyle name="Normal 2 34 12 4 2" xfId="31160"/>
    <cellStyle name="Normal 2 34 12 5" xfId="12861"/>
    <cellStyle name="Normal 2 34 12 5 2" xfId="31161"/>
    <cellStyle name="Normal 2 34 12 6" xfId="31157"/>
    <cellStyle name="Normal 2 34 13" xfId="12862"/>
    <cellStyle name="Normal 2 34 13 2" xfId="12863"/>
    <cellStyle name="Normal 2 34 13 2 2" xfId="31163"/>
    <cellStyle name="Normal 2 34 13 3" xfId="12864"/>
    <cellStyle name="Normal 2 34 13 3 2" xfId="31164"/>
    <cellStyle name="Normal 2 34 13 4" xfId="12865"/>
    <cellStyle name="Normal 2 34 13 4 2" xfId="31165"/>
    <cellStyle name="Normal 2 34 13 5" xfId="12866"/>
    <cellStyle name="Normal 2 34 13 5 2" xfId="31166"/>
    <cellStyle name="Normal 2 34 13 6" xfId="31162"/>
    <cellStyle name="Normal 2 34 14" xfId="12867"/>
    <cellStyle name="Normal 2 34 14 2" xfId="12868"/>
    <cellStyle name="Normal 2 34 14 2 2" xfId="31168"/>
    <cellStyle name="Normal 2 34 14 3" xfId="12869"/>
    <cellStyle name="Normal 2 34 14 3 2" xfId="31169"/>
    <cellStyle name="Normal 2 34 14 4" xfId="12870"/>
    <cellStyle name="Normal 2 34 14 4 2" xfId="31170"/>
    <cellStyle name="Normal 2 34 14 5" xfId="12871"/>
    <cellStyle name="Normal 2 34 14 5 2" xfId="31171"/>
    <cellStyle name="Normal 2 34 14 6" xfId="31167"/>
    <cellStyle name="Normal 2 34 15" xfId="12872"/>
    <cellStyle name="Normal 2 34 15 2" xfId="12873"/>
    <cellStyle name="Normal 2 34 15 2 2" xfId="31173"/>
    <cellStyle name="Normal 2 34 15 3" xfId="12874"/>
    <cellStyle name="Normal 2 34 15 3 2" xfId="31174"/>
    <cellStyle name="Normal 2 34 15 4" xfId="12875"/>
    <cellStyle name="Normal 2 34 15 4 2" xfId="31175"/>
    <cellStyle name="Normal 2 34 15 5" xfId="12876"/>
    <cellStyle name="Normal 2 34 15 5 2" xfId="31176"/>
    <cellStyle name="Normal 2 34 15 6" xfId="31172"/>
    <cellStyle name="Normal 2 34 16" xfId="12877"/>
    <cellStyle name="Normal 2 34 16 2" xfId="12878"/>
    <cellStyle name="Normal 2 34 16 2 2" xfId="31178"/>
    <cellStyle name="Normal 2 34 16 3" xfId="12879"/>
    <cellStyle name="Normal 2 34 16 3 2" xfId="31179"/>
    <cellStyle name="Normal 2 34 16 4" xfId="12880"/>
    <cellStyle name="Normal 2 34 16 4 2" xfId="31180"/>
    <cellStyle name="Normal 2 34 16 5" xfId="12881"/>
    <cellStyle name="Normal 2 34 16 5 2" xfId="31181"/>
    <cellStyle name="Normal 2 34 16 6" xfId="31177"/>
    <cellStyle name="Normal 2 34 17" xfId="12882"/>
    <cellStyle name="Normal 2 34 17 2" xfId="12883"/>
    <cellStyle name="Normal 2 34 17 2 2" xfId="31183"/>
    <cellStyle name="Normal 2 34 17 3" xfId="12884"/>
    <cellStyle name="Normal 2 34 17 3 2" xfId="31184"/>
    <cellStyle name="Normal 2 34 17 4" xfId="12885"/>
    <cellStyle name="Normal 2 34 17 4 2" xfId="31185"/>
    <cellStyle name="Normal 2 34 17 5" xfId="12886"/>
    <cellStyle name="Normal 2 34 17 5 2" xfId="31186"/>
    <cellStyle name="Normal 2 34 17 6" xfId="31182"/>
    <cellStyle name="Normal 2 34 18" xfId="12887"/>
    <cellStyle name="Normal 2 34 18 2" xfId="12888"/>
    <cellStyle name="Normal 2 34 18 2 2" xfId="31188"/>
    <cellStyle name="Normal 2 34 18 3" xfId="12889"/>
    <cellStyle name="Normal 2 34 18 3 2" xfId="31189"/>
    <cellStyle name="Normal 2 34 18 4" xfId="12890"/>
    <cellStyle name="Normal 2 34 18 4 2" xfId="31190"/>
    <cellStyle name="Normal 2 34 18 5" xfId="12891"/>
    <cellStyle name="Normal 2 34 18 5 2" xfId="31191"/>
    <cellStyle name="Normal 2 34 18 6" xfId="31187"/>
    <cellStyle name="Normal 2 34 19" xfId="12892"/>
    <cellStyle name="Normal 2 34 19 2" xfId="12893"/>
    <cellStyle name="Normal 2 34 19 2 2" xfId="31193"/>
    <cellStyle name="Normal 2 34 19 3" xfId="12894"/>
    <cellStyle name="Normal 2 34 19 3 2" xfId="31194"/>
    <cellStyle name="Normal 2 34 19 4" xfId="12895"/>
    <cellStyle name="Normal 2 34 19 4 2" xfId="31195"/>
    <cellStyle name="Normal 2 34 19 5" xfId="12896"/>
    <cellStyle name="Normal 2 34 19 5 2" xfId="31196"/>
    <cellStyle name="Normal 2 34 19 6" xfId="31192"/>
    <cellStyle name="Normal 2 34 2" xfId="12897"/>
    <cellStyle name="Normal 2 34 2 10" xfId="12898"/>
    <cellStyle name="Normal 2 34 2 10 2" xfId="12899"/>
    <cellStyle name="Normal 2 34 2 10 2 2" xfId="31199"/>
    <cellStyle name="Normal 2 34 2 10 3" xfId="12900"/>
    <cellStyle name="Normal 2 34 2 10 3 2" xfId="31200"/>
    <cellStyle name="Normal 2 34 2 10 4" xfId="12901"/>
    <cellStyle name="Normal 2 34 2 10 4 2" xfId="31201"/>
    <cellStyle name="Normal 2 34 2 10 5" xfId="12902"/>
    <cellStyle name="Normal 2 34 2 10 5 2" xfId="31202"/>
    <cellStyle name="Normal 2 34 2 10 6" xfId="31198"/>
    <cellStyle name="Normal 2 34 2 11" xfId="12903"/>
    <cellStyle name="Normal 2 34 2 11 2" xfId="12904"/>
    <cellStyle name="Normal 2 34 2 11 2 2" xfId="31204"/>
    <cellStyle name="Normal 2 34 2 11 3" xfId="12905"/>
    <cellStyle name="Normal 2 34 2 11 3 2" xfId="31205"/>
    <cellStyle name="Normal 2 34 2 11 4" xfId="12906"/>
    <cellStyle name="Normal 2 34 2 11 4 2" xfId="31206"/>
    <cellStyle name="Normal 2 34 2 11 5" xfId="12907"/>
    <cellStyle name="Normal 2 34 2 11 5 2" xfId="31207"/>
    <cellStyle name="Normal 2 34 2 11 6" xfId="31203"/>
    <cellStyle name="Normal 2 34 2 12" xfId="12908"/>
    <cellStyle name="Normal 2 34 2 12 2" xfId="12909"/>
    <cellStyle name="Normal 2 34 2 12 2 2" xfId="31209"/>
    <cellStyle name="Normal 2 34 2 12 3" xfId="12910"/>
    <cellStyle name="Normal 2 34 2 12 3 2" xfId="31210"/>
    <cellStyle name="Normal 2 34 2 12 4" xfId="12911"/>
    <cellStyle name="Normal 2 34 2 12 4 2" xfId="31211"/>
    <cellStyle name="Normal 2 34 2 12 5" xfId="12912"/>
    <cellStyle name="Normal 2 34 2 12 5 2" xfId="31212"/>
    <cellStyle name="Normal 2 34 2 12 6" xfId="31208"/>
    <cellStyle name="Normal 2 34 2 13" xfId="12913"/>
    <cellStyle name="Normal 2 34 2 13 2" xfId="12914"/>
    <cellStyle name="Normal 2 34 2 13 2 2" xfId="31214"/>
    <cellStyle name="Normal 2 34 2 13 3" xfId="12915"/>
    <cellStyle name="Normal 2 34 2 13 3 2" xfId="31215"/>
    <cellStyle name="Normal 2 34 2 13 4" xfId="12916"/>
    <cellStyle name="Normal 2 34 2 13 4 2" xfId="31216"/>
    <cellStyle name="Normal 2 34 2 13 5" xfId="12917"/>
    <cellStyle name="Normal 2 34 2 13 5 2" xfId="31217"/>
    <cellStyle name="Normal 2 34 2 13 6" xfId="31213"/>
    <cellStyle name="Normal 2 34 2 14" xfId="12918"/>
    <cellStyle name="Normal 2 34 2 14 2" xfId="12919"/>
    <cellStyle name="Normal 2 34 2 14 2 2" xfId="31219"/>
    <cellStyle name="Normal 2 34 2 14 3" xfId="12920"/>
    <cellStyle name="Normal 2 34 2 14 3 2" xfId="31220"/>
    <cellStyle name="Normal 2 34 2 14 4" xfId="12921"/>
    <cellStyle name="Normal 2 34 2 14 4 2" xfId="31221"/>
    <cellStyle name="Normal 2 34 2 14 5" xfId="12922"/>
    <cellStyle name="Normal 2 34 2 14 5 2" xfId="31222"/>
    <cellStyle name="Normal 2 34 2 14 6" xfId="31218"/>
    <cellStyle name="Normal 2 34 2 15" xfId="12923"/>
    <cellStyle name="Normal 2 34 2 15 2" xfId="12924"/>
    <cellStyle name="Normal 2 34 2 15 2 2" xfId="31224"/>
    <cellStyle name="Normal 2 34 2 15 3" xfId="12925"/>
    <cellStyle name="Normal 2 34 2 15 3 2" xfId="31225"/>
    <cellStyle name="Normal 2 34 2 15 4" xfId="12926"/>
    <cellStyle name="Normal 2 34 2 15 4 2" xfId="31226"/>
    <cellStyle name="Normal 2 34 2 15 5" xfId="12927"/>
    <cellStyle name="Normal 2 34 2 15 5 2" xfId="31227"/>
    <cellStyle name="Normal 2 34 2 15 6" xfId="31223"/>
    <cellStyle name="Normal 2 34 2 16" xfId="12928"/>
    <cellStyle name="Normal 2 34 2 16 2" xfId="12929"/>
    <cellStyle name="Normal 2 34 2 16 2 2" xfId="31229"/>
    <cellStyle name="Normal 2 34 2 16 3" xfId="12930"/>
    <cellStyle name="Normal 2 34 2 16 3 2" xfId="31230"/>
    <cellStyle name="Normal 2 34 2 16 4" xfId="12931"/>
    <cellStyle name="Normal 2 34 2 16 4 2" xfId="31231"/>
    <cellStyle name="Normal 2 34 2 16 5" xfId="12932"/>
    <cellStyle name="Normal 2 34 2 16 5 2" xfId="31232"/>
    <cellStyle name="Normal 2 34 2 16 6" xfId="31228"/>
    <cellStyle name="Normal 2 34 2 17" xfId="12933"/>
    <cellStyle name="Normal 2 34 2 17 2" xfId="31233"/>
    <cellStyle name="Normal 2 34 2 18" xfId="12934"/>
    <cellStyle name="Normal 2 34 2 18 2" xfId="31234"/>
    <cellStyle name="Normal 2 34 2 19" xfId="12935"/>
    <cellStyle name="Normal 2 34 2 19 2" xfId="31235"/>
    <cellStyle name="Normal 2 34 2 2" xfId="12936"/>
    <cellStyle name="Normal 2 34 2 20" xfId="12937"/>
    <cellStyle name="Normal 2 34 2 20 2" xfId="31236"/>
    <cellStyle name="Normal 2 34 2 21" xfId="31197"/>
    <cellStyle name="Normal 2 34 2 3" xfId="12938"/>
    <cellStyle name="Normal 2 34 2 3 2" xfId="12939"/>
    <cellStyle name="Normal 2 34 2 3 2 2" xfId="31238"/>
    <cellStyle name="Normal 2 34 2 3 3" xfId="12940"/>
    <cellStyle name="Normal 2 34 2 3 3 2" xfId="31239"/>
    <cellStyle name="Normal 2 34 2 3 4" xfId="12941"/>
    <cellStyle name="Normal 2 34 2 3 4 2" xfId="31240"/>
    <cellStyle name="Normal 2 34 2 3 5" xfId="12942"/>
    <cellStyle name="Normal 2 34 2 3 5 2" xfId="31241"/>
    <cellStyle name="Normal 2 34 2 3 6" xfId="31237"/>
    <cellStyle name="Normal 2 34 2 4" xfId="12943"/>
    <cellStyle name="Normal 2 34 2 4 2" xfId="12944"/>
    <cellStyle name="Normal 2 34 2 4 2 2" xfId="31243"/>
    <cellStyle name="Normal 2 34 2 4 3" xfId="12945"/>
    <cellStyle name="Normal 2 34 2 4 3 2" xfId="31244"/>
    <cellStyle name="Normal 2 34 2 4 4" xfId="12946"/>
    <cellStyle name="Normal 2 34 2 4 4 2" xfId="31245"/>
    <cellStyle name="Normal 2 34 2 4 5" xfId="12947"/>
    <cellStyle name="Normal 2 34 2 4 5 2" xfId="31246"/>
    <cellStyle name="Normal 2 34 2 4 6" xfId="31242"/>
    <cellStyle name="Normal 2 34 2 5" xfId="12948"/>
    <cellStyle name="Normal 2 34 2 5 2" xfId="12949"/>
    <cellStyle name="Normal 2 34 2 5 2 2" xfId="31248"/>
    <cellStyle name="Normal 2 34 2 5 3" xfId="12950"/>
    <cellStyle name="Normal 2 34 2 5 3 2" xfId="31249"/>
    <cellStyle name="Normal 2 34 2 5 4" xfId="12951"/>
    <cellStyle name="Normal 2 34 2 5 4 2" xfId="31250"/>
    <cellStyle name="Normal 2 34 2 5 5" xfId="12952"/>
    <cellStyle name="Normal 2 34 2 5 5 2" xfId="31251"/>
    <cellStyle name="Normal 2 34 2 5 6" xfId="31247"/>
    <cellStyle name="Normal 2 34 2 6" xfId="12953"/>
    <cellStyle name="Normal 2 34 2 6 2" xfId="12954"/>
    <cellStyle name="Normal 2 34 2 6 2 2" xfId="31253"/>
    <cellStyle name="Normal 2 34 2 6 3" xfId="12955"/>
    <cellStyle name="Normal 2 34 2 6 3 2" xfId="31254"/>
    <cellStyle name="Normal 2 34 2 6 4" xfId="12956"/>
    <cellStyle name="Normal 2 34 2 6 4 2" xfId="31255"/>
    <cellStyle name="Normal 2 34 2 6 5" xfId="12957"/>
    <cellStyle name="Normal 2 34 2 6 5 2" xfId="31256"/>
    <cellStyle name="Normal 2 34 2 6 6" xfId="31252"/>
    <cellStyle name="Normal 2 34 2 7" xfId="12958"/>
    <cellStyle name="Normal 2 34 2 7 2" xfId="12959"/>
    <cellStyle name="Normal 2 34 2 7 2 2" xfId="31258"/>
    <cellStyle name="Normal 2 34 2 7 3" xfId="12960"/>
    <cellStyle name="Normal 2 34 2 7 3 2" xfId="31259"/>
    <cellStyle name="Normal 2 34 2 7 4" xfId="12961"/>
    <cellStyle name="Normal 2 34 2 7 4 2" xfId="31260"/>
    <cellStyle name="Normal 2 34 2 7 5" xfId="12962"/>
    <cellStyle name="Normal 2 34 2 7 5 2" xfId="31261"/>
    <cellStyle name="Normal 2 34 2 7 6" xfId="31257"/>
    <cellStyle name="Normal 2 34 2 8" xfId="12963"/>
    <cellStyle name="Normal 2 34 2 8 2" xfId="12964"/>
    <cellStyle name="Normal 2 34 2 8 2 2" xfId="31263"/>
    <cellStyle name="Normal 2 34 2 8 3" xfId="12965"/>
    <cellStyle name="Normal 2 34 2 8 3 2" xfId="31264"/>
    <cellStyle name="Normal 2 34 2 8 4" xfId="12966"/>
    <cellStyle name="Normal 2 34 2 8 4 2" xfId="31265"/>
    <cellStyle name="Normal 2 34 2 8 5" xfId="12967"/>
    <cellStyle name="Normal 2 34 2 8 5 2" xfId="31266"/>
    <cellStyle name="Normal 2 34 2 8 6" xfId="31262"/>
    <cellStyle name="Normal 2 34 2 9" xfId="12968"/>
    <cellStyle name="Normal 2 34 2 9 2" xfId="12969"/>
    <cellStyle name="Normal 2 34 2 9 2 2" xfId="31268"/>
    <cellStyle name="Normal 2 34 2 9 3" xfId="12970"/>
    <cellStyle name="Normal 2 34 2 9 3 2" xfId="31269"/>
    <cellStyle name="Normal 2 34 2 9 4" xfId="12971"/>
    <cellStyle name="Normal 2 34 2 9 4 2" xfId="31270"/>
    <cellStyle name="Normal 2 34 2 9 5" xfId="12972"/>
    <cellStyle name="Normal 2 34 2 9 5 2" xfId="31271"/>
    <cellStyle name="Normal 2 34 2 9 6" xfId="31267"/>
    <cellStyle name="Normal 2 34 20" xfId="12973"/>
    <cellStyle name="Normal 2 34 20 2" xfId="31272"/>
    <cellStyle name="Normal 2 34 21" xfId="12974"/>
    <cellStyle name="Normal 2 34 21 2" xfId="31273"/>
    <cellStyle name="Normal 2 34 22" xfId="12975"/>
    <cellStyle name="Normal 2 34 22 2" xfId="31274"/>
    <cellStyle name="Normal 2 34 23" xfId="12976"/>
    <cellStyle name="Normal 2 34 23 2" xfId="31275"/>
    <cellStyle name="Normal 2 34 24" xfId="12977"/>
    <cellStyle name="Normal 2 34 24 2" xfId="31276"/>
    <cellStyle name="Normal 2 34 3" xfId="12978"/>
    <cellStyle name="Normal 2 34 3 2" xfId="12979"/>
    <cellStyle name="Normal 2 34 3 3" xfId="12980"/>
    <cellStyle name="Normal 2 34 3 3 2" xfId="31278"/>
    <cellStyle name="Normal 2 34 3 4" xfId="12981"/>
    <cellStyle name="Normal 2 34 3 4 2" xfId="31279"/>
    <cellStyle name="Normal 2 34 3 5" xfId="12982"/>
    <cellStyle name="Normal 2 34 3 5 2" xfId="31280"/>
    <cellStyle name="Normal 2 34 3 6" xfId="12983"/>
    <cellStyle name="Normal 2 34 3 6 2" xfId="31281"/>
    <cellStyle name="Normal 2 34 3 7" xfId="31277"/>
    <cellStyle name="Normal 2 34 4" xfId="12984"/>
    <cellStyle name="Normal 2 34 4 2" xfId="12985"/>
    <cellStyle name="Normal 2 34 4 3" xfId="12986"/>
    <cellStyle name="Normal 2 34 4 3 2" xfId="31283"/>
    <cellStyle name="Normal 2 34 4 4" xfId="12987"/>
    <cellStyle name="Normal 2 34 4 4 2" xfId="31284"/>
    <cellStyle name="Normal 2 34 4 5" xfId="12988"/>
    <cellStyle name="Normal 2 34 4 5 2" xfId="31285"/>
    <cellStyle name="Normal 2 34 4 6" xfId="12989"/>
    <cellStyle name="Normal 2 34 4 6 2" xfId="31286"/>
    <cellStyle name="Normal 2 34 4 7" xfId="31282"/>
    <cellStyle name="Normal 2 34 5" xfId="12990"/>
    <cellStyle name="Normal 2 34 5 2" xfId="12991"/>
    <cellStyle name="Normal 2 34 5 3" xfId="12992"/>
    <cellStyle name="Normal 2 34 5 3 2" xfId="31288"/>
    <cellStyle name="Normal 2 34 5 4" xfId="12993"/>
    <cellStyle name="Normal 2 34 5 4 2" xfId="31289"/>
    <cellStyle name="Normal 2 34 5 5" xfId="12994"/>
    <cellStyle name="Normal 2 34 5 5 2" xfId="31290"/>
    <cellStyle name="Normal 2 34 5 6" xfId="12995"/>
    <cellStyle name="Normal 2 34 5 6 2" xfId="31291"/>
    <cellStyle name="Normal 2 34 5 7" xfId="31287"/>
    <cellStyle name="Normal 2 34 6" xfId="12996"/>
    <cellStyle name="Normal 2 34 6 2" xfId="12997"/>
    <cellStyle name="Normal 2 34 6 2 2" xfId="31293"/>
    <cellStyle name="Normal 2 34 6 3" xfId="12998"/>
    <cellStyle name="Normal 2 34 6 3 2" xfId="31294"/>
    <cellStyle name="Normal 2 34 6 4" xfId="12999"/>
    <cellStyle name="Normal 2 34 6 4 2" xfId="31295"/>
    <cellStyle name="Normal 2 34 6 5" xfId="13000"/>
    <cellStyle name="Normal 2 34 6 5 2" xfId="31296"/>
    <cellStyle name="Normal 2 34 6 6" xfId="31292"/>
    <cellStyle name="Normal 2 34 7" xfId="13001"/>
    <cellStyle name="Normal 2 34 7 2" xfId="13002"/>
    <cellStyle name="Normal 2 34 7 2 2" xfId="31298"/>
    <cellStyle name="Normal 2 34 7 3" xfId="13003"/>
    <cellStyle name="Normal 2 34 7 3 2" xfId="31299"/>
    <cellStyle name="Normal 2 34 7 4" xfId="13004"/>
    <cellStyle name="Normal 2 34 7 4 2" xfId="31300"/>
    <cellStyle name="Normal 2 34 7 5" xfId="13005"/>
    <cellStyle name="Normal 2 34 7 5 2" xfId="31301"/>
    <cellStyle name="Normal 2 34 7 6" xfId="31297"/>
    <cellStyle name="Normal 2 34 8" xfId="13006"/>
    <cellStyle name="Normal 2 34 8 2" xfId="13007"/>
    <cellStyle name="Normal 2 34 8 2 2" xfId="31303"/>
    <cellStyle name="Normal 2 34 8 3" xfId="13008"/>
    <cellStyle name="Normal 2 34 8 3 2" xfId="31304"/>
    <cellStyle name="Normal 2 34 8 4" xfId="13009"/>
    <cellStyle name="Normal 2 34 8 4 2" xfId="31305"/>
    <cellStyle name="Normal 2 34 8 5" xfId="13010"/>
    <cellStyle name="Normal 2 34 8 5 2" xfId="31306"/>
    <cellStyle name="Normal 2 34 8 6" xfId="31302"/>
    <cellStyle name="Normal 2 34 9" xfId="13011"/>
    <cellStyle name="Normal 2 34 9 2" xfId="13012"/>
    <cellStyle name="Normal 2 34 9 2 2" xfId="31308"/>
    <cellStyle name="Normal 2 34 9 3" xfId="13013"/>
    <cellStyle name="Normal 2 34 9 3 2" xfId="31309"/>
    <cellStyle name="Normal 2 34 9 4" xfId="13014"/>
    <cellStyle name="Normal 2 34 9 4 2" xfId="31310"/>
    <cellStyle name="Normal 2 34 9 5" xfId="13015"/>
    <cellStyle name="Normal 2 34 9 5 2" xfId="31311"/>
    <cellStyle name="Normal 2 34 9 6" xfId="31307"/>
    <cellStyle name="Normal 2 35" xfId="13016"/>
    <cellStyle name="Normal 2 36" xfId="13017"/>
    <cellStyle name="Normal 2 36 2" xfId="13018"/>
    <cellStyle name="Normal 2 36 3" xfId="13019"/>
    <cellStyle name="Normal 2 36 4" xfId="13020"/>
    <cellStyle name="Normal 2 36 5" xfId="13021"/>
    <cellStyle name="Normal 2 36 6" xfId="13022"/>
    <cellStyle name="Normal 2 36 7" xfId="13023"/>
    <cellStyle name="Normal 2 37" xfId="13024"/>
    <cellStyle name="Normal 2 38" xfId="13025"/>
    <cellStyle name="Normal 2 39" xfId="13026"/>
    <cellStyle name="Normal 2 4" xfId="13027"/>
    <cellStyle name="Normal 2 4 10" xfId="13028"/>
    <cellStyle name="Normal 2 4 10 2" xfId="13029"/>
    <cellStyle name="Normal 2 4 11" xfId="13030"/>
    <cellStyle name="Normal 2 4 11 2" xfId="13031"/>
    <cellStyle name="Normal 2 4 12" xfId="13032"/>
    <cellStyle name="Normal 2 4 12 2" xfId="13033"/>
    <cellStyle name="Normal 2 4 13" xfId="13034"/>
    <cellStyle name="Normal 2 4 14" xfId="13035"/>
    <cellStyle name="Normal 2 4 14 2" xfId="13036"/>
    <cellStyle name="Normal 2 4 15" xfId="13037"/>
    <cellStyle name="Normal 2 4 15 2" xfId="13038"/>
    <cellStyle name="Normal 2 4 16" xfId="13039"/>
    <cellStyle name="Normal 2 4 16 2" xfId="13040"/>
    <cellStyle name="Normal 2 4 17" xfId="13041"/>
    <cellStyle name="Normal 2 4 18" xfId="13042"/>
    <cellStyle name="Normal 2 4 19" xfId="13043"/>
    <cellStyle name="Normal 2 4 2" xfId="13044"/>
    <cellStyle name="Normal 2 4 2 2" xfId="13045"/>
    <cellStyle name="Normal 2 4 2 3" xfId="13046"/>
    <cellStyle name="Normal 2 4 2 4" xfId="13047"/>
    <cellStyle name="Normal 2 4 2 5" xfId="13048"/>
    <cellStyle name="Normal 2 4 2 6" xfId="13049"/>
    <cellStyle name="Normal 2 4 2 7" xfId="13050"/>
    <cellStyle name="Normal 2 4 2 8" xfId="40639"/>
    <cellStyle name="Normal 2 4 20" xfId="13051"/>
    <cellStyle name="Normal 2 4 21" xfId="13052"/>
    <cellStyle name="Normal 2 4 22" xfId="13053"/>
    <cellStyle name="Normal 2 4 23" xfId="13054"/>
    <cellStyle name="Normal 2 4 24" xfId="13055"/>
    <cellStyle name="Normal 2 4 25" xfId="13056"/>
    <cellStyle name="Normal 2 4 26" xfId="13057"/>
    <cellStyle name="Normal 2 4 27" xfId="13058"/>
    <cellStyle name="Normal 2 4 28" xfId="13059"/>
    <cellStyle name="Normal 2 4 29" xfId="13060"/>
    <cellStyle name="Normal 2 4 3" xfId="13061"/>
    <cellStyle name="Normal 2 4 3 2" xfId="40640"/>
    <cellStyle name="Normal 2 4 30" xfId="13062"/>
    <cellStyle name="Normal 2 4 31" xfId="13063"/>
    <cellStyle name="Normal 2 4 32" xfId="13064"/>
    <cellStyle name="Normal 2 4 4" xfId="13065"/>
    <cellStyle name="Normal 2 4 4 10" xfId="13066"/>
    <cellStyle name="Normal 2 4 4 11" xfId="13067"/>
    <cellStyle name="Normal 2 4 4 12" xfId="13068"/>
    <cellStyle name="Normal 2 4 4 13" xfId="13069"/>
    <cellStyle name="Normal 2 4 4 14" xfId="13070"/>
    <cellStyle name="Normal 2 4 4 15" xfId="13071"/>
    <cellStyle name="Normal 2 4 4 16" xfId="13072"/>
    <cellStyle name="Normal 2 4 4 17" xfId="40641"/>
    <cellStyle name="Normal 2 4 4 2" xfId="13073"/>
    <cellStyle name="Normal 2 4 4 3" xfId="13074"/>
    <cellStyle name="Normal 2 4 4 4" xfId="13075"/>
    <cellStyle name="Normal 2 4 4 5" xfId="13076"/>
    <cellStyle name="Normal 2 4 4 6" xfId="13077"/>
    <cellStyle name="Normal 2 4 4 7" xfId="13078"/>
    <cellStyle name="Normal 2 4 4 8" xfId="13079"/>
    <cellStyle name="Normal 2 4 4 9" xfId="13080"/>
    <cellStyle name="Normal 2 4 5" xfId="13081"/>
    <cellStyle name="Normal 2 4 5 10" xfId="13082"/>
    <cellStyle name="Normal 2 4 5 11" xfId="13083"/>
    <cellStyle name="Normal 2 4 5 12" xfId="13084"/>
    <cellStyle name="Normal 2 4 5 13" xfId="13085"/>
    <cellStyle name="Normal 2 4 5 14" xfId="13086"/>
    <cellStyle name="Normal 2 4 5 15" xfId="13087"/>
    <cellStyle name="Normal 2 4 5 16" xfId="13088"/>
    <cellStyle name="Normal 2 4 5 2" xfId="13089"/>
    <cellStyle name="Normal 2 4 5 3" xfId="13090"/>
    <cellStyle name="Normal 2 4 5 4" xfId="13091"/>
    <cellStyle name="Normal 2 4 5 5" xfId="13092"/>
    <cellStyle name="Normal 2 4 5 6" xfId="13093"/>
    <cellStyle name="Normal 2 4 5 7" xfId="13094"/>
    <cellStyle name="Normal 2 4 5 8" xfId="13095"/>
    <cellStyle name="Normal 2 4 5 9" xfId="13096"/>
    <cellStyle name="Normal 2 4 6" xfId="13097"/>
    <cellStyle name="Normal 2 4 6 2" xfId="13098"/>
    <cellStyle name="Normal 2 4 7" xfId="13099"/>
    <cellStyle name="Normal 2 4 7 2" xfId="13100"/>
    <cellStyle name="Normal 2 4 8" xfId="13101"/>
    <cellStyle name="Normal 2 4 8 2" xfId="13102"/>
    <cellStyle name="Normal 2 4 9" xfId="13103"/>
    <cellStyle name="Normal 2 4 9 2" xfId="13104"/>
    <cellStyle name="Normal 2 40" xfId="13105"/>
    <cellStyle name="Normal 2 41" xfId="13106"/>
    <cellStyle name="Normal 2 42" xfId="13107"/>
    <cellStyle name="Normal 2 43" xfId="13108"/>
    <cellStyle name="Normal 2 44" xfId="13109"/>
    <cellStyle name="Normal 2 45" xfId="13110"/>
    <cellStyle name="Normal 2 45 10" xfId="13111"/>
    <cellStyle name="Normal 2 45 11" xfId="13112"/>
    <cellStyle name="Normal 2 45 12" xfId="13113"/>
    <cellStyle name="Normal 2 45 13" xfId="13114"/>
    <cellStyle name="Normal 2 45 14" xfId="13115"/>
    <cellStyle name="Normal 2 45 15" xfId="13116"/>
    <cellStyle name="Normal 2 45 16" xfId="13117"/>
    <cellStyle name="Normal 2 45 2" xfId="13118"/>
    <cellStyle name="Normal 2 45 3" xfId="13119"/>
    <cellStyle name="Normal 2 45 4" xfId="13120"/>
    <cellStyle name="Normal 2 45 5" xfId="13121"/>
    <cellStyle name="Normal 2 45 6" xfId="13122"/>
    <cellStyle name="Normal 2 45 7" xfId="13123"/>
    <cellStyle name="Normal 2 45 8" xfId="13124"/>
    <cellStyle name="Normal 2 45 9" xfId="13125"/>
    <cellStyle name="Normal 2 46" xfId="13126"/>
    <cellStyle name="Normal 2 46 10" xfId="13127"/>
    <cellStyle name="Normal 2 46 11" xfId="13128"/>
    <cellStyle name="Normal 2 46 12" xfId="13129"/>
    <cellStyle name="Normal 2 46 13" xfId="13130"/>
    <cellStyle name="Normal 2 46 14" xfId="13131"/>
    <cellStyle name="Normal 2 46 15" xfId="13132"/>
    <cellStyle name="Normal 2 46 16" xfId="13133"/>
    <cellStyle name="Normal 2 46 2" xfId="13134"/>
    <cellStyle name="Normal 2 46 2 10" xfId="13135"/>
    <cellStyle name="Normal 2 46 2 10 2" xfId="31313"/>
    <cellStyle name="Normal 2 46 2 11" xfId="13136"/>
    <cellStyle name="Normal 2 46 2 11 2" xfId="31314"/>
    <cellStyle name="Normal 2 46 2 12" xfId="31312"/>
    <cellStyle name="Normal 2 46 2 2" xfId="13137"/>
    <cellStyle name="Normal 2 46 2 2 2" xfId="13138"/>
    <cellStyle name="Normal 2 46 2 2 2 2" xfId="31316"/>
    <cellStyle name="Normal 2 46 2 2 3" xfId="13139"/>
    <cellStyle name="Normal 2 46 2 2 3 2" xfId="31317"/>
    <cellStyle name="Normal 2 46 2 2 4" xfId="13140"/>
    <cellStyle name="Normal 2 46 2 2 4 2" xfId="31318"/>
    <cellStyle name="Normal 2 46 2 2 5" xfId="13141"/>
    <cellStyle name="Normal 2 46 2 2 5 2" xfId="31319"/>
    <cellStyle name="Normal 2 46 2 2 6" xfId="31315"/>
    <cellStyle name="Normal 2 46 2 3" xfId="13142"/>
    <cellStyle name="Normal 2 46 2 3 2" xfId="13143"/>
    <cellStyle name="Normal 2 46 2 3 2 2" xfId="31321"/>
    <cellStyle name="Normal 2 46 2 3 3" xfId="13144"/>
    <cellStyle name="Normal 2 46 2 3 3 2" xfId="31322"/>
    <cellStyle name="Normal 2 46 2 3 4" xfId="13145"/>
    <cellStyle name="Normal 2 46 2 3 4 2" xfId="31323"/>
    <cellStyle name="Normal 2 46 2 3 5" xfId="13146"/>
    <cellStyle name="Normal 2 46 2 3 5 2" xfId="31324"/>
    <cellStyle name="Normal 2 46 2 3 6" xfId="31320"/>
    <cellStyle name="Normal 2 46 2 4" xfId="13147"/>
    <cellStyle name="Normal 2 46 2 4 2" xfId="13148"/>
    <cellStyle name="Normal 2 46 2 4 2 2" xfId="31326"/>
    <cellStyle name="Normal 2 46 2 4 3" xfId="13149"/>
    <cellStyle name="Normal 2 46 2 4 3 2" xfId="31327"/>
    <cellStyle name="Normal 2 46 2 4 4" xfId="13150"/>
    <cellStyle name="Normal 2 46 2 4 4 2" xfId="31328"/>
    <cellStyle name="Normal 2 46 2 4 5" xfId="13151"/>
    <cellStyle name="Normal 2 46 2 4 5 2" xfId="31329"/>
    <cellStyle name="Normal 2 46 2 4 6" xfId="31325"/>
    <cellStyle name="Normal 2 46 2 5" xfId="13152"/>
    <cellStyle name="Normal 2 46 2 5 2" xfId="13153"/>
    <cellStyle name="Normal 2 46 2 5 2 2" xfId="31331"/>
    <cellStyle name="Normal 2 46 2 5 3" xfId="13154"/>
    <cellStyle name="Normal 2 46 2 5 3 2" xfId="31332"/>
    <cellStyle name="Normal 2 46 2 5 4" xfId="13155"/>
    <cellStyle name="Normal 2 46 2 5 4 2" xfId="31333"/>
    <cellStyle name="Normal 2 46 2 5 5" xfId="13156"/>
    <cellStyle name="Normal 2 46 2 5 5 2" xfId="31334"/>
    <cellStyle name="Normal 2 46 2 5 6" xfId="31330"/>
    <cellStyle name="Normal 2 46 2 6" xfId="13157"/>
    <cellStyle name="Normal 2 46 2 6 2" xfId="13158"/>
    <cellStyle name="Normal 2 46 2 6 2 2" xfId="31336"/>
    <cellStyle name="Normal 2 46 2 6 3" xfId="13159"/>
    <cellStyle name="Normal 2 46 2 6 3 2" xfId="31337"/>
    <cellStyle name="Normal 2 46 2 6 4" xfId="13160"/>
    <cellStyle name="Normal 2 46 2 6 4 2" xfId="31338"/>
    <cellStyle name="Normal 2 46 2 6 5" xfId="13161"/>
    <cellStyle name="Normal 2 46 2 6 5 2" xfId="31339"/>
    <cellStyle name="Normal 2 46 2 6 6" xfId="31335"/>
    <cellStyle name="Normal 2 46 2 7" xfId="13162"/>
    <cellStyle name="Normal 2 46 2 7 2" xfId="13163"/>
    <cellStyle name="Normal 2 46 2 7 2 2" xfId="31341"/>
    <cellStyle name="Normal 2 46 2 7 3" xfId="13164"/>
    <cellStyle name="Normal 2 46 2 7 3 2" xfId="31342"/>
    <cellStyle name="Normal 2 46 2 7 4" xfId="13165"/>
    <cellStyle name="Normal 2 46 2 7 4 2" xfId="31343"/>
    <cellStyle name="Normal 2 46 2 7 5" xfId="13166"/>
    <cellStyle name="Normal 2 46 2 7 5 2" xfId="31344"/>
    <cellStyle name="Normal 2 46 2 7 6" xfId="31340"/>
    <cellStyle name="Normal 2 46 2 8" xfId="13167"/>
    <cellStyle name="Normal 2 46 2 8 2" xfId="31345"/>
    <cellStyle name="Normal 2 46 2 9" xfId="13168"/>
    <cellStyle name="Normal 2 46 2 9 2" xfId="31346"/>
    <cellStyle name="Normal 2 46 3" xfId="13169"/>
    <cellStyle name="Normal 2 46 4" xfId="13170"/>
    <cellStyle name="Normal 2 46 5" xfId="13171"/>
    <cellStyle name="Normal 2 46 6" xfId="13172"/>
    <cellStyle name="Normal 2 46 7" xfId="13173"/>
    <cellStyle name="Normal 2 46 8" xfId="13174"/>
    <cellStyle name="Normal 2 46 9" xfId="13175"/>
    <cellStyle name="Normal 2 47" xfId="13176"/>
    <cellStyle name="Normal 2 47 10" xfId="13177"/>
    <cellStyle name="Normal 2 47 11" xfId="13178"/>
    <cellStyle name="Normal 2 47 12" xfId="13179"/>
    <cellStyle name="Normal 2 47 13" xfId="13180"/>
    <cellStyle name="Normal 2 47 14" xfId="13181"/>
    <cellStyle name="Normal 2 47 15" xfId="13182"/>
    <cellStyle name="Normal 2 47 16" xfId="13183"/>
    <cellStyle name="Normal 2 47 2" xfId="13184"/>
    <cellStyle name="Normal 2 47 2 10" xfId="13185"/>
    <cellStyle name="Normal 2 47 2 10 2" xfId="31348"/>
    <cellStyle name="Normal 2 47 2 11" xfId="13186"/>
    <cellStyle name="Normal 2 47 2 11 2" xfId="31349"/>
    <cellStyle name="Normal 2 47 2 12" xfId="31347"/>
    <cellStyle name="Normal 2 47 2 2" xfId="13187"/>
    <cellStyle name="Normal 2 47 2 2 2" xfId="13188"/>
    <cellStyle name="Normal 2 47 2 2 2 2" xfId="31351"/>
    <cellStyle name="Normal 2 47 2 2 3" xfId="13189"/>
    <cellStyle name="Normal 2 47 2 2 3 2" xfId="31352"/>
    <cellStyle name="Normal 2 47 2 2 4" xfId="13190"/>
    <cellStyle name="Normal 2 47 2 2 4 2" xfId="31353"/>
    <cellStyle name="Normal 2 47 2 2 5" xfId="13191"/>
    <cellStyle name="Normal 2 47 2 2 5 2" xfId="31354"/>
    <cellStyle name="Normal 2 47 2 2 6" xfId="31350"/>
    <cellStyle name="Normal 2 47 2 3" xfId="13192"/>
    <cellStyle name="Normal 2 47 2 3 2" xfId="13193"/>
    <cellStyle name="Normal 2 47 2 3 2 2" xfId="31356"/>
    <cellStyle name="Normal 2 47 2 3 3" xfId="13194"/>
    <cellStyle name="Normal 2 47 2 3 3 2" xfId="31357"/>
    <cellStyle name="Normal 2 47 2 3 4" xfId="13195"/>
    <cellStyle name="Normal 2 47 2 3 4 2" xfId="31358"/>
    <cellStyle name="Normal 2 47 2 3 5" xfId="13196"/>
    <cellStyle name="Normal 2 47 2 3 5 2" xfId="31359"/>
    <cellStyle name="Normal 2 47 2 3 6" xfId="31355"/>
    <cellStyle name="Normal 2 47 2 4" xfId="13197"/>
    <cellStyle name="Normal 2 47 2 4 2" xfId="13198"/>
    <cellStyle name="Normal 2 47 2 4 2 2" xfId="31361"/>
    <cellStyle name="Normal 2 47 2 4 3" xfId="13199"/>
    <cellStyle name="Normal 2 47 2 4 3 2" xfId="31362"/>
    <cellStyle name="Normal 2 47 2 4 4" xfId="13200"/>
    <cellStyle name="Normal 2 47 2 4 4 2" xfId="31363"/>
    <cellStyle name="Normal 2 47 2 4 5" xfId="13201"/>
    <cellStyle name="Normal 2 47 2 4 5 2" xfId="31364"/>
    <cellStyle name="Normal 2 47 2 4 6" xfId="31360"/>
    <cellStyle name="Normal 2 47 2 5" xfId="13202"/>
    <cellStyle name="Normal 2 47 2 5 2" xfId="13203"/>
    <cellStyle name="Normal 2 47 2 5 2 2" xfId="31366"/>
    <cellStyle name="Normal 2 47 2 5 3" xfId="13204"/>
    <cellStyle name="Normal 2 47 2 5 3 2" xfId="31367"/>
    <cellStyle name="Normal 2 47 2 5 4" xfId="13205"/>
    <cellStyle name="Normal 2 47 2 5 4 2" xfId="31368"/>
    <cellStyle name="Normal 2 47 2 5 5" xfId="13206"/>
    <cellStyle name="Normal 2 47 2 5 5 2" xfId="31369"/>
    <cellStyle name="Normal 2 47 2 5 6" xfId="31365"/>
    <cellStyle name="Normal 2 47 2 6" xfId="13207"/>
    <cellStyle name="Normal 2 47 2 6 2" xfId="13208"/>
    <cellStyle name="Normal 2 47 2 6 2 2" xfId="31371"/>
    <cellStyle name="Normal 2 47 2 6 3" xfId="13209"/>
    <cellStyle name="Normal 2 47 2 6 3 2" xfId="31372"/>
    <cellStyle name="Normal 2 47 2 6 4" xfId="13210"/>
    <cellStyle name="Normal 2 47 2 6 4 2" xfId="31373"/>
    <cellStyle name="Normal 2 47 2 6 5" xfId="13211"/>
    <cellStyle name="Normal 2 47 2 6 5 2" xfId="31374"/>
    <cellStyle name="Normal 2 47 2 6 6" xfId="31370"/>
    <cellStyle name="Normal 2 47 2 7" xfId="13212"/>
    <cellStyle name="Normal 2 47 2 7 2" xfId="13213"/>
    <cellStyle name="Normal 2 47 2 7 2 2" xfId="31376"/>
    <cellStyle name="Normal 2 47 2 7 3" xfId="13214"/>
    <cellStyle name="Normal 2 47 2 7 3 2" xfId="31377"/>
    <cellStyle name="Normal 2 47 2 7 4" xfId="13215"/>
    <cellStyle name="Normal 2 47 2 7 4 2" xfId="31378"/>
    <cellStyle name="Normal 2 47 2 7 5" xfId="13216"/>
    <cellStyle name="Normal 2 47 2 7 5 2" xfId="31379"/>
    <cellStyle name="Normal 2 47 2 7 6" xfId="31375"/>
    <cellStyle name="Normal 2 47 2 8" xfId="13217"/>
    <cellStyle name="Normal 2 47 2 8 2" xfId="31380"/>
    <cellStyle name="Normal 2 47 2 9" xfId="13218"/>
    <cellStyle name="Normal 2 47 2 9 2" xfId="31381"/>
    <cellStyle name="Normal 2 47 3" xfId="13219"/>
    <cellStyle name="Normal 2 47 4" xfId="13220"/>
    <cellStyle name="Normal 2 47 5" xfId="13221"/>
    <cellStyle name="Normal 2 47 6" xfId="13222"/>
    <cellStyle name="Normal 2 47 7" xfId="13223"/>
    <cellStyle name="Normal 2 47 8" xfId="13224"/>
    <cellStyle name="Normal 2 47 9" xfId="13225"/>
    <cellStyle name="Normal 2 48" xfId="13226"/>
    <cellStyle name="Normal 2 48 10" xfId="13227"/>
    <cellStyle name="Normal 2 48 11" xfId="13228"/>
    <cellStyle name="Normal 2 48 12" xfId="13229"/>
    <cellStyle name="Normal 2 48 13" xfId="13230"/>
    <cellStyle name="Normal 2 48 14" xfId="13231"/>
    <cellStyle name="Normal 2 48 15" xfId="13232"/>
    <cellStyle name="Normal 2 48 16" xfId="13233"/>
    <cellStyle name="Normal 2 48 2" xfId="13234"/>
    <cellStyle name="Normal 2 48 2 10" xfId="13235"/>
    <cellStyle name="Normal 2 48 2 10 2" xfId="31383"/>
    <cellStyle name="Normal 2 48 2 11" xfId="13236"/>
    <cellStyle name="Normal 2 48 2 11 2" xfId="31384"/>
    <cellStyle name="Normal 2 48 2 12" xfId="31382"/>
    <cellStyle name="Normal 2 48 2 2" xfId="13237"/>
    <cellStyle name="Normal 2 48 2 2 2" xfId="13238"/>
    <cellStyle name="Normal 2 48 2 2 2 2" xfId="31386"/>
    <cellStyle name="Normal 2 48 2 2 3" xfId="13239"/>
    <cellStyle name="Normal 2 48 2 2 3 2" xfId="31387"/>
    <cellStyle name="Normal 2 48 2 2 4" xfId="13240"/>
    <cellStyle name="Normal 2 48 2 2 4 2" xfId="31388"/>
    <cellStyle name="Normal 2 48 2 2 5" xfId="13241"/>
    <cellStyle name="Normal 2 48 2 2 5 2" xfId="31389"/>
    <cellStyle name="Normal 2 48 2 2 6" xfId="31385"/>
    <cellStyle name="Normal 2 48 2 3" xfId="13242"/>
    <cellStyle name="Normal 2 48 2 3 2" xfId="13243"/>
    <cellStyle name="Normal 2 48 2 3 2 2" xfId="31391"/>
    <cellStyle name="Normal 2 48 2 3 3" xfId="13244"/>
    <cellStyle name="Normal 2 48 2 3 3 2" xfId="31392"/>
    <cellStyle name="Normal 2 48 2 3 4" xfId="13245"/>
    <cellStyle name="Normal 2 48 2 3 4 2" xfId="31393"/>
    <cellStyle name="Normal 2 48 2 3 5" xfId="13246"/>
    <cellStyle name="Normal 2 48 2 3 5 2" xfId="31394"/>
    <cellStyle name="Normal 2 48 2 3 6" xfId="31390"/>
    <cellStyle name="Normal 2 48 2 4" xfId="13247"/>
    <cellStyle name="Normal 2 48 2 4 2" xfId="13248"/>
    <cellStyle name="Normal 2 48 2 4 2 2" xfId="31396"/>
    <cellStyle name="Normal 2 48 2 4 3" xfId="13249"/>
    <cellStyle name="Normal 2 48 2 4 3 2" xfId="31397"/>
    <cellStyle name="Normal 2 48 2 4 4" xfId="13250"/>
    <cellStyle name="Normal 2 48 2 4 4 2" xfId="31398"/>
    <cellStyle name="Normal 2 48 2 4 5" xfId="13251"/>
    <cellStyle name="Normal 2 48 2 4 5 2" xfId="31399"/>
    <cellStyle name="Normal 2 48 2 4 6" xfId="31395"/>
    <cellStyle name="Normal 2 48 2 5" xfId="13252"/>
    <cellStyle name="Normal 2 48 2 5 2" xfId="13253"/>
    <cellStyle name="Normal 2 48 2 5 2 2" xfId="31401"/>
    <cellStyle name="Normal 2 48 2 5 3" xfId="13254"/>
    <cellStyle name="Normal 2 48 2 5 3 2" xfId="31402"/>
    <cellStyle name="Normal 2 48 2 5 4" xfId="13255"/>
    <cellStyle name="Normal 2 48 2 5 4 2" xfId="31403"/>
    <cellStyle name="Normal 2 48 2 5 5" xfId="13256"/>
    <cellStyle name="Normal 2 48 2 5 5 2" xfId="31404"/>
    <cellStyle name="Normal 2 48 2 5 6" xfId="31400"/>
    <cellStyle name="Normal 2 48 2 6" xfId="13257"/>
    <cellStyle name="Normal 2 48 2 6 2" xfId="13258"/>
    <cellStyle name="Normal 2 48 2 6 2 2" xfId="31406"/>
    <cellStyle name="Normal 2 48 2 6 3" xfId="13259"/>
    <cellStyle name="Normal 2 48 2 6 3 2" xfId="31407"/>
    <cellStyle name="Normal 2 48 2 6 4" xfId="13260"/>
    <cellStyle name="Normal 2 48 2 6 4 2" xfId="31408"/>
    <cellStyle name="Normal 2 48 2 6 5" xfId="13261"/>
    <cellStyle name="Normal 2 48 2 6 5 2" xfId="31409"/>
    <cellStyle name="Normal 2 48 2 6 6" xfId="31405"/>
    <cellStyle name="Normal 2 48 2 7" xfId="13262"/>
    <cellStyle name="Normal 2 48 2 7 2" xfId="13263"/>
    <cellStyle name="Normal 2 48 2 7 2 2" xfId="31411"/>
    <cellStyle name="Normal 2 48 2 7 3" xfId="13264"/>
    <cellStyle name="Normal 2 48 2 7 3 2" xfId="31412"/>
    <cellStyle name="Normal 2 48 2 7 4" xfId="13265"/>
    <cellStyle name="Normal 2 48 2 7 4 2" xfId="31413"/>
    <cellStyle name="Normal 2 48 2 7 5" xfId="13266"/>
    <cellStyle name="Normal 2 48 2 7 5 2" xfId="31414"/>
    <cellStyle name="Normal 2 48 2 7 6" xfId="31410"/>
    <cellStyle name="Normal 2 48 2 8" xfId="13267"/>
    <cellStyle name="Normal 2 48 2 8 2" xfId="31415"/>
    <cellStyle name="Normal 2 48 2 9" xfId="13268"/>
    <cellStyle name="Normal 2 48 2 9 2" xfId="31416"/>
    <cellStyle name="Normal 2 48 3" xfId="13269"/>
    <cellStyle name="Normal 2 48 4" xfId="13270"/>
    <cellStyle name="Normal 2 48 5" xfId="13271"/>
    <cellStyle name="Normal 2 48 6" xfId="13272"/>
    <cellStyle name="Normal 2 48 7" xfId="13273"/>
    <cellStyle name="Normal 2 48 8" xfId="13274"/>
    <cellStyle name="Normal 2 48 9" xfId="13275"/>
    <cellStyle name="Normal 2 49" xfId="13276"/>
    <cellStyle name="Normal 2 49 10" xfId="13277"/>
    <cellStyle name="Normal 2 49 11" xfId="13278"/>
    <cellStyle name="Normal 2 49 12" xfId="13279"/>
    <cellStyle name="Normal 2 49 13" xfId="13280"/>
    <cellStyle name="Normal 2 49 14" xfId="13281"/>
    <cellStyle name="Normal 2 49 15" xfId="13282"/>
    <cellStyle name="Normal 2 49 16" xfId="13283"/>
    <cellStyle name="Normal 2 49 2" xfId="13284"/>
    <cellStyle name="Normal 2 49 2 10" xfId="13285"/>
    <cellStyle name="Normal 2 49 2 10 2" xfId="31418"/>
    <cellStyle name="Normal 2 49 2 11" xfId="13286"/>
    <cellStyle name="Normal 2 49 2 11 2" xfId="31419"/>
    <cellStyle name="Normal 2 49 2 12" xfId="31417"/>
    <cellStyle name="Normal 2 49 2 2" xfId="13287"/>
    <cellStyle name="Normal 2 49 2 2 2" xfId="13288"/>
    <cellStyle name="Normal 2 49 2 2 2 2" xfId="31421"/>
    <cellStyle name="Normal 2 49 2 2 3" xfId="13289"/>
    <cellStyle name="Normal 2 49 2 2 3 2" xfId="31422"/>
    <cellStyle name="Normal 2 49 2 2 4" xfId="13290"/>
    <cellStyle name="Normal 2 49 2 2 4 2" xfId="31423"/>
    <cellStyle name="Normal 2 49 2 2 5" xfId="13291"/>
    <cellStyle name="Normal 2 49 2 2 5 2" xfId="31424"/>
    <cellStyle name="Normal 2 49 2 2 6" xfId="31420"/>
    <cellStyle name="Normal 2 49 2 3" xfId="13292"/>
    <cellStyle name="Normal 2 49 2 3 2" xfId="13293"/>
    <cellStyle name="Normal 2 49 2 3 2 2" xfId="31426"/>
    <cellStyle name="Normal 2 49 2 3 3" xfId="13294"/>
    <cellStyle name="Normal 2 49 2 3 3 2" xfId="31427"/>
    <cellStyle name="Normal 2 49 2 3 4" xfId="13295"/>
    <cellStyle name="Normal 2 49 2 3 4 2" xfId="31428"/>
    <cellStyle name="Normal 2 49 2 3 5" xfId="13296"/>
    <cellStyle name="Normal 2 49 2 3 5 2" xfId="31429"/>
    <cellStyle name="Normal 2 49 2 3 6" xfId="31425"/>
    <cellStyle name="Normal 2 49 2 4" xfId="13297"/>
    <cellStyle name="Normal 2 49 2 4 2" xfId="13298"/>
    <cellStyle name="Normal 2 49 2 4 2 2" xfId="31431"/>
    <cellStyle name="Normal 2 49 2 4 3" xfId="13299"/>
    <cellStyle name="Normal 2 49 2 4 3 2" xfId="31432"/>
    <cellStyle name="Normal 2 49 2 4 4" xfId="13300"/>
    <cellStyle name="Normal 2 49 2 4 4 2" xfId="31433"/>
    <cellStyle name="Normal 2 49 2 4 5" xfId="13301"/>
    <cellStyle name="Normal 2 49 2 4 5 2" xfId="31434"/>
    <cellStyle name="Normal 2 49 2 4 6" xfId="31430"/>
    <cellStyle name="Normal 2 49 2 5" xfId="13302"/>
    <cellStyle name="Normal 2 49 2 5 2" xfId="13303"/>
    <cellStyle name="Normal 2 49 2 5 2 2" xfId="31436"/>
    <cellStyle name="Normal 2 49 2 5 3" xfId="13304"/>
    <cellStyle name="Normal 2 49 2 5 3 2" xfId="31437"/>
    <cellStyle name="Normal 2 49 2 5 4" xfId="13305"/>
    <cellStyle name="Normal 2 49 2 5 4 2" xfId="31438"/>
    <cellStyle name="Normal 2 49 2 5 5" xfId="13306"/>
    <cellStyle name="Normal 2 49 2 5 5 2" xfId="31439"/>
    <cellStyle name="Normal 2 49 2 5 6" xfId="31435"/>
    <cellStyle name="Normal 2 49 2 6" xfId="13307"/>
    <cellStyle name="Normal 2 49 2 6 2" xfId="13308"/>
    <cellStyle name="Normal 2 49 2 6 2 2" xfId="31441"/>
    <cellStyle name="Normal 2 49 2 6 3" xfId="13309"/>
    <cellStyle name="Normal 2 49 2 6 3 2" xfId="31442"/>
    <cellStyle name="Normal 2 49 2 6 4" xfId="13310"/>
    <cellStyle name="Normal 2 49 2 6 4 2" xfId="31443"/>
    <cellStyle name="Normal 2 49 2 6 5" xfId="13311"/>
    <cellStyle name="Normal 2 49 2 6 5 2" xfId="31444"/>
    <cellStyle name="Normal 2 49 2 6 6" xfId="31440"/>
    <cellStyle name="Normal 2 49 2 7" xfId="13312"/>
    <cellStyle name="Normal 2 49 2 7 2" xfId="13313"/>
    <cellStyle name="Normal 2 49 2 7 2 2" xfId="31446"/>
    <cellStyle name="Normal 2 49 2 7 3" xfId="13314"/>
    <cellStyle name="Normal 2 49 2 7 3 2" xfId="31447"/>
    <cellStyle name="Normal 2 49 2 7 4" xfId="13315"/>
    <cellStyle name="Normal 2 49 2 7 4 2" xfId="31448"/>
    <cellStyle name="Normal 2 49 2 7 5" xfId="13316"/>
    <cellStyle name="Normal 2 49 2 7 5 2" xfId="31449"/>
    <cellStyle name="Normal 2 49 2 7 6" xfId="31445"/>
    <cellStyle name="Normal 2 49 2 8" xfId="13317"/>
    <cellStyle name="Normal 2 49 2 8 2" xfId="31450"/>
    <cellStyle name="Normal 2 49 2 9" xfId="13318"/>
    <cellStyle name="Normal 2 49 2 9 2" xfId="31451"/>
    <cellStyle name="Normal 2 49 3" xfId="13319"/>
    <cellStyle name="Normal 2 49 4" xfId="13320"/>
    <cellStyle name="Normal 2 49 5" xfId="13321"/>
    <cellStyle name="Normal 2 49 6" xfId="13322"/>
    <cellStyle name="Normal 2 49 7" xfId="13323"/>
    <cellStyle name="Normal 2 49 8" xfId="13324"/>
    <cellStyle name="Normal 2 49 9" xfId="13325"/>
    <cellStyle name="Normal 2 5" xfId="13326"/>
    <cellStyle name="Normal 2 5 10" xfId="13327"/>
    <cellStyle name="Normal 2 5 11" xfId="13328"/>
    <cellStyle name="Normal 2 5 12" xfId="13329"/>
    <cellStyle name="Normal 2 5 13" xfId="13330"/>
    <cellStyle name="Normal 2 5 14" xfId="13331"/>
    <cellStyle name="Normal 2 5 15" xfId="13332"/>
    <cellStyle name="Normal 2 5 16" xfId="13333"/>
    <cellStyle name="Normal 2 5 17" xfId="13334"/>
    <cellStyle name="Normal 2 5 18" xfId="13335"/>
    <cellStyle name="Normal 2 5 19" xfId="13336"/>
    <cellStyle name="Normal 2 5 2" xfId="13337"/>
    <cellStyle name="Normal 2 5 2 10" xfId="13338"/>
    <cellStyle name="Normal 2 5 2 11" xfId="40642"/>
    <cellStyle name="Normal 2 5 2 2" xfId="13339"/>
    <cellStyle name="Normal 2 5 2 2 2" xfId="13340"/>
    <cellStyle name="Normal 2 5 2 2 3" xfId="13341"/>
    <cellStyle name="Normal 2 5 2 2 4" xfId="13342"/>
    <cellStyle name="Normal 2 5 2 2 5" xfId="13343"/>
    <cellStyle name="Normal 2 5 2 2 6" xfId="13344"/>
    <cellStyle name="Normal 2 5 2 2 7" xfId="13345"/>
    <cellStyle name="Normal 2 5 2 3" xfId="13346"/>
    <cellStyle name="Normal 2 5 2 4" xfId="13347"/>
    <cellStyle name="Normal 2 5 2 5" xfId="13348"/>
    <cellStyle name="Normal 2 5 2 6" xfId="13349"/>
    <cellStyle name="Normal 2 5 2 7" xfId="13350"/>
    <cellStyle name="Normal 2 5 2 8" xfId="13351"/>
    <cellStyle name="Normal 2 5 2 9" xfId="13352"/>
    <cellStyle name="Normal 2 5 20" xfId="13353"/>
    <cellStyle name="Normal 2 5 21" xfId="13354"/>
    <cellStyle name="Normal 2 5 22" xfId="13355"/>
    <cellStyle name="Normal 2 5 23" xfId="13356"/>
    <cellStyle name="Normal 2 5 24" xfId="13357"/>
    <cellStyle name="Normal 2 5 25" xfId="13358"/>
    <cellStyle name="Normal 2 5 26" xfId="13359"/>
    <cellStyle name="Normal 2 5 27" xfId="13360"/>
    <cellStyle name="Normal 2 5 28" xfId="13361"/>
    <cellStyle name="Normal 2 5 29" xfId="13362"/>
    <cellStyle name="Normal 2 5 3" xfId="13363"/>
    <cellStyle name="Normal 2 5 3 2" xfId="13364"/>
    <cellStyle name="Normal 2 5 3 3" xfId="13365"/>
    <cellStyle name="Normal 2 5 3 4" xfId="13366"/>
    <cellStyle name="Normal 2 5 3 5" xfId="13367"/>
    <cellStyle name="Normal 2 5 3 6" xfId="40643"/>
    <cellStyle name="Normal 2 5 30" xfId="13368"/>
    <cellStyle name="Normal 2 5 31" xfId="13369"/>
    <cellStyle name="Normal 2 5 4" xfId="13370"/>
    <cellStyle name="Normal 2 5 4 2" xfId="40644"/>
    <cellStyle name="Normal 2 5 5" xfId="13371"/>
    <cellStyle name="Normal 2 5 6" xfId="13372"/>
    <cellStyle name="Normal 2 5 7" xfId="13373"/>
    <cellStyle name="Normal 2 5 8" xfId="13374"/>
    <cellStyle name="Normal 2 5 9" xfId="13375"/>
    <cellStyle name="Normal 2 50" xfId="13376"/>
    <cellStyle name="Normal 2 51" xfId="13377"/>
    <cellStyle name="Normal 2 52" xfId="13378"/>
    <cellStyle name="Normal 2 53" xfId="13379"/>
    <cellStyle name="Normal 2 54" xfId="13380"/>
    <cellStyle name="Normal 2 55" xfId="13381"/>
    <cellStyle name="Normal 2 56" xfId="13382"/>
    <cellStyle name="Normal 2 57" xfId="13383"/>
    <cellStyle name="Normal 2 58" xfId="13384"/>
    <cellStyle name="Normal 2 59" xfId="13385"/>
    <cellStyle name="Normal 2 6" xfId="13386"/>
    <cellStyle name="Normal 2 6 10" xfId="13387"/>
    <cellStyle name="Normal 2 6 11" xfId="13388"/>
    <cellStyle name="Normal 2 6 12" xfId="13389"/>
    <cellStyle name="Normal 2 6 13" xfId="13390"/>
    <cellStyle name="Normal 2 6 14" xfId="13391"/>
    <cellStyle name="Normal 2 6 15" xfId="13392"/>
    <cellStyle name="Normal 2 6 16" xfId="13393"/>
    <cellStyle name="Normal 2 6 17" xfId="13394"/>
    <cellStyle name="Normal 2 6 18" xfId="13395"/>
    <cellStyle name="Normal 2 6 19" xfId="13396"/>
    <cellStyle name="Normal 2 6 2" xfId="13397"/>
    <cellStyle name="Normal 2 6 2 10" xfId="13398"/>
    <cellStyle name="Normal 2 6 2 11" xfId="40645"/>
    <cellStyle name="Normal 2 6 2 2" xfId="13399"/>
    <cellStyle name="Normal 2 6 2 2 2" xfId="13400"/>
    <cellStyle name="Normal 2 6 2 2 3" xfId="13401"/>
    <cellStyle name="Normal 2 6 2 2 4" xfId="13402"/>
    <cellStyle name="Normal 2 6 2 2 5" xfId="13403"/>
    <cellStyle name="Normal 2 6 2 2 6" xfId="13404"/>
    <cellStyle name="Normal 2 6 2 2 7" xfId="13405"/>
    <cellStyle name="Normal 2 6 2 3" xfId="13406"/>
    <cellStyle name="Normal 2 6 2 4" xfId="13407"/>
    <cellStyle name="Normal 2 6 2 5" xfId="13408"/>
    <cellStyle name="Normal 2 6 2 6" xfId="13409"/>
    <cellStyle name="Normal 2 6 2 7" xfId="13410"/>
    <cellStyle name="Normal 2 6 2 8" xfId="13411"/>
    <cellStyle name="Normal 2 6 2 9" xfId="13412"/>
    <cellStyle name="Normal 2 6 20" xfId="13413"/>
    <cellStyle name="Normal 2 6 21" xfId="13414"/>
    <cellStyle name="Normal 2 6 22" xfId="13415"/>
    <cellStyle name="Normal 2 6 23" xfId="13416"/>
    <cellStyle name="Normal 2 6 24" xfId="13417"/>
    <cellStyle name="Normal 2 6 25" xfId="13418"/>
    <cellStyle name="Normal 2 6 26" xfId="13419"/>
    <cellStyle name="Normal 2 6 27" xfId="13420"/>
    <cellStyle name="Normal 2 6 28" xfId="13421"/>
    <cellStyle name="Normal 2 6 29" xfId="13422"/>
    <cellStyle name="Normal 2 6 3" xfId="13423"/>
    <cellStyle name="Normal 2 6 3 2" xfId="13424"/>
    <cellStyle name="Normal 2 6 3 3" xfId="13425"/>
    <cellStyle name="Normal 2 6 3 4" xfId="13426"/>
    <cellStyle name="Normal 2 6 3 5" xfId="13427"/>
    <cellStyle name="Normal 2 6 3 6" xfId="40646"/>
    <cellStyle name="Normal 2 6 30" xfId="13428"/>
    <cellStyle name="Normal 2 6 31" xfId="13429"/>
    <cellStyle name="Normal 2 6 4" xfId="13430"/>
    <cellStyle name="Normal 2 6 4 2" xfId="40647"/>
    <cellStyle name="Normal 2 6 5" xfId="13431"/>
    <cellStyle name="Normal 2 6 6" xfId="13432"/>
    <cellStyle name="Normal 2 6 7" xfId="13433"/>
    <cellStyle name="Normal 2 6 8" xfId="13434"/>
    <cellStyle name="Normal 2 6 9" xfId="13435"/>
    <cellStyle name="Normal 2 60" xfId="13436"/>
    <cellStyle name="Normal 2 61" xfId="13437"/>
    <cellStyle name="Normal 2 62" xfId="13438"/>
    <cellStyle name="Normal 2 63" xfId="13439"/>
    <cellStyle name="Normal 2 64" xfId="13440"/>
    <cellStyle name="Normal 2 65" xfId="13441"/>
    <cellStyle name="Normal 2 66" xfId="13442"/>
    <cellStyle name="Normal 2 67" xfId="13443"/>
    <cellStyle name="Normal 2 68" xfId="13444"/>
    <cellStyle name="Normal 2 69" xfId="13445"/>
    <cellStyle name="Normal 2 7" xfId="13446"/>
    <cellStyle name="Normal 2 7 10" xfId="13447"/>
    <cellStyle name="Normal 2 7 11" xfId="13448"/>
    <cellStyle name="Normal 2 7 12" xfId="13449"/>
    <cellStyle name="Normal 2 7 13" xfId="13450"/>
    <cellStyle name="Normal 2 7 14" xfId="13451"/>
    <cellStyle name="Normal 2 7 15" xfId="13452"/>
    <cellStyle name="Normal 2 7 16" xfId="13453"/>
    <cellStyle name="Normal 2 7 17" xfId="13454"/>
    <cellStyle name="Normal 2 7 18" xfId="13455"/>
    <cellStyle name="Normal 2 7 19" xfId="13456"/>
    <cellStyle name="Normal 2 7 2" xfId="13457"/>
    <cellStyle name="Normal 2 7 2 10" xfId="13458"/>
    <cellStyle name="Normal 2 7 2 11" xfId="40648"/>
    <cellStyle name="Normal 2 7 2 2" xfId="13459"/>
    <cellStyle name="Normal 2 7 2 2 2" xfId="13460"/>
    <cellStyle name="Normal 2 7 2 2 3" xfId="13461"/>
    <cellStyle name="Normal 2 7 2 2 4" xfId="13462"/>
    <cellStyle name="Normal 2 7 2 2 5" xfId="13463"/>
    <cellStyle name="Normal 2 7 2 2 6" xfId="13464"/>
    <cellStyle name="Normal 2 7 2 2 7" xfId="13465"/>
    <cellStyle name="Normal 2 7 2 3" xfId="13466"/>
    <cellStyle name="Normal 2 7 2 4" xfId="13467"/>
    <cellStyle name="Normal 2 7 2 5" xfId="13468"/>
    <cellStyle name="Normal 2 7 2 6" xfId="13469"/>
    <cellStyle name="Normal 2 7 2 7" xfId="13470"/>
    <cellStyle name="Normal 2 7 2 8" xfId="13471"/>
    <cellStyle name="Normal 2 7 2 9" xfId="13472"/>
    <cellStyle name="Normal 2 7 20" xfId="13473"/>
    <cellStyle name="Normal 2 7 21" xfId="13474"/>
    <cellStyle name="Normal 2 7 22" xfId="13475"/>
    <cellStyle name="Normal 2 7 23" xfId="13476"/>
    <cellStyle name="Normal 2 7 24" xfId="13477"/>
    <cellStyle name="Normal 2 7 25" xfId="13478"/>
    <cellStyle name="Normal 2 7 26" xfId="13479"/>
    <cellStyle name="Normal 2 7 27" xfId="13480"/>
    <cellStyle name="Normal 2 7 28" xfId="13481"/>
    <cellStyle name="Normal 2 7 29" xfId="13482"/>
    <cellStyle name="Normal 2 7 3" xfId="13483"/>
    <cellStyle name="Normal 2 7 3 2" xfId="13484"/>
    <cellStyle name="Normal 2 7 3 3" xfId="13485"/>
    <cellStyle name="Normal 2 7 3 4" xfId="13486"/>
    <cellStyle name="Normal 2 7 3 5" xfId="13487"/>
    <cellStyle name="Normal 2 7 3 6" xfId="40649"/>
    <cellStyle name="Normal 2 7 30" xfId="13488"/>
    <cellStyle name="Normal 2 7 31" xfId="13489"/>
    <cellStyle name="Normal 2 7 4" xfId="13490"/>
    <cellStyle name="Normal 2 7 4 2" xfId="40650"/>
    <cellStyle name="Normal 2 7 5" xfId="13491"/>
    <cellStyle name="Normal 2 7 6" xfId="13492"/>
    <cellStyle name="Normal 2 7 7" xfId="13493"/>
    <cellStyle name="Normal 2 7 8" xfId="13494"/>
    <cellStyle name="Normal 2 7 9" xfId="13495"/>
    <cellStyle name="Normal 2 70" xfId="13496"/>
    <cellStyle name="Normal 2 71" xfId="13497"/>
    <cellStyle name="Normal 2 72" xfId="13498"/>
    <cellStyle name="Normal 2 73" xfId="13499"/>
    <cellStyle name="Normal 2 74" xfId="13500"/>
    <cellStyle name="Normal 2 75" xfId="13501"/>
    <cellStyle name="Normal 2 76" xfId="13502"/>
    <cellStyle name="Normal 2 77" xfId="13503"/>
    <cellStyle name="Normal 2 78" xfId="13504"/>
    <cellStyle name="Normal 2 79" xfId="13505"/>
    <cellStyle name="Normal 2 8" xfId="13506"/>
    <cellStyle name="Normal 2 8 10" xfId="13507"/>
    <cellStyle name="Normal 2 8 11" xfId="13508"/>
    <cellStyle name="Normal 2 8 12" xfId="13509"/>
    <cellStyle name="Normal 2 8 13" xfId="40651"/>
    <cellStyle name="Normal 2 8 2" xfId="13510"/>
    <cellStyle name="Normal 2 8 2 2" xfId="13511"/>
    <cellStyle name="Normal 2 8 2 2 2" xfId="40652"/>
    <cellStyle name="Normal 2 8 2 3" xfId="13512"/>
    <cellStyle name="Normal 2 8 2 4" xfId="13513"/>
    <cellStyle name="Normal 2 8 2 5" xfId="13514"/>
    <cellStyle name="Normal 2 8 2 6" xfId="13515"/>
    <cellStyle name="Normal 2 8 2 7" xfId="13516"/>
    <cellStyle name="Normal 2 8 3" xfId="13517"/>
    <cellStyle name="Normal 2 8 3 2" xfId="40653"/>
    <cellStyle name="Normal 2 8 4" xfId="13518"/>
    <cellStyle name="Normal 2 8 4 2" xfId="40654"/>
    <cellStyle name="Normal 2 8 5" xfId="13519"/>
    <cellStyle name="Normal 2 8 5 2" xfId="41016"/>
    <cellStyle name="Normal 2 8 6" xfId="13520"/>
    <cellStyle name="Normal 2 8 6 2" xfId="41015"/>
    <cellStyle name="Normal 2 8 7" xfId="13521"/>
    <cellStyle name="Normal 2 8 8" xfId="13522"/>
    <cellStyle name="Normal 2 8 9" xfId="13523"/>
    <cellStyle name="Normal 2 80" xfId="13524"/>
    <cellStyle name="Normal 2 81" xfId="13525"/>
    <cellStyle name="Normal 2 82" xfId="13526"/>
    <cellStyle name="Normal 2 83" xfId="13527"/>
    <cellStyle name="Normal 2 84" xfId="13528"/>
    <cellStyle name="Normal 2 85" xfId="13529"/>
    <cellStyle name="Normal 2 86" xfId="13530"/>
    <cellStyle name="Normal 2 87" xfId="13531"/>
    <cellStyle name="Normal 2 88" xfId="13532"/>
    <cellStyle name="Normal 2 89" xfId="13533"/>
    <cellStyle name="Normal 2 9" xfId="13534"/>
    <cellStyle name="Normal 2 9 10" xfId="13535"/>
    <cellStyle name="Normal 2 9 11" xfId="13536"/>
    <cellStyle name="Normal 2 9 12" xfId="13537"/>
    <cellStyle name="Normal 2 9 13" xfId="40655"/>
    <cellStyle name="Normal 2 9 2" xfId="13538"/>
    <cellStyle name="Normal 2 9 2 2" xfId="13539"/>
    <cellStyle name="Normal 2 9 2 2 2" xfId="40656"/>
    <cellStyle name="Normal 2 9 2 3" xfId="13540"/>
    <cellStyle name="Normal 2 9 2 4" xfId="13541"/>
    <cellStyle name="Normal 2 9 2 5" xfId="13542"/>
    <cellStyle name="Normal 2 9 2 6" xfId="13543"/>
    <cellStyle name="Normal 2 9 2 7" xfId="13544"/>
    <cellStyle name="Normal 2 9 3" xfId="13545"/>
    <cellStyle name="Normal 2 9 3 2" xfId="40657"/>
    <cellStyle name="Normal 2 9 4" xfId="13546"/>
    <cellStyle name="Normal 2 9 4 2" xfId="40658"/>
    <cellStyle name="Normal 2 9 5" xfId="13547"/>
    <cellStyle name="Normal 2 9 6" xfId="13548"/>
    <cellStyle name="Normal 2 9 7" xfId="13549"/>
    <cellStyle name="Normal 2 9 8" xfId="13550"/>
    <cellStyle name="Normal 2 9 9" xfId="13551"/>
    <cellStyle name="Normal 2 90" xfId="13552"/>
    <cellStyle name="Normal 2 91" xfId="13553"/>
    <cellStyle name="Normal 2 92" xfId="13554"/>
    <cellStyle name="Normal 2 93" xfId="13555"/>
    <cellStyle name="Normal 2 94" xfId="13556"/>
    <cellStyle name="Normal 2 95" xfId="13557"/>
    <cellStyle name="Normal 2 96" xfId="13558"/>
    <cellStyle name="Normal 2 97" xfId="13559"/>
    <cellStyle name="Normal 2 98" xfId="13560"/>
    <cellStyle name="Normal 2 99" xfId="13561"/>
    <cellStyle name="Normal 20" xfId="13562"/>
    <cellStyle name="Normal 20 2" xfId="13563"/>
    <cellStyle name="Normal 20 3" xfId="13564"/>
    <cellStyle name="Normal 21" xfId="13565"/>
    <cellStyle name="Normal 21 2" xfId="13566"/>
    <cellStyle name="Normal 21 3" xfId="13567"/>
    <cellStyle name="Normal 22" xfId="13568"/>
    <cellStyle name="Normal 22 2" xfId="13569"/>
    <cellStyle name="Normal 22 3" xfId="13570"/>
    <cellStyle name="Normal 23" xfId="13571"/>
    <cellStyle name="Normal 23 2" xfId="13572"/>
    <cellStyle name="Normal 24" xfId="13573"/>
    <cellStyle name="Normal 24 2" xfId="13574"/>
    <cellStyle name="Normal 25" xfId="13575"/>
    <cellStyle name="Normal 25 2" xfId="13576"/>
    <cellStyle name="Normal 26" xfId="13577"/>
    <cellStyle name="Normal 26 2" xfId="13578"/>
    <cellStyle name="Normal 26 3" xfId="13579"/>
    <cellStyle name="Normal 27" xfId="13580"/>
    <cellStyle name="Normal 27 2" xfId="13581"/>
    <cellStyle name="Normal 28" xfId="13582"/>
    <cellStyle name="Normal 28 2" xfId="13583"/>
    <cellStyle name="Normal 29" xfId="13584"/>
    <cellStyle name="Normal 29 10" xfId="13585"/>
    <cellStyle name="Normal 29 11" xfId="13586"/>
    <cellStyle name="Normal 29 12" xfId="13587"/>
    <cellStyle name="Normal 29 13" xfId="13588"/>
    <cellStyle name="Normal 29 14" xfId="13589"/>
    <cellStyle name="Normal 29 15" xfId="13590"/>
    <cellStyle name="Normal 29 16" xfId="13591"/>
    <cellStyle name="Normal 29 17" xfId="13592"/>
    <cellStyle name="Normal 29 2" xfId="13593"/>
    <cellStyle name="Normal 29 3" xfId="13594"/>
    <cellStyle name="Normal 29 4" xfId="13595"/>
    <cellStyle name="Normal 29 5" xfId="13596"/>
    <cellStyle name="Normal 29 6" xfId="13597"/>
    <cellStyle name="Normal 29 7" xfId="13598"/>
    <cellStyle name="Normal 29 8" xfId="13599"/>
    <cellStyle name="Normal 29 9" xfId="13600"/>
    <cellStyle name="Normal 3" xfId="13601"/>
    <cellStyle name="Normal 3 10" xfId="13602"/>
    <cellStyle name="Normal 3 10 10" xfId="13603"/>
    <cellStyle name="Normal 3 10 11" xfId="13604"/>
    <cellStyle name="Normal 3 10 12" xfId="13605"/>
    <cellStyle name="Normal 3 10 13" xfId="13606"/>
    <cellStyle name="Normal 3 10 14" xfId="13607"/>
    <cellStyle name="Normal 3 10 15" xfId="13608"/>
    <cellStyle name="Normal 3 10 16" xfId="13609"/>
    <cellStyle name="Normal 3 10 17" xfId="13610"/>
    <cellStyle name="Normal 3 10 18" xfId="13611"/>
    <cellStyle name="Normal 3 10 19" xfId="13612"/>
    <cellStyle name="Normal 3 10 2" xfId="13613"/>
    <cellStyle name="Normal 3 10 2 10" xfId="13614"/>
    <cellStyle name="Normal 3 10 2 11" xfId="13615"/>
    <cellStyle name="Normal 3 10 2 12" xfId="13616"/>
    <cellStyle name="Normal 3 10 2 13" xfId="13617"/>
    <cellStyle name="Normal 3 10 2 14" xfId="13618"/>
    <cellStyle name="Normal 3 10 2 15" xfId="13619"/>
    <cellStyle name="Normal 3 10 2 16" xfId="13620"/>
    <cellStyle name="Normal 3 10 2 17" xfId="40659"/>
    <cellStyle name="Normal 3 10 2 2" xfId="13621"/>
    <cellStyle name="Normal 3 10 2 3" xfId="13622"/>
    <cellStyle name="Normal 3 10 2 4" xfId="13623"/>
    <cellStyle name="Normal 3 10 2 5" xfId="13624"/>
    <cellStyle name="Normal 3 10 2 6" xfId="13625"/>
    <cellStyle name="Normal 3 10 2 7" xfId="13626"/>
    <cellStyle name="Normal 3 10 2 8" xfId="13627"/>
    <cellStyle name="Normal 3 10 2 9" xfId="13628"/>
    <cellStyle name="Normal 3 10 20" xfId="13629"/>
    <cellStyle name="Normal 3 10 3" xfId="13630"/>
    <cellStyle name="Normal 3 10 3 2" xfId="13631"/>
    <cellStyle name="Normal 3 10 3 3" xfId="40660"/>
    <cellStyle name="Normal 3 10 4" xfId="13632"/>
    <cellStyle name="Normal 3 10 4 2" xfId="13633"/>
    <cellStyle name="Normal 3 10 4 3" xfId="40661"/>
    <cellStyle name="Normal 3 10 5" xfId="13634"/>
    <cellStyle name="Normal 3 10 5 2" xfId="13635"/>
    <cellStyle name="Normal 3 10 6" xfId="13636"/>
    <cellStyle name="Normal 3 10 6 2" xfId="13637"/>
    <cellStyle name="Normal 3 10 7" xfId="13638"/>
    <cellStyle name="Normal 3 10 8" xfId="13639"/>
    <cellStyle name="Normal 3 10 9" xfId="13640"/>
    <cellStyle name="Normal 3 11" xfId="13641"/>
    <cellStyle name="Normal 3 11 10" xfId="13642"/>
    <cellStyle name="Normal 3 11 11" xfId="13643"/>
    <cellStyle name="Normal 3 11 12" xfId="13644"/>
    <cellStyle name="Normal 3 11 13" xfId="13645"/>
    <cellStyle name="Normal 3 11 14" xfId="13646"/>
    <cellStyle name="Normal 3 11 15" xfId="13647"/>
    <cellStyle name="Normal 3 11 16" xfId="13648"/>
    <cellStyle name="Normal 3 11 17" xfId="13649"/>
    <cellStyle name="Normal 3 11 18" xfId="13650"/>
    <cellStyle name="Normal 3 11 19" xfId="13651"/>
    <cellStyle name="Normal 3 11 2" xfId="13652"/>
    <cellStyle name="Normal 3 11 2 10" xfId="13653"/>
    <cellStyle name="Normal 3 11 2 11" xfId="13654"/>
    <cellStyle name="Normal 3 11 2 12" xfId="13655"/>
    <cellStyle name="Normal 3 11 2 13" xfId="13656"/>
    <cellStyle name="Normal 3 11 2 14" xfId="13657"/>
    <cellStyle name="Normal 3 11 2 15" xfId="13658"/>
    <cellStyle name="Normal 3 11 2 16" xfId="13659"/>
    <cellStyle name="Normal 3 11 2 17" xfId="40662"/>
    <cellStyle name="Normal 3 11 2 2" xfId="13660"/>
    <cellStyle name="Normal 3 11 2 3" xfId="13661"/>
    <cellStyle name="Normal 3 11 2 4" xfId="13662"/>
    <cellStyle name="Normal 3 11 2 5" xfId="13663"/>
    <cellStyle name="Normal 3 11 2 6" xfId="13664"/>
    <cellStyle name="Normal 3 11 2 7" xfId="13665"/>
    <cellStyle name="Normal 3 11 2 8" xfId="13666"/>
    <cellStyle name="Normal 3 11 2 9" xfId="13667"/>
    <cellStyle name="Normal 3 11 20" xfId="13668"/>
    <cellStyle name="Normal 3 11 3" xfId="13669"/>
    <cellStyle name="Normal 3 11 3 2" xfId="13670"/>
    <cellStyle name="Normal 3 11 3 3" xfId="40663"/>
    <cellStyle name="Normal 3 11 4" xfId="13671"/>
    <cellStyle name="Normal 3 11 4 2" xfId="13672"/>
    <cellStyle name="Normal 3 11 4 3" xfId="40664"/>
    <cellStyle name="Normal 3 11 5" xfId="13673"/>
    <cellStyle name="Normal 3 11 5 2" xfId="13674"/>
    <cellStyle name="Normal 3 11 6" xfId="13675"/>
    <cellStyle name="Normal 3 11 6 2" xfId="13676"/>
    <cellStyle name="Normal 3 11 7" xfId="13677"/>
    <cellStyle name="Normal 3 11 8" xfId="13678"/>
    <cellStyle name="Normal 3 11 9" xfId="13679"/>
    <cellStyle name="Normal 3 12" xfId="13680"/>
    <cellStyle name="Normal 3 12 2" xfId="13681"/>
    <cellStyle name="Normal 3 12 3" xfId="13682"/>
    <cellStyle name="Normal 3 12 4" xfId="13683"/>
    <cellStyle name="Normal 3 12 5" xfId="13684"/>
    <cellStyle name="Normal 3 13" xfId="13685"/>
    <cellStyle name="Normal 3 13 2" xfId="13686"/>
    <cellStyle name="Normal 3 13 3" xfId="13687"/>
    <cellStyle name="Normal 3 13 4" xfId="13688"/>
    <cellStyle name="Normal 3 13 5" xfId="13689"/>
    <cellStyle name="Normal 3 14" xfId="13690"/>
    <cellStyle name="Normal 3 14 2" xfId="13691"/>
    <cellStyle name="Normal 3 14 2 10" xfId="13692"/>
    <cellStyle name="Normal 3 14 2 11" xfId="13693"/>
    <cellStyle name="Normal 3 14 2 12" xfId="13694"/>
    <cellStyle name="Normal 3 14 2 13" xfId="13695"/>
    <cellStyle name="Normal 3 14 2 14" xfId="13696"/>
    <cellStyle name="Normal 3 14 2 15" xfId="13697"/>
    <cellStyle name="Normal 3 14 2 2" xfId="13698"/>
    <cellStyle name="Normal 3 14 2 3" xfId="13699"/>
    <cellStyle name="Normal 3 14 2 4" xfId="13700"/>
    <cellStyle name="Normal 3 14 2 5" xfId="13701"/>
    <cellStyle name="Normal 3 14 2 6" xfId="13702"/>
    <cellStyle name="Normal 3 14 2 7" xfId="13703"/>
    <cellStyle name="Normal 3 14 2 8" xfId="13704"/>
    <cellStyle name="Normal 3 14 2 9" xfId="13705"/>
    <cellStyle name="Normal 3 14 3" xfId="13706"/>
    <cellStyle name="Normal 3 14 3 10" xfId="13707"/>
    <cellStyle name="Normal 3 14 3 11" xfId="13708"/>
    <cellStyle name="Normal 3 14 3 12" xfId="13709"/>
    <cellStyle name="Normal 3 14 3 13" xfId="13710"/>
    <cellStyle name="Normal 3 14 3 14" xfId="13711"/>
    <cellStyle name="Normal 3 14 3 15" xfId="13712"/>
    <cellStyle name="Normal 3 14 3 2" xfId="13713"/>
    <cellStyle name="Normal 3 14 3 3" xfId="13714"/>
    <cellStyle name="Normal 3 14 3 4" xfId="13715"/>
    <cellStyle name="Normal 3 14 3 5" xfId="13716"/>
    <cellStyle name="Normal 3 14 3 6" xfId="13717"/>
    <cellStyle name="Normal 3 14 3 7" xfId="13718"/>
    <cellStyle name="Normal 3 14 3 8" xfId="13719"/>
    <cellStyle name="Normal 3 14 3 9" xfId="13720"/>
    <cellStyle name="Normal 3 14 4" xfId="13721"/>
    <cellStyle name="Normal 3 14 4 10" xfId="13722"/>
    <cellStyle name="Normal 3 14 4 11" xfId="13723"/>
    <cellStyle name="Normal 3 14 4 12" xfId="13724"/>
    <cellStyle name="Normal 3 14 4 13" xfId="13725"/>
    <cellStyle name="Normal 3 14 4 14" xfId="13726"/>
    <cellStyle name="Normal 3 14 4 15" xfId="13727"/>
    <cellStyle name="Normal 3 14 4 2" xfId="13728"/>
    <cellStyle name="Normal 3 14 4 3" xfId="13729"/>
    <cellStyle name="Normal 3 14 4 4" xfId="13730"/>
    <cellStyle name="Normal 3 14 4 5" xfId="13731"/>
    <cellStyle name="Normal 3 14 4 6" xfId="13732"/>
    <cellStyle name="Normal 3 14 4 7" xfId="13733"/>
    <cellStyle name="Normal 3 14 4 8" xfId="13734"/>
    <cellStyle name="Normal 3 14 4 9" xfId="13735"/>
    <cellStyle name="Normal 3 14 5" xfId="13736"/>
    <cellStyle name="Normal 3 14 5 10" xfId="13737"/>
    <cellStyle name="Normal 3 14 5 11" xfId="13738"/>
    <cellStyle name="Normal 3 14 5 12" xfId="13739"/>
    <cellStyle name="Normal 3 14 5 13" xfId="13740"/>
    <cellStyle name="Normal 3 14 5 14" xfId="13741"/>
    <cellStyle name="Normal 3 14 5 15" xfId="13742"/>
    <cellStyle name="Normal 3 14 5 2" xfId="13743"/>
    <cellStyle name="Normal 3 14 5 3" xfId="13744"/>
    <cellStyle name="Normal 3 14 5 4" xfId="13745"/>
    <cellStyle name="Normal 3 14 5 5" xfId="13746"/>
    <cellStyle name="Normal 3 14 5 6" xfId="13747"/>
    <cellStyle name="Normal 3 14 5 7" xfId="13748"/>
    <cellStyle name="Normal 3 14 5 8" xfId="13749"/>
    <cellStyle name="Normal 3 14 5 9" xfId="13750"/>
    <cellStyle name="Normal 3 15" xfId="13751"/>
    <cellStyle name="Normal 3 15 2" xfId="13752"/>
    <cellStyle name="Normal 3 15 2 10" xfId="13753"/>
    <cellStyle name="Normal 3 15 2 11" xfId="13754"/>
    <cellStyle name="Normal 3 15 2 12" xfId="13755"/>
    <cellStyle name="Normal 3 15 2 13" xfId="13756"/>
    <cellStyle name="Normal 3 15 2 14" xfId="13757"/>
    <cellStyle name="Normal 3 15 2 15" xfId="13758"/>
    <cellStyle name="Normal 3 15 2 2" xfId="13759"/>
    <cellStyle name="Normal 3 15 2 3" xfId="13760"/>
    <cellStyle name="Normal 3 15 2 4" xfId="13761"/>
    <cellStyle name="Normal 3 15 2 5" xfId="13762"/>
    <cellStyle name="Normal 3 15 2 6" xfId="13763"/>
    <cellStyle name="Normal 3 15 2 7" xfId="13764"/>
    <cellStyle name="Normal 3 15 2 8" xfId="13765"/>
    <cellStyle name="Normal 3 15 2 9" xfId="13766"/>
    <cellStyle name="Normal 3 15 3" xfId="13767"/>
    <cellStyle name="Normal 3 15 3 10" xfId="13768"/>
    <cellStyle name="Normal 3 15 3 11" xfId="13769"/>
    <cellStyle name="Normal 3 15 3 12" xfId="13770"/>
    <cellStyle name="Normal 3 15 3 13" xfId="13771"/>
    <cellStyle name="Normal 3 15 3 14" xfId="13772"/>
    <cellStyle name="Normal 3 15 3 15" xfId="13773"/>
    <cellStyle name="Normal 3 15 3 2" xfId="13774"/>
    <cellStyle name="Normal 3 15 3 3" xfId="13775"/>
    <cellStyle name="Normal 3 15 3 4" xfId="13776"/>
    <cellStyle name="Normal 3 15 3 5" xfId="13777"/>
    <cellStyle name="Normal 3 15 3 6" xfId="13778"/>
    <cellStyle name="Normal 3 15 3 7" xfId="13779"/>
    <cellStyle name="Normal 3 15 3 8" xfId="13780"/>
    <cellStyle name="Normal 3 15 3 9" xfId="13781"/>
    <cellStyle name="Normal 3 15 4" xfId="13782"/>
    <cellStyle name="Normal 3 15 4 10" xfId="13783"/>
    <cellStyle name="Normal 3 15 4 11" xfId="13784"/>
    <cellStyle name="Normal 3 15 4 12" xfId="13785"/>
    <cellStyle name="Normal 3 15 4 13" xfId="13786"/>
    <cellStyle name="Normal 3 15 4 14" xfId="13787"/>
    <cellStyle name="Normal 3 15 4 15" xfId="13788"/>
    <cellStyle name="Normal 3 15 4 2" xfId="13789"/>
    <cellStyle name="Normal 3 15 4 3" xfId="13790"/>
    <cellStyle name="Normal 3 15 4 4" xfId="13791"/>
    <cellStyle name="Normal 3 15 4 5" xfId="13792"/>
    <cellStyle name="Normal 3 15 4 6" xfId="13793"/>
    <cellStyle name="Normal 3 15 4 7" xfId="13794"/>
    <cellStyle name="Normal 3 15 4 8" xfId="13795"/>
    <cellStyle name="Normal 3 15 4 9" xfId="13796"/>
    <cellStyle name="Normal 3 15 5" xfId="13797"/>
    <cellStyle name="Normal 3 15 5 10" xfId="13798"/>
    <cellStyle name="Normal 3 15 5 11" xfId="13799"/>
    <cellStyle name="Normal 3 15 5 12" xfId="13800"/>
    <cellStyle name="Normal 3 15 5 13" xfId="13801"/>
    <cellStyle name="Normal 3 15 5 14" xfId="13802"/>
    <cellStyle name="Normal 3 15 5 15" xfId="13803"/>
    <cellStyle name="Normal 3 15 5 2" xfId="13804"/>
    <cellStyle name="Normal 3 15 5 3" xfId="13805"/>
    <cellStyle name="Normal 3 15 5 4" xfId="13806"/>
    <cellStyle name="Normal 3 15 5 5" xfId="13807"/>
    <cellStyle name="Normal 3 15 5 6" xfId="13808"/>
    <cellStyle name="Normal 3 15 5 7" xfId="13809"/>
    <cellStyle name="Normal 3 15 5 8" xfId="13810"/>
    <cellStyle name="Normal 3 15 5 9" xfId="13811"/>
    <cellStyle name="Normal 3 16" xfId="13812"/>
    <cellStyle name="Normal 3 16 2" xfId="13813"/>
    <cellStyle name="Normal 3 16 2 10" xfId="13814"/>
    <cellStyle name="Normal 3 16 2 11" xfId="13815"/>
    <cellStyle name="Normal 3 16 2 12" xfId="13816"/>
    <cellStyle name="Normal 3 16 2 13" xfId="13817"/>
    <cellStyle name="Normal 3 16 2 14" xfId="13818"/>
    <cellStyle name="Normal 3 16 2 15" xfId="13819"/>
    <cellStyle name="Normal 3 16 2 2" xfId="13820"/>
    <cellStyle name="Normal 3 16 2 3" xfId="13821"/>
    <cellStyle name="Normal 3 16 2 4" xfId="13822"/>
    <cellStyle name="Normal 3 16 2 5" xfId="13823"/>
    <cellStyle name="Normal 3 16 2 6" xfId="13824"/>
    <cellStyle name="Normal 3 16 2 7" xfId="13825"/>
    <cellStyle name="Normal 3 16 2 8" xfId="13826"/>
    <cellStyle name="Normal 3 16 2 9" xfId="13827"/>
    <cellStyle name="Normal 3 16 3" xfId="13828"/>
    <cellStyle name="Normal 3 16 3 10" xfId="13829"/>
    <cellStyle name="Normal 3 16 3 11" xfId="13830"/>
    <cellStyle name="Normal 3 16 3 12" xfId="13831"/>
    <cellStyle name="Normal 3 16 3 13" xfId="13832"/>
    <cellStyle name="Normal 3 16 3 14" xfId="13833"/>
    <cellStyle name="Normal 3 16 3 15" xfId="13834"/>
    <cellStyle name="Normal 3 16 3 2" xfId="13835"/>
    <cellStyle name="Normal 3 16 3 3" xfId="13836"/>
    <cellStyle name="Normal 3 16 3 4" xfId="13837"/>
    <cellStyle name="Normal 3 16 3 5" xfId="13838"/>
    <cellStyle name="Normal 3 16 3 6" xfId="13839"/>
    <cellStyle name="Normal 3 16 3 7" xfId="13840"/>
    <cellStyle name="Normal 3 16 3 8" xfId="13841"/>
    <cellStyle name="Normal 3 16 3 9" xfId="13842"/>
    <cellStyle name="Normal 3 16 4" xfId="13843"/>
    <cellStyle name="Normal 3 16 4 10" xfId="13844"/>
    <cellStyle name="Normal 3 16 4 11" xfId="13845"/>
    <cellStyle name="Normal 3 16 4 12" xfId="13846"/>
    <cellStyle name="Normal 3 16 4 13" xfId="13847"/>
    <cellStyle name="Normal 3 16 4 14" xfId="13848"/>
    <cellStyle name="Normal 3 16 4 15" xfId="13849"/>
    <cellStyle name="Normal 3 16 4 2" xfId="13850"/>
    <cellStyle name="Normal 3 16 4 3" xfId="13851"/>
    <cellStyle name="Normal 3 16 4 4" xfId="13852"/>
    <cellStyle name="Normal 3 16 4 5" xfId="13853"/>
    <cellStyle name="Normal 3 16 4 6" xfId="13854"/>
    <cellStyle name="Normal 3 16 4 7" xfId="13855"/>
    <cellStyle name="Normal 3 16 4 8" xfId="13856"/>
    <cellStyle name="Normal 3 16 4 9" xfId="13857"/>
    <cellStyle name="Normal 3 16 5" xfId="13858"/>
    <cellStyle name="Normal 3 16 5 10" xfId="13859"/>
    <cellStyle name="Normal 3 16 5 11" xfId="13860"/>
    <cellStyle name="Normal 3 16 5 12" xfId="13861"/>
    <cellStyle name="Normal 3 16 5 13" xfId="13862"/>
    <cellStyle name="Normal 3 16 5 14" xfId="13863"/>
    <cellStyle name="Normal 3 16 5 15" xfId="13864"/>
    <cellStyle name="Normal 3 16 5 2" xfId="13865"/>
    <cellStyle name="Normal 3 16 5 3" xfId="13866"/>
    <cellStyle name="Normal 3 16 5 4" xfId="13867"/>
    <cellStyle name="Normal 3 16 5 5" xfId="13868"/>
    <cellStyle name="Normal 3 16 5 6" xfId="13869"/>
    <cellStyle name="Normal 3 16 5 7" xfId="13870"/>
    <cellStyle name="Normal 3 16 5 8" xfId="13871"/>
    <cellStyle name="Normal 3 16 5 9" xfId="13872"/>
    <cellStyle name="Normal 3 17" xfId="13873"/>
    <cellStyle name="Normal 3 17 2" xfId="13874"/>
    <cellStyle name="Normal 3 17 2 10" xfId="13875"/>
    <cellStyle name="Normal 3 17 2 11" xfId="13876"/>
    <cellStyle name="Normal 3 17 2 12" xfId="13877"/>
    <cellStyle name="Normal 3 17 2 13" xfId="13878"/>
    <cellStyle name="Normal 3 17 2 14" xfId="13879"/>
    <cellStyle name="Normal 3 17 2 15" xfId="13880"/>
    <cellStyle name="Normal 3 17 2 2" xfId="13881"/>
    <cellStyle name="Normal 3 17 2 3" xfId="13882"/>
    <cellStyle name="Normal 3 17 2 4" xfId="13883"/>
    <cellStyle name="Normal 3 17 2 5" xfId="13884"/>
    <cellStyle name="Normal 3 17 2 6" xfId="13885"/>
    <cellStyle name="Normal 3 17 2 7" xfId="13886"/>
    <cellStyle name="Normal 3 17 2 8" xfId="13887"/>
    <cellStyle name="Normal 3 17 2 9" xfId="13888"/>
    <cellStyle name="Normal 3 17 3" xfId="13889"/>
    <cellStyle name="Normal 3 17 3 10" xfId="13890"/>
    <cellStyle name="Normal 3 17 3 11" xfId="13891"/>
    <cellStyle name="Normal 3 17 3 12" xfId="13892"/>
    <cellStyle name="Normal 3 17 3 13" xfId="13893"/>
    <cellStyle name="Normal 3 17 3 14" xfId="13894"/>
    <cellStyle name="Normal 3 17 3 15" xfId="13895"/>
    <cellStyle name="Normal 3 17 3 2" xfId="13896"/>
    <cellStyle name="Normal 3 17 3 3" xfId="13897"/>
    <cellStyle name="Normal 3 17 3 4" xfId="13898"/>
    <cellStyle name="Normal 3 17 3 5" xfId="13899"/>
    <cellStyle name="Normal 3 17 3 6" xfId="13900"/>
    <cellStyle name="Normal 3 17 3 7" xfId="13901"/>
    <cellStyle name="Normal 3 17 3 8" xfId="13902"/>
    <cellStyle name="Normal 3 17 3 9" xfId="13903"/>
    <cellStyle name="Normal 3 17 4" xfId="13904"/>
    <cellStyle name="Normal 3 17 4 10" xfId="13905"/>
    <cellStyle name="Normal 3 17 4 11" xfId="13906"/>
    <cellStyle name="Normal 3 17 4 12" xfId="13907"/>
    <cellStyle name="Normal 3 17 4 13" xfId="13908"/>
    <cellStyle name="Normal 3 17 4 14" xfId="13909"/>
    <cellStyle name="Normal 3 17 4 15" xfId="13910"/>
    <cellStyle name="Normal 3 17 4 2" xfId="13911"/>
    <cellStyle name="Normal 3 17 4 3" xfId="13912"/>
    <cellStyle name="Normal 3 17 4 4" xfId="13913"/>
    <cellStyle name="Normal 3 17 4 5" xfId="13914"/>
    <cellStyle name="Normal 3 17 4 6" xfId="13915"/>
    <cellStyle name="Normal 3 17 4 7" xfId="13916"/>
    <cellStyle name="Normal 3 17 4 8" xfId="13917"/>
    <cellStyle name="Normal 3 17 4 9" xfId="13918"/>
    <cellStyle name="Normal 3 17 5" xfId="13919"/>
    <cellStyle name="Normal 3 17 5 10" xfId="13920"/>
    <cellStyle name="Normal 3 17 5 11" xfId="13921"/>
    <cellStyle name="Normal 3 17 5 12" xfId="13922"/>
    <cellStyle name="Normal 3 17 5 13" xfId="13923"/>
    <cellStyle name="Normal 3 17 5 14" xfId="13924"/>
    <cellStyle name="Normal 3 17 5 15" xfId="13925"/>
    <cellStyle name="Normal 3 17 5 2" xfId="13926"/>
    <cellStyle name="Normal 3 17 5 3" xfId="13927"/>
    <cellStyle name="Normal 3 17 5 4" xfId="13928"/>
    <cellStyle name="Normal 3 17 5 5" xfId="13929"/>
    <cellStyle name="Normal 3 17 5 6" xfId="13930"/>
    <cellStyle name="Normal 3 17 5 7" xfId="13931"/>
    <cellStyle name="Normal 3 17 5 8" xfId="13932"/>
    <cellStyle name="Normal 3 17 5 9" xfId="13933"/>
    <cellStyle name="Normal 3 18" xfId="13934"/>
    <cellStyle name="Normal 3 18 2" xfId="13935"/>
    <cellStyle name="Normal 3 18 2 10" xfId="13936"/>
    <cellStyle name="Normal 3 18 2 11" xfId="13937"/>
    <cellStyle name="Normal 3 18 2 12" xfId="13938"/>
    <cellStyle name="Normal 3 18 2 13" xfId="13939"/>
    <cellStyle name="Normal 3 18 2 14" xfId="13940"/>
    <cellStyle name="Normal 3 18 2 15" xfId="13941"/>
    <cellStyle name="Normal 3 18 2 2" xfId="13942"/>
    <cellStyle name="Normal 3 18 2 3" xfId="13943"/>
    <cellStyle name="Normal 3 18 2 4" xfId="13944"/>
    <cellStyle name="Normal 3 18 2 5" xfId="13945"/>
    <cellStyle name="Normal 3 18 2 6" xfId="13946"/>
    <cellStyle name="Normal 3 18 2 7" xfId="13947"/>
    <cellStyle name="Normal 3 18 2 8" xfId="13948"/>
    <cellStyle name="Normal 3 18 2 9" xfId="13949"/>
    <cellStyle name="Normal 3 18 3" xfId="13950"/>
    <cellStyle name="Normal 3 18 3 10" xfId="13951"/>
    <cellStyle name="Normal 3 18 3 11" xfId="13952"/>
    <cellStyle name="Normal 3 18 3 12" xfId="13953"/>
    <cellStyle name="Normal 3 18 3 13" xfId="13954"/>
    <cellStyle name="Normal 3 18 3 14" xfId="13955"/>
    <cellStyle name="Normal 3 18 3 15" xfId="13956"/>
    <cellStyle name="Normal 3 18 3 2" xfId="13957"/>
    <cellStyle name="Normal 3 18 3 3" xfId="13958"/>
    <cellStyle name="Normal 3 18 3 4" xfId="13959"/>
    <cellStyle name="Normal 3 18 3 5" xfId="13960"/>
    <cellStyle name="Normal 3 18 3 6" xfId="13961"/>
    <cellStyle name="Normal 3 18 3 7" xfId="13962"/>
    <cellStyle name="Normal 3 18 3 8" xfId="13963"/>
    <cellStyle name="Normal 3 18 3 9" xfId="13964"/>
    <cellStyle name="Normal 3 18 4" xfId="13965"/>
    <cellStyle name="Normal 3 18 4 10" xfId="13966"/>
    <cellStyle name="Normal 3 18 4 11" xfId="13967"/>
    <cellStyle name="Normal 3 18 4 12" xfId="13968"/>
    <cellStyle name="Normal 3 18 4 13" xfId="13969"/>
    <cellStyle name="Normal 3 18 4 14" xfId="13970"/>
    <cellStyle name="Normal 3 18 4 15" xfId="13971"/>
    <cellStyle name="Normal 3 18 4 2" xfId="13972"/>
    <cellStyle name="Normal 3 18 4 3" xfId="13973"/>
    <cellStyle name="Normal 3 18 4 4" xfId="13974"/>
    <cellStyle name="Normal 3 18 4 5" xfId="13975"/>
    <cellStyle name="Normal 3 18 4 6" xfId="13976"/>
    <cellStyle name="Normal 3 18 4 7" xfId="13977"/>
    <cellStyle name="Normal 3 18 4 8" xfId="13978"/>
    <cellStyle name="Normal 3 18 4 9" xfId="13979"/>
    <cellStyle name="Normal 3 18 5" xfId="13980"/>
    <cellStyle name="Normal 3 18 5 10" xfId="13981"/>
    <cellStyle name="Normal 3 18 5 11" xfId="13982"/>
    <cellStyle name="Normal 3 18 5 12" xfId="13983"/>
    <cellStyle name="Normal 3 18 5 13" xfId="13984"/>
    <cellStyle name="Normal 3 18 5 14" xfId="13985"/>
    <cellStyle name="Normal 3 18 5 15" xfId="13986"/>
    <cellStyle name="Normal 3 18 5 2" xfId="13987"/>
    <cellStyle name="Normal 3 18 5 3" xfId="13988"/>
    <cellStyle name="Normal 3 18 5 4" xfId="13989"/>
    <cellStyle name="Normal 3 18 5 5" xfId="13990"/>
    <cellStyle name="Normal 3 18 5 6" xfId="13991"/>
    <cellStyle name="Normal 3 18 5 7" xfId="13992"/>
    <cellStyle name="Normal 3 18 5 8" xfId="13993"/>
    <cellStyle name="Normal 3 18 5 9" xfId="13994"/>
    <cellStyle name="Normal 3 19" xfId="13995"/>
    <cellStyle name="Normal 3 19 10" xfId="40665"/>
    <cellStyle name="Normal 3 19 11" xfId="31452"/>
    <cellStyle name="Normal 3 19 2" xfId="13996"/>
    <cellStyle name="Normal 3 19 2 10" xfId="13997"/>
    <cellStyle name="Normal 3 19 2 11" xfId="13998"/>
    <cellStyle name="Normal 3 19 2 12" xfId="13999"/>
    <cellStyle name="Normal 3 19 2 13" xfId="14000"/>
    <cellStyle name="Normal 3 19 2 14" xfId="14001"/>
    <cellStyle name="Normal 3 19 2 15" xfId="14002"/>
    <cellStyle name="Normal 3 19 2 2" xfId="14003"/>
    <cellStyle name="Normal 3 19 2 3" xfId="14004"/>
    <cellStyle name="Normal 3 19 2 4" xfId="14005"/>
    <cellStyle name="Normal 3 19 2 5" xfId="14006"/>
    <cellStyle name="Normal 3 19 2 6" xfId="14007"/>
    <cellStyle name="Normal 3 19 2 7" xfId="14008"/>
    <cellStyle name="Normal 3 19 2 8" xfId="14009"/>
    <cellStyle name="Normal 3 19 2 9" xfId="14010"/>
    <cellStyle name="Normal 3 19 3" xfId="14011"/>
    <cellStyle name="Normal 3 19 3 10" xfId="14012"/>
    <cellStyle name="Normal 3 19 3 11" xfId="14013"/>
    <cellStyle name="Normal 3 19 3 12" xfId="14014"/>
    <cellStyle name="Normal 3 19 3 13" xfId="14015"/>
    <cellStyle name="Normal 3 19 3 14" xfId="14016"/>
    <cellStyle name="Normal 3 19 3 15" xfId="14017"/>
    <cellStyle name="Normal 3 19 3 2" xfId="14018"/>
    <cellStyle name="Normal 3 19 3 3" xfId="14019"/>
    <cellStyle name="Normal 3 19 3 4" xfId="14020"/>
    <cellStyle name="Normal 3 19 3 5" xfId="14021"/>
    <cellStyle name="Normal 3 19 3 6" xfId="14022"/>
    <cellStyle name="Normal 3 19 3 7" xfId="14023"/>
    <cellStyle name="Normal 3 19 3 8" xfId="14024"/>
    <cellStyle name="Normal 3 19 3 9" xfId="14025"/>
    <cellStyle name="Normal 3 19 4" xfId="14026"/>
    <cellStyle name="Normal 3 19 4 10" xfId="14027"/>
    <cellStyle name="Normal 3 19 4 11" xfId="14028"/>
    <cellStyle name="Normal 3 19 4 12" xfId="14029"/>
    <cellStyle name="Normal 3 19 4 13" xfId="14030"/>
    <cellStyle name="Normal 3 19 4 14" xfId="14031"/>
    <cellStyle name="Normal 3 19 4 15" xfId="14032"/>
    <cellStyle name="Normal 3 19 4 2" xfId="14033"/>
    <cellStyle name="Normal 3 19 4 3" xfId="14034"/>
    <cellStyle name="Normal 3 19 4 4" xfId="14035"/>
    <cellStyle name="Normal 3 19 4 5" xfId="14036"/>
    <cellStyle name="Normal 3 19 4 6" xfId="14037"/>
    <cellStyle name="Normal 3 19 4 7" xfId="14038"/>
    <cellStyle name="Normal 3 19 4 8" xfId="14039"/>
    <cellStyle name="Normal 3 19 4 9" xfId="14040"/>
    <cellStyle name="Normal 3 19 5" xfId="14041"/>
    <cellStyle name="Normal 3 19 5 10" xfId="14042"/>
    <cellStyle name="Normal 3 19 5 11" xfId="14043"/>
    <cellStyle name="Normal 3 19 5 12" xfId="14044"/>
    <cellStyle name="Normal 3 19 5 13" xfId="14045"/>
    <cellStyle name="Normal 3 19 5 14" xfId="14046"/>
    <cellStyle name="Normal 3 19 5 15" xfId="14047"/>
    <cellStyle name="Normal 3 19 5 2" xfId="14048"/>
    <cellStyle name="Normal 3 19 5 3" xfId="14049"/>
    <cellStyle name="Normal 3 19 5 4" xfId="14050"/>
    <cellStyle name="Normal 3 19 5 5" xfId="14051"/>
    <cellStyle name="Normal 3 19 5 6" xfId="14052"/>
    <cellStyle name="Normal 3 19 5 7" xfId="14053"/>
    <cellStyle name="Normal 3 19 5 8" xfId="14054"/>
    <cellStyle name="Normal 3 19 5 9" xfId="14055"/>
    <cellStyle name="Normal 3 19 6" xfId="14056"/>
    <cellStyle name="Normal 3 19 6 2" xfId="31453"/>
    <cellStyle name="Normal 3 19 7" xfId="14057"/>
    <cellStyle name="Normal 3 19 7 2" xfId="31454"/>
    <cellStyle name="Normal 3 19 8" xfId="14058"/>
    <cellStyle name="Normal 3 19 8 2" xfId="31455"/>
    <cellStyle name="Normal 3 19 9" xfId="14059"/>
    <cellStyle name="Normal 3 19 9 2" xfId="31456"/>
    <cellStyle name="Normal 3 2" xfId="14060"/>
    <cellStyle name="Normal 3 2 10" xfId="14061"/>
    <cellStyle name="Normal 3 2 11" xfId="14062"/>
    <cellStyle name="Normal 3 2 12" xfId="14063"/>
    <cellStyle name="Normal 3 2 13" xfId="14064"/>
    <cellStyle name="Normal 3 2 14" xfId="14065"/>
    <cellStyle name="Normal 3 2 15" xfId="14066"/>
    <cellStyle name="Normal 3 2 16" xfId="14067"/>
    <cellStyle name="Normal 3 2 17" xfId="14068"/>
    <cellStyle name="Normal 3 2 18" xfId="14069"/>
    <cellStyle name="Normal 3 2 19" xfId="41110"/>
    <cellStyle name="Normal 3 2 2" xfId="14070"/>
    <cellStyle name="Normal 3 2 2 10" xfId="14071"/>
    <cellStyle name="Normal 3 2 2 2" xfId="14072"/>
    <cellStyle name="Normal 3 2 2 2 2" xfId="14073"/>
    <cellStyle name="Normal 3 2 2 2 3" xfId="14074"/>
    <cellStyle name="Normal 3 2 2 2 4" xfId="14075"/>
    <cellStyle name="Normal 3 2 2 2 5" xfId="14076"/>
    <cellStyle name="Normal 3 2 2 2 6" xfId="14077"/>
    <cellStyle name="Normal 3 2 2 2 7" xfId="14078"/>
    <cellStyle name="Normal 3 2 2 3" xfId="14079"/>
    <cellStyle name="Normal 3 2 2 4" xfId="14080"/>
    <cellStyle name="Normal 3 2 2 5" xfId="14081"/>
    <cellStyle name="Normal 3 2 2 6" xfId="14082"/>
    <cellStyle name="Normal 3 2 2 7" xfId="14083"/>
    <cellStyle name="Normal 3 2 2 8" xfId="14084"/>
    <cellStyle name="Normal 3 2 2 9" xfId="14085"/>
    <cellStyle name="Normal 3 2 3" xfId="14086"/>
    <cellStyle name="Normal 3 2 3 2" xfId="14087"/>
    <cellStyle name="Normal 3 2 3 2 2" xfId="14088"/>
    <cellStyle name="Normal 3 2 3 3" xfId="14089"/>
    <cellStyle name="Normal 3 2 3 3 2" xfId="14090"/>
    <cellStyle name="Normal 3 2 3 4" xfId="14091"/>
    <cellStyle name="Normal 3 2 3 4 2" xfId="14092"/>
    <cellStyle name="Normal 3 2 3 5" xfId="14093"/>
    <cellStyle name="Normal 3 2 3 5 2" xfId="14094"/>
    <cellStyle name="Normal 3 2 4" xfId="14095"/>
    <cellStyle name="Normal 3 2 4 10" xfId="14096"/>
    <cellStyle name="Normal 3 2 4 11" xfId="14097"/>
    <cellStyle name="Normal 3 2 4 12" xfId="14098"/>
    <cellStyle name="Normal 3 2 4 13" xfId="14099"/>
    <cellStyle name="Normal 3 2 4 14" xfId="14100"/>
    <cellStyle name="Normal 3 2 4 15" xfId="14101"/>
    <cellStyle name="Normal 3 2 4 16" xfId="14102"/>
    <cellStyle name="Normal 3 2 4 17" xfId="14103"/>
    <cellStyle name="Normal 3 2 4 18" xfId="14104"/>
    <cellStyle name="Normal 3 2 4 19" xfId="14105"/>
    <cellStyle name="Normal 3 2 4 2" xfId="14106"/>
    <cellStyle name="Normal 3 2 4 2 10" xfId="14107"/>
    <cellStyle name="Normal 3 2 4 2 11" xfId="14108"/>
    <cellStyle name="Normal 3 2 4 2 12" xfId="14109"/>
    <cellStyle name="Normal 3 2 4 2 13" xfId="14110"/>
    <cellStyle name="Normal 3 2 4 2 14" xfId="14111"/>
    <cellStyle name="Normal 3 2 4 2 15" xfId="14112"/>
    <cellStyle name="Normal 3 2 4 2 16" xfId="14113"/>
    <cellStyle name="Normal 3 2 4 2 2" xfId="14114"/>
    <cellStyle name="Normal 3 2 4 2 3" xfId="14115"/>
    <cellStyle name="Normal 3 2 4 2 4" xfId="14116"/>
    <cellStyle name="Normal 3 2 4 2 5" xfId="14117"/>
    <cellStyle name="Normal 3 2 4 2 6" xfId="14118"/>
    <cellStyle name="Normal 3 2 4 2 7" xfId="14119"/>
    <cellStyle name="Normal 3 2 4 2 8" xfId="14120"/>
    <cellStyle name="Normal 3 2 4 2 9" xfId="14121"/>
    <cellStyle name="Normal 3 2 4 3" xfId="14122"/>
    <cellStyle name="Normal 3 2 4 3 2" xfId="14123"/>
    <cellStyle name="Normal 3 2 4 4" xfId="14124"/>
    <cellStyle name="Normal 3 2 4 4 2" xfId="14125"/>
    <cellStyle name="Normal 3 2 4 5" xfId="14126"/>
    <cellStyle name="Normal 3 2 4 5 2" xfId="14127"/>
    <cellStyle name="Normal 3 2 4 6" xfId="14128"/>
    <cellStyle name="Normal 3 2 4 6 2" xfId="14129"/>
    <cellStyle name="Normal 3 2 4 7" xfId="14130"/>
    <cellStyle name="Normal 3 2 4 8" xfId="14131"/>
    <cellStyle name="Normal 3 2 4 9" xfId="14132"/>
    <cellStyle name="Normal 3 2 5" xfId="14133"/>
    <cellStyle name="Normal 3 2 5 10" xfId="14134"/>
    <cellStyle name="Normal 3 2 5 11" xfId="14135"/>
    <cellStyle name="Normal 3 2 5 12" xfId="14136"/>
    <cellStyle name="Normal 3 2 5 13" xfId="14137"/>
    <cellStyle name="Normal 3 2 5 14" xfId="14138"/>
    <cellStyle name="Normal 3 2 5 15" xfId="14139"/>
    <cellStyle name="Normal 3 2 5 16" xfId="14140"/>
    <cellStyle name="Normal 3 2 5 2" xfId="14141"/>
    <cellStyle name="Normal 3 2 5 3" xfId="14142"/>
    <cellStyle name="Normal 3 2 5 4" xfId="14143"/>
    <cellStyle name="Normal 3 2 5 5" xfId="14144"/>
    <cellStyle name="Normal 3 2 5 6" xfId="14145"/>
    <cellStyle name="Normal 3 2 5 7" xfId="14146"/>
    <cellStyle name="Normal 3 2 5 8" xfId="14147"/>
    <cellStyle name="Normal 3 2 5 9" xfId="14148"/>
    <cellStyle name="Normal 3 2 6" xfId="14149"/>
    <cellStyle name="Normal 3 2 6 2" xfId="14150"/>
    <cellStyle name="Normal 3 2 7" xfId="14151"/>
    <cellStyle name="Normal 3 2 7 2" xfId="14152"/>
    <cellStyle name="Normal 3 2 8" xfId="14153"/>
    <cellStyle name="Normal 3 2 8 2" xfId="14154"/>
    <cellStyle name="Normal 3 2 9" xfId="14155"/>
    <cellStyle name="Normal 3 2 9 2" xfId="14156"/>
    <cellStyle name="Normal 3 20" xfId="14157"/>
    <cellStyle name="Normal 3 20 2" xfId="14158"/>
    <cellStyle name="Normal 3 20 3" xfId="14159"/>
    <cellStyle name="Normal 3 20 3 2" xfId="31458"/>
    <cellStyle name="Normal 3 20 4" xfId="14160"/>
    <cellStyle name="Normal 3 20 4 2" xfId="31459"/>
    <cellStyle name="Normal 3 20 5" xfId="14161"/>
    <cellStyle name="Normal 3 20 5 2" xfId="31460"/>
    <cellStyle name="Normal 3 20 6" xfId="14162"/>
    <cellStyle name="Normal 3 20 6 2" xfId="31461"/>
    <cellStyle name="Normal 3 20 7" xfId="40666"/>
    <cellStyle name="Normal 3 20 8" xfId="31457"/>
    <cellStyle name="Normal 3 21" xfId="14163"/>
    <cellStyle name="Normal 3 21 2" xfId="40667"/>
    <cellStyle name="Normal 3 22" xfId="14164"/>
    <cellStyle name="Normal 3 22 2" xfId="40668"/>
    <cellStyle name="Normal 3 23" xfId="14165"/>
    <cellStyle name="Normal 3 24" xfId="14166"/>
    <cellStyle name="Normal 3 25" xfId="14167"/>
    <cellStyle name="Normal 3 26" xfId="14168"/>
    <cellStyle name="Normal 3 27" xfId="14169"/>
    <cellStyle name="Normal 3 28" xfId="14170"/>
    <cellStyle name="Normal 3 29" xfId="14171"/>
    <cellStyle name="Normal 3 3" xfId="14172"/>
    <cellStyle name="Normal 3 3 10" xfId="14173"/>
    <cellStyle name="Normal 3 3 10 10" xfId="14174"/>
    <cellStyle name="Normal 3 3 10 11" xfId="14175"/>
    <cellStyle name="Normal 3 3 10 12" xfId="14176"/>
    <cellStyle name="Normal 3 3 10 13" xfId="14177"/>
    <cellStyle name="Normal 3 3 10 14" xfId="14178"/>
    <cellStyle name="Normal 3 3 10 15" xfId="14179"/>
    <cellStyle name="Normal 3 3 10 2" xfId="14180"/>
    <cellStyle name="Normal 3 3 10 3" xfId="14181"/>
    <cellStyle name="Normal 3 3 10 4" xfId="14182"/>
    <cellStyle name="Normal 3 3 10 5" xfId="14183"/>
    <cellStyle name="Normal 3 3 10 6" xfId="14184"/>
    <cellStyle name="Normal 3 3 10 7" xfId="14185"/>
    <cellStyle name="Normal 3 3 10 8" xfId="14186"/>
    <cellStyle name="Normal 3 3 10 9" xfId="14187"/>
    <cellStyle name="Normal 3 3 11" xfId="14188"/>
    <cellStyle name="Normal 3 3 11 10" xfId="14189"/>
    <cellStyle name="Normal 3 3 11 11" xfId="14190"/>
    <cellStyle name="Normal 3 3 11 12" xfId="14191"/>
    <cellStyle name="Normal 3 3 11 13" xfId="14192"/>
    <cellStyle name="Normal 3 3 11 14" xfId="14193"/>
    <cellStyle name="Normal 3 3 11 15" xfId="14194"/>
    <cellStyle name="Normal 3 3 11 2" xfId="14195"/>
    <cellStyle name="Normal 3 3 11 3" xfId="14196"/>
    <cellStyle name="Normal 3 3 11 4" xfId="14197"/>
    <cellStyle name="Normal 3 3 11 5" xfId="14198"/>
    <cellStyle name="Normal 3 3 11 6" xfId="14199"/>
    <cellStyle name="Normal 3 3 11 7" xfId="14200"/>
    <cellStyle name="Normal 3 3 11 8" xfId="14201"/>
    <cellStyle name="Normal 3 3 11 9" xfId="14202"/>
    <cellStyle name="Normal 3 3 12" xfId="14203"/>
    <cellStyle name="Normal 3 3 13" xfId="14204"/>
    <cellStyle name="Normal 3 3 14" xfId="14205"/>
    <cellStyle name="Normal 3 3 15" xfId="14206"/>
    <cellStyle name="Normal 3 3 16" xfId="14207"/>
    <cellStyle name="Normal 3 3 17" xfId="14208"/>
    <cellStyle name="Normal 3 3 2" xfId="14209"/>
    <cellStyle name="Normal 3 3 2 10" xfId="14210"/>
    <cellStyle name="Normal 3 3 2 11" xfId="14211"/>
    <cellStyle name="Normal 3 3 2 12" xfId="14212"/>
    <cellStyle name="Normal 3 3 2 13" xfId="14213"/>
    <cellStyle name="Normal 3 3 2 14" xfId="14214"/>
    <cellStyle name="Normal 3 3 2 15" xfId="14215"/>
    <cellStyle name="Normal 3 3 2 16" xfId="14216"/>
    <cellStyle name="Normal 3 3 2 17" xfId="14217"/>
    <cellStyle name="Normal 3 3 2 18" xfId="14218"/>
    <cellStyle name="Normal 3 3 2 19" xfId="14219"/>
    <cellStyle name="Normal 3 3 2 2" xfId="14220"/>
    <cellStyle name="Normal 3 3 2 2 10" xfId="14221"/>
    <cellStyle name="Normal 3 3 2 2 11" xfId="14222"/>
    <cellStyle name="Normal 3 3 2 2 12" xfId="14223"/>
    <cellStyle name="Normal 3 3 2 2 13" xfId="14224"/>
    <cellStyle name="Normal 3 3 2 2 14" xfId="14225"/>
    <cellStyle name="Normal 3 3 2 2 15" xfId="14226"/>
    <cellStyle name="Normal 3 3 2 2 16" xfId="14227"/>
    <cellStyle name="Normal 3 3 2 2 17" xfId="14228"/>
    <cellStyle name="Normal 3 3 2 2 18" xfId="14229"/>
    <cellStyle name="Normal 3 3 2 2 19" xfId="14230"/>
    <cellStyle name="Normal 3 3 2 2 2" xfId="14231"/>
    <cellStyle name="Normal 3 3 2 2 2 2" xfId="14232"/>
    <cellStyle name="Normal 3 3 2 2 2 3" xfId="14233"/>
    <cellStyle name="Normal 3 3 2 2 2 4" xfId="14234"/>
    <cellStyle name="Normal 3 3 2 2 2 5" xfId="14235"/>
    <cellStyle name="Normal 3 3 2 2 2 6" xfId="14236"/>
    <cellStyle name="Normal 3 3 2 2 2 7" xfId="14237"/>
    <cellStyle name="Normal 3 3 2 2 20" xfId="14238"/>
    <cellStyle name="Normal 3 3 2 2 21" xfId="14239"/>
    <cellStyle name="Normal 3 3 2 2 3" xfId="14240"/>
    <cellStyle name="Normal 3 3 2 2 4" xfId="14241"/>
    <cellStyle name="Normal 3 3 2 2 5" xfId="14242"/>
    <cellStyle name="Normal 3 3 2 2 6" xfId="14243"/>
    <cellStyle name="Normal 3 3 2 2 7" xfId="14244"/>
    <cellStyle name="Normal 3 3 2 2 8" xfId="14245"/>
    <cellStyle name="Normal 3 3 2 2 9" xfId="14246"/>
    <cellStyle name="Normal 3 3 2 20" xfId="14247"/>
    <cellStyle name="Normal 3 3 2 21" xfId="14248"/>
    <cellStyle name="Normal 3 3 2 22" xfId="14249"/>
    <cellStyle name="Normal 3 3 2 23" xfId="14250"/>
    <cellStyle name="Normal 3 3 2 24" xfId="14251"/>
    <cellStyle name="Normal 3 3 2 25" xfId="40669"/>
    <cellStyle name="Normal 3 3 2 3" xfId="14252"/>
    <cellStyle name="Normal 3 3 2 3 2" xfId="14253"/>
    <cellStyle name="Normal 3 3 2 4" xfId="14254"/>
    <cellStyle name="Normal 3 3 2 4 2" xfId="14255"/>
    <cellStyle name="Normal 3 3 2 5" xfId="14256"/>
    <cellStyle name="Normal 3 3 2 5 2" xfId="14257"/>
    <cellStyle name="Normal 3 3 2 6" xfId="14258"/>
    <cellStyle name="Normal 3 3 2 6 2" xfId="14259"/>
    <cellStyle name="Normal 3 3 2 7" xfId="14260"/>
    <cellStyle name="Normal 3 3 2 8" xfId="14261"/>
    <cellStyle name="Normal 3 3 2 9" xfId="14262"/>
    <cellStyle name="Normal 3 3 3" xfId="14263"/>
    <cellStyle name="Normal 3 3 3 10" xfId="14264"/>
    <cellStyle name="Normal 3 3 3 11" xfId="14265"/>
    <cellStyle name="Normal 3 3 3 12" xfId="14266"/>
    <cellStyle name="Normal 3 3 3 13" xfId="14267"/>
    <cellStyle name="Normal 3 3 3 14" xfId="14268"/>
    <cellStyle name="Normal 3 3 3 15" xfId="14269"/>
    <cellStyle name="Normal 3 3 3 16" xfId="14270"/>
    <cellStyle name="Normal 3 3 3 17" xfId="14271"/>
    <cellStyle name="Normal 3 3 3 18" xfId="14272"/>
    <cellStyle name="Normal 3 3 3 19" xfId="14273"/>
    <cellStyle name="Normal 3 3 3 2" xfId="14274"/>
    <cellStyle name="Normal 3 3 3 2 2" xfId="14275"/>
    <cellStyle name="Normal 3 3 3 20" xfId="40670"/>
    <cellStyle name="Normal 3 3 3 3" xfId="14276"/>
    <cellStyle name="Normal 3 3 3 3 2" xfId="14277"/>
    <cellStyle name="Normal 3 3 3 4" xfId="14278"/>
    <cellStyle name="Normal 3 3 3 4 2" xfId="14279"/>
    <cellStyle name="Normal 3 3 3 5" xfId="14280"/>
    <cellStyle name="Normal 3 3 3 5 2" xfId="14281"/>
    <cellStyle name="Normal 3 3 3 6" xfId="14282"/>
    <cellStyle name="Normal 3 3 3 6 2" xfId="14283"/>
    <cellStyle name="Normal 3 3 3 7" xfId="14284"/>
    <cellStyle name="Normal 3 3 3 8" xfId="14285"/>
    <cellStyle name="Normal 3 3 3 9" xfId="14286"/>
    <cellStyle name="Normal 3 3 4" xfId="14287"/>
    <cellStyle name="Normal 3 3 4 10" xfId="14288"/>
    <cellStyle name="Normal 3 3 4 11" xfId="14289"/>
    <cellStyle name="Normal 3 3 4 12" xfId="14290"/>
    <cellStyle name="Normal 3 3 4 13" xfId="14291"/>
    <cellStyle name="Normal 3 3 4 14" xfId="14292"/>
    <cellStyle name="Normal 3 3 4 15" xfId="14293"/>
    <cellStyle name="Normal 3 3 4 16" xfId="14294"/>
    <cellStyle name="Normal 3 3 4 17" xfId="40671"/>
    <cellStyle name="Normal 3 3 4 2" xfId="14295"/>
    <cellStyle name="Normal 3 3 4 3" xfId="14296"/>
    <cellStyle name="Normal 3 3 4 4" xfId="14297"/>
    <cellStyle name="Normal 3 3 4 5" xfId="14298"/>
    <cellStyle name="Normal 3 3 4 6" xfId="14299"/>
    <cellStyle name="Normal 3 3 4 7" xfId="14300"/>
    <cellStyle name="Normal 3 3 4 8" xfId="14301"/>
    <cellStyle name="Normal 3 3 4 9" xfId="14302"/>
    <cellStyle name="Normal 3 3 5" xfId="14303"/>
    <cellStyle name="Normal 3 3 5 10" xfId="14304"/>
    <cellStyle name="Normal 3 3 5 11" xfId="14305"/>
    <cellStyle name="Normal 3 3 5 12" xfId="14306"/>
    <cellStyle name="Normal 3 3 5 13" xfId="14307"/>
    <cellStyle name="Normal 3 3 5 14" xfId="14308"/>
    <cellStyle name="Normal 3 3 5 15" xfId="14309"/>
    <cellStyle name="Normal 3 3 5 16" xfId="14310"/>
    <cellStyle name="Normal 3 3 5 2" xfId="14311"/>
    <cellStyle name="Normal 3 3 5 3" xfId="14312"/>
    <cellStyle name="Normal 3 3 5 4" xfId="14313"/>
    <cellStyle name="Normal 3 3 5 5" xfId="14314"/>
    <cellStyle name="Normal 3 3 5 6" xfId="14315"/>
    <cellStyle name="Normal 3 3 5 7" xfId="14316"/>
    <cellStyle name="Normal 3 3 5 8" xfId="14317"/>
    <cellStyle name="Normal 3 3 5 9" xfId="14318"/>
    <cellStyle name="Normal 3 3 6" xfId="14319"/>
    <cellStyle name="Normal 3 3 6 2" xfId="14320"/>
    <cellStyle name="Normal 3 3 7" xfId="14321"/>
    <cellStyle name="Normal 3 3 7 2" xfId="14322"/>
    <cellStyle name="Normal 3 3 8" xfId="14323"/>
    <cellStyle name="Normal 3 3 8 2" xfId="14324"/>
    <cellStyle name="Normal 3 3 9" xfId="14325"/>
    <cellStyle name="Normal 3 3 9 10" xfId="14326"/>
    <cellStyle name="Normal 3 3 9 11" xfId="14327"/>
    <cellStyle name="Normal 3 3 9 12" xfId="14328"/>
    <cellStyle name="Normal 3 3 9 13" xfId="14329"/>
    <cellStyle name="Normal 3 3 9 14" xfId="14330"/>
    <cellStyle name="Normal 3 3 9 15" xfId="14331"/>
    <cellStyle name="Normal 3 3 9 2" xfId="14332"/>
    <cellStyle name="Normal 3 3 9 3" xfId="14333"/>
    <cellStyle name="Normal 3 3 9 4" xfId="14334"/>
    <cellStyle name="Normal 3 3 9 5" xfId="14335"/>
    <cellStyle name="Normal 3 3 9 6" xfId="14336"/>
    <cellStyle name="Normal 3 3 9 7" xfId="14337"/>
    <cellStyle name="Normal 3 3 9 8" xfId="14338"/>
    <cellStyle name="Normal 3 3 9 9" xfId="14339"/>
    <cellStyle name="Normal 3 30" xfId="14340"/>
    <cellStyle name="Normal 3 31" xfId="14341"/>
    <cellStyle name="Normal 3 32" xfId="14342"/>
    <cellStyle name="Normal 3 33" xfId="14343"/>
    <cellStyle name="Normal 3 34" xfId="14344"/>
    <cellStyle name="Normal 3 35" xfId="14345"/>
    <cellStyle name="Normal 3 36" xfId="14346"/>
    <cellStyle name="Normal 3 37" xfId="14347"/>
    <cellStyle name="Normal 3 38" xfId="14348"/>
    <cellStyle name="Normal 3 39" xfId="14349"/>
    <cellStyle name="Normal 3 4" xfId="14350"/>
    <cellStyle name="Normal 3 4 10" xfId="14351"/>
    <cellStyle name="Normal 3 4 11" xfId="14352"/>
    <cellStyle name="Normal 3 4 2" xfId="14353"/>
    <cellStyle name="Normal 3 4 2 10" xfId="14354"/>
    <cellStyle name="Normal 3 4 2 11" xfId="14355"/>
    <cellStyle name="Normal 3 4 2 12" xfId="14356"/>
    <cellStyle name="Normal 3 4 2 13" xfId="14357"/>
    <cellStyle name="Normal 3 4 2 14" xfId="14358"/>
    <cellStyle name="Normal 3 4 2 15" xfId="14359"/>
    <cellStyle name="Normal 3 4 2 16" xfId="14360"/>
    <cellStyle name="Normal 3 4 2 17" xfId="14361"/>
    <cellStyle name="Normal 3 4 2 18" xfId="14362"/>
    <cellStyle name="Normal 3 4 2 19" xfId="14363"/>
    <cellStyle name="Normal 3 4 2 2" xfId="14364"/>
    <cellStyle name="Normal 3 4 2 2 2" xfId="14365"/>
    <cellStyle name="Normal 3 4 2 2 3" xfId="14366"/>
    <cellStyle name="Normal 3 4 2 2 4" xfId="14367"/>
    <cellStyle name="Normal 3 4 2 2 5" xfId="14368"/>
    <cellStyle name="Normal 3 4 2 2 6" xfId="14369"/>
    <cellStyle name="Normal 3 4 2 2 7" xfId="14370"/>
    <cellStyle name="Normal 3 4 2 20" xfId="14371"/>
    <cellStyle name="Normal 3 4 2 21" xfId="14372"/>
    <cellStyle name="Normal 3 4 2 22" xfId="40672"/>
    <cellStyle name="Normal 3 4 2 3" xfId="14373"/>
    <cellStyle name="Normal 3 4 2 4" xfId="14374"/>
    <cellStyle name="Normal 3 4 2 5" xfId="14375"/>
    <cellStyle name="Normal 3 4 2 6" xfId="14376"/>
    <cellStyle name="Normal 3 4 2 7" xfId="14377"/>
    <cellStyle name="Normal 3 4 2 8" xfId="14378"/>
    <cellStyle name="Normal 3 4 2 9" xfId="14379"/>
    <cellStyle name="Normal 3 4 3" xfId="14380"/>
    <cellStyle name="Normal 3 4 3 10" xfId="14381"/>
    <cellStyle name="Normal 3 4 3 11" xfId="14382"/>
    <cellStyle name="Normal 3 4 3 12" xfId="14383"/>
    <cellStyle name="Normal 3 4 3 13" xfId="14384"/>
    <cellStyle name="Normal 3 4 3 14" xfId="14385"/>
    <cellStyle name="Normal 3 4 3 15" xfId="14386"/>
    <cellStyle name="Normal 3 4 3 16" xfId="14387"/>
    <cellStyle name="Normal 3 4 3 17" xfId="40673"/>
    <cellStyle name="Normal 3 4 3 2" xfId="14388"/>
    <cellStyle name="Normal 3 4 3 3" xfId="14389"/>
    <cellStyle name="Normal 3 4 3 4" xfId="14390"/>
    <cellStyle name="Normal 3 4 3 5" xfId="14391"/>
    <cellStyle name="Normal 3 4 3 6" xfId="14392"/>
    <cellStyle name="Normal 3 4 3 7" xfId="14393"/>
    <cellStyle name="Normal 3 4 3 8" xfId="14394"/>
    <cellStyle name="Normal 3 4 3 9" xfId="14395"/>
    <cellStyle name="Normal 3 4 4" xfId="14396"/>
    <cellStyle name="Normal 3 4 4 2" xfId="40674"/>
    <cellStyle name="Normal 3 4 5" xfId="14397"/>
    <cellStyle name="Normal 3 4 6" xfId="14398"/>
    <cellStyle name="Normal 3 4 7" xfId="14399"/>
    <cellStyle name="Normal 3 4 8" xfId="14400"/>
    <cellStyle name="Normal 3 4 9" xfId="14401"/>
    <cellStyle name="Normal 3 40" xfId="14402"/>
    <cellStyle name="Normal 3 41" xfId="14403"/>
    <cellStyle name="Normal 3 42" xfId="14404"/>
    <cellStyle name="Normal 3 43" xfId="14405"/>
    <cellStyle name="Normal 3 44" xfId="14406"/>
    <cellStyle name="Normal 3 45" xfId="14407"/>
    <cellStyle name="Normal 3 46" xfId="14408"/>
    <cellStyle name="Normal 3 47" xfId="14409"/>
    <cellStyle name="Normal 3 48" xfId="14410"/>
    <cellStyle name="Normal 3 49" xfId="14411"/>
    <cellStyle name="Normal 3 5" xfId="14412"/>
    <cellStyle name="Normal 3 5 10" xfId="14413"/>
    <cellStyle name="Normal 3 5 11" xfId="14414"/>
    <cellStyle name="Normal 3 5 2" xfId="14415"/>
    <cellStyle name="Normal 3 5 2 10" xfId="14416"/>
    <cellStyle name="Normal 3 5 2 11" xfId="14417"/>
    <cellStyle name="Normal 3 5 2 12" xfId="14418"/>
    <cellStyle name="Normal 3 5 2 13" xfId="14419"/>
    <cellStyle name="Normal 3 5 2 14" xfId="14420"/>
    <cellStyle name="Normal 3 5 2 15" xfId="14421"/>
    <cellStyle name="Normal 3 5 2 16" xfId="14422"/>
    <cellStyle name="Normal 3 5 2 17" xfId="14423"/>
    <cellStyle name="Normal 3 5 2 18" xfId="14424"/>
    <cellStyle name="Normal 3 5 2 19" xfId="14425"/>
    <cellStyle name="Normal 3 5 2 2" xfId="14426"/>
    <cellStyle name="Normal 3 5 2 2 2" xfId="14427"/>
    <cellStyle name="Normal 3 5 2 2 3" xfId="14428"/>
    <cellStyle name="Normal 3 5 2 2 4" xfId="14429"/>
    <cellStyle name="Normal 3 5 2 2 5" xfId="14430"/>
    <cellStyle name="Normal 3 5 2 2 6" xfId="14431"/>
    <cellStyle name="Normal 3 5 2 2 7" xfId="14432"/>
    <cellStyle name="Normal 3 5 2 20" xfId="14433"/>
    <cellStyle name="Normal 3 5 2 21" xfId="14434"/>
    <cellStyle name="Normal 3 5 2 22" xfId="40675"/>
    <cellStyle name="Normal 3 5 2 3" xfId="14435"/>
    <cellStyle name="Normal 3 5 2 4" xfId="14436"/>
    <cellStyle name="Normal 3 5 2 5" xfId="14437"/>
    <cellStyle name="Normal 3 5 2 6" xfId="14438"/>
    <cellStyle name="Normal 3 5 2 7" xfId="14439"/>
    <cellStyle name="Normal 3 5 2 8" xfId="14440"/>
    <cellStyle name="Normal 3 5 2 9" xfId="14441"/>
    <cellStyle name="Normal 3 5 3" xfId="14442"/>
    <cellStyle name="Normal 3 5 3 10" xfId="14443"/>
    <cellStyle name="Normal 3 5 3 11" xfId="14444"/>
    <cellStyle name="Normal 3 5 3 12" xfId="14445"/>
    <cellStyle name="Normal 3 5 3 13" xfId="14446"/>
    <cellStyle name="Normal 3 5 3 14" xfId="14447"/>
    <cellStyle name="Normal 3 5 3 15" xfId="14448"/>
    <cellStyle name="Normal 3 5 3 16" xfId="14449"/>
    <cellStyle name="Normal 3 5 3 17" xfId="40676"/>
    <cellStyle name="Normal 3 5 3 2" xfId="14450"/>
    <cellStyle name="Normal 3 5 3 3" xfId="14451"/>
    <cellStyle name="Normal 3 5 3 4" xfId="14452"/>
    <cellStyle name="Normal 3 5 3 5" xfId="14453"/>
    <cellStyle name="Normal 3 5 3 6" xfId="14454"/>
    <cellStyle name="Normal 3 5 3 7" xfId="14455"/>
    <cellStyle name="Normal 3 5 3 8" xfId="14456"/>
    <cellStyle name="Normal 3 5 3 9" xfId="14457"/>
    <cellStyle name="Normal 3 5 4" xfId="14458"/>
    <cellStyle name="Normal 3 5 4 2" xfId="40677"/>
    <cellStyle name="Normal 3 5 5" xfId="14459"/>
    <cellStyle name="Normal 3 5 6" xfId="14460"/>
    <cellStyle name="Normal 3 5 7" xfId="14461"/>
    <cellStyle name="Normal 3 5 8" xfId="14462"/>
    <cellStyle name="Normal 3 5 9" xfId="14463"/>
    <cellStyle name="Normal 3 50" xfId="14464"/>
    <cellStyle name="Normal 3 51" xfId="14465"/>
    <cellStyle name="Normal 3 52" xfId="14466"/>
    <cellStyle name="Normal 3 53" xfId="14467"/>
    <cellStyle name="Normal 3 54" xfId="14468"/>
    <cellStyle name="Normal 3 55" xfId="14469"/>
    <cellStyle name="Normal 3 56" xfId="14470"/>
    <cellStyle name="Normal 3 57" xfId="14471"/>
    <cellStyle name="Normal 3 58" xfId="14472"/>
    <cellStyle name="Normal 3 59" xfId="41109"/>
    <cellStyle name="Normal 3 6" xfId="14473"/>
    <cellStyle name="Normal 3 6 10" xfId="14474"/>
    <cellStyle name="Normal 3 6 11" xfId="14475"/>
    <cellStyle name="Normal 3 6 2" xfId="14476"/>
    <cellStyle name="Normal 3 6 2 10" xfId="14477"/>
    <cellStyle name="Normal 3 6 2 11" xfId="14478"/>
    <cellStyle name="Normal 3 6 2 12" xfId="14479"/>
    <cellStyle name="Normal 3 6 2 13" xfId="14480"/>
    <cellStyle name="Normal 3 6 2 14" xfId="14481"/>
    <cellStyle name="Normal 3 6 2 15" xfId="14482"/>
    <cellStyle name="Normal 3 6 2 16" xfId="14483"/>
    <cellStyle name="Normal 3 6 2 17" xfId="14484"/>
    <cellStyle name="Normal 3 6 2 18" xfId="14485"/>
    <cellStyle name="Normal 3 6 2 19" xfId="14486"/>
    <cellStyle name="Normal 3 6 2 2" xfId="14487"/>
    <cellStyle name="Normal 3 6 2 2 2" xfId="14488"/>
    <cellStyle name="Normal 3 6 2 2 3" xfId="14489"/>
    <cellStyle name="Normal 3 6 2 2 4" xfId="14490"/>
    <cellStyle name="Normal 3 6 2 2 5" xfId="14491"/>
    <cellStyle name="Normal 3 6 2 2 6" xfId="14492"/>
    <cellStyle name="Normal 3 6 2 2 7" xfId="14493"/>
    <cellStyle name="Normal 3 6 2 20" xfId="14494"/>
    <cellStyle name="Normal 3 6 2 21" xfId="14495"/>
    <cellStyle name="Normal 3 6 2 22" xfId="40678"/>
    <cellStyle name="Normal 3 6 2 3" xfId="14496"/>
    <cellStyle name="Normal 3 6 2 4" xfId="14497"/>
    <cellStyle name="Normal 3 6 2 5" xfId="14498"/>
    <cellStyle name="Normal 3 6 2 6" xfId="14499"/>
    <cellStyle name="Normal 3 6 2 7" xfId="14500"/>
    <cellStyle name="Normal 3 6 2 8" xfId="14501"/>
    <cellStyle name="Normal 3 6 2 9" xfId="14502"/>
    <cellStyle name="Normal 3 6 3" xfId="14503"/>
    <cellStyle name="Normal 3 6 3 10" xfId="14504"/>
    <cellStyle name="Normal 3 6 3 11" xfId="14505"/>
    <cellStyle name="Normal 3 6 3 12" xfId="14506"/>
    <cellStyle name="Normal 3 6 3 13" xfId="14507"/>
    <cellStyle name="Normal 3 6 3 14" xfId="14508"/>
    <cellStyle name="Normal 3 6 3 15" xfId="14509"/>
    <cellStyle name="Normal 3 6 3 16" xfId="14510"/>
    <cellStyle name="Normal 3 6 3 17" xfId="40679"/>
    <cellStyle name="Normal 3 6 3 2" xfId="14511"/>
    <cellStyle name="Normal 3 6 3 3" xfId="14512"/>
    <cellStyle name="Normal 3 6 3 4" xfId="14513"/>
    <cellStyle name="Normal 3 6 3 5" xfId="14514"/>
    <cellStyle name="Normal 3 6 3 6" xfId="14515"/>
    <cellStyle name="Normal 3 6 3 7" xfId="14516"/>
    <cellStyle name="Normal 3 6 3 8" xfId="14517"/>
    <cellStyle name="Normal 3 6 3 9" xfId="14518"/>
    <cellStyle name="Normal 3 6 4" xfId="14519"/>
    <cellStyle name="Normal 3 6 4 2" xfId="40680"/>
    <cellStyle name="Normal 3 6 5" xfId="14520"/>
    <cellStyle name="Normal 3 6 6" xfId="14521"/>
    <cellStyle name="Normal 3 6 7" xfId="14522"/>
    <cellStyle name="Normal 3 6 8" xfId="14523"/>
    <cellStyle name="Normal 3 6 9" xfId="14524"/>
    <cellStyle name="Normal 3 7" xfId="14525"/>
    <cellStyle name="Normal 3 7 10" xfId="14526"/>
    <cellStyle name="Normal 3 7 11" xfId="14527"/>
    <cellStyle name="Normal 3 7 2" xfId="14528"/>
    <cellStyle name="Normal 3 7 2 10" xfId="14529"/>
    <cellStyle name="Normal 3 7 2 11" xfId="14530"/>
    <cellStyle name="Normal 3 7 2 12" xfId="14531"/>
    <cellStyle name="Normal 3 7 2 13" xfId="14532"/>
    <cellStyle name="Normal 3 7 2 14" xfId="14533"/>
    <cellStyle name="Normal 3 7 2 15" xfId="14534"/>
    <cellStyle name="Normal 3 7 2 16" xfId="14535"/>
    <cellStyle name="Normal 3 7 2 17" xfId="14536"/>
    <cellStyle name="Normal 3 7 2 18" xfId="14537"/>
    <cellStyle name="Normal 3 7 2 19" xfId="14538"/>
    <cellStyle name="Normal 3 7 2 2" xfId="14539"/>
    <cellStyle name="Normal 3 7 2 2 2" xfId="14540"/>
    <cellStyle name="Normal 3 7 2 2 3" xfId="14541"/>
    <cellStyle name="Normal 3 7 2 2 4" xfId="14542"/>
    <cellStyle name="Normal 3 7 2 2 5" xfId="14543"/>
    <cellStyle name="Normal 3 7 2 2 6" xfId="14544"/>
    <cellStyle name="Normal 3 7 2 2 7" xfId="14545"/>
    <cellStyle name="Normal 3 7 2 20" xfId="14546"/>
    <cellStyle name="Normal 3 7 2 21" xfId="14547"/>
    <cellStyle name="Normal 3 7 2 22" xfId="40681"/>
    <cellStyle name="Normal 3 7 2 3" xfId="14548"/>
    <cellStyle name="Normal 3 7 2 4" xfId="14549"/>
    <cellStyle name="Normal 3 7 2 5" xfId="14550"/>
    <cellStyle name="Normal 3 7 2 6" xfId="14551"/>
    <cellStyle name="Normal 3 7 2 7" xfId="14552"/>
    <cellStyle name="Normal 3 7 2 8" xfId="14553"/>
    <cellStyle name="Normal 3 7 2 9" xfId="14554"/>
    <cellStyle name="Normal 3 7 3" xfId="14555"/>
    <cellStyle name="Normal 3 7 3 10" xfId="14556"/>
    <cellStyle name="Normal 3 7 3 11" xfId="14557"/>
    <cellStyle name="Normal 3 7 3 12" xfId="14558"/>
    <cellStyle name="Normal 3 7 3 13" xfId="14559"/>
    <cellStyle name="Normal 3 7 3 14" xfId="14560"/>
    <cellStyle name="Normal 3 7 3 15" xfId="14561"/>
    <cellStyle name="Normal 3 7 3 16" xfId="14562"/>
    <cellStyle name="Normal 3 7 3 17" xfId="40682"/>
    <cellStyle name="Normal 3 7 3 2" xfId="14563"/>
    <cellStyle name="Normal 3 7 3 3" xfId="14564"/>
    <cellStyle name="Normal 3 7 3 4" xfId="14565"/>
    <cellStyle name="Normal 3 7 3 5" xfId="14566"/>
    <cellStyle name="Normal 3 7 3 6" xfId="14567"/>
    <cellStyle name="Normal 3 7 3 7" xfId="14568"/>
    <cellStyle name="Normal 3 7 3 8" xfId="14569"/>
    <cellStyle name="Normal 3 7 3 9" xfId="14570"/>
    <cellStyle name="Normal 3 7 4" xfId="14571"/>
    <cellStyle name="Normal 3 7 4 2" xfId="40683"/>
    <cellStyle name="Normal 3 7 5" xfId="14572"/>
    <cellStyle name="Normal 3 7 6" xfId="14573"/>
    <cellStyle name="Normal 3 7 7" xfId="14574"/>
    <cellStyle name="Normal 3 7 8" xfId="14575"/>
    <cellStyle name="Normal 3 7 9" xfId="14576"/>
    <cellStyle name="Normal 3 8" xfId="14577"/>
    <cellStyle name="Normal 3 8 10" xfId="14578"/>
    <cellStyle name="Normal 3 8 10 2" xfId="14579"/>
    <cellStyle name="Normal 3 8 10 2 2" xfId="14580"/>
    <cellStyle name="Normal 3 8 10 2 2 2" xfId="31464"/>
    <cellStyle name="Normal 3 8 10 2 3" xfId="14581"/>
    <cellStyle name="Normal 3 8 10 2 3 2" xfId="31465"/>
    <cellStyle name="Normal 3 8 10 2 4" xfId="14582"/>
    <cellStyle name="Normal 3 8 10 2 4 2" xfId="31466"/>
    <cellStyle name="Normal 3 8 10 2 5" xfId="14583"/>
    <cellStyle name="Normal 3 8 10 2 5 2" xfId="31467"/>
    <cellStyle name="Normal 3 8 10 2 6" xfId="31463"/>
    <cellStyle name="Normal 3 8 10 3" xfId="14584"/>
    <cellStyle name="Normal 3 8 10 3 2" xfId="31468"/>
    <cellStyle name="Normal 3 8 10 4" xfId="14585"/>
    <cellStyle name="Normal 3 8 10 4 2" xfId="31469"/>
    <cellStyle name="Normal 3 8 10 5" xfId="14586"/>
    <cellStyle name="Normal 3 8 10 5 2" xfId="31470"/>
    <cellStyle name="Normal 3 8 10 6" xfId="14587"/>
    <cellStyle name="Normal 3 8 10 6 2" xfId="31471"/>
    <cellStyle name="Normal 3 8 10 7" xfId="31462"/>
    <cellStyle name="Normal 3 8 11" xfId="14588"/>
    <cellStyle name="Normal 3 8 11 2" xfId="14589"/>
    <cellStyle name="Normal 3 8 11 2 2" xfId="31473"/>
    <cellStyle name="Normal 3 8 11 3" xfId="14590"/>
    <cellStyle name="Normal 3 8 11 3 2" xfId="31474"/>
    <cellStyle name="Normal 3 8 11 4" xfId="14591"/>
    <cellStyle name="Normal 3 8 11 4 2" xfId="31475"/>
    <cellStyle name="Normal 3 8 11 5" xfId="14592"/>
    <cellStyle name="Normal 3 8 11 5 2" xfId="31476"/>
    <cellStyle name="Normal 3 8 11 6" xfId="31472"/>
    <cellStyle name="Normal 3 8 12" xfId="14593"/>
    <cellStyle name="Normal 3 8 12 2" xfId="14594"/>
    <cellStyle name="Normal 3 8 12 2 2" xfId="31478"/>
    <cellStyle name="Normal 3 8 12 3" xfId="14595"/>
    <cellStyle name="Normal 3 8 12 3 2" xfId="31479"/>
    <cellStyle name="Normal 3 8 12 4" xfId="14596"/>
    <cellStyle name="Normal 3 8 12 4 2" xfId="31480"/>
    <cellStyle name="Normal 3 8 12 5" xfId="14597"/>
    <cellStyle name="Normal 3 8 12 5 2" xfId="31481"/>
    <cellStyle name="Normal 3 8 12 6" xfId="31477"/>
    <cellStyle name="Normal 3 8 13" xfId="14598"/>
    <cellStyle name="Normal 3 8 13 2" xfId="14599"/>
    <cellStyle name="Normal 3 8 13 2 2" xfId="31483"/>
    <cellStyle name="Normal 3 8 13 3" xfId="14600"/>
    <cellStyle name="Normal 3 8 13 3 2" xfId="31484"/>
    <cellStyle name="Normal 3 8 13 4" xfId="14601"/>
    <cellStyle name="Normal 3 8 13 4 2" xfId="31485"/>
    <cellStyle name="Normal 3 8 13 5" xfId="14602"/>
    <cellStyle name="Normal 3 8 13 5 2" xfId="31486"/>
    <cellStyle name="Normal 3 8 13 6" xfId="31482"/>
    <cellStyle name="Normal 3 8 14" xfId="14603"/>
    <cellStyle name="Normal 3 8 14 2" xfId="14604"/>
    <cellStyle name="Normal 3 8 14 2 2" xfId="31488"/>
    <cellStyle name="Normal 3 8 14 3" xfId="14605"/>
    <cellStyle name="Normal 3 8 14 3 2" xfId="31489"/>
    <cellStyle name="Normal 3 8 14 4" xfId="14606"/>
    <cellStyle name="Normal 3 8 14 4 2" xfId="31490"/>
    <cellStyle name="Normal 3 8 14 5" xfId="14607"/>
    <cellStyle name="Normal 3 8 14 5 2" xfId="31491"/>
    <cellStyle name="Normal 3 8 14 6" xfId="31487"/>
    <cellStyle name="Normal 3 8 15" xfId="14608"/>
    <cellStyle name="Normal 3 8 15 2" xfId="14609"/>
    <cellStyle name="Normal 3 8 15 2 2" xfId="31493"/>
    <cellStyle name="Normal 3 8 15 3" xfId="14610"/>
    <cellStyle name="Normal 3 8 15 3 2" xfId="31494"/>
    <cellStyle name="Normal 3 8 15 4" xfId="14611"/>
    <cellStyle name="Normal 3 8 15 4 2" xfId="31495"/>
    <cellStyle name="Normal 3 8 15 5" xfId="14612"/>
    <cellStyle name="Normal 3 8 15 5 2" xfId="31496"/>
    <cellStyle name="Normal 3 8 15 6" xfId="31492"/>
    <cellStyle name="Normal 3 8 16" xfId="14613"/>
    <cellStyle name="Normal 3 8 16 2" xfId="14614"/>
    <cellStyle name="Normal 3 8 16 2 2" xfId="31498"/>
    <cellStyle name="Normal 3 8 16 3" xfId="14615"/>
    <cellStyle name="Normal 3 8 16 3 2" xfId="31499"/>
    <cellStyle name="Normal 3 8 16 4" xfId="14616"/>
    <cellStyle name="Normal 3 8 16 4 2" xfId="31500"/>
    <cellStyle name="Normal 3 8 16 5" xfId="14617"/>
    <cellStyle name="Normal 3 8 16 5 2" xfId="31501"/>
    <cellStyle name="Normal 3 8 16 6" xfId="31497"/>
    <cellStyle name="Normal 3 8 17" xfId="14618"/>
    <cellStyle name="Normal 3 8 17 2" xfId="14619"/>
    <cellStyle name="Normal 3 8 17 2 2" xfId="31503"/>
    <cellStyle name="Normal 3 8 17 3" xfId="14620"/>
    <cellStyle name="Normal 3 8 17 3 2" xfId="31504"/>
    <cellStyle name="Normal 3 8 17 4" xfId="14621"/>
    <cellStyle name="Normal 3 8 17 4 2" xfId="31505"/>
    <cellStyle name="Normal 3 8 17 5" xfId="14622"/>
    <cellStyle name="Normal 3 8 17 5 2" xfId="31506"/>
    <cellStyle name="Normal 3 8 17 6" xfId="31502"/>
    <cellStyle name="Normal 3 8 18" xfId="14623"/>
    <cellStyle name="Normal 3 8 18 2" xfId="14624"/>
    <cellStyle name="Normal 3 8 18 2 2" xfId="31508"/>
    <cellStyle name="Normal 3 8 18 3" xfId="14625"/>
    <cellStyle name="Normal 3 8 18 3 2" xfId="31509"/>
    <cellStyle name="Normal 3 8 18 4" xfId="14626"/>
    <cellStyle name="Normal 3 8 18 4 2" xfId="31510"/>
    <cellStyle name="Normal 3 8 18 5" xfId="14627"/>
    <cellStyle name="Normal 3 8 18 5 2" xfId="31511"/>
    <cellStyle name="Normal 3 8 18 6" xfId="31507"/>
    <cellStyle name="Normal 3 8 19" xfId="14628"/>
    <cellStyle name="Normal 3 8 19 2" xfId="14629"/>
    <cellStyle name="Normal 3 8 19 2 2" xfId="31513"/>
    <cellStyle name="Normal 3 8 19 3" xfId="14630"/>
    <cellStyle name="Normal 3 8 19 3 2" xfId="31514"/>
    <cellStyle name="Normal 3 8 19 4" xfId="14631"/>
    <cellStyle name="Normal 3 8 19 4 2" xfId="31515"/>
    <cellStyle name="Normal 3 8 19 5" xfId="14632"/>
    <cellStyle name="Normal 3 8 19 5 2" xfId="31516"/>
    <cellStyle name="Normal 3 8 19 6" xfId="31512"/>
    <cellStyle name="Normal 3 8 2" xfId="14633"/>
    <cellStyle name="Normal 3 8 2 10" xfId="14634"/>
    <cellStyle name="Normal 3 8 2 11" xfId="14635"/>
    <cellStyle name="Normal 3 8 2 12" xfId="14636"/>
    <cellStyle name="Normal 3 8 2 13" xfId="14637"/>
    <cellStyle name="Normal 3 8 2 14" xfId="14638"/>
    <cellStyle name="Normal 3 8 2 15" xfId="14639"/>
    <cellStyle name="Normal 3 8 2 16" xfId="14640"/>
    <cellStyle name="Normal 3 8 2 17" xfId="14641"/>
    <cellStyle name="Normal 3 8 2 18" xfId="14642"/>
    <cellStyle name="Normal 3 8 2 19" xfId="14643"/>
    <cellStyle name="Normal 3 8 2 2" xfId="14644"/>
    <cellStyle name="Normal 3 8 2 2 2" xfId="14645"/>
    <cellStyle name="Normal 3 8 2 2 3" xfId="14646"/>
    <cellStyle name="Normal 3 8 2 2 4" xfId="14647"/>
    <cellStyle name="Normal 3 8 2 2 5" xfId="14648"/>
    <cellStyle name="Normal 3 8 2 2 6" xfId="14649"/>
    <cellStyle name="Normal 3 8 2 2 7" xfId="14650"/>
    <cellStyle name="Normal 3 8 2 20" xfId="14651"/>
    <cellStyle name="Normal 3 8 2 21" xfId="14652"/>
    <cellStyle name="Normal 3 8 2 22" xfId="40684"/>
    <cellStyle name="Normal 3 8 2 23" xfId="31517"/>
    <cellStyle name="Normal 3 8 2 3" xfId="14653"/>
    <cellStyle name="Normal 3 8 2 4" xfId="14654"/>
    <cellStyle name="Normal 3 8 2 5" xfId="14655"/>
    <cellStyle name="Normal 3 8 2 6" xfId="14656"/>
    <cellStyle name="Normal 3 8 2 7" xfId="14657"/>
    <cellStyle name="Normal 3 8 2 8" xfId="14658"/>
    <cellStyle name="Normal 3 8 2 9" xfId="14659"/>
    <cellStyle name="Normal 3 8 20" xfId="14660"/>
    <cellStyle name="Normal 3 8 20 2" xfId="14661"/>
    <cellStyle name="Normal 3 8 20 2 2" xfId="31519"/>
    <cellStyle name="Normal 3 8 20 3" xfId="14662"/>
    <cellStyle name="Normal 3 8 20 3 2" xfId="31520"/>
    <cellStyle name="Normal 3 8 20 4" xfId="14663"/>
    <cellStyle name="Normal 3 8 20 4 2" xfId="31521"/>
    <cellStyle name="Normal 3 8 20 5" xfId="14664"/>
    <cellStyle name="Normal 3 8 20 5 2" xfId="31522"/>
    <cellStyle name="Normal 3 8 20 6" xfId="31518"/>
    <cellStyle name="Normal 3 8 21" xfId="14665"/>
    <cellStyle name="Normal 3 8 21 2" xfId="14666"/>
    <cellStyle name="Normal 3 8 21 2 2" xfId="31524"/>
    <cellStyle name="Normal 3 8 21 3" xfId="14667"/>
    <cellStyle name="Normal 3 8 21 3 2" xfId="31525"/>
    <cellStyle name="Normal 3 8 21 4" xfId="14668"/>
    <cellStyle name="Normal 3 8 21 4 2" xfId="31526"/>
    <cellStyle name="Normal 3 8 21 5" xfId="14669"/>
    <cellStyle name="Normal 3 8 21 5 2" xfId="31527"/>
    <cellStyle name="Normal 3 8 21 6" xfId="31523"/>
    <cellStyle name="Normal 3 8 22" xfId="14670"/>
    <cellStyle name="Normal 3 8 22 2" xfId="31528"/>
    <cellStyle name="Normal 3 8 23" xfId="14671"/>
    <cellStyle name="Normal 3 8 23 2" xfId="31529"/>
    <cellStyle name="Normal 3 8 24" xfId="14672"/>
    <cellStyle name="Normal 3 8 24 2" xfId="31530"/>
    <cellStyle name="Normal 3 8 25" xfId="14673"/>
    <cellStyle name="Normal 3 8 25 2" xfId="31531"/>
    <cellStyle name="Normal 3 8 26" xfId="14674"/>
    <cellStyle name="Normal 3 8 26 2" xfId="31532"/>
    <cellStyle name="Normal 3 8 3" xfId="14675"/>
    <cellStyle name="Normal 3 8 3 10" xfId="14676"/>
    <cellStyle name="Normal 3 8 3 11" xfId="14677"/>
    <cellStyle name="Normal 3 8 3 12" xfId="14678"/>
    <cellStyle name="Normal 3 8 3 13" xfId="14679"/>
    <cellStyle name="Normal 3 8 3 14" xfId="14680"/>
    <cellStyle name="Normal 3 8 3 15" xfId="14681"/>
    <cellStyle name="Normal 3 8 3 16" xfId="14682"/>
    <cellStyle name="Normal 3 8 3 17" xfId="40685"/>
    <cellStyle name="Normal 3 8 3 2" xfId="14683"/>
    <cellStyle name="Normal 3 8 3 3" xfId="14684"/>
    <cellStyle name="Normal 3 8 3 4" xfId="14685"/>
    <cellStyle name="Normal 3 8 3 5" xfId="14686"/>
    <cellStyle name="Normal 3 8 3 6" xfId="14687"/>
    <cellStyle name="Normal 3 8 3 7" xfId="14688"/>
    <cellStyle name="Normal 3 8 3 8" xfId="14689"/>
    <cellStyle name="Normal 3 8 3 9" xfId="14690"/>
    <cellStyle name="Normal 3 8 4" xfId="14691"/>
    <cellStyle name="Normal 3 8 4 10" xfId="14692"/>
    <cellStyle name="Normal 3 8 4 10 2" xfId="14693"/>
    <cellStyle name="Normal 3 8 4 10 2 2" xfId="31534"/>
    <cellStyle name="Normal 3 8 4 10 3" xfId="14694"/>
    <cellStyle name="Normal 3 8 4 10 3 2" xfId="31535"/>
    <cellStyle name="Normal 3 8 4 10 4" xfId="14695"/>
    <cellStyle name="Normal 3 8 4 10 4 2" xfId="31536"/>
    <cellStyle name="Normal 3 8 4 10 5" xfId="14696"/>
    <cellStyle name="Normal 3 8 4 10 5 2" xfId="31537"/>
    <cellStyle name="Normal 3 8 4 10 6" xfId="31533"/>
    <cellStyle name="Normal 3 8 4 11" xfId="14697"/>
    <cellStyle name="Normal 3 8 4 11 2" xfId="14698"/>
    <cellStyle name="Normal 3 8 4 11 2 2" xfId="31539"/>
    <cellStyle name="Normal 3 8 4 11 3" xfId="14699"/>
    <cellStyle name="Normal 3 8 4 11 3 2" xfId="31540"/>
    <cellStyle name="Normal 3 8 4 11 4" xfId="14700"/>
    <cellStyle name="Normal 3 8 4 11 4 2" xfId="31541"/>
    <cellStyle name="Normal 3 8 4 11 5" xfId="14701"/>
    <cellStyle name="Normal 3 8 4 11 5 2" xfId="31542"/>
    <cellStyle name="Normal 3 8 4 11 6" xfId="31538"/>
    <cellStyle name="Normal 3 8 4 12" xfId="14702"/>
    <cellStyle name="Normal 3 8 4 12 2" xfId="14703"/>
    <cellStyle name="Normal 3 8 4 12 2 2" xfId="31544"/>
    <cellStyle name="Normal 3 8 4 12 3" xfId="14704"/>
    <cellStyle name="Normal 3 8 4 12 3 2" xfId="31545"/>
    <cellStyle name="Normal 3 8 4 12 4" xfId="14705"/>
    <cellStyle name="Normal 3 8 4 12 4 2" xfId="31546"/>
    <cellStyle name="Normal 3 8 4 12 5" xfId="14706"/>
    <cellStyle name="Normal 3 8 4 12 5 2" xfId="31547"/>
    <cellStyle name="Normal 3 8 4 12 6" xfId="31543"/>
    <cellStyle name="Normal 3 8 4 13" xfId="14707"/>
    <cellStyle name="Normal 3 8 4 13 2" xfId="14708"/>
    <cellStyle name="Normal 3 8 4 13 2 2" xfId="31549"/>
    <cellStyle name="Normal 3 8 4 13 3" xfId="14709"/>
    <cellStyle name="Normal 3 8 4 13 3 2" xfId="31550"/>
    <cellStyle name="Normal 3 8 4 13 4" xfId="14710"/>
    <cellStyle name="Normal 3 8 4 13 4 2" xfId="31551"/>
    <cellStyle name="Normal 3 8 4 13 5" xfId="14711"/>
    <cellStyle name="Normal 3 8 4 13 5 2" xfId="31552"/>
    <cellStyle name="Normal 3 8 4 13 6" xfId="31548"/>
    <cellStyle name="Normal 3 8 4 14" xfId="14712"/>
    <cellStyle name="Normal 3 8 4 14 2" xfId="14713"/>
    <cellStyle name="Normal 3 8 4 14 2 2" xfId="31554"/>
    <cellStyle name="Normal 3 8 4 14 3" xfId="14714"/>
    <cellStyle name="Normal 3 8 4 14 3 2" xfId="31555"/>
    <cellStyle name="Normal 3 8 4 14 4" xfId="14715"/>
    <cellStyle name="Normal 3 8 4 14 4 2" xfId="31556"/>
    <cellStyle name="Normal 3 8 4 14 5" xfId="14716"/>
    <cellStyle name="Normal 3 8 4 14 5 2" xfId="31557"/>
    <cellStyle name="Normal 3 8 4 14 6" xfId="31553"/>
    <cellStyle name="Normal 3 8 4 15" xfId="14717"/>
    <cellStyle name="Normal 3 8 4 15 2" xfId="14718"/>
    <cellStyle name="Normal 3 8 4 15 2 2" xfId="31559"/>
    <cellStyle name="Normal 3 8 4 15 3" xfId="14719"/>
    <cellStyle name="Normal 3 8 4 15 3 2" xfId="31560"/>
    <cellStyle name="Normal 3 8 4 15 4" xfId="14720"/>
    <cellStyle name="Normal 3 8 4 15 4 2" xfId="31561"/>
    <cellStyle name="Normal 3 8 4 15 5" xfId="14721"/>
    <cellStyle name="Normal 3 8 4 15 5 2" xfId="31562"/>
    <cellStyle name="Normal 3 8 4 15 6" xfId="31558"/>
    <cellStyle name="Normal 3 8 4 16" xfId="14722"/>
    <cellStyle name="Normal 3 8 4 16 2" xfId="14723"/>
    <cellStyle name="Normal 3 8 4 16 2 2" xfId="31564"/>
    <cellStyle name="Normal 3 8 4 16 3" xfId="14724"/>
    <cellStyle name="Normal 3 8 4 16 3 2" xfId="31565"/>
    <cellStyle name="Normal 3 8 4 16 4" xfId="14725"/>
    <cellStyle name="Normal 3 8 4 16 4 2" xfId="31566"/>
    <cellStyle name="Normal 3 8 4 16 5" xfId="14726"/>
    <cellStyle name="Normal 3 8 4 16 5 2" xfId="31567"/>
    <cellStyle name="Normal 3 8 4 16 6" xfId="31563"/>
    <cellStyle name="Normal 3 8 4 17" xfId="40686"/>
    <cellStyle name="Normal 3 8 4 2" xfId="14727"/>
    <cellStyle name="Normal 3 8 4 3" xfId="14728"/>
    <cellStyle name="Normal 3 8 4 3 2" xfId="14729"/>
    <cellStyle name="Normal 3 8 4 3 2 2" xfId="31569"/>
    <cellStyle name="Normal 3 8 4 3 3" xfId="14730"/>
    <cellStyle name="Normal 3 8 4 3 3 2" xfId="31570"/>
    <cellStyle name="Normal 3 8 4 3 4" xfId="14731"/>
    <cellStyle name="Normal 3 8 4 3 4 2" xfId="31571"/>
    <cellStyle name="Normal 3 8 4 3 5" xfId="14732"/>
    <cellStyle name="Normal 3 8 4 3 5 2" xfId="31572"/>
    <cellStyle name="Normal 3 8 4 3 6" xfId="31568"/>
    <cellStyle name="Normal 3 8 4 4" xfId="14733"/>
    <cellStyle name="Normal 3 8 4 4 2" xfId="14734"/>
    <cellStyle name="Normal 3 8 4 4 2 2" xfId="31574"/>
    <cellStyle name="Normal 3 8 4 4 3" xfId="14735"/>
    <cellStyle name="Normal 3 8 4 4 3 2" xfId="31575"/>
    <cellStyle name="Normal 3 8 4 4 4" xfId="14736"/>
    <cellStyle name="Normal 3 8 4 4 4 2" xfId="31576"/>
    <cellStyle name="Normal 3 8 4 4 5" xfId="14737"/>
    <cellStyle name="Normal 3 8 4 4 5 2" xfId="31577"/>
    <cellStyle name="Normal 3 8 4 4 6" xfId="31573"/>
    <cellStyle name="Normal 3 8 4 5" xfId="14738"/>
    <cellStyle name="Normal 3 8 4 5 2" xfId="14739"/>
    <cellStyle name="Normal 3 8 4 5 2 2" xfId="31579"/>
    <cellStyle name="Normal 3 8 4 5 3" xfId="14740"/>
    <cellStyle name="Normal 3 8 4 5 3 2" xfId="31580"/>
    <cellStyle name="Normal 3 8 4 5 4" xfId="14741"/>
    <cellStyle name="Normal 3 8 4 5 4 2" xfId="31581"/>
    <cellStyle name="Normal 3 8 4 5 5" xfId="14742"/>
    <cellStyle name="Normal 3 8 4 5 5 2" xfId="31582"/>
    <cellStyle name="Normal 3 8 4 5 6" xfId="31578"/>
    <cellStyle name="Normal 3 8 4 6" xfId="14743"/>
    <cellStyle name="Normal 3 8 4 6 2" xfId="14744"/>
    <cellStyle name="Normal 3 8 4 6 2 2" xfId="31584"/>
    <cellStyle name="Normal 3 8 4 6 3" xfId="14745"/>
    <cellStyle name="Normal 3 8 4 6 3 2" xfId="31585"/>
    <cellStyle name="Normal 3 8 4 6 4" xfId="14746"/>
    <cellStyle name="Normal 3 8 4 6 4 2" xfId="31586"/>
    <cellStyle name="Normal 3 8 4 6 5" xfId="14747"/>
    <cellStyle name="Normal 3 8 4 6 5 2" xfId="31587"/>
    <cellStyle name="Normal 3 8 4 6 6" xfId="31583"/>
    <cellStyle name="Normal 3 8 4 7" xfId="14748"/>
    <cellStyle name="Normal 3 8 4 7 2" xfId="14749"/>
    <cellStyle name="Normal 3 8 4 7 2 2" xfId="31589"/>
    <cellStyle name="Normal 3 8 4 7 3" xfId="14750"/>
    <cellStyle name="Normal 3 8 4 7 3 2" xfId="31590"/>
    <cellStyle name="Normal 3 8 4 7 4" xfId="14751"/>
    <cellStyle name="Normal 3 8 4 7 4 2" xfId="31591"/>
    <cellStyle name="Normal 3 8 4 7 5" xfId="14752"/>
    <cellStyle name="Normal 3 8 4 7 5 2" xfId="31592"/>
    <cellStyle name="Normal 3 8 4 7 6" xfId="31588"/>
    <cellStyle name="Normal 3 8 4 8" xfId="14753"/>
    <cellStyle name="Normal 3 8 4 8 2" xfId="14754"/>
    <cellStyle name="Normal 3 8 4 8 2 2" xfId="31594"/>
    <cellStyle name="Normal 3 8 4 8 3" xfId="14755"/>
    <cellStyle name="Normal 3 8 4 8 3 2" xfId="31595"/>
    <cellStyle name="Normal 3 8 4 8 4" xfId="14756"/>
    <cellStyle name="Normal 3 8 4 8 4 2" xfId="31596"/>
    <cellStyle name="Normal 3 8 4 8 5" xfId="14757"/>
    <cellStyle name="Normal 3 8 4 8 5 2" xfId="31597"/>
    <cellStyle name="Normal 3 8 4 8 6" xfId="31593"/>
    <cellStyle name="Normal 3 8 4 9" xfId="14758"/>
    <cellStyle name="Normal 3 8 4 9 2" xfId="14759"/>
    <cellStyle name="Normal 3 8 4 9 2 2" xfId="31599"/>
    <cellStyle name="Normal 3 8 4 9 3" xfId="14760"/>
    <cellStyle name="Normal 3 8 4 9 3 2" xfId="31600"/>
    <cellStyle name="Normal 3 8 4 9 4" xfId="14761"/>
    <cellStyle name="Normal 3 8 4 9 4 2" xfId="31601"/>
    <cellStyle name="Normal 3 8 4 9 5" xfId="14762"/>
    <cellStyle name="Normal 3 8 4 9 5 2" xfId="31602"/>
    <cellStyle name="Normal 3 8 4 9 6" xfId="31598"/>
    <cellStyle name="Normal 3 8 5" xfId="14763"/>
    <cellStyle name="Normal 3 8 5 2" xfId="14764"/>
    <cellStyle name="Normal 3 8 6" xfId="14765"/>
    <cellStyle name="Normal 3 8 6 2" xfId="14766"/>
    <cellStyle name="Normal 3 8 7" xfId="14767"/>
    <cellStyle name="Normal 3 8 7 2" xfId="14768"/>
    <cellStyle name="Normal 3 8 8" xfId="14769"/>
    <cellStyle name="Normal 3 8 8 2" xfId="14770"/>
    <cellStyle name="Normal 3 8 8 2 2" xfId="14771"/>
    <cellStyle name="Normal 3 8 8 2 2 2" xfId="31605"/>
    <cellStyle name="Normal 3 8 8 2 3" xfId="14772"/>
    <cellStyle name="Normal 3 8 8 2 3 2" xfId="31606"/>
    <cellStyle name="Normal 3 8 8 2 4" xfId="14773"/>
    <cellStyle name="Normal 3 8 8 2 4 2" xfId="31607"/>
    <cellStyle name="Normal 3 8 8 2 5" xfId="14774"/>
    <cellStyle name="Normal 3 8 8 2 5 2" xfId="31608"/>
    <cellStyle name="Normal 3 8 8 2 6" xfId="31604"/>
    <cellStyle name="Normal 3 8 8 3" xfId="14775"/>
    <cellStyle name="Normal 3 8 8 3 2" xfId="31609"/>
    <cellStyle name="Normal 3 8 8 4" xfId="14776"/>
    <cellStyle name="Normal 3 8 8 4 2" xfId="31610"/>
    <cellStyle name="Normal 3 8 8 5" xfId="14777"/>
    <cellStyle name="Normal 3 8 8 5 2" xfId="31611"/>
    <cellStyle name="Normal 3 8 8 6" xfId="14778"/>
    <cellStyle name="Normal 3 8 8 6 2" xfId="31612"/>
    <cellStyle name="Normal 3 8 8 7" xfId="31603"/>
    <cellStyle name="Normal 3 8 9" xfId="14779"/>
    <cellStyle name="Normal 3 8 9 2" xfId="14780"/>
    <cellStyle name="Normal 3 8 9 2 2" xfId="14781"/>
    <cellStyle name="Normal 3 8 9 2 2 2" xfId="31615"/>
    <cellStyle name="Normal 3 8 9 2 3" xfId="14782"/>
    <cellStyle name="Normal 3 8 9 2 3 2" xfId="31616"/>
    <cellStyle name="Normal 3 8 9 2 4" xfId="14783"/>
    <cellStyle name="Normal 3 8 9 2 4 2" xfId="31617"/>
    <cellStyle name="Normal 3 8 9 2 5" xfId="14784"/>
    <cellStyle name="Normal 3 8 9 2 5 2" xfId="31618"/>
    <cellStyle name="Normal 3 8 9 2 6" xfId="31614"/>
    <cellStyle name="Normal 3 8 9 3" xfId="14785"/>
    <cellStyle name="Normal 3 8 9 3 2" xfId="31619"/>
    <cellStyle name="Normal 3 8 9 4" xfId="14786"/>
    <cellStyle name="Normal 3 8 9 4 2" xfId="31620"/>
    <cellStyle name="Normal 3 8 9 5" xfId="14787"/>
    <cellStyle name="Normal 3 8 9 5 2" xfId="31621"/>
    <cellStyle name="Normal 3 8 9 6" xfId="14788"/>
    <cellStyle name="Normal 3 8 9 6 2" xfId="31622"/>
    <cellStyle name="Normal 3 8 9 7" xfId="31613"/>
    <cellStyle name="Normal 3 9" xfId="14789"/>
    <cellStyle name="Normal 3 9 10" xfId="14790"/>
    <cellStyle name="Normal 3 9 10 2" xfId="14791"/>
    <cellStyle name="Normal 3 9 10 2 2" xfId="14792"/>
    <cellStyle name="Normal 3 9 10 2 2 2" xfId="31625"/>
    <cellStyle name="Normal 3 9 10 2 3" xfId="14793"/>
    <cellStyle name="Normal 3 9 10 2 3 2" xfId="31626"/>
    <cellStyle name="Normal 3 9 10 2 4" xfId="14794"/>
    <cellStyle name="Normal 3 9 10 2 4 2" xfId="31627"/>
    <cellStyle name="Normal 3 9 10 2 5" xfId="14795"/>
    <cellStyle name="Normal 3 9 10 2 5 2" xfId="31628"/>
    <cellStyle name="Normal 3 9 10 2 6" xfId="31624"/>
    <cellStyle name="Normal 3 9 10 3" xfId="14796"/>
    <cellStyle name="Normal 3 9 10 3 2" xfId="31629"/>
    <cellStyle name="Normal 3 9 10 4" xfId="14797"/>
    <cellStyle name="Normal 3 9 10 4 2" xfId="31630"/>
    <cellStyle name="Normal 3 9 10 5" xfId="14798"/>
    <cellStyle name="Normal 3 9 10 5 2" xfId="31631"/>
    <cellStyle name="Normal 3 9 10 6" xfId="14799"/>
    <cellStyle name="Normal 3 9 10 6 2" xfId="31632"/>
    <cellStyle name="Normal 3 9 10 7" xfId="31623"/>
    <cellStyle name="Normal 3 9 11" xfId="14800"/>
    <cellStyle name="Normal 3 9 11 2" xfId="14801"/>
    <cellStyle name="Normal 3 9 11 2 2" xfId="31634"/>
    <cellStyle name="Normal 3 9 11 3" xfId="14802"/>
    <cellStyle name="Normal 3 9 11 3 2" xfId="31635"/>
    <cellStyle name="Normal 3 9 11 4" xfId="14803"/>
    <cellStyle name="Normal 3 9 11 4 2" xfId="31636"/>
    <cellStyle name="Normal 3 9 11 5" xfId="14804"/>
    <cellStyle name="Normal 3 9 11 5 2" xfId="31637"/>
    <cellStyle name="Normal 3 9 11 6" xfId="31633"/>
    <cellStyle name="Normal 3 9 12" xfId="14805"/>
    <cellStyle name="Normal 3 9 12 2" xfId="14806"/>
    <cellStyle name="Normal 3 9 12 2 2" xfId="31639"/>
    <cellStyle name="Normal 3 9 12 3" xfId="14807"/>
    <cellStyle name="Normal 3 9 12 3 2" xfId="31640"/>
    <cellStyle name="Normal 3 9 12 4" xfId="14808"/>
    <cellStyle name="Normal 3 9 12 4 2" xfId="31641"/>
    <cellStyle name="Normal 3 9 12 5" xfId="14809"/>
    <cellStyle name="Normal 3 9 12 5 2" xfId="31642"/>
    <cellStyle name="Normal 3 9 12 6" xfId="31638"/>
    <cellStyle name="Normal 3 9 13" xfId="14810"/>
    <cellStyle name="Normal 3 9 13 2" xfId="14811"/>
    <cellStyle name="Normal 3 9 13 2 2" xfId="31644"/>
    <cellStyle name="Normal 3 9 13 3" xfId="14812"/>
    <cellStyle name="Normal 3 9 13 3 2" xfId="31645"/>
    <cellStyle name="Normal 3 9 13 4" xfId="14813"/>
    <cellStyle name="Normal 3 9 13 4 2" xfId="31646"/>
    <cellStyle name="Normal 3 9 13 5" xfId="14814"/>
    <cellStyle name="Normal 3 9 13 5 2" xfId="31647"/>
    <cellStyle name="Normal 3 9 13 6" xfId="31643"/>
    <cellStyle name="Normal 3 9 14" xfId="14815"/>
    <cellStyle name="Normal 3 9 14 2" xfId="14816"/>
    <cellStyle name="Normal 3 9 14 2 2" xfId="31649"/>
    <cellStyle name="Normal 3 9 14 3" xfId="14817"/>
    <cellStyle name="Normal 3 9 14 3 2" xfId="31650"/>
    <cellStyle name="Normal 3 9 14 4" xfId="14818"/>
    <cellStyle name="Normal 3 9 14 4 2" xfId="31651"/>
    <cellStyle name="Normal 3 9 14 5" xfId="14819"/>
    <cellStyle name="Normal 3 9 14 5 2" xfId="31652"/>
    <cellStyle name="Normal 3 9 14 6" xfId="31648"/>
    <cellStyle name="Normal 3 9 15" xfId="14820"/>
    <cellStyle name="Normal 3 9 15 2" xfId="14821"/>
    <cellStyle name="Normal 3 9 15 2 2" xfId="31654"/>
    <cellStyle name="Normal 3 9 15 3" xfId="14822"/>
    <cellStyle name="Normal 3 9 15 3 2" xfId="31655"/>
    <cellStyle name="Normal 3 9 15 4" xfId="14823"/>
    <cellStyle name="Normal 3 9 15 4 2" xfId="31656"/>
    <cellStyle name="Normal 3 9 15 5" xfId="14824"/>
    <cellStyle name="Normal 3 9 15 5 2" xfId="31657"/>
    <cellStyle name="Normal 3 9 15 6" xfId="31653"/>
    <cellStyle name="Normal 3 9 16" xfId="14825"/>
    <cellStyle name="Normal 3 9 16 2" xfId="14826"/>
    <cellStyle name="Normal 3 9 16 2 2" xfId="31659"/>
    <cellStyle name="Normal 3 9 16 3" xfId="14827"/>
    <cellStyle name="Normal 3 9 16 3 2" xfId="31660"/>
    <cellStyle name="Normal 3 9 16 4" xfId="14828"/>
    <cellStyle name="Normal 3 9 16 4 2" xfId="31661"/>
    <cellStyle name="Normal 3 9 16 5" xfId="14829"/>
    <cellStyle name="Normal 3 9 16 5 2" xfId="31662"/>
    <cellStyle name="Normal 3 9 16 6" xfId="31658"/>
    <cellStyle name="Normal 3 9 17" xfId="14830"/>
    <cellStyle name="Normal 3 9 17 2" xfId="14831"/>
    <cellStyle name="Normal 3 9 17 2 2" xfId="31664"/>
    <cellStyle name="Normal 3 9 17 3" xfId="14832"/>
    <cellStyle name="Normal 3 9 17 3 2" xfId="31665"/>
    <cellStyle name="Normal 3 9 17 4" xfId="14833"/>
    <cellStyle name="Normal 3 9 17 4 2" xfId="31666"/>
    <cellStyle name="Normal 3 9 17 5" xfId="14834"/>
    <cellStyle name="Normal 3 9 17 5 2" xfId="31667"/>
    <cellStyle name="Normal 3 9 17 6" xfId="31663"/>
    <cellStyle name="Normal 3 9 18" xfId="14835"/>
    <cellStyle name="Normal 3 9 18 2" xfId="14836"/>
    <cellStyle name="Normal 3 9 18 2 2" xfId="31669"/>
    <cellStyle name="Normal 3 9 18 3" xfId="14837"/>
    <cellStyle name="Normal 3 9 18 3 2" xfId="31670"/>
    <cellStyle name="Normal 3 9 18 4" xfId="14838"/>
    <cellStyle name="Normal 3 9 18 4 2" xfId="31671"/>
    <cellStyle name="Normal 3 9 18 5" xfId="14839"/>
    <cellStyle name="Normal 3 9 18 5 2" xfId="31672"/>
    <cellStyle name="Normal 3 9 18 6" xfId="31668"/>
    <cellStyle name="Normal 3 9 19" xfId="14840"/>
    <cellStyle name="Normal 3 9 19 2" xfId="14841"/>
    <cellStyle name="Normal 3 9 19 2 2" xfId="31674"/>
    <cellStyle name="Normal 3 9 19 3" xfId="14842"/>
    <cellStyle name="Normal 3 9 19 3 2" xfId="31675"/>
    <cellStyle name="Normal 3 9 19 4" xfId="14843"/>
    <cellStyle name="Normal 3 9 19 4 2" xfId="31676"/>
    <cellStyle name="Normal 3 9 19 5" xfId="14844"/>
    <cellStyle name="Normal 3 9 19 5 2" xfId="31677"/>
    <cellStyle name="Normal 3 9 19 6" xfId="31673"/>
    <cellStyle name="Normal 3 9 2" xfId="14845"/>
    <cellStyle name="Normal 3 9 2 10" xfId="14846"/>
    <cellStyle name="Normal 3 9 2 11" xfId="14847"/>
    <cellStyle name="Normal 3 9 2 12" xfId="14848"/>
    <cellStyle name="Normal 3 9 2 13" xfId="14849"/>
    <cellStyle name="Normal 3 9 2 14" xfId="14850"/>
    <cellStyle name="Normal 3 9 2 15" xfId="14851"/>
    <cellStyle name="Normal 3 9 2 16" xfId="14852"/>
    <cellStyle name="Normal 3 9 2 17" xfId="14853"/>
    <cellStyle name="Normal 3 9 2 18" xfId="14854"/>
    <cellStyle name="Normal 3 9 2 19" xfId="14855"/>
    <cellStyle name="Normal 3 9 2 2" xfId="14856"/>
    <cellStyle name="Normal 3 9 2 2 2" xfId="14857"/>
    <cellStyle name="Normal 3 9 2 2 3" xfId="14858"/>
    <cellStyle name="Normal 3 9 2 2 4" xfId="14859"/>
    <cellStyle name="Normal 3 9 2 2 5" xfId="14860"/>
    <cellStyle name="Normal 3 9 2 2 6" xfId="14861"/>
    <cellStyle name="Normal 3 9 2 2 7" xfId="14862"/>
    <cellStyle name="Normal 3 9 2 20" xfId="14863"/>
    <cellStyle name="Normal 3 9 2 21" xfId="14864"/>
    <cellStyle name="Normal 3 9 2 22" xfId="40687"/>
    <cellStyle name="Normal 3 9 2 23" xfId="31678"/>
    <cellStyle name="Normal 3 9 2 3" xfId="14865"/>
    <cellStyle name="Normal 3 9 2 4" xfId="14866"/>
    <cellStyle name="Normal 3 9 2 5" xfId="14867"/>
    <cellStyle name="Normal 3 9 2 6" xfId="14868"/>
    <cellStyle name="Normal 3 9 2 7" xfId="14869"/>
    <cellStyle name="Normal 3 9 2 8" xfId="14870"/>
    <cellStyle name="Normal 3 9 2 9" xfId="14871"/>
    <cellStyle name="Normal 3 9 20" xfId="14872"/>
    <cellStyle name="Normal 3 9 20 2" xfId="14873"/>
    <cellStyle name="Normal 3 9 20 2 2" xfId="31680"/>
    <cellStyle name="Normal 3 9 20 3" xfId="14874"/>
    <cellStyle name="Normal 3 9 20 3 2" xfId="31681"/>
    <cellStyle name="Normal 3 9 20 4" xfId="14875"/>
    <cellStyle name="Normal 3 9 20 4 2" xfId="31682"/>
    <cellStyle name="Normal 3 9 20 5" xfId="14876"/>
    <cellStyle name="Normal 3 9 20 5 2" xfId="31683"/>
    <cellStyle name="Normal 3 9 20 6" xfId="31679"/>
    <cellStyle name="Normal 3 9 21" xfId="14877"/>
    <cellStyle name="Normal 3 9 21 2" xfId="14878"/>
    <cellStyle name="Normal 3 9 21 2 2" xfId="31685"/>
    <cellStyle name="Normal 3 9 21 3" xfId="14879"/>
    <cellStyle name="Normal 3 9 21 3 2" xfId="31686"/>
    <cellStyle name="Normal 3 9 21 4" xfId="14880"/>
    <cellStyle name="Normal 3 9 21 4 2" xfId="31687"/>
    <cellStyle name="Normal 3 9 21 5" xfId="14881"/>
    <cellStyle name="Normal 3 9 21 5 2" xfId="31688"/>
    <cellStyle name="Normal 3 9 21 6" xfId="31684"/>
    <cellStyle name="Normal 3 9 22" xfId="14882"/>
    <cellStyle name="Normal 3 9 22 2" xfId="31689"/>
    <cellStyle name="Normal 3 9 23" xfId="14883"/>
    <cellStyle name="Normal 3 9 23 2" xfId="31690"/>
    <cellStyle name="Normal 3 9 24" xfId="14884"/>
    <cellStyle name="Normal 3 9 24 2" xfId="31691"/>
    <cellStyle name="Normal 3 9 25" xfId="14885"/>
    <cellStyle name="Normal 3 9 25 2" xfId="31692"/>
    <cellStyle name="Normal 3 9 26" xfId="14886"/>
    <cellStyle name="Normal 3 9 26 2" xfId="31693"/>
    <cellStyle name="Normal 3 9 3" xfId="14887"/>
    <cellStyle name="Normal 3 9 3 10" xfId="14888"/>
    <cellStyle name="Normal 3 9 3 11" xfId="14889"/>
    <cellStyle name="Normal 3 9 3 12" xfId="14890"/>
    <cellStyle name="Normal 3 9 3 13" xfId="14891"/>
    <cellStyle name="Normal 3 9 3 14" xfId="14892"/>
    <cellStyle name="Normal 3 9 3 15" xfId="14893"/>
    <cellStyle name="Normal 3 9 3 16" xfId="14894"/>
    <cellStyle name="Normal 3 9 3 17" xfId="40688"/>
    <cellStyle name="Normal 3 9 3 2" xfId="14895"/>
    <cellStyle name="Normal 3 9 3 3" xfId="14896"/>
    <cellStyle name="Normal 3 9 3 4" xfId="14897"/>
    <cellStyle name="Normal 3 9 3 5" xfId="14898"/>
    <cellStyle name="Normal 3 9 3 6" xfId="14899"/>
    <cellStyle name="Normal 3 9 3 7" xfId="14900"/>
    <cellStyle name="Normal 3 9 3 8" xfId="14901"/>
    <cellStyle name="Normal 3 9 3 9" xfId="14902"/>
    <cellStyle name="Normal 3 9 4" xfId="14903"/>
    <cellStyle name="Normal 3 9 4 10" xfId="14904"/>
    <cellStyle name="Normal 3 9 4 10 2" xfId="14905"/>
    <cellStyle name="Normal 3 9 4 10 2 2" xfId="31695"/>
    <cellStyle name="Normal 3 9 4 10 3" xfId="14906"/>
    <cellStyle name="Normal 3 9 4 10 3 2" xfId="31696"/>
    <cellStyle name="Normal 3 9 4 10 4" xfId="14907"/>
    <cellStyle name="Normal 3 9 4 10 4 2" xfId="31697"/>
    <cellStyle name="Normal 3 9 4 10 5" xfId="14908"/>
    <cellStyle name="Normal 3 9 4 10 5 2" xfId="31698"/>
    <cellStyle name="Normal 3 9 4 10 6" xfId="31694"/>
    <cellStyle name="Normal 3 9 4 11" xfId="14909"/>
    <cellStyle name="Normal 3 9 4 11 2" xfId="14910"/>
    <cellStyle name="Normal 3 9 4 11 2 2" xfId="31700"/>
    <cellStyle name="Normal 3 9 4 11 3" xfId="14911"/>
    <cellStyle name="Normal 3 9 4 11 3 2" xfId="31701"/>
    <cellStyle name="Normal 3 9 4 11 4" xfId="14912"/>
    <cellStyle name="Normal 3 9 4 11 4 2" xfId="31702"/>
    <cellStyle name="Normal 3 9 4 11 5" xfId="14913"/>
    <cellStyle name="Normal 3 9 4 11 5 2" xfId="31703"/>
    <cellStyle name="Normal 3 9 4 11 6" xfId="31699"/>
    <cellStyle name="Normal 3 9 4 12" xfId="14914"/>
    <cellStyle name="Normal 3 9 4 12 2" xfId="14915"/>
    <cellStyle name="Normal 3 9 4 12 2 2" xfId="31705"/>
    <cellStyle name="Normal 3 9 4 12 3" xfId="14916"/>
    <cellStyle name="Normal 3 9 4 12 3 2" xfId="31706"/>
    <cellStyle name="Normal 3 9 4 12 4" xfId="14917"/>
    <cellStyle name="Normal 3 9 4 12 4 2" xfId="31707"/>
    <cellStyle name="Normal 3 9 4 12 5" xfId="14918"/>
    <cellStyle name="Normal 3 9 4 12 5 2" xfId="31708"/>
    <cellStyle name="Normal 3 9 4 12 6" xfId="31704"/>
    <cellStyle name="Normal 3 9 4 13" xfId="14919"/>
    <cellStyle name="Normal 3 9 4 13 2" xfId="14920"/>
    <cellStyle name="Normal 3 9 4 13 2 2" xfId="31710"/>
    <cellStyle name="Normal 3 9 4 13 3" xfId="14921"/>
    <cellStyle name="Normal 3 9 4 13 3 2" xfId="31711"/>
    <cellStyle name="Normal 3 9 4 13 4" xfId="14922"/>
    <cellStyle name="Normal 3 9 4 13 4 2" xfId="31712"/>
    <cellStyle name="Normal 3 9 4 13 5" xfId="14923"/>
    <cellStyle name="Normal 3 9 4 13 5 2" xfId="31713"/>
    <cellStyle name="Normal 3 9 4 13 6" xfId="31709"/>
    <cellStyle name="Normal 3 9 4 14" xfId="14924"/>
    <cellStyle name="Normal 3 9 4 14 2" xfId="14925"/>
    <cellStyle name="Normal 3 9 4 14 2 2" xfId="31715"/>
    <cellStyle name="Normal 3 9 4 14 3" xfId="14926"/>
    <cellStyle name="Normal 3 9 4 14 3 2" xfId="31716"/>
    <cellStyle name="Normal 3 9 4 14 4" xfId="14927"/>
    <cellStyle name="Normal 3 9 4 14 4 2" xfId="31717"/>
    <cellStyle name="Normal 3 9 4 14 5" xfId="14928"/>
    <cellStyle name="Normal 3 9 4 14 5 2" xfId="31718"/>
    <cellStyle name="Normal 3 9 4 14 6" xfId="31714"/>
    <cellStyle name="Normal 3 9 4 15" xfId="14929"/>
    <cellStyle name="Normal 3 9 4 15 2" xfId="14930"/>
    <cellStyle name="Normal 3 9 4 15 2 2" xfId="31720"/>
    <cellStyle name="Normal 3 9 4 15 3" xfId="14931"/>
    <cellStyle name="Normal 3 9 4 15 3 2" xfId="31721"/>
    <cellStyle name="Normal 3 9 4 15 4" xfId="14932"/>
    <cellStyle name="Normal 3 9 4 15 4 2" xfId="31722"/>
    <cellStyle name="Normal 3 9 4 15 5" xfId="14933"/>
    <cellStyle name="Normal 3 9 4 15 5 2" xfId="31723"/>
    <cellStyle name="Normal 3 9 4 15 6" xfId="31719"/>
    <cellStyle name="Normal 3 9 4 16" xfId="14934"/>
    <cellStyle name="Normal 3 9 4 16 2" xfId="14935"/>
    <cellStyle name="Normal 3 9 4 16 2 2" xfId="31725"/>
    <cellStyle name="Normal 3 9 4 16 3" xfId="14936"/>
    <cellStyle name="Normal 3 9 4 16 3 2" xfId="31726"/>
    <cellStyle name="Normal 3 9 4 16 4" xfId="14937"/>
    <cellStyle name="Normal 3 9 4 16 4 2" xfId="31727"/>
    <cellStyle name="Normal 3 9 4 16 5" xfId="14938"/>
    <cellStyle name="Normal 3 9 4 16 5 2" xfId="31728"/>
    <cellStyle name="Normal 3 9 4 16 6" xfId="31724"/>
    <cellStyle name="Normal 3 9 4 17" xfId="40689"/>
    <cellStyle name="Normal 3 9 4 2" xfId="14939"/>
    <cellStyle name="Normal 3 9 4 3" xfId="14940"/>
    <cellStyle name="Normal 3 9 4 3 2" xfId="14941"/>
    <cellStyle name="Normal 3 9 4 3 2 2" xfId="31730"/>
    <cellStyle name="Normal 3 9 4 3 3" xfId="14942"/>
    <cellStyle name="Normal 3 9 4 3 3 2" xfId="31731"/>
    <cellStyle name="Normal 3 9 4 3 4" xfId="14943"/>
    <cellStyle name="Normal 3 9 4 3 4 2" xfId="31732"/>
    <cellStyle name="Normal 3 9 4 3 5" xfId="14944"/>
    <cellStyle name="Normal 3 9 4 3 5 2" xfId="31733"/>
    <cellStyle name="Normal 3 9 4 3 6" xfId="31729"/>
    <cellStyle name="Normal 3 9 4 4" xfId="14945"/>
    <cellStyle name="Normal 3 9 4 4 2" xfId="14946"/>
    <cellStyle name="Normal 3 9 4 4 2 2" xfId="31735"/>
    <cellStyle name="Normal 3 9 4 4 3" xfId="14947"/>
    <cellStyle name="Normal 3 9 4 4 3 2" xfId="31736"/>
    <cellStyle name="Normal 3 9 4 4 4" xfId="14948"/>
    <cellStyle name="Normal 3 9 4 4 4 2" xfId="31737"/>
    <cellStyle name="Normal 3 9 4 4 5" xfId="14949"/>
    <cellStyle name="Normal 3 9 4 4 5 2" xfId="31738"/>
    <cellStyle name="Normal 3 9 4 4 6" xfId="31734"/>
    <cellStyle name="Normal 3 9 4 5" xfId="14950"/>
    <cellStyle name="Normal 3 9 4 5 2" xfId="14951"/>
    <cellStyle name="Normal 3 9 4 5 2 2" xfId="31740"/>
    <cellStyle name="Normal 3 9 4 5 3" xfId="14952"/>
    <cellStyle name="Normal 3 9 4 5 3 2" xfId="31741"/>
    <cellStyle name="Normal 3 9 4 5 4" xfId="14953"/>
    <cellStyle name="Normal 3 9 4 5 4 2" xfId="31742"/>
    <cellStyle name="Normal 3 9 4 5 5" xfId="14954"/>
    <cellStyle name="Normal 3 9 4 5 5 2" xfId="31743"/>
    <cellStyle name="Normal 3 9 4 5 6" xfId="31739"/>
    <cellStyle name="Normal 3 9 4 6" xfId="14955"/>
    <cellStyle name="Normal 3 9 4 6 2" xfId="14956"/>
    <cellStyle name="Normal 3 9 4 6 2 2" xfId="31745"/>
    <cellStyle name="Normal 3 9 4 6 3" xfId="14957"/>
    <cellStyle name="Normal 3 9 4 6 3 2" xfId="31746"/>
    <cellStyle name="Normal 3 9 4 6 4" xfId="14958"/>
    <cellStyle name="Normal 3 9 4 6 4 2" xfId="31747"/>
    <cellStyle name="Normal 3 9 4 6 5" xfId="14959"/>
    <cellStyle name="Normal 3 9 4 6 5 2" xfId="31748"/>
    <cellStyle name="Normal 3 9 4 6 6" xfId="31744"/>
    <cellStyle name="Normal 3 9 4 7" xfId="14960"/>
    <cellStyle name="Normal 3 9 4 7 2" xfId="14961"/>
    <cellStyle name="Normal 3 9 4 7 2 2" xfId="31750"/>
    <cellStyle name="Normal 3 9 4 7 3" xfId="14962"/>
    <cellStyle name="Normal 3 9 4 7 3 2" xfId="31751"/>
    <cellStyle name="Normal 3 9 4 7 4" xfId="14963"/>
    <cellStyle name="Normal 3 9 4 7 4 2" xfId="31752"/>
    <cellStyle name="Normal 3 9 4 7 5" xfId="14964"/>
    <cellStyle name="Normal 3 9 4 7 5 2" xfId="31753"/>
    <cellStyle name="Normal 3 9 4 7 6" xfId="31749"/>
    <cellStyle name="Normal 3 9 4 8" xfId="14965"/>
    <cellStyle name="Normal 3 9 4 8 2" xfId="14966"/>
    <cellStyle name="Normal 3 9 4 8 2 2" xfId="31755"/>
    <cellStyle name="Normal 3 9 4 8 3" xfId="14967"/>
    <cellStyle name="Normal 3 9 4 8 3 2" xfId="31756"/>
    <cellStyle name="Normal 3 9 4 8 4" xfId="14968"/>
    <cellStyle name="Normal 3 9 4 8 4 2" xfId="31757"/>
    <cellStyle name="Normal 3 9 4 8 5" xfId="14969"/>
    <cellStyle name="Normal 3 9 4 8 5 2" xfId="31758"/>
    <cellStyle name="Normal 3 9 4 8 6" xfId="31754"/>
    <cellStyle name="Normal 3 9 4 9" xfId="14970"/>
    <cellStyle name="Normal 3 9 4 9 2" xfId="14971"/>
    <cellStyle name="Normal 3 9 4 9 2 2" xfId="31760"/>
    <cellStyle name="Normal 3 9 4 9 3" xfId="14972"/>
    <cellStyle name="Normal 3 9 4 9 3 2" xfId="31761"/>
    <cellStyle name="Normal 3 9 4 9 4" xfId="14973"/>
    <cellStyle name="Normal 3 9 4 9 4 2" xfId="31762"/>
    <cellStyle name="Normal 3 9 4 9 5" xfId="14974"/>
    <cellStyle name="Normal 3 9 4 9 5 2" xfId="31763"/>
    <cellStyle name="Normal 3 9 4 9 6" xfId="31759"/>
    <cellStyle name="Normal 3 9 5" xfId="14975"/>
    <cellStyle name="Normal 3 9 5 2" xfId="14976"/>
    <cellStyle name="Normal 3 9 6" xfId="14977"/>
    <cellStyle name="Normal 3 9 6 2" xfId="14978"/>
    <cellStyle name="Normal 3 9 7" xfId="14979"/>
    <cellStyle name="Normal 3 9 7 2" xfId="14980"/>
    <cellStyle name="Normal 3 9 8" xfId="14981"/>
    <cellStyle name="Normal 3 9 8 2" xfId="14982"/>
    <cellStyle name="Normal 3 9 8 2 2" xfId="14983"/>
    <cellStyle name="Normal 3 9 8 2 2 2" xfId="31766"/>
    <cellStyle name="Normal 3 9 8 2 3" xfId="14984"/>
    <cellStyle name="Normal 3 9 8 2 3 2" xfId="31767"/>
    <cellStyle name="Normal 3 9 8 2 4" xfId="14985"/>
    <cellStyle name="Normal 3 9 8 2 4 2" xfId="31768"/>
    <cellStyle name="Normal 3 9 8 2 5" xfId="14986"/>
    <cellStyle name="Normal 3 9 8 2 5 2" xfId="31769"/>
    <cellStyle name="Normal 3 9 8 2 6" xfId="31765"/>
    <cellStyle name="Normal 3 9 8 3" xfId="14987"/>
    <cellStyle name="Normal 3 9 8 3 2" xfId="31770"/>
    <cellStyle name="Normal 3 9 8 4" xfId="14988"/>
    <cellStyle name="Normal 3 9 8 4 2" xfId="31771"/>
    <cellStyle name="Normal 3 9 8 5" xfId="14989"/>
    <cellStyle name="Normal 3 9 8 5 2" xfId="31772"/>
    <cellStyle name="Normal 3 9 8 6" xfId="14990"/>
    <cellStyle name="Normal 3 9 8 6 2" xfId="31773"/>
    <cellStyle name="Normal 3 9 8 7" xfId="31764"/>
    <cellStyle name="Normal 3 9 9" xfId="14991"/>
    <cellStyle name="Normal 3 9 9 2" xfId="14992"/>
    <cellStyle name="Normal 3 9 9 2 2" xfId="14993"/>
    <cellStyle name="Normal 3 9 9 2 2 2" xfId="31776"/>
    <cellStyle name="Normal 3 9 9 2 3" xfId="14994"/>
    <cellStyle name="Normal 3 9 9 2 3 2" xfId="31777"/>
    <cellStyle name="Normal 3 9 9 2 4" xfId="14995"/>
    <cellStyle name="Normal 3 9 9 2 4 2" xfId="31778"/>
    <cellStyle name="Normal 3 9 9 2 5" xfId="14996"/>
    <cellStyle name="Normal 3 9 9 2 5 2" xfId="31779"/>
    <cellStyle name="Normal 3 9 9 2 6" xfId="31775"/>
    <cellStyle name="Normal 3 9 9 3" xfId="14997"/>
    <cellStyle name="Normal 3 9 9 3 2" xfId="31780"/>
    <cellStyle name="Normal 3 9 9 4" xfId="14998"/>
    <cellStyle name="Normal 3 9 9 4 2" xfId="31781"/>
    <cellStyle name="Normal 3 9 9 5" xfId="14999"/>
    <cellStyle name="Normal 3 9 9 5 2" xfId="31782"/>
    <cellStyle name="Normal 3 9 9 6" xfId="15000"/>
    <cellStyle name="Normal 3 9 9 6 2" xfId="31783"/>
    <cellStyle name="Normal 3 9 9 7" xfId="31774"/>
    <cellStyle name="Normal 30" xfId="15001"/>
    <cellStyle name="Normal 31" xfId="15002"/>
    <cellStyle name="Normal 32" xfId="15003"/>
    <cellStyle name="Normal 33" xfId="15004"/>
    <cellStyle name="Normal 34" xfId="15005"/>
    <cellStyle name="Normal 34 2" xfId="31784"/>
    <cellStyle name="Normal 35" xfId="15006"/>
    <cellStyle name="Normal 35 2" xfId="31785"/>
    <cellStyle name="Normal 36" xfId="29072"/>
    <cellStyle name="Normal 37" xfId="41054"/>
    <cellStyle name="Normal 38" xfId="21"/>
    <cellStyle name="Normal 38 2" xfId="29358"/>
    <cellStyle name="Normal 39" xfId="41055"/>
    <cellStyle name="Normal 4" xfId="15007"/>
    <cellStyle name="Normal 4 10" xfId="15008"/>
    <cellStyle name="Normal 4 10 2" xfId="15009"/>
    <cellStyle name="Normal 4 10 2 2" xfId="15010"/>
    <cellStyle name="Normal 4 10 2 3" xfId="15011"/>
    <cellStyle name="Normal 4 10 2 4" xfId="15012"/>
    <cellStyle name="Normal 4 10 2 5" xfId="15013"/>
    <cellStyle name="Normal 4 10 2 6" xfId="15014"/>
    <cellStyle name="Normal 4 10 2 7" xfId="15015"/>
    <cellStyle name="Normal 4 10 3" xfId="15016"/>
    <cellStyle name="Normal 4 10 4" xfId="15017"/>
    <cellStyle name="Normal 4 10 5" xfId="15018"/>
    <cellStyle name="Normal 4 10 6" xfId="15019"/>
    <cellStyle name="Normal 4 10 7" xfId="15020"/>
    <cellStyle name="Normal 4 10 8" xfId="15021"/>
    <cellStyle name="Normal 4 10 9" xfId="40691"/>
    <cellStyle name="Normal 4 11" xfId="15022"/>
    <cellStyle name="Normal 4 11 10" xfId="15023"/>
    <cellStyle name="Normal 4 11 10 2" xfId="15024"/>
    <cellStyle name="Normal 4 11 10 2 2" xfId="31787"/>
    <cellStyle name="Normal 4 11 10 3" xfId="15025"/>
    <cellStyle name="Normal 4 11 10 3 2" xfId="31788"/>
    <cellStyle name="Normal 4 11 10 4" xfId="15026"/>
    <cellStyle name="Normal 4 11 10 4 2" xfId="31789"/>
    <cellStyle name="Normal 4 11 10 5" xfId="15027"/>
    <cellStyle name="Normal 4 11 10 5 2" xfId="31790"/>
    <cellStyle name="Normal 4 11 10 6" xfId="31786"/>
    <cellStyle name="Normal 4 11 11" xfId="15028"/>
    <cellStyle name="Normal 4 11 11 2" xfId="15029"/>
    <cellStyle name="Normal 4 11 11 2 2" xfId="31792"/>
    <cellStyle name="Normal 4 11 11 3" xfId="15030"/>
    <cellStyle name="Normal 4 11 11 3 2" xfId="31793"/>
    <cellStyle name="Normal 4 11 11 4" xfId="15031"/>
    <cellStyle name="Normal 4 11 11 4 2" xfId="31794"/>
    <cellStyle name="Normal 4 11 11 5" xfId="15032"/>
    <cellStyle name="Normal 4 11 11 5 2" xfId="31795"/>
    <cellStyle name="Normal 4 11 11 6" xfId="31791"/>
    <cellStyle name="Normal 4 11 12" xfId="15033"/>
    <cellStyle name="Normal 4 11 12 2" xfId="15034"/>
    <cellStyle name="Normal 4 11 12 2 2" xfId="31797"/>
    <cellStyle name="Normal 4 11 12 3" xfId="15035"/>
    <cellStyle name="Normal 4 11 12 3 2" xfId="31798"/>
    <cellStyle name="Normal 4 11 12 4" xfId="15036"/>
    <cellStyle name="Normal 4 11 12 4 2" xfId="31799"/>
    <cellStyle name="Normal 4 11 12 5" xfId="15037"/>
    <cellStyle name="Normal 4 11 12 5 2" xfId="31800"/>
    <cellStyle name="Normal 4 11 12 6" xfId="31796"/>
    <cellStyle name="Normal 4 11 13" xfId="15038"/>
    <cellStyle name="Normal 4 11 13 2" xfId="15039"/>
    <cellStyle name="Normal 4 11 13 2 2" xfId="31802"/>
    <cellStyle name="Normal 4 11 13 3" xfId="15040"/>
    <cellStyle name="Normal 4 11 13 3 2" xfId="31803"/>
    <cellStyle name="Normal 4 11 13 4" xfId="15041"/>
    <cellStyle name="Normal 4 11 13 4 2" xfId="31804"/>
    <cellStyle name="Normal 4 11 13 5" xfId="15042"/>
    <cellStyle name="Normal 4 11 13 5 2" xfId="31805"/>
    <cellStyle name="Normal 4 11 13 6" xfId="31801"/>
    <cellStyle name="Normal 4 11 14" xfId="15043"/>
    <cellStyle name="Normal 4 11 14 2" xfId="15044"/>
    <cellStyle name="Normal 4 11 14 2 2" xfId="31807"/>
    <cellStyle name="Normal 4 11 14 3" xfId="15045"/>
    <cellStyle name="Normal 4 11 14 3 2" xfId="31808"/>
    <cellStyle name="Normal 4 11 14 4" xfId="15046"/>
    <cellStyle name="Normal 4 11 14 4 2" xfId="31809"/>
    <cellStyle name="Normal 4 11 14 5" xfId="15047"/>
    <cellStyle name="Normal 4 11 14 5 2" xfId="31810"/>
    <cellStyle name="Normal 4 11 14 6" xfId="31806"/>
    <cellStyle name="Normal 4 11 15" xfId="15048"/>
    <cellStyle name="Normal 4 11 15 2" xfId="15049"/>
    <cellStyle name="Normal 4 11 15 2 2" xfId="31812"/>
    <cellStyle name="Normal 4 11 15 3" xfId="15050"/>
    <cellStyle name="Normal 4 11 15 3 2" xfId="31813"/>
    <cellStyle name="Normal 4 11 15 4" xfId="15051"/>
    <cellStyle name="Normal 4 11 15 4 2" xfId="31814"/>
    <cellStyle name="Normal 4 11 15 5" xfId="15052"/>
    <cellStyle name="Normal 4 11 15 5 2" xfId="31815"/>
    <cellStyle name="Normal 4 11 15 6" xfId="31811"/>
    <cellStyle name="Normal 4 11 16" xfId="15053"/>
    <cellStyle name="Normal 4 11 16 2" xfId="15054"/>
    <cellStyle name="Normal 4 11 16 2 2" xfId="31817"/>
    <cellStyle name="Normal 4 11 16 3" xfId="15055"/>
    <cellStyle name="Normal 4 11 16 3 2" xfId="31818"/>
    <cellStyle name="Normal 4 11 16 4" xfId="15056"/>
    <cellStyle name="Normal 4 11 16 4 2" xfId="31819"/>
    <cellStyle name="Normal 4 11 16 5" xfId="15057"/>
    <cellStyle name="Normal 4 11 16 5 2" xfId="31820"/>
    <cellStyle name="Normal 4 11 16 6" xfId="31816"/>
    <cellStyle name="Normal 4 11 17" xfId="15058"/>
    <cellStyle name="Normal 4 11 17 2" xfId="15059"/>
    <cellStyle name="Normal 4 11 17 2 2" xfId="31822"/>
    <cellStyle name="Normal 4 11 17 3" xfId="15060"/>
    <cellStyle name="Normal 4 11 17 3 2" xfId="31823"/>
    <cellStyle name="Normal 4 11 17 4" xfId="15061"/>
    <cellStyle name="Normal 4 11 17 4 2" xfId="31824"/>
    <cellStyle name="Normal 4 11 17 5" xfId="15062"/>
    <cellStyle name="Normal 4 11 17 5 2" xfId="31825"/>
    <cellStyle name="Normal 4 11 17 6" xfId="31821"/>
    <cellStyle name="Normal 4 11 18" xfId="15063"/>
    <cellStyle name="Normal 4 11 18 2" xfId="15064"/>
    <cellStyle name="Normal 4 11 18 2 2" xfId="31827"/>
    <cellStyle name="Normal 4 11 18 3" xfId="15065"/>
    <cellStyle name="Normal 4 11 18 3 2" xfId="31828"/>
    <cellStyle name="Normal 4 11 18 4" xfId="15066"/>
    <cellStyle name="Normal 4 11 18 4 2" xfId="31829"/>
    <cellStyle name="Normal 4 11 18 5" xfId="15067"/>
    <cellStyle name="Normal 4 11 18 5 2" xfId="31830"/>
    <cellStyle name="Normal 4 11 18 6" xfId="31826"/>
    <cellStyle name="Normal 4 11 19" xfId="15068"/>
    <cellStyle name="Normal 4 11 19 2" xfId="31831"/>
    <cellStyle name="Normal 4 11 2" xfId="15069"/>
    <cellStyle name="Normal 4 11 2 2" xfId="15070"/>
    <cellStyle name="Normal 4 11 2 3" xfId="15071"/>
    <cellStyle name="Normal 4 11 2 4" xfId="15072"/>
    <cellStyle name="Normal 4 11 2 5" xfId="15073"/>
    <cellStyle name="Normal 4 11 2 6" xfId="15074"/>
    <cellStyle name="Normal 4 11 2 7" xfId="15075"/>
    <cellStyle name="Normal 4 11 2 8" xfId="31832"/>
    <cellStyle name="Normal 4 11 20" xfId="15076"/>
    <cellStyle name="Normal 4 11 20 2" xfId="31833"/>
    <cellStyle name="Normal 4 11 21" xfId="15077"/>
    <cellStyle name="Normal 4 11 21 2" xfId="31834"/>
    <cellStyle name="Normal 4 11 22" xfId="15078"/>
    <cellStyle name="Normal 4 11 22 2" xfId="31835"/>
    <cellStyle name="Normal 4 11 23" xfId="15079"/>
    <cellStyle name="Normal 4 11 23 2" xfId="31836"/>
    <cellStyle name="Normal 4 11 24" xfId="40692"/>
    <cellStyle name="Normal 4 11 3" xfId="15080"/>
    <cellStyle name="Normal 4 11 4" xfId="15081"/>
    <cellStyle name="Normal 4 11 4 10" xfId="15082"/>
    <cellStyle name="Normal 4 11 4 10 2" xfId="31838"/>
    <cellStyle name="Normal 4 11 4 11" xfId="15083"/>
    <cellStyle name="Normal 4 11 4 11 2" xfId="31839"/>
    <cellStyle name="Normal 4 11 4 12" xfId="31837"/>
    <cellStyle name="Normal 4 11 4 2" xfId="15084"/>
    <cellStyle name="Normal 4 11 4 2 2" xfId="15085"/>
    <cellStyle name="Normal 4 11 4 2 2 2" xfId="31841"/>
    <cellStyle name="Normal 4 11 4 2 3" xfId="15086"/>
    <cellStyle name="Normal 4 11 4 2 3 2" xfId="31842"/>
    <cellStyle name="Normal 4 11 4 2 4" xfId="15087"/>
    <cellStyle name="Normal 4 11 4 2 4 2" xfId="31843"/>
    <cellStyle name="Normal 4 11 4 2 5" xfId="15088"/>
    <cellStyle name="Normal 4 11 4 2 5 2" xfId="31844"/>
    <cellStyle name="Normal 4 11 4 2 6" xfId="31840"/>
    <cellStyle name="Normal 4 11 4 3" xfId="15089"/>
    <cellStyle name="Normal 4 11 4 3 2" xfId="15090"/>
    <cellStyle name="Normal 4 11 4 3 2 2" xfId="31846"/>
    <cellStyle name="Normal 4 11 4 3 3" xfId="15091"/>
    <cellStyle name="Normal 4 11 4 3 3 2" xfId="31847"/>
    <cellStyle name="Normal 4 11 4 3 4" xfId="15092"/>
    <cellStyle name="Normal 4 11 4 3 4 2" xfId="31848"/>
    <cellStyle name="Normal 4 11 4 3 5" xfId="15093"/>
    <cellStyle name="Normal 4 11 4 3 5 2" xfId="31849"/>
    <cellStyle name="Normal 4 11 4 3 6" xfId="31845"/>
    <cellStyle name="Normal 4 11 4 4" xfId="15094"/>
    <cellStyle name="Normal 4 11 4 4 2" xfId="15095"/>
    <cellStyle name="Normal 4 11 4 4 2 2" xfId="31851"/>
    <cellStyle name="Normal 4 11 4 4 3" xfId="15096"/>
    <cellStyle name="Normal 4 11 4 4 3 2" xfId="31852"/>
    <cellStyle name="Normal 4 11 4 4 4" xfId="15097"/>
    <cellStyle name="Normal 4 11 4 4 4 2" xfId="31853"/>
    <cellStyle name="Normal 4 11 4 4 5" xfId="15098"/>
    <cellStyle name="Normal 4 11 4 4 5 2" xfId="31854"/>
    <cellStyle name="Normal 4 11 4 4 6" xfId="31850"/>
    <cellStyle name="Normal 4 11 4 5" xfId="15099"/>
    <cellStyle name="Normal 4 11 4 5 2" xfId="15100"/>
    <cellStyle name="Normal 4 11 4 5 2 2" xfId="31856"/>
    <cellStyle name="Normal 4 11 4 5 3" xfId="15101"/>
    <cellStyle name="Normal 4 11 4 5 3 2" xfId="31857"/>
    <cellStyle name="Normal 4 11 4 5 4" xfId="15102"/>
    <cellStyle name="Normal 4 11 4 5 4 2" xfId="31858"/>
    <cellStyle name="Normal 4 11 4 5 5" xfId="15103"/>
    <cellStyle name="Normal 4 11 4 5 5 2" xfId="31859"/>
    <cellStyle name="Normal 4 11 4 5 6" xfId="31855"/>
    <cellStyle name="Normal 4 11 4 6" xfId="15104"/>
    <cellStyle name="Normal 4 11 4 6 2" xfId="15105"/>
    <cellStyle name="Normal 4 11 4 6 2 2" xfId="31861"/>
    <cellStyle name="Normal 4 11 4 6 3" xfId="15106"/>
    <cellStyle name="Normal 4 11 4 6 3 2" xfId="31862"/>
    <cellStyle name="Normal 4 11 4 6 4" xfId="15107"/>
    <cellStyle name="Normal 4 11 4 6 4 2" xfId="31863"/>
    <cellStyle name="Normal 4 11 4 6 5" xfId="15108"/>
    <cellStyle name="Normal 4 11 4 6 5 2" xfId="31864"/>
    <cellStyle name="Normal 4 11 4 6 6" xfId="31860"/>
    <cellStyle name="Normal 4 11 4 7" xfId="15109"/>
    <cellStyle name="Normal 4 11 4 7 2" xfId="15110"/>
    <cellStyle name="Normal 4 11 4 7 2 2" xfId="31866"/>
    <cellStyle name="Normal 4 11 4 7 3" xfId="15111"/>
    <cellStyle name="Normal 4 11 4 7 3 2" xfId="31867"/>
    <cellStyle name="Normal 4 11 4 7 4" xfId="15112"/>
    <cellStyle name="Normal 4 11 4 7 4 2" xfId="31868"/>
    <cellStyle name="Normal 4 11 4 7 5" xfId="15113"/>
    <cellStyle name="Normal 4 11 4 7 5 2" xfId="31869"/>
    <cellStyle name="Normal 4 11 4 7 6" xfId="31865"/>
    <cellStyle name="Normal 4 11 4 8" xfId="15114"/>
    <cellStyle name="Normal 4 11 4 8 2" xfId="31870"/>
    <cellStyle name="Normal 4 11 4 9" xfId="15115"/>
    <cellStyle name="Normal 4 11 4 9 2" xfId="31871"/>
    <cellStyle name="Normal 4 11 5" xfId="15116"/>
    <cellStyle name="Normal 4 11 5 2" xfId="15117"/>
    <cellStyle name="Normal 4 11 5 2 2" xfId="15118"/>
    <cellStyle name="Normal 4 11 5 2 2 2" xfId="31874"/>
    <cellStyle name="Normal 4 11 5 2 3" xfId="15119"/>
    <cellStyle name="Normal 4 11 5 2 3 2" xfId="31875"/>
    <cellStyle name="Normal 4 11 5 2 4" xfId="15120"/>
    <cellStyle name="Normal 4 11 5 2 4 2" xfId="31876"/>
    <cellStyle name="Normal 4 11 5 2 5" xfId="15121"/>
    <cellStyle name="Normal 4 11 5 2 5 2" xfId="31877"/>
    <cellStyle name="Normal 4 11 5 2 6" xfId="31873"/>
    <cellStyle name="Normal 4 11 5 3" xfId="15122"/>
    <cellStyle name="Normal 4 11 5 3 2" xfId="31878"/>
    <cellStyle name="Normal 4 11 5 4" xfId="15123"/>
    <cellStyle name="Normal 4 11 5 4 2" xfId="31879"/>
    <cellStyle name="Normal 4 11 5 5" xfId="15124"/>
    <cellStyle name="Normal 4 11 5 5 2" xfId="31880"/>
    <cellStyle name="Normal 4 11 5 6" xfId="15125"/>
    <cellStyle name="Normal 4 11 5 6 2" xfId="31881"/>
    <cellStyle name="Normal 4 11 5 7" xfId="31872"/>
    <cellStyle name="Normal 4 11 6" xfId="15126"/>
    <cellStyle name="Normal 4 11 6 2" xfId="15127"/>
    <cellStyle name="Normal 4 11 6 2 2" xfId="15128"/>
    <cellStyle name="Normal 4 11 6 2 2 2" xfId="31884"/>
    <cellStyle name="Normal 4 11 6 2 3" xfId="15129"/>
    <cellStyle name="Normal 4 11 6 2 3 2" xfId="31885"/>
    <cellStyle name="Normal 4 11 6 2 4" xfId="15130"/>
    <cellStyle name="Normal 4 11 6 2 4 2" xfId="31886"/>
    <cellStyle name="Normal 4 11 6 2 5" xfId="15131"/>
    <cellStyle name="Normal 4 11 6 2 5 2" xfId="31887"/>
    <cellStyle name="Normal 4 11 6 2 6" xfId="31883"/>
    <cellStyle name="Normal 4 11 6 3" xfId="15132"/>
    <cellStyle name="Normal 4 11 6 3 2" xfId="31888"/>
    <cellStyle name="Normal 4 11 6 4" xfId="15133"/>
    <cellStyle name="Normal 4 11 6 4 2" xfId="31889"/>
    <cellStyle name="Normal 4 11 6 5" xfId="15134"/>
    <cellStyle name="Normal 4 11 6 5 2" xfId="31890"/>
    <cellStyle name="Normal 4 11 6 6" xfId="15135"/>
    <cellStyle name="Normal 4 11 6 6 2" xfId="31891"/>
    <cellStyle name="Normal 4 11 6 7" xfId="31882"/>
    <cellStyle name="Normal 4 11 7" xfId="15136"/>
    <cellStyle name="Normal 4 11 7 2" xfId="15137"/>
    <cellStyle name="Normal 4 11 7 2 2" xfId="31893"/>
    <cellStyle name="Normal 4 11 7 3" xfId="15138"/>
    <cellStyle name="Normal 4 11 7 3 2" xfId="31894"/>
    <cellStyle name="Normal 4 11 7 4" xfId="15139"/>
    <cellStyle name="Normal 4 11 7 4 2" xfId="31895"/>
    <cellStyle name="Normal 4 11 7 5" xfId="15140"/>
    <cellStyle name="Normal 4 11 7 5 2" xfId="31896"/>
    <cellStyle name="Normal 4 11 7 6" xfId="31892"/>
    <cellStyle name="Normal 4 11 8" xfId="15141"/>
    <cellStyle name="Normal 4 11 8 2" xfId="15142"/>
    <cellStyle name="Normal 4 11 8 2 2" xfId="31898"/>
    <cellStyle name="Normal 4 11 8 3" xfId="15143"/>
    <cellStyle name="Normal 4 11 8 3 2" xfId="31899"/>
    <cellStyle name="Normal 4 11 8 4" xfId="15144"/>
    <cellStyle name="Normal 4 11 8 4 2" xfId="31900"/>
    <cellStyle name="Normal 4 11 8 5" xfId="15145"/>
    <cellStyle name="Normal 4 11 8 5 2" xfId="31901"/>
    <cellStyle name="Normal 4 11 8 6" xfId="31897"/>
    <cellStyle name="Normal 4 11 9" xfId="15146"/>
    <cellStyle name="Normal 4 11 9 2" xfId="15147"/>
    <cellStyle name="Normal 4 11 9 2 2" xfId="31903"/>
    <cellStyle name="Normal 4 11 9 3" xfId="15148"/>
    <cellStyle name="Normal 4 11 9 3 2" xfId="31904"/>
    <cellStyle name="Normal 4 11 9 4" xfId="15149"/>
    <cellStyle name="Normal 4 11 9 4 2" xfId="31905"/>
    <cellStyle name="Normal 4 11 9 5" xfId="15150"/>
    <cellStyle name="Normal 4 11 9 5 2" xfId="31906"/>
    <cellStyle name="Normal 4 11 9 6" xfId="31902"/>
    <cellStyle name="Normal 4 12" xfId="15151"/>
    <cellStyle name="Normal 4 12 10" xfId="15152"/>
    <cellStyle name="Normal 4 12 11" xfId="15153"/>
    <cellStyle name="Normal 4 12 12" xfId="15154"/>
    <cellStyle name="Normal 4 12 13" xfId="15155"/>
    <cellStyle name="Normal 4 12 14" xfId="15156"/>
    <cellStyle name="Normal 4 12 15" xfId="15157"/>
    <cellStyle name="Normal 4 12 16" xfId="15158"/>
    <cellStyle name="Normal 4 12 17" xfId="40693"/>
    <cellStyle name="Normal 4 12 2" xfId="15159"/>
    <cellStyle name="Normal 4 12 2 10" xfId="15160"/>
    <cellStyle name="Normal 4 12 2 10 2" xfId="15161"/>
    <cellStyle name="Normal 4 12 2 10 2 2" xfId="31909"/>
    <cellStyle name="Normal 4 12 2 10 3" xfId="15162"/>
    <cellStyle name="Normal 4 12 2 10 3 2" xfId="31910"/>
    <cellStyle name="Normal 4 12 2 10 4" xfId="15163"/>
    <cellStyle name="Normal 4 12 2 10 4 2" xfId="31911"/>
    <cellStyle name="Normal 4 12 2 10 5" xfId="15164"/>
    <cellStyle name="Normal 4 12 2 10 5 2" xfId="31912"/>
    <cellStyle name="Normal 4 12 2 10 6" xfId="31908"/>
    <cellStyle name="Normal 4 12 2 11" xfId="15165"/>
    <cellStyle name="Normal 4 12 2 11 2" xfId="15166"/>
    <cellStyle name="Normal 4 12 2 11 2 2" xfId="31914"/>
    <cellStyle name="Normal 4 12 2 11 3" xfId="15167"/>
    <cellStyle name="Normal 4 12 2 11 3 2" xfId="31915"/>
    <cellStyle name="Normal 4 12 2 11 4" xfId="15168"/>
    <cellStyle name="Normal 4 12 2 11 4 2" xfId="31916"/>
    <cellStyle name="Normal 4 12 2 11 5" xfId="15169"/>
    <cellStyle name="Normal 4 12 2 11 5 2" xfId="31917"/>
    <cellStyle name="Normal 4 12 2 11 6" xfId="31913"/>
    <cellStyle name="Normal 4 12 2 12" xfId="15170"/>
    <cellStyle name="Normal 4 12 2 12 2" xfId="15171"/>
    <cellStyle name="Normal 4 12 2 12 2 2" xfId="31919"/>
    <cellStyle name="Normal 4 12 2 12 3" xfId="15172"/>
    <cellStyle name="Normal 4 12 2 12 3 2" xfId="31920"/>
    <cellStyle name="Normal 4 12 2 12 4" xfId="15173"/>
    <cellStyle name="Normal 4 12 2 12 4 2" xfId="31921"/>
    <cellStyle name="Normal 4 12 2 12 5" xfId="15174"/>
    <cellStyle name="Normal 4 12 2 12 5 2" xfId="31922"/>
    <cellStyle name="Normal 4 12 2 12 6" xfId="31918"/>
    <cellStyle name="Normal 4 12 2 13" xfId="15175"/>
    <cellStyle name="Normal 4 12 2 13 2" xfId="15176"/>
    <cellStyle name="Normal 4 12 2 13 2 2" xfId="31924"/>
    <cellStyle name="Normal 4 12 2 13 3" xfId="15177"/>
    <cellStyle name="Normal 4 12 2 13 3 2" xfId="31925"/>
    <cellStyle name="Normal 4 12 2 13 4" xfId="15178"/>
    <cellStyle name="Normal 4 12 2 13 4 2" xfId="31926"/>
    <cellStyle name="Normal 4 12 2 13 5" xfId="15179"/>
    <cellStyle name="Normal 4 12 2 13 5 2" xfId="31927"/>
    <cellStyle name="Normal 4 12 2 13 6" xfId="31923"/>
    <cellStyle name="Normal 4 12 2 14" xfId="15180"/>
    <cellStyle name="Normal 4 12 2 14 2" xfId="15181"/>
    <cellStyle name="Normal 4 12 2 14 2 2" xfId="31929"/>
    <cellStyle name="Normal 4 12 2 14 3" xfId="15182"/>
    <cellStyle name="Normal 4 12 2 14 3 2" xfId="31930"/>
    <cellStyle name="Normal 4 12 2 14 4" xfId="15183"/>
    <cellStyle name="Normal 4 12 2 14 4 2" xfId="31931"/>
    <cellStyle name="Normal 4 12 2 14 5" xfId="15184"/>
    <cellStyle name="Normal 4 12 2 14 5 2" xfId="31932"/>
    <cellStyle name="Normal 4 12 2 14 6" xfId="31928"/>
    <cellStyle name="Normal 4 12 2 15" xfId="15185"/>
    <cellStyle name="Normal 4 12 2 15 2" xfId="15186"/>
    <cellStyle name="Normal 4 12 2 15 2 2" xfId="31934"/>
    <cellStyle name="Normal 4 12 2 15 3" xfId="15187"/>
    <cellStyle name="Normal 4 12 2 15 3 2" xfId="31935"/>
    <cellStyle name="Normal 4 12 2 15 4" xfId="15188"/>
    <cellStyle name="Normal 4 12 2 15 4 2" xfId="31936"/>
    <cellStyle name="Normal 4 12 2 15 5" xfId="15189"/>
    <cellStyle name="Normal 4 12 2 15 5 2" xfId="31937"/>
    <cellStyle name="Normal 4 12 2 15 6" xfId="31933"/>
    <cellStyle name="Normal 4 12 2 16" xfId="15190"/>
    <cellStyle name="Normal 4 12 2 16 2" xfId="15191"/>
    <cellStyle name="Normal 4 12 2 16 2 2" xfId="31939"/>
    <cellStyle name="Normal 4 12 2 16 3" xfId="15192"/>
    <cellStyle name="Normal 4 12 2 16 3 2" xfId="31940"/>
    <cellStyle name="Normal 4 12 2 16 4" xfId="15193"/>
    <cellStyle name="Normal 4 12 2 16 4 2" xfId="31941"/>
    <cellStyle name="Normal 4 12 2 16 5" xfId="15194"/>
    <cellStyle name="Normal 4 12 2 16 5 2" xfId="31942"/>
    <cellStyle name="Normal 4 12 2 16 6" xfId="31938"/>
    <cellStyle name="Normal 4 12 2 17" xfId="15195"/>
    <cellStyle name="Normal 4 12 2 17 2" xfId="31943"/>
    <cellStyle name="Normal 4 12 2 18" xfId="15196"/>
    <cellStyle name="Normal 4 12 2 18 2" xfId="31944"/>
    <cellStyle name="Normal 4 12 2 19" xfId="15197"/>
    <cellStyle name="Normal 4 12 2 19 2" xfId="31945"/>
    <cellStyle name="Normal 4 12 2 2" xfId="15198"/>
    <cellStyle name="Normal 4 12 2 20" xfId="15199"/>
    <cellStyle name="Normal 4 12 2 20 2" xfId="31946"/>
    <cellStyle name="Normal 4 12 2 21" xfId="31907"/>
    <cellStyle name="Normal 4 12 2 3" xfId="15200"/>
    <cellStyle name="Normal 4 12 2 3 2" xfId="15201"/>
    <cellStyle name="Normal 4 12 2 3 2 2" xfId="31948"/>
    <cellStyle name="Normal 4 12 2 3 3" xfId="15202"/>
    <cellStyle name="Normal 4 12 2 3 3 2" xfId="31949"/>
    <cellStyle name="Normal 4 12 2 3 4" xfId="15203"/>
    <cellStyle name="Normal 4 12 2 3 4 2" xfId="31950"/>
    <cellStyle name="Normal 4 12 2 3 5" xfId="15204"/>
    <cellStyle name="Normal 4 12 2 3 5 2" xfId="31951"/>
    <cellStyle name="Normal 4 12 2 3 6" xfId="31947"/>
    <cellStyle name="Normal 4 12 2 4" xfId="15205"/>
    <cellStyle name="Normal 4 12 2 4 2" xfId="15206"/>
    <cellStyle name="Normal 4 12 2 4 2 2" xfId="31953"/>
    <cellStyle name="Normal 4 12 2 4 3" xfId="15207"/>
    <cellStyle name="Normal 4 12 2 4 3 2" xfId="31954"/>
    <cellStyle name="Normal 4 12 2 4 4" xfId="15208"/>
    <cellStyle name="Normal 4 12 2 4 4 2" xfId="31955"/>
    <cellStyle name="Normal 4 12 2 4 5" xfId="15209"/>
    <cellStyle name="Normal 4 12 2 4 5 2" xfId="31956"/>
    <cellStyle name="Normal 4 12 2 4 6" xfId="31952"/>
    <cellStyle name="Normal 4 12 2 5" xfId="15210"/>
    <cellStyle name="Normal 4 12 2 5 2" xfId="15211"/>
    <cellStyle name="Normal 4 12 2 5 2 2" xfId="31958"/>
    <cellStyle name="Normal 4 12 2 5 3" xfId="15212"/>
    <cellStyle name="Normal 4 12 2 5 3 2" xfId="31959"/>
    <cellStyle name="Normal 4 12 2 5 4" xfId="15213"/>
    <cellStyle name="Normal 4 12 2 5 4 2" xfId="31960"/>
    <cellStyle name="Normal 4 12 2 5 5" xfId="15214"/>
    <cellStyle name="Normal 4 12 2 5 5 2" xfId="31961"/>
    <cellStyle name="Normal 4 12 2 5 6" xfId="31957"/>
    <cellStyle name="Normal 4 12 2 6" xfId="15215"/>
    <cellStyle name="Normal 4 12 2 6 2" xfId="15216"/>
    <cellStyle name="Normal 4 12 2 6 2 2" xfId="31963"/>
    <cellStyle name="Normal 4 12 2 6 3" xfId="15217"/>
    <cellStyle name="Normal 4 12 2 6 3 2" xfId="31964"/>
    <cellStyle name="Normal 4 12 2 6 4" xfId="15218"/>
    <cellStyle name="Normal 4 12 2 6 4 2" xfId="31965"/>
    <cellStyle name="Normal 4 12 2 6 5" xfId="15219"/>
    <cellStyle name="Normal 4 12 2 6 5 2" xfId="31966"/>
    <cellStyle name="Normal 4 12 2 6 6" xfId="31962"/>
    <cellStyle name="Normal 4 12 2 7" xfId="15220"/>
    <cellStyle name="Normal 4 12 2 7 2" xfId="15221"/>
    <cellStyle name="Normal 4 12 2 7 2 2" xfId="31968"/>
    <cellStyle name="Normal 4 12 2 7 3" xfId="15222"/>
    <cellStyle name="Normal 4 12 2 7 3 2" xfId="31969"/>
    <cellStyle name="Normal 4 12 2 7 4" xfId="15223"/>
    <cellStyle name="Normal 4 12 2 7 4 2" xfId="31970"/>
    <cellStyle name="Normal 4 12 2 7 5" xfId="15224"/>
    <cellStyle name="Normal 4 12 2 7 5 2" xfId="31971"/>
    <cellStyle name="Normal 4 12 2 7 6" xfId="31967"/>
    <cellStyle name="Normal 4 12 2 8" xfId="15225"/>
    <cellStyle name="Normal 4 12 2 8 2" xfId="15226"/>
    <cellStyle name="Normal 4 12 2 8 2 2" xfId="31973"/>
    <cellStyle name="Normal 4 12 2 8 3" xfId="15227"/>
    <cellStyle name="Normal 4 12 2 8 3 2" xfId="31974"/>
    <cellStyle name="Normal 4 12 2 8 4" xfId="15228"/>
    <cellStyle name="Normal 4 12 2 8 4 2" xfId="31975"/>
    <cellStyle name="Normal 4 12 2 8 5" xfId="15229"/>
    <cellStyle name="Normal 4 12 2 8 5 2" xfId="31976"/>
    <cellStyle name="Normal 4 12 2 8 6" xfId="31972"/>
    <cellStyle name="Normal 4 12 2 9" xfId="15230"/>
    <cellStyle name="Normal 4 12 2 9 2" xfId="15231"/>
    <cellStyle name="Normal 4 12 2 9 2 2" xfId="31978"/>
    <cellStyle name="Normal 4 12 2 9 3" xfId="15232"/>
    <cellStyle name="Normal 4 12 2 9 3 2" xfId="31979"/>
    <cellStyle name="Normal 4 12 2 9 4" xfId="15233"/>
    <cellStyle name="Normal 4 12 2 9 4 2" xfId="31980"/>
    <cellStyle name="Normal 4 12 2 9 5" xfId="15234"/>
    <cellStyle name="Normal 4 12 2 9 5 2" xfId="31981"/>
    <cellStyle name="Normal 4 12 2 9 6" xfId="31977"/>
    <cellStyle name="Normal 4 12 3" xfId="15235"/>
    <cellStyle name="Normal 4 12 4" xfId="15236"/>
    <cellStyle name="Normal 4 12 5" xfId="15237"/>
    <cellStyle name="Normal 4 12 6" xfId="15238"/>
    <cellStyle name="Normal 4 12 7" xfId="15239"/>
    <cellStyle name="Normal 4 12 8" xfId="15240"/>
    <cellStyle name="Normal 4 12 9" xfId="15241"/>
    <cellStyle name="Normal 4 13" xfId="15242"/>
    <cellStyle name="Normal 4 13 10" xfId="15243"/>
    <cellStyle name="Normal 4 13 11" xfId="15244"/>
    <cellStyle name="Normal 4 13 12" xfId="15245"/>
    <cellStyle name="Normal 4 13 13" xfId="15246"/>
    <cellStyle name="Normal 4 13 14" xfId="15247"/>
    <cellStyle name="Normal 4 13 15" xfId="15248"/>
    <cellStyle name="Normal 4 13 16" xfId="15249"/>
    <cellStyle name="Normal 4 13 17" xfId="15250"/>
    <cellStyle name="Normal 4 13 18" xfId="40694"/>
    <cellStyle name="Normal 4 13 2" xfId="15251"/>
    <cellStyle name="Normal 4 13 2 2" xfId="15252"/>
    <cellStyle name="Normal 4 13 3" xfId="15253"/>
    <cellStyle name="Normal 4 13 4" xfId="15254"/>
    <cellStyle name="Normal 4 13 5" xfId="15255"/>
    <cellStyle name="Normal 4 13 6" xfId="15256"/>
    <cellStyle name="Normal 4 13 7" xfId="15257"/>
    <cellStyle name="Normal 4 13 8" xfId="15258"/>
    <cellStyle name="Normal 4 13 9" xfId="15259"/>
    <cellStyle name="Normal 4 14" xfId="15260"/>
    <cellStyle name="Normal 4 14 2" xfId="40695"/>
    <cellStyle name="Normal 4 15" xfId="15261"/>
    <cellStyle name="Normal 4 15 2" xfId="40696"/>
    <cellStyle name="Normal 4 16" xfId="15262"/>
    <cellStyle name="Normal 4 16 2" xfId="40697"/>
    <cellStyle name="Normal 4 17" xfId="15263"/>
    <cellStyle name="Normal 4 17 2" xfId="40698"/>
    <cellStyle name="Normal 4 18" xfId="15264"/>
    <cellStyle name="Normal 4 18 2" xfId="40699"/>
    <cellStyle name="Normal 4 19" xfId="15265"/>
    <cellStyle name="Normal 4 19 10" xfId="15266"/>
    <cellStyle name="Normal 4 19 10 2" xfId="15267"/>
    <cellStyle name="Normal 4 19 10 2 2" xfId="31984"/>
    <cellStyle name="Normal 4 19 10 3" xfId="15268"/>
    <cellStyle name="Normal 4 19 10 3 2" xfId="31985"/>
    <cellStyle name="Normal 4 19 10 4" xfId="15269"/>
    <cellStyle name="Normal 4 19 10 4 2" xfId="31986"/>
    <cellStyle name="Normal 4 19 10 5" xfId="15270"/>
    <cellStyle name="Normal 4 19 10 5 2" xfId="31987"/>
    <cellStyle name="Normal 4 19 10 6" xfId="31983"/>
    <cellStyle name="Normal 4 19 11" xfId="15271"/>
    <cellStyle name="Normal 4 19 11 2" xfId="15272"/>
    <cellStyle name="Normal 4 19 11 2 2" xfId="31989"/>
    <cellStyle name="Normal 4 19 11 3" xfId="15273"/>
    <cellStyle name="Normal 4 19 11 3 2" xfId="31990"/>
    <cellStyle name="Normal 4 19 11 4" xfId="15274"/>
    <cellStyle name="Normal 4 19 11 4 2" xfId="31991"/>
    <cellStyle name="Normal 4 19 11 5" xfId="15275"/>
    <cellStyle name="Normal 4 19 11 5 2" xfId="31992"/>
    <cellStyle name="Normal 4 19 11 6" xfId="31988"/>
    <cellStyle name="Normal 4 19 12" xfId="15276"/>
    <cellStyle name="Normal 4 19 12 2" xfId="15277"/>
    <cellStyle name="Normal 4 19 12 2 2" xfId="31994"/>
    <cellStyle name="Normal 4 19 12 3" xfId="15278"/>
    <cellStyle name="Normal 4 19 12 3 2" xfId="31995"/>
    <cellStyle name="Normal 4 19 12 4" xfId="15279"/>
    <cellStyle name="Normal 4 19 12 4 2" xfId="31996"/>
    <cellStyle name="Normal 4 19 12 5" xfId="15280"/>
    <cellStyle name="Normal 4 19 12 5 2" xfId="31997"/>
    <cellStyle name="Normal 4 19 12 6" xfId="31993"/>
    <cellStyle name="Normal 4 19 13" xfId="15281"/>
    <cellStyle name="Normal 4 19 13 2" xfId="15282"/>
    <cellStyle name="Normal 4 19 13 2 2" xfId="31999"/>
    <cellStyle name="Normal 4 19 13 3" xfId="15283"/>
    <cellStyle name="Normal 4 19 13 3 2" xfId="32000"/>
    <cellStyle name="Normal 4 19 13 4" xfId="15284"/>
    <cellStyle name="Normal 4 19 13 4 2" xfId="32001"/>
    <cellStyle name="Normal 4 19 13 5" xfId="15285"/>
    <cellStyle name="Normal 4 19 13 5 2" xfId="32002"/>
    <cellStyle name="Normal 4 19 13 6" xfId="31998"/>
    <cellStyle name="Normal 4 19 14" xfId="15286"/>
    <cellStyle name="Normal 4 19 14 2" xfId="15287"/>
    <cellStyle name="Normal 4 19 14 2 2" xfId="32004"/>
    <cellStyle name="Normal 4 19 14 3" xfId="15288"/>
    <cellStyle name="Normal 4 19 14 3 2" xfId="32005"/>
    <cellStyle name="Normal 4 19 14 4" xfId="15289"/>
    <cellStyle name="Normal 4 19 14 4 2" xfId="32006"/>
    <cellStyle name="Normal 4 19 14 5" xfId="15290"/>
    <cellStyle name="Normal 4 19 14 5 2" xfId="32007"/>
    <cellStyle name="Normal 4 19 14 6" xfId="32003"/>
    <cellStyle name="Normal 4 19 15" xfId="15291"/>
    <cellStyle name="Normal 4 19 15 2" xfId="15292"/>
    <cellStyle name="Normal 4 19 15 2 2" xfId="32009"/>
    <cellStyle name="Normal 4 19 15 3" xfId="15293"/>
    <cellStyle name="Normal 4 19 15 3 2" xfId="32010"/>
    <cellStyle name="Normal 4 19 15 4" xfId="15294"/>
    <cellStyle name="Normal 4 19 15 4 2" xfId="32011"/>
    <cellStyle name="Normal 4 19 15 5" xfId="15295"/>
    <cellStyle name="Normal 4 19 15 5 2" xfId="32012"/>
    <cellStyle name="Normal 4 19 15 6" xfId="32008"/>
    <cellStyle name="Normal 4 19 16" xfId="15296"/>
    <cellStyle name="Normal 4 19 16 2" xfId="32013"/>
    <cellStyle name="Normal 4 19 17" xfId="15297"/>
    <cellStyle name="Normal 4 19 17 2" xfId="32014"/>
    <cellStyle name="Normal 4 19 18" xfId="15298"/>
    <cellStyle name="Normal 4 19 18 2" xfId="32015"/>
    <cellStyle name="Normal 4 19 19" xfId="15299"/>
    <cellStyle name="Normal 4 19 19 2" xfId="32016"/>
    <cellStyle name="Normal 4 19 2" xfId="15300"/>
    <cellStyle name="Normal 4 19 2 2" xfId="15301"/>
    <cellStyle name="Normal 4 19 2 2 2" xfId="15302"/>
    <cellStyle name="Normal 4 19 2 2 2 2" xfId="32019"/>
    <cellStyle name="Normal 4 19 2 2 3" xfId="15303"/>
    <cellStyle name="Normal 4 19 2 2 3 2" xfId="32020"/>
    <cellStyle name="Normal 4 19 2 2 4" xfId="15304"/>
    <cellStyle name="Normal 4 19 2 2 4 2" xfId="32021"/>
    <cellStyle name="Normal 4 19 2 2 5" xfId="15305"/>
    <cellStyle name="Normal 4 19 2 2 5 2" xfId="32022"/>
    <cellStyle name="Normal 4 19 2 2 6" xfId="32018"/>
    <cellStyle name="Normal 4 19 2 3" xfId="15306"/>
    <cellStyle name="Normal 4 19 2 3 2" xfId="32023"/>
    <cellStyle name="Normal 4 19 2 4" xfId="15307"/>
    <cellStyle name="Normal 4 19 2 4 2" xfId="32024"/>
    <cellStyle name="Normal 4 19 2 5" xfId="15308"/>
    <cellStyle name="Normal 4 19 2 5 2" xfId="32025"/>
    <cellStyle name="Normal 4 19 2 6" xfId="15309"/>
    <cellStyle name="Normal 4 19 2 6 2" xfId="32026"/>
    <cellStyle name="Normal 4 19 2 7" xfId="32017"/>
    <cellStyle name="Normal 4 19 20" xfId="40700"/>
    <cellStyle name="Normal 4 19 21" xfId="31982"/>
    <cellStyle name="Normal 4 19 3" xfId="15310"/>
    <cellStyle name="Normal 4 19 3 2" xfId="15311"/>
    <cellStyle name="Normal 4 19 3 2 2" xfId="15312"/>
    <cellStyle name="Normal 4 19 3 2 2 2" xfId="32029"/>
    <cellStyle name="Normal 4 19 3 2 3" xfId="15313"/>
    <cellStyle name="Normal 4 19 3 2 3 2" xfId="32030"/>
    <cellStyle name="Normal 4 19 3 2 4" xfId="15314"/>
    <cellStyle name="Normal 4 19 3 2 4 2" xfId="32031"/>
    <cellStyle name="Normal 4 19 3 2 5" xfId="15315"/>
    <cellStyle name="Normal 4 19 3 2 5 2" xfId="32032"/>
    <cellStyle name="Normal 4 19 3 2 6" xfId="32028"/>
    <cellStyle name="Normal 4 19 3 3" xfId="15316"/>
    <cellStyle name="Normal 4 19 3 3 2" xfId="32033"/>
    <cellStyle name="Normal 4 19 3 4" xfId="15317"/>
    <cellStyle name="Normal 4 19 3 4 2" xfId="32034"/>
    <cellStyle name="Normal 4 19 3 5" xfId="15318"/>
    <cellStyle name="Normal 4 19 3 5 2" xfId="32035"/>
    <cellStyle name="Normal 4 19 3 6" xfId="15319"/>
    <cellStyle name="Normal 4 19 3 6 2" xfId="32036"/>
    <cellStyle name="Normal 4 19 3 7" xfId="32027"/>
    <cellStyle name="Normal 4 19 4" xfId="15320"/>
    <cellStyle name="Normal 4 19 4 2" xfId="15321"/>
    <cellStyle name="Normal 4 19 4 2 2" xfId="15322"/>
    <cellStyle name="Normal 4 19 4 2 2 2" xfId="32039"/>
    <cellStyle name="Normal 4 19 4 2 3" xfId="15323"/>
    <cellStyle name="Normal 4 19 4 2 3 2" xfId="32040"/>
    <cellStyle name="Normal 4 19 4 2 4" xfId="15324"/>
    <cellStyle name="Normal 4 19 4 2 4 2" xfId="32041"/>
    <cellStyle name="Normal 4 19 4 2 5" xfId="15325"/>
    <cellStyle name="Normal 4 19 4 2 5 2" xfId="32042"/>
    <cellStyle name="Normal 4 19 4 2 6" xfId="32038"/>
    <cellStyle name="Normal 4 19 4 3" xfId="15326"/>
    <cellStyle name="Normal 4 19 4 3 2" xfId="32043"/>
    <cellStyle name="Normal 4 19 4 4" xfId="15327"/>
    <cellStyle name="Normal 4 19 4 4 2" xfId="32044"/>
    <cellStyle name="Normal 4 19 4 5" xfId="15328"/>
    <cellStyle name="Normal 4 19 4 5 2" xfId="32045"/>
    <cellStyle name="Normal 4 19 4 6" xfId="15329"/>
    <cellStyle name="Normal 4 19 4 6 2" xfId="32046"/>
    <cellStyle name="Normal 4 19 4 7" xfId="32037"/>
    <cellStyle name="Normal 4 19 5" xfId="15330"/>
    <cellStyle name="Normal 4 19 5 2" xfId="15331"/>
    <cellStyle name="Normal 4 19 5 2 2" xfId="32048"/>
    <cellStyle name="Normal 4 19 5 3" xfId="15332"/>
    <cellStyle name="Normal 4 19 5 3 2" xfId="32049"/>
    <cellStyle name="Normal 4 19 5 4" xfId="15333"/>
    <cellStyle name="Normal 4 19 5 4 2" xfId="32050"/>
    <cellStyle name="Normal 4 19 5 5" xfId="15334"/>
    <cellStyle name="Normal 4 19 5 5 2" xfId="32051"/>
    <cellStyle name="Normal 4 19 5 6" xfId="32047"/>
    <cellStyle name="Normal 4 19 6" xfId="15335"/>
    <cellStyle name="Normal 4 19 6 2" xfId="15336"/>
    <cellStyle name="Normal 4 19 6 2 2" xfId="32053"/>
    <cellStyle name="Normal 4 19 6 3" xfId="15337"/>
    <cellStyle name="Normal 4 19 6 3 2" xfId="32054"/>
    <cellStyle name="Normal 4 19 6 4" xfId="15338"/>
    <cellStyle name="Normal 4 19 6 4 2" xfId="32055"/>
    <cellStyle name="Normal 4 19 6 5" xfId="15339"/>
    <cellStyle name="Normal 4 19 6 5 2" xfId="32056"/>
    <cellStyle name="Normal 4 19 6 6" xfId="32052"/>
    <cellStyle name="Normal 4 19 7" xfId="15340"/>
    <cellStyle name="Normal 4 19 7 2" xfId="15341"/>
    <cellStyle name="Normal 4 19 7 2 2" xfId="32058"/>
    <cellStyle name="Normal 4 19 7 3" xfId="15342"/>
    <cellStyle name="Normal 4 19 7 3 2" xfId="32059"/>
    <cellStyle name="Normal 4 19 7 4" xfId="15343"/>
    <cellStyle name="Normal 4 19 7 4 2" xfId="32060"/>
    <cellStyle name="Normal 4 19 7 5" xfId="15344"/>
    <cellStyle name="Normal 4 19 7 5 2" xfId="32061"/>
    <cellStyle name="Normal 4 19 7 6" xfId="32057"/>
    <cellStyle name="Normal 4 19 8" xfId="15345"/>
    <cellStyle name="Normal 4 19 8 2" xfId="15346"/>
    <cellStyle name="Normal 4 19 8 2 2" xfId="32063"/>
    <cellStyle name="Normal 4 19 8 3" xfId="15347"/>
    <cellStyle name="Normal 4 19 8 3 2" xfId="32064"/>
    <cellStyle name="Normal 4 19 8 4" xfId="15348"/>
    <cellStyle name="Normal 4 19 8 4 2" xfId="32065"/>
    <cellStyle name="Normal 4 19 8 5" xfId="15349"/>
    <cellStyle name="Normal 4 19 8 5 2" xfId="32066"/>
    <cellStyle name="Normal 4 19 8 6" xfId="32062"/>
    <cellStyle name="Normal 4 19 9" xfId="15350"/>
    <cellStyle name="Normal 4 19 9 2" xfId="15351"/>
    <cellStyle name="Normal 4 19 9 2 2" xfId="32068"/>
    <cellStyle name="Normal 4 19 9 3" xfId="15352"/>
    <cellStyle name="Normal 4 19 9 3 2" xfId="32069"/>
    <cellStyle name="Normal 4 19 9 4" xfId="15353"/>
    <cellStyle name="Normal 4 19 9 4 2" xfId="32070"/>
    <cellStyle name="Normal 4 19 9 5" xfId="15354"/>
    <cellStyle name="Normal 4 19 9 5 2" xfId="32071"/>
    <cellStyle name="Normal 4 19 9 6" xfId="32067"/>
    <cellStyle name="Normal 4 2" xfId="15355"/>
    <cellStyle name="Normal 4 2 10" xfId="15356"/>
    <cellStyle name="Normal 4 2 11" xfId="15357"/>
    <cellStyle name="Normal 4 2 12" xfId="40690"/>
    <cellStyle name="Normal 4 2 2" xfId="15358"/>
    <cellStyle name="Normal 4 2 2 2" xfId="15359"/>
    <cellStyle name="Normal 4 2 2 2 2" xfId="40701"/>
    <cellStyle name="Normal 4 2 2 3" xfId="15360"/>
    <cellStyle name="Normal 4 2 2 3 2" xfId="41036"/>
    <cellStyle name="Normal 4 2 2 4" xfId="15361"/>
    <cellStyle name="Normal 4 2 2 5" xfId="15362"/>
    <cellStyle name="Normal 4 2 2 6" xfId="15363"/>
    <cellStyle name="Normal 4 2 2 7" xfId="15364"/>
    <cellStyle name="Normal 4 2 3" xfId="15365"/>
    <cellStyle name="Normal 4 2 3 2" xfId="41035"/>
    <cellStyle name="Normal 4 2 4" xfId="15366"/>
    <cellStyle name="Normal 4 2 5" xfId="15367"/>
    <cellStyle name="Normal 4 2 6" xfId="15368"/>
    <cellStyle name="Normal 4 2 7" xfId="15369"/>
    <cellStyle name="Normal 4 2 8" xfId="15370"/>
    <cellStyle name="Normal 4 2 9" xfId="15371"/>
    <cellStyle name="Normal 4 20" xfId="15372"/>
    <cellStyle name="Normal 4 20 10" xfId="15373"/>
    <cellStyle name="Normal 4 20 10 2" xfId="15374"/>
    <cellStyle name="Normal 4 20 10 2 2" xfId="32074"/>
    <cellStyle name="Normal 4 20 10 3" xfId="15375"/>
    <cellStyle name="Normal 4 20 10 3 2" xfId="32075"/>
    <cellStyle name="Normal 4 20 10 4" xfId="15376"/>
    <cellStyle name="Normal 4 20 10 4 2" xfId="32076"/>
    <cellStyle name="Normal 4 20 10 5" xfId="15377"/>
    <cellStyle name="Normal 4 20 10 5 2" xfId="32077"/>
    <cellStyle name="Normal 4 20 10 6" xfId="32073"/>
    <cellStyle name="Normal 4 20 11" xfId="15378"/>
    <cellStyle name="Normal 4 20 11 2" xfId="15379"/>
    <cellStyle name="Normal 4 20 11 2 2" xfId="32079"/>
    <cellStyle name="Normal 4 20 11 3" xfId="15380"/>
    <cellStyle name="Normal 4 20 11 3 2" xfId="32080"/>
    <cellStyle name="Normal 4 20 11 4" xfId="15381"/>
    <cellStyle name="Normal 4 20 11 4 2" xfId="32081"/>
    <cellStyle name="Normal 4 20 11 5" xfId="15382"/>
    <cellStyle name="Normal 4 20 11 5 2" xfId="32082"/>
    <cellStyle name="Normal 4 20 11 6" xfId="32078"/>
    <cellStyle name="Normal 4 20 12" xfId="15383"/>
    <cellStyle name="Normal 4 20 12 2" xfId="15384"/>
    <cellStyle name="Normal 4 20 12 2 2" xfId="32084"/>
    <cellStyle name="Normal 4 20 12 3" xfId="15385"/>
    <cellStyle name="Normal 4 20 12 3 2" xfId="32085"/>
    <cellStyle name="Normal 4 20 12 4" xfId="15386"/>
    <cellStyle name="Normal 4 20 12 4 2" xfId="32086"/>
    <cellStyle name="Normal 4 20 12 5" xfId="15387"/>
    <cellStyle name="Normal 4 20 12 5 2" xfId="32087"/>
    <cellStyle name="Normal 4 20 12 6" xfId="32083"/>
    <cellStyle name="Normal 4 20 13" xfId="15388"/>
    <cellStyle name="Normal 4 20 13 2" xfId="15389"/>
    <cellStyle name="Normal 4 20 13 2 2" xfId="32089"/>
    <cellStyle name="Normal 4 20 13 3" xfId="15390"/>
    <cellStyle name="Normal 4 20 13 3 2" xfId="32090"/>
    <cellStyle name="Normal 4 20 13 4" xfId="15391"/>
    <cellStyle name="Normal 4 20 13 4 2" xfId="32091"/>
    <cellStyle name="Normal 4 20 13 5" xfId="15392"/>
    <cellStyle name="Normal 4 20 13 5 2" xfId="32092"/>
    <cellStyle name="Normal 4 20 13 6" xfId="32088"/>
    <cellStyle name="Normal 4 20 14" xfId="15393"/>
    <cellStyle name="Normal 4 20 14 2" xfId="15394"/>
    <cellStyle name="Normal 4 20 14 2 2" xfId="32094"/>
    <cellStyle name="Normal 4 20 14 3" xfId="15395"/>
    <cellStyle name="Normal 4 20 14 3 2" xfId="32095"/>
    <cellStyle name="Normal 4 20 14 4" xfId="15396"/>
    <cellStyle name="Normal 4 20 14 4 2" xfId="32096"/>
    <cellStyle name="Normal 4 20 14 5" xfId="15397"/>
    <cellStyle name="Normal 4 20 14 5 2" xfId="32097"/>
    <cellStyle name="Normal 4 20 14 6" xfId="32093"/>
    <cellStyle name="Normal 4 20 15" xfId="15398"/>
    <cellStyle name="Normal 4 20 15 2" xfId="15399"/>
    <cellStyle name="Normal 4 20 15 2 2" xfId="32099"/>
    <cellStyle name="Normal 4 20 15 3" xfId="15400"/>
    <cellStyle name="Normal 4 20 15 3 2" xfId="32100"/>
    <cellStyle name="Normal 4 20 15 4" xfId="15401"/>
    <cellStyle name="Normal 4 20 15 4 2" xfId="32101"/>
    <cellStyle name="Normal 4 20 15 5" xfId="15402"/>
    <cellStyle name="Normal 4 20 15 5 2" xfId="32102"/>
    <cellStyle name="Normal 4 20 15 6" xfId="32098"/>
    <cellStyle name="Normal 4 20 16" xfId="15403"/>
    <cellStyle name="Normal 4 20 16 2" xfId="32103"/>
    <cellStyle name="Normal 4 20 17" xfId="15404"/>
    <cellStyle name="Normal 4 20 17 2" xfId="32104"/>
    <cellStyle name="Normal 4 20 18" xfId="15405"/>
    <cellStyle name="Normal 4 20 18 2" xfId="32105"/>
    <cellStyle name="Normal 4 20 19" xfId="15406"/>
    <cellStyle name="Normal 4 20 19 2" xfId="32106"/>
    <cellStyle name="Normal 4 20 2" xfId="15407"/>
    <cellStyle name="Normal 4 20 2 2" xfId="15408"/>
    <cellStyle name="Normal 4 20 2 2 2" xfId="15409"/>
    <cellStyle name="Normal 4 20 2 2 2 2" xfId="32109"/>
    <cellStyle name="Normal 4 20 2 2 3" xfId="15410"/>
    <cellStyle name="Normal 4 20 2 2 3 2" xfId="32110"/>
    <cellStyle name="Normal 4 20 2 2 4" xfId="15411"/>
    <cellStyle name="Normal 4 20 2 2 4 2" xfId="32111"/>
    <cellStyle name="Normal 4 20 2 2 5" xfId="15412"/>
    <cellStyle name="Normal 4 20 2 2 5 2" xfId="32112"/>
    <cellStyle name="Normal 4 20 2 2 6" xfId="32108"/>
    <cellStyle name="Normal 4 20 2 3" xfId="15413"/>
    <cellStyle name="Normal 4 20 2 3 2" xfId="32113"/>
    <cellStyle name="Normal 4 20 2 4" xfId="15414"/>
    <cellStyle name="Normal 4 20 2 4 2" xfId="32114"/>
    <cellStyle name="Normal 4 20 2 5" xfId="15415"/>
    <cellStyle name="Normal 4 20 2 5 2" xfId="32115"/>
    <cellStyle name="Normal 4 20 2 6" xfId="15416"/>
    <cellStyle name="Normal 4 20 2 6 2" xfId="32116"/>
    <cellStyle name="Normal 4 20 2 7" xfId="32107"/>
    <cellStyle name="Normal 4 20 20" xfId="40702"/>
    <cellStyle name="Normal 4 20 21" xfId="32072"/>
    <cellStyle name="Normal 4 20 3" xfId="15417"/>
    <cellStyle name="Normal 4 20 3 2" xfId="15418"/>
    <cellStyle name="Normal 4 20 3 2 2" xfId="15419"/>
    <cellStyle name="Normal 4 20 3 2 2 2" xfId="32119"/>
    <cellStyle name="Normal 4 20 3 2 3" xfId="15420"/>
    <cellStyle name="Normal 4 20 3 2 3 2" xfId="32120"/>
    <cellStyle name="Normal 4 20 3 2 4" xfId="15421"/>
    <cellStyle name="Normal 4 20 3 2 4 2" xfId="32121"/>
    <cellStyle name="Normal 4 20 3 2 5" xfId="15422"/>
    <cellStyle name="Normal 4 20 3 2 5 2" xfId="32122"/>
    <cellStyle name="Normal 4 20 3 2 6" xfId="32118"/>
    <cellStyle name="Normal 4 20 3 3" xfId="15423"/>
    <cellStyle name="Normal 4 20 3 3 2" xfId="32123"/>
    <cellStyle name="Normal 4 20 3 4" xfId="15424"/>
    <cellStyle name="Normal 4 20 3 4 2" xfId="32124"/>
    <cellStyle name="Normal 4 20 3 5" xfId="15425"/>
    <cellStyle name="Normal 4 20 3 5 2" xfId="32125"/>
    <cellStyle name="Normal 4 20 3 6" xfId="15426"/>
    <cellStyle name="Normal 4 20 3 6 2" xfId="32126"/>
    <cellStyle name="Normal 4 20 3 7" xfId="32117"/>
    <cellStyle name="Normal 4 20 4" xfId="15427"/>
    <cellStyle name="Normal 4 20 4 2" xfId="15428"/>
    <cellStyle name="Normal 4 20 4 2 2" xfId="15429"/>
    <cellStyle name="Normal 4 20 4 2 2 2" xfId="32129"/>
    <cellStyle name="Normal 4 20 4 2 3" xfId="15430"/>
    <cellStyle name="Normal 4 20 4 2 3 2" xfId="32130"/>
    <cellStyle name="Normal 4 20 4 2 4" xfId="15431"/>
    <cellStyle name="Normal 4 20 4 2 4 2" xfId="32131"/>
    <cellStyle name="Normal 4 20 4 2 5" xfId="15432"/>
    <cellStyle name="Normal 4 20 4 2 5 2" xfId="32132"/>
    <cellStyle name="Normal 4 20 4 2 6" xfId="32128"/>
    <cellStyle name="Normal 4 20 4 3" xfId="15433"/>
    <cellStyle name="Normal 4 20 4 3 2" xfId="32133"/>
    <cellStyle name="Normal 4 20 4 4" xfId="15434"/>
    <cellStyle name="Normal 4 20 4 4 2" xfId="32134"/>
    <cellStyle name="Normal 4 20 4 5" xfId="15435"/>
    <cellStyle name="Normal 4 20 4 5 2" xfId="32135"/>
    <cellStyle name="Normal 4 20 4 6" xfId="15436"/>
    <cellStyle name="Normal 4 20 4 6 2" xfId="32136"/>
    <cellStyle name="Normal 4 20 4 7" xfId="32127"/>
    <cellStyle name="Normal 4 20 5" xfId="15437"/>
    <cellStyle name="Normal 4 20 5 2" xfId="15438"/>
    <cellStyle name="Normal 4 20 5 2 2" xfId="32138"/>
    <cellStyle name="Normal 4 20 5 3" xfId="15439"/>
    <cellStyle name="Normal 4 20 5 3 2" xfId="32139"/>
    <cellStyle name="Normal 4 20 5 4" xfId="15440"/>
    <cellStyle name="Normal 4 20 5 4 2" xfId="32140"/>
    <cellStyle name="Normal 4 20 5 5" xfId="15441"/>
    <cellStyle name="Normal 4 20 5 5 2" xfId="32141"/>
    <cellStyle name="Normal 4 20 5 6" xfId="32137"/>
    <cellStyle name="Normal 4 20 6" xfId="15442"/>
    <cellStyle name="Normal 4 20 6 2" xfId="15443"/>
    <cellStyle name="Normal 4 20 6 2 2" xfId="32143"/>
    <cellStyle name="Normal 4 20 6 3" xfId="15444"/>
    <cellStyle name="Normal 4 20 6 3 2" xfId="32144"/>
    <cellStyle name="Normal 4 20 6 4" xfId="15445"/>
    <cellStyle name="Normal 4 20 6 4 2" xfId="32145"/>
    <cellStyle name="Normal 4 20 6 5" xfId="15446"/>
    <cellStyle name="Normal 4 20 6 5 2" xfId="32146"/>
    <cellStyle name="Normal 4 20 6 6" xfId="32142"/>
    <cellStyle name="Normal 4 20 7" xfId="15447"/>
    <cellStyle name="Normal 4 20 7 2" xfId="15448"/>
    <cellStyle name="Normal 4 20 7 2 2" xfId="32148"/>
    <cellStyle name="Normal 4 20 7 3" xfId="15449"/>
    <cellStyle name="Normal 4 20 7 3 2" xfId="32149"/>
    <cellStyle name="Normal 4 20 7 4" xfId="15450"/>
    <cellStyle name="Normal 4 20 7 4 2" xfId="32150"/>
    <cellStyle name="Normal 4 20 7 5" xfId="15451"/>
    <cellStyle name="Normal 4 20 7 5 2" xfId="32151"/>
    <cellStyle name="Normal 4 20 7 6" xfId="32147"/>
    <cellStyle name="Normal 4 20 8" xfId="15452"/>
    <cellStyle name="Normal 4 20 8 2" xfId="15453"/>
    <cellStyle name="Normal 4 20 8 2 2" xfId="32153"/>
    <cellStyle name="Normal 4 20 8 3" xfId="15454"/>
    <cellStyle name="Normal 4 20 8 3 2" xfId="32154"/>
    <cellStyle name="Normal 4 20 8 4" xfId="15455"/>
    <cellStyle name="Normal 4 20 8 4 2" xfId="32155"/>
    <cellStyle name="Normal 4 20 8 5" xfId="15456"/>
    <cellStyle name="Normal 4 20 8 5 2" xfId="32156"/>
    <cellStyle name="Normal 4 20 8 6" xfId="32152"/>
    <cellStyle name="Normal 4 20 9" xfId="15457"/>
    <cellStyle name="Normal 4 20 9 2" xfId="15458"/>
    <cellStyle name="Normal 4 20 9 2 2" xfId="32158"/>
    <cellStyle name="Normal 4 20 9 3" xfId="15459"/>
    <cellStyle name="Normal 4 20 9 3 2" xfId="32159"/>
    <cellStyle name="Normal 4 20 9 4" xfId="15460"/>
    <cellStyle name="Normal 4 20 9 4 2" xfId="32160"/>
    <cellStyle name="Normal 4 20 9 5" xfId="15461"/>
    <cellStyle name="Normal 4 20 9 5 2" xfId="32161"/>
    <cellStyle name="Normal 4 20 9 6" xfId="32157"/>
    <cellStyle name="Normal 4 21" xfId="15462"/>
    <cellStyle name="Normal 4 21 10" xfId="15463"/>
    <cellStyle name="Normal 4 21 10 2" xfId="15464"/>
    <cellStyle name="Normal 4 21 10 2 2" xfId="32164"/>
    <cellStyle name="Normal 4 21 10 3" xfId="15465"/>
    <cellStyle name="Normal 4 21 10 3 2" xfId="32165"/>
    <cellStyle name="Normal 4 21 10 4" xfId="15466"/>
    <cellStyle name="Normal 4 21 10 4 2" xfId="32166"/>
    <cellStyle name="Normal 4 21 10 5" xfId="15467"/>
    <cellStyle name="Normal 4 21 10 5 2" xfId="32167"/>
    <cellStyle name="Normal 4 21 10 6" xfId="32163"/>
    <cellStyle name="Normal 4 21 11" xfId="15468"/>
    <cellStyle name="Normal 4 21 11 2" xfId="15469"/>
    <cellStyle name="Normal 4 21 11 2 2" xfId="32169"/>
    <cellStyle name="Normal 4 21 11 3" xfId="15470"/>
    <cellStyle name="Normal 4 21 11 3 2" xfId="32170"/>
    <cellStyle name="Normal 4 21 11 4" xfId="15471"/>
    <cellStyle name="Normal 4 21 11 4 2" xfId="32171"/>
    <cellStyle name="Normal 4 21 11 5" xfId="15472"/>
    <cellStyle name="Normal 4 21 11 5 2" xfId="32172"/>
    <cellStyle name="Normal 4 21 11 6" xfId="32168"/>
    <cellStyle name="Normal 4 21 12" xfId="15473"/>
    <cellStyle name="Normal 4 21 12 2" xfId="15474"/>
    <cellStyle name="Normal 4 21 12 2 2" xfId="32174"/>
    <cellStyle name="Normal 4 21 12 3" xfId="15475"/>
    <cellStyle name="Normal 4 21 12 3 2" xfId="32175"/>
    <cellStyle name="Normal 4 21 12 4" xfId="15476"/>
    <cellStyle name="Normal 4 21 12 4 2" xfId="32176"/>
    <cellStyle name="Normal 4 21 12 5" xfId="15477"/>
    <cellStyle name="Normal 4 21 12 5 2" xfId="32177"/>
    <cellStyle name="Normal 4 21 12 6" xfId="32173"/>
    <cellStyle name="Normal 4 21 13" xfId="15478"/>
    <cellStyle name="Normal 4 21 13 2" xfId="15479"/>
    <cellStyle name="Normal 4 21 13 2 2" xfId="32179"/>
    <cellStyle name="Normal 4 21 13 3" xfId="15480"/>
    <cellStyle name="Normal 4 21 13 3 2" xfId="32180"/>
    <cellStyle name="Normal 4 21 13 4" xfId="15481"/>
    <cellStyle name="Normal 4 21 13 4 2" xfId="32181"/>
    <cellStyle name="Normal 4 21 13 5" xfId="15482"/>
    <cellStyle name="Normal 4 21 13 5 2" xfId="32182"/>
    <cellStyle name="Normal 4 21 13 6" xfId="32178"/>
    <cellStyle name="Normal 4 21 14" xfId="15483"/>
    <cellStyle name="Normal 4 21 14 2" xfId="15484"/>
    <cellStyle name="Normal 4 21 14 2 2" xfId="32184"/>
    <cellStyle name="Normal 4 21 14 3" xfId="15485"/>
    <cellStyle name="Normal 4 21 14 3 2" xfId="32185"/>
    <cellStyle name="Normal 4 21 14 4" xfId="15486"/>
    <cellStyle name="Normal 4 21 14 4 2" xfId="32186"/>
    <cellStyle name="Normal 4 21 14 5" xfId="15487"/>
    <cellStyle name="Normal 4 21 14 5 2" xfId="32187"/>
    <cellStyle name="Normal 4 21 14 6" xfId="32183"/>
    <cellStyle name="Normal 4 21 15" xfId="15488"/>
    <cellStyle name="Normal 4 21 15 2" xfId="15489"/>
    <cellStyle name="Normal 4 21 15 2 2" xfId="32189"/>
    <cellStyle name="Normal 4 21 15 3" xfId="15490"/>
    <cellStyle name="Normal 4 21 15 3 2" xfId="32190"/>
    <cellStyle name="Normal 4 21 15 4" xfId="15491"/>
    <cellStyle name="Normal 4 21 15 4 2" xfId="32191"/>
    <cellStyle name="Normal 4 21 15 5" xfId="15492"/>
    <cellStyle name="Normal 4 21 15 5 2" xfId="32192"/>
    <cellStyle name="Normal 4 21 15 6" xfId="32188"/>
    <cellStyle name="Normal 4 21 16" xfId="15493"/>
    <cellStyle name="Normal 4 21 16 2" xfId="32193"/>
    <cellStyle name="Normal 4 21 17" xfId="15494"/>
    <cellStyle name="Normal 4 21 17 2" xfId="32194"/>
    <cellStyle name="Normal 4 21 18" xfId="15495"/>
    <cellStyle name="Normal 4 21 18 2" xfId="32195"/>
    <cellStyle name="Normal 4 21 19" xfId="15496"/>
    <cellStyle name="Normal 4 21 19 2" xfId="32196"/>
    <cellStyle name="Normal 4 21 2" xfId="15497"/>
    <cellStyle name="Normal 4 21 2 2" xfId="15498"/>
    <cellStyle name="Normal 4 21 2 2 2" xfId="15499"/>
    <cellStyle name="Normal 4 21 2 2 2 2" xfId="32199"/>
    <cellStyle name="Normal 4 21 2 2 3" xfId="15500"/>
    <cellStyle name="Normal 4 21 2 2 3 2" xfId="32200"/>
    <cellStyle name="Normal 4 21 2 2 4" xfId="15501"/>
    <cellStyle name="Normal 4 21 2 2 4 2" xfId="32201"/>
    <cellStyle name="Normal 4 21 2 2 5" xfId="15502"/>
    <cellStyle name="Normal 4 21 2 2 5 2" xfId="32202"/>
    <cellStyle name="Normal 4 21 2 2 6" xfId="32198"/>
    <cellStyle name="Normal 4 21 2 3" xfId="15503"/>
    <cellStyle name="Normal 4 21 2 3 2" xfId="32203"/>
    <cellStyle name="Normal 4 21 2 4" xfId="15504"/>
    <cellStyle name="Normal 4 21 2 4 2" xfId="32204"/>
    <cellStyle name="Normal 4 21 2 5" xfId="15505"/>
    <cellStyle name="Normal 4 21 2 5 2" xfId="32205"/>
    <cellStyle name="Normal 4 21 2 6" xfId="15506"/>
    <cellStyle name="Normal 4 21 2 6 2" xfId="32206"/>
    <cellStyle name="Normal 4 21 2 7" xfId="32197"/>
    <cellStyle name="Normal 4 21 20" xfId="41034"/>
    <cellStyle name="Normal 4 21 21" xfId="32162"/>
    <cellStyle name="Normal 4 21 3" xfId="15507"/>
    <cellStyle name="Normal 4 21 3 2" xfId="15508"/>
    <cellStyle name="Normal 4 21 3 2 2" xfId="15509"/>
    <cellStyle name="Normal 4 21 3 2 2 2" xfId="32209"/>
    <cellStyle name="Normal 4 21 3 2 3" xfId="15510"/>
    <cellStyle name="Normal 4 21 3 2 3 2" xfId="32210"/>
    <cellStyle name="Normal 4 21 3 2 4" xfId="15511"/>
    <cellStyle name="Normal 4 21 3 2 4 2" xfId="32211"/>
    <cellStyle name="Normal 4 21 3 2 5" xfId="15512"/>
    <cellStyle name="Normal 4 21 3 2 5 2" xfId="32212"/>
    <cellStyle name="Normal 4 21 3 2 6" xfId="32208"/>
    <cellStyle name="Normal 4 21 3 3" xfId="15513"/>
    <cellStyle name="Normal 4 21 3 3 2" xfId="32213"/>
    <cellStyle name="Normal 4 21 3 4" xfId="15514"/>
    <cellStyle name="Normal 4 21 3 4 2" xfId="32214"/>
    <cellStyle name="Normal 4 21 3 5" xfId="15515"/>
    <cellStyle name="Normal 4 21 3 5 2" xfId="32215"/>
    <cellStyle name="Normal 4 21 3 6" xfId="15516"/>
    <cellStyle name="Normal 4 21 3 6 2" xfId="32216"/>
    <cellStyle name="Normal 4 21 3 7" xfId="32207"/>
    <cellStyle name="Normal 4 21 4" xfId="15517"/>
    <cellStyle name="Normal 4 21 4 2" xfId="15518"/>
    <cellStyle name="Normal 4 21 4 2 2" xfId="15519"/>
    <cellStyle name="Normal 4 21 4 2 2 2" xfId="32219"/>
    <cellStyle name="Normal 4 21 4 2 3" xfId="15520"/>
    <cellStyle name="Normal 4 21 4 2 3 2" xfId="32220"/>
    <cellStyle name="Normal 4 21 4 2 4" xfId="15521"/>
    <cellStyle name="Normal 4 21 4 2 4 2" xfId="32221"/>
    <cellStyle name="Normal 4 21 4 2 5" xfId="15522"/>
    <cellStyle name="Normal 4 21 4 2 5 2" xfId="32222"/>
    <cellStyle name="Normal 4 21 4 2 6" xfId="32218"/>
    <cellStyle name="Normal 4 21 4 3" xfId="15523"/>
    <cellStyle name="Normal 4 21 4 3 2" xfId="32223"/>
    <cellStyle name="Normal 4 21 4 4" xfId="15524"/>
    <cellStyle name="Normal 4 21 4 4 2" xfId="32224"/>
    <cellStyle name="Normal 4 21 4 5" xfId="15525"/>
    <cellStyle name="Normal 4 21 4 5 2" xfId="32225"/>
    <cellStyle name="Normal 4 21 4 6" xfId="15526"/>
    <cellStyle name="Normal 4 21 4 6 2" xfId="32226"/>
    <cellStyle name="Normal 4 21 4 7" xfId="32217"/>
    <cellStyle name="Normal 4 21 5" xfId="15527"/>
    <cellStyle name="Normal 4 21 5 2" xfId="15528"/>
    <cellStyle name="Normal 4 21 5 2 2" xfId="32228"/>
    <cellStyle name="Normal 4 21 5 3" xfId="15529"/>
    <cellStyle name="Normal 4 21 5 3 2" xfId="32229"/>
    <cellStyle name="Normal 4 21 5 4" xfId="15530"/>
    <cellStyle name="Normal 4 21 5 4 2" xfId="32230"/>
    <cellStyle name="Normal 4 21 5 5" xfId="15531"/>
    <cellStyle name="Normal 4 21 5 5 2" xfId="32231"/>
    <cellStyle name="Normal 4 21 5 6" xfId="32227"/>
    <cellStyle name="Normal 4 21 6" xfId="15532"/>
    <cellStyle name="Normal 4 21 6 2" xfId="15533"/>
    <cellStyle name="Normal 4 21 6 2 2" xfId="32233"/>
    <cellStyle name="Normal 4 21 6 3" xfId="15534"/>
    <cellStyle name="Normal 4 21 6 3 2" xfId="32234"/>
    <cellStyle name="Normal 4 21 6 4" xfId="15535"/>
    <cellStyle name="Normal 4 21 6 4 2" xfId="32235"/>
    <cellStyle name="Normal 4 21 6 5" xfId="15536"/>
    <cellStyle name="Normal 4 21 6 5 2" xfId="32236"/>
    <cellStyle name="Normal 4 21 6 6" xfId="32232"/>
    <cellStyle name="Normal 4 21 7" xfId="15537"/>
    <cellStyle name="Normal 4 21 7 2" xfId="15538"/>
    <cellStyle name="Normal 4 21 7 2 2" xfId="32238"/>
    <cellStyle name="Normal 4 21 7 3" xfId="15539"/>
    <cellStyle name="Normal 4 21 7 3 2" xfId="32239"/>
    <cellStyle name="Normal 4 21 7 4" xfId="15540"/>
    <cellStyle name="Normal 4 21 7 4 2" xfId="32240"/>
    <cellStyle name="Normal 4 21 7 5" xfId="15541"/>
    <cellStyle name="Normal 4 21 7 5 2" xfId="32241"/>
    <cellStyle name="Normal 4 21 7 6" xfId="32237"/>
    <cellStyle name="Normal 4 21 8" xfId="15542"/>
    <cellStyle name="Normal 4 21 8 2" xfId="15543"/>
    <cellStyle name="Normal 4 21 8 2 2" xfId="32243"/>
    <cellStyle name="Normal 4 21 8 3" xfId="15544"/>
    <cellStyle name="Normal 4 21 8 3 2" xfId="32244"/>
    <cellStyle name="Normal 4 21 8 4" xfId="15545"/>
    <cellStyle name="Normal 4 21 8 4 2" xfId="32245"/>
    <cellStyle name="Normal 4 21 8 5" xfId="15546"/>
    <cellStyle name="Normal 4 21 8 5 2" xfId="32246"/>
    <cellStyle name="Normal 4 21 8 6" xfId="32242"/>
    <cellStyle name="Normal 4 21 9" xfId="15547"/>
    <cellStyle name="Normal 4 21 9 2" xfId="15548"/>
    <cellStyle name="Normal 4 21 9 2 2" xfId="32248"/>
    <cellStyle name="Normal 4 21 9 3" xfId="15549"/>
    <cellStyle name="Normal 4 21 9 3 2" xfId="32249"/>
    <cellStyle name="Normal 4 21 9 4" xfId="15550"/>
    <cellStyle name="Normal 4 21 9 4 2" xfId="32250"/>
    <cellStyle name="Normal 4 21 9 5" xfId="15551"/>
    <cellStyle name="Normal 4 21 9 5 2" xfId="32251"/>
    <cellStyle name="Normal 4 21 9 6" xfId="32247"/>
    <cellStyle name="Normal 4 22" xfId="15552"/>
    <cellStyle name="Normal 4 22 10" xfId="15553"/>
    <cellStyle name="Normal 4 22 10 2" xfId="15554"/>
    <cellStyle name="Normal 4 22 10 2 2" xfId="32254"/>
    <cellStyle name="Normal 4 22 10 3" xfId="15555"/>
    <cellStyle name="Normal 4 22 10 3 2" xfId="32255"/>
    <cellStyle name="Normal 4 22 10 4" xfId="15556"/>
    <cellStyle name="Normal 4 22 10 4 2" xfId="32256"/>
    <cellStyle name="Normal 4 22 10 5" xfId="15557"/>
    <cellStyle name="Normal 4 22 10 5 2" xfId="32257"/>
    <cellStyle name="Normal 4 22 10 6" xfId="32253"/>
    <cellStyle name="Normal 4 22 11" xfId="15558"/>
    <cellStyle name="Normal 4 22 11 2" xfId="15559"/>
    <cellStyle name="Normal 4 22 11 2 2" xfId="32259"/>
    <cellStyle name="Normal 4 22 11 3" xfId="15560"/>
    <cellStyle name="Normal 4 22 11 3 2" xfId="32260"/>
    <cellStyle name="Normal 4 22 11 4" xfId="15561"/>
    <cellStyle name="Normal 4 22 11 4 2" xfId="32261"/>
    <cellStyle name="Normal 4 22 11 5" xfId="15562"/>
    <cellStyle name="Normal 4 22 11 5 2" xfId="32262"/>
    <cellStyle name="Normal 4 22 11 6" xfId="32258"/>
    <cellStyle name="Normal 4 22 12" xfId="15563"/>
    <cellStyle name="Normal 4 22 12 2" xfId="15564"/>
    <cellStyle name="Normal 4 22 12 2 2" xfId="32264"/>
    <cellStyle name="Normal 4 22 12 3" xfId="15565"/>
    <cellStyle name="Normal 4 22 12 3 2" xfId="32265"/>
    <cellStyle name="Normal 4 22 12 4" xfId="15566"/>
    <cellStyle name="Normal 4 22 12 4 2" xfId="32266"/>
    <cellStyle name="Normal 4 22 12 5" xfId="15567"/>
    <cellStyle name="Normal 4 22 12 5 2" xfId="32267"/>
    <cellStyle name="Normal 4 22 12 6" xfId="32263"/>
    <cellStyle name="Normal 4 22 13" xfId="15568"/>
    <cellStyle name="Normal 4 22 13 2" xfId="15569"/>
    <cellStyle name="Normal 4 22 13 2 2" xfId="32269"/>
    <cellStyle name="Normal 4 22 13 3" xfId="15570"/>
    <cellStyle name="Normal 4 22 13 3 2" xfId="32270"/>
    <cellStyle name="Normal 4 22 13 4" xfId="15571"/>
    <cellStyle name="Normal 4 22 13 4 2" xfId="32271"/>
    <cellStyle name="Normal 4 22 13 5" xfId="15572"/>
    <cellStyle name="Normal 4 22 13 5 2" xfId="32272"/>
    <cellStyle name="Normal 4 22 13 6" xfId="32268"/>
    <cellStyle name="Normal 4 22 14" xfId="15573"/>
    <cellStyle name="Normal 4 22 14 2" xfId="15574"/>
    <cellStyle name="Normal 4 22 14 2 2" xfId="32274"/>
    <cellStyle name="Normal 4 22 14 3" xfId="15575"/>
    <cellStyle name="Normal 4 22 14 3 2" xfId="32275"/>
    <cellStyle name="Normal 4 22 14 4" xfId="15576"/>
    <cellStyle name="Normal 4 22 14 4 2" xfId="32276"/>
    <cellStyle name="Normal 4 22 14 5" xfId="15577"/>
    <cellStyle name="Normal 4 22 14 5 2" xfId="32277"/>
    <cellStyle name="Normal 4 22 14 6" xfId="32273"/>
    <cellStyle name="Normal 4 22 15" xfId="15578"/>
    <cellStyle name="Normal 4 22 15 2" xfId="15579"/>
    <cellStyle name="Normal 4 22 15 2 2" xfId="32279"/>
    <cellStyle name="Normal 4 22 15 3" xfId="15580"/>
    <cellStyle name="Normal 4 22 15 3 2" xfId="32280"/>
    <cellStyle name="Normal 4 22 15 4" xfId="15581"/>
    <cellStyle name="Normal 4 22 15 4 2" xfId="32281"/>
    <cellStyle name="Normal 4 22 15 5" xfId="15582"/>
    <cellStyle name="Normal 4 22 15 5 2" xfId="32282"/>
    <cellStyle name="Normal 4 22 15 6" xfId="32278"/>
    <cellStyle name="Normal 4 22 16" xfId="15583"/>
    <cellStyle name="Normal 4 22 16 2" xfId="32283"/>
    <cellStyle name="Normal 4 22 17" xfId="15584"/>
    <cellStyle name="Normal 4 22 17 2" xfId="32284"/>
    <cellStyle name="Normal 4 22 18" xfId="15585"/>
    <cellStyle name="Normal 4 22 18 2" xfId="32285"/>
    <cellStyle name="Normal 4 22 19" xfId="15586"/>
    <cellStyle name="Normal 4 22 19 2" xfId="32286"/>
    <cellStyle name="Normal 4 22 2" xfId="15587"/>
    <cellStyle name="Normal 4 22 2 2" xfId="15588"/>
    <cellStyle name="Normal 4 22 2 2 2" xfId="15589"/>
    <cellStyle name="Normal 4 22 2 2 2 2" xfId="32289"/>
    <cellStyle name="Normal 4 22 2 2 3" xfId="15590"/>
    <cellStyle name="Normal 4 22 2 2 3 2" xfId="32290"/>
    <cellStyle name="Normal 4 22 2 2 4" xfId="15591"/>
    <cellStyle name="Normal 4 22 2 2 4 2" xfId="32291"/>
    <cellStyle name="Normal 4 22 2 2 5" xfId="15592"/>
    <cellStyle name="Normal 4 22 2 2 5 2" xfId="32292"/>
    <cellStyle name="Normal 4 22 2 2 6" xfId="32288"/>
    <cellStyle name="Normal 4 22 2 3" xfId="15593"/>
    <cellStyle name="Normal 4 22 2 3 2" xfId="32293"/>
    <cellStyle name="Normal 4 22 2 4" xfId="15594"/>
    <cellStyle name="Normal 4 22 2 4 2" xfId="32294"/>
    <cellStyle name="Normal 4 22 2 5" xfId="15595"/>
    <cellStyle name="Normal 4 22 2 5 2" xfId="32295"/>
    <cellStyle name="Normal 4 22 2 6" xfId="15596"/>
    <cellStyle name="Normal 4 22 2 6 2" xfId="32296"/>
    <cellStyle name="Normal 4 22 2 7" xfId="32287"/>
    <cellStyle name="Normal 4 22 20" xfId="32252"/>
    <cellStyle name="Normal 4 22 3" xfId="15597"/>
    <cellStyle name="Normal 4 22 3 2" xfId="15598"/>
    <cellStyle name="Normal 4 22 3 2 2" xfId="15599"/>
    <cellStyle name="Normal 4 22 3 2 2 2" xfId="32299"/>
    <cellStyle name="Normal 4 22 3 2 3" xfId="15600"/>
    <cellStyle name="Normal 4 22 3 2 3 2" xfId="32300"/>
    <cellStyle name="Normal 4 22 3 2 4" xfId="15601"/>
    <cellStyle name="Normal 4 22 3 2 4 2" xfId="32301"/>
    <cellStyle name="Normal 4 22 3 2 5" xfId="15602"/>
    <cellStyle name="Normal 4 22 3 2 5 2" xfId="32302"/>
    <cellStyle name="Normal 4 22 3 2 6" xfId="32298"/>
    <cellStyle name="Normal 4 22 3 3" xfId="15603"/>
    <cellStyle name="Normal 4 22 3 3 2" xfId="32303"/>
    <cellStyle name="Normal 4 22 3 4" xfId="15604"/>
    <cellStyle name="Normal 4 22 3 4 2" xfId="32304"/>
    <cellStyle name="Normal 4 22 3 5" xfId="15605"/>
    <cellStyle name="Normal 4 22 3 5 2" xfId="32305"/>
    <cellStyle name="Normal 4 22 3 6" xfId="15606"/>
    <cellStyle name="Normal 4 22 3 6 2" xfId="32306"/>
    <cellStyle name="Normal 4 22 3 7" xfId="32297"/>
    <cellStyle name="Normal 4 22 4" xfId="15607"/>
    <cellStyle name="Normal 4 22 4 2" xfId="15608"/>
    <cellStyle name="Normal 4 22 4 2 2" xfId="15609"/>
    <cellStyle name="Normal 4 22 4 2 2 2" xfId="32309"/>
    <cellStyle name="Normal 4 22 4 2 3" xfId="15610"/>
    <cellStyle name="Normal 4 22 4 2 3 2" xfId="32310"/>
    <cellStyle name="Normal 4 22 4 2 4" xfId="15611"/>
    <cellStyle name="Normal 4 22 4 2 4 2" xfId="32311"/>
    <cellStyle name="Normal 4 22 4 2 5" xfId="15612"/>
    <cellStyle name="Normal 4 22 4 2 5 2" xfId="32312"/>
    <cellStyle name="Normal 4 22 4 2 6" xfId="32308"/>
    <cellStyle name="Normal 4 22 4 3" xfId="15613"/>
    <cellStyle name="Normal 4 22 4 3 2" xfId="32313"/>
    <cellStyle name="Normal 4 22 4 4" xfId="15614"/>
    <cellStyle name="Normal 4 22 4 4 2" xfId="32314"/>
    <cellStyle name="Normal 4 22 4 5" xfId="15615"/>
    <cellStyle name="Normal 4 22 4 5 2" xfId="32315"/>
    <cellStyle name="Normal 4 22 4 6" xfId="15616"/>
    <cellStyle name="Normal 4 22 4 6 2" xfId="32316"/>
    <cellStyle name="Normal 4 22 4 7" xfId="32307"/>
    <cellStyle name="Normal 4 22 5" xfId="15617"/>
    <cellStyle name="Normal 4 22 5 2" xfId="15618"/>
    <cellStyle name="Normal 4 22 5 2 2" xfId="32318"/>
    <cellStyle name="Normal 4 22 5 3" xfId="15619"/>
    <cellStyle name="Normal 4 22 5 3 2" xfId="32319"/>
    <cellStyle name="Normal 4 22 5 4" xfId="15620"/>
    <cellStyle name="Normal 4 22 5 4 2" xfId="32320"/>
    <cellStyle name="Normal 4 22 5 5" xfId="15621"/>
    <cellStyle name="Normal 4 22 5 5 2" xfId="32321"/>
    <cellStyle name="Normal 4 22 5 6" xfId="32317"/>
    <cellStyle name="Normal 4 22 6" xfId="15622"/>
    <cellStyle name="Normal 4 22 6 2" xfId="15623"/>
    <cellStyle name="Normal 4 22 6 2 2" xfId="32323"/>
    <cellStyle name="Normal 4 22 6 3" xfId="15624"/>
    <cellStyle name="Normal 4 22 6 3 2" xfId="32324"/>
    <cellStyle name="Normal 4 22 6 4" xfId="15625"/>
    <cellStyle name="Normal 4 22 6 4 2" xfId="32325"/>
    <cellStyle name="Normal 4 22 6 5" xfId="15626"/>
    <cellStyle name="Normal 4 22 6 5 2" xfId="32326"/>
    <cellStyle name="Normal 4 22 6 6" xfId="32322"/>
    <cellStyle name="Normal 4 22 7" xfId="15627"/>
    <cellStyle name="Normal 4 22 7 2" xfId="15628"/>
    <cellStyle name="Normal 4 22 7 2 2" xfId="32328"/>
    <cellStyle name="Normal 4 22 7 3" xfId="15629"/>
    <cellStyle name="Normal 4 22 7 3 2" xfId="32329"/>
    <cellStyle name="Normal 4 22 7 4" xfId="15630"/>
    <cellStyle name="Normal 4 22 7 4 2" xfId="32330"/>
    <cellStyle name="Normal 4 22 7 5" xfId="15631"/>
    <cellStyle name="Normal 4 22 7 5 2" xfId="32331"/>
    <cellStyle name="Normal 4 22 7 6" xfId="32327"/>
    <cellStyle name="Normal 4 22 8" xfId="15632"/>
    <cellStyle name="Normal 4 22 8 2" xfId="15633"/>
    <cellStyle name="Normal 4 22 8 2 2" xfId="32333"/>
    <cellStyle name="Normal 4 22 8 3" xfId="15634"/>
    <cellStyle name="Normal 4 22 8 3 2" xfId="32334"/>
    <cellStyle name="Normal 4 22 8 4" xfId="15635"/>
    <cellStyle name="Normal 4 22 8 4 2" xfId="32335"/>
    <cellStyle name="Normal 4 22 8 5" xfId="15636"/>
    <cellStyle name="Normal 4 22 8 5 2" xfId="32336"/>
    <cellStyle name="Normal 4 22 8 6" xfId="32332"/>
    <cellStyle name="Normal 4 22 9" xfId="15637"/>
    <cellStyle name="Normal 4 22 9 2" xfId="15638"/>
    <cellStyle name="Normal 4 22 9 2 2" xfId="32338"/>
    <cellStyle name="Normal 4 22 9 3" xfId="15639"/>
    <cellStyle name="Normal 4 22 9 3 2" xfId="32339"/>
    <cellStyle name="Normal 4 22 9 4" xfId="15640"/>
    <cellStyle name="Normal 4 22 9 4 2" xfId="32340"/>
    <cellStyle name="Normal 4 22 9 5" xfId="15641"/>
    <cellStyle name="Normal 4 22 9 5 2" xfId="32341"/>
    <cellStyle name="Normal 4 22 9 6" xfId="32337"/>
    <cellStyle name="Normal 4 23" xfId="15642"/>
    <cellStyle name="Normal 4 23 2" xfId="15643"/>
    <cellStyle name="Normal 4 23 3" xfId="15644"/>
    <cellStyle name="Normal 4 23 3 2" xfId="32343"/>
    <cellStyle name="Normal 4 23 4" xfId="15645"/>
    <cellStyle name="Normal 4 23 4 2" xfId="32344"/>
    <cellStyle name="Normal 4 23 5" xfId="15646"/>
    <cellStyle name="Normal 4 23 5 2" xfId="32345"/>
    <cellStyle name="Normal 4 23 6" xfId="15647"/>
    <cellStyle name="Normal 4 23 6 2" xfId="32346"/>
    <cellStyle name="Normal 4 23 7" xfId="32342"/>
    <cellStyle name="Normal 4 24" xfId="15648"/>
    <cellStyle name="Normal 4 25" xfId="15649"/>
    <cellStyle name="Normal 4 26" xfId="15650"/>
    <cellStyle name="Normal 4 27" xfId="15651"/>
    <cellStyle name="Normal 4 28" xfId="15652"/>
    <cellStyle name="Normal 4 29" xfId="15653"/>
    <cellStyle name="Normal 4 3" xfId="15654"/>
    <cellStyle name="Normal 4 3 10" xfId="15655"/>
    <cellStyle name="Normal 4 3 11" xfId="15656"/>
    <cellStyle name="Normal 4 3 2" xfId="15657"/>
    <cellStyle name="Normal 4 3 2 2" xfId="15658"/>
    <cellStyle name="Normal 4 3 2 3" xfId="15659"/>
    <cellStyle name="Normal 4 3 2 4" xfId="15660"/>
    <cellStyle name="Normal 4 3 2 5" xfId="15661"/>
    <cellStyle name="Normal 4 3 2 6" xfId="15662"/>
    <cellStyle name="Normal 4 3 2 7" xfId="15663"/>
    <cellStyle name="Normal 4 3 2 8" xfId="40703"/>
    <cellStyle name="Normal 4 3 3" xfId="15664"/>
    <cellStyle name="Normal 4 3 3 2" xfId="41017"/>
    <cellStyle name="Normal 4 3 4" xfId="15665"/>
    <cellStyle name="Normal 4 3 4 2" xfId="41014"/>
    <cellStyle name="Normal 4 3 5" xfId="15666"/>
    <cellStyle name="Normal 4 3 6" xfId="15667"/>
    <cellStyle name="Normal 4 3 7" xfId="15668"/>
    <cellStyle name="Normal 4 3 8" xfId="15669"/>
    <cellStyle name="Normal 4 3 9" xfId="15670"/>
    <cellStyle name="Normal 4 30" xfId="15671"/>
    <cellStyle name="Normal 4 31" xfId="15672"/>
    <cellStyle name="Normal 4 32" xfId="15673"/>
    <cellStyle name="Normal 4 33" xfId="15674"/>
    <cellStyle name="Normal 4 34" xfId="15675"/>
    <cellStyle name="Normal 4 35" xfId="15676"/>
    <cellStyle name="Normal 4 36" xfId="15677"/>
    <cellStyle name="Normal 4 37" xfId="15678"/>
    <cellStyle name="Normal 4 38" xfId="15679"/>
    <cellStyle name="Normal 4 39" xfId="15680"/>
    <cellStyle name="Normal 4 39 2" xfId="32347"/>
    <cellStyle name="Normal 4 4" xfId="15681"/>
    <cellStyle name="Normal 4 4 10" xfId="15682"/>
    <cellStyle name="Normal 4 4 10 2" xfId="15683"/>
    <cellStyle name="Normal 4 4 10 3" xfId="15684"/>
    <cellStyle name="Normal 4 4 10 3 2" xfId="32349"/>
    <cellStyle name="Normal 4 4 10 4" xfId="15685"/>
    <cellStyle name="Normal 4 4 10 4 2" xfId="32350"/>
    <cellStyle name="Normal 4 4 10 5" xfId="15686"/>
    <cellStyle name="Normal 4 4 10 5 2" xfId="32351"/>
    <cellStyle name="Normal 4 4 10 6" xfId="15687"/>
    <cellStyle name="Normal 4 4 10 6 2" xfId="32352"/>
    <cellStyle name="Normal 4 4 10 7" xfId="32348"/>
    <cellStyle name="Normal 4 4 11" xfId="15688"/>
    <cellStyle name="Normal 4 4 11 2" xfId="15689"/>
    <cellStyle name="Normal 4 4 11 2 2" xfId="32354"/>
    <cellStyle name="Normal 4 4 11 3" xfId="15690"/>
    <cellStyle name="Normal 4 4 11 3 2" xfId="32355"/>
    <cellStyle name="Normal 4 4 11 4" xfId="15691"/>
    <cellStyle name="Normal 4 4 11 4 2" xfId="32356"/>
    <cellStyle name="Normal 4 4 11 5" xfId="15692"/>
    <cellStyle name="Normal 4 4 11 5 2" xfId="32357"/>
    <cellStyle name="Normal 4 4 11 6" xfId="32353"/>
    <cellStyle name="Normal 4 4 12" xfId="15693"/>
    <cellStyle name="Normal 4 4 12 2" xfId="15694"/>
    <cellStyle name="Normal 4 4 12 2 2" xfId="32359"/>
    <cellStyle name="Normal 4 4 12 3" xfId="15695"/>
    <cellStyle name="Normal 4 4 12 3 2" xfId="32360"/>
    <cellStyle name="Normal 4 4 12 4" xfId="15696"/>
    <cellStyle name="Normal 4 4 12 4 2" xfId="32361"/>
    <cellStyle name="Normal 4 4 12 5" xfId="15697"/>
    <cellStyle name="Normal 4 4 12 5 2" xfId="32362"/>
    <cellStyle name="Normal 4 4 12 6" xfId="32358"/>
    <cellStyle name="Normal 4 4 13" xfId="15698"/>
    <cellStyle name="Normal 4 4 13 2" xfId="15699"/>
    <cellStyle name="Normal 4 4 13 2 2" xfId="32364"/>
    <cellStyle name="Normal 4 4 13 3" xfId="15700"/>
    <cellStyle name="Normal 4 4 13 3 2" xfId="32365"/>
    <cellStyle name="Normal 4 4 13 4" xfId="15701"/>
    <cellStyle name="Normal 4 4 13 4 2" xfId="32366"/>
    <cellStyle name="Normal 4 4 13 5" xfId="15702"/>
    <cellStyle name="Normal 4 4 13 5 2" xfId="32367"/>
    <cellStyle name="Normal 4 4 13 6" xfId="32363"/>
    <cellStyle name="Normal 4 4 14" xfId="15703"/>
    <cellStyle name="Normal 4 4 14 2" xfId="15704"/>
    <cellStyle name="Normal 4 4 14 2 2" xfId="32369"/>
    <cellStyle name="Normal 4 4 14 3" xfId="15705"/>
    <cellStyle name="Normal 4 4 14 3 2" xfId="32370"/>
    <cellStyle name="Normal 4 4 14 4" xfId="15706"/>
    <cellStyle name="Normal 4 4 14 4 2" xfId="32371"/>
    <cellStyle name="Normal 4 4 14 5" xfId="15707"/>
    <cellStyle name="Normal 4 4 14 5 2" xfId="32372"/>
    <cellStyle name="Normal 4 4 14 6" xfId="32368"/>
    <cellStyle name="Normal 4 4 15" xfId="15708"/>
    <cellStyle name="Normal 4 4 15 2" xfId="15709"/>
    <cellStyle name="Normal 4 4 15 2 2" xfId="32374"/>
    <cellStyle name="Normal 4 4 15 3" xfId="15710"/>
    <cellStyle name="Normal 4 4 15 3 2" xfId="32375"/>
    <cellStyle name="Normal 4 4 15 4" xfId="15711"/>
    <cellStyle name="Normal 4 4 15 4 2" xfId="32376"/>
    <cellStyle name="Normal 4 4 15 5" xfId="15712"/>
    <cellStyle name="Normal 4 4 15 5 2" xfId="32377"/>
    <cellStyle name="Normal 4 4 15 6" xfId="32373"/>
    <cellStyle name="Normal 4 4 16" xfId="15713"/>
    <cellStyle name="Normal 4 4 16 2" xfId="15714"/>
    <cellStyle name="Normal 4 4 16 2 2" xfId="32379"/>
    <cellStyle name="Normal 4 4 16 3" xfId="15715"/>
    <cellStyle name="Normal 4 4 16 3 2" xfId="32380"/>
    <cellStyle name="Normal 4 4 16 4" xfId="15716"/>
    <cellStyle name="Normal 4 4 16 4 2" xfId="32381"/>
    <cellStyle name="Normal 4 4 16 5" xfId="15717"/>
    <cellStyle name="Normal 4 4 16 5 2" xfId="32382"/>
    <cellStyle name="Normal 4 4 16 6" xfId="32378"/>
    <cellStyle name="Normal 4 4 17" xfId="15718"/>
    <cellStyle name="Normal 4 4 17 2" xfId="15719"/>
    <cellStyle name="Normal 4 4 17 2 2" xfId="32384"/>
    <cellStyle name="Normal 4 4 17 3" xfId="15720"/>
    <cellStyle name="Normal 4 4 17 3 2" xfId="32385"/>
    <cellStyle name="Normal 4 4 17 4" xfId="15721"/>
    <cellStyle name="Normal 4 4 17 4 2" xfId="32386"/>
    <cellStyle name="Normal 4 4 17 5" xfId="15722"/>
    <cellStyle name="Normal 4 4 17 5 2" xfId="32387"/>
    <cellStyle name="Normal 4 4 17 6" xfId="32383"/>
    <cellStyle name="Normal 4 4 18" xfId="15723"/>
    <cellStyle name="Normal 4 4 18 2" xfId="15724"/>
    <cellStyle name="Normal 4 4 18 2 2" xfId="32389"/>
    <cellStyle name="Normal 4 4 18 3" xfId="15725"/>
    <cellStyle name="Normal 4 4 18 3 2" xfId="32390"/>
    <cellStyle name="Normal 4 4 18 4" xfId="15726"/>
    <cellStyle name="Normal 4 4 18 4 2" xfId="32391"/>
    <cellStyle name="Normal 4 4 18 5" xfId="15727"/>
    <cellStyle name="Normal 4 4 18 5 2" xfId="32392"/>
    <cellStyle name="Normal 4 4 18 6" xfId="32388"/>
    <cellStyle name="Normal 4 4 19" xfId="15728"/>
    <cellStyle name="Normal 4 4 19 2" xfId="15729"/>
    <cellStyle name="Normal 4 4 19 2 2" xfId="32394"/>
    <cellStyle name="Normal 4 4 19 3" xfId="15730"/>
    <cellStyle name="Normal 4 4 19 3 2" xfId="32395"/>
    <cellStyle name="Normal 4 4 19 4" xfId="15731"/>
    <cellStyle name="Normal 4 4 19 4 2" xfId="32396"/>
    <cellStyle name="Normal 4 4 19 5" xfId="15732"/>
    <cellStyle name="Normal 4 4 19 5 2" xfId="32397"/>
    <cellStyle name="Normal 4 4 19 6" xfId="32393"/>
    <cellStyle name="Normal 4 4 2" xfId="15733"/>
    <cellStyle name="Normal 4 4 2 10" xfId="15734"/>
    <cellStyle name="Normal 4 4 2 10 2" xfId="15735"/>
    <cellStyle name="Normal 4 4 2 10 2 2" xfId="32400"/>
    <cellStyle name="Normal 4 4 2 10 3" xfId="15736"/>
    <cellStyle name="Normal 4 4 2 10 3 2" xfId="32401"/>
    <cellStyle name="Normal 4 4 2 10 4" xfId="15737"/>
    <cellStyle name="Normal 4 4 2 10 4 2" xfId="32402"/>
    <cellStyle name="Normal 4 4 2 10 5" xfId="15738"/>
    <cellStyle name="Normal 4 4 2 10 5 2" xfId="32403"/>
    <cellStyle name="Normal 4 4 2 10 6" xfId="32399"/>
    <cellStyle name="Normal 4 4 2 11" xfId="15739"/>
    <cellStyle name="Normal 4 4 2 11 2" xfId="15740"/>
    <cellStyle name="Normal 4 4 2 11 2 2" xfId="32405"/>
    <cellStyle name="Normal 4 4 2 11 3" xfId="15741"/>
    <cellStyle name="Normal 4 4 2 11 3 2" xfId="32406"/>
    <cellStyle name="Normal 4 4 2 11 4" xfId="15742"/>
    <cellStyle name="Normal 4 4 2 11 4 2" xfId="32407"/>
    <cellStyle name="Normal 4 4 2 11 5" xfId="15743"/>
    <cellStyle name="Normal 4 4 2 11 5 2" xfId="32408"/>
    <cellStyle name="Normal 4 4 2 11 6" xfId="32404"/>
    <cellStyle name="Normal 4 4 2 12" xfId="15744"/>
    <cellStyle name="Normal 4 4 2 12 2" xfId="15745"/>
    <cellStyle name="Normal 4 4 2 12 2 2" xfId="32410"/>
    <cellStyle name="Normal 4 4 2 12 3" xfId="15746"/>
    <cellStyle name="Normal 4 4 2 12 3 2" xfId="32411"/>
    <cellStyle name="Normal 4 4 2 12 4" xfId="15747"/>
    <cellStyle name="Normal 4 4 2 12 4 2" xfId="32412"/>
    <cellStyle name="Normal 4 4 2 12 5" xfId="15748"/>
    <cellStyle name="Normal 4 4 2 12 5 2" xfId="32413"/>
    <cellStyle name="Normal 4 4 2 12 6" xfId="32409"/>
    <cellStyle name="Normal 4 4 2 13" xfId="15749"/>
    <cellStyle name="Normal 4 4 2 13 2" xfId="15750"/>
    <cellStyle name="Normal 4 4 2 13 2 2" xfId="32415"/>
    <cellStyle name="Normal 4 4 2 13 3" xfId="15751"/>
    <cellStyle name="Normal 4 4 2 13 3 2" xfId="32416"/>
    <cellStyle name="Normal 4 4 2 13 4" xfId="15752"/>
    <cellStyle name="Normal 4 4 2 13 4 2" xfId="32417"/>
    <cellStyle name="Normal 4 4 2 13 5" xfId="15753"/>
    <cellStyle name="Normal 4 4 2 13 5 2" xfId="32418"/>
    <cellStyle name="Normal 4 4 2 13 6" xfId="32414"/>
    <cellStyle name="Normal 4 4 2 14" xfId="15754"/>
    <cellStyle name="Normal 4 4 2 14 2" xfId="15755"/>
    <cellStyle name="Normal 4 4 2 14 2 2" xfId="32420"/>
    <cellStyle name="Normal 4 4 2 14 3" xfId="15756"/>
    <cellStyle name="Normal 4 4 2 14 3 2" xfId="32421"/>
    <cellStyle name="Normal 4 4 2 14 4" xfId="15757"/>
    <cellStyle name="Normal 4 4 2 14 4 2" xfId="32422"/>
    <cellStyle name="Normal 4 4 2 14 5" xfId="15758"/>
    <cellStyle name="Normal 4 4 2 14 5 2" xfId="32423"/>
    <cellStyle name="Normal 4 4 2 14 6" xfId="32419"/>
    <cellStyle name="Normal 4 4 2 15" xfId="15759"/>
    <cellStyle name="Normal 4 4 2 15 2" xfId="15760"/>
    <cellStyle name="Normal 4 4 2 15 2 2" xfId="32425"/>
    <cellStyle name="Normal 4 4 2 15 3" xfId="15761"/>
    <cellStyle name="Normal 4 4 2 15 3 2" xfId="32426"/>
    <cellStyle name="Normal 4 4 2 15 4" xfId="15762"/>
    <cellStyle name="Normal 4 4 2 15 4 2" xfId="32427"/>
    <cellStyle name="Normal 4 4 2 15 5" xfId="15763"/>
    <cellStyle name="Normal 4 4 2 15 5 2" xfId="32428"/>
    <cellStyle name="Normal 4 4 2 15 6" xfId="32424"/>
    <cellStyle name="Normal 4 4 2 16" xfId="15764"/>
    <cellStyle name="Normal 4 4 2 16 2" xfId="15765"/>
    <cellStyle name="Normal 4 4 2 16 2 2" xfId="32430"/>
    <cellStyle name="Normal 4 4 2 16 3" xfId="15766"/>
    <cellStyle name="Normal 4 4 2 16 3 2" xfId="32431"/>
    <cellStyle name="Normal 4 4 2 16 4" xfId="15767"/>
    <cellStyle name="Normal 4 4 2 16 4 2" xfId="32432"/>
    <cellStyle name="Normal 4 4 2 16 5" xfId="15768"/>
    <cellStyle name="Normal 4 4 2 16 5 2" xfId="32433"/>
    <cellStyle name="Normal 4 4 2 16 6" xfId="32429"/>
    <cellStyle name="Normal 4 4 2 17" xfId="15769"/>
    <cellStyle name="Normal 4 4 2 17 2" xfId="15770"/>
    <cellStyle name="Normal 4 4 2 17 2 2" xfId="32435"/>
    <cellStyle name="Normal 4 4 2 17 3" xfId="15771"/>
    <cellStyle name="Normal 4 4 2 17 3 2" xfId="32436"/>
    <cellStyle name="Normal 4 4 2 17 4" xfId="15772"/>
    <cellStyle name="Normal 4 4 2 17 4 2" xfId="32437"/>
    <cellStyle name="Normal 4 4 2 17 5" xfId="15773"/>
    <cellStyle name="Normal 4 4 2 17 5 2" xfId="32438"/>
    <cellStyle name="Normal 4 4 2 17 6" xfId="32434"/>
    <cellStyle name="Normal 4 4 2 18" xfId="15774"/>
    <cellStyle name="Normal 4 4 2 18 2" xfId="15775"/>
    <cellStyle name="Normal 4 4 2 18 2 2" xfId="32440"/>
    <cellStyle name="Normal 4 4 2 18 3" xfId="15776"/>
    <cellStyle name="Normal 4 4 2 18 3 2" xfId="32441"/>
    <cellStyle name="Normal 4 4 2 18 4" xfId="15777"/>
    <cellStyle name="Normal 4 4 2 18 4 2" xfId="32442"/>
    <cellStyle name="Normal 4 4 2 18 5" xfId="15778"/>
    <cellStyle name="Normal 4 4 2 18 5 2" xfId="32443"/>
    <cellStyle name="Normal 4 4 2 18 6" xfId="32439"/>
    <cellStyle name="Normal 4 4 2 19" xfId="15779"/>
    <cellStyle name="Normal 4 4 2 19 2" xfId="15780"/>
    <cellStyle name="Normal 4 4 2 19 2 2" xfId="32445"/>
    <cellStyle name="Normal 4 4 2 19 3" xfId="15781"/>
    <cellStyle name="Normal 4 4 2 19 3 2" xfId="32446"/>
    <cellStyle name="Normal 4 4 2 19 4" xfId="15782"/>
    <cellStyle name="Normal 4 4 2 19 4 2" xfId="32447"/>
    <cellStyle name="Normal 4 4 2 19 5" xfId="15783"/>
    <cellStyle name="Normal 4 4 2 19 5 2" xfId="32448"/>
    <cellStyle name="Normal 4 4 2 19 6" xfId="32444"/>
    <cellStyle name="Normal 4 4 2 2" xfId="15784"/>
    <cellStyle name="Normal 4 4 2 2 10" xfId="15785"/>
    <cellStyle name="Normal 4 4 2 2 10 2" xfId="15786"/>
    <cellStyle name="Normal 4 4 2 2 10 2 2" xfId="32451"/>
    <cellStyle name="Normal 4 4 2 2 10 3" xfId="15787"/>
    <cellStyle name="Normal 4 4 2 2 10 3 2" xfId="32452"/>
    <cellStyle name="Normal 4 4 2 2 10 4" xfId="15788"/>
    <cellStyle name="Normal 4 4 2 2 10 4 2" xfId="32453"/>
    <cellStyle name="Normal 4 4 2 2 10 5" xfId="15789"/>
    <cellStyle name="Normal 4 4 2 2 10 5 2" xfId="32454"/>
    <cellStyle name="Normal 4 4 2 2 10 6" xfId="32450"/>
    <cellStyle name="Normal 4 4 2 2 11" xfId="15790"/>
    <cellStyle name="Normal 4 4 2 2 11 2" xfId="15791"/>
    <cellStyle name="Normal 4 4 2 2 11 2 2" xfId="32456"/>
    <cellStyle name="Normal 4 4 2 2 11 3" xfId="15792"/>
    <cellStyle name="Normal 4 4 2 2 11 3 2" xfId="32457"/>
    <cellStyle name="Normal 4 4 2 2 11 4" xfId="15793"/>
    <cellStyle name="Normal 4 4 2 2 11 4 2" xfId="32458"/>
    <cellStyle name="Normal 4 4 2 2 11 5" xfId="15794"/>
    <cellStyle name="Normal 4 4 2 2 11 5 2" xfId="32459"/>
    <cellStyle name="Normal 4 4 2 2 11 6" xfId="32455"/>
    <cellStyle name="Normal 4 4 2 2 12" xfId="15795"/>
    <cellStyle name="Normal 4 4 2 2 12 2" xfId="15796"/>
    <cellStyle name="Normal 4 4 2 2 12 2 2" xfId="32461"/>
    <cellStyle name="Normal 4 4 2 2 12 3" xfId="15797"/>
    <cellStyle name="Normal 4 4 2 2 12 3 2" xfId="32462"/>
    <cellStyle name="Normal 4 4 2 2 12 4" xfId="15798"/>
    <cellStyle name="Normal 4 4 2 2 12 4 2" xfId="32463"/>
    <cellStyle name="Normal 4 4 2 2 12 5" xfId="15799"/>
    <cellStyle name="Normal 4 4 2 2 12 5 2" xfId="32464"/>
    <cellStyle name="Normal 4 4 2 2 12 6" xfId="32460"/>
    <cellStyle name="Normal 4 4 2 2 13" xfId="15800"/>
    <cellStyle name="Normal 4 4 2 2 13 2" xfId="15801"/>
    <cellStyle name="Normal 4 4 2 2 13 2 2" xfId="32466"/>
    <cellStyle name="Normal 4 4 2 2 13 3" xfId="15802"/>
    <cellStyle name="Normal 4 4 2 2 13 3 2" xfId="32467"/>
    <cellStyle name="Normal 4 4 2 2 13 4" xfId="15803"/>
    <cellStyle name="Normal 4 4 2 2 13 4 2" xfId="32468"/>
    <cellStyle name="Normal 4 4 2 2 13 5" xfId="15804"/>
    <cellStyle name="Normal 4 4 2 2 13 5 2" xfId="32469"/>
    <cellStyle name="Normal 4 4 2 2 13 6" xfId="32465"/>
    <cellStyle name="Normal 4 4 2 2 14" xfId="15805"/>
    <cellStyle name="Normal 4 4 2 2 14 2" xfId="15806"/>
    <cellStyle name="Normal 4 4 2 2 14 2 2" xfId="32471"/>
    <cellStyle name="Normal 4 4 2 2 14 3" xfId="15807"/>
    <cellStyle name="Normal 4 4 2 2 14 3 2" xfId="32472"/>
    <cellStyle name="Normal 4 4 2 2 14 4" xfId="15808"/>
    <cellStyle name="Normal 4 4 2 2 14 4 2" xfId="32473"/>
    <cellStyle name="Normal 4 4 2 2 14 5" xfId="15809"/>
    <cellStyle name="Normal 4 4 2 2 14 5 2" xfId="32474"/>
    <cellStyle name="Normal 4 4 2 2 14 6" xfId="32470"/>
    <cellStyle name="Normal 4 4 2 2 15" xfId="15810"/>
    <cellStyle name="Normal 4 4 2 2 15 2" xfId="15811"/>
    <cellStyle name="Normal 4 4 2 2 15 2 2" xfId="32476"/>
    <cellStyle name="Normal 4 4 2 2 15 3" xfId="15812"/>
    <cellStyle name="Normal 4 4 2 2 15 3 2" xfId="32477"/>
    <cellStyle name="Normal 4 4 2 2 15 4" xfId="15813"/>
    <cellStyle name="Normal 4 4 2 2 15 4 2" xfId="32478"/>
    <cellStyle name="Normal 4 4 2 2 15 5" xfId="15814"/>
    <cellStyle name="Normal 4 4 2 2 15 5 2" xfId="32479"/>
    <cellStyle name="Normal 4 4 2 2 15 6" xfId="32475"/>
    <cellStyle name="Normal 4 4 2 2 16" xfId="15815"/>
    <cellStyle name="Normal 4 4 2 2 16 2" xfId="15816"/>
    <cellStyle name="Normal 4 4 2 2 16 2 2" xfId="32481"/>
    <cellStyle name="Normal 4 4 2 2 16 3" xfId="15817"/>
    <cellStyle name="Normal 4 4 2 2 16 3 2" xfId="32482"/>
    <cellStyle name="Normal 4 4 2 2 16 4" xfId="15818"/>
    <cellStyle name="Normal 4 4 2 2 16 4 2" xfId="32483"/>
    <cellStyle name="Normal 4 4 2 2 16 5" xfId="15819"/>
    <cellStyle name="Normal 4 4 2 2 16 5 2" xfId="32484"/>
    <cellStyle name="Normal 4 4 2 2 16 6" xfId="32480"/>
    <cellStyle name="Normal 4 4 2 2 17" xfId="15820"/>
    <cellStyle name="Normal 4 4 2 2 17 2" xfId="32485"/>
    <cellStyle name="Normal 4 4 2 2 18" xfId="15821"/>
    <cellStyle name="Normal 4 4 2 2 18 2" xfId="32486"/>
    <cellStyle name="Normal 4 4 2 2 19" xfId="15822"/>
    <cellStyle name="Normal 4 4 2 2 19 2" xfId="32487"/>
    <cellStyle name="Normal 4 4 2 2 2" xfId="15823"/>
    <cellStyle name="Normal 4 4 2 2 2 10" xfId="15824"/>
    <cellStyle name="Normal 4 4 2 2 2 10 2" xfId="32489"/>
    <cellStyle name="Normal 4 4 2 2 2 11" xfId="15825"/>
    <cellStyle name="Normal 4 4 2 2 2 11 2" xfId="32490"/>
    <cellStyle name="Normal 4 4 2 2 2 12" xfId="32488"/>
    <cellStyle name="Normal 4 4 2 2 2 2" xfId="15826"/>
    <cellStyle name="Normal 4 4 2 2 2 2 2" xfId="15827"/>
    <cellStyle name="Normal 4 4 2 2 2 2 2 2" xfId="32492"/>
    <cellStyle name="Normal 4 4 2 2 2 2 3" xfId="15828"/>
    <cellStyle name="Normal 4 4 2 2 2 2 3 2" xfId="32493"/>
    <cellStyle name="Normal 4 4 2 2 2 2 4" xfId="15829"/>
    <cellStyle name="Normal 4 4 2 2 2 2 4 2" xfId="32494"/>
    <cellStyle name="Normal 4 4 2 2 2 2 5" xfId="15830"/>
    <cellStyle name="Normal 4 4 2 2 2 2 5 2" xfId="32495"/>
    <cellStyle name="Normal 4 4 2 2 2 2 6" xfId="32491"/>
    <cellStyle name="Normal 4 4 2 2 2 3" xfId="15831"/>
    <cellStyle name="Normal 4 4 2 2 2 3 2" xfId="15832"/>
    <cellStyle name="Normal 4 4 2 2 2 3 2 2" xfId="32497"/>
    <cellStyle name="Normal 4 4 2 2 2 3 3" xfId="15833"/>
    <cellStyle name="Normal 4 4 2 2 2 3 3 2" xfId="32498"/>
    <cellStyle name="Normal 4 4 2 2 2 3 4" xfId="15834"/>
    <cellStyle name="Normal 4 4 2 2 2 3 4 2" xfId="32499"/>
    <cellStyle name="Normal 4 4 2 2 2 3 5" xfId="15835"/>
    <cellStyle name="Normal 4 4 2 2 2 3 5 2" xfId="32500"/>
    <cellStyle name="Normal 4 4 2 2 2 3 6" xfId="32496"/>
    <cellStyle name="Normal 4 4 2 2 2 4" xfId="15836"/>
    <cellStyle name="Normal 4 4 2 2 2 4 2" xfId="15837"/>
    <cellStyle name="Normal 4 4 2 2 2 4 2 2" xfId="32502"/>
    <cellStyle name="Normal 4 4 2 2 2 4 3" xfId="15838"/>
    <cellStyle name="Normal 4 4 2 2 2 4 3 2" xfId="32503"/>
    <cellStyle name="Normal 4 4 2 2 2 4 4" xfId="15839"/>
    <cellStyle name="Normal 4 4 2 2 2 4 4 2" xfId="32504"/>
    <cellStyle name="Normal 4 4 2 2 2 4 5" xfId="15840"/>
    <cellStyle name="Normal 4 4 2 2 2 4 5 2" xfId="32505"/>
    <cellStyle name="Normal 4 4 2 2 2 4 6" xfId="32501"/>
    <cellStyle name="Normal 4 4 2 2 2 5" xfId="15841"/>
    <cellStyle name="Normal 4 4 2 2 2 5 2" xfId="15842"/>
    <cellStyle name="Normal 4 4 2 2 2 5 2 2" xfId="32507"/>
    <cellStyle name="Normal 4 4 2 2 2 5 3" xfId="15843"/>
    <cellStyle name="Normal 4 4 2 2 2 5 3 2" xfId="32508"/>
    <cellStyle name="Normal 4 4 2 2 2 5 4" xfId="15844"/>
    <cellStyle name="Normal 4 4 2 2 2 5 4 2" xfId="32509"/>
    <cellStyle name="Normal 4 4 2 2 2 5 5" xfId="15845"/>
    <cellStyle name="Normal 4 4 2 2 2 5 5 2" xfId="32510"/>
    <cellStyle name="Normal 4 4 2 2 2 5 6" xfId="32506"/>
    <cellStyle name="Normal 4 4 2 2 2 6" xfId="15846"/>
    <cellStyle name="Normal 4 4 2 2 2 6 2" xfId="15847"/>
    <cellStyle name="Normal 4 4 2 2 2 6 2 2" xfId="32512"/>
    <cellStyle name="Normal 4 4 2 2 2 6 3" xfId="15848"/>
    <cellStyle name="Normal 4 4 2 2 2 6 3 2" xfId="32513"/>
    <cellStyle name="Normal 4 4 2 2 2 6 4" xfId="15849"/>
    <cellStyle name="Normal 4 4 2 2 2 6 4 2" xfId="32514"/>
    <cellStyle name="Normal 4 4 2 2 2 6 5" xfId="15850"/>
    <cellStyle name="Normal 4 4 2 2 2 6 5 2" xfId="32515"/>
    <cellStyle name="Normal 4 4 2 2 2 6 6" xfId="32511"/>
    <cellStyle name="Normal 4 4 2 2 2 7" xfId="15851"/>
    <cellStyle name="Normal 4 4 2 2 2 7 2" xfId="15852"/>
    <cellStyle name="Normal 4 4 2 2 2 7 2 2" xfId="32517"/>
    <cellStyle name="Normal 4 4 2 2 2 7 3" xfId="15853"/>
    <cellStyle name="Normal 4 4 2 2 2 7 3 2" xfId="32518"/>
    <cellStyle name="Normal 4 4 2 2 2 7 4" xfId="15854"/>
    <cellStyle name="Normal 4 4 2 2 2 7 4 2" xfId="32519"/>
    <cellStyle name="Normal 4 4 2 2 2 7 5" xfId="15855"/>
    <cellStyle name="Normal 4 4 2 2 2 7 5 2" xfId="32520"/>
    <cellStyle name="Normal 4 4 2 2 2 7 6" xfId="32516"/>
    <cellStyle name="Normal 4 4 2 2 2 8" xfId="15856"/>
    <cellStyle name="Normal 4 4 2 2 2 8 2" xfId="32521"/>
    <cellStyle name="Normal 4 4 2 2 2 9" xfId="15857"/>
    <cellStyle name="Normal 4 4 2 2 2 9 2" xfId="32522"/>
    <cellStyle name="Normal 4 4 2 2 20" xfId="15858"/>
    <cellStyle name="Normal 4 4 2 2 20 2" xfId="32523"/>
    <cellStyle name="Normal 4 4 2 2 21" xfId="40706"/>
    <cellStyle name="Normal 4 4 2 2 22" xfId="32449"/>
    <cellStyle name="Normal 4 4 2 2 3" xfId="15859"/>
    <cellStyle name="Normal 4 4 2 2 3 2" xfId="15860"/>
    <cellStyle name="Normal 4 4 2 2 3 2 2" xfId="15861"/>
    <cellStyle name="Normal 4 4 2 2 3 2 2 2" xfId="32526"/>
    <cellStyle name="Normal 4 4 2 2 3 2 3" xfId="15862"/>
    <cellStyle name="Normal 4 4 2 2 3 2 3 2" xfId="32527"/>
    <cellStyle name="Normal 4 4 2 2 3 2 4" xfId="15863"/>
    <cellStyle name="Normal 4 4 2 2 3 2 4 2" xfId="32528"/>
    <cellStyle name="Normal 4 4 2 2 3 2 5" xfId="15864"/>
    <cellStyle name="Normal 4 4 2 2 3 2 5 2" xfId="32529"/>
    <cellStyle name="Normal 4 4 2 2 3 2 6" xfId="32525"/>
    <cellStyle name="Normal 4 4 2 2 3 3" xfId="15865"/>
    <cellStyle name="Normal 4 4 2 2 3 3 2" xfId="32530"/>
    <cellStyle name="Normal 4 4 2 2 3 4" xfId="15866"/>
    <cellStyle name="Normal 4 4 2 2 3 4 2" xfId="32531"/>
    <cellStyle name="Normal 4 4 2 2 3 5" xfId="15867"/>
    <cellStyle name="Normal 4 4 2 2 3 5 2" xfId="32532"/>
    <cellStyle name="Normal 4 4 2 2 3 6" xfId="15868"/>
    <cellStyle name="Normal 4 4 2 2 3 6 2" xfId="32533"/>
    <cellStyle name="Normal 4 4 2 2 3 7" xfId="32524"/>
    <cellStyle name="Normal 4 4 2 2 4" xfId="15869"/>
    <cellStyle name="Normal 4 4 2 2 4 2" xfId="15870"/>
    <cellStyle name="Normal 4 4 2 2 4 2 2" xfId="15871"/>
    <cellStyle name="Normal 4 4 2 2 4 2 2 2" xfId="32536"/>
    <cellStyle name="Normal 4 4 2 2 4 2 3" xfId="15872"/>
    <cellStyle name="Normal 4 4 2 2 4 2 3 2" xfId="32537"/>
    <cellStyle name="Normal 4 4 2 2 4 2 4" xfId="15873"/>
    <cellStyle name="Normal 4 4 2 2 4 2 4 2" xfId="32538"/>
    <cellStyle name="Normal 4 4 2 2 4 2 5" xfId="15874"/>
    <cellStyle name="Normal 4 4 2 2 4 2 5 2" xfId="32539"/>
    <cellStyle name="Normal 4 4 2 2 4 2 6" xfId="32535"/>
    <cellStyle name="Normal 4 4 2 2 4 3" xfId="15875"/>
    <cellStyle name="Normal 4 4 2 2 4 3 2" xfId="32540"/>
    <cellStyle name="Normal 4 4 2 2 4 4" xfId="15876"/>
    <cellStyle name="Normal 4 4 2 2 4 4 2" xfId="32541"/>
    <cellStyle name="Normal 4 4 2 2 4 5" xfId="15877"/>
    <cellStyle name="Normal 4 4 2 2 4 5 2" xfId="32542"/>
    <cellStyle name="Normal 4 4 2 2 4 6" xfId="15878"/>
    <cellStyle name="Normal 4 4 2 2 4 6 2" xfId="32543"/>
    <cellStyle name="Normal 4 4 2 2 4 7" xfId="32534"/>
    <cellStyle name="Normal 4 4 2 2 5" xfId="15879"/>
    <cellStyle name="Normal 4 4 2 2 5 2" xfId="15880"/>
    <cellStyle name="Normal 4 4 2 2 5 2 2" xfId="32545"/>
    <cellStyle name="Normal 4 4 2 2 5 3" xfId="15881"/>
    <cellStyle name="Normal 4 4 2 2 5 3 2" xfId="32546"/>
    <cellStyle name="Normal 4 4 2 2 5 4" xfId="15882"/>
    <cellStyle name="Normal 4 4 2 2 5 4 2" xfId="32547"/>
    <cellStyle name="Normal 4 4 2 2 5 5" xfId="15883"/>
    <cellStyle name="Normal 4 4 2 2 5 5 2" xfId="32548"/>
    <cellStyle name="Normal 4 4 2 2 5 6" xfId="32544"/>
    <cellStyle name="Normal 4 4 2 2 6" xfId="15884"/>
    <cellStyle name="Normal 4 4 2 2 6 2" xfId="15885"/>
    <cellStyle name="Normal 4 4 2 2 6 2 2" xfId="32550"/>
    <cellStyle name="Normal 4 4 2 2 6 3" xfId="15886"/>
    <cellStyle name="Normal 4 4 2 2 6 3 2" xfId="32551"/>
    <cellStyle name="Normal 4 4 2 2 6 4" xfId="15887"/>
    <cellStyle name="Normal 4 4 2 2 6 4 2" xfId="32552"/>
    <cellStyle name="Normal 4 4 2 2 6 5" xfId="15888"/>
    <cellStyle name="Normal 4 4 2 2 6 5 2" xfId="32553"/>
    <cellStyle name="Normal 4 4 2 2 6 6" xfId="32549"/>
    <cellStyle name="Normal 4 4 2 2 7" xfId="15889"/>
    <cellStyle name="Normal 4 4 2 2 7 2" xfId="15890"/>
    <cellStyle name="Normal 4 4 2 2 7 2 2" xfId="32555"/>
    <cellStyle name="Normal 4 4 2 2 7 3" xfId="15891"/>
    <cellStyle name="Normal 4 4 2 2 7 3 2" xfId="32556"/>
    <cellStyle name="Normal 4 4 2 2 7 4" xfId="15892"/>
    <cellStyle name="Normal 4 4 2 2 7 4 2" xfId="32557"/>
    <cellStyle name="Normal 4 4 2 2 7 5" xfId="15893"/>
    <cellStyle name="Normal 4 4 2 2 7 5 2" xfId="32558"/>
    <cellStyle name="Normal 4 4 2 2 7 6" xfId="32554"/>
    <cellStyle name="Normal 4 4 2 2 8" xfId="15894"/>
    <cellStyle name="Normal 4 4 2 2 8 2" xfId="15895"/>
    <cellStyle name="Normal 4 4 2 2 8 2 2" xfId="32560"/>
    <cellStyle name="Normal 4 4 2 2 8 3" xfId="15896"/>
    <cellStyle name="Normal 4 4 2 2 8 3 2" xfId="32561"/>
    <cellStyle name="Normal 4 4 2 2 8 4" xfId="15897"/>
    <cellStyle name="Normal 4 4 2 2 8 4 2" xfId="32562"/>
    <cellStyle name="Normal 4 4 2 2 8 5" xfId="15898"/>
    <cellStyle name="Normal 4 4 2 2 8 5 2" xfId="32563"/>
    <cellStyle name="Normal 4 4 2 2 8 6" xfId="32559"/>
    <cellStyle name="Normal 4 4 2 2 9" xfId="15899"/>
    <cellStyle name="Normal 4 4 2 2 9 2" xfId="15900"/>
    <cellStyle name="Normal 4 4 2 2 9 2 2" xfId="32565"/>
    <cellStyle name="Normal 4 4 2 2 9 3" xfId="15901"/>
    <cellStyle name="Normal 4 4 2 2 9 3 2" xfId="32566"/>
    <cellStyle name="Normal 4 4 2 2 9 4" xfId="15902"/>
    <cellStyle name="Normal 4 4 2 2 9 4 2" xfId="32567"/>
    <cellStyle name="Normal 4 4 2 2 9 5" xfId="15903"/>
    <cellStyle name="Normal 4 4 2 2 9 5 2" xfId="32568"/>
    <cellStyle name="Normal 4 4 2 2 9 6" xfId="32564"/>
    <cellStyle name="Normal 4 4 2 20" xfId="15904"/>
    <cellStyle name="Normal 4 4 2 20 2" xfId="32569"/>
    <cellStyle name="Normal 4 4 2 21" xfId="15905"/>
    <cellStyle name="Normal 4 4 2 21 2" xfId="32570"/>
    <cellStyle name="Normal 4 4 2 22" xfId="15906"/>
    <cellStyle name="Normal 4 4 2 22 2" xfId="32571"/>
    <cellStyle name="Normal 4 4 2 23" xfId="15907"/>
    <cellStyle name="Normal 4 4 2 23 2" xfId="32572"/>
    <cellStyle name="Normal 4 4 2 24" xfId="40705"/>
    <cellStyle name="Normal 4 4 2 25" xfId="32398"/>
    <cellStyle name="Normal 4 4 2 3" xfId="15908"/>
    <cellStyle name="Normal 4 4 2 3 10" xfId="15909"/>
    <cellStyle name="Normal 4 4 2 3 10 2" xfId="15910"/>
    <cellStyle name="Normal 4 4 2 3 10 2 2" xfId="32575"/>
    <cellStyle name="Normal 4 4 2 3 10 3" xfId="15911"/>
    <cellStyle name="Normal 4 4 2 3 10 3 2" xfId="32576"/>
    <cellStyle name="Normal 4 4 2 3 10 4" xfId="15912"/>
    <cellStyle name="Normal 4 4 2 3 10 4 2" xfId="32577"/>
    <cellStyle name="Normal 4 4 2 3 10 5" xfId="15913"/>
    <cellStyle name="Normal 4 4 2 3 10 5 2" xfId="32578"/>
    <cellStyle name="Normal 4 4 2 3 10 6" xfId="32574"/>
    <cellStyle name="Normal 4 4 2 3 11" xfId="15914"/>
    <cellStyle name="Normal 4 4 2 3 11 2" xfId="15915"/>
    <cellStyle name="Normal 4 4 2 3 11 2 2" xfId="32580"/>
    <cellStyle name="Normal 4 4 2 3 11 3" xfId="15916"/>
    <cellStyle name="Normal 4 4 2 3 11 3 2" xfId="32581"/>
    <cellStyle name="Normal 4 4 2 3 11 4" xfId="15917"/>
    <cellStyle name="Normal 4 4 2 3 11 4 2" xfId="32582"/>
    <cellStyle name="Normal 4 4 2 3 11 5" xfId="15918"/>
    <cellStyle name="Normal 4 4 2 3 11 5 2" xfId="32583"/>
    <cellStyle name="Normal 4 4 2 3 11 6" xfId="32579"/>
    <cellStyle name="Normal 4 4 2 3 12" xfId="15919"/>
    <cellStyle name="Normal 4 4 2 3 12 2" xfId="15920"/>
    <cellStyle name="Normal 4 4 2 3 12 2 2" xfId="32585"/>
    <cellStyle name="Normal 4 4 2 3 12 3" xfId="15921"/>
    <cellStyle name="Normal 4 4 2 3 12 3 2" xfId="32586"/>
    <cellStyle name="Normal 4 4 2 3 12 4" xfId="15922"/>
    <cellStyle name="Normal 4 4 2 3 12 4 2" xfId="32587"/>
    <cellStyle name="Normal 4 4 2 3 12 5" xfId="15923"/>
    <cellStyle name="Normal 4 4 2 3 12 5 2" xfId="32588"/>
    <cellStyle name="Normal 4 4 2 3 12 6" xfId="32584"/>
    <cellStyle name="Normal 4 4 2 3 13" xfId="15924"/>
    <cellStyle name="Normal 4 4 2 3 13 2" xfId="15925"/>
    <cellStyle name="Normal 4 4 2 3 13 2 2" xfId="32590"/>
    <cellStyle name="Normal 4 4 2 3 13 3" xfId="15926"/>
    <cellStyle name="Normal 4 4 2 3 13 3 2" xfId="32591"/>
    <cellStyle name="Normal 4 4 2 3 13 4" xfId="15927"/>
    <cellStyle name="Normal 4 4 2 3 13 4 2" xfId="32592"/>
    <cellStyle name="Normal 4 4 2 3 13 5" xfId="15928"/>
    <cellStyle name="Normal 4 4 2 3 13 5 2" xfId="32593"/>
    <cellStyle name="Normal 4 4 2 3 13 6" xfId="32589"/>
    <cellStyle name="Normal 4 4 2 3 14" xfId="15929"/>
    <cellStyle name="Normal 4 4 2 3 14 2" xfId="15930"/>
    <cellStyle name="Normal 4 4 2 3 14 2 2" xfId="32595"/>
    <cellStyle name="Normal 4 4 2 3 14 3" xfId="15931"/>
    <cellStyle name="Normal 4 4 2 3 14 3 2" xfId="32596"/>
    <cellStyle name="Normal 4 4 2 3 14 4" xfId="15932"/>
    <cellStyle name="Normal 4 4 2 3 14 4 2" xfId="32597"/>
    <cellStyle name="Normal 4 4 2 3 14 5" xfId="15933"/>
    <cellStyle name="Normal 4 4 2 3 14 5 2" xfId="32598"/>
    <cellStyle name="Normal 4 4 2 3 14 6" xfId="32594"/>
    <cellStyle name="Normal 4 4 2 3 15" xfId="15934"/>
    <cellStyle name="Normal 4 4 2 3 15 2" xfId="15935"/>
    <cellStyle name="Normal 4 4 2 3 15 2 2" xfId="32600"/>
    <cellStyle name="Normal 4 4 2 3 15 3" xfId="15936"/>
    <cellStyle name="Normal 4 4 2 3 15 3 2" xfId="32601"/>
    <cellStyle name="Normal 4 4 2 3 15 4" xfId="15937"/>
    <cellStyle name="Normal 4 4 2 3 15 4 2" xfId="32602"/>
    <cellStyle name="Normal 4 4 2 3 15 5" xfId="15938"/>
    <cellStyle name="Normal 4 4 2 3 15 5 2" xfId="32603"/>
    <cellStyle name="Normal 4 4 2 3 15 6" xfId="32599"/>
    <cellStyle name="Normal 4 4 2 3 16" xfId="15939"/>
    <cellStyle name="Normal 4 4 2 3 16 2" xfId="15940"/>
    <cellStyle name="Normal 4 4 2 3 16 2 2" xfId="32605"/>
    <cellStyle name="Normal 4 4 2 3 16 3" xfId="15941"/>
    <cellStyle name="Normal 4 4 2 3 16 3 2" xfId="32606"/>
    <cellStyle name="Normal 4 4 2 3 16 4" xfId="15942"/>
    <cellStyle name="Normal 4 4 2 3 16 4 2" xfId="32607"/>
    <cellStyle name="Normal 4 4 2 3 16 5" xfId="15943"/>
    <cellStyle name="Normal 4 4 2 3 16 5 2" xfId="32608"/>
    <cellStyle name="Normal 4 4 2 3 16 6" xfId="32604"/>
    <cellStyle name="Normal 4 4 2 3 17" xfId="15944"/>
    <cellStyle name="Normal 4 4 2 3 17 2" xfId="32609"/>
    <cellStyle name="Normal 4 4 2 3 18" xfId="15945"/>
    <cellStyle name="Normal 4 4 2 3 18 2" xfId="32610"/>
    <cellStyle name="Normal 4 4 2 3 19" xfId="15946"/>
    <cellStyle name="Normal 4 4 2 3 19 2" xfId="32611"/>
    <cellStyle name="Normal 4 4 2 3 2" xfId="15947"/>
    <cellStyle name="Normal 4 4 2 3 2 10" xfId="15948"/>
    <cellStyle name="Normal 4 4 2 3 2 10 2" xfId="32613"/>
    <cellStyle name="Normal 4 4 2 3 2 11" xfId="15949"/>
    <cellStyle name="Normal 4 4 2 3 2 11 2" xfId="32614"/>
    <cellStyle name="Normal 4 4 2 3 2 12" xfId="32612"/>
    <cellStyle name="Normal 4 4 2 3 2 2" xfId="15950"/>
    <cellStyle name="Normal 4 4 2 3 2 2 2" xfId="15951"/>
    <cellStyle name="Normal 4 4 2 3 2 2 2 2" xfId="32616"/>
    <cellStyle name="Normal 4 4 2 3 2 2 3" xfId="15952"/>
    <cellStyle name="Normal 4 4 2 3 2 2 3 2" xfId="32617"/>
    <cellStyle name="Normal 4 4 2 3 2 2 4" xfId="15953"/>
    <cellStyle name="Normal 4 4 2 3 2 2 4 2" xfId="32618"/>
    <cellStyle name="Normal 4 4 2 3 2 2 5" xfId="15954"/>
    <cellStyle name="Normal 4 4 2 3 2 2 5 2" xfId="32619"/>
    <cellStyle name="Normal 4 4 2 3 2 2 6" xfId="32615"/>
    <cellStyle name="Normal 4 4 2 3 2 3" xfId="15955"/>
    <cellStyle name="Normal 4 4 2 3 2 3 2" xfId="15956"/>
    <cellStyle name="Normal 4 4 2 3 2 3 2 2" xfId="32621"/>
    <cellStyle name="Normal 4 4 2 3 2 3 3" xfId="15957"/>
    <cellStyle name="Normal 4 4 2 3 2 3 3 2" xfId="32622"/>
    <cellStyle name="Normal 4 4 2 3 2 3 4" xfId="15958"/>
    <cellStyle name="Normal 4 4 2 3 2 3 4 2" xfId="32623"/>
    <cellStyle name="Normal 4 4 2 3 2 3 5" xfId="15959"/>
    <cellStyle name="Normal 4 4 2 3 2 3 5 2" xfId="32624"/>
    <cellStyle name="Normal 4 4 2 3 2 3 6" xfId="32620"/>
    <cellStyle name="Normal 4 4 2 3 2 4" xfId="15960"/>
    <cellStyle name="Normal 4 4 2 3 2 4 2" xfId="15961"/>
    <cellStyle name="Normal 4 4 2 3 2 4 2 2" xfId="32626"/>
    <cellStyle name="Normal 4 4 2 3 2 4 3" xfId="15962"/>
    <cellStyle name="Normal 4 4 2 3 2 4 3 2" xfId="32627"/>
    <cellStyle name="Normal 4 4 2 3 2 4 4" xfId="15963"/>
    <cellStyle name="Normal 4 4 2 3 2 4 4 2" xfId="32628"/>
    <cellStyle name="Normal 4 4 2 3 2 4 5" xfId="15964"/>
    <cellStyle name="Normal 4 4 2 3 2 4 5 2" xfId="32629"/>
    <cellStyle name="Normal 4 4 2 3 2 4 6" xfId="32625"/>
    <cellStyle name="Normal 4 4 2 3 2 5" xfId="15965"/>
    <cellStyle name="Normal 4 4 2 3 2 5 2" xfId="15966"/>
    <cellStyle name="Normal 4 4 2 3 2 5 2 2" xfId="32631"/>
    <cellStyle name="Normal 4 4 2 3 2 5 3" xfId="15967"/>
    <cellStyle name="Normal 4 4 2 3 2 5 3 2" xfId="32632"/>
    <cellStyle name="Normal 4 4 2 3 2 5 4" xfId="15968"/>
    <cellStyle name="Normal 4 4 2 3 2 5 4 2" xfId="32633"/>
    <cellStyle name="Normal 4 4 2 3 2 5 5" xfId="15969"/>
    <cellStyle name="Normal 4 4 2 3 2 5 5 2" xfId="32634"/>
    <cellStyle name="Normal 4 4 2 3 2 5 6" xfId="32630"/>
    <cellStyle name="Normal 4 4 2 3 2 6" xfId="15970"/>
    <cellStyle name="Normal 4 4 2 3 2 6 2" xfId="15971"/>
    <cellStyle name="Normal 4 4 2 3 2 6 2 2" xfId="32636"/>
    <cellStyle name="Normal 4 4 2 3 2 6 3" xfId="15972"/>
    <cellStyle name="Normal 4 4 2 3 2 6 3 2" xfId="32637"/>
    <cellStyle name="Normal 4 4 2 3 2 6 4" xfId="15973"/>
    <cellStyle name="Normal 4 4 2 3 2 6 4 2" xfId="32638"/>
    <cellStyle name="Normal 4 4 2 3 2 6 5" xfId="15974"/>
    <cellStyle name="Normal 4 4 2 3 2 6 5 2" xfId="32639"/>
    <cellStyle name="Normal 4 4 2 3 2 6 6" xfId="32635"/>
    <cellStyle name="Normal 4 4 2 3 2 7" xfId="15975"/>
    <cellStyle name="Normal 4 4 2 3 2 7 2" xfId="15976"/>
    <cellStyle name="Normal 4 4 2 3 2 7 2 2" xfId="32641"/>
    <cellStyle name="Normal 4 4 2 3 2 7 3" xfId="15977"/>
    <cellStyle name="Normal 4 4 2 3 2 7 3 2" xfId="32642"/>
    <cellStyle name="Normal 4 4 2 3 2 7 4" xfId="15978"/>
    <cellStyle name="Normal 4 4 2 3 2 7 4 2" xfId="32643"/>
    <cellStyle name="Normal 4 4 2 3 2 7 5" xfId="15979"/>
    <cellStyle name="Normal 4 4 2 3 2 7 5 2" xfId="32644"/>
    <cellStyle name="Normal 4 4 2 3 2 7 6" xfId="32640"/>
    <cellStyle name="Normal 4 4 2 3 2 8" xfId="15980"/>
    <cellStyle name="Normal 4 4 2 3 2 8 2" xfId="32645"/>
    <cellStyle name="Normal 4 4 2 3 2 9" xfId="15981"/>
    <cellStyle name="Normal 4 4 2 3 2 9 2" xfId="32646"/>
    <cellStyle name="Normal 4 4 2 3 20" xfId="15982"/>
    <cellStyle name="Normal 4 4 2 3 20 2" xfId="32647"/>
    <cellStyle name="Normal 4 4 2 3 21" xfId="32573"/>
    <cellStyle name="Normal 4 4 2 3 3" xfId="15983"/>
    <cellStyle name="Normal 4 4 2 3 3 2" xfId="15984"/>
    <cellStyle name="Normal 4 4 2 3 3 2 2" xfId="15985"/>
    <cellStyle name="Normal 4 4 2 3 3 2 2 2" xfId="32650"/>
    <cellStyle name="Normal 4 4 2 3 3 2 3" xfId="15986"/>
    <cellStyle name="Normal 4 4 2 3 3 2 3 2" xfId="32651"/>
    <cellStyle name="Normal 4 4 2 3 3 2 4" xfId="15987"/>
    <cellStyle name="Normal 4 4 2 3 3 2 4 2" xfId="32652"/>
    <cellStyle name="Normal 4 4 2 3 3 2 5" xfId="15988"/>
    <cellStyle name="Normal 4 4 2 3 3 2 5 2" xfId="32653"/>
    <cellStyle name="Normal 4 4 2 3 3 2 6" xfId="32649"/>
    <cellStyle name="Normal 4 4 2 3 3 3" xfId="15989"/>
    <cellStyle name="Normal 4 4 2 3 3 3 2" xfId="32654"/>
    <cellStyle name="Normal 4 4 2 3 3 4" xfId="15990"/>
    <cellStyle name="Normal 4 4 2 3 3 4 2" xfId="32655"/>
    <cellStyle name="Normal 4 4 2 3 3 5" xfId="15991"/>
    <cellStyle name="Normal 4 4 2 3 3 5 2" xfId="32656"/>
    <cellStyle name="Normal 4 4 2 3 3 6" xfId="15992"/>
    <cellStyle name="Normal 4 4 2 3 3 6 2" xfId="32657"/>
    <cellStyle name="Normal 4 4 2 3 3 7" xfId="32648"/>
    <cellStyle name="Normal 4 4 2 3 4" xfId="15993"/>
    <cellStyle name="Normal 4 4 2 3 4 2" xfId="15994"/>
    <cellStyle name="Normal 4 4 2 3 4 2 2" xfId="15995"/>
    <cellStyle name="Normal 4 4 2 3 4 2 2 2" xfId="32660"/>
    <cellStyle name="Normal 4 4 2 3 4 2 3" xfId="15996"/>
    <cellStyle name="Normal 4 4 2 3 4 2 3 2" xfId="32661"/>
    <cellStyle name="Normal 4 4 2 3 4 2 4" xfId="15997"/>
    <cellStyle name="Normal 4 4 2 3 4 2 4 2" xfId="32662"/>
    <cellStyle name="Normal 4 4 2 3 4 2 5" xfId="15998"/>
    <cellStyle name="Normal 4 4 2 3 4 2 5 2" xfId="32663"/>
    <cellStyle name="Normal 4 4 2 3 4 2 6" xfId="32659"/>
    <cellStyle name="Normal 4 4 2 3 4 3" xfId="15999"/>
    <cellStyle name="Normal 4 4 2 3 4 3 2" xfId="32664"/>
    <cellStyle name="Normal 4 4 2 3 4 4" xfId="16000"/>
    <cellStyle name="Normal 4 4 2 3 4 4 2" xfId="32665"/>
    <cellStyle name="Normal 4 4 2 3 4 5" xfId="16001"/>
    <cellStyle name="Normal 4 4 2 3 4 5 2" xfId="32666"/>
    <cellStyle name="Normal 4 4 2 3 4 6" xfId="16002"/>
    <cellStyle name="Normal 4 4 2 3 4 6 2" xfId="32667"/>
    <cellStyle name="Normal 4 4 2 3 4 7" xfId="32658"/>
    <cellStyle name="Normal 4 4 2 3 5" xfId="16003"/>
    <cellStyle name="Normal 4 4 2 3 5 2" xfId="16004"/>
    <cellStyle name="Normal 4 4 2 3 5 2 2" xfId="32669"/>
    <cellStyle name="Normal 4 4 2 3 5 3" xfId="16005"/>
    <cellStyle name="Normal 4 4 2 3 5 3 2" xfId="32670"/>
    <cellStyle name="Normal 4 4 2 3 5 4" xfId="16006"/>
    <cellStyle name="Normal 4 4 2 3 5 4 2" xfId="32671"/>
    <cellStyle name="Normal 4 4 2 3 5 5" xfId="16007"/>
    <cellStyle name="Normal 4 4 2 3 5 5 2" xfId="32672"/>
    <cellStyle name="Normal 4 4 2 3 5 6" xfId="32668"/>
    <cellStyle name="Normal 4 4 2 3 6" xfId="16008"/>
    <cellStyle name="Normal 4 4 2 3 6 2" xfId="16009"/>
    <cellStyle name="Normal 4 4 2 3 6 2 2" xfId="32674"/>
    <cellStyle name="Normal 4 4 2 3 6 3" xfId="16010"/>
    <cellStyle name="Normal 4 4 2 3 6 3 2" xfId="32675"/>
    <cellStyle name="Normal 4 4 2 3 6 4" xfId="16011"/>
    <cellStyle name="Normal 4 4 2 3 6 4 2" xfId="32676"/>
    <cellStyle name="Normal 4 4 2 3 6 5" xfId="16012"/>
    <cellStyle name="Normal 4 4 2 3 6 5 2" xfId="32677"/>
    <cellStyle name="Normal 4 4 2 3 6 6" xfId="32673"/>
    <cellStyle name="Normal 4 4 2 3 7" xfId="16013"/>
    <cellStyle name="Normal 4 4 2 3 7 2" xfId="16014"/>
    <cellStyle name="Normal 4 4 2 3 7 2 2" xfId="32679"/>
    <cellStyle name="Normal 4 4 2 3 7 3" xfId="16015"/>
    <cellStyle name="Normal 4 4 2 3 7 3 2" xfId="32680"/>
    <cellStyle name="Normal 4 4 2 3 7 4" xfId="16016"/>
    <cellStyle name="Normal 4 4 2 3 7 4 2" xfId="32681"/>
    <cellStyle name="Normal 4 4 2 3 7 5" xfId="16017"/>
    <cellStyle name="Normal 4 4 2 3 7 5 2" xfId="32682"/>
    <cellStyle name="Normal 4 4 2 3 7 6" xfId="32678"/>
    <cellStyle name="Normal 4 4 2 3 8" xfId="16018"/>
    <cellStyle name="Normal 4 4 2 3 8 2" xfId="16019"/>
    <cellStyle name="Normal 4 4 2 3 8 2 2" xfId="32684"/>
    <cellStyle name="Normal 4 4 2 3 8 3" xfId="16020"/>
    <cellStyle name="Normal 4 4 2 3 8 3 2" xfId="32685"/>
    <cellStyle name="Normal 4 4 2 3 8 4" xfId="16021"/>
    <cellStyle name="Normal 4 4 2 3 8 4 2" xfId="32686"/>
    <cellStyle name="Normal 4 4 2 3 8 5" xfId="16022"/>
    <cellStyle name="Normal 4 4 2 3 8 5 2" xfId="32687"/>
    <cellStyle name="Normal 4 4 2 3 8 6" xfId="32683"/>
    <cellStyle name="Normal 4 4 2 3 9" xfId="16023"/>
    <cellStyle name="Normal 4 4 2 3 9 2" xfId="16024"/>
    <cellStyle name="Normal 4 4 2 3 9 2 2" xfId="32689"/>
    <cellStyle name="Normal 4 4 2 3 9 3" xfId="16025"/>
    <cellStyle name="Normal 4 4 2 3 9 3 2" xfId="32690"/>
    <cellStyle name="Normal 4 4 2 3 9 4" xfId="16026"/>
    <cellStyle name="Normal 4 4 2 3 9 4 2" xfId="32691"/>
    <cellStyle name="Normal 4 4 2 3 9 5" xfId="16027"/>
    <cellStyle name="Normal 4 4 2 3 9 5 2" xfId="32692"/>
    <cellStyle name="Normal 4 4 2 3 9 6" xfId="32688"/>
    <cellStyle name="Normal 4 4 2 4" xfId="16028"/>
    <cellStyle name="Normal 4 4 2 4 10" xfId="16029"/>
    <cellStyle name="Normal 4 4 2 4 10 2" xfId="16030"/>
    <cellStyle name="Normal 4 4 2 4 10 2 2" xfId="32695"/>
    <cellStyle name="Normal 4 4 2 4 10 3" xfId="16031"/>
    <cellStyle name="Normal 4 4 2 4 10 3 2" xfId="32696"/>
    <cellStyle name="Normal 4 4 2 4 10 4" xfId="16032"/>
    <cellStyle name="Normal 4 4 2 4 10 4 2" xfId="32697"/>
    <cellStyle name="Normal 4 4 2 4 10 5" xfId="16033"/>
    <cellStyle name="Normal 4 4 2 4 10 5 2" xfId="32698"/>
    <cellStyle name="Normal 4 4 2 4 10 6" xfId="32694"/>
    <cellStyle name="Normal 4 4 2 4 11" xfId="16034"/>
    <cellStyle name="Normal 4 4 2 4 11 2" xfId="16035"/>
    <cellStyle name="Normal 4 4 2 4 11 2 2" xfId="32700"/>
    <cellStyle name="Normal 4 4 2 4 11 3" xfId="16036"/>
    <cellStyle name="Normal 4 4 2 4 11 3 2" xfId="32701"/>
    <cellStyle name="Normal 4 4 2 4 11 4" xfId="16037"/>
    <cellStyle name="Normal 4 4 2 4 11 4 2" xfId="32702"/>
    <cellStyle name="Normal 4 4 2 4 11 5" xfId="16038"/>
    <cellStyle name="Normal 4 4 2 4 11 5 2" xfId="32703"/>
    <cellStyle name="Normal 4 4 2 4 11 6" xfId="32699"/>
    <cellStyle name="Normal 4 4 2 4 12" xfId="16039"/>
    <cellStyle name="Normal 4 4 2 4 12 2" xfId="16040"/>
    <cellStyle name="Normal 4 4 2 4 12 2 2" xfId="32705"/>
    <cellStyle name="Normal 4 4 2 4 12 3" xfId="16041"/>
    <cellStyle name="Normal 4 4 2 4 12 3 2" xfId="32706"/>
    <cellStyle name="Normal 4 4 2 4 12 4" xfId="16042"/>
    <cellStyle name="Normal 4 4 2 4 12 4 2" xfId="32707"/>
    <cellStyle name="Normal 4 4 2 4 12 5" xfId="16043"/>
    <cellStyle name="Normal 4 4 2 4 12 5 2" xfId="32708"/>
    <cellStyle name="Normal 4 4 2 4 12 6" xfId="32704"/>
    <cellStyle name="Normal 4 4 2 4 13" xfId="16044"/>
    <cellStyle name="Normal 4 4 2 4 13 2" xfId="16045"/>
    <cellStyle name="Normal 4 4 2 4 13 2 2" xfId="32710"/>
    <cellStyle name="Normal 4 4 2 4 13 3" xfId="16046"/>
    <cellStyle name="Normal 4 4 2 4 13 3 2" xfId="32711"/>
    <cellStyle name="Normal 4 4 2 4 13 4" xfId="16047"/>
    <cellStyle name="Normal 4 4 2 4 13 4 2" xfId="32712"/>
    <cellStyle name="Normal 4 4 2 4 13 5" xfId="16048"/>
    <cellStyle name="Normal 4 4 2 4 13 5 2" xfId="32713"/>
    <cellStyle name="Normal 4 4 2 4 13 6" xfId="32709"/>
    <cellStyle name="Normal 4 4 2 4 14" xfId="16049"/>
    <cellStyle name="Normal 4 4 2 4 14 2" xfId="16050"/>
    <cellStyle name="Normal 4 4 2 4 14 2 2" xfId="32715"/>
    <cellStyle name="Normal 4 4 2 4 14 3" xfId="16051"/>
    <cellStyle name="Normal 4 4 2 4 14 3 2" xfId="32716"/>
    <cellStyle name="Normal 4 4 2 4 14 4" xfId="16052"/>
    <cellStyle name="Normal 4 4 2 4 14 4 2" xfId="32717"/>
    <cellStyle name="Normal 4 4 2 4 14 5" xfId="16053"/>
    <cellStyle name="Normal 4 4 2 4 14 5 2" xfId="32718"/>
    <cellStyle name="Normal 4 4 2 4 14 6" xfId="32714"/>
    <cellStyle name="Normal 4 4 2 4 15" xfId="16054"/>
    <cellStyle name="Normal 4 4 2 4 15 2" xfId="16055"/>
    <cellStyle name="Normal 4 4 2 4 15 2 2" xfId="32720"/>
    <cellStyle name="Normal 4 4 2 4 15 3" xfId="16056"/>
    <cellStyle name="Normal 4 4 2 4 15 3 2" xfId="32721"/>
    <cellStyle name="Normal 4 4 2 4 15 4" xfId="16057"/>
    <cellStyle name="Normal 4 4 2 4 15 4 2" xfId="32722"/>
    <cellStyle name="Normal 4 4 2 4 15 5" xfId="16058"/>
    <cellStyle name="Normal 4 4 2 4 15 5 2" xfId="32723"/>
    <cellStyle name="Normal 4 4 2 4 15 6" xfId="32719"/>
    <cellStyle name="Normal 4 4 2 4 16" xfId="16059"/>
    <cellStyle name="Normal 4 4 2 4 16 2" xfId="16060"/>
    <cellStyle name="Normal 4 4 2 4 16 2 2" xfId="32725"/>
    <cellStyle name="Normal 4 4 2 4 16 3" xfId="16061"/>
    <cellStyle name="Normal 4 4 2 4 16 3 2" xfId="32726"/>
    <cellStyle name="Normal 4 4 2 4 16 4" xfId="16062"/>
    <cellStyle name="Normal 4 4 2 4 16 4 2" xfId="32727"/>
    <cellStyle name="Normal 4 4 2 4 16 5" xfId="16063"/>
    <cellStyle name="Normal 4 4 2 4 16 5 2" xfId="32728"/>
    <cellStyle name="Normal 4 4 2 4 16 6" xfId="32724"/>
    <cellStyle name="Normal 4 4 2 4 17" xfId="16064"/>
    <cellStyle name="Normal 4 4 2 4 17 2" xfId="32729"/>
    <cellStyle name="Normal 4 4 2 4 18" xfId="16065"/>
    <cellStyle name="Normal 4 4 2 4 18 2" xfId="32730"/>
    <cellStyle name="Normal 4 4 2 4 19" xfId="16066"/>
    <cellStyle name="Normal 4 4 2 4 19 2" xfId="32731"/>
    <cellStyle name="Normal 4 4 2 4 2" xfId="16067"/>
    <cellStyle name="Normal 4 4 2 4 2 10" xfId="16068"/>
    <cellStyle name="Normal 4 4 2 4 2 10 2" xfId="32733"/>
    <cellStyle name="Normal 4 4 2 4 2 11" xfId="16069"/>
    <cellStyle name="Normal 4 4 2 4 2 11 2" xfId="32734"/>
    <cellStyle name="Normal 4 4 2 4 2 12" xfId="32732"/>
    <cellStyle name="Normal 4 4 2 4 2 2" xfId="16070"/>
    <cellStyle name="Normal 4 4 2 4 2 2 2" xfId="16071"/>
    <cellStyle name="Normal 4 4 2 4 2 2 2 2" xfId="32736"/>
    <cellStyle name="Normal 4 4 2 4 2 2 3" xfId="16072"/>
    <cellStyle name="Normal 4 4 2 4 2 2 3 2" xfId="32737"/>
    <cellStyle name="Normal 4 4 2 4 2 2 4" xfId="16073"/>
    <cellStyle name="Normal 4 4 2 4 2 2 4 2" xfId="32738"/>
    <cellStyle name="Normal 4 4 2 4 2 2 5" xfId="16074"/>
    <cellStyle name="Normal 4 4 2 4 2 2 5 2" xfId="32739"/>
    <cellStyle name="Normal 4 4 2 4 2 2 6" xfId="32735"/>
    <cellStyle name="Normal 4 4 2 4 2 3" xfId="16075"/>
    <cellStyle name="Normal 4 4 2 4 2 3 2" xfId="16076"/>
    <cellStyle name="Normal 4 4 2 4 2 3 2 2" xfId="32741"/>
    <cellStyle name="Normal 4 4 2 4 2 3 3" xfId="16077"/>
    <cellStyle name="Normal 4 4 2 4 2 3 3 2" xfId="32742"/>
    <cellStyle name="Normal 4 4 2 4 2 3 4" xfId="16078"/>
    <cellStyle name="Normal 4 4 2 4 2 3 4 2" xfId="32743"/>
    <cellStyle name="Normal 4 4 2 4 2 3 5" xfId="16079"/>
    <cellStyle name="Normal 4 4 2 4 2 3 5 2" xfId="32744"/>
    <cellStyle name="Normal 4 4 2 4 2 3 6" xfId="32740"/>
    <cellStyle name="Normal 4 4 2 4 2 4" xfId="16080"/>
    <cellStyle name="Normal 4 4 2 4 2 4 2" xfId="16081"/>
    <cellStyle name="Normal 4 4 2 4 2 4 2 2" xfId="32746"/>
    <cellStyle name="Normal 4 4 2 4 2 4 3" xfId="16082"/>
    <cellStyle name="Normal 4 4 2 4 2 4 3 2" xfId="32747"/>
    <cellStyle name="Normal 4 4 2 4 2 4 4" xfId="16083"/>
    <cellStyle name="Normal 4 4 2 4 2 4 4 2" xfId="32748"/>
    <cellStyle name="Normal 4 4 2 4 2 4 5" xfId="16084"/>
    <cellStyle name="Normal 4 4 2 4 2 4 5 2" xfId="32749"/>
    <cellStyle name="Normal 4 4 2 4 2 4 6" xfId="32745"/>
    <cellStyle name="Normal 4 4 2 4 2 5" xfId="16085"/>
    <cellStyle name="Normal 4 4 2 4 2 5 2" xfId="16086"/>
    <cellStyle name="Normal 4 4 2 4 2 5 2 2" xfId="32751"/>
    <cellStyle name="Normal 4 4 2 4 2 5 3" xfId="16087"/>
    <cellStyle name="Normal 4 4 2 4 2 5 3 2" xfId="32752"/>
    <cellStyle name="Normal 4 4 2 4 2 5 4" xfId="16088"/>
    <cellStyle name="Normal 4 4 2 4 2 5 4 2" xfId="32753"/>
    <cellStyle name="Normal 4 4 2 4 2 5 5" xfId="16089"/>
    <cellStyle name="Normal 4 4 2 4 2 5 5 2" xfId="32754"/>
    <cellStyle name="Normal 4 4 2 4 2 5 6" xfId="32750"/>
    <cellStyle name="Normal 4 4 2 4 2 6" xfId="16090"/>
    <cellStyle name="Normal 4 4 2 4 2 6 2" xfId="16091"/>
    <cellStyle name="Normal 4 4 2 4 2 6 2 2" xfId="32756"/>
    <cellStyle name="Normal 4 4 2 4 2 6 3" xfId="16092"/>
    <cellStyle name="Normal 4 4 2 4 2 6 3 2" xfId="32757"/>
    <cellStyle name="Normal 4 4 2 4 2 6 4" xfId="16093"/>
    <cellStyle name="Normal 4 4 2 4 2 6 4 2" xfId="32758"/>
    <cellStyle name="Normal 4 4 2 4 2 6 5" xfId="16094"/>
    <cellStyle name="Normal 4 4 2 4 2 6 5 2" xfId="32759"/>
    <cellStyle name="Normal 4 4 2 4 2 6 6" xfId="32755"/>
    <cellStyle name="Normal 4 4 2 4 2 7" xfId="16095"/>
    <cellStyle name="Normal 4 4 2 4 2 7 2" xfId="16096"/>
    <cellStyle name="Normal 4 4 2 4 2 7 2 2" xfId="32761"/>
    <cellStyle name="Normal 4 4 2 4 2 7 3" xfId="16097"/>
    <cellStyle name="Normal 4 4 2 4 2 7 3 2" xfId="32762"/>
    <cellStyle name="Normal 4 4 2 4 2 7 4" xfId="16098"/>
    <cellStyle name="Normal 4 4 2 4 2 7 4 2" xfId="32763"/>
    <cellStyle name="Normal 4 4 2 4 2 7 5" xfId="16099"/>
    <cellStyle name="Normal 4 4 2 4 2 7 5 2" xfId="32764"/>
    <cellStyle name="Normal 4 4 2 4 2 7 6" xfId="32760"/>
    <cellStyle name="Normal 4 4 2 4 2 8" xfId="16100"/>
    <cellStyle name="Normal 4 4 2 4 2 8 2" xfId="32765"/>
    <cellStyle name="Normal 4 4 2 4 2 9" xfId="16101"/>
    <cellStyle name="Normal 4 4 2 4 2 9 2" xfId="32766"/>
    <cellStyle name="Normal 4 4 2 4 20" xfId="16102"/>
    <cellStyle name="Normal 4 4 2 4 20 2" xfId="32767"/>
    <cellStyle name="Normal 4 4 2 4 21" xfId="32693"/>
    <cellStyle name="Normal 4 4 2 4 3" xfId="16103"/>
    <cellStyle name="Normal 4 4 2 4 3 2" xfId="16104"/>
    <cellStyle name="Normal 4 4 2 4 3 2 2" xfId="16105"/>
    <cellStyle name="Normal 4 4 2 4 3 2 2 2" xfId="32770"/>
    <cellStyle name="Normal 4 4 2 4 3 2 3" xfId="16106"/>
    <cellStyle name="Normal 4 4 2 4 3 2 3 2" xfId="32771"/>
    <cellStyle name="Normal 4 4 2 4 3 2 4" xfId="16107"/>
    <cellStyle name="Normal 4 4 2 4 3 2 4 2" xfId="32772"/>
    <cellStyle name="Normal 4 4 2 4 3 2 5" xfId="16108"/>
    <cellStyle name="Normal 4 4 2 4 3 2 5 2" xfId="32773"/>
    <cellStyle name="Normal 4 4 2 4 3 2 6" xfId="32769"/>
    <cellStyle name="Normal 4 4 2 4 3 3" xfId="16109"/>
    <cellStyle name="Normal 4 4 2 4 3 3 2" xfId="32774"/>
    <cellStyle name="Normal 4 4 2 4 3 4" xfId="16110"/>
    <cellStyle name="Normal 4 4 2 4 3 4 2" xfId="32775"/>
    <cellStyle name="Normal 4 4 2 4 3 5" xfId="16111"/>
    <cellStyle name="Normal 4 4 2 4 3 5 2" xfId="32776"/>
    <cellStyle name="Normal 4 4 2 4 3 6" xfId="16112"/>
    <cellStyle name="Normal 4 4 2 4 3 6 2" xfId="32777"/>
    <cellStyle name="Normal 4 4 2 4 3 7" xfId="32768"/>
    <cellStyle name="Normal 4 4 2 4 4" xfId="16113"/>
    <cellStyle name="Normal 4 4 2 4 4 2" xfId="16114"/>
    <cellStyle name="Normal 4 4 2 4 4 2 2" xfId="16115"/>
    <cellStyle name="Normal 4 4 2 4 4 2 2 2" xfId="32780"/>
    <cellStyle name="Normal 4 4 2 4 4 2 3" xfId="16116"/>
    <cellStyle name="Normal 4 4 2 4 4 2 3 2" xfId="32781"/>
    <cellStyle name="Normal 4 4 2 4 4 2 4" xfId="16117"/>
    <cellStyle name="Normal 4 4 2 4 4 2 4 2" xfId="32782"/>
    <cellStyle name="Normal 4 4 2 4 4 2 5" xfId="16118"/>
    <cellStyle name="Normal 4 4 2 4 4 2 5 2" xfId="32783"/>
    <cellStyle name="Normal 4 4 2 4 4 2 6" xfId="32779"/>
    <cellStyle name="Normal 4 4 2 4 4 3" xfId="16119"/>
    <cellStyle name="Normal 4 4 2 4 4 3 2" xfId="32784"/>
    <cellStyle name="Normal 4 4 2 4 4 4" xfId="16120"/>
    <cellStyle name="Normal 4 4 2 4 4 4 2" xfId="32785"/>
    <cellStyle name="Normal 4 4 2 4 4 5" xfId="16121"/>
    <cellStyle name="Normal 4 4 2 4 4 5 2" xfId="32786"/>
    <cellStyle name="Normal 4 4 2 4 4 6" xfId="16122"/>
    <cellStyle name="Normal 4 4 2 4 4 6 2" xfId="32787"/>
    <cellStyle name="Normal 4 4 2 4 4 7" xfId="32778"/>
    <cellStyle name="Normal 4 4 2 4 5" xfId="16123"/>
    <cellStyle name="Normal 4 4 2 4 5 2" xfId="16124"/>
    <cellStyle name="Normal 4 4 2 4 5 2 2" xfId="32789"/>
    <cellStyle name="Normal 4 4 2 4 5 3" xfId="16125"/>
    <cellStyle name="Normal 4 4 2 4 5 3 2" xfId="32790"/>
    <cellStyle name="Normal 4 4 2 4 5 4" xfId="16126"/>
    <cellStyle name="Normal 4 4 2 4 5 4 2" xfId="32791"/>
    <cellStyle name="Normal 4 4 2 4 5 5" xfId="16127"/>
    <cellStyle name="Normal 4 4 2 4 5 5 2" xfId="32792"/>
    <cellStyle name="Normal 4 4 2 4 5 6" xfId="32788"/>
    <cellStyle name="Normal 4 4 2 4 6" xfId="16128"/>
    <cellStyle name="Normal 4 4 2 4 6 2" xfId="16129"/>
    <cellStyle name="Normal 4 4 2 4 6 2 2" xfId="32794"/>
    <cellStyle name="Normal 4 4 2 4 6 3" xfId="16130"/>
    <cellStyle name="Normal 4 4 2 4 6 3 2" xfId="32795"/>
    <cellStyle name="Normal 4 4 2 4 6 4" xfId="16131"/>
    <cellStyle name="Normal 4 4 2 4 6 4 2" xfId="32796"/>
    <cellStyle name="Normal 4 4 2 4 6 5" xfId="16132"/>
    <cellStyle name="Normal 4 4 2 4 6 5 2" xfId="32797"/>
    <cellStyle name="Normal 4 4 2 4 6 6" xfId="32793"/>
    <cellStyle name="Normal 4 4 2 4 7" xfId="16133"/>
    <cellStyle name="Normal 4 4 2 4 7 2" xfId="16134"/>
    <cellStyle name="Normal 4 4 2 4 7 2 2" xfId="32799"/>
    <cellStyle name="Normal 4 4 2 4 7 3" xfId="16135"/>
    <cellStyle name="Normal 4 4 2 4 7 3 2" xfId="32800"/>
    <cellStyle name="Normal 4 4 2 4 7 4" xfId="16136"/>
    <cellStyle name="Normal 4 4 2 4 7 4 2" xfId="32801"/>
    <cellStyle name="Normal 4 4 2 4 7 5" xfId="16137"/>
    <cellStyle name="Normal 4 4 2 4 7 5 2" xfId="32802"/>
    <cellStyle name="Normal 4 4 2 4 7 6" xfId="32798"/>
    <cellStyle name="Normal 4 4 2 4 8" xfId="16138"/>
    <cellStyle name="Normal 4 4 2 4 8 2" xfId="16139"/>
    <cellStyle name="Normal 4 4 2 4 8 2 2" xfId="32804"/>
    <cellStyle name="Normal 4 4 2 4 8 3" xfId="16140"/>
    <cellStyle name="Normal 4 4 2 4 8 3 2" xfId="32805"/>
    <cellStyle name="Normal 4 4 2 4 8 4" xfId="16141"/>
    <cellStyle name="Normal 4 4 2 4 8 4 2" xfId="32806"/>
    <cellStyle name="Normal 4 4 2 4 8 5" xfId="16142"/>
    <cellStyle name="Normal 4 4 2 4 8 5 2" xfId="32807"/>
    <cellStyle name="Normal 4 4 2 4 8 6" xfId="32803"/>
    <cellStyle name="Normal 4 4 2 4 9" xfId="16143"/>
    <cellStyle name="Normal 4 4 2 4 9 2" xfId="16144"/>
    <cellStyle name="Normal 4 4 2 4 9 2 2" xfId="32809"/>
    <cellStyle name="Normal 4 4 2 4 9 3" xfId="16145"/>
    <cellStyle name="Normal 4 4 2 4 9 3 2" xfId="32810"/>
    <cellStyle name="Normal 4 4 2 4 9 4" xfId="16146"/>
    <cellStyle name="Normal 4 4 2 4 9 4 2" xfId="32811"/>
    <cellStyle name="Normal 4 4 2 4 9 5" xfId="16147"/>
    <cellStyle name="Normal 4 4 2 4 9 5 2" xfId="32812"/>
    <cellStyle name="Normal 4 4 2 4 9 6" xfId="32808"/>
    <cellStyle name="Normal 4 4 2 5" xfId="16148"/>
    <cellStyle name="Normal 4 4 2 5 10" xfId="16149"/>
    <cellStyle name="Normal 4 4 2 5 10 2" xfId="32814"/>
    <cellStyle name="Normal 4 4 2 5 11" xfId="16150"/>
    <cellStyle name="Normal 4 4 2 5 11 2" xfId="32815"/>
    <cellStyle name="Normal 4 4 2 5 12" xfId="32813"/>
    <cellStyle name="Normal 4 4 2 5 2" xfId="16151"/>
    <cellStyle name="Normal 4 4 2 5 2 2" xfId="16152"/>
    <cellStyle name="Normal 4 4 2 5 2 2 2" xfId="32817"/>
    <cellStyle name="Normal 4 4 2 5 2 3" xfId="16153"/>
    <cellStyle name="Normal 4 4 2 5 2 3 2" xfId="32818"/>
    <cellStyle name="Normal 4 4 2 5 2 4" xfId="16154"/>
    <cellStyle name="Normal 4 4 2 5 2 4 2" xfId="32819"/>
    <cellStyle name="Normal 4 4 2 5 2 5" xfId="16155"/>
    <cellStyle name="Normal 4 4 2 5 2 5 2" xfId="32820"/>
    <cellStyle name="Normal 4 4 2 5 2 6" xfId="32816"/>
    <cellStyle name="Normal 4 4 2 5 3" xfId="16156"/>
    <cellStyle name="Normal 4 4 2 5 3 2" xfId="16157"/>
    <cellStyle name="Normal 4 4 2 5 3 2 2" xfId="32822"/>
    <cellStyle name="Normal 4 4 2 5 3 3" xfId="16158"/>
    <cellStyle name="Normal 4 4 2 5 3 3 2" xfId="32823"/>
    <cellStyle name="Normal 4 4 2 5 3 4" xfId="16159"/>
    <cellStyle name="Normal 4 4 2 5 3 4 2" xfId="32824"/>
    <cellStyle name="Normal 4 4 2 5 3 5" xfId="16160"/>
    <cellStyle name="Normal 4 4 2 5 3 5 2" xfId="32825"/>
    <cellStyle name="Normal 4 4 2 5 3 6" xfId="32821"/>
    <cellStyle name="Normal 4 4 2 5 4" xfId="16161"/>
    <cellStyle name="Normal 4 4 2 5 4 2" xfId="16162"/>
    <cellStyle name="Normal 4 4 2 5 4 2 2" xfId="32827"/>
    <cellStyle name="Normal 4 4 2 5 4 3" xfId="16163"/>
    <cellStyle name="Normal 4 4 2 5 4 3 2" xfId="32828"/>
    <cellStyle name="Normal 4 4 2 5 4 4" xfId="16164"/>
    <cellStyle name="Normal 4 4 2 5 4 4 2" xfId="32829"/>
    <cellStyle name="Normal 4 4 2 5 4 5" xfId="16165"/>
    <cellStyle name="Normal 4 4 2 5 4 5 2" xfId="32830"/>
    <cellStyle name="Normal 4 4 2 5 4 6" xfId="32826"/>
    <cellStyle name="Normal 4 4 2 5 5" xfId="16166"/>
    <cellStyle name="Normal 4 4 2 5 5 2" xfId="16167"/>
    <cellStyle name="Normal 4 4 2 5 5 2 2" xfId="32832"/>
    <cellStyle name="Normal 4 4 2 5 5 3" xfId="16168"/>
    <cellStyle name="Normal 4 4 2 5 5 3 2" xfId="32833"/>
    <cellStyle name="Normal 4 4 2 5 5 4" xfId="16169"/>
    <cellStyle name="Normal 4 4 2 5 5 4 2" xfId="32834"/>
    <cellStyle name="Normal 4 4 2 5 5 5" xfId="16170"/>
    <cellStyle name="Normal 4 4 2 5 5 5 2" xfId="32835"/>
    <cellStyle name="Normal 4 4 2 5 5 6" xfId="32831"/>
    <cellStyle name="Normal 4 4 2 5 6" xfId="16171"/>
    <cellStyle name="Normal 4 4 2 5 6 2" xfId="16172"/>
    <cellStyle name="Normal 4 4 2 5 6 2 2" xfId="32837"/>
    <cellStyle name="Normal 4 4 2 5 6 3" xfId="16173"/>
    <cellStyle name="Normal 4 4 2 5 6 3 2" xfId="32838"/>
    <cellStyle name="Normal 4 4 2 5 6 4" xfId="16174"/>
    <cellStyle name="Normal 4 4 2 5 6 4 2" xfId="32839"/>
    <cellStyle name="Normal 4 4 2 5 6 5" xfId="16175"/>
    <cellStyle name="Normal 4 4 2 5 6 5 2" xfId="32840"/>
    <cellStyle name="Normal 4 4 2 5 6 6" xfId="32836"/>
    <cellStyle name="Normal 4 4 2 5 7" xfId="16176"/>
    <cellStyle name="Normal 4 4 2 5 7 2" xfId="16177"/>
    <cellStyle name="Normal 4 4 2 5 7 2 2" xfId="32842"/>
    <cellStyle name="Normal 4 4 2 5 7 3" xfId="16178"/>
    <cellStyle name="Normal 4 4 2 5 7 3 2" xfId="32843"/>
    <cellStyle name="Normal 4 4 2 5 7 4" xfId="16179"/>
    <cellStyle name="Normal 4 4 2 5 7 4 2" xfId="32844"/>
    <cellStyle name="Normal 4 4 2 5 7 5" xfId="16180"/>
    <cellStyle name="Normal 4 4 2 5 7 5 2" xfId="32845"/>
    <cellStyle name="Normal 4 4 2 5 7 6" xfId="32841"/>
    <cellStyle name="Normal 4 4 2 5 8" xfId="16181"/>
    <cellStyle name="Normal 4 4 2 5 8 2" xfId="32846"/>
    <cellStyle name="Normal 4 4 2 5 9" xfId="16182"/>
    <cellStyle name="Normal 4 4 2 5 9 2" xfId="32847"/>
    <cellStyle name="Normal 4 4 2 6" xfId="16183"/>
    <cellStyle name="Normal 4 4 2 6 2" xfId="16184"/>
    <cellStyle name="Normal 4 4 2 6 2 2" xfId="16185"/>
    <cellStyle name="Normal 4 4 2 6 2 2 2" xfId="32850"/>
    <cellStyle name="Normal 4 4 2 6 2 3" xfId="16186"/>
    <cellStyle name="Normal 4 4 2 6 2 3 2" xfId="32851"/>
    <cellStyle name="Normal 4 4 2 6 2 4" xfId="16187"/>
    <cellStyle name="Normal 4 4 2 6 2 4 2" xfId="32852"/>
    <cellStyle name="Normal 4 4 2 6 2 5" xfId="16188"/>
    <cellStyle name="Normal 4 4 2 6 2 5 2" xfId="32853"/>
    <cellStyle name="Normal 4 4 2 6 2 6" xfId="32849"/>
    <cellStyle name="Normal 4 4 2 6 3" xfId="16189"/>
    <cellStyle name="Normal 4 4 2 6 3 2" xfId="32854"/>
    <cellStyle name="Normal 4 4 2 6 4" xfId="16190"/>
    <cellStyle name="Normal 4 4 2 6 4 2" xfId="32855"/>
    <cellStyle name="Normal 4 4 2 6 5" xfId="16191"/>
    <cellStyle name="Normal 4 4 2 6 5 2" xfId="32856"/>
    <cellStyle name="Normal 4 4 2 6 6" xfId="16192"/>
    <cellStyle name="Normal 4 4 2 6 6 2" xfId="32857"/>
    <cellStyle name="Normal 4 4 2 6 7" xfId="32848"/>
    <cellStyle name="Normal 4 4 2 7" xfId="16193"/>
    <cellStyle name="Normal 4 4 2 7 2" xfId="16194"/>
    <cellStyle name="Normal 4 4 2 7 2 2" xfId="16195"/>
    <cellStyle name="Normal 4 4 2 7 2 2 2" xfId="32860"/>
    <cellStyle name="Normal 4 4 2 7 2 3" xfId="16196"/>
    <cellStyle name="Normal 4 4 2 7 2 3 2" xfId="32861"/>
    <cellStyle name="Normal 4 4 2 7 2 4" xfId="16197"/>
    <cellStyle name="Normal 4 4 2 7 2 4 2" xfId="32862"/>
    <cellStyle name="Normal 4 4 2 7 2 5" xfId="16198"/>
    <cellStyle name="Normal 4 4 2 7 2 5 2" xfId="32863"/>
    <cellStyle name="Normal 4 4 2 7 2 6" xfId="32859"/>
    <cellStyle name="Normal 4 4 2 7 3" xfId="16199"/>
    <cellStyle name="Normal 4 4 2 7 3 2" xfId="32864"/>
    <cellStyle name="Normal 4 4 2 7 4" xfId="16200"/>
    <cellStyle name="Normal 4 4 2 7 4 2" xfId="32865"/>
    <cellStyle name="Normal 4 4 2 7 5" xfId="16201"/>
    <cellStyle name="Normal 4 4 2 7 5 2" xfId="32866"/>
    <cellStyle name="Normal 4 4 2 7 6" xfId="16202"/>
    <cellStyle name="Normal 4 4 2 7 6 2" xfId="32867"/>
    <cellStyle name="Normal 4 4 2 7 7" xfId="32858"/>
    <cellStyle name="Normal 4 4 2 8" xfId="16203"/>
    <cellStyle name="Normal 4 4 2 8 2" xfId="16204"/>
    <cellStyle name="Normal 4 4 2 8 2 2" xfId="32869"/>
    <cellStyle name="Normal 4 4 2 8 3" xfId="16205"/>
    <cellStyle name="Normal 4 4 2 8 3 2" xfId="32870"/>
    <cellStyle name="Normal 4 4 2 8 4" xfId="16206"/>
    <cellStyle name="Normal 4 4 2 8 4 2" xfId="32871"/>
    <cellStyle name="Normal 4 4 2 8 5" xfId="16207"/>
    <cellStyle name="Normal 4 4 2 8 5 2" xfId="32872"/>
    <cellStyle name="Normal 4 4 2 8 6" xfId="32868"/>
    <cellStyle name="Normal 4 4 2 9" xfId="16208"/>
    <cellStyle name="Normal 4 4 2 9 2" xfId="16209"/>
    <cellStyle name="Normal 4 4 2 9 2 2" xfId="32874"/>
    <cellStyle name="Normal 4 4 2 9 3" xfId="16210"/>
    <cellStyle name="Normal 4 4 2 9 3 2" xfId="32875"/>
    <cellStyle name="Normal 4 4 2 9 4" xfId="16211"/>
    <cellStyle name="Normal 4 4 2 9 4 2" xfId="32876"/>
    <cellStyle name="Normal 4 4 2 9 5" xfId="16212"/>
    <cellStyle name="Normal 4 4 2 9 5 2" xfId="32877"/>
    <cellStyle name="Normal 4 4 2 9 6" xfId="32873"/>
    <cellStyle name="Normal 4 4 20" xfId="16213"/>
    <cellStyle name="Normal 4 4 20 2" xfId="16214"/>
    <cellStyle name="Normal 4 4 20 2 2" xfId="32879"/>
    <cellStyle name="Normal 4 4 20 3" xfId="16215"/>
    <cellStyle name="Normal 4 4 20 3 2" xfId="32880"/>
    <cellStyle name="Normal 4 4 20 4" xfId="16216"/>
    <cellStyle name="Normal 4 4 20 4 2" xfId="32881"/>
    <cellStyle name="Normal 4 4 20 5" xfId="16217"/>
    <cellStyle name="Normal 4 4 20 5 2" xfId="32882"/>
    <cellStyle name="Normal 4 4 20 6" xfId="32878"/>
    <cellStyle name="Normal 4 4 21" xfId="16218"/>
    <cellStyle name="Normal 4 4 21 2" xfId="16219"/>
    <cellStyle name="Normal 4 4 21 2 2" xfId="32884"/>
    <cellStyle name="Normal 4 4 21 3" xfId="16220"/>
    <cellStyle name="Normal 4 4 21 3 2" xfId="32885"/>
    <cellStyle name="Normal 4 4 21 4" xfId="16221"/>
    <cellStyle name="Normal 4 4 21 4 2" xfId="32886"/>
    <cellStyle name="Normal 4 4 21 5" xfId="16222"/>
    <cellStyle name="Normal 4 4 21 5 2" xfId="32887"/>
    <cellStyle name="Normal 4 4 21 6" xfId="32883"/>
    <cellStyle name="Normal 4 4 22" xfId="16223"/>
    <cellStyle name="Normal 4 4 22 2" xfId="16224"/>
    <cellStyle name="Normal 4 4 22 2 2" xfId="32889"/>
    <cellStyle name="Normal 4 4 22 3" xfId="16225"/>
    <cellStyle name="Normal 4 4 22 3 2" xfId="32890"/>
    <cellStyle name="Normal 4 4 22 4" xfId="16226"/>
    <cellStyle name="Normal 4 4 22 4 2" xfId="32891"/>
    <cellStyle name="Normal 4 4 22 5" xfId="16227"/>
    <cellStyle name="Normal 4 4 22 5 2" xfId="32892"/>
    <cellStyle name="Normal 4 4 22 6" xfId="32888"/>
    <cellStyle name="Normal 4 4 23" xfId="16228"/>
    <cellStyle name="Normal 4 4 23 2" xfId="16229"/>
    <cellStyle name="Normal 4 4 23 2 2" xfId="32894"/>
    <cellStyle name="Normal 4 4 23 3" xfId="16230"/>
    <cellStyle name="Normal 4 4 23 3 2" xfId="32895"/>
    <cellStyle name="Normal 4 4 23 4" xfId="16231"/>
    <cellStyle name="Normal 4 4 23 4 2" xfId="32896"/>
    <cellStyle name="Normal 4 4 23 5" xfId="16232"/>
    <cellStyle name="Normal 4 4 23 5 2" xfId="32897"/>
    <cellStyle name="Normal 4 4 23 6" xfId="32893"/>
    <cellStyle name="Normal 4 4 24" xfId="16233"/>
    <cellStyle name="Normal 4 4 24 2" xfId="16234"/>
    <cellStyle name="Normal 4 4 24 2 2" xfId="32899"/>
    <cellStyle name="Normal 4 4 24 3" xfId="16235"/>
    <cellStyle name="Normal 4 4 24 3 2" xfId="32900"/>
    <cellStyle name="Normal 4 4 24 4" xfId="16236"/>
    <cellStyle name="Normal 4 4 24 4 2" xfId="32901"/>
    <cellStyle name="Normal 4 4 24 5" xfId="16237"/>
    <cellStyle name="Normal 4 4 24 5 2" xfId="32902"/>
    <cellStyle name="Normal 4 4 24 6" xfId="32898"/>
    <cellStyle name="Normal 4 4 25" xfId="16238"/>
    <cellStyle name="Normal 4 4 25 2" xfId="32903"/>
    <cellStyle name="Normal 4 4 26" xfId="16239"/>
    <cellStyle name="Normal 4 4 26 2" xfId="32904"/>
    <cellStyle name="Normal 4 4 27" xfId="16240"/>
    <cellStyle name="Normal 4 4 27 2" xfId="32905"/>
    <cellStyle name="Normal 4 4 28" xfId="16241"/>
    <cellStyle name="Normal 4 4 28 2" xfId="32906"/>
    <cellStyle name="Normal 4 4 29" xfId="16242"/>
    <cellStyle name="Normal 4 4 29 2" xfId="32907"/>
    <cellStyle name="Normal 4 4 3" xfId="16243"/>
    <cellStyle name="Normal 4 4 3 10" xfId="16244"/>
    <cellStyle name="Normal 4 4 3 10 2" xfId="16245"/>
    <cellStyle name="Normal 4 4 3 10 2 2" xfId="32910"/>
    <cellStyle name="Normal 4 4 3 10 3" xfId="16246"/>
    <cellStyle name="Normal 4 4 3 10 3 2" xfId="32911"/>
    <cellStyle name="Normal 4 4 3 10 4" xfId="16247"/>
    <cellStyle name="Normal 4 4 3 10 4 2" xfId="32912"/>
    <cellStyle name="Normal 4 4 3 10 5" xfId="16248"/>
    <cellStyle name="Normal 4 4 3 10 5 2" xfId="32913"/>
    <cellStyle name="Normal 4 4 3 10 6" xfId="32909"/>
    <cellStyle name="Normal 4 4 3 11" xfId="16249"/>
    <cellStyle name="Normal 4 4 3 11 2" xfId="16250"/>
    <cellStyle name="Normal 4 4 3 11 2 2" xfId="32915"/>
    <cellStyle name="Normal 4 4 3 11 3" xfId="16251"/>
    <cellStyle name="Normal 4 4 3 11 3 2" xfId="32916"/>
    <cellStyle name="Normal 4 4 3 11 4" xfId="16252"/>
    <cellStyle name="Normal 4 4 3 11 4 2" xfId="32917"/>
    <cellStyle name="Normal 4 4 3 11 5" xfId="16253"/>
    <cellStyle name="Normal 4 4 3 11 5 2" xfId="32918"/>
    <cellStyle name="Normal 4 4 3 11 6" xfId="32914"/>
    <cellStyle name="Normal 4 4 3 12" xfId="16254"/>
    <cellStyle name="Normal 4 4 3 12 2" xfId="16255"/>
    <cellStyle name="Normal 4 4 3 12 2 2" xfId="32920"/>
    <cellStyle name="Normal 4 4 3 12 3" xfId="16256"/>
    <cellStyle name="Normal 4 4 3 12 3 2" xfId="32921"/>
    <cellStyle name="Normal 4 4 3 12 4" xfId="16257"/>
    <cellStyle name="Normal 4 4 3 12 4 2" xfId="32922"/>
    <cellStyle name="Normal 4 4 3 12 5" xfId="16258"/>
    <cellStyle name="Normal 4 4 3 12 5 2" xfId="32923"/>
    <cellStyle name="Normal 4 4 3 12 6" xfId="32919"/>
    <cellStyle name="Normal 4 4 3 13" xfId="16259"/>
    <cellStyle name="Normal 4 4 3 13 2" xfId="16260"/>
    <cellStyle name="Normal 4 4 3 13 2 2" xfId="32925"/>
    <cellStyle name="Normal 4 4 3 13 3" xfId="16261"/>
    <cellStyle name="Normal 4 4 3 13 3 2" xfId="32926"/>
    <cellStyle name="Normal 4 4 3 13 4" xfId="16262"/>
    <cellStyle name="Normal 4 4 3 13 4 2" xfId="32927"/>
    <cellStyle name="Normal 4 4 3 13 5" xfId="16263"/>
    <cellStyle name="Normal 4 4 3 13 5 2" xfId="32928"/>
    <cellStyle name="Normal 4 4 3 13 6" xfId="32924"/>
    <cellStyle name="Normal 4 4 3 14" xfId="16264"/>
    <cellStyle name="Normal 4 4 3 14 2" xfId="16265"/>
    <cellStyle name="Normal 4 4 3 14 2 2" xfId="32930"/>
    <cellStyle name="Normal 4 4 3 14 3" xfId="16266"/>
    <cellStyle name="Normal 4 4 3 14 3 2" xfId="32931"/>
    <cellStyle name="Normal 4 4 3 14 4" xfId="16267"/>
    <cellStyle name="Normal 4 4 3 14 4 2" xfId="32932"/>
    <cellStyle name="Normal 4 4 3 14 5" xfId="16268"/>
    <cellStyle name="Normal 4 4 3 14 5 2" xfId="32933"/>
    <cellStyle name="Normal 4 4 3 14 6" xfId="32929"/>
    <cellStyle name="Normal 4 4 3 15" xfId="16269"/>
    <cellStyle name="Normal 4 4 3 15 2" xfId="16270"/>
    <cellStyle name="Normal 4 4 3 15 2 2" xfId="32935"/>
    <cellStyle name="Normal 4 4 3 15 3" xfId="16271"/>
    <cellStyle name="Normal 4 4 3 15 3 2" xfId="32936"/>
    <cellStyle name="Normal 4 4 3 15 4" xfId="16272"/>
    <cellStyle name="Normal 4 4 3 15 4 2" xfId="32937"/>
    <cellStyle name="Normal 4 4 3 15 5" xfId="16273"/>
    <cellStyle name="Normal 4 4 3 15 5 2" xfId="32938"/>
    <cellStyle name="Normal 4 4 3 15 6" xfId="32934"/>
    <cellStyle name="Normal 4 4 3 16" xfId="16274"/>
    <cellStyle name="Normal 4 4 3 16 2" xfId="16275"/>
    <cellStyle name="Normal 4 4 3 16 2 2" xfId="32940"/>
    <cellStyle name="Normal 4 4 3 16 3" xfId="16276"/>
    <cellStyle name="Normal 4 4 3 16 3 2" xfId="32941"/>
    <cellStyle name="Normal 4 4 3 16 4" xfId="16277"/>
    <cellStyle name="Normal 4 4 3 16 4 2" xfId="32942"/>
    <cellStyle name="Normal 4 4 3 16 5" xfId="16278"/>
    <cellStyle name="Normal 4 4 3 16 5 2" xfId="32943"/>
    <cellStyle name="Normal 4 4 3 16 6" xfId="32939"/>
    <cellStyle name="Normal 4 4 3 17" xfId="16279"/>
    <cellStyle name="Normal 4 4 3 17 2" xfId="32944"/>
    <cellStyle name="Normal 4 4 3 18" xfId="16280"/>
    <cellStyle name="Normal 4 4 3 18 2" xfId="32945"/>
    <cellStyle name="Normal 4 4 3 19" xfId="16281"/>
    <cellStyle name="Normal 4 4 3 19 2" xfId="32946"/>
    <cellStyle name="Normal 4 4 3 2" xfId="16282"/>
    <cellStyle name="Normal 4 4 3 2 10" xfId="16283"/>
    <cellStyle name="Normal 4 4 3 2 10 2" xfId="32948"/>
    <cellStyle name="Normal 4 4 3 2 11" xfId="16284"/>
    <cellStyle name="Normal 4 4 3 2 11 2" xfId="32949"/>
    <cellStyle name="Normal 4 4 3 2 12" xfId="32947"/>
    <cellStyle name="Normal 4 4 3 2 2" xfId="16285"/>
    <cellStyle name="Normal 4 4 3 2 2 2" xfId="16286"/>
    <cellStyle name="Normal 4 4 3 2 2 2 2" xfId="32951"/>
    <cellStyle name="Normal 4 4 3 2 2 3" xfId="16287"/>
    <cellStyle name="Normal 4 4 3 2 2 3 2" xfId="32952"/>
    <cellStyle name="Normal 4 4 3 2 2 4" xfId="16288"/>
    <cellStyle name="Normal 4 4 3 2 2 4 2" xfId="32953"/>
    <cellStyle name="Normal 4 4 3 2 2 5" xfId="16289"/>
    <cellStyle name="Normal 4 4 3 2 2 5 2" xfId="32954"/>
    <cellStyle name="Normal 4 4 3 2 2 6" xfId="32950"/>
    <cellStyle name="Normal 4 4 3 2 3" xfId="16290"/>
    <cellStyle name="Normal 4 4 3 2 3 2" xfId="16291"/>
    <cellStyle name="Normal 4 4 3 2 3 2 2" xfId="32956"/>
    <cellStyle name="Normal 4 4 3 2 3 3" xfId="16292"/>
    <cellStyle name="Normal 4 4 3 2 3 3 2" xfId="32957"/>
    <cellStyle name="Normal 4 4 3 2 3 4" xfId="16293"/>
    <cellStyle name="Normal 4 4 3 2 3 4 2" xfId="32958"/>
    <cellStyle name="Normal 4 4 3 2 3 5" xfId="16294"/>
    <cellStyle name="Normal 4 4 3 2 3 5 2" xfId="32959"/>
    <cellStyle name="Normal 4 4 3 2 3 6" xfId="32955"/>
    <cellStyle name="Normal 4 4 3 2 4" xfId="16295"/>
    <cellStyle name="Normal 4 4 3 2 4 2" xfId="16296"/>
    <cellStyle name="Normal 4 4 3 2 4 2 2" xfId="32961"/>
    <cellStyle name="Normal 4 4 3 2 4 3" xfId="16297"/>
    <cellStyle name="Normal 4 4 3 2 4 3 2" xfId="32962"/>
    <cellStyle name="Normal 4 4 3 2 4 4" xfId="16298"/>
    <cellStyle name="Normal 4 4 3 2 4 4 2" xfId="32963"/>
    <cellStyle name="Normal 4 4 3 2 4 5" xfId="16299"/>
    <cellStyle name="Normal 4 4 3 2 4 5 2" xfId="32964"/>
    <cellStyle name="Normal 4 4 3 2 4 6" xfId="32960"/>
    <cellStyle name="Normal 4 4 3 2 5" xfId="16300"/>
    <cellStyle name="Normal 4 4 3 2 5 2" xfId="16301"/>
    <cellStyle name="Normal 4 4 3 2 5 2 2" xfId="32966"/>
    <cellStyle name="Normal 4 4 3 2 5 3" xfId="16302"/>
    <cellStyle name="Normal 4 4 3 2 5 3 2" xfId="32967"/>
    <cellStyle name="Normal 4 4 3 2 5 4" xfId="16303"/>
    <cellStyle name="Normal 4 4 3 2 5 4 2" xfId="32968"/>
    <cellStyle name="Normal 4 4 3 2 5 5" xfId="16304"/>
    <cellStyle name="Normal 4 4 3 2 5 5 2" xfId="32969"/>
    <cellStyle name="Normal 4 4 3 2 5 6" xfId="32965"/>
    <cellStyle name="Normal 4 4 3 2 6" xfId="16305"/>
    <cellStyle name="Normal 4 4 3 2 6 2" xfId="16306"/>
    <cellStyle name="Normal 4 4 3 2 6 2 2" xfId="32971"/>
    <cellStyle name="Normal 4 4 3 2 6 3" xfId="16307"/>
    <cellStyle name="Normal 4 4 3 2 6 3 2" xfId="32972"/>
    <cellStyle name="Normal 4 4 3 2 6 4" xfId="16308"/>
    <cellStyle name="Normal 4 4 3 2 6 4 2" xfId="32973"/>
    <cellStyle name="Normal 4 4 3 2 6 5" xfId="16309"/>
    <cellStyle name="Normal 4 4 3 2 6 5 2" xfId="32974"/>
    <cellStyle name="Normal 4 4 3 2 6 6" xfId="32970"/>
    <cellStyle name="Normal 4 4 3 2 7" xfId="16310"/>
    <cellStyle name="Normal 4 4 3 2 7 2" xfId="16311"/>
    <cellStyle name="Normal 4 4 3 2 7 2 2" xfId="32976"/>
    <cellStyle name="Normal 4 4 3 2 7 3" xfId="16312"/>
    <cellStyle name="Normal 4 4 3 2 7 3 2" xfId="32977"/>
    <cellStyle name="Normal 4 4 3 2 7 4" xfId="16313"/>
    <cellStyle name="Normal 4 4 3 2 7 4 2" xfId="32978"/>
    <cellStyle name="Normal 4 4 3 2 7 5" xfId="16314"/>
    <cellStyle name="Normal 4 4 3 2 7 5 2" xfId="32979"/>
    <cellStyle name="Normal 4 4 3 2 7 6" xfId="32975"/>
    <cellStyle name="Normal 4 4 3 2 8" xfId="16315"/>
    <cellStyle name="Normal 4 4 3 2 8 2" xfId="32980"/>
    <cellStyle name="Normal 4 4 3 2 9" xfId="16316"/>
    <cellStyle name="Normal 4 4 3 2 9 2" xfId="32981"/>
    <cellStyle name="Normal 4 4 3 20" xfId="16317"/>
    <cellStyle name="Normal 4 4 3 20 2" xfId="32982"/>
    <cellStyle name="Normal 4 4 3 21" xfId="40707"/>
    <cellStyle name="Normal 4 4 3 22" xfId="32908"/>
    <cellStyle name="Normal 4 4 3 3" xfId="16318"/>
    <cellStyle name="Normal 4 4 3 3 2" xfId="16319"/>
    <cellStyle name="Normal 4 4 3 3 2 2" xfId="16320"/>
    <cellStyle name="Normal 4 4 3 3 2 2 2" xfId="32985"/>
    <cellStyle name="Normal 4 4 3 3 2 3" xfId="16321"/>
    <cellStyle name="Normal 4 4 3 3 2 3 2" xfId="32986"/>
    <cellStyle name="Normal 4 4 3 3 2 4" xfId="16322"/>
    <cellStyle name="Normal 4 4 3 3 2 4 2" xfId="32987"/>
    <cellStyle name="Normal 4 4 3 3 2 5" xfId="16323"/>
    <cellStyle name="Normal 4 4 3 3 2 5 2" xfId="32988"/>
    <cellStyle name="Normal 4 4 3 3 2 6" xfId="32984"/>
    <cellStyle name="Normal 4 4 3 3 3" xfId="16324"/>
    <cellStyle name="Normal 4 4 3 3 3 2" xfId="32989"/>
    <cellStyle name="Normal 4 4 3 3 4" xfId="16325"/>
    <cellStyle name="Normal 4 4 3 3 4 2" xfId="32990"/>
    <cellStyle name="Normal 4 4 3 3 5" xfId="16326"/>
    <cellStyle name="Normal 4 4 3 3 5 2" xfId="32991"/>
    <cellStyle name="Normal 4 4 3 3 6" xfId="16327"/>
    <cellStyle name="Normal 4 4 3 3 6 2" xfId="32992"/>
    <cellStyle name="Normal 4 4 3 3 7" xfId="32983"/>
    <cellStyle name="Normal 4 4 3 4" xfId="16328"/>
    <cellStyle name="Normal 4 4 3 4 2" xfId="16329"/>
    <cellStyle name="Normal 4 4 3 4 2 2" xfId="16330"/>
    <cellStyle name="Normal 4 4 3 4 2 2 2" xfId="32995"/>
    <cellStyle name="Normal 4 4 3 4 2 3" xfId="16331"/>
    <cellStyle name="Normal 4 4 3 4 2 3 2" xfId="32996"/>
    <cellStyle name="Normal 4 4 3 4 2 4" xfId="16332"/>
    <cellStyle name="Normal 4 4 3 4 2 4 2" xfId="32997"/>
    <cellStyle name="Normal 4 4 3 4 2 5" xfId="16333"/>
    <cellStyle name="Normal 4 4 3 4 2 5 2" xfId="32998"/>
    <cellStyle name="Normal 4 4 3 4 2 6" xfId="32994"/>
    <cellStyle name="Normal 4 4 3 4 3" xfId="16334"/>
    <cellStyle name="Normal 4 4 3 4 3 2" xfId="32999"/>
    <cellStyle name="Normal 4 4 3 4 4" xfId="16335"/>
    <cellStyle name="Normal 4 4 3 4 4 2" xfId="33000"/>
    <cellStyle name="Normal 4 4 3 4 5" xfId="16336"/>
    <cellStyle name="Normal 4 4 3 4 5 2" xfId="33001"/>
    <cellStyle name="Normal 4 4 3 4 6" xfId="16337"/>
    <cellStyle name="Normal 4 4 3 4 6 2" xfId="33002"/>
    <cellStyle name="Normal 4 4 3 4 7" xfId="32993"/>
    <cellStyle name="Normal 4 4 3 5" xfId="16338"/>
    <cellStyle name="Normal 4 4 3 5 2" xfId="16339"/>
    <cellStyle name="Normal 4 4 3 5 2 2" xfId="33004"/>
    <cellStyle name="Normal 4 4 3 5 3" xfId="16340"/>
    <cellStyle name="Normal 4 4 3 5 3 2" xfId="33005"/>
    <cellStyle name="Normal 4 4 3 5 4" xfId="16341"/>
    <cellStyle name="Normal 4 4 3 5 4 2" xfId="33006"/>
    <cellStyle name="Normal 4 4 3 5 5" xfId="16342"/>
    <cellStyle name="Normal 4 4 3 5 5 2" xfId="33007"/>
    <cellStyle name="Normal 4 4 3 5 6" xfId="33003"/>
    <cellStyle name="Normal 4 4 3 6" xfId="16343"/>
    <cellStyle name="Normal 4 4 3 6 2" xfId="16344"/>
    <cellStyle name="Normal 4 4 3 6 2 2" xfId="33009"/>
    <cellStyle name="Normal 4 4 3 6 3" xfId="16345"/>
    <cellStyle name="Normal 4 4 3 6 3 2" xfId="33010"/>
    <cellStyle name="Normal 4 4 3 6 4" xfId="16346"/>
    <cellStyle name="Normal 4 4 3 6 4 2" xfId="33011"/>
    <cellStyle name="Normal 4 4 3 6 5" xfId="16347"/>
    <cellStyle name="Normal 4 4 3 6 5 2" xfId="33012"/>
    <cellStyle name="Normal 4 4 3 6 6" xfId="33008"/>
    <cellStyle name="Normal 4 4 3 7" xfId="16348"/>
    <cellStyle name="Normal 4 4 3 7 2" xfId="16349"/>
    <cellStyle name="Normal 4 4 3 7 2 2" xfId="33014"/>
    <cellStyle name="Normal 4 4 3 7 3" xfId="16350"/>
    <cellStyle name="Normal 4 4 3 7 3 2" xfId="33015"/>
    <cellStyle name="Normal 4 4 3 7 4" xfId="16351"/>
    <cellStyle name="Normal 4 4 3 7 4 2" xfId="33016"/>
    <cellStyle name="Normal 4 4 3 7 5" xfId="16352"/>
    <cellStyle name="Normal 4 4 3 7 5 2" xfId="33017"/>
    <cellStyle name="Normal 4 4 3 7 6" xfId="33013"/>
    <cellStyle name="Normal 4 4 3 8" xfId="16353"/>
    <cellStyle name="Normal 4 4 3 8 2" xfId="16354"/>
    <cellStyle name="Normal 4 4 3 8 2 2" xfId="33019"/>
    <cellStyle name="Normal 4 4 3 8 3" xfId="16355"/>
    <cellStyle name="Normal 4 4 3 8 3 2" xfId="33020"/>
    <cellStyle name="Normal 4 4 3 8 4" xfId="16356"/>
    <cellStyle name="Normal 4 4 3 8 4 2" xfId="33021"/>
    <cellStyle name="Normal 4 4 3 8 5" xfId="16357"/>
    <cellStyle name="Normal 4 4 3 8 5 2" xfId="33022"/>
    <cellStyle name="Normal 4 4 3 8 6" xfId="33018"/>
    <cellStyle name="Normal 4 4 3 9" xfId="16358"/>
    <cellStyle name="Normal 4 4 3 9 2" xfId="16359"/>
    <cellStyle name="Normal 4 4 3 9 2 2" xfId="33024"/>
    <cellStyle name="Normal 4 4 3 9 3" xfId="16360"/>
    <cellStyle name="Normal 4 4 3 9 3 2" xfId="33025"/>
    <cellStyle name="Normal 4 4 3 9 4" xfId="16361"/>
    <cellStyle name="Normal 4 4 3 9 4 2" xfId="33026"/>
    <cellStyle name="Normal 4 4 3 9 5" xfId="16362"/>
    <cellStyle name="Normal 4 4 3 9 5 2" xfId="33027"/>
    <cellStyle name="Normal 4 4 3 9 6" xfId="33023"/>
    <cellStyle name="Normal 4 4 30" xfId="40704"/>
    <cellStyle name="Normal 4 4 4" xfId="16363"/>
    <cellStyle name="Normal 4 4 4 10" xfId="16364"/>
    <cellStyle name="Normal 4 4 4 10 2" xfId="16365"/>
    <cellStyle name="Normal 4 4 4 10 2 2" xfId="33030"/>
    <cellStyle name="Normal 4 4 4 10 3" xfId="16366"/>
    <cellStyle name="Normal 4 4 4 10 3 2" xfId="33031"/>
    <cellStyle name="Normal 4 4 4 10 4" xfId="16367"/>
    <cellStyle name="Normal 4 4 4 10 4 2" xfId="33032"/>
    <cellStyle name="Normal 4 4 4 10 5" xfId="16368"/>
    <cellStyle name="Normal 4 4 4 10 5 2" xfId="33033"/>
    <cellStyle name="Normal 4 4 4 10 6" xfId="33029"/>
    <cellStyle name="Normal 4 4 4 11" xfId="16369"/>
    <cellStyle name="Normal 4 4 4 11 2" xfId="16370"/>
    <cellStyle name="Normal 4 4 4 11 2 2" xfId="33035"/>
    <cellStyle name="Normal 4 4 4 11 3" xfId="16371"/>
    <cellStyle name="Normal 4 4 4 11 3 2" xfId="33036"/>
    <cellStyle name="Normal 4 4 4 11 4" xfId="16372"/>
    <cellStyle name="Normal 4 4 4 11 4 2" xfId="33037"/>
    <cellStyle name="Normal 4 4 4 11 5" xfId="16373"/>
    <cellStyle name="Normal 4 4 4 11 5 2" xfId="33038"/>
    <cellStyle name="Normal 4 4 4 11 6" xfId="33034"/>
    <cellStyle name="Normal 4 4 4 12" xfId="16374"/>
    <cellStyle name="Normal 4 4 4 12 2" xfId="16375"/>
    <cellStyle name="Normal 4 4 4 12 2 2" xfId="33040"/>
    <cellStyle name="Normal 4 4 4 12 3" xfId="16376"/>
    <cellStyle name="Normal 4 4 4 12 3 2" xfId="33041"/>
    <cellStyle name="Normal 4 4 4 12 4" xfId="16377"/>
    <cellStyle name="Normal 4 4 4 12 4 2" xfId="33042"/>
    <cellStyle name="Normal 4 4 4 12 5" xfId="16378"/>
    <cellStyle name="Normal 4 4 4 12 5 2" xfId="33043"/>
    <cellStyle name="Normal 4 4 4 12 6" xfId="33039"/>
    <cellStyle name="Normal 4 4 4 13" xfId="16379"/>
    <cellStyle name="Normal 4 4 4 13 2" xfId="16380"/>
    <cellStyle name="Normal 4 4 4 13 2 2" xfId="33045"/>
    <cellStyle name="Normal 4 4 4 13 3" xfId="16381"/>
    <cellStyle name="Normal 4 4 4 13 3 2" xfId="33046"/>
    <cellStyle name="Normal 4 4 4 13 4" xfId="16382"/>
    <cellStyle name="Normal 4 4 4 13 4 2" xfId="33047"/>
    <cellStyle name="Normal 4 4 4 13 5" xfId="16383"/>
    <cellStyle name="Normal 4 4 4 13 5 2" xfId="33048"/>
    <cellStyle name="Normal 4 4 4 13 6" xfId="33044"/>
    <cellStyle name="Normal 4 4 4 14" xfId="16384"/>
    <cellStyle name="Normal 4 4 4 14 2" xfId="16385"/>
    <cellStyle name="Normal 4 4 4 14 2 2" xfId="33050"/>
    <cellStyle name="Normal 4 4 4 14 3" xfId="16386"/>
    <cellStyle name="Normal 4 4 4 14 3 2" xfId="33051"/>
    <cellStyle name="Normal 4 4 4 14 4" xfId="16387"/>
    <cellStyle name="Normal 4 4 4 14 4 2" xfId="33052"/>
    <cellStyle name="Normal 4 4 4 14 5" xfId="16388"/>
    <cellStyle name="Normal 4 4 4 14 5 2" xfId="33053"/>
    <cellStyle name="Normal 4 4 4 14 6" xfId="33049"/>
    <cellStyle name="Normal 4 4 4 15" xfId="16389"/>
    <cellStyle name="Normal 4 4 4 15 2" xfId="16390"/>
    <cellStyle name="Normal 4 4 4 15 2 2" xfId="33055"/>
    <cellStyle name="Normal 4 4 4 15 3" xfId="16391"/>
    <cellStyle name="Normal 4 4 4 15 3 2" xfId="33056"/>
    <cellStyle name="Normal 4 4 4 15 4" xfId="16392"/>
    <cellStyle name="Normal 4 4 4 15 4 2" xfId="33057"/>
    <cellStyle name="Normal 4 4 4 15 5" xfId="16393"/>
    <cellStyle name="Normal 4 4 4 15 5 2" xfId="33058"/>
    <cellStyle name="Normal 4 4 4 15 6" xfId="33054"/>
    <cellStyle name="Normal 4 4 4 16" xfId="16394"/>
    <cellStyle name="Normal 4 4 4 16 2" xfId="16395"/>
    <cellStyle name="Normal 4 4 4 16 2 2" xfId="33060"/>
    <cellStyle name="Normal 4 4 4 16 3" xfId="16396"/>
    <cellStyle name="Normal 4 4 4 16 3 2" xfId="33061"/>
    <cellStyle name="Normal 4 4 4 16 4" xfId="16397"/>
    <cellStyle name="Normal 4 4 4 16 4 2" xfId="33062"/>
    <cellStyle name="Normal 4 4 4 16 5" xfId="16398"/>
    <cellStyle name="Normal 4 4 4 16 5 2" xfId="33063"/>
    <cellStyle name="Normal 4 4 4 16 6" xfId="33059"/>
    <cellStyle name="Normal 4 4 4 17" xfId="16399"/>
    <cellStyle name="Normal 4 4 4 17 2" xfId="33064"/>
    <cellStyle name="Normal 4 4 4 18" xfId="16400"/>
    <cellStyle name="Normal 4 4 4 18 2" xfId="33065"/>
    <cellStyle name="Normal 4 4 4 19" xfId="16401"/>
    <cellStyle name="Normal 4 4 4 19 2" xfId="33066"/>
    <cellStyle name="Normal 4 4 4 2" xfId="16402"/>
    <cellStyle name="Normal 4 4 4 2 10" xfId="16403"/>
    <cellStyle name="Normal 4 4 4 2 10 2" xfId="33068"/>
    <cellStyle name="Normal 4 4 4 2 11" xfId="16404"/>
    <cellStyle name="Normal 4 4 4 2 11 2" xfId="33069"/>
    <cellStyle name="Normal 4 4 4 2 12" xfId="33067"/>
    <cellStyle name="Normal 4 4 4 2 2" xfId="16405"/>
    <cellStyle name="Normal 4 4 4 2 2 2" xfId="16406"/>
    <cellStyle name="Normal 4 4 4 2 2 2 2" xfId="33071"/>
    <cellStyle name="Normal 4 4 4 2 2 3" xfId="16407"/>
    <cellStyle name="Normal 4 4 4 2 2 3 2" xfId="33072"/>
    <cellStyle name="Normal 4 4 4 2 2 4" xfId="16408"/>
    <cellStyle name="Normal 4 4 4 2 2 4 2" xfId="33073"/>
    <cellStyle name="Normal 4 4 4 2 2 5" xfId="16409"/>
    <cellStyle name="Normal 4 4 4 2 2 5 2" xfId="33074"/>
    <cellStyle name="Normal 4 4 4 2 2 6" xfId="33070"/>
    <cellStyle name="Normal 4 4 4 2 3" xfId="16410"/>
    <cellStyle name="Normal 4 4 4 2 3 2" xfId="16411"/>
    <cellStyle name="Normal 4 4 4 2 3 2 2" xfId="33076"/>
    <cellStyle name="Normal 4 4 4 2 3 3" xfId="16412"/>
    <cellStyle name="Normal 4 4 4 2 3 3 2" xfId="33077"/>
    <cellStyle name="Normal 4 4 4 2 3 4" xfId="16413"/>
    <cellStyle name="Normal 4 4 4 2 3 4 2" xfId="33078"/>
    <cellStyle name="Normal 4 4 4 2 3 5" xfId="16414"/>
    <cellStyle name="Normal 4 4 4 2 3 5 2" xfId="33079"/>
    <cellStyle name="Normal 4 4 4 2 3 6" xfId="33075"/>
    <cellStyle name="Normal 4 4 4 2 4" xfId="16415"/>
    <cellStyle name="Normal 4 4 4 2 4 2" xfId="16416"/>
    <cellStyle name="Normal 4 4 4 2 4 2 2" xfId="33081"/>
    <cellStyle name="Normal 4 4 4 2 4 3" xfId="16417"/>
    <cellStyle name="Normal 4 4 4 2 4 3 2" xfId="33082"/>
    <cellStyle name="Normal 4 4 4 2 4 4" xfId="16418"/>
    <cellStyle name="Normal 4 4 4 2 4 4 2" xfId="33083"/>
    <cellStyle name="Normal 4 4 4 2 4 5" xfId="16419"/>
    <cellStyle name="Normal 4 4 4 2 4 5 2" xfId="33084"/>
    <cellStyle name="Normal 4 4 4 2 4 6" xfId="33080"/>
    <cellStyle name="Normal 4 4 4 2 5" xfId="16420"/>
    <cellStyle name="Normal 4 4 4 2 5 2" xfId="16421"/>
    <cellStyle name="Normal 4 4 4 2 5 2 2" xfId="33086"/>
    <cellStyle name="Normal 4 4 4 2 5 3" xfId="16422"/>
    <cellStyle name="Normal 4 4 4 2 5 3 2" xfId="33087"/>
    <cellStyle name="Normal 4 4 4 2 5 4" xfId="16423"/>
    <cellStyle name="Normal 4 4 4 2 5 4 2" xfId="33088"/>
    <cellStyle name="Normal 4 4 4 2 5 5" xfId="16424"/>
    <cellStyle name="Normal 4 4 4 2 5 5 2" xfId="33089"/>
    <cellStyle name="Normal 4 4 4 2 5 6" xfId="33085"/>
    <cellStyle name="Normal 4 4 4 2 6" xfId="16425"/>
    <cellStyle name="Normal 4 4 4 2 6 2" xfId="16426"/>
    <cellStyle name="Normal 4 4 4 2 6 2 2" xfId="33091"/>
    <cellStyle name="Normal 4 4 4 2 6 3" xfId="16427"/>
    <cellStyle name="Normal 4 4 4 2 6 3 2" xfId="33092"/>
    <cellStyle name="Normal 4 4 4 2 6 4" xfId="16428"/>
    <cellStyle name="Normal 4 4 4 2 6 4 2" xfId="33093"/>
    <cellStyle name="Normal 4 4 4 2 6 5" xfId="16429"/>
    <cellStyle name="Normal 4 4 4 2 6 5 2" xfId="33094"/>
    <cellStyle name="Normal 4 4 4 2 6 6" xfId="33090"/>
    <cellStyle name="Normal 4 4 4 2 7" xfId="16430"/>
    <cellStyle name="Normal 4 4 4 2 7 2" xfId="16431"/>
    <cellStyle name="Normal 4 4 4 2 7 2 2" xfId="33096"/>
    <cellStyle name="Normal 4 4 4 2 7 3" xfId="16432"/>
    <cellStyle name="Normal 4 4 4 2 7 3 2" xfId="33097"/>
    <cellStyle name="Normal 4 4 4 2 7 4" xfId="16433"/>
    <cellStyle name="Normal 4 4 4 2 7 4 2" xfId="33098"/>
    <cellStyle name="Normal 4 4 4 2 7 5" xfId="16434"/>
    <cellStyle name="Normal 4 4 4 2 7 5 2" xfId="33099"/>
    <cellStyle name="Normal 4 4 4 2 7 6" xfId="33095"/>
    <cellStyle name="Normal 4 4 4 2 8" xfId="16435"/>
    <cellStyle name="Normal 4 4 4 2 8 2" xfId="33100"/>
    <cellStyle name="Normal 4 4 4 2 9" xfId="16436"/>
    <cellStyle name="Normal 4 4 4 2 9 2" xfId="33101"/>
    <cellStyle name="Normal 4 4 4 20" xfId="16437"/>
    <cellStyle name="Normal 4 4 4 20 2" xfId="33102"/>
    <cellStyle name="Normal 4 4 4 21" xfId="40708"/>
    <cellStyle name="Normal 4 4 4 22" xfId="33028"/>
    <cellStyle name="Normal 4 4 4 3" xfId="16438"/>
    <cellStyle name="Normal 4 4 4 3 2" xfId="16439"/>
    <cellStyle name="Normal 4 4 4 3 2 2" xfId="16440"/>
    <cellStyle name="Normal 4 4 4 3 2 2 2" xfId="33105"/>
    <cellStyle name="Normal 4 4 4 3 2 3" xfId="16441"/>
    <cellStyle name="Normal 4 4 4 3 2 3 2" xfId="33106"/>
    <cellStyle name="Normal 4 4 4 3 2 4" xfId="16442"/>
    <cellStyle name="Normal 4 4 4 3 2 4 2" xfId="33107"/>
    <cellStyle name="Normal 4 4 4 3 2 5" xfId="16443"/>
    <cellStyle name="Normal 4 4 4 3 2 5 2" xfId="33108"/>
    <cellStyle name="Normal 4 4 4 3 2 6" xfId="33104"/>
    <cellStyle name="Normal 4 4 4 3 3" xfId="16444"/>
    <cellStyle name="Normal 4 4 4 3 3 2" xfId="33109"/>
    <cellStyle name="Normal 4 4 4 3 4" xfId="16445"/>
    <cellStyle name="Normal 4 4 4 3 4 2" xfId="33110"/>
    <cellStyle name="Normal 4 4 4 3 5" xfId="16446"/>
    <cellStyle name="Normal 4 4 4 3 5 2" xfId="33111"/>
    <cellStyle name="Normal 4 4 4 3 6" xfId="16447"/>
    <cellStyle name="Normal 4 4 4 3 6 2" xfId="33112"/>
    <cellStyle name="Normal 4 4 4 3 7" xfId="33103"/>
    <cellStyle name="Normal 4 4 4 4" xfId="16448"/>
    <cellStyle name="Normal 4 4 4 4 2" xfId="16449"/>
    <cellStyle name="Normal 4 4 4 4 2 2" xfId="16450"/>
    <cellStyle name="Normal 4 4 4 4 2 2 2" xfId="33115"/>
    <cellStyle name="Normal 4 4 4 4 2 3" xfId="16451"/>
    <cellStyle name="Normal 4 4 4 4 2 3 2" xfId="33116"/>
    <cellStyle name="Normal 4 4 4 4 2 4" xfId="16452"/>
    <cellStyle name="Normal 4 4 4 4 2 4 2" xfId="33117"/>
    <cellStyle name="Normal 4 4 4 4 2 5" xfId="16453"/>
    <cellStyle name="Normal 4 4 4 4 2 5 2" xfId="33118"/>
    <cellStyle name="Normal 4 4 4 4 2 6" xfId="33114"/>
    <cellStyle name="Normal 4 4 4 4 3" xfId="16454"/>
    <cellStyle name="Normal 4 4 4 4 3 2" xfId="33119"/>
    <cellStyle name="Normal 4 4 4 4 4" xfId="16455"/>
    <cellStyle name="Normal 4 4 4 4 4 2" xfId="33120"/>
    <cellStyle name="Normal 4 4 4 4 5" xfId="16456"/>
    <cellStyle name="Normal 4 4 4 4 5 2" xfId="33121"/>
    <cellStyle name="Normal 4 4 4 4 6" xfId="16457"/>
    <cellStyle name="Normal 4 4 4 4 6 2" xfId="33122"/>
    <cellStyle name="Normal 4 4 4 4 7" xfId="33113"/>
    <cellStyle name="Normal 4 4 4 5" xfId="16458"/>
    <cellStyle name="Normal 4 4 4 5 2" xfId="16459"/>
    <cellStyle name="Normal 4 4 4 5 2 2" xfId="33124"/>
    <cellStyle name="Normal 4 4 4 5 3" xfId="16460"/>
    <cellStyle name="Normal 4 4 4 5 3 2" xfId="33125"/>
    <cellStyle name="Normal 4 4 4 5 4" xfId="16461"/>
    <cellStyle name="Normal 4 4 4 5 4 2" xfId="33126"/>
    <cellStyle name="Normal 4 4 4 5 5" xfId="16462"/>
    <cellStyle name="Normal 4 4 4 5 5 2" xfId="33127"/>
    <cellStyle name="Normal 4 4 4 5 6" xfId="33123"/>
    <cellStyle name="Normal 4 4 4 6" xfId="16463"/>
    <cellStyle name="Normal 4 4 4 6 2" xfId="16464"/>
    <cellStyle name="Normal 4 4 4 6 2 2" xfId="33129"/>
    <cellStyle name="Normal 4 4 4 6 3" xfId="16465"/>
    <cellStyle name="Normal 4 4 4 6 3 2" xfId="33130"/>
    <cellStyle name="Normal 4 4 4 6 4" xfId="16466"/>
    <cellStyle name="Normal 4 4 4 6 4 2" xfId="33131"/>
    <cellStyle name="Normal 4 4 4 6 5" xfId="16467"/>
    <cellStyle name="Normal 4 4 4 6 5 2" xfId="33132"/>
    <cellStyle name="Normal 4 4 4 6 6" xfId="33128"/>
    <cellStyle name="Normal 4 4 4 7" xfId="16468"/>
    <cellStyle name="Normal 4 4 4 7 2" xfId="16469"/>
    <cellStyle name="Normal 4 4 4 7 2 2" xfId="33134"/>
    <cellStyle name="Normal 4 4 4 7 3" xfId="16470"/>
    <cellStyle name="Normal 4 4 4 7 3 2" xfId="33135"/>
    <cellStyle name="Normal 4 4 4 7 4" xfId="16471"/>
    <cellStyle name="Normal 4 4 4 7 4 2" xfId="33136"/>
    <cellStyle name="Normal 4 4 4 7 5" xfId="16472"/>
    <cellStyle name="Normal 4 4 4 7 5 2" xfId="33137"/>
    <cellStyle name="Normal 4 4 4 7 6" xfId="33133"/>
    <cellStyle name="Normal 4 4 4 8" xfId="16473"/>
    <cellStyle name="Normal 4 4 4 8 2" xfId="16474"/>
    <cellStyle name="Normal 4 4 4 8 2 2" xfId="33139"/>
    <cellStyle name="Normal 4 4 4 8 3" xfId="16475"/>
    <cellStyle name="Normal 4 4 4 8 3 2" xfId="33140"/>
    <cellStyle name="Normal 4 4 4 8 4" xfId="16476"/>
    <cellStyle name="Normal 4 4 4 8 4 2" xfId="33141"/>
    <cellStyle name="Normal 4 4 4 8 5" xfId="16477"/>
    <cellStyle name="Normal 4 4 4 8 5 2" xfId="33142"/>
    <cellStyle name="Normal 4 4 4 8 6" xfId="33138"/>
    <cellStyle name="Normal 4 4 4 9" xfId="16478"/>
    <cellStyle name="Normal 4 4 4 9 2" xfId="16479"/>
    <cellStyle name="Normal 4 4 4 9 2 2" xfId="33144"/>
    <cellStyle name="Normal 4 4 4 9 3" xfId="16480"/>
    <cellStyle name="Normal 4 4 4 9 3 2" xfId="33145"/>
    <cellStyle name="Normal 4 4 4 9 4" xfId="16481"/>
    <cellStyle name="Normal 4 4 4 9 4 2" xfId="33146"/>
    <cellStyle name="Normal 4 4 4 9 5" xfId="16482"/>
    <cellStyle name="Normal 4 4 4 9 5 2" xfId="33147"/>
    <cellStyle name="Normal 4 4 4 9 6" xfId="33143"/>
    <cellStyle name="Normal 4 4 5" xfId="16483"/>
    <cellStyle name="Normal 4 4 5 10" xfId="16484"/>
    <cellStyle name="Normal 4 4 5 10 2" xfId="16485"/>
    <cellStyle name="Normal 4 4 5 10 2 2" xfId="33150"/>
    <cellStyle name="Normal 4 4 5 10 3" xfId="16486"/>
    <cellStyle name="Normal 4 4 5 10 3 2" xfId="33151"/>
    <cellStyle name="Normal 4 4 5 10 4" xfId="16487"/>
    <cellStyle name="Normal 4 4 5 10 4 2" xfId="33152"/>
    <cellStyle name="Normal 4 4 5 10 5" xfId="16488"/>
    <cellStyle name="Normal 4 4 5 10 5 2" xfId="33153"/>
    <cellStyle name="Normal 4 4 5 10 6" xfId="33149"/>
    <cellStyle name="Normal 4 4 5 11" xfId="16489"/>
    <cellStyle name="Normal 4 4 5 11 2" xfId="16490"/>
    <cellStyle name="Normal 4 4 5 11 2 2" xfId="33155"/>
    <cellStyle name="Normal 4 4 5 11 3" xfId="16491"/>
    <cellStyle name="Normal 4 4 5 11 3 2" xfId="33156"/>
    <cellStyle name="Normal 4 4 5 11 4" xfId="16492"/>
    <cellStyle name="Normal 4 4 5 11 4 2" xfId="33157"/>
    <cellStyle name="Normal 4 4 5 11 5" xfId="16493"/>
    <cellStyle name="Normal 4 4 5 11 5 2" xfId="33158"/>
    <cellStyle name="Normal 4 4 5 11 6" xfId="33154"/>
    <cellStyle name="Normal 4 4 5 12" xfId="16494"/>
    <cellStyle name="Normal 4 4 5 12 2" xfId="16495"/>
    <cellStyle name="Normal 4 4 5 12 2 2" xfId="33160"/>
    <cellStyle name="Normal 4 4 5 12 3" xfId="16496"/>
    <cellStyle name="Normal 4 4 5 12 3 2" xfId="33161"/>
    <cellStyle name="Normal 4 4 5 12 4" xfId="16497"/>
    <cellStyle name="Normal 4 4 5 12 4 2" xfId="33162"/>
    <cellStyle name="Normal 4 4 5 12 5" xfId="16498"/>
    <cellStyle name="Normal 4 4 5 12 5 2" xfId="33163"/>
    <cellStyle name="Normal 4 4 5 12 6" xfId="33159"/>
    <cellStyle name="Normal 4 4 5 13" xfId="16499"/>
    <cellStyle name="Normal 4 4 5 13 2" xfId="16500"/>
    <cellStyle name="Normal 4 4 5 13 2 2" xfId="33165"/>
    <cellStyle name="Normal 4 4 5 13 3" xfId="16501"/>
    <cellStyle name="Normal 4 4 5 13 3 2" xfId="33166"/>
    <cellStyle name="Normal 4 4 5 13 4" xfId="16502"/>
    <cellStyle name="Normal 4 4 5 13 4 2" xfId="33167"/>
    <cellStyle name="Normal 4 4 5 13 5" xfId="16503"/>
    <cellStyle name="Normal 4 4 5 13 5 2" xfId="33168"/>
    <cellStyle name="Normal 4 4 5 13 6" xfId="33164"/>
    <cellStyle name="Normal 4 4 5 14" xfId="16504"/>
    <cellStyle name="Normal 4 4 5 14 2" xfId="16505"/>
    <cellStyle name="Normal 4 4 5 14 2 2" xfId="33170"/>
    <cellStyle name="Normal 4 4 5 14 3" xfId="16506"/>
    <cellStyle name="Normal 4 4 5 14 3 2" xfId="33171"/>
    <cellStyle name="Normal 4 4 5 14 4" xfId="16507"/>
    <cellStyle name="Normal 4 4 5 14 4 2" xfId="33172"/>
    <cellStyle name="Normal 4 4 5 14 5" xfId="16508"/>
    <cellStyle name="Normal 4 4 5 14 5 2" xfId="33173"/>
    <cellStyle name="Normal 4 4 5 14 6" xfId="33169"/>
    <cellStyle name="Normal 4 4 5 15" xfId="16509"/>
    <cellStyle name="Normal 4 4 5 15 2" xfId="16510"/>
    <cellStyle name="Normal 4 4 5 15 2 2" xfId="33175"/>
    <cellStyle name="Normal 4 4 5 15 3" xfId="16511"/>
    <cellStyle name="Normal 4 4 5 15 3 2" xfId="33176"/>
    <cellStyle name="Normal 4 4 5 15 4" xfId="16512"/>
    <cellStyle name="Normal 4 4 5 15 4 2" xfId="33177"/>
    <cellStyle name="Normal 4 4 5 15 5" xfId="16513"/>
    <cellStyle name="Normal 4 4 5 15 5 2" xfId="33178"/>
    <cellStyle name="Normal 4 4 5 15 6" xfId="33174"/>
    <cellStyle name="Normal 4 4 5 16" xfId="16514"/>
    <cellStyle name="Normal 4 4 5 16 2" xfId="16515"/>
    <cellStyle name="Normal 4 4 5 16 2 2" xfId="33180"/>
    <cellStyle name="Normal 4 4 5 16 3" xfId="16516"/>
    <cellStyle name="Normal 4 4 5 16 3 2" xfId="33181"/>
    <cellStyle name="Normal 4 4 5 16 4" xfId="16517"/>
    <cellStyle name="Normal 4 4 5 16 4 2" xfId="33182"/>
    <cellStyle name="Normal 4 4 5 16 5" xfId="16518"/>
    <cellStyle name="Normal 4 4 5 16 5 2" xfId="33183"/>
    <cellStyle name="Normal 4 4 5 16 6" xfId="33179"/>
    <cellStyle name="Normal 4 4 5 17" xfId="16519"/>
    <cellStyle name="Normal 4 4 5 17 2" xfId="33184"/>
    <cellStyle name="Normal 4 4 5 18" xfId="16520"/>
    <cellStyle name="Normal 4 4 5 18 2" xfId="33185"/>
    <cellStyle name="Normal 4 4 5 19" xfId="16521"/>
    <cellStyle name="Normal 4 4 5 19 2" xfId="33186"/>
    <cellStyle name="Normal 4 4 5 2" xfId="16522"/>
    <cellStyle name="Normal 4 4 5 2 10" xfId="16523"/>
    <cellStyle name="Normal 4 4 5 2 10 2" xfId="33188"/>
    <cellStyle name="Normal 4 4 5 2 11" xfId="16524"/>
    <cellStyle name="Normal 4 4 5 2 11 2" xfId="33189"/>
    <cellStyle name="Normal 4 4 5 2 12" xfId="33187"/>
    <cellStyle name="Normal 4 4 5 2 2" xfId="16525"/>
    <cellStyle name="Normal 4 4 5 2 2 2" xfId="16526"/>
    <cellStyle name="Normal 4 4 5 2 2 2 2" xfId="33191"/>
    <cellStyle name="Normal 4 4 5 2 2 3" xfId="16527"/>
    <cellStyle name="Normal 4 4 5 2 2 3 2" xfId="33192"/>
    <cellStyle name="Normal 4 4 5 2 2 4" xfId="16528"/>
    <cellStyle name="Normal 4 4 5 2 2 4 2" xfId="33193"/>
    <cellStyle name="Normal 4 4 5 2 2 5" xfId="16529"/>
    <cellStyle name="Normal 4 4 5 2 2 5 2" xfId="33194"/>
    <cellStyle name="Normal 4 4 5 2 2 6" xfId="33190"/>
    <cellStyle name="Normal 4 4 5 2 3" xfId="16530"/>
    <cellStyle name="Normal 4 4 5 2 3 2" xfId="16531"/>
    <cellStyle name="Normal 4 4 5 2 3 2 2" xfId="33196"/>
    <cellStyle name="Normal 4 4 5 2 3 3" xfId="16532"/>
    <cellStyle name="Normal 4 4 5 2 3 3 2" xfId="33197"/>
    <cellStyle name="Normal 4 4 5 2 3 4" xfId="16533"/>
    <cellStyle name="Normal 4 4 5 2 3 4 2" xfId="33198"/>
    <cellStyle name="Normal 4 4 5 2 3 5" xfId="16534"/>
    <cellStyle name="Normal 4 4 5 2 3 5 2" xfId="33199"/>
    <cellStyle name="Normal 4 4 5 2 3 6" xfId="33195"/>
    <cellStyle name="Normal 4 4 5 2 4" xfId="16535"/>
    <cellStyle name="Normal 4 4 5 2 4 2" xfId="16536"/>
    <cellStyle name="Normal 4 4 5 2 4 2 2" xfId="33201"/>
    <cellStyle name="Normal 4 4 5 2 4 3" xfId="16537"/>
    <cellStyle name="Normal 4 4 5 2 4 3 2" xfId="33202"/>
    <cellStyle name="Normal 4 4 5 2 4 4" xfId="16538"/>
    <cellStyle name="Normal 4 4 5 2 4 4 2" xfId="33203"/>
    <cellStyle name="Normal 4 4 5 2 4 5" xfId="16539"/>
    <cellStyle name="Normal 4 4 5 2 4 5 2" xfId="33204"/>
    <cellStyle name="Normal 4 4 5 2 4 6" xfId="33200"/>
    <cellStyle name="Normal 4 4 5 2 5" xfId="16540"/>
    <cellStyle name="Normal 4 4 5 2 5 2" xfId="16541"/>
    <cellStyle name="Normal 4 4 5 2 5 2 2" xfId="33206"/>
    <cellStyle name="Normal 4 4 5 2 5 3" xfId="16542"/>
    <cellStyle name="Normal 4 4 5 2 5 3 2" xfId="33207"/>
    <cellStyle name="Normal 4 4 5 2 5 4" xfId="16543"/>
    <cellStyle name="Normal 4 4 5 2 5 4 2" xfId="33208"/>
    <cellStyle name="Normal 4 4 5 2 5 5" xfId="16544"/>
    <cellStyle name="Normal 4 4 5 2 5 5 2" xfId="33209"/>
    <cellStyle name="Normal 4 4 5 2 5 6" xfId="33205"/>
    <cellStyle name="Normal 4 4 5 2 6" xfId="16545"/>
    <cellStyle name="Normal 4 4 5 2 6 2" xfId="16546"/>
    <cellStyle name="Normal 4 4 5 2 6 2 2" xfId="33211"/>
    <cellStyle name="Normal 4 4 5 2 6 3" xfId="16547"/>
    <cellStyle name="Normal 4 4 5 2 6 3 2" xfId="33212"/>
    <cellStyle name="Normal 4 4 5 2 6 4" xfId="16548"/>
    <cellStyle name="Normal 4 4 5 2 6 4 2" xfId="33213"/>
    <cellStyle name="Normal 4 4 5 2 6 5" xfId="16549"/>
    <cellStyle name="Normal 4 4 5 2 6 5 2" xfId="33214"/>
    <cellStyle name="Normal 4 4 5 2 6 6" xfId="33210"/>
    <cellStyle name="Normal 4 4 5 2 7" xfId="16550"/>
    <cellStyle name="Normal 4 4 5 2 7 2" xfId="16551"/>
    <cellStyle name="Normal 4 4 5 2 7 2 2" xfId="33216"/>
    <cellStyle name="Normal 4 4 5 2 7 3" xfId="16552"/>
    <cellStyle name="Normal 4 4 5 2 7 3 2" xfId="33217"/>
    <cellStyle name="Normal 4 4 5 2 7 4" xfId="16553"/>
    <cellStyle name="Normal 4 4 5 2 7 4 2" xfId="33218"/>
    <cellStyle name="Normal 4 4 5 2 7 5" xfId="16554"/>
    <cellStyle name="Normal 4 4 5 2 7 5 2" xfId="33219"/>
    <cellStyle name="Normal 4 4 5 2 7 6" xfId="33215"/>
    <cellStyle name="Normal 4 4 5 2 8" xfId="16555"/>
    <cellStyle name="Normal 4 4 5 2 8 2" xfId="33220"/>
    <cellStyle name="Normal 4 4 5 2 9" xfId="16556"/>
    <cellStyle name="Normal 4 4 5 2 9 2" xfId="33221"/>
    <cellStyle name="Normal 4 4 5 20" xfId="16557"/>
    <cellStyle name="Normal 4 4 5 20 2" xfId="33222"/>
    <cellStyle name="Normal 4 4 5 21" xfId="33148"/>
    <cellStyle name="Normal 4 4 5 3" xfId="16558"/>
    <cellStyle name="Normal 4 4 5 3 2" xfId="16559"/>
    <cellStyle name="Normal 4 4 5 3 2 2" xfId="16560"/>
    <cellStyle name="Normal 4 4 5 3 2 2 2" xfId="33225"/>
    <cellStyle name="Normal 4 4 5 3 2 3" xfId="16561"/>
    <cellStyle name="Normal 4 4 5 3 2 3 2" xfId="33226"/>
    <cellStyle name="Normal 4 4 5 3 2 4" xfId="16562"/>
    <cellStyle name="Normal 4 4 5 3 2 4 2" xfId="33227"/>
    <cellStyle name="Normal 4 4 5 3 2 5" xfId="16563"/>
    <cellStyle name="Normal 4 4 5 3 2 5 2" xfId="33228"/>
    <cellStyle name="Normal 4 4 5 3 2 6" xfId="33224"/>
    <cellStyle name="Normal 4 4 5 3 3" xfId="16564"/>
    <cellStyle name="Normal 4 4 5 3 3 2" xfId="33229"/>
    <cellStyle name="Normal 4 4 5 3 4" xfId="16565"/>
    <cellStyle name="Normal 4 4 5 3 4 2" xfId="33230"/>
    <cellStyle name="Normal 4 4 5 3 5" xfId="16566"/>
    <cellStyle name="Normal 4 4 5 3 5 2" xfId="33231"/>
    <cellStyle name="Normal 4 4 5 3 6" xfId="16567"/>
    <cellStyle name="Normal 4 4 5 3 6 2" xfId="33232"/>
    <cellStyle name="Normal 4 4 5 3 7" xfId="33223"/>
    <cellStyle name="Normal 4 4 5 4" xfId="16568"/>
    <cellStyle name="Normal 4 4 5 4 2" xfId="16569"/>
    <cellStyle name="Normal 4 4 5 4 2 2" xfId="16570"/>
    <cellStyle name="Normal 4 4 5 4 2 2 2" xfId="33235"/>
    <cellStyle name="Normal 4 4 5 4 2 3" xfId="16571"/>
    <cellStyle name="Normal 4 4 5 4 2 3 2" xfId="33236"/>
    <cellStyle name="Normal 4 4 5 4 2 4" xfId="16572"/>
    <cellStyle name="Normal 4 4 5 4 2 4 2" xfId="33237"/>
    <cellStyle name="Normal 4 4 5 4 2 5" xfId="16573"/>
    <cellStyle name="Normal 4 4 5 4 2 5 2" xfId="33238"/>
    <cellStyle name="Normal 4 4 5 4 2 6" xfId="33234"/>
    <cellStyle name="Normal 4 4 5 4 3" xfId="16574"/>
    <cellStyle name="Normal 4 4 5 4 3 2" xfId="33239"/>
    <cellStyle name="Normal 4 4 5 4 4" xfId="16575"/>
    <cellStyle name="Normal 4 4 5 4 4 2" xfId="33240"/>
    <cellStyle name="Normal 4 4 5 4 5" xfId="16576"/>
    <cellStyle name="Normal 4 4 5 4 5 2" xfId="33241"/>
    <cellStyle name="Normal 4 4 5 4 6" xfId="16577"/>
    <cellStyle name="Normal 4 4 5 4 6 2" xfId="33242"/>
    <cellStyle name="Normal 4 4 5 4 7" xfId="33233"/>
    <cellStyle name="Normal 4 4 5 5" xfId="16578"/>
    <cellStyle name="Normal 4 4 5 5 2" xfId="16579"/>
    <cellStyle name="Normal 4 4 5 5 2 2" xfId="33244"/>
    <cellStyle name="Normal 4 4 5 5 3" xfId="16580"/>
    <cellStyle name="Normal 4 4 5 5 3 2" xfId="33245"/>
    <cellStyle name="Normal 4 4 5 5 4" xfId="16581"/>
    <cellStyle name="Normal 4 4 5 5 4 2" xfId="33246"/>
    <cellStyle name="Normal 4 4 5 5 5" xfId="16582"/>
    <cellStyle name="Normal 4 4 5 5 5 2" xfId="33247"/>
    <cellStyle name="Normal 4 4 5 5 6" xfId="33243"/>
    <cellStyle name="Normal 4 4 5 6" xfId="16583"/>
    <cellStyle name="Normal 4 4 5 6 2" xfId="16584"/>
    <cellStyle name="Normal 4 4 5 6 2 2" xfId="33249"/>
    <cellStyle name="Normal 4 4 5 6 3" xfId="16585"/>
    <cellStyle name="Normal 4 4 5 6 3 2" xfId="33250"/>
    <cellStyle name="Normal 4 4 5 6 4" xfId="16586"/>
    <cellStyle name="Normal 4 4 5 6 4 2" xfId="33251"/>
    <cellStyle name="Normal 4 4 5 6 5" xfId="16587"/>
    <cellStyle name="Normal 4 4 5 6 5 2" xfId="33252"/>
    <cellStyle name="Normal 4 4 5 6 6" xfId="33248"/>
    <cellStyle name="Normal 4 4 5 7" xfId="16588"/>
    <cellStyle name="Normal 4 4 5 7 2" xfId="16589"/>
    <cellStyle name="Normal 4 4 5 7 2 2" xfId="33254"/>
    <cellStyle name="Normal 4 4 5 7 3" xfId="16590"/>
    <cellStyle name="Normal 4 4 5 7 3 2" xfId="33255"/>
    <cellStyle name="Normal 4 4 5 7 4" xfId="16591"/>
    <cellStyle name="Normal 4 4 5 7 4 2" xfId="33256"/>
    <cellStyle name="Normal 4 4 5 7 5" xfId="16592"/>
    <cellStyle name="Normal 4 4 5 7 5 2" xfId="33257"/>
    <cellStyle name="Normal 4 4 5 7 6" xfId="33253"/>
    <cellStyle name="Normal 4 4 5 8" xfId="16593"/>
    <cellStyle name="Normal 4 4 5 8 2" xfId="16594"/>
    <cellStyle name="Normal 4 4 5 8 2 2" xfId="33259"/>
    <cellStyle name="Normal 4 4 5 8 3" xfId="16595"/>
    <cellStyle name="Normal 4 4 5 8 3 2" xfId="33260"/>
    <cellStyle name="Normal 4 4 5 8 4" xfId="16596"/>
    <cellStyle name="Normal 4 4 5 8 4 2" xfId="33261"/>
    <cellStyle name="Normal 4 4 5 8 5" xfId="16597"/>
    <cellStyle name="Normal 4 4 5 8 5 2" xfId="33262"/>
    <cellStyle name="Normal 4 4 5 8 6" xfId="33258"/>
    <cellStyle name="Normal 4 4 5 9" xfId="16598"/>
    <cellStyle name="Normal 4 4 5 9 2" xfId="16599"/>
    <cellStyle name="Normal 4 4 5 9 2 2" xfId="33264"/>
    <cellStyle name="Normal 4 4 5 9 3" xfId="16600"/>
    <cellStyle name="Normal 4 4 5 9 3 2" xfId="33265"/>
    <cellStyle name="Normal 4 4 5 9 4" xfId="16601"/>
    <cellStyle name="Normal 4 4 5 9 4 2" xfId="33266"/>
    <cellStyle name="Normal 4 4 5 9 5" xfId="16602"/>
    <cellStyle name="Normal 4 4 5 9 5 2" xfId="33267"/>
    <cellStyle name="Normal 4 4 5 9 6" xfId="33263"/>
    <cellStyle name="Normal 4 4 6" xfId="16603"/>
    <cellStyle name="Normal 4 4 6 10" xfId="16604"/>
    <cellStyle name="Normal 4 4 6 11" xfId="16605"/>
    <cellStyle name="Normal 4 4 6 12" xfId="16606"/>
    <cellStyle name="Normal 4 4 6 13" xfId="16607"/>
    <cellStyle name="Normal 4 4 6 14" xfId="16608"/>
    <cellStyle name="Normal 4 4 6 15" xfId="16609"/>
    <cellStyle name="Normal 4 4 6 16" xfId="16610"/>
    <cellStyle name="Normal 4 4 6 2" xfId="16611"/>
    <cellStyle name="Normal 4 4 6 3" xfId="16612"/>
    <cellStyle name="Normal 4 4 6 4" xfId="16613"/>
    <cellStyle name="Normal 4 4 6 5" xfId="16614"/>
    <cellStyle name="Normal 4 4 6 6" xfId="16615"/>
    <cellStyle name="Normal 4 4 6 7" xfId="16616"/>
    <cellStyle name="Normal 4 4 6 8" xfId="16617"/>
    <cellStyle name="Normal 4 4 6 9" xfId="16618"/>
    <cellStyle name="Normal 4 4 7" xfId="16619"/>
    <cellStyle name="Normal 4 4 7 10" xfId="16620"/>
    <cellStyle name="Normal 4 4 7 11" xfId="16621"/>
    <cellStyle name="Normal 4 4 7 12" xfId="16622"/>
    <cellStyle name="Normal 4 4 7 13" xfId="16623"/>
    <cellStyle name="Normal 4 4 7 14" xfId="16624"/>
    <cellStyle name="Normal 4 4 7 15" xfId="16625"/>
    <cellStyle name="Normal 4 4 7 16" xfId="16626"/>
    <cellStyle name="Normal 4 4 7 2" xfId="16627"/>
    <cellStyle name="Normal 4 4 7 3" xfId="16628"/>
    <cellStyle name="Normal 4 4 7 4" xfId="16629"/>
    <cellStyle name="Normal 4 4 7 5" xfId="16630"/>
    <cellStyle name="Normal 4 4 7 6" xfId="16631"/>
    <cellStyle name="Normal 4 4 7 7" xfId="16632"/>
    <cellStyle name="Normal 4 4 7 8" xfId="16633"/>
    <cellStyle name="Normal 4 4 7 9" xfId="16634"/>
    <cellStyle name="Normal 4 4 8" xfId="16635"/>
    <cellStyle name="Normal 4 4 8 10" xfId="16636"/>
    <cellStyle name="Normal 4 4 8 10 2" xfId="16637"/>
    <cellStyle name="Normal 4 4 8 10 2 2" xfId="33270"/>
    <cellStyle name="Normal 4 4 8 10 3" xfId="16638"/>
    <cellStyle name="Normal 4 4 8 10 3 2" xfId="33271"/>
    <cellStyle name="Normal 4 4 8 10 4" xfId="16639"/>
    <cellStyle name="Normal 4 4 8 10 4 2" xfId="33272"/>
    <cellStyle name="Normal 4 4 8 10 5" xfId="16640"/>
    <cellStyle name="Normal 4 4 8 10 5 2" xfId="33273"/>
    <cellStyle name="Normal 4 4 8 10 6" xfId="33269"/>
    <cellStyle name="Normal 4 4 8 11" xfId="16641"/>
    <cellStyle name="Normal 4 4 8 11 2" xfId="16642"/>
    <cellStyle name="Normal 4 4 8 11 2 2" xfId="33275"/>
    <cellStyle name="Normal 4 4 8 11 3" xfId="16643"/>
    <cellStyle name="Normal 4 4 8 11 3 2" xfId="33276"/>
    <cellStyle name="Normal 4 4 8 11 4" xfId="16644"/>
    <cellStyle name="Normal 4 4 8 11 4 2" xfId="33277"/>
    <cellStyle name="Normal 4 4 8 11 5" xfId="16645"/>
    <cellStyle name="Normal 4 4 8 11 5 2" xfId="33278"/>
    <cellStyle name="Normal 4 4 8 11 6" xfId="33274"/>
    <cellStyle name="Normal 4 4 8 12" xfId="16646"/>
    <cellStyle name="Normal 4 4 8 12 2" xfId="16647"/>
    <cellStyle name="Normal 4 4 8 12 2 2" xfId="33280"/>
    <cellStyle name="Normal 4 4 8 12 3" xfId="16648"/>
    <cellStyle name="Normal 4 4 8 12 3 2" xfId="33281"/>
    <cellStyle name="Normal 4 4 8 12 4" xfId="16649"/>
    <cellStyle name="Normal 4 4 8 12 4 2" xfId="33282"/>
    <cellStyle name="Normal 4 4 8 12 5" xfId="16650"/>
    <cellStyle name="Normal 4 4 8 12 5 2" xfId="33283"/>
    <cellStyle name="Normal 4 4 8 12 6" xfId="33279"/>
    <cellStyle name="Normal 4 4 8 13" xfId="16651"/>
    <cellStyle name="Normal 4 4 8 13 2" xfId="16652"/>
    <cellStyle name="Normal 4 4 8 13 2 2" xfId="33285"/>
    <cellStyle name="Normal 4 4 8 13 3" xfId="16653"/>
    <cellStyle name="Normal 4 4 8 13 3 2" xfId="33286"/>
    <cellStyle name="Normal 4 4 8 13 4" xfId="16654"/>
    <cellStyle name="Normal 4 4 8 13 4 2" xfId="33287"/>
    <cellStyle name="Normal 4 4 8 13 5" xfId="16655"/>
    <cellStyle name="Normal 4 4 8 13 5 2" xfId="33288"/>
    <cellStyle name="Normal 4 4 8 13 6" xfId="33284"/>
    <cellStyle name="Normal 4 4 8 14" xfId="16656"/>
    <cellStyle name="Normal 4 4 8 14 2" xfId="16657"/>
    <cellStyle name="Normal 4 4 8 14 2 2" xfId="33290"/>
    <cellStyle name="Normal 4 4 8 14 3" xfId="16658"/>
    <cellStyle name="Normal 4 4 8 14 3 2" xfId="33291"/>
    <cellStyle name="Normal 4 4 8 14 4" xfId="16659"/>
    <cellStyle name="Normal 4 4 8 14 4 2" xfId="33292"/>
    <cellStyle name="Normal 4 4 8 14 5" xfId="16660"/>
    <cellStyle name="Normal 4 4 8 14 5 2" xfId="33293"/>
    <cellStyle name="Normal 4 4 8 14 6" xfId="33289"/>
    <cellStyle name="Normal 4 4 8 15" xfId="16661"/>
    <cellStyle name="Normal 4 4 8 15 2" xfId="16662"/>
    <cellStyle name="Normal 4 4 8 15 2 2" xfId="33295"/>
    <cellStyle name="Normal 4 4 8 15 3" xfId="16663"/>
    <cellStyle name="Normal 4 4 8 15 3 2" xfId="33296"/>
    <cellStyle name="Normal 4 4 8 15 4" xfId="16664"/>
    <cellStyle name="Normal 4 4 8 15 4 2" xfId="33297"/>
    <cellStyle name="Normal 4 4 8 15 5" xfId="16665"/>
    <cellStyle name="Normal 4 4 8 15 5 2" xfId="33298"/>
    <cellStyle name="Normal 4 4 8 15 6" xfId="33294"/>
    <cellStyle name="Normal 4 4 8 16" xfId="16666"/>
    <cellStyle name="Normal 4 4 8 16 2" xfId="16667"/>
    <cellStyle name="Normal 4 4 8 16 2 2" xfId="33300"/>
    <cellStyle name="Normal 4 4 8 16 3" xfId="16668"/>
    <cellStyle name="Normal 4 4 8 16 3 2" xfId="33301"/>
    <cellStyle name="Normal 4 4 8 16 4" xfId="16669"/>
    <cellStyle name="Normal 4 4 8 16 4 2" xfId="33302"/>
    <cellStyle name="Normal 4 4 8 16 5" xfId="16670"/>
    <cellStyle name="Normal 4 4 8 16 5 2" xfId="33303"/>
    <cellStyle name="Normal 4 4 8 16 6" xfId="33299"/>
    <cellStyle name="Normal 4 4 8 17" xfId="16671"/>
    <cellStyle name="Normal 4 4 8 17 2" xfId="33304"/>
    <cellStyle name="Normal 4 4 8 18" xfId="16672"/>
    <cellStyle name="Normal 4 4 8 18 2" xfId="33305"/>
    <cellStyle name="Normal 4 4 8 19" xfId="16673"/>
    <cellStyle name="Normal 4 4 8 19 2" xfId="33306"/>
    <cellStyle name="Normal 4 4 8 2" xfId="16674"/>
    <cellStyle name="Normal 4 4 8 20" xfId="16675"/>
    <cellStyle name="Normal 4 4 8 20 2" xfId="33307"/>
    <cellStyle name="Normal 4 4 8 21" xfId="33268"/>
    <cellStyle name="Normal 4 4 8 3" xfId="16676"/>
    <cellStyle name="Normal 4 4 8 3 2" xfId="16677"/>
    <cellStyle name="Normal 4 4 8 3 2 2" xfId="33309"/>
    <cellStyle name="Normal 4 4 8 3 3" xfId="16678"/>
    <cellStyle name="Normal 4 4 8 3 3 2" xfId="33310"/>
    <cellStyle name="Normal 4 4 8 3 4" xfId="16679"/>
    <cellStyle name="Normal 4 4 8 3 4 2" xfId="33311"/>
    <cellStyle name="Normal 4 4 8 3 5" xfId="16680"/>
    <cellStyle name="Normal 4 4 8 3 5 2" xfId="33312"/>
    <cellStyle name="Normal 4 4 8 3 6" xfId="33308"/>
    <cellStyle name="Normal 4 4 8 4" xfId="16681"/>
    <cellStyle name="Normal 4 4 8 4 2" xfId="16682"/>
    <cellStyle name="Normal 4 4 8 4 2 2" xfId="33314"/>
    <cellStyle name="Normal 4 4 8 4 3" xfId="16683"/>
    <cellStyle name="Normal 4 4 8 4 3 2" xfId="33315"/>
    <cellStyle name="Normal 4 4 8 4 4" xfId="16684"/>
    <cellStyle name="Normal 4 4 8 4 4 2" xfId="33316"/>
    <cellStyle name="Normal 4 4 8 4 5" xfId="16685"/>
    <cellStyle name="Normal 4 4 8 4 5 2" xfId="33317"/>
    <cellStyle name="Normal 4 4 8 4 6" xfId="33313"/>
    <cellStyle name="Normal 4 4 8 5" xfId="16686"/>
    <cellStyle name="Normal 4 4 8 5 2" xfId="16687"/>
    <cellStyle name="Normal 4 4 8 5 2 2" xfId="33319"/>
    <cellStyle name="Normal 4 4 8 5 3" xfId="16688"/>
    <cellStyle name="Normal 4 4 8 5 3 2" xfId="33320"/>
    <cellStyle name="Normal 4 4 8 5 4" xfId="16689"/>
    <cellStyle name="Normal 4 4 8 5 4 2" xfId="33321"/>
    <cellStyle name="Normal 4 4 8 5 5" xfId="16690"/>
    <cellStyle name="Normal 4 4 8 5 5 2" xfId="33322"/>
    <cellStyle name="Normal 4 4 8 5 6" xfId="33318"/>
    <cellStyle name="Normal 4 4 8 6" xfId="16691"/>
    <cellStyle name="Normal 4 4 8 6 2" xfId="16692"/>
    <cellStyle name="Normal 4 4 8 6 2 2" xfId="33324"/>
    <cellStyle name="Normal 4 4 8 6 3" xfId="16693"/>
    <cellStyle name="Normal 4 4 8 6 3 2" xfId="33325"/>
    <cellStyle name="Normal 4 4 8 6 4" xfId="16694"/>
    <cellStyle name="Normal 4 4 8 6 4 2" xfId="33326"/>
    <cellStyle name="Normal 4 4 8 6 5" xfId="16695"/>
    <cellStyle name="Normal 4 4 8 6 5 2" xfId="33327"/>
    <cellStyle name="Normal 4 4 8 6 6" xfId="33323"/>
    <cellStyle name="Normal 4 4 8 7" xfId="16696"/>
    <cellStyle name="Normal 4 4 8 7 2" xfId="16697"/>
    <cellStyle name="Normal 4 4 8 7 2 2" xfId="33329"/>
    <cellStyle name="Normal 4 4 8 7 3" xfId="16698"/>
    <cellStyle name="Normal 4 4 8 7 3 2" xfId="33330"/>
    <cellStyle name="Normal 4 4 8 7 4" xfId="16699"/>
    <cellStyle name="Normal 4 4 8 7 4 2" xfId="33331"/>
    <cellStyle name="Normal 4 4 8 7 5" xfId="16700"/>
    <cellStyle name="Normal 4 4 8 7 5 2" xfId="33332"/>
    <cellStyle name="Normal 4 4 8 7 6" xfId="33328"/>
    <cellStyle name="Normal 4 4 8 8" xfId="16701"/>
    <cellStyle name="Normal 4 4 8 8 2" xfId="16702"/>
    <cellStyle name="Normal 4 4 8 8 2 2" xfId="33334"/>
    <cellStyle name="Normal 4 4 8 8 3" xfId="16703"/>
    <cellStyle name="Normal 4 4 8 8 3 2" xfId="33335"/>
    <cellStyle name="Normal 4 4 8 8 4" xfId="16704"/>
    <cellStyle name="Normal 4 4 8 8 4 2" xfId="33336"/>
    <cellStyle name="Normal 4 4 8 8 5" xfId="16705"/>
    <cellStyle name="Normal 4 4 8 8 5 2" xfId="33337"/>
    <cellStyle name="Normal 4 4 8 8 6" xfId="33333"/>
    <cellStyle name="Normal 4 4 8 9" xfId="16706"/>
    <cellStyle name="Normal 4 4 8 9 2" xfId="16707"/>
    <cellStyle name="Normal 4 4 8 9 2 2" xfId="33339"/>
    <cellStyle name="Normal 4 4 8 9 3" xfId="16708"/>
    <cellStyle name="Normal 4 4 8 9 3 2" xfId="33340"/>
    <cellStyle name="Normal 4 4 8 9 4" xfId="16709"/>
    <cellStyle name="Normal 4 4 8 9 4 2" xfId="33341"/>
    <cellStyle name="Normal 4 4 8 9 5" xfId="16710"/>
    <cellStyle name="Normal 4 4 8 9 5 2" xfId="33342"/>
    <cellStyle name="Normal 4 4 8 9 6" xfId="33338"/>
    <cellStyle name="Normal 4 4 9" xfId="16711"/>
    <cellStyle name="Normal 4 4 9 2" xfId="16712"/>
    <cellStyle name="Normal 4 4 9 3" xfId="16713"/>
    <cellStyle name="Normal 4 4 9 3 2" xfId="33344"/>
    <cellStyle name="Normal 4 4 9 4" xfId="16714"/>
    <cellStyle name="Normal 4 4 9 4 2" xfId="33345"/>
    <cellStyle name="Normal 4 4 9 5" xfId="16715"/>
    <cellStyle name="Normal 4 4 9 5 2" xfId="33346"/>
    <cellStyle name="Normal 4 4 9 6" xfId="16716"/>
    <cellStyle name="Normal 4 4 9 6 2" xfId="33347"/>
    <cellStyle name="Normal 4 4 9 7" xfId="33343"/>
    <cellStyle name="Normal 4 40" xfId="16717"/>
    <cellStyle name="Normal 4 40 2" xfId="33348"/>
    <cellStyle name="Normal 4 5" xfId="16718"/>
    <cellStyle name="Normal 4 5 10" xfId="16719"/>
    <cellStyle name="Normal 4 5 10 2" xfId="16720"/>
    <cellStyle name="Normal 4 5 10 2 2" xfId="33350"/>
    <cellStyle name="Normal 4 5 10 3" xfId="16721"/>
    <cellStyle name="Normal 4 5 10 3 2" xfId="33351"/>
    <cellStyle name="Normal 4 5 10 4" xfId="16722"/>
    <cellStyle name="Normal 4 5 10 4 2" xfId="33352"/>
    <cellStyle name="Normal 4 5 10 5" xfId="16723"/>
    <cellStyle name="Normal 4 5 10 5 2" xfId="33353"/>
    <cellStyle name="Normal 4 5 10 6" xfId="33349"/>
    <cellStyle name="Normal 4 5 11" xfId="16724"/>
    <cellStyle name="Normal 4 5 11 2" xfId="16725"/>
    <cellStyle name="Normal 4 5 11 2 2" xfId="33355"/>
    <cellStyle name="Normal 4 5 11 3" xfId="16726"/>
    <cellStyle name="Normal 4 5 11 3 2" xfId="33356"/>
    <cellStyle name="Normal 4 5 11 4" xfId="16727"/>
    <cellStyle name="Normal 4 5 11 4 2" xfId="33357"/>
    <cellStyle name="Normal 4 5 11 5" xfId="16728"/>
    <cellStyle name="Normal 4 5 11 5 2" xfId="33358"/>
    <cellStyle name="Normal 4 5 11 6" xfId="33354"/>
    <cellStyle name="Normal 4 5 12" xfId="16729"/>
    <cellStyle name="Normal 4 5 12 2" xfId="16730"/>
    <cellStyle name="Normal 4 5 12 2 2" xfId="33360"/>
    <cellStyle name="Normal 4 5 12 3" xfId="16731"/>
    <cellStyle name="Normal 4 5 12 3 2" xfId="33361"/>
    <cellStyle name="Normal 4 5 12 4" xfId="16732"/>
    <cellStyle name="Normal 4 5 12 4 2" xfId="33362"/>
    <cellStyle name="Normal 4 5 12 5" xfId="16733"/>
    <cellStyle name="Normal 4 5 12 5 2" xfId="33363"/>
    <cellStyle name="Normal 4 5 12 6" xfId="33359"/>
    <cellStyle name="Normal 4 5 13" xfId="16734"/>
    <cellStyle name="Normal 4 5 13 2" xfId="16735"/>
    <cellStyle name="Normal 4 5 13 2 2" xfId="33365"/>
    <cellStyle name="Normal 4 5 13 3" xfId="16736"/>
    <cellStyle name="Normal 4 5 13 3 2" xfId="33366"/>
    <cellStyle name="Normal 4 5 13 4" xfId="16737"/>
    <cellStyle name="Normal 4 5 13 4 2" xfId="33367"/>
    <cellStyle name="Normal 4 5 13 5" xfId="16738"/>
    <cellStyle name="Normal 4 5 13 5 2" xfId="33368"/>
    <cellStyle name="Normal 4 5 13 6" xfId="33364"/>
    <cellStyle name="Normal 4 5 14" xfId="16739"/>
    <cellStyle name="Normal 4 5 14 2" xfId="16740"/>
    <cellStyle name="Normal 4 5 14 2 2" xfId="33370"/>
    <cellStyle name="Normal 4 5 14 3" xfId="16741"/>
    <cellStyle name="Normal 4 5 14 3 2" xfId="33371"/>
    <cellStyle name="Normal 4 5 14 4" xfId="16742"/>
    <cellStyle name="Normal 4 5 14 4 2" xfId="33372"/>
    <cellStyle name="Normal 4 5 14 5" xfId="16743"/>
    <cellStyle name="Normal 4 5 14 5 2" xfId="33373"/>
    <cellStyle name="Normal 4 5 14 6" xfId="33369"/>
    <cellStyle name="Normal 4 5 15" xfId="16744"/>
    <cellStyle name="Normal 4 5 15 2" xfId="16745"/>
    <cellStyle name="Normal 4 5 15 2 2" xfId="33375"/>
    <cellStyle name="Normal 4 5 15 3" xfId="16746"/>
    <cellStyle name="Normal 4 5 15 3 2" xfId="33376"/>
    <cellStyle name="Normal 4 5 15 4" xfId="16747"/>
    <cellStyle name="Normal 4 5 15 4 2" xfId="33377"/>
    <cellStyle name="Normal 4 5 15 5" xfId="16748"/>
    <cellStyle name="Normal 4 5 15 5 2" xfId="33378"/>
    <cellStyle name="Normal 4 5 15 6" xfId="33374"/>
    <cellStyle name="Normal 4 5 16" xfId="16749"/>
    <cellStyle name="Normal 4 5 16 2" xfId="16750"/>
    <cellStyle name="Normal 4 5 16 2 2" xfId="33380"/>
    <cellStyle name="Normal 4 5 16 3" xfId="16751"/>
    <cellStyle name="Normal 4 5 16 3 2" xfId="33381"/>
    <cellStyle name="Normal 4 5 16 4" xfId="16752"/>
    <cellStyle name="Normal 4 5 16 4 2" xfId="33382"/>
    <cellStyle name="Normal 4 5 16 5" xfId="16753"/>
    <cellStyle name="Normal 4 5 16 5 2" xfId="33383"/>
    <cellStyle name="Normal 4 5 16 6" xfId="33379"/>
    <cellStyle name="Normal 4 5 17" xfId="16754"/>
    <cellStyle name="Normal 4 5 17 2" xfId="16755"/>
    <cellStyle name="Normal 4 5 17 2 2" xfId="33385"/>
    <cellStyle name="Normal 4 5 17 3" xfId="16756"/>
    <cellStyle name="Normal 4 5 17 3 2" xfId="33386"/>
    <cellStyle name="Normal 4 5 17 4" xfId="16757"/>
    <cellStyle name="Normal 4 5 17 4 2" xfId="33387"/>
    <cellStyle name="Normal 4 5 17 5" xfId="16758"/>
    <cellStyle name="Normal 4 5 17 5 2" xfId="33388"/>
    <cellStyle name="Normal 4 5 17 6" xfId="33384"/>
    <cellStyle name="Normal 4 5 18" xfId="16759"/>
    <cellStyle name="Normal 4 5 18 2" xfId="16760"/>
    <cellStyle name="Normal 4 5 18 2 2" xfId="33390"/>
    <cellStyle name="Normal 4 5 18 3" xfId="16761"/>
    <cellStyle name="Normal 4 5 18 3 2" xfId="33391"/>
    <cellStyle name="Normal 4 5 18 4" xfId="16762"/>
    <cellStyle name="Normal 4 5 18 4 2" xfId="33392"/>
    <cellStyle name="Normal 4 5 18 5" xfId="16763"/>
    <cellStyle name="Normal 4 5 18 5 2" xfId="33393"/>
    <cellStyle name="Normal 4 5 18 6" xfId="33389"/>
    <cellStyle name="Normal 4 5 19" xfId="16764"/>
    <cellStyle name="Normal 4 5 19 2" xfId="16765"/>
    <cellStyle name="Normal 4 5 19 2 2" xfId="33395"/>
    <cellStyle name="Normal 4 5 19 3" xfId="16766"/>
    <cellStyle name="Normal 4 5 19 3 2" xfId="33396"/>
    <cellStyle name="Normal 4 5 19 4" xfId="16767"/>
    <cellStyle name="Normal 4 5 19 4 2" xfId="33397"/>
    <cellStyle name="Normal 4 5 19 5" xfId="16768"/>
    <cellStyle name="Normal 4 5 19 5 2" xfId="33398"/>
    <cellStyle name="Normal 4 5 19 6" xfId="33394"/>
    <cellStyle name="Normal 4 5 2" xfId="16769"/>
    <cellStyle name="Normal 4 5 2 10" xfId="16770"/>
    <cellStyle name="Normal 4 5 2 10 2" xfId="16771"/>
    <cellStyle name="Normal 4 5 2 10 2 2" xfId="33401"/>
    <cellStyle name="Normal 4 5 2 10 3" xfId="16772"/>
    <cellStyle name="Normal 4 5 2 10 3 2" xfId="33402"/>
    <cellStyle name="Normal 4 5 2 10 4" xfId="16773"/>
    <cellStyle name="Normal 4 5 2 10 4 2" xfId="33403"/>
    <cellStyle name="Normal 4 5 2 10 5" xfId="16774"/>
    <cellStyle name="Normal 4 5 2 10 5 2" xfId="33404"/>
    <cellStyle name="Normal 4 5 2 10 6" xfId="33400"/>
    <cellStyle name="Normal 4 5 2 11" xfId="16775"/>
    <cellStyle name="Normal 4 5 2 11 2" xfId="16776"/>
    <cellStyle name="Normal 4 5 2 11 2 2" xfId="33406"/>
    <cellStyle name="Normal 4 5 2 11 3" xfId="16777"/>
    <cellStyle name="Normal 4 5 2 11 3 2" xfId="33407"/>
    <cellStyle name="Normal 4 5 2 11 4" xfId="16778"/>
    <cellStyle name="Normal 4 5 2 11 4 2" xfId="33408"/>
    <cellStyle name="Normal 4 5 2 11 5" xfId="16779"/>
    <cellStyle name="Normal 4 5 2 11 5 2" xfId="33409"/>
    <cellStyle name="Normal 4 5 2 11 6" xfId="33405"/>
    <cellStyle name="Normal 4 5 2 12" xfId="16780"/>
    <cellStyle name="Normal 4 5 2 12 2" xfId="16781"/>
    <cellStyle name="Normal 4 5 2 12 2 2" xfId="33411"/>
    <cellStyle name="Normal 4 5 2 12 3" xfId="16782"/>
    <cellStyle name="Normal 4 5 2 12 3 2" xfId="33412"/>
    <cellStyle name="Normal 4 5 2 12 4" xfId="16783"/>
    <cellStyle name="Normal 4 5 2 12 4 2" xfId="33413"/>
    <cellStyle name="Normal 4 5 2 12 5" xfId="16784"/>
    <cellStyle name="Normal 4 5 2 12 5 2" xfId="33414"/>
    <cellStyle name="Normal 4 5 2 12 6" xfId="33410"/>
    <cellStyle name="Normal 4 5 2 13" xfId="16785"/>
    <cellStyle name="Normal 4 5 2 13 2" xfId="16786"/>
    <cellStyle name="Normal 4 5 2 13 2 2" xfId="33416"/>
    <cellStyle name="Normal 4 5 2 13 3" xfId="16787"/>
    <cellStyle name="Normal 4 5 2 13 3 2" xfId="33417"/>
    <cellStyle name="Normal 4 5 2 13 4" xfId="16788"/>
    <cellStyle name="Normal 4 5 2 13 4 2" xfId="33418"/>
    <cellStyle name="Normal 4 5 2 13 5" xfId="16789"/>
    <cellStyle name="Normal 4 5 2 13 5 2" xfId="33419"/>
    <cellStyle name="Normal 4 5 2 13 6" xfId="33415"/>
    <cellStyle name="Normal 4 5 2 14" xfId="16790"/>
    <cellStyle name="Normal 4 5 2 14 2" xfId="16791"/>
    <cellStyle name="Normal 4 5 2 14 2 2" xfId="33421"/>
    <cellStyle name="Normal 4 5 2 14 3" xfId="16792"/>
    <cellStyle name="Normal 4 5 2 14 3 2" xfId="33422"/>
    <cellStyle name="Normal 4 5 2 14 4" xfId="16793"/>
    <cellStyle name="Normal 4 5 2 14 4 2" xfId="33423"/>
    <cellStyle name="Normal 4 5 2 14 5" xfId="16794"/>
    <cellStyle name="Normal 4 5 2 14 5 2" xfId="33424"/>
    <cellStyle name="Normal 4 5 2 14 6" xfId="33420"/>
    <cellStyle name="Normal 4 5 2 15" xfId="16795"/>
    <cellStyle name="Normal 4 5 2 15 2" xfId="16796"/>
    <cellStyle name="Normal 4 5 2 15 2 2" xfId="33426"/>
    <cellStyle name="Normal 4 5 2 15 3" xfId="16797"/>
    <cellStyle name="Normal 4 5 2 15 3 2" xfId="33427"/>
    <cellStyle name="Normal 4 5 2 15 4" xfId="16798"/>
    <cellStyle name="Normal 4 5 2 15 4 2" xfId="33428"/>
    <cellStyle name="Normal 4 5 2 15 5" xfId="16799"/>
    <cellStyle name="Normal 4 5 2 15 5 2" xfId="33429"/>
    <cellStyle name="Normal 4 5 2 15 6" xfId="33425"/>
    <cellStyle name="Normal 4 5 2 16" xfId="16800"/>
    <cellStyle name="Normal 4 5 2 16 2" xfId="16801"/>
    <cellStyle name="Normal 4 5 2 16 2 2" xfId="33431"/>
    <cellStyle name="Normal 4 5 2 16 3" xfId="16802"/>
    <cellStyle name="Normal 4 5 2 16 3 2" xfId="33432"/>
    <cellStyle name="Normal 4 5 2 16 4" xfId="16803"/>
    <cellStyle name="Normal 4 5 2 16 4 2" xfId="33433"/>
    <cellStyle name="Normal 4 5 2 16 5" xfId="16804"/>
    <cellStyle name="Normal 4 5 2 16 5 2" xfId="33434"/>
    <cellStyle name="Normal 4 5 2 16 6" xfId="33430"/>
    <cellStyle name="Normal 4 5 2 17" xfId="16805"/>
    <cellStyle name="Normal 4 5 2 17 2" xfId="33435"/>
    <cellStyle name="Normal 4 5 2 18" xfId="16806"/>
    <cellStyle name="Normal 4 5 2 18 2" xfId="33436"/>
    <cellStyle name="Normal 4 5 2 19" xfId="16807"/>
    <cellStyle name="Normal 4 5 2 19 2" xfId="33437"/>
    <cellStyle name="Normal 4 5 2 2" xfId="16808"/>
    <cellStyle name="Normal 4 5 2 2 10" xfId="16809"/>
    <cellStyle name="Normal 4 5 2 2 10 2" xfId="33439"/>
    <cellStyle name="Normal 4 5 2 2 11" xfId="16810"/>
    <cellStyle name="Normal 4 5 2 2 11 2" xfId="33440"/>
    <cellStyle name="Normal 4 5 2 2 12" xfId="33438"/>
    <cellStyle name="Normal 4 5 2 2 2" xfId="16811"/>
    <cellStyle name="Normal 4 5 2 2 2 2" xfId="16812"/>
    <cellStyle name="Normal 4 5 2 2 2 2 2" xfId="33442"/>
    <cellStyle name="Normal 4 5 2 2 2 3" xfId="16813"/>
    <cellStyle name="Normal 4 5 2 2 2 3 2" xfId="33443"/>
    <cellStyle name="Normal 4 5 2 2 2 4" xfId="16814"/>
    <cellStyle name="Normal 4 5 2 2 2 4 2" xfId="33444"/>
    <cellStyle name="Normal 4 5 2 2 2 5" xfId="16815"/>
    <cellStyle name="Normal 4 5 2 2 2 5 2" xfId="33445"/>
    <cellStyle name="Normal 4 5 2 2 2 6" xfId="33441"/>
    <cellStyle name="Normal 4 5 2 2 3" xfId="16816"/>
    <cellStyle name="Normal 4 5 2 2 3 2" xfId="16817"/>
    <cellStyle name="Normal 4 5 2 2 3 2 2" xfId="33447"/>
    <cellStyle name="Normal 4 5 2 2 3 3" xfId="16818"/>
    <cellStyle name="Normal 4 5 2 2 3 3 2" xfId="33448"/>
    <cellStyle name="Normal 4 5 2 2 3 4" xfId="16819"/>
    <cellStyle name="Normal 4 5 2 2 3 4 2" xfId="33449"/>
    <cellStyle name="Normal 4 5 2 2 3 5" xfId="16820"/>
    <cellStyle name="Normal 4 5 2 2 3 5 2" xfId="33450"/>
    <cellStyle name="Normal 4 5 2 2 3 6" xfId="33446"/>
    <cellStyle name="Normal 4 5 2 2 4" xfId="16821"/>
    <cellStyle name="Normal 4 5 2 2 4 2" xfId="16822"/>
    <cellStyle name="Normal 4 5 2 2 4 2 2" xfId="33452"/>
    <cellStyle name="Normal 4 5 2 2 4 3" xfId="16823"/>
    <cellStyle name="Normal 4 5 2 2 4 3 2" xfId="33453"/>
    <cellStyle name="Normal 4 5 2 2 4 4" xfId="16824"/>
    <cellStyle name="Normal 4 5 2 2 4 4 2" xfId="33454"/>
    <cellStyle name="Normal 4 5 2 2 4 5" xfId="16825"/>
    <cellStyle name="Normal 4 5 2 2 4 5 2" xfId="33455"/>
    <cellStyle name="Normal 4 5 2 2 4 6" xfId="33451"/>
    <cellStyle name="Normal 4 5 2 2 5" xfId="16826"/>
    <cellStyle name="Normal 4 5 2 2 5 2" xfId="16827"/>
    <cellStyle name="Normal 4 5 2 2 5 2 2" xfId="33457"/>
    <cellStyle name="Normal 4 5 2 2 5 3" xfId="16828"/>
    <cellStyle name="Normal 4 5 2 2 5 3 2" xfId="33458"/>
    <cellStyle name="Normal 4 5 2 2 5 4" xfId="16829"/>
    <cellStyle name="Normal 4 5 2 2 5 4 2" xfId="33459"/>
    <cellStyle name="Normal 4 5 2 2 5 5" xfId="16830"/>
    <cellStyle name="Normal 4 5 2 2 5 5 2" xfId="33460"/>
    <cellStyle name="Normal 4 5 2 2 5 6" xfId="33456"/>
    <cellStyle name="Normal 4 5 2 2 6" xfId="16831"/>
    <cellStyle name="Normal 4 5 2 2 6 2" xfId="16832"/>
    <cellStyle name="Normal 4 5 2 2 6 2 2" xfId="33462"/>
    <cellStyle name="Normal 4 5 2 2 6 3" xfId="16833"/>
    <cellStyle name="Normal 4 5 2 2 6 3 2" xfId="33463"/>
    <cellStyle name="Normal 4 5 2 2 6 4" xfId="16834"/>
    <cellStyle name="Normal 4 5 2 2 6 4 2" xfId="33464"/>
    <cellStyle name="Normal 4 5 2 2 6 5" xfId="16835"/>
    <cellStyle name="Normal 4 5 2 2 6 5 2" xfId="33465"/>
    <cellStyle name="Normal 4 5 2 2 6 6" xfId="33461"/>
    <cellStyle name="Normal 4 5 2 2 7" xfId="16836"/>
    <cellStyle name="Normal 4 5 2 2 7 2" xfId="16837"/>
    <cellStyle name="Normal 4 5 2 2 7 2 2" xfId="33467"/>
    <cellStyle name="Normal 4 5 2 2 7 3" xfId="16838"/>
    <cellStyle name="Normal 4 5 2 2 7 3 2" xfId="33468"/>
    <cellStyle name="Normal 4 5 2 2 7 4" xfId="16839"/>
    <cellStyle name="Normal 4 5 2 2 7 4 2" xfId="33469"/>
    <cellStyle name="Normal 4 5 2 2 7 5" xfId="16840"/>
    <cellStyle name="Normal 4 5 2 2 7 5 2" xfId="33470"/>
    <cellStyle name="Normal 4 5 2 2 7 6" xfId="33466"/>
    <cellStyle name="Normal 4 5 2 2 8" xfId="16841"/>
    <cellStyle name="Normal 4 5 2 2 8 2" xfId="33471"/>
    <cellStyle name="Normal 4 5 2 2 9" xfId="16842"/>
    <cellStyle name="Normal 4 5 2 2 9 2" xfId="33472"/>
    <cellStyle name="Normal 4 5 2 20" xfId="16843"/>
    <cellStyle name="Normal 4 5 2 20 2" xfId="33473"/>
    <cellStyle name="Normal 4 5 2 21" xfId="40710"/>
    <cellStyle name="Normal 4 5 2 22" xfId="33399"/>
    <cellStyle name="Normal 4 5 2 3" xfId="16844"/>
    <cellStyle name="Normal 4 5 2 3 2" xfId="16845"/>
    <cellStyle name="Normal 4 5 2 3 2 2" xfId="16846"/>
    <cellStyle name="Normal 4 5 2 3 2 2 2" xfId="33476"/>
    <cellStyle name="Normal 4 5 2 3 2 3" xfId="16847"/>
    <cellStyle name="Normal 4 5 2 3 2 3 2" xfId="33477"/>
    <cellStyle name="Normal 4 5 2 3 2 4" xfId="16848"/>
    <cellStyle name="Normal 4 5 2 3 2 4 2" xfId="33478"/>
    <cellStyle name="Normal 4 5 2 3 2 5" xfId="16849"/>
    <cellStyle name="Normal 4 5 2 3 2 5 2" xfId="33479"/>
    <cellStyle name="Normal 4 5 2 3 2 6" xfId="33475"/>
    <cellStyle name="Normal 4 5 2 3 3" xfId="16850"/>
    <cellStyle name="Normal 4 5 2 3 3 2" xfId="33480"/>
    <cellStyle name="Normal 4 5 2 3 4" xfId="16851"/>
    <cellStyle name="Normal 4 5 2 3 4 2" xfId="33481"/>
    <cellStyle name="Normal 4 5 2 3 5" xfId="16852"/>
    <cellStyle name="Normal 4 5 2 3 5 2" xfId="33482"/>
    <cellStyle name="Normal 4 5 2 3 6" xfId="16853"/>
    <cellStyle name="Normal 4 5 2 3 6 2" xfId="33483"/>
    <cellStyle name="Normal 4 5 2 3 7" xfId="33474"/>
    <cellStyle name="Normal 4 5 2 4" xfId="16854"/>
    <cellStyle name="Normal 4 5 2 4 2" xfId="16855"/>
    <cellStyle name="Normal 4 5 2 4 2 2" xfId="16856"/>
    <cellStyle name="Normal 4 5 2 4 2 2 2" xfId="33486"/>
    <cellStyle name="Normal 4 5 2 4 2 3" xfId="16857"/>
    <cellStyle name="Normal 4 5 2 4 2 3 2" xfId="33487"/>
    <cellStyle name="Normal 4 5 2 4 2 4" xfId="16858"/>
    <cellStyle name="Normal 4 5 2 4 2 4 2" xfId="33488"/>
    <cellStyle name="Normal 4 5 2 4 2 5" xfId="16859"/>
    <cellStyle name="Normal 4 5 2 4 2 5 2" xfId="33489"/>
    <cellStyle name="Normal 4 5 2 4 2 6" xfId="33485"/>
    <cellStyle name="Normal 4 5 2 4 3" xfId="16860"/>
    <cellStyle name="Normal 4 5 2 4 3 2" xfId="33490"/>
    <cellStyle name="Normal 4 5 2 4 4" xfId="16861"/>
    <cellStyle name="Normal 4 5 2 4 4 2" xfId="33491"/>
    <cellStyle name="Normal 4 5 2 4 5" xfId="16862"/>
    <cellStyle name="Normal 4 5 2 4 5 2" xfId="33492"/>
    <cellStyle name="Normal 4 5 2 4 6" xfId="16863"/>
    <cellStyle name="Normal 4 5 2 4 6 2" xfId="33493"/>
    <cellStyle name="Normal 4 5 2 4 7" xfId="33484"/>
    <cellStyle name="Normal 4 5 2 5" xfId="16864"/>
    <cellStyle name="Normal 4 5 2 5 2" xfId="16865"/>
    <cellStyle name="Normal 4 5 2 5 2 2" xfId="33495"/>
    <cellStyle name="Normal 4 5 2 5 3" xfId="16866"/>
    <cellStyle name="Normal 4 5 2 5 3 2" xfId="33496"/>
    <cellStyle name="Normal 4 5 2 5 4" xfId="16867"/>
    <cellStyle name="Normal 4 5 2 5 4 2" xfId="33497"/>
    <cellStyle name="Normal 4 5 2 5 5" xfId="16868"/>
    <cellStyle name="Normal 4 5 2 5 5 2" xfId="33498"/>
    <cellStyle name="Normal 4 5 2 5 6" xfId="33494"/>
    <cellStyle name="Normal 4 5 2 6" xfId="16869"/>
    <cellStyle name="Normal 4 5 2 6 2" xfId="16870"/>
    <cellStyle name="Normal 4 5 2 6 2 2" xfId="33500"/>
    <cellStyle name="Normal 4 5 2 6 3" xfId="16871"/>
    <cellStyle name="Normal 4 5 2 6 3 2" xfId="33501"/>
    <cellStyle name="Normal 4 5 2 6 4" xfId="16872"/>
    <cellStyle name="Normal 4 5 2 6 4 2" xfId="33502"/>
    <cellStyle name="Normal 4 5 2 6 5" xfId="16873"/>
    <cellStyle name="Normal 4 5 2 6 5 2" xfId="33503"/>
    <cellStyle name="Normal 4 5 2 6 6" xfId="33499"/>
    <cellStyle name="Normal 4 5 2 7" xfId="16874"/>
    <cellStyle name="Normal 4 5 2 7 2" xfId="16875"/>
    <cellStyle name="Normal 4 5 2 7 2 2" xfId="33505"/>
    <cellStyle name="Normal 4 5 2 7 3" xfId="16876"/>
    <cellStyle name="Normal 4 5 2 7 3 2" xfId="33506"/>
    <cellStyle name="Normal 4 5 2 7 4" xfId="16877"/>
    <cellStyle name="Normal 4 5 2 7 4 2" xfId="33507"/>
    <cellStyle name="Normal 4 5 2 7 5" xfId="16878"/>
    <cellStyle name="Normal 4 5 2 7 5 2" xfId="33508"/>
    <cellStyle name="Normal 4 5 2 7 6" xfId="33504"/>
    <cellStyle name="Normal 4 5 2 8" xfId="16879"/>
    <cellStyle name="Normal 4 5 2 8 2" xfId="16880"/>
    <cellStyle name="Normal 4 5 2 8 2 2" xfId="33510"/>
    <cellStyle name="Normal 4 5 2 8 3" xfId="16881"/>
    <cellStyle name="Normal 4 5 2 8 3 2" xfId="33511"/>
    <cellStyle name="Normal 4 5 2 8 4" xfId="16882"/>
    <cellStyle name="Normal 4 5 2 8 4 2" xfId="33512"/>
    <cellStyle name="Normal 4 5 2 8 5" xfId="16883"/>
    <cellStyle name="Normal 4 5 2 8 5 2" xfId="33513"/>
    <cellStyle name="Normal 4 5 2 8 6" xfId="33509"/>
    <cellStyle name="Normal 4 5 2 9" xfId="16884"/>
    <cellStyle name="Normal 4 5 2 9 2" xfId="16885"/>
    <cellStyle name="Normal 4 5 2 9 2 2" xfId="33515"/>
    <cellStyle name="Normal 4 5 2 9 3" xfId="16886"/>
    <cellStyle name="Normal 4 5 2 9 3 2" xfId="33516"/>
    <cellStyle name="Normal 4 5 2 9 4" xfId="16887"/>
    <cellStyle name="Normal 4 5 2 9 4 2" xfId="33517"/>
    <cellStyle name="Normal 4 5 2 9 5" xfId="16888"/>
    <cellStyle name="Normal 4 5 2 9 5 2" xfId="33518"/>
    <cellStyle name="Normal 4 5 2 9 6" xfId="33514"/>
    <cellStyle name="Normal 4 5 20" xfId="16889"/>
    <cellStyle name="Normal 4 5 20 2" xfId="16890"/>
    <cellStyle name="Normal 4 5 20 2 2" xfId="33520"/>
    <cellStyle name="Normal 4 5 20 3" xfId="16891"/>
    <cellStyle name="Normal 4 5 20 3 2" xfId="33521"/>
    <cellStyle name="Normal 4 5 20 4" xfId="16892"/>
    <cellStyle name="Normal 4 5 20 4 2" xfId="33522"/>
    <cellStyle name="Normal 4 5 20 5" xfId="16893"/>
    <cellStyle name="Normal 4 5 20 5 2" xfId="33523"/>
    <cellStyle name="Normal 4 5 20 6" xfId="33519"/>
    <cellStyle name="Normal 4 5 21" xfId="16894"/>
    <cellStyle name="Normal 4 5 21 2" xfId="16895"/>
    <cellStyle name="Normal 4 5 21 2 2" xfId="33525"/>
    <cellStyle name="Normal 4 5 21 3" xfId="16896"/>
    <cellStyle name="Normal 4 5 21 3 2" xfId="33526"/>
    <cellStyle name="Normal 4 5 21 4" xfId="16897"/>
    <cellStyle name="Normal 4 5 21 4 2" xfId="33527"/>
    <cellStyle name="Normal 4 5 21 5" xfId="16898"/>
    <cellStyle name="Normal 4 5 21 5 2" xfId="33528"/>
    <cellStyle name="Normal 4 5 21 6" xfId="33524"/>
    <cellStyle name="Normal 4 5 22" xfId="16899"/>
    <cellStyle name="Normal 4 5 22 2" xfId="16900"/>
    <cellStyle name="Normal 4 5 22 2 2" xfId="33530"/>
    <cellStyle name="Normal 4 5 22 3" xfId="16901"/>
    <cellStyle name="Normal 4 5 22 3 2" xfId="33531"/>
    <cellStyle name="Normal 4 5 22 4" xfId="16902"/>
    <cellStyle name="Normal 4 5 22 4 2" xfId="33532"/>
    <cellStyle name="Normal 4 5 22 5" xfId="16903"/>
    <cellStyle name="Normal 4 5 22 5 2" xfId="33533"/>
    <cellStyle name="Normal 4 5 22 6" xfId="33529"/>
    <cellStyle name="Normal 4 5 23" xfId="16904"/>
    <cellStyle name="Normal 4 5 23 2" xfId="16905"/>
    <cellStyle name="Normal 4 5 23 2 2" xfId="33535"/>
    <cellStyle name="Normal 4 5 23 3" xfId="16906"/>
    <cellStyle name="Normal 4 5 23 3 2" xfId="33536"/>
    <cellStyle name="Normal 4 5 23 4" xfId="16907"/>
    <cellStyle name="Normal 4 5 23 4 2" xfId="33537"/>
    <cellStyle name="Normal 4 5 23 5" xfId="16908"/>
    <cellStyle name="Normal 4 5 23 5 2" xfId="33538"/>
    <cellStyle name="Normal 4 5 23 6" xfId="33534"/>
    <cellStyle name="Normal 4 5 24" xfId="16909"/>
    <cellStyle name="Normal 4 5 24 2" xfId="33539"/>
    <cellStyle name="Normal 4 5 25" xfId="16910"/>
    <cellStyle name="Normal 4 5 25 2" xfId="33540"/>
    <cellStyle name="Normal 4 5 26" xfId="16911"/>
    <cellStyle name="Normal 4 5 26 2" xfId="33541"/>
    <cellStyle name="Normal 4 5 27" xfId="16912"/>
    <cellStyle name="Normal 4 5 27 2" xfId="33542"/>
    <cellStyle name="Normal 4 5 28" xfId="16913"/>
    <cellStyle name="Normal 4 5 28 2" xfId="33543"/>
    <cellStyle name="Normal 4 5 29" xfId="40709"/>
    <cellStyle name="Normal 4 5 3" xfId="16914"/>
    <cellStyle name="Normal 4 5 3 10" xfId="16915"/>
    <cellStyle name="Normal 4 5 3 10 2" xfId="16916"/>
    <cellStyle name="Normal 4 5 3 10 2 2" xfId="33546"/>
    <cellStyle name="Normal 4 5 3 10 3" xfId="16917"/>
    <cellStyle name="Normal 4 5 3 10 3 2" xfId="33547"/>
    <cellStyle name="Normal 4 5 3 10 4" xfId="16918"/>
    <cellStyle name="Normal 4 5 3 10 4 2" xfId="33548"/>
    <cellStyle name="Normal 4 5 3 10 5" xfId="16919"/>
    <cellStyle name="Normal 4 5 3 10 5 2" xfId="33549"/>
    <cellStyle name="Normal 4 5 3 10 6" xfId="33545"/>
    <cellStyle name="Normal 4 5 3 11" xfId="16920"/>
    <cellStyle name="Normal 4 5 3 11 2" xfId="16921"/>
    <cellStyle name="Normal 4 5 3 11 2 2" xfId="33551"/>
    <cellStyle name="Normal 4 5 3 11 3" xfId="16922"/>
    <cellStyle name="Normal 4 5 3 11 3 2" xfId="33552"/>
    <cellStyle name="Normal 4 5 3 11 4" xfId="16923"/>
    <cellStyle name="Normal 4 5 3 11 4 2" xfId="33553"/>
    <cellStyle name="Normal 4 5 3 11 5" xfId="16924"/>
    <cellStyle name="Normal 4 5 3 11 5 2" xfId="33554"/>
    <cellStyle name="Normal 4 5 3 11 6" xfId="33550"/>
    <cellStyle name="Normal 4 5 3 12" xfId="16925"/>
    <cellStyle name="Normal 4 5 3 12 2" xfId="16926"/>
    <cellStyle name="Normal 4 5 3 12 2 2" xfId="33556"/>
    <cellStyle name="Normal 4 5 3 12 3" xfId="16927"/>
    <cellStyle name="Normal 4 5 3 12 3 2" xfId="33557"/>
    <cellStyle name="Normal 4 5 3 12 4" xfId="16928"/>
    <cellStyle name="Normal 4 5 3 12 4 2" xfId="33558"/>
    <cellStyle name="Normal 4 5 3 12 5" xfId="16929"/>
    <cellStyle name="Normal 4 5 3 12 5 2" xfId="33559"/>
    <cellStyle name="Normal 4 5 3 12 6" xfId="33555"/>
    <cellStyle name="Normal 4 5 3 13" xfId="16930"/>
    <cellStyle name="Normal 4 5 3 13 2" xfId="16931"/>
    <cellStyle name="Normal 4 5 3 13 2 2" xfId="33561"/>
    <cellStyle name="Normal 4 5 3 13 3" xfId="16932"/>
    <cellStyle name="Normal 4 5 3 13 3 2" xfId="33562"/>
    <cellStyle name="Normal 4 5 3 13 4" xfId="16933"/>
    <cellStyle name="Normal 4 5 3 13 4 2" xfId="33563"/>
    <cellStyle name="Normal 4 5 3 13 5" xfId="16934"/>
    <cellStyle name="Normal 4 5 3 13 5 2" xfId="33564"/>
    <cellStyle name="Normal 4 5 3 13 6" xfId="33560"/>
    <cellStyle name="Normal 4 5 3 14" xfId="16935"/>
    <cellStyle name="Normal 4 5 3 14 2" xfId="16936"/>
    <cellStyle name="Normal 4 5 3 14 2 2" xfId="33566"/>
    <cellStyle name="Normal 4 5 3 14 3" xfId="16937"/>
    <cellStyle name="Normal 4 5 3 14 3 2" xfId="33567"/>
    <cellStyle name="Normal 4 5 3 14 4" xfId="16938"/>
    <cellStyle name="Normal 4 5 3 14 4 2" xfId="33568"/>
    <cellStyle name="Normal 4 5 3 14 5" xfId="16939"/>
    <cellStyle name="Normal 4 5 3 14 5 2" xfId="33569"/>
    <cellStyle name="Normal 4 5 3 14 6" xfId="33565"/>
    <cellStyle name="Normal 4 5 3 15" xfId="16940"/>
    <cellStyle name="Normal 4 5 3 15 2" xfId="16941"/>
    <cellStyle name="Normal 4 5 3 15 2 2" xfId="33571"/>
    <cellStyle name="Normal 4 5 3 15 3" xfId="16942"/>
    <cellStyle name="Normal 4 5 3 15 3 2" xfId="33572"/>
    <cellStyle name="Normal 4 5 3 15 4" xfId="16943"/>
    <cellStyle name="Normal 4 5 3 15 4 2" xfId="33573"/>
    <cellStyle name="Normal 4 5 3 15 5" xfId="16944"/>
    <cellStyle name="Normal 4 5 3 15 5 2" xfId="33574"/>
    <cellStyle name="Normal 4 5 3 15 6" xfId="33570"/>
    <cellStyle name="Normal 4 5 3 16" xfId="16945"/>
    <cellStyle name="Normal 4 5 3 16 2" xfId="16946"/>
    <cellStyle name="Normal 4 5 3 16 2 2" xfId="33576"/>
    <cellStyle name="Normal 4 5 3 16 3" xfId="16947"/>
    <cellStyle name="Normal 4 5 3 16 3 2" xfId="33577"/>
    <cellStyle name="Normal 4 5 3 16 4" xfId="16948"/>
    <cellStyle name="Normal 4 5 3 16 4 2" xfId="33578"/>
    <cellStyle name="Normal 4 5 3 16 5" xfId="16949"/>
    <cellStyle name="Normal 4 5 3 16 5 2" xfId="33579"/>
    <cellStyle name="Normal 4 5 3 16 6" xfId="33575"/>
    <cellStyle name="Normal 4 5 3 17" xfId="16950"/>
    <cellStyle name="Normal 4 5 3 17 2" xfId="33580"/>
    <cellStyle name="Normal 4 5 3 18" xfId="16951"/>
    <cellStyle name="Normal 4 5 3 18 2" xfId="33581"/>
    <cellStyle name="Normal 4 5 3 19" xfId="16952"/>
    <cellStyle name="Normal 4 5 3 19 2" xfId="33582"/>
    <cellStyle name="Normal 4 5 3 2" xfId="16953"/>
    <cellStyle name="Normal 4 5 3 2 10" xfId="16954"/>
    <cellStyle name="Normal 4 5 3 2 10 2" xfId="33584"/>
    <cellStyle name="Normal 4 5 3 2 11" xfId="16955"/>
    <cellStyle name="Normal 4 5 3 2 11 2" xfId="33585"/>
    <cellStyle name="Normal 4 5 3 2 12" xfId="33583"/>
    <cellStyle name="Normal 4 5 3 2 2" xfId="16956"/>
    <cellStyle name="Normal 4 5 3 2 2 2" xfId="16957"/>
    <cellStyle name="Normal 4 5 3 2 2 2 2" xfId="33587"/>
    <cellStyle name="Normal 4 5 3 2 2 3" xfId="16958"/>
    <cellStyle name="Normal 4 5 3 2 2 3 2" xfId="33588"/>
    <cellStyle name="Normal 4 5 3 2 2 4" xfId="16959"/>
    <cellStyle name="Normal 4 5 3 2 2 4 2" xfId="33589"/>
    <cellStyle name="Normal 4 5 3 2 2 5" xfId="16960"/>
    <cellStyle name="Normal 4 5 3 2 2 5 2" xfId="33590"/>
    <cellStyle name="Normal 4 5 3 2 2 6" xfId="33586"/>
    <cellStyle name="Normal 4 5 3 2 3" xfId="16961"/>
    <cellStyle name="Normal 4 5 3 2 3 2" xfId="16962"/>
    <cellStyle name="Normal 4 5 3 2 3 2 2" xfId="33592"/>
    <cellStyle name="Normal 4 5 3 2 3 3" xfId="16963"/>
    <cellStyle name="Normal 4 5 3 2 3 3 2" xfId="33593"/>
    <cellStyle name="Normal 4 5 3 2 3 4" xfId="16964"/>
    <cellStyle name="Normal 4 5 3 2 3 4 2" xfId="33594"/>
    <cellStyle name="Normal 4 5 3 2 3 5" xfId="16965"/>
    <cellStyle name="Normal 4 5 3 2 3 5 2" xfId="33595"/>
    <cellStyle name="Normal 4 5 3 2 3 6" xfId="33591"/>
    <cellStyle name="Normal 4 5 3 2 4" xfId="16966"/>
    <cellStyle name="Normal 4 5 3 2 4 2" xfId="16967"/>
    <cellStyle name="Normal 4 5 3 2 4 2 2" xfId="33597"/>
    <cellStyle name="Normal 4 5 3 2 4 3" xfId="16968"/>
    <cellStyle name="Normal 4 5 3 2 4 3 2" xfId="33598"/>
    <cellStyle name="Normal 4 5 3 2 4 4" xfId="16969"/>
    <cellStyle name="Normal 4 5 3 2 4 4 2" xfId="33599"/>
    <cellStyle name="Normal 4 5 3 2 4 5" xfId="16970"/>
    <cellStyle name="Normal 4 5 3 2 4 5 2" xfId="33600"/>
    <cellStyle name="Normal 4 5 3 2 4 6" xfId="33596"/>
    <cellStyle name="Normal 4 5 3 2 5" xfId="16971"/>
    <cellStyle name="Normal 4 5 3 2 5 2" xfId="16972"/>
    <cellStyle name="Normal 4 5 3 2 5 2 2" xfId="33602"/>
    <cellStyle name="Normal 4 5 3 2 5 3" xfId="16973"/>
    <cellStyle name="Normal 4 5 3 2 5 3 2" xfId="33603"/>
    <cellStyle name="Normal 4 5 3 2 5 4" xfId="16974"/>
    <cellStyle name="Normal 4 5 3 2 5 4 2" xfId="33604"/>
    <cellStyle name="Normal 4 5 3 2 5 5" xfId="16975"/>
    <cellStyle name="Normal 4 5 3 2 5 5 2" xfId="33605"/>
    <cellStyle name="Normal 4 5 3 2 5 6" xfId="33601"/>
    <cellStyle name="Normal 4 5 3 2 6" xfId="16976"/>
    <cellStyle name="Normal 4 5 3 2 6 2" xfId="16977"/>
    <cellStyle name="Normal 4 5 3 2 6 2 2" xfId="33607"/>
    <cellStyle name="Normal 4 5 3 2 6 3" xfId="16978"/>
    <cellStyle name="Normal 4 5 3 2 6 3 2" xfId="33608"/>
    <cellStyle name="Normal 4 5 3 2 6 4" xfId="16979"/>
    <cellStyle name="Normal 4 5 3 2 6 4 2" xfId="33609"/>
    <cellStyle name="Normal 4 5 3 2 6 5" xfId="16980"/>
    <cellStyle name="Normal 4 5 3 2 6 5 2" xfId="33610"/>
    <cellStyle name="Normal 4 5 3 2 6 6" xfId="33606"/>
    <cellStyle name="Normal 4 5 3 2 7" xfId="16981"/>
    <cellStyle name="Normal 4 5 3 2 7 2" xfId="16982"/>
    <cellStyle name="Normal 4 5 3 2 7 2 2" xfId="33612"/>
    <cellStyle name="Normal 4 5 3 2 7 3" xfId="16983"/>
    <cellStyle name="Normal 4 5 3 2 7 3 2" xfId="33613"/>
    <cellStyle name="Normal 4 5 3 2 7 4" xfId="16984"/>
    <cellStyle name="Normal 4 5 3 2 7 4 2" xfId="33614"/>
    <cellStyle name="Normal 4 5 3 2 7 5" xfId="16985"/>
    <cellStyle name="Normal 4 5 3 2 7 5 2" xfId="33615"/>
    <cellStyle name="Normal 4 5 3 2 7 6" xfId="33611"/>
    <cellStyle name="Normal 4 5 3 2 8" xfId="16986"/>
    <cellStyle name="Normal 4 5 3 2 8 2" xfId="33616"/>
    <cellStyle name="Normal 4 5 3 2 9" xfId="16987"/>
    <cellStyle name="Normal 4 5 3 2 9 2" xfId="33617"/>
    <cellStyle name="Normal 4 5 3 20" xfId="16988"/>
    <cellStyle name="Normal 4 5 3 20 2" xfId="33618"/>
    <cellStyle name="Normal 4 5 3 21" xfId="40711"/>
    <cellStyle name="Normal 4 5 3 22" xfId="33544"/>
    <cellStyle name="Normal 4 5 3 3" xfId="16989"/>
    <cellStyle name="Normal 4 5 3 3 2" xfId="16990"/>
    <cellStyle name="Normal 4 5 3 3 2 2" xfId="16991"/>
    <cellStyle name="Normal 4 5 3 3 2 2 2" xfId="33621"/>
    <cellStyle name="Normal 4 5 3 3 2 3" xfId="16992"/>
    <cellStyle name="Normal 4 5 3 3 2 3 2" xfId="33622"/>
    <cellStyle name="Normal 4 5 3 3 2 4" xfId="16993"/>
    <cellStyle name="Normal 4 5 3 3 2 4 2" xfId="33623"/>
    <cellStyle name="Normal 4 5 3 3 2 5" xfId="16994"/>
    <cellStyle name="Normal 4 5 3 3 2 5 2" xfId="33624"/>
    <cellStyle name="Normal 4 5 3 3 2 6" xfId="33620"/>
    <cellStyle name="Normal 4 5 3 3 3" xfId="16995"/>
    <cellStyle name="Normal 4 5 3 3 3 2" xfId="33625"/>
    <cellStyle name="Normal 4 5 3 3 4" xfId="16996"/>
    <cellStyle name="Normal 4 5 3 3 4 2" xfId="33626"/>
    <cellStyle name="Normal 4 5 3 3 5" xfId="16997"/>
    <cellStyle name="Normal 4 5 3 3 5 2" xfId="33627"/>
    <cellStyle name="Normal 4 5 3 3 6" xfId="16998"/>
    <cellStyle name="Normal 4 5 3 3 6 2" xfId="33628"/>
    <cellStyle name="Normal 4 5 3 3 7" xfId="33619"/>
    <cellStyle name="Normal 4 5 3 4" xfId="16999"/>
    <cellStyle name="Normal 4 5 3 4 2" xfId="17000"/>
    <cellStyle name="Normal 4 5 3 4 2 2" xfId="17001"/>
    <cellStyle name="Normal 4 5 3 4 2 2 2" xfId="33631"/>
    <cellStyle name="Normal 4 5 3 4 2 3" xfId="17002"/>
    <cellStyle name="Normal 4 5 3 4 2 3 2" xfId="33632"/>
    <cellStyle name="Normal 4 5 3 4 2 4" xfId="17003"/>
    <cellStyle name="Normal 4 5 3 4 2 4 2" xfId="33633"/>
    <cellStyle name="Normal 4 5 3 4 2 5" xfId="17004"/>
    <cellStyle name="Normal 4 5 3 4 2 5 2" xfId="33634"/>
    <cellStyle name="Normal 4 5 3 4 2 6" xfId="33630"/>
    <cellStyle name="Normal 4 5 3 4 3" xfId="17005"/>
    <cellStyle name="Normal 4 5 3 4 3 2" xfId="33635"/>
    <cellStyle name="Normal 4 5 3 4 4" xfId="17006"/>
    <cellStyle name="Normal 4 5 3 4 4 2" xfId="33636"/>
    <cellStyle name="Normal 4 5 3 4 5" xfId="17007"/>
    <cellStyle name="Normal 4 5 3 4 5 2" xfId="33637"/>
    <cellStyle name="Normal 4 5 3 4 6" xfId="17008"/>
    <cellStyle name="Normal 4 5 3 4 6 2" xfId="33638"/>
    <cellStyle name="Normal 4 5 3 4 7" xfId="33629"/>
    <cellStyle name="Normal 4 5 3 5" xfId="17009"/>
    <cellStyle name="Normal 4 5 3 5 2" xfId="17010"/>
    <cellStyle name="Normal 4 5 3 5 2 2" xfId="33640"/>
    <cellStyle name="Normal 4 5 3 5 3" xfId="17011"/>
    <cellStyle name="Normal 4 5 3 5 3 2" xfId="33641"/>
    <cellStyle name="Normal 4 5 3 5 4" xfId="17012"/>
    <cellStyle name="Normal 4 5 3 5 4 2" xfId="33642"/>
    <cellStyle name="Normal 4 5 3 5 5" xfId="17013"/>
    <cellStyle name="Normal 4 5 3 5 5 2" xfId="33643"/>
    <cellStyle name="Normal 4 5 3 5 6" xfId="33639"/>
    <cellStyle name="Normal 4 5 3 6" xfId="17014"/>
    <cellStyle name="Normal 4 5 3 6 2" xfId="17015"/>
    <cellStyle name="Normal 4 5 3 6 2 2" xfId="33645"/>
    <cellStyle name="Normal 4 5 3 6 3" xfId="17016"/>
    <cellStyle name="Normal 4 5 3 6 3 2" xfId="33646"/>
    <cellStyle name="Normal 4 5 3 6 4" xfId="17017"/>
    <cellStyle name="Normal 4 5 3 6 4 2" xfId="33647"/>
    <cellStyle name="Normal 4 5 3 6 5" xfId="17018"/>
    <cellStyle name="Normal 4 5 3 6 5 2" xfId="33648"/>
    <cellStyle name="Normal 4 5 3 6 6" xfId="33644"/>
    <cellStyle name="Normal 4 5 3 7" xfId="17019"/>
    <cellStyle name="Normal 4 5 3 7 2" xfId="17020"/>
    <cellStyle name="Normal 4 5 3 7 2 2" xfId="33650"/>
    <cellStyle name="Normal 4 5 3 7 3" xfId="17021"/>
    <cellStyle name="Normal 4 5 3 7 3 2" xfId="33651"/>
    <cellStyle name="Normal 4 5 3 7 4" xfId="17022"/>
    <cellStyle name="Normal 4 5 3 7 4 2" xfId="33652"/>
    <cellStyle name="Normal 4 5 3 7 5" xfId="17023"/>
    <cellStyle name="Normal 4 5 3 7 5 2" xfId="33653"/>
    <cellStyle name="Normal 4 5 3 7 6" xfId="33649"/>
    <cellStyle name="Normal 4 5 3 8" xfId="17024"/>
    <cellStyle name="Normal 4 5 3 8 2" xfId="17025"/>
    <cellStyle name="Normal 4 5 3 8 2 2" xfId="33655"/>
    <cellStyle name="Normal 4 5 3 8 3" xfId="17026"/>
    <cellStyle name="Normal 4 5 3 8 3 2" xfId="33656"/>
    <cellStyle name="Normal 4 5 3 8 4" xfId="17027"/>
    <cellStyle name="Normal 4 5 3 8 4 2" xfId="33657"/>
    <cellStyle name="Normal 4 5 3 8 5" xfId="17028"/>
    <cellStyle name="Normal 4 5 3 8 5 2" xfId="33658"/>
    <cellStyle name="Normal 4 5 3 8 6" xfId="33654"/>
    <cellStyle name="Normal 4 5 3 9" xfId="17029"/>
    <cellStyle name="Normal 4 5 3 9 2" xfId="17030"/>
    <cellStyle name="Normal 4 5 3 9 2 2" xfId="33660"/>
    <cellStyle name="Normal 4 5 3 9 3" xfId="17031"/>
    <cellStyle name="Normal 4 5 3 9 3 2" xfId="33661"/>
    <cellStyle name="Normal 4 5 3 9 4" xfId="17032"/>
    <cellStyle name="Normal 4 5 3 9 4 2" xfId="33662"/>
    <cellStyle name="Normal 4 5 3 9 5" xfId="17033"/>
    <cellStyle name="Normal 4 5 3 9 5 2" xfId="33663"/>
    <cellStyle name="Normal 4 5 3 9 6" xfId="33659"/>
    <cellStyle name="Normal 4 5 4" xfId="17034"/>
    <cellStyle name="Normal 4 5 4 10" xfId="17035"/>
    <cellStyle name="Normal 4 5 4 10 2" xfId="17036"/>
    <cellStyle name="Normal 4 5 4 10 2 2" xfId="33666"/>
    <cellStyle name="Normal 4 5 4 10 3" xfId="17037"/>
    <cellStyle name="Normal 4 5 4 10 3 2" xfId="33667"/>
    <cellStyle name="Normal 4 5 4 10 4" xfId="17038"/>
    <cellStyle name="Normal 4 5 4 10 4 2" xfId="33668"/>
    <cellStyle name="Normal 4 5 4 10 5" xfId="17039"/>
    <cellStyle name="Normal 4 5 4 10 5 2" xfId="33669"/>
    <cellStyle name="Normal 4 5 4 10 6" xfId="33665"/>
    <cellStyle name="Normal 4 5 4 11" xfId="17040"/>
    <cellStyle name="Normal 4 5 4 11 2" xfId="17041"/>
    <cellStyle name="Normal 4 5 4 11 2 2" xfId="33671"/>
    <cellStyle name="Normal 4 5 4 11 3" xfId="17042"/>
    <cellStyle name="Normal 4 5 4 11 3 2" xfId="33672"/>
    <cellStyle name="Normal 4 5 4 11 4" xfId="17043"/>
    <cellStyle name="Normal 4 5 4 11 4 2" xfId="33673"/>
    <cellStyle name="Normal 4 5 4 11 5" xfId="17044"/>
    <cellStyle name="Normal 4 5 4 11 5 2" xfId="33674"/>
    <cellStyle name="Normal 4 5 4 11 6" xfId="33670"/>
    <cellStyle name="Normal 4 5 4 12" xfId="17045"/>
    <cellStyle name="Normal 4 5 4 12 2" xfId="17046"/>
    <cellStyle name="Normal 4 5 4 12 2 2" xfId="33676"/>
    <cellStyle name="Normal 4 5 4 12 3" xfId="17047"/>
    <cellStyle name="Normal 4 5 4 12 3 2" xfId="33677"/>
    <cellStyle name="Normal 4 5 4 12 4" xfId="17048"/>
    <cellStyle name="Normal 4 5 4 12 4 2" xfId="33678"/>
    <cellStyle name="Normal 4 5 4 12 5" xfId="17049"/>
    <cellStyle name="Normal 4 5 4 12 5 2" xfId="33679"/>
    <cellStyle name="Normal 4 5 4 12 6" xfId="33675"/>
    <cellStyle name="Normal 4 5 4 13" xfId="17050"/>
    <cellStyle name="Normal 4 5 4 13 2" xfId="17051"/>
    <cellStyle name="Normal 4 5 4 13 2 2" xfId="33681"/>
    <cellStyle name="Normal 4 5 4 13 3" xfId="17052"/>
    <cellStyle name="Normal 4 5 4 13 3 2" xfId="33682"/>
    <cellStyle name="Normal 4 5 4 13 4" xfId="17053"/>
    <cellStyle name="Normal 4 5 4 13 4 2" xfId="33683"/>
    <cellStyle name="Normal 4 5 4 13 5" xfId="17054"/>
    <cellStyle name="Normal 4 5 4 13 5 2" xfId="33684"/>
    <cellStyle name="Normal 4 5 4 13 6" xfId="33680"/>
    <cellStyle name="Normal 4 5 4 14" xfId="17055"/>
    <cellStyle name="Normal 4 5 4 14 2" xfId="17056"/>
    <cellStyle name="Normal 4 5 4 14 2 2" xfId="33686"/>
    <cellStyle name="Normal 4 5 4 14 3" xfId="17057"/>
    <cellStyle name="Normal 4 5 4 14 3 2" xfId="33687"/>
    <cellStyle name="Normal 4 5 4 14 4" xfId="17058"/>
    <cellStyle name="Normal 4 5 4 14 4 2" xfId="33688"/>
    <cellStyle name="Normal 4 5 4 14 5" xfId="17059"/>
    <cellStyle name="Normal 4 5 4 14 5 2" xfId="33689"/>
    <cellStyle name="Normal 4 5 4 14 6" xfId="33685"/>
    <cellStyle name="Normal 4 5 4 15" xfId="17060"/>
    <cellStyle name="Normal 4 5 4 15 2" xfId="17061"/>
    <cellStyle name="Normal 4 5 4 15 2 2" xfId="33691"/>
    <cellStyle name="Normal 4 5 4 15 3" xfId="17062"/>
    <cellStyle name="Normal 4 5 4 15 3 2" xfId="33692"/>
    <cellStyle name="Normal 4 5 4 15 4" xfId="17063"/>
    <cellStyle name="Normal 4 5 4 15 4 2" xfId="33693"/>
    <cellStyle name="Normal 4 5 4 15 5" xfId="17064"/>
    <cellStyle name="Normal 4 5 4 15 5 2" xfId="33694"/>
    <cellStyle name="Normal 4 5 4 15 6" xfId="33690"/>
    <cellStyle name="Normal 4 5 4 16" xfId="17065"/>
    <cellStyle name="Normal 4 5 4 16 2" xfId="17066"/>
    <cellStyle name="Normal 4 5 4 16 2 2" xfId="33696"/>
    <cellStyle name="Normal 4 5 4 16 3" xfId="17067"/>
    <cellStyle name="Normal 4 5 4 16 3 2" xfId="33697"/>
    <cellStyle name="Normal 4 5 4 16 4" xfId="17068"/>
    <cellStyle name="Normal 4 5 4 16 4 2" xfId="33698"/>
    <cellStyle name="Normal 4 5 4 16 5" xfId="17069"/>
    <cellStyle name="Normal 4 5 4 16 5 2" xfId="33699"/>
    <cellStyle name="Normal 4 5 4 16 6" xfId="33695"/>
    <cellStyle name="Normal 4 5 4 17" xfId="17070"/>
    <cellStyle name="Normal 4 5 4 17 2" xfId="33700"/>
    <cellStyle name="Normal 4 5 4 18" xfId="17071"/>
    <cellStyle name="Normal 4 5 4 18 2" xfId="33701"/>
    <cellStyle name="Normal 4 5 4 19" xfId="17072"/>
    <cellStyle name="Normal 4 5 4 19 2" xfId="33702"/>
    <cellStyle name="Normal 4 5 4 2" xfId="17073"/>
    <cellStyle name="Normal 4 5 4 2 10" xfId="17074"/>
    <cellStyle name="Normal 4 5 4 2 10 2" xfId="33704"/>
    <cellStyle name="Normal 4 5 4 2 11" xfId="17075"/>
    <cellStyle name="Normal 4 5 4 2 11 2" xfId="33705"/>
    <cellStyle name="Normal 4 5 4 2 12" xfId="33703"/>
    <cellStyle name="Normal 4 5 4 2 2" xfId="17076"/>
    <cellStyle name="Normal 4 5 4 2 2 2" xfId="17077"/>
    <cellStyle name="Normal 4 5 4 2 2 2 2" xfId="33707"/>
    <cellStyle name="Normal 4 5 4 2 2 3" xfId="17078"/>
    <cellStyle name="Normal 4 5 4 2 2 3 2" xfId="33708"/>
    <cellStyle name="Normal 4 5 4 2 2 4" xfId="17079"/>
    <cellStyle name="Normal 4 5 4 2 2 4 2" xfId="33709"/>
    <cellStyle name="Normal 4 5 4 2 2 5" xfId="17080"/>
    <cellStyle name="Normal 4 5 4 2 2 5 2" xfId="33710"/>
    <cellStyle name="Normal 4 5 4 2 2 6" xfId="33706"/>
    <cellStyle name="Normal 4 5 4 2 3" xfId="17081"/>
    <cellStyle name="Normal 4 5 4 2 3 2" xfId="17082"/>
    <cellStyle name="Normal 4 5 4 2 3 2 2" xfId="33712"/>
    <cellStyle name="Normal 4 5 4 2 3 3" xfId="17083"/>
    <cellStyle name="Normal 4 5 4 2 3 3 2" xfId="33713"/>
    <cellStyle name="Normal 4 5 4 2 3 4" xfId="17084"/>
    <cellStyle name="Normal 4 5 4 2 3 4 2" xfId="33714"/>
    <cellStyle name="Normal 4 5 4 2 3 5" xfId="17085"/>
    <cellStyle name="Normal 4 5 4 2 3 5 2" xfId="33715"/>
    <cellStyle name="Normal 4 5 4 2 3 6" xfId="33711"/>
    <cellStyle name="Normal 4 5 4 2 4" xfId="17086"/>
    <cellStyle name="Normal 4 5 4 2 4 2" xfId="17087"/>
    <cellStyle name="Normal 4 5 4 2 4 2 2" xfId="33717"/>
    <cellStyle name="Normal 4 5 4 2 4 3" xfId="17088"/>
    <cellStyle name="Normal 4 5 4 2 4 3 2" xfId="33718"/>
    <cellStyle name="Normal 4 5 4 2 4 4" xfId="17089"/>
    <cellStyle name="Normal 4 5 4 2 4 4 2" xfId="33719"/>
    <cellStyle name="Normal 4 5 4 2 4 5" xfId="17090"/>
    <cellStyle name="Normal 4 5 4 2 4 5 2" xfId="33720"/>
    <cellStyle name="Normal 4 5 4 2 4 6" xfId="33716"/>
    <cellStyle name="Normal 4 5 4 2 5" xfId="17091"/>
    <cellStyle name="Normal 4 5 4 2 5 2" xfId="17092"/>
    <cellStyle name="Normal 4 5 4 2 5 2 2" xfId="33722"/>
    <cellStyle name="Normal 4 5 4 2 5 3" xfId="17093"/>
    <cellStyle name="Normal 4 5 4 2 5 3 2" xfId="33723"/>
    <cellStyle name="Normal 4 5 4 2 5 4" xfId="17094"/>
    <cellStyle name="Normal 4 5 4 2 5 4 2" xfId="33724"/>
    <cellStyle name="Normal 4 5 4 2 5 5" xfId="17095"/>
    <cellStyle name="Normal 4 5 4 2 5 5 2" xfId="33725"/>
    <cellStyle name="Normal 4 5 4 2 5 6" xfId="33721"/>
    <cellStyle name="Normal 4 5 4 2 6" xfId="17096"/>
    <cellStyle name="Normal 4 5 4 2 6 2" xfId="17097"/>
    <cellStyle name="Normal 4 5 4 2 6 2 2" xfId="33727"/>
    <cellStyle name="Normal 4 5 4 2 6 3" xfId="17098"/>
    <cellStyle name="Normal 4 5 4 2 6 3 2" xfId="33728"/>
    <cellStyle name="Normal 4 5 4 2 6 4" xfId="17099"/>
    <cellStyle name="Normal 4 5 4 2 6 4 2" xfId="33729"/>
    <cellStyle name="Normal 4 5 4 2 6 5" xfId="17100"/>
    <cellStyle name="Normal 4 5 4 2 6 5 2" xfId="33730"/>
    <cellStyle name="Normal 4 5 4 2 6 6" xfId="33726"/>
    <cellStyle name="Normal 4 5 4 2 7" xfId="17101"/>
    <cellStyle name="Normal 4 5 4 2 7 2" xfId="17102"/>
    <cellStyle name="Normal 4 5 4 2 7 2 2" xfId="33732"/>
    <cellStyle name="Normal 4 5 4 2 7 3" xfId="17103"/>
    <cellStyle name="Normal 4 5 4 2 7 3 2" xfId="33733"/>
    <cellStyle name="Normal 4 5 4 2 7 4" xfId="17104"/>
    <cellStyle name="Normal 4 5 4 2 7 4 2" xfId="33734"/>
    <cellStyle name="Normal 4 5 4 2 7 5" xfId="17105"/>
    <cellStyle name="Normal 4 5 4 2 7 5 2" xfId="33735"/>
    <cellStyle name="Normal 4 5 4 2 7 6" xfId="33731"/>
    <cellStyle name="Normal 4 5 4 2 8" xfId="17106"/>
    <cellStyle name="Normal 4 5 4 2 8 2" xfId="33736"/>
    <cellStyle name="Normal 4 5 4 2 9" xfId="17107"/>
    <cellStyle name="Normal 4 5 4 2 9 2" xfId="33737"/>
    <cellStyle name="Normal 4 5 4 20" xfId="17108"/>
    <cellStyle name="Normal 4 5 4 20 2" xfId="33738"/>
    <cellStyle name="Normal 4 5 4 21" xfId="40712"/>
    <cellStyle name="Normal 4 5 4 22" xfId="33664"/>
    <cellStyle name="Normal 4 5 4 3" xfId="17109"/>
    <cellStyle name="Normal 4 5 4 3 2" xfId="17110"/>
    <cellStyle name="Normal 4 5 4 3 2 2" xfId="17111"/>
    <cellStyle name="Normal 4 5 4 3 2 2 2" xfId="33741"/>
    <cellStyle name="Normal 4 5 4 3 2 3" xfId="17112"/>
    <cellStyle name="Normal 4 5 4 3 2 3 2" xfId="33742"/>
    <cellStyle name="Normal 4 5 4 3 2 4" xfId="17113"/>
    <cellStyle name="Normal 4 5 4 3 2 4 2" xfId="33743"/>
    <cellStyle name="Normal 4 5 4 3 2 5" xfId="17114"/>
    <cellStyle name="Normal 4 5 4 3 2 5 2" xfId="33744"/>
    <cellStyle name="Normal 4 5 4 3 2 6" xfId="33740"/>
    <cellStyle name="Normal 4 5 4 3 3" xfId="17115"/>
    <cellStyle name="Normal 4 5 4 3 3 2" xfId="33745"/>
    <cellStyle name="Normal 4 5 4 3 4" xfId="17116"/>
    <cellStyle name="Normal 4 5 4 3 4 2" xfId="33746"/>
    <cellStyle name="Normal 4 5 4 3 5" xfId="17117"/>
    <cellStyle name="Normal 4 5 4 3 5 2" xfId="33747"/>
    <cellStyle name="Normal 4 5 4 3 6" xfId="17118"/>
    <cellStyle name="Normal 4 5 4 3 6 2" xfId="33748"/>
    <cellStyle name="Normal 4 5 4 3 7" xfId="33739"/>
    <cellStyle name="Normal 4 5 4 4" xfId="17119"/>
    <cellStyle name="Normal 4 5 4 4 2" xfId="17120"/>
    <cellStyle name="Normal 4 5 4 4 2 2" xfId="17121"/>
    <cellStyle name="Normal 4 5 4 4 2 2 2" xfId="33751"/>
    <cellStyle name="Normal 4 5 4 4 2 3" xfId="17122"/>
    <cellStyle name="Normal 4 5 4 4 2 3 2" xfId="33752"/>
    <cellStyle name="Normal 4 5 4 4 2 4" xfId="17123"/>
    <cellStyle name="Normal 4 5 4 4 2 4 2" xfId="33753"/>
    <cellStyle name="Normal 4 5 4 4 2 5" xfId="17124"/>
    <cellStyle name="Normal 4 5 4 4 2 5 2" xfId="33754"/>
    <cellStyle name="Normal 4 5 4 4 2 6" xfId="33750"/>
    <cellStyle name="Normal 4 5 4 4 3" xfId="17125"/>
    <cellStyle name="Normal 4 5 4 4 3 2" xfId="33755"/>
    <cellStyle name="Normal 4 5 4 4 4" xfId="17126"/>
    <cellStyle name="Normal 4 5 4 4 4 2" xfId="33756"/>
    <cellStyle name="Normal 4 5 4 4 5" xfId="17127"/>
    <cellStyle name="Normal 4 5 4 4 5 2" xfId="33757"/>
    <cellStyle name="Normal 4 5 4 4 6" xfId="17128"/>
    <cellStyle name="Normal 4 5 4 4 6 2" xfId="33758"/>
    <cellStyle name="Normal 4 5 4 4 7" xfId="33749"/>
    <cellStyle name="Normal 4 5 4 5" xfId="17129"/>
    <cellStyle name="Normal 4 5 4 5 2" xfId="17130"/>
    <cellStyle name="Normal 4 5 4 5 2 2" xfId="33760"/>
    <cellStyle name="Normal 4 5 4 5 3" xfId="17131"/>
    <cellStyle name="Normal 4 5 4 5 3 2" xfId="33761"/>
    <cellStyle name="Normal 4 5 4 5 4" xfId="17132"/>
    <cellStyle name="Normal 4 5 4 5 4 2" xfId="33762"/>
    <cellStyle name="Normal 4 5 4 5 5" xfId="17133"/>
    <cellStyle name="Normal 4 5 4 5 5 2" xfId="33763"/>
    <cellStyle name="Normal 4 5 4 5 6" xfId="33759"/>
    <cellStyle name="Normal 4 5 4 6" xfId="17134"/>
    <cellStyle name="Normal 4 5 4 6 2" xfId="17135"/>
    <cellStyle name="Normal 4 5 4 6 2 2" xfId="33765"/>
    <cellStyle name="Normal 4 5 4 6 3" xfId="17136"/>
    <cellStyle name="Normal 4 5 4 6 3 2" xfId="33766"/>
    <cellStyle name="Normal 4 5 4 6 4" xfId="17137"/>
    <cellStyle name="Normal 4 5 4 6 4 2" xfId="33767"/>
    <cellStyle name="Normal 4 5 4 6 5" xfId="17138"/>
    <cellStyle name="Normal 4 5 4 6 5 2" xfId="33768"/>
    <cellStyle name="Normal 4 5 4 6 6" xfId="33764"/>
    <cellStyle name="Normal 4 5 4 7" xfId="17139"/>
    <cellStyle name="Normal 4 5 4 7 2" xfId="17140"/>
    <cellStyle name="Normal 4 5 4 7 2 2" xfId="33770"/>
    <cellStyle name="Normal 4 5 4 7 3" xfId="17141"/>
    <cellStyle name="Normal 4 5 4 7 3 2" xfId="33771"/>
    <cellStyle name="Normal 4 5 4 7 4" xfId="17142"/>
    <cellStyle name="Normal 4 5 4 7 4 2" xfId="33772"/>
    <cellStyle name="Normal 4 5 4 7 5" xfId="17143"/>
    <cellStyle name="Normal 4 5 4 7 5 2" xfId="33773"/>
    <cellStyle name="Normal 4 5 4 7 6" xfId="33769"/>
    <cellStyle name="Normal 4 5 4 8" xfId="17144"/>
    <cellStyle name="Normal 4 5 4 8 2" xfId="17145"/>
    <cellStyle name="Normal 4 5 4 8 2 2" xfId="33775"/>
    <cellStyle name="Normal 4 5 4 8 3" xfId="17146"/>
    <cellStyle name="Normal 4 5 4 8 3 2" xfId="33776"/>
    <cellStyle name="Normal 4 5 4 8 4" xfId="17147"/>
    <cellStyle name="Normal 4 5 4 8 4 2" xfId="33777"/>
    <cellStyle name="Normal 4 5 4 8 5" xfId="17148"/>
    <cellStyle name="Normal 4 5 4 8 5 2" xfId="33778"/>
    <cellStyle name="Normal 4 5 4 8 6" xfId="33774"/>
    <cellStyle name="Normal 4 5 4 9" xfId="17149"/>
    <cellStyle name="Normal 4 5 4 9 2" xfId="17150"/>
    <cellStyle name="Normal 4 5 4 9 2 2" xfId="33780"/>
    <cellStyle name="Normal 4 5 4 9 3" xfId="17151"/>
    <cellStyle name="Normal 4 5 4 9 3 2" xfId="33781"/>
    <cellStyle name="Normal 4 5 4 9 4" xfId="17152"/>
    <cellStyle name="Normal 4 5 4 9 4 2" xfId="33782"/>
    <cellStyle name="Normal 4 5 4 9 5" xfId="17153"/>
    <cellStyle name="Normal 4 5 4 9 5 2" xfId="33783"/>
    <cellStyle name="Normal 4 5 4 9 6" xfId="33779"/>
    <cellStyle name="Normal 4 5 5" xfId="17154"/>
    <cellStyle name="Normal 4 5 5 10" xfId="17155"/>
    <cellStyle name="Normal 4 5 5 11" xfId="17156"/>
    <cellStyle name="Normal 4 5 5 12" xfId="17157"/>
    <cellStyle name="Normal 4 5 5 13" xfId="17158"/>
    <cellStyle name="Normal 4 5 5 14" xfId="17159"/>
    <cellStyle name="Normal 4 5 5 15" xfId="17160"/>
    <cellStyle name="Normal 4 5 5 16" xfId="17161"/>
    <cellStyle name="Normal 4 5 5 2" xfId="17162"/>
    <cellStyle name="Normal 4 5 5 3" xfId="17163"/>
    <cellStyle name="Normal 4 5 5 4" xfId="17164"/>
    <cellStyle name="Normal 4 5 5 5" xfId="17165"/>
    <cellStyle name="Normal 4 5 5 6" xfId="17166"/>
    <cellStyle name="Normal 4 5 5 7" xfId="17167"/>
    <cellStyle name="Normal 4 5 5 8" xfId="17168"/>
    <cellStyle name="Normal 4 5 5 9" xfId="17169"/>
    <cellStyle name="Normal 4 5 6" xfId="17170"/>
    <cellStyle name="Normal 4 5 6 10" xfId="17171"/>
    <cellStyle name="Normal 4 5 6 11" xfId="17172"/>
    <cellStyle name="Normal 4 5 6 12" xfId="17173"/>
    <cellStyle name="Normal 4 5 6 13" xfId="17174"/>
    <cellStyle name="Normal 4 5 6 14" xfId="17175"/>
    <cellStyle name="Normal 4 5 6 15" xfId="17176"/>
    <cellStyle name="Normal 4 5 6 16" xfId="17177"/>
    <cellStyle name="Normal 4 5 6 2" xfId="17178"/>
    <cellStyle name="Normal 4 5 6 3" xfId="17179"/>
    <cellStyle name="Normal 4 5 6 4" xfId="17180"/>
    <cellStyle name="Normal 4 5 6 5" xfId="17181"/>
    <cellStyle name="Normal 4 5 6 6" xfId="17182"/>
    <cellStyle name="Normal 4 5 6 7" xfId="17183"/>
    <cellStyle name="Normal 4 5 6 8" xfId="17184"/>
    <cellStyle name="Normal 4 5 6 9" xfId="17185"/>
    <cellStyle name="Normal 4 5 7" xfId="17186"/>
    <cellStyle name="Normal 4 5 7 10" xfId="17187"/>
    <cellStyle name="Normal 4 5 7 10 2" xfId="17188"/>
    <cellStyle name="Normal 4 5 7 10 2 2" xfId="33786"/>
    <cellStyle name="Normal 4 5 7 10 3" xfId="17189"/>
    <cellStyle name="Normal 4 5 7 10 3 2" xfId="33787"/>
    <cellStyle name="Normal 4 5 7 10 4" xfId="17190"/>
    <cellStyle name="Normal 4 5 7 10 4 2" xfId="33788"/>
    <cellStyle name="Normal 4 5 7 10 5" xfId="17191"/>
    <cellStyle name="Normal 4 5 7 10 5 2" xfId="33789"/>
    <cellStyle name="Normal 4 5 7 10 6" xfId="33785"/>
    <cellStyle name="Normal 4 5 7 11" xfId="17192"/>
    <cellStyle name="Normal 4 5 7 11 2" xfId="17193"/>
    <cellStyle name="Normal 4 5 7 11 2 2" xfId="33791"/>
    <cellStyle name="Normal 4 5 7 11 3" xfId="17194"/>
    <cellStyle name="Normal 4 5 7 11 3 2" xfId="33792"/>
    <cellStyle name="Normal 4 5 7 11 4" xfId="17195"/>
    <cellStyle name="Normal 4 5 7 11 4 2" xfId="33793"/>
    <cellStyle name="Normal 4 5 7 11 5" xfId="17196"/>
    <cellStyle name="Normal 4 5 7 11 5 2" xfId="33794"/>
    <cellStyle name="Normal 4 5 7 11 6" xfId="33790"/>
    <cellStyle name="Normal 4 5 7 12" xfId="17197"/>
    <cellStyle name="Normal 4 5 7 12 2" xfId="17198"/>
    <cellStyle name="Normal 4 5 7 12 2 2" xfId="33796"/>
    <cellStyle name="Normal 4 5 7 12 3" xfId="17199"/>
    <cellStyle name="Normal 4 5 7 12 3 2" xfId="33797"/>
    <cellStyle name="Normal 4 5 7 12 4" xfId="17200"/>
    <cellStyle name="Normal 4 5 7 12 4 2" xfId="33798"/>
    <cellStyle name="Normal 4 5 7 12 5" xfId="17201"/>
    <cellStyle name="Normal 4 5 7 12 5 2" xfId="33799"/>
    <cellStyle name="Normal 4 5 7 12 6" xfId="33795"/>
    <cellStyle name="Normal 4 5 7 13" xfId="17202"/>
    <cellStyle name="Normal 4 5 7 13 2" xfId="17203"/>
    <cellStyle name="Normal 4 5 7 13 2 2" xfId="33801"/>
    <cellStyle name="Normal 4 5 7 13 3" xfId="17204"/>
    <cellStyle name="Normal 4 5 7 13 3 2" xfId="33802"/>
    <cellStyle name="Normal 4 5 7 13 4" xfId="17205"/>
    <cellStyle name="Normal 4 5 7 13 4 2" xfId="33803"/>
    <cellStyle name="Normal 4 5 7 13 5" xfId="17206"/>
    <cellStyle name="Normal 4 5 7 13 5 2" xfId="33804"/>
    <cellStyle name="Normal 4 5 7 13 6" xfId="33800"/>
    <cellStyle name="Normal 4 5 7 14" xfId="17207"/>
    <cellStyle name="Normal 4 5 7 14 2" xfId="17208"/>
    <cellStyle name="Normal 4 5 7 14 2 2" xfId="33806"/>
    <cellStyle name="Normal 4 5 7 14 3" xfId="17209"/>
    <cellStyle name="Normal 4 5 7 14 3 2" xfId="33807"/>
    <cellStyle name="Normal 4 5 7 14 4" xfId="17210"/>
    <cellStyle name="Normal 4 5 7 14 4 2" xfId="33808"/>
    <cellStyle name="Normal 4 5 7 14 5" xfId="17211"/>
    <cellStyle name="Normal 4 5 7 14 5 2" xfId="33809"/>
    <cellStyle name="Normal 4 5 7 14 6" xfId="33805"/>
    <cellStyle name="Normal 4 5 7 15" xfId="17212"/>
    <cellStyle name="Normal 4 5 7 15 2" xfId="17213"/>
    <cellStyle name="Normal 4 5 7 15 2 2" xfId="33811"/>
    <cellStyle name="Normal 4 5 7 15 3" xfId="17214"/>
    <cellStyle name="Normal 4 5 7 15 3 2" xfId="33812"/>
    <cellStyle name="Normal 4 5 7 15 4" xfId="17215"/>
    <cellStyle name="Normal 4 5 7 15 4 2" xfId="33813"/>
    <cellStyle name="Normal 4 5 7 15 5" xfId="17216"/>
    <cellStyle name="Normal 4 5 7 15 5 2" xfId="33814"/>
    <cellStyle name="Normal 4 5 7 15 6" xfId="33810"/>
    <cellStyle name="Normal 4 5 7 16" xfId="17217"/>
    <cellStyle name="Normal 4 5 7 16 2" xfId="17218"/>
    <cellStyle name="Normal 4 5 7 16 2 2" xfId="33816"/>
    <cellStyle name="Normal 4 5 7 16 3" xfId="17219"/>
    <cellStyle name="Normal 4 5 7 16 3 2" xfId="33817"/>
    <cellStyle name="Normal 4 5 7 16 4" xfId="17220"/>
    <cellStyle name="Normal 4 5 7 16 4 2" xfId="33818"/>
    <cellStyle name="Normal 4 5 7 16 5" xfId="17221"/>
    <cellStyle name="Normal 4 5 7 16 5 2" xfId="33819"/>
    <cellStyle name="Normal 4 5 7 16 6" xfId="33815"/>
    <cellStyle name="Normal 4 5 7 17" xfId="17222"/>
    <cellStyle name="Normal 4 5 7 17 2" xfId="33820"/>
    <cellStyle name="Normal 4 5 7 18" xfId="17223"/>
    <cellStyle name="Normal 4 5 7 18 2" xfId="33821"/>
    <cellStyle name="Normal 4 5 7 19" xfId="17224"/>
    <cellStyle name="Normal 4 5 7 19 2" xfId="33822"/>
    <cellStyle name="Normal 4 5 7 2" xfId="17225"/>
    <cellStyle name="Normal 4 5 7 20" xfId="17226"/>
    <cellStyle name="Normal 4 5 7 20 2" xfId="33823"/>
    <cellStyle name="Normal 4 5 7 21" xfId="33784"/>
    <cellStyle name="Normal 4 5 7 3" xfId="17227"/>
    <cellStyle name="Normal 4 5 7 3 2" xfId="17228"/>
    <cellStyle name="Normal 4 5 7 3 2 2" xfId="33825"/>
    <cellStyle name="Normal 4 5 7 3 3" xfId="17229"/>
    <cellStyle name="Normal 4 5 7 3 3 2" xfId="33826"/>
    <cellStyle name="Normal 4 5 7 3 4" xfId="17230"/>
    <cellStyle name="Normal 4 5 7 3 4 2" xfId="33827"/>
    <cellStyle name="Normal 4 5 7 3 5" xfId="17231"/>
    <cellStyle name="Normal 4 5 7 3 5 2" xfId="33828"/>
    <cellStyle name="Normal 4 5 7 3 6" xfId="33824"/>
    <cellStyle name="Normal 4 5 7 4" xfId="17232"/>
    <cellStyle name="Normal 4 5 7 4 2" xfId="17233"/>
    <cellStyle name="Normal 4 5 7 4 2 2" xfId="33830"/>
    <cellStyle name="Normal 4 5 7 4 3" xfId="17234"/>
    <cellStyle name="Normal 4 5 7 4 3 2" xfId="33831"/>
    <cellStyle name="Normal 4 5 7 4 4" xfId="17235"/>
    <cellStyle name="Normal 4 5 7 4 4 2" xfId="33832"/>
    <cellStyle name="Normal 4 5 7 4 5" xfId="17236"/>
    <cellStyle name="Normal 4 5 7 4 5 2" xfId="33833"/>
    <cellStyle name="Normal 4 5 7 4 6" xfId="33829"/>
    <cellStyle name="Normal 4 5 7 5" xfId="17237"/>
    <cellStyle name="Normal 4 5 7 5 2" xfId="17238"/>
    <cellStyle name="Normal 4 5 7 5 2 2" xfId="33835"/>
    <cellStyle name="Normal 4 5 7 5 3" xfId="17239"/>
    <cellStyle name="Normal 4 5 7 5 3 2" xfId="33836"/>
    <cellStyle name="Normal 4 5 7 5 4" xfId="17240"/>
    <cellStyle name="Normal 4 5 7 5 4 2" xfId="33837"/>
    <cellStyle name="Normal 4 5 7 5 5" xfId="17241"/>
    <cellStyle name="Normal 4 5 7 5 5 2" xfId="33838"/>
    <cellStyle name="Normal 4 5 7 5 6" xfId="33834"/>
    <cellStyle name="Normal 4 5 7 6" xfId="17242"/>
    <cellStyle name="Normal 4 5 7 6 2" xfId="17243"/>
    <cellStyle name="Normal 4 5 7 6 2 2" xfId="33840"/>
    <cellStyle name="Normal 4 5 7 6 3" xfId="17244"/>
    <cellStyle name="Normal 4 5 7 6 3 2" xfId="33841"/>
    <cellStyle name="Normal 4 5 7 6 4" xfId="17245"/>
    <cellStyle name="Normal 4 5 7 6 4 2" xfId="33842"/>
    <cellStyle name="Normal 4 5 7 6 5" xfId="17246"/>
    <cellStyle name="Normal 4 5 7 6 5 2" xfId="33843"/>
    <cellStyle name="Normal 4 5 7 6 6" xfId="33839"/>
    <cellStyle name="Normal 4 5 7 7" xfId="17247"/>
    <cellStyle name="Normal 4 5 7 7 2" xfId="17248"/>
    <cellStyle name="Normal 4 5 7 7 2 2" xfId="33845"/>
    <cellStyle name="Normal 4 5 7 7 3" xfId="17249"/>
    <cellStyle name="Normal 4 5 7 7 3 2" xfId="33846"/>
    <cellStyle name="Normal 4 5 7 7 4" xfId="17250"/>
    <cellStyle name="Normal 4 5 7 7 4 2" xfId="33847"/>
    <cellStyle name="Normal 4 5 7 7 5" xfId="17251"/>
    <cellStyle name="Normal 4 5 7 7 5 2" xfId="33848"/>
    <cellStyle name="Normal 4 5 7 7 6" xfId="33844"/>
    <cellStyle name="Normal 4 5 7 8" xfId="17252"/>
    <cellStyle name="Normal 4 5 7 8 2" xfId="17253"/>
    <cellStyle name="Normal 4 5 7 8 2 2" xfId="33850"/>
    <cellStyle name="Normal 4 5 7 8 3" xfId="17254"/>
    <cellStyle name="Normal 4 5 7 8 3 2" xfId="33851"/>
    <cellStyle name="Normal 4 5 7 8 4" xfId="17255"/>
    <cellStyle name="Normal 4 5 7 8 4 2" xfId="33852"/>
    <cellStyle name="Normal 4 5 7 8 5" xfId="17256"/>
    <cellStyle name="Normal 4 5 7 8 5 2" xfId="33853"/>
    <cellStyle name="Normal 4 5 7 8 6" xfId="33849"/>
    <cellStyle name="Normal 4 5 7 9" xfId="17257"/>
    <cellStyle name="Normal 4 5 7 9 2" xfId="17258"/>
    <cellStyle name="Normal 4 5 7 9 2 2" xfId="33855"/>
    <cellStyle name="Normal 4 5 7 9 3" xfId="17259"/>
    <cellStyle name="Normal 4 5 7 9 3 2" xfId="33856"/>
    <cellStyle name="Normal 4 5 7 9 4" xfId="17260"/>
    <cellStyle name="Normal 4 5 7 9 4 2" xfId="33857"/>
    <cellStyle name="Normal 4 5 7 9 5" xfId="17261"/>
    <cellStyle name="Normal 4 5 7 9 5 2" xfId="33858"/>
    <cellStyle name="Normal 4 5 7 9 6" xfId="33854"/>
    <cellStyle name="Normal 4 5 8" xfId="17262"/>
    <cellStyle name="Normal 4 5 8 2" xfId="17263"/>
    <cellStyle name="Normal 4 5 8 3" xfId="17264"/>
    <cellStyle name="Normal 4 5 8 3 2" xfId="33860"/>
    <cellStyle name="Normal 4 5 8 4" xfId="17265"/>
    <cellStyle name="Normal 4 5 8 4 2" xfId="33861"/>
    <cellStyle name="Normal 4 5 8 5" xfId="17266"/>
    <cellStyle name="Normal 4 5 8 5 2" xfId="33862"/>
    <cellStyle name="Normal 4 5 8 6" xfId="17267"/>
    <cellStyle name="Normal 4 5 8 6 2" xfId="33863"/>
    <cellStyle name="Normal 4 5 8 7" xfId="33859"/>
    <cellStyle name="Normal 4 5 9" xfId="17268"/>
    <cellStyle name="Normal 4 5 9 2" xfId="17269"/>
    <cellStyle name="Normal 4 5 9 3" xfId="17270"/>
    <cellStyle name="Normal 4 5 9 3 2" xfId="33865"/>
    <cellStyle name="Normal 4 5 9 4" xfId="17271"/>
    <cellStyle name="Normal 4 5 9 4 2" xfId="33866"/>
    <cellStyle name="Normal 4 5 9 5" xfId="17272"/>
    <cellStyle name="Normal 4 5 9 5 2" xfId="33867"/>
    <cellStyle name="Normal 4 5 9 6" xfId="17273"/>
    <cellStyle name="Normal 4 5 9 6 2" xfId="33868"/>
    <cellStyle name="Normal 4 5 9 7" xfId="33864"/>
    <cellStyle name="Normal 4 6" xfId="17274"/>
    <cellStyle name="Normal 4 6 10" xfId="17275"/>
    <cellStyle name="Normal 4 6 10 2" xfId="17276"/>
    <cellStyle name="Normal 4 6 10 2 2" xfId="33870"/>
    <cellStyle name="Normal 4 6 10 3" xfId="17277"/>
    <cellStyle name="Normal 4 6 10 3 2" xfId="33871"/>
    <cellStyle name="Normal 4 6 10 4" xfId="17278"/>
    <cellStyle name="Normal 4 6 10 4 2" xfId="33872"/>
    <cellStyle name="Normal 4 6 10 5" xfId="17279"/>
    <cellStyle name="Normal 4 6 10 5 2" xfId="33873"/>
    <cellStyle name="Normal 4 6 10 6" xfId="33869"/>
    <cellStyle name="Normal 4 6 11" xfId="17280"/>
    <cellStyle name="Normal 4 6 11 2" xfId="17281"/>
    <cellStyle name="Normal 4 6 11 2 2" xfId="33875"/>
    <cellStyle name="Normal 4 6 11 3" xfId="17282"/>
    <cellStyle name="Normal 4 6 11 3 2" xfId="33876"/>
    <cellStyle name="Normal 4 6 11 4" xfId="17283"/>
    <cellStyle name="Normal 4 6 11 4 2" xfId="33877"/>
    <cellStyle name="Normal 4 6 11 5" xfId="17284"/>
    <cellStyle name="Normal 4 6 11 5 2" xfId="33878"/>
    <cellStyle name="Normal 4 6 11 6" xfId="33874"/>
    <cellStyle name="Normal 4 6 12" xfId="17285"/>
    <cellStyle name="Normal 4 6 12 2" xfId="17286"/>
    <cellStyle name="Normal 4 6 12 2 2" xfId="33880"/>
    <cellStyle name="Normal 4 6 12 3" xfId="17287"/>
    <cellStyle name="Normal 4 6 12 3 2" xfId="33881"/>
    <cellStyle name="Normal 4 6 12 4" xfId="17288"/>
    <cellStyle name="Normal 4 6 12 4 2" xfId="33882"/>
    <cellStyle name="Normal 4 6 12 5" xfId="17289"/>
    <cellStyle name="Normal 4 6 12 5 2" xfId="33883"/>
    <cellStyle name="Normal 4 6 12 6" xfId="33879"/>
    <cellStyle name="Normal 4 6 13" xfId="17290"/>
    <cellStyle name="Normal 4 6 13 2" xfId="17291"/>
    <cellStyle name="Normal 4 6 13 2 2" xfId="33885"/>
    <cellStyle name="Normal 4 6 13 3" xfId="17292"/>
    <cellStyle name="Normal 4 6 13 3 2" xfId="33886"/>
    <cellStyle name="Normal 4 6 13 4" xfId="17293"/>
    <cellStyle name="Normal 4 6 13 4 2" xfId="33887"/>
    <cellStyle name="Normal 4 6 13 5" xfId="17294"/>
    <cellStyle name="Normal 4 6 13 5 2" xfId="33888"/>
    <cellStyle name="Normal 4 6 13 6" xfId="33884"/>
    <cellStyle name="Normal 4 6 14" xfId="17295"/>
    <cellStyle name="Normal 4 6 14 2" xfId="17296"/>
    <cellStyle name="Normal 4 6 14 2 2" xfId="33890"/>
    <cellStyle name="Normal 4 6 14 3" xfId="17297"/>
    <cellStyle name="Normal 4 6 14 3 2" xfId="33891"/>
    <cellStyle name="Normal 4 6 14 4" xfId="17298"/>
    <cellStyle name="Normal 4 6 14 4 2" xfId="33892"/>
    <cellStyle name="Normal 4 6 14 5" xfId="17299"/>
    <cellStyle name="Normal 4 6 14 5 2" xfId="33893"/>
    <cellStyle name="Normal 4 6 14 6" xfId="33889"/>
    <cellStyle name="Normal 4 6 15" xfId="17300"/>
    <cellStyle name="Normal 4 6 15 2" xfId="17301"/>
    <cellStyle name="Normal 4 6 15 2 2" xfId="33895"/>
    <cellStyle name="Normal 4 6 15 3" xfId="17302"/>
    <cellStyle name="Normal 4 6 15 3 2" xfId="33896"/>
    <cellStyle name="Normal 4 6 15 4" xfId="17303"/>
    <cellStyle name="Normal 4 6 15 4 2" xfId="33897"/>
    <cellStyle name="Normal 4 6 15 5" xfId="17304"/>
    <cellStyle name="Normal 4 6 15 5 2" xfId="33898"/>
    <cellStyle name="Normal 4 6 15 6" xfId="33894"/>
    <cellStyle name="Normal 4 6 16" xfId="17305"/>
    <cellStyle name="Normal 4 6 16 2" xfId="17306"/>
    <cellStyle name="Normal 4 6 16 2 2" xfId="33900"/>
    <cellStyle name="Normal 4 6 16 3" xfId="17307"/>
    <cellStyle name="Normal 4 6 16 3 2" xfId="33901"/>
    <cellStyle name="Normal 4 6 16 4" xfId="17308"/>
    <cellStyle name="Normal 4 6 16 4 2" xfId="33902"/>
    <cellStyle name="Normal 4 6 16 5" xfId="17309"/>
    <cellStyle name="Normal 4 6 16 5 2" xfId="33903"/>
    <cellStyle name="Normal 4 6 16 6" xfId="33899"/>
    <cellStyle name="Normal 4 6 17" xfId="17310"/>
    <cellStyle name="Normal 4 6 17 2" xfId="17311"/>
    <cellStyle name="Normal 4 6 17 2 2" xfId="33905"/>
    <cellStyle name="Normal 4 6 17 3" xfId="17312"/>
    <cellStyle name="Normal 4 6 17 3 2" xfId="33906"/>
    <cellStyle name="Normal 4 6 17 4" xfId="17313"/>
    <cellStyle name="Normal 4 6 17 4 2" xfId="33907"/>
    <cellStyle name="Normal 4 6 17 5" xfId="17314"/>
    <cellStyle name="Normal 4 6 17 5 2" xfId="33908"/>
    <cellStyle name="Normal 4 6 17 6" xfId="33904"/>
    <cellStyle name="Normal 4 6 18" xfId="17315"/>
    <cellStyle name="Normal 4 6 18 2" xfId="17316"/>
    <cellStyle name="Normal 4 6 18 2 2" xfId="33910"/>
    <cellStyle name="Normal 4 6 18 3" xfId="17317"/>
    <cellStyle name="Normal 4 6 18 3 2" xfId="33911"/>
    <cellStyle name="Normal 4 6 18 4" xfId="17318"/>
    <cellStyle name="Normal 4 6 18 4 2" xfId="33912"/>
    <cellStyle name="Normal 4 6 18 5" xfId="17319"/>
    <cellStyle name="Normal 4 6 18 5 2" xfId="33913"/>
    <cellStyle name="Normal 4 6 18 6" xfId="33909"/>
    <cellStyle name="Normal 4 6 19" xfId="17320"/>
    <cellStyle name="Normal 4 6 19 2" xfId="17321"/>
    <cellStyle name="Normal 4 6 19 2 2" xfId="33915"/>
    <cellStyle name="Normal 4 6 19 3" xfId="17322"/>
    <cellStyle name="Normal 4 6 19 3 2" xfId="33916"/>
    <cellStyle name="Normal 4 6 19 4" xfId="17323"/>
    <cellStyle name="Normal 4 6 19 4 2" xfId="33917"/>
    <cellStyle name="Normal 4 6 19 5" xfId="17324"/>
    <cellStyle name="Normal 4 6 19 5 2" xfId="33918"/>
    <cellStyle name="Normal 4 6 19 6" xfId="33914"/>
    <cellStyle name="Normal 4 6 2" xfId="17325"/>
    <cellStyle name="Normal 4 6 2 10" xfId="17326"/>
    <cellStyle name="Normal 4 6 2 11" xfId="17327"/>
    <cellStyle name="Normal 4 6 2 12" xfId="17328"/>
    <cellStyle name="Normal 4 6 2 13" xfId="17329"/>
    <cellStyle name="Normal 4 6 2 14" xfId="17330"/>
    <cellStyle name="Normal 4 6 2 15" xfId="17331"/>
    <cellStyle name="Normal 4 6 2 16" xfId="17332"/>
    <cellStyle name="Normal 4 6 2 17" xfId="17333"/>
    <cellStyle name="Normal 4 6 2 18" xfId="17334"/>
    <cellStyle name="Normal 4 6 2 19" xfId="17335"/>
    <cellStyle name="Normal 4 6 2 2" xfId="17336"/>
    <cellStyle name="Normal 4 6 2 2 2" xfId="17337"/>
    <cellStyle name="Normal 4 6 2 2 3" xfId="17338"/>
    <cellStyle name="Normal 4 6 2 2 4" xfId="17339"/>
    <cellStyle name="Normal 4 6 2 2 5" xfId="17340"/>
    <cellStyle name="Normal 4 6 2 2 6" xfId="17341"/>
    <cellStyle name="Normal 4 6 2 2 7" xfId="17342"/>
    <cellStyle name="Normal 4 6 2 20" xfId="17343"/>
    <cellStyle name="Normal 4 6 2 21" xfId="17344"/>
    <cellStyle name="Normal 4 6 2 22" xfId="33919"/>
    <cellStyle name="Normal 4 6 2 3" xfId="17345"/>
    <cellStyle name="Normal 4 6 2 4" xfId="17346"/>
    <cellStyle name="Normal 4 6 2 5" xfId="17347"/>
    <cellStyle name="Normal 4 6 2 6" xfId="17348"/>
    <cellStyle name="Normal 4 6 2 7" xfId="17349"/>
    <cellStyle name="Normal 4 6 2 8" xfId="17350"/>
    <cellStyle name="Normal 4 6 2 9" xfId="17351"/>
    <cellStyle name="Normal 4 6 20" xfId="17352"/>
    <cellStyle name="Normal 4 6 20 2" xfId="17353"/>
    <cellStyle name="Normal 4 6 20 2 2" xfId="33921"/>
    <cellStyle name="Normal 4 6 20 3" xfId="17354"/>
    <cellStyle name="Normal 4 6 20 3 2" xfId="33922"/>
    <cellStyle name="Normal 4 6 20 4" xfId="17355"/>
    <cellStyle name="Normal 4 6 20 4 2" xfId="33923"/>
    <cellStyle name="Normal 4 6 20 5" xfId="17356"/>
    <cellStyle name="Normal 4 6 20 5 2" xfId="33924"/>
    <cellStyle name="Normal 4 6 20 6" xfId="33920"/>
    <cellStyle name="Normal 4 6 21" xfId="17357"/>
    <cellStyle name="Normal 4 6 21 2" xfId="33925"/>
    <cellStyle name="Normal 4 6 22" xfId="17358"/>
    <cellStyle name="Normal 4 6 22 2" xfId="33926"/>
    <cellStyle name="Normal 4 6 23" xfId="17359"/>
    <cellStyle name="Normal 4 6 23 2" xfId="33927"/>
    <cellStyle name="Normal 4 6 24" xfId="17360"/>
    <cellStyle name="Normal 4 6 24 2" xfId="33928"/>
    <cellStyle name="Normal 4 6 25" xfId="17361"/>
    <cellStyle name="Normal 4 6 25 2" xfId="33929"/>
    <cellStyle name="Normal 4 6 26" xfId="40713"/>
    <cellStyle name="Normal 4 6 3" xfId="17362"/>
    <cellStyle name="Normal 4 6 3 10" xfId="17363"/>
    <cellStyle name="Normal 4 6 3 11" xfId="17364"/>
    <cellStyle name="Normal 4 6 3 12" xfId="17365"/>
    <cellStyle name="Normal 4 6 3 13" xfId="17366"/>
    <cellStyle name="Normal 4 6 3 14" xfId="17367"/>
    <cellStyle name="Normal 4 6 3 15" xfId="17368"/>
    <cellStyle name="Normal 4 6 3 16" xfId="17369"/>
    <cellStyle name="Normal 4 6 3 2" xfId="17370"/>
    <cellStyle name="Normal 4 6 3 3" xfId="17371"/>
    <cellStyle name="Normal 4 6 3 4" xfId="17372"/>
    <cellStyle name="Normal 4 6 3 5" xfId="17373"/>
    <cellStyle name="Normal 4 6 3 6" xfId="17374"/>
    <cellStyle name="Normal 4 6 3 7" xfId="17375"/>
    <cellStyle name="Normal 4 6 3 8" xfId="17376"/>
    <cellStyle name="Normal 4 6 3 9" xfId="17377"/>
    <cellStyle name="Normal 4 6 4" xfId="17378"/>
    <cellStyle name="Normal 4 6 4 10" xfId="17379"/>
    <cellStyle name="Normal 4 6 4 10 2" xfId="17380"/>
    <cellStyle name="Normal 4 6 4 10 2 2" xfId="33932"/>
    <cellStyle name="Normal 4 6 4 10 3" xfId="17381"/>
    <cellStyle name="Normal 4 6 4 10 3 2" xfId="33933"/>
    <cellStyle name="Normal 4 6 4 10 4" xfId="17382"/>
    <cellStyle name="Normal 4 6 4 10 4 2" xfId="33934"/>
    <cellStyle name="Normal 4 6 4 10 5" xfId="17383"/>
    <cellStyle name="Normal 4 6 4 10 5 2" xfId="33935"/>
    <cellStyle name="Normal 4 6 4 10 6" xfId="33931"/>
    <cellStyle name="Normal 4 6 4 11" xfId="17384"/>
    <cellStyle name="Normal 4 6 4 11 2" xfId="17385"/>
    <cellStyle name="Normal 4 6 4 11 2 2" xfId="33937"/>
    <cellStyle name="Normal 4 6 4 11 3" xfId="17386"/>
    <cellStyle name="Normal 4 6 4 11 3 2" xfId="33938"/>
    <cellStyle name="Normal 4 6 4 11 4" xfId="17387"/>
    <cellStyle name="Normal 4 6 4 11 4 2" xfId="33939"/>
    <cellStyle name="Normal 4 6 4 11 5" xfId="17388"/>
    <cellStyle name="Normal 4 6 4 11 5 2" xfId="33940"/>
    <cellStyle name="Normal 4 6 4 11 6" xfId="33936"/>
    <cellStyle name="Normal 4 6 4 12" xfId="17389"/>
    <cellStyle name="Normal 4 6 4 12 2" xfId="17390"/>
    <cellStyle name="Normal 4 6 4 12 2 2" xfId="33942"/>
    <cellStyle name="Normal 4 6 4 12 3" xfId="17391"/>
    <cellStyle name="Normal 4 6 4 12 3 2" xfId="33943"/>
    <cellStyle name="Normal 4 6 4 12 4" xfId="17392"/>
    <cellStyle name="Normal 4 6 4 12 4 2" xfId="33944"/>
    <cellStyle name="Normal 4 6 4 12 5" xfId="17393"/>
    <cellStyle name="Normal 4 6 4 12 5 2" xfId="33945"/>
    <cellStyle name="Normal 4 6 4 12 6" xfId="33941"/>
    <cellStyle name="Normal 4 6 4 13" xfId="17394"/>
    <cellStyle name="Normal 4 6 4 13 2" xfId="17395"/>
    <cellStyle name="Normal 4 6 4 13 2 2" xfId="33947"/>
    <cellStyle name="Normal 4 6 4 13 3" xfId="17396"/>
    <cellStyle name="Normal 4 6 4 13 3 2" xfId="33948"/>
    <cellStyle name="Normal 4 6 4 13 4" xfId="17397"/>
    <cellStyle name="Normal 4 6 4 13 4 2" xfId="33949"/>
    <cellStyle name="Normal 4 6 4 13 5" xfId="17398"/>
    <cellStyle name="Normal 4 6 4 13 5 2" xfId="33950"/>
    <cellStyle name="Normal 4 6 4 13 6" xfId="33946"/>
    <cellStyle name="Normal 4 6 4 14" xfId="17399"/>
    <cellStyle name="Normal 4 6 4 14 2" xfId="17400"/>
    <cellStyle name="Normal 4 6 4 14 2 2" xfId="33952"/>
    <cellStyle name="Normal 4 6 4 14 3" xfId="17401"/>
    <cellStyle name="Normal 4 6 4 14 3 2" xfId="33953"/>
    <cellStyle name="Normal 4 6 4 14 4" xfId="17402"/>
    <cellStyle name="Normal 4 6 4 14 4 2" xfId="33954"/>
    <cellStyle name="Normal 4 6 4 14 5" xfId="17403"/>
    <cellStyle name="Normal 4 6 4 14 5 2" xfId="33955"/>
    <cellStyle name="Normal 4 6 4 14 6" xfId="33951"/>
    <cellStyle name="Normal 4 6 4 15" xfId="17404"/>
    <cellStyle name="Normal 4 6 4 15 2" xfId="17405"/>
    <cellStyle name="Normal 4 6 4 15 2 2" xfId="33957"/>
    <cellStyle name="Normal 4 6 4 15 3" xfId="17406"/>
    <cellStyle name="Normal 4 6 4 15 3 2" xfId="33958"/>
    <cellStyle name="Normal 4 6 4 15 4" xfId="17407"/>
    <cellStyle name="Normal 4 6 4 15 4 2" xfId="33959"/>
    <cellStyle name="Normal 4 6 4 15 5" xfId="17408"/>
    <cellStyle name="Normal 4 6 4 15 5 2" xfId="33960"/>
    <cellStyle name="Normal 4 6 4 15 6" xfId="33956"/>
    <cellStyle name="Normal 4 6 4 16" xfId="17409"/>
    <cellStyle name="Normal 4 6 4 16 2" xfId="17410"/>
    <cellStyle name="Normal 4 6 4 16 2 2" xfId="33962"/>
    <cellStyle name="Normal 4 6 4 16 3" xfId="17411"/>
    <cellStyle name="Normal 4 6 4 16 3 2" xfId="33963"/>
    <cellStyle name="Normal 4 6 4 16 4" xfId="17412"/>
    <cellStyle name="Normal 4 6 4 16 4 2" xfId="33964"/>
    <cellStyle name="Normal 4 6 4 16 5" xfId="17413"/>
    <cellStyle name="Normal 4 6 4 16 5 2" xfId="33965"/>
    <cellStyle name="Normal 4 6 4 16 6" xfId="33961"/>
    <cellStyle name="Normal 4 6 4 17" xfId="17414"/>
    <cellStyle name="Normal 4 6 4 17 2" xfId="33966"/>
    <cellStyle name="Normal 4 6 4 18" xfId="17415"/>
    <cellStyle name="Normal 4 6 4 18 2" xfId="33967"/>
    <cellStyle name="Normal 4 6 4 19" xfId="17416"/>
    <cellStyle name="Normal 4 6 4 19 2" xfId="33968"/>
    <cellStyle name="Normal 4 6 4 2" xfId="17417"/>
    <cellStyle name="Normal 4 6 4 20" xfId="17418"/>
    <cellStyle name="Normal 4 6 4 20 2" xfId="33969"/>
    <cellStyle name="Normal 4 6 4 21" xfId="33930"/>
    <cellStyle name="Normal 4 6 4 3" xfId="17419"/>
    <cellStyle name="Normal 4 6 4 3 2" xfId="17420"/>
    <cellStyle name="Normal 4 6 4 3 2 2" xfId="33971"/>
    <cellStyle name="Normal 4 6 4 3 3" xfId="17421"/>
    <cellStyle name="Normal 4 6 4 3 3 2" xfId="33972"/>
    <cellStyle name="Normal 4 6 4 3 4" xfId="17422"/>
    <cellStyle name="Normal 4 6 4 3 4 2" xfId="33973"/>
    <cellStyle name="Normal 4 6 4 3 5" xfId="17423"/>
    <cellStyle name="Normal 4 6 4 3 5 2" xfId="33974"/>
    <cellStyle name="Normal 4 6 4 3 6" xfId="33970"/>
    <cellStyle name="Normal 4 6 4 4" xfId="17424"/>
    <cellStyle name="Normal 4 6 4 4 2" xfId="17425"/>
    <cellStyle name="Normal 4 6 4 4 2 2" xfId="33976"/>
    <cellStyle name="Normal 4 6 4 4 3" xfId="17426"/>
    <cellStyle name="Normal 4 6 4 4 3 2" xfId="33977"/>
    <cellStyle name="Normal 4 6 4 4 4" xfId="17427"/>
    <cellStyle name="Normal 4 6 4 4 4 2" xfId="33978"/>
    <cellStyle name="Normal 4 6 4 4 5" xfId="17428"/>
    <cellStyle name="Normal 4 6 4 4 5 2" xfId="33979"/>
    <cellStyle name="Normal 4 6 4 4 6" xfId="33975"/>
    <cellStyle name="Normal 4 6 4 5" xfId="17429"/>
    <cellStyle name="Normal 4 6 4 5 2" xfId="17430"/>
    <cellStyle name="Normal 4 6 4 5 2 2" xfId="33981"/>
    <cellStyle name="Normal 4 6 4 5 3" xfId="17431"/>
    <cellStyle name="Normal 4 6 4 5 3 2" xfId="33982"/>
    <cellStyle name="Normal 4 6 4 5 4" xfId="17432"/>
    <cellStyle name="Normal 4 6 4 5 4 2" xfId="33983"/>
    <cellStyle name="Normal 4 6 4 5 5" xfId="17433"/>
    <cellStyle name="Normal 4 6 4 5 5 2" xfId="33984"/>
    <cellStyle name="Normal 4 6 4 5 6" xfId="33980"/>
    <cellStyle name="Normal 4 6 4 6" xfId="17434"/>
    <cellStyle name="Normal 4 6 4 6 2" xfId="17435"/>
    <cellStyle name="Normal 4 6 4 6 2 2" xfId="33986"/>
    <cellStyle name="Normal 4 6 4 6 3" xfId="17436"/>
    <cellStyle name="Normal 4 6 4 6 3 2" xfId="33987"/>
    <cellStyle name="Normal 4 6 4 6 4" xfId="17437"/>
    <cellStyle name="Normal 4 6 4 6 4 2" xfId="33988"/>
    <cellStyle name="Normal 4 6 4 6 5" xfId="17438"/>
    <cellStyle name="Normal 4 6 4 6 5 2" xfId="33989"/>
    <cellStyle name="Normal 4 6 4 6 6" xfId="33985"/>
    <cellStyle name="Normal 4 6 4 7" xfId="17439"/>
    <cellStyle name="Normal 4 6 4 7 2" xfId="17440"/>
    <cellStyle name="Normal 4 6 4 7 2 2" xfId="33991"/>
    <cellStyle name="Normal 4 6 4 7 3" xfId="17441"/>
    <cellStyle name="Normal 4 6 4 7 3 2" xfId="33992"/>
    <cellStyle name="Normal 4 6 4 7 4" xfId="17442"/>
    <cellStyle name="Normal 4 6 4 7 4 2" xfId="33993"/>
    <cellStyle name="Normal 4 6 4 7 5" xfId="17443"/>
    <cellStyle name="Normal 4 6 4 7 5 2" xfId="33994"/>
    <cellStyle name="Normal 4 6 4 7 6" xfId="33990"/>
    <cellStyle name="Normal 4 6 4 8" xfId="17444"/>
    <cellStyle name="Normal 4 6 4 8 2" xfId="17445"/>
    <cellStyle name="Normal 4 6 4 8 2 2" xfId="33996"/>
    <cellStyle name="Normal 4 6 4 8 3" xfId="17446"/>
    <cellStyle name="Normal 4 6 4 8 3 2" xfId="33997"/>
    <cellStyle name="Normal 4 6 4 8 4" xfId="17447"/>
    <cellStyle name="Normal 4 6 4 8 4 2" xfId="33998"/>
    <cellStyle name="Normal 4 6 4 8 5" xfId="17448"/>
    <cellStyle name="Normal 4 6 4 8 5 2" xfId="33999"/>
    <cellStyle name="Normal 4 6 4 8 6" xfId="33995"/>
    <cellStyle name="Normal 4 6 4 9" xfId="17449"/>
    <cellStyle name="Normal 4 6 4 9 2" xfId="17450"/>
    <cellStyle name="Normal 4 6 4 9 2 2" xfId="34001"/>
    <cellStyle name="Normal 4 6 4 9 3" xfId="17451"/>
    <cellStyle name="Normal 4 6 4 9 3 2" xfId="34002"/>
    <cellStyle name="Normal 4 6 4 9 4" xfId="17452"/>
    <cellStyle name="Normal 4 6 4 9 4 2" xfId="34003"/>
    <cellStyle name="Normal 4 6 4 9 5" xfId="17453"/>
    <cellStyle name="Normal 4 6 4 9 5 2" xfId="34004"/>
    <cellStyle name="Normal 4 6 4 9 6" xfId="34000"/>
    <cellStyle name="Normal 4 6 5" xfId="17454"/>
    <cellStyle name="Normal 4 6 5 2" xfId="17455"/>
    <cellStyle name="Normal 4 6 5 3" xfId="17456"/>
    <cellStyle name="Normal 4 6 5 3 2" xfId="34006"/>
    <cellStyle name="Normal 4 6 5 4" xfId="17457"/>
    <cellStyle name="Normal 4 6 5 4 2" xfId="34007"/>
    <cellStyle name="Normal 4 6 5 5" xfId="17458"/>
    <cellStyle name="Normal 4 6 5 5 2" xfId="34008"/>
    <cellStyle name="Normal 4 6 5 6" xfId="17459"/>
    <cellStyle name="Normal 4 6 5 6 2" xfId="34009"/>
    <cellStyle name="Normal 4 6 5 7" xfId="34005"/>
    <cellStyle name="Normal 4 6 6" xfId="17460"/>
    <cellStyle name="Normal 4 6 6 2" xfId="17461"/>
    <cellStyle name="Normal 4 6 6 3" xfId="17462"/>
    <cellStyle name="Normal 4 6 6 3 2" xfId="34011"/>
    <cellStyle name="Normal 4 6 6 4" xfId="17463"/>
    <cellStyle name="Normal 4 6 6 4 2" xfId="34012"/>
    <cellStyle name="Normal 4 6 6 5" xfId="17464"/>
    <cellStyle name="Normal 4 6 6 5 2" xfId="34013"/>
    <cellStyle name="Normal 4 6 6 6" xfId="17465"/>
    <cellStyle name="Normal 4 6 6 6 2" xfId="34014"/>
    <cellStyle name="Normal 4 6 6 7" xfId="34010"/>
    <cellStyle name="Normal 4 6 7" xfId="17466"/>
    <cellStyle name="Normal 4 6 7 2" xfId="17467"/>
    <cellStyle name="Normal 4 6 7 2 2" xfId="34016"/>
    <cellStyle name="Normal 4 6 7 3" xfId="17468"/>
    <cellStyle name="Normal 4 6 7 3 2" xfId="34017"/>
    <cellStyle name="Normal 4 6 7 4" xfId="17469"/>
    <cellStyle name="Normal 4 6 7 4 2" xfId="34018"/>
    <cellStyle name="Normal 4 6 7 5" xfId="17470"/>
    <cellStyle name="Normal 4 6 7 5 2" xfId="34019"/>
    <cellStyle name="Normal 4 6 7 6" xfId="34015"/>
    <cellStyle name="Normal 4 6 8" xfId="17471"/>
    <cellStyle name="Normal 4 6 8 2" xfId="17472"/>
    <cellStyle name="Normal 4 6 8 2 2" xfId="34021"/>
    <cellStyle name="Normal 4 6 8 3" xfId="17473"/>
    <cellStyle name="Normal 4 6 8 3 2" xfId="34022"/>
    <cellStyle name="Normal 4 6 8 4" xfId="17474"/>
    <cellStyle name="Normal 4 6 8 4 2" xfId="34023"/>
    <cellStyle name="Normal 4 6 8 5" xfId="17475"/>
    <cellStyle name="Normal 4 6 8 5 2" xfId="34024"/>
    <cellStyle name="Normal 4 6 8 6" xfId="34020"/>
    <cellStyle name="Normal 4 6 9" xfId="17476"/>
    <cellStyle name="Normal 4 6 9 2" xfId="17477"/>
    <cellStyle name="Normal 4 6 9 2 2" xfId="34026"/>
    <cellStyle name="Normal 4 6 9 3" xfId="17478"/>
    <cellStyle name="Normal 4 6 9 3 2" xfId="34027"/>
    <cellStyle name="Normal 4 6 9 4" xfId="17479"/>
    <cellStyle name="Normal 4 6 9 4 2" xfId="34028"/>
    <cellStyle name="Normal 4 6 9 5" xfId="17480"/>
    <cellStyle name="Normal 4 6 9 5 2" xfId="34029"/>
    <cellStyle name="Normal 4 6 9 6" xfId="34025"/>
    <cellStyle name="Normal 4 7" xfId="17481"/>
    <cellStyle name="Normal 4 7 10" xfId="17482"/>
    <cellStyle name="Normal 4 7 10 2" xfId="17483"/>
    <cellStyle name="Normal 4 7 10 2 2" xfId="34031"/>
    <cellStyle name="Normal 4 7 10 3" xfId="17484"/>
    <cellStyle name="Normal 4 7 10 3 2" xfId="34032"/>
    <cellStyle name="Normal 4 7 10 4" xfId="17485"/>
    <cellStyle name="Normal 4 7 10 4 2" xfId="34033"/>
    <cellStyle name="Normal 4 7 10 5" xfId="17486"/>
    <cellStyle name="Normal 4 7 10 5 2" xfId="34034"/>
    <cellStyle name="Normal 4 7 10 6" xfId="34030"/>
    <cellStyle name="Normal 4 7 11" xfId="17487"/>
    <cellStyle name="Normal 4 7 11 2" xfId="17488"/>
    <cellStyle name="Normal 4 7 11 2 2" xfId="34036"/>
    <cellStyle name="Normal 4 7 11 3" xfId="17489"/>
    <cellStyle name="Normal 4 7 11 3 2" xfId="34037"/>
    <cellStyle name="Normal 4 7 11 4" xfId="17490"/>
    <cellStyle name="Normal 4 7 11 4 2" xfId="34038"/>
    <cellStyle name="Normal 4 7 11 5" xfId="17491"/>
    <cellStyle name="Normal 4 7 11 5 2" xfId="34039"/>
    <cellStyle name="Normal 4 7 11 6" xfId="34035"/>
    <cellStyle name="Normal 4 7 12" xfId="17492"/>
    <cellStyle name="Normal 4 7 12 2" xfId="17493"/>
    <cellStyle name="Normal 4 7 12 2 2" xfId="34041"/>
    <cellStyle name="Normal 4 7 12 3" xfId="17494"/>
    <cellStyle name="Normal 4 7 12 3 2" xfId="34042"/>
    <cellStyle name="Normal 4 7 12 4" xfId="17495"/>
    <cellStyle name="Normal 4 7 12 4 2" xfId="34043"/>
    <cellStyle name="Normal 4 7 12 5" xfId="17496"/>
    <cellStyle name="Normal 4 7 12 5 2" xfId="34044"/>
    <cellStyle name="Normal 4 7 12 6" xfId="34040"/>
    <cellStyle name="Normal 4 7 13" xfId="17497"/>
    <cellStyle name="Normal 4 7 13 2" xfId="17498"/>
    <cellStyle name="Normal 4 7 13 2 2" xfId="34046"/>
    <cellStyle name="Normal 4 7 13 3" xfId="17499"/>
    <cellStyle name="Normal 4 7 13 3 2" xfId="34047"/>
    <cellStyle name="Normal 4 7 13 4" xfId="17500"/>
    <cellStyle name="Normal 4 7 13 4 2" xfId="34048"/>
    <cellStyle name="Normal 4 7 13 5" xfId="17501"/>
    <cellStyle name="Normal 4 7 13 5 2" xfId="34049"/>
    <cellStyle name="Normal 4 7 13 6" xfId="34045"/>
    <cellStyle name="Normal 4 7 14" xfId="17502"/>
    <cellStyle name="Normal 4 7 14 2" xfId="17503"/>
    <cellStyle name="Normal 4 7 14 2 2" xfId="34051"/>
    <cellStyle name="Normal 4 7 14 3" xfId="17504"/>
    <cellStyle name="Normal 4 7 14 3 2" xfId="34052"/>
    <cellStyle name="Normal 4 7 14 4" xfId="17505"/>
    <cellStyle name="Normal 4 7 14 4 2" xfId="34053"/>
    <cellStyle name="Normal 4 7 14 5" xfId="17506"/>
    <cellStyle name="Normal 4 7 14 5 2" xfId="34054"/>
    <cellStyle name="Normal 4 7 14 6" xfId="34050"/>
    <cellStyle name="Normal 4 7 15" xfId="17507"/>
    <cellStyle name="Normal 4 7 15 2" xfId="17508"/>
    <cellStyle name="Normal 4 7 15 2 2" xfId="34056"/>
    <cellStyle name="Normal 4 7 15 3" xfId="17509"/>
    <cellStyle name="Normal 4 7 15 3 2" xfId="34057"/>
    <cellStyle name="Normal 4 7 15 4" xfId="17510"/>
    <cellStyle name="Normal 4 7 15 4 2" xfId="34058"/>
    <cellStyle name="Normal 4 7 15 5" xfId="17511"/>
    <cellStyle name="Normal 4 7 15 5 2" xfId="34059"/>
    <cellStyle name="Normal 4 7 15 6" xfId="34055"/>
    <cellStyle name="Normal 4 7 16" xfId="17512"/>
    <cellStyle name="Normal 4 7 16 2" xfId="17513"/>
    <cellStyle name="Normal 4 7 16 2 2" xfId="34061"/>
    <cellStyle name="Normal 4 7 16 3" xfId="17514"/>
    <cellStyle name="Normal 4 7 16 3 2" xfId="34062"/>
    <cellStyle name="Normal 4 7 16 4" xfId="17515"/>
    <cellStyle name="Normal 4 7 16 4 2" xfId="34063"/>
    <cellStyle name="Normal 4 7 16 5" xfId="17516"/>
    <cellStyle name="Normal 4 7 16 5 2" xfId="34064"/>
    <cellStyle name="Normal 4 7 16 6" xfId="34060"/>
    <cellStyle name="Normal 4 7 17" xfId="17517"/>
    <cellStyle name="Normal 4 7 17 2" xfId="17518"/>
    <cellStyle name="Normal 4 7 17 2 2" xfId="34066"/>
    <cellStyle name="Normal 4 7 17 3" xfId="17519"/>
    <cellStyle name="Normal 4 7 17 3 2" xfId="34067"/>
    <cellStyle name="Normal 4 7 17 4" xfId="17520"/>
    <cellStyle name="Normal 4 7 17 4 2" xfId="34068"/>
    <cellStyle name="Normal 4 7 17 5" xfId="17521"/>
    <cellStyle name="Normal 4 7 17 5 2" xfId="34069"/>
    <cellStyle name="Normal 4 7 17 6" xfId="34065"/>
    <cellStyle name="Normal 4 7 18" xfId="17522"/>
    <cellStyle name="Normal 4 7 18 2" xfId="17523"/>
    <cellStyle name="Normal 4 7 18 2 2" xfId="34071"/>
    <cellStyle name="Normal 4 7 18 3" xfId="17524"/>
    <cellStyle name="Normal 4 7 18 3 2" xfId="34072"/>
    <cellStyle name="Normal 4 7 18 4" xfId="17525"/>
    <cellStyle name="Normal 4 7 18 4 2" xfId="34073"/>
    <cellStyle name="Normal 4 7 18 5" xfId="17526"/>
    <cellStyle name="Normal 4 7 18 5 2" xfId="34074"/>
    <cellStyle name="Normal 4 7 18 6" xfId="34070"/>
    <cellStyle name="Normal 4 7 19" xfId="17527"/>
    <cellStyle name="Normal 4 7 19 2" xfId="17528"/>
    <cellStyle name="Normal 4 7 19 2 2" xfId="34076"/>
    <cellStyle name="Normal 4 7 19 3" xfId="17529"/>
    <cellStyle name="Normal 4 7 19 3 2" xfId="34077"/>
    <cellStyle name="Normal 4 7 19 4" xfId="17530"/>
    <cellStyle name="Normal 4 7 19 4 2" xfId="34078"/>
    <cellStyle name="Normal 4 7 19 5" xfId="17531"/>
    <cellStyle name="Normal 4 7 19 5 2" xfId="34079"/>
    <cellStyle name="Normal 4 7 19 6" xfId="34075"/>
    <cellStyle name="Normal 4 7 2" xfId="17532"/>
    <cellStyle name="Normal 4 7 2 10" xfId="17533"/>
    <cellStyle name="Normal 4 7 2 11" xfId="17534"/>
    <cellStyle name="Normal 4 7 2 12" xfId="17535"/>
    <cellStyle name="Normal 4 7 2 13" xfId="17536"/>
    <cellStyle name="Normal 4 7 2 14" xfId="17537"/>
    <cellStyle name="Normal 4 7 2 15" xfId="17538"/>
    <cellStyle name="Normal 4 7 2 16" xfId="17539"/>
    <cellStyle name="Normal 4 7 2 17" xfId="17540"/>
    <cellStyle name="Normal 4 7 2 18" xfId="17541"/>
    <cellStyle name="Normal 4 7 2 19" xfId="17542"/>
    <cellStyle name="Normal 4 7 2 2" xfId="17543"/>
    <cellStyle name="Normal 4 7 2 2 2" xfId="17544"/>
    <cellStyle name="Normal 4 7 2 2 3" xfId="17545"/>
    <cellStyle name="Normal 4 7 2 2 4" xfId="17546"/>
    <cellStyle name="Normal 4 7 2 2 5" xfId="17547"/>
    <cellStyle name="Normal 4 7 2 2 6" xfId="17548"/>
    <cellStyle name="Normal 4 7 2 2 7" xfId="17549"/>
    <cellStyle name="Normal 4 7 2 20" xfId="17550"/>
    <cellStyle name="Normal 4 7 2 21" xfId="17551"/>
    <cellStyle name="Normal 4 7 2 22" xfId="34080"/>
    <cellStyle name="Normal 4 7 2 3" xfId="17552"/>
    <cellStyle name="Normal 4 7 2 4" xfId="17553"/>
    <cellStyle name="Normal 4 7 2 5" xfId="17554"/>
    <cellStyle name="Normal 4 7 2 6" xfId="17555"/>
    <cellStyle name="Normal 4 7 2 7" xfId="17556"/>
    <cellStyle name="Normal 4 7 2 8" xfId="17557"/>
    <cellStyle name="Normal 4 7 2 9" xfId="17558"/>
    <cellStyle name="Normal 4 7 20" xfId="17559"/>
    <cellStyle name="Normal 4 7 20 2" xfId="17560"/>
    <cellStyle name="Normal 4 7 20 2 2" xfId="34082"/>
    <cellStyle name="Normal 4 7 20 3" xfId="17561"/>
    <cellStyle name="Normal 4 7 20 3 2" xfId="34083"/>
    <cellStyle name="Normal 4 7 20 4" xfId="17562"/>
    <cellStyle name="Normal 4 7 20 4 2" xfId="34084"/>
    <cellStyle name="Normal 4 7 20 5" xfId="17563"/>
    <cellStyle name="Normal 4 7 20 5 2" xfId="34085"/>
    <cellStyle name="Normal 4 7 20 6" xfId="34081"/>
    <cellStyle name="Normal 4 7 21" xfId="17564"/>
    <cellStyle name="Normal 4 7 21 2" xfId="34086"/>
    <cellStyle name="Normal 4 7 22" xfId="17565"/>
    <cellStyle name="Normal 4 7 22 2" xfId="34087"/>
    <cellStyle name="Normal 4 7 23" xfId="17566"/>
    <cellStyle name="Normal 4 7 23 2" xfId="34088"/>
    <cellStyle name="Normal 4 7 24" xfId="17567"/>
    <cellStyle name="Normal 4 7 24 2" xfId="34089"/>
    <cellStyle name="Normal 4 7 25" xfId="17568"/>
    <cellStyle name="Normal 4 7 25 2" xfId="34090"/>
    <cellStyle name="Normal 4 7 26" xfId="40714"/>
    <cellStyle name="Normal 4 7 3" xfId="17569"/>
    <cellStyle name="Normal 4 7 3 10" xfId="17570"/>
    <cellStyle name="Normal 4 7 3 11" xfId="17571"/>
    <cellStyle name="Normal 4 7 3 12" xfId="17572"/>
    <cellStyle name="Normal 4 7 3 13" xfId="17573"/>
    <cellStyle name="Normal 4 7 3 14" xfId="17574"/>
    <cellStyle name="Normal 4 7 3 15" xfId="17575"/>
    <cellStyle name="Normal 4 7 3 16" xfId="17576"/>
    <cellStyle name="Normal 4 7 3 2" xfId="17577"/>
    <cellStyle name="Normal 4 7 3 3" xfId="17578"/>
    <cellStyle name="Normal 4 7 3 4" xfId="17579"/>
    <cellStyle name="Normal 4 7 3 5" xfId="17580"/>
    <cellStyle name="Normal 4 7 3 6" xfId="17581"/>
    <cellStyle name="Normal 4 7 3 7" xfId="17582"/>
    <cellStyle name="Normal 4 7 3 8" xfId="17583"/>
    <cellStyle name="Normal 4 7 3 9" xfId="17584"/>
    <cellStyle name="Normal 4 7 4" xfId="17585"/>
    <cellStyle name="Normal 4 7 4 10" xfId="17586"/>
    <cellStyle name="Normal 4 7 4 10 2" xfId="17587"/>
    <cellStyle name="Normal 4 7 4 10 2 2" xfId="34093"/>
    <cellStyle name="Normal 4 7 4 10 3" xfId="17588"/>
    <cellStyle name="Normal 4 7 4 10 3 2" xfId="34094"/>
    <cellStyle name="Normal 4 7 4 10 4" xfId="17589"/>
    <cellStyle name="Normal 4 7 4 10 4 2" xfId="34095"/>
    <cellStyle name="Normal 4 7 4 10 5" xfId="17590"/>
    <cellStyle name="Normal 4 7 4 10 5 2" xfId="34096"/>
    <cellStyle name="Normal 4 7 4 10 6" xfId="34092"/>
    <cellStyle name="Normal 4 7 4 11" xfId="17591"/>
    <cellStyle name="Normal 4 7 4 11 2" xfId="17592"/>
    <cellStyle name="Normal 4 7 4 11 2 2" xfId="34098"/>
    <cellStyle name="Normal 4 7 4 11 3" xfId="17593"/>
    <cellStyle name="Normal 4 7 4 11 3 2" xfId="34099"/>
    <cellStyle name="Normal 4 7 4 11 4" xfId="17594"/>
    <cellStyle name="Normal 4 7 4 11 4 2" xfId="34100"/>
    <cellStyle name="Normal 4 7 4 11 5" xfId="17595"/>
    <cellStyle name="Normal 4 7 4 11 5 2" xfId="34101"/>
    <cellStyle name="Normal 4 7 4 11 6" xfId="34097"/>
    <cellStyle name="Normal 4 7 4 12" xfId="17596"/>
    <cellStyle name="Normal 4 7 4 12 2" xfId="17597"/>
    <cellStyle name="Normal 4 7 4 12 2 2" xfId="34103"/>
    <cellStyle name="Normal 4 7 4 12 3" xfId="17598"/>
    <cellStyle name="Normal 4 7 4 12 3 2" xfId="34104"/>
    <cellStyle name="Normal 4 7 4 12 4" xfId="17599"/>
    <cellStyle name="Normal 4 7 4 12 4 2" xfId="34105"/>
    <cellStyle name="Normal 4 7 4 12 5" xfId="17600"/>
    <cellStyle name="Normal 4 7 4 12 5 2" xfId="34106"/>
    <cellStyle name="Normal 4 7 4 12 6" xfId="34102"/>
    <cellStyle name="Normal 4 7 4 13" xfId="17601"/>
    <cellStyle name="Normal 4 7 4 13 2" xfId="17602"/>
    <cellStyle name="Normal 4 7 4 13 2 2" xfId="34108"/>
    <cellStyle name="Normal 4 7 4 13 3" xfId="17603"/>
    <cellStyle name="Normal 4 7 4 13 3 2" xfId="34109"/>
    <cellStyle name="Normal 4 7 4 13 4" xfId="17604"/>
    <cellStyle name="Normal 4 7 4 13 4 2" xfId="34110"/>
    <cellStyle name="Normal 4 7 4 13 5" xfId="17605"/>
    <cellStyle name="Normal 4 7 4 13 5 2" xfId="34111"/>
    <cellStyle name="Normal 4 7 4 13 6" xfId="34107"/>
    <cellStyle name="Normal 4 7 4 14" xfId="17606"/>
    <cellStyle name="Normal 4 7 4 14 2" xfId="17607"/>
    <cellStyle name="Normal 4 7 4 14 2 2" xfId="34113"/>
    <cellStyle name="Normal 4 7 4 14 3" xfId="17608"/>
    <cellStyle name="Normal 4 7 4 14 3 2" xfId="34114"/>
    <cellStyle name="Normal 4 7 4 14 4" xfId="17609"/>
    <cellStyle name="Normal 4 7 4 14 4 2" xfId="34115"/>
    <cellStyle name="Normal 4 7 4 14 5" xfId="17610"/>
    <cellStyle name="Normal 4 7 4 14 5 2" xfId="34116"/>
    <cellStyle name="Normal 4 7 4 14 6" xfId="34112"/>
    <cellStyle name="Normal 4 7 4 15" xfId="17611"/>
    <cellStyle name="Normal 4 7 4 15 2" xfId="17612"/>
    <cellStyle name="Normal 4 7 4 15 2 2" xfId="34118"/>
    <cellStyle name="Normal 4 7 4 15 3" xfId="17613"/>
    <cellStyle name="Normal 4 7 4 15 3 2" xfId="34119"/>
    <cellStyle name="Normal 4 7 4 15 4" xfId="17614"/>
    <cellStyle name="Normal 4 7 4 15 4 2" xfId="34120"/>
    <cellStyle name="Normal 4 7 4 15 5" xfId="17615"/>
    <cellStyle name="Normal 4 7 4 15 5 2" xfId="34121"/>
    <cellStyle name="Normal 4 7 4 15 6" xfId="34117"/>
    <cellStyle name="Normal 4 7 4 16" xfId="17616"/>
    <cellStyle name="Normal 4 7 4 16 2" xfId="17617"/>
    <cellStyle name="Normal 4 7 4 16 2 2" xfId="34123"/>
    <cellStyle name="Normal 4 7 4 16 3" xfId="17618"/>
    <cellStyle name="Normal 4 7 4 16 3 2" xfId="34124"/>
    <cellStyle name="Normal 4 7 4 16 4" xfId="17619"/>
    <cellStyle name="Normal 4 7 4 16 4 2" xfId="34125"/>
    <cellStyle name="Normal 4 7 4 16 5" xfId="17620"/>
    <cellStyle name="Normal 4 7 4 16 5 2" xfId="34126"/>
    <cellStyle name="Normal 4 7 4 16 6" xfId="34122"/>
    <cellStyle name="Normal 4 7 4 17" xfId="17621"/>
    <cellStyle name="Normal 4 7 4 17 2" xfId="34127"/>
    <cellStyle name="Normal 4 7 4 18" xfId="17622"/>
    <cellStyle name="Normal 4 7 4 18 2" xfId="34128"/>
    <cellStyle name="Normal 4 7 4 19" xfId="17623"/>
    <cellStyle name="Normal 4 7 4 19 2" xfId="34129"/>
    <cellStyle name="Normal 4 7 4 2" xfId="17624"/>
    <cellStyle name="Normal 4 7 4 20" xfId="17625"/>
    <cellStyle name="Normal 4 7 4 20 2" xfId="34130"/>
    <cellStyle name="Normal 4 7 4 21" xfId="34091"/>
    <cellStyle name="Normal 4 7 4 3" xfId="17626"/>
    <cellStyle name="Normal 4 7 4 3 2" xfId="17627"/>
    <cellStyle name="Normal 4 7 4 3 2 2" xfId="34132"/>
    <cellStyle name="Normal 4 7 4 3 3" xfId="17628"/>
    <cellStyle name="Normal 4 7 4 3 3 2" xfId="34133"/>
    <cellStyle name="Normal 4 7 4 3 4" xfId="17629"/>
    <cellStyle name="Normal 4 7 4 3 4 2" xfId="34134"/>
    <cellStyle name="Normal 4 7 4 3 5" xfId="17630"/>
    <cellStyle name="Normal 4 7 4 3 5 2" xfId="34135"/>
    <cellStyle name="Normal 4 7 4 3 6" xfId="34131"/>
    <cellStyle name="Normal 4 7 4 4" xfId="17631"/>
    <cellStyle name="Normal 4 7 4 4 2" xfId="17632"/>
    <cellStyle name="Normal 4 7 4 4 2 2" xfId="34137"/>
    <cellStyle name="Normal 4 7 4 4 3" xfId="17633"/>
    <cellStyle name="Normal 4 7 4 4 3 2" xfId="34138"/>
    <cellStyle name="Normal 4 7 4 4 4" xfId="17634"/>
    <cellStyle name="Normal 4 7 4 4 4 2" xfId="34139"/>
    <cellStyle name="Normal 4 7 4 4 5" xfId="17635"/>
    <cellStyle name="Normal 4 7 4 4 5 2" xfId="34140"/>
    <cellStyle name="Normal 4 7 4 4 6" xfId="34136"/>
    <cellStyle name="Normal 4 7 4 5" xfId="17636"/>
    <cellStyle name="Normal 4 7 4 5 2" xfId="17637"/>
    <cellStyle name="Normal 4 7 4 5 2 2" xfId="34142"/>
    <cellStyle name="Normal 4 7 4 5 3" xfId="17638"/>
    <cellStyle name="Normal 4 7 4 5 3 2" xfId="34143"/>
    <cellStyle name="Normal 4 7 4 5 4" xfId="17639"/>
    <cellStyle name="Normal 4 7 4 5 4 2" xfId="34144"/>
    <cellStyle name="Normal 4 7 4 5 5" xfId="17640"/>
    <cellStyle name="Normal 4 7 4 5 5 2" xfId="34145"/>
    <cellStyle name="Normal 4 7 4 5 6" xfId="34141"/>
    <cellStyle name="Normal 4 7 4 6" xfId="17641"/>
    <cellStyle name="Normal 4 7 4 6 2" xfId="17642"/>
    <cellStyle name="Normal 4 7 4 6 2 2" xfId="34147"/>
    <cellStyle name="Normal 4 7 4 6 3" xfId="17643"/>
    <cellStyle name="Normal 4 7 4 6 3 2" xfId="34148"/>
    <cellStyle name="Normal 4 7 4 6 4" xfId="17644"/>
    <cellStyle name="Normal 4 7 4 6 4 2" xfId="34149"/>
    <cellStyle name="Normal 4 7 4 6 5" xfId="17645"/>
    <cellStyle name="Normal 4 7 4 6 5 2" xfId="34150"/>
    <cellStyle name="Normal 4 7 4 6 6" xfId="34146"/>
    <cellStyle name="Normal 4 7 4 7" xfId="17646"/>
    <cellStyle name="Normal 4 7 4 7 2" xfId="17647"/>
    <cellStyle name="Normal 4 7 4 7 2 2" xfId="34152"/>
    <cellStyle name="Normal 4 7 4 7 3" xfId="17648"/>
    <cellStyle name="Normal 4 7 4 7 3 2" xfId="34153"/>
    <cellStyle name="Normal 4 7 4 7 4" xfId="17649"/>
    <cellStyle name="Normal 4 7 4 7 4 2" xfId="34154"/>
    <cellStyle name="Normal 4 7 4 7 5" xfId="17650"/>
    <cellStyle name="Normal 4 7 4 7 5 2" xfId="34155"/>
    <cellStyle name="Normal 4 7 4 7 6" xfId="34151"/>
    <cellStyle name="Normal 4 7 4 8" xfId="17651"/>
    <cellStyle name="Normal 4 7 4 8 2" xfId="17652"/>
    <cellStyle name="Normal 4 7 4 8 2 2" xfId="34157"/>
    <cellStyle name="Normal 4 7 4 8 3" xfId="17653"/>
    <cellStyle name="Normal 4 7 4 8 3 2" xfId="34158"/>
    <cellStyle name="Normal 4 7 4 8 4" xfId="17654"/>
    <cellStyle name="Normal 4 7 4 8 4 2" xfId="34159"/>
    <cellStyle name="Normal 4 7 4 8 5" xfId="17655"/>
    <cellStyle name="Normal 4 7 4 8 5 2" xfId="34160"/>
    <cellStyle name="Normal 4 7 4 8 6" xfId="34156"/>
    <cellStyle name="Normal 4 7 4 9" xfId="17656"/>
    <cellStyle name="Normal 4 7 4 9 2" xfId="17657"/>
    <cellStyle name="Normal 4 7 4 9 2 2" xfId="34162"/>
    <cellStyle name="Normal 4 7 4 9 3" xfId="17658"/>
    <cellStyle name="Normal 4 7 4 9 3 2" xfId="34163"/>
    <cellStyle name="Normal 4 7 4 9 4" xfId="17659"/>
    <cellStyle name="Normal 4 7 4 9 4 2" xfId="34164"/>
    <cellStyle name="Normal 4 7 4 9 5" xfId="17660"/>
    <cellStyle name="Normal 4 7 4 9 5 2" xfId="34165"/>
    <cellStyle name="Normal 4 7 4 9 6" xfId="34161"/>
    <cellStyle name="Normal 4 7 5" xfId="17661"/>
    <cellStyle name="Normal 4 7 5 2" xfId="17662"/>
    <cellStyle name="Normal 4 7 5 3" xfId="17663"/>
    <cellStyle name="Normal 4 7 5 3 2" xfId="34167"/>
    <cellStyle name="Normal 4 7 5 4" xfId="17664"/>
    <cellStyle name="Normal 4 7 5 4 2" xfId="34168"/>
    <cellStyle name="Normal 4 7 5 5" xfId="17665"/>
    <cellStyle name="Normal 4 7 5 5 2" xfId="34169"/>
    <cellStyle name="Normal 4 7 5 6" xfId="17666"/>
    <cellStyle name="Normal 4 7 5 6 2" xfId="34170"/>
    <cellStyle name="Normal 4 7 5 7" xfId="34166"/>
    <cellStyle name="Normal 4 7 6" xfId="17667"/>
    <cellStyle name="Normal 4 7 6 2" xfId="17668"/>
    <cellStyle name="Normal 4 7 6 3" xfId="17669"/>
    <cellStyle name="Normal 4 7 6 3 2" xfId="34172"/>
    <cellStyle name="Normal 4 7 6 4" xfId="17670"/>
    <cellStyle name="Normal 4 7 6 4 2" xfId="34173"/>
    <cellStyle name="Normal 4 7 6 5" xfId="17671"/>
    <cellStyle name="Normal 4 7 6 5 2" xfId="34174"/>
    <cellStyle name="Normal 4 7 6 6" xfId="17672"/>
    <cellStyle name="Normal 4 7 6 6 2" xfId="34175"/>
    <cellStyle name="Normal 4 7 6 7" xfId="34171"/>
    <cellStyle name="Normal 4 7 7" xfId="17673"/>
    <cellStyle name="Normal 4 7 7 2" xfId="17674"/>
    <cellStyle name="Normal 4 7 7 2 2" xfId="34177"/>
    <cellStyle name="Normal 4 7 7 3" xfId="17675"/>
    <cellStyle name="Normal 4 7 7 3 2" xfId="34178"/>
    <cellStyle name="Normal 4 7 7 4" xfId="17676"/>
    <cellStyle name="Normal 4 7 7 4 2" xfId="34179"/>
    <cellStyle name="Normal 4 7 7 5" xfId="17677"/>
    <cellStyle name="Normal 4 7 7 5 2" xfId="34180"/>
    <cellStyle name="Normal 4 7 7 6" xfId="34176"/>
    <cellStyle name="Normal 4 7 8" xfId="17678"/>
    <cellStyle name="Normal 4 7 8 2" xfId="17679"/>
    <cellStyle name="Normal 4 7 8 2 2" xfId="34182"/>
    <cellStyle name="Normal 4 7 8 3" xfId="17680"/>
    <cellStyle name="Normal 4 7 8 3 2" xfId="34183"/>
    <cellStyle name="Normal 4 7 8 4" xfId="17681"/>
    <cellStyle name="Normal 4 7 8 4 2" xfId="34184"/>
    <cellStyle name="Normal 4 7 8 5" xfId="17682"/>
    <cellStyle name="Normal 4 7 8 5 2" xfId="34185"/>
    <cellStyle name="Normal 4 7 8 6" xfId="34181"/>
    <cellStyle name="Normal 4 7 9" xfId="17683"/>
    <cellStyle name="Normal 4 7 9 2" xfId="17684"/>
    <cellStyle name="Normal 4 7 9 2 2" xfId="34187"/>
    <cellStyle name="Normal 4 7 9 3" xfId="17685"/>
    <cellStyle name="Normal 4 7 9 3 2" xfId="34188"/>
    <cellStyle name="Normal 4 7 9 4" xfId="17686"/>
    <cellStyle name="Normal 4 7 9 4 2" xfId="34189"/>
    <cellStyle name="Normal 4 7 9 5" xfId="17687"/>
    <cellStyle name="Normal 4 7 9 5 2" xfId="34190"/>
    <cellStyle name="Normal 4 7 9 6" xfId="34186"/>
    <cellStyle name="Normal 4 8" xfId="17688"/>
    <cellStyle name="Normal 4 8 10" xfId="17689"/>
    <cellStyle name="Normal 4 8 10 2" xfId="17690"/>
    <cellStyle name="Normal 4 8 10 2 2" xfId="34192"/>
    <cellStyle name="Normal 4 8 10 3" xfId="17691"/>
    <cellStyle name="Normal 4 8 10 3 2" xfId="34193"/>
    <cellStyle name="Normal 4 8 10 4" xfId="17692"/>
    <cellStyle name="Normal 4 8 10 4 2" xfId="34194"/>
    <cellStyle name="Normal 4 8 10 5" xfId="17693"/>
    <cellStyle name="Normal 4 8 10 5 2" xfId="34195"/>
    <cellStyle name="Normal 4 8 10 6" xfId="34191"/>
    <cellStyle name="Normal 4 8 11" xfId="17694"/>
    <cellStyle name="Normal 4 8 11 2" xfId="17695"/>
    <cellStyle name="Normal 4 8 11 2 2" xfId="34197"/>
    <cellStyle name="Normal 4 8 11 3" xfId="17696"/>
    <cellStyle name="Normal 4 8 11 3 2" xfId="34198"/>
    <cellStyle name="Normal 4 8 11 4" xfId="17697"/>
    <cellStyle name="Normal 4 8 11 4 2" xfId="34199"/>
    <cellStyle name="Normal 4 8 11 5" xfId="17698"/>
    <cellStyle name="Normal 4 8 11 5 2" xfId="34200"/>
    <cellStyle name="Normal 4 8 11 6" xfId="34196"/>
    <cellStyle name="Normal 4 8 12" xfId="17699"/>
    <cellStyle name="Normal 4 8 12 2" xfId="17700"/>
    <cellStyle name="Normal 4 8 12 2 2" xfId="34202"/>
    <cellStyle name="Normal 4 8 12 3" xfId="17701"/>
    <cellStyle name="Normal 4 8 12 3 2" xfId="34203"/>
    <cellStyle name="Normal 4 8 12 4" xfId="17702"/>
    <cellStyle name="Normal 4 8 12 4 2" xfId="34204"/>
    <cellStyle name="Normal 4 8 12 5" xfId="17703"/>
    <cellStyle name="Normal 4 8 12 5 2" xfId="34205"/>
    <cellStyle name="Normal 4 8 12 6" xfId="34201"/>
    <cellStyle name="Normal 4 8 13" xfId="17704"/>
    <cellStyle name="Normal 4 8 13 2" xfId="17705"/>
    <cellStyle name="Normal 4 8 13 2 2" xfId="34207"/>
    <cellStyle name="Normal 4 8 13 3" xfId="17706"/>
    <cellStyle name="Normal 4 8 13 3 2" xfId="34208"/>
    <cellStyle name="Normal 4 8 13 4" xfId="17707"/>
    <cellStyle name="Normal 4 8 13 4 2" xfId="34209"/>
    <cellStyle name="Normal 4 8 13 5" xfId="17708"/>
    <cellStyle name="Normal 4 8 13 5 2" xfId="34210"/>
    <cellStyle name="Normal 4 8 13 6" xfId="34206"/>
    <cellStyle name="Normal 4 8 14" xfId="17709"/>
    <cellStyle name="Normal 4 8 14 2" xfId="17710"/>
    <cellStyle name="Normal 4 8 14 2 2" xfId="34212"/>
    <cellStyle name="Normal 4 8 14 3" xfId="17711"/>
    <cellStyle name="Normal 4 8 14 3 2" xfId="34213"/>
    <cellStyle name="Normal 4 8 14 4" xfId="17712"/>
    <cellStyle name="Normal 4 8 14 4 2" xfId="34214"/>
    <cellStyle name="Normal 4 8 14 5" xfId="17713"/>
    <cellStyle name="Normal 4 8 14 5 2" xfId="34215"/>
    <cellStyle name="Normal 4 8 14 6" xfId="34211"/>
    <cellStyle name="Normal 4 8 15" xfId="17714"/>
    <cellStyle name="Normal 4 8 15 2" xfId="17715"/>
    <cellStyle name="Normal 4 8 15 2 2" xfId="34217"/>
    <cellStyle name="Normal 4 8 15 3" xfId="17716"/>
    <cellStyle name="Normal 4 8 15 3 2" xfId="34218"/>
    <cellStyle name="Normal 4 8 15 4" xfId="17717"/>
    <cellStyle name="Normal 4 8 15 4 2" xfId="34219"/>
    <cellStyle name="Normal 4 8 15 5" xfId="17718"/>
    <cellStyle name="Normal 4 8 15 5 2" xfId="34220"/>
    <cellStyle name="Normal 4 8 15 6" xfId="34216"/>
    <cellStyle name="Normal 4 8 16" xfId="17719"/>
    <cellStyle name="Normal 4 8 16 2" xfId="17720"/>
    <cellStyle name="Normal 4 8 16 2 2" xfId="34222"/>
    <cellStyle name="Normal 4 8 16 3" xfId="17721"/>
    <cellStyle name="Normal 4 8 16 3 2" xfId="34223"/>
    <cellStyle name="Normal 4 8 16 4" xfId="17722"/>
    <cellStyle name="Normal 4 8 16 4 2" xfId="34224"/>
    <cellStyle name="Normal 4 8 16 5" xfId="17723"/>
    <cellStyle name="Normal 4 8 16 5 2" xfId="34225"/>
    <cellStyle name="Normal 4 8 16 6" xfId="34221"/>
    <cellStyle name="Normal 4 8 17" xfId="17724"/>
    <cellStyle name="Normal 4 8 17 2" xfId="17725"/>
    <cellStyle name="Normal 4 8 17 2 2" xfId="34227"/>
    <cellStyle name="Normal 4 8 17 3" xfId="17726"/>
    <cellStyle name="Normal 4 8 17 3 2" xfId="34228"/>
    <cellStyle name="Normal 4 8 17 4" xfId="17727"/>
    <cellStyle name="Normal 4 8 17 4 2" xfId="34229"/>
    <cellStyle name="Normal 4 8 17 5" xfId="17728"/>
    <cellStyle name="Normal 4 8 17 5 2" xfId="34230"/>
    <cellStyle name="Normal 4 8 17 6" xfId="34226"/>
    <cellStyle name="Normal 4 8 18" xfId="17729"/>
    <cellStyle name="Normal 4 8 18 2" xfId="17730"/>
    <cellStyle name="Normal 4 8 18 2 2" xfId="34232"/>
    <cellStyle name="Normal 4 8 18 3" xfId="17731"/>
    <cellStyle name="Normal 4 8 18 3 2" xfId="34233"/>
    <cellStyle name="Normal 4 8 18 4" xfId="17732"/>
    <cellStyle name="Normal 4 8 18 4 2" xfId="34234"/>
    <cellStyle name="Normal 4 8 18 5" xfId="17733"/>
    <cellStyle name="Normal 4 8 18 5 2" xfId="34235"/>
    <cellStyle name="Normal 4 8 18 6" xfId="34231"/>
    <cellStyle name="Normal 4 8 19" xfId="17734"/>
    <cellStyle name="Normal 4 8 19 2" xfId="17735"/>
    <cellStyle name="Normal 4 8 19 2 2" xfId="34237"/>
    <cellStyle name="Normal 4 8 19 3" xfId="17736"/>
    <cellStyle name="Normal 4 8 19 3 2" xfId="34238"/>
    <cellStyle name="Normal 4 8 19 4" xfId="17737"/>
    <cellStyle name="Normal 4 8 19 4 2" xfId="34239"/>
    <cellStyle name="Normal 4 8 19 5" xfId="17738"/>
    <cellStyle name="Normal 4 8 19 5 2" xfId="34240"/>
    <cellStyle name="Normal 4 8 19 6" xfId="34236"/>
    <cellStyle name="Normal 4 8 2" xfId="17739"/>
    <cellStyle name="Normal 4 8 2 10" xfId="17740"/>
    <cellStyle name="Normal 4 8 2 11" xfId="17741"/>
    <cellStyle name="Normal 4 8 2 12" xfId="17742"/>
    <cellStyle name="Normal 4 8 2 13" xfId="17743"/>
    <cellStyle name="Normal 4 8 2 14" xfId="17744"/>
    <cellStyle name="Normal 4 8 2 15" xfId="17745"/>
    <cellStyle name="Normal 4 8 2 16" xfId="17746"/>
    <cellStyle name="Normal 4 8 2 17" xfId="17747"/>
    <cellStyle name="Normal 4 8 2 18" xfId="17748"/>
    <cellStyle name="Normal 4 8 2 19" xfId="17749"/>
    <cellStyle name="Normal 4 8 2 2" xfId="17750"/>
    <cellStyle name="Normal 4 8 2 2 2" xfId="17751"/>
    <cellStyle name="Normal 4 8 2 2 3" xfId="17752"/>
    <cellStyle name="Normal 4 8 2 2 4" xfId="17753"/>
    <cellStyle name="Normal 4 8 2 2 5" xfId="17754"/>
    <cellStyle name="Normal 4 8 2 2 6" xfId="17755"/>
    <cellStyle name="Normal 4 8 2 2 7" xfId="17756"/>
    <cellStyle name="Normal 4 8 2 20" xfId="17757"/>
    <cellStyle name="Normal 4 8 2 21" xfId="17758"/>
    <cellStyle name="Normal 4 8 2 22" xfId="34241"/>
    <cellStyle name="Normal 4 8 2 3" xfId="17759"/>
    <cellStyle name="Normal 4 8 2 4" xfId="17760"/>
    <cellStyle name="Normal 4 8 2 5" xfId="17761"/>
    <cellStyle name="Normal 4 8 2 6" xfId="17762"/>
    <cellStyle name="Normal 4 8 2 7" xfId="17763"/>
    <cellStyle name="Normal 4 8 2 8" xfId="17764"/>
    <cellStyle name="Normal 4 8 2 9" xfId="17765"/>
    <cellStyle name="Normal 4 8 20" xfId="17766"/>
    <cellStyle name="Normal 4 8 20 2" xfId="17767"/>
    <cellStyle name="Normal 4 8 20 2 2" xfId="34243"/>
    <cellStyle name="Normal 4 8 20 3" xfId="17768"/>
    <cellStyle name="Normal 4 8 20 3 2" xfId="34244"/>
    <cellStyle name="Normal 4 8 20 4" xfId="17769"/>
    <cellStyle name="Normal 4 8 20 4 2" xfId="34245"/>
    <cellStyle name="Normal 4 8 20 5" xfId="17770"/>
    <cellStyle name="Normal 4 8 20 5 2" xfId="34246"/>
    <cellStyle name="Normal 4 8 20 6" xfId="34242"/>
    <cellStyle name="Normal 4 8 21" xfId="17771"/>
    <cellStyle name="Normal 4 8 21 2" xfId="34247"/>
    <cellStyle name="Normal 4 8 22" xfId="17772"/>
    <cellStyle name="Normal 4 8 22 2" xfId="34248"/>
    <cellStyle name="Normal 4 8 23" xfId="17773"/>
    <cellStyle name="Normal 4 8 23 2" xfId="34249"/>
    <cellStyle name="Normal 4 8 24" xfId="17774"/>
    <cellStyle name="Normal 4 8 24 2" xfId="34250"/>
    <cellStyle name="Normal 4 8 25" xfId="17775"/>
    <cellStyle name="Normal 4 8 25 2" xfId="34251"/>
    <cellStyle name="Normal 4 8 26" xfId="40715"/>
    <cellStyle name="Normal 4 8 3" xfId="17776"/>
    <cellStyle name="Normal 4 8 3 10" xfId="17777"/>
    <cellStyle name="Normal 4 8 3 11" xfId="17778"/>
    <cellStyle name="Normal 4 8 3 12" xfId="17779"/>
    <cellStyle name="Normal 4 8 3 13" xfId="17780"/>
    <cellStyle name="Normal 4 8 3 14" xfId="17781"/>
    <cellStyle name="Normal 4 8 3 15" xfId="17782"/>
    <cellStyle name="Normal 4 8 3 16" xfId="17783"/>
    <cellStyle name="Normal 4 8 3 2" xfId="17784"/>
    <cellStyle name="Normal 4 8 3 3" xfId="17785"/>
    <cellStyle name="Normal 4 8 3 4" xfId="17786"/>
    <cellStyle name="Normal 4 8 3 5" xfId="17787"/>
    <cellStyle name="Normal 4 8 3 6" xfId="17788"/>
    <cellStyle name="Normal 4 8 3 7" xfId="17789"/>
    <cellStyle name="Normal 4 8 3 8" xfId="17790"/>
    <cellStyle name="Normal 4 8 3 9" xfId="17791"/>
    <cellStyle name="Normal 4 8 4" xfId="17792"/>
    <cellStyle name="Normal 4 8 4 10" xfId="17793"/>
    <cellStyle name="Normal 4 8 4 10 2" xfId="17794"/>
    <cellStyle name="Normal 4 8 4 10 2 2" xfId="34254"/>
    <cellStyle name="Normal 4 8 4 10 3" xfId="17795"/>
    <cellStyle name="Normal 4 8 4 10 3 2" xfId="34255"/>
    <cellStyle name="Normal 4 8 4 10 4" xfId="17796"/>
    <cellStyle name="Normal 4 8 4 10 4 2" xfId="34256"/>
    <cellStyle name="Normal 4 8 4 10 5" xfId="17797"/>
    <cellStyle name="Normal 4 8 4 10 5 2" xfId="34257"/>
    <cellStyle name="Normal 4 8 4 10 6" xfId="34253"/>
    <cellStyle name="Normal 4 8 4 11" xfId="17798"/>
    <cellStyle name="Normal 4 8 4 11 2" xfId="17799"/>
    <cellStyle name="Normal 4 8 4 11 2 2" xfId="34259"/>
    <cellStyle name="Normal 4 8 4 11 3" xfId="17800"/>
    <cellStyle name="Normal 4 8 4 11 3 2" xfId="34260"/>
    <cellStyle name="Normal 4 8 4 11 4" xfId="17801"/>
    <cellStyle name="Normal 4 8 4 11 4 2" xfId="34261"/>
    <cellStyle name="Normal 4 8 4 11 5" xfId="17802"/>
    <cellStyle name="Normal 4 8 4 11 5 2" xfId="34262"/>
    <cellStyle name="Normal 4 8 4 11 6" xfId="34258"/>
    <cellStyle name="Normal 4 8 4 12" xfId="17803"/>
    <cellStyle name="Normal 4 8 4 12 2" xfId="17804"/>
    <cellStyle name="Normal 4 8 4 12 2 2" xfId="34264"/>
    <cellStyle name="Normal 4 8 4 12 3" xfId="17805"/>
    <cellStyle name="Normal 4 8 4 12 3 2" xfId="34265"/>
    <cellStyle name="Normal 4 8 4 12 4" xfId="17806"/>
    <cellStyle name="Normal 4 8 4 12 4 2" xfId="34266"/>
    <cellStyle name="Normal 4 8 4 12 5" xfId="17807"/>
    <cellStyle name="Normal 4 8 4 12 5 2" xfId="34267"/>
    <cellStyle name="Normal 4 8 4 12 6" xfId="34263"/>
    <cellStyle name="Normal 4 8 4 13" xfId="17808"/>
    <cellStyle name="Normal 4 8 4 13 2" xfId="17809"/>
    <cellStyle name="Normal 4 8 4 13 2 2" xfId="34269"/>
    <cellStyle name="Normal 4 8 4 13 3" xfId="17810"/>
    <cellStyle name="Normal 4 8 4 13 3 2" xfId="34270"/>
    <cellStyle name="Normal 4 8 4 13 4" xfId="17811"/>
    <cellStyle name="Normal 4 8 4 13 4 2" xfId="34271"/>
    <cellStyle name="Normal 4 8 4 13 5" xfId="17812"/>
    <cellStyle name="Normal 4 8 4 13 5 2" xfId="34272"/>
    <cellStyle name="Normal 4 8 4 13 6" xfId="34268"/>
    <cellStyle name="Normal 4 8 4 14" xfId="17813"/>
    <cellStyle name="Normal 4 8 4 14 2" xfId="17814"/>
    <cellStyle name="Normal 4 8 4 14 2 2" xfId="34274"/>
    <cellStyle name="Normal 4 8 4 14 3" xfId="17815"/>
    <cellStyle name="Normal 4 8 4 14 3 2" xfId="34275"/>
    <cellStyle name="Normal 4 8 4 14 4" xfId="17816"/>
    <cellStyle name="Normal 4 8 4 14 4 2" xfId="34276"/>
    <cellStyle name="Normal 4 8 4 14 5" xfId="17817"/>
    <cellStyle name="Normal 4 8 4 14 5 2" xfId="34277"/>
    <cellStyle name="Normal 4 8 4 14 6" xfId="34273"/>
    <cellStyle name="Normal 4 8 4 15" xfId="17818"/>
    <cellStyle name="Normal 4 8 4 15 2" xfId="17819"/>
    <cellStyle name="Normal 4 8 4 15 2 2" xfId="34279"/>
    <cellStyle name="Normal 4 8 4 15 3" xfId="17820"/>
    <cellStyle name="Normal 4 8 4 15 3 2" xfId="34280"/>
    <cellStyle name="Normal 4 8 4 15 4" xfId="17821"/>
    <cellStyle name="Normal 4 8 4 15 4 2" xfId="34281"/>
    <cellStyle name="Normal 4 8 4 15 5" xfId="17822"/>
    <cellStyle name="Normal 4 8 4 15 5 2" xfId="34282"/>
    <cellStyle name="Normal 4 8 4 15 6" xfId="34278"/>
    <cellStyle name="Normal 4 8 4 16" xfId="17823"/>
    <cellStyle name="Normal 4 8 4 16 2" xfId="17824"/>
    <cellStyle name="Normal 4 8 4 16 2 2" xfId="34284"/>
    <cellStyle name="Normal 4 8 4 16 3" xfId="17825"/>
    <cellStyle name="Normal 4 8 4 16 3 2" xfId="34285"/>
    <cellStyle name="Normal 4 8 4 16 4" xfId="17826"/>
    <cellStyle name="Normal 4 8 4 16 4 2" xfId="34286"/>
    <cellStyle name="Normal 4 8 4 16 5" xfId="17827"/>
    <cellStyle name="Normal 4 8 4 16 5 2" xfId="34287"/>
    <cellStyle name="Normal 4 8 4 16 6" xfId="34283"/>
    <cellStyle name="Normal 4 8 4 17" xfId="17828"/>
    <cellStyle name="Normal 4 8 4 17 2" xfId="34288"/>
    <cellStyle name="Normal 4 8 4 18" xfId="17829"/>
    <cellStyle name="Normal 4 8 4 18 2" xfId="34289"/>
    <cellStyle name="Normal 4 8 4 19" xfId="17830"/>
    <cellStyle name="Normal 4 8 4 19 2" xfId="34290"/>
    <cellStyle name="Normal 4 8 4 2" xfId="17831"/>
    <cellStyle name="Normal 4 8 4 20" xfId="17832"/>
    <cellStyle name="Normal 4 8 4 20 2" xfId="34291"/>
    <cellStyle name="Normal 4 8 4 21" xfId="34252"/>
    <cellStyle name="Normal 4 8 4 3" xfId="17833"/>
    <cellStyle name="Normal 4 8 4 3 2" xfId="17834"/>
    <cellStyle name="Normal 4 8 4 3 2 2" xfId="34293"/>
    <cellStyle name="Normal 4 8 4 3 3" xfId="17835"/>
    <cellStyle name="Normal 4 8 4 3 3 2" xfId="34294"/>
    <cellStyle name="Normal 4 8 4 3 4" xfId="17836"/>
    <cellStyle name="Normal 4 8 4 3 4 2" xfId="34295"/>
    <cellStyle name="Normal 4 8 4 3 5" xfId="17837"/>
    <cellStyle name="Normal 4 8 4 3 5 2" xfId="34296"/>
    <cellStyle name="Normal 4 8 4 3 6" xfId="34292"/>
    <cellStyle name="Normal 4 8 4 4" xfId="17838"/>
    <cellStyle name="Normal 4 8 4 4 2" xfId="17839"/>
    <cellStyle name="Normal 4 8 4 4 2 2" xfId="34298"/>
    <cellStyle name="Normal 4 8 4 4 3" xfId="17840"/>
    <cellStyle name="Normal 4 8 4 4 3 2" xfId="34299"/>
    <cellStyle name="Normal 4 8 4 4 4" xfId="17841"/>
    <cellStyle name="Normal 4 8 4 4 4 2" xfId="34300"/>
    <cellStyle name="Normal 4 8 4 4 5" xfId="17842"/>
    <cellStyle name="Normal 4 8 4 4 5 2" xfId="34301"/>
    <cellStyle name="Normal 4 8 4 4 6" xfId="34297"/>
    <cellStyle name="Normal 4 8 4 5" xfId="17843"/>
    <cellStyle name="Normal 4 8 4 5 2" xfId="17844"/>
    <cellStyle name="Normal 4 8 4 5 2 2" xfId="34303"/>
    <cellStyle name="Normal 4 8 4 5 3" xfId="17845"/>
    <cellStyle name="Normal 4 8 4 5 3 2" xfId="34304"/>
    <cellStyle name="Normal 4 8 4 5 4" xfId="17846"/>
    <cellStyle name="Normal 4 8 4 5 4 2" xfId="34305"/>
    <cellStyle name="Normal 4 8 4 5 5" xfId="17847"/>
    <cellStyle name="Normal 4 8 4 5 5 2" xfId="34306"/>
    <cellStyle name="Normal 4 8 4 5 6" xfId="34302"/>
    <cellStyle name="Normal 4 8 4 6" xfId="17848"/>
    <cellStyle name="Normal 4 8 4 6 2" xfId="17849"/>
    <cellStyle name="Normal 4 8 4 6 2 2" xfId="34308"/>
    <cellStyle name="Normal 4 8 4 6 3" xfId="17850"/>
    <cellStyle name="Normal 4 8 4 6 3 2" xfId="34309"/>
    <cellStyle name="Normal 4 8 4 6 4" xfId="17851"/>
    <cellStyle name="Normal 4 8 4 6 4 2" xfId="34310"/>
    <cellStyle name="Normal 4 8 4 6 5" xfId="17852"/>
    <cellStyle name="Normal 4 8 4 6 5 2" xfId="34311"/>
    <cellStyle name="Normal 4 8 4 6 6" xfId="34307"/>
    <cellStyle name="Normal 4 8 4 7" xfId="17853"/>
    <cellStyle name="Normal 4 8 4 7 2" xfId="17854"/>
    <cellStyle name="Normal 4 8 4 7 2 2" xfId="34313"/>
    <cellStyle name="Normal 4 8 4 7 3" xfId="17855"/>
    <cellStyle name="Normal 4 8 4 7 3 2" xfId="34314"/>
    <cellStyle name="Normal 4 8 4 7 4" xfId="17856"/>
    <cellStyle name="Normal 4 8 4 7 4 2" xfId="34315"/>
    <cellStyle name="Normal 4 8 4 7 5" xfId="17857"/>
    <cellStyle name="Normal 4 8 4 7 5 2" xfId="34316"/>
    <cellStyle name="Normal 4 8 4 7 6" xfId="34312"/>
    <cellStyle name="Normal 4 8 4 8" xfId="17858"/>
    <cellStyle name="Normal 4 8 4 8 2" xfId="17859"/>
    <cellStyle name="Normal 4 8 4 8 2 2" xfId="34318"/>
    <cellStyle name="Normal 4 8 4 8 3" xfId="17860"/>
    <cellStyle name="Normal 4 8 4 8 3 2" xfId="34319"/>
    <cellStyle name="Normal 4 8 4 8 4" xfId="17861"/>
    <cellStyle name="Normal 4 8 4 8 4 2" xfId="34320"/>
    <cellStyle name="Normal 4 8 4 8 5" xfId="17862"/>
    <cellStyle name="Normal 4 8 4 8 5 2" xfId="34321"/>
    <cellStyle name="Normal 4 8 4 8 6" xfId="34317"/>
    <cellStyle name="Normal 4 8 4 9" xfId="17863"/>
    <cellStyle name="Normal 4 8 4 9 2" xfId="17864"/>
    <cellStyle name="Normal 4 8 4 9 2 2" xfId="34323"/>
    <cellStyle name="Normal 4 8 4 9 3" xfId="17865"/>
    <cellStyle name="Normal 4 8 4 9 3 2" xfId="34324"/>
    <cellStyle name="Normal 4 8 4 9 4" xfId="17866"/>
    <cellStyle name="Normal 4 8 4 9 4 2" xfId="34325"/>
    <cellStyle name="Normal 4 8 4 9 5" xfId="17867"/>
    <cellStyle name="Normal 4 8 4 9 5 2" xfId="34326"/>
    <cellStyle name="Normal 4 8 4 9 6" xfId="34322"/>
    <cellStyle name="Normal 4 8 5" xfId="17868"/>
    <cellStyle name="Normal 4 8 5 2" xfId="17869"/>
    <cellStyle name="Normal 4 8 5 3" xfId="17870"/>
    <cellStyle name="Normal 4 8 5 3 2" xfId="34328"/>
    <cellStyle name="Normal 4 8 5 4" xfId="17871"/>
    <cellStyle name="Normal 4 8 5 4 2" xfId="34329"/>
    <cellStyle name="Normal 4 8 5 5" xfId="17872"/>
    <cellStyle name="Normal 4 8 5 5 2" xfId="34330"/>
    <cellStyle name="Normal 4 8 5 6" xfId="17873"/>
    <cellStyle name="Normal 4 8 5 6 2" xfId="34331"/>
    <cellStyle name="Normal 4 8 5 7" xfId="34327"/>
    <cellStyle name="Normal 4 8 6" xfId="17874"/>
    <cellStyle name="Normal 4 8 6 2" xfId="17875"/>
    <cellStyle name="Normal 4 8 6 3" xfId="17876"/>
    <cellStyle name="Normal 4 8 6 3 2" xfId="34333"/>
    <cellStyle name="Normal 4 8 6 4" xfId="17877"/>
    <cellStyle name="Normal 4 8 6 4 2" xfId="34334"/>
    <cellStyle name="Normal 4 8 6 5" xfId="17878"/>
    <cellStyle name="Normal 4 8 6 5 2" xfId="34335"/>
    <cellStyle name="Normal 4 8 6 6" xfId="17879"/>
    <cellStyle name="Normal 4 8 6 6 2" xfId="34336"/>
    <cellStyle name="Normal 4 8 6 7" xfId="34332"/>
    <cellStyle name="Normal 4 8 7" xfId="17880"/>
    <cellStyle name="Normal 4 8 7 2" xfId="17881"/>
    <cellStyle name="Normal 4 8 7 2 2" xfId="34338"/>
    <cellStyle name="Normal 4 8 7 3" xfId="17882"/>
    <cellStyle name="Normal 4 8 7 3 2" xfId="34339"/>
    <cellStyle name="Normal 4 8 7 4" xfId="17883"/>
    <cellStyle name="Normal 4 8 7 4 2" xfId="34340"/>
    <cellStyle name="Normal 4 8 7 5" xfId="17884"/>
    <cellStyle name="Normal 4 8 7 5 2" xfId="34341"/>
    <cellStyle name="Normal 4 8 7 6" xfId="34337"/>
    <cellStyle name="Normal 4 8 8" xfId="17885"/>
    <cellStyle name="Normal 4 8 8 2" xfId="17886"/>
    <cellStyle name="Normal 4 8 8 2 2" xfId="34343"/>
    <cellStyle name="Normal 4 8 8 3" xfId="17887"/>
    <cellStyle name="Normal 4 8 8 3 2" xfId="34344"/>
    <cellStyle name="Normal 4 8 8 4" xfId="17888"/>
    <cellStyle name="Normal 4 8 8 4 2" xfId="34345"/>
    <cellStyle name="Normal 4 8 8 5" xfId="17889"/>
    <cellStyle name="Normal 4 8 8 5 2" xfId="34346"/>
    <cellStyle name="Normal 4 8 8 6" xfId="34342"/>
    <cellStyle name="Normal 4 8 9" xfId="17890"/>
    <cellStyle name="Normal 4 8 9 2" xfId="17891"/>
    <cellStyle name="Normal 4 8 9 2 2" xfId="34348"/>
    <cellStyle name="Normal 4 8 9 3" xfId="17892"/>
    <cellStyle name="Normal 4 8 9 3 2" xfId="34349"/>
    <cellStyle name="Normal 4 8 9 4" xfId="17893"/>
    <cellStyle name="Normal 4 8 9 4 2" xfId="34350"/>
    <cellStyle name="Normal 4 8 9 5" xfId="17894"/>
    <cellStyle name="Normal 4 8 9 5 2" xfId="34351"/>
    <cellStyle name="Normal 4 8 9 6" xfId="34347"/>
    <cellStyle name="Normal 4 9" xfId="17895"/>
    <cellStyle name="Normal 4 9 2" xfId="17896"/>
    <cellStyle name="Normal 4 9 2 2" xfId="17897"/>
    <cellStyle name="Normal 4 9 2 3" xfId="17898"/>
    <cellStyle name="Normal 4 9 2 4" xfId="17899"/>
    <cellStyle name="Normal 4 9 2 5" xfId="17900"/>
    <cellStyle name="Normal 4 9 2 6" xfId="17901"/>
    <cellStyle name="Normal 4 9 2 7" xfId="17902"/>
    <cellStyle name="Normal 4 9 3" xfId="17903"/>
    <cellStyle name="Normal 4 9 4" xfId="17904"/>
    <cellStyle name="Normal 4 9 5" xfId="17905"/>
    <cellStyle name="Normal 4 9 6" xfId="17906"/>
    <cellStyle name="Normal 4 9 7" xfId="17907"/>
    <cellStyle name="Normal 4 9 8" xfId="17908"/>
    <cellStyle name="Normal 4 9 9" xfId="40716"/>
    <cellStyle name="Normal 40" xfId="5"/>
    <cellStyle name="Normal 41" xfId="41063"/>
    <cellStyle name="Normal 42" xfId="41064"/>
    <cellStyle name="Normal 43" xfId="41068"/>
    <cellStyle name="Normal 44" xfId="41071"/>
    <cellStyle name="Normal 5" xfId="17909"/>
    <cellStyle name="Normal 5 10" xfId="17910"/>
    <cellStyle name="Normal 5 10 2" xfId="40718"/>
    <cellStyle name="Normal 5 11" xfId="17911"/>
    <cellStyle name="Normal 5 11 2" xfId="40719"/>
    <cellStyle name="Normal 5 12" xfId="17912"/>
    <cellStyle name="Normal 5 12 2" xfId="40720"/>
    <cellStyle name="Normal 5 13" xfId="17913"/>
    <cellStyle name="Normal 5 13 2" xfId="40721"/>
    <cellStyle name="Normal 5 14" xfId="17914"/>
    <cellStyle name="Normal 5 14 2" xfId="40722"/>
    <cellStyle name="Normal 5 15" xfId="17915"/>
    <cellStyle name="Normal 5 15 2" xfId="40723"/>
    <cellStyle name="Normal 5 16" xfId="17916"/>
    <cellStyle name="Normal 5 16 2" xfId="40724"/>
    <cellStyle name="Normal 5 17" xfId="17917"/>
    <cellStyle name="Normal 5 17 2" xfId="40725"/>
    <cellStyle name="Normal 5 18" xfId="17918"/>
    <cellStyle name="Normal 5 18 2" xfId="40726"/>
    <cellStyle name="Normal 5 19" xfId="17919"/>
    <cellStyle name="Normal 5 19 10" xfId="17920"/>
    <cellStyle name="Normal 5 19 10 2" xfId="17921"/>
    <cellStyle name="Normal 5 19 10 2 2" xfId="34353"/>
    <cellStyle name="Normal 5 19 10 3" xfId="17922"/>
    <cellStyle name="Normal 5 19 10 3 2" xfId="34354"/>
    <cellStyle name="Normal 5 19 10 4" xfId="17923"/>
    <cellStyle name="Normal 5 19 10 4 2" xfId="34355"/>
    <cellStyle name="Normal 5 19 10 5" xfId="17924"/>
    <cellStyle name="Normal 5 19 10 5 2" xfId="34356"/>
    <cellStyle name="Normal 5 19 10 6" xfId="34352"/>
    <cellStyle name="Normal 5 19 11" xfId="17925"/>
    <cellStyle name="Normal 5 19 11 2" xfId="17926"/>
    <cellStyle name="Normal 5 19 11 2 2" xfId="34358"/>
    <cellStyle name="Normal 5 19 11 3" xfId="17927"/>
    <cellStyle name="Normal 5 19 11 3 2" xfId="34359"/>
    <cellStyle name="Normal 5 19 11 4" xfId="17928"/>
    <cellStyle name="Normal 5 19 11 4 2" xfId="34360"/>
    <cellStyle name="Normal 5 19 11 5" xfId="17929"/>
    <cellStyle name="Normal 5 19 11 5 2" xfId="34361"/>
    <cellStyle name="Normal 5 19 11 6" xfId="34357"/>
    <cellStyle name="Normal 5 19 12" xfId="17930"/>
    <cellStyle name="Normal 5 19 12 2" xfId="17931"/>
    <cellStyle name="Normal 5 19 12 2 2" xfId="34363"/>
    <cellStyle name="Normal 5 19 12 3" xfId="17932"/>
    <cellStyle name="Normal 5 19 12 3 2" xfId="34364"/>
    <cellStyle name="Normal 5 19 12 4" xfId="17933"/>
    <cellStyle name="Normal 5 19 12 4 2" xfId="34365"/>
    <cellStyle name="Normal 5 19 12 5" xfId="17934"/>
    <cellStyle name="Normal 5 19 12 5 2" xfId="34366"/>
    <cellStyle name="Normal 5 19 12 6" xfId="34362"/>
    <cellStyle name="Normal 5 19 13" xfId="17935"/>
    <cellStyle name="Normal 5 19 13 2" xfId="17936"/>
    <cellStyle name="Normal 5 19 13 2 2" xfId="34368"/>
    <cellStyle name="Normal 5 19 13 3" xfId="17937"/>
    <cellStyle name="Normal 5 19 13 3 2" xfId="34369"/>
    <cellStyle name="Normal 5 19 13 4" xfId="17938"/>
    <cellStyle name="Normal 5 19 13 4 2" xfId="34370"/>
    <cellStyle name="Normal 5 19 13 5" xfId="17939"/>
    <cellStyle name="Normal 5 19 13 5 2" xfId="34371"/>
    <cellStyle name="Normal 5 19 13 6" xfId="34367"/>
    <cellStyle name="Normal 5 19 14" xfId="17940"/>
    <cellStyle name="Normal 5 19 14 2" xfId="17941"/>
    <cellStyle name="Normal 5 19 14 2 2" xfId="34373"/>
    <cellStyle name="Normal 5 19 14 3" xfId="17942"/>
    <cellStyle name="Normal 5 19 14 3 2" xfId="34374"/>
    <cellStyle name="Normal 5 19 14 4" xfId="17943"/>
    <cellStyle name="Normal 5 19 14 4 2" xfId="34375"/>
    <cellStyle name="Normal 5 19 14 5" xfId="17944"/>
    <cellStyle name="Normal 5 19 14 5 2" xfId="34376"/>
    <cellStyle name="Normal 5 19 14 6" xfId="34372"/>
    <cellStyle name="Normal 5 19 15" xfId="17945"/>
    <cellStyle name="Normal 5 19 15 2" xfId="17946"/>
    <cellStyle name="Normal 5 19 15 2 2" xfId="34378"/>
    <cellStyle name="Normal 5 19 15 3" xfId="17947"/>
    <cellStyle name="Normal 5 19 15 3 2" xfId="34379"/>
    <cellStyle name="Normal 5 19 15 4" xfId="17948"/>
    <cellStyle name="Normal 5 19 15 4 2" xfId="34380"/>
    <cellStyle name="Normal 5 19 15 5" xfId="17949"/>
    <cellStyle name="Normal 5 19 15 5 2" xfId="34381"/>
    <cellStyle name="Normal 5 19 15 6" xfId="34377"/>
    <cellStyle name="Normal 5 19 16" xfId="17950"/>
    <cellStyle name="Normal 5 19 16 2" xfId="17951"/>
    <cellStyle name="Normal 5 19 16 2 2" xfId="34383"/>
    <cellStyle name="Normal 5 19 16 3" xfId="17952"/>
    <cellStyle name="Normal 5 19 16 3 2" xfId="34384"/>
    <cellStyle name="Normal 5 19 16 4" xfId="17953"/>
    <cellStyle name="Normal 5 19 16 4 2" xfId="34385"/>
    <cellStyle name="Normal 5 19 16 5" xfId="17954"/>
    <cellStyle name="Normal 5 19 16 5 2" xfId="34386"/>
    <cellStyle name="Normal 5 19 16 6" xfId="34382"/>
    <cellStyle name="Normal 5 19 17" xfId="17955"/>
    <cellStyle name="Normal 5 19 17 2" xfId="34387"/>
    <cellStyle name="Normal 5 19 18" xfId="17956"/>
    <cellStyle name="Normal 5 19 18 2" xfId="34388"/>
    <cellStyle name="Normal 5 19 19" xfId="17957"/>
    <cellStyle name="Normal 5 19 19 2" xfId="34389"/>
    <cellStyle name="Normal 5 19 2" xfId="17958"/>
    <cellStyle name="Normal 5 19 2 2" xfId="17959"/>
    <cellStyle name="Normal 5 19 2 3" xfId="17960"/>
    <cellStyle name="Normal 5 19 2 3 2" xfId="34391"/>
    <cellStyle name="Normal 5 19 2 4" xfId="17961"/>
    <cellStyle name="Normal 5 19 2 4 2" xfId="34392"/>
    <cellStyle name="Normal 5 19 2 5" xfId="17962"/>
    <cellStyle name="Normal 5 19 2 5 2" xfId="34393"/>
    <cellStyle name="Normal 5 19 2 6" xfId="17963"/>
    <cellStyle name="Normal 5 19 2 6 2" xfId="34394"/>
    <cellStyle name="Normal 5 19 2 7" xfId="34390"/>
    <cellStyle name="Normal 5 19 20" xfId="17964"/>
    <cellStyle name="Normal 5 19 20 2" xfId="34395"/>
    <cellStyle name="Normal 5 19 21" xfId="17965"/>
    <cellStyle name="Normal 5 19 21 2" xfId="34396"/>
    <cellStyle name="Normal 5 19 3" xfId="17966"/>
    <cellStyle name="Normal 5 19 3 2" xfId="17967"/>
    <cellStyle name="Normal 5 19 3 2 2" xfId="17968"/>
    <cellStyle name="Normal 5 19 3 2 2 2" xfId="34399"/>
    <cellStyle name="Normal 5 19 3 2 3" xfId="17969"/>
    <cellStyle name="Normal 5 19 3 2 3 2" xfId="34400"/>
    <cellStyle name="Normal 5 19 3 2 4" xfId="17970"/>
    <cellStyle name="Normal 5 19 3 2 4 2" xfId="34401"/>
    <cellStyle name="Normal 5 19 3 2 5" xfId="17971"/>
    <cellStyle name="Normal 5 19 3 2 5 2" xfId="34402"/>
    <cellStyle name="Normal 5 19 3 2 6" xfId="34398"/>
    <cellStyle name="Normal 5 19 3 3" xfId="17972"/>
    <cellStyle name="Normal 5 19 3 3 2" xfId="34403"/>
    <cellStyle name="Normal 5 19 3 4" xfId="17973"/>
    <cellStyle name="Normal 5 19 3 4 2" xfId="34404"/>
    <cellStyle name="Normal 5 19 3 5" xfId="17974"/>
    <cellStyle name="Normal 5 19 3 5 2" xfId="34405"/>
    <cellStyle name="Normal 5 19 3 6" xfId="17975"/>
    <cellStyle name="Normal 5 19 3 6 2" xfId="34406"/>
    <cellStyle name="Normal 5 19 3 7" xfId="34397"/>
    <cellStyle name="Normal 5 19 4" xfId="17976"/>
    <cellStyle name="Normal 5 19 4 2" xfId="17977"/>
    <cellStyle name="Normal 5 19 4 2 2" xfId="17978"/>
    <cellStyle name="Normal 5 19 4 2 2 2" xfId="34409"/>
    <cellStyle name="Normal 5 19 4 2 3" xfId="17979"/>
    <cellStyle name="Normal 5 19 4 2 3 2" xfId="34410"/>
    <cellStyle name="Normal 5 19 4 2 4" xfId="17980"/>
    <cellStyle name="Normal 5 19 4 2 4 2" xfId="34411"/>
    <cellStyle name="Normal 5 19 4 2 5" xfId="17981"/>
    <cellStyle name="Normal 5 19 4 2 5 2" xfId="34412"/>
    <cellStyle name="Normal 5 19 4 2 6" xfId="34408"/>
    <cellStyle name="Normal 5 19 4 3" xfId="17982"/>
    <cellStyle name="Normal 5 19 4 3 2" xfId="34413"/>
    <cellStyle name="Normal 5 19 4 4" xfId="17983"/>
    <cellStyle name="Normal 5 19 4 4 2" xfId="34414"/>
    <cellStyle name="Normal 5 19 4 5" xfId="17984"/>
    <cellStyle name="Normal 5 19 4 5 2" xfId="34415"/>
    <cellStyle name="Normal 5 19 4 6" xfId="17985"/>
    <cellStyle name="Normal 5 19 4 6 2" xfId="34416"/>
    <cellStyle name="Normal 5 19 4 7" xfId="34407"/>
    <cellStyle name="Normal 5 19 5" xfId="17986"/>
    <cellStyle name="Normal 5 19 5 2" xfId="17987"/>
    <cellStyle name="Normal 5 19 5 2 2" xfId="17988"/>
    <cellStyle name="Normal 5 19 5 2 2 2" xfId="34418"/>
    <cellStyle name="Normal 5 19 5 2 3" xfId="17989"/>
    <cellStyle name="Normal 5 19 5 2 3 2" xfId="34419"/>
    <cellStyle name="Normal 5 19 5 2 4" xfId="17990"/>
    <cellStyle name="Normal 5 19 5 2 4 2" xfId="34420"/>
    <cellStyle name="Normal 5 19 5 2 5" xfId="17991"/>
    <cellStyle name="Normal 5 19 5 2 5 2" xfId="34421"/>
    <cellStyle name="Normal 5 19 5 2 6" xfId="34417"/>
    <cellStyle name="Normal 5 19 6" xfId="17992"/>
    <cellStyle name="Normal 5 19 6 2" xfId="17993"/>
    <cellStyle name="Normal 5 19 6 2 2" xfId="34423"/>
    <cellStyle name="Normal 5 19 6 3" xfId="17994"/>
    <cellStyle name="Normal 5 19 6 3 2" xfId="34424"/>
    <cellStyle name="Normal 5 19 6 4" xfId="17995"/>
    <cellStyle name="Normal 5 19 6 4 2" xfId="34425"/>
    <cellStyle name="Normal 5 19 6 5" xfId="17996"/>
    <cellStyle name="Normal 5 19 6 5 2" xfId="34426"/>
    <cellStyle name="Normal 5 19 6 6" xfId="34422"/>
    <cellStyle name="Normal 5 19 7" xfId="17997"/>
    <cellStyle name="Normal 5 19 7 2" xfId="17998"/>
    <cellStyle name="Normal 5 19 7 2 2" xfId="34428"/>
    <cellStyle name="Normal 5 19 7 3" xfId="17999"/>
    <cellStyle name="Normal 5 19 7 3 2" xfId="34429"/>
    <cellStyle name="Normal 5 19 7 4" xfId="18000"/>
    <cellStyle name="Normal 5 19 7 4 2" xfId="34430"/>
    <cellStyle name="Normal 5 19 7 5" xfId="18001"/>
    <cellStyle name="Normal 5 19 7 5 2" xfId="34431"/>
    <cellStyle name="Normal 5 19 7 6" xfId="34427"/>
    <cellStyle name="Normal 5 19 8" xfId="18002"/>
    <cellStyle name="Normal 5 19 8 2" xfId="18003"/>
    <cellStyle name="Normal 5 19 8 2 2" xfId="34433"/>
    <cellStyle name="Normal 5 19 8 3" xfId="18004"/>
    <cellStyle name="Normal 5 19 8 3 2" xfId="34434"/>
    <cellStyle name="Normal 5 19 8 4" xfId="18005"/>
    <cellStyle name="Normal 5 19 8 4 2" xfId="34435"/>
    <cellStyle name="Normal 5 19 8 5" xfId="18006"/>
    <cellStyle name="Normal 5 19 8 5 2" xfId="34436"/>
    <cellStyle name="Normal 5 19 8 6" xfId="34432"/>
    <cellStyle name="Normal 5 19 9" xfId="18007"/>
    <cellStyle name="Normal 5 19 9 2" xfId="18008"/>
    <cellStyle name="Normal 5 19 9 2 2" xfId="34438"/>
    <cellStyle name="Normal 5 19 9 3" xfId="18009"/>
    <cellStyle name="Normal 5 19 9 3 2" xfId="34439"/>
    <cellStyle name="Normal 5 19 9 4" xfId="18010"/>
    <cellStyle name="Normal 5 19 9 4 2" xfId="34440"/>
    <cellStyle name="Normal 5 19 9 5" xfId="18011"/>
    <cellStyle name="Normal 5 19 9 5 2" xfId="34441"/>
    <cellStyle name="Normal 5 19 9 6" xfId="34437"/>
    <cellStyle name="Normal 5 2" xfId="18012"/>
    <cellStyle name="Normal 5 2 10" xfId="18013"/>
    <cellStyle name="Normal 5 2 10 2" xfId="18014"/>
    <cellStyle name="Normal 5 2 10 3" xfId="18015"/>
    <cellStyle name="Normal 5 2 10 3 2" xfId="34443"/>
    <cellStyle name="Normal 5 2 10 4" xfId="18016"/>
    <cellStyle name="Normal 5 2 10 4 2" xfId="34444"/>
    <cellStyle name="Normal 5 2 10 5" xfId="18017"/>
    <cellStyle name="Normal 5 2 10 5 2" xfId="34445"/>
    <cellStyle name="Normal 5 2 10 6" xfId="18018"/>
    <cellStyle name="Normal 5 2 10 6 2" xfId="34446"/>
    <cellStyle name="Normal 5 2 10 7" xfId="34442"/>
    <cellStyle name="Normal 5 2 11" xfId="18019"/>
    <cellStyle name="Normal 5 2 11 2" xfId="18020"/>
    <cellStyle name="Normal 5 2 11 2 2" xfId="34448"/>
    <cellStyle name="Normal 5 2 11 3" xfId="18021"/>
    <cellStyle name="Normal 5 2 11 3 2" xfId="34449"/>
    <cellStyle name="Normal 5 2 11 4" xfId="18022"/>
    <cellStyle name="Normal 5 2 11 4 2" xfId="34450"/>
    <cellStyle name="Normal 5 2 11 5" xfId="18023"/>
    <cellStyle name="Normal 5 2 11 5 2" xfId="34451"/>
    <cellStyle name="Normal 5 2 11 6" xfId="34447"/>
    <cellStyle name="Normal 5 2 12" xfId="18024"/>
    <cellStyle name="Normal 5 2 12 2" xfId="18025"/>
    <cellStyle name="Normal 5 2 12 2 2" xfId="34453"/>
    <cellStyle name="Normal 5 2 12 3" xfId="18026"/>
    <cellStyle name="Normal 5 2 12 3 2" xfId="34454"/>
    <cellStyle name="Normal 5 2 12 4" xfId="18027"/>
    <cellStyle name="Normal 5 2 12 4 2" xfId="34455"/>
    <cellStyle name="Normal 5 2 12 5" xfId="18028"/>
    <cellStyle name="Normal 5 2 12 5 2" xfId="34456"/>
    <cellStyle name="Normal 5 2 12 6" xfId="34452"/>
    <cellStyle name="Normal 5 2 13" xfId="18029"/>
    <cellStyle name="Normal 5 2 13 2" xfId="18030"/>
    <cellStyle name="Normal 5 2 13 2 2" xfId="34458"/>
    <cellStyle name="Normal 5 2 13 3" xfId="18031"/>
    <cellStyle name="Normal 5 2 13 3 2" xfId="34459"/>
    <cellStyle name="Normal 5 2 13 4" xfId="18032"/>
    <cellStyle name="Normal 5 2 13 4 2" xfId="34460"/>
    <cellStyle name="Normal 5 2 13 5" xfId="18033"/>
    <cellStyle name="Normal 5 2 13 5 2" xfId="34461"/>
    <cellStyle name="Normal 5 2 13 6" xfId="34457"/>
    <cellStyle name="Normal 5 2 14" xfId="18034"/>
    <cellStyle name="Normal 5 2 14 2" xfId="18035"/>
    <cellStyle name="Normal 5 2 14 2 2" xfId="34463"/>
    <cellStyle name="Normal 5 2 14 3" xfId="18036"/>
    <cellStyle name="Normal 5 2 14 3 2" xfId="34464"/>
    <cellStyle name="Normal 5 2 14 4" xfId="18037"/>
    <cellStyle name="Normal 5 2 14 4 2" xfId="34465"/>
    <cellStyle name="Normal 5 2 14 5" xfId="18038"/>
    <cellStyle name="Normal 5 2 14 5 2" xfId="34466"/>
    <cellStyle name="Normal 5 2 14 6" xfId="34462"/>
    <cellStyle name="Normal 5 2 15" xfId="18039"/>
    <cellStyle name="Normal 5 2 15 2" xfId="18040"/>
    <cellStyle name="Normal 5 2 15 2 2" xfId="34468"/>
    <cellStyle name="Normal 5 2 15 3" xfId="18041"/>
    <cellStyle name="Normal 5 2 15 3 2" xfId="34469"/>
    <cellStyle name="Normal 5 2 15 4" xfId="18042"/>
    <cellStyle name="Normal 5 2 15 4 2" xfId="34470"/>
    <cellStyle name="Normal 5 2 15 5" xfId="18043"/>
    <cellStyle name="Normal 5 2 15 5 2" xfId="34471"/>
    <cellStyle name="Normal 5 2 15 6" xfId="34467"/>
    <cellStyle name="Normal 5 2 16" xfId="18044"/>
    <cellStyle name="Normal 5 2 16 2" xfId="18045"/>
    <cellStyle name="Normal 5 2 16 2 2" xfId="34473"/>
    <cellStyle name="Normal 5 2 16 3" xfId="18046"/>
    <cellStyle name="Normal 5 2 16 3 2" xfId="34474"/>
    <cellStyle name="Normal 5 2 16 4" xfId="18047"/>
    <cellStyle name="Normal 5 2 16 4 2" xfId="34475"/>
    <cellStyle name="Normal 5 2 16 5" xfId="18048"/>
    <cellStyle name="Normal 5 2 16 5 2" xfId="34476"/>
    <cellStyle name="Normal 5 2 16 6" xfId="34472"/>
    <cellStyle name="Normal 5 2 17" xfId="18049"/>
    <cellStyle name="Normal 5 2 17 2" xfId="18050"/>
    <cellStyle name="Normal 5 2 17 2 2" xfId="34478"/>
    <cellStyle name="Normal 5 2 17 3" xfId="18051"/>
    <cellStyle name="Normal 5 2 17 3 2" xfId="34479"/>
    <cellStyle name="Normal 5 2 17 4" xfId="18052"/>
    <cellStyle name="Normal 5 2 17 4 2" xfId="34480"/>
    <cellStyle name="Normal 5 2 17 5" xfId="18053"/>
    <cellStyle name="Normal 5 2 17 5 2" xfId="34481"/>
    <cellStyle name="Normal 5 2 17 6" xfId="34477"/>
    <cellStyle name="Normal 5 2 18" xfId="18054"/>
    <cellStyle name="Normal 5 2 18 2" xfId="18055"/>
    <cellStyle name="Normal 5 2 18 2 2" xfId="34483"/>
    <cellStyle name="Normal 5 2 18 3" xfId="18056"/>
    <cellStyle name="Normal 5 2 18 3 2" xfId="34484"/>
    <cellStyle name="Normal 5 2 18 4" xfId="18057"/>
    <cellStyle name="Normal 5 2 18 4 2" xfId="34485"/>
    <cellStyle name="Normal 5 2 18 5" xfId="18058"/>
    <cellStyle name="Normal 5 2 18 5 2" xfId="34486"/>
    <cellStyle name="Normal 5 2 18 6" xfId="34482"/>
    <cellStyle name="Normal 5 2 19" xfId="18059"/>
    <cellStyle name="Normal 5 2 19 2" xfId="18060"/>
    <cellStyle name="Normal 5 2 19 2 2" xfId="34488"/>
    <cellStyle name="Normal 5 2 19 3" xfId="18061"/>
    <cellStyle name="Normal 5 2 19 3 2" xfId="34489"/>
    <cellStyle name="Normal 5 2 19 4" xfId="18062"/>
    <cellStyle name="Normal 5 2 19 4 2" xfId="34490"/>
    <cellStyle name="Normal 5 2 19 5" xfId="18063"/>
    <cellStyle name="Normal 5 2 19 5 2" xfId="34491"/>
    <cellStyle name="Normal 5 2 19 6" xfId="34487"/>
    <cellStyle name="Normal 5 2 2" xfId="18064"/>
    <cellStyle name="Normal 5 2 2 10" xfId="18065"/>
    <cellStyle name="Normal 5 2 2 10 2" xfId="18066"/>
    <cellStyle name="Normal 5 2 2 10 2 2" xfId="34494"/>
    <cellStyle name="Normal 5 2 2 10 3" xfId="18067"/>
    <cellStyle name="Normal 5 2 2 10 3 2" xfId="34495"/>
    <cellStyle name="Normal 5 2 2 10 4" xfId="18068"/>
    <cellStyle name="Normal 5 2 2 10 4 2" xfId="34496"/>
    <cellStyle name="Normal 5 2 2 10 5" xfId="18069"/>
    <cellStyle name="Normal 5 2 2 10 5 2" xfId="34497"/>
    <cellStyle name="Normal 5 2 2 10 6" xfId="34493"/>
    <cellStyle name="Normal 5 2 2 11" xfId="18070"/>
    <cellStyle name="Normal 5 2 2 11 2" xfId="18071"/>
    <cellStyle name="Normal 5 2 2 11 2 2" xfId="34499"/>
    <cellStyle name="Normal 5 2 2 11 3" xfId="18072"/>
    <cellStyle name="Normal 5 2 2 11 3 2" xfId="34500"/>
    <cellStyle name="Normal 5 2 2 11 4" xfId="18073"/>
    <cellStyle name="Normal 5 2 2 11 4 2" xfId="34501"/>
    <cellStyle name="Normal 5 2 2 11 5" xfId="18074"/>
    <cellStyle name="Normal 5 2 2 11 5 2" xfId="34502"/>
    <cellStyle name="Normal 5 2 2 11 6" xfId="34498"/>
    <cellStyle name="Normal 5 2 2 12" xfId="18075"/>
    <cellStyle name="Normal 5 2 2 12 2" xfId="18076"/>
    <cellStyle name="Normal 5 2 2 12 2 2" xfId="34504"/>
    <cellStyle name="Normal 5 2 2 12 3" xfId="18077"/>
    <cellStyle name="Normal 5 2 2 12 3 2" xfId="34505"/>
    <cellStyle name="Normal 5 2 2 12 4" xfId="18078"/>
    <cellStyle name="Normal 5 2 2 12 4 2" xfId="34506"/>
    <cellStyle name="Normal 5 2 2 12 5" xfId="18079"/>
    <cellStyle name="Normal 5 2 2 12 5 2" xfId="34507"/>
    <cellStyle name="Normal 5 2 2 12 6" xfId="34503"/>
    <cellStyle name="Normal 5 2 2 13" xfId="18080"/>
    <cellStyle name="Normal 5 2 2 13 2" xfId="18081"/>
    <cellStyle name="Normal 5 2 2 13 2 2" xfId="34509"/>
    <cellStyle name="Normal 5 2 2 13 3" xfId="18082"/>
    <cellStyle name="Normal 5 2 2 13 3 2" xfId="34510"/>
    <cellStyle name="Normal 5 2 2 13 4" xfId="18083"/>
    <cellStyle name="Normal 5 2 2 13 4 2" xfId="34511"/>
    <cellStyle name="Normal 5 2 2 13 5" xfId="18084"/>
    <cellStyle name="Normal 5 2 2 13 5 2" xfId="34512"/>
    <cellStyle name="Normal 5 2 2 13 6" xfId="34508"/>
    <cellStyle name="Normal 5 2 2 14" xfId="18085"/>
    <cellStyle name="Normal 5 2 2 14 2" xfId="18086"/>
    <cellStyle name="Normal 5 2 2 14 2 2" xfId="34514"/>
    <cellStyle name="Normal 5 2 2 14 3" xfId="18087"/>
    <cellStyle name="Normal 5 2 2 14 3 2" xfId="34515"/>
    <cellStyle name="Normal 5 2 2 14 4" xfId="18088"/>
    <cellStyle name="Normal 5 2 2 14 4 2" xfId="34516"/>
    <cellStyle name="Normal 5 2 2 14 5" xfId="18089"/>
    <cellStyle name="Normal 5 2 2 14 5 2" xfId="34517"/>
    <cellStyle name="Normal 5 2 2 14 6" xfId="34513"/>
    <cellStyle name="Normal 5 2 2 15" xfId="18090"/>
    <cellStyle name="Normal 5 2 2 15 2" xfId="18091"/>
    <cellStyle name="Normal 5 2 2 15 2 2" xfId="34519"/>
    <cellStyle name="Normal 5 2 2 15 3" xfId="18092"/>
    <cellStyle name="Normal 5 2 2 15 3 2" xfId="34520"/>
    <cellStyle name="Normal 5 2 2 15 4" xfId="18093"/>
    <cellStyle name="Normal 5 2 2 15 4 2" xfId="34521"/>
    <cellStyle name="Normal 5 2 2 15 5" xfId="18094"/>
    <cellStyle name="Normal 5 2 2 15 5 2" xfId="34522"/>
    <cellStyle name="Normal 5 2 2 15 6" xfId="34518"/>
    <cellStyle name="Normal 5 2 2 16" xfId="18095"/>
    <cellStyle name="Normal 5 2 2 16 2" xfId="18096"/>
    <cellStyle name="Normal 5 2 2 16 2 2" xfId="34524"/>
    <cellStyle name="Normal 5 2 2 16 3" xfId="18097"/>
    <cellStyle name="Normal 5 2 2 16 3 2" xfId="34525"/>
    <cellStyle name="Normal 5 2 2 16 4" xfId="18098"/>
    <cellStyle name="Normal 5 2 2 16 4 2" xfId="34526"/>
    <cellStyle name="Normal 5 2 2 16 5" xfId="18099"/>
    <cellStyle name="Normal 5 2 2 16 5 2" xfId="34527"/>
    <cellStyle name="Normal 5 2 2 16 6" xfId="34523"/>
    <cellStyle name="Normal 5 2 2 17" xfId="18100"/>
    <cellStyle name="Normal 5 2 2 17 2" xfId="18101"/>
    <cellStyle name="Normal 5 2 2 17 2 2" xfId="34529"/>
    <cellStyle name="Normal 5 2 2 17 3" xfId="18102"/>
    <cellStyle name="Normal 5 2 2 17 3 2" xfId="34530"/>
    <cellStyle name="Normal 5 2 2 17 4" xfId="18103"/>
    <cellStyle name="Normal 5 2 2 17 4 2" xfId="34531"/>
    <cellStyle name="Normal 5 2 2 17 5" xfId="18104"/>
    <cellStyle name="Normal 5 2 2 17 5 2" xfId="34532"/>
    <cellStyle name="Normal 5 2 2 17 6" xfId="34528"/>
    <cellStyle name="Normal 5 2 2 18" xfId="18105"/>
    <cellStyle name="Normal 5 2 2 18 2" xfId="18106"/>
    <cellStyle name="Normal 5 2 2 18 2 2" xfId="34534"/>
    <cellStyle name="Normal 5 2 2 18 3" xfId="18107"/>
    <cellStyle name="Normal 5 2 2 18 3 2" xfId="34535"/>
    <cellStyle name="Normal 5 2 2 18 4" xfId="18108"/>
    <cellStyle name="Normal 5 2 2 18 4 2" xfId="34536"/>
    <cellStyle name="Normal 5 2 2 18 5" xfId="18109"/>
    <cellStyle name="Normal 5 2 2 18 5 2" xfId="34537"/>
    <cellStyle name="Normal 5 2 2 18 6" xfId="34533"/>
    <cellStyle name="Normal 5 2 2 19" xfId="18110"/>
    <cellStyle name="Normal 5 2 2 19 2" xfId="18111"/>
    <cellStyle name="Normal 5 2 2 19 2 2" xfId="34539"/>
    <cellStyle name="Normal 5 2 2 19 3" xfId="18112"/>
    <cellStyle name="Normal 5 2 2 19 3 2" xfId="34540"/>
    <cellStyle name="Normal 5 2 2 19 4" xfId="18113"/>
    <cellStyle name="Normal 5 2 2 19 4 2" xfId="34541"/>
    <cellStyle name="Normal 5 2 2 19 5" xfId="18114"/>
    <cellStyle name="Normal 5 2 2 19 5 2" xfId="34542"/>
    <cellStyle name="Normal 5 2 2 19 6" xfId="34538"/>
    <cellStyle name="Normal 5 2 2 2" xfId="18115"/>
    <cellStyle name="Normal 5 2 2 2 10" xfId="18116"/>
    <cellStyle name="Normal 5 2 2 2 10 2" xfId="18117"/>
    <cellStyle name="Normal 5 2 2 2 10 2 2" xfId="34545"/>
    <cellStyle name="Normal 5 2 2 2 10 3" xfId="18118"/>
    <cellStyle name="Normal 5 2 2 2 10 3 2" xfId="34546"/>
    <cellStyle name="Normal 5 2 2 2 10 4" xfId="18119"/>
    <cellStyle name="Normal 5 2 2 2 10 4 2" xfId="34547"/>
    <cellStyle name="Normal 5 2 2 2 10 5" xfId="18120"/>
    <cellStyle name="Normal 5 2 2 2 10 5 2" xfId="34548"/>
    <cellStyle name="Normal 5 2 2 2 10 6" xfId="34544"/>
    <cellStyle name="Normal 5 2 2 2 11" xfId="18121"/>
    <cellStyle name="Normal 5 2 2 2 11 2" xfId="18122"/>
    <cellStyle name="Normal 5 2 2 2 11 2 2" xfId="34550"/>
    <cellStyle name="Normal 5 2 2 2 11 3" xfId="18123"/>
    <cellStyle name="Normal 5 2 2 2 11 3 2" xfId="34551"/>
    <cellStyle name="Normal 5 2 2 2 11 4" xfId="18124"/>
    <cellStyle name="Normal 5 2 2 2 11 4 2" xfId="34552"/>
    <cellStyle name="Normal 5 2 2 2 11 5" xfId="18125"/>
    <cellStyle name="Normal 5 2 2 2 11 5 2" xfId="34553"/>
    <cellStyle name="Normal 5 2 2 2 11 6" xfId="34549"/>
    <cellStyle name="Normal 5 2 2 2 12" xfId="18126"/>
    <cellStyle name="Normal 5 2 2 2 12 2" xfId="18127"/>
    <cellStyle name="Normal 5 2 2 2 12 2 2" xfId="34555"/>
    <cellStyle name="Normal 5 2 2 2 12 3" xfId="18128"/>
    <cellStyle name="Normal 5 2 2 2 12 3 2" xfId="34556"/>
    <cellStyle name="Normal 5 2 2 2 12 4" xfId="18129"/>
    <cellStyle name="Normal 5 2 2 2 12 4 2" xfId="34557"/>
    <cellStyle name="Normal 5 2 2 2 12 5" xfId="18130"/>
    <cellStyle name="Normal 5 2 2 2 12 5 2" xfId="34558"/>
    <cellStyle name="Normal 5 2 2 2 12 6" xfId="34554"/>
    <cellStyle name="Normal 5 2 2 2 13" xfId="18131"/>
    <cellStyle name="Normal 5 2 2 2 13 2" xfId="18132"/>
    <cellStyle name="Normal 5 2 2 2 13 2 2" xfId="34560"/>
    <cellStyle name="Normal 5 2 2 2 13 3" xfId="18133"/>
    <cellStyle name="Normal 5 2 2 2 13 3 2" xfId="34561"/>
    <cellStyle name="Normal 5 2 2 2 13 4" xfId="18134"/>
    <cellStyle name="Normal 5 2 2 2 13 4 2" xfId="34562"/>
    <cellStyle name="Normal 5 2 2 2 13 5" xfId="18135"/>
    <cellStyle name="Normal 5 2 2 2 13 5 2" xfId="34563"/>
    <cellStyle name="Normal 5 2 2 2 13 6" xfId="34559"/>
    <cellStyle name="Normal 5 2 2 2 14" xfId="18136"/>
    <cellStyle name="Normal 5 2 2 2 14 2" xfId="18137"/>
    <cellStyle name="Normal 5 2 2 2 14 2 2" xfId="34565"/>
    <cellStyle name="Normal 5 2 2 2 14 3" xfId="18138"/>
    <cellStyle name="Normal 5 2 2 2 14 3 2" xfId="34566"/>
    <cellStyle name="Normal 5 2 2 2 14 4" xfId="18139"/>
    <cellStyle name="Normal 5 2 2 2 14 4 2" xfId="34567"/>
    <cellStyle name="Normal 5 2 2 2 14 5" xfId="18140"/>
    <cellStyle name="Normal 5 2 2 2 14 5 2" xfId="34568"/>
    <cellStyle name="Normal 5 2 2 2 14 6" xfId="34564"/>
    <cellStyle name="Normal 5 2 2 2 15" xfId="18141"/>
    <cellStyle name="Normal 5 2 2 2 15 2" xfId="18142"/>
    <cellStyle name="Normal 5 2 2 2 15 2 2" xfId="34570"/>
    <cellStyle name="Normal 5 2 2 2 15 3" xfId="18143"/>
    <cellStyle name="Normal 5 2 2 2 15 3 2" xfId="34571"/>
    <cellStyle name="Normal 5 2 2 2 15 4" xfId="18144"/>
    <cellStyle name="Normal 5 2 2 2 15 4 2" xfId="34572"/>
    <cellStyle name="Normal 5 2 2 2 15 5" xfId="18145"/>
    <cellStyle name="Normal 5 2 2 2 15 5 2" xfId="34573"/>
    <cellStyle name="Normal 5 2 2 2 15 6" xfId="34569"/>
    <cellStyle name="Normal 5 2 2 2 16" xfId="18146"/>
    <cellStyle name="Normal 5 2 2 2 16 2" xfId="18147"/>
    <cellStyle name="Normal 5 2 2 2 16 2 2" xfId="34575"/>
    <cellStyle name="Normal 5 2 2 2 16 3" xfId="18148"/>
    <cellStyle name="Normal 5 2 2 2 16 3 2" xfId="34576"/>
    <cellStyle name="Normal 5 2 2 2 16 4" xfId="18149"/>
    <cellStyle name="Normal 5 2 2 2 16 4 2" xfId="34577"/>
    <cellStyle name="Normal 5 2 2 2 16 5" xfId="18150"/>
    <cellStyle name="Normal 5 2 2 2 16 5 2" xfId="34578"/>
    <cellStyle name="Normal 5 2 2 2 16 6" xfId="34574"/>
    <cellStyle name="Normal 5 2 2 2 17" xfId="18151"/>
    <cellStyle name="Normal 5 2 2 2 17 2" xfId="34579"/>
    <cellStyle name="Normal 5 2 2 2 18" xfId="18152"/>
    <cellStyle name="Normal 5 2 2 2 18 2" xfId="34580"/>
    <cellStyle name="Normal 5 2 2 2 19" xfId="18153"/>
    <cellStyle name="Normal 5 2 2 2 19 2" xfId="34581"/>
    <cellStyle name="Normal 5 2 2 2 2" xfId="18154"/>
    <cellStyle name="Normal 5 2 2 2 2 10" xfId="18155"/>
    <cellStyle name="Normal 5 2 2 2 2 10 2" xfId="34583"/>
    <cellStyle name="Normal 5 2 2 2 2 11" xfId="18156"/>
    <cellStyle name="Normal 5 2 2 2 2 11 2" xfId="34584"/>
    <cellStyle name="Normal 5 2 2 2 2 12" xfId="34582"/>
    <cellStyle name="Normal 5 2 2 2 2 2" xfId="18157"/>
    <cellStyle name="Normal 5 2 2 2 2 2 2" xfId="18158"/>
    <cellStyle name="Normal 5 2 2 2 2 2 2 2" xfId="34586"/>
    <cellStyle name="Normal 5 2 2 2 2 2 3" xfId="18159"/>
    <cellStyle name="Normal 5 2 2 2 2 2 3 2" xfId="34587"/>
    <cellStyle name="Normal 5 2 2 2 2 2 4" xfId="18160"/>
    <cellStyle name="Normal 5 2 2 2 2 2 4 2" xfId="34588"/>
    <cellStyle name="Normal 5 2 2 2 2 2 5" xfId="18161"/>
    <cellStyle name="Normal 5 2 2 2 2 2 5 2" xfId="34589"/>
    <cellStyle name="Normal 5 2 2 2 2 2 6" xfId="34585"/>
    <cellStyle name="Normal 5 2 2 2 2 3" xfId="18162"/>
    <cellStyle name="Normal 5 2 2 2 2 3 2" xfId="18163"/>
    <cellStyle name="Normal 5 2 2 2 2 3 2 2" xfId="34591"/>
    <cellStyle name="Normal 5 2 2 2 2 3 3" xfId="18164"/>
    <cellStyle name="Normal 5 2 2 2 2 3 3 2" xfId="34592"/>
    <cellStyle name="Normal 5 2 2 2 2 3 4" xfId="18165"/>
    <cellStyle name="Normal 5 2 2 2 2 3 4 2" xfId="34593"/>
    <cellStyle name="Normal 5 2 2 2 2 3 5" xfId="18166"/>
    <cellStyle name="Normal 5 2 2 2 2 3 5 2" xfId="34594"/>
    <cellStyle name="Normal 5 2 2 2 2 3 6" xfId="34590"/>
    <cellStyle name="Normal 5 2 2 2 2 4" xfId="18167"/>
    <cellStyle name="Normal 5 2 2 2 2 4 2" xfId="18168"/>
    <cellStyle name="Normal 5 2 2 2 2 4 2 2" xfId="34596"/>
    <cellStyle name="Normal 5 2 2 2 2 4 3" xfId="18169"/>
    <cellStyle name="Normal 5 2 2 2 2 4 3 2" xfId="34597"/>
    <cellStyle name="Normal 5 2 2 2 2 4 4" xfId="18170"/>
    <cellStyle name="Normal 5 2 2 2 2 4 4 2" xfId="34598"/>
    <cellStyle name="Normal 5 2 2 2 2 4 5" xfId="18171"/>
    <cellStyle name="Normal 5 2 2 2 2 4 5 2" xfId="34599"/>
    <cellStyle name="Normal 5 2 2 2 2 4 6" xfId="34595"/>
    <cellStyle name="Normal 5 2 2 2 2 5" xfId="18172"/>
    <cellStyle name="Normal 5 2 2 2 2 5 2" xfId="18173"/>
    <cellStyle name="Normal 5 2 2 2 2 5 2 2" xfId="34601"/>
    <cellStyle name="Normal 5 2 2 2 2 5 3" xfId="18174"/>
    <cellStyle name="Normal 5 2 2 2 2 5 3 2" xfId="34602"/>
    <cellStyle name="Normal 5 2 2 2 2 5 4" xfId="18175"/>
    <cellStyle name="Normal 5 2 2 2 2 5 4 2" xfId="34603"/>
    <cellStyle name="Normal 5 2 2 2 2 5 5" xfId="18176"/>
    <cellStyle name="Normal 5 2 2 2 2 5 5 2" xfId="34604"/>
    <cellStyle name="Normal 5 2 2 2 2 5 6" xfId="34600"/>
    <cellStyle name="Normal 5 2 2 2 2 6" xfId="18177"/>
    <cellStyle name="Normal 5 2 2 2 2 6 2" xfId="18178"/>
    <cellStyle name="Normal 5 2 2 2 2 6 2 2" xfId="34606"/>
    <cellStyle name="Normal 5 2 2 2 2 6 3" xfId="18179"/>
    <cellStyle name="Normal 5 2 2 2 2 6 3 2" xfId="34607"/>
    <cellStyle name="Normal 5 2 2 2 2 6 4" xfId="18180"/>
    <cellStyle name="Normal 5 2 2 2 2 6 4 2" xfId="34608"/>
    <cellStyle name="Normal 5 2 2 2 2 6 5" xfId="18181"/>
    <cellStyle name="Normal 5 2 2 2 2 6 5 2" xfId="34609"/>
    <cellStyle name="Normal 5 2 2 2 2 6 6" xfId="34605"/>
    <cellStyle name="Normal 5 2 2 2 2 7" xfId="18182"/>
    <cellStyle name="Normal 5 2 2 2 2 7 2" xfId="18183"/>
    <cellStyle name="Normal 5 2 2 2 2 7 2 2" xfId="34611"/>
    <cellStyle name="Normal 5 2 2 2 2 7 3" xfId="18184"/>
    <cellStyle name="Normal 5 2 2 2 2 7 3 2" xfId="34612"/>
    <cellStyle name="Normal 5 2 2 2 2 7 4" xfId="18185"/>
    <cellStyle name="Normal 5 2 2 2 2 7 4 2" xfId="34613"/>
    <cellStyle name="Normal 5 2 2 2 2 7 5" xfId="18186"/>
    <cellStyle name="Normal 5 2 2 2 2 7 5 2" xfId="34614"/>
    <cellStyle name="Normal 5 2 2 2 2 7 6" xfId="34610"/>
    <cellStyle name="Normal 5 2 2 2 2 8" xfId="18187"/>
    <cellStyle name="Normal 5 2 2 2 2 8 2" xfId="34615"/>
    <cellStyle name="Normal 5 2 2 2 2 9" xfId="18188"/>
    <cellStyle name="Normal 5 2 2 2 2 9 2" xfId="34616"/>
    <cellStyle name="Normal 5 2 2 2 20" xfId="18189"/>
    <cellStyle name="Normal 5 2 2 2 20 2" xfId="34617"/>
    <cellStyle name="Normal 5 2 2 2 21" xfId="34543"/>
    <cellStyle name="Normal 5 2 2 2 3" xfId="18190"/>
    <cellStyle name="Normal 5 2 2 2 3 2" xfId="18191"/>
    <cellStyle name="Normal 5 2 2 2 3 2 2" xfId="18192"/>
    <cellStyle name="Normal 5 2 2 2 3 2 2 2" xfId="34620"/>
    <cellStyle name="Normal 5 2 2 2 3 2 3" xfId="18193"/>
    <cellStyle name="Normal 5 2 2 2 3 2 3 2" xfId="34621"/>
    <cellStyle name="Normal 5 2 2 2 3 2 4" xfId="18194"/>
    <cellStyle name="Normal 5 2 2 2 3 2 4 2" xfId="34622"/>
    <cellStyle name="Normal 5 2 2 2 3 2 5" xfId="18195"/>
    <cellStyle name="Normal 5 2 2 2 3 2 5 2" xfId="34623"/>
    <cellStyle name="Normal 5 2 2 2 3 2 6" xfId="34619"/>
    <cellStyle name="Normal 5 2 2 2 3 3" xfId="18196"/>
    <cellStyle name="Normal 5 2 2 2 3 3 2" xfId="34624"/>
    <cellStyle name="Normal 5 2 2 2 3 4" xfId="18197"/>
    <cellStyle name="Normal 5 2 2 2 3 4 2" xfId="34625"/>
    <cellStyle name="Normal 5 2 2 2 3 5" xfId="18198"/>
    <cellStyle name="Normal 5 2 2 2 3 5 2" xfId="34626"/>
    <cellStyle name="Normal 5 2 2 2 3 6" xfId="18199"/>
    <cellStyle name="Normal 5 2 2 2 3 6 2" xfId="34627"/>
    <cellStyle name="Normal 5 2 2 2 3 7" xfId="34618"/>
    <cellStyle name="Normal 5 2 2 2 4" xfId="18200"/>
    <cellStyle name="Normal 5 2 2 2 4 2" xfId="18201"/>
    <cellStyle name="Normal 5 2 2 2 4 2 2" xfId="18202"/>
    <cellStyle name="Normal 5 2 2 2 4 2 2 2" xfId="34630"/>
    <cellStyle name="Normal 5 2 2 2 4 2 3" xfId="18203"/>
    <cellStyle name="Normal 5 2 2 2 4 2 3 2" xfId="34631"/>
    <cellStyle name="Normal 5 2 2 2 4 2 4" xfId="18204"/>
    <cellStyle name="Normal 5 2 2 2 4 2 4 2" xfId="34632"/>
    <cellStyle name="Normal 5 2 2 2 4 2 5" xfId="18205"/>
    <cellStyle name="Normal 5 2 2 2 4 2 5 2" xfId="34633"/>
    <cellStyle name="Normal 5 2 2 2 4 2 6" xfId="34629"/>
    <cellStyle name="Normal 5 2 2 2 4 3" xfId="18206"/>
    <cellStyle name="Normal 5 2 2 2 4 3 2" xfId="34634"/>
    <cellStyle name="Normal 5 2 2 2 4 4" xfId="18207"/>
    <cellStyle name="Normal 5 2 2 2 4 4 2" xfId="34635"/>
    <cellStyle name="Normal 5 2 2 2 4 5" xfId="18208"/>
    <cellStyle name="Normal 5 2 2 2 4 5 2" xfId="34636"/>
    <cellStyle name="Normal 5 2 2 2 4 6" xfId="18209"/>
    <cellStyle name="Normal 5 2 2 2 4 6 2" xfId="34637"/>
    <cellStyle name="Normal 5 2 2 2 4 7" xfId="34628"/>
    <cellStyle name="Normal 5 2 2 2 5" xfId="18210"/>
    <cellStyle name="Normal 5 2 2 2 5 2" xfId="18211"/>
    <cellStyle name="Normal 5 2 2 2 5 2 2" xfId="34639"/>
    <cellStyle name="Normal 5 2 2 2 5 3" xfId="18212"/>
    <cellStyle name="Normal 5 2 2 2 5 3 2" xfId="34640"/>
    <cellStyle name="Normal 5 2 2 2 5 4" xfId="18213"/>
    <cellStyle name="Normal 5 2 2 2 5 4 2" xfId="34641"/>
    <cellStyle name="Normal 5 2 2 2 5 5" xfId="18214"/>
    <cellStyle name="Normal 5 2 2 2 5 5 2" xfId="34642"/>
    <cellStyle name="Normal 5 2 2 2 5 6" xfId="34638"/>
    <cellStyle name="Normal 5 2 2 2 6" xfId="18215"/>
    <cellStyle name="Normal 5 2 2 2 6 2" xfId="18216"/>
    <cellStyle name="Normal 5 2 2 2 6 2 2" xfId="34644"/>
    <cellStyle name="Normal 5 2 2 2 6 3" xfId="18217"/>
    <cellStyle name="Normal 5 2 2 2 6 3 2" xfId="34645"/>
    <cellStyle name="Normal 5 2 2 2 6 4" xfId="18218"/>
    <cellStyle name="Normal 5 2 2 2 6 4 2" xfId="34646"/>
    <cellStyle name="Normal 5 2 2 2 6 5" xfId="18219"/>
    <cellStyle name="Normal 5 2 2 2 6 5 2" xfId="34647"/>
    <cellStyle name="Normal 5 2 2 2 6 6" xfId="34643"/>
    <cellStyle name="Normal 5 2 2 2 7" xfId="18220"/>
    <cellStyle name="Normal 5 2 2 2 7 2" xfId="18221"/>
    <cellStyle name="Normal 5 2 2 2 7 2 2" xfId="34649"/>
    <cellStyle name="Normal 5 2 2 2 7 3" xfId="18222"/>
    <cellStyle name="Normal 5 2 2 2 7 3 2" xfId="34650"/>
    <cellStyle name="Normal 5 2 2 2 7 4" xfId="18223"/>
    <cellStyle name="Normal 5 2 2 2 7 4 2" xfId="34651"/>
    <cellStyle name="Normal 5 2 2 2 7 5" xfId="18224"/>
    <cellStyle name="Normal 5 2 2 2 7 5 2" xfId="34652"/>
    <cellStyle name="Normal 5 2 2 2 7 6" xfId="34648"/>
    <cellStyle name="Normal 5 2 2 2 8" xfId="18225"/>
    <cellStyle name="Normal 5 2 2 2 8 2" xfId="18226"/>
    <cellStyle name="Normal 5 2 2 2 8 2 2" xfId="34654"/>
    <cellStyle name="Normal 5 2 2 2 8 3" xfId="18227"/>
    <cellStyle name="Normal 5 2 2 2 8 3 2" xfId="34655"/>
    <cellStyle name="Normal 5 2 2 2 8 4" xfId="18228"/>
    <cellStyle name="Normal 5 2 2 2 8 4 2" xfId="34656"/>
    <cellStyle name="Normal 5 2 2 2 8 5" xfId="18229"/>
    <cellStyle name="Normal 5 2 2 2 8 5 2" xfId="34657"/>
    <cellStyle name="Normal 5 2 2 2 8 6" xfId="34653"/>
    <cellStyle name="Normal 5 2 2 2 9" xfId="18230"/>
    <cellStyle name="Normal 5 2 2 2 9 2" xfId="18231"/>
    <cellStyle name="Normal 5 2 2 2 9 2 2" xfId="34659"/>
    <cellStyle name="Normal 5 2 2 2 9 3" xfId="18232"/>
    <cellStyle name="Normal 5 2 2 2 9 3 2" xfId="34660"/>
    <cellStyle name="Normal 5 2 2 2 9 4" xfId="18233"/>
    <cellStyle name="Normal 5 2 2 2 9 4 2" xfId="34661"/>
    <cellStyle name="Normal 5 2 2 2 9 5" xfId="18234"/>
    <cellStyle name="Normal 5 2 2 2 9 5 2" xfId="34662"/>
    <cellStyle name="Normal 5 2 2 2 9 6" xfId="34658"/>
    <cellStyle name="Normal 5 2 2 20" xfId="18235"/>
    <cellStyle name="Normal 5 2 2 20 2" xfId="34663"/>
    <cellStyle name="Normal 5 2 2 21" xfId="18236"/>
    <cellStyle name="Normal 5 2 2 21 2" xfId="34664"/>
    <cellStyle name="Normal 5 2 2 22" xfId="18237"/>
    <cellStyle name="Normal 5 2 2 22 2" xfId="34665"/>
    <cellStyle name="Normal 5 2 2 23" xfId="18238"/>
    <cellStyle name="Normal 5 2 2 23 2" xfId="34666"/>
    <cellStyle name="Normal 5 2 2 24" xfId="40727"/>
    <cellStyle name="Normal 5 2 2 25" xfId="34492"/>
    <cellStyle name="Normal 5 2 2 3" xfId="18239"/>
    <cellStyle name="Normal 5 2 2 3 10" xfId="18240"/>
    <cellStyle name="Normal 5 2 2 3 10 2" xfId="18241"/>
    <cellStyle name="Normal 5 2 2 3 10 2 2" xfId="34669"/>
    <cellStyle name="Normal 5 2 2 3 10 3" xfId="18242"/>
    <cellStyle name="Normal 5 2 2 3 10 3 2" xfId="34670"/>
    <cellStyle name="Normal 5 2 2 3 10 4" xfId="18243"/>
    <cellStyle name="Normal 5 2 2 3 10 4 2" xfId="34671"/>
    <cellStyle name="Normal 5 2 2 3 10 5" xfId="18244"/>
    <cellStyle name="Normal 5 2 2 3 10 5 2" xfId="34672"/>
    <cellStyle name="Normal 5 2 2 3 10 6" xfId="34668"/>
    <cellStyle name="Normal 5 2 2 3 11" xfId="18245"/>
    <cellStyle name="Normal 5 2 2 3 11 2" xfId="18246"/>
    <cellStyle name="Normal 5 2 2 3 11 2 2" xfId="34674"/>
    <cellStyle name="Normal 5 2 2 3 11 3" xfId="18247"/>
    <cellStyle name="Normal 5 2 2 3 11 3 2" xfId="34675"/>
    <cellStyle name="Normal 5 2 2 3 11 4" xfId="18248"/>
    <cellStyle name="Normal 5 2 2 3 11 4 2" xfId="34676"/>
    <cellStyle name="Normal 5 2 2 3 11 5" xfId="18249"/>
    <cellStyle name="Normal 5 2 2 3 11 5 2" xfId="34677"/>
    <cellStyle name="Normal 5 2 2 3 11 6" xfId="34673"/>
    <cellStyle name="Normal 5 2 2 3 12" xfId="18250"/>
    <cellStyle name="Normal 5 2 2 3 12 2" xfId="18251"/>
    <cellStyle name="Normal 5 2 2 3 12 2 2" xfId="34679"/>
    <cellStyle name="Normal 5 2 2 3 12 3" xfId="18252"/>
    <cellStyle name="Normal 5 2 2 3 12 3 2" xfId="34680"/>
    <cellStyle name="Normal 5 2 2 3 12 4" xfId="18253"/>
    <cellStyle name="Normal 5 2 2 3 12 4 2" xfId="34681"/>
    <cellStyle name="Normal 5 2 2 3 12 5" xfId="18254"/>
    <cellStyle name="Normal 5 2 2 3 12 5 2" xfId="34682"/>
    <cellStyle name="Normal 5 2 2 3 12 6" xfId="34678"/>
    <cellStyle name="Normal 5 2 2 3 13" xfId="18255"/>
    <cellStyle name="Normal 5 2 2 3 13 2" xfId="18256"/>
    <cellStyle name="Normal 5 2 2 3 13 2 2" xfId="34684"/>
    <cellStyle name="Normal 5 2 2 3 13 3" xfId="18257"/>
    <cellStyle name="Normal 5 2 2 3 13 3 2" xfId="34685"/>
    <cellStyle name="Normal 5 2 2 3 13 4" xfId="18258"/>
    <cellStyle name="Normal 5 2 2 3 13 4 2" xfId="34686"/>
    <cellStyle name="Normal 5 2 2 3 13 5" xfId="18259"/>
    <cellStyle name="Normal 5 2 2 3 13 5 2" xfId="34687"/>
    <cellStyle name="Normal 5 2 2 3 13 6" xfId="34683"/>
    <cellStyle name="Normal 5 2 2 3 14" xfId="18260"/>
    <cellStyle name="Normal 5 2 2 3 14 2" xfId="18261"/>
    <cellStyle name="Normal 5 2 2 3 14 2 2" xfId="34689"/>
    <cellStyle name="Normal 5 2 2 3 14 3" xfId="18262"/>
    <cellStyle name="Normal 5 2 2 3 14 3 2" xfId="34690"/>
    <cellStyle name="Normal 5 2 2 3 14 4" xfId="18263"/>
    <cellStyle name="Normal 5 2 2 3 14 4 2" xfId="34691"/>
    <cellStyle name="Normal 5 2 2 3 14 5" xfId="18264"/>
    <cellStyle name="Normal 5 2 2 3 14 5 2" xfId="34692"/>
    <cellStyle name="Normal 5 2 2 3 14 6" xfId="34688"/>
    <cellStyle name="Normal 5 2 2 3 15" xfId="18265"/>
    <cellStyle name="Normal 5 2 2 3 15 2" xfId="18266"/>
    <cellStyle name="Normal 5 2 2 3 15 2 2" xfId="34694"/>
    <cellStyle name="Normal 5 2 2 3 15 3" xfId="18267"/>
    <cellStyle name="Normal 5 2 2 3 15 3 2" xfId="34695"/>
    <cellStyle name="Normal 5 2 2 3 15 4" xfId="18268"/>
    <cellStyle name="Normal 5 2 2 3 15 4 2" xfId="34696"/>
    <cellStyle name="Normal 5 2 2 3 15 5" xfId="18269"/>
    <cellStyle name="Normal 5 2 2 3 15 5 2" xfId="34697"/>
    <cellStyle name="Normal 5 2 2 3 15 6" xfId="34693"/>
    <cellStyle name="Normal 5 2 2 3 16" xfId="18270"/>
    <cellStyle name="Normal 5 2 2 3 16 2" xfId="18271"/>
    <cellStyle name="Normal 5 2 2 3 16 2 2" xfId="34699"/>
    <cellStyle name="Normal 5 2 2 3 16 3" xfId="18272"/>
    <cellStyle name="Normal 5 2 2 3 16 3 2" xfId="34700"/>
    <cellStyle name="Normal 5 2 2 3 16 4" xfId="18273"/>
    <cellStyle name="Normal 5 2 2 3 16 4 2" xfId="34701"/>
    <cellStyle name="Normal 5 2 2 3 16 5" xfId="18274"/>
    <cellStyle name="Normal 5 2 2 3 16 5 2" xfId="34702"/>
    <cellStyle name="Normal 5 2 2 3 16 6" xfId="34698"/>
    <cellStyle name="Normal 5 2 2 3 17" xfId="18275"/>
    <cellStyle name="Normal 5 2 2 3 17 2" xfId="34703"/>
    <cellStyle name="Normal 5 2 2 3 18" xfId="18276"/>
    <cellStyle name="Normal 5 2 2 3 18 2" xfId="34704"/>
    <cellStyle name="Normal 5 2 2 3 19" xfId="18277"/>
    <cellStyle name="Normal 5 2 2 3 19 2" xfId="34705"/>
    <cellStyle name="Normal 5 2 2 3 2" xfId="18278"/>
    <cellStyle name="Normal 5 2 2 3 2 10" xfId="18279"/>
    <cellStyle name="Normal 5 2 2 3 2 10 2" xfId="34707"/>
    <cellStyle name="Normal 5 2 2 3 2 11" xfId="18280"/>
    <cellStyle name="Normal 5 2 2 3 2 11 2" xfId="34708"/>
    <cellStyle name="Normal 5 2 2 3 2 12" xfId="34706"/>
    <cellStyle name="Normal 5 2 2 3 2 2" xfId="18281"/>
    <cellStyle name="Normal 5 2 2 3 2 2 2" xfId="18282"/>
    <cellStyle name="Normal 5 2 2 3 2 2 2 2" xfId="34710"/>
    <cellStyle name="Normal 5 2 2 3 2 2 3" xfId="18283"/>
    <cellStyle name="Normal 5 2 2 3 2 2 3 2" xfId="34711"/>
    <cellStyle name="Normal 5 2 2 3 2 2 4" xfId="18284"/>
    <cellStyle name="Normal 5 2 2 3 2 2 4 2" xfId="34712"/>
    <cellStyle name="Normal 5 2 2 3 2 2 5" xfId="18285"/>
    <cellStyle name="Normal 5 2 2 3 2 2 5 2" xfId="34713"/>
    <cellStyle name="Normal 5 2 2 3 2 2 6" xfId="34709"/>
    <cellStyle name="Normal 5 2 2 3 2 3" xfId="18286"/>
    <cellStyle name="Normal 5 2 2 3 2 3 2" xfId="18287"/>
    <cellStyle name="Normal 5 2 2 3 2 3 2 2" xfId="34715"/>
    <cellStyle name="Normal 5 2 2 3 2 3 3" xfId="18288"/>
    <cellStyle name="Normal 5 2 2 3 2 3 3 2" xfId="34716"/>
    <cellStyle name="Normal 5 2 2 3 2 3 4" xfId="18289"/>
    <cellStyle name="Normal 5 2 2 3 2 3 4 2" xfId="34717"/>
    <cellStyle name="Normal 5 2 2 3 2 3 5" xfId="18290"/>
    <cellStyle name="Normal 5 2 2 3 2 3 5 2" xfId="34718"/>
    <cellStyle name="Normal 5 2 2 3 2 3 6" xfId="34714"/>
    <cellStyle name="Normal 5 2 2 3 2 4" xfId="18291"/>
    <cellStyle name="Normal 5 2 2 3 2 4 2" xfId="18292"/>
    <cellStyle name="Normal 5 2 2 3 2 4 2 2" xfId="34720"/>
    <cellStyle name="Normal 5 2 2 3 2 4 3" xfId="18293"/>
    <cellStyle name="Normal 5 2 2 3 2 4 3 2" xfId="34721"/>
    <cellStyle name="Normal 5 2 2 3 2 4 4" xfId="18294"/>
    <cellStyle name="Normal 5 2 2 3 2 4 4 2" xfId="34722"/>
    <cellStyle name="Normal 5 2 2 3 2 4 5" xfId="18295"/>
    <cellStyle name="Normal 5 2 2 3 2 4 5 2" xfId="34723"/>
    <cellStyle name="Normal 5 2 2 3 2 4 6" xfId="34719"/>
    <cellStyle name="Normal 5 2 2 3 2 5" xfId="18296"/>
    <cellStyle name="Normal 5 2 2 3 2 5 2" xfId="18297"/>
    <cellStyle name="Normal 5 2 2 3 2 5 2 2" xfId="34725"/>
    <cellStyle name="Normal 5 2 2 3 2 5 3" xfId="18298"/>
    <cellStyle name="Normal 5 2 2 3 2 5 3 2" xfId="34726"/>
    <cellStyle name="Normal 5 2 2 3 2 5 4" xfId="18299"/>
    <cellStyle name="Normal 5 2 2 3 2 5 4 2" xfId="34727"/>
    <cellStyle name="Normal 5 2 2 3 2 5 5" xfId="18300"/>
    <cellStyle name="Normal 5 2 2 3 2 5 5 2" xfId="34728"/>
    <cellStyle name="Normal 5 2 2 3 2 5 6" xfId="34724"/>
    <cellStyle name="Normal 5 2 2 3 2 6" xfId="18301"/>
    <cellStyle name="Normal 5 2 2 3 2 6 2" xfId="18302"/>
    <cellStyle name="Normal 5 2 2 3 2 6 2 2" xfId="34730"/>
    <cellStyle name="Normal 5 2 2 3 2 6 3" xfId="18303"/>
    <cellStyle name="Normal 5 2 2 3 2 6 3 2" xfId="34731"/>
    <cellStyle name="Normal 5 2 2 3 2 6 4" xfId="18304"/>
    <cellStyle name="Normal 5 2 2 3 2 6 4 2" xfId="34732"/>
    <cellStyle name="Normal 5 2 2 3 2 6 5" xfId="18305"/>
    <cellStyle name="Normal 5 2 2 3 2 6 5 2" xfId="34733"/>
    <cellStyle name="Normal 5 2 2 3 2 6 6" xfId="34729"/>
    <cellStyle name="Normal 5 2 2 3 2 7" xfId="18306"/>
    <cellStyle name="Normal 5 2 2 3 2 7 2" xfId="18307"/>
    <cellStyle name="Normal 5 2 2 3 2 7 2 2" xfId="34735"/>
    <cellStyle name="Normal 5 2 2 3 2 7 3" xfId="18308"/>
    <cellStyle name="Normal 5 2 2 3 2 7 3 2" xfId="34736"/>
    <cellStyle name="Normal 5 2 2 3 2 7 4" xfId="18309"/>
    <cellStyle name="Normal 5 2 2 3 2 7 4 2" xfId="34737"/>
    <cellStyle name="Normal 5 2 2 3 2 7 5" xfId="18310"/>
    <cellStyle name="Normal 5 2 2 3 2 7 5 2" xfId="34738"/>
    <cellStyle name="Normal 5 2 2 3 2 7 6" xfId="34734"/>
    <cellStyle name="Normal 5 2 2 3 2 8" xfId="18311"/>
    <cellStyle name="Normal 5 2 2 3 2 8 2" xfId="34739"/>
    <cellStyle name="Normal 5 2 2 3 2 9" xfId="18312"/>
    <cellStyle name="Normal 5 2 2 3 2 9 2" xfId="34740"/>
    <cellStyle name="Normal 5 2 2 3 20" xfId="18313"/>
    <cellStyle name="Normal 5 2 2 3 20 2" xfId="34741"/>
    <cellStyle name="Normal 5 2 2 3 21" xfId="34667"/>
    <cellStyle name="Normal 5 2 2 3 3" xfId="18314"/>
    <cellStyle name="Normal 5 2 2 3 3 2" xfId="18315"/>
    <cellStyle name="Normal 5 2 2 3 3 2 2" xfId="18316"/>
    <cellStyle name="Normal 5 2 2 3 3 2 2 2" xfId="34744"/>
    <cellStyle name="Normal 5 2 2 3 3 2 3" xfId="18317"/>
    <cellStyle name="Normal 5 2 2 3 3 2 3 2" xfId="34745"/>
    <cellStyle name="Normal 5 2 2 3 3 2 4" xfId="18318"/>
    <cellStyle name="Normal 5 2 2 3 3 2 4 2" xfId="34746"/>
    <cellStyle name="Normal 5 2 2 3 3 2 5" xfId="18319"/>
    <cellStyle name="Normal 5 2 2 3 3 2 5 2" xfId="34747"/>
    <cellStyle name="Normal 5 2 2 3 3 2 6" xfId="34743"/>
    <cellStyle name="Normal 5 2 2 3 3 3" xfId="18320"/>
    <cellStyle name="Normal 5 2 2 3 3 3 2" xfId="34748"/>
    <cellStyle name="Normal 5 2 2 3 3 4" xfId="18321"/>
    <cellStyle name="Normal 5 2 2 3 3 4 2" xfId="34749"/>
    <cellStyle name="Normal 5 2 2 3 3 5" xfId="18322"/>
    <cellStyle name="Normal 5 2 2 3 3 5 2" xfId="34750"/>
    <cellStyle name="Normal 5 2 2 3 3 6" xfId="18323"/>
    <cellStyle name="Normal 5 2 2 3 3 6 2" xfId="34751"/>
    <cellStyle name="Normal 5 2 2 3 3 7" xfId="34742"/>
    <cellStyle name="Normal 5 2 2 3 4" xfId="18324"/>
    <cellStyle name="Normal 5 2 2 3 4 2" xfId="18325"/>
    <cellStyle name="Normal 5 2 2 3 4 2 2" xfId="18326"/>
    <cellStyle name="Normal 5 2 2 3 4 2 2 2" xfId="34754"/>
    <cellStyle name="Normal 5 2 2 3 4 2 3" xfId="18327"/>
    <cellStyle name="Normal 5 2 2 3 4 2 3 2" xfId="34755"/>
    <cellStyle name="Normal 5 2 2 3 4 2 4" xfId="18328"/>
    <cellStyle name="Normal 5 2 2 3 4 2 4 2" xfId="34756"/>
    <cellStyle name="Normal 5 2 2 3 4 2 5" xfId="18329"/>
    <cellStyle name="Normal 5 2 2 3 4 2 5 2" xfId="34757"/>
    <cellStyle name="Normal 5 2 2 3 4 2 6" xfId="34753"/>
    <cellStyle name="Normal 5 2 2 3 4 3" xfId="18330"/>
    <cellStyle name="Normal 5 2 2 3 4 3 2" xfId="34758"/>
    <cellStyle name="Normal 5 2 2 3 4 4" xfId="18331"/>
    <cellStyle name="Normal 5 2 2 3 4 4 2" xfId="34759"/>
    <cellStyle name="Normal 5 2 2 3 4 5" xfId="18332"/>
    <cellStyle name="Normal 5 2 2 3 4 5 2" xfId="34760"/>
    <cellStyle name="Normal 5 2 2 3 4 6" xfId="18333"/>
    <cellStyle name="Normal 5 2 2 3 4 6 2" xfId="34761"/>
    <cellStyle name="Normal 5 2 2 3 4 7" xfId="34752"/>
    <cellStyle name="Normal 5 2 2 3 5" xfId="18334"/>
    <cellStyle name="Normal 5 2 2 3 5 2" xfId="18335"/>
    <cellStyle name="Normal 5 2 2 3 5 2 2" xfId="34763"/>
    <cellStyle name="Normal 5 2 2 3 5 3" xfId="18336"/>
    <cellStyle name="Normal 5 2 2 3 5 3 2" xfId="34764"/>
    <cellStyle name="Normal 5 2 2 3 5 4" xfId="18337"/>
    <cellStyle name="Normal 5 2 2 3 5 4 2" xfId="34765"/>
    <cellStyle name="Normal 5 2 2 3 5 5" xfId="18338"/>
    <cellStyle name="Normal 5 2 2 3 5 5 2" xfId="34766"/>
    <cellStyle name="Normal 5 2 2 3 5 6" xfId="34762"/>
    <cellStyle name="Normal 5 2 2 3 6" xfId="18339"/>
    <cellStyle name="Normal 5 2 2 3 6 2" xfId="18340"/>
    <cellStyle name="Normal 5 2 2 3 6 2 2" xfId="34768"/>
    <cellStyle name="Normal 5 2 2 3 6 3" xfId="18341"/>
    <cellStyle name="Normal 5 2 2 3 6 3 2" xfId="34769"/>
    <cellStyle name="Normal 5 2 2 3 6 4" xfId="18342"/>
    <cellStyle name="Normal 5 2 2 3 6 4 2" xfId="34770"/>
    <cellStyle name="Normal 5 2 2 3 6 5" xfId="18343"/>
    <cellStyle name="Normal 5 2 2 3 6 5 2" xfId="34771"/>
    <cellStyle name="Normal 5 2 2 3 6 6" xfId="34767"/>
    <cellStyle name="Normal 5 2 2 3 7" xfId="18344"/>
    <cellStyle name="Normal 5 2 2 3 7 2" xfId="18345"/>
    <cellStyle name="Normal 5 2 2 3 7 2 2" xfId="34773"/>
    <cellStyle name="Normal 5 2 2 3 7 3" xfId="18346"/>
    <cellStyle name="Normal 5 2 2 3 7 3 2" xfId="34774"/>
    <cellStyle name="Normal 5 2 2 3 7 4" xfId="18347"/>
    <cellStyle name="Normal 5 2 2 3 7 4 2" xfId="34775"/>
    <cellStyle name="Normal 5 2 2 3 7 5" xfId="18348"/>
    <cellStyle name="Normal 5 2 2 3 7 5 2" xfId="34776"/>
    <cellStyle name="Normal 5 2 2 3 7 6" xfId="34772"/>
    <cellStyle name="Normal 5 2 2 3 8" xfId="18349"/>
    <cellStyle name="Normal 5 2 2 3 8 2" xfId="18350"/>
    <cellStyle name="Normal 5 2 2 3 8 2 2" xfId="34778"/>
    <cellStyle name="Normal 5 2 2 3 8 3" xfId="18351"/>
    <cellStyle name="Normal 5 2 2 3 8 3 2" xfId="34779"/>
    <cellStyle name="Normal 5 2 2 3 8 4" xfId="18352"/>
    <cellStyle name="Normal 5 2 2 3 8 4 2" xfId="34780"/>
    <cellStyle name="Normal 5 2 2 3 8 5" xfId="18353"/>
    <cellStyle name="Normal 5 2 2 3 8 5 2" xfId="34781"/>
    <cellStyle name="Normal 5 2 2 3 8 6" xfId="34777"/>
    <cellStyle name="Normal 5 2 2 3 9" xfId="18354"/>
    <cellStyle name="Normal 5 2 2 3 9 2" xfId="18355"/>
    <cellStyle name="Normal 5 2 2 3 9 2 2" xfId="34783"/>
    <cellStyle name="Normal 5 2 2 3 9 3" xfId="18356"/>
    <cellStyle name="Normal 5 2 2 3 9 3 2" xfId="34784"/>
    <cellStyle name="Normal 5 2 2 3 9 4" xfId="18357"/>
    <cellStyle name="Normal 5 2 2 3 9 4 2" xfId="34785"/>
    <cellStyle name="Normal 5 2 2 3 9 5" xfId="18358"/>
    <cellStyle name="Normal 5 2 2 3 9 5 2" xfId="34786"/>
    <cellStyle name="Normal 5 2 2 3 9 6" xfId="34782"/>
    <cellStyle name="Normal 5 2 2 4" xfId="18359"/>
    <cellStyle name="Normal 5 2 2 4 10" xfId="18360"/>
    <cellStyle name="Normal 5 2 2 4 10 2" xfId="18361"/>
    <cellStyle name="Normal 5 2 2 4 10 2 2" xfId="34789"/>
    <cellStyle name="Normal 5 2 2 4 10 3" xfId="18362"/>
    <cellStyle name="Normal 5 2 2 4 10 3 2" xfId="34790"/>
    <cellStyle name="Normal 5 2 2 4 10 4" xfId="18363"/>
    <cellStyle name="Normal 5 2 2 4 10 4 2" xfId="34791"/>
    <cellStyle name="Normal 5 2 2 4 10 5" xfId="18364"/>
    <cellStyle name="Normal 5 2 2 4 10 5 2" xfId="34792"/>
    <cellStyle name="Normal 5 2 2 4 10 6" xfId="34788"/>
    <cellStyle name="Normal 5 2 2 4 11" xfId="18365"/>
    <cellStyle name="Normal 5 2 2 4 11 2" xfId="18366"/>
    <cellStyle name="Normal 5 2 2 4 11 2 2" xfId="34794"/>
    <cellStyle name="Normal 5 2 2 4 11 3" xfId="18367"/>
    <cellStyle name="Normal 5 2 2 4 11 3 2" xfId="34795"/>
    <cellStyle name="Normal 5 2 2 4 11 4" xfId="18368"/>
    <cellStyle name="Normal 5 2 2 4 11 4 2" xfId="34796"/>
    <cellStyle name="Normal 5 2 2 4 11 5" xfId="18369"/>
    <cellStyle name="Normal 5 2 2 4 11 5 2" xfId="34797"/>
    <cellStyle name="Normal 5 2 2 4 11 6" xfId="34793"/>
    <cellStyle name="Normal 5 2 2 4 12" xfId="18370"/>
    <cellStyle name="Normal 5 2 2 4 12 2" xfId="18371"/>
    <cellStyle name="Normal 5 2 2 4 12 2 2" xfId="34799"/>
    <cellStyle name="Normal 5 2 2 4 12 3" xfId="18372"/>
    <cellStyle name="Normal 5 2 2 4 12 3 2" xfId="34800"/>
    <cellStyle name="Normal 5 2 2 4 12 4" xfId="18373"/>
    <cellStyle name="Normal 5 2 2 4 12 4 2" xfId="34801"/>
    <cellStyle name="Normal 5 2 2 4 12 5" xfId="18374"/>
    <cellStyle name="Normal 5 2 2 4 12 5 2" xfId="34802"/>
    <cellStyle name="Normal 5 2 2 4 12 6" xfId="34798"/>
    <cellStyle name="Normal 5 2 2 4 13" xfId="18375"/>
    <cellStyle name="Normal 5 2 2 4 13 2" xfId="18376"/>
    <cellStyle name="Normal 5 2 2 4 13 2 2" xfId="34804"/>
    <cellStyle name="Normal 5 2 2 4 13 3" xfId="18377"/>
    <cellStyle name="Normal 5 2 2 4 13 3 2" xfId="34805"/>
    <cellStyle name="Normal 5 2 2 4 13 4" xfId="18378"/>
    <cellStyle name="Normal 5 2 2 4 13 4 2" xfId="34806"/>
    <cellStyle name="Normal 5 2 2 4 13 5" xfId="18379"/>
    <cellStyle name="Normal 5 2 2 4 13 5 2" xfId="34807"/>
    <cellStyle name="Normal 5 2 2 4 13 6" xfId="34803"/>
    <cellStyle name="Normal 5 2 2 4 14" xfId="18380"/>
    <cellStyle name="Normal 5 2 2 4 14 2" xfId="18381"/>
    <cellStyle name="Normal 5 2 2 4 14 2 2" xfId="34809"/>
    <cellStyle name="Normal 5 2 2 4 14 3" xfId="18382"/>
    <cellStyle name="Normal 5 2 2 4 14 3 2" xfId="34810"/>
    <cellStyle name="Normal 5 2 2 4 14 4" xfId="18383"/>
    <cellStyle name="Normal 5 2 2 4 14 4 2" xfId="34811"/>
    <cellStyle name="Normal 5 2 2 4 14 5" xfId="18384"/>
    <cellStyle name="Normal 5 2 2 4 14 5 2" xfId="34812"/>
    <cellStyle name="Normal 5 2 2 4 14 6" xfId="34808"/>
    <cellStyle name="Normal 5 2 2 4 15" xfId="18385"/>
    <cellStyle name="Normal 5 2 2 4 15 2" xfId="18386"/>
    <cellStyle name="Normal 5 2 2 4 15 2 2" xfId="34814"/>
    <cellStyle name="Normal 5 2 2 4 15 3" xfId="18387"/>
    <cellStyle name="Normal 5 2 2 4 15 3 2" xfId="34815"/>
    <cellStyle name="Normal 5 2 2 4 15 4" xfId="18388"/>
    <cellStyle name="Normal 5 2 2 4 15 4 2" xfId="34816"/>
    <cellStyle name="Normal 5 2 2 4 15 5" xfId="18389"/>
    <cellStyle name="Normal 5 2 2 4 15 5 2" xfId="34817"/>
    <cellStyle name="Normal 5 2 2 4 15 6" xfId="34813"/>
    <cellStyle name="Normal 5 2 2 4 16" xfId="18390"/>
    <cellStyle name="Normal 5 2 2 4 16 2" xfId="18391"/>
    <cellStyle name="Normal 5 2 2 4 16 2 2" xfId="34819"/>
    <cellStyle name="Normal 5 2 2 4 16 3" xfId="18392"/>
    <cellStyle name="Normal 5 2 2 4 16 3 2" xfId="34820"/>
    <cellStyle name="Normal 5 2 2 4 16 4" xfId="18393"/>
    <cellStyle name="Normal 5 2 2 4 16 4 2" xfId="34821"/>
    <cellStyle name="Normal 5 2 2 4 16 5" xfId="18394"/>
    <cellStyle name="Normal 5 2 2 4 16 5 2" xfId="34822"/>
    <cellStyle name="Normal 5 2 2 4 16 6" xfId="34818"/>
    <cellStyle name="Normal 5 2 2 4 17" xfId="18395"/>
    <cellStyle name="Normal 5 2 2 4 17 2" xfId="34823"/>
    <cellStyle name="Normal 5 2 2 4 18" xfId="18396"/>
    <cellStyle name="Normal 5 2 2 4 18 2" xfId="34824"/>
    <cellStyle name="Normal 5 2 2 4 19" xfId="18397"/>
    <cellStyle name="Normal 5 2 2 4 19 2" xfId="34825"/>
    <cellStyle name="Normal 5 2 2 4 2" xfId="18398"/>
    <cellStyle name="Normal 5 2 2 4 2 10" xfId="18399"/>
    <cellStyle name="Normal 5 2 2 4 2 10 2" xfId="34827"/>
    <cellStyle name="Normal 5 2 2 4 2 11" xfId="18400"/>
    <cellStyle name="Normal 5 2 2 4 2 11 2" xfId="34828"/>
    <cellStyle name="Normal 5 2 2 4 2 12" xfId="34826"/>
    <cellStyle name="Normal 5 2 2 4 2 2" xfId="18401"/>
    <cellStyle name="Normal 5 2 2 4 2 2 2" xfId="18402"/>
    <cellStyle name="Normal 5 2 2 4 2 2 2 2" xfId="34830"/>
    <cellStyle name="Normal 5 2 2 4 2 2 3" xfId="18403"/>
    <cellStyle name="Normal 5 2 2 4 2 2 3 2" xfId="34831"/>
    <cellStyle name="Normal 5 2 2 4 2 2 4" xfId="18404"/>
    <cellStyle name="Normal 5 2 2 4 2 2 4 2" xfId="34832"/>
    <cellStyle name="Normal 5 2 2 4 2 2 5" xfId="18405"/>
    <cellStyle name="Normal 5 2 2 4 2 2 5 2" xfId="34833"/>
    <cellStyle name="Normal 5 2 2 4 2 2 6" xfId="34829"/>
    <cellStyle name="Normal 5 2 2 4 2 3" xfId="18406"/>
    <cellStyle name="Normal 5 2 2 4 2 3 2" xfId="18407"/>
    <cellStyle name="Normal 5 2 2 4 2 3 2 2" xfId="34835"/>
    <cellStyle name="Normal 5 2 2 4 2 3 3" xfId="18408"/>
    <cellStyle name="Normal 5 2 2 4 2 3 3 2" xfId="34836"/>
    <cellStyle name="Normal 5 2 2 4 2 3 4" xfId="18409"/>
    <cellStyle name="Normal 5 2 2 4 2 3 4 2" xfId="34837"/>
    <cellStyle name="Normal 5 2 2 4 2 3 5" xfId="18410"/>
    <cellStyle name="Normal 5 2 2 4 2 3 5 2" xfId="34838"/>
    <cellStyle name="Normal 5 2 2 4 2 3 6" xfId="34834"/>
    <cellStyle name="Normal 5 2 2 4 2 4" xfId="18411"/>
    <cellStyle name="Normal 5 2 2 4 2 4 2" xfId="18412"/>
    <cellStyle name="Normal 5 2 2 4 2 4 2 2" xfId="34840"/>
    <cellStyle name="Normal 5 2 2 4 2 4 3" xfId="18413"/>
    <cellStyle name="Normal 5 2 2 4 2 4 3 2" xfId="34841"/>
    <cellStyle name="Normal 5 2 2 4 2 4 4" xfId="18414"/>
    <cellStyle name="Normal 5 2 2 4 2 4 4 2" xfId="34842"/>
    <cellStyle name="Normal 5 2 2 4 2 4 5" xfId="18415"/>
    <cellStyle name="Normal 5 2 2 4 2 4 5 2" xfId="34843"/>
    <cellStyle name="Normal 5 2 2 4 2 4 6" xfId="34839"/>
    <cellStyle name="Normal 5 2 2 4 2 5" xfId="18416"/>
    <cellStyle name="Normal 5 2 2 4 2 5 2" xfId="18417"/>
    <cellStyle name="Normal 5 2 2 4 2 5 2 2" xfId="34845"/>
    <cellStyle name="Normal 5 2 2 4 2 5 3" xfId="18418"/>
    <cellStyle name="Normal 5 2 2 4 2 5 3 2" xfId="34846"/>
    <cellStyle name="Normal 5 2 2 4 2 5 4" xfId="18419"/>
    <cellStyle name="Normal 5 2 2 4 2 5 4 2" xfId="34847"/>
    <cellStyle name="Normal 5 2 2 4 2 5 5" xfId="18420"/>
    <cellStyle name="Normal 5 2 2 4 2 5 5 2" xfId="34848"/>
    <cellStyle name="Normal 5 2 2 4 2 5 6" xfId="34844"/>
    <cellStyle name="Normal 5 2 2 4 2 6" xfId="18421"/>
    <cellStyle name="Normal 5 2 2 4 2 6 2" xfId="18422"/>
    <cellStyle name="Normal 5 2 2 4 2 6 2 2" xfId="34850"/>
    <cellStyle name="Normal 5 2 2 4 2 6 3" xfId="18423"/>
    <cellStyle name="Normal 5 2 2 4 2 6 3 2" xfId="34851"/>
    <cellStyle name="Normal 5 2 2 4 2 6 4" xfId="18424"/>
    <cellStyle name="Normal 5 2 2 4 2 6 4 2" xfId="34852"/>
    <cellStyle name="Normal 5 2 2 4 2 6 5" xfId="18425"/>
    <cellStyle name="Normal 5 2 2 4 2 6 5 2" xfId="34853"/>
    <cellStyle name="Normal 5 2 2 4 2 6 6" xfId="34849"/>
    <cellStyle name="Normal 5 2 2 4 2 7" xfId="18426"/>
    <cellStyle name="Normal 5 2 2 4 2 7 2" xfId="18427"/>
    <cellStyle name="Normal 5 2 2 4 2 7 2 2" xfId="34855"/>
    <cellStyle name="Normal 5 2 2 4 2 7 3" xfId="18428"/>
    <cellStyle name="Normal 5 2 2 4 2 7 3 2" xfId="34856"/>
    <cellStyle name="Normal 5 2 2 4 2 7 4" xfId="18429"/>
    <cellStyle name="Normal 5 2 2 4 2 7 4 2" xfId="34857"/>
    <cellStyle name="Normal 5 2 2 4 2 7 5" xfId="18430"/>
    <cellStyle name="Normal 5 2 2 4 2 7 5 2" xfId="34858"/>
    <cellStyle name="Normal 5 2 2 4 2 7 6" xfId="34854"/>
    <cellStyle name="Normal 5 2 2 4 2 8" xfId="18431"/>
    <cellStyle name="Normal 5 2 2 4 2 8 2" xfId="34859"/>
    <cellStyle name="Normal 5 2 2 4 2 9" xfId="18432"/>
    <cellStyle name="Normal 5 2 2 4 2 9 2" xfId="34860"/>
    <cellStyle name="Normal 5 2 2 4 20" xfId="18433"/>
    <cellStyle name="Normal 5 2 2 4 20 2" xfId="34861"/>
    <cellStyle name="Normal 5 2 2 4 21" xfId="34787"/>
    <cellStyle name="Normal 5 2 2 4 3" xfId="18434"/>
    <cellStyle name="Normal 5 2 2 4 3 2" xfId="18435"/>
    <cellStyle name="Normal 5 2 2 4 3 2 2" xfId="18436"/>
    <cellStyle name="Normal 5 2 2 4 3 2 2 2" xfId="34864"/>
    <cellStyle name="Normal 5 2 2 4 3 2 3" xfId="18437"/>
    <cellStyle name="Normal 5 2 2 4 3 2 3 2" xfId="34865"/>
    <cellStyle name="Normal 5 2 2 4 3 2 4" xfId="18438"/>
    <cellStyle name="Normal 5 2 2 4 3 2 4 2" xfId="34866"/>
    <cellStyle name="Normal 5 2 2 4 3 2 5" xfId="18439"/>
    <cellStyle name="Normal 5 2 2 4 3 2 5 2" xfId="34867"/>
    <cellStyle name="Normal 5 2 2 4 3 2 6" xfId="34863"/>
    <cellStyle name="Normal 5 2 2 4 3 3" xfId="18440"/>
    <cellStyle name="Normal 5 2 2 4 3 3 2" xfId="34868"/>
    <cellStyle name="Normal 5 2 2 4 3 4" xfId="18441"/>
    <cellStyle name="Normal 5 2 2 4 3 4 2" xfId="34869"/>
    <cellStyle name="Normal 5 2 2 4 3 5" xfId="18442"/>
    <cellStyle name="Normal 5 2 2 4 3 5 2" xfId="34870"/>
    <cellStyle name="Normal 5 2 2 4 3 6" xfId="18443"/>
    <cellStyle name="Normal 5 2 2 4 3 6 2" xfId="34871"/>
    <cellStyle name="Normal 5 2 2 4 3 7" xfId="34862"/>
    <cellStyle name="Normal 5 2 2 4 4" xfId="18444"/>
    <cellStyle name="Normal 5 2 2 4 4 2" xfId="18445"/>
    <cellStyle name="Normal 5 2 2 4 4 2 2" xfId="18446"/>
    <cellStyle name="Normal 5 2 2 4 4 2 2 2" xfId="34874"/>
    <cellStyle name="Normal 5 2 2 4 4 2 3" xfId="18447"/>
    <cellStyle name="Normal 5 2 2 4 4 2 3 2" xfId="34875"/>
    <cellStyle name="Normal 5 2 2 4 4 2 4" xfId="18448"/>
    <cellStyle name="Normal 5 2 2 4 4 2 4 2" xfId="34876"/>
    <cellStyle name="Normal 5 2 2 4 4 2 5" xfId="18449"/>
    <cellStyle name="Normal 5 2 2 4 4 2 5 2" xfId="34877"/>
    <cellStyle name="Normal 5 2 2 4 4 2 6" xfId="34873"/>
    <cellStyle name="Normal 5 2 2 4 4 3" xfId="18450"/>
    <cellStyle name="Normal 5 2 2 4 4 3 2" xfId="34878"/>
    <cellStyle name="Normal 5 2 2 4 4 4" xfId="18451"/>
    <cellStyle name="Normal 5 2 2 4 4 4 2" xfId="34879"/>
    <cellStyle name="Normal 5 2 2 4 4 5" xfId="18452"/>
    <cellStyle name="Normal 5 2 2 4 4 5 2" xfId="34880"/>
    <cellStyle name="Normal 5 2 2 4 4 6" xfId="18453"/>
    <cellStyle name="Normal 5 2 2 4 4 6 2" xfId="34881"/>
    <cellStyle name="Normal 5 2 2 4 4 7" xfId="34872"/>
    <cellStyle name="Normal 5 2 2 4 5" xfId="18454"/>
    <cellStyle name="Normal 5 2 2 4 5 2" xfId="18455"/>
    <cellStyle name="Normal 5 2 2 4 5 2 2" xfId="34883"/>
    <cellStyle name="Normal 5 2 2 4 5 3" xfId="18456"/>
    <cellStyle name="Normal 5 2 2 4 5 3 2" xfId="34884"/>
    <cellStyle name="Normal 5 2 2 4 5 4" xfId="18457"/>
    <cellStyle name="Normal 5 2 2 4 5 4 2" xfId="34885"/>
    <cellStyle name="Normal 5 2 2 4 5 5" xfId="18458"/>
    <cellStyle name="Normal 5 2 2 4 5 5 2" xfId="34886"/>
    <cellStyle name="Normal 5 2 2 4 5 6" xfId="34882"/>
    <cellStyle name="Normal 5 2 2 4 6" xfId="18459"/>
    <cellStyle name="Normal 5 2 2 4 6 2" xfId="18460"/>
    <cellStyle name="Normal 5 2 2 4 6 2 2" xfId="34888"/>
    <cellStyle name="Normal 5 2 2 4 6 3" xfId="18461"/>
    <cellStyle name="Normal 5 2 2 4 6 3 2" xfId="34889"/>
    <cellStyle name="Normal 5 2 2 4 6 4" xfId="18462"/>
    <cellStyle name="Normal 5 2 2 4 6 4 2" xfId="34890"/>
    <cellStyle name="Normal 5 2 2 4 6 5" xfId="18463"/>
    <cellStyle name="Normal 5 2 2 4 6 5 2" xfId="34891"/>
    <cellStyle name="Normal 5 2 2 4 6 6" xfId="34887"/>
    <cellStyle name="Normal 5 2 2 4 7" xfId="18464"/>
    <cellStyle name="Normal 5 2 2 4 7 2" xfId="18465"/>
    <cellStyle name="Normal 5 2 2 4 7 2 2" xfId="34893"/>
    <cellStyle name="Normal 5 2 2 4 7 3" xfId="18466"/>
    <cellStyle name="Normal 5 2 2 4 7 3 2" xfId="34894"/>
    <cellStyle name="Normal 5 2 2 4 7 4" xfId="18467"/>
    <cellStyle name="Normal 5 2 2 4 7 4 2" xfId="34895"/>
    <cellStyle name="Normal 5 2 2 4 7 5" xfId="18468"/>
    <cellStyle name="Normal 5 2 2 4 7 5 2" xfId="34896"/>
    <cellStyle name="Normal 5 2 2 4 7 6" xfId="34892"/>
    <cellStyle name="Normal 5 2 2 4 8" xfId="18469"/>
    <cellStyle name="Normal 5 2 2 4 8 2" xfId="18470"/>
    <cellStyle name="Normal 5 2 2 4 8 2 2" xfId="34898"/>
    <cellStyle name="Normal 5 2 2 4 8 3" xfId="18471"/>
    <cellStyle name="Normal 5 2 2 4 8 3 2" xfId="34899"/>
    <cellStyle name="Normal 5 2 2 4 8 4" xfId="18472"/>
    <cellStyle name="Normal 5 2 2 4 8 4 2" xfId="34900"/>
    <cellStyle name="Normal 5 2 2 4 8 5" xfId="18473"/>
    <cellStyle name="Normal 5 2 2 4 8 5 2" xfId="34901"/>
    <cellStyle name="Normal 5 2 2 4 8 6" xfId="34897"/>
    <cellStyle name="Normal 5 2 2 4 9" xfId="18474"/>
    <cellStyle name="Normal 5 2 2 4 9 2" xfId="18475"/>
    <cellStyle name="Normal 5 2 2 4 9 2 2" xfId="34903"/>
    <cellStyle name="Normal 5 2 2 4 9 3" xfId="18476"/>
    <cellStyle name="Normal 5 2 2 4 9 3 2" xfId="34904"/>
    <cellStyle name="Normal 5 2 2 4 9 4" xfId="18477"/>
    <cellStyle name="Normal 5 2 2 4 9 4 2" xfId="34905"/>
    <cellStyle name="Normal 5 2 2 4 9 5" xfId="18478"/>
    <cellStyle name="Normal 5 2 2 4 9 5 2" xfId="34906"/>
    <cellStyle name="Normal 5 2 2 4 9 6" xfId="34902"/>
    <cellStyle name="Normal 5 2 2 5" xfId="18479"/>
    <cellStyle name="Normal 5 2 2 5 10" xfId="18480"/>
    <cellStyle name="Normal 5 2 2 5 10 2" xfId="34908"/>
    <cellStyle name="Normal 5 2 2 5 11" xfId="18481"/>
    <cellStyle name="Normal 5 2 2 5 11 2" xfId="34909"/>
    <cellStyle name="Normal 5 2 2 5 12" xfId="34907"/>
    <cellStyle name="Normal 5 2 2 5 2" xfId="18482"/>
    <cellStyle name="Normal 5 2 2 5 2 2" xfId="18483"/>
    <cellStyle name="Normal 5 2 2 5 2 2 2" xfId="34911"/>
    <cellStyle name="Normal 5 2 2 5 2 3" xfId="18484"/>
    <cellStyle name="Normal 5 2 2 5 2 3 2" xfId="34912"/>
    <cellStyle name="Normal 5 2 2 5 2 4" xfId="18485"/>
    <cellStyle name="Normal 5 2 2 5 2 4 2" xfId="34913"/>
    <cellStyle name="Normal 5 2 2 5 2 5" xfId="18486"/>
    <cellStyle name="Normal 5 2 2 5 2 5 2" xfId="34914"/>
    <cellStyle name="Normal 5 2 2 5 2 6" xfId="34910"/>
    <cellStyle name="Normal 5 2 2 5 3" xfId="18487"/>
    <cellStyle name="Normal 5 2 2 5 3 2" xfId="18488"/>
    <cellStyle name="Normal 5 2 2 5 3 2 2" xfId="34916"/>
    <cellStyle name="Normal 5 2 2 5 3 3" xfId="18489"/>
    <cellStyle name="Normal 5 2 2 5 3 3 2" xfId="34917"/>
    <cellStyle name="Normal 5 2 2 5 3 4" xfId="18490"/>
    <cellStyle name="Normal 5 2 2 5 3 4 2" xfId="34918"/>
    <cellStyle name="Normal 5 2 2 5 3 5" xfId="18491"/>
    <cellStyle name="Normal 5 2 2 5 3 5 2" xfId="34919"/>
    <cellStyle name="Normal 5 2 2 5 3 6" xfId="34915"/>
    <cellStyle name="Normal 5 2 2 5 4" xfId="18492"/>
    <cellStyle name="Normal 5 2 2 5 4 2" xfId="18493"/>
    <cellStyle name="Normal 5 2 2 5 4 2 2" xfId="34921"/>
    <cellStyle name="Normal 5 2 2 5 4 3" xfId="18494"/>
    <cellStyle name="Normal 5 2 2 5 4 3 2" xfId="34922"/>
    <cellStyle name="Normal 5 2 2 5 4 4" xfId="18495"/>
    <cellStyle name="Normal 5 2 2 5 4 4 2" xfId="34923"/>
    <cellStyle name="Normal 5 2 2 5 4 5" xfId="18496"/>
    <cellStyle name="Normal 5 2 2 5 4 5 2" xfId="34924"/>
    <cellStyle name="Normal 5 2 2 5 4 6" xfId="34920"/>
    <cellStyle name="Normal 5 2 2 5 5" xfId="18497"/>
    <cellStyle name="Normal 5 2 2 5 5 2" xfId="18498"/>
    <cellStyle name="Normal 5 2 2 5 5 2 2" xfId="34926"/>
    <cellStyle name="Normal 5 2 2 5 5 3" xfId="18499"/>
    <cellStyle name="Normal 5 2 2 5 5 3 2" xfId="34927"/>
    <cellStyle name="Normal 5 2 2 5 5 4" xfId="18500"/>
    <cellStyle name="Normal 5 2 2 5 5 4 2" xfId="34928"/>
    <cellStyle name="Normal 5 2 2 5 5 5" xfId="18501"/>
    <cellStyle name="Normal 5 2 2 5 5 5 2" xfId="34929"/>
    <cellStyle name="Normal 5 2 2 5 5 6" xfId="34925"/>
    <cellStyle name="Normal 5 2 2 5 6" xfId="18502"/>
    <cellStyle name="Normal 5 2 2 5 6 2" xfId="18503"/>
    <cellStyle name="Normal 5 2 2 5 6 2 2" xfId="34931"/>
    <cellStyle name="Normal 5 2 2 5 6 3" xfId="18504"/>
    <cellStyle name="Normal 5 2 2 5 6 3 2" xfId="34932"/>
    <cellStyle name="Normal 5 2 2 5 6 4" xfId="18505"/>
    <cellStyle name="Normal 5 2 2 5 6 4 2" xfId="34933"/>
    <cellStyle name="Normal 5 2 2 5 6 5" xfId="18506"/>
    <cellStyle name="Normal 5 2 2 5 6 5 2" xfId="34934"/>
    <cellStyle name="Normal 5 2 2 5 6 6" xfId="34930"/>
    <cellStyle name="Normal 5 2 2 5 7" xfId="18507"/>
    <cellStyle name="Normal 5 2 2 5 7 2" xfId="18508"/>
    <cellStyle name="Normal 5 2 2 5 7 2 2" xfId="34936"/>
    <cellStyle name="Normal 5 2 2 5 7 3" xfId="18509"/>
    <cellStyle name="Normal 5 2 2 5 7 3 2" xfId="34937"/>
    <cellStyle name="Normal 5 2 2 5 7 4" xfId="18510"/>
    <cellStyle name="Normal 5 2 2 5 7 4 2" xfId="34938"/>
    <cellStyle name="Normal 5 2 2 5 7 5" xfId="18511"/>
    <cellStyle name="Normal 5 2 2 5 7 5 2" xfId="34939"/>
    <cellStyle name="Normal 5 2 2 5 7 6" xfId="34935"/>
    <cellStyle name="Normal 5 2 2 5 8" xfId="18512"/>
    <cellStyle name="Normal 5 2 2 5 8 2" xfId="34940"/>
    <cellStyle name="Normal 5 2 2 5 9" xfId="18513"/>
    <cellStyle name="Normal 5 2 2 5 9 2" xfId="34941"/>
    <cellStyle name="Normal 5 2 2 6" xfId="18514"/>
    <cellStyle name="Normal 5 2 2 6 2" xfId="18515"/>
    <cellStyle name="Normal 5 2 2 6 2 2" xfId="18516"/>
    <cellStyle name="Normal 5 2 2 6 2 2 2" xfId="34944"/>
    <cellStyle name="Normal 5 2 2 6 2 3" xfId="18517"/>
    <cellStyle name="Normal 5 2 2 6 2 3 2" xfId="34945"/>
    <cellStyle name="Normal 5 2 2 6 2 4" xfId="18518"/>
    <cellStyle name="Normal 5 2 2 6 2 4 2" xfId="34946"/>
    <cellStyle name="Normal 5 2 2 6 2 5" xfId="18519"/>
    <cellStyle name="Normal 5 2 2 6 2 5 2" xfId="34947"/>
    <cellStyle name="Normal 5 2 2 6 2 6" xfId="34943"/>
    <cellStyle name="Normal 5 2 2 6 3" xfId="18520"/>
    <cellStyle name="Normal 5 2 2 6 3 2" xfId="34948"/>
    <cellStyle name="Normal 5 2 2 6 4" xfId="18521"/>
    <cellStyle name="Normal 5 2 2 6 4 2" xfId="34949"/>
    <cellStyle name="Normal 5 2 2 6 5" xfId="18522"/>
    <cellStyle name="Normal 5 2 2 6 5 2" xfId="34950"/>
    <cellStyle name="Normal 5 2 2 6 6" xfId="18523"/>
    <cellStyle name="Normal 5 2 2 6 6 2" xfId="34951"/>
    <cellStyle name="Normal 5 2 2 6 7" xfId="34942"/>
    <cellStyle name="Normal 5 2 2 7" xfId="18524"/>
    <cellStyle name="Normal 5 2 2 7 2" xfId="18525"/>
    <cellStyle name="Normal 5 2 2 7 2 2" xfId="18526"/>
    <cellStyle name="Normal 5 2 2 7 2 2 2" xfId="34954"/>
    <cellStyle name="Normal 5 2 2 7 2 3" xfId="18527"/>
    <cellStyle name="Normal 5 2 2 7 2 3 2" xfId="34955"/>
    <cellStyle name="Normal 5 2 2 7 2 4" xfId="18528"/>
    <cellStyle name="Normal 5 2 2 7 2 4 2" xfId="34956"/>
    <cellStyle name="Normal 5 2 2 7 2 5" xfId="18529"/>
    <cellStyle name="Normal 5 2 2 7 2 5 2" xfId="34957"/>
    <cellStyle name="Normal 5 2 2 7 2 6" xfId="34953"/>
    <cellStyle name="Normal 5 2 2 7 3" xfId="18530"/>
    <cellStyle name="Normal 5 2 2 7 3 2" xfId="34958"/>
    <cellStyle name="Normal 5 2 2 7 4" xfId="18531"/>
    <cellStyle name="Normal 5 2 2 7 4 2" xfId="34959"/>
    <cellStyle name="Normal 5 2 2 7 5" xfId="18532"/>
    <cellStyle name="Normal 5 2 2 7 5 2" xfId="34960"/>
    <cellStyle name="Normal 5 2 2 7 6" xfId="18533"/>
    <cellStyle name="Normal 5 2 2 7 6 2" xfId="34961"/>
    <cellStyle name="Normal 5 2 2 7 7" xfId="34952"/>
    <cellStyle name="Normal 5 2 2 8" xfId="18534"/>
    <cellStyle name="Normal 5 2 2 8 2" xfId="18535"/>
    <cellStyle name="Normal 5 2 2 8 2 2" xfId="34963"/>
    <cellStyle name="Normal 5 2 2 8 3" xfId="18536"/>
    <cellStyle name="Normal 5 2 2 8 3 2" xfId="34964"/>
    <cellStyle name="Normal 5 2 2 8 4" xfId="18537"/>
    <cellStyle name="Normal 5 2 2 8 4 2" xfId="34965"/>
    <cellStyle name="Normal 5 2 2 8 5" xfId="18538"/>
    <cellStyle name="Normal 5 2 2 8 5 2" xfId="34966"/>
    <cellStyle name="Normal 5 2 2 8 6" xfId="34962"/>
    <cellStyle name="Normal 5 2 2 9" xfId="18539"/>
    <cellStyle name="Normal 5 2 2 9 2" xfId="18540"/>
    <cellStyle name="Normal 5 2 2 9 2 2" xfId="34968"/>
    <cellStyle name="Normal 5 2 2 9 3" xfId="18541"/>
    <cellStyle name="Normal 5 2 2 9 3 2" xfId="34969"/>
    <cellStyle name="Normal 5 2 2 9 4" xfId="18542"/>
    <cellStyle name="Normal 5 2 2 9 4 2" xfId="34970"/>
    <cellStyle name="Normal 5 2 2 9 5" xfId="18543"/>
    <cellStyle name="Normal 5 2 2 9 5 2" xfId="34971"/>
    <cellStyle name="Normal 5 2 2 9 6" xfId="34967"/>
    <cellStyle name="Normal 5 2 20" xfId="18544"/>
    <cellStyle name="Normal 5 2 20 2" xfId="18545"/>
    <cellStyle name="Normal 5 2 20 2 2" xfId="34973"/>
    <cellStyle name="Normal 5 2 20 3" xfId="18546"/>
    <cellStyle name="Normal 5 2 20 3 2" xfId="34974"/>
    <cellStyle name="Normal 5 2 20 4" xfId="18547"/>
    <cellStyle name="Normal 5 2 20 4 2" xfId="34975"/>
    <cellStyle name="Normal 5 2 20 5" xfId="18548"/>
    <cellStyle name="Normal 5 2 20 5 2" xfId="34976"/>
    <cellStyle name="Normal 5 2 20 6" xfId="34972"/>
    <cellStyle name="Normal 5 2 21" xfId="18549"/>
    <cellStyle name="Normal 5 2 21 2" xfId="18550"/>
    <cellStyle name="Normal 5 2 21 2 2" xfId="34978"/>
    <cellStyle name="Normal 5 2 21 3" xfId="18551"/>
    <cellStyle name="Normal 5 2 21 3 2" xfId="34979"/>
    <cellStyle name="Normal 5 2 21 4" xfId="18552"/>
    <cellStyle name="Normal 5 2 21 4 2" xfId="34980"/>
    <cellStyle name="Normal 5 2 21 5" xfId="18553"/>
    <cellStyle name="Normal 5 2 21 5 2" xfId="34981"/>
    <cellStyle name="Normal 5 2 21 6" xfId="34977"/>
    <cellStyle name="Normal 5 2 22" xfId="18554"/>
    <cellStyle name="Normal 5 2 22 2" xfId="18555"/>
    <cellStyle name="Normal 5 2 22 2 2" xfId="34983"/>
    <cellStyle name="Normal 5 2 22 3" xfId="18556"/>
    <cellStyle name="Normal 5 2 22 3 2" xfId="34984"/>
    <cellStyle name="Normal 5 2 22 4" xfId="18557"/>
    <cellStyle name="Normal 5 2 22 4 2" xfId="34985"/>
    <cellStyle name="Normal 5 2 22 5" xfId="18558"/>
    <cellStyle name="Normal 5 2 22 5 2" xfId="34986"/>
    <cellStyle name="Normal 5 2 22 6" xfId="34982"/>
    <cellStyle name="Normal 5 2 23" xfId="18559"/>
    <cellStyle name="Normal 5 2 23 2" xfId="18560"/>
    <cellStyle name="Normal 5 2 23 2 2" xfId="34988"/>
    <cellStyle name="Normal 5 2 23 3" xfId="18561"/>
    <cellStyle name="Normal 5 2 23 3 2" xfId="34989"/>
    <cellStyle name="Normal 5 2 23 4" xfId="18562"/>
    <cellStyle name="Normal 5 2 23 4 2" xfId="34990"/>
    <cellStyle name="Normal 5 2 23 5" xfId="18563"/>
    <cellStyle name="Normal 5 2 23 5 2" xfId="34991"/>
    <cellStyle name="Normal 5 2 23 6" xfId="34987"/>
    <cellStyle name="Normal 5 2 24" xfId="18564"/>
    <cellStyle name="Normal 5 2 24 2" xfId="18565"/>
    <cellStyle name="Normal 5 2 24 2 2" xfId="34993"/>
    <cellStyle name="Normal 5 2 24 3" xfId="18566"/>
    <cellStyle name="Normal 5 2 24 3 2" xfId="34994"/>
    <cellStyle name="Normal 5 2 24 4" xfId="18567"/>
    <cellStyle name="Normal 5 2 24 4 2" xfId="34995"/>
    <cellStyle name="Normal 5 2 24 5" xfId="18568"/>
    <cellStyle name="Normal 5 2 24 5 2" xfId="34996"/>
    <cellStyle name="Normal 5 2 24 6" xfId="34992"/>
    <cellStyle name="Normal 5 2 25" xfId="18569"/>
    <cellStyle name="Normal 5 2 25 2" xfId="34997"/>
    <cellStyle name="Normal 5 2 26" xfId="18570"/>
    <cellStyle name="Normal 5 2 26 2" xfId="34998"/>
    <cellStyle name="Normal 5 2 27" xfId="18571"/>
    <cellStyle name="Normal 5 2 27 2" xfId="34999"/>
    <cellStyle name="Normal 5 2 28" xfId="18572"/>
    <cellStyle name="Normal 5 2 28 2" xfId="35000"/>
    <cellStyle name="Normal 5 2 29" xfId="18573"/>
    <cellStyle name="Normal 5 2 29 2" xfId="35001"/>
    <cellStyle name="Normal 5 2 3" xfId="18574"/>
    <cellStyle name="Normal 5 2 3 10" xfId="18575"/>
    <cellStyle name="Normal 5 2 3 10 2" xfId="18576"/>
    <cellStyle name="Normal 5 2 3 10 2 2" xfId="35004"/>
    <cellStyle name="Normal 5 2 3 10 3" xfId="18577"/>
    <cellStyle name="Normal 5 2 3 10 3 2" xfId="35005"/>
    <cellStyle name="Normal 5 2 3 10 4" xfId="18578"/>
    <cellStyle name="Normal 5 2 3 10 4 2" xfId="35006"/>
    <cellStyle name="Normal 5 2 3 10 5" xfId="18579"/>
    <cellStyle name="Normal 5 2 3 10 5 2" xfId="35007"/>
    <cellStyle name="Normal 5 2 3 10 6" xfId="35003"/>
    <cellStyle name="Normal 5 2 3 11" xfId="18580"/>
    <cellStyle name="Normal 5 2 3 11 2" xfId="18581"/>
    <cellStyle name="Normal 5 2 3 11 2 2" xfId="35009"/>
    <cellStyle name="Normal 5 2 3 11 3" xfId="18582"/>
    <cellStyle name="Normal 5 2 3 11 3 2" xfId="35010"/>
    <cellStyle name="Normal 5 2 3 11 4" xfId="18583"/>
    <cellStyle name="Normal 5 2 3 11 4 2" xfId="35011"/>
    <cellStyle name="Normal 5 2 3 11 5" xfId="18584"/>
    <cellStyle name="Normal 5 2 3 11 5 2" xfId="35012"/>
    <cellStyle name="Normal 5 2 3 11 6" xfId="35008"/>
    <cellStyle name="Normal 5 2 3 12" xfId="18585"/>
    <cellStyle name="Normal 5 2 3 12 2" xfId="18586"/>
    <cellStyle name="Normal 5 2 3 12 2 2" xfId="35014"/>
    <cellStyle name="Normal 5 2 3 12 3" xfId="18587"/>
    <cellStyle name="Normal 5 2 3 12 3 2" xfId="35015"/>
    <cellStyle name="Normal 5 2 3 12 4" xfId="18588"/>
    <cellStyle name="Normal 5 2 3 12 4 2" xfId="35016"/>
    <cellStyle name="Normal 5 2 3 12 5" xfId="18589"/>
    <cellStyle name="Normal 5 2 3 12 5 2" xfId="35017"/>
    <cellStyle name="Normal 5 2 3 12 6" xfId="35013"/>
    <cellStyle name="Normal 5 2 3 13" xfId="18590"/>
    <cellStyle name="Normal 5 2 3 13 2" xfId="18591"/>
    <cellStyle name="Normal 5 2 3 13 2 2" xfId="35019"/>
    <cellStyle name="Normal 5 2 3 13 3" xfId="18592"/>
    <cellStyle name="Normal 5 2 3 13 3 2" xfId="35020"/>
    <cellStyle name="Normal 5 2 3 13 4" xfId="18593"/>
    <cellStyle name="Normal 5 2 3 13 4 2" xfId="35021"/>
    <cellStyle name="Normal 5 2 3 13 5" xfId="18594"/>
    <cellStyle name="Normal 5 2 3 13 5 2" xfId="35022"/>
    <cellStyle name="Normal 5 2 3 13 6" xfId="35018"/>
    <cellStyle name="Normal 5 2 3 14" xfId="18595"/>
    <cellStyle name="Normal 5 2 3 14 2" xfId="18596"/>
    <cellStyle name="Normal 5 2 3 14 2 2" xfId="35024"/>
    <cellStyle name="Normal 5 2 3 14 3" xfId="18597"/>
    <cellStyle name="Normal 5 2 3 14 3 2" xfId="35025"/>
    <cellStyle name="Normal 5 2 3 14 4" xfId="18598"/>
    <cellStyle name="Normal 5 2 3 14 4 2" xfId="35026"/>
    <cellStyle name="Normal 5 2 3 14 5" xfId="18599"/>
    <cellStyle name="Normal 5 2 3 14 5 2" xfId="35027"/>
    <cellStyle name="Normal 5 2 3 14 6" xfId="35023"/>
    <cellStyle name="Normal 5 2 3 15" xfId="18600"/>
    <cellStyle name="Normal 5 2 3 15 2" xfId="18601"/>
    <cellStyle name="Normal 5 2 3 15 2 2" xfId="35029"/>
    <cellStyle name="Normal 5 2 3 15 3" xfId="18602"/>
    <cellStyle name="Normal 5 2 3 15 3 2" xfId="35030"/>
    <cellStyle name="Normal 5 2 3 15 4" xfId="18603"/>
    <cellStyle name="Normal 5 2 3 15 4 2" xfId="35031"/>
    <cellStyle name="Normal 5 2 3 15 5" xfId="18604"/>
    <cellStyle name="Normal 5 2 3 15 5 2" xfId="35032"/>
    <cellStyle name="Normal 5 2 3 15 6" xfId="35028"/>
    <cellStyle name="Normal 5 2 3 16" xfId="18605"/>
    <cellStyle name="Normal 5 2 3 16 2" xfId="18606"/>
    <cellStyle name="Normal 5 2 3 16 2 2" xfId="35034"/>
    <cellStyle name="Normal 5 2 3 16 3" xfId="18607"/>
    <cellStyle name="Normal 5 2 3 16 3 2" xfId="35035"/>
    <cellStyle name="Normal 5 2 3 16 4" xfId="18608"/>
    <cellStyle name="Normal 5 2 3 16 4 2" xfId="35036"/>
    <cellStyle name="Normal 5 2 3 16 5" xfId="18609"/>
    <cellStyle name="Normal 5 2 3 16 5 2" xfId="35037"/>
    <cellStyle name="Normal 5 2 3 16 6" xfId="35033"/>
    <cellStyle name="Normal 5 2 3 17" xfId="18610"/>
    <cellStyle name="Normal 5 2 3 17 2" xfId="35038"/>
    <cellStyle name="Normal 5 2 3 18" xfId="18611"/>
    <cellStyle name="Normal 5 2 3 18 2" xfId="35039"/>
    <cellStyle name="Normal 5 2 3 19" xfId="18612"/>
    <cellStyle name="Normal 5 2 3 19 2" xfId="35040"/>
    <cellStyle name="Normal 5 2 3 2" xfId="18613"/>
    <cellStyle name="Normal 5 2 3 2 10" xfId="18614"/>
    <cellStyle name="Normal 5 2 3 2 10 2" xfId="35042"/>
    <cellStyle name="Normal 5 2 3 2 11" xfId="18615"/>
    <cellStyle name="Normal 5 2 3 2 11 2" xfId="35043"/>
    <cellStyle name="Normal 5 2 3 2 12" xfId="35041"/>
    <cellStyle name="Normal 5 2 3 2 2" xfId="18616"/>
    <cellStyle name="Normal 5 2 3 2 2 2" xfId="18617"/>
    <cellStyle name="Normal 5 2 3 2 2 2 2" xfId="35045"/>
    <cellStyle name="Normal 5 2 3 2 2 3" xfId="18618"/>
    <cellStyle name="Normal 5 2 3 2 2 3 2" xfId="35046"/>
    <cellStyle name="Normal 5 2 3 2 2 4" xfId="18619"/>
    <cellStyle name="Normal 5 2 3 2 2 4 2" xfId="35047"/>
    <cellStyle name="Normal 5 2 3 2 2 5" xfId="18620"/>
    <cellStyle name="Normal 5 2 3 2 2 5 2" xfId="35048"/>
    <cellStyle name="Normal 5 2 3 2 2 6" xfId="35044"/>
    <cellStyle name="Normal 5 2 3 2 3" xfId="18621"/>
    <cellStyle name="Normal 5 2 3 2 3 2" xfId="18622"/>
    <cellStyle name="Normal 5 2 3 2 3 2 2" xfId="35050"/>
    <cellStyle name="Normal 5 2 3 2 3 3" xfId="18623"/>
    <cellStyle name="Normal 5 2 3 2 3 3 2" xfId="35051"/>
    <cellStyle name="Normal 5 2 3 2 3 4" xfId="18624"/>
    <cellStyle name="Normal 5 2 3 2 3 4 2" xfId="35052"/>
    <cellStyle name="Normal 5 2 3 2 3 5" xfId="18625"/>
    <cellStyle name="Normal 5 2 3 2 3 5 2" xfId="35053"/>
    <cellStyle name="Normal 5 2 3 2 3 6" xfId="35049"/>
    <cellStyle name="Normal 5 2 3 2 4" xfId="18626"/>
    <cellStyle name="Normal 5 2 3 2 4 2" xfId="18627"/>
    <cellStyle name="Normal 5 2 3 2 4 2 2" xfId="35055"/>
    <cellStyle name="Normal 5 2 3 2 4 3" xfId="18628"/>
    <cellStyle name="Normal 5 2 3 2 4 3 2" xfId="35056"/>
    <cellStyle name="Normal 5 2 3 2 4 4" xfId="18629"/>
    <cellStyle name="Normal 5 2 3 2 4 4 2" xfId="35057"/>
    <cellStyle name="Normal 5 2 3 2 4 5" xfId="18630"/>
    <cellStyle name="Normal 5 2 3 2 4 5 2" xfId="35058"/>
    <cellStyle name="Normal 5 2 3 2 4 6" xfId="35054"/>
    <cellStyle name="Normal 5 2 3 2 5" xfId="18631"/>
    <cellStyle name="Normal 5 2 3 2 5 2" xfId="18632"/>
    <cellStyle name="Normal 5 2 3 2 5 2 2" xfId="35060"/>
    <cellStyle name="Normal 5 2 3 2 5 3" xfId="18633"/>
    <cellStyle name="Normal 5 2 3 2 5 3 2" xfId="35061"/>
    <cellStyle name="Normal 5 2 3 2 5 4" xfId="18634"/>
    <cellStyle name="Normal 5 2 3 2 5 4 2" xfId="35062"/>
    <cellStyle name="Normal 5 2 3 2 5 5" xfId="18635"/>
    <cellStyle name="Normal 5 2 3 2 5 5 2" xfId="35063"/>
    <cellStyle name="Normal 5 2 3 2 5 6" xfId="35059"/>
    <cellStyle name="Normal 5 2 3 2 6" xfId="18636"/>
    <cellStyle name="Normal 5 2 3 2 6 2" xfId="18637"/>
    <cellStyle name="Normal 5 2 3 2 6 2 2" xfId="35065"/>
    <cellStyle name="Normal 5 2 3 2 6 3" xfId="18638"/>
    <cellStyle name="Normal 5 2 3 2 6 3 2" xfId="35066"/>
    <cellStyle name="Normal 5 2 3 2 6 4" xfId="18639"/>
    <cellStyle name="Normal 5 2 3 2 6 4 2" xfId="35067"/>
    <cellStyle name="Normal 5 2 3 2 6 5" xfId="18640"/>
    <cellStyle name="Normal 5 2 3 2 6 5 2" xfId="35068"/>
    <cellStyle name="Normal 5 2 3 2 6 6" xfId="35064"/>
    <cellStyle name="Normal 5 2 3 2 7" xfId="18641"/>
    <cellStyle name="Normal 5 2 3 2 7 2" xfId="18642"/>
    <cellStyle name="Normal 5 2 3 2 7 2 2" xfId="35070"/>
    <cellStyle name="Normal 5 2 3 2 7 3" xfId="18643"/>
    <cellStyle name="Normal 5 2 3 2 7 3 2" xfId="35071"/>
    <cellStyle name="Normal 5 2 3 2 7 4" xfId="18644"/>
    <cellStyle name="Normal 5 2 3 2 7 4 2" xfId="35072"/>
    <cellStyle name="Normal 5 2 3 2 7 5" xfId="18645"/>
    <cellStyle name="Normal 5 2 3 2 7 5 2" xfId="35073"/>
    <cellStyle name="Normal 5 2 3 2 7 6" xfId="35069"/>
    <cellStyle name="Normal 5 2 3 2 8" xfId="18646"/>
    <cellStyle name="Normal 5 2 3 2 8 2" xfId="35074"/>
    <cellStyle name="Normal 5 2 3 2 9" xfId="18647"/>
    <cellStyle name="Normal 5 2 3 2 9 2" xfId="35075"/>
    <cellStyle name="Normal 5 2 3 20" xfId="18648"/>
    <cellStyle name="Normal 5 2 3 20 2" xfId="35076"/>
    <cellStyle name="Normal 5 2 3 21" xfId="40728"/>
    <cellStyle name="Normal 5 2 3 22" xfId="35002"/>
    <cellStyle name="Normal 5 2 3 3" xfId="18649"/>
    <cellStyle name="Normal 5 2 3 3 2" xfId="18650"/>
    <cellStyle name="Normal 5 2 3 3 2 2" xfId="18651"/>
    <cellStyle name="Normal 5 2 3 3 2 2 2" xfId="35079"/>
    <cellStyle name="Normal 5 2 3 3 2 3" xfId="18652"/>
    <cellStyle name="Normal 5 2 3 3 2 3 2" xfId="35080"/>
    <cellStyle name="Normal 5 2 3 3 2 4" xfId="18653"/>
    <cellStyle name="Normal 5 2 3 3 2 4 2" xfId="35081"/>
    <cellStyle name="Normal 5 2 3 3 2 5" xfId="18654"/>
    <cellStyle name="Normal 5 2 3 3 2 5 2" xfId="35082"/>
    <cellStyle name="Normal 5 2 3 3 2 6" xfId="35078"/>
    <cellStyle name="Normal 5 2 3 3 3" xfId="18655"/>
    <cellStyle name="Normal 5 2 3 3 3 2" xfId="35083"/>
    <cellStyle name="Normal 5 2 3 3 4" xfId="18656"/>
    <cellStyle name="Normal 5 2 3 3 4 2" xfId="35084"/>
    <cellStyle name="Normal 5 2 3 3 5" xfId="18657"/>
    <cellStyle name="Normal 5 2 3 3 5 2" xfId="35085"/>
    <cellStyle name="Normal 5 2 3 3 6" xfId="18658"/>
    <cellStyle name="Normal 5 2 3 3 6 2" xfId="35086"/>
    <cellStyle name="Normal 5 2 3 3 7" xfId="35077"/>
    <cellStyle name="Normal 5 2 3 4" xfId="18659"/>
    <cellStyle name="Normal 5 2 3 4 2" xfId="18660"/>
    <cellStyle name="Normal 5 2 3 4 2 2" xfId="18661"/>
    <cellStyle name="Normal 5 2 3 4 2 2 2" xfId="35089"/>
    <cellStyle name="Normal 5 2 3 4 2 3" xfId="18662"/>
    <cellStyle name="Normal 5 2 3 4 2 3 2" xfId="35090"/>
    <cellStyle name="Normal 5 2 3 4 2 4" xfId="18663"/>
    <cellStyle name="Normal 5 2 3 4 2 4 2" xfId="35091"/>
    <cellStyle name="Normal 5 2 3 4 2 5" xfId="18664"/>
    <cellStyle name="Normal 5 2 3 4 2 5 2" xfId="35092"/>
    <cellStyle name="Normal 5 2 3 4 2 6" xfId="35088"/>
    <cellStyle name="Normal 5 2 3 4 3" xfId="18665"/>
    <cellStyle name="Normal 5 2 3 4 3 2" xfId="35093"/>
    <cellStyle name="Normal 5 2 3 4 4" xfId="18666"/>
    <cellStyle name="Normal 5 2 3 4 4 2" xfId="35094"/>
    <cellStyle name="Normal 5 2 3 4 5" xfId="18667"/>
    <cellStyle name="Normal 5 2 3 4 5 2" xfId="35095"/>
    <cellStyle name="Normal 5 2 3 4 6" xfId="18668"/>
    <cellStyle name="Normal 5 2 3 4 6 2" xfId="35096"/>
    <cellStyle name="Normal 5 2 3 4 7" xfId="35087"/>
    <cellStyle name="Normal 5 2 3 5" xfId="18669"/>
    <cellStyle name="Normal 5 2 3 5 2" xfId="18670"/>
    <cellStyle name="Normal 5 2 3 5 2 2" xfId="35098"/>
    <cellStyle name="Normal 5 2 3 5 3" xfId="18671"/>
    <cellStyle name="Normal 5 2 3 5 3 2" xfId="35099"/>
    <cellStyle name="Normal 5 2 3 5 4" xfId="18672"/>
    <cellStyle name="Normal 5 2 3 5 4 2" xfId="35100"/>
    <cellStyle name="Normal 5 2 3 5 5" xfId="18673"/>
    <cellStyle name="Normal 5 2 3 5 5 2" xfId="35101"/>
    <cellStyle name="Normal 5 2 3 5 6" xfId="35097"/>
    <cellStyle name="Normal 5 2 3 6" xfId="18674"/>
    <cellStyle name="Normal 5 2 3 6 2" xfId="18675"/>
    <cellStyle name="Normal 5 2 3 6 2 2" xfId="35103"/>
    <cellStyle name="Normal 5 2 3 6 3" xfId="18676"/>
    <cellStyle name="Normal 5 2 3 6 3 2" xfId="35104"/>
    <cellStyle name="Normal 5 2 3 6 4" xfId="18677"/>
    <cellStyle name="Normal 5 2 3 6 4 2" xfId="35105"/>
    <cellStyle name="Normal 5 2 3 6 5" xfId="18678"/>
    <cellStyle name="Normal 5 2 3 6 5 2" xfId="35106"/>
    <cellStyle name="Normal 5 2 3 6 6" xfId="35102"/>
    <cellStyle name="Normal 5 2 3 7" xfId="18679"/>
    <cellStyle name="Normal 5 2 3 7 2" xfId="18680"/>
    <cellStyle name="Normal 5 2 3 7 2 2" xfId="35108"/>
    <cellStyle name="Normal 5 2 3 7 3" xfId="18681"/>
    <cellStyle name="Normal 5 2 3 7 3 2" xfId="35109"/>
    <cellStyle name="Normal 5 2 3 7 4" xfId="18682"/>
    <cellStyle name="Normal 5 2 3 7 4 2" xfId="35110"/>
    <cellStyle name="Normal 5 2 3 7 5" xfId="18683"/>
    <cellStyle name="Normal 5 2 3 7 5 2" xfId="35111"/>
    <cellStyle name="Normal 5 2 3 7 6" xfId="35107"/>
    <cellStyle name="Normal 5 2 3 8" xfId="18684"/>
    <cellStyle name="Normal 5 2 3 8 2" xfId="18685"/>
    <cellStyle name="Normal 5 2 3 8 2 2" xfId="35113"/>
    <cellStyle name="Normal 5 2 3 8 3" xfId="18686"/>
    <cellStyle name="Normal 5 2 3 8 3 2" xfId="35114"/>
    <cellStyle name="Normal 5 2 3 8 4" xfId="18687"/>
    <cellStyle name="Normal 5 2 3 8 4 2" xfId="35115"/>
    <cellStyle name="Normal 5 2 3 8 5" xfId="18688"/>
    <cellStyle name="Normal 5 2 3 8 5 2" xfId="35116"/>
    <cellStyle name="Normal 5 2 3 8 6" xfId="35112"/>
    <cellStyle name="Normal 5 2 3 9" xfId="18689"/>
    <cellStyle name="Normal 5 2 3 9 2" xfId="18690"/>
    <cellStyle name="Normal 5 2 3 9 2 2" xfId="35118"/>
    <cellStyle name="Normal 5 2 3 9 3" xfId="18691"/>
    <cellStyle name="Normal 5 2 3 9 3 2" xfId="35119"/>
    <cellStyle name="Normal 5 2 3 9 4" xfId="18692"/>
    <cellStyle name="Normal 5 2 3 9 4 2" xfId="35120"/>
    <cellStyle name="Normal 5 2 3 9 5" xfId="18693"/>
    <cellStyle name="Normal 5 2 3 9 5 2" xfId="35121"/>
    <cellStyle name="Normal 5 2 3 9 6" xfId="35117"/>
    <cellStyle name="Normal 5 2 30" xfId="40717"/>
    <cellStyle name="Normal 5 2 4" xfId="18694"/>
    <cellStyle name="Normal 5 2 4 10" xfId="18695"/>
    <cellStyle name="Normal 5 2 4 10 2" xfId="18696"/>
    <cellStyle name="Normal 5 2 4 10 2 2" xfId="35124"/>
    <cellStyle name="Normal 5 2 4 10 3" xfId="18697"/>
    <cellStyle name="Normal 5 2 4 10 3 2" xfId="35125"/>
    <cellStyle name="Normal 5 2 4 10 4" xfId="18698"/>
    <cellStyle name="Normal 5 2 4 10 4 2" xfId="35126"/>
    <cellStyle name="Normal 5 2 4 10 5" xfId="18699"/>
    <cellStyle name="Normal 5 2 4 10 5 2" xfId="35127"/>
    <cellStyle name="Normal 5 2 4 10 6" xfId="35123"/>
    <cellStyle name="Normal 5 2 4 11" xfId="18700"/>
    <cellStyle name="Normal 5 2 4 11 2" xfId="18701"/>
    <cellStyle name="Normal 5 2 4 11 2 2" xfId="35129"/>
    <cellStyle name="Normal 5 2 4 11 3" xfId="18702"/>
    <cellStyle name="Normal 5 2 4 11 3 2" xfId="35130"/>
    <cellStyle name="Normal 5 2 4 11 4" xfId="18703"/>
    <cellStyle name="Normal 5 2 4 11 4 2" xfId="35131"/>
    <cellStyle name="Normal 5 2 4 11 5" xfId="18704"/>
    <cellStyle name="Normal 5 2 4 11 5 2" xfId="35132"/>
    <cellStyle name="Normal 5 2 4 11 6" xfId="35128"/>
    <cellStyle name="Normal 5 2 4 12" xfId="18705"/>
    <cellStyle name="Normal 5 2 4 12 2" xfId="18706"/>
    <cellStyle name="Normal 5 2 4 12 2 2" xfId="35134"/>
    <cellStyle name="Normal 5 2 4 12 3" xfId="18707"/>
    <cellStyle name="Normal 5 2 4 12 3 2" xfId="35135"/>
    <cellStyle name="Normal 5 2 4 12 4" xfId="18708"/>
    <cellStyle name="Normal 5 2 4 12 4 2" xfId="35136"/>
    <cellStyle name="Normal 5 2 4 12 5" xfId="18709"/>
    <cellStyle name="Normal 5 2 4 12 5 2" xfId="35137"/>
    <cellStyle name="Normal 5 2 4 12 6" xfId="35133"/>
    <cellStyle name="Normal 5 2 4 13" xfId="18710"/>
    <cellStyle name="Normal 5 2 4 13 2" xfId="18711"/>
    <cellStyle name="Normal 5 2 4 13 2 2" xfId="35139"/>
    <cellStyle name="Normal 5 2 4 13 3" xfId="18712"/>
    <cellStyle name="Normal 5 2 4 13 3 2" xfId="35140"/>
    <cellStyle name="Normal 5 2 4 13 4" xfId="18713"/>
    <cellStyle name="Normal 5 2 4 13 4 2" xfId="35141"/>
    <cellStyle name="Normal 5 2 4 13 5" xfId="18714"/>
    <cellStyle name="Normal 5 2 4 13 5 2" xfId="35142"/>
    <cellStyle name="Normal 5 2 4 13 6" xfId="35138"/>
    <cellStyle name="Normal 5 2 4 14" xfId="18715"/>
    <cellStyle name="Normal 5 2 4 14 2" xfId="18716"/>
    <cellStyle name="Normal 5 2 4 14 2 2" xfId="35144"/>
    <cellStyle name="Normal 5 2 4 14 3" xfId="18717"/>
    <cellStyle name="Normal 5 2 4 14 3 2" xfId="35145"/>
    <cellStyle name="Normal 5 2 4 14 4" xfId="18718"/>
    <cellStyle name="Normal 5 2 4 14 4 2" xfId="35146"/>
    <cellStyle name="Normal 5 2 4 14 5" xfId="18719"/>
    <cellStyle name="Normal 5 2 4 14 5 2" xfId="35147"/>
    <cellStyle name="Normal 5 2 4 14 6" xfId="35143"/>
    <cellStyle name="Normal 5 2 4 15" xfId="18720"/>
    <cellStyle name="Normal 5 2 4 15 2" xfId="18721"/>
    <cellStyle name="Normal 5 2 4 15 2 2" xfId="35149"/>
    <cellStyle name="Normal 5 2 4 15 3" xfId="18722"/>
    <cellStyle name="Normal 5 2 4 15 3 2" xfId="35150"/>
    <cellStyle name="Normal 5 2 4 15 4" xfId="18723"/>
    <cellStyle name="Normal 5 2 4 15 4 2" xfId="35151"/>
    <cellStyle name="Normal 5 2 4 15 5" xfId="18724"/>
    <cellStyle name="Normal 5 2 4 15 5 2" xfId="35152"/>
    <cellStyle name="Normal 5 2 4 15 6" xfId="35148"/>
    <cellStyle name="Normal 5 2 4 16" xfId="18725"/>
    <cellStyle name="Normal 5 2 4 16 2" xfId="18726"/>
    <cellStyle name="Normal 5 2 4 16 2 2" xfId="35154"/>
    <cellStyle name="Normal 5 2 4 16 3" xfId="18727"/>
    <cellStyle name="Normal 5 2 4 16 3 2" xfId="35155"/>
    <cellStyle name="Normal 5 2 4 16 4" xfId="18728"/>
    <cellStyle name="Normal 5 2 4 16 4 2" xfId="35156"/>
    <cellStyle name="Normal 5 2 4 16 5" xfId="18729"/>
    <cellStyle name="Normal 5 2 4 16 5 2" xfId="35157"/>
    <cellStyle name="Normal 5 2 4 16 6" xfId="35153"/>
    <cellStyle name="Normal 5 2 4 17" xfId="18730"/>
    <cellStyle name="Normal 5 2 4 17 2" xfId="35158"/>
    <cellStyle name="Normal 5 2 4 18" xfId="18731"/>
    <cellStyle name="Normal 5 2 4 18 2" xfId="35159"/>
    <cellStyle name="Normal 5 2 4 19" xfId="18732"/>
    <cellStyle name="Normal 5 2 4 19 2" xfId="35160"/>
    <cellStyle name="Normal 5 2 4 2" xfId="18733"/>
    <cellStyle name="Normal 5 2 4 2 10" xfId="18734"/>
    <cellStyle name="Normal 5 2 4 2 10 2" xfId="35162"/>
    <cellStyle name="Normal 5 2 4 2 11" xfId="18735"/>
    <cellStyle name="Normal 5 2 4 2 11 2" xfId="35163"/>
    <cellStyle name="Normal 5 2 4 2 12" xfId="35161"/>
    <cellStyle name="Normal 5 2 4 2 2" xfId="18736"/>
    <cellStyle name="Normal 5 2 4 2 2 2" xfId="18737"/>
    <cellStyle name="Normal 5 2 4 2 2 2 2" xfId="35165"/>
    <cellStyle name="Normal 5 2 4 2 2 3" xfId="18738"/>
    <cellStyle name="Normal 5 2 4 2 2 3 2" xfId="35166"/>
    <cellStyle name="Normal 5 2 4 2 2 4" xfId="18739"/>
    <cellStyle name="Normal 5 2 4 2 2 4 2" xfId="35167"/>
    <cellStyle name="Normal 5 2 4 2 2 5" xfId="18740"/>
    <cellStyle name="Normal 5 2 4 2 2 5 2" xfId="35168"/>
    <cellStyle name="Normal 5 2 4 2 2 6" xfId="35164"/>
    <cellStyle name="Normal 5 2 4 2 3" xfId="18741"/>
    <cellStyle name="Normal 5 2 4 2 3 2" xfId="18742"/>
    <cellStyle name="Normal 5 2 4 2 3 2 2" xfId="35170"/>
    <cellStyle name="Normal 5 2 4 2 3 3" xfId="18743"/>
    <cellStyle name="Normal 5 2 4 2 3 3 2" xfId="35171"/>
    <cellStyle name="Normal 5 2 4 2 3 4" xfId="18744"/>
    <cellStyle name="Normal 5 2 4 2 3 4 2" xfId="35172"/>
    <cellStyle name="Normal 5 2 4 2 3 5" xfId="18745"/>
    <cellStyle name="Normal 5 2 4 2 3 5 2" xfId="35173"/>
    <cellStyle name="Normal 5 2 4 2 3 6" xfId="35169"/>
    <cellStyle name="Normal 5 2 4 2 4" xfId="18746"/>
    <cellStyle name="Normal 5 2 4 2 4 2" xfId="18747"/>
    <cellStyle name="Normal 5 2 4 2 4 2 2" xfId="35175"/>
    <cellStyle name="Normal 5 2 4 2 4 3" xfId="18748"/>
    <cellStyle name="Normal 5 2 4 2 4 3 2" xfId="35176"/>
    <cellStyle name="Normal 5 2 4 2 4 4" xfId="18749"/>
    <cellStyle name="Normal 5 2 4 2 4 4 2" xfId="35177"/>
    <cellStyle name="Normal 5 2 4 2 4 5" xfId="18750"/>
    <cellStyle name="Normal 5 2 4 2 4 5 2" xfId="35178"/>
    <cellStyle name="Normal 5 2 4 2 4 6" xfId="35174"/>
    <cellStyle name="Normal 5 2 4 2 5" xfId="18751"/>
    <cellStyle name="Normal 5 2 4 2 5 2" xfId="18752"/>
    <cellStyle name="Normal 5 2 4 2 5 2 2" xfId="35180"/>
    <cellStyle name="Normal 5 2 4 2 5 3" xfId="18753"/>
    <cellStyle name="Normal 5 2 4 2 5 3 2" xfId="35181"/>
    <cellStyle name="Normal 5 2 4 2 5 4" xfId="18754"/>
    <cellStyle name="Normal 5 2 4 2 5 4 2" xfId="35182"/>
    <cellStyle name="Normal 5 2 4 2 5 5" xfId="18755"/>
    <cellStyle name="Normal 5 2 4 2 5 5 2" xfId="35183"/>
    <cellStyle name="Normal 5 2 4 2 5 6" xfId="35179"/>
    <cellStyle name="Normal 5 2 4 2 6" xfId="18756"/>
    <cellStyle name="Normal 5 2 4 2 6 2" xfId="18757"/>
    <cellStyle name="Normal 5 2 4 2 6 2 2" xfId="35185"/>
    <cellStyle name="Normal 5 2 4 2 6 3" xfId="18758"/>
    <cellStyle name="Normal 5 2 4 2 6 3 2" xfId="35186"/>
    <cellStyle name="Normal 5 2 4 2 6 4" xfId="18759"/>
    <cellStyle name="Normal 5 2 4 2 6 4 2" xfId="35187"/>
    <cellStyle name="Normal 5 2 4 2 6 5" xfId="18760"/>
    <cellStyle name="Normal 5 2 4 2 6 5 2" xfId="35188"/>
    <cellStyle name="Normal 5 2 4 2 6 6" xfId="35184"/>
    <cellStyle name="Normal 5 2 4 2 7" xfId="18761"/>
    <cellStyle name="Normal 5 2 4 2 7 2" xfId="18762"/>
    <cellStyle name="Normal 5 2 4 2 7 2 2" xfId="35190"/>
    <cellStyle name="Normal 5 2 4 2 7 3" xfId="18763"/>
    <cellStyle name="Normal 5 2 4 2 7 3 2" xfId="35191"/>
    <cellStyle name="Normal 5 2 4 2 7 4" xfId="18764"/>
    <cellStyle name="Normal 5 2 4 2 7 4 2" xfId="35192"/>
    <cellStyle name="Normal 5 2 4 2 7 5" xfId="18765"/>
    <cellStyle name="Normal 5 2 4 2 7 5 2" xfId="35193"/>
    <cellStyle name="Normal 5 2 4 2 7 6" xfId="35189"/>
    <cellStyle name="Normal 5 2 4 2 8" xfId="18766"/>
    <cellStyle name="Normal 5 2 4 2 8 2" xfId="35194"/>
    <cellStyle name="Normal 5 2 4 2 9" xfId="18767"/>
    <cellStyle name="Normal 5 2 4 2 9 2" xfId="35195"/>
    <cellStyle name="Normal 5 2 4 20" xfId="18768"/>
    <cellStyle name="Normal 5 2 4 20 2" xfId="35196"/>
    <cellStyle name="Normal 5 2 4 21" xfId="40729"/>
    <cellStyle name="Normal 5 2 4 22" xfId="35122"/>
    <cellStyle name="Normal 5 2 4 3" xfId="18769"/>
    <cellStyle name="Normal 5 2 4 3 2" xfId="18770"/>
    <cellStyle name="Normal 5 2 4 3 2 2" xfId="18771"/>
    <cellStyle name="Normal 5 2 4 3 2 2 2" xfId="35199"/>
    <cellStyle name="Normal 5 2 4 3 2 3" xfId="18772"/>
    <cellStyle name="Normal 5 2 4 3 2 3 2" xfId="35200"/>
    <cellStyle name="Normal 5 2 4 3 2 4" xfId="18773"/>
    <cellStyle name="Normal 5 2 4 3 2 4 2" xfId="35201"/>
    <cellStyle name="Normal 5 2 4 3 2 5" xfId="18774"/>
    <cellStyle name="Normal 5 2 4 3 2 5 2" xfId="35202"/>
    <cellStyle name="Normal 5 2 4 3 2 6" xfId="35198"/>
    <cellStyle name="Normal 5 2 4 3 3" xfId="18775"/>
    <cellStyle name="Normal 5 2 4 3 3 2" xfId="35203"/>
    <cellStyle name="Normal 5 2 4 3 4" xfId="18776"/>
    <cellStyle name="Normal 5 2 4 3 4 2" xfId="35204"/>
    <cellStyle name="Normal 5 2 4 3 5" xfId="18777"/>
    <cellStyle name="Normal 5 2 4 3 5 2" xfId="35205"/>
    <cellStyle name="Normal 5 2 4 3 6" xfId="18778"/>
    <cellStyle name="Normal 5 2 4 3 6 2" xfId="35206"/>
    <cellStyle name="Normal 5 2 4 3 7" xfId="35197"/>
    <cellStyle name="Normal 5 2 4 4" xfId="18779"/>
    <cellStyle name="Normal 5 2 4 4 2" xfId="18780"/>
    <cellStyle name="Normal 5 2 4 4 2 2" xfId="18781"/>
    <cellStyle name="Normal 5 2 4 4 2 2 2" xfId="35209"/>
    <cellStyle name="Normal 5 2 4 4 2 3" xfId="18782"/>
    <cellStyle name="Normal 5 2 4 4 2 3 2" xfId="35210"/>
    <cellStyle name="Normal 5 2 4 4 2 4" xfId="18783"/>
    <cellStyle name="Normal 5 2 4 4 2 4 2" xfId="35211"/>
    <cellStyle name="Normal 5 2 4 4 2 5" xfId="18784"/>
    <cellStyle name="Normal 5 2 4 4 2 5 2" xfId="35212"/>
    <cellStyle name="Normal 5 2 4 4 2 6" xfId="35208"/>
    <cellStyle name="Normal 5 2 4 4 3" xfId="18785"/>
    <cellStyle name="Normal 5 2 4 4 3 2" xfId="35213"/>
    <cellStyle name="Normal 5 2 4 4 4" xfId="18786"/>
    <cellStyle name="Normal 5 2 4 4 4 2" xfId="35214"/>
    <cellStyle name="Normal 5 2 4 4 5" xfId="18787"/>
    <cellStyle name="Normal 5 2 4 4 5 2" xfId="35215"/>
    <cellStyle name="Normal 5 2 4 4 6" xfId="18788"/>
    <cellStyle name="Normal 5 2 4 4 6 2" xfId="35216"/>
    <cellStyle name="Normal 5 2 4 4 7" xfId="35207"/>
    <cellStyle name="Normal 5 2 4 5" xfId="18789"/>
    <cellStyle name="Normal 5 2 4 5 2" xfId="18790"/>
    <cellStyle name="Normal 5 2 4 5 2 2" xfId="35218"/>
    <cellStyle name="Normal 5 2 4 5 3" xfId="18791"/>
    <cellStyle name="Normal 5 2 4 5 3 2" xfId="35219"/>
    <cellStyle name="Normal 5 2 4 5 4" xfId="18792"/>
    <cellStyle name="Normal 5 2 4 5 4 2" xfId="35220"/>
    <cellStyle name="Normal 5 2 4 5 5" xfId="18793"/>
    <cellStyle name="Normal 5 2 4 5 5 2" xfId="35221"/>
    <cellStyle name="Normal 5 2 4 5 6" xfId="35217"/>
    <cellStyle name="Normal 5 2 4 6" xfId="18794"/>
    <cellStyle name="Normal 5 2 4 6 2" xfId="18795"/>
    <cellStyle name="Normal 5 2 4 6 2 2" xfId="35223"/>
    <cellStyle name="Normal 5 2 4 6 3" xfId="18796"/>
    <cellStyle name="Normal 5 2 4 6 3 2" xfId="35224"/>
    <cellStyle name="Normal 5 2 4 6 4" xfId="18797"/>
    <cellStyle name="Normal 5 2 4 6 4 2" xfId="35225"/>
    <cellStyle name="Normal 5 2 4 6 5" xfId="18798"/>
    <cellStyle name="Normal 5 2 4 6 5 2" xfId="35226"/>
    <cellStyle name="Normal 5 2 4 6 6" xfId="35222"/>
    <cellStyle name="Normal 5 2 4 7" xfId="18799"/>
    <cellStyle name="Normal 5 2 4 7 2" xfId="18800"/>
    <cellStyle name="Normal 5 2 4 7 2 2" xfId="35228"/>
    <cellStyle name="Normal 5 2 4 7 3" xfId="18801"/>
    <cellStyle name="Normal 5 2 4 7 3 2" xfId="35229"/>
    <cellStyle name="Normal 5 2 4 7 4" xfId="18802"/>
    <cellStyle name="Normal 5 2 4 7 4 2" xfId="35230"/>
    <cellStyle name="Normal 5 2 4 7 5" xfId="18803"/>
    <cellStyle name="Normal 5 2 4 7 5 2" xfId="35231"/>
    <cellStyle name="Normal 5 2 4 7 6" xfId="35227"/>
    <cellStyle name="Normal 5 2 4 8" xfId="18804"/>
    <cellStyle name="Normal 5 2 4 8 2" xfId="18805"/>
    <cellStyle name="Normal 5 2 4 8 2 2" xfId="35233"/>
    <cellStyle name="Normal 5 2 4 8 3" xfId="18806"/>
    <cellStyle name="Normal 5 2 4 8 3 2" xfId="35234"/>
    <cellStyle name="Normal 5 2 4 8 4" xfId="18807"/>
    <cellStyle name="Normal 5 2 4 8 4 2" xfId="35235"/>
    <cellStyle name="Normal 5 2 4 8 5" xfId="18808"/>
    <cellStyle name="Normal 5 2 4 8 5 2" xfId="35236"/>
    <cellStyle name="Normal 5 2 4 8 6" xfId="35232"/>
    <cellStyle name="Normal 5 2 4 9" xfId="18809"/>
    <cellStyle name="Normal 5 2 4 9 2" xfId="18810"/>
    <cellStyle name="Normal 5 2 4 9 2 2" xfId="35238"/>
    <cellStyle name="Normal 5 2 4 9 3" xfId="18811"/>
    <cellStyle name="Normal 5 2 4 9 3 2" xfId="35239"/>
    <cellStyle name="Normal 5 2 4 9 4" xfId="18812"/>
    <cellStyle name="Normal 5 2 4 9 4 2" xfId="35240"/>
    <cellStyle name="Normal 5 2 4 9 5" xfId="18813"/>
    <cellStyle name="Normal 5 2 4 9 5 2" xfId="35241"/>
    <cellStyle name="Normal 5 2 4 9 6" xfId="35237"/>
    <cellStyle name="Normal 5 2 5" xfId="18814"/>
    <cellStyle name="Normal 5 2 5 10" xfId="18815"/>
    <cellStyle name="Normal 5 2 5 10 2" xfId="18816"/>
    <cellStyle name="Normal 5 2 5 10 2 2" xfId="35244"/>
    <cellStyle name="Normal 5 2 5 10 3" xfId="18817"/>
    <cellStyle name="Normal 5 2 5 10 3 2" xfId="35245"/>
    <cellStyle name="Normal 5 2 5 10 4" xfId="18818"/>
    <cellStyle name="Normal 5 2 5 10 4 2" xfId="35246"/>
    <cellStyle name="Normal 5 2 5 10 5" xfId="18819"/>
    <cellStyle name="Normal 5 2 5 10 5 2" xfId="35247"/>
    <cellStyle name="Normal 5 2 5 10 6" xfId="35243"/>
    <cellStyle name="Normal 5 2 5 11" xfId="18820"/>
    <cellStyle name="Normal 5 2 5 11 2" xfId="18821"/>
    <cellStyle name="Normal 5 2 5 11 2 2" xfId="35249"/>
    <cellStyle name="Normal 5 2 5 11 3" xfId="18822"/>
    <cellStyle name="Normal 5 2 5 11 3 2" xfId="35250"/>
    <cellStyle name="Normal 5 2 5 11 4" xfId="18823"/>
    <cellStyle name="Normal 5 2 5 11 4 2" xfId="35251"/>
    <cellStyle name="Normal 5 2 5 11 5" xfId="18824"/>
    <cellStyle name="Normal 5 2 5 11 5 2" xfId="35252"/>
    <cellStyle name="Normal 5 2 5 11 6" xfId="35248"/>
    <cellStyle name="Normal 5 2 5 12" xfId="18825"/>
    <cellStyle name="Normal 5 2 5 12 2" xfId="18826"/>
    <cellStyle name="Normal 5 2 5 12 2 2" xfId="35254"/>
    <cellStyle name="Normal 5 2 5 12 3" xfId="18827"/>
    <cellStyle name="Normal 5 2 5 12 3 2" xfId="35255"/>
    <cellStyle name="Normal 5 2 5 12 4" xfId="18828"/>
    <cellStyle name="Normal 5 2 5 12 4 2" xfId="35256"/>
    <cellStyle name="Normal 5 2 5 12 5" xfId="18829"/>
    <cellStyle name="Normal 5 2 5 12 5 2" xfId="35257"/>
    <cellStyle name="Normal 5 2 5 12 6" xfId="35253"/>
    <cellStyle name="Normal 5 2 5 13" xfId="18830"/>
    <cellStyle name="Normal 5 2 5 13 2" xfId="18831"/>
    <cellStyle name="Normal 5 2 5 13 2 2" xfId="35259"/>
    <cellStyle name="Normal 5 2 5 13 3" xfId="18832"/>
    <cellStyle name="Normal 5 2 5 13 3 2" xfId="35260"/>
    <cellStyle name="Normal 5 2 5 13 4" xfId="18833"/>
    <cellStyle name="Normal 5 2 5 13 4 2" xfId="35261"/>
    <cellStyle name="Normal 5 2 5 13 5" xfId="18834"/>
    <cellStyle name="Normal 5 2 5 13 5 2" xfId="35262"/>
    <cellStyle name="Normal 5 2 5 13 6" xfId="35258"/>
    <cellStyle name="Normal 5 2 5 14" xfId="18835"/>
    <cellStyle name="Normal 5 2 5 14 2" xfId="18836"/>
    <cellStyle name="Normal 5 2 5 14 2 2" xfId="35264"/>
    <cellStyle name="Normal 5 2 5 14 3" xfId="18837"/>
    <cellStyle name="Normal 5 2 5 14 3 2" xfId="35265"/>
    <cellStyle name="Normal 5 2 5 14 4" xfId="18838"/>
    <cellStyle name="Normal 5 2 5 14 4 2" xfId="35266"/>
    <cellStyle name="Normal 5 2 5 14 5" xfId="18839"/>
    <cellStyle name="Normal 5 2 5 14 5 2" xfId="35267"/>
    <cellStyle name="Normal 5 2 5 14 6" xfId="35263"/>
    <cellStyle name="Normal 5 2 5 15" xfId="18840"/>
    <cellStyle name="Normal 5 2 5 15 2" xfId="18841"/>
    <cellStyle name="Normal 5 2 5 15 2 2" xfId="35269"/>
    <cellStyle name="Normal 5 2 5 15 3" xfId="18842"/>
    <cellStyle name="Normal 5 2 5 15 3 2" xfId="35270"/>
    <cellStyle name="Normal 5 2 5 15 4" xfId="18843"/>
    <cellStyle name="Normal 5 2 5 15 4 2" xfId="35271"/>
    <cellStyle name="Normal 5 2 5 15 5" xfId="18844"/>
    <cellStyle name="Normal 5 2 5 15 5 2" xfId="35272"/>
    <cellStyle name="Normal 5 2 5 15 6" xfId="35268"/>
    <cellStyle name="Normal 5 2 5 16" xfId="18845"/>
    <cellStyle name="Normal 5 2 5 16 2" xfId="18846"/>
    <cellStyle name="Normal 5 2 5 16 2 2" xfId="35274"/>
    <cellStyle name="Normal 5 2 5 16 3" xfId="18847"/>
    <cellStyle name="Normal 5 2 5 16 3 2" xfId="35275"/>
    <cellStyle name="Normal 5 2 5 16 4" xfId="18848"/>
    <cellStyle name="Normal 5 2 5 16 4 2" xfId="35276"/>
    <cellStyle name="Normal 5 2 5 16 5" xfId="18849"/>
    <cellStyle name="Normal 5 2 5 16 5 2" xfId="35277"/>
    <cellStyle name="Normal 5 2 5 16 6" xfId="35273"/>
    <cellStyle name="Normal 5 2 5 17" xfId="18850"/>
    <cellStyle name="Normal 5 2 5 17 2" xfId="35278"/>
    <cellStyle name="Normal 5 2 5 18" xfId="18851"/>
    <cellStyle name="Normal 5 2 5 18 2" xfId="35279"/>
    <cellStyle name="Normal 5 2 5 19" xfId="18852"/>
    <cellStyle name="Normal 5 2 5 19 2" xfId="35280"/>
    <cellStyle name="Normal 5 2 5 2" xfId="18853"/>
    <cellStyle name="Normal 5 2 5 2 10" xfId="18854"/>
    <cellStyle name="Normal 5 2 5 2 10 2" xfId="35282"/>
    <cellStyle name="Normal 5 2 5 2 11" xfId="18855"/>
    <cellStyle name="Normal 5 2 5 2 11 2" xfId="35283"/>
    <cellStyle name="Normal 5 2 5 2 12" xfId="35281"/>
    <cellStyle name="Normal 5 2 5 2 2" xfId="18856"/>
    <cellStyle name="Normal 5 2 5 2 2 2" xfId="18857"/>
    <cellStyle name="Normal 5 2 5 2 2 2 2" xfId="35285"/>
    <cellStyle name="Normal 5 2 5 2 2 3" xfId="18858"/>
    <cellStyle name="Normal 5 2 5 2 2 3 2" xfId="35286"/>
    <cellStyle name="Normal 5 2 5 2 2 4" xfId="18859"/>
    <cellStyle name="Normal 5 2 5 2 2 4 2" xfId="35287"/>
    <cellStyle name="Normal 5 2 5 2 2 5" xfId="18860"/>
    <cellStyle name="Normal 5 2 5 2 2 5 2" xfId="35288"/>
    <cellStyle name="Normal 5 2 5 2 2 6" xfId="35284"/>
    <cellStyle name="Normal 5 2 5 2 3" xfId="18861"/>
    <cellStyle name="Normal 5 2 5 2 3 2" xfId="18862"/>
    <cellStyle name="Normal 5 2 5 2 3 2 2" xfId="35290"/>
    <cellStyle name="Normal 5 2 5 2 3 3" xfId="18863"/>
    <cellStyle name="Normal 5 2 5 2 3 3 2" xfId="35291"/>
    <cellStyle name="Normal 5 2 5 2 3 4" xfId="18864"/>
    <cellStyle name="Normal 5 2 5 2 3 4 2" xfId="35292"/>
    <cellStyle name="Normal 5 2 5 2 3 5" xfId="18865"/>
    <cellStyle name="Normal 5 2 5 2 3 5 2" xfId="35293"/>
    <cellStyle name="Normal 5 2 5 2 3 6" xfId="35289"/>
    <cellStyle name="Normal 5 2 5 2 4" xfId="18866"/>
    <cellStyle name="Normal 5 2 5 2 4 2" xfId="18867"/>
    <cellStyle name="Normal 5 2 5 2 4 2 2" xfId="35295"/>
    <cellStyle name="Normal 5 2 5 2 4 3" xfId="18868"/>
    <cellStyle name="Normal 5 2 5 2 4 3 2" xfId="35296"/>
    <cellStyle name="Normal 5 2 5 2 4 4" xfId="18869"/>
    <cellStyle name="Normal 5 2 5 2 4 4 2" xfId="35297"/>
    <cellStyle name="Normal 5 2 5 2 4 5" xfId="18870"/>
    <cellStyle name="Normal 5 2 5 2 4 5 2" xfId="35298"/>
    <cellStyle name="Normal 5 2 5 2 4 6" xfId="35294"/>
    <cellStyle name="Normal 5 2 5 2 5" xfId="18871"/>
    <cellStyle name="Normal 5 2 5 2 5 2" xfId="18872"/>
    <cellStyle name="Normal 5 2 5 2 5 2 2" xfId="35300"/>
    <cellStyle name="Normal 5 2 5 2 5 3" xfId="18873"/>
    <cellStyle name="Normal 5 2 5 2 5 3 2" xfId="35301"/>
    <cellStyle name="Normal 5 2 5 2 5 4" xfId="18874"/>
    <cellStyle name="Normal 5 2 5 2 5 4 2" xfId="35302"/>
    <cellStyle name="Normal 5 2 5 2 5 5" xfId="18875"/>
    <cellStyle name="Normal 5 2 5 2 5 5 2" xfId="35303"/>
    <cellStyle name="Normal 5 2 5 2 5 6" xfId="35299"/>
    <cellStyle name="Normal 5 2 5 2 6" xfId="18876"/>
    <cellStyle name="Normal 5 2 5 2 6 2" xfId="18877"/>
    <cellStyle name="Normal 5 2 5 2 6 2 2" xfId="35305"/>
    <cellStyle name="Normal 5 2 5 2 6 3" xfId="18878"/>
    <cellStyle name="Normal 5 2 5 2 6 3 2" xfId="35306"/>
    <cellStyle name="Normal 5 2 5 2 6 4" xfId="18879"/>
    <cellStyle name="Normal 5 2 5 2 6 4 2" xfId="35307"/>
    <cellStyle name="Normal 5 2 5 2 6 5" xfId="18880"/>
    <cellStyle name="Normal 5 2 5 2 6 5 2" xfId="35308"/>
    <cellStyle name="Normal 5 2 5 2 6 6" xfId="35304"/>
    <cellStyle name="Normal 5 2 5 2 7" xfId="18881"/>
    <cellStyle name="Normal 5 2 5 2 7 2" xfId="18882"/>
    <cellStyle name="Normal 5 2 5 2 7 2 2" xfId="35310"/>
    <cellStyle name="Normal 5 2 5 2 7 3" xfId="18883"/>
    <cellStyle name="Normal 5 2 5 2 7 3 2" xfId="35311"/>
    <cellStyle name="Normal 5 2 5 2 7 4" xfId="18884"/>
    <cellStyle name="Normal 5 2 5 2 7 4 2" xfId="35312"/>
    <cellStyle name="Normal 5 2 5 2 7 5" xfId="18885"/>
    <cellStyle name="Normal 5 2 5 2 7 5 2" xfId="35313"/>
    <cellStyle name="Normal 5 2 5 2 7 6" xfId="35309"/>
    <cellStyle name="Normal 5 2 5 2 8" xfId="18886"/>
    <cellStyle name="Normal 5 2 5 2 8 2" xfId="35314"/>
    <cellStyle name="Normal 5 2 5 2 9" xfId="18887"/>
    <cellStyle name="Normal 5 2 5 2 9 2" xfId="35315"/>
    <cellStyle name="Normal 5 2 5 20" xfId="18888"/>
    <cellStyle name="Normal 5 2 5 20 2" xfId="35316"/>
    <cellStyle name="Normal 5 2 5 21" xfId="35242"/>
    <cellStyle name="Normal 5 2 5 3" xfId="18889"/>
    <cellStyle name="Normal 5 2 5 3 2" xfId="18890"/>
    <cellStyle name="Normal 5 2 5 3 2 2" xfId="18891"/>
    <cellStyle name="Normal 5 2 5 3 2 2 2" xfId="35319"/>
    <cellStyle name="Normal 5 2 5 3 2 3" xfId="18892"/>
    <cellStyle name="Normal 5 2 5 3 2 3 2" xfId="35320"/>
    <cellStyle name="Normal 5 2 5 3 2 4" xfId="18893"/>
    <cellStyle name="Normal 5 2 5 3 2 4 2" xfId="35321"/>
    <cellStyle name="Normal 5 2 5 3 2 5" xfId="18894"/>
    <cellStyle name="Normal 5 2 5 3 2 5 2" xfId="35322"/>
    <cellStyle name="Normal 5 2 5 3 2 6" xfId="35318"/>
    <cellStyle name="Normal 5 2 5 3 3" xfId="18895"/>
    <cellStyle name="Normal 5 2 5 3 3 2" xfId="35323"/>
    <cellStyle name="Normal 5 2 5 3 4" xfId="18896"/>
    <cellStyle name="Normal 5 2 5 3 4 2" xfId="35324"/>
    <cellStyle name="Normal 5 2 5 3 5" xfId="18897"/>
    <cellStyle name="Normal 5 2 5 3 5 2" xfId="35325"/>
    <cellStyle name="Normal 5 2 5 3 6" xfId="18898"/>
    <cellStyle name="Normal 5 2 5 3 6 2" xfId="35326"/>
    <cellStyle name="Normal 5 2 5 3 7" xfId="35317"/>
    <cellStyle name="Normal 5 2 5 4" xfId="18899"/>
    <cellStyle name="Normal 5 2 5 4 2" xfId="18900"/>
    <cellStyle name="Normal 5 2 5 4 2 2" xfId="18901"/>
    <cellStyle name="Normal 5 2 5 4 2 2 2" xfId="35329"/>
    <cellStyle name="Normal 5 2 5 4 2 3" xfId="18902"/>
    <cellStyle name="Normal 5 2 5 4 2 3 2" xfId="35330"/>
    <cellStyle name="Normal 5 2 5 4 2 4" xfId="18903"/>
    <cellStyle name="Normal 5 2 5 4 2 4 2" xfId="35331"/>
    <cellStyle name="Normal 5 2 5 4 2 5" xfId="18904"/>
    <cellStyle name="Normal 5 2 5 4 2 5 2" xfId="35332"/>
    <cellStyle name="Normal 5 2 5 4 2 6" xfId="35328"/>
    <cellStyle name="Normal 5 2 5 4 3" xfId="18905"/>
    <cellStyle name="Normal 5 2 5 4 3 2" xfId="35333"/>
    <cellStyle name="Normal 5 2 5 4 4" xfId="18906"/>
    <cellStyle name="Normal 5 2 5 4 4 2" xfId="35334"/>
    <cellStyle name="Normal 5 2 5 4 5" xfId="18907"/>
    <cellStyle name="Normal 5 2 5 4 5 2" xfId="35335"/>
    <cellStyle name="Normal 5 2 5 4 6" xfId="18908"/>
    <cellStyle name="Normal 5 2 5 4 6 2" xfId="35336"/>
    <cellStyle name="Normal 5 2 5 4 7" xfId="35327"/>
    <cellStyle name="Normal 5 2 5 5" xfId="18909"/>
    <cellStyle name="Normal 5 2 5 5 2" xfId="18910"/>
    <cellStyle name="Normal 5 2 5 5 2 2" xfId="35338"/>
    <cellStyle name="Normal 5 2 5 5 3" xfId="18911"/>
    <cellStyle name="Normal 5 2 5 5 3 2" xfId="35339"/>
    <cellStyle name="Normal 5 2 5 5 4" xfId="18912"/>
    <cellStyle name="Normal 5 2 5 5 4 2" xfId="35340"/>
    <cellStyle name="Normal 5 2 5 5 5" xfId="18913"/>
    <cellStyle name="Normal 5 2 5 5 5 2" xfId="35341"/>
    <cellStyle name="Normal 5 2 5 5 6" xfId="35337"/>
    <cellStyle name="Normal 5 2 5 6" xfId="18914"/>
    <cellStyle name="Normal 5 2 5 6 2" xfId="18915"/>
    <cellStyle name="Normal 5 2 5 6 2 2" xfId="35343"/>
    <cellStyle name="Normal 5 2 5 6 3" xfId="18916"/>
    <cellStyle name="Normal 5 2 5 6 3 2" xfId="35344"/>
    <cellStyle name="Normal 5 2 5 6 4" xfId="18917"/>
    <cellStyle name="Normal 5 2 5 6 4 2" xfId="35345"/>
    <cellStyle name="Normal 5 2 5 6 5" xfId="18918"/>
    <cellStyle name="Normal 5 2 5 6 5 2" xfId="35346"/>
    <cellStyle name="Normal 5 2 5 6 6" xfId="35342"/>
    <cellStyle name="Normal 5 2 5 7" xfId="18919"/>
    <cellStyle name="Normal 5 2 5 7 2" xfId="18920"/>
    <cellStyle name="Normal 5 2 5 7 2 2" xfId="35348"/>
    <cellStyle name="Normal 5 2 5 7 3" xfId="18921"/>
    <cellStyle name="Normal 5 2 5 7 3 2" xfId="35349"/>
    <cellStyle name="Normal 5 2 5 7 4" xfId="18922"/>
    <cellStyle name="Normal 5 2 5 7 4 2" xfId="35350"/>
    <cellStyle name="Normal 5 2 5 7 5" xfId="18923"/>
    <cellStyle name="Normal 5 2 5 7 5 2" xfId="35351"/>
    <cellStyle name="Normal 5 2 5 7 6" xfId="35347"/>
    <cellStyle name="Normal 5 2 5 8" xfId="18924"/>
    <cellStyle name="Normal 5 2 5 8 2" xfId="18925"/>
    <cellStyle name="Normal 5 2 5 8 2 2" xfId="35353"/>
    <cellStyle name="Normal 5 2 5 8 3" xfId="18926"/>
    <cellStyle name="Normal 5 2 5 8 3 2" xfId="35354"/>
    <cellStyle name="Normal 5 2 5 8 4" xfId="18927"/>
    <cellStyle name="Normal 5 2 5 8 4 2" xfId="35355"/>
    <cellStyle name="Normal 5 2 5 8 5" xfId="18928"/>
    <cellStyle name="Normal 5 2 5 8 5 2" xfId="35356"/>
    <cellStyle name="Normal 5 2 5 8 6" xfId="35352"/>
    <cellStyle name="Normal 5 2 5 9" xfId="18929"/>
    <cellStyle name="Normal 5 2 5 9 2" xfId="18930"/>
    <cellStyle name="Normal 5 2 5 9 2 2" xfId="35358"/>
    <cellStyle name="Normal 5 2 5 9 3" xfId="18931"/>
    <cellStyle name="Normal 5 2 5 9 3 2" xfId="35359"/>
    <cellStyle name="Normal 5 2 5 9 4" xfId="18932"/>
    <cellStyle name="Normal 5 2 5 9 4 2" xfId="35360"/>
    <cellStyle name="Normal 5 2 5 9 5" xfId="18933"/>
    <cellStyle name="Normal 5 2 5 9 5 2" xfId="35361"/>
    <cellStyle name="Normal 5 2 5 9 6" xfId="35357"/>
    <cellStyle name="Normal 5 2 6" xfId="18934"/>
    <cellStyle name="Normal 5 2 7" xfId="18935"/>
    <cellStyle name="Normal 5 2 8" xfId="18936"/>
    <cellStyle name="Normal 5 2 8 10" xfId="18937"/>
    <cellStyle name="Normal 5 2 8 10 2" xfId="18938"/>
    <cellStyle name="Normal 5 2 8 10 2 2" xfId="35364"/>
    <cellStyle name="Normal 5 2 8 10 3" xfId="18939"/>
    <cellStyle name="Normal 5 2 8 10 3 2" xfId="35365"/>
    <cellStyle name="Normal 5 2 8 10 4" xfId="18940"/>
    <cellStyle name="Normal 5 2 8 10 4 2" xfId="35366"/>
    <cellStyle name="Normal 5 2 8 10 5" xfId="18941"/>
    <cellStyle name="Normal 5 2 8 10 5 2" xfId="35367"/>
    <cellStyle name="Normal 5 2 8 10 6" xfId="35363"/>
    <cellStyle name="Normal 5 2 8 11" xfId="18942"/>
    <cellStyle name="Normal 5 2 8 11 2" xfId="18943"/>
    <cellStyle name="Normal 5 2 8 11 2 2" xfId="35369"/>
    <cellStyle name="Normal 5 2 8 11 3" xfId="18944"/>
    <cellStyle name="Normal 5 2 8 11 3 2" xfId="35370"/>
    <cellStyle name="Normal 5 2 8 11 4" xfId="18945"/>
    <cellStyle name="Normal 5 2 8 11 4 2" xfId="35371"/>
    <cellStyle name="Normal 5 2 8 11 5" xfId="18946"/>
    <cellStyle name="Normal 5 2 8 11 5 2" xfId="35372"/>
    <cellStyle name="Normal 5 2 8 11 6" xfId="35368"/>
    <cellStyle name="Normal 5 2 8 12" xfId="18947"/>
    <cellStyle name="Normal 5 2 8 12 2" xfId="18948"/>
    <cellStyle name="Normal 5 2 8 12 2 2" xfId="35374"/>
    <cellStyle name="Normal 5 2 8 12 3" xfId="18949"/>
    <cellStyle name="Normal 5 2 8 12 3 2" xfId="35375"/>
    <cellStyle name="Normal 5 2 8 12 4" xfId="18950"/>
    <cellStyle name="Normal 5 2 8 12 4 2" xfId="35376"/>
    <cellStyle name="Normal 5 2 8 12 5" xfId="18951"/>
    <cellStyle name="Normal 5 2 8 12 5 2" xfId="35377"/>
    <cellStyle name="Normal 5 2 8 12 6" xfId="35373"/>
    <cellStyle name="Normal 5 2 8 13" xfId="18952"/>
    <cellStyle name="Normal 5 2 8 13 2" xfId="18953"/>
    <cellStyle name="Normal 5 2 8 13 2 2" xfId="35379"/>
    <cellStyle name="Normal 5 2 8 13 3" xfId="18954"/>
    <cellStyle name="Normal 5 2 8 13 3 2" xfId="35380"/>
    <cellStyle name="Normal 5 2 8 13 4" xfId="18955"/>
    <cellStyle name="Normal 5 2 8 13 4 2" xfId="35381"/>
    <cellStyle name="Normal 5 2 8 13 5" xfId="18956"/>
    <cellStyle name="Normal 5 2 8 13 5 2" xfId="35382"/>
    <cellStyle name="Normal 5 2 8 13 6" xfId="35378"/>
    <cellStyle name="Normal 5 2 8 14" xfId="18957"/>
    <cellStyle name="Normal 5 2 8 14 2" xfId="18958"/>
    <cellStyle name="Normal 5 2 8 14 2 2" xfId="35384"/>
    <cellStyle name="Normal 5 2 8 14 3" xfId="18959"/>
    <cellStyle name="Normal 5 2 8 14 3 2" xfId="35385"/>
    <cellStyle name="Normal 5 2 8 14 4" xfId="18960"/>
    <cellStyle name="Normal 5 2 8 14 4 2" xfId="35386"/>
    <cellStyle name="Normal 5 2 8 14 5" xfId="18961"/>
    <cellStyle name="Normal 5 2 8 14 5 2" xfId="35387"/>
    <cellStyle name="Normal 5 2 8 14 6" xfId="35383"/>
    <cellStyle name="Normal 5 2 8 15" xfId="18962"/>
    <cellStyle name="Normal 5 2 8 15 2" xfId="18963"/>
    <cellStyle name="Normal 5 2 8 15 2 2" xfId="35389"/>
    <cellStyle name="Normal 5 2 8 15 3" xfId="18964"/>
    <cellStyle name="Normal 5 2 8 15 3 2" xfId="35390"/>
    <cellStyle name="Normal 5 2 8 15 4" xfId="18965"/>
    <cellStyle name="Normal 5 2 8 15 4 2" xfId="35391"/>
    <cellStyle name="Normal 5 2 8 15 5" xfId="18966"/>
    <cellStyle name="Normal 5 2 8 15 5 2" xfId="35392"/>
    <cellStyle name="Normal 5 2 8 15 6" xfId="35388"/>
    <cellStyle name="Normal 5 2 8 16" xfId="18967"/>
    <cellStyle name="Normal 5 2 8 16 2" xfId="18968"/>
    <cellStyle name="Normal 5 2 8 16 2 2" xfId="35394"/>
    <cellStyle name="Normal 5 2 8 16 3" xfId="18969"/>
    <cellStyle name="Normal 5 2 8 16 3 2" xfId="35395"/>
    <cellStyle name="Normal 5 2 8 16 4" xfId="18970"/>
    <cellStyle name="Normal 5 2 8 16 4 2" xfId="35396"/>
    <cellStyle name="Normal 5 2 8 16 5" xfId="18971"/>
    <cellStyle name="Normal 5 2 8 16 5 2" xfId="35397"/>
    <cellStyle name="Normal 5 2 8 16 6" xfId="35393"/>
    <cellStyle name="Normal 5 2 8 17" xfId="18972"/>
    <cellStyle name="Normal 5 2 8 17 2" xfId="35398"/>
    <cellStyle name="Normal 5 2 8 18" xfId="18973"/>
    <cellStyle name="Normal 5 2 8 18 2" xfId="35399"/>
    <cellStyle name="Normal 5 2 8 19" xfId="18974"/>
    <cellStyle name="Normal 5 2 8 19 2" xfId="35400"/>
    <cellStyle name="Normal 5 2 8 2" xfId="18975"/>
    <cellStyle name="Normal 5 2 8 20" xfId="18976"/>
    <cellStyle name="Normal 5 2 8 20 2" xfId="35401"/>
    <cellStyle name="Normal 5 2 8 21" xfId="35362"/>
    <cellStyle name="Normal 5 2 8 3" xfId="18977"/>
    <cellStyle name="Normal 5 2 8 3 2" xfId="18978"/>
    <cellStyle name="Normal 5 2 8 3 2 2" xfId="35403"/>
    <cellStyle name="Normal 5 2 8 3 3" xfId="18979"/>
    <cellStyle name="Normal 5 2 8 3 3 2" xfId="35404"/>
    <cellStyle name="Normal 5 2 8 3 4" xfId="18980"/>
    <cellStyle name="Normal 5 2 8 3 4 2" xfId="35405"/>
    <cellStyle name="Normal 5 2 8 3 5" xfId="18981"/>
    <cellStyle name="Normal 5 2 8 3 5 2" xfId="35406"/>
    <cellStyle name="Normal 5 2 8 3 6" xfId="35402"/>
    <cellStyle name="Normal 5 2 8 4" xfId="18982"/>
    <cellStyle name="Normal 5 2 8 4 2" xfId="18983"/>
    <cellStyle name="Normal 5 2 8 4 2 2" xfId="35408"/>
    <cellStyle name="Normal 5 2 8 4 3" xfId="18984"/>
    <cellStyle name="Normal 5 2 8 4 3 2" xfId="35409"/>
    <cellStyle name="Normal 5 2 8 4 4" xfId="18985"/>
    <cellStyle name="Normal 5 2 8 4 4 2" xfId="35410"/>
    <cellStyle name="Normal 5 2 8 4 5" xfId="18986"/>
    <cellStyle name="Normal 5 2 8 4 5 2" xfId="35411"/>
    <cellStyle name="Normal 5 2 8 4 6" xfId="35407"/>
    <cellStyle name="Normal 5 2 8 5" xfId="18987"/>
    <cellStyle name="Normal 5 2 8 5 2" xfId="18988"/>
    <cellStyle name="Normal 5 2 8 5 2 2" xfId="35413"/>
    <cellStyle name="Normal 5 2 8 5 3" xfId="18989"/>
    <cellStyle name="Normal 5 2 8 5 3 2" xfId="35414"/>
    <cellStyle name="Normal 5 2 8 5 4" xfId="18990"/>
    <cellStyle name="Normal 5 2 8 5 4 2" xfId="35415"/>
    <cellStyle name="Normal 5 2 8 5 5" xfId="18991"/>
    <cellStyle name="Normal 5 2 8 5 5 2" xfId="35416"/>
    <cellStyle name="Normal 5 2 8 5 6" xfId="35412"/>
    <cellStyle name="Normal 5 2 8 6" xfId="18992"/>
    <cellStyle name="Normal 5 2 8 6 2" xfId="18993"/>
    <cellStyle name="Normal 5 2 8 6 2 2" xfId="35418"/>
    <cellStyle name="Normal 5 2 8 6 3" xfId="18994"/>
    <cellStyle name="Normal 5 2 8 6 3 2" xfId="35419"/>
    <cellStyle name="Normal 5 2 8 6 4" xfId="18995"/>
    <cellStyle name="Normal 5 2 8 6 4 2" xfId="35420"/>
    <cellStyle name="Normal 5 2 8 6 5" xfId="18996"/>
    <cellStyle name="Normal 5 2 8 6 5 2" xfId="35421"/>
    <cellStyle name="Normal 5 2 8 6 6" xfId="35417"/>
    <cellStyle name="Normal 5 2 8 7" xfId="18997"/>
    <cellStyle name="Normal 5 2 8 7 2" xfId="18998"/>
    <cellStyle name="Normal 5 2 8 7 2 2" xfId="35423"/>
    <cellStyle name="Normal 5 2 8 7 3" xfId="18999"/>
    <cellStyle name="Normal 5 2 8 7 3 2" xfId="35424"/>
    <cellStyle name="Normal 5 2 8 7 4" xfId="19000"/>
    <cellStyle name="Normal 5 2 8 7 4 2" xfId="35425"/>
    <cellStyle name="Normal 5 2 8 7 5" xfId="19001"/>
    <cellStyle name="Normal 5 2 8 7 5 2" xfId="35426"/>
    <cellStyle name="Normal 5 2 8 7 6" xfId="35422"/>
    <cellStyle name="Normal 5 2 8 8" xfId="19002"/>
    <cellStyle name="Normal 5 2 8 8 2" xfId="19003"/>
    <cellStyle name="Normal 5 2 8 8 2 2" xfId="35428"/>
    <cellStyle name="Normal 5 2 8 8 3" xfId="19004"/>
    <cellStyle name="Normal 5 2 8 8 3 2" xfId="35429"/>
    <cellStyle name="Normal 5 2 8 8 4" xfId="19005"/>
    <cellStyle name="Normal 5 2 8 8 4 2" xfId="35430"/>
    <cellStyle name="Normal 5 2 8 8 5" xfId="19006"/>
    <cellStyle name="Normal 5 2 8 8 5 2" xfId="35431"/>
    <cellStyle name="Normal 5 2 8 8 6" xfId="35427"/>
    <cellStyle name="Normal 5 2 8 9" xfId="19007"/>
    <cellStyle name="Normal 5 2 8 9 2" xfId="19008"/>
    <cellStyle name="Normal 5 2 8 9 2 2" xfId="35433"/>
    <cellStyle name="Normal 5 2 8 9 3" xfId="19009"/>
    <cellStyle name="Normal 5 2 8 9 3 2" xfId="35434"/>
    <cellStyle name="Normal 5 2 8 9 4" xfId="19010"/>
    <cellStyle name="Normal 5 2 8 9 4 2" xfId="35435"/>
    <cellStyle name="Normal 5 2 8 9 5" xfId="19011"/>
    <cellStyle name="Normal 5 2 8 9 5 2" xfId="35436"/>
    <cellStyle name="Normal 5 2 8 9 6" xfId="35432"/>
    <cellStyle name="Normal 5 2 9" xfId="19012"/>
    <cellStyle name="Normal 5 2 9 2" xfId="19013"/>
    <cellStyle name="Normal 5 2 9 3" xfId="19014"/>
    <cellStyle name="Normal 5 2 9 3 2" xfId="35438"/>
    <cellStyle name="Normal 5 2 9 4" xfId="19015"/>
    <cellStyle name="Normal 5 2 9 4 2" xfId="35439"/>
    <cellStyle name="Normal 5 2 9 5" xfId="19016"/>
    <cellStyle name="Normal 5 2 9 5 2" xfId="35440"/>
    <cellStyle name="Normal 5 2 9 6" xfId="19017"/>
    <cellStyle name="Normal 5 2 9 6 2" xfId="35441"/>
    <cellStyle name="Normal 5 2 9 7" xfId="35437"/>
    <cellStyle name="Normal 5 20" xfId="19018"/>
    <cellStyle name="Normal 5 20 10" xfId="19019"/>
    <cellStyle name="Normal 5 20 10 2" xfId="35442"/>
    <cellStyle name="Normal 5 20 2" xfId="19020"/>
    <cellStyle name="Normal 5 20 2 2" xfId="19021"/>
    <cellStyle name="Normal 5 20 2 2 2" xfId="35444"/>
    <cellStyle name="Normal 5 20 2 3" xfId="19022"/>
    <cellStyle name="Normal 5 20 2 3 2" xfId="35445"/>
    <cellStyle name="Normal 5 20 2 4" xfId="19023"/>
    <cellStyle name="Normal 5 20 2 4 2" xfId="35446"/>
    <cellStyle name="Normal 5 20 2 5" xfId="19024"/>
    <cellStyle name="Normal 5 20 2 5 2" xfId="35447"/>
    <cellStyle name="Normal 5 20 2 6" xfId="35443"/>
    <cellStyle name="Normal 5 20 3" xfId="19025"/>
    <cellStyle name="Normal 5 20 3 2" xfId="19026"/>
    <cellStyle name="Normal 5 20 3 2 2" xfId="35449"/>
    <cellStyle name="Normal 5 20 3 3" xfId="19027"/>
    <cellStyle name="Normal 5 20 3 3 2" xfId="35450"/>
    <cellStyle name="Normal 5 20 3 4" xfId="19028"/>
    <cellStyle name="Normal 5 20 3 4 2" xfId="35451"/>
    <cellStyle name="Normal 5 20 3 5" xfId="19029"/>
    <cellStyle name="Normal 5 20 3 5 2" xfId="35452"/>
    <cellStyle name="Normal 5 20 3 6" xfId="35448"/>
    <cellStyle name="Normal 5 20 4" xfId="19030"/>
    <cellStyle name="Normal 5 20 4 2" xfId="19031"/>
    <cellStyle name="Normal 5 20 4 2 2" xfId="35454"/>
    <cellStyle name="Normal 5 20 4 3" xfId="19032"/>
    <cellStyle name="Normal 5 20 4 3 2" xfId="35455"/>
    <cellStyle name="Normal 5 20 4 4" xfId="19033"/>
    <cellStyle name="Normal 5 20 4 4 2" xfId="35456"/>
    <cellStyle name="Normal 5 20 4 5" xfId="19034"/>
    <cellStyle name="Normal 5 20 4 5 2" xfId="35457"/>
    <cellStyle name="Normal 5 20 4 6" xfId="35453"/>
    <cellStyle name="Normal 5 20 5" xfId="19035"/>
    <cellStyle name="Normal 5 20 5 2" xfId="19036"/>
    <cellStyle name="Normal 5 20 5 2 2" xfId="35459"/>
    <cellStyle name="Normal 5 20 5 3" xfId="19037"/>
    <cellStyle name="Normal 5 20 5 3 2" xfId="35460"/>
    <cellStyle name="Normal 5 20 5 4" xfId="19038"/>
    <cellStyle name="Normal 5 20 5 4 2" xfId="35461"/>
    <cellStyle name="Normal 5 20 5 5" xfId="19039"/>
    <cellStyle name="Normal 5 20 5 5 2" xfId="35462"/>
    <cellStyle name="Normal 5 20 5 6" xfId="35458"/>
    <cellStyle name="Normal 5 20 6" xfId="19040"/>
    <cellStyle name="Normal 5 20 6 2" xfId="35463"/>
    <cellStyle name="Normal 5 20 7" xfId="19041"/>
    <cellStyle name="Normal 5 20 7 2" xfId="35464"/>
    <cellStyle name="Normal 5 20 8" xfId="19042"/>
    <cellStyle name="Normal 5 20 8 2" xfId="35465"/>
    <cellStyle name="Normal 5 20 9" xfId="19043"/>
    <cellStyle name="Normal 5 20 9 2" xfId="35466"/>
    <cellStyle name="Normal 5 21" xfId="19044"/>
    <cellStyle name="Normal 5 21 10" xfId="19045"/>
    <cellStyle name="Normal 5 21 10 2" xfId="35467"/>
    <cellStyle name="Normal 5 21 11" xfId="41018"/>
    <cellStyle name="Normal 5 21 2" xfId="19046"/>
    <cellStyle name="Normal 5 21 2 2" xfId="19047"/>
    <cellStyle name="Normal 5 21 2 2 2" xfId="35469"/>
    <cellStyle name="Normal 5 21 2 3" xfId="19048"/>
    <cellStyle name="Normal 5 21 2 3 2" xfId="35470"/>
    <cellStyle name="Normal 5 21 2 4" xfId="19049"/>
    <cellStyle name="Normal 5 21 2 4 2" xfId="35471"/>
    <cellStyle name="Normal 5 21 2 5" xfId="19050"/>
    <cellStyle name="Normal 5 21 2 5 2" xfId="35472"/>
    <cellStyle name="Normal 5 21 2 6" xfId="35468"/>
    <cellStyle name="Normal 5 21 3" xfId="19051"/>
    <cellStyle name="Normal 5 21 3 2" xfId="19052"/>
    <cellStyle name="Normal 5 21 3 2 2" xfId="35474"/>
    <cellStyle name="Normal 5 21 3 3" xfId="19053"/>
    <cellStyle name="Normal 5 21 3 3 2" xfId="35475"/>
    <cellStyle name="Normal 5 21 3 4" xfId="19054"/>
    <cellStyle name="Normal 5 21 3 4 2" xfId="35476"/>
    <cellStyle name="Normal 5 21 3 5" xfId="19055"/>
    <cellStyle name="Normal 5 21 3 5 2" xfId="35477"/>
    <cellStyle name="Normal 5 21 3 6" xfId="35473"/>
    <cellStyle name="Normal 5 21 4" xfId="19056"/>
    <cellStyle name="Normal 5 21 4 2" xfId="19057"/>
    <cellStyle name="Normal 5 21 4 2 2" xfId="35479"/>
    <cellStyle name="Normal 5 21 4 3" xfId="19058"/>
    <cellStyle name="Normal 5 21 4 3 2" xfId="35480"/>
    <cellStyle name="Normal 5 21 4 4" xfId="19059"/>
    <cellStyle name="Normal 5 21 4 4 2" xfId="35481"/>
    <cellStyle name="Normal 5 21 4 5" xfId="19060"/>
    <cellStyle name="Normal 5 21 4 5 2" xfId="35482"/>
    <cellStyle name="Normal 5 21 4 6" xfId="35478"/>
    <cellStyle name="Normal 5 21 5" xfId="19061"/>
    <cellStyle name="Normal 5 21 5 2" xfId="19062"/>
    <cellStyle name="Normal 5 21 5 2 2" xfId="35484"/>
    <cellStyle name="Normal 5 21 5 3" xfId="19063"/>
    <cellStyle name="Normal 5 21 5 3 2" xfId="35485"/>
    <cellStyle name="Normal 5 21 5 4" xfId="19064"/>
    <cellStyle name="Normal 5 21 5 4 2" xfId="35486"/>
    <cellStyle name="Normal 5 21 5 5" xfId="19065"/>
    <cellStyle name="Normal 5 21 5 5 2" xfId="35487"/>
    <cellStyle name="Normal 5 21 5 6" xfId="35483"/>
    <cellStyle name="Normal 5 21 6" xfId="19066"/>
    <cellStyle name="Normal 5 21 6 2" xfId="35488"/>
    <cellStyle name="Normal 5 21 7" xfId="19067"/>
    <cellStyle name="Normal 5 21 7 2" xfId="35489"/>
    <cellStyle name="Normal 5 21 8" xfId="19068"/>
    <cellStyle name="Normal 5 21 8 2" xfId="35490"/>
    <cellStyle name="Normal 5 21 9" xfId="19069"/>
    <cellStyle name="Normal 5 21 9 2" xfId="35491"/>
    <cellStyle name="Normal 5 22" xfId="19070"/>
    <cellStyle name="Normal 5 22 10" xfId="19071"/>
    <cellStyle name="Normal 5 22 10 2" xfId="35492"/>
    <cellStyle name="Normal 5 22 11" xfId="41013"/>
    <cellStyle name="Normal 5 22 2" xfId="19072"/>
    <cellStyle name="Normal 5 22 2 2" xfId="19073"/>
    <cellStyle name="Normal 5 22 2 2 2" xfId="35494"/>
    <cellStyle name="Normal 5 22 2 3" xfId="19074"/>
    <cellStyle name="Normal 5 22 2 3 2" xfId="35495"/>
    <cellStyle name="Normal 5 22 2 4" xfId="19075"/>
    <cellStyle name="Normal 5 22 2 4 2" xfId="35496"/>
    <cellStyle name="Normal 5 22 2 5" xfId="19076"/>
    <cellStyle name="Normal 5 22 2 5 2" xfId="35497"/>
    <cellStyle name="Normal 5 22 2 6" xfId="35493"/>
    <cellStyle name="Normal 5 22 3" xfId="19077"/>
    <cellStyle name="Normal 5 22 3 2" xfId="19078"/>
    <cellStyle name="Normal 5 22 3 2 2" xfId="35499"/>
    <cellStyle name="Normal 5 22 3 3" xfId="19079"/>
    <cellStyle name="Normal 5 22 3 3 2" xfId="35500"/>
    <cellStyle name="Normal 5 22 3 4" xfId="19080"/>
    <cellStyle name="Normal 5 22 3 4 2" xfId="35501"/>
    <cellStyle name="Normal 5 22 3 5" xfId="19081"/>
    <cellStyle name="Normal 5 22 3 5 2" xfId="35502"/>
    <cellStyle name="Normal 5 22 3 6" xfId="35498"/>
    <cellStyle name="Normal 5 22 4" xfId="19082"/>
    <cellStyle name="Normal 5 22 4 2" xfId="19083"/>
    <cellStyle name="Normal 5 22 4 2 2" xfId="35504"/>
    <cellStyle name="Normal 5 22 4 3" xfId="19084"/>
    <cellStyle name="Normal 5 22 4 3 2" xfId="35505"/>
    <cellStyle name="Normal 5 22 4 4" xfId="19085"/>
    <cellStyle name="Normal 5 22 4 4 2" xfId="35506"/>
    <cellStyle name="Normal 5 22 4 5" xfId="19086"/>
    <cellStyle name="Normal 5 22 4 5 2" xfId="35507"/>
    <cellStyle name="Normal 5 22 4 6" xfId="35503"/>
    <cellStyle name="Normal 5 22 5" xfId="19087"/>
    <cellStyle name="Normal 5 22 5 2" xfId="19088"/>
    <cellStyle name="Normal 5 22 5 2 2" xfId="35509"/>
    <cellStyle name="Normal 5 22 5 3" xfId="19089"/>
    <cellStyle name="Normal 5 22 5 3 2" xfId="35510"/>
    <cellStyle name="Normal 5 22 5 4" xfId="19090"/>
    <cellStyle name="Normal 5 22 5 4 2" xfId="35511"/>
    <cellStyle name="Normal 5 22 5 5" xfId="19091"/>
    <cellStyle name="Normal 5 22 5 5 2" xfId="35512"/>
    <cellStyle name="Normal 5 22 5 6" xfId="35508"/>
    <cellStyle name="Normal 5 22 6" xfId="19092"/>
    <cellStyle name="Normal 5 22 6 2" xfId="35513"/>
    <cellStyle name="Normal 5 22 7" xfId="19093"/>
    <cellStyle name="Normal 5 22 7 2" xfId="35514"/>
    <cellStyle name="Normal 5 22 8" xfId="19094"/>
    <cellStyle name="Normal 5 22 8 2" xfId="35515"/>
    <cellStyle name="Normal 5 22 9" xfId="19095"/>
    <cellStyle name="Normal 5 22 9 2" xfId="35516"/>
    <cellStyle name="Normal 5 23" xfId="19096"/>
    <cellStyle name="Normal 5 23 2" xfId="19097"/>
    <cellStyle name="Normal 5 23 2 2" xfId="19098"/>
    <cellStyle name="Normal 5 23 2 2 2" xfId="35518"/>
    <cellStyle name="Normal 5 23 2 3" xfId="19099"/>
    <cellStyle name="Normal 5 23 2 3 2" xfId="35519"/>
    <cellStyle name="Normal 5 23 2 4" xfId="19100"/>
    <cellStyle name="Normal 5 23 2 4 2" xfId="35520"/>
    <cellStyle name="Normal 5 23 2 5" xfId="19101"/>
    <cellStyle name="Normal 5 23 2 5 2" xfId="35521"/>
    <cellStyle name="Normal 5 23 2 6" xfId="35517"/>
    <cellStyle name="Normal 5 23 3" xfId="19102"/>
    <cellStyle name="Normal 5 23 3 2" xfId="35522"/>
    <cellStyle name="Normal 5 23 4" xfId="19103"/>
    <cellStyle name="Normal 5 23 4 2" xfId="35523"/>
    <cellStyle name="Normal 5 23 5" xfId="19104"/>
    <cellStyle name="Normal 5 23 5 2" xfId="35524"/>
    <cellStyle name="Normal 5 23 6" xfId="19105"/>
    <cellStyle name="Normal 5 23 6 2" xfId="35525"/>
    <cellStyle name="Normal 5 23 7" xfId="19106"/>
    <cellStyle name="Normal 5 23 7 2" xfId="35526"/>
    <cellStyle name="Normal 5 23 8" xfId="41037"/>
    <cellStyle name="Normal 5 24" xfId="19107"/>
    <cellStyle name="Normal 5 24 2" xfId="19108"/>
    <cellStyle name="Normal 5 24 2 2" xfId="19109"/>
    <cellStyle name="Normal 5 24 2 2 2" xfId="35528"/>
    <cellStyle name="Normal 5 24 2 3" xfId="19110"/>
    <cellStyle name="Normal 5 24 2 3 2" xfId="35529"/>
    <cellStyle name="Normal 5 24 2 4" xfId="19111"/>
    <cellStyle name="Normal 5 24 2 4 2" xfId="35530"/>
    <cellStyle name="Normal 5 24 2 5" xfId="19112"/>
    <cellStyle name="Normal 5 24 2 5 2" xfId="35531"/>
    <cellStyle name="Normal 5 24 2 6" xfId="35527"/>
    <cellStyle name="Normal 5 24 3" xfId="19113"/>
    <cellStyle name="Normal 5 24 3 2" xfId="35532"/>
    <cellStyle name="Normal 5 24 4" xfId="19114"/>
    <cellStyle name="Normal 5 24 4 2" xfId="35533"/>
    <cellStyle name="Normal 5 24 5" xfId="19115"/>
    <cellStyle name="Normal 5 24 5 2" xfId="35534"/>
    <cellStyle name="Normal 5 24 6" xfId="19116"/>
    <cellStyle name="Normal 5 24 6 2" xfId="35535"/>
    <cellStyle name="Normal 5 24 7" xfId="19117"/>
    <cellStyle name="Normal 5 24 7 2" xfId="35536"/>
    <cellStyle name="Normal 5 25" xfId="19118"/>
    <cellStyle name="Normal 5 25 2" xfId="19119"/>
    <cellStyle name="Normal 5 25 2 2" xfId="19120"/>
    <cellStyle name="Normal 5 25 2 2 2" xfId="35538"/>
    <cellStyle name="Normal 5 25 2 3" xfId="19121"/>
    <cellStyle name="Normal 5 25 2 3 2" xfId="35539"/>
    <cellStyle name="Normal 5 25 2 4" xfId="19122"/>
    <cellStyle name="Normal 5 25 2 4 2" xfId="35540"/>
    <cellStyle name="Normal 5 25 2 5" xfId="19123"/>
    <cellStyle name="Normal 5 25 2 5 2" xfId="35541"/>
    <cellStyle name="Normal 5 25 2 6" xfId="35537"/>
    <cellStyle name="Normal 5 25 3" xfId="19124"/>
    <cellStyle name="Normal 5 25 3 2" xfId="35542"/>
    <cellStyle name="Normal 5 25 4" xfId="19125"/>
    <cellStyle name="Normal 5 25 4 2" xfId="35543"/>
    <cellStyle name="Normal 5 25 5" xfId="19126"/>
    <cellStyle name="Normal 5 25 5 2" xfId="35544"/>
    <cellStyle name="Normal 5 25 6" xfId="19127"/>
    <cellStyle name="Normal 5 25 6 2" xfId="35545"/>
    <cellStyle name="Normal 5 25 7" xfId="19128"/>
    <cellStyle name="Normal 5 25 7 2" xfId="35546"/>
    <cellStyle name="Normal 5 26" xfId="19129"/>
    <cellStyle name="Normal 5 26 2" xfId="19130"/>
    <cellStyle name="Normal 5 26 2 2" xfId="35547"/>
    <cellStyle name="Normal 5 26 3" xfId="19131"/>
    <cellStyle name="Normal 5 26 3 2" xfId="35548"/>
    <cellStyle name="Normal 5 26 4" xfId="19132"/>
    <cellStyle name="Normal 5 26 4 2" xfId="35549"/>
    <cellStyle name="Normal 5 26 5" xfId="19133"/>
    <cellStyle name="Normal 5 26 5 2" xfId="35550"/>
    <cellStyle name="Normal 5 26 6" xfId="19134"/>
    <cellStyle name="Normal 5 26 6 2" xfId="35551"/>
    <cellStyle name="Normal 5 26 7" xfId="19135"/>
    <cellStyle name="Normal 5 26 7 2" xfId="35552"/>
    <cellStyle name="Normal 5 27" xfId="19136"/>
    <cellStyle name="Normal 5 27 2" xfId="19137"/>
    <cellStyle name="Normal 5 27 2 2" xfId="35553"/>
    <cellStyle name="Normal 5 27 3" xfId="19138"/>
    <cellStyle name="Normal 5 27 3 2" xfId="35554"/>
    <cellStyle name="Normal 5 27 4" xfId="19139"/>
    <cellStyle name="Normal 5 27 4 2" xfId="35555"/>
    <cellStyle name="Normal 5 27 5" xfId="19140"/>
    <cellStyle name="Normal 5 27 5 2" xfId="35556"/>
    <cellStyle name="Normal 5 27 6" xfId="19141"/>
    <cellStyle name="Normal 5 27 6 2" xfId="35557"/>
    <cellStyle name="Normal 5 27 7" xfId="19142"/>
    <cellStyle name="Normal 5 27 7 2" xfId="35558"/>
    <cellStyle name="Normal 5 28" xfId="19143"/>
    <cellStyle name="Normal 5 28 2" xfId="19144"/>
    <cellStyle name="Normal 5 28 2 2" xfId="35559"/>
    <cellStyle name="Normal 5 28 3" xfId="19145"/>
    <cellStyle name="Normal 5 28 3 2" xfId="35560"/>
    <cellStyle name="Normal 5 28 4" xfId="19146"/>
    <cellStyle name="Normal 5 28 4 2" xfId="35561"/>
    <cellStyle name="Normal 5 28 5" xfId="19147"/>
    <cellStyle name="Normal 5 28 5 2" xfId="35562"/>
    <cellStyle name="Normal 5 28 6" xfId="19148"/>
    <cellStyle name="Normal 5 28 6 2" xfId="35563"/>
    <cellStyle name="Normal 5 28 7" xfId="19149"/>
    <cellStyle name="Normal 5 28 7 2" xfId="35564"/>
    <cellStyle name="Normal 5 29" xfId="19150"/>
    <cellStyle name="Normal 5 29 2" xfId="19151"/>
    <cellStyle name="Normal 5 29 2 2" xfId="35565"/>
    <cellStyle name="Normal 5 29 3" xfId="19152"/>
    <cellStyle name="Normal 5 29 3 2" xfId="35566"/>
    <cellStyle name="Normal 5 29 4" xfId="19153"/>
    <cellStyle name="Normal 5 29 4 2" xfId="35567"/>
    <cellStyle name="Normal 5 29 5" xfId="19154"/>
    <cellStyle name="Normal 5 29 5 2" xfId="35568"/>
    <cellStyle name="Normal 5 29 6" xfId="19155"/>
    <cellStyle name="Normal 5 29 6 2" xfId="35569"/>
    <cellStyle name="Normal 5 29 7" xfId="19156"/>
    <cellStyle name="Normal 5 29 7 2" xfId="35570"/>
    <cellStyle name="Normal 5 3" xfId="19157"/>
    <cellStyle name="Normal 5 3 10" xfId="19158"/>
    <cellStyle name="Normal 5 3 10 2" xfId="19159"/>
    <cellStyle name="Normal 5 3 10 2 2" xfId="35572"/>
    <cellStyle name="Normal 5 3 10 3" xfId="19160"/>
    <cellStyle name="Normal 5 3 10 3 2" xfId="35573"/>
    <cellStyle name="Normal 5 3 10 4" xfId="19161"/>
    <cellStyle name="Normal 5 3 10 4 2" xfId="35574"/>
    <cellStyle name="Normal 5 3 10 5" xfId="19162"/>
    <cellStyle name="Normal 5 3 10 5 2" xfId="35575"/>
    <cellStyle name="Normal 5 3 10 6" xfId="35571"/>
    <cellStyle name="Normal 5 3 11" xfId="19163"/>
    <cellStyle name="Normal 5 3 11 2" xfId="19164"/>
    <cellStyle name="Normal 5 3 11 2 2" xfId="35577"/>
    <cellStyle name="Normal 5 3 11 3" xfId="19165"/>
    <cellStyle name="Normal 5 3 11 3 2" xfId="35578"/>
    <cellStyle name="Normal 5 3 11 4" xfId="19166"/>
    <cellStyle name="Normal 5 3 11 4 2" xfId="35579"/>
    <cellStyle name="Normal 5 3 11 5" xfId="19167"/>
    <cellStyle name="Normal 5 3 11 5 2" xfId="35580"/>
    <cellStyle name="Normal 5 3 11 6" xfId="35576"/>
    <cellStyle name="Normal 5 3 12" xfId="19168"/>
    <cellStyle name="Normal 5 3 12 2" xfId="19169"/>
    <cellStyle name="Normal 5 3 12 2 2" xfId="35582"/>
    <cellStyle name="Normal 5 3 12 3" xfId="19170"/>
    <cellStyle name="Normal 5 3 12 3 2" xfId="35583"/>
    <cellStyle name="Normal 5 3 12 4" xfId="19171"/>
    <cellStyle name="Normal 5 3 12 4 2" xfId="35584"/>
    <cellStyle name="Normal 5 3 12 5" xfId="19172"/>
    <cellStyle name="Normal 5 3 12 5 2" xfId="35585"/>
    <cellStyle name="Normal 5 3 12 6" xfId="35581"/>
    <cellStyle name="Normal 5 3 13" xfId="19173"/>
    <cellStyle name="Normal 5 3 13 2" xfId="19174"/>
    <cellStyle name="Normal 5 3 13 2 2" xfId="35587"/>
    <cellStyle name="Normal 5 3 13 3" xfId="19175"/>
    <cellStyle name="Normal 5 3 13 3 2" xfId="35588"/>
    <cellStyle name="Normal 5 3 13 4" xfId="19176"/>
    <cellStyle name="Normal 5 3 13 4 2" xfId="35589"/>
    <cellStyle name="Normal 5 3 13 5" xfId="19177"/>
    <cellStyle name="Normal 5 3 13 5 2" xfId="35590"/>
    <cellStyle name="Normal 5 3 13 6" xfId="35586"/>
    <cellStyle name="Normal 5 3 14" xfId="19178"/>
    <cellStyle name="Normal 5 3 14 2" xfId="19179"/>
    <cellStyle name="Normal 5 3 14 2 2" xfId="35592"/>
    <cellStyle name="Normal 5 3 14 3" xfId="19180"/>
    <cellStyle name="Normal 5 3 14 3 2" xfId="35593"/>
    <cellStyle name="Normal 5 3 14 4" xfId="19181"/>
    <cellStyle name="Normal 5 3 14 4 2" xfId="35594"/>
    <cellStyle name="Normal 5 3 14 5" xfId="19182"/>
    <cellStyle name="Normal 5 3 14 5 2" xfId="35595"/>
    <cellStyle name="Normal 5 3 14 6" xfId="35591"/>
    <cellStyle name="Normal 5 3 15" xfId="19183"/>
    <cellStyle name="Normal 5 3 15 2" xfId="19184"/>
    <cellStyle name="Normal 5 3 15 2 2" xfId="35597"/>
    <cellStyle name="Normal 5 3 15 3" xfId="19185"/>
    <cellStyle name="Normal 5 3 15 3 2" xfId="35598"/>
    <cellStyle name="Normal 5 3 15 4" xfId="19186"/>
    <cellStyle name="Normal 5 3 15 4 2" xfId="35599"/>
    <cellStyle name="Normal 5 3 15 5" xfId="19187"/>
    <cellStyle name="Normal 5 3 15 5 2" xfId="35600"/>
    <cellStyle name="Normal 5 3 15 6" xfId="35596"/>
    <cellStyle name="Normal 5 3 16" xfId="19188"/>
    <cellStyle name="Normal 5 3 16 2" xfId="19189"/>
    <cellStyle name="Normal 5 3 16 2 2" xfId="35602"/>
    <cellStyle name="Normal 5 3 16 3" xfId="19190"/>
    <cellStyle name="Normal 5 3 16 3 2" xfId="35603"/>
    <cellStyle name="Normal 5 3 16 4" xfId="19191"/>
    <cellStyle name="Normal 5 3 16 4 2" xfId="35604"/>
    <cellStyle name="Normal 5 3 16 5" xfId="19192"/>
    <cellStyle name="Normal 5 3 16 5 2" xfId="35605"/>
    <cellStyle name="Normal 5 3 16 6" xfId="35601"/>
    <cellStyle name="Normal 5 3 17" xfId="19193"/>
    <cellStyle name="Normal 5 3 17 2" xfId="19194"/>
    <cellStyle name="Normal 5 3 17 2 2" xfId="35607"/>
    <cellStyle name="Normal 5 3 17 3" xfId="19195"/>
    <cellStyle name="Normal 5 3 17 3 2" xfId="35608"/>
    <cellStyle name="Normal 5 3 17 4" xfId="19196"/>
    <cellStyle name="Normal 5 3 17 4 2" xfId="35609"/>
    <cellStyle name="Normal 5 3 17 5" xfId="19197"/>
    <cellStyle name="Normal 5 3 17 5 2" xfId="35610"/>
    <cellStyle name="Normal 5 3 17 6" xfId="35606"/>
    <cellStyle name="Normal 5 3 18" xfId="19198"/>
    <cellStyle name="Normal 5 3 18 2" xfId="19199"/>
    <cellStyle name="Normal 5 3 18 2 2" xfId="35612"/>
    <cellStyle name="Normal 5 3 18 3" xfId="19200"/>
    <cellStyle name="Normal 5 3 18 3 2" xfId="35613"/>
    <cellStyle name="Normal 5 3 18 4" xfId="19201"/>
    <cellStyle name="Normal 5 3 18 4 2" xfId="35614"/>
    <cellStyle name="Normal 5 3 18 5" xfId="19202"/>
    <cellStyle name="Normal 5 3 18 5 2" xfId="35615"/>
    <cellStyle name="Normal 5 3 18 6" xfId="35611"/>
    <cellStyle name="Normal 5 3 19" xfId="19203"/>
    <cellStyle name="Normal 5 3 19 2" xfId="19204"/>
    <cellStyle name="Normal 5 3 19 2 2" xfId="35617"/>
    <cellStyle name="Normal 5 3 19 3" xfId="19205"/>
    <cellStyle name="Normal 5 3 19 3 2" xfId="35618"/>
    <cellStyle name="Normal 5 3 19 4" xfId="19206"/>
    <cellStyle name="Normal 5 3 19 4 2" xfId="35619"/>
    <cellStyle name="Normal 5 3 19 5" xfId="19207"/>
    <cellStyle name="Normal 5 3 19 5 2" xfId="35620"/>
    <cellStyle name="Normal 5 3 19 6" xfId="35616"/>
    <cellStyle name="Normal 5 3 2" xfId="19208"/>
    <cellStyle name="Normal 5 3 2 10" xfId="19209"/>
    <cellStyle name="Normal 5 3 2 10 2" xfId="19210"/>
    <cellStyle name="Normal 5 3 2 10 2 2" xfId="35623"/>
    <cellStyle name="Normal 5 3 2 10 3" xfId="19211"/>
    <cellStyle name="Normal 5 3 2 10 3 2" xfId="35624"/>
    <cellStyle name="Normal 5 3 2 10 4" xfId="19212"/>
    <cellStyle name="Normal 5 3 2 10 4 2" xfId="35625"/>
    <cellStyle name="Normal 5 3 2 10 5" xfId="19213"/>
    <cellStyle name="Normal 5 3 2 10 5 2" xfId="35626"/>
    <cellStyle name="Normal 5 3 2 10 6" xfId="35622"/>
    <cellStyle name="Normal 5 3 2 11" xfId="19214"/>
    <cellStyle name="Normal 5 3 2 11 2" xfId="19215"/>
    <cellStyle name="Normal 5 3 2 11 2 2" xfId="35628"/>
    <cellStyle name="Normal 5 3 2 11 3" xfId="19216"/>
    <cellStyle name="Normal 5 3 2 11 3 2" xfId="35629"/>
    <cellStyle name="Normal 5 3 2 11 4" xfId="19217"/>
    <cellStyle name="Normal 5 3 2 11 4 2" xfId="35630"/>
    <cellStyle name="Normal 5 3 2 11 5" xfId="19218"/>
    <cellStyle name="Normal 5 3 2 11 5 2" xfId="35631"/>
    <cellStyle name="Normal 5 3 2 11 6" xfId="35627"/>
    <cellStyle name="Normal 5 3 2 12" xfId="19219"/>
    <cellStyle name="Normal 5 3 2 12 2" xfId="19220"/>
    <cellStyle name="Normal 5 3 2 12 2 2" xfId="35633"/>
    <cellStyle name="Normal 5 3 2 12 3" xfId="19221"/>
    <cellStyle name="Normal 5 3 2 12 3 2" xfId="35634"/>
    <cellStyle name="Normal 5 3 2 12 4" xfId="19222"/>
    <cellStyle name="Normal 5 3 2 12 4 2" xfId="35635"/>
    <cellStyle name="Normal 5 3 2 12 5" xfId="19223"/>
    <cellStyle name="Normal 5 3 2 12 5 2" xfId="35636"/>
    <cellStyle name="Normal 5 3 2 12 6" xfId="35632"/>
    <cellStyle name="Normal 5 3 2 13" xfId="19224"/>
    <cellStyle name="Normal 5 3 2 13 2" xfId="19225"/>
    <cellStyle name="Normal 5 3 2 13 2 2" xfId="35638"/>
    <cellStyle name="Normal 5 3 2 13 3" xfId="19226"/>
    <cellStyle name="Normal 5 3 2 13 3 2" xfId="35639"/>
    <cellStyle name="Normal 5 3 2 13 4" xfId="19227"/>
    <cellStyle name="Normal 5 3 2 13 4 2" xfId="35640"/>
    <cellStyle name="Normal 5 3 2 13 5" xfId="19228"/>
    <cellStyle name="Normal 5 3 2 13 5 2" xfId="35641"/>
    <cellStyle name="Normal 5 3 2 13 6" xfId="35637"/>
    <cellStyle name="Normal 5 3 2 14" xfId="19229"/>
    <cellStyle name="Normal 5 3 2 14 2" xfId="19230"/>
    <cellStyle name="Normal 5 3 2 14 2 2" xfId="35643"/>
    <cellStyle name="Normal 5 3 2 14 3" xfId="19231"/>
    <cellStyle name="Normal 5 3 2 14 3 2" xfId="35644"/>
    <cellStyle name="Normal 5 3 2 14 4" xfId="19232"/>
    <cellStyle name="Normal 5 3 2 14 4 2" xfId="35645"/>
    <cellStyle name="Normal 5 3 2 14 5" xfId="19233"/>
    <cellStyle name="Normal 5 3 2 14 5 2" xfId="35646"/>
    <cellStyle name="Normal 5 3 2 14 6" xfId="35642"/>
    <cellStyle name="Normal 5 3 2 15" xfId="19234"/>
    <cellStyle name="Normal 5 3 2 15 2" xfId="19235"/>
    <cellStyle name="Normal 5 3 2 15 2 2" xfId="35648"/>
    <cellStyle name="Normal 5 3 2 15 3" xfId="19236"/>
    <cellStyle name="Normal 5 3 2 15 3 2" xfId="35649"/>
    <cellStyle name="Normal 5 3 2 15 4" xfId="19237"/>
    <cellStyle name="Normal 5 3 2 15 4 2" xfId="35650"/>
    <cellStyle name="Normal 5 3 2 15 5" xfId="19238"/>
    <cellStyle name="Normal 5 3 2 15 5 2" xfId="35651"/>
    <cellStyle name="Normal 5 3 2 15 6" xfId="35647"/>
    <cellStyle name="Normal 5 3 2 16" xfId="19239"/>
    <cellStyle name="Normal 5 3 2 16 2" xfId="19240"/>
    <cellStyle name="Normal 5 3 2 16 2 2" xfId="35653"/>
    <cellStyle name="Normal 5 3 2 16 3" xfId="19241"/>
    <cellStyle name="Normal 5 3 2 16 3 2" xfId="35654"/>
    <cellStyle name="Normal 5 3 2 16 4" xfId="19242"/>
    <cellStyle name="Normal 5 3 2 16 4 2" xfId="35655"/>
    <cellStyle name="Normal 5 3 2 16 5" xfId="19243"/>
    <cellStyle name="Normal 5 3 2 16 5 2" xfId="35656"/>
    <cellStyle name="Normal 5 3 2 16 6" xfId="35652"/>
    <cellStyle name="Normal 5 3 2 17" xfId="19244"/>
    <cellStyle name="Normal 5 3 2 17 2" xfId="35657"/>
    <cellStyle name="Normal 5 3 2 18" xfId="19245"/>
    <cellStyle name="Normal 5 3 2 18 2" xfId="35658"/>
    <cellStyle name="Normal 5 3 2 19" xfId="19246"/>
    <cellStyle name="Normal 5 3 2 19 2" xfId="35659"/>
    <cellStyle name="Normal 5 3 2 2" xfId="19247"/>
    <cellStyle name="Normal 5 3 2 2 10" xfId="19248"/>
    <cellStyle name="Normal 5 3 2 2 10 2" xfId="35661"/>
    <cellStyle name="Normal 5 3 2 2 11" xfId="19249"/>
    <cellStyle name="Normal 5 3 2 2 11 2" xfId="35662"/>
    <cellStyle name="Normal 5 3 2 2 12" xfId="40732"/>
    <cellStyle name="Normal 5 3 2 2 13" xfId="35660"/>
    <cellStyle name="Normal 5 3 2 2 2" xfId="19250"/>
    <cellStyle name="Normal 5 3 2 2 2 2" xfId="19251"/>
    <cellStyle name="Normal 5 3 2 2 2 2 2" xfId="35664"/>
    <cellStyle name="Normal 5 3 2 2 2 3" xfId="19252"/>
    <cellStyle name="Normal 5 3 2 2 2 3 2" xfId="35665"/>
    <cellStyle name="Normal 5 3 2 2 2 4" xfId="19253"/>
    <cellStyle name="Normal 5 3 2 2 2 4 2" xfId="35666"/>
    <cellStyle name="Normal 5 3 2 2 2 5" xfId="19254"/>
    <cellStyle name="Normal 5 3 2 2 2 5 2" xfId="35667"/>
    <cellStyle name="Normal 5 3 2 2 2 6" xfId="35663"/>
    <cellStyle name="Normal 5 3 2 2 3" xfId="19255"/>
    <cellStyle name="Normal 5 3 2 2 3 2" xfId="19256"/>
    <cellStyle name="Normal 5 3 2 2 3 2 2" xfId="35669"/>
    <cellStyle name="Normal 5 3 2 2 3 3" xfId="19257"/>
    <cellStyle name="Normal 5 3 2 2 3 3 2" xfId="35670"/>
    <cellStyle name="Normal 5 3 2 2 3 4" xfId="19258"/>
    <cellStyle name="Normal 5 3 2 2 3 4 2" xfId="35671"/>
    <cellStyle name="Normal 5 3 2 2 3 5" xfId="19259"/>
    <cellStyle name="Normal 5 3 2 2 3 5 2" xfId="35672"/>
    <cellStyle name="Normal 5 3 2 2 3 6" xfId="35668"/>
    <cellStyle name="Normal 5 3 2 2 4" xfId="19260"/>
    <cellStyle name="Normal 5 3 2 2 4 2" xfId="19261"/>
    <cellStyle name="Normal 5 3 2 2 4 2 2" xfId="35674"/>
    <cellStyle name="Normal 5 3 2 2 4 3" xfId="19262"/>
    <cellStyle name="Normal 5 3 2 2 4 3 2" xfId="35675"/>
    <cellStyle name="Normal 5 3 2 2 4 4" xfId="19263"/>
    <cellStyle name="Normal 5 3 2 2 4 4 2" xfId="35676"/>
    <cellStyle name="Normal 5 3 2 2 4 5" xfId="19264"/>
    <cellStyle name="Normal 5 3 2 2 4 5 2" xfId="35677"/>
    <cellStyle name="Normal 5 3 2 2 4 6" xfId="35673"/>
    <cellStyle name="Normal 5 3 2 2 5" xfId="19265"/>
    <cellStyle name="Normal 5 3 2 2 5 2" xfId="19266"/>
    <cellStyle name="Normal 5 3 2 2 5 2 2" xfId="35679"/>
    <cellStyle name="Normal 5 3 2 2 5 3" xfId="19267"/>
    <cellStyle name="Normal 5 3 2 2 5 3 2" xfId="35680"/>
    <cellStyle name="Normal 5 3 2 2 5 4" xfId="19268"/>
    <cellStyle name="Normal 5 3 2 2 5 4 2" xfId="35681"/>
    <cellStyle name="Normal 5 3 2 2 5 5" xfId="19269"/>
    <cellStyle name="Normal 5 3 2 2 5 5 2" xfId="35682"/>
    <cellStyle name="Normal 5 3 2 2 5 6" xfId="35678"/>
    <cellStyle name="Normal 5 3 2 2 6" xfId="19270"/>
    <cellStyle name="Normal 5 3 2 2 6 2" xfId="19271"/>
    <cellStyle name="Normal 5 3 2 2 6 2 2" xfId="35684"/>
    <cellStyle name="Normal 5 3 2 2 6 3" xfId="19272"/>
    <cellStyle name="Normal 5 3 2 2 6 3 2" xfId="35685"/>
    <cellStyle name="Normal 5 3 2 2 6 4" xfId="19273"/>
    <cellStyle name="Normal 5 3 2 2 6 4 2" xfId="35686"/>
    <cellStyle name="Normal 5 3 2 2 6 5" xfId="19274"/>
    <cellStyle name="Normal 5 3 2 2 6 5 2" xfId="35687"/>
    <cellStyle name="Normal 5 3 2 2 6 6" xfId="35683"/>
    <cellStyle name="Normal 5 3 2 2 7" xfId="19275"/>
    <cellStyle name="Normal 5 3 2 2 7 2" xfId="19276"/>
    <cellStyle name="Normal 5 3 2 2 7 2 2" xfId="35689"/>
    <cellStyle name="Normal 5 3 2 2 7 3" xfId="19277"/>
    <cellStyle name="Normal 5 3 2 2 7 3 2" xfId="35690"/>
    <cellStyle name="Normal 5 3 2 2 7 4" xfId="19278"/>
    <cellStyle name="Normal 5 3 2 2 7 4 2" xfId="35691"/>
    <cellStyle name="Normal 5 3 2 2 7 5" xfId="19279"/>
    <cellStyle name="Normal 5 3 2 2 7 5 2" xfId="35692"/>
    <cellStyle name="Normal 5 3 2 2 7 6" xfId="35688"/>
    <cellStyle name="Normal 5 3 2 2 8" xfId="19280"/>
    <cellStyle name="Normal 5 3 2 2 8 2" xfId="35693"/>
    <cellStyle name="Normal 5 3 2 2 9" xfId="19281"/>
    <cellStyle name="Normal 5 3 2 2 9 2" xfId="35694"/>
    <cellStyle name="Normal 5 3 2 20" xfId="19282"/>
    <cellStyle name="Normal 5 3 2 20 2" xfId="35695"/>
    <cellStyle name="Normal 5 3 2 21" xfId="40731"/>
    <cellStyle name="Normal 5 3 2 22" xfId="35621"/>
    <cellStyle name="Normal 5 3 2 3" xfId="19283"/>
    <cellStyle name="Normal 5 3 2 3 2" xfId="19284"/>
    <cellStyle name="Normal 5 3 2 3 2 2" xfId="19285"/>
    <cellStyle name="Normal 5 3 2 3 2 2 2" xfId="35698"/>
    <cellStyle name="Normal 5 3 2 3 2 3" xfId="19286"/>
    <cellStyle name="Normal 5 3 2 3 2 3 2" xfId="35699"/>
    <cellStyle name="Normal 5 3 2 3 2 4" xfId="19287"/>
    <cellStyle name="Normal 5 3 2 3 2 4 2" xfId="35700"/>
    <cellStyle name="Normal 5 3 2 3 2 5" xfId="19288"/>
    <cellStyle name="Normal 5 3 2 3 2 5 2" xfId="35701"/>
    <cellStyle name="Normal 5 3 2 3 2 6" xfId="35697"/>
    <cellStyle name="Normal 5 3 2 3 3" xfId="19289"/>
    <cellStyle name="Normal 5 3 2 3 3 2" xfId="35702"/>
    <cellStyle name="Normal 5 3 2 3 4" xfId="19290"/>
    <cellStyle name="Normal 5 3 2 3 4 2" xfId="35703"/>
    <cellStyle name="Normal 5 3 2 3 5" xfId="19291"/>
    <cellStyle name="Normal 5 3 2 3 5 2" xfId="35704"/>
    <cellStyle name="Normal 5 3 2 3 6" xfId="19292"/>
    <cellStyle name="Normal 5 3 2 3 6 2" xfId="35705"/>
    <cellStyle name="Normal 5 3 2 3 7" xfId="35696"/>
    <cellStyle name="Normal 5 3 2 4" xfId="19293"/>
    <cellStyle name="Normal 5 3 2 4 2" xfId="19294"/>
    <cellStyle name="Normal 5 3 2 4 2 2" xfId="19295"/>
    <cellStyle name="Normal 5 3 2 4 2 2 2" xfId="35708"/>
    <cellStyle name="Normal 5 3 2 4 2 3" xfId="19296"/>
    <cellStyle name="Normal 5 3 2 4 2 3 2" xfId="35709"/>
    <cellStyle name="Normal 5 3 2 4 2 4" xfId="19297"/>
    <cellStyle name="Normal 5 3 2 4 2 4 2" xfId="35710"/>
    <cellStyle name="Normal 5 3 2 4 2 5" xfId="19298"/>
    <cellStyle name="Normal 5 3 2 4 2 5 2" xfId="35711"/>
    <cellStyle name="Normal 5 3 2 4 2 6" xfId="35707"/>
    <cellStyle name="Normal 5 3 2 4 3" xfId="19299"/>
    <cellStyle name="Normal 5 3 2 4 3 2" xfId="35712"/>
    <cellStyle name="Normal 5 3 2 4 4" xfId="19300"/>
    <cellStyle name="Normal 5 3 2 4 4 2" xfId="35713"/>
    <cellStyle name="Normal 5 3 2 4 5" xfId="19301"/>
    <cellStyle name="Normal 5 3 2 4 5 2" xfId="35714"/>
    <cellStyle name="Normal 5 3 2 4 6" xfId="19302"/>
    <cellStyle name="Normal 5 3 2 4 6 2" xfId="35715"/>
    <cellStyle name="Normal 5 3 2 4 7" xfId="35706"/>
    <cellStyle name="Normal 5 3 2 5" xfId="19303"/>
    <cellStyle name="Normal 5 3 2 5 2" xfId="19304"/>
    <cellStyle name="Normal 5 3 2 5 2 2" xfId="35717"/>
    <cellStyle name="Normal 5 3 2 5 3" xfId="19305"/>
    <cellStyle name="Normal 5 3 2 5 3 2" xfId="35718"/>
    <cellStyle name="Normal 5 3 2 5 4" xfId="19306"/>
    <cellStyle name="Normal 5 3 2 5 4 2" xfId="35719"/>
    <cellStyle name="Normal 5 3 2 5 5" xfId="19307"/>
    <cellStyle name="Normal 5 3 2 5 5 2" xfId="35720"/>
    <cellStyle name="Normal 5 3 2 5 6" xfId="35716"/>
    <cellStyle name="Normal 5 3 2 6" xfId="19308"/>
    <cellStyle name="Normal 5 3 2 6 2" xfId="19309"/>
    <cellStyle name="Normal 5 3 2 6 2 2" xfId="35722"/>
    <cellStyle name="Normal 5 3 2 6 3" xfId="19310"/>
    <cellStyle name="Normal 5 3 2 6 3 2" xfId="35723"/>
    <cellStyle name="Normal 5 3 2 6 4" xfId="19311"/>
    <cellStyle name="Normal 5 3 2 6 4 2" xfId="35724"/>
    <cellStyle name="Normal 5 3 2 6 5" xfId="19312"/>
    <cellStyle name="Normal 5 3 2 6 5 2" xfId="35725"/>
    <cellStyle name="Normal 5 3 2 6 6" xfId="35721"/>
    <cellStyle name="Normal 5 3 2 7" xfId="19313"/>
    <cellStyle name="Normal 5 3 2 7 2" xfId="19314"/>
    <cellStyle name="Normal 5 3 2 7 2 2" xfId="35727"/>
    <cellStyle name="Normal 5 3 2 7 3" xfId="19315"/>
    <cellStyle name="Normal 5 3 2 7 3 2" xfId="35728"/>
    <cellStyle name="Normal 5 3 2 7 4" xfId="19316"/>
    <cellStyle name="Normal 5 3 2 7 4 2" xfId="35729"/>
    <cellStyle name="Normal 5 3 2 7 5" xfId="19317"/>
    <cellStyle name="Normal 5 3 2 7 5 2" xfId="35730"/>
    <cellStyle name="Normal 5 3 2 7 6" xfId="35726"/>
    <cellStyle name="Normal 5 3 2 8" xfId="19318"/>
    <cellStyle name="Normal 5 3 2 8 2" xfId="19319"/>
    <cellStyle name="Normal 5 3 2 8 2 2" xfId="35732"/>
    <cellStyle name="Normal 5 3 2 8 3" xfId="19320"/>
    <cellStyle name="Normal 5 3 2 8 3 2" xfId="35733"/>
    <cellStyle name="Normal 5 3 2 8 4" xfId="19321"/>
    <cellStyle name="Normal 5 3 2 8 4 2" xfId="35734"/>
    <cellStyle name="Normal 5 3 2 8 5" xfId="19322"/>
    <cellStyle name="Normal 5 3 2 8 5 2" xfId="35735"/>
    <cellStyle name="Normal 5 3 2 8 6" xfId="35731"/>
    <cellStyle name="Normal 5 3 2 9" xfId="19323"/>
    <cellStyle name="Normal 5 3 2 9 2" xfId="19324"/>
    <cellStyle name="Normal 5 3 2 9 2 2" xfId="35737"/>
    <cellStyle name="Normal 5 3 2 9 3" xfId="19325"/>
    <cellStyle name="Normal 5 3 2 9 3 2" xfId="35738"/>
    <cellStyle name="Normal 5 3 2 9 4" xfId="19326"/>
    <cellStyle name="Normal 5 3 2 9 4 2" xfId="35739"/>
    <cellStyle name="Normal 5 3 2 9 5" xfId="19327"/>
    <cellStyle name="Normal 5 3 2 9 5 2" xfId="35740"/>
    <cellStyle name="Normal 5 3 2 9 6" xfId="35736"/>
    <cellStyle name="Normal 5 3 20" xfId="19328"/>
    <cellStyle name="Normal 5 3 20 2" xfId="19329"/>
    <cellStyle name="Normal 5 3 20 2 2" xfId="35742"/>
    <cellStyle name="Normal 5 3 20 3" xfId="19330"/>
    <cellStyle name="Normal 5 3 20 3 2" xfId="35743"/>
    <cellStyle name="Normal 5 3 20 4" xfId="19331"/>
    <cellStyle name="Normal 5 3 20 4 2" xfId="35744"/>
    <cellStyle name="Normal 5 3 20 5" xfId="19332"/>
    <cellStyle name="Normal 5 3 20 5 2" xfId="35745"/>
    <cellStyle name="Normal 5 3 20 6" xfId="35741"/>
    <cellStyle name="Normal 5 3 21" xfId="19333"/>
    <cellStyle name="Normal 5 3 21 2" xfId="19334"/>
    <cellStyle name="Normal 5 3 21 2 2" xfId="35747"/>
    <cellStyle name="Normal 5 3 21 3" xfId="19335"/>
    <cellStyle name="Normal 5 3 21 3 2" xfId="35748"/>
    <cellStyle name="Normal 5 3 21 4" xfId="19336"/>
    <cellStyle name="Normal 5 3 21 4 2" xfId="35749"/>
    <cellStyle name="Normal 5 3 21 5" xfId="19337"/>
    <cellStyle name="Normal 5 3 21 5 2" xfId="35750"/>
    <cellStyle name="Normal 5 3 21 6" xfId="35746"/>
    <cellStyle name="Normal 5 3 22" xfId="19338"/>
    <cellStyle name="Normal 5 3 22 2" xfId="19339"/>
    <cellStyle name="Normal 5 3 22 2 2" xfId="35752"/>
    <cellStyle name="Normal 5 3 22 3" xfId="19340"/>
    <cellStyle name="Normal 5 3 22 3 2" xfId="35753"/>
    <cellStyle name="Normal 5 3 22 4" xfId="19341"/>
    <cellStyle name="Normal 5 3 22 4 2" xfId="35754"/>
    <cellStyle name="Normal 5 3 22 5" xfId="19342"/>
    <cellStyle name="Normal 5 3 22 5 2" xfId="35755"/>
    <cellStyle name="Normal 5 3 22 6" xfId="35751"/>
    <cellStyle name="Normal 5 3 23" xfId="19343"/>
    <cellStyle name="Normal 5 3 23 2" xfId="19344"/>
    <cellStyle name="Normal 5 3 23 2 2" xfId="35757"/>
    <cellStyle name="Normal 5 3 23 3" xfId="19345"/>
    <cellStyle name="Normal 5 3 23 3 2" xfId="35758"/>
    <cellStyle name="Normal 5 3 23 4" xfId="19346"/>
    <cellStyle name="Normal 5 3 23 4 2" xfId="35759"/>
    <cellStyle name="Normal 5 3 23 5" xfId="19347"/>
    <cellStyle name="Normal 5 3 23 5 2" xfId="35760"/>
    <cellStyle name="Normal 5 3 23 6" xfId="35756"/>
    <cellStyle name="Normal 5 3 24" xfId="19348"/>
    <cellStyle name="Normal 5 3 24 2" xfId="35761"/>
    <cellStyle name="Normal 5 3 25" xfId="19349"/>
    <cellStyle name="Normal 5 3 25 2" xfId="35762"/>
    <cellStyle name="Normal 5 3 26" xfId="19350"/>
    <cellStyle name="Normal 5 3 26 2" xfId="35763"/>
    <cellStyle name="Normal 5 3 27" xfId="19351"/>
    <cellStyle name="Normal 5 3 27 2" xfId="35764"/>
    <cellStyle name="Normal 5 3 28" xfId="19352"/>
    <cellStyle name="Normal 5 3 28 2" xfId="35765"/>
    <cellStyle name="Normal 5 3 29" xfId="40730"/>
    <cellStyle name="Normal 5 3 3" xfId="19353"/>
    <cellStyle name="Normal 5 3 3 10" xfId="19354"/>
    <cellStyle name="Normal 5 3 3 10 2" xfId="19355"/>
    <cellStyle name="Normal 5 3 3 10 2 2" xfId="35768"/>
    <cellStyle name="Normal 5 3 3 10 3" xfId="19356"/>
    <cellStyle name="Normal 5 3 3 10 3 2" xfId="35769"/>
    <cellStyle name="Normal 5 3 3 10 4" xfId="19357"/>
    <cellStyle name="Normal 5 3 3 10 4 2" xfId="35770"/>
    <cellStyle name="Normal 5 3 3 10 5" xfId="19358"/>
    <cellStyle name="Normal 5 3 3 10 5 2" xfId="35771"/>
    <cellStyle name="Normal 5 3 3 10 6" xfId="35767"/>
    <cellStyle name="Normal 5 3 3 11" xfId="19359"/>
    <cellStyle name="Normal 5 3 3 11 2" xfId="19360"/>
    <cellStyle name="Normal 5 3 3 11 2 2" xfId="35773"/>
    <cellStyle name="Normal 5 3 3 11 3" xfId="19361"/>
    <cellStyle name="Normal 5 3 3 11 3 2" xfId="35774"/>
    <cellStyle name="Normal 5 3 3 11 4" xfId="19362"/>
    <cellStyle name="Normal 5 3 3 11 4 2" xfId="35775"/>
    <cellStyle name="Normal 5 3 3 11 5" xfId="19363"/>
    <cellStyle name="Normal 5 3 3 11 5 2" xfId="35776"/>
    <cellStyle name="Normal 5 3 3 11 6" xfId="35772"/>
    <cellStyle name="Normal 5 3 3 12" xfId="19364"/>
    <cellStyle name="Normal 5 3 3 12 2" xfId="19365"/>
    <cellStyle name="Normal 5 3 3 12 2 2" xfId="35778"/>
    <cellStyle name="Normal 5 3 3 12 3" xfId="19366"/>
    <cellStyle name="Normal 5 3 3 12 3 2" xfId="35779"/>
    <cellStyle name="Normal 5 3 3 12 4" xfId="19367"/>
    <cellStyle name="Normal 5 3 3 12 4 2" xfId="35780"/>
    <cellStyle name="Normal 5 3 3 12 5" xfId="19368"/>
    <cellStyle name="Normal 5 3 3 12 5 2" xfId="35781"/>
    <cellStyle name="Normal 5 3 3 12 6" xfId="35777"/>
    <cellStyle name="Normal 5 3 3 13" xfId="19369"/>
    <cellStyle name="Normal 5 3 3 13 2" xfId="19370"/>
    <cellStyle name="Normal 5 3 3 13 2 2" xfId="35783"/>
    <cellStyle name="Normal 5 3 3 13 3" xfId="19371"/>
    <cellStyle name="Normal 5 3 3 13 3 2" xfId="35784"/>
    <cellStyle name="Normal 5 3 3 13 4" xfId="19372"/>
    <cellStyle name="Normal 5 3 3 13 4 2" xfId="35785"/>
    <cellStyle name="Normal 5 3 3 13 5" xfId="19373"/>
    <cellStyle name="Normal 5 3 3 13 5 2" xfId="35786"/>
    <cellStyle name="Normal 5 3 3 13 6" xfId="35782"/>
    <cellStyle name="Normal 5 3 3 14" xfId="19374"/>
    <cellStyle name="Normal 5 3 3 14 2" xfId="19375"/>
    <cellStyle name="Normal 5 3 3 14 2 2" xfId="35788"/>
    <cellStyle name="Normal 5 3 3 14 3" xfId="19376"/>
    <cellStyle name="Normal 5 3 3 14 3 2" xfId="35789"/>
    <cellStyle name="Normal 5 3 3 14 4" xfId="19377"/>
    <cellStyle name="Normal 5 3 3 14 4 2" xfId="35790"/>
    <cellStyle name="Normal 5 3 3 14 5" xfId="19378"/>
    <cellStyle name="Normal 5 3 3 14 5 2" xfId="35791"/>
    <cellStyle name="Normal 5 3 3 14 6" xfId="35787"/>
    <cellStyle name="Normal 5 3 3 15" xfId="19379"/>
    <cellStyle name="Normal 5 3 3 15 2" xfId="19380"/>
    <cellStyle name="Normal 5 3 3 15 2 2" xfId="35793"/>
    <cellStyle name="Normal 5 3 3 15 3" xfId="19381"/>
    <cellStyle name="Normal 5 3 3 15 3 2" xfId="35794"/>
    <cellStyle name="Normal 5 3 3 15 4" xfId="19382"/>
    <cellStyle name="Normal 5 3 3 15 4 2" xfId="35795"/>
    <cellStyle name="Normal 5 3 3 15 5" xfId="19383"/>
    <cellStyle name="Normal 5 3 3 15 5 2" xfId="35796"/>
    <cellStyle name="Normal 5 3 3 15 6" xfId="35792"/>
    <cellStyle name="Normal 5 3 3 16" xfId="19384"/>
    <cellStyle name="Normal 5 3 3 16 2" xfId="19385"/>
    <cellStyle name="Normal 5 3 3 16 2 2" xfId="35798"/>
    <cellStyle name="Normal 5 3 3 16 3" xfId="19386"/>
    <cellStyle name="Normal 5 3 3 16 3 2" xfId="35799"/>
    <cellStyle name="Normal 5 3 3 16 4" xfId="19387"/>
    <cellStyle name="Normal 5 3 3 16 4 2" xfId="35800"/>
    <cellStyle name="Normal 5 3 3 16 5" xfId="19388"/>
    <cellStyle name="Normal 5 3 3 16 5 2" xfId="35801"/>
    <cellStyle name="Normal 5 3 3 16 6" xfId="35797"/>
    <cellStyle name="Normal 5 3 3 17" xfId="19389"/>
    <cellStyle name="Normal 5 3 3 17 2" xfId="35802"/>
    <cellStyle name="Normal 5 3 3 18" xfId="19390"/>
    <cellStyle name="Normal 5 3 3 18 2" xfId="35803"/>
    <cellStyle name="Normal 5 3 3 19" xfId="19391"/>
    <cellStyle name="Normal 5 3 3 19 2" xfId="35804"/>
    <cellStyle name="Normal 5 3 3 2" xfId="19392"/>
    <cellStyle name="Normal 5 3 3 2 10" xfId="19393"/>
    <cellStyle name="Normal 5 3 3 2 10 2" xfId="35806"/>
    <cellStyle name="Normal 5 3 3 2 11" xfId="19394"/>
    <cellStyle name="Normal 5 3 3 2 11 2" xfId="35807"/>
    <cellStyle name="Normal 5 3 3 2 12" xfId="35805"/>
    <cellStyle name="Normal 5 3 3 2 2" xfId="19395"/>
    <cellStyle name="Normal 5 3 3 2 2 2" xfId="19396"/>
    <cellStyle name="Normal 5 3 3 2 2 2 2" xfId="35809"/>
    <cellStyle name="Normal 5 3 3 2 2 3" xfId="19397"/>
    <cellStyle name="Normal 5 3 3 2 2 3 2" xfId="35810"/>
    <cellStyle name="Normal 5 3 3 2 2 4" xfId="19398"/>
    <cellStyle name="Normal 5 3 3 2 2 4 2" xfId="35811"/>
    <cellStyle name="Normal 5 3 3 2 2 5" xfId="19399"/>
    <cellStyle name="Normal 5 3 3 2 2 5 2" xfId="35812"/>
    <cellStyle name="Normal 5 3 3 2 2 6" xfId="35808"/>
    <cellStyle name="Normal 5 3 3 2 3" xfId="19400"/>
    <cellStyle name="Normal 5 3 3 2 3 2" xfId="19401"/>
    <cellStyle name="Normal 5 3 3 2 3 2 2" xfId="35814"/>
    <cellStyle name="Normal 5 3 3 2 3 3" xfId="19402"/>
    <cellStyle name="Normal 5 3 3 2 3 3 2" xfId="35815"/>
    <cellStyle name="Normal 5 3 3 2 3 4" xfId="19403"/>
    <cellStyle name="Normal 5 3 3 2 3 4 2" xfId="35816"/>
    <cellStyle name="Normal 5 3 3 2 3 5" xfId="19404"/>
    <cellStyle name="Normal 5 3 3 2 3 5 2" xfId="35817"/>
    <cellStyle name="Normal 5 3 3 2 3 6" xfId="35813"/>
    <cellStyle name="Normal 5 3 3 2 4" xfId="19405"/>
    <cellStyle name="Normal 5 3 3 2 4 2" xfId="19406"/>
    <cellStyle name="Normal 5 3 3 2 4 2 2" xfId="35819"/>
    <cellStyle name="Normal 5 3 3 2 4 3" xfId="19407"/>
    <cellStyle name="Normal 5 3 3 2 4 3 2" xfId="35820"/>
    <cellStyle name="Normal 5 3 3 2 4 4" xfId="19408"/>
    <cellStyle name="Normal 5 3 3 2 4 4 2" xfId="35821"/>
    <cellStyle name="Normal 5 3 3 2 4 5" xfId="19409"/>
    <cellStyle name="Normal 5 3 3 2 4 5 2" xfId="35822"/>
    <cellStyle name="Normal 5 3 3 2 4 6" xfId="35818"/>
    <cellStyle name="Normal 5 3 3 2 5" xfId="19410"/>
    <cellStyle name="Normal 5 3 3 2 5 2" xfId="19411"/>
    <cellStyle name="Normal 5 3 3 2 5 2 2" xfId="35824"/>
    <cellStyle name="Normal 5 3 3 2 5 3" xfId="19412"/>
    <cellStyle name="Normal 5 3 3 2 5 3 2" xfId="35825"/>
    <cellStyle name="Normal 5 3 3 2 5 4" xfId="19413"/>
    <cellStyle name="Normal 5 3 3 2 5 4 2" xfId="35826"/>
    <cellStyle name="Normal 5 3 3 2 5 5" xfId="19414"/>
    <cellStyle name="Normal 5 3 3 2 5 5 2" xfId="35827"/>
    <cellStyle name="Normal 5 3 3 2 5 6" xfId="35823"/>
    <cellStyle name="Normal 5 3 3 2 6" xfId="19415"/>
    <cellStyle name="Normal 5 3 3 2 6 2" xfId="19416"/>
    <cellStyle name="Normal 5 3 3 2 6 2 2" xfId="35829"/>
    <cellStyle name="Normal 5 3 3 2 6 3" xfId="19417"/>
    <cellStyle name="Normal 5 3 3 2 6 3 2" xfId="35830"/>
    <cellStyle name="Normal 5 3 3 2 6 4" xfId="19418"/>
    <cellStyle name="Normal 5 3 3 2 6 4 2" xfId="35831"/>
    <cellStyle name="Normal 5 3 3 2 6 5" xfId="19419"/>
    <cellStyle name="Normal 5 3 3 2 6 5 2" xfId="35832"/>
    <cellStyle name="Normal 5 3 3 2 6 6" xfId="35828"/>
    <cellStyle name="Normal 5 3 3 2 7" xfId="19420"/>
    <cellStyle name="Normal 5 3 3 2 7 2" xfId="19421"/>
    <cellStyle name="Normal 5 3 3 2 7 2 2" xfId="35834"/>
    <cellStyle name="Normal 5 3 3 2 7 3" xfId="19422"/>
    <cellStyle name="Normal 5 3 3 2 7 3 2" xfId="35835"/>
    <cellStyle name="Normal 5 3 3 2 7 4" xfId="19423"/>
    <cellStyle name="Normal 5 3 3 2 7 4 2" xfId="35836"/>
    <cellStyle name="Normal 5 3 3 2 7 5" xfId="19424"/>
    <cellStyle name="Normal 5 3 3 2 7 5 2" xfId="35837"/>
    <cellStyle name="Normal 5 3 3 2 7 6" xfId="35833"/>
    <cellStyle name="Normal 5 3 3 2 8" xfId="19425"/>
    <cellStyle name="Normal 5 3 3 2 8 2" xfId="35838"/>
    <cellStyle name="Normal 5 3 3 2 9" xfId="19426"/>
    <cellStyle name="Normal 5 3 3 2 9 2" xfId="35839"/>
    <cellStyle name="Normal 5 3 3 20" xfId="19427"/>
    <cellStyle name="Normal 5 3 3 20 2" xfId="35840"/>
    <cellStyle name="Normal 5 3 3 21" xfId="40733"/>
    <cellStyle name="Normal 5 3 3 22" xfId="35766"/>
    <cellStyle name="Normal 5 3 3 3" xfId="19428"/>
    <cellStyle name="Normal 5 3 3 3 2" xfId="19429"/>
    <cellStyle name="Normal 5 3 3 3 2 2" xfId="19430"/>
    <cellStyle name="Normal 5 3 3 3 2 2 2" xfId="35843"/>
    <cellStyle name="Normal 5 3 3 3 2 3" xfId="19431"/>
    <cellStyle name="Normal 5 3 3 3 2 3 2" xfId="35844"/>
    <cellStyle name="Normal 5 3 3 3 2 4" xfId="19432"/>
    <cellStyle name="Normal 5 3 3 3 2 4 2" xfId="35845"/>
    <cellStyle name="Normal 5 3 3 3 2 5" xfId="19433"/>
    <cellStyle name="Normal 5 3 3 3 2 5 2" xfId="35846"/>
    <cellStyle name="Normal 5 3 3 3 2 6" xfId="35842"/>
    <cellStyle name="Normal 5 3 3 3 3" xfId="19434"/>
    <cellStyle name="Normal 5 3 3 3 3 2" xfId="35847"/>
    <cellStyle name="Normal 5 3 3 3 4" xfId="19435"/>
    <cellStyle name="Normal 5 3 3 3 4 2" xfId="35848"/>
    <cellStyle name="Normal 5 3 3 3 5" xfId="19436"/>
    <cellStyle name="Normal 5 3 3 3 5 2" xfId="35849"/>
    <cellStyle name="Normal 5 3 3 3 6" xfId="19437"/>
    <cellStyle name="Normal 5 3 3 3 6 2" xfId="35850"/>
    <cellStyle name="Normal 5 3 3 3 7" xfId="35841"/>
    <cellStyle name="Normal 5 3 3 4" xfId="19438"/>
    <cellStyle name="Normal 5 3 3 4 2" xfId="19439"/>
    <cellStyle name="Normal 5 3 3 4 2 2" xfId="19440"/>
    <cellStyle name="Normal 5 3 3 4 2 2 2" xfId="35853"/>
    <cellStyle name="Normal 5 3 3 4 2 3" xfId="19441"/>
    <cellStyle name="Normal 5 3 3 4 2 3 2" xfId="35854"/>
    <cellStyle name="Normal 5 3 3 4 2 4" xfId="19442"/>
    <cellStyle name="Normal 5 3 3 4 2 4 2" xfId="35855"/>
    <cellStyle name="Normal 5 3 3 4 2 5" xfId="19443"/>
    <cellStyle name="Normal 5 3 3 4 2 5 2" xfId="35856"/>
    <cellStyle name="Normal 5 3 3 4 2 6" xfId="35852"/>
    <cellStyle name="Normal 5 3 3 4 3" xfId="19444"/>
    <cellStyle name="Normal 5 3 3 4 3 2" xfId="35857"/>
    <cellStyle name="Normal 5 3 3 4 4" xfId="19445"/>
    <cellStyle name="Normal 5 3 3 4 4 2" xfId="35858"/>
    <cellStyle name="Normal 5 3 3 4 5" xfId="19446"/>
    <cellStyle name="Normal 5 3 3 4 5 2" xfId="35859"/>
    <cellStyle name="Normal 5 3 3 4 6" xfId="19447"/>
    <cellStyle name="Normal 5 3 3 4 6 2" xfId="35860"/>
    <cellStyle name="Normal 5 3 3 4 7" xfId="35851"/>
    <cellStyle name="Normal 5 3 3 5" xfId="19448"/>
    <cellStyle name="Normal 5 3 3 5 2" xfId="19449"/>
    <cellStyle name="Normal 5 3 3 5 2 2" xfId="35862"/>
    <cellStyle name="Normal 5 3 3 5 3" xfId="19450"/>
    <cellStyle name="Normal 5 3 3 5 3 2" xfId="35863"/>
    <cellStyle name="Normal 5 3 3 5 4" xfId="19451"/>
    <cellStyle name="Normal 5 3 3 5 4 2" xfId="35864"/>
    <cellStyle name="Normal 5 3 3 5 5" xfId="19452"/>
    <cellStyle name="Normal 5 3 3 5 5 2" xfId="35865"/>
    <cellStyle name="Normal 5 3 3 5 6" xfId="35861"/>
    <cellStyle name="Normal 5 3 3 6" xfId="19453"/>
    <cellStyle name="Normal 5 3 3 6 2" xfId="19454"/>
    <cellStyle name="Normal 5 3 3 6 2 2" xfId="35867"/>
    <cellStyle name="Normal 5 3 3 6 3" xfId="19455"/>
    <cellStyle name="Normal 5 3 3 6 3 2" xfId="35868"/>
    <cellStyle name="Normal 5 3 3 6 4" xfId="19456"/>
    <cellStyle name="Normal 5 3 3 6 4 2" xfId="35869"/>
    <cellStyle name="Normal 5 3 3 6 5" xfId="19457"/>
    <cellStyle name="Normal 5 3 3 6 5 2" xfId="35870"/>
    <cellStyle name="Normal 5 3 3 6 6" xfId="35866"/>
    <cellStyle name="Normal 5 3 3 7" xfId="19458"/>
    <cellStyle name="Normal 5 3 3 7 2" xfId="19459"/>
    <cellStyle name="Normal 5 3 3 7 2 2" xfId="35872"/>
    <cellStyle name="Normal 5 3 3 7 3" xfId="19460"/>
    <cellStyle name="Normal 5 3 3 7 3 2" xfId="35873"/>
    <cellStyle name="Normal 5 3 3 7 4" xfId="19461"/>
    <cellStyle name="Normal 5 3 3 7 4 2" xfId="35874"/>
    <cellStyle name="Normal 5 3 3 7 5" xfId="19462"/>
    <cellStyle name="Normal 5 3 3 7 5 2" xfId="35875"/>
    <cellStyle name="Normal 5 3 3 7 6" xfId="35871"/>
    <cellStyle name="Normal 5 3 3 8" xfId="19463"/>
    <cellStyle name="Normal 5 3 3 8 2" xfId="19464"/>
    <cellStyle name="Normal 5 3 3 8 2 2" xfId="35877"/>
    <cellStyle name="Normal 5 3 3 8 3" xfId="19465"/>
    <cellStyle name="Normal 5 3 3 8 3 2" xfId="35878"/>
    <cellStyle name="Normal 5 3 3 8 4" xfId="19466"/>
    <cellStyle name="Normal 5 3 3 8 4 2" xfId="35879"/>
    <cellStyle name="Normal 5 3 3 8 5" xfId="19467"/>
    <cellStyle name="Normal 5 3 3 8 5 2" xfId="35880"/>
    <cellStyle name="Normal 5 3 3 8 6" xfId="35876"/>
    <cellStyle name="Normal 5 3 3 9" xfId="19468"/>
    <cellStyle name="Normal 5 3 3 9 2" xfId="19469"/>
    <cellStyle name="Normal 5 3 3 9 2 2" xfId="35882"/>
    <cellStyle name="Normal 5 3 3 9 3" xfId="19470"/>
    <cellStyle name="Normal 5 3 3 9 3 2" xfId="35883"/>
    <cellStyle name="Normal 5 3 3 9 4" xfId="19471"/>
    <cellStyle name="Normal 5 3 3 9 4 2" xfId="35884"/>
    <cellStyle name="Normal 5 3 3 9 5" xfId="19472"/>
    <cellStyle name="Normal 5 3 3 9 5 2" xfId="35885"/>
    <cellStyle name="Normal 5 3 3 9 6" xfId="35881"/>
    <cellStyle name="Normal 5 3 4" xfId="19473"/>
    <cellStyle name="Normal 5 3 4 10" xfId="19474"/>
    <cellStyle name="Normal 5 3 4 10 2" xfId="19475"/>
    <cellStyle name="Normal 5 3 4 10 2 2" xfId="35888"/>
    <cellStyle name="Normal 5 3 4 10 3" xfId="19476"/>
    <cellStyle name="Normal 5 3 4 10 3 2" xfId="35889"/>
    <cellStyle name="Normal 5 3 4 10 4" xfId="19477"/>
    <cellStyle name="Normal 5 3 4 10 4 2" xfId="35890"/>
    <cellStyle name="Normal 5 3 4 10 5" xfId="19478"/>
    <cellStyle name="Normal 5 3 4 10 5 2" xfId="35891"/>
    <cellStyle name="Normal 5 3 4 10 6" xfId="35887"/>
    <cellStyle name="Normal 5 3 4 11" xfId="19479"/>
    <cellStyle name="Normal 5 3 4 11 2" xfId="19480"/>
    <cellStyle name="Normal 5 3 4 11 2 2" xfId="35893"/>
    <cellStyle name="Normal 5 3 4 11 3" xfId="19481"/>
    <cellStyle name="Normal 5 3 4 11 3 2" xfId="35894"/>
    <cellStyle name="Normal 5 3 4 11 4" xfId="19482"/>
    <cellStyle name="Normal 5 3 4 11 4 2" xfId="35895"/>
    <cellStyle name="Normal 5 3 4 11 5" xfId="19483"/>
    <cellStyle name="Normal 5 3 4 11 5 2" xfId="35896"/>
    <cellStyle name="Normal 5 3 4 11 6" xfId="35892"/>
    <cellStyle name="Normal 5 3 4 12" xfId="19484"/>
    <cellStyle name="Normal 5 3 4 12 2" xfId="19485"/>
    <cellStyle name="Normal 5 3 4 12 2 2" xfId="35898"/>
    <cellStyle name="Normal 5 3 4 12 3" xfId="19486"/>
    <cellStyle name="Normal 5 3 4 12 3 2" xfId="35899"/>
    <cellStyle name="Normal 5 3 4 12 4" xfId="19487"/>
    <cellStyle name="Normal 5 3 4 12 4 2" xfId="35900"/>
    <cellStyle name="Normal 5 3 4 12 5" xfId="19488"/>
    <cellStyle name="Normal 5 3 4 12 5 2" xfId="35901"/>
    <cellStyle name="Normal 5 3 4 12 6" xfId="35897"/>
    <cellStyle name="Normal 5 3 4 13" xfId="19489"/>
    <cellStyle name="Normal 5 3 4 13 2" xfId="19490"/>
    <cellStyle name="Normal 5 3 4 13 2 2" xfId="35903"/>
    <cellStyle name="Normal 5 3 4 13 3" xfId="19491"/>
    <cellStyle name="Normal 5 3 4 13 3 2" xfId="35904"/>
    <cellStyle name="Normal 5 3 4 13 4" xfId="19492"/>
    <cellStyle name="Normal 5 3 4 13 4 2" xfId="35905"/>
    <cellStyle name="Normal 5 3 4 13 5" xfId="19493"/>
    <cellStyle name="Normal 5 3 4 13 5 2" xfId="35906"/>
    <cellStyle name="Normal 5 3 4 13 6" xfId="35902"/>
    <cellStyle name="Normal 5 3 4 14" xfId="19494"/>
    <cellStyle name="Normal 5 3 4 14 2" xfId="19495"/>
    <cellStyle name="Normal 5 3 4 14 2 2" xfId="35908"/>
    <cellStyle name="Normal 5 3 4 14 3" xfId="19496"/>
    <cellStyle name="Normal 5 3 4 14 3 2" xfId="35909"/>
    <cellStyle name="Normal 5 3 4 14 4" xfId="19497"/>
    <cellStyle name="Normal 5 3 4 14 4 2" xfId="35910"/>
    <cellStyle name="Normal 5 3 4 14 5" xfId="19498"/>
    <cellStyle name="Normal 5 3 4 14 5 2" xfId="35911"/>
    <cellStyle name="Normal 5 3 4 14 6" xfId="35907"/>
    <cellStyle name="Normal 5 3 4 15" xfId="19499"/>
    <cellStyle name="Normal 5 3 4 15 2" xfId="19500"/>
    <cellStyle name="Normal 5 3 4 15 2 2" xfId="35913"/>
    <cellStyle name="Normal 5 3 4 15 3" xfId="19501"/>
    <cellStyle name="Normal 5 3 4 15 3 2" xfId="35914"/>
    <cellStyle name="Normal 5 3 4 15 4" xfId="19502"/>
    <cellStyle name="Normal 5 3 4 15 4 2" xfId="35915"/>
    <cellStyle name="Normal 5 3 4 15 5" xfId="19503"/>
    <cellStyle name="Normal 5 3 4 15 5 2" xfId="35916"/>
    <cellStyle name="Normal 5 3 4 15 6" xfId="35912"/>
    <cellStyle name="Normal 5 3 4 16" xfId="19504"/>
    <cellStyle name="Normal 5 3 4 16 2" xfId="19505"/>
    <cellStyle name="Normal 5 3 4 16 2 2" xfId="35918"/>
    <cellStyle name="Normal 5 3 4 16 3" xfId="19506"/>
    <cellStyle name="Normal 5 3 4 16 3 2" xfId="35919"/>
    <cellStyle name="Normal 5 3 4 16 4" xfId="19507"/>
    <cellStyle name="Normal 5 3 4 16 4 2" xfId="35920"/>
    <cellStyle name="Normal 5 3 4 16 5" xfId="19508"/>
    <cellStyle name="Normal 5 3 4 16 5 2" xfId="35921"/>
    <cellStyle name="Normal 5 3 4 16 6" xfId="35917"/>
    <cellStyle name="Normal 5 3 4 17" xfId="19509"/>
    <cellStyle name="Normal 5 3 4 17 2" xfId="35922"/>
    <cellStyle name="Normal 5 3 4 18" xfId="19510"/>
    <cellStyle name="Normal 5 3 4 18 2" xfId="35923"/>
    <cellStyle name="Normal 5 3 4 19" xfId="19511"/>
    <cellStyle name="Normal 5 3 4 19 2" xfId="35924"/>
    <cellStyle name="Normal 5 3 4 2" xfId="19512"/>
    <cellStyle name="Normal 5 3 4 2 10" xfId="19513"/>
    <cellStyle name="Normal 5 3 4 2 10 2" xfId="35926"/>
    <cellStyle name="Normal 5 3 4 2 11" xfId="19514"/>
    <cellStyle name="Normal 5 3 4 2 11 2" xfId="35927"/>
    <cellStyle name="Normal 5 3 4 2 12" xfId="35925"/>
    <cellStyle name="Normal 5 3 4 2 2" xfId="19515"/>
    <cellStyle name="Normal 5 3 4 2 2 2" xfId="19516"/>
    <cellStyle name="Normal 5 3 4 2 2 2 2" xfId="35929"/>
    <cellStyle name="Normal 5 3 4 2 2 3" xfId="19517"/>
    <cellStyle name="Normal 5 3 4 2 2 3 2" xfId="35930"/>
    <cellStyle name="Normal 5 3 4 2 2 4" xfId="19518"/>
    <cellStyle name="Normal 5 3 4 2 2 4 2" xfId="35931"/>
    <cellStyle name="Normal 5 3 4 2 2 5" xfId="19519"/>
    <cellStyle name="Normal 5 3 4 2 2 5 2" xfId="35932"/>
    <cellStyle name="Normal 5 3 4 2 2 6" xfId="35928"/>
    <cellStyle name="Normal 5 3 4 2 3" xfId="19520"/>
    <cellStyle name="Normal 5 3 4 2 3 2" xfId="19521"/>
    <cellStyle name="Normal 5 3 4 2 3 2 2" xfId="35934"/>
    <cellStyle name="Normal 5 3 4 2 3 3" xfId="19522"/>
    <cellStyle name="Normal 5 3 4 2 3 3 2" xfId="35935"/>
    <cellStyle name="Normal 5 3 4 2 3 4" xfId="19523"/>
    <cellStyle name="Normal 5 3 4 2 3 4 2" xfId="35936"/>
    <cellStyle name="Normal 5 3 4 2 3 5" xfId="19524"/>
    <cellStyle name="Normal 5 3 4 2 3 5 2" xfId="35937"/>
    <cellStyle name="Normal 5 3 4 2 3 6" xfId="35933"/>
    <cellStyle name="Normal 5 3 4 2 4" xfId="19525"/>
    <cellStyle name="Normal 5 3 4 2 4 2" xfId="19526"/>
    <cellStyle name="Normal 5 3 4 2 4 2 2" xfId="35939"/>
    <cellStyle name="Normal 5 3 4 2 4 3" xfId="19527"/>
    <cellStyle name="Normal 5 3 4 2 4 3 2" xfId="35940"/>
    <cellStyle name="Normal 5 3 4 2 4 4" xfId="19528"/>
    <cellStyle name="Normal 5 3 4 2 4 4 2" xfId="35941"/>
    <cellStyle name="Normal 5 3 4 2 4 5" xfId="19529"/>
    <cellStyle name="Normal 5 3 4 2 4 5 2" xfId="35942"/>
    <cellStyle name="Normal 5 3 4 2 4 6" xfId="35938"/>
    <cellStyle name="Normal 5 3 4 2 5" xfId="19530"/>
    <cellStyle name="Normal 5 3 4 2 5 2" xfId="19531"/>
    <cellStyle name="Normal 5 3 4 2 5 2 2" xfId="35944"/>
    <cellStyle name="Normal 5 3 4 2 5 3" xfId="19532"/>
    <cellStyle name="Normal 5 3 4 2 5 3 2" xfId="35945"/>
    <cellStyle name="Normal 5 3 4 2 5 4" xfId="19533"/>
    <cellStyle name="Normal 5 3 4 2 5 4 2" xfId="35946"/>
    <cellStyle name="Normal 5 3 4 2 5 5" xfId="19534"/>
    <cellStyle name="Normal 5 3 4 2 5 5 2" xfId="35947"/>
    <cellStyle name="Normal 5 3 4 2 5 6" xfId="35943"/>
    <cellStyle name="Normal 5 3 4 2 6" xfId="19535"/>
    <cellStyle name="Normal 5 3 4 2 6 2" xfId="19536"/>
    <cellStyle name="Normal 5 3 4 2 6 2 2" xfId="35949"/>
    <cellStyle name="Normal 5 3 4 2 6 3" xfId="19537"/>
    <cellStyle name="Normal 5 3 4 2 6 3 2" xfId="35950"/>
    <cellStyle name="Normal 5 3 4 2 6 4" xfId="19538"/>
    <cellStyle name="Normal 5 3 4 2 6 4 2" xfId="35951"/>
    <cellStyle name="Normal 5 3 4 2 6 5" xfId="19539"/>
    <cellStyle name="Normal 5 3 4 2 6 5 2" xfId="35952"/>
    <cellStyle name="Normal 5 3 4 2 6 6" xfId="35948"/>
    <cellStyle name="Normal 5 3 4 2 7" xfId="19540"/>
    <cellStyle name="Normal 5 3 4 2 7 2" xfId="19541"/>
    <cellStyle name="Normal 5 3 4 2 7 2 2" xfId="35954"/>
    <cellStyle name="Normal 5 3 4 2 7 3" xfId="19542"/>
    <cellStyle name="Normal 5 3 4 2 7 3 2" xfId="35955"/>
    <cellStyle name="Normal 5 3 4 2 7 4" xfId="19543"/>
    <cellStyle name="Normal 5 3 4 2 7 4 2" xfId="35956"/>
    <cellStyle name="Normal 5 3 4 2 7 5" xfId="19544"/>
    <cellStyle name="Normal 5 3 4 2 7 5 2" xfId="35957"/>
    <cellStyle name="Normal 5 3 4 2 7 6" xfId="35953"/>
    <cellStyle name="Normal 5 3 4 2 8" xfId="19545"/>
    <cellStyle name="Normal 5 3 4 2 8 2" xfId="35958"/>
    <cellStyle name="Normal 5 3 4 2 9" xfId="19546"/>
    <cellStyle name="Normal 5 3 4 2 9 2" xfId="35959"/>
    <cellStyle name="Normal 5 3 4 20" xfId="19547"/>
    <cellStyle name="Normal 5 3 4 20 2" xfId="35960"/>
    <cellStyle name="Normal 5 3 4 21" xfId="40734"/>
    <cellStyle name="Normal 5 3 4 22" xfId="35886"/>
    <cellStyle name="Normal 5 3 4 3" xfId="19548"/>
    <cellStyle name="Normal 5 3 4 3 2" xfId="19549"/>
    <cellStyle name="Normal 5 3 4 3 2 2" xfId="19550"/>
    <cellStyle name="Normal 5 3 4 3 2 2 2" xfId="35963"/>
    <cellStyle name="Normal 5 3 4 3 2 3" xfId="19551"/>
    <cellStyle name="Normal 5 3 4 3 2 3 2" xfId="35964"/>
    <cellStyle name="Normal 5 3 4 3 2 4" xfId="19552"/>
    <cellStyle name="Normal 5 3 4 3 2 4 2" xfId="35965"/>
    <cellStyle name="Normal 5 3 4 3 2 5" xfId="19553"/>
    <cellStyle name="Normal 5 3 4 3 2 5 2" xfId="35966"/>
    <cellStyle name="Normal 5 3 4 3 2 6" xfId="35962"/>
    <cellStyle name="Normal 5 3 4 3 3" xfId="19554"/>
    <cellStyle name="Normal 5 3 4 3 3 2" xfId="35967"/>
    <cellStyle name="Normal 5 3 4 3 4" xfId="19555"/>
    <cellStyle name="Normal 5 3 4 3 4 2" xfId="35968"/>
    <cellStyle name="Normal 5 3 4 3 5" xfId="19556"/>
    <cellStyle name="Normal 5 3 4 3 5 2" xfId="35969"/>
    <cellStyle name="Normal 5 3 4 3 6" xfId="19557"/>
    <cellStyle name="Normal 5 3 4 3 6 2" xfId="35970"/>
    <cellStyle name="Normal 5 3 4 3 7" xfId="35961"/>
    <cellStyle name="Normal 5 3 4 4" xfId="19558"/>
    <cellStyle name="Normal 5 3 4 4 2" xfId="19559"/>
    <cellStyle name="Normal 5 3 4 4 2 2" xfId="19560"/>
    <cellStyle name="Normal 5 3 4 4 2 2 2" xfId="35973"/>
    <cellStyle name="Normal 5 3 4 4 2 3" xfId="19561"/>
    <cellStyle name="Normal 5 3 4 4 2 3 2" xfId="35974"/>
    <cellStyle name="Normal 5 3 4 4 2 4" xfId="19562"/>
    <cellStyle name="Normal 5 3 4 4 2 4 2" xfId="35975"/>
    <cellStyle name="Normal 5 3 4 4 2 5" xfId="19563"/>
    <cellStyle name="Normal 5 3 4 4 2 5 2" xfId="35976"/>
    <cellStyle name="Normal 5 3 4 4 2 6" xfId="35972"/>
    <cellStyle name="Normal 5 3 4 4 3" xfId="19564"/>
    <cellStyle name="Normal 5 3 4 4 3 2" xfId="35977"/>
    <cellStyle name="Normal 5 3 4 4 4" xfId="19565"/>
    <cellStyle name="Normal 5 3 4 4 4 2" xfId="35978"/>
    <cellStyle name="Normal 5 3 4 4 5" xfId="19566"/>
    <cellStyle name="Normal 5 3 4 4 5 2" xfId="35979"/>
    <cellStyle name="Normal 5 3 4 4 6" xfId="19567"/>
    <cellStyle name="Normal 5 3 4 4 6 2" xfId="35980"/>
    <cellStyle name="Normal 5 3 4 4 7" xfId="35971"/>
    <cellStyle name="Normal 5 3 4 5" xfId="19568"/>
    <cellStyle name="Normal 5 3 4 5 2" xfId="19569"/>
    <cellStyle name="Normal 5 3 4 5 2 2" xfId="35982"/>
    <cellStyle name="Normal 5 3 4 5 3" xfId="19570"/>
    <cellStyle name="Normal 5 3 4 5 3 2" xfId="35983"/>
    <cellStyle name="Normal 5 3 4 5 4" xfId="19571"/>
    <cellStyle name="Normal 5 3 4 5 4 2" xfId="35984"/>
    <cellStyle name="Normal 5 3 4 5 5" xfId="19572"/>
    <cellStyle name="Normal 5 3 4 5 5 2" xfId="35985"/>
    <cellStyle name="Normal 5 3 4 5 6" xfId="35981"/>
    <cellStyle name="Normal 5 3 4 6" xfId="19573"/>
    <cellStyle name="Normal 5 3 4 6 2" xfId="19574"/>
    <cellStyle name="Normal 5 3 4 6 2 2" xfId="35987"/>
    <cellStyle name="Normal 5 3 4 6 3" xfId="19575"/>
    <cellStyle name="Normal 5 3 4 6 3 2" xfId="35988"/>
    <cellStyle name="Normal 5 3 4 6 4" xfId="19576"/>
    <cellStyle name="Normal 5 3 4 6 4 2" xfId="35989"/>
    <cellStyle name="Normal 5 3 4 6 5" xfId="19577"/>
    <cellStyle name="Normal 5 3 4 6 5 2" xfId="35990"/>
    <cellStyle name="Normal 5 3 4 6 6" xfId="35986"/>
    <cellStyle name="Normal 5 3 4 7" xfId="19578"/>
    <cellStyle name="Normal 5 3 4 7 2" xfId="19579"/>
    <cellStyle name="Normal 5 3 4 7 2 2" xfId="35992"/>
    <cellStyle name="Normal 5 3 4 7 3" xfId="19580"/>
    <cellStyle name="Normal 5 3 4 7 3 2" xfId="35993"/>
    <cellStyle name="Normal 5 3 4 7 4" xfId="19581"/>
    <cellStyle name="Normal 5 3 4 7 4 2" xfId="35994"/>
    <cellStyle name="Normal 5 3 4 7 5" xfId="19582"/>
    <cellStyle name="Normal 5 3 4 7 5 2" xfId="35995"/>
    <cellStyle name="Normal 5 3 4 7 6" xfId="35991"/>
    <cellStyle name="Normal 5 3 4 8" xfId="19583"/>
    <cellStyle name="Normal 5 3 4 8 2" xfId="19584"/>
    <cellStyle name="Normal 5 3 4 8 2 2" xfId="35997"/>
    <cellStyle name="Normal 5 3 4 8 3" xfId="19585"/>
    <cellStyle name="Normal 5 3 4 8 3 2" xfId="35998"/>
    <cellStyle name="Normal 5 3 4 8 4" xfId="19586"/>
    <cellStyle name="Normal 5 3 4 8 4 2" xfId="35999"/>
    <cellStyle name="Normal 5 3 4 8 5" xfId="19587"/>
    <cellStyle name="Normal 5 3 4 8 5 2" xfId="36000"/>
    <cellStyle name="Normal 5 3 4 8 6" xfId="35996"/>
    <cellStyle name="Normal 5 3 4 9" xfId="19588"/>
    <cellStyle name="Normal 5 3 4 9 2" xfId="19589"/>
    <cellStyle name="Normal 5 3 4 9 2 2" xfId="36002"/>
    <cellStyle name="Normal 5 3 4 9 3" xfId="19590"/>
    <cellStyle name="Normal 5 3 4 9 3 2" xfId="36003"/>
    <cellStyle name="Normal 5 3 4 9 4" xfId="19591"/>
    <cellStyle name="Normal 5 3 4 9 4 2" xfId="36004"/>
    <cellStyle name="Normal 5 3 4 9 5" xfId="19592"/>
    <cellStyle name="Normal 5 3 4 9 5 2" xfId="36005"/>
    <cellStyle name="Normal 5 3 4 9 6" xfId="36001"/>
    <cellStyle name="Normal 5 3 5" xfId="19593"/>
    <cellStyle name="Normal 5 3 5 2" xfId="41019"/>
    <cellStyle name="Normal 5 3 6" xfId="19594"/>
    <cellStyle name="Normal 5 3 6 2" xfId="41012"/>
    <cellStyle name="Normal 5 3 7" xfId="19595"/>
    <cellStyle name="Normal 5 3 7 10" xfId="19596"/>
    <cellStyle name="Normal 5 3 7 10 2" xfId="19597"/>
    <cellStyle name="Normal 5 3 7 10 2 2" xfId="36008"/>
    <cellStyle name="Normal 5 3 7 10 3" xfId="19598"/>
    <cellStyle name="Normal 5 3 7 10 3 2" xfId="36009"/>
    <cellStyle name="Normal 5 3 7 10 4" xfId="19599"/>
    <cellStyle name="Normal 5 3 7 10 4 2" xfId="36010"/>
    <cellStyle name="Normal 5 3 7 10 5" xfId="19600"/>
    <cellStyle name="Normal 5 3 7 10 5 2" xfId="36011"/>
    <cellStyle name="Normal 5 3 7 10 6" xfId="36007"/>
    <cellStyle name="Normal 5 3 7 11" xfId="19601"/>
    <cellStyle name="Normal 5 3 7 11 2" xfId="19602"/>
    <cellStyle name="Normal 5 3 7 11 2 2" xfId="36013"/>
    <cellStyle name="Normal 5 3 7 11 3" xfId="19603"/>
    <cellStyle name="Normal 5 3 7 11 3 2" xfId="36014"/>
    <cellStyle name="Normal 5 3 7 11 4" xfId="19604"/>
    <cellStyle name="Normal 5 3 7 11 4 2" xfId="36015"/>
    <cellStyle name="Normal 5 3 7 11 5" xfId="19605"/>
    <cellStyle name="Normal 5 3 7 11 5 2" xfId="36016"/>
    <cellStyle name="Normal 5 3 7 11 6" xfId="36012"/>
    <cellStyle name="Normal 5 3 7 12" xfId="19606"/>
    <cellStyle name="Normal 5 3 7 12 2" xfId="19607"/>
    <cellStyle name="Normal 5 3 7 12 2 2" xfId="36018"/>
    <cellStyle name="Normal 5 3 7 12 3" xfId="19608"/>
    <cellStyle name="Normal 5 3 7 12 3 2" xfId="36019"/>
    <cellStyle name="Normal 5 3 7 12 4" xfId="19609"/>
    <cellStyle name="Normal 5 3 7 12 4 2" xfId="36020"/>
    <cellStyle name="Normal 5 3 7 12 5" xfId="19610"/>
    <cellStyle name="Normal 5 3 7 12 5 2" xfId="36021"/>
    <cellStyle name="Normal 5 3 7 12 6" xfId="36017"/>
    <cellStyle name="Normal 5 3 7 13" xfId="19611"/>
    <cellStyle name="Normal 5 3 7 13 2" xfId="19612"/>
    <cellStyle name="Normal 5 3 7 13 2 2" xfId="36023"/>
    <cellStyle name="Normal 5 3 7 13 3" xfId="19613"/>
    <cellStyle name="Normal 5 3 7 13 3 2" xfId="36024"/>
    <cellStyle name="Normal 5 3 7 13 4" xfId="19614"/>
    <cellStyle name="Normal 5 3 7 13 4 2" xfId="36025"/>
    <cellStyle name="Normal 5 3 7 13 5" xfId="19615"/>
    <cellStyle name="Normal 5 3 7 13 5 2" xfId="36026"/>
    <cellStyle name="Normal 5 3 7 13 6" xfId="36022"/>
    <cellStyle name="Normal 5 3 7 14" xfId="19616"/>
    <cellStyle name="Normal 5 3 7 14 2" xfId="19617"/>
    <cellStyle name="Normal 5 3 7 14 2 2" xfId="36028"/>
    <cellStyle name="Normal 5 3 7 14 3" xfId="19618"/>
    <cellStyle name="Normal 5 3 7 14 3 2" xfId="36029"/>
    <cellStyle name="Normal 5 3 7 14 4" xfId="19619"/>
    <cellStyle name="Normal 5 3 7 14 4 2" xfId="36030"/>
    <cellStyle name="Normal 5 3 7 14 5" xfId="19620"/>
    <cellStyle name="Normal 5 3 7 14 5 2" xfId="36031"/>
    <cellStyle name="Normal 5 3 7 14 6" xfId="36027"/>
    <cellStyle name="Normal 5 3 7 15" xfId="19621"/>
    <cellStyle name="Normal 5 3 7 15 2" xfId="19622"/>
    <cellStyle name="Normal 5 3 7 15 2 2" xfId="36033"/>
    <cellStyle name="Normal 5 3 7 15 3" xfId="19623"/>
    <cellStyle name="Normal 5 3 7 15 3 2" xfId="36034"/>
    <cellStyle name="Normal 5 3 7 15 4" xfId="19624"/>
    <cellStyle name="Normal 5 3 7 15 4 2" xfId="36035"/>
    <cellStyle name="Normal 5 3 7 15 5" xfId="19625"/>
    <cellStyle name="Normal 5 3 7 15 5 2" xfId="36036"/>
    <cellStyle name="Normal 5 3 7 15 6" xfId="36032"/>
    <cellStyle name="Normal 5 3 7 16" xfId="19626"/>
    <cellStyle name="Normal 5 3 7 16 2" xfId="19627"/>
    <cellStyle name="Normal 5 3 7 16 2 2" xfId="36038"/>
    <cellStyle name="Normal 5 3 7 16 3" xfId="19628"/>
    <cellStyle name="Normal 5 3 7 16 3 2" xfId="36039"/>
    <cellStyle name="Normal 5 3 7 16 4" xfId="19629"/>
    <cellStyle name="Normal 5 3 7 16 4 2" xfId="36040"/>
    <cellStyle name="Normal 5 3 7 16 5" xfId="19630"/>
    <cellStyle name="Normal 5 3 7 16 5 2" xfId="36041"/>
    <cellStyle name="Normal 5 3 7 16 6" xfId="36037"/>
    <cellStyle name="Normal 5 3 7 17" xfId="19631"/>
    <cellStyle name="Normal 5 3 7 17 2" xfId="36042"/>
    <cellStyle name="Normal 5 3 7 18" xfId="19632"/>
    <cellStyle name="Normal 5 3 7 18 2" xfId="36043"/>
    <cellStyle name="Normal 5 3 7 19" xfId="19633"/>
    <cellStyle name="Normal 5 3 7 19 2" xfId="36044"/>
    <cellStyle name="Normal 5 3 7 2" xfId="19634"/>
    <cellStyle name="Normal 5 3 7 20" xfId="19635"/>
    <cellStyle name="Normal 5 3 7 20 2" xfId="36045"/>
    <cellStyle name="Normal 5 3 7 21" xfId="36006"/>
    <cellStyle name="Normal 5 3 7 3" xfId="19636"/>
    <cellStyle name="Normal 5 3 7 3 2" xfId="19637"/>
    <cellStyle name="Normal 5 3 7 3 2 2" xfId="36047"/>
    <cellStyle name="Normal 5 3 7 3 3" xfId="19638"/>
    <cellStyle name="Normal 5 3 7 3 3 2" xfId="36048"/>
    <cellStyle name="Normal 5 3 7 3 4" xfId="19639"/>
    <cellStyle name="Normal 5 3 7 3 4 2" xfId="36049"/>
    <cellStyle name="Normal 5 3 7 3 5" xfId="19640"/>
    <cellStyle name="Normal 5 3 7 3 5 2" xfId="36050"/>
    <cellStyle name="Normal 5 3 7 3 6" xfId="36046"/>
    <cellStyle name="Normal 5 3 7 4" xfId="19641"/>
    <cellStyle name="Normal 5 3 7 4 2" xfId="19642"/>
    <cellStyle name="Normal 5 3 7 4 2 2" xfId="36052"/>
    <cellStyle name="Normal 5 3 7 4 3" xfId="19643"/>
    <cellStyle name="Normal 5 3 7 4 3 2" xfId="36053"/>
    <cellStyle name="Normal 5 3 7 4 4" xfId="19644"/>
    <cellStyle name="Normal 5 3 7 4 4 2" xfId="36054"/>
    <cellStyle name="Normal 5 3 7 4 5" xfId="19645"/>
    <cellStyle name="Normal 5 3 7 4 5 2" xfId="36055"/>
    <cellStyle name="Normal 5 3 7 4 6" xfId="36051"/>
    <cellStyle name="Normal 5 3 7 5" xfId="19646"/>
    <cellStyle name="Normal 5 3 7 5 2" xfId="19647"/>
    <cellStyle name="Normal 5 3 7 5 2 2" xfId="36057"/>
    <cellStyle name="Normal 5 3 7 5 3" xfId="19648"/>
    <cellStyle name="Normal 5 3 7 5 3 2" xfId="36058"/>
    <cellStyle name="Normal 5 3 7 5 4" xfId="19649"/>
    <cellStyle name="Normal 5 3 7 5 4 2" xfId="36059"/>
    <cellStyle name="Normal 5 3 7 5 5" xfId="19650"/>
    <cellStyle name="Normal 5 3 7 5 5 2" xfId="36060"/>
    <cellStyle name="Normal 5 3 7 5 6" xfId="36056"/>
    <cellStyle name="Normal 5 3 7 6" xfId="19651"/>
    <cellStyle name="Normal 5 3 7 6 2" xfId="19652"/>
    <cellStyle name="Normal 5 3 7 6 2 2" xfId="36062"/>
    <cellStyle name="Normal 5 3 7 6 3" xfId="19653"/>
    <cellStyle name="Normal 5 3 7 6 3 2" xfId="36063"/>
    <cellStyle name="Normal 5 3 7 6 4" xfId="19654"/>
    <cellStyle name="Normal 5 3 7 6 4 2" xfId="36064"/>
    <cellStyle name="Normal 5 3 7 6 5" xfId="19655"/>
    <cellStyle name="Normal 5 3 7 6 5 2" xfId="36065"/>
    <cellStyle name="Normal 5 3 7 6 6" xfId="36061"/>
    <cellStyle name="Normal 5 3 7 7" xfId="19656"/>
    <cellStyle name="Normal 5 3 7 7 2" xfId="19657"/>
    <cellStyle name="Normal 5 3 7 7 2 2" xfId="36067"/>
    <cellStyle name="Normal 5 3 7 7 3" xfId="19658"/>
    <cellStyle name="Normal 5 3 7 7 3 2" xfId="36068"/>
    <cellStyle name="Normal 5 3 7 7 4" xfId="19659"/>
    <cellStyle name="Normal 5 3 7 7 4 2" xfId="36069"/>
    <cellStyle name="Normal 5 3 7 7 5" xfId="19660"/>
    <cellStyle name="Normal 5 3 7 7 5 2" xfId="36070"/>
    <cellStyle name="Normal 5 3 7 7 6" xfId="36066"/>
    <cellStyle name="Normal 5 3 7 8" xfId="19661"/>
    <cellStyle name="Normal 5 3 7 8 2" xfId="19662"/>
    <cellStyle name="Normal 5 3 7 8 2 2" xfId="36072"/>
    <cellStyle name="Normal 5 3 7 8 3" xfId="19663"/>
    <cellStyle name="Normal 5 3 7 8 3 2" xfId="36073"/>
    <cellStyle name="Normal 5 3 7 8 4" xfId="19664"/>
    <cellStyle name="Normal 5 3 7 8 4 2" xfId="36074"/>
    <cellStyle name="Normal 5 3 7 8 5" xfId="19665"/>
    <cellStyle name="Normal 5 3 7 8 5 2" xfId="36075"/>
    <cellStyle name="Normal 5 3 7 8 6" xfId="36071"/>
    <cellStyle name="Normal 5 3 7 9" xfId="19666"/>
    <cellStyle name="Normal 5 3 7 9 2" xfId="19667"/>
    <cellStyle name="Normal 5 3 7 9 2 2" xfId="36077"/>
    <cellStyle name="Normal 5 3 7 9 3" xfId="19668"/>
    <cellStyle name="Normal 5 3 7 9 3 2" xfId="36078"/>
    <cellStyle name="Normal 5 3 7 9 4" xfId="19669"/>
    <cellStyle name="Normal 5 3 7 9 4 2" xfId="36079"/>
    <cellStyle name="Normal 5 3 7 9 5" xfId="19670"/>
    <cellStyle name="Normal 5 3 7 9 5 2" xfId="36080"/>
    <cellStyle name="Normal 5 3 7 9 6" xfId="36076"/>
    <cellStyle name="Normal 5 3 8" xfId="19671"/>
    <cellStyle name="Normal 5 3 8 2" xfId="19672"/>
    <cellStyle name="Normal 5 3 8 3" xfId="19673"/>
    <cellStyle name="Normal 5 3 8 3 2" xfId="36082"/>
    <cellStyle name="Normal 5 3 8 4" xfId="19674"/>
    <cellStyle name="Normal 5 3 8 4 2" xfId="36083"/>
    <cellStyle name="Normal 5 3 8 5" xfId="19675"/>
    <cellStyle name="Normal 5 3 8 5 2" xfId="36084"/>
    <cellStyle name="Normal 5 3 8 6" xfId="19676"/>
    <cellStyle name="Normal 5 3 8 6 2" xfId="36085"/>
    <cellStyle name="Normal 5 3 8 7" xfId="36081"/>
    <cellStyle name="Normal 5 3 9" xfId="19677"/>
    <cellStyle name="Normal 5 3 9 2" xfId="19678"/>
    <cellStyle name="Normal 5 3 9 3" xfId="19679"/>
    <cellStyle name="Normal 5 3 9 3 2" xfId="36087"/>
    <cellStyle name="Normal 5 3 9 4" xfId="19680"/>
    <cellStyle name="Normal 5 3 9 4 2" xfId="36088"/>
    <cellStyle name="Normal 5 3 9 5" xfId="19681"/>
    <cellStyle name="Normal 5 3 9 5 2" xfId="36089"/>
    <cellStyle name="Normal 5 3 9 6" xfId="19682"/>
    <cellStyle name="Normal 5 3 9 6 2" xfId="36090"/>
    <cellStyle name="Normal 5 3 9 7" xfId="36086"/>
    <cellStyle name="Normal 5 30" xfId="19683"/>
    <cellStyle name="Normal 5 30 2" xfId="19684"/>
    <cellStyle name="Normal 5 30 2 2" xfId="36091"/>
    <cellStyle name="Normal 5 30 3" xfId="19685"/>
    <cellStyle name="Normal 5 30 3 2" xfId="36092"/>
    <cellStyle name="Normal 5 30 4" xfId="19686"/>
    <cellStyle name="Normal 5 30 4 2" xfId="36093"/>
    <cellStyle name="Normal 5 30 5" xfId="19687"/>
    <cellStyle name="Normal 5 30 5 2" xfId="36094"/>
    <cellStyle name="Normal 5 30 6" xfId="19688"/>
    <cellStyle name="Normal 5 30 6 2" xfId="36095"/>
    <cellStyle name="Normal 5 30 7" xfId="19689"/>
    <cellStyle name="Normal 5 30 7 2" xfId="36096"/>
    <cellStyle name="Normal 5 31" xfId="19690"/>
    <cellStyle name="Normal 5 31 2" xfId="19691"/>
    <cellStyle name="Normal 5 31 2 2" xfId="36097"/>
    <cellStyle name="Normal 5 31 3" xfId="19692"/>
    <cellStyle name="Normal 5 31 3 2" xfId="36098"/>
    <cellStyle name="Normal 5 31 4" xfId="19693"/>
    <cellStyle name="Normal 5 31 4 2" xfId="36099"/>
    <cellStyle name="Normal 5 31 5" xfId="19694"/>
    <cellStyle name="Normal 5 31 5 2" xfId="36100"/>
    <cellStyle name="Normal 5 31 6" xfId="19695"/>
    <cellStyle name="Normal 5 31 6 2" xfId="36101"/>
    <cellStyle name="Normal 5 31 7" xfId="19696"/>
    <cellStyle name="Normal 5 31 7 2" xfId="36102"/>
    <cellStyle name="Normal 5 32" xfId="19697"/>
    <cellStyle name="Normal 5 32 2" xfId="19698"/>
    <cellStyle name="Normal 5 32 2 2" xfId="36103"/>
    <cellStyle name="Normal 5 32 3" xfId="19699"/>
    <cellStyle name="Normal 5 32 3 2" xfId="36104"/>
    <cellStyle name="Normal 5 32 4" xfId="19700"/>
    <cellStyle name="Normal 5 32 4 2" xfId="36105"/>
    <cellStyle name="Normal 5 32 5" xfId="19701"/>
    <cellStyle name="Normal 5 32 5 2" xfId="36106"/>
    <cellStyle name="Normal 5 32 6" xfId="19702"/>
    <cellStyle name="Normal 5 32 6 2" xfId="36107"/>
    <cellStyle name="Normal 5 32 7" xfId="19703"/>
    <cellStyle name="Normal 5 32 7 2" xfId="36108"/>
    <cellStyle name="Normal 5 33" xfId="19704"/>
    <cellStyle name="Normal 5 33 2" xfId="19705"/>
    <cellStyle name="Normal 5 33 2 2" xfId="36109"/>
    <cellStyle name="Normal 5 33 3" xfId="19706"/>
    <cellStyle name="Normal 5 33 3 2" xfId="36110"/>
    <cellStyle name="Normal 5 33 4" xfId="19707"/>
    <cellStyle name="Normal 5 33 4 2" xfId="36111"/>
    <cellStyle name="Normal 5 33 5" xfId="19708"/>
    <cellStyle name="Normal 5 33 5 2" xfId="36112"/>
    <cellStyle name="Normal 5 33 6" xfId="19709"/>
    <cellStyle name="Normal 5 33 6 2" xfId="36113"/>
    <cellStyle name="Normal 5 33 7" xfId="19710"/>
    <cellStyle name="Normal 5 33 7 2" xfId="36114"/>
    <cellStyle name="Normal 5 34" xfId="19711"/>
    <cellStyle name="Normal 5 35" xfId="19712"/>
    <cellStyle name="Normal 5 36" xfId="19713"/>
    <cellStyle name="Normal 5 37" xfId="19714"/>
    <cellStyle name="Normal 5 38" xfId="19715"/>
    <cellStyle name="Normal 5 39" xfId="19716"/>
    <cellStyle name="Normal 5 4" xfId="19717"/>
    <cellStyle name="Normal 5 4 10" xfId="19718"/>
    <cellStyle name="Normal 5 4 10 2" xfId="19719"/>
    <cellStyle name="Normal 5 4 10 2 2" xfId="36116"/>
    <cellStyle name="Normal 5 4 10 3" xfId="19720"/>
    <cellStyle name="Normal 5 4 10 3 2" xfId="36117"/>
    <cellStyle name="Normal 5 4 10 4" xfId="19721"/>
    <cellStyle name="Normal 5 4 10 4 2" xfId="36118"/>
    <cellStyle name="Normal 5 4 10 5" xfId="19722"/>
    <cellStyle name="Normal 5 4 10 5 2" xfId="36119"/>
    <cellStyle name="Normal 5 4 10 6" xfId="36115"/>
    <cellStyle name="Normal 5 4 11" xfId="19723"/>
    <cellStyle name="Normal 5 4 11 2" xfId="19724"/>
    <cellStyle name="Normal 5 4 11 2 2" xfId="36121"/>
    <cellStyle name="Normal 5 4 11 3" xfId="19725"/>
    <cellStyle name="Normal 5 4 11 3 2" xfId="36122"/>
    <cellStyle name="Normal 5 4 11 4" xfId="19726"/>
    <cellStyle name="Normal 5 4 11 4 2" xfId="36123"/>
    <cellStyle name="Normal 5 4 11 5" xfId="19727"/>
    <cellStyle name="Normal 5 4 11 5 2" xfId="36124"/>
    <cellStyle name="Normal 5 4 11 6" xfId="36120"/>
    <cellStyle name="Normal 5 4 12" xfId="19728"/>
    <cellStyle name="Normal 5 4 12 2" xfId="19729"/>
    <cellStyle name="Normal 5 4 12 2 2" xfId="36126"/>
    <cellStyle name="Normal 5 4 12 3" xfId="19730"/>
    <cellStyle name="Normal 5 4 12 3 2" xfId="36127"/>
    <cellStyle name="Normal 5 4 12 4" xfId="19731"/>
    <cellStyle name="Normal 5 4 12 4 2" xfId="36128"/>
    <cellStyle name="Normal 5 4 12 5" xfId="19732"/>
    <cellStyle name="Normal 5 4 12 5 2" xfId="36129"/>
    <cellStyle name="Normal 5 4 12 6" xfId="36125"/>
    <cellStyle name="Normal 5 4 13" xfId="19733"/>
    <cellStyle name="Normal 5 4 13 2" xfId="19734"/>
    <cellStyle name="Normal 5 4 13 2 2" xfId="36131"/>
    <cellStyle name="Normal 5 4 13 3" xfId="19735"/>
    <cellStyle name="Normal 5 4 13 3 2" xfId="36132"/>
    <cellStyle name="Normal 5 4 13 4" xfId="19736"/>
    <cellStyle name="Normal 5 4 13 4 2" xfId="36133"/>
    <cellStyle name="Normal 5 4 13 5" xfId="19737"/>
    <cellStyle name="Normal 5 4 13 5 2" xfId="36134"/>
    <cellStyle name="Normal 5 4 13 6" xfId="36130"/>
    <cellStyle name="Normal 5 4 14" xfId="19738"/>
    <cellStyle name="Normal 5 4 14 2" xfId="19739"/>
    <cellStyle name="Normal 5 4 14 2 2" xfId="36136"/>
    <cellStyle name="Normal 5 4 14 3" xfId="19740"/>
    <cellStyle name="Normal 5 4 14 3 2" xfId="36137"/>
    <cellStyle name="Normal 5 4 14 4" xfId="19741"/>
    <cellStyle name="Normal 5 4 14 4 2" xfId="36138"/>
    <cellStyle name="Normal 5 4 14 5" xfId="19742"/>
    <cellStyle name="Normal 5 4 14 5 2" xfId="36139"/>
    <cellStyle name="Normal 5 4 14 6" xfId="36135"/>
    <cellStyle name="Normal 5 4 15" xfId="19743"/>
    <cellStyle name="Normal 5 4 15 2" xfId="19744"/>
    <cellStyle name="Normal 5 4 15 2 2" xfId="36141"/>
    <cellStyle name="Normal 5 4 15 3" xfId="19745"/>
    <cellStyle name="Normal 5 4 15 3 2" xfId="36142"/>
    <cellStyle name="Normal 5 4 15 4" xfId="19746"/>
    <cellStyle name="Normal 5 4 15 4 2" xfId="36143"/>
    <cellStyle name="Normal 5 4 15 5" xfId="19747"/>
    <cellStyle name="Normal 5 4 15 5 2" xfId="36144"/>
    <cellStyle name="Normal 5 4 15 6" xfId="36140"/>
    <cellStyle name="Normal 5 4 16" xfId="19748"/>
    <cellStyle name="Normal 5 4 16 2" xfId="19749"/>
    <cellStyle name="Normal 5 4 16 2 2" xfId="36146"/>
    <cellStyle name="Normal 5 4 16 3" xfId="19750"/>
    <cellStyle name="Normal 5 4 16 3 2" xfId="36147"/>
    <cellStyle name="Normal 5 4 16 4" xfId="19751"/>
    <cellStyle name="Normal 5 4 16 4 2" xfId="36148"/>
    <cellStyle name="Normal 5 4 16 5" xfId="19752"/>
    <cellStyle name="Normal 5 4 16 5 2" xfId="36149"/>
    <cellStyle name="Normal 5 4 16 6" xfId="36145"/>
    <cellStyle name="Normal 5 4 17" xfId="19753"/>
    <cellStyle name="Normal 5 4 17 2" xfId="19754"/>
    <cellStyle name="Normal 5 4 17 2 2" xfId="36151"/>
    <cellStyle name="Normal 5 4 17 3" xfId="19755"/>
    <cellStyle name="Normal 5 4 17 3 2" xfId="36152"/>
    <cellStyle name="Normal 5 4 17 4" xfId="19756"/>
    <cellStyle name="Normal 5 4 17 4 2" xfId="36153"/>
    <cellStyle name="Normal 5 4 17 5" xfId="19757"/>
    <cellStyle name="Normal 5 4 17 5 2" xfId="36154"/>
    <cellStyle name="Normal 5 4 17 6" xfId="36150"/>
    <cellStyle name="Normal 5 4 18" xfId="19758"/>
    <cellStyle name="Normal 5 4 18 2" xfId="19759"/>
    <cellStyle name="Normal 5 4 18 2 2" xfId="36156"/>
    <cellStyle name="Normal 5 4 18 3" xfId="19760"/>
    <cellStyle name="Normal 5 4 18 3 2" xfId="36157"/>
    <cellStyle name="Normal 5 4 18 4" xfId="19761"/>
    <cellStyle name="Normal 5 4 18 4 2" xfId="36158"/>
    <cellStyle name="Normal 5 4 18 5" xfId="19762"/>
    <cellStyle name="Normal 5 4 18 5 2" xfId="36159"/>
    <cellStyle name="Normal 5 4 18 6" xfId="36155"/>
    <cellStyle name="Normal 5 4 19" xfId="19763"/>
    <cellStyle name="Normal 5 4 19 2" xfId="19764"/>
    <cellStyle name="Normal 5 4 19 2 2" xfId="36161"/>
    <cellStyle name="Normal 5 4 19 3" xfId="19765"/>
    <cellStyle name="Normal 5 4 19 3 2" xfId="36162"/>
    <cellStyle name="Normal 5 4 19 4" xfId="19766"/>
    <cellStyle name="Normal 5 4 19 4 2" xfId="36163"/>
    <cellStyle name="Normal 5 4 19 5" xfId="19767"/>
    <cellStyle name="Normal 5 4 19 5 2" xfId="36164"/>
    <cellStyle name="Normal 5 4 19 6" xfId="36160"/>
    <cellStyle name="Normal 5 4 2" xfId="19768"/>
    <cellStyle name="Normal 5 4 2 10" xfId="19769"/>
    <cellStyle name="Normal 5 4 2 11" xfId="19770"/>
    <cellStyle name="Normal 5 4 2 12" xfId="19771"/>
    <cellStyle name="Normal 5 4 2 13" xfId="19772"/>
    <cellStyle name="Normal 5 4 2 14" xfId="19773"/>
    <cellStyle name="Normal 5 4 2 15" xfId="19774"/>
    <cellStyle name="Normal 5 4 2 16" xfId="19775"/>
    <cellStyle name="Normal 5 4 2 17" xfId="19776"/>
    <cellStyle name="Normal 5 4 2 18" xfId="19777"/>
    <cellStyle name="Normal 5 4 2 19" xfId="19778"/>
    <cellStyle name="Normal 5 4 2 2" xfId="19779"/>
    <cellStyle name="Normal 5 4 2 2 2" xfId="19780"/>
    <cellStyle name="Normal 5 4 2 2 3" xfId="19781"/>
    <cellStyle name="Normal 5 4 2 2 4" xfId="19782"/>
    <cellStyle name="Normal 5 4 2 2 5" xfId="19783"/>
    <cellStyle name="Normal 5 4 2 2 6" xfId="19784"/>
    <cellStyle name="Normal 5 4 2 2 7" xfId="19785"/>
    <cellStyle name="Normal 5 4 2 20" xfId="19786"/>
    <cellStyle name="Normal 5 4 2 21" xfId="19787"/>
    <cellStyle name="Normal 5 4 2 22" xfId="40736"/>
    <cellStyle name="Normal 5 4 2 23" xfId="36165"/>
    <cellStyle name="Normal 5 4 2 3" xfId="19788"/>
    <cellStyle name="Normal 5 4 2 4" xfId="19789"/>
    <cellStyle name="Normal 5 4 2 5" xfId="19790"/>
    <cellStyle name="Normal 5 4 2 6" xfId="19791"/>
    <cellStyle name="Normal 5 4 2 7" xfId="19792"/>
    <cellStyle name="Normal 5 4 2 8" xfId="19793"/>
    <cellStyle name="Normal 5 4 2 9" xfId="19794"/>
    <cellStyle name="Normal 5 4 20" xfId="19795"/>
    <cellStyle name="Normal 5 4 20 2" xfId="19796"/>
    <cellStyle name="Normal 5 4 20 2 2" xfId="36167"/>
    <cellStyle name="Normal 5 4 20 3" xfId="19797"/>
    <cellStyle name="Normal 5 4 20 3 2" xfId="36168"/>
    <cellStyle name="Normal 5 4 20 4" xfId="19798"/>
    <cellStyle name="Normal 5 4 20 4 2" xfId="36169"/>
    <cellStyle name="Normal 5 4 20 5" xfId="19799"/>
    <cellStyle name="Normal 5 4 20 5 2" xfId="36170"/>
    <cellStyle name="Normal 5 4 20 6" xfId="36166"/>
    <cellStyle name="Normal 5 4 21" xfId="19800"/>
    <cellStyle name="Normal 5 4 21 2" xfId="36171"/>
    <cellStyle name="Normal 5 4 22" xfId="19801"/>
    <cellStyle name="Normal 5 4 22 2" xfId="36172"/>
    <cellStyle name="Normal 5 4 23" xfId="19802"/>
    <cellStyle name="Normal 5 4 23 2" xfId="36173"/>
    <cellStyle name="Normal 5 4 24" xfId="19803"/>
    <cellStyle name="Normal 5 4 24 2" xfId="36174"/>
    <cellStyle name="Normal 5 4 25" xfId="19804"/>
    <cellStyle name="Normal 5 4 25 2" xfId="36175"/>
    <cellStyle name="Normal 5 4 26" xfId="40735"/>
    <cellStyle name="Normal 5 4 3" xfId="19805"/>
    <cellStyle name="Normal 5 4 3 10" xfId="19806"/>
    <cellStyle name="Normal 5 4 3 11" xfId="19807"/>
    <cellStyle name="Normal 5 4 3 12" xfId="19808"/>
    <cellStyle name="Normal 5 4 3 13" xfId="19809"/>
    <cellStyle name="Normal 5 4 3 14" xfId="19810"/>
    <cellStyle name="Normal 5 4 3 15" xfId="19811"/>
    <cellStyle name="Normal 5 4 3 16" xfId="19812"/>
    <cellStyle name="Normal 5 4 3 17" xfId="40737"/>
    <cellStyle name="Normal 5 4 3 2" xfId="19813"/>
    <cellStyle name="Normal 5 4 3 3" xfId="19814"/>
    <cellStyle name="Normal 5 4 3 4" xfId="19815"/>
    <cellStyle name="Normal 5 4 3 5" xfId="19816"/>
    <cellStyle name="Normal 5 4 3 6" xfId="19817"/>
    <cellStyle name="Normal 5 4 3 7" xfId="19818"/>
    <cellStyle name="Normal 5 4 3 8" xfId="19819"/>
    <cellStyle name="Normal 5 4 3 9" xfId="19820"/>
    <cellStyle name="Normal 5 4 4" xfId="19821"/>
    <cellStyle name="Normal 5 4 4 10" xfId="19822"/>
    <cellStyle name="Normal 5 4 4 10 2" xfId="19823"/>
    <cellStyle name="Normal 5 4 4 10 2 2" xfId="36178"/>
    <cellStyle name="Normal 5 4 4 10 3" xfId="19824"/>
    <cellStyle name="Normal 5 4 4 10 3 2" xfId="36179"/>
    <cellStyle name="Normal 5 4 4 10 4" xfId="19825"/>
    <cellStyle name="Normal 5 4 4 10 4 2" xfId="36180"/>
    <cellStyle name="Normal 5 4 4 10 5" xfId="19826"/>
    <cellStyle name="Normal 5 4 4 10 5 2" xfId="36181"/>
    <cellStyle name="Normal 5 4 4 10 6" xfId="36177"/>
    <cellStyle name="Normal 5 4 4 11" xfId="19827"/>
    <cellStyle name="Normal 5 4 4 11 2" xfId="19828"/>
    <cellStyle name="Normal 5 4 4 11 2 2" xfId="36183"/>
    <cellStyle name="Normal 5 4 4 11 3" xfId="19829"/>
    <cellStyle name="Normal 5 4 4 11 3 2" xfId="36184"/>
    <cellStyle name="Normal 5 4 4 11 4" xfId="19830"/>
    <cellStyle name="Normal 5 4 4 11 4 2" xfId="36185"/>
    <cellStyle name="Normal 5 4 4 11 5" xfId="19831"/>
    <cellStyle name="Normal 5 4 4 11 5 2" xfId="36186"/>
    <cellStyle name="Normal 5 4 4 11 6" xfId="36182"/>
    <cellStyle name="Normal 5 4 4 12" xfId="19832"/>
    <cellStyle name="Normal 5 4 4 12 2" xfId="19833"/>
    <cellStyle name="Normal 5 4 4 12 2 2" xfId="36188"/>
    <cellStyle name="Normal 5 4 4 12 3" xfId="19834"/>
    <cellStyle name="Normal 5 4 4 12 3 2" xfId="36189"/>
    <cellStyle name="Normal 5 4 4 12 4" xfId="19835"/>
    <cellStyle name="Normal 5 4 4 12 4 2" xfId="36190"/>
    <cellStyle name="Normal 5 4 4 12 5" xfId="19836"/>
    <cellStyle name="Normal 5 4 4 12 5 2" xfId="36191"/>
    <cellStyle name="Normal 5 4 4 12 6" xfId="36187"/>
    <cellStyle name="Normal 5 4 4 13" xfId="19837"/>
    <cellStyle name="Normal 5 4 4 13 2" xfId="19838"/>
    <cellStyle name="Normal 5 4 4 13 2 2" xfId="36193"/>
    <cellStyle name="Normal 5 4 4 13 3" xfId="19839"/>
    <cellStyle name="Normal 5 4 4 13 3 2" xfId="36194"/>
    <cellStyle name="Normal 5 4 4 13 4" xfId="19840"/>
    <cellStyle name="Normal 5 4 4 13 4 2" xfId="36195"/>
    <cellStyle name="Normal 5 4 4 13 5" xfId="19841"/>
    <cellStyle name="Normal 5 4 4 13 5 2" xfId="36196"/>
    <cellStyle name="Normal 5 4 4 13 6" xfId="36192"/>
    <cellStyle name="Normal 5 4 4 14" xfId="19842"/>
    <cellStyle name="Normal 5 4 4 14 2" xfId="19843"/>
    <cellStyle name="Normal 5 4 4 14 2 2" xfId="36198"/>
    <cellStyle name="Normal 5 4 4 14 3" xfId="19844"/>
    <cellStyle name="Normal 5 4 4 14 3 2" xfId="36199"/>
    <cellStyle name="Normal 5 4 4 14 4" xfId="19845"/>
    <cellStyle name="Normal 5 4 4 14 4 2" xfId="36200"/>
    <cellStyle name="Normal 5 4 4 14 5" xfId="19846"/>
    <cellStyle name="Normal 5 4 4 14 5 2" xfId="36201"/>
    <cellStyle name="Normal 5 4 4 14 6" xfId="36197"/>
    <cellStyle name="Normal 5 4 4 15" xfId="19847"/>
    <cellStyle name="Normal 5 4 4 15 2" xfId="19848"/>
    <cellStyle name="Normal 5 4 4 15 2 2" xfId="36203"/>
    <cellStyle name="Normal 5 4 4 15 3" xfId="19849"/>
    <cellStyle name="Normal 5 4 4 15 3 2" xfId="36204"/>
    <cellStyle name="Normal 5 4 4 15 4" xfId="19850"/>
    <cellStyle name="Normal 5 4 4 15 4 2" xfId="36205"/>
    <cellStyle name="Normal 5 4 4 15 5" xfId="19851"/>
    <cellStyle name="Normal 5 4 4 15 5 2" xfId="36206"/>
    <cellStyle name="Normal 5 4 4 15 6" xfId="36202"/>
    <cellStyle name="Normal 5 4 4 16" xfId="19852"/>
    <cellStyle name="Normal 5 4 4 16 2" xfId="19853"/>
    <cellStyle name="Normal 5 4 4 16 2 2" xfId="36208"/>
    <cellStyle name="Normal 5 4 4 16 3" xfId="19854"/>
    <cellStyle name="Normal 5 4 4 16 3 2" xfId="36209"/>
    <cellStyle name="Normal 5 4 4 16 4" xfId="19855"/>
    <cellStyle name="Normal 5 4 4 16 4 2" xfId="36210"/>
    <cellStyle name="Normal 5 4 4 16 5" xfId="19856"/>
    <cellStyle name="Normal 5 4 4 16 5 2" xfId="36211"/>
    <cellStyle name="Normal 5 4 4 16 6" xfId="36207"/>
    <cellStyle name="Normal 5 4 4 17" xfId="19857"/>
    <cellStyle name="Normal 5 4 4 17 2" xfId="36212"/>
    <cellStyle name="Normal 5 4 4 18" xfId="19858"/>
    <cellStyle name="Normal 5 4 4 18 2" xfId="36213"/>
    <cellStyle name="Normal 5 4 4 19" xfId="19859"/>
    <cellStyle name="Normal 5 4 4 19 2" xfId="36214"/>
    <cellStyle name="Normal 5 4 4 2" xfId="19860"/>
    <cellStyle name="Normal 5 4 4 20" xfId="19861"/>
    <cellStyle name="Normal 5 4 4 20 2" xfId="36215"/>
    <cellStyle name="Normal 5 4 4 21" xfId="40738"/>
    <cellStyle name="Normal 5 4 4 22" xfId="36176"/>
    <cellStyle name="Normal 5 4 4 3" xfId="19862"/>
    <cellStyle name="Normal 5 4 4 3 2" xfId="19863"/>
    <cellStyle name="Normal 5 4 4 3 2 2" xfId="36217"/>
    <cellStyle name="Normal 5 4 4 3 3" xfId="19864"/>
    <cellStyle name="Normal 5 4 4 3 3 2" xfId="36218"/>
    <cellStyle name="Normal 5 4 4 3 4" xfId="19865"/>
    <cellStyle name="Normal 5 4 4 3 4 2" xfId="36219"/>
    <cellStyle name="Normal 5 4 4 3 5" xfId="19866"/>
    <cellStyle name="Normal 5 4 4 3 5 2" xfId="36220"/>
    <cellStyle name="Normal 5 4 4 3 6" xfId="36216"/>
    <cellStyle name="Normal 5 4 4 4" xfId="19867"/>
    <cellStyle name="Normal 5 4 4 4 2" xfId="19868"/>
    <cellStyle name="Normal 5 4 4 4 2 2" xfId="36222"/>
    <cellStyle name="Normal 5 4 4 4 3" xfId="19869"/>
    <cellStyle name="Normal 5 4 4 4 3 2" xfId="36223"/>
    <cellStyle name="Normal 5 4 4 4 4" xfId="19870"/>
    <cellStyle name="Normal 5 4 4 4 4 2" xfId="36224"/>
    <cellStyle name="Normal 5 4 4 4 5" xfId="19871"/>
    <cellStyle name="Normal 5 4 4 4 5 2" xfId="36225"/>
    <cellStyle name="Normal 5 4 4 4 6" xfId="36221"/>
    <cellStyle name="Normal 5 4 4 5" xfId="19872"/>
    <cellStyle name="Normal 5 4 4 5 2" xfId="19873"/>
    <cellStyle name="Normal 5 4 4 5 2 2" xfId="36227"/>
    <cellStyle name="Normal 5 4 4 5 3" xfId="19874"/>
    <cellStyle name="Normal 5 4 4 5 3 2" xfId="36228"/>
    <cellStyle name="Normal 5 4 4 5 4" xfId="19875"/>
    <cellStyle name="Normal 5 4 4 5 4 2" xfId="36229"/>
    <cellStyle name="Normal 5 4 4 5 5" xfId="19876"/>
    <cellStyle name="Normal 5 4 4 5 5 2" xfId="36230"/>
    <cellStyle name="Normal 5 4 4 5 6" xfId="36226"/>
    <cellStyle name="Normal 5 4 4 6" xfId="19877"/>
    <cellStyle name="Normal 5 4 4 6 2" xfId="19878"/>
    <cellStyle name="Normal 5 4 4 6 2 2" xfId="36232"/>
    <cellStyle name="Normal 5 4 4 6 3" xfId="19879"/>
    <cellStyle name="Normal 5 4 4 6 3 2" xfId="36233"/>
    <cellStyle name="Normal 5 4 4 6 4" xfId="19880"/>
    <cellStyle name="Normal 5 4 4 6 4 2" xfId="36234"/>
    <cellStyle name="Normal 5 4 4 6 5" xfId="19881"/>
    <cellStyle name="Normal 5 4 4 6 5 2" xfId="36235"/>
    <cellStyle name="Normal 5 4 4 6 6" xfId="36231"/>
    <cellStyle name="Normal 5 4 4 7" xfId="19882"/>
    <cellStyle name="Normal 5 4 4 7 2" xfId="19883"/>
    <cellStyle name="Normal 5 4 4 7 2 2" xfId="36237"/>
    <cellStyle name="Normal 5 4 4 7 3" xfId="19884"/>
    <cellStyle name="Normal 5 4 4 7 3 2" xfId="36238"/>
    <cellStyle name="Normal 5 4 4 7 4" xfId="19885"/>
    <cellStyle name="Normal 5 4 4 7 4 2" xfId="36239"/>
    <cellStyle name="Normal 5 4 4 7 5" xfId="19886"/>
    <cellStyle name="Normal 5 4 4 7 5 2" xfId="36240"/>
    <cellStyle name="Normal 5 4 4 7 6" xfId="36236"/>
    <cellStyle name="Normal 5 4 4 8" xfId="19887"/>
    <cellStyle name="Normal 5 4 4 8 2" xfId="19888"/>
    <cellStyle name="Normal 5 4 4 8 2 2" xfId="36242"/>
    <cellStyle name="Normal 5 4 4 8 3" xfId="19889"/>
    <cellStyle name="Normal 5 4 4 8 3 2" xfId="36243"/>
    <cellStyle name="Normal 5 4 4 8 4" xfId="19890"/>
    <cellStyle name="Normal 5 4 4 8 4 2" xfId="36244"/>
    <cellStyle name="Normal 5 4 4 8 5" xfId="19891"/>
    <cellStyle name="Normal 5 4 4 8 5 2" xfId="36245"/>
    <cellStyle name="Normal 5 4 4 8 6" xfId="36241"/>
    <cellStyle name="Normal 5 4 4 9" xfId="19892"/>
    <cellStyle name="Normal 5 4 4 9 2" xfId="19893"/>
    <cellStyle name="Normal 5 4 4 9 2 2" xfId="36247"/>
    <cellStyle name="Normal 5 4 4 9 3" xfId="19894"/>
    <cellStyle name="Normal 5 4 4 9 3 2" xfId="36248"/>
    <cellStyle name="Normal 5 4 4 9 4" xfId="19895"/>
    <cellStyle name="Normal 5 4 4 9 4 2" xfId="36249"/>
    <cellStyle name="Normal 5 4 4 9 5" xfId="19896"/>
    <cellStyle name="Normal 5 4 4 9 5 2" xfId="36250"/>
    <cellStyle name="Normal 5 4 4 9 6" xfId="36246"/>
    <cellStyle name="Normal 5 4 5" xfId="19897"/>
    <cellStyle name="Normal 5 4 5 2" xfId="19898"/>
    <cellStyle name="Normal 5 4 5 3" xfId="19899"/>
    <cellStyle name="Normal 5 4 5 3 2" xfId="36252"/>
    <cellStyle name="Normal 5 4 5 4" xfId="19900"/>
    <cellStyle name="Normal 5 4 5 4 2" xfId="36253"/>
    <cellStyle name="Normal 5 4 5 5" xfId="19901"/>
    <cellStyle name="Normal 5 4 5 5 2" xfId="36254"/>
    <cellStyle name="Normal 5 4 5 6" xfId="19902"/>
    <cellStyle name="Normal 5 4 5 6 2" xfId="36255"/>
    <cellStyle name="Normal 5 4 5 7" xfId="36251"/>
    <cellStyle name="Normal 5 4 6" xfId="19903"/>
    <cellStyle name="Normal 5 4 6 2" xfId="19904"/>
    <cellStyle name="Normal 5 4 6 3" xfId="19905"/>
    <cellStyle name="Normal 5 4 6 3 2" xfId="36257"/>
    <cellStyle name="Normal 5 4 6 4" xfId="19906"/>
    <cellStyle name="Normal 5 4 6 4 2" xfId="36258"/>
    <cellStyle name="Normal 5 4 6 5" xfId="19907"/>
    <cellStyle name="Normal 5 4 6 5 2" xfId="36259"/>
    <cellStyle name="Normal 5 4 6 6" xfId="19908"/>
    <cellStyle name="Normal 5 4 6 6 2" xfId="36260"/>
    <cellStyle name="Normal 5 4 6 7" xfId="36256"/>
    <cellStyle name="Normal 5 4 7" xfId="19909"/>
    <cellStyle name="Normal 5 4 7 2" xfId="19910"/>
    <cellStyle name="Normal 5 4 7 2 2" xfId="36262"/>
    <cellStyle name="Normal 5 4 7 3" xfId="19911"/>
    <cellStyle name="Normal 5 4 7 3 2" xfId="36263"/>
    <cellStyle name="Normal 5 4 7 4" xfId="19912"/>
    <cellStyle name="Normal 5 4 7 4 2" xfId="36264"/>
    <cellStyle name="Normal 5 4 7 5" xfId="19913"/>
    <cellStyle name="Normal 5 4 7 5 2" xfId="36265"/>
    <cellStyle name="Normal 5 4 7 6" xfId="36261"/>
    <cellStyle name="Normal 5 4 8" xfId="19914"/>
    <cellStyle name="Normal 5 4 8 2" xfId="19915"/>
    <cellStyle name="Normal 5 4 8 2 2" xfId="36267"/>
    <cellStyle name="Normal 5 4 8 3" xfId="19916"/>
    <cellStyle name="Normal 5 4 8 3 2" xfId="36268"/>
    <cellStyle name="Normal 5 4 8 4" xfId="19917"/>
    <cellStyle name="Normal 5 4 8 4 2" xfId="36269"/>
    <cellStyle name="Normal 5 4 8 5" xfId="19918"/>
    <cellStyle name="Normal 5 4 8 5 2" xfId="36270"/>
    <cellStyle name="Normal 5 4 8 6" xfId="36266"/>
    <cellStyle name="Normal 5 4 9" xfId="19919"/>
    <cellStyle name="Normal 5 4 9 2" xfId="19920"/>
    <cellStyle name="Normal 5 4 9 2 2" xfId="36272"/>
    <cellStyle name="Normal 5 4 9 3" xfId="19921"/>
    <cellStyle name="Normal 5 4 9 3 2" xfId="36273"/>
    <cellStyle name="Normal 5 4 9 4" xfId="19922"/>
    <cellStyle name="Normal 5 4 9 4 2" xfId="36274"/>
    <cellStyle name="Normal 5 4 9 5" xfId="19923"/>
    <cellStyle name="Normal 5 4 9 5 2" xfId="36275"/>
    <cellStyle name="Normal 5 4 9 6" xfId="36271"/>
    <cellStyle name="Normal 5 40" xfId="19924"/>
    <cellStyle name="Normal 5 41" xfId="19925"/>
    <cellStyle name="Normal 5 42" xfId="19926"/>
    <cellStyle name="Normal 5 43" xfId="19927"/>
    <cellStyle name="Normal 5 44" xfId="19928"/>
    <cellStyle name="Normal 5 45" xfId="19929"/>
    <cellStyle name="Normal 5 46" xfId="19930"/>
    <cellStyle name="Normal 5 47" xfId="19931"/>
    <cellStyle name="Normal 5 48" xfId="19932"/>
    <cellStyle name="Normal 5 49" xfId="19933"/>
    <cellStyle name="Normal 5 5" xfId="19934"/>
    <cellStyle name="Normal 5 5 10" xfId="19935"/>
    <cellStyle name="Normal 5 5 10 2" xfId="19936"/>
    <cellStyle name="Normal 5 5 10 2 2" xfId="36277"/>
    <cellStyle name="Normal 5 5 10 3" xfId="19937"/>
    <cellStyle name="Normal 5 5 10 3 2" xfId="36278"/>
    <cellStyle name="Normal 5 5 10 4" xfId="19938"/>
    <cellStyle name="Normal 5 5 10 4 2" xfId="36279"/>
    <cellStyle name="Normal 5 5 10 5" xfId="19939"/>
    <cellStyle name="Normal 5 5 10 5 2" xfId="36280"/>
    <cellStyle name="Normal 5 5 10 6" xfId="36276"/>
    <cellStyle name="Normal 5 5 11" xfId="19940"/>
    <cellStyle name="Normal 5 5 11 2" xfId="19941"/>
    <cellStyle name="Normal 5 5 11 2 2" xfId="36282"/>
    <cellStyle name="Normal 5 5 11 3" xfId="19942"/>
    <cellStyle name="Normal 5 5 11 3 2" xfId="36283"/>
    <cellStyle name="Normal 5 5 11 4" xfId="19943"/>
    <cellStyle name="Normal 5 5 11 4 2" xfId="36284"/>
    <cellStyle name="Normal 5 5 11 5" xfId="19944"/>
    <cellStyle name="Normal 5 5 11 5 2" xfId="36285"/>
    <cellStyle name="Normal 5 5 11 6" xfId="36281"/>
    <cellStyle name="Normal 5 5 12" xfId="19945"/>
    <cellStyle name="Normal 5 5 12 2" xfId="19946"/>
    <cellStyle name="Normal 5 5 12 2 2" xfId="36287"/>
    <cellStyle name="Normal 5 5 12 3" xfId="19947"/>
    <cellStyle name="Normal 5 5 12 3 2" xfId="36288"/>
    <cellStyle name="Normal 5 5 12 4" xfId="19948"/>
    <cellStyle name="Normal 5 5 12 4 2" xfId="36289"/>
    <cellStyle name="Normal 5 5 12 5" xfId="19949"/>
    <cellStyle name="Normal 5 5 12 5 2" xfId="36290"/>
    <cellStyle name="Normal 5 5 12 6" xfId="36286"/>
    <cellStyle name="Normal 5 5 13" xfId="19950"/>
    <cellStyle name="Normal 5 5 13 2" xfId="19951"/>
    <cellStyle name="Normal 5 5 13 2 2" xfId="36292"/>
    <cellStyle name="Normal 5 5 13 3" xfId="19952"/>
    <cellStyle name="Normal 5 5 13 3 2" xfId="36293"/>
    <cellStyle name="Normal 5 5 13 4" xfId="19953"/>
    <cellStyle name="Normal 5 5 13 4 2" xfId="36294"/>
    <cellStyle name="Normal 5 5 13 5" xfId="19954"/>
    <cellStyle name="Normal 5 5 13 5 2" xfId="36295"/>
    <cellStyle name="Normal 5 5 13 6" xfId="36291"/>
    <cellStyle name="Normal 5 5 14" xfId="19955"/>
    <cellStyle name="Normal 5 5 14 2" xfId="19956"/>
    <cellStyle name="Normal 5 5 14 2 2" xfId="36297"/>
    <cellStyle name="Normal 5 5 14 3" xfId="19957"/>
    <cellStyle name="Normal 5 5 14 3 2" xfId="36298"/>
    <cellStyle name="Normal 5 5 14 4" xfId="19958"/>
    <cellStyle name="Normal 5 5 14 4 2" xfId="36299"/>
    <cellStyle name="Normal 5 5 14 5" xfId="19959"/>
    <cellStyle name="Normal 5 5 14 5 2" xfId="36300"/>
    <cellStyle name="Normal 5 5 14 6" xfId="36296"/>
    <cellStyle name="Normal 5 5 15" xfId="19960"/>
    <cellStyle name="Normal 5 5 15 2" xfId="19961"/>
    <cellStyle name="Normal 5 5 15 2 2" xfId="36302"/>
    <cellStyle name="Normal 5 5 15 3" xfId="19962"/>
    <cellStyle name="Normal 5 5 15 3 2" xfId="36303"/>
    <cellStyle name="Normal 5 5 15 4" xfId="19963"/>
    <cellStyle name="Normal 5 5 15 4 2" xfId="36304"/>
    <cellStyle name="Normal 5 5 15 5" xfId="19964"/>
    <cellStyle name="Normal 5 5 15 5 2" xfId="36305"/>
    <cellStyle name="Normal 5 5 15 6" xfId="36301"/>
    <cellStyle name="Normal 5 5 16" xfId="19965"/>
    <cellStyle name="Normal 5 5 16 2" xfId="19966"/>
    <cellStyle name="Normal 5 5 16 2 2" xfId="36307"/>
    <cellStyle name="Normal 5 5 16 3" xfId="19967"/>
    <cellStyle name="Normal 5 5 16 3 2" xfId="36308"/>
    <cellStyle name="Normal 5 5 16 4" xfId="19968"/>
    <cellStyle name="Normal 5 5 16 4 2" xfId="36309"/>
    <cellStyle name="Normal 5 5 16 5" xfId="19969"/>
    <cellStyle name="Normal 5 5 16 5 2" xfId="36310"/>
    <cellStyle name="Normal 5 5 16 6" xfId="36306"/>
    <cellStyle name="Normal 5 5 17" xfId="19970"/>
    <cellStyle name="Normal 5 5 17 2" xfId="19971"/>
    <cellStyle name="Normal 5 5 17 2 2" xfId="36312"/>
    <cellStyle name="Normal 5 5 17 3" xfId="19972"/>
    <cellStyle name="Normal 5 5 17 3 2" xfId="36313"/>
    <cellStyle name="Normal 5 5 17 4" xfId="19973"/>
    <cellStyle name="Normal 5 5 17 4 2" xfId="36314"/>
    <cellStyle name="Normal 5 5 17 5" xfId="19974"/>
    <cellStyle name="Normal 5 5 17 5 2" xfId="36315"/>
    <cellStyle name="Normal 5 5 17 6" xfId="36311"/>
    <cellStyle name="Normal 5 5 18" xfId="19975"/>
    <cellStyle name="Normal 5 5 18 2" xfId="19976"/>
    <cellStyle name="Normal 5 5 18 2 2" xfId="36317"/>
    <cellStyle name="Normal 5 5 18 3" xfId="19977"/>
    <cellStyle name="Normal 5 5 18 3 2" xfId="36318"/>
    <cellStyle name="Normal 5 5 18 4" xfId="19978"/>
    <cellStyle name="Normal 5 5 18 4 2" xfId="36319"/>
    <cellStyle name="Normal 5 5 18 5" xfId="19979"/>
    <cellStyle name="Normal 5 5 18 5 2" xfId="36320"/>
    <cellStyle name="Normal 5 5 18 6" xfId="36316"/>
    <cellStyle name="Normal 5 5 19" xfId="19980"/>
    <cellStyle name="Normal 5 5 19 2" xfId="19981"/>
    <cellStyle name="Normal 5 5 19 2 2" xfId="36322"/>
    <cellStyle name="Normal 5 5 19 3" xfId="19982"/>
    <cellStyle name="Normal 5 5 19 3 2" xfId="36323"/>
    <cellStyle name="Normal 5 5 19 4" xfId="19983"/>
    <cellStyle name="Normal 5 5 19 4 2" xfId="36324"/>
    <cellStyle name="Normal 5 5 19 5" xfId="19984"/>
    <cellStyle name="Normal 5 5 19 5 2" xfId="36325"/>
    <cellStyle name="Normal 5 5 19 6" xfId="36321"/>
    <cellStyle name="Normal 5 5 2" xfId="19985"/>
    <cellStyle name="Normal 5 5 2 10" xfId="19986"/>
    <cellStyle name="Normal 5 5 2 11" xfId="19987"/>
    <cellStyle name="Normal 5 5 2 12" xfId="19988"/>
    <cellStyle name="Normal 5 5 2 13" xfId="19989"/>
    <cellStyle name="Normal 5 5 2 14" xfId="19990"/>
    <cellStyle name="Normal 5 5 2 15" xfId="19991"/>
    <cellStyle name="Normal 5 5 2 16" xfId="19992"/>
    <cellStyle name="Normal 5 5 2 17" xfId="19993"/>
    <cellStyle name="Normal 5 5 2 18" xfId="19994"/>
    <cellStyle name="Normal 5 5 2 19" xfId="19995"/>
    <cellStyle name="Normal 5 5 2 2" xfId="19996"/>
    <cellStyle name="Normal 5 5 2 2 2" xfId="19997"/>
    <cellStyle name="Normal 5 5 2 2 3" xfId="19998"/>
    <cellStyle name="Normal 5 5 2 2 4" xfId="19999"/>
    <cellStyle name="Normal 5 5 2 2 5" xfId="20000"/>
    <cellStyle name="Normal 5 5 2 2 6" xfId="20001"/>
    <cellStyle name="Normal 5 5 2 2 7" xfId="20002"/>
    <cellStyle name="Normal 5 5 2 20" xfId="20003"/>
    <cellStyle name="Normal 5 5 2 21" xfId="20004"/>
    <cellStyle name="Normal 5 5 2 22" xfId="40740"/>
    <cellStyle name="Normal 5 5 2 23" xfId="36326"/>
    <cellStyle name="Normal 5 5 2 3" xfId="20005"/>
    <cellStyle name="Normal 5 5 2 4" xfId="20006"/>
    <cellStyle name="Normal 5 5 2 5" xfId="20007"/>
    <cellStyle name="Normal 5 5 2 6" xfId="20008"/>
    <cellStyle name="Normal 5 5 2 7" xfId="20009"/>
    <cellStyle name="Normal 5 5 2 8" xfId="20010"/>
    <cellStyle name="Normal 5 5 2 9" xfId="20011"/>
    <cellStyle name="Normal 5 5 20" xfId="20012"/>
    <cellStyle name="Normal 5 5 20 2" xfId="20013"/>
    <cellStyle name="Normal 5 5 20 2 2" xfId="36328"/>
    <cellStyle name="Normal 5 5 20 3" xfId="20014"/>
    <cellStyle name="Normal 5 5 20 3 2" xfId="36329"/>
    <cellStyle name="Normal 5 5 20 4" xfId="20015"/>
    <cellStyle name="Normal 5 5 20 4 2" xfId="36330"/>
    <cellStyle name="Normal 5 5 20 5" xfId="20016"/>
    <cellStyle name="Normal 5 5 20 5 2" xfId="36331"/>
    <cellStyle name="Normal 5 5 20 6" xfId="36327"/>
    <cellStyle name="Normal 5 5 21" xfId="20017"/>
    <cellStyle name="Normal 5 5 21 2" xfId="36332"/>
    <cellStyle name="Normal 5 5 22" xfId="20018"/>
    <cellStyle name="Normal 5 5 22 2" xfId="36333"/>
    <cellStyle name="Normal 5 5 23" xfId="20019"/>
    <cellStyle name="Normal 5 5 23 2" xfId="36334"/>
    <cellStyle name="Normal 5 5 24" xfId="20020"/>
    <cellStyle name="Normal 5 5 24 2" xfId="36335"/>
    <cellStyle name="Normal 5 5 25" xfId="20021"/>
    <cellStyle name="Normal 5 5 25 2" xfId="36336"/>
    <cellStyle name="Normal 5 5 26" xfId="40739"/>
    <cellStyle name="Normal 5 5 3" xfId="20022"/>
    <cellStyle name="Normal 5 5 3 10" xfId="20023"/>
    <cellStyle name="Normal 5 5 3 11" xfId="20024"/>
    <cellStyle name="Normal 5 5 3 12" xfId="20025"/>
    <cellStyle name="Normal 5 5 3 13" xfId="20026"/>
    <cellStyle name="Normal 5 5 3 14" xfId="20027"/>
    <cellStyle name="Normal 5 5 3 15" xfId="20028"/>
    <cellStyle name="Normal 5 5 3 16" xfId="20029"/>
    <cellStyle name="Normal 5 5 3 17" xfId="40741"/>
    <cellStyle name="Normal 5 5 3 2" xfId="20030"/>
    <cellStyle name="Normal 5 5 3 3" xfId="20031"/>
    <cellStyle name="Normal 5 5 3 4" xfId="20032"/>
    <cellStyle name="Normal 5 5 3 5" xfId="20033"/>
    <cellStyle name="Normal 5 5 3 6" xfId="20034"/>
    <cellStyle name="Normal 5 5 3 7" xfId="20035"/>
    <cellStyle name="Normal 5 5 3 8" xfId="20036"/>
    <cellStyle name="Normal 5 5 3 9" xfId="20037"/>
    <cellStyle name="Normal 5 5 4" xfId="20038"/>
    <cellStyle name="Normal 5 5 4 10" xfId="20039"/>
    <cellStyle name="Normal 5 5 4 10 2" xfId="20040"/>
    <cellStyle name="Normal 5 5 4 10 2 2" xfId="36339"/>
    <cellStyle name="Normal 5 5 4 10 3" xfId="20041"/>
    <cellStyle name="Normal 5 5 4 10 3 2" xfId="36340"/>
    <cellStyle name="Normal 5 5 4 10 4" xfId="20042"/>
    <cellStyle name="Normal 5 5 4 10 4 2" xfId="36341"/>
    <cellStyle name="Normal 5 5 4 10 5" xfId="20043"/>
    <cellStyle name="Normal 5 5 4 10 5 2" xfId="36342"/>
    <cellStyle name="Normal 5 5 4 10 6" xfId="36338"/>
    <cellStyle name="Normal 5 5 4 11" xfId="20044"/>
    <cellStyle name="Normal 5 5 4 11 2" xfId="20045"/>
    <cellStyle name="Normal 5 5 4 11 2 2" xfId="36344"/>
    <cellStyle name="Normal 5 5 4 11 3" xfId="20046"/>
    <cellStyle name="Normal 5 5 4 11 3 2" xfId="36345"/>
    <cellStyle name="Normal 5 5 4 11 4" xfId="20047"/>
    <cellStyle name="Normal 5 5 4 11 4 2" xfId="36346"/>
    <cellStyle name="Normal 5 5 4 11 5" xfId="20048"/>
    <cellStyle name="Normal 5 5 4 11 5 2" xfId="36347"/>
    <cellStyle name="Normal 5 5 4 11 6" xfId="36343"/>
    <cellStyle name="Normal 5 5 4 12" xfId="20049"/>
    <cellStyle name="Normal 5 5 4 12 2" xfId="20050"/>
    <cellStyle name="Normal 5 5 4 12 2 2" xfId="36349"/>
    <cellStyle name="Normal 5 5 4 12 3" xfId="20051"/>
    <cellStyle name="Normal 5 5 4 12 3 2" xfId="36350"/>
    <cellStyle name="Normal 5 5 4 12 4" xfId="20052"/>
    <cellStyle name="Normal 5 5 4 12 4 2" xfId="36351"/>
    <cellStyle name="Normal 5 5 4 12 5" xfId="20053"/>
    <cellStyle name="Normal 5 5 4 12 5 2" xfId="36352"/>
    <cellStyle name="Normal 5 5 4 12 6" xfId="36348"/>
    <cellStyle name="Normal 5 5 4 13" xfId="20054"/>
    <cellStyle name="Normal 5 5 4 13 2" xfId="20055"/>
    <cellStyle name="Normal 5 5 4 13 2 2" xfId="36354"/>
    <cellStyle name="Normal 5 5 4 13 3" xfId="20056"/>
    <cellStyle name="Normal 5 5 4 13 3 2" xfId="36355"/>
    <cellStyle name="Normal 5 5 4 13 4" xfId="20057"/>
    <cellStyle name="Normal 5 5 4 13 4 2" xfId="36356"/>
    <cellStyle name="Normal 5 5 4 13 5" xfId="20058"/>
    <cellStyle name="Normal 5 5 4 13 5 2" xfId="36357"/>
    <cellStyle name="Normal 5 5 4 13 6" xfId="36353"/>
    <cellStyle name="Normal 5 5 4 14" xfId="20059"/>
    <cellStyle name="Normal 5 5 4 14 2" xfId="20060"/>
    <cellStyle name="Normal 5 5 4 14 2 2" xfId="36359"/>
    <cellStyle name="Normal 5 5 4 14 3" xfId="20061"/>
    <cellStyle name="Normal 5 5 4 14 3 2" xfId="36360"/>
    <cellStyle name="Normal 5 5 4 14 4" xfId="20062"/>
    <cellStyle name="Normal 5 5 4 14 4 2" xfId="36361"/>
    <cellStyle name="Normal 5 5 4 14 5" xfId="20063"/>
    <cellStyle name="Normal 5 5 4 14 5 2" xfId="36362"/>
    <cellStyle name="Normal 5 5 4 14 6" xfId="36358"/>
    <cellStyle name="Normal 5 5 4 15" xfId="20064"/>
    <cellStyle name="Normal 5 5 4 15 2" xfId="20065"/>
    <cellStyle name="Normal 5 5 4 15 2 2" xfId="36364"/>
    <cellStyle name="Normal 5 5 4 15 3" xfId="20066"/>
    <cellStyle name="Normal 5 5 4 15 3 2" xfId="36365"/>
    <cellStyle name="Normal 5 5 4 15 4" xfId="20067"/>
    <cellStyle name="Normal 5 5 4 15 4 2" xfId="36366"/>
    <cellStyle name="Normal 5 5 4 15 5" xfId="20068"/>
    <cellStyle name="Normal 5 5 4 15 5 2" xfId="36367"/>
    <cellStyle name="Normal 5 5 4 15 6" xfId="36363"/>
    <cellStyle name="Normal 5 5 4 16" xfId="20069"/>
    <cellStyle name="Normal 5 5 4 16 2" xfId="20070"/>
    <cellStyle name="Normal 5 5 4 16 2 2" xfId="36369"/>
    <cellStyle name="Normal 5 5 4 16 3" xfId="20071"/>
    <cellStyle name="Normal 5 5 4 16 3 2" xfId="36370"/>
    <cellStyle name="Normal 5 5 4 16 4" xfId="20072"/>
    <cellStyle name="Normal 5 5 4 16 4 2" xfId="36371"/>
    <cellStyle name="Normal 5 5 4 16 5" xfId="20073"/>
    <cellStyle name="Normal 5 5 4 16 5 2" xfId="36372"/>
    <cellStyle name="Normal 5 5 4 16 6" xfId="36368"/>
    <cellStyle name="Normal 5 5 4 17" xfId="20074"/>
    <cellStyle name="Normal 5 5 4 17 2" xfId="36373"/>
    <cellStyle name="Normal 5 5 4 18" xfId="20075"/>
    <cellStyle name="Normal 5 5 4 18 2" xfId="36374"/>
    <cellStyle name="Normal 5 5 4 19" xfId="20076"/>
    <cellStyle name="Normal 5 5 4 19 2" xfId="36375"/>
    <cellStyle name="Normal 5 5 4 2" xfId="20077"/>
    <cellStyle name="Normal 5 5 4 20" xfId="20078"/>
    <cellStyle name="Normal 5 5 4 20 2" xfId="36376"/>
    <cellStyle name="Normal 5 5 4 21" xfId="40742"/>
    <cellStyle name="Normal 5 5 4 22" xfId="36337"/>
    <cellStyle name="Normal 5 5 4 3" xfId="20079"/>
    <cellStyle name="Normal 5 5 4 3 2" xfId="20080"/>
    <cellStyle name="Normal 5 5 4 3 2 2" xfId="36378"/>
    <cellStyle name="Normal 5 5 4 3 3" xfId="20081"/>
    <cellStyle name="Normal 5 5 4 3 3 2" xfId="36379"/>
    <cellStyle name="Normal 5 5 4 3 4" xfId="20082"/>
    <cellStyle name="Normal 5 5 4 3 4 2" xfId="36380"/>
    <cellStyle name="Normal 5 5 4 3 5" xfId="20083"/>
    <cellStyle name="Normal 5 5 4 3 5 2" xfId="36381"/>
    <cellStyle name="Normal 5 5 4 3 6" xfId="36377"/>
    <cellStyle name="Normal 5 5 4 4" xfId="20084"/>
    <cellStyle name="Normal 5 5 4 4 2" xfId="20085"/>
    <cellStyle name="Normal 5 5 4 4 2 2" xfId="36383"/>
    <cellStyle name="Normal 5 5 4 4 3" xfId="20086"/>
    <cellStyle name="Normal 5 5 4 4 3 2" xfId="36384"/>
    <cellStyle name="Normal 5 5 4 4 4" xfId="20087"/>
    <cellStyle name="Normal 5 5 4 4 4 2" xfId="36385"/>
    <cellStyle name="Normal 5 5 4 4 5" xfId="20088"/>
    <cellStyle name="Normal 5 5 4 4 5 2" xfId="36386"/>
    <cellStyle name="Normal 5 5 4 4 6" xfId="36382"/>
    <cellStyle name="Normal 5 5 4 5" xfId="20089"/>
    <cellStyle name="Normal 5 5 4 5 2" xfId="20090"/>
    <cellStyle name="Normal 5 5 4 5 2 2" xfId="36388"/>
    <cellStyle name="Normal 5 5 4 5 3" xfId="20091"/>
    <cellStyle name="Normal 5 5 4 5 3 2" xfId="36389"/>
    <cellStyle name="Normal 5 5 4 5 4" xfId="20092"/>
    <cellStyle name="Normal 5 5 4 5 4 2" xfId="36390"/>
    <cellStyle name="Normal 5 5 4 5 5" xfId="20093"/>
    <cellStyle name="Normal 5 5 4 5 5 2" xfId="36391"/>
    <cellStyle name="Normal 5 5 4 5 6" xfId="36387"/>
    <cellStyle name="Normal 5 5 4 6" xfId="20094"/>
    <cellStyle name="Normal 5 5 4 6 2" xfId="20095"/>
    <cellStyle name="Normal 5 5 4 6 2 2" xfId="36393"/>
    <cellStyle name="Normal 5 5 4 6 3" xfId="20096"/>
    <cellStyle name="Normal 5 5 4 6 3 2" xfId="36394"/>
    <cellStyle name="Normal 5 5 4 6 4" xfId="20097"/>
    <cellStyle name="Normal 5 5 4 6 4 2" xfId="36395"/>
    <cellStyle name="Normal 5 5 4 6 5" xfId="20098"/>
    <cellStyle name="Normal 5 5 4 6 5 2" xfId="36396"/>
    <cellStyle name="Normal 5 5 4 6 6" xfId="36392"/>
    <cellStyle name="Normal 5 5 4 7" xfId="20099"/>
    <cellStyle name="Normal 5 5 4 7 2" xfId="20100"/>
    <cellStyle name="Normal 5 5 4 7 2 2" xfId="36398"/>
    <cellStyle name="Normal 5 5 4 7 3" xfId="20101"/>
    <cellStyle name="Normal 5 5 4 7 3 2" xfId="36399"/>
    <cellStyle name="Normal 5 5 4 7 4" xfId="20102"/>
    <cellStyle name="Normal 5 5 4 7 4 2" xfId="36400"/>
    <cellStyle name="Normal 5 5 4 7 5" xfId="20103"/>
    <cellStyle name="Normal 5 5 4 7 5 2" xfId="36401"/>
    <cellStyle name="Normal 5 5 4 7 6" xfId="36397"/>
    <cellStyle name="Normal 5 5 4 8" xfId="20104"/>
    <cellStyle name="Normal 5 5 4 8 2" xfId="20105"/>
    <cellStyle name="Normal 5 5 4 8 2 2" xfId="36403"/>
    <cellStyle name="Normal 5 5 4 8 3" xfId="20106"/>
    <cellStyle name="Normal 5 5 4 8 3 2" xfId="36404"/>
    <cellStyle name="Normal 5 5 4 8 4" xfId="20107"/>
    <cellStyle name="Normal 5 5 4 8 4 2" xfId="36405"/>
    <cellStyle name="Normal 5 5 4 8 5" xfId="20108"/>
    <cellStyle name="Normal 5 5 4 8 5 2" xfId="36406"/>
    <cellStyle name="Normal 5 5 4 8 6" xfId="36402"/>
    <cellStyle name="Normal 5 5 4 9" xfId="20109"/>
    <cellStyle name="Normal 5 5 4 9 2" xfId="20110"/>
    <cellStyle name="Normal 5 5 4 9 2 2" xfId="36408"/>
    <cellStyle name="Normal 5 5 4 9 3" xfId="20111"/>
    <cellStyle name="Normal 5 5 4 9 3 2" xfId="36409"/>
    <cellStyle name="Normal 5 5 4 9 4" xfId="20112"/>
    <cellStyle name="Normal 5 5 4 9 4 2" xfId="36410"/>
    <cellStyle name="Normal 5 5 4 9 5" xfId="20113"/>
    <cellStyle name="Normal 5 5 4 9 5 2" xfId="36411"/>
    <cellStyle name="Normal 5 5 4 9 6" xfId="36407"/>
    <cellStyle name="Normal 5 5 5" xfId="20114"/>
    <cellStyle name="Normal 5 5 5 2" xfId="20115"/>
    <cellStyle name="Normal 5 5 5 3" xfId="20116"/>
    <cellStyle name="Normal 5 5 5 3 2" xfId="36413"/>
    <cellStyle name="Normal 5 5 5 4" xfId="20117"/>
    <cellStyle name="Normal 5 5 5 4 2" xfId="36414"/>
    <cellStyle name="Normal 5 5 5 5" xfId="20118"/>
    <cellStyle name="Normal 5 5 5 5 2" xfId="36415"/>
    <cellStyle name="Normal 5 5 5 6" xfId="20119"/>
    <cellStyle name="Normal 5 5 5 6 2" xfId="36416"/>
    <cellStyle name="Normal 5 5 5 7" xfId="36412"/>
    <cellStyle name="Normal 5 5 6" xfId="20120"/>
    <cellStyle name="Normal 5 5 6 2" xfId="20121"/>
    <cellStyle name="Normal 5 5 6 3" xfId="20122"/>
    <cellStyle name="Normal 5 5 6 3 2" xfId="36418"/>
    <cellStyle name="Normal 5 5 6 4" xfId="20123"/>
    <cellStyle name="Normal 5 5 6 4 2" xfId="36419"/>
    <cellStyle name="Normal 5 5 6 5" xfId="20124"/>
    <cellStyle name="Normal 5 5 6 5 2" xfId="36420"/>
    <cellStyle name="Normal 5 5 6 6" xfId="20125"/>
    <cellStyle name="Normal 5 5 6 6 2" xfId="36421"/>
    <cellStyle name="Normal 5 5 6 7" xfId="36417"/>
    <cellStyle name="Normal 5 5 7" xfId="20126"/>
    <cellStyle name="Normal 5 5 7 2" xfId="20127"/>
    <cellStyle name="Normal 5 5 7 2 2" xfId="36423"/>
    <cellStyle name="Normal 5 5 7 3" xfId="20128"/>
    <cellStyle name="Normal 5 5 7 3 2" xfId="36424"/>
    <cellStyle name="Normal 5 5 7 4" xfId="20129"/>
    <cellStyle name="Normal 5 5 7 4 2" xfId="36425"/>
    <cellStyle name="Normal 5 5 7 5" xfId="20130"/>
    <cellStyle name="Normal 5 5 7 5 2" xfId="36426"/>
    <cellStyle name="Normal 5 5 7 6" xfId="36422"/>
    <cellStyle name="Normal 5 5 8" xfId="20131"/>
    <cellStyle name="Normal 5 5 8 2" xfId="20132"/>
    <cellStyle name="Normal 5 5 8 2 2" xfId="36428"/>
    <cellStyle name="Normal 5 5 8 3" xfId="20133"/>
    <cellStyle name="Normal 5 5 8 3 2" xfId="36429"/>
    <cellStyle name="Normal 5 5 8 4" xfId="20134"/>
    <cellStyle name="Normal 5 5 8 4 2" xfId="36430"/>
    <cellStyle name="Normal 5 5 8 5" xfId="20135"/>
    <cellStyle name="Normal 5 5 8 5 2" xfId="36431"/>
    <cellStyle name="Normal 5 5 8 6" xfId="36427"/>
    <cellStyle name="Normal 5 5 9" xfId="20136"/>
    <cellStyle name="Normal 5 5 9 2" xfId="20137"/>
    <cellStyle name="Normal 5 5 9 2 2" xfId="36433"/>
    <cellStyle name="Normal 5 5 9 3" xfId="20138"/>
    <cellStyle name="Normal 5 5 9 3 2" xfId="36434"/>
    <cellStyle name="Normal 5 5 9 4" xfId="20139"/>
    <cellStyle name="Normal 5 5 9 4 2" xfId="36435"/>
    <cellStyle name="Normal 5 5 9 5" xfId="20140"/>
    <cellStyle name="Normal 5 5 9 5 2" xfId="36436"/>
    <cellStyle name="Normal 5 5 9 6" xfId="36432"/>
    <cellStyle name="Normal 5 50" xfId="20141"/>
    <cellStyle name="Normal 5 51" xfId="20142"/>
    <cellStyle name="Normal 5 52" xfId="20143"/>
    <cellStyle name="Normal 5 52 2" xfId="36437"/>
    <cellStyle name="Normal 5 53" xfId="20144"/>
    <cellStyle name="Normal 5 53 2" xfId="36438"/>
    <cellStyle name="Normal 5 54" xfId="20145"/>
    <cellStyle name="Normal 5 55" xfId="20146"/>
    <cellStyle name="Normal 5 56" xfId="20147"/>
    <cellStyle name="Normal 5 57" xfId="20148"/>
    <cellStyle name="Normal 5 57 2" xfId="36439"/>
    <cellStyle name="Normal 5 58" xfId="20149"/>
    <cellStyle name="Normal 5 58 2" xfId="36440"/>
    <cellStyle name="Normal 5 59" xfId="20150"/>
    <cellStyle name="Normal 5 59 2" xfId="36441"/>
    <cellStyle name="Normal 5 6" xfId="20151"/>
    <cellStyle name="Normal 5 6 10" xfId="20152"/>
    <cellStyle name="Normal 5 6 10 2" xfId="20153"/>
    <cellStyle name="Normal 5 6 10 2 2" xfId="36443"/>
    <cellStyle name="Normal 5 6 10 3" xfId="20154"/>
    <cellStyle name="Normal 5 6 10 3 2" xfId="36444"/>
    <cellStyle name="Normal 5 6 10 4" xfId="20155"/>
    <cellStyle name="Normal 5 6 10 4 2" xfId="36445"/>
    <cellStyle name="Normal 5 6 10 5" xfId="20156"/>
    <cellStyle name="Normal 5 6 10 5 2" xfId="36446"/>
    <cellStyle name="Normal 5 6 10 6" xfId="36442"/>
    <cellStyle name="Normal 5 6 11" xfId="20157"/>
    <cellStyle name="Normal 5 6 11 2" xfId="20158"/>
    <cellStyle name="Normal 5 6 11 2 2" xfId="36448"/>
    <cellStyle name="Normal 5 6 11 3" xfId="20159"/>
    <cellStyle name="Normal 5 6 11 3 2" xfId="36449"/>
    <cellStyle name="Normal 5 6 11 4" xfId="20160"/>
    <cellStyle name="Normal 5 6 11 4 2" xfId="36450"/>
    <cellStyle name="Normal 5 6 11 5" xfId="20161"/>
    <cellStyle name="Normal 5 6 11 5 2" xfId="36451"/>
    <cellStyle name="Normal 5 6 11 6" xfId="36447"/>
    <cellStyle name="Normal 5 6 12" xfId="20162"/>
    <cellStyle name="Normal 5 6 12 2" xfId="20163"/>
    <cellStyle name="Normal 5 6 12 2 2" xfId="36453"/>
    <cellStyle name="Normal 5 6 12 3" xfId="20164"/>
    <cellStyle name="Normal 5 6 12 3 2" xfId="36454"/>
    <cellStyle name="Normal 5 6 12 4" xfId="20165"/>
    <cellStyle name="Normal 5 6 12 4 2" xfId="36455"/>
    <cellStyle name="Normal 5 6 12 5" xfId="20166"/>
    <cellStyle name="Normal 5 6 12 5 2" xfId="36456"/>
    <cellStyle name="Normal 5 6 12 6" xfId="36452"/>
    <cellStyle name="Normal 5 6 13" xfId="20167"/>
    <cellStyle name="Normal 5 6 13 2" xfId="20168"/>
    <cellStyle name="Normal 5 6 13 2 2" xfId="36458"/>
    <cellStyle name="Normal 5 6 13 3" xfId="20169"/>
    <cellStyle name="Normal 5 6 13 3 2" xfId="36459"/>
    <cellStyle name="Normal 5 6 13 4" xfId="20170"/>
    <cellStyle name="Normal 5 6 13 4 2" xfId="36460"/>
    <cellStyle name="Normal 5 6 13 5" xfId="20171"/>
    <cellStyle name="Normal 5 6 13 5 2" xfId="36461"/>
    <cellStyle name="Normal 5 6 13 6" xfId="36457"/>
    <cellStyle name="Normal 5 6 14" xfId="20172"/>
    <cellStyle name="Normal 5 6 14 2" xfId="20173"/>
    <cellStyle name="Normal 5 6 14 2 2" xfId="36463"/>
    <cellStyle name="Normal 5 6 14 3" xfId="20174"/>
    <cellStyle name="Normal 5 6 14 3 2" xfId="36464"/>
    <cellStyle name="Normal 5 6 14 4" xfId="20175"/>
    <cellStyle name="Normal 5 6 14 4 2" xfId="36465"/>
    <cellStyle name="Normal 5 6 14 5" xfId="20176"/>
    <cellStyle name="Normal 5 6 14 5 2" xfId="36466"/>
    <cellStyle name="Normal 5 6 14 6" xfId="36462"/>
    <cellStyle name="Normal 5 6 15" xfId="20177"/>
    <cellStyle name="Normal 5 6 15 2" xfId="20178"/>
    <cellStyle name="Normal 5 6 15 2 2" xfId="36468"/>
    <cellStyle name="Normal 5 6 15 3" xfId="20179"/>
    <cellStyle name="Normal 5 6 15 3 2" xfId="36469"/>
    <cellStyle name="Normal 5 6 15 4" xfId="20180"/>
    <cellStyle name="Normal 5 6 15 4 2" xfId="36470"/>
    <cellStyle name="Normal 5 6 15 5" xfId="20181"/>
    <cellStyle name="Normal 5 6 15 5 2" xfId="36471"/>
    <cellStyle name="Normal 5 6 15 6" xfId="36467"/>
    <cellStyle name="Normal 5 6 16" xfId="20182"/>
    <cellStyle name="Normal 5 6 16 2" xfId="20183"/>
    <cellStyle name="Normal 5 6 16 2 2" xfId="36473"/>
    <cellStyle name="Normal 5 6 16 3" xfId="20184"/>
    <cellStyle name="Normal 5 6 16 3 2" xfId="36474"/>
    <cellStyle name="Normal 5 6 16 4" xfId="20185"/>
    <cellStyle name="Normal 5 6 16 4 2" xfId="36475"/>
    <cellStyle name="Normal 5 6 16 5" xfId="20186"/>
    <cellStyle name="Normal 5 6 16 5 2" xfId="36476"/>
    <cellStyle name="Normal 5 6 16 6" xfId="36472"/>
    <cellStyle name="Normal 5 6 17" xfId="20187"/>
    <cellStyle name="Normal 5 6 17 2" xfId="20188"/>
    <cellStyle name="Normal 5 6 17 2 2" xfId="36478"/>
    <cellStyle name="Normal 5 6 17 3" xfId="20189"/>
    <cellStyle name="Normal 5 6 17 3 2" xfId="36479"/>
    <cellStyle name="Normal 5 6 17 4" xfId="20190"/>
    <cellStyle name="Normal 5 6 17 4 2" xfId="36480"/>
    <cellStyle name="Normal 5 6 17 5" xfId="20191"/>
    <cellStyle name="Normal 5 6 17 5 2" xfId="36481"/>
    <cellStyle name="Normal 5 6 17 6" xfId="36477"/>
    <cellStyle name="Normal 5 6 18" xfId="20192"/>
    <cellStyle name="Normal 5 6 18 2" xfId="20193"/>
    <cellStyle name="Normal 5 6 18 2 2" xfId="36483"/>
    <cellStyle name="Normal 5 6 18 3" xfId="20194"/>
    <cellStyle name="Normal 5 6 18 3 2" xfId="36484"/>
    <cellStyle name="Normal 5 6 18 4" xfId="20195"/>
    <cellStyle name="Normal 5 6 18 4 2" xfId="36485"/>
    <cellStyle name="Normal 5 6 18 5" xfId="20196"/>
    <cellStyle name="Normal 5 6 18 5 2" xfId="36486"/>
    <cellStyle name="Normal 5 6 18 6" xfId="36482"/>
    <cellStyle name="Normal 5 6 19" xfId="20197"/>
    <cellStyle name="Normal 5 6 19 2" xfId="20198"/>
    <cellStyle name="Normal 5 6 19 2 2" xfId="36488"/>
    <cellStyle name="Normal 5 6 19 3" xfId="20199"/>
    <cellStyle name="Normal 5 6 19 3 2" xfId="36489"/>
    <cellStyle name="Normal 5 6 19 4" xfId="20200"/>
    <cellStyle name="Normal 5 6 19 4 2" xfId="36490"/>
    <cellStyle name="Normal 5 6 19 5" xfId="20201"/>
    <cellStyle name="Normal 5 6 19 5 2" xfId="36491"/>
    <cellStyle name="Normal 5 6 19 6" xfId="36487"/>
    <cellStyle name="Normal 5 6 2" xfId="20202"/>
    <cellStyle name="Normal 5 6 2 10" xfId="20203"/>
    <cellStyle name="Normal 5 6 2 11" xfId="20204"/>
    <cellStyle name="Normal 5 6 2 12" xfId="20205"/>
    <cellStyle name="Normal 5 6 2 13" xfId="20206"/>
    <cellStyle name="Normal 5 6 2 14" xfId="20207"/>
    <cellStyle name="Normal 5 6 2 15" xfId="20208"/>
    <cellStyle name="Normal 5 6 2 16" xfId="20209"/>
    <cellStyle name="Normal 5 6 2 17" xfId="20210"/>
    <cellStyle name="Normal 5 6 2 18" xfId="20211"/>
    <cellStyle name="Normal 5 6 2 19" xfId="20212"/>
    <cellStyle name="Normal 5 6 2 2" xfId="20213"/>
    <cellStyle name="Normal 5 6 2 2 2" xfId="20214"/>
    <cellStyle name="Normal 5 6 2 2 3" xfId="20215"/>
    <cellStyle name="Normal 5 6 2 2 4" xfId="20216"/>
    <cellStyle name="Normal 5 6 2 2 5" xfId="20217"/>
    <cellStyle name="Normal 5 6 2 2 6" xfId="20218"/>
    <cellStyle name="Normal 5 6 2 2 7" xfId="20219"/>
    <cellStyle name="Normal 5 6 2 20" xfId="20220"/>
    <cellStyle name="Normal 5 6 2 21" xfId="20221"/>
    <cellStyle name="Normal 5 6 2 22" xfId="36492"/>
    <cellStyle name="Normal 5 6 2 3" xfId="20222"/>
    <cellStyle name="Normal 5 6 2 4" xfId="20223"/>
    <cellStyle name="Normal 5 6 2 5" xfId="20224"/>
    <cellStyle name="Normal 5 6 2 6" xfId="20225"/>
    <cellStyle name="Normal 5 6 2 7" xfId="20226"/>
    <cellStyle name="Normal 5 6 2 8" xfId="20227"/>
    <cellStyle name="Normal 5 6 2 9" xfId="20228"/>
    <cellStyle name="Normal 5 6 20" xfId="20229"/>
    <cellStyle name="Normal 5 6 20 2" xfId="20230"/>
    <cellStyle name="Normal 5 6 20 2 2" xfId="36494"/>
    <cellStyle name="Normal 5 6 20 3" xfId="20231"/>
    <cellStyle name="Normal 5 6 20 3 2" xfId="36495"/>
    <cellStyle name="Normal 5 6 20 4" xfId="20232"/>
    <cellStyle name="Normal 5 6 20 4 2" xfId="36496"/>
    <cellStyle name="Normal 5 6 20 5" xfId="20233"/>
    <cellStyle name="Normal 5 6 20 5 2" xfId="36497"/>
    <cellStyle name="Normal 5 6 20 6" xfId="36493"/>
    <cellStyle name="Normal 5 6 21" xfId="20234"/>
    <cellStyle name="Normal 5 6 21 2" xfId="36498"/>
    <cellStyle name="Normal 5 6 22" xfId="20235"/>
    <cellStyle name="Normal 5 6 22 2" xfId="36499"/>
    <cellStyle name="Normal 5 6 23" xfId="20236"/>
    <cellStyle name="Normal 5 6 23 2" xfId="36500"/>
    <cellStyle name="Normal 5 6 24" xfId="20237"/>
    <cellStyle name="Normal 5 6 24 2" xfId="36501"/>
    <cellStyle name="Normal 5 6 25" xfId="20238"/>
    <cellStyle name="Normal 5 6 25 2" xfId="36502"/>
    <cellStyle name="Normal 5 6 26" xfId="40743"/>
    <cellStyle name="Normal 5 6 3" xfId="20239"/>
    <cellStyle name="Normal 5 6 3 10" xfId="20240"/>
    <cellStyle name="Normal 5 6 3 11" xfId="20241"/>
    <cellStyle name="Normal 5 6 3 12" xfId="20242"/>
    <cellStyle name="Normal 5 6 3 13" xfId="20243"/>
    <cellStyle name="Normal 5 6 3 14" xfId="20244"/>
    <cellStyle name="Normal 5 6 3 15" xfId="20245"/>
    <cellStyle name="Normal 5 6 3 16" xfId="20246"/>
    <cellStyle name="Normal 5 6 3 2" xfId="20247"/>
    <cellStyle name="Normal 5 6 3 3" xfId="20248"/>
    <cellStyle name="Normal 5 6 3 4" xfId="20249"/>
    <cellStyle name="Normal 5 6 3 5" xfId="20250"/>
    <cellStyle name="Normal 5 6 3 6" xfId="20251"/>
    <cellStyle name="Normal 5 6 3 7" xfId="20252"/>
    <cellStyle name="Normal 5 6 3 8" xfId="20253"/>
    <cellStyle name="Normal 5 6 3 9" xfId="20254"/>
    <cellStyle name="Normal 5 6 4" xfId="20255"/>
    <cellStyle name="Normal 5 6 4 10" xfId="20256"/>
    <cellStyle name="Normal 5 6 4 10 2" xfId="20257"/>
    <cellStyle name="Normal 5 6 4 10 2 2" xfId="36505"/>
    <cellStyle name="Normal 5 6 4 10 3" xfId="20258"/>
    <cellStyle name="Normal 5 6 4 10 3 2" xfId="36506"/>
    <cellStyle name="Normal 5 6 4 10 4" xfId="20259"/>
    <cellStyle name="Normal 5 6 4 10 4 2" xfId="36507"/>
    <cellStyle name="Normal 5 6 4 10 5" xfId="20260"/>
    <cellStyle name="Normal 5 6 4 10 5 2" xfId="36508"/>
    <cellStyle name="Normal 5 6 4 10 6" xfId="36504"/>
    <cellStyle name="Normal 5 6 4 11" xfId="20261"/>
    <cellStyle name="Normal 5 6 4 11 2" xfId="20262"/>
    <cellStyle name="Normal 5 6 4 11 2 2" xfId="36510"/>
    <cellStyle name="Normal 5 6 4 11 3" xfId="20263"/>
    <cellStyle name="Normal 5 6 4 11 3 2" xfId="36511"/>
    <cellStyle name="Normal 5 6 4 11 4" xfId="20264"/>
    <cellStyle name="Normal 5 6 4 11 4 2" xfId="36512"/>
    <cellStyle name="Normal 5 6 4 11 5" xfId="20265"/>
    <cellStyle name="Normal 5 6 4 11 5 2" xfId="36513"/>
    <cellStyle name="Normal 5 6 4 11 6" xfId="36509"/>
    <cellStyle name="Normal 5 6 4 12" xfId="20266"/>
    <cellStyle name="Normal 5 6 4 12 2" xfId="20267"/>
    <cellStyle name="Normal 5 6 4 12 2 2" xfId="36515"/>
    <cellStyle name="Normal 5 6 4 12 3" xfId="20268"/>
    <cellStyle name="Normal 5 6 4 12 3 2" xfId="36516"/>
    <cellStyle name="Normal 5 6 4 12 4" xfId="20269"/>
    <cellStyle name="Normal 5 6 4 12 4 2" xfId="36517"/>
    <cellStyle name="Normal 5 6 4 12 5" xfId="20270"/>
    <cellStyle name="Normal 5 6 4 12 5 2" xfId="36518"/>
    <cellStyle name="Normal 5 6 4 12 6" xfId="36514"/>
    <cellStyle name="Normal 5 6 4 13" xfId="20271"/>
    <cellStyle name="Normal 5 6 4 13 2" xfId="20272"/>
    <cellStyle name="Normal 5 6 4 13 2 2" xfId="36520"/>
    <cellStyle name="Normal 5 6 4 13 3" xfId="20273"/>
    <cellStyle name="Normal 5 6 4 13 3 2" xfId="36521"/>
    <cellStyle name="Normal 5 6 4 13 4" xfId="20274"/>
    <cellStyle name="Normal 5 6 4 13 4 2" xfId="36522"/>
    <cellStyle name="Normal 5 6 4 13 5" xfId="20275"/>
    <cellStyle name="Normal 5 6 4 13 5 2" xfId="36523"/>
    <cellStyle name="Normal 5 6 4 13 6" xfId="36519"/>
    <cellStyle name="Normal 5 6 4 14" xfId="20276"/>
    <cellStyle name="Normal 5 6 4 14 2" xfId="20277"/>
    <cellStyle name="Normal 5 6 4 14 2 2" xfId="36525"/>
    <cellStyle name="Normal 5 6 4 14 3" xfId="20278"/>
    <cellStyle name="Normal 5 6 4 14 3 2" xfId="36526"/>
    <cellStyle name="Normal 5 6 4 14 4" xfId="20279"/>
    <cellStyle name="Normal 5 6 4 14 4 2" xfId="36527"/>
    <cellStyle name="Normal 5 6 4 14 5" xfId="20280"/>
    <cellStyle name="Normal 5 6 4 14 5 2" xfId="36528"/>
    <cellStyle name="Normal 5 6 4 14 6" xfId="36524"/>
    <cellStyle name="Normal 5 6 4 15" xfId="20281"/>
    <cellStyle name="Normal 5 6 4 15 2" xfId="20282"/>
    <cellStyle name="Normal 5 6 4 15 2 2" xfId="36530"/>
    <cellStyle name="Normal 5 6 4 15 3" xfId="20283"/>
    <cellStyle name="Normal 5 6 4 15 3 2" xfId="36531"/>
    <cellStyle name="Normal 5 6 4 15 4" xfId="20284"/>
    <cellStyle name="Normal 5 6 4 15 4 2" xfId="36532"/>
    <cellStyle name="Normal 5 6 4 15 5" xfId="20285"/>
    <cellStyle name="Normal 5 6 4 15 5 2" xfId="36533"/>
    <cellStyle name="Normal 5 6 4 15 6" xfId="36529"/>
    <cellStyle name="Normal 5 6 4 16" xfId="20286"/>
    <cellStyle name="Normal 5 6 4 16 2" xfId="20287"/>
    <cellStyle name="Normal 5 6 4 16 2 2" xfId="36535"/>
    <cellStyle name="Normal 5 6 4 16 3" xfId="20288"/>
    <cellStyle name="Normal 5 6 4 16 3 2" xfId="36536"/>
    <cellStyle name="Normal 5 6 4 16 4" xfId="20289"/>
    <cellStyle name="Normal 5 6 4 16 4 2" xfId="36537"/>
    <cellStyle name="Normal 5 6 4 16 5" xfId="20290"/>
    <cellStyle name="Normal 5 6 4 16 5 2" xfId="36538"/>
    <cellStyle name="Normal 5 6 4 16 6" xfId="36534"/>
    <cellStyle name="Normal 5 6 4 17" xfId="20291"/>
    <cellStyle name="Normal 5 6 4 17 2" xfId="36539"/>
    <cellStyle name="Normal 5 6 4 18" xfId="20292"/>
    <cellStyle name="Normal 5 6 4 18 2" xfId="36540"/>
    <cellStyle name="Normal 5 6 4 19" xfId="20293"/>
    <cellStyle name="Normal 5 6 4 19 2" xfId="36541"/>
    <cellStyle name="Normal 5 6 4 2" xfId="20294"/>
    <cellStyle name="Normal 5 6 4 20" xfId="20295"/>
    <cellStyle name="Normal 5 6 4 20 2" xfId="36542"/>
    <cellStyle name="Normal 5 6 4 21" xfId="36503"/>
    <cellStyle name="Normal 5 6 4 3" xfId="20296"/>
    <cellStyle name="Normal 5 6 4 3 2" xfId="20297"/>
    <cellStyle name="Normal 5 6 4 3 2 2" xfId="36544"/>
    <cellStyle name="Normal 5 6 4 3 3" xfId="20298"/>
    <cellStyle name="Normal 5 6 4 3 3 2" xfId="36545"/>
    <cellStyle name="Normal 5 6 4 3 4" xfId="20299"/>
    <cellStyle name="Normal 5 6 4 3 4 2" xfId="36546"/>
    <cellStyle name="Normal 5 6 4 3 5" xfId="20300"/>
    <cellStyle name="Normal 5 6 4 3 5 2" xfId="36547"/>
    <cellStyle name="Normal 5 6 4 3 6" xfId="36543"/>
    <cellStyle name="Normal 5 6 4 4" xfId="20301"/>
    <cellStyle name="Normal 5 6 4 4 2" xfId="20302"/>
    <cellStyle name="Normal 5 6 4 4 2 2" xfId="36549"/>
    <cellStyle name="Normal 5 6 4 4 3" xfId="20303"/>
    <cellStyle name="Normal 5 6 4 4 3 2" xfId="36550"/>
    <cellStyle name="Normal 5 6 4 4 4" xfId="20304"/>
    <cellStyle name="Normal 5 6 4 4 4 2" xfId="36551"/>
    <cellStyle name="Normal 5 6 4 4 5" xfId="20305"/>
    <cellStyle name="Normal 5 6 4 4 5 2" xfId="36552"/>
    <cellStyle name="Normal 5 6 4 4 6" xfId="36548"/>
    <cellStyle name="Normal 5 6 4 5" xfId="20306"/>
    <cellStyle name="Normal 5 6 4 5 2" xfId="20307"/>
    <cellStyle name="Normal 5 6 4 5 2 2" xfId="36554"/>
    <cellStyle name="Normal 5 6 4 5 3" xfId="20308"/>
    <cellStyle name="Normal 5 6 4 5 3 2" xfId="36555"/>
    <cellStyle name="Normal 5 6 4 5 4" xfId="20309"/>
    <cellStyle name="Normal 5 6 4 5 4 2" xfId="36556"/>
    <cellStyle name="Normal 5 6 4 5 5" xfId="20310"/>
    <cellStyle name="Normal 5 6 4 5 5 2" xfId="36557"/>
    <cellStyle name="Normal 5 6 4 5 6" xfId="36553"/>
    <cellStyle name="Normal 5 6 4 6" xfId="20311"/>
    <cellStyle name="Normal 5 6 4 6 2" xfId="20312"/>
    <cellStyle name="Normal 5 6 4 6 2 2" xfId="36559"/>
    <cellStyle name="Normal 5 6 4 6 3" xfId="20313"/>
    <cellStyle name="Normal 5 6 4 6 3 2" xfId="36560"/>
    <cellStyle name="Normal 5 6 4 6 4" xfId="20314"/>
    <cellStyle name="Normal 5 6 4 6 4 2" xfId="36561"/>
    <cellStyle name="Normal 5 6 4 6 5" xfId="20315"/>
    <cellStyle name="Normal 5 6 4 6 5 2" xfId="36562"/>
    <cellStyle name="Normal 5 6 4 6 6" xfId="36558"/>
    <cellStyle name="Normal 5 6 4 7" xfId="20316"/>
    <cellStyle name="Normal 5 6 4 7 2" xfId="20317"/>
    <cellStyle name="Normal 5 6 4 7 2 2" xfId="36564"/>
    <cellStyle name="Normal 5 6 4 7 3" xfId="20318"/>
    <cellStyle name="Normal 5 6 4 7 3 2" xfId="36565"/>
    <cellStyle name="Normal 5 6 4 7 4" xfId="20319"/>
    <cellStyle name="Normal 5 6 4 7 4 2" xfId="36566"/>
    <cellStyle name="Normal 5 6 4 7 5" xfId="20320"/>
    <cellStyle name="Normal 5 6 4 7 5 2" xfId="36567"/>
    <cellStyle name="Normal 5 6 4 7 6" xfId="36563"/>
    <cellStyle name="Normal 5 6 4 8" xfId="20321"/>
    <cellStyle name="Normal 5 6 4 8 2" xfId="20322"/>
    <cellStyle name="Normal 5 6 4 8 2 2" xfId="36569"/>
    <cellStyle name="Normal 5 6 4 8 3" xfId="20323"/>
    <cellStyle name="Normal 5 6 4 8 3 2" xfId="36570"/>
    <cellStyle name="Normal 5 6 4 8 4" xfId="20324"/>
    <cellStyle name="Normal 5 6 4 8 4 2" xfId="36571"/>
    <cellStyle name="Normal 5 6 4 8 5" xfId="20325"/>
    <cellStyle name="Normal 5 6 4 8 5 2" xfId="36572"/>
    <cellStyle name="Normal 5 6 4 8 6" xfId="36568"/>
    <cellStyle name="Normal 5 6 4 9" xfId="20326"/>
    <cellStyle name="Normal 5 6 4 9 2" xfId="20327"/>
    <cellStyle name="Normal 5 6 4 9 2 2" xfId="36574"/>
    <cellStyle name="Normal 5 6 4 9 3" xfId="20328"/>
    <cellStyle name="Normal 5 6 4 9 3 2" xfId="36575"/>
    <cellStyle name="Normal 5 6 4 9 4" xfId="20329"/>
    <cellStyle name="Normal 5 6 4 9 4 2" xfId="36576"/>
    <cellStyle name="Normal 5 6 4 9 5" xfId="20330"/>
    <cellStyle name="Normal 5 6 4 9 5 2" xfId="36577"/>
    <cellStyle name="Normal 5 6 4 9 6" xfId="36573"/>
    <cellStyle name="Normal 5 6 5" xfId="20331"/>
    <cellStyle name="Normal 5 6 5 2" xfId="20332"/>
    <cellStyle name="Normal 5 6 5 3" xfId="20333"/>
    <cellStyle name="Normal 5 6 5 3 2" xfId="36579"/>
    <cellStyle name="Normal 5 6 5 4" xfId="20334"/>
    <cellStyle name="Normal 5 6 5 4 2" xfId="36580"/>
    <cellStyle name="Normal 5 6 5 5" xfId="20335"/>
    <cellStyle name="Normal 5 6 5 5 2" xfId="36581"/>
    <cellStyle name="Normal 5 6 5 6" xfId="20336"/>
    <cellStyle name="Normal 5 6 5 6 2" xfId="36582"/>
    <cellStyle name="Normal 5 6 5 7" xfId="36578"/>
    <cellStyle name="Normal 5 6 6" xfId="20337"/>
    <cellStyle name="Normal 5 6 6 2" xfId="20338"/>
    <cellStyle name="Normal 5 6 6 3" xfId="20339"/>
    <cellStyle name="Normal 5 6 6 3 2" xfId="36584"/>
    <cellStyle name="Normal 5 6 6 4" xfId="20340"/>
    <cellStyle name="Normal 5 6 6 4 2" xfId="36585"/>
    <cellStyle name="Normal 5 6 6 5" xfId="20341"/>
    <cellStyle name="Normal 5 6 6 5 2" xfId="36586"/>
    <cellStyle name="Normal 5 6 6 6" xfId="20342"/>
    <cellStyle name="Normal 5 6 6 6 2" xfId="36587"/>
    <cellStyle name="Normal 5 6 6 7" xfId="36583"/>
    <cellStyle name="Normal 5 6 7" xfId="20343"/>
    <cellStyle name="Normal 5 6 7 2" xfId="20344"/>
    <cellStyle name="Normal 5 6 7 2 2" xfId="36589"/>
    <cellStyle name="Normal 5 6 7 3" xfId="20345"/>
    <cellStyle name="Normal 5 6 7 3 2" xfId="36590"/>
    <cellStyle name="Normal 5 6 7 4" xfId="20346"/>
    <cellStyle name="Normal 5 6 7 4 2" xfId="36591"/>
    <cellStyle name="Normal 5 6 7 5" xfId="20347"/>
    <cellStyle name="Normal 5 6 7 5 2" xfId="36592"/>
    <cellStyle name="Normal 5 6 7 6" xfId="36588"/>
    <cellStyle name="Normal 5 6 8" xfId="20348"/>
    <cellStyle name="Normal 5 6 8 2" xfId="20349"/>
    <cellStyle name="Normal 5 6 8 2 2" xfId="36594"/>
    <cellStyle name="Normal 5 6 8 3" xfId="20350"/>
    <cellStyle name="Normal 5 6 8 3 2" xfId="36595"/>
    <cellStyle name="Normal 5 6 8 4" xfId="20351"/>
    <cellStyle name="Normal 5 6 8 4 2" xfId="36596"/>
    <cellStyle name="Normal 5 6 8 5" xfId="20352"/>
    <cellStyle name="Normal 5 6 8 5 2" xfId="36597"/>
    <cellStyle name="Normal 5 6 8 6" xfId="36593"/>
    <cellStyle name="Normal 5 6 9" xfId="20353"/>
    <cellStyle name="Normal 5 6 9 2" xfId="20354"/>
    <cellStyle name="Normal 5 6 9 2 2" xfId="36599"/>
    <cellStyle name="Normal 5 6 9 3" xfId="20355"/>
    <cellStyle name="Normal 5 6 9 3 2" xfId="36600"/>
    <cellStyle name="Normal 5 6 9 4" xfId="20356"/>
    <cellStyle name="Normal 5 6 9 4 2" xfId="36601"/>
    <cellStyle name="Normal 5 6 9 5" xfId="20357"/>
    <cellStyle name="Normal 5 6 9 5 2" xfId="36602"/>
    <cellStyle name="Normal 5 6 9 6" xfId="36598"/>
    <cellStyle name="Normal 5 60" xfId="20358"/>
    <cellStyle name="Normal 5 60 2" xfId="36603"/>
    <cellStyle name="Normal 5 7" xfId="20359"/>
    <cellStyle name="Normal 5 7 10" xfId="20360"/>
    <cellStyle name="Normal 5 7 10 2" xfId="20361"/>
    <cellStyle name="Normal 5 7 10 2 2" xfId="36605"/>
    <cellStyle name="Normal 5 7 10 3" xfId="20362"/>
    <cellStyle name="Normal 5 7 10 3 2" xfId="36606"/>
    <cellStyle name="Normal 5 7 10 4" xfId="20363"/>
    <cellStyle name="Normal 5 7 10 4 2" xfId="36607"/>
    <cellStyle name="Normal 5 7 10 5" xfId="20364"/>
    <cellStyle name="Normal 5 7 10 5 2" xfId="36608"/>
    <cellStyle name="Normal 5 7 10 6" xfId="36604"/>
    <cellStyle name="Normal 5 7 11" xfId="20365"/>
    <cellStyle name="Normal 5 7 11 2" xfId="20366"/>
    <cellStyle name="Normal 5 7 11 2 2" xfId="36610"/>
    <cellStyle name="Normal 5 7 11 3" xfId="20367"/>
    <cellStyle name="Normal 5 7 11 3 2" xfId="36611"/>
    <cellStyle name="Normal 5 7 11 4" xfId="20368"/>
    <cellStyle name="Normal 5 7 11 4 2" xfId="36612"/>
    <cellStyle name="Normal 5 7 11 5" xfId="20369"/>
    <cellStyle name="Normal 5 7 11 5 2" xfId="36613"/>
    <cellStyle name="Normal 5 7 11 6" xfId="36609"/>
    <cellStyle name="Normal 5 7 12" xfId="20370"/>
    <cellStyle name="Normal 5 7 12 2" xfId="20371"/>
    <cellStyle name="Normal 5 7 12 2 2" xfId="36615"/>
    <cellStyle name="Normal 5 7 12 3" xfId="20372"/>
    <cellStyle name="Normal 5 7 12 3 2" xfId="36616"/>
    <cellStyle name="Normal 5 7 12 4" xfId="20373"/>
    <cellStyle name="Normal 5 7 12 4 2" xfId="36617"/>
    <cellStyle name="Normal 5 7 12 5" xfId="20374"/>
    <cellStyle name="Normal 5 7 12 5 2" xfId="36618"/>
    <cellStyle name="Normal 5 7 12 6" xfId="36614"/>
    <cellStyle name="Normal 5 7 13" xfId="20375"/>
    <cellStyle name="Normal 5 7 13 2" xfId="20376"/>
    <cellStyle name="Normal 5 7 13 2 2" xfId="36620"/>
    <cellStyle name="Normal 5 7 13 3" xfId="20377"/>
    <cellStyle name="Normal 5 7 13 3 2" xfId="36621"/>
    <cellStyle name="Normal 5 7 13 4" xfId="20378"/>
    <cellStyle name="Normal 5 7 13 4 2" xfId="36622"/>
    <cellStyle name="Normal 5 7 13 5" xfId="20379"/>
    <cellStyle name="Normal 5 7 13 5 2" xfId="36623"/>
    <cellStyle name="Normal 5 7 13 6" xfId="36619"/>
    <cellStyle name="Normal 5 7 14" xfId="20380"/>
    <cellStyle name="Normal 5 7 14 2" xfId="20381"/>
    <cellStyle name="Normal 5 7 14 2 2" xfId="36625"/>
    <cellStyle name="Normal 5 7 14 3" xfId="20382"/>
    <cellStyle name="Normal 5 7 14 3 2" xfId="36626"/>
    <cellStyle name="Normal 5 7 14 4" xfId="20383"/>
    <cellStyle name="Normal 5 7 14 4 2" xfId="36627"/>
    <cellStyle name="Normal 5 7 14 5" xfId="20384"/>
    <cellStyle name="Normal 5 7 14 5 2" xfId="36628"/>
    <cellStyle name="Normal 5 7 14 6" xfId="36624"/>
    <cellStyle name="Normal 5 7 15" xfId="20385"/>
    <cellStyle name="Normal 5 7 15 2" xfId="20386"/>
    <cellStyle name="Normal 5 7 15 2 2" xfId="36630"/>
    <cellStyle name="Normal 5 7 15 3" xfId="20387"/>
    <cellStyle name="Normal 5 7 15 3 2" xfId="36631"/>
    <cellStyle name="Normal 5 7 15 4" xfId="20388"/>
    <cellStyle name="Normal 5 7 15 4 2" xfId="36632"/>
    <cellStyle name="Normal 5 7 15 5" xfId="20389"/>
    <cellStyle name="Normal 5 7 15 5 2" xfId="36633"/>
    <cellStyle name="Normal 5 7 15 6" xfId="36629"/>
    <cellStyle name="Normal 5 7 16" xfId="20390"/>
    <cellStyle name="Normal 5 7 16 2" xfId="20391"/>
    <cellStyle name="Normal 5 7 16 2 2" xfId="36635"/>
    <cellStyle name="Normal 5 7 16 3" xfId="20392"/>
    <cellStyle name="Normal 5 7 16 3 2" xfId="36636"/>
    <cellStyle name="Normal 5 7 16 4" xfId="20393"/>
    <cellStyle name="Normal 5 7 16 4 2" xfId="36637"/>
    <cellStyle name="Normal 5 7 16 5" xfId="20394"/>
    <cellStyle name="Normal 5 7 16 5 2" xfId="36638"/>
    <cellStyle name="Normal 5 7 16 6" xfId="36634"/>
    <cellStyle name="Normal 5 7 17" xfId="20395"/>
    <cellStyle name="Normal 5 7 17 2" xfId="20396"/>
    <cellStyle name="Normal 5 7 17 2 2" xfId="36640"/>
    <cellStyle name="Normal 5 7 17 3" xfId="20397"/>
    <cellStyle name="Normal 5 7 17 3 2" xfId="36641"/>
    <cellStyle name="Normal 5 7 17 4" xfId="20398"/>
    <cellStyle name="Normal 5 7 17 4 2" xfId="36642"/>
    <cellStyle name="Normal 5 7 17 5" xfId="20399"/>
    <cellStyle name="Normal 5 7 17 5 2" xfId="36643"/>
    <cellStyle name="Normal 5 7 17 6" xfId="36639"/>
    <cellStyle name="Normal 5 7 18" xfId="20400"/>
    <cellStyle name="Normal 5 7 18 2" xfId="20401"/>
    <cellStyle name="Normal 5 7 18 2 2" xfId="36645"/>
    <cellStyle name="Normal 5 7 18 3" xfId="20402"/>
    <cellStyle name="Normal 5 7 18 3 2" xfId="36646"/>
    <cellStyle name="Normal 5 7 18 4" xfId="20403"/>
    <cellStyle name="Normal 5 7 18 4 2" xfId="36647"/>
    <cellStyle name="Normal 5 7 18 5" xfId="20404"/>
    <cellStyle name="Normal 5 7 18 5 2" xfId="36648"/>
    <cellStyle name="Normal 5 7 18 6" xfId="36644"/>
    <cellStyle name="Normal 5 7 19" xfId="20405"/>
    <cellStyle name="Normal 5 7 19 2" xfId="20406"/>
    <cellStyle name="Normal 5 7 19 2 2" xfId="36650"/>
    <cellStyle name="Normal 5 7 19 3" xfId="20407"/>
    <cellStyle name="Normal 5 7 19 3 2" xfId="36651"/>
    <cellStyle name="Normal 5 7 19 4" xfId="20408"/>
    <cellStyle name="Normal 5 7 19 4 2" xfId="36652"/>
    <cellStyle name="Normal 5 7 19 5" xfId="20409"/>
    <cellStyle name="Normal 5 7 19 5 2" xfId="36653"/>
    <cellStyle name="Normal 5 7 19 6" xfId="36649"/>
    <cellStyle name="Normal 5 7 2" xfId="20410"/>
    <cellStyle name="Normal 5 7 2 10" xfId="20411"/>
    <cellStyle name="Normal 5 7 2 11" xfId="20412"/>
    <cellStyle name="Normal 5 7 2 12" xfId="20413"/>
    <cellStyle name="Normal 5 7 2 13" xfId="20414"/>
    <cellStyle name="Normal 5 7 2 14" xfId="20415"/>
    <cellStyle name="Normal 5 7 2 15" xfId="20416"/>
    <cellStyle name="Normal 5 7 2 16" xfId="20417"/>
    <cellStyle name="Normal 5 7 2 17" xfId="20418"/>
    <cellStyle name="Normal 5 7 2 18" xfId="20419"/>
    <cellStyle name="Normal 5 7 2 19" xfId="20420"/>
    <cellStyle name="Normal 5 7 2 2" xfId="20421"/>
    <cellStyle name="Normal 5 7 2 2 2" xfId="20422"/>
    <cellStyle name="Normal 5 7 2 2 3" xfId="20423"/>
    <cellStyle name="Normal 5 7 2 2 4" xfId="20424"/>
    <cellStyle name="Normal 5 7 2 2 5" xfId="20425"/>
    <cellStyle name="Normal 5 7 2 2 6" xfId="20426"/>
    <cellStyle name="Normal 5 7 2 2 7" xfId="20427"/>
    <cellStyle name="Normal 5 7 2 20" xfId="20428"/>
    <cellStyle name="Normal 5 7 2 21" xfId="20429"/>
    <cellStyle name="Normal 5 7 2 22" xfId="36654"/>
    <cellStyle name="Normal 5 7 2 3" xfId="20430"/>
    <cellStyle name="Normal 5 7 2 4" xfId="20431"/>
    <cellStyle name="Normal 5 7 2 5" xfId="20432"/>
    <cellStyle name="Normal 5 7 2 6" xfId="20433"/>
    <cellStyle name="Normal 5 7 2 7" xfId="20434"/>
    <cellStyle name="Normal 5 7 2 8" xfId="20435"/>
    <cellStyle name="Normal 5 7 2 9" xfId="20436"/>
    <cellStyle name="Normal 5 7 20" xfId="20437"/>
    <cellStyle name="Normal 5 7 20 2" xfId="20438"/>
    <cellStyle name="Normal 5 7 20 2 2" xfId="36656"/>
    <cellStyle name="Normal 5 7 20 3" xfId="20439"/>
    <cellStyle name="Normal 5 7 20 3 2" xfId="36657"/>
    <cellStyle name="Normal 5 7 20 4" xfId="20440"/>
    <cellStyle name="Normal 5 7 20 4 2" xfId="36658"/>
    <cellStyle name="Normal 5 7 20 5" xfId="20441"/>
    <cellStyle name="Normal 5 7 20 5 2" xfId="36659"/>
    <cellStyle name="Normal 5 7 20 6" xfId="36655"/>
    <cellStyle name="Normal 5 7 21" xfId="20442"/>
    <cellStyle name="Normal 5 7 21 2" xfId="36660"/>
    <cellStyle name="Normal 5 7 22" xfId="20443"/>
    <cellStyle name="Normal 5 7 22 2" xfId="36661"/>
    <cellStyle name="Normal 5 7 23" xfId="20444"/>
    <cellStyle name="Normal 5 7 23 2" xfId="36662"/>
    <cellStyle name="Normal 5 7 24" xfId="20445"/>
    <cellStyle name="Normal 5 7 24 2" xfId="36663"/>
    <cellStyle name="Normal 5 7 25" xfId="20446"/>
    <cellStyle name="Normal 5 7 25 2" xfId="36664"/>
    <cellStyle name="Normal 5 7 26" xfId="40744"/>
    <cellStyle name="Normal 5 7 3" xfId="20447"/>
    <cellStyle name="Normal 5 7 3 10" xfId="20448"/>
    <cellStyle name="Normal 5 7 3 11" xfId="20449"/>
    <cellStyle name="Normal 5 7 3 12" xfId="20450"/>
    <cellStyle name="Normal 5 7 3 13" xfId="20451"/>
    <cellStyle name="Normal 5 7 3 14" xfId="20452"/>
    <cellStyle name="Normal 5 7 3 15" xfId="20453"/>
    <cellStyle name="Normal 5 7 3 16" xfId="20454"/>
    <cellStyle name="Normal 5 7 3 2" xfId="20455"/>
    <cellStyle name="Normal 5 7 3 3" xfId="20456"/>
    <cellStyle name="Normal 5 7 3 4" xfId="20457"/>
    <cellStyle name="Normal 5 7 3 5" xfId="20458"/>
    <cellStyle name="Normal 5 7 3 6" xfId="20459"/>
    <cellStyle name="Normal 5 7 3 7" xfId="20460"/>
    <cellStyle name="Normal 5 7 3 8" xfId="20461"/>
    <cellStyle name="Normal 5 7 3 9" xfId="20462"/>
    <cellStyle name="Normal 5 7 4" xfId="20463"/>
    <cellStyle name="Normal 5 7 4 10" xfId="20464"/>
    <cellStyle name="Normal 5 7 4 10 2" xfId="20465"/>
    <cellStyle name="Normal 5 7 4 10 2 2" xfId="36667"/>
    <cellStyle name="Normal 5 7 4 10 3" xfId="20466"/>
    <cellStyle name="Normal 5 7 4 10 3 2" xfId="36668"/>
    <cellStyle name="Normal 5 7 4 10 4" xfId="20467"/>
    <cellStyle name="Normal 5 7 4 10 4 2" xfId="36669"/>
    <cellStyle name="Normal 5 7 4 10 5" xfId="20468"/>
    <cellStyle name="Normal 5 7 4 10 5 2" xfId="36670"/>
    <cellStyle name="Normal 5 7 4 10 6" xfId="36666"/>
    <cellStyle name="Normal 5 7 4 11" xfId="20469"/>
    <cellStyle name="Normal 5 7 4 11 2" xfId="20470"/>
    <cellStyle name="Normal 5 7 4 11 2 2" xfId="36672"/>
    <cellStyle name="Normal 5 7 4 11 3" xfId="20471"/>
    <cellStyle name="Normal 5 7 4 11 3 2" xfId="36673"/>
    <cellStyle name="Normal 5 7 4 11 4" xfId="20472"/>
    <cellStyle name="Normal 5 7 4 11 4 2" xfId="36674"/>
    <cellStyle name="Normal 5 7 4 11 5" xfId="20473"/>
    <cellStyle name="Normal 5 7 4 11 5 2" xfId="36675"/>
    <cellStyle name="Normal 5 7 4 11 6" xfId="36671"/>
    <cellStyle name="Normal 5 7 4 12" xfId="20474"/>
    <cellStyle name="Normal 5 7 4 12 2" xfId="20475"/>
    <cellStyle name="Normal 5 7 4 12 2 2" xfId="36677"/>
    <cellStyle name="Normal 5 7 4 12 3" xfId="20476"/>
    <cellStyle name="Normal 5 7 4 12 3 2" xfId="36678"/>
    <cellStyle name="Normal 5 7 4 12 4" xfId="20477"/>
    <cellStyle name="Normal 5 7 4 12 4 2" xfId="36679"/>
    <cellStyle name="Normal 5 7 4 12 5" xfId="20478"/>
    <cellStyle name="Normal 5 7 4 12 5 2" xfId="36680"/>
    <cellStyle name="Normal 5 7 4 12 6" xfId="36676"/>
    <cellStyle name="Normal 5 7 4 13" xfId="20479"/>
    <cellStyle name="Normal 5 7 4 13 2" xfId="20480"/>
    <cellStyle name="Normal 5 7 4 13 2 2" xfId="36682"/>
    <cellStyle name="Normal 5 7 4 13 3" xfId="20481"/>
    <cellStyle name="Normal 5 7 4 13 3 2" xfId="36683"/>
    <cellStyle name="Normal 5 7 4 13 4" xfId="20482"/>
    <cellStyle name="Normal 5 7 4 13 4 2" xfId="36684"/>
    <cellStyle name="Normal 5 7 4 13 5" xfId="20483"/>
    <cellStyle name="Normal 5 7 4 13 5 2" xfId="36685"/>
    <cellStyle name="Normal 5 7 4 13 6" xfId="36681"/>
    <cellStyle name="Normal 5 7 4 14" xfId="20484"/>
    <cellStyle name="Normal 5 7 4 14 2" xfId="20485"/>
    <cellStyle name="Normal 5 7 4 14 2 2" xfId="36687"/>
    <cellStyle name="Normal 5 7 4 14 3" xfId="20486"/>
    <cellStyle name="Normal 5 7 4 14 3 2" xfId="36688"/>
    <cellStyle name="Normal 5 7 4 14 4" xfId="20487"/>
    <cellStyle name="Normal 5 7 4 14 4 2" xfId="36689"/>
    <cellStyle name="Normal 5 7 4 14 5" xfId="20488"/>
    <cellStyle name="Normal 5 7 4 14 5 2" xfId="36690"/>
    <cellStyle name="Normal 5 7 4 14 6" xfId="36686"/>
    <cellStyle name="Normal 5 7 4 15" xfId="20489"/>
    <cellStyle name="Normal 5 7 4 15 2" xfId="20490"/>
    <cellStyle name="Normal 5 7 4 15 2 2" xfId="36692"/>
    <cellStyle name="Normal 5 7 4 15 3" xfId="20491"/>
    <cellStyle name="Normal 5 7 4 15 3 2" xfId="36693"/>
    <cellStyle name="Normal 5 7 4 15 4" xfId="20492"/>
    <cellStyle name="Normal 5 7 4 15 4 2" xfId="36694"/>
    <cellStyle name="Normal 5 7 4 15 5" xfId="20493"/>
    <cellStyle name="Normal 5 7 4 15 5 2" xfId="36695"/>
    <cellStyle name="Normal 5 7 4 15 6" xfId="36691"/>
    <cellStyle name="Normal 5 7 4 16" xfId="20494"/>
    <cellStyle name="Normal 5 7 4 16 2" xfId="20495"/>
    <cellStyle name="Normal 5 7 4 16 2 2" xfId="36697"/>
    <cellStyle name="Normal 5 7 4 16 3" xfId="20496"/>
    <cellStyle name="Normal 5 7 4 16 3 2" xfId="36698"/>
    <cellStyle name="Normal 5 7 4 16 4" xfId="20497"/>
    <cellStyle name="Normal 5 7 4 16 4 2" xfId="36699"/>
    <cellStyle name="Normal 5 7 4 16 5" xfId="20498"/>
    <cellStyle name="Normal 5 7 4 16 5 2" xfId="36700"/>
    <cellStyle name="Normal 5 7 4 16 6" xfId="36696"/>
    <cellStyle name="Normal 5 7 4 17" xfId="20499"/>
    <cellStyle name="Normal 5 7 4 17 2" xfId="36701"/>
    <cellStyle name="Normal 5 7 4 18" xfId="20500"/>
    <cellStyle name="Normal 5 7 4 18 2" xfId="36702"/>
    <cellStyle name="Normal 5 7 4 19" xfId="20501"/>
    <cellStyle name="Normal 5 7 4 19 2" xfId="36703"/>
    <cellStyle name="Normal 5 7 4 2" xfId="20502"/>
    <cellStyle name="Normal 5 7 4 20" xfId="20503"/>
    <cellStyle name="Normal 5 7 4 20 2" xfId="36704"/>
    <cellStyle name="Normal 5 7 4 21" xfId="36665"/>
    <cellStyle name="Normal 5 7 4 3" xfId="20504"/>
    <cellStyle name="Normal 5 7 4 3 2" xfId="20505"/>
    <cellStyle name="Normal 5 7 4 3 2 2" xfId="36706"/>
    <cellStyle name="Normal 5 7 4 3 3" xfId="20506"/>
    <cellStyle name="Normal 5 7 4 3 3 2" xfId="36707"/>
    <cellStyle name="Normal 5 7 4 3 4" xfId="20507"/>
    <cellStyle name="Normal 5 7 4 3 4 2" xfId="36708"/>
    <cellStyle name="Normal 5 7 4 3 5" xfId="20508"/>
    <cellStyle name="Normal 5 7 4 3 5 2" xfId="36709"/>
    <cellStyle name="Normal 5 7 4 3 6" xfId="36705"/>
    <cellStyle name="Normal 5 7 4 4" xfId="20509"/>
    <cellStyle name="Normal 5 7 4 4 2" xfId="20510"/>
    <cellStyle name="Normal 5 7 4 4 2 2" xfId="36711"/>
    <cellStyle name="Normal 5 7 4 4 3" xfId="20511"/>
    <cellStyle name="Normal 5 7 4 4 3 2" xfId="36712"/>
    <cellStyle name="Normal 5 7 4 4 4" xfId="20512"/>
    <cellStyle name="Normal 5 7 4 4 4 2" xfId="36713"/>
    <cellStyle name="Normal 5 7 4 4 5" xfId="20513"/>
    <cellStyle name="Normal 5 7 4 4 5 2" xfId="36714"/>
    <cellStyle name="Normal 5 7 4 4 6" xfId="36710"/>
    <cellStyle name="Normal 5 7 4 5" xfId="20514"/>
    <cellStyle name="Normal 5 7 4 5 2" xfId="20515"/>
    <cellStyle name="Normal 5 7 4 5 2 2" xfId="36716"/>
    <cellStyle name="Normal 5 7 4 5 3" xfId="20516"/>
    <cellStyle name="Normal 5 7 4 5 3 2" xfId="36717"/>
    <cellStyle name="Normal 5 7 4 5 4" xfId="20517"/>
    <cellStyle name="Normal 5 7 4 5 4 2" xfId="36718"/>
    <cellStyle name="Normal 5 7 4 5 5" xfId="20518"/>
    <cellStyle name="Normal 5 7 4 5 5 2" xfId="36719"/>
    <cellStyle name="Normal 5 7 4 5 6" xfId="36715"/>
    <cellStyle name="Normal 5 7 4 6" xfId="20519"/>
    <cellStyle name="Normal 5 7 4 6 2" xfId="20520"/>
    <cellStyle name="Normal 5 7 4 6 2 2" xfId="36721"/>
    <cellStyle name="Normal 5 7 4 6 3" xfId="20521"/>
    <cellStyle name="Normal 5 7 4 6 3 2" xfId="36722"/>
    <cellStyle name="Normal 5 7 4 6 4" xfId="20522"/>
    <cellStyle name="Normal 5 7 4 6 4 2" xfId="36723"/>
    <cellStyle name="Normal 5 7 4 6 5" xfId="20523"/>
    <cellStyle name="Normal 5 7 4 6 5 2" xfId="36724"/>
    <cellStyle name="Normal 5 7 4 6 6" xfId="36720"/>
    <cellStyle name="Normal 5 7 4 7" xfId="20524"/>
    <cellStyle name="Normal 5 7 4 7 2" xfId="20525"/>
    <cellStyle name="Normal 5 7 4 7 2 2" xfId="36726"/>
    <cellStyle name="Normal 5 7 4 7 3" xfId="20526"/>
    <cellStyle name="Normal 5 7 4 7 3 2" xfId="36727"/>
    <cellStyle name="Normal 5 7 4 7 4" xfId="20527"/>
    <cellStyle name="Normal 5 7 4 7 4 2" xfId="36728"/>
    <cellStyle name="Normal 5 7 4 7 5" xfId="20528"/>
    <cellStyle name="Normal 5 7 4 7 5 2" xfId="36729"/>
    <cellStyle name="Normal 5 7 4 7 6" xfId="36725"/>
    <cellStyle name="Normal 5 7 4 8" xfId="20529"/>
    <cellStyle name="Normal 5 7 4 8 2" xfId="20530"/>
    <cellStyle name="Normal 5 7 4 8 2 2" xfId="36731"/>
    <cellStyle name="Normal 5 7 4 8 3" xfId="20531"/>
    <cellStyle name="Normal 5 7 4 8 3 2" xfId="36732"/>
    <cellStyle name="Normal 5 7 4 8 4" xfId="20532"/>
    <cellStyle name="Normal 5 7 4 8 4 2" xfId="36733"/>
    <cellStyle name="Normal 5 7 4 8 5" xfId="20533"/>
    <cellStyle name="Normal 5 7 4 8 5 2" xfId="36734"/>
    <cellStyle name="Normal 5 7 4 8 6" xfId="36730"/>
    <cellStyle name="Normal 5 7 4 9" xfId="20534"/>
    <cellStyle name="Normal 5 7 4 9 2" xfId="20535"/>
    <cellStyle name="Normal 5 7 4 9 2 2" xfId="36736"/>
    <cellStyle name="Normal 5 7 4 9 3" xfId="20536"/>
    <cellStyle name="Normal 5 7 4 9 3 2" xfId="36737"/>
    <cellStyle name="Normal 5 7 4 9 4" xfId="20537"/>
    <cellStyle name="Normal 5 7 4 9 4 2" xfId="36738"/>
    <cellStyle name="Normal 5 7 4 9 5" xfId="20538"/>
    <cellStyle name="Normal 5 7 4 9 5 2" xfId="36739"/>
    <cellStyle name="Normal 5 7 4 9 6" xfId="36735"/>
    <cellStyle name="Normal 5 7 5" xfId="20539"/>
    <cellStyle name="Normal 5 7 5 2" xfId="20540"/>
    <cellStyle name="Normal 5 7 5 3" xfId="20541"/>
    <cellStyle name="Normal 5 7 5 3 2" xfId="36741"/>
    <cellStyle name="Normal 5 7 5 4" xfId="20542"/>
    <cellStyle name="Normal 5 7 5 4 2" xfId="36742"/>
    <cellStyle name="Normal 5 7 5 5" xfId="20543"/>
    <cellStyle name="Normal 5 7 5 5 2" xfId="36743"/>
    <cellStyle name="Normal 5 7 5 6" xfId="20544"/>
    <cellStyle name="Normal 5 7 5 6 2" xfId="36744"/>
    <cellStyle name="Normal 5 7 5 7" xfId="36740"/>
    <cellStyle name="Normal 5 7 6" xfId="20545"/>
    <cellStyle name="Normal 5 7 6 2" xfId="20546"/>
    <cellStyle name="Normal 5 7 6 3" xfId="20547"/>
    <cellStyle name="Normal 5 7 6 3 2" xfId="36746"/>
    <cellStyle name="Normal 5 7 6 4" xfId="20548"/>
    <cellStyle name="Normal 5 7 6 4 2" xfId="36747"/>
    <cellStyle name="Normal 5 7 6 5" xfId="20549"/>
    <cellStyle name="Normal 5 7 6 5 2" xfId="36748"/>
    <cellStyle name="Normal 5 7 6 6" xfId="20550"/>
    <cellStyle name="Normal 5 7 6 6 2" xfId="36749"/>
    <cellStyle name="Normal 5 7 6 7" xfId="36745"/>
    <cellStyle name="Normal 5 7 7" xfId="20551"/>
    <cellStyle name="Normal 5 7 7 2" xfId="20552"/>
    <cellStyle name="Normal 5 7 7 2 2" xfId="36751"/>
    <cellStyle name="Normal 5 7 7 3" xfId="20553"/>
    <cellStyle name="Normal 5 7 7 3 2" xfId="36752"/>
    <cellStyle name="Normal 5 7 7 4" xfId="20554"/>
    <cellStyle name="Normal 5 7 7 4 2" xfId="36753"/>
    <cellStyle name="Normal 5 7 7 5" xfId="20555"/>
    <cellStyle name="Normal 5 7 7 5 2" xfId="36754"/>
    <cellStyle name="Normal 5 7 7 6" xfId="36750"/>
    <cellStyle name="Normal 5 7 8" xfId="20556"/>
    <cellStyle name="Normal 5 7 8 2" xfId="20557"/>
    <cellStyle name="Normal 5 7 8 2 2" xfId="36756"/>
    <cellStyle name="Normal 5 7 8 3" xfId="20558"/>
    <cellStyle name="Normal 5 7 8 3 2" xfId="36757"/>
    <cellStyle name="Normal 5 7 8 4" xfId="20559"/>
    <cellStyle name="Normal 5 7 8 4 2" xfId="36758"/>
    <cellStyle name="Normal 5 7 8 5" xfId="20560"/>
    <cellStyle name="Normal 5 7 8 5 2" xfId="36759"/>
    <cellStyle name="Normal 5 7 8 6" xfId="36755"/>
    <cellStyle name="Normal 5 7 9" xfId="20561"/>
    <cellStyle name="Normal 5 7 9 2" xfId="20562"/>
    <cellStyle name="Normal 5 7 9 2 2" xfId="36761"/>
    <cellStyle name="Normal 5 7 9 3" xfId="20563"/>
    <cellStyle name="Normal 5 7 9 3 2" xfId="36762"/>
    <cellStyle name="Normal 5 7 9 4" xfId="20564"/>
    <cellStyle name="Normal 5 7 9 4 2" xfId="36763"/>
    <cellStyle name="Normal 5 7 9 5" xfId="20565"/>
    <cellStyle name="Normal 5 7 9 5 2" xfId="36764"/>
    <cellStyle name="Normal 5 7 9 6" xfId="36760"/>
    <cellStyle name="Normal 5 8" xfId="20566"/>
    <cellStyle name="Normal 5 8 10" xfId="20567"/>
    <cellStyle name="Normal 5 8 10 2" xfId="20568"/>
    <cellStyle name="Normal 5 8 10 2 2" xfId="36766"/>
    <cellStyle name="Normal 5 8 10 3" xfId="20569"/>
    <cellStyle name="Normal 5 8 10 3 2" xfId="36767"/>
    <cellStyle name="Normal 5 8 10 4" xfId="20570"/>
    <cellStyle name="Normal 5 8 10 4 2" xfId="36768"/>
    <cellStyle name="Normal 5 8 10 5" xfId="20571"/>
    <cellStyle name="Normal 5 8 10 5 2" xfId="36769"/>
    <cellStyle name="Normal 5 8 10 6" xfId="36765"/>
    <cellStyle name="Normal 5 8 11" xfId="20572"/>
    <cellStyle name="Normal 5 8 11 2" xfId="20573"/>
    <cellStyle name="Normal 5 8 11 2 2" xfId="36771"/>
    <cellStyle name="Normal 5 8 11 3" xfId="20574"/>
    <cellStyle name="Normal 5 8 11 3 2" xfId="36772"/>
    <cellStyle name="Normal 5 8 11 4" xfId="20575"/>
    <cellStyle name="Normal 5 8 11 4 2" xfId="36773"/>
    <cellStyle name="Normal 5 8 11 5" xfId="20576"/>
    <cellStyle name="Normal 5 8 11 5 2" xfId="36774"/>
    <cellStyle name="Normal 5 8 11 6" xfId="36770"/>
    <cellStyle name="Normal 5 8 12" xfId="20577"/>
    <cellStyle name="Normal 5 8 12 2" xfId="20578"/>
    <cellStyle name="Normal 5 8 12 2 2" xfId="36776"/>
    <cellStyle name="Normal 5 8 12 3" xfId="20579"/>
    <cellStyle name="Normal 5 8 12 3 2" xfId="36777"/>
    <cellStyle name="Normal 5 8 12 4" xfId="20580"/>
    <cellStyle name="Normal 5 8 12 4 2" xfId="36778"/>
    <cellStyle name="Normal 5 8 12 5" xfId="20581"/>
    <cellStyle name="Normal 5 8 12 5 2" xfId="36779"/>
    <cellStyle name="Normal 5 8 12 6" xfId="36775"/>
    <cellStyle name="Normal 5 8 13" xfId="20582"/>
    <cellStyle name="Normal 5 8 13 2" xfId="20583"/>
    <cellStyle name="Normal 5 8 13 2 2" xfId="36781"/>
    <cellStyle name="Normal 5 8 13 3" xfId="20584"/>
    <cellStyle name="Normal 5 8 13 3 2" xfId="36782"/>
    <cellStyle name="Normal 5 8 13 4" xfId="20585"/>
    <cellStyle name="Normal 5 8 13 4 2" xfId="36783"/>
    <cellStyle name="Normal 5 8 13 5" xfId="20586"/>
    <cellStyle name="Normal 5 8 13 5 2" xfId="36784"/>
    <cellStyle name="Normal 5 8 13 6" xfId="36780"/>
    <cellStyle name="Normal 5 8 14" xfId="20587"/>
    <cellStyle name="Normal 5 8 14 2" xfId="20588"/>
    <cellStyle name="Normal 5 8 14 2 2" xfId="36786"/>
    <cellStyle name="Normal 5 8 14 3" xfId="20589"/>
    <cellStyle name="Normal 5 8 14 3 2" xfId="36787"/>
    <cellStyle name="Normal 5 8 14 4" xfId="20590"/>
    <cellStyle name="Normal 5 8 14 4 2" xfId="36788"/>
    <cellStyle name="Normal 5 8 14 5" xfId="20591"/>
    <cellStyle name="Normal 5 8 14 5 2" xfId="36789"/>
    <cellStyle name="Normal 5 8 14 6" xfId="36785"/>
    <cellStyle name="Normal 5 8 15" xfId="20592"/>
    <cellStyle name="Normal 5 8 15 2" xfId="20593"/>
    <cellStyle name="Normal 5 8 15 2 2" xfId="36791"/>
    <cellStyle name="Normal 5 8 15 3" xfId="20594"/>
    <cellStyle name="Normal 5 8 15 3 2" xfId="36792"/>
    <cellStyle name="Normal 5 8 15 4" xfId="20595"/>
    <cellStyle name="Normal 5 8 15 4 2" xfId="36793"/>
    <cellStyle name="Normal 5 8 15 5" xfId="20596"/>
    <cellStyle name="Normal 5 8 15 5 2" xfId="36794"/>
    <cellStyle name="Normal 5 8 15 6" xfId="36790"/>
    <cellStyle name="Normal 5 8 16" xfId="20597"/>
    <cellStyle name="Normal 5 8 16 2" xfId="20598"/>
    <cellStyle name="Normal 5 8 16 2 2" xfId="36796"/>
    <cellStyle name="Normal 5 8 16 3" xfId="20599"/>
    <cellStyle name="Normal 5 8 16 3 2" xfId="36797"/>
    <cellStyle name="Normal 5 8 16 4" xfId="20600"/>
    <cellStyle name="Normal 5 8 16 4 2" xfId="36798"/>
    <cellStyle name="Normal 5 8 16 5" xfId="20601"/>
    <cellStyle name="Normal 5 8 16 5 2" xfId="36799"/>
    <cellStyle name="Normal 5 8 16 6" xfId="36795"/>
    <cellStyle name="Normal 5 8 17" xfId="20602"/>
    <cellStyle name="Normal 5 8 17 2" xfId="20603"/>
    <cellStyle name="Normal 5 8 17 2 2" xfId="36801"/>
    <cellStyle name="Normal 5 8 17 3" xfId="20604"/>
    <cellStyle name="Normal 5 8 17 3 2" xfId="36802"/>
    <cellStyle name="Normal 5 8 17 4" xfId="20605"/>
    <cellStyle name="Normal 5 8 17 4 2" xfId="36803"/>
    <cellStyle name="Normal 5 8 17 5" xfId="20606"/>
    <cellStyle name="Normal 5 8 17 5 2" xfId="36804"/>
    <cellStyle name="Normal 5 8 17 6" xfId="36800"/>
    <cellStyle name="Normal 5 8 18" xfId="20607"/>
    <cellStyle name="Normal 5 8 18 2" xfId="20608"/>
    <cellStyle name="Normal 5 8 18 2 2" xfId="36806"/>
    <cellStyle name="Normal 5 8 18 3" xfId="20609"/>
    <cellStyle name="Normal 5 8 18 3 2" xfId="36807"/>
    <cellStyle name="Normal 5 8 18 4" xfId="20610"/>
    <cellStyle name="Normal 5 8 18 4 2" xfId="36808"/>
    <cellStyle name="Normal 5 8 18 5" xfId="20611"/>
    <cellStyle name="Normal 5 8 18 5 2" xfId="36809"/>
    <cellStyle name="Normal 5 8 18 6" xfId="36805"/>
    <cellStyle name="Normal 5 8 19" xfId="20612"/>
    <cellStyle name="Normal 5 8 19 2" xfId="20613"/>
    <cellStyle name="Normal 5 8 19 2 2" xfId="36811"/>
    <cellStyle name="Normal 5 8 19 3" xfId="20614"/>
    <cellStyle name="Normal 5 8 19 3 2" xfId="36812"/>
    <cellStyle name="Normal 5 8 19 4" xfId="20615"/>
    <cellStyle name="Normal 5 8 19 4 2" xfId="36813"/>
    <cellStyle name="Normal 5 8 19 5" xfId="20616"/>
    <cellStyle name="Normal 5 8 19 5 2" xfId="36814"/>
    <cellStyle name="Normal 5 8 19 6" xfId="36810"/>
    <cellStyle name="Normal 5 8 2" xfId="20617"/>
    <cellStyle name="Normal 5 8 2 10" xfId="20618"/>
    <cellStyle name="Normal 5 8 2 11" xfId="20619"/>
    <cellStyle name="Normal 5 8 2 12" xfId="20620"/>
    <cellStyle name="Normal 5 8 2 13" xfId="20621"/>
    <cellStyle name="Normal 5 8 2 14" xfId="20622"/>
    <cellStyle name="Normal 5 8 2 15" xfId="20623"/>
    <cellStyle name="Normal 5 8 2 16" xfId="20624"/>
    <cellStyle name="Normal 5 8 2 17" xfId="20625"/>
    <cellStyle name="Normal 5 8 2 18" xfId="20626"/>
    <cellStyle name="Normal 5 8 2 19" xfId="20627"/>
    <cellStyle name="Normal 5 8 2 2" xfId="20628"/>
    <cellStyle name="Normal 5 8 2 2 2" xfId="20629"/>
    <cellStyle name="Normal 5 8 2 2 3" xfId="20630"/>
    <cellStyle name="Normal 5 8 2 2 4" xfId="20631"/>
    <cellStyle name="Normal 5 8 2 2 5" xfId="20632"/>
    <cellStyle name="Normal 5 8 2 2 6" xfId="20633"/>
    <cellStyle name="Normal 5 8 2 2 7" xfId="20634"/>
    <cellStyle name="Normal 5 8 2 20" xfId="20635"/>
    <cellStyle name="Normal 5 8 2 21" xfId="20636"/>
    <cellStyle name="Normal 5 8 2 22" xfId="36815"/>
    <cellStyle name="Normal 5 8 2 3" xfId="20637"/>
    <cellStyle name="Normal 5 8 2 4" xfId="20638"/>
    <cellStyle name="Normal 5 8 2 5" xfId="20639"/>
    <cellStyle name="Normal 5 8 2 6" xfId="20640"/>
    <cellStyle name="Normal 5 8 2 7" xfId="20641"/>
    <cellStyle name="Normal 5 8 2 8" xfId="20642"/>
    <cellStyle name="Normal 5 8 2 9" xfId="20643"/>
    <cellStyle name="Normal 5 8 20" xfId="20644"/>
    <cellStyle name="Normal 5 8 20 2" xfId="20645"/>
    <cellStyle name="Normal 5 8 20 2 2" xfId="36817"/>
    <cellStyle name="Normal 5 8 20 3" xfId="20646"/>
    <cellStyle name="Normal 5 8 20 3 2" xfId="36818"/>
    <cellStyle name="Normal 5 8 20 4" xfId="20647"/>
    <cellStyle name="Normal 5 8 20 4 2" xfId="36819"/>
    <cellStyle name="Normal 5 8 20 5" xfId="20648"/>
    <cellStyle name="Normal 5 8 20 5 2" xfId="36820"/>
    <cellStyle name="Normal 5 8 20 6" xfId="36816"/>
    <cellStyle name="Normal 5 8 21" xfId="20649"/>
    <cellStyle name="Normal 5 8 21 2" xfId="36821"/>
    <cellStyle name="Normal 5 8 22" xfId="20650"/>
    <cellStyle name="Normal 5 8 22 2" xfId="36822"/>
    <cellStyle name="Normal 5 8 23" xfId="20651"/>
    <cellStyle name="Normal 5 8 23 2" xfId="36823"/>
    <cellStyle name="Normal 5 8 24" xfId="20652"/>
    <cellStyle name="Normal 5 8 24 2" xfId="36824"/>
    <cellStyle name="Normal 5 8 25" xfId="20653"/>
    <cellStyle name="Normal 5 8 25 2" xfId="36825"/>
    <cellStyle name="Normal 5 8 26" xfId="40745"/>
    <cellStyle name="Normal 5 8 3" xfId="20654"/>
    <cellStyle name="Normal 5 8 3 10" xfId="20655"/>
    <cellStyle name="Normal 5 8 3 11" xfId="20656"/>
    <cellStyle name="Normal 5 8 3 12" xfId="20657"/>
    <cellStyle name="Normal 5 8 3 13" xfId="20658"/>
    <cellStyle name="Normal 5 8 3 14" xfId="20659"/>
    <cellStyle name="Normal 5 8 3 15" xfId="20660"/>
    <cellStyle name="Normal 5 8 3 16" xfId="20661"/>
    <cellStyle name="Normal 5 8 3 2" xfId="20662"/>
    <cellStyle name="Normal 5 8 3 3" xfId="20663"/>
    <cellStyle name="Normal 5 8 3 4" xfId="20664"/>
    <cellStyle name="Normal 5 8 3 5" xfId="20665"/>
    <cellStyle name="Normal 5 8 3 6" xfId="20666"/>
    <cellStyle name="Normal 5 8 3 7" xfId="20667"/>
    <cellStyle name="Normal 5 8 3 8" xfId="20668"/>
    <cellStyle name="Normal 5 8 3 9" xfId="20669"/>
    <cellStyle name="Normal 5 8 4" xfId="20670"/>
    <cellStyle name="Normal 5 8 4 10" xfId="20671"/>
    <cellStyle name="Normal 5 8 4 10 2" xfId="20672"/>
    <cellStyle name="Normal 5 8 4 10 2 2" xfId="36828"/>
    <cellStyle name="Normal 5 8 4 10 3" xfId="20673"/>
    <cellStyle name="Normal 5 8 4 10 3 2" xfId="36829"/>
    <cellStyle name="Normal 5 8 4 10 4" xfId="20674"/>
    <cellStyle name="Normal 5 8 4 10 4 2" xfId="36830"/>
    <cellStyle name="Normal 5 8 4 10 5" xfId="20675"/>
    <cellStyle name="Normal 5 8 4 10 5 2" xfId="36831"/>
    <cellStyle name="Normal 5 8 4 10 6" xfId="36827"/>
    <cellStyle name="Normal 5 8 4 11" xfId="20676"/>
    <cellStyle name="Normal 5 8 4 11 2" xfId="20677"/>
    <cellStyle name="Normal 5 8 4 11 2 2" xfId="36833"/>
    <cellStyle name="Normal 5 8 4 11 3" xfId="20678"/>
    <cellStyle name="Normal 5 8 4 11 3 2" xfId="36834"/>
    <cellStyle name="Normal 5 8 4 11 4" xfId="20679"/>
    <cellStyle name="Normal 5 8 4 11 4 2" xfId="36835"/>
    <cellStyle name="Normal 5 8 4 11 5" xfId="20680"/>
    <cellStyle name="Normal 5 8 4 11 5 2" xfId="36836"/>
    <cellStyle name="Normal 5 8 4 11 6" xfId="36832"/>
    <cellStyle name="Normal 5 8 4 12" xfId="20681"/>
    <cellStyle name="Normal 5 8 4 12 2" xfId="20682"/>
    <cellStyle name="Normal 5 8 4 12 2 2" xfId="36838"/>
    <cellStyle name="Normal 5 8 4 12 3" xfId="20683"/>
    <cellStyle name="Normal 5 8 4 12 3 2" xfId="36839"/>
    <cellStyle name="Normal 5 8 4 12 4" xfId="20684"/>
    <cellStyle name="Normal 5 8 4 12 4 2" xfId="36840"/>
    <cellStyle name="Normal 5 8 4 12 5" xfId="20685"/>
    <cellStyle name="Normal 5 8 4 12 5 2" xfId="36841"/>
    <cellStyle name="Normal 5 8 4 12 6" xfId="36837"/>
    <cellStyle name="Normal 5 8 4 13" xfId="20686"/>
    <cellStyle name="Normal 5 8 4 13 2" xfId="20687"/>
    <cellStyle name="Normal 5 8 4 13 2 2" xfId="36843"/>
    <cellStyle name="Normal 5 8 4 13 3" xfId="20688"/>
    <cellStyle name="Normal 5 8 4 13 3 2" xfId="36844"/>
    <cellStyle name="Normal 5 8 4 13 4" xfId="20689"/>
    <cellStyle name="Normal 5 8 4 13 4 2" xfId="36845"/>
    <cellStyle name="Normal 5 8 4 13 5" xfId="20690"/>
    <cellStyle name="Normal 5 8 4 13 5 2" xfId="36846"/>
    <cellStyle name="Normal 5 8 4 13 6" xfId="36842"/>
    <cellStyle name="Normal 5 8 4 14" xfId="20691"/>
    <cellStyle name="Normal 5 8 4 14 2" xfId="20692"/>
    <cellStyle name="Normal 5 8 4 14 2 2" xfId="36848"/>
    <cellStyle name="Normal 5 8 4 14 3" xfId="20693"/>
    <cellStyle name="Normal 5 8 4 14 3 2" xfId="36849"/>
    <cellStyle name="Normal 5 8 4 14 4" xfId="20694"/>
    <cellStyle name="Normal 5 8 4 14 4 2" xfId="36850"/>
    <cellStyle name="Normal 5 8 4 14 5" xfId="20695"/>
    <cellStyle name="Normal 5 8 4 14 5 2" xfId="36851"/>
    <cellStyle name="Normal 5 8 4 14 6" xfId="36847"/>
    <cellStyle name="Normal 5 8 4 15" xfId="20696"/>
    <cellStyle name="Normal 5 8 4 15 2" xfId="20697"/>
    <cellStyle name="Normal 5 8 4 15 2 2" xfId="36853"/>
    <cellStyle name="Normal 5 8 4 15 3" xfId="20698"/>
    <cellStyle name="Normal 5 8 4 15 3 2" xfId="36854"/>
    <cellStyle name="Normal 5 8 4 15 4" xfId="20699"/>
    <cellStyle name="Normal 5 8 4 15 4 2" xfId="36855"/>
    <cellStyle name="Normal 5 8 4 15 5" xfId="20700"/>
    <cellStyle name="Normal 5 8 4 15 5 2" xfId="36856"/>
    <cellStyle name="Normal 5 8 4 15 6" xfId="36852"/>
    <cellStyle name="Normal 5 8 4 16" xfId="20701"/>
    <cellStyle name="Normal 5 8 4 16 2" xfId="20702"/>
    <cellStyle name="Normal 5 8 4 16 2 2" xfId="36858"/>
    <cellStyle name="Normal 5 8 4 16 3" xfId="20703"/>
    <cellStyle name="Normal 5 8 4 16 3 2" xfId="36859"/>
    <cellStyle name="Normal 5 8 4 16 4" xfId="20704"/>
    <cellStyle name="Normal 5 8 4 16 4 2" xfId="36860"/>
    <cellStyle name="Normal 5 8 4 16 5" xfId="20705"/>
    <cellStyle name="Normal 5 8 4 16 5 2" xfId="36861"/>
    <cellStyle name="Normal 5 8 4 16 6" xfId="36857"/>
    <cellStyle name="Normal 5 8 4 17" xfId="20706"/>
    <cellStyle name="Normal 5 8 4 17 2" xfId="36862"/>
    <cellStyle name="Normal 5 8 4 18" xfId="20707"/>
    <cellStyle name="Normal 5 8 4 18 2" xfId="36863"/>
    <cellStyle name="Normal 5 8 4 19" xfId="20708"/>
    <cellStyle name="Normal 5 8 4 19 2" xfId="36864"/>
    <cellStyle name="Normal 5 8 4 2" xfId="20709"/>
    <cellStyle name="Normal 5 8 4 20" xfId="20710"/>
    <cellStyle name="Normal 5 8 4 20 2" xfId="36865"/>
    <cellStyle name="Normal 5 8 4 21" xfId="36826"/>
    <cellStyle name="Normal 5 8 4 3" xfId="20711"/>
    <cellStyle name="Normal 5 8 4 3 2" xfId="20712"/>
    <cellStyle name="Normal 5 8 4 3 2 2" xfId="36867"/>
    <cellStyle name="Normal 5 8 4 3 3" xfId="20713"/>
    <cellStyle name="Normal 5 8 4 3 3 2" xfId="36868"/>
    <cellStyle name="Normal 5 8 4 3 4" xfId="20714"/>
    <cellStyle name="Normal 5 8 4 3 4 2" xfId="36869"/>
    <cellStyle name="Normal 5 8 4 3 5" xfId="20715"/>
    <cellStyle name="Normal 5 8 4 3 5 2" xfId="36870"/>
    <cellStyle name="Normal 5 8 4 3 6" xfId="36866"/>
    <cellStyle name="Normal 5 8 4 4" xfId="20716"/>
    <cellStyle name="Normal 5 8 4 4 2" xfId="20717"/>
    <cellStyle name="Normal 5 8 4 4 2 2" xfId="36872"/>
    <cellStyle name="Normal 5 8 4 4 3" xfId="20718"/>
    <cellStyle name="Normal 5 8 4 4 3 2" xfId="36873"/>
    <cellStyle name="Normal 5 8 4 4 4" xfId="20719"/>
    <cellStyle name="Normal 5 8 4 4 4 2" xfId="36874"/>
    <cellStyle name="Normal 5 8 4 4 5" xfId="20720"/>
    <cellStyle name="Normal 5 8 4 4 5 2" xfId="36875"/>
    <cellStyle name="Normal 5 8 4 4 6" xfId="36871"/>
    <cellStyle name="Normal 5 8 4 5" xfId="20721"/>
    <cellStyle name="Normal 5 8 4 5 2" xfId="20722"/>
    <cellStyle name="Normal 5 8 4 5 2 2" xfId="36877"/>
    <cellStyle name="Normal 5 8 4 5 3" xfId="20723"/>
    <cellStyle name="Normal 5 8 4 5 3 2" xfId="36878"/>
    <cellStyle name="Normal 5 8 4 5 4" xfId="20724"/>
    <cellStyle name="Normal 5 8 4 5 4 2" xfId="36879"/>
    <cellStyle name="Normal 5 8 4 5 5" xfId="20725"/>
    <cellStyle name="Normal 5 8 4 5 5 2" xfId="36880"/>
    <cellStyle name="Normal 5 8 4 5 6" xfId="36876"/>
    <cellStyle name="Normal 5 8 4 6" xfId="20726"/>
    <cellStyle name="Normal 5 8 4 6 2" xfId="20727"/>
    <cellStyle name="Normal 5 8 4 6 2 2" xfId="36882"/>
    <cellStyle name="Normal 5 8 4 6 3" xfId="20728"/>
    <cellStyle name="Normal 5 8 4 6 3 2" xfId="36883"/>
    <cellStyle name="Normal 5 8 4 6 4" xfId="20729"/>
    <cellStyle name="Normal 5 8 4 6 4 2" xfId="36884"/>
    <cellStyle name="Normal 5 8 4 6 5" xfId="20730"/>
    <cellStyle name="Normal 5 8 4 6 5 2" xfId="36885"/>
    <cellStyle name="Normal 5 8 4 6 6" xfId="36881"/>
    <cellStyle name="Normal 5 8 4 7" xfId="20731"/>
    <cellStyle name="Normal 5 8 4 7 2" xfId="20732"/>
    <cellStyle name="Normal 5 8 4 7 2 2" xfId="36887"/>
    <cellStyle name="Normal 5 8 4 7 3" xfId="20733"/>
    <cellStyle name="Normal 5 8 4 7 3 2" xfId="36888"/>
    <cellStyle name="Normal 5 8 4 7 4" xfId="20734"/>
    <cellStyle name="Normal 5 8 4 7 4 2" xfId="36889"/>
    <cellStyle name="Normal 5 8 4 7 5" xfId="20735"/>
    <cellStyle name="Normal 5 8 4 7 5 2" xfId="36890"/>
    <cellStyle name="Normal 5 8 4 7 6" xfId="36886"/>
    <cellStyle name="Normal 5 8 4 8" xfId="20736"/>
    <cellStyle name="Normal 5 8 4 8 2" xfId="20737"/>
    <cellStyle name="Normal 5 8 4 8 2 2" xfId="36892"/>
    <cellStyle name="Normal 5 8 4 8 3" xfId="20738"/>
    <cellStyle name="Normal 5 8 4 8 3 2" xfId="36893"/>
    <cellStyle name="Normal 5 8 4 8 4" xfId="20739"/>
    <cellStyle name="Normal 5 8 4 8 4 2" xfId="36894"/>
    <cellStyle name="Normal 5 8 4 8 5" xfId="20740"/>
    <cellStyle name="Normal 5 8 4 8 5 2" xfId="36895"/>
    <cellStyle name="Normal 5 8 4 8 6" xfId="36891"/>
    <cellStyle name="Normal 5 8 4 9" xfId="20741"/>
    <cellStyle name="Normal 5 8 4 9 2" xfId="20742"/>
    <cellStyle name="Normal 5 8 4 9 2 2" xfId="36897"/>
    <cellStyle name="Normal 5 8 4 9 3" xfId="20743"/>
    <cellStyle name="Normal 5 8 4 9 3 2" xfId="36898"/>
    <cellStyle name="Normal 5 8 4 9 4" xfId="20744"/>
    <cellStyle name="Normal 5 8 4 9 4 2" xfId="36899"/>
    <cellStyle name="Normal 5 8 4 9 5" xfId="20745"/>
    <cellStyle name="Normal 5 8 4 9 5 2" xfId="36900"/>
    <cellStyle name="Normal 5 8 4 9 6" xfId="36896"/>
    <cellStyle name="Normal 5 8 5" xfId="20746"/>
    <cellStyle name="Normal 5 8 5 2" xfId="20747"/>
    <cellStyle name="Normal 5 8 5 3" xfId="20748"/>
    <cellStyle name="Normal 5 8 5 3 2" xfId="36902"/>
    <cellStyle name="Normal 5 8 5 4" xfId="20749"/>
    <cellStyle name="Normal 5 8 5 4 2" xfId="36903"/>
    <cellStyle name="Normal 5 8 5 5" xfId="20750"/>
    <cellStyle name="Normal 5 8 5 5 2" xfId="36904"/>
    <cellStyle name="Normal 5 8 5 6" xfId="20751"/>
    <cellStyle name="Normal 5 8 5 6 2" xfId="36905"/>
    <cellStyle name="Normal 5 8 5 7" xfId="36901"/>
    <cellStyle name="Normal 5 8 6" xfId="20752"/>
    <cellStyle name="Normal 5 8 6 2" xfId="20753"/>
    <cellStyle name="Normal 5 8 6 3" xfId="20754"/>
    <cellStyle name="Normal 5 8 6 3 2" xfId="36907"/>
    <cellStyle name="Normal 5 8 6 4" xfId="20755"/>
    <cellStyle name="Normal 5 8 6 4 2" xfId="36908"/>
    <cellStyle name="Normal 5 8 6 5" xfId="20756"/>
    <cellStyle name="Normal 5 8 6 5 2" xfId="36909"/>
    <cellStyle name="Normal 5 8 6 6" xfId="20757"/>
    <cellStyle name="Normal 5 8 6 6 2" xfId="36910"/>
    <cellStyle name="Normal 5 8 6 7" xfId="36906"/>
    <cellStyle name="Normal 5 8 7" xfId="20758"/>
    <cellStyle name="Normal 5 8 7 2" xfId="20759"/>
    <cellStyle name="Normal 5 8 7 2 2" xfId="36912"/>
    <cellStyle name="Normal 5 8 7 3" xfId="20760"/>
    <cellStyle name="Normal 5 8 7 3 2" xfId="36913"/>
    <cellStyle name="Normal 5 8 7 4" xfId="20761"/>
    <cellStyle name="Normal 5 8 7 4 2" xfId="36914"/>
    <cellStyle name="Normal 5 8 7 5" xfId="20762"/>
    <cellStyle name="Normal 5 8 7 5 2" xfId="36915"/>
    <cellStyle name="Normal 5 8 7 6" xfId="36911"/>
    <cellStyle name="Normal 5 8 8" xfId="20763"/>
    <cellStyle name="Normal 5 8 8 2" xfId="20764"/>
    <cellStyle name="Normal 5 8 8 2 2" xfId="36917"/>
    <cellStyle name="Normal 5 8 8 3" xfId="20765"/>
    <cellStyle name="Normal 5 8 8 3 2" xfId="36918"/>
    <cellStyle name="Normal 5 8 8 4" xfId="20766"/>
    <cellStyle name="Normal 5 8 8 4 2" xfId="36919"/>
    <cellStyle name="Normal 5 8 8 5" xfId="20767"/>
    <cellStyle name="Normal 5 8 8 5 2" xfId="36920"/>
    <cellStyle name="Normal 5 8 8 6" xfId="36916"/>
    <cellStyle name="Normal 5 8 9" xfId="20768"/>
    <cellStyle name="Normal 5 8 9 2" xfId="20769"/>
    <cellStyle name="Normal 5 8 9 2 2" xfId="36922"/>
    <cellStyle name="Normal 5 8 9 3" xfId="20770"/>
    <cellStyle name="Normal 5 8 9 3 2" xfId="36923"/>
    <cellStyle name="Normal 5 8 9 4" xfId="20771"/>
    <cellStyle name="Normal 5 8 9 4 2" xfId="36924"/>
    <cellStyle name="Normal 5 8 9 5" xfId="20772"/>
    <cellStyle name="Normal 5 8 9 5 2" xfId="36925"/>
    <cellStyle name="Normal 5 8 9 6" xfId="36921"/>
    <cellStyle name="Normal 5 9" xfId="20773"/>
    <cellStyle name="Normal 5 9 10" xfId="20774"/>
    <cellStyle name="Normal 5 9 11" xfId="20775"/>
    <cellStyle name="Normal 5 9 12" xfId="20776"/>
    <cellStyle name="Normal 5 9 13" xfId="20777"/>
    <cellStyle name="Normal 5 9 14" xfId="20778"/>
    <cellStyle name="Normal 5 9 15" xfId="20779"/>
    <cellStyle name="Normal 5 9 16" xfId="20780"/>
    <cellStyle name="Normal 5 9 17" xfId="20781"/>
    <cellStyle name="Normal 5 9 18" xfId="20782"/>
    <cellStyle name="Normal 5 9 19" xfId="20783"/>
    <cellStyle name="Normal 5 9 2" xfId="20784"/>
    <cellStyle name="Normal 5 9 2 2" xfId="20785"/>
    <cellStyle name="Normal 5 9 2 3" xfId="20786"/>
    <cellStyle name="Normal 5 9 2 4" xfId="20787"/>
    <cellStyle name="Normal 5 9 2 5" xfId="20788"/>
    <cellStyle name="Normal 5 9 2 6" xfId="20789"/>
    <cellStyle name="Normal 5 9 2 7" xfId="20790"/>
    <cellStyle name="Normal 5 9 20" xfId="20791"/>
    <cellStyle name="Normal 5 9 21" xfId="20792"/>
    <cellStyle name="Normal 5 9 22" xfId="20793"/>
    <cellStyle name="Normal 5 9 23" xfId="20794"/>
    <cellStyle name="Normal 5 9 24" xfId="40746"/>
    <cellStyle name="Normal 5 9 3" xfId="20795"/>
    <cellStyle name="Normal 5 9 4" xfId="20796"/>
    <cellStyle name="Normal 5 9 4 10" xfId="20797"/>
    <cellStyle name="Normal 5 9 4 10 2" xfId="36927"/>
    <cellStyle name="Normal 5 9 4 11" xfId="20798"/>
    <cellStyle name="Normal 5 9 4 11 2" xfId="36928"/>
    <cellStyle name="Normal 5 9 4 12" xfId="36926"/>
    <cellStyle name="Normal 5 9 4 2" xfId="20799"/>
    <cellStyle name="Normal 5 9 4 2 2" xfId="20800"/>
    <cellStyle name="Normal 5 9 4 2 2 2" xfId="36930"/>
    <cellStyle name="Normal 5 9 4 2 3" xfId="20801"/>
    <cellStyle name="Normal 5 9 4 2 3 2" xfId="36931"/>
    <cellStyle name="Normal 5 9 4 2 4" xfId="20802"/>
    <cellStyle name="Normal 5 9 4 2 4 2" xfId="36932"/>
    <cellStyle name="Normal 5 9 4 2 5" xfId="20803"/>
    <cellStyle name="Normal 5 9 4 2 5 2" xfId="36933"/>
    <cellStyle name="Normal 5 9 4 2 6" xfId="36929"/>
    <cellStyle name="Normal 5 9 4 3" xfId="20804"/>
    <cellStyle name="Normal 5 9 4 3 2" xfId="20805"/>
    <cellStyle name="Normal 5 9 4 3 2 2" xfId="36935"/>
    <cellStyle name="Normal 5 9 4 3 3" xfId="20806"/>
    <cellStyle name="Normal 5 9 4 3 3 2" xfId="36936"/>
    <cellStyle name="Normal 5 9 4 3 4" xfId="20807"/>
    <cellStyle name="Normal 5 9 4 3 4 2" xfId="36937"/>
    <cellStyle name="Normal 5 9 4 3 5" xfId="20808"/>
    <cellStyle name="Normal 5 9 4 3 5 2" xfId="36938"/>
    <cellStyle name="Normal 5 9 4 3 6" xfId="36934"/>
    <cellStyle name="Normal 5 9 4 4" xfId="20809"/>
    <cellStyle name="Normal 5 9 4 4 2" xfId="20810"/>
    <cellStyle name="Normal 5 9 4 4 2 2" xfId="36940"/>
    <cellStyle name="Normal 5 9 4 4 3" xfId="20811"/>
    <cellStyle name="Normal 5 9 4 4 3 2" xfId="36941"/>
    <cellStyle name="Normal 5 9 4 4 4" xfId="20812"/>
    <cellStyle name="Normal 5 9 4 4 4 2" xfId="36942"/>
    <cellStyle name="Normal 5 9 4 4 5" xfId="20813"/>
    <cellStyle name="Normal 5 9 4 4 5 2" xfId="36943"/>
    <cellStyle name="Normal 5 9 4 4 6" xfId="36939"/>
    <cellStyle name="Normal 5 9 4 5" xfId="20814"/>
    <cellStyle name="Normal 5 9 4 5 2" xfId="20815"/>
    <cellStyle name="Normal 5 9 4 5 2 2" xfId="36945"/>
    <cellStyle name="Normal 5 9 4 5 3" xfId="20816"/>
    <cellStyle name="Normal 5 9 4 5 3 2" xfId="36946"/>
    <cellStyle name="Normal 5 9 4 5 4" xfId="20817"/>
    <cellStyle name="Normal 5 9 4 5 4 2" xfId="36947"/>
    <cellStyle name="Normal 5 9 4 5 5" xfId="20818"/>
    <cellStyle name="Normal 5 9 4 5 5 2" xfId="36948"/>
    <cellStyle name="Normal 5 9 4 5 6" xfId="36944"/>
    <cellStyle name="Normal 5 9 4 6" xfId="20819"/>
    <cellStyle name="Normal 5 9 4 6 2" xfId="20820"/>
    <cellStyle name="Normal 5 9 4 6 2 2" xfId="36950"/>
    <cellStyle name="Normal 5 9 4 6 3" xfId="20821"/>
    <cellStyle name="Normal 5 9 4 6 3 2" xfId="36951"/>
    <cellStyle name="Normal 5 9 4 6 4" xfId="20822"/>
    <cellStyle name="Normal 5 9 4 6 4 2" xfId="36952"/>
    <cellStyle name="Normal 5 9 4 6 5" xfId="20823"/>
    <cellStyle name="Normal 5 9 4 6 5 2" xfId="36953"/>
    <cellStyle name="Normal 5 9 4 6 6" xfId="36949"/>
    <cellStyle name="Normal 5 9 4 7" xfId="20824"/>
    <cellStyle name="Normal 5 9 4 7 2" xfId="20825"/>
    <cellStyle name="Normal 5 9 4 7 2 2" xfId="36955"/>
    <cellStyle name="Normal 5 9 4 7 3" xfId="20826"/>
    <cellStyle name="Normal 5 9 4 7 3 2" xfId="36956"/>
    <cellStyle name="Normal 5 9 4 7 4" xfId="20827"/>
    <cellStyle name="Normal 5 9 4 7 4 2" xfId="36957"/>
    <cellStyle name="Normal 5 9 4 7 5" xfId="20828"/>
    <cellStyle name="Normal 5 9 4 7 5 2" xfId="36958"/>
    <cellStyle name="Normal 5 9 4 7 6" xfId="36954"/>
    <cellStyle name="Normal 5 9 4 8" xfId="20829"/>
    <cellStyle name="Normal 5 9 4 8 2" xfId="36959"/>
    <cellStyle name="Normal 5 9 4 9" xfId="20830"/>
    <cellStyle name="Normal 5 9 4 9 2" xfId="36960"/>
    <cellStyle name="Normal 5 9 5" xfId="20831"/>
    <cellStyle name="Normal 5 9 6" xfId="20832"/>
    <cellStyle name="Normal 5 9 7" xfId="20833"/>
    <cellStyle name="Normal 5 9 8" xfId="20834"/>
    <cellStyle name="Normal 5 9 9" xfId="20835"/>
    <cellStyle name="Normal 6" xfId="20836"/>
    <cellStyle name="Normal 6 10" xfId="20837"/>
    <cellStyle name="Normal 6 10 2" xfId="40747"/>
    <cellStyle name="Normal 6 11" xfId="20838"/>
    <cellStyle name="Normal 6 11 2" xfId="40748"/>
    <cellStyle name="Normal 6 12" xfId="20839"/>
    <cellStyle name="Normal 6 12 2" xfId="40749"/>
    <cellStyle name="Normal 6 13" xfId="20840"/>
    <cellStyle name="Normal 6 13 10" xfId="20841"/>
    <cellStyle name="Normal 6 13 11" xfId="20842"/>
    <cellStyle name="Normal 6 13 12" xfId="20843"/>
    <cellStyle name="Normal 6 13 13" xfId="20844"/>
    <cellStyle name="Normal 6 13 14" xfId="20845"/>
    <cellStyle name="Normal 6 13 15" xfId="20846"/>
    <cellStyle name="Normal 6 13 16" xfId="20847"/>
    <cellStyle name="Normal 6 13 2" xfId="20848"/>
    <cellStyle name="Normal 6 13 3" xfId="20849"/>
    <cellStyle name="Normal 6 13 4" xfId="20850"/>
    <cellStyle name="Normal 6 13 5" xfId="20851"/>
    <cellStyle name="Normal 6 13 6" xfId="20852"/>
    <cellStyle name="Normal 6 13 7" xfId="20853"/>
    <cellStyle name="Normal 6 13 8" xfId="20854"/>
    <cellStyle name="Normal 6 13 9" xfId="20855"/>
    <cellStyle name="Normal 6 14" xfId="20856"/>
    <cellStyle name="Normal 6 14 2" xfId="20857"/>
    <cellStyle name="Normal 6 15" xfId="20858"/>
    <cellStyle name="Normal 6 15 2" xfId="20859"/>
    <cellStyle name="Normal 6 16" xfId="20860"/>
    <cellStyle name="Normal 6 16 2" xfId="20861"/>
    <cellStyle name="Normal 6 17" xfId="20862"/>
    <cellStyle name="Normal 6 18" xfId="20863"/>
    <cellStyle name="Normal 6 19" xfId="20864"/>
    <cellStyle name="Normal 6 2" xfId="20865"/>
    <cellStyle name="Normal 6 2 10" xfId="20866"/>
    <cellStyle name="Normal 6 2 11" xfId="20867"/>
    <cellStyle name="Normal 6 2 12" xfId="20868"/>
    <cellStyle name="Normal 6 2 13" xfId="20869"/>
    <cellStyle name="Normal 6 2 14" xfId="20870"/>
    <cellStyle name="Normal 6 2 15" xfId="20871"/>
    <cellStyle name="Normal 6 2 16" xfId="20872"/>
    <cellStyle name="Normal 6 2 17" xfId="20873"/>
    <cellStyle name="Normal 6 2 18" xfId="20874"/>
    <cellStyle name="Normal 6 2 19" xfId="20875"/>
    <cellStyle name="Normal 6 2 2" xfId="20876"/>
    <cellStyle name="Normal 6 2 2 10" xfId="20877"/>
    <cellStyle name="Normal 6 2 2 11" xfId="20878"/>
    <cellStyle name="Normal 6 2 2 12" xfId="20879"/>
    <cellStyle name="Normal 6 2 2 13" xfId="20880"/>
    <cellStyle name="Normal 6 2 2 14" xfId="20881"/>
    <cellStyle name="Normal 6 2 2 15" xfId="20882"/>
    <cellStyle name="Normal 6 2 2 16" xfId="20883"/>
    <cellStyle name="Normal 6 2 2 17" xfId="20884"/>
    <cellStyle name="Normal 6 2 2 18" xfId="20885"/>
    <cellStyle name="Normal 6 2 2 19" xfId="20886"/>
    <cellStyle name="Normal 6 2 2 2" xfId="20887"/>
    <cellStyle name="Normal 6 2 2 2 2" xfId="20888"/>
    <cellStyle name="Normal 6 2 2 2 3" xfId="20889"/>
    <cellStyle name="Normal 6 2 2 2 4" xfId="20890"/>
    <cellStyle name="Normal 6 2 2 2 5" xfId="20891"/>
    <cellStyle name="Normal 6 2 2 2 6" xfId="20892"/>
    <cellStyle name="Normal 6 2 2 2 7" xfId="20893"/>
    <cellStyle name="Normal 6 2 2 20" xfId="20894"/>
    <cellStyle name="Normal 6 2 2 21" xfId="20895"/>
    <cellStyle name="Normal 6 2 2 22" xfId="40750"/>
    <cellStyle name="Normal 6 2 2 3" xfId="20896"/>
    <cellStyle name="Normal 6 2 2 4" xfId="20897"/>
    <cellStyle name="Normal 6 2 2 5" xfId="20898"/>
    <cellStyle name="Normal 6 2 2 6" xfId="20899"/>
    <cellStyle name="Normal 6 2 2 7" xfId="20900"/>
    <cellStyle name="Normal 6 2 2 8" xfId="20901"/>
    <cellStyle name="Normal 6 2 2 9" xfId="20902"/>
    <cellStyle name="Normal 6 2 20" xfId="20903"/>
    <cellStyle name="Normal 6 2 21" xfId="20904"/>
    <cellStyle name="Normal 6 2 22" xfId="20905"/>
    <cellStyle name="Normal 6 2 23" xfId="20906"/>
    <cellStyle name="Normal 6 2 3" xfId="20907"/>
    <cellStyle name="Normal 6 2 3 2" xfId="40751"/>
    <cellStyle name="Normal 6 2 4" xfId="20908"/>
    <cellStyle name="Normal 6 2 4 2" xfId="40752"/>
    <cellStyle name="Normal 6 2 5" xfId="20909"/>
    <cellStyle name="Normal 6 2 5 2" xfId="20910"/>
    <cellStyle name="Normal 6 2 6" xfId="20911"/>
    <cellStyle name="Normal 6 2 6 2" xfId="20912"/>
    <cellStyle name="Normal 6 2 7" xfId="20913"/>
    <cellStyle name="Normal 6 2 7 2" xfId="20914"/>
    <cellStyle name="Normal 6 2 8" xfId="20915"/>
    <cellStyle name="Normal 6 2 8 2" xfId="20916"/>
    <cellStyle name="Normal 6 2 9" xfId="20917"/>
    <cellStyle name="Normal 6 20" xfId="20918"/>
    <cellStyle name="Normal 6 21" xfId="20919"/>
    <cellStyle name="Normal 6 22" xfId="20920"/>
    <cellStyle name="Normal 6 23" xfId="20921"/>
    <cellStyle name="Normal 6 24" xfId="20922"/>
    <cellStyle name="Normal 6 25" xfId="20923"/>
    <cellStyle name="Normal 6 26" xfId="20924"/>
    <cellStyle name="Normal 6 27" xfId="20925"/>
    <cellStyle name="Normal 6 28" xfId="20926"/>
    <cellStyle name="Normal 6 29" xfId="20927"/>
    <cellStyle name="Normal 6 3" xfId="20928"/>
    <cellStyle name="Normal 6 3 2" xfId="20929"/>
    <cellStyle name="Normal 6 3 2 2" xfId="20930"/>
    <cellStyle name="Normal 6 3 2 2 2" xfId="40755"/>
    <cellStyle name="Normal 6 3 2 3" xfId="20931"/>
    <cellStyle name="Normal 6 3 2 4" xfId="20932"/>
    <cellStyle name="Normal 6 3 2 5" xfId="20933"/>
    <cellStyle name="Normal 6 3 2 6" xfId="20934"/>
    <cellStyle name="Normal 6 3 2 7" xfId="20935"/>
    <cellStyle name="Normal 6 3 2 8" xfId="40754"/>
    <cellStyle name="Normal 6 3 3" xfId="20936"/>
    <cellStyle name="Normal 6 3 3 2" xfId="40756"/>
    <cellStyle name="Normal 6 3 4" xfId="20937"/>
    <cellStyle name="Normal 6 3 4 2" xfId="40757"/>
    <cellStyle name="Normal 6 3 5" xfId="20938"/>
    <cellStyle name="Normal 6 3 5 2" xfId="41020"/>
    <cellStyle name="Normal 6 3 6" xfId="20939"/>
    <cellStyle name="Normal 6 3 6 2" xfId="41011"/>
    <cellStyle name="Normal 6 3 7" xfId="20940"/>
    <cellStyle name="Normal 6 3 8" xfId="20941"/>
    <cellStyle name="Normal 6 3 9" xfId="40753"/>
    <cellStyle name="Normal 6 30" xfId="20942"/>
    <cellStyle name="Normal 6 31" xfId="20943"/>
    <cellStyle name="Normal 6 32" xfId="20944"/>
    <cellStyle name="Normal 6 33" xfId="20945"/>
    <cellStyle name="Normal 6 34" xfId="20946"/>
    <cellStyle name="Normal 6 35" xfId="20947"/>
    <cellStyle name="Normal 6 4" xfId="20948"/>
    <cellStyle name="Normal 6 4 10" xfId="20949"/>
    <cellStyle name="Normal 6 4 11" xfId="20950"/>
    <cellStyle name="Normal 6 4 12" xfId="20951"/>
    <cellStyle name="Normal 6 4 13" xfId="20952"/>
    <cellStyle name="Normal 6 4 14" xfId="20953"/>
    <cellStyle name="Normal 6 4 15" xfId="20954"/>
    <cellStyle name="Normal 6 4 16" xfId="20955"/>
    <cellStyle name="Normal 6 4 2" xfId="20956"/>
    <cellStyle name="Normal 6 4 2 10" xfId="20957"/>
    <cellStyle name="Normal 6 4 2 11" xfId="20958"/>
    <cellStyle name="Normal 6 4 2 12" xfId="20959"/>
    <cellStyle name="Normal 6 4 2 13" xfId="20960"/>
    <cellStyle name="Normal 6 4 2 14" xfId="20961"/>
    <cellStyle name="Normal 6 4 2 15" xfId="20962"/>
    <cellStyle name="Normal 6 4 2 16" xfId="20963"/>
    <cellStyle name="Normal 6 4 2 17" xfId="40758"/>
    <cellStyle name="Normal 6 4 2 2" xfId="20964"/>
    <cellStyle name="Normal 6 4 2 3" xfId="20965"/>
    <cellStyle name="Normal 6 4 2 4" xfId="20966"/>
    <cellStyle name="Normal 6 4 2 5" xfId="20967"/>
    <cellStyle name="Normal 6 4 2 6" xfId="20968"/>
    <cellStyle name="Normal 6 4 2 7" xfId="20969"/>
    <cellStyle name="Normal 6 4 2 8" xfId="20970"/>
    <cellStyle name="Normal 6 4 2 9" xfId="20971"/>
    <cellStyle name="Normal 6 4 3" xfId="20972"/>
    <cellStyle name="Normal 6 4 3 2" xfId="40759"/>
    <cellStyle name="Normal 6 4 4" xfId="20973"/>
    <cellStyle name="Normal 6 4 4 2" xfId="40760"/>
    <cellStyle name="Normal 6 4 5" xfId="20974"/>
    <cellStyle name="Normal 6 4 6" xfId="20975"/>
    <cellStyle name="Normal 6 4 7" xfId="20976"/>
    <cellStyle name="Normal 6 4 8" xfId="20977"/>
    <cellStyle name="Normal 6 4 9" xfId="20978"/>
    <cellStyle name="Normal 6 5" xfId="20979"/>
    <cellStyle name="Normal 6 5 2" xfId="40761"/>
    <cellStyle name="Normal 6 6" xfId="20980"/>
    <cellStyle name="Normal 6 6 2" xfId="40762"/>
    <cellStyle name="Normal 6 7" xfId="20981"/>
    <cellStyle name="Normal 6 7 2" xfId="40763"/>
    <cellStyle name="Normal 6 8" xfId="20982"/>
    <cellStyle name="Normal 6 8 2" xfId="40764"/>
    <cellStyle name="Normal 6 9" xfId="20983"/>
    <cellStyle name="Normal 6 9 2" xfId="40765"/>
    <cellStyle name="Normal 7" xfId="20984"/>
    <cellStyle name="Normal 7 10" xfId="20985"/>
    <cellStyle name="Normal 7 11" xfId="20986"/>
    <cellStyle name="Normal 7 12" xfId="20987"/>
    <cellStyle name="Normal 7 13" xfId="20988"/>
    <cellStyle name="Normal 7 2" xfId="20989"/>
    <cellStyle name="Normal 7 2 10" xfId="20990"/>
    <cellStyle name="Normal 7 2 10 2" xfId="20991"/>
    <cellStyle name="Normal 7 2 10 2 2" xfId="36962"/>
    <cellStyle name="Normal 7 2 10 3" xfId="20992"/>
    <cellStyle name="Normal 7 2 10 3 2" xfId="36963"/>
    <cellStyle name="Normal 7 2 10 4" xfId="20993"/>
    <cellStyle name="Normal 7 2 10 4 2" xfId="36964"/>
    <cellStyle name="Normal 7 2 10 5" xfId="20994"/>
    <cellStyle name="Normal 7 2 10 5 2" xfId="36965"/>
    <cellStyle name="Normal 7 2 10 6" xfId="36961"/>
    <cellStyle name="Normal 7 2 11" xfId="20995"/>
    <cellStyle name="Normal 7 2 11 2" xfId="20996"/>
    <cellStyle name="Normal 7 2 11 2 2" xfId="36967"/>
    <cellStyle name="Normal 7 2 11 3" xfId="20997"/>
    <cellStyle name="Normal 7 2 11 3 2" xfId="36968"/>
    <cellStyle name="Normal 7 2 11 4" xfId="20998"/>
    <cellStyle name="Normal 7 2 11 4 2" xfId="36969"/>
    <cellStyle name="Normal 7 2 11 5" xfId="20999"/>
    <cellStyle name="Normal 7 2 11 5 2" xfId="36970"/>
    <cellStyle name="Normal 7 2 11 6" xfId="36966"/>
    <cellStyle name="Normal 7 2 12" xfId="21000"/>
    <cellStyle name="Normal 7 2 12 2" xfId="21001"/>
    <cellStyle name="Normal 7 2 12 2 2" xfId="36972"/>
    <cellStyle name="Normal 7 2 12 3" xfId="21002"/>
    <cellStyle name="Normal 7 2 12 3 2" xfId="36973"/>
    <cellStyle name="Normal 7 2 12 4" xfId="21003"/>
    <cellStyle name="Normal 7 2 12 4 2" xfId="36974"/>
    <cellStyle name="Normal 7 2 12 5" xfId="21004"/>
    <cellStyle name="Normal 7 2 12 5 2" xfId="36975"/>
    <cellStyle name="Normal 7 2 12 6" xfId="36971"/>
    <cellStyle name="Normal 7 2 13" xfId="21005"/>
    <cellStyle name="Normal 7 2 13 2" xfId="21006"/>
    <cellStyle name="Normal 7 2 13 2 2" xfId="36977"/>
    <cellStyle name="Normal 7 2 13 3" xfId="21007"/>
    <cellStyle name="Normal 7 2 13 3 2" xfId="36978"/>
    <cellStyle name="Normal 7 2 13 4" xfId="21008"/>
    <cellStyle name="Normal 7 2 13 4 2" xfId="36979"/>
    <cellStyle name="Normal 7 2 13 5" xfId="21009"/>
    <cellStyle name="Normal 7 2 13 5 2" xfId="36980"/>
    <cellStyle name="Normal 7 2 13 6" xfId="36976"/>
    <cellStyle name="Normal 7 2 14" xfId="21010"/>
    <cellStyle name="Normal 7 2 14 2" xfId="21011"/>
    <cellStyle name="Normal 7 2 14 2 2" xfId="36982"/>
    <cellStyle name="Normal 7 2 14 3" xfId="21012"/>
    <cellStyle name="Normal 7 2 14 3 2" xfId="36983"/>
    <cellStyle name="Normal 7 2 14 4" xfId="21013"/>
    <cellStyle name="Normal 7 2 14 4 2" xfId="36984"/>
    <cellStyle name="Normal 7 2 14 5" xfId="21014"/>
    <cellStyle name="Normal 7 2 14 5 2" xfId="36985"/>
    <cellStyle name="Normal 7 2 14 6" xfId="36981"/>
    <cellStyle name="Normal 7 2 15" xfId="21015"/>
    <cellStyle name="Normal 7 2 15 2" xfId="21016"/>
    <cellStyle name="Normal 7 2 15 2 2" xfId="36987"/>
    <cellStyle name="Normal 7 2 15 3" xfId="21017"/>
    <cellStyle name="Normal 7 2 15 3 2" xfId="36988"/>
    <cellStyle name="Normal 7 2 15 4" xfId="21018"/>
    <cellStyle name="Normal 7 2 15 4 2" xfId="36989"/>
    <cellStyle name="Normal 7 2 15 5" xfId="21019"/>
    <cellStyle name="Normal 7 2 15 5 2" xfId="36990"/>
    <cellStyle name="Normal 7 2 15 6" xfId="36986"/>
    <cellStyle name="Normal 7 2 16" xfId="21020"/>
    <cellStyle name="Normal 7 2 16 2" xfId="21021"/>
    <cellStyle name="Normal 7 2 16 2 2" xfId="36992"/>
    <cellStyle name="Normal 7 2 16 3" xfId="21022"/>
    <cellStyle name="Normal 7 2 16 3 2" xfId="36993"/>
    <cellStyle name="Normal 7 2 16 4" xfId="21023"/>
    <cellStyle name="Normal 7 2 16 4 2" xfId="36994"/>
    <cellStyle name="Normal 7 2 16 5" xfId="21024"/>
    <cellStyle name="Normal 7 2 16 5 2" xfId="36995"/>
    <cellStyle name="Normal 7 2 16 6" xfId="36991"/>
    <cellStyle name="Normal 7 2 17" xfId="21025"/>
    <cellStyle name="Normal 7 2 17 2" xfId="21026"/>
    <cellStyle name="Normal 7 2 17 2 2" xfId="36997"/>
    <cellStyle name="Normal 7 2 17 3" xfId="21027"/>
    <cellStyle name="Normal 7 2 17 3 2" xfId="36998"/>
    <cellStyle name="Normal 7 2 17 4" xfId="21028"/>
    <cellStyle name="Normal 7 2 17 4 2" xfId="36999"/>
    <cellStyle name="Normal 7 2 17 5" xfId="21029"/>
    <cellStyle name="Normal 7 2 17 5 2" xfId="37000"/>
    <cellStyle name="Normal 7 2 17 6" xfId="36996"/>
    <cellStyle name="Normal 7 2 18" xfId="21030"/>
    <cellStyle name="Normal 7 2 18 2" xfId="21031"/>
    <cellStyle name="Normal 7 2 18 2 2" xfId="37002"/>
    <cellStyle name="Normal 7 2 18 3" xfId="21032"/>
    <cellStyle name="Normal 7 2 18 3 2" xfId="37003"/>
    <cellStyle name="Normal 7 2 18 4" xfId="21033"/>
    <cellStyle name="Normal 7 2 18 4 2" xfId="37004"/>
    <cellStyle name="Normal 7 2 18 5" xfId="21034"/>
    <cellStyle name="Normal 7 2 18 5 2" xfId="37005"/>
    <cellStyle name="Normal 7 2 18 6" xfId="37001"/>
    <cellStyle name="Normal 7 2 19" xfId="21035"/>
    <cellStyle name="Normal 7 2 19 2" xfId="37006"/>
    <cellStyle name="Normal 7 2 2" xfId="21036"/>
    <cellStyle name="Normal 7 2 2 2" xfId="21037"/>
    <cellStyle name="Normal 7 2 2 3" xfId="21038"/>
    <cellStyle name="Normal 7 2 2 4" xfId="21039"/>
    <cellStyle name="Normal 7 2 2 5" xfId="21040"/>
    <cellStyle name="Normal 7 2 2 6" xfId="21041"/>
    <cellStyle name="Normal 7 2 2 7" xfId="21042"/>
    <cellStyle name="Normal 7 2 2 8" xfId="37007"/>
    <cellStyle name="Normal 7 2 20" xfId="21043"/>
    <cellStyle name="Normal 7 2 20 2" xfId="37008"/>
    <cellStyle name="Normal 7 2 21" xfId="21044"/>
    <cellStyle name="Normal 7 2 21 2" xfId="37009"/>
    <cellStyle name="Normal 7 2 22" xfId="21045"/>
    <cellStyle name="Normal 7 2 22 2" xfId="37010"/>
    <cellStyle name="Normal 7 2 23" xfId="21046"/>
    <cellStyle name="Normal 7 2 23 2" xfId="37011"/>
    <cellStyle name="Normal 7 2 3" xfId="21047"/>
    <cellStyle name="Normal 7 2 4" xfId="21048"/>
    <cellStyle name="Normal 7 2 4 10" xfId="21049"/>
    <cellStyle name="Normal 7 2 4 10 2" xfId="37013"/>
    <cellStyle name="Normal 7 2 4 11" xfId="21050"/>
    <cellStyle name="Normal 7 2 4 11 2" xfId="37014"/>
    <cellStyle name="Normal 7 2 4 12" xfId="40766"/>
    <cellStyle name="Normal 7 2 4 13" xfId="37012"/>
    <cellStyle name="Normal 7 2 4 2" xfId="21051"/>
    <cellStyle name="Normal 7 2 4 2 2" xfId="21052"/>
    <cellStyle name="Normal 7 2 4 2 2 2" xfId="37016"/>
    <cellStyle name="Normal 7 2 4 2 3" xfId="21053"/>
    <cellStyle name="Normal 7 2 4 2 3 2" xfId="37017"/>
    <cellStyle name="Normal 7 2 4 2 4" xfId="21054"/>
    <cellStyle name="Normal 7 2 4 2 4 2" xfId="37018"/>
    <cellStyle name="Normal 7 2 4 2 5" xfId="21055"/>
    <cellStyle name="Normal 7 2 4 2 5 2" xfId="37019"/>
    <cellStyle name="Normal 7 2 4 2 6" xfId="37015"/>
    <cellStyle name="Normal 7 2 4 3" xfId="21056"/>
    <cellStyle name="Normal 7 2 4 3 2" xfId="21057"/>
    <cellStyle name="Normal 7 2 4 3 2 2" xfId="37021"/>
    <cellStyle name="Normal 7 2 4 3 3" xfId="21058"/>
    <cellStyle name="Normal 7 2 4 3 3 2" xfId="37022"/>
    <cellStyle name="Normal 7 2 4 3 4" xfId="21059"/>
    <cellStyle name="Normal 7 2 4 3 4 2" xfId="37023"/>
    <cellStyle name="Normal 7 2 4 3 5" xfId="21060"/>
    <cellStyle name="Normal 7 2 4 3 5 2" xfId="37024"/>
    <cellStyle name="Normal 7 2 4 3 6" xfId="37020"/>
    <cellStyle name="Normal 7 2 4 4" xfId="21061"/>
    <cellStyle name="Normal 7 2 4 4 2" xfId="21062"/>
    <cellStyle name="Normal 7 2 4 4 2 2" xfId="37026"/>
    <cellStyle name="Normal 7 2 4 4 3" xfId="21063"/>
    <cellStyle name="Normal 7 2 4 4 3 2" xfId="37027"/>
    <cellStyle name="Normal 7 2 4 4 4" xfId="21064"/>
    <cellStyle name="Normal 7 2 4 4 4 2" xfId="37028"/>
    <cellStyle name="Normal 7 2 4 4 5" xfId="21065"/>
    <cellStyle name="Normal 7 2 4 4 5 2" xfId="37029"/>
    <cellStyle name="Normal 7 2 4 4 6" xfId="37025"/>
    <cellStyle name="Normal 7 2 4 5" xfId="21066"/>
    <cellStyle name="Normal 7 2 4 5 2" xfId="21067"/>
    <cellStyle name="Normal 7 2 4 5 2 2" xfId="37031"/>
    <cellStyle name="Normal 7 2 4 5 3" xfId="21068"/>
    <cellStyle name="Normal 7 2 4 5 3 2" xfId="37032"/>
    <cellStyle name="Normal 7 2 4 5 4" xfId="21069"/>
    <cellStyle name="Normal 7 2 4 5 4 2" xfId="37033"/>
    <cellStyle name="Normal 7 2 4 5 5" xfId="21070"/>
    <cellStyle name="Normal 7 2 4 5 5 2" xfId="37034"/>
    <cellStyle name="Normal 7 2 4 5 6" xfId="37030"/>
    <cellStyle name="Normal 7 2 4 6" xfId="21071"/>
    <cellStyle name="Normal 7 2 4 6 2" xfId="21072"/>
    <cellStyle name="Normal 7 2 4 6 2 2" xfId="37036"/>
    <cellStyle name="Normal 7 2 4 6 3" xfId="21073"/>
    <cellStyle name="Normal 7 2 4 6 3 2" xfId="37037"/>
    <cellStyle name="Normal 7 2 4 6 4" xfId="21074"/>
    <cellStyle name="Normal 7 2 4 6 4 2" xfId="37038"/>
    <cellStyle name="Normal 7 2 4 6 5" xfId="21075"/>
    <cellStyle name="Normal 7 2 4 6 5 2" xfId="37039"/>
    <cellStyle name="Normal 7 2 4 6 6" xfId="37035"/>
    <cellStyle name="Normal 7 2 4 7" xfId="21076"/>
    <cellStyle name="Normal 7 2 4 7 2" xfId="21077"/>
    <cellStyle name="Normal 7 2 4 7 2 2" xfId="37041"/>
    <cellStyle name="Normal 7 2 4 7 3" xfId="21078"/>
    <cellStyle name="Normal 7 2 4 7 3 2" xfId="37042"/>
    <cellStyle name="Normal 7 2 4 7 4" xfId="21079"/>
    <cellStyle name="Normal 7 2 4 7 4 2" xfId="37043"/>
    <cellStyle name="Normal 7 2 4 7 5" xfId="21080"/>
    <cellStyle name="Normal 7 2 4 7 5 2" xfId="37044"/>
    <cellStyle name="Normal 7 2 4 7 6" xfId="37040"/>
    <cellStyle name="Normal 7 2 4 8" xfId="21081"/>
    <cellStyle name="Normal 7 2 4 8 2" xfId="37045"/>
    <cellStyle name="Normal 7 2 4 9" xfId="21082"/>
    <cellStyle name="Normal 7 2 4 9 2" xfId="37046"/>
    <cellStyle name="Normal 7 2 5" xfId="21083"/>
    <cellStyle name="Normal 7 2 5 2" xfId="21084"/>
    <cellStyle name="Normal 7 2 5 2 2" xfId="21085"/>
    <cellStyle name="Normal 7 2 5 2 2 2" xfId="37049"/>
    <cellStyle name="Normal 7 2 5 2 3" xfId="21086"/>
    <cellStyle name="Normal 7 2 5 2 3 2" xfId="37050"/>
    <cellStyle name="Normal 7 2 5 2 4" xfId="21087"/>
    <cellStyle name="Normal 7 2 5 2 4 2" xfId="37051"/>
    <cellStyle name="Normal 7 2 5 2 5" xfId="21088"/>
    <cellStyle name="Normal 7 2 5 2 5 2" xfId="37052"/>
    <cellStyle name="Normal 7 2 5 2 6" xfId="37048"/>
    <cellStyle name="Normal 7 2 5 3" xfId="21089"/>
    <cellStyle name="Normal 7 2 5 3 2" xfId="37053"/>
    <cellStyle name="Normal 7 2 5 4" xfId="21090"/>
    <cellStyle name="Normal 7 2 5 4 2" xfId="37054"/>
    <cellStyle name="Normal 7 2 5 5" xfId="21091"/>
    <cellStyle name="Normal 7 2 5 5 2" xfId="37055"/>
    <cellStyle name="Normal 7 2 5 6" xfId="21092"/>
    <cellStyle name="Normal 7 2 5 6 2" xfId="37056"/>
    <cellStyle name="Normal 7 2 5 7" xfId="37047"/>
    <cellStyle name="Normal 7 2 6" xfId="21093"/>
    <cellStyle name="Normal 7 2 6 2" xfId="21094"/>
    <cellStyle name="Normal 7 2 6 2 2" xfId="21095"/>
    <cellStyle name="Normal 7 2 6 2 2 2" xfId="37059"/>
    <cellStyle name="Normal 7 2 6 2 3" xfId="21096"/>
    <cellStyle name="Normal 7 2 6 2 3 2" xfId="37060"/>
    <cellStyle name="Normal 7 2 6 2 4" xfId="21097"/>
    <cellStyle name="Normal 7 2 6 2 4 2" xfId="37061"/>
    <cellStyle name="Normal 7 2 6 2 5" xfId="21098"/>
    <cellStyle name="Normal 7 2 6 2 5 2" xfId="37062"/>
    <cellStyle name="Normal 7 2 6 2 6" xfId="37058"/>
    <cellStyle name="Normal 7 2 6 3" xfId="21099"/>
    <cellStyle name="Normal 7 2 6 3 2" xfId="37063"/>
    <cellStyle name="Normal 7 2 6 4" xfId="21100"/>
    <cellStyle name="Normal 7 2 6 4 2" xfId="37064"/>
    <cellStyle name="Normal 7 2 6 5" xfId="21101"/>
    <cellStyle name="Normal 7 2 6 5 2" xfId="37065"/>
    <cellStyle name="Normal 7 2 6 6" xfId="21102"/>
    <cellStyle name="Normal 7 2 6 6 2" xfId="37066"/>
    <cellStyle name="Normal 7 2 6 7" xfId="37057"/>
    <cellStyle name="Normal 7 2 7" xfId="21103"/>
    <cellStyle name="Normal 7 2 7 2" xfId="21104"/>
    <cellStyle name="Normal 7 2 7 2 2" xfId="37068"/>
    <cellStyle name="Normal 7 2 7 3" xfId="21105"/>
    <cellStyle name="Normal 7 2 7 3 2" xfId="37069"/>
    <cellStyle name="Normal 7 2 7 4" xfId="21106"/>
    <cellStyle name="Normal 7 2 7 4 2" xfId="37070"/>
    <cellStyle name="Normal 7 2 7 5" xfId="21107"/>
    <cellStyle name="Normal 7 2 7 5 2" xfId="37071"/>
    <cellStyle name="Normal 7 2 7 6" xfId="37067"/>
    <cellStyle name="Normal 7 2 8" xfId="21108"/>
    <cellStyle name="Normal 7 2 8 2" xfId="21109"/>
    <cellStyle name="Normal 7 2 8 2 2" xfId="37073"/>
    <cellStyle name="Normal 7 2 8 3" xfId="21110"/>
    <cellStyle name="Normal 7 2 8 3 2" xfId="37074"/>
    <cellStyle name="Normal 7 2 8 4" xfId="21111"/>
    <cellStyle name="Normal 7 2 8 4 2" xfId="37075"/>
    <cellStyle name="Normal 7 2 8 5" xfId="21112"/>
    <cellStyle name="Normal 7 2 8 5 2" xfId="37076"/>
    <cellStyle name="Normal 7 2 8 6" xfId="37072"/>
    <cellStyle name="Normal 7 2 9" xfId="21113"/>
    <cellStyle name="Normal 7 2 9 2" xfId="21114"/>
    <cellStyle name="Normal 7 2 9 2 2" xfId="37078"/>
    <cellStyle name="Normal 7 2 9 3" xfId="21115"/>
    <cellStyle name="Normal 7 2 9 3 2" xfId="37079"/>
    <cellStyle name="Normal 7 2 9 4" xfId="21116"/>
    <cellStyle name="Normal 7 2 9 4 2" xfId="37080"/>
    <cellStyle name="Normal 7 2 9 5" xfId="21117"/>
    <cellStyle name="Normal 7 2 9 5 2" xfId="37081"/>
    <cellStyle name="Normal 7 2 9 6" xfId="37077"/>
    <cellStyle name="Normal 7 3" xfId="21118"/>
    <cellStyle name="Normal 7 3 10" xfId="21119"/>
    <cellStyle name="Normal 7 3 10 2" xfId="21120"/>
    <cellStyle name="Normal 7 3 10 2 2" xfId="37083"/>
    <cellStyle name="Normal 7 3 10 3" xfId="21121"/>
    <cellStyle name="Normal 7 3 10 3 2" xfId="37084"/>
    <cellStyle name="Normal 7 3 10 4" xfId="21122"/>
    <cellStyle name="Normal 7 3 10 4 2" xfId="37085"/>
    <cellStyle name="Normal 7 3 10 5" xfId="21123"/>
    <cellStyle name="Normal 7 3 10 5 2" xfId="37086"/>
    <cellStyle name="Normal 7 3 10 6" xfId="37082"/>
    <cellStyle name="Normal 7 3 11" xfId="21124"/>
    <cellStyle name="Normal 7 3 11 2" xfId="21125"/>
    <cellStyle name="Normal 7 3 11 2 2" xfId="37088"/>
    <cellStyle name="Normal 7 3 11 3" xfId="21126"/>
    <cellStyle name="Normal 7 3 11 3 2" xfId="37089"/>
    <cellStyle name="Normal 7 3 11 4" xfId="21127"/>
    <cellStyle name="Normal 7 3 11 4 2" xfId="37090"/>
    <cellStyle name="Normal 7 3 11 5" xfId="21128"/>
    <cellStyle name="Normal 7 3 11 5 2" xfId="37091"/>
    <cellStyle name="Normal 7 3 11 6" xfId="37087"/>
    <cellStyle name="Normal 7 3 12" xfId="21129"/>
    <cellStyle name="Normal 7 3 12 2" xfId="21130"/>
    <cellStyle name="Normal 7 3 12 2 2" xfId="37093"/>
    <cellStyle name="Normal 7 3 12 3" xfId="21131"/>
    <cellStyle name="Normal 7 3 12 3 2" xfId="37094"/>
    <cellStyle name="Normal 7 3 12 4" xfId="21132"/>
    <cellStyle name="Normal 7 3 12 4 2" xfId="37095"/>
    <cellStyle name="Normal 7 3 12 5" xfId="21133"/>
    <cellStyle name="Normal 7 3 12 5 2" xfId="37096"/>
    <cellStyle name="Normal 7 3 12 6" xfId="37092"/>
    <cellStyle name="Normal 7 3 13" xfId="21134"/>
    <cellStyle name="Normal 7 3 13 2" xfId="21135"/>
    <cellStyle name="Normal 7 3 13 2 2" xfId="37098"/>
    <cellStyle name="Normal 7 3 13 3" xfId="21136"/>
    <cellStyle name="Normal 7 3 13 3 2" xfId="37099"/>
    <cellStyle name="Normal 7 3 13 4" xfId="21137"/>
    <cellStyle name="Normal 7 3 13 4 2" xfId="37100"/>
    <cellStyle name="Normal 7 3 13 5" xfId="21138"/>
    <cellStyle name="Normal 7 3 13 5 2" xfId="37101"/>
    <cellStyle name="Normal 7 3 13 6" xfId="37097"/>
    <cellStyle name="Normal 7 3 14" xfId="21139"/>
    <cellStyle name="Normal 7 3 14 2" xfId="21140"/>
    <cellStyle name="Normal 7 3 14 2 2" xfId="37103"/>
    <cellStyle name="Normal 7 3 14 3" xfId="21141"/>
    <cellStyle name="Normal 7 3 14 3 2" xfId="37104"/>
    <cellStyle name="Normal 7 3 14 4" xfId="21142"/>
    <cellStyle name="Normal 7 3 14 4 2" xfId="37105"/>
    <cellStyle name="Normal 7 3 14 5" xfId="21143"/>
    <cellStyle name="Normal 7 3 14 5 2" xfId="37106"/>
    <cellStyle name="Normal 7 3 14 6" xfId="37102"/>
    <cellStyle name="Normal 7 3 15" xfId="21144"/>
    <cellStyle name="Normal 7 3 15 2" xfId="21145"/>
    <cellStyle name="Normal 7 3 15 2 2" xfId="37108"/>
    <cellStyle name="Normal 7 3 15 3" xfId="21146"/>
    <cellStyle name="Normal 7 3 15 3 2" xfId="37109"/>
    <cellStyle name="Normal 7 3 15 4" xfId="21147"/>
    <cellStyle name="Normal 7 3 15 4 2" xfId="37110"/>
    <cellStyle name="Normal 7 3 15 5" xfId="21148"/>
    <cellStyle name="Normal 7 3 15 5 2" xfId="37111"/>
    <cellStyle name="Normal 7 3 15 6" xfId="37107"/>
    <cellStyle name="Normal 7 3 16" xfId="21149"/>
    <cellStyle name="Normal 7 3 16 2" xfId="21150"/>
    <cellStyle name="Normal 7 3 16 2 2" xfId="37113"/>
    <cellStyle name="Normal 7 3 16 3" xfId="21151"/>
    <cellStyle name="Normal 7 3 16 3 2" xfId="37114"/>
    <cellStyle name="Normal 7 3 16 4" xfId="21152"/>
    <cellStyle name="Normal 7 3 16 4 2" xfId="37115"/>
    <cellStyle name="Normal 7 3 16 5" xfId="21153"/>
    <cellStyle name="Normal 7 3 16 5 2" xfId="37116"/>
    <cellStyle name="Normal 7 3 16 6" xfId="37112"/>
    <cellStyle name="Normal 7 3 17" xfId="21154"/>
    <cellStyle name="Normal 7 3 17 2" xfId="21155"/>
    <cellStyle name="Normal 7 3 17 2 2" xfId="37118"/>
    <cellStyle name="Normal 7 3 17 3" xfId="21156"/>
    <cellStyle name="Normal 7 3 17 3 2" xfId="37119"/>
    <cellStyle name="Normal 7 3 17 4" xfId="21157"/>
    <cellStyle name="Normal 7 3 17 4 2" xfId="37120"/>
    <cellStyle name="Normal 7 3 17 5" xfId="21158"/>
    <cellStyle name="Normal 7 3 17 5 2" xfId="37121"/>
    <cellStyle name="Normal 7 3 17 6" xfId="37117"/>
    <cellStyle name="Normal 7 3 18" xfId="21159"/>
    <cellStyle name="Normal 7 3 18 2" xfId="21160"/>
    <cellStyle name="Normal 7 3 18 2 2" xfId="37123"/>
    <cellStyle name="Normal 7 3 18 3" xfId="21161"/>
    <cellStyle name="Normal 7 3 18 3 2" xfId="37124"/>
    <cellStyle name="Normal 7 3 18 4" xfId="21162"/>
    <cellStyle name="Normal 7 3 18 4 2" xfId="37125"/>
    <cellStyle name="Normal 7 3 18 5" xfId="21163"/>
    <cellStyle name="Normal 7 3 18 5 2" xfId="37126"/>
    <cellStyle name="Normal 7 3 18 6" xfId="37122"/>
    <cellStyle name="Normal 7 3 19" xfId="21164"/>
    <cellStyle name="Normal 7 3 19 2" xfId="37127"/>
    <cellStyle name="Normal 7 3 2" xfId="21165"/>
    <cellStyle name="Normal 7 3 2 2" xfId="21166"/>
    <cellStyle name="Normal 7 3 2 3" xfId="21167"/>
    <cellStyle name="Normal 7 3 2 4" xfId="21168"/>
    <cellStyle name="Normal 7 3 2 5" xfId="21169"/>
    <cellStyle name="Normal 7 3 2 6" xfId="21170"/>
    <cellStyle name="Normal 7 3 2 7" xfId="21171"/>
    <cellStyle name="Normal 7 3 2 8" xfId="37128"/>
    <cellStyle name="Normal 7 3 20" xfId="21172"/>
    <cellStyle name="Normal 7 3 20 2" xfId="37129"/>
    <cellStyle name="Normal 7 3 21" xfId="21173"/>
    <cellStyle name="Normal 7 3 21 2" xfId="37130"/>
    <cellStyle name="Normal 7 3 22" xfId="21174"/>
    <cellStyle name="Normal 7 3 22 2" xfId="37131"/>
    <cellStyle name="Normal 7 3 23" xfId="21175"/>
    <cellStyle name="Normal 7 3 23 2" xfId="37132"/>
    <cellStyle name="Normal 7 3 3" xfId="21176"/>
    <cellStyle name="Normal 7 3 4" xfId="21177"/>
    <cellStyle name="Normal 7 3 4 10" xfId="21178"/>
    <cellStyle name="Normal 7 3 4 10 2" xfId="37134"/>
    <cellStyle name="Normal 7 3 4 11" xfId="21179"/>
    <cellStyle name="Normal 7 3 4 11 2" xfId="37135"/>
    <cellStyle name="Normal 7 3 4 12" xfId="37133"/>
    <cellStyle name="Normal 7 3 4 2" xfId="21180"/>
    <cellStyle name="Normal 7 3 4 2 2" xfId="21181"/>
    <cellStyle name="Normal 7 3 4 2 2 2" xfId="37137"/>
    <cellStyle name="Normal 7 3 4 2 3" xfId="21182"/>
    <cellStyle name="Normal 7 3 4 2 3 2" xfId="37138"/>
    <cellStyle name="Normal 7 3 4 2 4" xfId="21183"/>
    <cellStyle name="Normal 7 3 4 2 4 2" xfId="37139"/>
    <cellStyle name="Normal 7 3 4 2 5" xfId="21184"/>
    <cellStyle name="Normal 7 3 4 2 5 2" xfId="37140"/>
    <cellStyle name="Normal 7 3 4 2 6" xfId="37136"/>
    <cellStyle name="Normal 7 3 4 3" xfId="21185"/>
    <cellStyle name="Normal 7 3 4 3 2" xfId="21186"/>
    <cellStyle name="Normal 7 3 4 3 2 2" xfId="37142"/>
    <cellStyle name="Normal 7 3 4 3 3" xfId="21187"/>
    <cellStyle name="Normal 7 3 4 3 3 2" xfId="37143"/>
    <cellStyle name="Normal 7 3 4 3 4" xfId="21188"/>
    <cellStyle name="Normal 7 3 4 3 4 2" xfId="37144"/>
    <cellStyle name="Normal 7 3 4 3 5" xfId="21189"/>
    <cellStyle name="Normal 7 3 4 3 5 2" xfId="37145"/>
    <cellStyle name="Normal 7 3 4 3 6" xfId="37141"/>
    <cellStyle name="Normal 7 3 4 4" xfId="21190"/>
    <cellStyle name="Normal 7 3 4 4 2" xfId="21191"/>
    <cellStyle name="Normal 7 3 4 4 2 2" xfId="37147"/>
    <cellStyle name="Normal 7 3 4 4 3" xfId="21192"/>
    <cellStyle name="Normal 7 3 4 4 3 2" xfId="37148"/>
    <cellStyle name="Normal 7 3 4 4 4" xfId="21193"/>
    <cellStyle name="Normal 7 3 4 4 4 2" xfId="37149"/>
    <cellStyle name="Normal 7 3 4 4 5" xfId="21194"/>
    <cellStyle name="Normal 7 3 4 4 5 2" xfId="37150"/>
    <cellStyle name="Normal 7 3 4 4 6" xfId="37146"/>
    <cellStyle name="Normal 7 3 4 5" xfId="21195"/>
    <cellStyle name="Normal 7 3 4 5 2" xfId="21196"/>
    <cellStyle name="Normal 7 3 4 5 2 2" xfId="37152"/>
    <cellStyle name="Normal 7 3 4 5 3" xfId="21197"/>
    <cellStyle name="Normal 7 3 4 5 3 2" xfId="37153"/>
    <cellStyle name="Normal 7 3 4 5 4" xfId="21198"/>
    <cellStyle name="Normal 7 3 4 5 4 2" xfId="37154"/>
    <cellStyle name="Normal 7 3 4 5 5" xfId="21199"/>
    <cellStyle name="Normal 7 3 4 5 5 2" xfId="37155"/>
    <cellStyle name="Normal 7 3 4 5 6" xfId="37151"/>
    <cellStyle name="Normal 7 3 4 6" xfId="21200"/>
    <cellStyle name="Normal 7 3 4 6 2" xfId="21201"/>
    <cellStyle name="Normal 7 3 4 6 2 2" xfId="37157"/>
    <cellStyle name="Normal 7 3 4 6 3" xfId="21202"/>
    <cellStyle name="Normal 7 3 4 6 3 2" xfId="37158"/>
    <cellStyle name="Normal 7 3 4 6 4" xfId="21203"/>
    <cellStyle name="Normal 7 3 4 6 4 2" xfId="37159"/>
    <cellStyle name="Normal 7 3 4 6 5" xfId="21204"/>
    <cellStyle name="Normal 7 3 4 6 5 2" xfId="37160"/>
    <cellStyle name="Normal 7 3 4 6 6" xfId="37156"/>
    <cellStyle name="Normal 7 3 4 7" xfId="21205"/>
    <cellStyle name="Normal 7 3 4 7 2" xfId="21206"/>
    <cellStyle name="Normal 7 3 4 7 2 2" xfId="37162"/>
    <cellStyle name="Normal 7 3 4 7 3" xfId="21207"/>
    <cellStyle name="Normal 7 3 4 7 3 2" xfId="37163"/>
    <cellStyle name="Normal 7 3 4 7 4" xfId="21208"/>
    <cellStyle name="Normal 7 3 4 7 4 2" xfId="37164"/>
    <cellStyle name="Normal 7 3 4 7 5" xfId="21209"/>
    <cellStyle name="Normal 7 3 4 7 5 2" xfId="37165"/>
    <cellStyle name="Normal 7 3 4 7 6" xfId="37161"/>
    <cellStyle name="Normal 7 3 4 8" xfId="21210"/>
    <cellStyle name="Normal 7 3 4 8 2" xfId="37166"/>
    <cellStyle name="Normal 7 3 4 9" xfId="21211"/>
    <cellStyle name="Normal 7 3 4 9 2" xfId="37167"/>
    <cellStyle name="Normal 7 3 5" xfId="21212"/>
    <cellStyle name="Normal 7 3 5 2" xfId="21213"/>
    <cellStyle name="Normal 7 3 5 2 2" xfId="21214"/>
    <cellStyle name="Normal 7 3 5 2 2 2" xfId="37170"/>
    <cellStyle name="Normal 7 3 5 2 3" xfId="21215"/>
    <cellStyle name="Normal 7 3 5 2 3 2" xfId="37171"/>
    <cellStyle name="Normal 7 3 5 2 4" xfId="21216"/>
    <cellStyle name="Normal 7 3 5 2 4 2" xfId="37172"/>
    <cellStyle name="Normal 7 3 5 2 5" xfId="21217"/>
    <cellStyle name="Normal 7 3 5 2 5 2" xfId="37173"/>
    <cellStyle name="Normal 7 3 5 2 6" xfId="37169"/>
    <cellStyle name="Normal 7 3 5 3" xfId="21218"/>
    <cellStyle name="Normal 7 3 5 3 2" xfId="37174"/>
    <cellStyle name="Normal 7 3 5 4" xfId="21219"/>
    <cellStyle name="Normal 7 3 5 4 2" xfId="37175"/>
    <cellStyle name="Normal 7 3 5 5" xfId="21220"/>
    <cellStyle name="Normal 7 3 5 5 2" xfId="37176"/>
    <cellStyle name="Normal 7 3 5 6" xfId="21221"/>
    <cellStyle name="Normal 7 3 5 6 2" xfId="37177"/>
    <cellStyle name="Normal 7 3 5 7" xfId="37168"/>
    <cellStyle name="Normal 7 3 6" xfId="21222"/>
    <cellStyle name="Normal 7 3 6 2" xfId="21223"/>
    <cellStyle name="Normal 7 3 6 2 2" xfId="21224"/>
    <cellStyle name="Normal 7 3 6 2 2 2" xfId="37180"/>
    <cellStyle name="Normal 7 3 6 2 3" xfId="21225"/>
    <cellStyle name="Normal 7 3 6 2 3 2" xfId="37181"/>
    <cellStyle name="Normal 7 3 6 2 4" xfId="21226"/>
    <cellStyle name="Normal 7 3 6 2 4 2" xfId="37182"/>
    <cellStyle name="Normal 7 3 6 2 5" xfId="21227"/>
    <cellStyle name="Normal 7 3 6 2 5 2" xfId="37183"/>
    <cellStyle name="Normal 7 3 6 2 6" xfId="37179"/>
    <cellStyle name="Normal 7 3 6 3" xfId="21228"/>
    <cellStyle name="Normal 7 3 6 3 2" xfId="37184"/>
    <cellStyle name="Normal 7 3 6 4" xfId="21229"/>
    <cellStyle name="Normal 7 3 6 4 2" xfId="37185"/>
    <cellStyle name="Normal 7 3 6 5" xfId="21230"/>
    <cellStyle name="Normal 7 3 6 5 2" xfId="37186"/>
    <cellStyle name="Normal 7 3 6 6" xfId="21231"/>
    <cellStyle name="Normal 7 3 6 6 2" xfId="37187"/>
    <cellStyle name="Normal 7 3 6 7" xfId="37178"/>
    <cellStyle name="Normal 7 3 7" xfId="21232"/>
    <cellStyle name="Normal 7 3 7 2" xfId="21233"/>
    <cellStyle name="Normal 7 3 7 2 2" xfId="37189"/>
    <cellStyle name="Normal 7 3 7 3" xfId="21234"/>
    <cellStyle name="Normal 7 3 7 3 2" xfId="37190"/>
    <cellStyle name="Normal 7 3 7 4" xfId="21235"/>
    <cellStyle name="Normal 7 3 7 4 2" xfId="37191"/>
    <cellStyle name="Normal 7 3 7 5" xfId="21236"/>
    <cellStyle name="Normal 7 3 7 5 2" xfId="37192"/>
    <cellStyle name="Normal 7 3 7 6" xfId="37188"/>
    <cellStyle name="Normal 7 3 8" xfId="21237"/>
    <cellStyle name="Normal 7 3 8 2" xfId="21238"/>
    <cellStyle name="Normal 7 3 8 2 2" xfId="37194"/>
    <cellStyle name="Normal 7 3 8 3" xfId="21239"/>
    <cellStyle name="Normal 7 3 8 3 2" xfId="37195"/>
    <cellStyle name="Normal 7 3 8 4" xfId="21240"/>
    <cellStyle name="Normal 7 3 8 4 2" xfId="37196"/>
    <cellStyle name="Normal 7 3 8 5" xfId="21241"/>
    <cellStyle name="Normal 7 3 8 5 2" xfId="37197"/>
    <cellStyle name="Normal 7 3 8 6" xfId="37193"/>
    <cellStyle name="Normal 7 3 9" xfId="21242"/>
    <cellStyle name="Normal 7 3 9 2" xfId="21243"/>
    <cellStyle name="Normal 7 3 9 2 2" xfId="37199"/>
    <cellStyle name="Normal 7 3 9 3" xfId="21244"/>
    <cellStyle name="Normal 7 3 9 3 2" xfId="37200"/>
    <cellStyle name="Normal 7 3 9 4" xfId="21245"/>
    <cellStyle name="Normal 7 3 9 4 2" xfId="37201"/>
    <cellStyle name="Normal 7 3 9 5" xfId="21246"/>
    <cellStyle name="Normal 7 3 9 5 2" xfId="37202"/>
    <cellStyle name="Normal 7 3 9 6" xfId="37198"/>
    <cellStyle name="Normal 7 4" xfId="21247"/>
    <cellStyle name="Normal 7 5" xfId="21248"/>
    <cellStyle name="Normal 7 5 2" xfId="21249"/>
    <cellStyle name="Normal 7 5 3" xfId="21250"/>
    <cellStyle name="Normal 7 5 4" xfId="21251"/>
    <cellStyle name="Normal 7 5 5" xfId="21252"/>
    <cellStyle name="Normal 7 5 6" xfId="21253"/>
    <cellStyle name="Normal 7 5 7" xfId="21254"/>
    <cellStyle name="Normal 7 6" xfId="21255"/>
    <cellStyle name="Normal 7 7" xfId="21256"/>
    <cellStyle name="Normal 7 8" xfId="21257"/>
    <cellStyle name="Normal 7 9" xfId="21258"/>
    <cellStyle name="Normal 8" xfId="21259"/>
    <cellStyle name="Normal 8 10" xfId="21260"/>
    <cellStyle name="Normal 8 10 2" xfId="40767"/>
    <cellStyle name="Normal 8 11" xfId="21261"/>
    <cellStyle name="Normal 8 11 10" xfId="21262"/>
    <cellStyle name="Normal 8 11 10 2" xfId="21263"/>
    <cellStyle name="Normal 8 11 10 2 2" xfId="37205"/>
    <cellStyle name="Normal 8 11 10 3" xfId="21264"/>
    <cellStyle name="Normal 8 11 10 3 2" xfId="37206"/>
    <cellStyle name="Normal 8 11 10 4" xfId="21265"/>
    <cellStyle name="Normal 8 11 10 4 2" xfId="37207"/>
    <cellStyle name="Normal 8 11 10 5" xfId="21266"/>
    <cellStyle name="Normal 8 11 10 5 2" xfId="37208"/>
    <cellStyle name="Normal 8 11 10 6" xfId="37204"/>
    <cellStyle name="Normal 8 11 11" xfId="21267"/>
    <cellStyle name="Normal 8 11 11 2" xfId="21268"/>
    <cellStyle name="Normal 8 11 11 2 2" xfId="37210"/>
    <cellStyle name="Normal 8 11 11 3" xfId="21269"/>
    <cellStyle name="Normal 8 11 11 3 2" xfId="37211"/>
    <cellStyle name="Normal 8 11 11 4" xfId="21270"/>
    <cellStyle name="Normal 8 11 11 4 2" xfId="37212"/>
    <cellStyle name="Normal 8 11 11 5" xfId="21271"/>
    <cellStyle name="Normal 8 11 11 5 2" xfId="37213"/>
    <cellStyle name="Normal 8 11 11 6" xfId="37209"/>
    <cellStyle name="Normal 8 11 12" xfId="21272"/>
    <cellStyle name="Normal 8 11 12 2" xfId="21273"/>
    <cellStyle name="Normal 8 11 12 2 2" xfId="37215"/>
    <cellStyle name="Normal 8 11 12 3" xfId="21274"/>
    <cellStyle name="Normal 8 11 12 3 2" xfId="37216"/>
    <cellStyle name="Normal 8 11 12 4" xfId="21275"/>
    <cellStyle name="Normal 8 11 12 4 2" xfId="37217"/>
    <cellStyle name="Normal 8 11 12 5" xfId="21276"/>
    <cellStyle name="Normal 8 11 12 5 2" xfId="37218"/>
    <cellStyle name="Normal 8 11 12 6" xfId="37214"/>
    <cellStyle name="Normal 8 11 13" xfId="21277"/>
    <cellStyle name="Normal 8 11 13 2" xfId="21278"/>
    <cellStyle name="Normal 8 11 13 2 2" xfId="37220"/>
    <cellStyle name="Normal 8 11 13 3" xfId="21279"/>
    <cellStyle name="Normal 8 11 13 3 2" xfId="37221"/>
    <cellStyle name="Normal 8 11 13 4" xfId="21280"/>
    <cellStyle name="Normal 8 11 13 4 2" xfId="37222"/>
    <cellStyle name="Normal 8 11 13 5" xfId="21281"/>
    <cellStyle name="Normal 8 11 13 5 2" xfId="37223"/>
    <cellStyle name="Normal 8 11 13 6" xfId="37219"/>
    <cellStyle name="Normal 8 11 14" xfId="21282"/>
    <cellStyle name="Normal 8 11 14 2" xfId="21283"/>
    <cellStyle name="Normal 8 11 14 2 2" xfId="37225"/>
    <cellStyle name="Normal 8 11 14 3" xfId="21284"/>
    <cellStyle name="Normal 8 11 14 3 2" xfId="37226"/>
    <cellStyle name="Normal 8 11 14 4" xfId="21285"/>
    <cellStyle name="Normal 8 11 14 4 2" xfId="37227"/>
    <cellStyle name="Normal 8 11 14 5" xfId="21286"/>
    <cellStyle name="Normal 8 11 14 5 2" xfId="37228"/>
    <cellStyle name="Normal 8 11 14 6" xfId="37224"/>
    <cellStyle name="Normal 8 11 15" xfId="21287"/>
    <cellStyle name="Normal 8 11 15 2" xfId="21288"/>
    <cellStyle name="Normal 8 11 15 2 2" xfId="37230"/>
    <cellStyle name="Normal 8 11 15 3" xfId="21289"/>
    <cellStyle name="Normal 8 11 15 3 2" xfId="37231"/>
    <cellStyle name="Normal 8 11 15 4" xfId="21290"/>
    <cellStyle name="Normal 8 11 15 4 2" xfId="37232"/>
    <cellStyle name="Normal 8 11 15 5" xfId="21291"/>
    <cellStyle name="Normal 8 11 15 5 2" xfId="37233"/>
    <cellStyle name="Normal 8 11 15 6" xfId="37229"/>
    <cellStyle name="Normal 8 11 16" xfId="21292"/>
    <cellStyle name="Normal 8 11 16 2" xfId="21293"/>
    <cellStyle name="Normal 8 11 16 2 2" xfId="37235"/>
    <cellStyle name="Normal 8 11 16 3" xfId="21294"/>
    <cellStyle name="Normal 8 11 16 3 2" xfId="37236"/>
    <cellStyle name="Normal 8 11 16 4" xfId="21295"/>
    <cellStyle name="Normal 8 11 16 4 2" xfId="37237"/>
    <cellStyle name="Normal 8 11 16 5" xfId="21296"/>
    <cellStyle name="Normal 8 11 16 5 2" xfId="37238"/>
    <cellStyle name="Normal 8 11 16 6" xfId="37234"/>
    <cellStyle name="Normal 8 11 17" xfId="21297"/>
    <cellStyle name="Normal 8 11 18" xfId="21298"/>
    <cellStyle name="Normal 8 11 19" xfId="21299"/>
    <cellStyle name="Normal 8 11 2" xfId="21300"/>
    <cellStyle name="Normal 8 11 2 2" xfId="21301"/>
    <cellStyle name="Normal 8 11 2 3" xfId="21302"/>
    <cellStyle name="Normal 8 11 2 4" xfId="21303"/>
    <cellStyle name="Normal 8 11 2 5" xfId="21304"/>
    <cellStyle name="Normal 8 11 2 6" xfId="21305"/>
    <cellStyle name="Normal 8 11 2 7" xfId="21306"/>
    <cellStyle name="Normal 8 11 20" xfId="21307"/>
    <cellStyle name="Normal 8 11 21" xfId="21308"/>
    <cellStyle name="Normal 8 11 22" xfId="37203"/>
    <cellStyle name="Normal 8 11 3" xfId="21309"/>
    <cellStyle name="Normal 8 11 3 2" xfId="21310"/>
    <cellStyle name="Normal 8 11 3 2 2" xfId="37240"/>
    <cellStyle name="Normal 8 11 3 3" xfId="21311"/>
    <cellStyle name="Normal 8 11 3 3 2" xfId="37241"/>
    <cellStyle name="Normal 8 11 3 4" xfId="21312"/>
    <cellStyle name="Normal 8 11 3 4 2" xfId="37242"/>
    <cellStyle name="Normal 8 11 3 5" xfId="21313"/>
    <cellStyle name="Normal 8 11 3 5 2" xfId="37243"/>
    <cellStyle name="Normal 8 11 3 6" xfId="37239"/>
    <cellStyle name="Normal 8 11 4" xfId="21314"/>
    <cellStyle name="Normal 8 11 4 2" xfId="21315"/>
    <cellStyle name="Normal 8 11 4 2 2" xfId="37245"/>
    <cellStyle name="Normal 8 11 4 3" xfId="21316"/>
    <cellStyle name="Normal 8 11 4 3 2" xfId="37246"/>
    <cellStyle name="Normal 8 11 4 4" xfId="21317"/>
    <cellStyle name="Normal 8 11 4 4 2" xfId="37247"/>
    <cellStyle name="Normal 8 11 4 5" xfId="21318"/>
    <cellStyle name="Normal 8 11 4 5 2" xfId="37248"/>
    <cellStyle name="Normal 8 11 4 6" xfId="37244"/>
    <cellStyle name="Normal 8 11 5" xfId="21319"/>
    <cellStyle name="Normal 8 11 5 2" xfId="21320"/>
    <cellStyle name="Normal 8 11 5 2 2" xfId="37250"/>
    <cellStyle name="Normal 8 11 5 3" xfId="21321"/>
    <cellStyle name="Normal 8 11 5 3 2" xfId="37251"/>
    <cellStyle name="Normal 8 11 5 4" xfId="21322"/>
    <cellStyle name="Normal 8 11 5 4 2" xfId="37252"/>
    <cellStyle name="Normal 8 11 5 5" xfId="21323"/>
    <cellStyle name="Normal 8 11 5 5 2" xfId="37253"/>
    <cellStyle name="Normal 8 11 5 6" xfId="37249"/>
    <cellStyle name="Normal 8 11 6" xfId="21324"/>
    <cellStyle name="Normal 8 11 6 2" xfId="21325"/>
    <cellStyle name="Normal 8 11 6 2 2" xfId="37255"/>
    <cellStyle name="Normal 8 11 6 3" xfId="21326"/>
    <cellStyle name="Normal 8 11 6 3 2" xfId="37256"/>
    <cellStyle name="Normal 8 11 6 4" xfId="21327"/>
    <cellStyle name="Normal 8 11 6 4 2" xfId="37257"/>
    <cellStyle name="Normal 8 11 6 5" xfId="21328"/>
    <cellStyle name="Normal 8 11 6 5 2" xfId="37258"/>
    <cellStyle name="Normal 8 11 6 6" xfId="37254"/>
    <cellStyle name="Normal 8 11 7" xfId="21329"/>
    <cellStyle name="Normal 8 11 7 2" xfId="21330"/>
    <cellStyle name="Normal 8 11 7 2 2" xfId="37260"/>
    <cellStyle name="Normal 8 11 7 3" xfId="21331"/>
    <cellStyle name="Normal 8 11 7 3 2" xfId="37261"/>
    <cellStyle name="Normal 8 11 7 4" xfId="21332"/>
    <cellStyle name="Normal 8 11 7 4 2" xfId="37262"/>
    <cellStyle name="Normal 8 11 7 5" xfId="21333"/>
    <cellStyle name="Normal 8 11 7 5 2" xfId="37263"/>
    <cellStyle name="Normal 8 11 7 6" xfId="37259"/>
    <cellStyle name="Normal 8 11 8" xfId="21334"/>
    <cellStyle name="Normal 8 11 8 2" xfId="21335"/>
    <cellStyle name="Normal 8 11 8 2 2" xfId="37265"/>
    <cellStyle name="Normal 8 11 8 3" xfId="21336"/>
    <cellStyle name="Normal 8 11 8 3 2" xfId="37266"/>
    <cellStyle name="Normal 8 11 8 4" xfId="21337"/>
    <cellStyle name="Normal 8 11 8 4 2" xfId="37267"/>
    <cellStyle name="Normal 8 11 8 5" xfId="21338"/>
    <cellStyle name="Normal 8 11 8 5 2" xfId="37268"/>
    <cellStyle name="Normal 8 11 8 6" xfId="37264"/>
    <cellStyle name="Normal 8 11 9" xfId="21339"/>
    <cellStyle name="Normal 8 11 9 2" xfId="21340"/>
    <cellStyle name="Normal 8 11 9 2 2" xfId="37270"/>
    <cellStyle name="Normal 8 11 9 3" xfId="21341"/>
    <cellStyle name="Normal 8 11 9 3 2" xfId="37271"/>
    <cellStyle name="Normal 8 11 9 4" xfId="21342"/>
    <cellStyle name="Normal 8 11 9 4 2" xfId="37272"/>
    <cellStyle name="Normal 8 11 9 5" xfId="21343"/>
    <cellStyle name="Normal 8 11 9 5 2" xfId="37273"/>
    <cellStyle name="Normal 8 11 9 6" xfId="37269"/>
    <cellStyle name="Normal 8 12" xfId="21344"/>
    <cellStyle name="Normal 8 12 2" xfId="21345"/>
    <cellStyle name="Normal 8 13" xfId="21346"/>
    <cellStyle name="Normal 8 13 2" xfId="21347"/>
    <cellStyle name="Normal 8 14" xfId="21348"/>
    <cellStyle name="Normal 8 14 2" xfId="21349"/>
    <cellStyle name="Normal 8 15" xfId="21350"/>
    <cellStyle name="Normal 8 15 2" xfId="21351"/>
    <cellStyle name="Normal 8 15 2 2" xfId="21352"/>
    <cellStyle name="Normal 8 15 2 2 2" xfId="37276"/>
    <cellStyle name="Normal 8 15 2 3" xfId="21353"/>
    <cellStyle name="Normal 8 15 2 3 2" xfId="37277"/>
    <cellStyle name="Normal 8 15 2 4" xfId="21354"/>
    <cellStyle name="Normal 8 15 2 4 2" xfId="37278"/>
    <cellStyle name="Normal 8 15 2 5" xfId="21355"/>
    <cellStyle name="Normal 8 15 2 5 2" xfId="37279"/>
    <cellStyle name="Normal 8 15 2 6" xfId="37275"/>
    <cellStyle name="Normal 8 15 3" xfId="21356"/>
    <cellStyle name="Normal 8 15 3 2" xfId="37280"/>
    <cellStyle name="Normal 8 15 4" xfId="21357"/>
    <cellStyle name="Normal 8 15 4 2" xfId="37281"/>
    <cellStyle name="Normal 8 15 5" xfId="21358"/>
    <cellStyle name="Normal 8 15 5 2" xfId="37282"/>
    <cellStyle name="Normal 8 15 6" xfId="21359"/>
    <cellStyle name="Normal 8 15 6 2" xfId="37283"/>
    <cellStyle name="Normal 8 15 7" xfId="37274"/>
    <cellStyle name="Normal 8 16" xfId="21360"/>
    <cellStyle name="Normal 8 16 2" xfId="21361"/>
    <cellStyle name="Normal 8 16 2 2" xfId="21362"/>
    <cellStyle name="Normal 8 16 2 2 2" xfId="37286"/>
    <cellStyle name="Normal 8 16 2 3" xfId="21363"/>
    <cellStyle name="Normal 8 16 2 3 2" xfId="37287"/>
    <cellStyle name="Normal 8 16 2 4" xfId="21364"/>
    <cellStyle name="Normal 8 16 2 4 2" xfId="37288"/>
    <cellStyle name="Normal 8 16 2 5" xfId="21365"/>
    <cellStyle name="Normal 8 16 2 5 2" xfId="37289"/>
    <cellStyle name="Normal 8 16 2 6" xfId="37285"/>
    <cellStyle name="Normal 8 16 3" xfId="21366"/>
    <cellStyle name="Normal 8 16 3 2" xfId="37290"/>
    <cellStyle name="Normal 8 16 4" xfId="21367"/>
    <cellStyle name="Normal 8 16 4 2" xfId="37291"/>
    <cellStyle name="Normal 8 16 5" xfId="21368"/>
    <cellStyle name="Normal 8 16 5 2" xfId="37292"/>
    <cellStyle name="Normal 8 16 6" xfId="21369"/>
    <cellStyle name="Normal 8 16 6 2" xfId="37293"/>
    <cellStyle name="Normal 8 16 7" xfId="37284"/>
    <cellStyle name="Normal 8 17" xfId="21370"/>
    <cellStyle name="Normal 8 17 2" xfId="21371"/>
    <cellStyle name="Normal 8 17 2 2" xfId="21372"/>
    <cellStyle name="Normal 8 17 2 2 2" xfId="37296"/>
    <cellStyle name="Normal 8 17 2 3" xfId="21373"/>
    <cellStyle name="Normal 8 17 2 3 2" xfId="37297"/>
    <cellStyle name="Normal 8 17 2 4" xfId="21374"/>
    <cellStyle name="Normal 8 17 2 4 2" xfId="37298"/>
    <cellStyle name="Normal 8 17 2 5" xfId="21375"/>
    <cellStyle name="Normal 8 17 2 5 2" xfId="37299"/>
    <cellStyle name="Normal 8 17 2 6" xfId="37295"/>
    <cellStyle name="Normal 8 17 3" xfId="21376"/>
    <cellStyle name="Normal 8 17 3 2" xfId="37300"/>
    <cellStyle name="Normal 8 17 4" xfId="21377"/>
    <cellStyle name="Normal 8 17 4 2" xfId="37301"/>
    <cellStyle name="Normal 8 17 5" xfId="21378"/>
    <cellStyle name="Normal 8 17 5 2" xfId="37302"/>
    <cellStyle name="Normal 8 17 6" xfId="21379"/>
    <cellStyle name="Normal 8 17 6 2" xfId="37303"/>
    <cellStyle name="Normal 8 17 7" xfId="37294"/>
    <cellStyle name="Normal 8 18" xfId="21380"/>
    <cellStyle name="Normal 8 18 2" xfId="21381"/>
    <cellStyle name="Normal 8 18 2 2" xfId="37305"/>
    <cellStyle name="Normal 8 18 3" xfId="21382"/>
    <cellStyle name="Normal 8 18 3 2" xfId="37306"/>
    <cellStyle name="Normal 8 18 4" xfId="21383"/>
    <cellStyle name="Normal 8 18 4 2" xfId="37307"/>
    <cellStyle name="Normal 8 18 5" xfId="21384"/>
    <cellStyle name="Normal 8 18 5 2" xfId="37308"/>
    <cellStyle name="Normal 8 18 6" xfId="37304"/>
    <cellStyle name="Normal 8 19" xfId="21385"/>
    <cellStyle name="Normal 8 19 2" xfId="21386"/>
    <cellStyle name="Normal 8 19 2 2" xfId="37310"/>
    <cellStyle name="Normal 8 19 3" xfId="21387"/>
    <cellStyle name="Normal 8 19 3 2" xfId="37311"/>
    <cellStyle name="Normal 8 19 4" xfId="21388"/>
    <cellStyle name="Normal 8 19 4 2" xfId="37312"/>
    <cellStyle name="Normal 8 19 5" xfId="21389"/>
    <cellStyle name="Normal 8 19 5 2" xfId="37313"/>
    <cellStyle name="Normal 8 19 6" xfId="37309"/>
    <cellStyle name="Normal 8 2" xfId="21390"/>
    <cellStyle name="Normal 8 2 10" xfId="21391"/>
    <cellStyle name="Normal 8 2 11" xfId="21392"/>
    <cellStyle name="Normal 8 2 12" xfId="21393"/>
    <cellStyle name="Normal 8 2 13" xfId="21394"/>
    <cellStyle name="Normal 8 2 14" xfId="21395"/>
    <cellStyle name="Normal 8 2 15" xfId="21396"/>
    <cellStyle name="Normal 8 2 16" xfId="21397"/>
    <cellStyle name="Normal 8 2 2" xfId="21398"/>
    <cellStyle name="Normal 8 2 2 10" xfId="21399"/>
    <cellStyle name="Normal 8 2 2 11" xfId="21400"/>
    <cellStyle name="Normal 8 2 2 12" xfId="21401"/>
    <cellStyle name="Normal 8 2 2 13" xfId="21402"/>
    <cellStyle name="Normal 8 2 2 14" xfId="21403"/>
    <cellStyle name="Normal 8 2 2 15" xfId="21404"/>
    <cellStyle name="Normal 8 2 2 16" xfId="21405"/>
    <cellStyle name="Normal 8 2 2 17" xfId="40768"/>
    <cellStyle name="Normal 8 2 2 2" xfId="21406"/>
    <cellStyle name="Normal 8 2 2 3" xfId="21407"/>
    <cellStyle name="Normal 8 2 2 4" xfId="21408"/>
    <cellStyle name="Normal 8 2 2 5" xfId="21409"/>
    <cellStyle name="Normal 8 2 2 6" xfId="21410"/>
    <cellStyle name="Normal 8 2 2 7" xfId="21411"/>
    <cellStyle name="Normal 8 2 2 8" xfId="21412"/>
    <cellStyle name="Normal 8 2 2 9" xfId="21413"/>
    <cellStyle name="Normal 8 2 3" xfId="21414"/>
    <cellStyle name="Normal 8 2 3 2" xfId="21415"/>
    <cellStyle name="Normal 8 2 3 3" xfId="40769"/>
    <cellStyle name="Normal 8 2 4" xfId="21416"/>
    <cellStyle name="Normal 8 2 4 2" xfId="21417"/>
    <cellStyle name="Normal 8 2 4 3" xfId="40770"/>
    <cellStyle name="Normal 8 2 5" xfId="21418"/>
    <cellStyle name="Normal 8 2 5 2" xfId="21419"/>
    <cellStyle name="Normal 8 2 6" xfId="21420"/>
    <cellStyle name="Normal 8 2 6 2" xfId="21421"/>
    <cellStyle name="Normal 8 2 7" xfId="21422"/>
    <cellStyle name="Normal 8 2 8" xfId="21423"/>
    <cellStyle name="Normal 8 2 9" xfId="21424"/>
    <cellStyle name="Normal 8 20" xfId="21425"/>
    <cellStyle name="Normal 8 20 2" xfId="21426"/>
    <cellStyle name="Normal 8 20 2 2" xfId="37315"/>
    <cellStyle name="Normal 8 20 3" xfId="21427"/>
    <cellStyle name="Normal 8 20 3 2" xfId="37316"/>
    <cellStyle name="Normal 8 20 4" xfId="21428"/>
    <cellStyle name="Normal 8 20 4 2" xfId="37317"/>
    <cellStyle name="Normal 8 20 5" xfId="21429"/>
    <cellStyle name="Normal 8 20 5 2" xfId="37318"/>
    <cellStyle name="Normal 8 20 6" xfId="37314"/>
    <cellStyle name="Normal 8 21" xfId="21430"/>
    <cellStyle name="Normal 8 21 2" xfId="21431"/>
    <cellStyle name="Normal 8 21 2 2" xfId="37320"/>
    <cellStyle name="Normal 8 21 3" xfId="21432"/>
    <cellStyle name="Normal 8 21 3 2" xfId="37321"/>
    <cellStyle name="Normal 8 21 4" xfId="21433"/>
    <cellStyle name="Normal 8 21 4 2" xfId="37322"/>
    <cellStyle name="Normal 8 21 5" xfId="21434"/>
    <cellStyle name="Normal 8 21 5 2" xfId="37323"/>
    <cellStyle name="Normal 8 21 6" xfId="37319"/>
    <cellStyle name="Normal 8 22" xfId="21435"/>
    <cellStyle name="Normal 8 22 2" xfId="21436"/>
    <cellStyle name="Normal 8 22 2 2" xfId="37325"/>
    <cellStyle name="Normal 8 22 3" xfId="21437"/>
    <cellStyle name="Normal 8 22 3 2" xfId="37326"/>
    <cellStyle name="Normal 8 22 4" xfId="21438"/>
    <cellStyle name="Normal 8 22 4 2" xfId="37327"/>
    <cellStyle name="Normal 8 22 5" xfId="21439"/>
    <cellStyle name="Normal 8 22 5 2" xfId="37328"/>
    <cellStyle name="Normal 8 22 6" xfId="37324"/>
    <cellStyle name="Normal 8 23" xfId="21440"/>
    <cellStyle name="Normal 8 23 2" xfId="21441"/>
    <cellStyle name="Normal 8 23 2 2" xfId="37330"/>
    <cellStyle name="Normal 8 23 3" xfId="21442"/>
    <cellStyle name="Normal 8 23 3 2" xfId="37331"/>
    <cellStyle name="Normal 8 23 4" xfId="21443"/>
    <cellStyle name="Normal 8 23 4 2" xfId="37332"/>
    <cellStyle name="Normal 8 23 5" xfId="21444"/>
    <cellStyle name="Normal 8 23 5 2" xfId="37333"/>
    <cellStyle name="Normal 8 23 6" xfId="37329"/>
    <cellStyle name="Normal 8 24" xfId="21445"/>
    <cellStyle name="Normal 8 24 2" xfId="21446"/>
    <cellStyle name="Normal 8 24 2 2" xfId="37335"/>
    <cellStyle name="Normal 8 24 3" xfId="21447"/>
    <cellStyle name="Normal 8 24 3 2" xfId="37336"/>
    <cellStyle name="Normal 8 24 4" xfId="21448"/>
    <cellStyle name="Normal 8 24 4 2" xfId="37337"/>
    <cellStyle name="Normal 8 24 5" xfId="21449"/>
    <cellStyle name="Normal 8 24 5 2" xfId="37338"/>
    <cellStyle name="Normal 8 24 6" xfId="37334"/>
    <cellStyle name="Normal 8 25" xfId="21450"/>
    <cellStyle name="Normal 8 25 2" xfId="21451"/>
    <cellStyle name="Normal 8 25 2 2" xfId="37340"/>
    <cellStyle name="Normal 8 25 3" xfId="21452"/>
    <cellStyle name="Normal 8 25 3 2" xfId="37341"/>
    <cellStyle name="Normal 8 25 4" xfId="21453"/>
    <cellStyle name="Normal 8 25 4 2" xfId="37342"/>
    <cellStyle name="Normal 8 25 5" xfId="21454"/>
    <cellStyle name="Normal 8 25 5 2" xfId="37343"/>
    <cellStyle name="Normal 8 25 6" xfId="37339"/>
    <cellStyle name="Normal 8 26" xfId="21455"/>
    <cellStyle name="Normal 8 26 2" xfId="21456"/>
    <cellStyle name="Normal 8 26 2 2" xfId="37345"/>
    <cellStyle name="Normal 8 26 3" xfId="21457"/>
    <cellStyle name="Normal 8 26 3 2" xfId="37346"/>
    <cellStyle name="Normal 8 26 4" xfId="21458"/>
    <cellStyle name="Normal 8 26 4 2" xfId="37347"/>
    <cellStyle name="Normal 8 26 5" xfId="21459"/>
    <cellStyle name="Normal 8 26 5 2" xfId="37348"/>
    <cellStyle name="Normal 8 26 6" xfId="37344"/>
    <cellStyle name="Normal 8 27" xfId="21460"/>
    <cellStyle name="Normal 8 27 2" xfId="21461"/>
    <cellStyle name="Normal 8 27 2 2" xfId="37350"/>
    <cellStyle name="Normal 8 27 3" xfId="21462"/>
    <cellStyle name="Normal 8 27 3 2" xfId="37351"/>
    <cellStyle name="Normal 8 27 4" xfId="21463"/>
    <cellStyle name="Normal 8 27 4 2" xfId="37352"/>
    <cellStyle name="Normal 8 27 5" xfId="21464"/>
    <cellStyle name="Normal 8 27 5 2" xfId="37353"/>
    <cellStyle name="Normal 8 27 6" xfId="37349"/>
    <cellStyle name="Normal 8 28" xfId="21465"/>
    <cellStyle name="Normal 8 28 2" xfId="21466"/>
    <cellStyle name="Normal 8 28 2 2" xfId="37355"/>
    <cellStyle name="Normal 8 28 3" xfId="21467"/>
    <cellStyle name="Normal 8 28 3 2" xfId="37356"/>
    <cellStyle name="Normal 8 28 4" xfId="21468"/>
    <cellStyle name="Normal 8 28 4 2" xfId="37357"/>
    <cellStyle name="Normal 8 28 5" xfId="21469"/>
    <cellStyle name="Normal 8 28 5 2" xfId="37358"/>
    <cellStyle name="Normal 8 28 6" xfId="37354"/>
    <cellStyle name="Normal 8 29" xfId="21470"/>
    <cellStyle name="Normal 8 29 2" xfId="37359"/>
    <cellStyle name="Normal 8 3" xfId="21471"/>
    <cellStyle name="Normal 8 3 2" xfId="40772"/>
    <cellStyle name="Normal 8 3 3" xfId="40773"/>
    <cellStyle name="Normal 8 3 4" xfId="40774"/>
    <cellStyle name="Normal 8 3 5" xfId="40771"/>
    <cellStyle name="Normal 8 30" xfId="21472"/>
    <cellStyle name="Normal 8 30 2" xfId="37360"/>
    <cellStyle name="Normal 8 31" xfId="21473"/>
    <cellStyle name="Normal 8 31 2" xfId="37361"/>
    <cellStyle name="Normal 8 32" xfId="21474"/>
    <cellStyle name="Normal 8 32 2" xfId="37362"/>
    <cellStyle name="Normal 8 33" xfId="21475"/>
    <cellStyle name="Normal 8 33 2" xfId="37363"/>
    <cellStyle name="Normal 8 4" xfId="21476"/>
    <cellStyle name="Normal 8 4 2" xfId="40776"/>
    <cellStyle name="Normal 8 4 3" xfId="40777"/>
    <cellStyle name="Normal 8 4 4" xfId="40778"/>
    <cellStyle name="Normal 8 4 5" xfId="40775"/>
    <cellStyle name="Normal 8 5" xfId="21477"/>
    <cellStyle name="Normal 8 5 2" xfId="40779"/>
    <cellStyle name="Normal 8 6" xfId="21478"/>
    <cellStyle name="Normal 8 6 2" xfId="40780"/>
    <cellStyle name="Normal 8 7" xfId="21479"/>
    <cellStyle name="Normal 8 7 2" xfId="40781"/>
    <cellStyle name="Normal 8 8" xfId="21480"/>
    <cellStyle name="Normal 8 8 2" xfId="40782"/>
    <cellStyle name="Normal 8 9" xfId="21481"/>
    <cellStyle name="Normal 8 9 2" xfId="40783"/>
    <cellStyle name="Normal 9" xfId="21482"/>
    <cellStyle name="Normal 9 10" xfId="21483"/>
    <cellStyle name="Normal 9 10 2" xfId="21484"/>
    <cellStyle name="Normal 9 10 2 2" xfId="37365"/>
    <cellStyle name="Normal 9 10 3" xfId="21485"/>
    <cellStyle name="Normal 9 10 3 2" xfId="37366"/>
    <cellStyle name="Normal 9 10 4" xfId="21486"/>
    <cellStyle name="Normal 9 10 4 2" xfId="37367"/>
    <cellStyle name="Normal 9 10 5" xfId="21487"/>
    <cellStyle name="Normal 9 10 5 2" xfId="37368"/>
    <cellStyle name="Normal 9 10 6" xfId="37364"/>
    <cellStyle name="Normal 9 11" xfId="21488"/>
    <cellStyle name="Normal 9 11 2" xfId="21489"/>
    <cellStyle name="Normal 9 11 2 2" xfId="37370"/>
    <cellStyle name="Normal 9 11 3" xfId="21490"/>
    <cellStyle name="Normal 9 11 3 2" xfId="37371"/>
    <cellStyle name="Normal 9 11 4" xfId="21491"/>
    <cellStyle name="Normal 9 11 4 2" xfId="37372"/>
    <cellStyle name="Normal 9 11 5" xfId="21492"/>
    <cellStyle name="Normal 9 11 5 2" xfId="37373"/>
    <cellStyle name="Normal 9 11 6" xfId="37369"/>
    <cellStyle name="Normal 9 12" xfId="21493"/>
    <cellStyle name="Normal 9 12 2" xfId="21494"/>
    <cellStyle name="Normal 9 12 2 2" xfId="37375"/>
    <cellStyle name="Normal 9 12 3" xfId="21495"/>
    <cellStyle name="Normal 9 12 3 2" xfId="37376"/>
    <cellStyle name="Normal 9 12 4" xfId="21496"/>
    <cellStyle name="Normal 9 12 4 2" xfId="37377"/>
    <cellStyle name="Normal 9 12 5" xfId="21497"/>
    <cellStyle name="Normal 9 12 5 2" xfId="37378"/>
    <cellStyle name="Normal 9 12 6" xfId="37374"/>
    <cellStyle name="Normal 9 13" xfId="21498"/>
    <cellStyle name="Normal 9 13 2" xfId="21499"/>
    <cellStyle name="Normal 9 13 2 2" xfId="37380"/>
    <cellStyle name="Normal 9 13 3" xfId="21500"/>
    <cellStyle name="Normal 9 13 3 2" xfId="37381"/>
    <cellStyle name="Normal 9 13 4" xfId="21501"/>
    <cellStyle name="Normal 9 13 4 2" xfId="37382"/>
    <cellStyle name="Normal 9 13 5" xfId="21502"/>
    <cellStyle name="Normal 9 13 5 2" xfId="37383"/>
    <cellStyle name="Normal 9 13 6" xfId="37379"/>
    <cellStyle name="Normal 9 14" xfId="21503"/>
    <cellStyle name="Normal 9 14 2" xfId="21504"/>
    <cellStyle name="Normal 9 14 2 2" xfId="37385"/>
    <cellStyle name="Normal 9 14 3" xfId="21505"/>
    <cellStyle name="Normal 9 14 3 2" xfId="37386"/>
    <cellStyle name="Normal 9 14 4" xfId="21506"/>
    <cellStyle name="Normal 9 14 4 2" xfId="37387"/>
    <cellStyle name="Normal 9 14 5" xfId="21507"/>
    <cellStyle name="Normal 9 14 5 2" xfId="37388"/>
    <cellStyle name="Normal 9 14 6" xfId="37384"/>
    <cellStyle name="Normal 9 15" xfId="21508"/>
    <cellStyle name="Normal 9 15 2" xfId="21509"/>
    <cellStyle name="Normal 9 15 2 2" xfId="37390"/>
    <cellStyle name="Normal 9 15 3" xfId="21510"/>
    <cellStyle name="Normal 9 15 3 2" xfId="37391"/>
    <cellStyle name="Normal 9 15 4" xfId="21511"/>
    <cellStyle name="Normal 9 15 4 2" xfId="37392"/>
    <cellStyle name="Normal 9 15 5" xfId="21512"/>
    <cellStyle name="Normal 9 15 5 2" xfId="37393"/>
    <cellStyle name="Normal 9 15 6" xfId="37389"/>
    <cellStyle name="Normal 9 16" xfId="21513"/>
    <cellStyle name="Normal 9 16 2" xfId="21514"/>
    <cellStyle name="Normal 9 16 2 2" xfId="37395"/>
    <cellStyle name="Normal 9 16 3" xfId="21515"/>
    <cellStyle name="Normal 9 16 3 2" xfId="37396"/>
    <cellStyle name="Normal 9 16 4" xfId="21516"/>
    <cellStyle name="Normal 9 16 4 2" xfId="37397"/>
    <cellStyle name="Normal 9 16 5" xfId="21517"/>
    <cellStyle name="Normal 9 16 5 2" xfId="37398"/>
    <cellStyle name="Normal 9 16 6" xfId="37394"/>
    <cellStyle name="Normal 9 17" xfId="21518"/>
    <cellStyle name="Normal 9 17 2" xfId="21519"/>
    <cellStyle name="Normal 9 17 2 2" xfId="37400"/>
    <cellStyle name="Normal 9 17 3" xfId="21520"/>
    <cellStyle name="Normal 9 17 3 2" xfId="37401"/>
    <cellStyle name="Normal 9 17 4" xfId="21521"/>
    <cellStyle name="Normal 9 17 4 2" xfId="37402"/>
    <cellStyle name="Normal 9 17 5" xfId="21522"/>
    <cellStyle name="Normal 9 17 5 2" xfId="37403"/>
    <cellStyle name="Normal 9 17 6" xfId="37399"/>
    <cellStyle name="Normal 9 18" xfId="21523"/>
    <cellStyle name="Normal 9 18 2" xfId="21524"/>
    <cellStyle name="Normal 9 18 2 2" xfId="37405"/>
    <cellStyle name="Normal 9 18 3" xfId="21525"/>
    <cellStyle name="Normal 9 18 3 2" xfId="37406"/>
    <cellStyle name="Normal 9 18 4" xfId="21526"/>
    <cellStyle name="Normal 9 18 4 2" xfId="37407"/>
    <cellStyle name="Normal 9 18 5" xfId="21527"/>
    <cellStyle name="Normal 9 18 5 2" xfId="37408"/>
    <cellStyle name="Normal 9 18 6" xfId="37404"/>
    <cellStyle name="Normal 9 19" xfId="21528"/>
    <cellStyle name="Normal 9 19 2" xfId="21529"/>
    <cellStyle name="Normal 9 19 2 2" xfId="37410"/>
    <cellStyle name="Normal 9 19 3" xfId="21530"/>
    <cellStyle name="Normal 9 19 3 2" xfId="37411"/>
    <cellStyle name="Normal 9 19 4" xfId="21531"/>
    <cellStyle name="Normal 9 19 4 2" xfId="37412"/>
    <cellStyle name="Normal 9 19 5" xfId="21532"/>
    <cellStyle name="Normal 9 19 5 2" xfId="37413"/>
    <cellStyle name="Normal 9 19 6" xfId="37409"/>
    <cellStyle name="Normal 9 2" xfId="21533"/>
    <cellStyle name="Normal 9 2 10" xfId="21534"/>
    <cellStyle name="Normal 9 2 10 2" xfId="21535"/>
    <cellStyle name="Normal 9 2 10 2 2" xfId="37416"/>
    <cellStyle name="Normal 9 2 10 3" xfId="21536"/>
    <cellStyle name="Normal 9 2 10 3 2" xfId="37417"/>
    <cellStyle name="Normal 9 2 10 4" xfId="21537"/>
    <cellStyle name="Normal 9 2 10 4 2" xfId="37418"/>
    <cellStyle name="Normal 9 2 10 5" xfId="21538"/>
    <cellStyle name="Normal 9 2 10 5 2" xfId="37419"/>
    <cellStyle name="Normal 9 2 10 6" xfId="37415"/>
    <cellStyle name="Normal 9 2 11" xfId="21539"/>
    <cellStyle name="Normal 9 2 11 2" xfId="21540"/>
    <cellStyle name="Normal 9 2 11 2 2" xfId="37421"/>
    <cellStyle name="Normal 9 2 11 3" xfId="21541"/>
    <cellStyle name="Normal 9 2 11 3 2" xfId="37422"/>
    <cellStyle name="Normal 9 2 11 4" xfId="21542"/>
    <cellStyle name="Normal 9 2 11 4 2" xfId="37423"/>
    <cellStyle name="Normal 9 2 11 5" xfId="21543"/>
    <cellStyle name="Normal 9 2 11 5 2" xfId="37424"/>
    <cellStyle name="Normal 9 2 11 6" xfId="37420"/>
    <cellStyle name="Normal 9 2 12" xfId="21544"/>
    <cellStyle name="Normal 9 2 12 2" xfId="21545"/>
    <cellStyle name="Normal 9 2 12 2 2" xfId="37426"/>
    <cellStyle name="Normal 9 2 12 3" xfId="21546"/>
    <cellStyle name="Normal 9 2 12 3 2" xfId="37427"/>
    <cellStyle name="Normal 9 2 12 4" xfId="21547"/>
    <cellStyle name="Normal 9 2 12 4 2" xfId="37428"/>
    <cellStyle name="Normal 9 2 12 5" xfId="21548"/>
    <cellStyle name="Normal 9 2 12 5 2" xfId="37429"/>
    <cellStyle name="Normal 9 2 12 6" xfId="37425"/>
    <cellStyle name="Normal 9 2 13" xfId="21549"/>
    <cellStyle name="Normal 9 2 13 2" xfId="21550"/>
    <cellStyle name="Normal 9 2 13 2 2" xfId="37431"/>
    <cellStyle name="Normal 9 2 13 3" xfId="21551"/>
    <cellStyle name="Normal 9 2 13 3 2" xfId="37432"/>
    <cellStyle name="Normal 9 2 13 4" xfId="21552"/>
    <cellStyle name="Normal 9 2 13 4 2" xfId="37433"/>
    <cellStyle name="Normal 9 2 13 5" xfId="21553"/>
    <cellStyle name="Normal 9 2 13 5 2" xfId="37434"/>
    <cellStyle name="Normal 9 2 13 6" xfId="37430"/>
    <cellStyle name="Normal 9 2 14" xfId="21554"/>
    <cellStyle name="Normal 9 2 14 2" xfId="21555"/>
    <cellStyle name="Normal 9 2 14 2 2" xfId="37436"/>
    <cellStyle name="Normal 9 2 14 3" xfId="21556"/>
    <cellStyle name="Normal 9 2 14 3 2" xfId="37437"/>
    <cellStyle name="Normal 9 2 14 4" xfId="21557"/>
    <cellStyle name="Normal 9 2 14 4 2" xfId="37438"/>
    <cellStyle name="Normal 9 2 14 5" xfId="21558"/>
    <cellStyle name="Normal 9 2 14 5 2" xfId="37439"/>
    <cellStyle name="Normal 9 2 14 6" xfId="37435"/>
    <cellStyle name="Normal 9 2 15" xfId="21559"/>
    <cellStyle name="Normal 9 2 15 2" xfId="21560"/>
    <cellStyle name="Normal 9 2 15 2 2" xfId="37441"/>
    <cellStyle name="Normal 9 2 15 3" xfId="21561"/>
    <cellStyle name="Normal 9 2 15 3 2" xfId="37442"/>
    <cellStyle name="Normal 9 2 15 4" xfId="21562"/>
    <cellStyle name="Normal 9 2 15 4 2" xfId="37443"/>
    <cellStyle name="Normal 9 2 15 5" xfId="21563"/>
    <cellStyle name="Normal 9 2 15 5 2" xfId="37444"/>
    <cellStyle name="Normal 9 2 15 6" xfId="37440"/>
    <cellStyle name="Normal 9 2 16" xfId="21564"/>
    <cellStyle name="Normal 9 2 16 2" xfId="21565"/>
    <cellStyle name="Normal 9 2 16 2 2" xfId="37446"/>
    <cellStyle name="Normal 9 2 16 3" xfId="21566"/>
    <cellStyle name="Normal 9 2 16 3 2" xfId="37447"/>
    <cellStyle name="Normal 9 2 16 4" xfId="21567"/>
    <cellStyle name="Normal 9 2 16 4 2" xfId="37448"/>
    <cellStyle name="Normal 9 2 16 5" xfId="21568"/>
    <cellStyle name="Normal 9 2 16 5 2" xfId="37449"/>
    <cellStyle name="Normal 9 2 16 6" xfId="37445"/>
    <cellStyle name="Normal 9 2 17" xfId="21569"/>
    <cellStyle name="Normal 9 2 17 2" xfId="37450"/>
    <cellStyle name="Normal 9 2 18" xfId="21570"/>
    <cellStyle name="Normal 9 2 18 2" xfId="37451"/>
    <cellStyle name="Normal 9 2 19" xfId="21571"/>
    <cellStyle name="Normal 9 2 19 2" xfId="37452"/>
    <cellStyle name="Normal 9 2 2" xfId="21572"/>
    <cellStyle name="Normal 9 2 20" xfId="21573"/>
    <cellStyle name="Normal 9 2 20 2" xfId="37453"/>
    <cellStyle name="Normal 9 2 21" xfId="40784"/>
    <cellStyle name="Normal 9 2 22" xfId="37414"/>
    <cellStyle name="Normal 9 2 3" xfId="21574"/>
    <cellStyle name="Normal 9 2 3 2" xfId="21575"/>
    <cellStyle name="Normal 9 2 3 2 2" xfId="37455"/>
    <cellStyle name="Normal 9 2 3 3" xfId="21576"/>
    <cellStyle name="Normal 9 2 3 3 2" xfId="37456"/>
    <cellStyle name="Normal 9 2 3 4" xfId="21577"/>
    <cellStyle name="Normal 9 2 3 4 2" xfId="37457"/>
    <cellStyle name="Normal 9 2 3 5" xfId="21578"/>
    <cellStyle name="Normal 9 2 3 5 2" xfId="37458"/>
    <cellStyle name="Normal 9 2 3 6" xfId="37454"/>
    <cellStyle name="Normal 9 2 4" xfId="21579"/>
    <cellStyle name="Normal 9 2 4 2" xfId="21580"/>
    <cellStyle name="Normal 9 2 4 2 2" xfId="37460"/>
    <cellStyle name="Normal 9 2 4 3" xfId="21581"/>
    <cellStyle name="Normal 9 2 4 3 2" xfId="37461"/>
    <cellStyle name="Normal 9 2 4 4" xfId="21582"/>
    <cellStyle name="Normal 9 2 4 4 2" xfId="37462"/>
    <cellStyle name="Normal 9 2 4 5" xfId="21583"/>
    <cellStyle name="Normal 9 2 4 5 2" xfId="37463"/>
    <cellStyle name="Normal 9 2 4 6" xfId="37459"/>
    <cellStyle name="Normal 9 2 5" xfId="21584"/>
    <cellStyle name="Normal 9 2 5 2" xfId="21585"/>
    <cellStyle name="Normal 9 2 5 2 2" xfId="37465"/>
    <cellStyle name="Normal 9 2 5 3" xfId="21586"/>
    <cellStyle name="Normal 9 2 5 3 2" xfId="37466"/>
    <cellStyle name="Normal 9 2 5 4" xfId="21587"/>
    <cellStyle name="Normal 9 2 5 4 2" xfId="37467"/>
    <cellStyle name="Normal 9 2 5 5" xfId="21588"/>
    <cellStyle name="Normal 9 2 5 5 2" xfId="37468"/>
    <cellStyle name="Normal 9 2 5 6" xfId="37464"/>
    <cellStyle name="Normal 9 2 6" xfId="21589"/>
    <cellStyle name="Normal 9 2 6 2" xfId="21590"/>
    <cellStyle name="Normal 9 2 6 2 2" xfId="37470"/>
    <cellStyle name="Normal 9 2 6 3" xfId="21591"/>
    <cellStyle name="Normal 9 2 6 3 2" xfId="37471"/>
    <cellStyle name="Normal 9 2 6 4" xfId="21592"/>
    <cellStyle name="Normal 9 2 6 4 2" xfId="37472"/>
    <cellStyle name="Normal 9 2 6 5" xfId="21593"/>
    <cellStyle name="Normal 9 2 6 5 2" xfId="37473"/>
    <cellStyle name="Normal 9 2 6 6" xfId="37469"/>
    <cellStyle name="Normal 9 2 7" xfId="21594"/>
    <cellStyle name="Normal 9 2 7 2" xfId="21595"/>
    <cellStyle name="Normal 9 2 7 2 2" xfId="37475"/>
    <cellStyle name="Normal 9 2 7 3" xfId="21596"/>
    <cellStyle name="Normal 9 2 7 3 2" xfId="37476"/>
    <cellStyle name="Normal 9 2 7 4" xfId="21597"/>
    <cellStyle name="Normal 9 2 7 4 2" xfId="37477"/>
    <cellStyle name="Normal 9 2 7 5" xfId="21598"/>
    <cellStyle name="Normal 9 2 7 5 2" xfId="37478"/>
    <cellStyle name="Normal 9 2 7 6" xfId="37474"/>
    <cellStyle name="Normal 9 2 8" xfId="21599"/>
    <cellStyle name="Normal 9 2 8 2" xfId="21600"/>
    <cellStyle name="Normal 9 2 8 2 2" xfId="37480"/>
    <cellStyle name="Normal 9 2 8 3" xfId="21601"/>
    <cellStyle name="Normal 9 2 8 3 2" xfId="37481"/>
    <cellStyle name="Normal 9 2 8 4" xfId="21602"/>
    <cellStyle name="Normal 9 2 8 4 2" xfId="37482"/>
    <cellStyle name="Normal 9 2 8 5" xfId="21603"/>
    <cellStyle name="Normal 9 2 8 5 2" xfId="37483"/>
    <cellStyle name="Normal 9 2 8 6" xfId="37479"/>
    <cellStyle name="Normal 9 2 9" xfId="21604"/>
    <cellStyle name="Normal 9 2 9 2" xfId="21605"/>
    <cellStyle name="Normal 9 2 9 2 2" xfId="37485"/>
    <cellStyle name="Normal 9 2 9 3" xfId="21606"/>
    <cellStyle name="Normal 9 2 9 3 2" xfId="37486"/>
    <cellStyle name="Normal 9 2 9 4" xfId="21607"/>
    <cellStyle name="Normal 9 2 9 4 2" xfId="37487"/>
    <cellStyle name="Normal 9 2 9 5" xfId="21608"/>
    <cellStyle name="Normal 9 2 9 5 2" xfId="37488"/>
    <cellStyle name="Normal 9 2 9 6" xfId="37484"/>
    <cellStyle name="Normal 9 20" xfId="21609"/>
    <cellStyle name="Normal 9 20 2" xfId="37489"/>
    <cellStyle name="Normal 9 21" xfId="21610"/>
    <cellStyle name="Normal 9 21 2" xfId="37490"/>
    <cellStyle name="Normal 9 22" xfId="21611"/>
    <cellStyle name="Normal 9 22 2" xfId="37491"/>
    <cellStyle name="Normal 9 23" xfId="21612"/>
    <cellStyle name="Normal 9 23 2" xfId="37492"/>
    <cellStyle name="Normal 9 24" xfId="21613"/>
    <cellStyle name="Normal 9 24 2" xfId="37493"/>
    <cellStyle name="Normal 9 3" xfId="21614"/>
    <cellStyle name="Normal 9 3 2" xfId="21615"/>
    <cellStyle name="Normal 9 3 3" xfId="21616"/>
    <cellStyle name="Normal 9 3 3 2" xfId="37495"/>
    <cellStyle name="Normal 9 3 4" xfId="21617"/>
    <cellStyle name="Normal 9 3 4 2" xfId="37496"/>
    <cellStyle name="Normal 9 3 5" xfId="21618"/>
    <cellStyle name="Normal 9 3 5 2" xfId="37497"/>
    <cellStyle name="Normal 9 3 6" xfId="21619"/>
    <cellStyle name="Normal 9 3 6 2" xfId="37498"/>
    <cellStyle name="Normal 9 3 7" xfId="40785"/>
    <cellStyle name="Normal 9 3 8" xfId="37494"/>
    <cellStyle name="Normal 9 4" xfId="21620"/>
    <cellStyle name="Normal 9 4 2" xfId="21621"/>
    <cellStyle name="Normal 9 4 3" xfId="21622"/>
    <cellStyle name="Normal 9 4 3 2" xfId="37500"/>
    <cellStyle name="Normal 9 4 4" xfId="21623"/>
    <cellStyle name="Normal 9 4 4 2" xfId="37501"/>
    <cellStyle name="Normal 9 4 5" xfId="21624"/>
    <cellStyle name="Normal 9 4 5 2" xfId="37502"/>
    <cellStyle name="Normal 9 4 6" xfId="21625"/>
    <cellStyle name="Normal 9 4 6 2" xfId="37503"/>
    <cellStyle name="Normal 9 4 7" xfId="40786"/>
    <cellStyle name="Normal 9 4 8" xfId="37499"/>
    <cellStyle name="Normal 9 5" xfId="21626"/>
    <cellStyle name="Normal 9 5 2" xfId="21627"/>
    <cellStyle name="Normal 9 5 3" xfId="21628"/>
    <cellStyle name="Normal 9 5 3 2" xfId="37505"/>
    <cellStyle name="Normal 9 5 4" xfId="21629"/>
    <cellStyle name="Normal 9 5 4 2" xfId="37506"/>
    <cellStyle name="Normal 9 5 5" xfId="21630"/>
    <cellStyle name="Normal 9 5 5 2" xfId="37507"/>
    <cellStyle name="Normal 9 5 6" xfId="21631"/>
    <cellStyle name="Normal 9 5 6 2" xfId="37508"/>
    <cellStyle name="Normal 9 5 7" xfId="37504"/>
    <cellStyle name="Normal 9 6" xfId="21632"/>
    <cellStyle name="Normal 9 6 2" xfId="21633"/>
    <cellStyle name="Normal 9 6 2 2" xfId="37510"/>
    <cellStyle name="Normal 9 6 3" xfId="21634"/>
    <cellStyle name="Normal 9 6 3 2" xfId="37511"/>
    <cellStyle name="Normal 9 6 4" xfId="21635"/>
    <cellStyle name="Normal 9 6 4 2" xfId="37512"/>
    <cellStyle name="Normal 9 6 5" xfId="21636"/>
    <cellStyle name="Normal 9 6 5 2" xfId="37513"/>
    <cellStyle name="Normal 9 6 6" xfId="37509"/>
    <cellStyle name="Normal 9 7" xfId="21637"/>
    <cellStyle name="Normal 9 7 2" xfId="21638"/>
    <cellStyle name="Normal 9 7 2 2" xfId="37515"/>
    <cellStyle name="Normal 9 7 3" xfId="21639"/>
    <cellStyle name="Normal 9 7 3 2" xfId="37516"/>
    <cellStyle name="Normal 9 7 4" xfId="21640"/>
    <cellStyle name="Normal 9 7 4 2" xfId="37517"/>
    <cellStyle name="Normal 9 7 5" xfId="21641"/>
    <cellStyle name="Normal 9 7 5 2" xfId="37518"/>
    <cellStyle name="Normal 9 7 6" xfId="37514"/>
    <cellStyle name="Normal 9 8" xfId="21642"/>
    <cellStyle name="Normal 9 8 2" xfId="21643"/>
    <cellStyle name="Normal 9 8 2 2" xfId="37520"/>
    <cellStyle name="Normal 9 8 3" xfId="21644"/>
    <cellStyle name="Normal 9 8 3 2" xfId="37521"/>
    <cellStyle name="Normal 9 8 4" xfId="21645"/>
    <cellStyle name="Normal 9 8 4 2" xfId="37522"/>
    <cellStyle name="Normal 9 8 5" xfId="21646"/>
    <cellStyle name="Normal 9 8 5 2" xfId="37523"/>
    <cellStyle name="Normal 9 8 6" xfId="37519"/>
    <cellStyle name="Normal 9 9" xfId="21647"/>
    <cellStyle name="Normal 9 9 2" xfId="21648"/>
    <cellStyle name="Normal 9 9 2 2" xfId="37525"/>
    <cellStyle name="Normal 9 9 3" xfId="21649"/>
    <cellStyle name="Normal 9 9 3 2" xfId="37526"/>
    <cellStyle name="Normal 9 9 4" xfId="21650"/>
    <cellStyle name="Normal 9 9 4 2" xfId="37527"/>
    <cellStyle name="Normal 9 9 5" xfId="21651"/>
    <cellStyle name="Normal 9 9 5 2" xfId="37528"/>
    <cellStyle name="Normal 9 9 6" xfId="37524"/>
    <cellStyle name="Normal_Composições CEF - Emergencia 2" xfId="41123"/>
    <cellStyle name="Nota 10" xfId="21652"/>
    <cellStyle name="Nota 10 2" xfId="21653"/>
    <cellStyle name="Nota 10 2 2" xfId="40788"/>
    <cellStyle name="Nota 10 2 3" xfId="37529"/>
    <cellStyle name="Nota 10 3" xfId="21654"/>
    <cellStyle name="Nota 10 3 2" xfId="41021"/>
    <cellStyle name="Nota 10 3 3" xfId="37530"/>
    <cellStyle name="Nota 10 4" xfId="21655"/>
    <cellStyle name="Nota 10 4 2" xfId="41010"/>
    <cellStyle name="Nota 10 4 3" xfId="37531"/>
    <cellStyle name="Nota 10 5" xfId="21656"/>
    <cellStyle name="Nota 10 5 2" xfId="37532"/>
    <cellStyle name="Nota 10 6" xfId="21657"/>
    <cellStyle name="Nota 10 6 2" xfId="37533"/>
    <cellStyle name="Nota 10 7" xfId="21658"/>
    <cellStyle name="Nota 10 7 2" xfId="37534"/>
    <cellStyle name="Nota 10 8" xfId="29175"/>
    <cellStyle name="Nota 10 8 2" xfId="40787"/>
    <cellStyle name="Nota 100" xfId="21659"/>
    <cellStyle name="Nota 100 2" xfId="37535"/>
    <cellStyle name="Nota 101" xfId="21660"/>
    <cellStyle name="Nota 101 2" xfId="37536"/>
    <cellStyle name="Nota 102" xfId="21661"/>
    <cellStyle name="Nota 102 2" xfId="37537"/>
    <cellStyle name="Nota 103" xfId="21662"/>
    <cellStyle name="Nota 103 2" xfId="37538"/>
    <cellStyle name="Nota 104" xfId="21663"/>
    <cellStyle name="Nota 104 2" xfId="37539"/>
    <cellStyle name="Nota 105" xfId="21664"/>
    <cellStyle name="Nota 105 2" xfId="37540"/>
    <cellStyle name="Nota 106" xfId="21665"/>
    <cellStyle name="Nota 106 2" xfId="37541"/>
    <cellStyle name="Nota 107" xfId="21666"/>
    <cellStyle name="Nota 107 2" xfId="37542"/>
    <cellStyle name="Nota 108" xfId="21667"/>
    <cellStyle name="Nota 108 2" xfId="37543"/>
    <cellStyle name="Nota 109" xfId="21668"/>
    <cellStyle name="Nota 109 2" xfId="37544"/>
    <cellStyle name="Nota 11" xfId="21669"/>
    <cellStyle name="Nota 11 2" xfId="21670"/>
    <cellStyle name="Nota 11 2 2" xfId="40790"/>
    <cellStyle name="Nota 11 2 3" xfId="37545"/>
    <cellStyle name="Nota 11 3" xfId="21671"/>
    <cellStyle name="Nota 11 3 2" xfId="41022"/>
    <cellStyle name="Nota 11 3 3" xfId="37546"/>
    <cellStyle name="Nota 11 4" xfId="21672"/>
    <cellStyle name="Nota 11 4 2" xfId="41009"/>
    <cellStyle name="Nota 11 4 3" xfId="37547"/>
    <cellStyle name="Nota 11 5" xfId="21673"/>
    <cellStyle name="Nota 11 5 2" xfId="37548"/>
    <cellStyle name="Nota 11 6" xfId="21674"/>
    <cellStyle name="Nota 11 6 2" xfId="37549"/>
    <cellStyle name="Nota 11 7" xfId="21675"/>
    <cellStyle name="Nota 11 7 2" xfId="37550"/>
    <cellStyle name="Nota 11 8" xfId="29176"/>
    <cellStyle name="Nota 11 8 2" xfId="40789"/>
    <cellStyle name="Nota 110" xfId="21676"/>
    <cellStyle name="Nota 110 2" xfId="37551"/>
    <cellStyle name="Nota 111" xfId="21677"/>
    <cellStyle name="Nota 111 2" xfId="37552"/>
    <cellStyle name="Nota 112" xfId="21678"/>
    <cellStyle name="Nota 112 2" xfId="37553"/>
    <cellStyle name="Nota 113" xfId="21679"/>
    <cellStyle name="Nota 113 2" xfId="37554"/>
    <cellStyle name="Nota 114" xfId="21680"/>
    <cellStyle name="Nota 114 2" xfId="37555"/>
    <cellStyle name="Nota 115" xfId="21681"/>
    <cellStyle name="Nota 115 2" xfId="37556"/>
    <cellStyle name="Nota 116" xfId="21682"/>
    <cellStyle name="Nota 116 2" xfId="37557"/>
    <cellStyle name="Nota 117" xfId="21683"/>
    <cellStyle name="Nota 117 2" xfId="37558"/>
    <cellStyle name="Nota 118" xfId="21684"/>
    <cellStyle name="Nota 118 2" xfId="37559"/>
    <cellStyle name="Nota 119" xfId="21685"/>
    <cellStyle name="Nota 119 2" xfId="37560"/>
    <cellStyle name="Nota 12" xfId="21686"/>
    <cellStyle name="Nota 12 2" xfId="21687"/>
    <cellStyle name="Nota 12 2 2" xfId="40792"/>
    <cellStyle name="Nota 12 2 3" xfId="37561"/>
    <cellStyle name="Nota 12 3" xfId="21688"/>
    <cellStyle name="Nota 12 3 2" xfId="41023"/>
    <cellStyle name="Nota 12 3 3" xfId="37562"/>
    <cellStyle name="Nota 12 4" xfId="21689"/>
    <cellStyle name="Nota 12 4 2" xfId="41008"/>
    <cellStyle name="Nota 12 4 3" xfId="37563"/>
    <cellStyle name="Nota 12 5" xfId="21690"/>
    <cellStyle name="Nota 12 5 2" xfId="37564"/>
    <cellStyle name="Nota 12 6" xfId="21691"/>
    <cellStyle name="Nota 12 6 2" xfId="37565"/>
    <cellStyle name="Nota 12 7" xfId="21692"/>
    <cellStyle name="Nota 12 7 2" xfId="37566"/>
    <cellStyle name="Nota 12 8" xfId="29177"/>
    <cellStyle name="Nota 12 8 2" xfId="40791"/>
    <cellStyle name="Nota 120" xfId="21693"/>
    <cellStyle name="Nota 120 2" xfId="37567"/>
    <cellStyle name="Nota 121" xfId="21694"/>
    <cellStyle name="Nota 121 2" xfId="37568"/>
    <cellStyle name="Nota 122" xfId="21695"/>
    <cellStyle name="Nota 122 2" xfId="37569"/>
    <cellStyle name="Nota 123" xfId="21696"/>
    <cellStyle name="Nota 123 2" xfId="37570"/>
    <cellStyle name="Nota 124" xfId="21697"/>
    <cellStyle name="Nota 124 2" xfId="37571"/>
    <cellStyle name="Nota 125" xfId="21698"/>
    <cellStyle name="Nota 125 2" xfId="37572"/>
    <cellStyle name="Nota 126" xfId="21699"/>
    <cellStyle name="Nota 126 2" xfId="37573"/>
    <cellStyle name="Nota 127" xfId="21700"/>
    <cellStyle name="Nota 127 2" xfId="37574"/>
    <cellStyle name="Nota 128" xfId="21701"/>
    <cellStyle name="Nota 128 2" xfId="37575"/>
    <cellStyle name="Nota 129" xfId="21702"/>
    <cellStyle name="Nota 129 2" xfId="37576"/>
    <cellStyle name="Nota 13" xfId="21703"/>
    <cellStyle name="Nota 13 2" xfId="21704"/>
    <cellStyle name="Nota 13 2 2" xfId="40794"/>
    <cellStyle name="Nota 13 2 3" xfId="37577"/>
    <cellStyle name="Nota 13 3" xfId="21705"/>
    <cellStyle name="Nota 13 3 2" xfId="41024"/>
    <cellStyle name="Nota 13 3 3" xfId="37578"/>
    <cellStyle name="Nota 13 4" xfId="21706"/>
    <cellStyle name="Nota 13 4 2" xfId="41007"/>
    <cellStyle name="Nota 13 4 3" xfId="37579"/>
    <cellStyle name="Nota 13 5" xfId="21707"/>
    <cellStyle name="Nota 13 5 2" xfId="37580"/>
    <cellStyle name="Nota 13 6" xfId="21708"/>
    <cellStyle name="Nota 13 6 2" xfId="37581"/>
    <cellStyle name="Nota 13 7" xfId="21709"/>
    <cellStyle name="Nota 13 7 2" xfId="37582"/>
    <cellStyle name="Nota 13 8" xfId="29178"/>
    <cellStyle name="Nota 13 8 2" xfId="40793"/>
    <cellStyle name="Nota 130" xfId="21710"/>
    <cellStyle name="Nota 130 2" xfId="37583"/>
    <cellStyle name="Nota 131" xfId="21711"/>
    <cellStyle name="Nota 131 2" xfId="37584"/>
    <cellStyle name="Nota 132" xfId="21712"/>
    <cellStyle name="Nota 132 2" xfId="37585"/>
    <cellStyle name="Nota 133" xfId="21713"/>
    <cellStyle name="Nota 133 2" xfId="37586"/>
    <cellStyle name="Nota 134" xfId="21714"/>
    <cellStyle name="Nota 134 2" xfId="37587"/>
    <cellStyle name="Nota 135" xfId="21715"/>
    <cellStyle name="Nota 135 2" xfId="37588"/>
    <cellStyle name="Nota 136" xfId="21716"/>
    <cellStyle name="Nota 136 2" xfId="37589"/>
    <cellStyle name="Nota 137" xfId="21717"/>
    <cellStyle name="Nota 137 2" xfId="37590"/>
    <cellStyle name="Nota 138" xfId="21718"/>
    <cellStyle name="Nota 138 2" xfId="37591"/>
    <cellStyle name="Nota 139" xfId="21719"/>
    <cellStyle name="Nota 139 2" xfId="37592"/>
    <cellStyle name="Nota 14" xfId="21720"/>
    <cellStyle name="Nota 14 2" xfId="21721"/>
    <cellStyle name="Nota 14 2 2" xfId="37593"/>
    <cellStyle name="Nota 14 3" xfId="21722"/>
    <cellStyle name="Nota 14 3 2" xfId="37594"/>
    <cellStyle name="Nota 14 4" xfId="21723"/>
    <cellStyle name="Nota 14 4 2" xfId="37595"/>
    <cellStyle name="Nota 14 5" xfId="21724"/>
    <cellStyle name="Nota 14 5 2" xfId="37596"/>
    <cellStyle name="Nota 14 6" xfId="21725"/>
    <cellStyle name="Nota 14 6 2" xfId="37597"/>
    <cellStyle name="Nota 14 7" xfId="21726"/>
    <cellStyle name="Nota 14 7 2" xfId="37598"/>
    <cellStyle name="Nota 14 8" xfId="29179"/>
    <cellStyle name="Nota 14 8 2" xfId="40795"/>
    <cellStyle name="Nota 140" xfId="21727"/>
    <cellStyle name="Nota 140 2" xfId="37599"/>
    <cellStyle name="Nota 141" xfId="21728"/>
    <cellStyle name="Nota 141 2" xfId="37600"/>
    <cellStyle name="Nota 142" xfId="21729"/>
    <cellStyle name="Nota 142 2" xfId="37601"/>
    <cellStyle name="Nota 143" xfId="21730"/>
    <cellStyle name="Nota 143 2" xfId="37602"/>
    <cellStyle name="Nota 144" xfId="21731"/>
    <cellStyle name="Nota 144 2" xfId="37603"/>
    <cellStyle name="Nota 145" xfId="21732"/>
    <cellStyle name="Nota 145 2" xfId="37604"/>
    <cellStyle name="Nota 146" xfId="21733"/>
    <cellStyle name="Nota 146 2" xfId="37605"/>
    <cellStyle name="Nota 147" xfId="21734"/>
    <cellStyle name="Nota 147 2" xfId="37606"/>
    <cellStyle name="Nota 148" xfId="21735"/>
    <cellStyle name="Nota 148 2" xfId="37607"/>
    <cellStyle name="Nota 149" xfId="21736"/>
    <cellStyle name="Nota 149 2" xfId="37608"/>
    <cellStyle name="Nota 15" xfId="21737"/>
    <cellStyle name="Nota 15 2" xfId="21738"/>
    <cellStyle name="Nota 15 2 2" xfId="37609"/>
    <cellStyle name="Nota 15 3" xfId="21739"/>
    <cellStyle name="Nota 15 3 2" xfId="37610"/>
    <cellStyle name="Nota 15 4" xfId="21740"/>
    <cellStyle name="Nota 15 4 2" xfId="37611"/>
    <cellStyle name="Nota 15 5" xfId="21741"/>
    <cellStyle name="Nota 15 5 2" xfId="37612"/>
    <cellStyle name="Nota 15 6" xfId="21742"/>
    <cellStyle name="Nota 15 6 2" xfId="37613"/>
    <cellStyle name="Nota 15 7" xfId="21743"/>
    <cellStyle name="Nota 15 7 2" xfId="37614"/>
    <cellStyle name="Nota 15 8" xfId="29180"/>
    <cellStyle name="Nota 15 8 2" xfId="40796"/>
    <cellStyle name="Nota 150" xfId="21744"/>
    <cellStyle name="Nota 150 2" xfId="37615"/>
    <cellStyle name="Nota 151" xfId="21745"/>
    <cellStyle name="Nota 151 2" xfId="37616"/>
    <cellStyle name="Nota 152" xfId="21746"/>
    <cellStyle name="Nota 152 2" xfId="37617"/>
    <cellStyle name="Nota 153" xfId="21747"/>
    <cellStyle name="Nota 153 2" xfId="37618"/>
    <cellStyle name="Nota 154" xfId="21748"/>
    <cellStyle name="Nota 154 2" xfId="37619"/>
    <cellStyle name="Nota 155" xfId="21749"/>
    <cellStyle name="Nota 155 2" xfId="37620"/>
    <cellStyle name="Nota 156" xfId="21750"/>
    <cellStyle name="Nota 156 2" xfId="37621"/>
    <cellStyle name="Nota 157" xfId="21751"/>
    <cellStyle name="Nota 157 2" xfId="37622"/>
    <cellStyle name="Nota 158" xfId="21752"/>
    <cellStyle name="Nota 158 2" xfId="37623"/>
    <cellStyle name="Nota 159" xfId="21753"/>
    <cellStyle name="Nota 159 2" xfId="37624"/>
    <cellStyle name="Nota 16" xfId="21754"/>
    <cellStyle name="Nota 16 2" xfId="21755"/>
    <cellStyle name="Nota 16 2 2" xfId="37625"/>
    <cellStyle name="Nota 16 3" xfId="21756"/>
    <cellStyle name="Nota 16 3 2" xfId="37626"/>
    <cellStyle name="Nota 16 4" xfId="21757"/>
    <cellStyle name="Nota 16 4 2" xfId="37627"/>
    <cellStyle name="Nota 16 5" xfId="21758"/>
    <cellStyle name="Nota 16 5 2" xfId="37628"/>
    <cellStyle name="Nota 16 6" xfId="21759"/>
    <cellStyle name="Nota 16 6 2" xfId="37629"/>
    <cellStyle name="Nota 16 7" xfId="21760"/>
    <cellStyle name="Nota 16 7 2" xfId="37630"/>
    <cellStyle name="Nota 16 8" xfId="29181"/>
    <cellStyle name="Nota 16 8 2" xfId="40797"/>
    <cellStyle name="Nota 160" xfId="21761"/>
    <cellStyle name="Nota 160 2" xfId="37631"/>
    <cellStyle name="Nota 161" xfId="21762"/>
    <cellStyle name="Nota 161 2" xfId="37632"/>
    <cellStyle name="Nota 162" xfId="21763"/>
    <cellStyle name="Nota 162 2" xfId="37633"/>
    <cellStyle name="Nota 163" xfId="21764"/>
    <cellStyle name="Nota 163 2" xfId="37634"/>
    <cellStyle name="Nota 164" xfId="21765"/>
    <cellStyle name="Nota 164 2" xfId="37635"/>
    <cellStyle name="Nota 165" xfId="21766"/>
    <cellStyle name="Nota 165 2" xfId="37636"/>
    <cellStyle name="Nota 166" xfId="21767"/>
    <cellStyle name="Nota 166 2" xfId="37637"/>
    <cellStyle name="Nota 167" xfId="21768"/>
    <cellStyle name="Nota 167 2" xfId="37638"/>
    <cellStyle name="Nota 168" xfId="21769"/>
    <cellStyle name="Nota 168 2" xfId="37639"/>
    <cellStyle name="Nota 169" xfId="21770"/>
    <cellStyle name="Nota 169 2" xfId="37640"/>
    <cellStyle name="Nota 17" xfId="21771"/>
    <cellStyle name="Nota 17 2" xfId="21772"/>
    <cellStyle name="Nota 17 2 2" xfId="37641"/>
    <cellStyle name="Nota 17 3" xfId="21773"/>
    <cellStyle name="Nota 17 3 2" xfId="37642"/>
    <cellStyle name="Nota 17 4" xfId="21774"/>
    <cellStyle name="Nota 17 4 2" xfId="37643"/>
    <cellStyle name="Nota 17 5" xfId="21775"/>
    <cellStyle name="Nota 17 5 2" xfId="37644"/>
    <cellStyle name="Nota 17 6" xfId="21776"/>
    <cellStyle name="Nota 17 6 2" xfId="37645"/>
    <cellStyle name="Nota 17 7" xfId="21777"/>
    <cellStyle name="Nota 17 7 2" xfId="37646"/>
    <cellStyle name="Nota 17 8" xfId="29182"/>
    <cellStyle name="Nota 17 8 2" xfId="40798"/>
    <cellStyle name="Nota 170" xfId="21778"/>
    <cellStyle name="Nota 170 2" xfId="37647"/>
    <cellStyle name="Nota 171" xfId="21779"/>
    <cellStyle name="Nota 171 2" xfId="37648"/>
    <cellStyle name="Nota 172" xfId="21780"/>
    <cellStyle name="Nota 172 2" xfId="37649"/>
    <cellStyle name="Nota 173" xfId="21781"/>
    <cellStyle name="Nota 173 2" xfId="37650"/>
    <cellStyle name="Nota 174" xfId="21782"/>
    <cellStyle name="Nota 174 2" xfId="37651"/>
    <cellStyle name="Nota 175" xfId="21783"/>
    <cellStyle name="Nota 175 2" xfId="37652"/>
    <cellStyle name="Nota 176" xfId="21784"/>
    <cellStyle name="Nota 176 2" xfId="37653"/>
    <cellStyle name="Nota 177" xfId="21785"/>
    <cellStyle name="Nota 177 2" xfId="37654"/>
    <cellStyle name="Nota 178" xfId="21786"/>
    <cellStyle name="Nota 178 2" xfId="37655"/>
    <cellStyle name="Nota 179" xfId="21787"/>
    <cellStyle name="Nota 179 2" xfId="37656"/>
    <cellStyle name="Nota 18" xfId="21788"/>
    <cellStyle name="Nota 18 2" xfId="21789"/>
    <cellStyle name="Nota 18 2 2" xfId="37657"/>
    <cellStyle name="Nota 18 3" xfId="21790"/>
    <cellStyle name="Nota 18 3 2" xfId="37658"/>
    <cellStyle name="Nota 18 4" xfId="21791"/>
    <cellStyle name="Nota 18 4 2" xfId="37659"/>
    <cellStyle name="Nota 18 5" xfId="21792"/>
    <cellStyle name="Nota 18 5 2" xfId="37660"/>
    <cellStyle name="Nota 18 6" xfId="21793"/>
    <cellStyle name="Nota 18 6 2" xfId="37661"/>
    <cellStyle name="Nota 18 7" xfId="21794"/>
    <cellStyle name="Nota 18 7 2" xfId="37662"/>
    <cellStyle name="Nota 18 8" xfId="29183"/>
    <cellStyle name="Nota 18 8 2" xfId="40799"/>
    <cellStyle name="Nota 180" xfId="21795"/>
    <cellStyle name="Nota 180 2" xfId="37663"/>
    <cellStyle name="Nota 181" xfId="21796"/>
    <cellStyle name="Nota 181 2" xfId="37664"/>
    <cellStyle name="Nota 182" xfId="21797"/>
    <cellStyle name="Nota 182 2" xfId="37665"/>
    <cellStyle name="Nota 183" xfId="21798"/>
    <cellStyle name="Nota 183 2" xfId="37666"/>
    <cellStyle name="Nota 184" xfId="21799"/>
    <cellStyle name="Nota 184 2" xfId="37667"/>
    <cellStyle name="Nota 185" xfId="21800"/>
    <cellStyle name="Nota 185 2" xfId="37668"/>
    <cellStyle name="Nota 186" xfId="21801"/>
    <cellStyle name="Nota 186 2" xfId="37669"/>
    <cellStyle name="Nota 187" xfId="21802"/>
    <cellStyle name="Nota 187 2" xfId="37670"/>
    <cellStyle name="Nota 188" xfId="21803"/>
    <cellStyle name="Nota 188 2" xfId="37671"/>
    <cellStyle name="Nota 189" xfId="21804"/>
    <cellStyle name="Nota 189 2" xfId="37672"/>
    <cellStyle name="Nota 19" xfId="21805"/>
    <cellStyle name="Nota 19 2" xfId="21806"/>
    <cellStyle name="Nota 19 2 2" xfId="37673"/>
    <cellStyle name="Nota 19 3" xfId="21807"/>
    <cellStyle name="Nota 19 3 2" xfId="37674"/>
    <cellStyle name="Nota 19 4" xfId="21808"/>
    <cellStyle name="Nota 19 4 2" xfId="37675"/>
    <cellStyle name="Nota 19 5" xfId="21809"/>
    <cellStyle name="Nota 19 5 2" xfId="37676"/>
    <cellStyle name="Nota 19 6" xfId="21810"/>
    <cellStyle name="Nota 19 6 2" xfId="37677"/>
    <cellStyle name="Nota 19 7" xfId="21811"/>
    <cellStyle name="Nota 19 7 2" xfId="37678"/>
    <cellStyle name="Nota 19 8" xfId="29184"/>
    <cellStyle name="Nota 19 8 2" xfId="40800"/>
    <cellStyle name="Nota 190" xfId="21812"/>
    <cellStyle name="Nota 190 2" xfId="37679"/>
    <cellStyle name="Nota 191" xfId="21813"/>
    <cellStyle name="Nota 191 2" xfId="37680"/>
    <cellStyle name="Nota 192" xfId="21814"/>
    <cellStyle name="Nota 192 2" xfId="37681"/>
    <cellStyle name="Nota 193" xfId="21815"/>
    <cellStyle name="Nota 193 2" xfId="37682"/>
    <cellStyle name="Nota 194" xfId="21816"/>
    <cellStyle name="Nota 194 2" xfId="37683"/>
    <cellStyle name="Nota 195" xfId="21817"/>
    <cellStyle name="Nota 195 2" xfId="37684"/>
    <cellStyle name="Nota 196" xfId="21818"/>
    <cellStyle name="Nota 196 2" xfId="37685"/>
    <cellStyle name="Nota 197" xfId="21819"/>
    <cellStyle name="Nota 197 2" xfId="37686"/>
    <cellStyle name="Nota 198" xfId="21820"/>
    <cellStyle name="Nota 198 2" xfId="37687"/>
    <cellStyle name="Nota 199" xfId="21821"/>
    <cellStyle name="Nota 199 2" xfId="37688"/>
    <cellStyle name="Nota 2" xfId="21822"/>
    <cellStyle name="Nota 2 10" xfId="21823"/>
    <cellStyle name="Nota 2 10 2" xfId="29185"/>
    <cellStyle name="Nota 2 11" xfId="21824"/>
    <cellStyle name="Nota 2 11 2" xfId="29186"/>
    <cellStyle name="Nota 2 12" xfId="21825"/>
    <cellStyle name="Nota 2 12 2" xfId="29187"/>
    <cellStyle name="Nota 2 13" xfId="21826"/>
    <cellStyle name="Nota 2 13 2" xfId="29188"/>
    <cellStyle name="Nota 2 14" xfId="21827"/>
    <cellStyle name="Nota 2 14 2" xfId="29189"/>
    <cellStyle name="Nota 2 15" xfId="21828"/>
    <cellStyle name="Nota 2 15 2" xfId="29190"/>
    <cellStyle name="Nota 2 16" xfId="21829"/>
    <cellStyle name="Nota 2 16 2" xfId="29191"/>
    <cellStyle name="Nota 2 17" xfId="21830"/>
    <cellStyle name="Nota 2 17 2" xfId="29192"/>
    <cellStyle name="Nota 2 18" xfId="21831"/>
    <cellStyle name="Nota 2 18 2" xfId="29193"/>
    <cellStyle name="Nota 2 19" xfId="21832"/>
    <cellStyle name="Nota 2 19 2" xfId="29194"/>
    <cellStyle name="Nota 2 2" xfId="21833"/>
    <cellStyle name="Nota 2 2 10" xfId="21834"/>
    <cellStyle name="Nota 2 2 10 2" xfId="37689"/>
    <cellStyle name="Nota 2 2 11" xfId="21835"/>
    <cellStyle name="Nota 2 2 11 2" xfId="37690"/>
    <cellStyle name="Nota 2 2 12" xfId="21836"/>
    <cellStyle name="Nota 2 2 12 2" xfId="37691"/>
    <cellStyle name="Nota 2 2 13" xfId="21837"/>
    <cellStyle name="Nota 2 2 13 2" xfId="37692"/>
    <cellStyle name="Nota 2 2 14" xfId="21838"/>
    <cellStyle name="Nota 2 2 14 2" xfId="37693"/>
    <cellStyle name="Nota 2 2 15" xfId="21839"/>
    <cellStyle name="Nota 2 2 15 2" xfId="37694"/>
    <cellStyle name="Nota 2 2 16" xfId="21840"/>
    <cellStyle name="Nota 2 2 16 2" xfId="37695"/>
    <cellStyle name="Nota 2 2 17" xfId="21841"/>
    <cellStyle name="Nota 2 2 17 2" xfId="37696"/>
    <cellStyle name="Nota 2 2 18" xfId="21842"/>
    <cellStyle name="Nota 2 2 18 2" xfId="37697"/>
    <cellStyle name="Nota 2 2 19" xfId="21843"/>
    <cellStyle name="Nota 2 2 19 2" xfId="37698"/>
    <cellStyle name="Nota 2 2 2" xfId="21844"/>
    <cellStyle name="Nota 2 2 2 2" xfId="37699"/>
    <cellStyle name="Nota 2 2 20" xfId="21845"/>
    <cellStyle name="Nota 2 2 20 2" xfId="37700"/>
    <cellStyle name="Nota 2 2 21" xfId="21846"/>
    <cellStyle name="Nota 2 2 21 2" xfId="37701"/>
    <cellStyle name="Nota 2 2 22" xfId="21847"/>
    <cellStyle name="Nota 2 2 22 2" xfId="37702"/>
    <cellStyle name="Nota 2 2 23" xfId="21848"/>
    <cellStyle name="Nota 2 2 23 2" xfId="37703"/>
    <cellStyle name="Nota 2 2 24" xfId="21849"/>
    <cellStyle name="Nota 2 2 24 2" xfId="37704"/>
    <cellStyle name="Nota 2 2 25" xfId="21850"/>
    <cellStyle name="Nota 2 2 25 2" xfId="37705"/>
    <cellStyle name="Nota 2 2 26" xfId="21851"/>
    <cellStyle name="Nota 2 2 26 2" xfId="37706"/>
    <cellStyle name="Nota 2 2 27" xfId="21852"/>
    <cellStyle name="Nota 2 2 27 2" xfId="37707"/>
    <cellStyle name="Nota 2 2 28" xfId="29195"/>
    <cellStyle name="Nota 2 2 28 2" xfId="40801"/>
    <cellStyle name="Nota 2 2 3" xfId="21853"/>
    <cellStyle name="Nota 2 2 3 2" xfId="37708"/>
    <cellStyle name="Nota 2 2 4" xfId="21854"/>
    <cellStyle name="Nota 2 2 4 2" xfId="37709"/>
    <cellStyle name="Nota 2 2 5" xfId="21855"/>
    <cellStyle name="Nota 2 2 5 2" xfId="37710"/>
    <cellStyle name="Nota 2 2 6" xfId="21856"/>
    <cellStyle name="Nota 2 2 6 2" xfId="37711"/>
    <cellStyle name="Nota 2 2 7" xfId="21857"/>
    <cellStyle name="Nota 2 2 7 2" xfId="37712"/>
    <cellStyle name="Nota 2 2 8" xfId="21858"/>
    <cellStyle name="Nota 2 2 8 2" xfId="37713"/>
    <cellStyle name="Nota 2 2 9" xfId="21859"/>
    <cellStyle name="Nota 2 2 9 2" xfId="37714"/>
    <cellStyle name="Nota 2 20" xfId="21860"/>
    <cellStyle name="Nota 2 20 2" xfId="29196"/>
    <cellStyle name="Nota 2 21" xfId="21861"/>
    <cellStyle name="Nota 2 21 2" xfId="29197"/>
    <cellStyle name="Nota 2 22" xfId="21862"/>
    <cellStyle name="Nota 2 22 2" xfId="29198"/>
    <cellStyle name="Nota 2 23" xfId="21863"/>
    <cellStyle name="Nota 2 23 2" xfId="29199"/>
    <cellStyle name="Nota 2 24" xfId="21864"/>
    <cellStyle name="Nota 2 24 2" xfId="29200"/>
    <cellStyle name="Nota 2 25" xfId="21865"/>
    <cellStyle name="Nota 2 25 2" xfId="29201"/>
    <cellStyle name="Nota 2 26" xfId="21866"/>
    <cellStyle name="Nota 2 26 2" xfId="29202"/>
    <cellStyle name="Nota 2 27" xfId="21867"/>
    <cellStyle name="Nota 2 27 2" xfId="29203"/>
    <cellStyle name="Nota 2 28" xfId="21868"/>
    <cellStyle name="Nota 2 28 2" xfId="29204"/>
    <cellStyle name="Nota 2 29" xfId="21869"/>
    <cellStyle name="Nota 2 29 2" xfId="29205"/>
    <cellStyle name="Nota 2 3" xfId="21870"/>
    <cellStyle name="Nota 2 3 10" xfId="21871"/>
    <cellStyle name="Nota 2 3 10 2" xfId="37715"/>
    <cellStyle name="Nota 2 3 11" xfId="21872"/>
    <cellStyle name="Nota 2 3 11 2" xfId="37716"/>
    <cellStyle name="Nota 2 3 12" xfId="21873"/>
    <cellStyle name="Nota 2 3 12 2" xfId="37717"/>
    <cellStyle name="Nota 2 3 13" xfId="21874"/>
    <cellStyle name="Nota 2 3 13 2" xfId="37718"/>
    <cellStyle name="Nota 2 3 14" xfId="21875"/>
    <cellStyle name="Nota 2 3 14 2" xfId="37719"/>
    <cellStyle name="Nota 2 3 15" xfId="21876"/>
    <cellStyle name="Nota 2 3 15 2" xfId="37720"/>
    <cellStyle name="Nota 2 3 16" xfId="21877"/>
    <cellStyle name="Nota 2 3 16 2" xfId="37721"/>
    <cellStyle name="Nota 2 3 17" xfId="21878"/>
    <cellStyle name="Nota 2 3 17 2" xfId="37722"/>
    <cellStyle name="Nota 2 3 18" xfId="21879"/>
    <cellStyle name="Nota 2 3 18 2" xfId="37723"/>
    <cellStyle name="Nota 2 3 19" xfId="21880"/>
    <cellStyle name="Nota 2 3 19 2" xfId="37724"/>
    <cellStyle name="Nota 2 3 2" xfId="21881"/>
    <cellStyle name="Nota 2 3 2 2" xfId="37725"/>
    <cellStyle name="Nota 2 3 20" xfId="21882"/>
    <cellStyle name="Nota 2 3 20 2" xfId="37726"/>
    <cellStyle name="Nota 2 3 21" xfId="21883"/>
    <cellStyle name="Nota 2 3 21 2" xfId="37727"/>
    <cellStyle name="Nota 2 3 22" xfId="21884"/>
    <cellStyle name="Nota 2 3 22 2" xfId="37728"/>
    <cellStyle name="Nota 2 3 23" xfId="21885"/>
    <cellStyle name="Nota 2 3 23 2" xfId="37729"/>
    <cellStyle name="Nota 2 3 24" xfId="21886"/>
    <cellStyle name="Nota 2 3 24 2" xfId="37730"/>
    <cellStyle name="Nota 2 3 25" xfId="21887"/>
    <cellStyle name="Nota 2 3 25 2" xfId="37731"/>
    <cellStyle name="Nota 2 3 26" xfId="21888"/>
    <cellStyle name="Nota 2 3 26 2" xfId="37732"/>
    <cellStyle name="Nota 2 3 27" xfId="21889"/>
    <cellStyle name="Nota 2 3 27 2" xfId="37733"/>
    <cellStyle name="Nota 2 3 28" xfId="29206"/>
    <cellStyle name="Nota 2 3 28 2" xfId="40802"/>
    <cellStyle name="Nota 2 3 3" xfId="21890"/>
    <cellStyle name="Nota 2 3 3 2" xfId="37734"/>
    <cellStyle name="Nota 2 3 4" xfId="21891"/>
    <cellStyle name="Nota 2 3 4 2" xfId="37735"/>
    <cellStyle name="Nota 2 3 5" xfId="21892"/>
    <cellStyle name="Nota 2 3 5 2" xfId="37736"/>
    <cellStyle name="Nota 2 3 6" xfId="21893"/>
    <cellStyle name="Nota 2 3 6 2" xfId="37737"/>
    <cellStyle name="Nota 2 3 7" xfId="21894"/>
    <cellStyle name="Nota 2 3 7 2" xfId="37738"/>
    <cellStyle name="Nota 2 3 8" xfId="21895"/>
    <cellStyle name="Nota 2 3 8 2" xfId="37739"/>
    <cellStyle name="Nota 2 3 9" xfId="21896"/>
    <cellStyle name="Nota 2 3 9 2" xfId="37740"/>
    <cellStyle name="Nota 2 30" xfId="21897"/>
    <cellStyle name="Nota 2 30 2" xfId="29207"/>
    <cellStyle name="Nota 2 31" xfId="21898"/>
    <cellStyle name="Nota 2 31 10" xfId="21899"/>
    <cellStyle name="Nota 2 31 10 2" xfId="37742"/>
    <cellStyle name="Nota 2 31 11" xfId="21900"/>
    <cellStyle name="Nota 2 31 11 2" xfId="37743"/>
    <cellStyle name="Nota 2 31 12" xfId="21901"/>
    <cellStyle name="Nota 2 31 12 2" xfId="37744"/>
    <cellStyle name="Nota 2 31 13" xfId="21902"/>
    <cellStyle name="Nota 2 31 13 2" xfId="37745"/>
    <cellStyle name="Nota 2 31 14" xfId="21903"/>
    <cellStyle name="Nota 2 31 14 2" xfId="37746"/>
    <cellStyle name="Nota 2 31 15" xfId="21904"/>
    <cellStyle name="Nota 2 31 15 2" xfId="37747"/>
    <cellStyle name="Nota 2 31 16" xfId="21905"/>
    <cellStyle name="Nota 2 31 16 2" xfId="37748"/>
    <cellStyle name="Nota 2 31 17" xfId="21906"/>
    <cellStyle name="Nota 2 31 17 2" xfId="37749"/>
    <cellStyle name="Nota 2 31 18" xfId="21907"/>
    <cellStyle name="Nota 2 31 18 2" xfId="37750"/>
    <cellStyle name="Nota 2 31 19" xfId="21908"/>
    <cellStyle name="Nota 2 31 19 2" xfId="37751"/>
    <cellStyle name="Nota 2 31 2" xfId="21909"/>
    <cellStyle name="Nota 2 31 2 2" xfId="37752"/>
    <cellStyle name="Nota 2 31 20" xfId="21910"/>
    <cellStyle name="Nota 2 31 20 2" xfId="37753"/>
    <cellStyle name="Nota 2 31 21" xfId="37741"/>
    <cellStyle name="Nota 2 31 3" xfId="21911"/>
    <cellStyle name="Nota 2 31 3 2" xfId="37754"/>
    <cellStyle name="Nota 2 31 4" xfId="21912"/>
    <cellStyle name="Nota 2 31 4 2" xfId="37755"/>
    <cellStyle name="Nota 2 31 5" xfId="21913"/>
    <cellStyle name="Nota 2 31 5 2" xfId="37756"/>
    <cellStyle name="Nota 2 31 6" xfId="21914"/>
    <cellStyle name="Nota 2 31 6 2" xfId="37757"/>
    <cellStyle name="Nota 2 31 7" xfId="21915"/>
    <cellStyle name="Nota 2 31 7 2" xfId="37758"/>
    <cellStyle name="Nota 2 31 8" xfId="21916"/>
    <cellStyle name="Nota 2 31 8 2" xfId="37759"/>
    <cellStyle name="Nota 2 31 9" xfId="21917"/>
    <cellStyle name="Nota 2 31 9 2" xfId="37760"/>
    <cellStyle name="Nota 2 32" xfId="21918"/>
    <cellStyle name="Nota 2 32 10" xfId="21919"/>
    <cellStyle name="Nota 2 32 10 2" xfId="37762"/>
    <cellStyle name="Nota 2 32 11" xfId="21920"/>
    <cellStyle name="Nota 2 32 11 2" xfId="37763"/>
    <cellStyle name="Nota 2 32 12" xfId="21921"/>
    <cellStyle name="Nota 2 32 12 2" xfId="37764"/>
    <cellStyle name="Nota 2 32 13" xfId="21922"/>
    <cellStyle name="Nota 2 32 13 2" xfId="37765"/>
    <cellStyle name="Nota 2 32 14" xfId="21923"/>
    <cellStyle name="Nota 2 32 14 2" xfId="37766"/>
    <cellStyle name="Nota 2 32 15" xfId="21924"/>
    <cellStyle name="Nota 2 32 15 2" xfId="37767"/>
    <cellStyle name="Nota 2 32 16" xfId="21925"/>
    <cellStyle name="Nota 2 32 16 2" xfId="37768"/>
    <cellStyle name="Nota 2 32 17" xfId="21926"/>
    <cellStyle name="Nota 2 32 17 2" xfId="37769"/>
    <cellStyle name="Nota 2 32 18" xfId="21927"/>
    <cellStyle name="Nota 2 32 18 2" xfId="37770"/>
    <cellStyle name="Nota 2 32 19" xfId="21928"/>
    <cellStyle name="Nota 2 32 19 2" xfId="37771"/>
    <cellStyle name="Nota 2 32 2" xfId="21929"/>
    <cellStyle name="Nota 2 32 2 2" xfId="37772"/>
    <cellStyle name="Nota 2 32 20" xfId="21930"/>
    <cellStyle name="Nota 2 32 20 2" xfId="37773"/>
    <cellStyle name="Nota 2 32 21" xfId="37761"/>
    <cellStyle name="Nota 2 32 3" xfId="21931"/>
    <cellStyle name="Nota 2 32 3 2" xfId="37774"/>
    <cellStyle name="Nota 2 32 4" xfId="21932"/>
    <cellStyle name="Nota 2 32 4 2" xfId="37775"/>
    <cellStyle name="Nota 2 32 5" xfId="21933"/>
    <cellStyle name="Nota 2 32 5 2" xfId="37776"/>
    <cellStyle name="Nota 2 32 6" xfId="21934"/>
    <cellStyle name="Nota 2 32 6 2" xfId="37777"/>
    <cellStyle name="Nota 2 32 7" xfId="21935"/>
    <cellStyle name="Nota 2 32 7 2" xfId="37778"/>
    <cellStyle name="Nota 2 32 8" xfId="21936"/>
    <cellStyle name="Nota 2 32 8 2" xfId="37779"/>
    <cellStyle name="Nota 2 32 9" xfId="21937"/>
    <cellStyle name="Nota 2 32 9 2" xfId="37780"/>
    <cellStyle name="Nota 2 33" xfId="21938"/>
    <cellStyle name="Nota 2 33 10" xfId="21939"/>
    <cellStyle name="Nota 2 33 10 2" xfId="37782"/>
    <cellStyle name="Nota 2 33 11" xfId="21940"/>
    <cellStyle name="Nota 2 33 11 2" xfId="37783"/>
    <cellStyle name="Nota 2 33 12" xfId="21941"/>
    <cellStyle name="Nota 2 33 12 2" xfId="37784"/>
    <cellStyle name="Nota 2 33 13" xfId="21942"/>
    <cellStyle name="Nota 2 33 13 2" xfId="37785"/>
    <cellStyle name="Nota 2 33 14" xfId="21943"/>
    <cellStyle name="Nota 2 33 14 2" xfId="37786"/>
    <cellStyle name="Nota 2 33 15" xfId="21944"/>
    <cellStyle name="Nota 2 33 15 2" xfId="37787"/>
    <cellStyle name="Nota 2 33 16" xfId="21945"/>
    <cellStyle name="Nota 2 33 16 2" xfId="37788"/>
    <cellStyle name="Nota 2 33 17" xfId="21946"/>
    <cellStyle name="Nota 2 33 17 2" xfId="37789"/>
    <cellStyle name="Nota 2 33 18" xfId="21947"/>
    <cellStyle name="Nota 2 33 18 2" xfId="37790"/>
    <cellStyle name="Nota 2 33 19" xfId="21948"/>
    <cellStyle name="Nota 2 33 19 2" xfId="37791"/>
    <cellStyle name="Nota 2 33 2" xfId="21949"/>
    <cellStyle name="Nota 2 33 2 2" xfId="37792"/>
    <cellStyle name="Nota 2 33 20" xfId="21950"/>
    <cellStyle name="Nota 2 33 20 2" xfId="37793"/>
    <cellStyle name="Nota 2 33 21" xfId="37781"/>
    <cellStyle name="Nota 2 33 3" xfId="21951"/>
    <cellStyle name="Nota 2 33 3 2" xfId="37794"/>
    <cellStyle name="Nota 2 33 4" xfId="21952"/>
    <cellStyle name="Nota 2 33 4 2" xfId="37795"/>
    <cellStyle name="Nota 2 33 5" xfId="21953"/>
    <cellStyle name="Nota 2 33 5 2" xfId="37796"/>
    <cellStyle name="Nota 2 33 6" xfId="21954"/>
    <cellStyle name="Nota 2 33 6 2" xfId="37797"/>
    <cellStyle name="Nota 2 33 7" xfId="21955"/>
    <cellStyle name="Nota 2 33 7 2" xfId="37798"/>
    <cellStyle name="Nota 2 33 8" xfId="21956"/>
    <cellStyle name="Nota 2 33 8 2" xfId="37799"/>
    <cellStyle name="Nota 2 33 9" xfId="21957"/>
    <cellStyle name="Nota 2 33 9 2" xfId="37800"/>
    <cellStyle name="Nota 2 34" xfId="21958"/>
    <cellStyle name="Nota 2 34 10" xfId="21959"/>
    <cellStyle name="Nota 2 34 10 2" xfId="37802"/>
    <cellStyle name="Nota 2 34 11" xfId="21960"/>
    <cellStyle name="Nota 2 34 11 2" xfId="37803"/>
    <cellStyle name="Nota 2 34 12" xfId="21961"/>
    <cellStyle name="Nota 2 34 12 2" xfId="37804"/>
    <cellStyle name="Nota 2 34 13" xfId="21962"/>
    <cellStyle name="Nota 2 34 13 2" xfId="37805"/>
    <cellStyle name="Nota 2 34 14" xfId="21963"/>
    <cellStyle name="Nota 2 34 14 2" xfId="37806"/>
    <cellStyle name="Nota 2 34 15" xfId="21964"/>
    <cellStyle name="Nota 2 34 15 2" xfId="37807"/>
    <cellStyle name="Nota 2 34 16" xfId="21965"/>
    <cellStyle name="Nota 2 34 16 2" xfId="37808"/>
    <cellStyle name="Nota 2 34 17" xfId="21966"/>
    <cellStyle name="Nota 2 34 17 2" xfId="37809"/>
    <cellStyle name="Nota 2 34 18" xfId="21967"/>
    <cellStyle name="Nota 2 34 18 2" xfId="37810"/>
    <cellStyle name="Nota 2 34 19" xfId="21968"/>
    <cellStyle name="Nota 2 34 19 2" xfId="37811"/>
    <cellStyle name="Nota 2 34 2" xfId="21969"/>
    <cellStyle name="Nota 2 34 2 2" xfId="37812"/>
    <cellStyle name="Nota 2 34 20" xfId="21970"/>
    <cellStyle name="Nota 2 34 20 2" xfId="37813"/>
    <cellStyle name="Nota 2 34 21" xfId="37801"/>
    <cellStyle name="Nota 2 34 3" xfId="21971"/>
    <cellStyle name="Nota 2 34 3 2" xfId="37814"/>
    <cellStyle name="Nota 2 34 4" xfId="21972"/>
    <cellStyle name="Nota 2 34 4 2" xfId="37815"/>
    <cellStyle name="Nota 2 34 5" xfId="21973"/>
    <cellStyle name="Nota 2 34 5 2" xfId="37816"/>
    <cellStyle name="Nota 2 34 6" xfId="21974"/>
    <cellStyle name="Nota 2 34 6 2" xfId="37817"/>
    <cellStyle name="Nota 2 34 7" xfId="21975"/>
    <cellStyle name="Nota 2 34 7 2" xfId="37818"/>
    <cellStyle name="Nota 2 34 8" xfId="21976"/>
    <cellStyle name="Nota 2 34 8 2" xfId="37819"/>
    <cellStyle name="Nota 2 34 9" xfId="21977"/>
    <cellStyle name="Nota 2 34 9 2" xfId="37820"/>
    <cellStyle name="Nota 2 35" xfId="21978"/>
    <cellStyle name="Nota 2 35 2" xfId="37821"/>
    <cellStyle name="Nota 2 36" xfId="21979"/>
    <cellStyle name="Nota 2 36 2" xfId="37822"/>
    <cellStyle name="Nota 2 37" xfId="21980"/>
    <cellStyle name="Nota 2 37 2" xfId="37823"/>
    <cellStyle name="Nota 2 38" xfId="21981"/>
    <cellStyle name="Nota 2 38 2" xfId="37824"/>
    <cellStyle name="Nota 2 39" xfId="21982"/>
    <cellStyle name="Nota 2 39 2" xfId="37825"/>
    <cellStyle name="Nota 2 4" xfId="21983"/>
    <cellStyle name="Nota 2 4 2" xfId="29208"/>
    <cellStyle name="Nota 2 4 2 2" xfId="40803"/>
    <cellStyle name="Nota 2 40" xfId="21984"/>
    <cellStyle name="Nota 2 40 2" xfId="37826"/>
    <cellStyle name="Nota 2 41" xfId="21985"/>
    <cellStyle name="Nota 2 41 2" xfId="37827"/>
    <cellStyle name="Nota 2 42" xfId="21986"/>
    <cellStyle name="Nota 2 42 2" xfId="37828"/>
    <cellStyle name="Nota 2 43" xfId="21987"/>
    <cellStyle name="Nota 2 43 2" xfId="37829"/>
    <cellStyle name="Nota 2 44" xfId="21988"/>
    <cellStyle name="Nota 2 44 2" xfId="37830"/>
    <cellStyle name="Nota 2 45" xfId="21989"/>
    <cellStyle name="Nota 2 45 2" xfId="37831"/>
    <cellStyle name="Nota 2 46" xfId="21990"/>
    <cellStyle name="Nota 2 46 2" xfId="37832"/>
    <cellStyle name="Nota 2 47" xfId="21991"/>
    <cellStyle name="Nota 2 47 2" xfId="37833"/>
    <cellStyle name="Nota 2 48" xfId="21992"/>
    <cellStyle name="Nota 2 48 2" xfId="37834"/>
    <cellStyle name="Nota 2 49" xfId="29374"/>
    <cellStyle name="Nota 2 49 2" xfId="40454"/>
    <cellStyle name="Nota 2 5" xfId="21993"/>
    <cellStyle name="Nota 2 5 2" xfId="29209"/>
    <cellStyle name="Nota 2 5 2 2" xfId="40804"/>
    <cellStyle name="Nota 2 6" xfId="21994"/>
    <cellStyle name="Nota 2 6 2" xfId="29210"/>
    <cellStyle name="Nota 2 6 2 2" xfId="40805"/>
    <cellStyle name="Nota 2 7" xfId="21995"/>
    <cellStyle name="Nota 2 7 2" xfId="29211"/>
    <cellStyle name="Nota 2 7 2 2" xfId="40806"/>
    <cellStyle name="Nota 2 8" xfId="21996"/>
    <cellStyle name="Nota 2 8 2" xfId="29212"/>
    <cellStyle name="Nota 2 8 2 2" xfId="41038"/>
    <cellStyle name="Nota 2 9" xfId="21997"/>
    <cellStyle name="Nota 2 9 2" xfId="21998"/>
    <cellStyle name="Nota 2 9 2 2" xfId="29214"/>
    <cellStyle name="Nota 2 9 3" xfId="21999"/>
    <cellStyle name="Nota 2 9 3 2" xfId="29215"/>
    <cellStyle name="Nota 2 9 4" xfId="22000"/>
    <cellStyle name="Nota 2 9 4 2" xfId="29216"/>
    <cellStyle name="Nota 2 9 5" xfId="29213"/>
    <cellStyle name="Nota 20" xfId="22001"/>
    <cellStyle name="Nota 20 2" xfId="22002"/>
    <cellStyle name="Nota 20 2 2" xfId="37835"/>
    <cellStyle name="Nota 20 3" xfId="22003"/>
    <cellStyle name="Nota 20 3 2" xfId="37836"/>
    <cellStyle name="Nota 20 4" xfId="22004"/>
    <cellStyle name="Nota 20 4 2" xfId="37837"/>
    <cellStyle name="Nota 20 5" xfId="22005"/>
    <cellStyle name="Nota 20 5 2" xfId="37838"/>
    <cellStyle name="Nota 20 6" xfId="22006"/>
    <cellStyle name="Nota 20 6 2" xfId="37839"/>
    <cellStyle name="Nota 20 7" xfId="22007"/>
    <cellStyle name="Nota 20 7 2" xfId="37840"/>
    <cellStyle name="Nota 20 8" xfId="29217"/>
    <cellStyle name="Nota 20 8 2" xfId="40807"/>
    <cellStyle name="Nota 200" xfId="22008"/>
    <cellStyle name="Nota 200 2" xfId="37841"/>
    <cellStyle name="Nota 201" xfId="22009"/>
    <cellStyle name="Nota 201 2" xfId="37842"/>
    <cellStyle name="Nota 202" xfId="22010"/>
    <cellStyle name="Nota 202 2" xfId="37843"/>
    <cellStyle name="Nota 203" xfId="22011"/>
    <cellStyle name="Nota 203 2" xfId="37844"/>
    <cellStyle name="Nota 204" xfId="22012"/>
    <cellStyle name="Nota 204 2" xfId="37845"/>
    <cellStyle name="Nota 205" xfId="22013"/>
    <cellStyle name="Nota 205 2" xfId="37846"/>
    <cellStyle name="Nota 206" xfId="22014"/>
    <cellStyle name="Nota 206 2" xfId="37847"/>
    <cellStyle name="Nota 207" xfId="22015"/>
    <cellStyle name="Nota 207 2" xfId="37848"/>
    <cellStyle name="Nota 208" xfId="22016"/>
    <cellStyle name="Nota 208 2" xfId="37849"/>
    <cellStyle name="Nota 209" xfId="22017"/>
    <cellStyle name="Nota 209 2" xfId="37850"/>
    <cellStyle name="Nota 21" xfId="22018"/>
    <cellStyle name="Nota 21 2" xfId="29218"/>
    <cellStyle name="Nota 21 2 2" xfId="41025"/>
    <cellStyle name="Nota 21 3" xfId="41006"/>
    <cellStyle name="Nota 21 4" xfId="40808"/>
    <cellStyle name="Nota 210" xfId="40450"/>
    <cellStyle name="Nota 22" xfId="22019"/>
    <cellStyle name="Nota 22 2" xfId="29219"/>
    <cellStyle name="Nota 22 2 2" xfId="41026"/>
    <cellStyle name="Nota 22 3" xfId="41005"/>
    <cellStyle name="Nota 22 4" xfId="40809"/>
    <cellStyle name="Nota 23" xfId="22020"/>
    <cellStyle name="Nota 23 2" xfId="29220"/>
    <cellStyle name="Nota 23 2 2" xfId="41027"/>
    <cellStyle name="Nota 23 3" xfId="41004"/>
    <cellStyle name="Nota 23 4" xfId="40810"/>
    <cellStyle name="Nota 24" xfId="22021"/>
    <cellStyle name="Nota 24 2" xfId="29221"/>
    <cellStyle name="Nota 24 2 2" xfId="40955"/>
    <cellStyle name="Nota 25" xfId="22022"/>
    <cellStyle name="Nota 25 2" xfId="29222"/>
    <cellStyle name="Nota 25 2 2" xfId="40990"/>
    <cellStyle name="Nota 26" xfId="22023"/>
    <cellStyle name="Nota 26 2" xfId="22024"/>
    <cellStyle name="Nota 26 2 10" xfId="22025"/>
    <cellStyle name="Nota 26 2 10 2" xfId="37853"/>
    <cellStyle name="Nota 26 2 11" xfId="22026"/>
    <cellStyle name="Nota 26 2 11 2" xfId="37854"/>
    <cellStyle name="Nota 26 2 12" xfId="22027"/>
    <cellStyle name="Nota 26 2 12 2" xfId="37855"/>
    <cellStyle name="Nota 26 2 13" xfId="22028"/>
    <cellStyle name="Nota 26 2 13 2" xfId="37856"/>
    <cellStyle name="Nota 26 2 14" xfId="22029"/>
    <cellStyle name="Nota 26 2 14 2" xfId="37857"/>
    <cellStyle name="Nota 26 2 15" xfId="22030"/>
    <cellStyle name="Nota 26 2 15 2" xfId="37858"/>
    <cellStyle name="Nota 26 2 16" xfId="37852"/>
    <cellStyle name="Nota 26 2 2" xfId="22031"/>
    <cellStyle name="Nota 26 2 2 2" xfId="37859"/>
    <cellStyle name="Nota 26 2 3" xfId="22032"/>
    <cellStyle name="Nota 26 2 3 2" xfId="37860"/>
    <cellStyle name="Nota 26 2 4" xfId="22033"/>
    <cellStyle name="Nota 26 2 4 2" xfId="37861"/>
    <cellStyle name="Nota 26 2 5" xfId="22034"/>
    <cellStyle name="Nota 26 2 5 2" xfId="37862"/>
    <cellStyle name="Nota 26 2 6" xfId="22035"/>
    <cellStyle name="Nota 26 2 6 2" xfId="37863"/>
    <cellStyle name="Nota 26 2 7" xfId="22036"/>
    <cellStyle name="Nota 26 2 7 2" xfId="37864"/>
    <cellStyle name="Nota 26 2 8" xfId="22037"/>
    <cellStyle name="Nota 26 2 8 2" xfId="37865"/>
    <cellStyle name="Nota 26 2 9" xfId="22038"/>
    <cellStyle name="Nota 26 2 9 2" xfId="37866"/>
    <cellStyle name="Nota 26 3" xfId="22039"/>
    <cellStyle name="Nota 26 3 10" xfId="22040"/>
    <cellStyle name="Nota 26 3 10 2" xfId="37868"/>
    <cellStyle name="Nota 26 3 11" xfId="22041"/>
    <cellStyle name="Nota 26 3 11 2" xfId="37869"/>
    <cellStyle name="Nota 26 3 12" xfId="22042"/>
    <cellStyle name="Nota 26 3 12 2" xfId="37870"/>
    <cellStyle name="Nota 26 3 13" xfId="22043"/>
    <cellStyle name="Nota 26 3 13 2" xfId="37871"/>
    <cellStyle name="Nota 26 3 14" xfId="22044"/>
    <cellStyle name="Nota 26 3 14 2" xfId="37872"/>
    <cellStyle name="Nota 26 3 15" xfId="22045"/>
    <cellStyle name="Nota 26 3 15 2" xfId="37873"/>
    <cellStyle name="Nota 26 3 16" xfId="37867"/>
    <cellStyle name="Nota 26 3 2" xfId="22046"/>
    <cellStyle name="Nota 26 3 2 2" xfId="37874"/>
    <cellStyle name="Nota 26 3 3" xfId="22047"/>
    <cellStyle name="Nota 26 3 3 2" xfId="37875"/>
    <cellStyle name="Nota 26 3 4" xfId="22048"/>
    <cellStyle name="Nota 26 3 4 2" xfId="37876"/>
    <cellStyle name="Nota 26 3 5" xfId="22049"/>
    <cellStyle name="Nota 26 3 5 2" xfId="37877"/>
    <cellStyle name="Nota 26 3 6" xfId="22050"/>
    <cellStyle name="Nota 26 3 6 2" xfId="37878"/>
    <cellStyle name="Nota 26 3 7" xfId="22051"/>
    <cellStyle name="Nota 26 3 7 2" xfId="37879"/>
    <cellStyle name="Nota 26 3 8" xfId="22052"/>
    <cellStyle name="Nota 26 3 8 2" xfId="37880"/>
    <cellStyle name="Nota 26 3 9" xfId="22053"/>
    <cellStyle name="Nota 26 3 9 2" xfId="37881"/>
    <cellStyle name="Nota 26 4" xfId="22054"/>
    <cellStyle name="Nota 26 4 10" xfId="22055"/>
    <cellStyle name="Nota 26 4 10 2" xfId="37883"/>
    <cellStyle name="Nota 26 4 11" xfId="22056"/>
    <cellStyle name="Nota 26 4 11 2" xfId="37884"/>
    <cellStyle name="Nota 26 4 12" xfId="22057"/>
    <cellStyle name="Nota 26 4 12 2" xfId="37885"/>
    <cellStyle name="Nota 26 4 13" xfId="22058"/>
    <cellStyle name="Nota 26 4 13 2" xfId="37886"/>
    <cellStyle name="Nota 26 4 14" xfId="22059"/>
    <cellStyle name="Nota 26 4 14 2" xfId="37887"/>
    <cellStyle name="Nota 26 4 15" xfId="22060"/>
    <cellStyle name="Nota 26 4 15 2" xfId="37888"/>
    <cellStyle name="Nota 26 4 16" xfId="37882"/>
    <cellStyle name="Nota 26 4 2" xfId="22061"/>
    <cellStyle name="Nota 26 4 2 2" xfId="37889"/>
    <cellStyle name="Nota 26 4 3" xfId="22062"/>
    <cellStyle name="Nota 26 4 3 2" xfId="37890"/>
    <cellStyle name="Nota 26 4 4" xfId="22063"/>
    <cellStyle name="Nota 26 4 4 2" xfId="37891"/>
    <cellStyle name="Nota 26 4 5" xfId="22064"/>
    <cellStyle name="Nota 26 4 5 2" xfId="37892"/>
    <cellStyle name="Nota 26 4 6" xfId="22065"/>
    <cellStyle name="Nota 26 4 6 2" xfId="37893"/>
    <cellStyle name="Nota 26 4 7" xfId="22066"/>
    <cellStyle name="Nota 26 4 7 2" xfId="37894"/>
    <cellStyle name="Nota 26 4 8" xfId="22067"/>
    <cellStyle name="Nota 26 4 8 2" xfId="37895"/>
    <cellStyle name="Nota 26 4 9" xfId="22068"/>
    <cellStyle name="Nota 26 4 9 2" xfId="37896"/>
    <cellStyle name="Nota 26 5" xfId="22069"/>
    <cellStyle name="Nota 26 5 10" xfId="22070"/>
    <cellStyle name="Nota 26 5 10 2" xfId="37898"/>
    <cellStyle name="Nota 26 5 11" xfId="22071"/>
    <cellStyle name="Nota 26 5 11 2" xfId="37899"/>
    <cellStyle name="Nota 26 5 12" xfId="22072"/>
    <cellStyle name="Nota 26 5 12 2" xfId="37900"/>
    <cellStyle name="Nota 26 5 13" xfId="22073"/>
    <cellStyle name="Nota 26 5 13 2" xfId="37901"/>
    <cellStyle name="Nota 26 5 14" xfId="22074"/>
    <cellStyle name="Nota 26 5 14 2" xfId="37902"/>
    <cellStyle name="Nota 26 5 15" xfId="22075"/>
    <cellStyle name="Nota 26 5 15 2" xfId="37903"/>
    <cellStyle name="Nota 26 5 16" xfId="37897"/>
    <cellStyle name="Nota 26 5 2" xfId="22076"/>
    <cellStyle name="Nota 26 5 2 2" xfId="37904"/>
    <cellStyle name="Nota 26 5 3" xfId="22077"/>
    <cellStyle name="Nota 26 5 3 2" xfId="37905"/>
    <cellStyle name="Nota 26 5 4" xfId="22078"/>
    <cellStyle name="Nota 26 5 4 2" xfId="37906"/>
    <cellStyle name="Nota 26 5 5" xfId="22079"/>
    <cellStyle name="Nota 26 5 5 2" xfId="37907"/>
    <cellStyle name="Nota 26 5 6" xfId="22080"/>
    <cellStyle name="Nota 26 5 6 2" xfId="37908"/>
    <cellStyle name="Nota 26 5 7" xfId="22081"/>
    <cellStyle name="Nota 26 5 7 2" xfId="37909"/>
    <cellStyle name="Nota 26 5 8" xfId="22082"/>
    <cellStyle name="Nota 26 5 8 2" xfId="37910"/>
    <cellStyle name="Nota 26 5 9" xfId="22083"/>
    <cellStyle name="Nota 26 5 9 2" xfId="37911"/>
    <cellStyle name="Nota 26 6" xfId="41000"/>
    <cellStyle name="Nota 26 7" xfId="37851"/>
    <cellStyle name="Nota 27" xfId="22084"/>
    <cellStyle name="Nota 27 2" xfId="22085"/>
    <cellStyle name="Nota 27 2 10" xfId="22086"/>
    <cellStyle name="Nota 27 2 10 2" xfId="37914"/>
    <cellStyle name="Nota 27 2 11" xfId="22087"/>
    <cellStyle name="Nota 27 2 11 2" xfId="37915"/>
    <cellStyle name="Nota 27 2 12" xfId="22088"/>
    <cellStyle name="Nota 27 2 12 2" xfId="37916"/>
    <cellStyle name="Nota 27 2 13" xfId="22089"/>
    <cellStyle name="Nota 27 2 13 2" xfId="37917"/>
    <cellStyle name="Nota 27 2 14" xfId="22090"/>
    <cellStyle name="Nota 27 2 14 2" xfId="37918"/>
    <cellStyle name="Nota 27 2 15" xfId="22091"/>
    <cellStyle name="Nota 27 2 15 2" xfId="37919"/>
    <cellStyle name="Nota 27 2 16" xfId="37913"/>
    <cellStyle name="Nota 27 2 2" xfId="22092"/>
    <cellStyle name="Nota 27 2 2 2" xfId="37920"/>
    <cellStyle name="Nota 27 2 3" xfId="22093"/>
    <cellStyle name="Nota 27 2 3 2" xfId="37921"/>
    <cellStyle name="Nota 27 2 4" xfId="22094"/>
    <cellStyle name="Nota 27 2 4 2" xfId="37922"/>
    <cellStyle name="Nota 27 2 5" xfId="22095"/>
    <cellStyle name="Nota 27 2 5 2" xfId="37923"/>
    <cellStyle name="Nota 27 2 6" xfId="22096"/>
    <cellStyle name="Nota 27 2 6 2" xfId="37924"/>
    <cellStyle name="Nota 27 2 7" xfId="22097"/>
    <cellStyle name="Nota 27 2 7 2" xfId="37925"/>
    <cellStyle name="Nota 27 2 8" xfId="22098"/>
    <cellStyle name="Nota 27 2 8 2" xfId="37926"/>
    <cellStyle name="Nota 27 2 9" xfId="22099"/>
    <cellStyle name="Nota 27 2 9 2" xfId="37927"/>
    <cellStyle name="Nota 27 3" xfId="22100"/>
    <cellStyle name="Nota 27 3 10" xfId="22101"/>
    <cellStyle name="Nota 27 3 10 2" xfId="37929"/>
    <cellStyle name="Nota 27 3 11" xfId="22102"/>
    <cellStyle name="Nota 27 3 11 2" xfId="37930"/>
    <cellStyle name="Nota 27 3 12" xfId="22103"/>
    <cellStyle name="Nota 27 3 12 2" xfId="37931"/>
    <cellStyle name="Nota 27 3 13" xfId="22104"/>
    <cellStyle name="Nota 27 3 13 2" xfId="37932"/>
    <cellStyle name="Nota 27 3 14" xfId="22105"/>
    <cellStyle name="Nota 27 3 14 2" xfId="37933"/>
    <cellStyle name="Nota 27 3 15" xfId="22106"/>
    <cellStyle name="Nota 27 3 15 2" xfId="37934"/>
    <cellStyle name="Nota 27 3 16" xfId="37928"/>
    <cellStyle name="Nota 27 3 2" xfId="22107"/>
    <cellStyle name="Nota 27 3 2 2" xfId="37935"/>
    <cellStyle name="Nota 27 3 3" xfId="22108"/>
    <cellStyle name="Nota 27 3 3 2" xfId="37936"/>
    <cellStyle name="Nota 27 3 4" xfId="22109"/>
    <cellStyle name="Nota 27 3 4 2" xfId="37937"/>
    <cellStyle name="Nota 27 3 5" xfId="22110"/>
    <cellStyle name="Nota 27 3 5 2" xfId="37938"/>
    <cellStyle name="Nota 27 3 6" xfId="22111"/>
    <cellStyle name="Nota 27 3 6 2" xfId="37939"/>
    <cellStyle name="Nota 27 3 7" xfId="22112"/>
    <cellStyle name="Nota 27 3 7 2" xfId="37940"/>
    <cellStyle name="Nota 27 3 8" xfId="22113"/>
    <cellStyle name="Nota 27 3 8 2" xfId="37941"/>
    <cellStyle name="Nota 27 3 9" xfId="22114"/>
    <cellStyle name="Nota 27 3 9 2" xfId="37942"/>
    <cellStyle name="Nota 27 4" xfId="22115"/>
    <cellStyle name="Nota 27 4 10" xfId="22116"/>
    <cellStyle name="Nota 27 4 10 2" xfId="37944"/>
    <cellStyle name="Nota 27 4 11" xfId="22117"/>
    <cellStyle name="Nota 27 4 11 2" xfId="37945"/>
    <cellStyle name="Nota 27 4 12" xfId="22118"/>
    <cellStyle name="Nota 27 4 12 2" xfId="37946"/>
    <cellStyle name="Nota 27 4 13" xfId="22119"/>
    <cellStyle name="Nota 27 4 13 2" xfId="37947"/>
    <cellStyle name="Nota 27 4 14" xfId="22120"/>
    <cellStyle name="Nota 27 4 14 2" xfId="37948"/>
    <cellStyle name="Nota 27 4 15" xfId="22121"/>
    <cellStyle name="Nota 27 4 15 2" xfId="37949"/>
    <cellStyle name="Nota 27 4 16" xfId="37943"/>
    <cellStyle name="Nota 27 4 2" xfId="22122"/>
    <cellStyle name="Nota 27 4 2 2" xfId="37950"/>
    <cellStyle name="Nota 27 4 3" xfId="22123"/>
    <cellStyle name="Nota 27 4 3 2" xfId="37951"/>
    <cellStyle name="Nota 27 4 4" xfId="22124"/>
    <cellStyle name="Nota 27 4 4 2" xfId="37952"/>
    <cellStyle name="Nota 27 4 5" xfId="22125"/>
    <cellStyle name="Nota 27 4 5 2" xfId="37953"/>
    <cellStyle name="Nota 27 4 6" xfId="22126"/>
    <cellStyle name="Nota 27 4 6 2" xfId="37954"/>
    <cellStyle name="Nota 27 4 7" xfId="22127"/>
    <cellStyle name="Nota 27 4 7 2" xfId="37955"/>
    <cellStyle name="Nota 27 4 8" xfId="22128"/>
    <cellStyle name="Nota 27 4 8 2" xfId="37956"/>
    <cellStyle name="Nota 27 4 9" xfId="22129"/>
    <cellStyle name="Nota 27 4 9 2" xfId="37957"/>
    <cellStyle name="Nota 27 5" xfId="22130"/>
    <cellStyle name="Nota 27 5 10" xfId="22131"/>
    <cellStyle name="Nota 27 5 10 2" xfId="37959"/>
    <cellStyle name="Nota 27 5 11" xfId="22132"/>
    <cellStyle name="Nota 27 5 11 2" xfId="37960"/>
    <cellStyle name="Nota 27 5 12" xfId="22133"/>
    <cellStyle name="Nota 27 5 12 2" xfId="37961"/>
    <cellStyle name="Nota 27 5 13" xfId="22134"/>
    <cellStyle name="Nota 27 5 13 2" xfId="37962"/>
    <cellStyle name="Nota 27 5 14" xfId="22135"/>
    <cellStyle name="Nota 27 5 14 2" xfId="37963"/>
    <cellStyle name="Nota 27 5 15" xfId="22136"/>
    <cellStyle name="Nota 27 5 15 2" xfId="37964"/>
    <cellStyle name="Nota 27 5 16" xfId="37958"/>
    <cellStyle name="Nota 27 5 2" xfId="22137"/>
    <cellStyle name="Nota 27 5 2 2" xfId="37965"/>
    <cellStyle name="Nota 27 5 3" xfId="22138"/>
    <cellStyle name="Nota 27 5 3 2" xfId="37966"/>
    <cellStyle name="Nota 27 5 4" xfId="22139"/>
    <cellStyle name="Nota 27 5 4 2" xfId="37967"/>
    <cellStyle name="Nota 27 5 5" xfId="22140"/>
    <cellStyle name="Nota 27 5 5 2" xfId="37968"/>
    <cellStyle name="Nota 27 5 6" xfId="22141"/>
    <cellStyle name="Nota 27 5 6 2" xfId="37969"/>
    <cellStyle name="Nota 27 5 7" xfId="22142"/>
    <cellStyle name="Nota 27 5 7 2" xfId="37970"/>
    <cellStyle name="Nota 27 5 8" xfId="22143"/>
    <cellStyle name="Nota 27 5 8 2" xfId="37971"/>
    <cellStyle name="Nota 27 5 9" xfId="22144"/>
    <cellStyle name="Nota 27 5 9 2" xfId="37972"/>
    <cellStyle name="Nota 27 6" xfId="37912"/>
    <cellStyle name="Nota 28" xfId="22145"/>
    <cellStyle name="Nota 28 2" xfId="22146"/>
    <cellStyle name="Nota 28 2 10" xfId="22147"/>
    <cellStyle name="Nota 28 2 10 2" xfId="37975"/>
    <cellStyle name="Nota 28 2 11" xfId="22148"/>
    <cellStyle name="Nota 28 2 11 2" xfId="37976"/>
    <cellStyle name="Nota 28 2 12" xfId="22149"/>
    <cellStyle name="Nota 28 2 12 2" xfId="37977"/>
    <cellStyle name="Nota 28 2 13" xfId="22150"/>
    <cellStyle name="Nota 28 2 13 2" xfId="37978"/>
    <cellStyle name="Nota 28 2 14" xfId="22151"/>
    <cellStyle name="Nota 28 2 14 2" xfId="37979"/>
    <cellStyle name="Nota 28 2 15" xfId="22152"/>
    <cellStyle name="Nota 28 2 15 2" xfId="37980"/>
    <cellStyle name="Nota 28 2 16" xfId="37974"/>
    <cellStyle name="Nota 28 2 2" xfId="22153"/>
    <cellStyle name="Nota 28 2 2 2" xfId="37981"/>
    <cellStyle name="Nota 28 2 3" xfId="22154"/>
    <cellStyle name="Nota 28 2 3 2" xfId="37982"/>
    <cellStyle name="Nota 28 2 4" xfId="22155"/>
    <cellStyle name="Nota 28 2 4 2" xfId="37983"/>
    <cellStyle name="Nota 28 2 5" xfId="22156"/>
    <cellStyle name="Nota 28 2 5 2" xfId="37984"/>
    <cellStyle name="Nota 28 2 6" xfId="22157"/>
    <cellStyle name="Nota 28 2 6 2" xfId="37985"/>
    <cellStyle name="Nota 28 2 7" xfId="22158"/>
    <cellStyle name="Nota 28 2 7 2" xfId="37986"/>
    <cellStyle name="Nota 28 2 8" xfId="22159"/>
    <cellStyle name="Nota 28 2 8 2" xfId="37987"/>
    <cellStyle name="Nota 28 2 9" xfId="22160"/>
    <cellStyle name="Nota 28 2 9 2" xfId="37988"/>
    <cellStyle name="Nota 28 3" xfId="22161"/>
    <cellStyle name="Nota 28 3 10" xfId="22162"/>
    <cellStyle name="Nota 28 3 10 2" xfId="37990"/>
    <cellStyle name="Nota 28 3 11" xfId="22163"/>
    <cellStyle name="Nota 28 3 11 2" xfId="37991"/>
    <cellStyle name="Nota 28 3 12" xfId="22164"/>
    <cellStyle name="Nota 28 3 12 2" xfId="37992"/>
    <cellStyle name="Nota 28 3 13" xfId="22165"/>
    <cellStyle name="Nota 28 3 13 2" xfId="37993"/>
    <cellStyle name="Nota 28 3 14" xfId="22166"/>
    <cellStyle name="Nota 28 3 14 2" xfId="37994"/>
    <cellStyle name="Nota 28 3 15" xfId="22167"/>
    <cellStyle name="Nota 28 3 15 2" xfId="37995"/>
    <cellStyle name="Nota 28 3 16" xfId="37989"/>
    <cellStyle name="Nota 28 3 2" xfId="22168"/>
    <cellStyle name="Nota 28 3 2 2" xfId="37996"/>
    <cellStyle name="Nota 28 3 3" xfId="22169"/>
    <cellStyle name="Nota 28 3 3 2" xfId="37997"/>
    <cellStyle name="Nota 28 3 4" xfId="22170"/>
    <cellStyle name="Nota 28 3 4 2" xfId="37998"/>
    <cellStyle name="Nota 28 3 5" xfId="22171"/>
    <cellStyle name="Nota 28 3 5 2" xfId="37999"/>
    <cellStyle name="Nota 28 3 6" xfId="22172"/>
    <cellStyle name="Nota 28 3 6 2" xfId="38000"/>
    <cellStyle name="Nota 28 3 7" xfId="22173"/>
    <cellStyle name="Nota 28 3 7 2" xfId="38001"/>
    <cellStyle name="Nota 28 3 8" xfId="22174"/>
    <cellStyle name="Nota 28 3 8 2" xfId="38002"/>
    <cellStyle name="Nota 28 3 9" xfId="22175"/>
    <cellStyle name="Nota 28 3 9 2" xfId="38003"/>
    <cellStyle name="Nota 28 4" xfId="22176"/>
    <cellStyle name="Nota 28 4 10" xfId="22177"/>
    <cellStyle name="Nota 28 4 10 2" xfId="38005"/>
    <cellStyle name="Nota 28 4 11" xfId="22178"/>
    <cellStyle name="Nota 28 4 11 2" xfId="38006"/>
    <cellStyle name="Nota 28 4 12" xfId="22179"/>
    <cellStyle name="Nota 28 4 12 2" xfId="38007"/>
    <cellStyle name="Nota 28 4 13" xfId="22180"/>
    <cellStyle name="Nota 28 4 13 2" xfId="38008"/>
    <cellStyle name="Nota 28 4 14" xfId="22181"/>
    <cellStyle name="Nota 28 4 14 2" xfId="38009"/>
    <cellStyle name="Nota 28 4 15" xfId="22182"/>
    <cellStyle name="Nota 28 4 15 2" xfId="38010"/>
    <cellStyle name="Nota 28 4 16" xfId="38004"/>
    <cellStyle name="Nota 28 4 2" xfId="22183"/>
    <cellStyle name="Nota 28 4 2 2" xfId="38011"/>
    <cellStyle name="Nota 28 4 3" xfId="22184"/>
    <cellStyle name="Nota 28 4 3 2" xfId="38012"/>
    <cellStyle name="Nota 28 4 4" xfId="22185"/>
    <cellStyle name="Nota 28 4 4 2" xfId="38013"/>
    <cellStyle name="Nota 28 4 5" xfId="22186"/>
    <cellStyle name="Nota 28 4 5 2" xfId="38014"/>
    <cellStyle name="Nota 28 4 6" xfId="22187"/>
    <cellStyle name="Nota 28 4 6 2" xfId="38015"/>
    <cellStyle name="Nota 28 4 7" xfId="22188"/>
    <cellStyle name="Nota 28 4 7 2" xfId="38016"/>
    <cellStyle name="Nota 28 4 8" xfId="22189"/>
    <cellStyle name="Nota 28 4 8 2" xfId="38017"/>
    <cellStyle name="Nota 28 4 9" xfId="22190"/>
    <cellStyle name="Nota 28 4 9 2" xfId="38018"/>
    <cellStyle name="Nota 28 5" xfId="22191"/>
    <cellStyle name="Nota 28 5 10" xfId="22192"/>
    <cellStyle name="Nota 28 5 10 2" xfId="38020"/>
    <cellStyle name="Nota 28 5 11" xfId="22193"/>
    <cellStyle name="Nota 28 5 11 2" xfId="38021"/>
    <cellStyle name="Nota 28 5 12" xfId="22194"/>
    <cellStyle name="Nota 28 5 12 2" xfId="38022"/>
    <cellStyle name="Nota 28 5 13" xfId="22195"/>
    <cellStyle name="Nota 28 5 13 2" xfId="38023"/>
    <cellStyle name="Nota 28 5 14" xfId="22196"/>
    <cellStyle name="Nota 28 5 14 2" xfId="38024"/>
    <cellStyle name="Nota 28 5 15" xfId="22197"/>
    <cellStyle name="Nota 28 5 15 2" xfId="38025"/>
    <cellStyle name="Nota 28 5 16" xfId="38019"/>
    <cellStyle name="Nota 28 5 2" xfId="22198"/>
    <cellStyle name="Nota 28 5 2 2" xfId="38026"/>
    <cellStyle name="Nota 28 5 3" xfId="22199"/>
    <cellStyle name="Nota 28 5 3 2" xfId="38027"/>
    <cellStyle name="Nota 28 5 4" xfId="22200"/>
    <cellStyle name="Nota 28 5 4 2" xfId="38028"/>
    <cellStyle name="Nota 28 5 5" xfId="22201"/>
    <cellStyle name="Nota 28 5 5 2" xfId="38029"/>
    <cellStyle name="Nota 28 5 6" xfId="22202"/>
    <cellStyle name="Nota 28 5 6 2" xfId="38030"/>
    <cellStyle name="Nota 28 5 7" xfId="22203"/>
    <cellStyle name="Nota 28 5 7 2" xfId="38031"/>
    <cellStyle name="Nota 28 5 8" xfId="22204"/>
    <cellStyle name="Nota 28 5 8 2" xfId="38032"/>
    <cellStyle name="Nota 28 5 9" xfId="22205"/>
    <cellStyle name="Nota 28 5 9 2" xfId="38033"/>
    <cellStyle name="Nota 28 6" xfId="37973"/>
    <cellStyle name="Nota 29" xfId="22206"/>
    <cellStyle name="Nota 29 2" xfId="22207"/>
    <cellStyle name="Nota 29 2 10" xfId="22208"/>
    <cellStyle name="Nota 29 2 10 2" xfId="38036"/>
    <cellStyle name="Nota 29 2 11" xfId="22209"/>
    <cellStyle name="Nota 29 2 11 2" xfId="38037"/>
    <cellStyle name="Nota 29 2 12" xfId="22210"/>
    <cellStyle name="Nota 29 2 12 2" xfId="38038"/>
    <cellStyle name="Nota 29 2 13" xfId="22211"/>
    <cellStyle name="Nota 29 2 13 2" xfId="38039"/>
    <cellStyle name="Nota 29 2 14" xfId="22212"/>
    <cellStyle name="Nota 29 2 14 2" xfId="38040"/>
    <cellStyle name="Nota 29 2 15" xfId="22213"/>
    <cellStyle name="Nota 29 2 15 2" xfId="38041"/>
    <cellStyle name="Nota 29 2 16" xfId="38035"/>
    <cellStyle name="Nota 29 2 2" xfId="22214"/>
    <cellStyle name="Nota 29 2 2 2" xfId="38042"/>
    <cellStyle name="Nota 29 2 3" xfId="22215"/>
    <cellStyle name="Nota 29 2 3 2" xfId="38043"/>
    <cellStyle name="Nota 29 2 4" xfId="22216"/>
    <cellStyle name="Nota 29 2 4 2" xfId="38044"/>
    <cellStyle name="Nota 29 2 5" xfId="22217"/>
    <cellStyle name="Nota 29 2 5 2" xfId="38045"/>
    <cellStyle name="Nota 29 2 6" xfId="22218"/>
    <cellStyle name="Nota 29 2 6 2" xfId="38046"/>
    <cellStyle name="Nota 29 2 7" xfId="22219"/>
    <cellStyle name="Nota 29 2 7 2" xfId="38047"/>
    <cellStyle name="Nota 29 2 8" xfId="22220"/>
    <cellStyle name="Nota 29 2 8 2" xfId="38048"/>
    <cellStyle name="Nota 29 2 9" xfId="22221"/>
    <cellStyle name="Nota 29 2 9 2" xfId="38049"/>
    <cellStyle name="Nota 29 3" xfId="22222"/>
    <cellStyle name="Nota 29 3 10" xfId="22223"/>
    <cellStyle name="Nota 29 3 10 2" xfId="38051"/>
    <cellStyle name="Nota 29 3 11" xfId="22224"/>
    <cellStyle name="Nota 29 3 11 2" xfId="38052"/>
    <cellStyle name="Nota 29 3 12" xfId="22225"/>
    <cellStyle name="Nota 29 3 12 2" xfId="38053"/>
    <cellStyle name="Nota 29 3 13" xfId="22226"/>
    <cellStyle name="Nota 29 3 13 2" xfId="38054"/>
    <cellStyle name="Nota 29 3 14" xfId="22227"/>
    <cellStyle name="Nota 29 3 14 2" xfId="38055"/>
    <cellStyle name="Nota 29 3 15" xfId="22228"/>
    <cellStyle name="Nota 29 3 15 2" xfId="38056"/>
    <cellStyle name="Nota 29 3 16" xfId="38050"/>
    <cellStyle name="Nota 29 3 2" xfId="22229"/>
    <cellStyle name="Nota 29 3 2 2" xfId="38057"/>
    <cellStyle name="Nota 29 3 3" xfId="22230"/>
    <cellStyle name="Nota 29 3 3 2" xfId="38058"/>
    <cellStyle name="Nota 29 3 4" xfId="22231"/>
    <cellStyle name="Nota 29 3 4 2" xfId="38059"/>
    <cellStyle name="Nota 29 3 5" xfId="22232"/>
    <cellStyle name="Nota 29 3 5 2" xfId="38060"/>
    <cellStyle name="Nota 29 3 6" xfId="22233"/>
    <cellStyle name="Nota 29 3 6 2" xfId="38061"/>
    <cellStyle name="Nota 29 3 7" xfId="22234"/>
    <cellStyle name="Nota 29 3 7 2" xfId="38062"/>
    <cellStyle name="Nota 29 3 8" xfId="22235"/>
    <cellStyle name="Nota 29 3 8 2" xfId="38063"/>
    <cellStyle name="Nota 29 3 9" xfId="22236"/>
    <cellStyle name="Nota 29 3 9 2" xfId="38064"/>
    <cellStyle name="Nota 29 4" xfId="22237"/>
    <cellStyle name="Nota 29 4 10" xfId="22238"/>
    <cellStyle name="Nota 29 4 10 2" xfId="38066"/>
    <cellStyle name="Nota 29 4 11" xfId="22239"/>
    <cellStyle name="Nota 29 4 11 2" xfId="38067"/>
    <cellStyle name="Nota 29 4 12" xfId="22240"/>
    <cellStyle name="Nota 29 4 12 2" xfId="38068"/>
    <cellStyle name="Nota 29 4 13" xfId="22241"/>
    <cellStyle name="Nota 29 4 13 2" xfId="38069"/>
    <cellStyle name="Nota 29 4 14" xfId="22242"/>
    <cellStyle name="Nota 29 4 14 2" xfId="38070"/>
    <cellStyle name="Nota 29 4 15" xfId="22243"/>
    <cellStyle name="Nota 29 4 15 2" xfId="38071"/>
    <cellStyle name="Nota 29 4 16" xfId="38065"/>
    <cellStyle name="Nota 29 4 2" xfId="22244"/>
    <cellStyle name="Nota 29 4 2 2" xfId="38072"/>
    <cellStyle name="Nota 29 4 3" xfId="22245"/>
    <cellStyle name="Nota 29 4 3 2" xfId="38073"/>
    <cellStyle name="Nota 29 4 4" xfId="22246"/>
    <cellStyle name="Nota 29 4 4 2" xfId="38074"/>
    <cellStyle name="Nota 29 4 5" xfId="22247"/>
    <cellStyle name="Nota 29 4 5 2" xfId="38075"/>
    <cellStyle name="Nota 29 4 6" xfId="22248"/>
    <cellStyle name="Nota 29 4 6 2" xfId="38076"/>
    <cellStyle name="Nota 29 4 7" xfId="22249"/>
    <cellStyle name="Nota 29 4 7 2" xfId="38077"/>
    <cellStyle name="Nota 29 4 8" xfId="22250"/>
    <cellStyle name="Nota 29 4 8 2" xfId="38078"/>
    <cellStyle name="Nota 29 4 9" xfId="22251"/>
    <cellStyle name="Nota 29 4 9 2" xfId="38079"/>
    <cellStyle name="Nota 29 5" xfId="22252"/>
    <cellStyle name="Nota 29 5 10" xfId="22253"/>
    <cellStyle name="Nota 29 5 10 2" xfId="38081"/>
    <cellStyle name="Nota 29 5 11" xfId="22254"/>
    <cellStyle name="Nota 29 5 11 2" xfId="38082"/>
    <cellStyle name="Nota 29 5 12" xfId="22255"/>
    <cellStyle name="Nota 29 5 12 2" xfId="38083"/>
    <cellStyle name="Nota 29 5 13" xfId="22256"/>
    <cellStyle name="Nota 29 5 13 2" xfId="38084"/>
    <cellStyle name="Nota 29 5 14" xfId="22257"/>
    <cellStyle name="Nota 29 5 14 2" xfId="38085"/>
    <cellStyle name="Nota 29 5 15" xfId="22258"/>
    <cellStyle name="Nota 29 5 15 2" xfId="38086"/>
    <cellStyle name="Nota 29 5 16" xfId="38080"/>
    <cellStyle name="Nota 29 5 2" xfId="22259"/>
    <cellStyle name="Nota 29 5 2 2" xfId="38087"/>
    <cellStyle name="Nota 29 5 3" xfId="22260"/>
    <cellStyle name="Nota 29 5 3 2" xfId="38088"/>
    <cellStyle name="Nota 29 5 4" xfId="22261"/>
    <cellStyle name="Nota 29 5 4 2" xfId="38089"/>
    <cellStyle name="Nota 29 5 5" xfId="22262"/>
    <cellStyle name="Nota 29 5 5 2" xfId="38090"/>
    <cellStyle name="Nota 29 5 6" xfId="22263"/>
    <cellStyle name="Nota 29 5 6 2" xfId="38091"/>
    <cellStyle name="Nota 29 5 7" xfId="22264"/>
    <cellStyle name="Nota 29 5 7 2" xfId="38092"/>
    <cellStyle name="Nota 29 5 8" xfId="22265"/>
    <cellStyle name="Nota 29 5 8 2" xfId="38093"/>
    <cellStyle name="Nota 29 5 9" xfId="22266"/>
    <cellStyle name="Nota 29 5 9 2" xfId="38094"/>
    <cellStyle name="Nota 29 6" xfId="38034"/>
    <cellStyle name="Nota 3" xfId="22267"/>
    <cellStyle name="Nota 3 10" xfId="22268"/>
    <cellStyle name="Nota 3 10 10" xfId="22269"/>
    <cellStyle name="Nota 3 10 10 2" xfId="38096"/>
    <cellStyle name="Nota 3 10 11" xfId="22270"/>
    <cellStyle name="Nota 3 10 11 2" xfId="38097"/>
    <cellStyle name="Nota 3 10 12" xfId="22271"/>
    <cellStyle name="Nota 3 10 12 2" xfId="38098"/>
    <cellStyle name="Nota 3 10 13" xfId="22272"/>
    <cellStyle name="Nota 3 10 13 2" xfId="38099"/>
    <cellStyle name="Nota 3 10 14" xfId="22273"/>
    <cellStyle name="Nota 3 10 14 2" xfId="38100"/>
    <cellStyle name="Nota 3 10 15" xfId="22274"/>
    <cellStyle name="Nota 3 10 15 2" xfId="38101"/>
    <cellStyle name="Nota 3 10 16" xfId="38095"/>
    <cellStyle name="Nota 3 10 2" xfId="22275"/>
    <cellStyle name="Nota 3 10 2 2" xfId="38102"/>
    <cellStyle name="Nota 3 10 3" xfId="22276"/>
    <cellStyle name="Nota 3 10 3 2" xfId="38103"/>
    <cellStyle name="Nota 3 10 4" xfId="22277"/>
    <cellStyle name="Nota 3 10 4 2" xfId="38104"/>
    <cellStyle name="Nota 3 10 5" xfId="22278"/>
    <cellStyle name="Nota 3 10 5 2" xfId="38105"/>
    <cellStyle name="Nota 3 10 6" xfId="22279"/>
    <cellStyle name="Nota 3 10 6 2" xfId="38106"/>
    <cellStyle name="Nota 3 10 7" xfId="22280"/>
    <cellStyle name="Nota 3 10 7 2" xfId="38107"/>
    <cellStyle name="Nota 3 10 8" xfId="22281"/>
    <cellStyle name="Nota 3 10 8 2" xfId="38108"/>
    <cellStyle name="Nota 3 10 9" xfId="22282"/>
    <cellStyle name="Nota 3 10 9 2" xfId="38109"/>
    <cellStyle name="Nota 3 11" xfId="22283"/>
    <cellStyle name="Nota 3 11 10" xfId="22284"/>
    <cellStyle name="Nota 3 11 10 2" xfId="38111"/>
    <cellStyle name="Nota 3 11 11" xfId="22285"/>
    <cellStyle name="Nota 3 11 11 2" xfId="38112"/>
    <cellStyle name="Nota 3 11 12" xfId="22286"/>
    <cellStyle name="Nota 3 11 12 2" xfId="38113"/>
    <cellStyle name="Nota 3 11 13" xfId="22287"/>
    <cellStyle name="Nota 3 11 13 2" xfId="38114"/>
    <cellStyle name="Nota 3 11 14" xfId="22288"/>
    <cellStyle name="Nota 3 11 14 2" xfId="38115"/>
    <cellStyle name="Nota 3 11 15" xfId="22289"/>
    <cellStyle name="Nota 3 11 15 2" xfId="38116"/>
    <cellStyle name="Nota 3 11 16" xfId="38110"/>
    <cellStyle name="Nota 3 11 2" xfId="22290"/>
    <cellStyle name="Nota 3 11 2 2" xfId="38117"/>
    <cellStyle name="Nota 3 11 3" xfId="22291"/>
    <cellStyle name="Nota 3 11 3 2" xfId="38118"/>
    <cellStyle name="Nota 3 11 4" xfId="22292"/>
    <cellStyle name="Nota 3 11 4 2" xfId="38119"/>
    <cellStyle name="Nota 3 11 5" xfId="22293"/>
    <cellStyle name="Nota 3 11 5 2" xfId="38120"/>
    <cellStyle name="Nota 3 11 6" xfId="22294"/>
    <cellStyle name="Nota 3 11 6 2" xfId="38121"/>
    <cellStyle name="Nota 3 11 7" xfId="22295"/>
    <cellStyle name="Nota 3 11 7 2" xfId="38122"/>
    <cellStyle name="Nota 3 11 8" xfId="22296"/>
    <cellStyle name="Nota 3 11 8 2" xfId="38123"/>
    <cellStyle name="Nota 3 11 9" xfId="22297"/>
    <cellStyle name="Nota 3 11 9 2" xfId="38124"/>
    <cellStyle name="Nota 3 12" xfId="40811"/>
    <cellStyle name="Nota 3 2" xfId="22298"/>
    <cellStyle name="Nota 3 2 2" xfId="29223"/>
    <cellStyle name="Nota 3 2 2 2" xfId="40812"/>
    <cellStyle name="Nota 3 3" xfId="22299"/>
    <cellStyle name="Nota 3 3 2" xfId="29224"/>
    <cellStyle name="Nota 3 3 2 2" xfId="40813"/>
    <cellStyle name="Nota 3 4" xfId="22300"/>
    <cellStyle name="Nota 3 4 2" xfId="29225"/>
    <cellStyle name="Nota 3 4 2 2" xfId="40814"/>
    <cellStyle name="Nota 3 5" xfId="22301"/>
    <cellStyle name="Nota 3 5 2" xfId="29226"/>
    <cellStyle name="Nota 3 6" xfId="22302"/>
    <cellStyle name="Nota 3 6 2" xfId="29227"/>
    <cellStyle name="Nota 3 7" xfId="22303"/>
    <cellStyle name="Nota 3 7 2" xfId="29228"/>
    <cellStyle name="Nota 3 8" xfId="22304"/>
    <cellStyle name="Nota 3 8 10" xfId="22305"/>
    <cellStyle name="Nota 3 8 10 2" xfId="38126"/>
    <cellStyle name="Nota 3 8 11" xfId="22306"/>
    <cellStyle name="Nota 3 8 11 2" xfId="38127"/>
    <cellStyle name="Nota 3 8 12" xfId="22307"/>
    <cellStyle name="Nota 3 8 12 2" xfId="38128"/>
    <cellStyle name="Nota 3 8 13" xfId="22308"/>
    <cellStyle name="Nota 3 8 13 2" xfId="38129"/>
    <cellStyle name="Nota 3 8 14" xfId="22309"/>
    <cellStyle name="Nota 3 8 14 2" xfId="38130"/>
    <cellStyle name="Nota 3 8 15" xfId="22310"/>
    <cellStyle name="Nota 3 8 15 2" xfId="38131"/>
    <cellStyle name="Nota 3 8 16" xfId="38125"/>
    <cellStyle name="Nota 3 8 2" xfId="22311"/>
    <cellStyle name="Nota 3 8 2 2" xfId="38132"/>
    <cellStyle name="Nota 3 8 3" xfId="22312"/>
    <cellStyle name="Nota 3 8 3 2" xfId="38133"/>
    <cellStyle name="Nota 3 8 4" xfId="22313"/>
    <cellStyle name="Nota 3 8 4 2" xfId="38134"/>
    <cellStyle name="Nota 3 8 5" xfId="22314"/>
    <cellStyle name="Nota 3 8 5 2" xfId="38135"/>
    <cellStyle name="Nota 3 8 6" xfId="22315"/>
    <cellStyle name="Nota 3 8 6 2" xfId="38136"/>
    <cellStyle name="Nota 3 8 7" xfId="22316"/>
    <cellStyle name="Nota 3 8 7 2" xfId="38137"/>
    <cellStyle name="Nota 3 8 8" xfId="22317"/>
    <cellStyle name="Nota 3 8 8 2" xfId="38138"/>
    <cellStyle name="Nota 3 8 9" xfId="22318"/>
    <cellStyle name="Nota 3 8 9 2" xfId="38139"/>
    <cellStyle name="Nota 3 9" xfId="22319"/>
    <cellStyle name="Nota 3 9 10" xfId="22320"/>
    <cellStyle name="Nota 3 9 10 2" xfId="38141"/>
    <cellStyle name="Nota 3 9 11" xfId="22321"/>
    <cellStyle name="Nota 3 9 11 2" xfId="38142"/>
    <cellStyle name="Nota 3 9 12" xfId="22322"/>
    <cellStyle name="Nota 3 9 12 2" xfId="38143"/>
    <cellStyle name="Nota 3 9 13" xfId="22323"/>
    <cellStyle name="Nota 3 9 13 2" xfId="38144"/>
    <cellStyle name="Nota 3 9 14" xfId="22324"/>
    <cellStyle name="Nota 3 9 14 2" xfId="38145"/>
    <cellStyle name="Nota 3 9 15" xfId="22325"/>
    <cellStyle name="Nota 3 9 15 2" xfId="38146"/>
    <cellStyle name="Nota 3 9 16" xfId="38140"/>
    <cellStyle name="Nota 3 9 2" xfId="22326"/>
    <cellStyle name="Nota 3 9 2 2" xfId="38147"/>
    <cellStyle name="Nota 3 9 3" xfId="22327"/>
    <cellStyle name="Nota 3 9 3 2" xfId="38148"/>
    <cellStyle name="Nota 3 9 4" xfId="22328"/>
    <cellStyle name="Nota 3 9 4 2" xfId="38149"/>
    <cellStyle name="Nota 3 9 5" xfId="22329"/>
    <cellStyle name="Nota 3 9 5 2" xfId="38150"/>
    <cellStyle name="Nota 3 9 6" xfId="22330"/>
    <cellStyle name="Nota 3 9 6 2" xfId="38151"/>
    <cellStyle name="Nota 3 9 7" xfId="22331"/>
    <cellStyle name="Nota 3 9 7 2" xfId="38152"/>
    <cellStyle name="Nota 3 9 8" xfId="22332"/>
    <cellStyle name="Nota 3 9 8 2" xfId="38153"/>
    <cellStyle name="Nota 3 9 9" xfId="22333"/>
    <cellStyle name="Nota 3 9 9 2" xfId="38154"/>
    <cellStyle name="Nota 30" xfId="22334"/>
    <cellStyle name="Nota 30 2" xfId="38155"/>
    <cellStyle name="Nota 31" xfId="22335"/>
    <cellStyle name="Nota 31 2" xfId="38156"/>
    <cellStyle name="Nota 32" xfId="22336"/>
    <cellStyle name="Nota 32 2" xfId="38157"/>
    <cellStyle name="Nota 33" xfId="22337"/>
    <cellStyle name="Nota 33 10" xfId="22338"/>
    <cellStyle name="Nota 33 10 2" xfId="38159"/>
    <cellStyle name="Nota 33 11" xfId="22339"/>
    <cellStyle name="Nota 33 11 2" xfId="38160"/>
    <cellStyle name="Nota 33 12" xfId="22340"/>
    <cellStyle name="Nota 33 12 2" xfId="38161"/>
    <cellStyle name="Nota 33 13" xfId="22341"/>
    <cellStyle name="Nota 33 13 2" xfId="38162"/>
    <cellStyle name="Nota 33 14" xfId="22342"/>
    <cellStyle name="Nota 33 14 2" xfId="38163"/>
    <cellStyle name="Nota 33 15" xfId="22343"/>
    <cellStyle name="Nota 33 15 2" xfId="38164"/>
    <cellStyle name="Nota 33 16" xfId="38158"/>
    <cellStyle name="Nota 33 2" xfId="22344"/>
    <cellStyle name="Nota 33 2 2" xfId="38165"/>
    <cellStyle name="Nota 33 3" xfId="22345"/>
    <cellStyle name="Nota 33 3 2" xfId="38166"/>
    <cellStyle name="Nota 33 4" xfId="22346"/>
    <cellStyle name="Nota 33 4 2" xfId="38167"/>
    <cellStyle name="Nota 33 5" xfId="22347"/>
    <cellStyle name="Nota 33 5 2" xfId="38168"/>
    <cellStyle name="Nota 33 6" xfId="22348"/>
    <cellStyle name="Nota 33 6 2" xfId="38169"/>
    <cellStyle name="Nota 33 7" xfId="22349"/>
    <cellStyle name="Nota 33 7 2" xfId="38170"/>
    <cellStyle name="Nota 33 8" xfId="22350"/>
    <cellStyle name="Nota 33 8 2" xfId="38171"/>
    <cellStyle name="Nota 33 9" xfId="22351"/>
    <cellStyle name="Nota 33 9 2" xfId="38172"/>
    <cellStyle name="Nota 34" xfId="22352"/>
    <cellStyle name="Nota 34 2" xfId="38173"/>
    <cellStyle name="Nota 35" xfId="22353"/>
    <cellStyle name="Nota 35 2" xfId="38174"/>
    <cellStyle name="Nota 36" xfId="22354"/>
    <cellStyle name="Nota 36 2" xfId="38175"/>
    <cellStyle name="Nota 37" xfId="22355"/>
    <cellStyle name="Nota 37 2" xfId="38176"/>
    <cellStyle name="Nota 38" xfId="22356"/>
    <cellStyle name="Nota 38 2" xfId="38177"/>
    <cellStyle name="Nota 39" xfId="22357"/>
    <cellStyle name="Nota 39 2" xfId="38178"/>
    <cellStyle name="Nota 4" xfId="22358"/>
    <cellStyle name="Nota 4 10" xfId="22359"/>
    <cellStyle name="Nota 4 10 10" xfId="22360"/>
    <cellStyle name="Nota 4 10 10 2" xfId="38180"/>
    <cellStyle name="Nota 4 10 11" xfId="22361"/>
    <cellStyle name="Nota 4 10 11 2" xfId="38181"/>
    <cellStyle name="Nota 4 10 12" xfId="22362"/>
    <cellStyle name="Nota 4 10 12 2" xfId="38182"/>
    <cellStyle name="Nota 4 10 13" xfId="22363"/>
    <cellStyle name="Nota 4 10 13 2" xfId="38183"/>
    <cellStyle name="Nota 4 10 14" xfId="22364"/>
    <cellStyle name="Nota 4 10 14 2" xfId="38184"/>
    <cellStyle name="Nota 4 10 15" xfId="22365"/>
    <cellStyle name="Nota 4 10 15 2" xfId="38185"/>
    <cellStyle name="Nota 4 10 16" xfId="38179"/>
    <cellStyle name="Nota 4 10 2" xfId="22366"/>
    <cellStyle name="Nota 4 10 2 2" xfId="38186"/>
    <cellStyle name="Nota 4 10 3" xfId="22367"/>
    <cellStyle name="Nota 4 10 3 2" xfId="38187"/>
    <cellStyle name="Nota 4 10 4" xfId="22368"/>
    <cellStyle name="Nota 4 10 4 2" xfId="38188"/>
    <cellStyle name="Nota 4 10 5" xfId="22369"/>
    <cellStyle name="Nota 4 10 5 2" xfId="38189"/>
    <cellStyle name="Nota 4 10 6" xfId="22370"/>
    <cellStyle name="Nota 4 10 6 2" xfId="38190"/>
    <cellStyle name="Nota 4 10 7" xfId="22371"/>
    <cellStyle name="Nota 4 10 7 2" xfId="38191"/>
    <cellStyle name="Nota 4 10 8" xfId="22372"/>
    <cellStyle name="Nota 4 10 8 2" xfId="38192"/>
    <cellStyle name="Nota 4 10 9" xfId="22373"/>
    <cellStyle name="Nota 4 10 9 2" xfId="38193"/>
    <cellStyle name="Nota 4 11" xfId="22374"/>
    <cellStyle name="Nota 4 11 10" xfId="22375"/>
    <cellStyle name="Nota 4 11 10 2" xfId="38195"/>
    <cellStyle name="Nota 4 11 11" xfId="22376"/>
    <cellStyle name="Nota 4 11 11 2" xfId="38196"/>
    <cellStyle name="Nota 4 11 12" xfId="22377"/>
    <cellStyle name="Nota 4 11 12 2" xfId="38197"/>
    <cellStyle name="Nota 4 11 13" xfId="22378"/>
    <cellStyle name="Nota 4 11 13 2" xfId="38198"/>
    <cellStyle name="Nota 4 11 14" xfId="22379"/>
    <cellStyle name="Nota 4 11 14 2" xfId="38199"/>
    <cellStyle name="Nota 4 11 15" xfId="22380"/>
    <cellStyle name="Nota 4 11 15 2" xfId="38200"/>
    <cellStyle name="Nota 4 11 16" xfId="38194"/>
    <cellStyle name="Nota 4 11 2" xfId="22381"/>
    <cellStyle name="Nota 4 11 2 2" xfId="38201"/>
    <cellStyle name="Nota 4 11 3" xfId="22382"/>
    <cellStyle name="Nota 4 11 3 2" xfId="38202"/>
    <cellStyle name="Nota 4 11 4" xfId="22383"/>
    <cellStyle name="Nota 4 11 4 2" xfId="38203"/>
    <cellStyle name="Nota 4 11 5" xfId="22384"/>
    <cellStyle name="Nota 4 11 5 2" xfId="38204"/>
    <cellStyle name="Nota 4 11 6" xfId="22385"/>
    <cellStyle name="Nota 4 11 6 2" xfId="38205"/>
    <cellStyle name="Nota 4 11 7" xfId="22386"/>
    <cellStyle name="Nota 4 11 7 2" xfId="38206"/>
    <cellStyle name="Nota 4 11 8" xfId="22387"/>
    <cellStyle name="Nota 4 11 8 2" xfId="38207"/>
    <cellStyle name="Nota 4 11 9" xfId="22388"/>
    <cellStyle name="Nota 4 11 9 2" xfId="38208"/>
    <cellStyle name="Nota 4 12" xfId="40815"/>
    <cellStyle name="Nota 4 2" xfId="22389"/>
    <cellStyle name="Nota 4 2 2" xfId="29229"/>
    <cellStyle name="Nota 4 2 2 2" xfId="40816"/>
    <cellStyle name="Nota 4 3" xfId="22390"/>
    <cellStyle name="Nota 4 3 2" xfId="29230"/>
    <cellStyle name="Nota 4 3 2 2" xfId="40817"/>
    <cellStyle name="Nota 4 4" xfId="22391"/>
    <cellStyle name="Nota 4 4 2" xfId="29231"/>
    <cellStyle name="Nota 4 4 2 2" xfId="40818"/>
    <cellStyle name="Nota 4 5" xfId="22392"/>
    <cellStyle name="Nota 4 5 2" xfId="29232"/>
    <cellStyle name="Nota 4 6" xfId="22393"/>
    <cellStyle name="Nota 4 6 2" xfId="29233"/>
    <cellStyle name="Nota 4 7" xfId="22394"/>
    <cellStyle name="Nota 4 7 2" xfId="29234"/>
    <cellStyle name="Nota 4 8" xfId="22395"/>
    <cellStyle name="Nota 4 8 10" xfId="22396"/>
    <cellStyle name="Nota 4 8 10 2" xfId="38210"/>
    <cellStyle name="Nota 4 8 11" xfId="22397"/>
    <cellStyle name="Nota 4 8 11 2" xfId="38211"/>
    <cellStyle name="Nota 4 8 12" xfId="22398"/>
    <cellStyle name="Nota 4 8 12 2" xfId="38212"/>
    <cellStyle name="Nota 4 8 13" xfId="22399"/>
    <cellStyle name="Nota 4 8 13 2" xfId="38213"/>
    <cellStyle name="Nota 4 8 14" xfId="22400"/>
    <cellStyle name="Nota 4 8 14 2" xfId="38214"/>
    <cellStyle name="Nota 4 8 15" xfId="22401"/>
    <cellStyle name="Nota 4 8 15 2" xfId="38215"/>
    <cellStyle name="Nota 4 8 16" xfId="38209"/>
    <cellStyle name="Nota 4 8 2" xfId="22402"/>
    <cellStyle name="Nota 4 8 2 2" xfId="38216"/>
    <cellStyle name="Nota 4 8 3" xfId="22403"/>
    <cellStyle name="Nota 4 8 3 2" xfId="38217"/>
    <cellStyle name="Nota 4 8 4" xfId="22404"/>
    <cellStyle name="Nota 4 8 4 2" xfId="38218"/>
    <cellStyle name="Nota 4 8 5" xfId="22405"/>
    <cellStyle name="Nota 4 8 5 2" xfId="38219"/>
    <cellStyle name="Nota 4 8 6" xfId="22406"/>
    <cellStyle name="Nota 4 8 6 2" xfId="38220"/>
    <cellStyle name="Nota 4 8 7" xfId="22407"/>
    <cellStyle name="Nota 4 8 7 2" xfId="38221"/>
    <cellStyle name="Nota 4 8 8" xfId="22408"/>
    <cellStyle name="Nota 4 8 8 2" xfId="38222"/>
    <cellStyle name="Nota 4 8 9" xfId="22409"/>
    <cellStyle name="Nota 4 8 9 2" xfId="38223"/>
    <cellStyle name="Nota 4 9" xfId="22410"/>
    <cellStyle name="Nota 4 9 10" xfId="22411"/>
    <cellStyle name="Nota 4 9 10 2" xfId="38225"/>
    <cellStyle name="Nota 4 9 11" xfId="22412"/>
    <cellStyle name="Nota 4 9 11 2" xfId="38226"/>
    <cellStyle name="Nota 4 9 12" xfId="22413"/>
    <cellStyle name="Nota 4 9 12 2" xfId="38227"/>
    <cellStyle name="Nota 4 9 13" xfId="22414"/>
    <cellStyle name="Nota 4 9 13 2" xfId="38228"/>
    <cellStyle name="Nota 4 9 14" xfId="22415"/>
    <cellStyle name="Nota 4 9 14 2" xfId="38229"/>
    <cellStyle name="Nota 4 9 15" xfId="22416"/>
    <cellStyle name="Nota 4 9 15 2" xfId="38230"/>
    <cellStyle name="Nota 4 9 16" xfId="38224"/>
    <cellStyle name="Nota 4 9 2" xfId="22417"/>
    <cellStyle name="Nota 4 9 2 2" xfId="38231"/>
    <cellStyle name="Nota 4 9 3" xfId="22418"/>
    <cellStyle name="Nota 4 9 3 2" xfId="38232"/>
    <cellStyle name="Nota 4 9 4" xfId="22419"/>
    <cellStyle name="Nota 4 9 4 2" xfId="38233"/>
    <cellStyle name="Nota 4 9 5" xfId="22420"/>
    <cellStyle name="Nota 4 9 5 2" xfId="38234"/>
    <cellStyle name="Nota 4 9 6" xfId="22421"/>
    <cellStyle name="Nota 4 9 6 2" xfId="38235"/>
    <cellStyle name="Nota 4 9 7" xfId="22422"/>
    <cellStyle name="Nota 4 9 7 2" xfId="38236"/>
    <cellStyle name="Nota 4 9 8" xfId="22423"/>
    <cellStyle name="Nota 4 9 8 2" xfId="38237"/>
    <cellStyle name="Nota 4 9 9" xfId="22424"/>
    <cellStyle name="Nota 4 9 9 2" xfId="38238"/>
    <cellStyle name="Nota 40" xfId="22425"/>
    <cellStyle name="Nota 40 2" xfId="38239"/>
    <cellStyle name="Nota 41" xfId="22426"/>
    <cellStyle name="Nota 41 2" xfId="38240"/>
    <cellStyle name="Nota 42" xfId="22427"/>
    <cellStyle name="Nota 42 2" xfId="38241"/>
    <cellStyle name="Nota 43" xfId="22428"/>
    <cellStyle name="Nota 43 2" xfId="38242"/>
    <cellStyle name="Nota 44" xfId="22429"/>
    <cellStyle name="Nota 44 2" xfId="38243"/>
    <cellStyle name="Nota 45" xfId="22430"/>
    <cellStyle name="Nota 45 2" xfId="38244"/>
    <cellStyle name="Nota 46" xfId="22431"/>
    <cellStyle name="Nota 46 2" xfId="38245"/>
    <cellStyle name="Nota 47" xfId="22432"/>
    <cellStyle name="Nota 47 2" xfId="38246"/>
    <cellStyle name="Nota 48" xfId="22433"/>
    <cellStyle name="Nota 48 2" xfId="38247"/>
    <cellStyle name="Nota 49" xfId="22434"/>
    <cellStyle name="Nota 49 2" xfId="38248"/>
    <cellStyle name="Nota 5" xfId="22435"/>
    <cellStyle name="Nota 5 2" xfId="22436"/>
    <cellStyle name="Nota 5 2 2" xfId="29236"/>
    <cellStyle name="Nota 5 3" xfId="22437"/>
    <cellStyle name="Nota 5 3 2" xfId="29237"/>
    <cellStyle name="Nota 5 4" xfId="22438"/>
    <cellStyle name="Nota 5 4 2" xfId="29238"/>
    <cellStyle name="Nota 5 5" xfId="29235"/>
    <cellStyle name="Nota 5 5 2" xfId="40819"/>
    <cellStyle name="Nota 50" xfId="22439"/>
    <cellStyle name="Nota 50 2" xfId="38249"/>
    <cellStyle name="Nota 51" xfId="22440"/>
    <cellStyle name="Nota 51 2" xfId="38250"/>
    <cellStyle name="Nota 52" xfId="22441"/>
    <cellStyle name="Nota 52 2" xfId="38251"/>
    <cellStyle name="Nota 53" xfId="22442"/>
    <cellStyle name="Nota 53 2" xfId="38252"/>
    <cellStyle name="Nota 54" xfId="22443"/>
    <cellStyle name="Nota 54 10" xfId="22444"/>
    <cellStyle name="Nota 54 10 2" xfId="38254"/>
    <cellStyle name="Nota 54 11" xfId="22445"/>
    <cellStyle name="Nota 54 11 2" xfId="38255"/>
    <cellStyle name="Nota 54 12" xfId="22446"/>
    <cellStyle name="Nota 54 12 2" xfId="38256"/>
    <cellStyle name="Nota 54 13" xfId="22447"/>
    <cellStyle name="Nota 54 13 2" xfId="38257"/>
    <cellStyle name="Nota 54 14" xfId="22448"/>
    <cellStyle name="Nota 54 14 2" xfId="38258"/>
    <cellStyle name="Nota 54 15" xfId="22449"/>
    <cellStyle name="Nota 54 15 2" xfId="38259"/>
    <cellStyle name="Nota 54 16" xfId="38253"/>
    <cellStyle name="Nota 54 2" xfId="22450"/>
    <cellStyle name="Nota 54 2 2" xfId="38260"/>
    <cellStyle name="Nota 54 3" xfId="22451"/>
    <cellStyle name="Nota 54 3 2" xfId="38261"/>
    <cellStyle name="Nota 54 4" xfId="22452"/>
    <cellStyle name="Nota 54 4 2" xfId="38262"/>
    <cellStyle name="Nota 54 5" xfId="22453"/>
    <cellStyle name="Nota 54 5 2" xfId="38263"/>
    <cellStyle name="Nota 54 6" xfId="22454"/>
    <cellStyle name="Nota 54 6 2" xfId="38264"/>
    <cellStyle name="Nota 54 7" xfId="22455"/>
    <cellStyle name="Nota 54 7 2" xfId="38265"/>
    <cellStyle name="Nota 54 8" xfId="22456"/>
    <cellStyle name="Nota 54 8 2" xfId="38266"/>
    <cellStyle name="Nota 54 9" xfId="22457"/>
    <cellStyle name="Nota 54 9 2" xfId="38267"/>
    <cellStyle name="Nota 55" xfId="22458"/>
    <cellStyle name="Nota 55 10" xfId="22459"/>
    <cellStyle name="Nota 55 10 2" xfId="38269"/>
    <cellStyle name="Nota 55 11" xfId="22460"/>
    <cellStyle name="Nota 55 11 2" xfId="38270"/>
    <cellStyle name="Nota 55 12" xfId="22461"/>
    <cellStyle name="Nota 55 12 2" xfId="38271"/>
    <cellStyle name="Nota 55 13" xfId="22462"/>
    <cellStyle name="Nota 55 13 2" xfId="38272"/>
    <cellStyle name="Nota 55 14" xfId="22463"/>
    <cellStyle name="Nota 55 14 2" xfId="38273"/>
    <cellStyle name="Nota 55 15" xfId="22464"/>
    <cellStyle name="Nota 55 15 2" xfId="38274"/>
    <cellStyle name="Nota 55 16" xfId="38268"/>
    <cellStyle name="Nota 55 2" xfId="22465"/>
    <cellStyle name="Nota 55 2 2" xfId="38275"/>
    <cellStyle name="Nota 55 3" xfId="22466"/>
    <cellStyle name="Nota 55 3 2" xfId="38276"/>
    <cellStyle name="Nota 55 4" xfId="22467"/>
    <cellStyle name="Nota 55 4 2" xfId="38277"/>
    <cellStyle name="Nota 55 5" xfId="22468"/>
    <cellStyle name="Nota 55 5 2" xfId="38278"/>
    <cellStyle name="Nota 55 6" xfId="22469"/>
    <cellStyle name="Nota 55 6 2" xfId="38279"/>
    <cellStyle name="Nota 55 7" xfId="22470"/>
    <cellStyle name="Nota 55 7 2" xfId="38280"/>
    <cellStyle name="Nota 55 8" xfId="22471"/>
    <cellStyle name="Nota 55 8 2" xfId="38281"/>
    <cellStyle name="Nota 55 9" xfId="22472"/>
    <cellStyle name="Nota 55 9 2" xfId="38282"/>
    <cellStyle name="Nota 56" xfId="22473"/>
    <cellStyle name="Nota 56 10" xfId="22474"/>
    <cellStyle name="Nota 56 10 2" xfId="38284"/>
    <cellStyle name="Nota 56 11" xfId="22475"/>
    <cellStyle name="Nota 56 11 2" xfId="38285"/>
    <cellStyle name="Nota 56 12" xfId="22476"/>
    <cellStyle name="Nota 56 12 2" xfId="38286"/>
    <cellStyle name="Nota 56 13" xfId="22477"/>
    <cellStyle name="Nota 56 13 2" xfId="38287"/>
    <cellStyle name="Nota 56 14" xfId="22478"/>
    <cellStyle name="Nota 56 14 2" xfId="38288"/>
    <cellStyle name="Nota 56 15" xfId="22479"/>
    <cellStyle name="Nota 56 15 2" xfId="38289"/>
    <cellStyle name="Nota 56 16" xfId="38283"/>
    <cellStyle name="Nota 56 2" xfId="22480"/>
    <cellStyle name="Nota 56 2 2" xfId="38290"/>
    <cellStyle name="Nota 56 3" xfId="22481"/>
    <cellStyle name="Nota 56 3 2" xfId="38291"/>
    <cellStyle name="Nota 56 4" xfId="22482"/>
    <cellStyle name="Nota 56 4 2" xfId="38292"/>
    <cellStyle name="Nota 56 5" xfId="22483"/>
    <cellStyle name="Nota 56 5 2" xfId="38293"/>
    <cellStyle name="Nota 56 6" xfId="22484"/>
    <cellStyle name="Nota 56 6 2" xfId="38294"/>
    <cellStyle name="Nota 56 7" xfId="22485"/>
    <cellStyle name="Nota 56 7 2" xfId="38295"/>
    <cellStyle name="Nota 56 8" xfId="22486"/>
    <cellStyle name="Nota 56 8 2" xfId="38296"/>
    <cellStyle name="Nota 56 9" xfId="22487"/>
    <cellStyle name="Nota 56 9 2" xfId="38297"/>
    <cellStyle name="Nota 57" xfId="22488"/>
    <cellStyle name="Nota 57 10" xfId="22489"/>
    <cellStyle name="Nota 57 10 2" xfId="38299"/>
    <cellStyle name="Nota 57 11" xfId="22490"/>
    <cellStyle name="Nota 57 11 2" xfId="38300"/>
    <cellStyle name="Nota 57 12" xfId="22491"/>
    <cellStyle name="Nota 57 12 2" xfId="38301"/>
    <cellStyle name="Nota 57 13" xfId="22492"/>
    <cellStyle name="Nota 57 13 2" xfId="38302"/>
    <cellStyle name="Nota 57 14" xfId="22493"/>
    <cellStyle name="Nota 57 14 2" xfId="38303"/>
    <cellStyle name="Nota 57 15" xfId="22494"/>
    <cellStyle name="Nota 57 15 2" xfId="38304"/>
    <cellStyle name="Nota 57 16" xfId="38298"/>
    <cellStyle name="Nota 57 2" xfId="22495"/>
    <cellStyle name="Nota 57 2 2" xfId="38305"/>
    <cellStyle name="Nota 57 3" xfId="22496"/>
    <cellStyle name="Nota 57 3 2" xfId="38306"/>
    <cellStyle name="Nota 57 4" xfId="22497"/>
    <cellStyle name="Nota 57 4 2" xfId="38307"/>
    <cellStyle name="Nota 57 5" xfId="22498"/>
    <cellStyle name="Nota 57 5 2" xfId="38308"/>
    <cellStyle name="Nota 57 6" xfId="22499"/>
    <cellStyle name="Nota 57 6 2" xfId="38309"/>
    <cellStyle name="Nota 57 7" xfId="22500"/>
    <cellStyle name="Nota 57 7 2" xfId="38310"/>
    <cellStyle name="Nota 57 8" xfId="22501"/>
    <cellStyle name="Nota 57 8 2" xfId="38311"/>
    <cellStyle name="Nota 57 9" xfId="22502"/>
    <cellStyle name="Nota 57 9 2" xfId="38312"/>
    <cellStyle name="Nota 58" xfId="22503"/>
    <cellStyle name="Nota 58 10" xfId="22504"/>
    <cellStyle name="Nota 58 10 2" xfId="38314"/>
    <cellStyle name="Nota 58 11" xfId="22505"/>
    <cellStyle name="Nota 58 11 2" xfId="38315"/>
    <cellStyle name="Nota 58 12" xfId="22506"/>
    <cellStyle name="Nota 58 12 2" xfId="38316"/>
    <cellStyle name="Nota 58 13" xfId="22507"/>
    <cellStyle name="Nota 58 13 2" xfId="38317"/>
    <cellStyle name="Nota 58 14" xfId="22508"/>
    <cellStyle name="Nota 58 14 2" xfId="38318"/>
    <cellStyle name="Nota 58 15" xfId="22509"/>
    <cellStyle name="Nota 58 15 2" xfId="38319"/>
    <cellStyle name="Nota 58 16" xfId="38313"/>
    <cellStyle name="Nota 58 2" xfId="22510"/>
    <cellStyle name="Nota 58 2 2" xfId="38320"/>
    <cellStyle name="Nota 58 3" xfId="22511"/>
    <cellStyle name="Nota 58 3 2" xfId="38321"/>
    <cellStyle name="Nota 58 4" xfId="22512"/>
    <cellStyle name="Nota 58 4 2" xfId="38322"/>
    <cellStyle name="Nota 58 5" xfId="22513"/>
    <cellStyle name="Nota 58 5 2" xfId="38323"/>
    <cellStyle name="Nota 58 6" xfId="22514"/>
    <cellStyle name="Nota 58 6 2" xfId="38324"/>
    <cellStyle name="Nota 58 7" xfId="22515"/>
    <cellStyle name="Nota 58 7 2" xfId="38325"/>
    <cellStyle name="Nota 58 8" xfId="22516"/>
    <cellStyle name="Nota 58 8 2" xfId="38326"/>
    <cellStyle name="Nota 58 9" xfId="22517"/>
    <cellStyle name="Nota 58 9 2" xfId="38327"/>
    <cellStyle name="Nota 59" xfId="22518"/>
    <cellStyle name="Nota 59 2" xfId="38328"/>
    <cellStyle name="Nota 6" xfId="22519"/>
    <cellStyle name="Nota 6 2" xfId="22520"/>
    <cellStyle name="Nota 6 2 2" xfId="29240"/>
    <cellStyle name="Nota 6 3" xfId="22521"/>
    <cellStyle name="Nota 6 3 2" xfId="29241"/>
    <cellStyle name="Nota 6 4" xfId="22522"/>
    <cellStyle name="Nota 6 4 2" xfId="29242"/>
    <cellStyle name="Nota 6 5" xfId="29239"/>
    <cellStyle name="Nota 6 5 2" xfId="40820"/>
    <cellStyle name="Nota 60" xfId="22523"/>
    <cellStyle name="Nota 60 2" xfId="38329"/>
    <cellStyle name="Nota 61" xfId="22524"/>
    <cellStyle name="Nota 61 2" xfId="38330"/>
    <cellStyle name="Nota 62" xfId="22525"/>
    <cellStyle name="Nota 62 2" xfId="38331"/>
    <cellStyle name="Nota 63" xfId="22526"/>
    <cellStyle name="Nota 63 2" xfId="38332"/>
    <cellStyle name="Nota 64" xfId="22527"/>
    <cellStyle name="Nota 64 2" xfId="38333"/>
    <cellStyle name="Nota 65" xfId="22528"/>
    <cellStyle name="Nota 65 2" xfId="38334"/>
    <cellStyle name="Nota 66" xfId="22529"/>
    <cellStyle name="Nota 66 2" xfId="38335"/>
    <cellStyle name="Nota 67" xfId="22530"/>
    <cellStyle name="Nota 67 2" xfId="38336"/>
    <cellStyle name="Nota 68" xfId="22531"/>
    <cellStyle name="Nota 68 2" xfId="38337"/>
    <cellStyle name="Nota 69" xfId="22532"/>
    <cellStyle name="Nota 69 2" xfId="22533"/>
    <cellStyle name="Nota 69 2 2" xfId="38339"/>
    <cellStyle name="Nota 69 3" xfId="22534"/>
    <cellStyle name="Nota 69 3 2" xfId="38340"/>
    <cellStyle name="Nota 69 4" xfId="22535"/>
    <cellStyle name="Nota 69 4 2" xfId="38341"/>
    <cellStyle name="Nota 69 5" xfId="22536"/>
    <cellStyle name="Nota 69 5 2" xfId="38342"/>
    <cellStyle name="Nota 69 6" xfId="22537"/>
    <cellStyle name="Nota 69 6 2" xfId="38343"/>
    <cellStyle name="Nota 69 7" xfId="38338"/>
    <cellStyle name="Nota 7" xfId="22538"/>
    <cellStyle name="Nota 7 10" xfId="22539"/>
    <cellStyle name="Nota 7 10 2" xfId="38344"/>
    <cellStyle name="Nota 7 11" xfId="22540"/>
    <cellStyle name="Nota 7 11 2" xfId="38345"/>
    <cellStyle name="Nota 7 12" xfId="22541"/>
    <cellStyle name="Nota 7 12 2" xfId="38346"/>
    <cellStyle name="Nota 7 13" xfId="22542"/>
    <cellStyle name="Nota 7 13 2" xfId="38347"/>
    <cellStyle name="Nota 7 14" xfId="22543"/>
    <cellStyle name="Nota 7 14 2" xfId="38348"/>
    <cellStyle name="Nota 7 15" xfId="22544"/>
    <cellStyle name="Nota 7 15 2" xfId="38349"/>
    <cellStyle name="Nota 7 16" xfId="22545"/>
    <cellStyle name="Nota 7 16 2" xfId="38350"/>
    <cellStyle name="Nota 7 17" xfId="22546"/>
    <cellStyle name="Nota 7 17 2" xfId="38351"/>
    <cellStyle name="Nota 7 18" xfId="22547"/>
    <cellStyle name="Nota 7 18 2" xfId="38352"/>
    <cellStyle name="Nota 7 19" xfId="22548"/>
    <cellStyle name="Nota 7 19 2" xfId="38353"/>
    <cellStyle name="Nota 7 2" xfId="22549"/>
    <cellStyle name="Nota 7 2 2" xfId="29244"/>
    <cellStyle name="Nota 7 20" xfId="22550"/>
    <cellStyle name="Nota 7 20 2" xfId="38354"/>
    <cellStyle name="Nota 7 21" xfId="22551"/>
    <cellStyle name="Nota 7 21 2" xfId="38355"/>
    <cellStyle name="Nota 7 22" xfId="22552"/>
    <cellStyle name="Nota 7 22 2" xfId="38356"/>
    <cellStyle name="Nota 7 23" xfId="22553"/>
    <cellStyle name="Nota 7 23 2" xfId="38357"/>
    <cellStyle name="Nota 7 24" xfId="22554"/>
    <cellStyle name="Nota 7 24 2" xfId="38358"/>
    <cellStyle name="Nota 7 25" xfId="22555"/>
    <cellStyle name="Nota 7 25 2" xfId="38359"/>
    <cellStyle name="Nota 7 26" xfId="22556"/>
    <cellStyle name="Nota 7 26 2" xfId="38360"/>
    <cellStyle name="Nota 7 27" xfId="22557"/>
    <cellStyle name="Nota 7 27 2" xfId="38361"/>
    <cellStyle name="Nota 7 28" xfId="22558"/>
    <cellStyle name="Nota 7 28 2" xfId="38362"/>
    <cellStyle name="Nota 7 29" xfId="22559"/>
    <cellStyle name="Nota 7 29 2" xfId="38363"/>
    <cellStyle name="Nota 7 3" xfId="22560"/>
    <cellStyle name="Nota 7 3 2" xfId="29245"/>
    <cellStyle name="Nota 7 30" xfId="22561"/>
    <cellStyle name="Nota 7 30 2" xfId="38364"/>
    <cellStyle name="Nota 7 31" xfId="22562"/>
    <cellStyle name="Nota 7 31 2" xfId="38365"/>
    <cellStyle name="Nota 7 32" xfId="22563"/>
    <cellStyle name="Nota 7 32 2" xfId="38366"/>
    <cellStyle name="Nota 7 33" xfId="22564"/>
    <cellStyle name="Nota 7 33 2" xfId="38367"/>
    <cellStyle name="Nota 7 34" xfId="22565"/>
    <cellStyle name="Nota 7 34 2" xfId="38368"/>
    <cellStyle name="Nota 7 35" xfId="22566"/>
    <cellStyle name="Nota 7 35 2" xfId="38369"/>
    <cellStyle name="Nota 7 36" xfId="29243"/>
    <cellStyle name="Nota 7 36 2" xfId="40821"/>
    <cellStyle name="Nota 7 4" xfId="22567"/>
    <cellStyle name="Nota 7 4 2" xfId="29246"/>
    <cellStyle name="Nota 7 5" xfId="22568"/>
    <cellStyle name="Nota 7 5 2" xfId="38370"/>
    <cellStyle name="Nota 7 6" xfId="22569"/>
    <cellStyle name="Nota 7 6 2" xfId="38371"/>
    <cellStyle name="Nota 7 7" xfId="22570"/>
    <cellStyle name="Nota 7 7 2" xfId="38372"/>
    <cellStyle name="Nota 7 8" xfId="22571"/>
    <cellStyle name="Nota 7 8 2" xfId="38373"/>
    <cellStyle name="Nota 7 9" xfId="22572"/>
    <cellStyle name="Nota 7 9 2" xfId="38374"/>
    <cellStyle name="Nota 70" xfId="22573"/>
    <cellStyle name="Nota 70 2" xfId="22574"/>
    <cellStyle name="Nota 70 2 2" xfId="38376"/>
    <cellStyle name="Nota 70 3" xfId="22575"/>
    <cellStyle name="Nota 70 3 2" xfId="38377"/>
    <cellStyle name="Nota 70 4" xfId="22576"/>
    <cellStyle name="Nota 70 4 2" xfId="38378"/>
    <cellStyle name="Nota 70 5" xfId="22577"/>
    <cellStyle name="Nota 70 5 2" xfId="38379"/>
    <cellStyle name="Nota 70 6" xfId="22578"/>
    <cellStyle name="Nota 70 6 2" xfId="38380"/>
    <cellStyle name="Nota 70 7" xfId="38375"/>
    <cellStyle name="Nota 71" xfId="22579"/>
    <cellStyle name="Nota 71 2" xfId="22580"/>
    <cellStyle name="Nota 71 2 2" xfId="38382"/>
    <cellStyle name="Nota 71 3" xfId="22581"/>
    <cellStyle name="Nota 71 3 2" xfId="38383"/>
    <cellStyle name="Nota 71 4" xfId="22582"/>
    <cellStyle name="Nota 71 4 2" xfId="38384"/>
    <cellStyle name="Nota 71 5" xfId="22583"/>
    <cellStyle name="Nota 71 5 2" xfId="38385"/>
    <cellStyle name="Nota 71 6" xfId="22584"/>
    <cellStyle name="Nota 71 6 2" xfId="38386"/>
    <cellStyle name="Nota 71 7" xfId="38381"/>
    <cellStyle name="Nota 72" xfId="22585"/>
    <cellStyle name="Nota 72 2" xfId="22586"/>
    <cellStyle name="Nota 72 2 2" xfId="38388"/>
    <cellStyle name="Nota 72 3" xfId="22587"/>
    <cellStyle name="Nota 72 3 2" xfId="38389"/>
    <cellStyle name="Nota 72 4" xfId="22588"/>
    <cellStyle name="Nota 72 4 2" xfId="38390"/>
    <cellStyle name="Nota 72 5" xfId="22589"/>
    <cellStyle name="Nota 72 5 2" xfId="38391"/>
    <cellStyle name="Nota 72 6" xfId="22590"/>
    <cellStyle name="Nota 72 6 2" xfId="38392"/>
    <cellStyle name="Nota 72 7" xfId="38387"/>
    <cellStyle name="Nota 73" xfId="22591"/>
    <cellStyle name="Nota 73 2" xfId="22592"/>
    <cellStyle name="Nota 73 2 2" xfId="38394"/>
    <cellStyle name="Nota 73 3" xfId="22593"/>
    <cellStyle name="Nota 73 3 2" xfId="38395"/>
    <cellStyle name="Nota 73 4" xfId="22594"/>
    <cellStyle name="Nota 73 4 2" xfId="38396"/>
    <cellStyle name="Nota 73 5" xfId="22595"/>
    <cellStyle name="Nota 73 5 2" xfId="38397"/>
    <cellStyle name="Nota 73 6" xfId="22596"/>
    <cellStyle name="Nota 73 6 2" xfId="38398"/>
    <cellStyle name="Nota 73 7" xfId="38393"/>
    <cellStyle name="Nota 74" xfId="22597"/>
    <cellStyle name="Nota 74 2" xfId="22598"/>
    <cellStyle name="Nota 74 2 2" xfId="38400"/>
    <cellStyle name="Nota 74 3" xfId="22599"/>
    <cellStyle name="Nota 74 3 2" xfId="38401"/>
    <cellStyle name="Nota 74 4" xfId="22600"/>
    <cellStyle name="Nota 74 4 2" xfId="38402"/>
    <cellStyle name="Nota 74 5" xfId="22601"/>
    <cellStyle name="Nota 74 5 2" xfId="38403"/>
    <cellStyle name="Nota 74 6" xfId="22602"/>
    <cellStyle name="Nota 74 6 2" xfId="38404"/>
    <cellStyle name="Nota 74 7" xfId="38399"/>
    <cellStyle name="Nota 75" xfId="22603"/>
    <cellStyle name="Nota 75 2" xfId="22604"/>
    <cellStyle name="Nota 75 2 2" xfId="38406"/>
    <cellStyle name="Nota 75 3" xfId="22605"/>
    <cellStyle name="Nota 75 3 2" xfId="38407"/>
    <cellStyle name="Nota 75 4" xfId="22606"/>
    <cellStyle name="Nota 75 4 2" xfId="38408"/>
    <cellStyle name="Nota 75 5" xfId="22607"/>
    <cellStyle name="Nota 75 5 2" xfId="38409"/>
    <cellStyle name="Nota 75 6" xfId="22608"/>
    <cellStyle name="Nota 75 6 2" xfId="38410"/>
    <cellStyle name="Nota 75 7" xfId="38405"/>
    <cellStyle name="Nota 76" xfId="22609"/>
    <cellStyle name="Nota 76 2" xfId="22610"/>
    <cellStyle name="Nota 76 2 2" xfId="38412"/>
    <cellStyle name="Nota 76 3" xfId="22611"/>
    <cellStyle name="Nota 76 3 2" xfId="38413"/>
    <cellStyle name="Nota 76 4" xfId="22612"/>
    <cellStyle name="Nota 76 4 2" xfId="38414"/>
    <cellStyle name="Nota 76 5" xfId="22613"/>
    <cellStyle name="Nota 76 5 2" xfId="38415"/>
    <cellStyle name="Nota 76 6" xfId="22614"/>
    <cellStyle name="Nota 76 6 2" xfId="38416"/>
    <cellStyle name="Nota 76 7" xfId="38411"/>
    <cellStyle name="Nota 77" xfId="22615"/>
    <cellStyle name="Nota 77 2" xfId="22616"/>
    <cellStyle name="Nota 77 2 2" xfId="38418"/>
    <cellStyle name="Nota 77 3" xfId="22617"/>
    <cellStyle name="Nota 77 3 2" xfId="38419"/>
    <cellStyle name="Nota 77 4" xfId="22618"/>
    <cellStyle name="Nota 77 4 2" xfId="38420"/>
    <cellStyle name="Nota 77 5" xfId="22619"/>
    <cellStyle name="Nota 77 5 2" xfId="38421"/>
    <cellStyle name="Nota 77 6" xfId="22620"/>
    <cellStyle name="Nota 77 6 2" xfId="38422"/>
    <cellStyle name="Nota 77 7" xfId="38417"/>
    <cellStyle name="Nota 78" xfId="22621"/>
    <cellStyle name="Nota 78 2" xfId="22622"/>
    <cellStyle name="Nota 78 2 2" xfId="38424"/>
    <cellStyle name="Nota 78 3" xfId="22623"/>
    <cellStyle name="Nota 78 3 2" xfId="38425"/>
    <cellStyle name="Nota 78 4" xfId="22624"/>
    <cellStyle name="Nota 78 4 2" xfId="38426"/>
    <cellStyle name="Nota 78 5" xfId="22625"/>
    <cellStyle name="Nota 78 5 2" xfId="38427"/>
    <cellStyle name="Nota 78 6" xfId="22626"/>
    <cellStyle name="Nota 78 6 2" xfId="38428"/>
    <cellStyle name="Nota 78 7" xfId="38423"/>
    <cellStyle name="Nota 79" xfId="22627"/>
    <cellStyle name="Nota 79 2" xfId="22628"/>
    <cellStyle name="Nota 79 2 2" xfId="38430"/>
    <cellStyle name="Nota 79 3" xfId="22629"/>
    <cellStyle name="Nota 79 3 2" xfId="38431"/>
    <cellStyle name="Nota 79 4" xfId="22630"/>
    <cellStyle name="Nota 79 4 2" xfId="38432"/>
    <cellStyle name="Nota 79 5" xfId="22631"/>
    <cellStyle name="Nota 79 5 2" xfId="38433"/>
    <cellStyle name="Nota 79 6" xfId="22632"/>
    <cellStyle name="Nota 79 6 2" xfId="38434"/>
    <cellStyle name="Nota 79 7" xfId="38429"/>
    <cellStyle name="Nota 8" xfId="22633"/>
    <cellStyle name="Nota 8 10" xfId="22634"/>
    <cellStyle name="Nota 8 10 2" xfId="38435"/>
    <cellStyle name="Nota 8 11" xfId="22635"/>
    <cellStyle name="Nota 8 11 2" xfId="38436"/>
    <cellStyle name="Nota 8 12" xfId="22636"/>
    <cellStyle name="Nota 8 12 2" xfId="38437"/>
    <cellStyle name="Nota 8 13" xfId="22637"/>
    <cellStyle name="Nota 8 13 2" xfId="38438"/>
    <cellStyle name="Nota 8 14" xfId="22638"/>
    <cellStyle name="Nota 8 14 2" xfId="38439"/>
    <cellStyle name="Nota 8 15" xfId="22639"/>
    <cellStyle name="Nota 8 15 2" xfId="38440"/>
    <cellStyle name="Nota 8 16" xfId="22640"/>
    <cellStyle name="Nota 8 16 2" xfId="38441"/>
    <cellStyle name="Nota 8 17" xfId="22641"/>
    <cellStyle name="Nota 8 17 2" xfId="38442"/>
    <cellStyle name="Nota 8 18" xfId="22642"/>
    <cellStyle name="Nota 8 18 2" xfId="38443"/>
    <cellStyle name="Nota 8 19" xfId="22643"/>
    <cellStyle name="Nota 8 19 2" xfId="38444"/>
    <cellStyle name="Nota 8 2" xfId="22644"/>
    <cellStyle name="Nota 8 2 2" xfId="29248"/>
    <cellStyle name="Nota 8 20" xfId="22645"/>
    <cellStyle name="Nota 8 20 2" xfId="38445"/>
    <cellStyle name="Nota 8 21" xfId="22646"/>
    <cellStyle name="Nota 8 21 2" xfId="38446"/>
    <cellStyle name="Nota 8 22" xfId="22647"/>
    <cellStyle name="Nota 8 22 2" xfId="38447"/>
    <cellStyle name="Nota 8 23" xfId="22648"/>
    <cellStyle name="Nota 8 23 2" xfId="38448"/>
    <cellStyle name="Nota 8 24" xfId="22649"/>
    <cellStyle name="Nota 8 24 2" xfId="38449"/>
    <cellStyle name="Nota 8 25" xfId="22650"/>
    <cellStyle name="Nota 8 25 2" xfId="38450"/>
    <cellStyle name="Nota 8 26" xfId="22651"/>
    <cellStyle name="Nota 8 26 2" xfId="38451"/>
    <cellStyle name="Nota 8 27" xfId="22652"/>
    <cellStyle name="Nota 8 27 2" xfId="38452"/>
    <cellStyle name="Nota 8 28" xfId="22653"/>
    <cellStyle name="Nota 8 28 2" xfId="38453"/>
    <cellStyle name="Nota 8 29" xfId="22654"/>
    <cellStyle name="Nota 8 29 2" xfId="38454"/>
    <cellStyle name="Nota 8 3" xfId="22655"/>
    <cellStyle name="Nota 8 3 2" xfId="29249"/>
    <cellStyle name="Nota 8 30" xfId="22656"/>
    <cellStyle name="Nota 8 30 2" xfId="38455"/>
    <cellStyle name="Nota 8 31" xfId="22657"/>
    <cellStyle name="Nota 8 31 2" xfId="38456"/>
    <cellStyle name="Nota 8 32" xfId="22658"/>
    <cellStyle name="Nota 8 32 2" xfId="38457"/>
    <cellStyle name="Nota 8 33" xfId="22659"/>
    <cellStyle name="Nota 8 33 2" xfId="38458"/>
    <cellStyle name="Nota 8 34" xfId="22660"/>
    <cellStyle name="Nota 8 34 2" xfId="38459"/>
    <cellStyle name="Nota 8 35" xfId="22661"/>
    <cellStyle name="Nota 8 35 2" xfId="38460"/>
    <cellStyle name="Nota 8 36" xfId="22662"/>
    <cellStyle name="Nota 8 36 2" xfId="38461"/>
    <cellStyle name="Nota 8 37" xfId="22663"/>
    <cellStyle name="Nota 8 37 2" xfId="38462"/>
    <cellStyle name="Nota 8 38" xfId="22664"/>
    <cellStyle name="Nota 8 38 2" xfId="38463"/>
    <cellStyle name="Nota 8 39" xfId="22665"/>
    <cellStyle name="Nota 8 39 2" xfId="38464"/>
    <cellStyle name="Nota 8 4" xfId="22666"/>
    <cellStyle name="Nota 8 4 2" xfId="29250"/>
    <cellStyle name="Nota 8 40" xfId="22667"/>
    <cellStyle name="Nota 8 40 2" xfId="38465"/>
    <cellStyle name="Nota 8 41" xfId="29247"/>
    <cellStyle name="Nota 8 41 2" xfId="40822"/>
    <cellStyle name="Nota 8 5" xfId="22668"/>
    <cellStyle name="Nota 8 5 2" xfId="38466"/>
    <cellStyle name="Nota 8 6" xfId="22669"/>
    <cellStyle name="Nota 8 6 2" xfId="38467"/>
    <cellStyle name="Nota 8 7" xfId="22670"/>
    <cellStyle name="Nota 8 7 2" xfId="38468"/>
    <cellStyle name="Nota 8 8" xfId="22671"/>
    <cellStyle name="Nota 8 8 2" xfId="38469"/>
    <cellStyle name="Nota 8 9" xfId="22672"/>
    <cellStyle name="Nota 8 9 2" xfId="38470"/>
    <cellStyle name="Nota 80" xfId="22673"/>
    <cellStyle name="Nota 80 2" xfId="22674"/>
    <cellStyle name="Nota 80 2 2" xfId="38472"/>
    <cellStyle name="Nota 80 3" xfId="22675"/>
    <cellStyle name="Nota 80 3 2" xfId="38473"/>
    <cellStyle name="Nota 80 4" xfId="22676"/>
    <cellStyle name="Nota 80 4 2" xfId="38474"/>
    <cellStyle name="Nota 80 5" xfId="22677"/>
    <cellStyle name="Nota 80 5 2" xfId="38475"/>
    <cellStyle name="Nota 80 6" xfId="22678"/>
    <cellStyle name="Nota 80 6 2" xfId="38476"/>
    <cellStyle name="Nota 80 7" xfId="38471"/>
    <cellStyle name="Nota 81" xfId="22679"/>
    <cellStyle name="Nota 81 2" xfId="38477"/>
    <cellStyle name="Nota 82" xfId="22680"/>
    <cellStyle name="Nota 82 2" xfId="38478"/>
    <cellStyle name="Nota 83" xfId="22681"/>
    <cellStyle name="Nota 83 2" xfId="38479"/>
    <cellStyle name="Nota 84" xfId="22682"/>
    <cellStyle name="Nota 84 2" xfId="38480"/>
    <cellStyle name="Nota 85" xfId="22683"/>
    <cellStyle name="Nota 85 2" xfId="38481"/>
    <cellStyle name="Nota 86" xfId="22684"/>
    <cellStyle name="Nota 86 2" xfId="38482"/>
    <cellStyle name="Nota 87" xfId="22685"/>
    <cellStyle name="Nota 87 2" xfId="38483"/>
    <cellStyle name="Nota 88" xfId="22686"/>
    <cellStyle name="Nota 88 2" xfId="38484"/>
    <cellStyle name="Nota 89" xfId="22687"/>
    <cellStyle name="Nota 89 2" xfId="38485"/>
    <cellStyle name="Nota 9" xfId="22688"/>
    <cellStyle name="Nota 9 10" xfId="22689"/>
    <cellStyle name="Nota 9 10 2" xfId="38486"/>
    <cellStyle name="Nota 9 11" xfId="22690"/>
    <cellStyle name="Nota 9 11 2" xfId="38487"/>
    <cellStyle name="Nota 9 12" xfId="22691"/>
    <cellStyle name="Nota 9 12 2" xfId="38488"/>
    <cellStyle name="Nota 9 13" xfId="22692"/>
    <cellStyle name="Nota 9 13 2" xfId="38489"/>
    <cellStyle name="Nota 9 14" xfId="22693"/>
    <cellStyle name="Nota 9 14 2" xfId="38490"/>
    <cellStyle name="Nota 9 15" xfId="22694"/>
    <cellStyle name="Nota 9 15 2" xfId="38491"/>
    <cellStyle name="Nota 9 16" xfId="22695"/>
    <cellStyle name="Nota 9 16 2" xfId="38492"/>
    <cellStyle name="Nota 9 17" xfId="22696"/>
    <cellStyle name="Nota 9 17 2" xfId="38493"/>
    <cellStyle name="Nota 9 18" xfId="22697"/>
    <cellStyle name="Nota 9 18 2" xfId="38494"/>
    <cellStyle name="Nota 9 19" xfId="22698"/>
    <cellStyle name="Nota 9 19 2" xfId="38495"/>
    <cellStyle name="Nota 9 2" xfId="22699"/>
    <cellStyle name="Nota 9 2 2" xfId="38496"/>
    <cellStyle name="Nota 9 20" xfId="22700"/>
    <cellStyle name="Nota 9 20 2" xfId="38497"/>
    <cellStyle name="Nota 9 21" xfId="22701"/>
    <cellStyle name="Nota 9 21 2" xfId="38498"/>
    <cellStyle name="Nota 9 22" xfId="22702"/>
    <cellStyle name="Nota 9 22 2" xfId="38499"/>
    <cellStyle name="Nota 9 23" xfId="22703"/>
    <cellStyle name="Nota 9 23 2" xfId="38500"/>
    <cellStyle name="Nota 9 24" xfId="22704"/>
    <cellStyle name="Nota 9 24 2" xfId="38501"/>
    <cellStyle name="Nota 9 25" xfId="22705"/>
    <cellStyle name="Nota 9 25 2" xfId="38502"/>
    <cellStyle name="Nota 9 26" xfId="22706"/>
    <cellStyle name="Nota 9 26 2" xfId="38503"/>
    <cellStyle name="Nota 9 27" xfId="22707"/>
    <cellStyle name="Nota 9 27 2" xfId="38504"/>
    <cellStyle name="Nota 9 28" xfId="22708"/>
    <cellStyle name="Nota 9 28 2" xfId="38505"/>
    <cellStyle name="Nota 9 29" xfId="22709"/>
    <cellStyle name="Nota 9 29 2" xfId="38506"/>
    <cellStyle name="Nota 9 3" xfId="22710"/>
    <cellStyle name="Nota 9 3 2" xfId="38507"/>
    <cellStyle name="Nota 9 30" xfId="22711"/>
    <cellStyle name="Nota 9 30 2" xfId="38508"/>
    <cellStyle name="Nota 9 31" xfId="22712"/>
    <cellStyle name="Nota 9 31 2" xfId="38509"/>
    <cellStyle name="Nota 9 32" xfId="22713"/>
    <cellStyle name="Nota 9 32 2" xfId="38510"/>
    <cellStyle name="Nota 9 33" xfId="22714"/>
    <cellStyle name="Nota 9 33 2" xfId="38511"/>
    <cellStyle name="Nota 9 34" xfId="22715"/>
    <cellStyle name="Nota 9 34 2" xfId="38512"/>
    <cellStyle name="Nota 9 35" xfId="22716"/>
    <cellStyle name="Nota 9 35 2" xfId="38513"/>
    <cellStyle name="Nota 9 36" xfId="22717"/>
    <cellStyle name="Nota 9 36 2" xfId="38514"/>
    <cellStyle name="Nota 9 37" xfId="22718"/>
    <cellStyle name="Nota 9 37 2" xfId="38515"/>
    <cellStyle name="Nota 9 38" xfId="29251"/>
    <cellStyle name="Nota 9 38 2" xfId="40823"/>
    <cellStyle name="Nota 9 4" xfId="22719"/>
    <cellStyle name="Nota 9 4 2" xfId="38516"/>
    <cellStyle name="Nota 9 5" xfId="22720"/>
    <cellStyle name="Nota 9 5 2" xfId="38517"/>
    <cellStyle name="Nota 9 6" xfId="22721"/>
    <cellStyle name="Nota 9 6 2" xfId="38518"/>
    <cellStyle name="Nota 9 7" xfId="22722"/>
    <cellStyle name="Nota 9 7 2" xfId="38519"/>
    <cellStyle name="Nota 9 8" xfId="22723"/>
    <cellStyle name="Nota 9 8 2" xfId="38520"/>
    <cellStyle name="Nota 9 9" xfId="22724"/>
    <cellStyle name="Nota 9 9 2" xfId="38521"/>
    <cellStyle name="Nota 90" xfId="22725"/>
    <cellStyle name="Nota 90 2" xfId="38522"/>
    <cellStyle name="Nota 91" xfId="22726"/>
    <cellStyle name="Nota 91 2" xfId="38523"/>
    <cellStyle name="Nota 92" xfId="22727"/>
    <cellStyle name="Nota 92 2" xfId="38524"/>
    <cellStyle name="Nota 93" xfId="22728"/>
    <cellStyle name="Nota 93 2" xfId="38525"/>
    <cellStyle name="Nota 94" xfId="22729"/>
    <cellStyle name="Nota 94 2" xfId="38526"/>
    <cellStyle name="Nota 95" xfId="22730"/>
    <cellStyle name="Nota 95 2" xfId="38527"/>
    <cellStyle name="Nota 96" xfId="22731"/>
    <cellStyle name="Nota 96 2" xfId="38528"/>
    <cellStyle name="Nota 97" xfId="22732"/>
    <cellStyle name="Nota 97 2" xfId="38529"/>
    <cellStyle name="Nota 98" xfId="22733"/>
    <cellStyle name="Nota 98 2" xfId="38530"/>
    <cellStyle name="Nota 99" xfId="22734"/>
    <cellStyle name="Nota 99 2" xfId="38531"/>
    <cellStyle name="Note" xfId="41111"/>
    <cellStyle name="Note 2" xfId="41112"/>
    <cellStyle name="Output" xfId="41113"/>
    <cellStyle name="Output 2" xfId="41114"/>
    <cellStyle name="Percentual" xfId="22735"/>
    <cellStyle name="Ponto" xfId="22736"/>
    <cellStyle name="Porcentagem" xfId="41056" builtinId="5"/>
    <cellStyle name="Porcentagem 10" xfId="22737"/>
    <cellStyle name="Porcentagem 10 2" xfId="22738"/>
    <cellStyle name="Porcentagem 11" xfId="22739"/>
    <cellStyle name="Porcentagem 12" xfId="22740"/>
    <cellStyle name="Porcentagem 13" xfId="22741"/>
    <cellStyle name="Porcentagem 14" xfId="22742"/>
    <cellStyle name="Porcentagem 15" xfId="22743"/>
    <cellStyle name="Porcentagem 16" xfId="22744"/>
    <cellStyle name="Porcentagem 17" xfId="22745"/>
    <cellStyle name="Porcentagem 17 2" xfId="38532"/>
    <cellStyle name="Porcentagem 18" xfId="22746"/>
    <cellStyle name="Porcentagem 18 10" xfId="22747"/>
    <cellStyle name="Porcentagem 18 2" xfId="22748"/>
    <cellStyle name="Porcentagem 18 3" xfId="22749"/>
    <cellStyle name="Porcentagem 18 4" xfId="22750"/>
    <cellStyle name="Porcentagem 18 5" xfId="22751"/>
    <cellStyle name="Porcentagem 18 6" xfId="22752"/>
    <cellStyle name="Porcentagem 18 7" xfId="22753"/>
    <cellStyle name="Porcentagem 18 8" xfId="22754"/>
    <cellStyle name="Porcentagem 18 9" xfId="22755"/>
    <cellStyle name="Porcentagem 19" xfId="29252"/>
    <cellStyle name="Porcentagem 2" xfId="23"/>
    <cellStyle name="Porcentagem 2 10" xfId="22756"/>
    <cellStyle name="Porcentagem 2 11" xfId="22757"/>
    <cellStyle name="Porcentagem 2 12" xfId="22758"/>
    <cellStyle name="Porcentagem 2 13" xfId="22759"/>
    <cellStyle name="Porcentagem 2 14" xfId="22760"/>
    <cellStyle name="Porcentagem 2 15" xfId="22761"/>
    <cellStyle name="Porcentagem 2 16" xfId="22762"/>
    <cellStyle name="Porcentagem 2 17" xfId="22763"/>
    <cellStyle name="Porcentagem 2 18" xfId="22764"/>
    <cellStyle name="Porcentagem 2 19" xfId="22765"/>
    <cellStyle name="Porcentagem 2 2" xfId="22766"/>
    <cellStyle name="Porcentagem 2 2 10" xfId="22767"/>
    <cellStyle name="Porcentagem 2 2 11" xfId="22768"/>
    <cellStyle name="Porcentagem 2 2 12" xfId="22769"/>
    <cellStyle name="Porcentagem 2 2 13" xfId="22770"/>
    <cellStyle name="Porcentagem 2 2 14" xfId="22771"/>
    <cellStyle name="Porcentagem 2 2 15" xfId="22772"/>
    <cellStyle name="Porcentagem 2 2 16" xfId="22773"/>
    <cellStyle name="Porcentagem 2 2 17" xfId="22774"/>
    <cellStyle name="Porcentagem 2 2 18" xfId="22775"/>
    <cellStyle name="Porcentagem 2 2 19" xfId="22776"/>
    <cellStyle name="Porcentagem 2 2 2" xfId="22777"/>
    <cellStyle name="Porcentagem 2 2 20" xfId="22778"/>
    <cellStyle name="Porcentagem 2 2 21" xfId="22779"/>
    <cellStyle name="Porcentagem 2 2 3" xfId="22780"/>
    <cellStyle name="Porcentagem 2 2 4" xfId="22781"/>
    <cellStyle name="Porcentagem 2 2 5" xfId="22782"/>
    <cellStyle name="Porcentagem 2 2 6" xfId="22783"/>
    <cellStyle name="Porcentagem 2 2 7" xfId="22784"/>
    <cellStyle name="Porcentagem 2 2 8" xfId="22785"/>
    <cellStyle name="Porcentagem 2 2 9" xfId="22786"/>
    <cellStyle name="Porcentagem 2 20" xfId="22787"/>
    <cellStyle name="Porcentagem 2 21" xfId="22788"/>
    <cellStyle name="Porcentagem 2 22" xfId="22789"/>
    <cellStyle name="Porcentagem 2 23" xfId="22790"/>
    <cellStyle name="Porcentagem 2 24" xfId="22791"/>
    <cellStyle name="Porcentagem 2 25" xfId="22792"/>
    <cellStyle name="Porcentagem 2 26" xfId="22793"/>
    <cellStyle name="Porcentagem 2 26 2" xfId="22794"/>
    <cellStyle name="Porcentagem 2 26 3" xfId="22795"/>
    <cellStyle name="Porcentagem 2 26 4" xfId="22796"/>
    <cellStyle name="Porcentagem 2 26 5" xfId="22797"/>
    <cellStyle name="Porcentagem 2 27" xfId="22798"/>
    <cellStyle name="Porcentagem 2 27 2" xfId="22799"/>
    <cellStyle name="Porcentagem 2 27 3" xfId="22800"/>
    <cellStyle name="Porcentagem 2 27 4" xfId="22801"/>
    <cellStyle name="Porcentagem 2 27 5" xfId="22802"/>
    <cellStyle name="Porcentagem 2 28" xfId="22803"/>
    <cellStyle name="Porcentagem 2 28 2" xfId="22804"/>
    <cellStyle name="Porcentagem 2 28 3" xfId="22805"/>
    <cellStyle name="Porcentagem 2 28 4" xfId="22806"/>
    <cellStyle name="Porcentagem 2 28 5" xfId="22807"/>
    <cellStyle name="Porcentagem 2 29" xfId="22808"/>
    <cellStyle name="Porcentagem 2 29 2" xfId="22809"/>
    <cellStyle name="Porcentagem 2 29 3" xfId="22810"/>
    <cellStyle name="Porcentagem 2 29 4" xfId="22811"/>
    <cellStyle name="Porcentagem 2 29 5" xfId="22812"/>
    <cellStyle name="Porcentagem 2 3" xfId="22813"/>
    <cellStyle name="Porcentagem 2 30" xfId="22814"/>
    <cellStyle name="Porcentagem 2 30 2" xfId="22815"/>
    <cellStyle name="Porcentagem 2 30 3" xfId="22816"/>
    <cellStyle name="Porcentagem 2 30 4" xfId="22817"/>
    <cellStyle name="Porcentagem 2 30 5" xfId="22818"/>
    <cellStyle name="Porcentagem 2 31" xfId="22819"/>
    <cellStyle name="Porcentagem 2 31 2" xfId="22820"/>
    <cellStyle name="Porcentagem 2 31 3" xfId="22821"/>
    <cellStyle name="Porcentagem 2 31 4" xfId="22822"/>
    <cellStyle name="Porcentagem 2 31 5" xfId="22823"/>
    <cellStyle name="Porcentagem 2 32" xfId="22824"/>
    <cellStyle name="Porcentagem 2 32 2" xfId="22825"/>
    <cellStyle name="Porcentagem 2 32 3" xfId="22826"/>
    <cellStyle name="Porcentagem 2 32 4" xfId="22827"/>
    <cellStyle name="Porcentagem 2 32 5" xfId="22828"/>
    <cellStyle name="Porcentagem 2 33" xfId="22829"/>
    <cellStyle name="Porcentagem 2 34" xfId="22830"/>
    <cellStyle name="Porcentagem 2 35" xfId="22831"/>
    <cellStyle name="Porcentagem 2 36" xfId="22832"/>
    <cellStyle name="Porcentagem 2 37" xfId="22833"/>
    <cellStyle name="Porcentagem 2 38" xfId="22834"/>
    <cellStyle name="Porcentagem 2 39" xfId="22835"/>
    <cellStyle name="Porcentagem 2 4" xfId="22836"/>
    <cellStyle name="Porcentagem 2 40" xfId="22837"/>
    <cellStyle name="Porcentagem 2 41" xfId="22838"/>
    <cellStyle name="Porcentagem 2 41 2" xfId="22839"/>
    <cellStyle name="Porcentagem 2 42" xfId="22840"/>
    <cellStyle name="Porcentagem 2 42 2" xfId="22841"/>
    <cellStyle name="Porcentagem 2 43" xfId="22842"/>
    <cellStyle name="Porcentagem 2 43 2" xfId="22843"/>
    <cellStyle name="Porcentagem 2 44" xfId="22844"/>
    <cellStyle name="Porcentagem 2 44 2" xfId="22845"/>
    <cellStyle name="Porcentagem 2 45" xfId="22846"/>
    <cellStyle name="Porcentagem 2 45 2" xfId="22847"/>
    <cellStyle name="Porcentagem 2 46" xfId="22848"/>
    <cellStyle name="Porcentagem 2 46 2" xfId="22849"/>
    <cellStyle name="Porcentagem 2 47" xfId="22850"/>
    <cellStyle name="Porcentagem 2 47 2" xfId="22851"/>
    <cellStyle name="Porcentagem 2 48" xfId="22852"/>
    <cellStyle name="Porcentagem 2 48 2" xfId="22853"/>
    <cellStyle name="Porcentagem 2 49" xfId="22854"/>
    <cellStyle name="Porcentagem 2 49 2" xfId="22855"/>
    <cellStyle name="Porcentagem 2 5" xfId="22856"/>
    <cellStyle name="Porcentagem 2 50" xfId="22857"/>
    <cellStyle name="Porcentagem 2 50 2" xfId="22858"/>
    <cellStyle name="Porcentagem 2 51" xfId="22859"/>
    <cellStyle name="Porcentagem 2 51 2" xfId="22860"/>
    <cellStyle name="Porcentagem 2 52" xfId="22861"/>
    <cellStyle name="Porcentagem 2 52 2" xfId="22862"/>
    <cellStyle name="Porcentagem 2 53" xfId="22863"/>
    <cellStyle name="Porcentagem 2 53 2" xfId="22864"/>
    <cellStyle name="Porcentagem 2 54" xfId="22865"/>
    <cellStyle name="Porcentagem 2 54 2" xfId="22866"/>
    <cellStyle name="Porcentagem 2 55" xfId="22867"/>
    <cellStyle name="Porcentagem 2 55 2" xfId="22868"/>
    <cellStyle name="Porcentagem 2 56" xfId="22869"/>
    <cellStyle name="Porcentagem 2 56 2" xfId="22870"/>
    <cellStyle name="Porcentagem 2 57" xfId="22871"/>
    <cellStyle name="Porcentagem 2 57 2" xfId="22872"/>
    <cellStyle name="Porcentagem 2 58" xfId="22873"/>
    <cellStyle name="Porcentagem 2 58 2" xfId="22874"/>
    <cellStyle name="Porcentagem 2 59" xfId="22875"/>
    <cellStyle name="Porcentagem 2 6" xfId="22876"/>
    <cellStyle name="Porcentagem 2 60" xfId="22877"/>
    <cellStyle name="Porcentagem 2 61" xfId="22878"/>
    <cellStyle name="Porcentagem 2 62" xfId="22879"/>
    <cellStyle name="Porcentagem 2 63" xfId="22880"/>
    <cellStyle name="Porcentagem 2 64" xfId="22881"/>
    <cellStyle name="Porcentagem 2 65" xfId="22882"/>
    <cellStyle name="Porcentagem 2 66" xfId="22883"/>
    <cellStyle name="Porcentagem 2 67" xfId="22884"/>
    <cellStyle name="Porcentagem 2 68" xfId="22885"/>
    <cellStyle name="Porcentagem 2 69" xfId="22886"/>
    <cellStyle name="Porcentagem 2 7" xfId="22887"/>
    <cellStyle name="Porcentagem 2 70" xfId="22888"/>
    <cellStyle name="Porcentagem 2 71" xfId="22889"/>
    <cellStyle name="Porcentagem 2 72" xfId="22890"/>
    <cellStyle name="Porcentagem 2 73" xfId="22891"/>
    <cellStyle name="Porcentagem 2 74" xfId="22892"/>
    <cellStyle name="Porcentagem 2 75" xfId="22893"/>
    <cellStyle name="Porcentagem 2 76" xfId="22894"/>
    <cellStyle name="Porcentagem 2 77" xfId="22895"/>
    <cellStyle name="Porcentagem 2 78" xfId="22896"/>
    <cellStyle name="Porcentagem 2 79" xfId="22897"/>
    <cellStyle name="Porcentagem 2 8" xfId="22898"/>
    <cellStyle name="Porcentagem 2 80" xfId="41058"/>
    <cellStyle name="Porcentagem 2 81" xfId="41060"/>
    <cellStyle name="Porcentagem 2 9" xfId="22899"/>
    <cellStyle name="Porcentagem 20" xfId="29357"/>
    <cellStyle name="Porcentagem 21" xfId="22"/>
    <cellStyle name="Porcentagem 3" xfId="22900"/>
    <cellStyle name="Porcentagem 3 10" xfId="22901"/>
    <cellStyle name="Porcentagem 3 10 2" xfId="41047"/>
    <cellStyle name="Porcentagem 3 11" xfId="22902"/>
    <cellStyle name="Porcentagem 3 11 2" xfId="22903"/>
    <cellStyle name="Porcentagem 3 12" xfId="22904"/>
    <cellStyle name="Porcentagem 3 12 2" xfId="41048"/>
    <cellStyle name="Porcentagem 3 13" xfId="22905"/>
    <cellStyle name="Porcentagem 3 13 2" xfId="41050"/>
    <cellStyle name="Porcentagem 3 14" xfId="22906"/>
    <cellStyle name="Porcentagem 3 14 2" xfId="41046"/>
    <cellStyle name="Porcentagem 3 15" xfId="22907"/>
    <cellStyle name="Porcentagem 3 15 2" xfId="41051"/>
    <cellStyle name="Porcentagem 3 16" xfId="22908"/>
    <cellStyle name="Porcentagem 3 17" xfId="22909"/>
    <cellStyle name="Porcentagem 3 18" xfId="22910"/>
    <cellStyle name="Porcentagem 3 19" xfId="22911"/>
    <cellStyle name="Porcentagem 3 2" xfId="22912"/>
    <cellStyle name="Porcentagem 3 2 10" xfId="22913"/>
    <cellStyle name="Porcentagem 3 2 2" xfId="22914"/>
    <cellStyle name="Porcentagem 3 2 2 2" xfId="22915"/>
    <cellStyle name="Porcentagem 3 2 2 3" xfId="22916"/>
    <cellStyle name="Porcentagem 3 2 2 4" xfId="22917"/>
    <cellStyle name="Porcentagem 3 2 2 5" xfId="22918"/>
    <cellStyle name="Porcentagem 3 2 2 6" xfId="22919"/>
    <cellStyle name="Porcentagem 3 2 2 7" xfId="22920"/>
    <cellStyle name="Porcentagem 3 2 3" xfId="22921"/>
    <cellStyle name="Porcentagem 3 2 4" xfId="22922"/>
    <cellStyle name="Porcentagem 3 2 5" xfId="22923"/>
    <cellStyle name="Porcentagem 3 2 6" xfId="22924"/>
    <cellStyle name="Porcentagem 3 2 7" xfId="22925"/>
    <cellStyle name="Porcentagem 3 2 8" xfId="22926"/>
    <cellStyle name="Porcentagem 3 2 9" xfId="22927"/>
    <cellStyle name="Porcentagem 3 20" xfId="22928"/>
    <cellStyle name="Porcentagem 3 21" xfId="22929"/>
    <cellStyle name="Porcentagem 3 22" xfId="22930"/>
    <cellStyle name="Porcentagem 3 3" xfId="22931"/>
    <cellStyle name="Porcentagem 3 3 2" xfId="22932"/>
    <cellStyle name="Porcentagem 3 3 3" xfId="22933"/>
    <cellStyle name="Porcentagem 3 4" xfId="22934"/>
    <cellStyle name="Porcentagem 3 4 10" xfId="22935"/>
    <cellStyle name="Porcentagem 3 4 11" xfId="22936"/>
    <cellStyle name="Porcentagem 3 4 12" xfId="22937"/>
    <cellStyle name="Porcentagem 3 4 13" xfId="22938"/>
    <cellStyle name="Porcentagem 3 4 14" xfId="22939"/>
    <cellStyle name="Porcentagem 3 4 15" xfId="22940"/>
    <cellStyle name="Porcentagem 3 4 16" xfId="22941"/>
    <cellStyle name="Porcentagem 3 4 2" xfId="22942"/>
    <cellStyle name="Porcentagem 3 4 3" xfId="22943"/>
    <cellStyle name="Porcentagem 3 4 3 2" xfId="22944"/>
    <cellStyle name="Porcentagem 3 4 4" xfId="22945"/>
    <cellStyle name="Porcentagem 3 4 4 2" xfId="22946"/>
    <cellStyle name="Porcentagem 3 4 5" xfId="22947"/>
    <cellStyle name="Porcentagem 3 4 6" xfId="22948"/>
    <cellStyle name="Porcentagem 3 4 7" xfId="22949"/>
    <cellStyle name="Porcentagem 3 4 8" xfId="22950"/>
    <cellStyle name="Porcentagem 3 4 9" xfId="22951"/>
    <cellStyle name="Porcentagem 3 5" xfId="22952"/>
    <cellStyle name="Porcentagem 3 5 2" xfId="22953"/>
    <cellStyle name="Porcentagem 3 5 3" xfId="22954"/>
    <cellStyle name="Porcentagem 3 5 4" xfId="22955"/>
    <cellStyle name="Porcentagem 3 6" xfId="22956"/>
    <cellStyle name="Porcentagem 3 6 2" xfId="22957"/>
    <cellStyle name="Porcentagem 3 6 3" xfId="22958"/>
    <cellStyle name="Porcentagem 3 6 4" xfId="22959"/>
    <cellStyle name="Porcentagem 3 7" xfId="22960"/>
    <cellStyle name="Porcentagem 3 7 2" xfId="22961"/>
    <cellStyle name="Porcentagem 3 7 3" xfId="22962"/>
    <cellStyle name="Porcentagem 3 7 4" xfId="22963"/>
    <cellStyle name="Porcentagem 3 8" xfId="22964"/>
    <cellStyle name="Porcentagem 3 9" xfId="22965"/>
    <cellStyle name="Porcentagem 3 9 2" xfId="41049"/>
    <cellStyle name="Porcentagem 4" xfId="22966"/>
    <cellStyle name="Porcentagem 4 10" xfId="22967"/>
    <cellStyle name="Porcentagem 4 11" xfId="22968"/>
    <cellStyle name="Porcentagem 4 12" xfId="22969"/>
    <cellStyle name="Porcentagem 4 13" xfId="22970"/>
    <cellStyle name="Porcentagem 4 14" xfId="22971"/>
    <cellStyle name="Porcentagem 4 15" xfId="22972"/>
    <cellStyle name="Porcentagem 4 16" xfId="22973"/>
    <cellStyle name="Porcentagem 4 17" xfId="22974"/>
    <cellStyle name="Porcentagem 4 18" xfId="22975"/>
    <cellStyle name="Porcentagem 4 19" xfId="22976"/>
    <cellStyle name="Porcentagem 4 2" xfId="22977"/>
    <cellStyle name="Porcentagem 4 2 2" xfId="22978"/>
    <cellStyle name="Porcentagem 4 2 2 2" xfId="40824"/>
    <cellStyle name="Porcentagem 4 2 3" xfId="22979"/>
    <cellStyle name="Porcentagem 4 2 3 2" xfId="41040"/>
    <cellStyle name="Porcentagem 4 2 4" xfId="22980"/>
    <cellStyle name="Porcentagem 4 2 5" xfId="22981"/>
    <cellStyle name="Porcentagem 4 2 6" xfId="22982"/>
    <cellStyle name="Porcentagem 4 2 7" xfId="22983"/>
    <cellStyle name="Porcentagem 4 20" xfId="22984"/>
    <cellStyle name="Porcentagem 4 21" xfId="22985"/>
    <cellStyle name="Porcentagem 4 22" xfId="22986"/>
    <cellStyle name="Porcentagem 4 23" xfId="22987"/>
    <cellStyle name="Porcentagem 4 24" xfId="22988"/>
    <cellStyle name="Porcentagem 4 25" xfId="22989"/>
    <cellStyle name="Porcentagem 4 26" xfId="22990"/>
    <cellStyle name="Porcentagem 4 27" xfId="22991"/>
    <cellStyle name="Porcentagem 4 28" xfId="22992"/>
    <cellStyle name="Porcentagem 4 29" xfId="22993"/>
    <cellStyle name="Porcentagem 4 3" xfId="22994"/>
    <cellStyle name="Porcentagem 4 30" xfId="22995"/>
    <cellStyle name="Porcentagem 4 31" xfId="22996"/>
    <cellStyle name="Porcentagem 4 32" xfId="22997"/>
    <cellStyle name="Porcentagem 4 33" xfId="22998"/>
    <cellStyle name="Porcentagem 4 34" xfId="22999"/>
    <cellStyle name="Porcentagem 4 35" xfId="23000"/>
    <cellStyle name="Porcentagem 4 36" xfId="23001"/>
    <cellStyle name="Porcentagem 4 37" xfId="23002"/>
    <cellStyle name="Porcentagem 4 38" xfId="23003"/>
    <cellStyle name="Porcentagem 4 39" xfId="23004"/>
    <cellStyle name="Porcentagem 4 4" xfId="23005"/>
    <cellStyle name="Porcentagem 4 40" xfId="23006"/>
    <cellStyle name="Porcentagem 4 41" xfId="23007"/>
    <cellStyle name="Porcentagem 4 42" xfId="23008"/>
    <cellStyle name="Porcentagem 4 43" xfId="23009"/>
    <cellStyle name="Porcentagem 4 5" xfId="23010"/>
    <cellStyle name="Porcentagem 4 5 2" xfId="41028"/>
    <cellStyle name="Porcentagem 4 6" xfId="23011"/>
    <cellStyle name="Porcentagem 4 6 2" xfId="41003"/>
    <cellStyle name="Porcentagem 4 7" xfId="23012"/>
    <cellStyle name="Porcentagem 4 7 2" xfId="41039"/>
    <cellStyle name="Porcentagem 4 8" xfId="23013"/>
    <cellStyle name="Porcentagem 4 9" xfId="23014"/>
    <cellStyle name="Porcentagem 5" xfId="23015"/>
    <cellStyle name="Porcentagem 5 10" xfId="23016"/>
    <cellStyle name="Porcentagem 5 11" xfId="23017"/>
    <cellStyle name="Porcentagem 5 12" xfId="23018"/>
    <cellStyle name="Porcentagem 5 13" xfId="23019"/>
    <cellStyle name="Porcentagem 5 14" xfId="23020"/>
    <cellStyle name="Porcentagem 5 15" xfId="23021"/>
    <cellStyle name="Porcentagem 5 16" xfId="23022"/>
    <cellStyle name="Porcentagem 5 17" xfId="23023"/>
    <cellStyle name="Porcentagem 5 18" xfId="23024"/>
    <cellStyle name="Porcentagem 5 19" xfId="23025"/>
    <cellStyle name="Porcentagem 5 2" xfId="23026"/>
    <cellStyle name="Porcentagem 5 2 10" xfId="23027"/>
    <cellStyle name="Porcentagem 5 2 11" xfId="23028"/>
    <cellStyle name="Porcentagem 5 2 12" xfId="23029"/>
    <cellStyle name="Porcentagem 5 2 13" xfId="23030"/>
    <cellStyle name="Porcentagem 5 2 14" xfId="23031"/>
    <cellStyle name="Porcentagem 5 2 15" xfId="23032"/>
    <cellStyle name="Porcentagem 5 2 16" xfId="23033"/>
    <cellStyle name="Porcentagem 5 2 2" xfId="23034"/>
    <cellStyle name="Porcentagem 5 2 3" xfId="23035"/>
    <cellStyle name="Porcentagem 5 2 4" xfId="23036"/>
    <cellStyle name="Porcentagem 5 2 5" xfId="23037"/>
    <cellStyle name="Porcentagem 5 2 6" xfId="23038"/>
    <cellStyle name="Porcentagem 5 2 7" xfId="23039"/>
    <cellStyle name="Porcentagem 5 2 8" xfId="23040"/>
    <cellStyle name="Porcentagem 5 2 9" xfId="23041"/>
    <cellStyle name="Porcentagem 5 20" xfId="23042"/>
    <cellStyle name="Porcentagem 5 21" xfId="23043"/>
    <cellStyle name="Porcentagem 5 22" xfId="23044"/>
    <cellStyle name="Porcentagem 5 23" xfId="23045"/>
    <cellStyle name="Porcentagem 5 24" xfId="23046"/>
    <cellStyle name="Porcentagem 5 3" xfId="23047"/>
    <cellStyle name="Porcentagem 5 3 2" xfId="23048"/>
    <cellStyle name="Porcentagem 5 4" xfId="23049"/>
    <cellStyle name="Porcentagem 5 4 2" xfId="23050"/>
    <cellStyle name="Porcentagem 5 5" xfId="23051"/>
    <cellStyle name="Porcentagem 5 5 2" xfId="23052"/>
    <cellStyle name="Porcentagem 5 6" xfId="23053"/>
    <cellStyle name="Porcentagem 5 7" xfId="23054"/>
    <cellStyle name="Porcentagem 5 8" xfId="23055"/>
    <cellStyle name="Porcentagem 5 9" xfId="23056"/>
    <cellStyle name="Porcentagem 6" xfId="23057"/>
    <cellStyle name="Porcentagem 6 2" xfId="23058"/>
    <cellStyle name="Porcentagem 6 3" xfId="23059"/>
    <cellStyle name="Porcentagem 7" xfId="23060"/>
    <cellStyle name="Porcentagem 7 2" xfId="23061"/>
    <cellStyle name="Porcentagem 7 3" xfId="23062"/>
    <cellStyle name="Porcentagem 8" xfId="23063"/>
    <cellStyle name="Porcentagem 8 2" xfId="23064"/>
    <cellStyle name="Porcentagem 8 3" xfId="23065"/>
    <cellStyle name="Porcentagem 9" xfId="23066"/>
    <cellStyle name="Porcentagem 9 2" xfId="23067"/>
    <cellStyle name="Porcentagem 9 3" xfId="23068"/>
    <cellStyle name="Saída 10" xfId="23069"/>
    <cellStyle name="Saída 10 2" xfId="29253"/>
    <cellStyle name="Saída 10 2 2" xfId="40826"/>
    <cellStyle name="Saída 10 3" xfId="40825"/>
    <cellStyle name="Saída 100" xfId="23070"/>
    <cellStyle name="Saída 100 2" xfId="38533"/>
    <cellStyle name="Saída 101" xfId="23071"/>
    <cellStyle name="Saída 101 2" xfId="38534"/>
    <cellStyle name="Saída 102" xfId="23072"/>
    <cellStyle name="Saída 102 2" xfId="38535"/>
    <cellStyle name="Saída 103" xfId="23073"/>
    <cellStyle name="Saída 103 2" xfId="38536"/>
    <cellStyle name="Saída 104" xfId="23074"/>
    <cellStyle name="Saída 104 2" xfId="38537"/>
    <cellStyle name="Saída 105" xfId="23075"/>
    <cellStyle name="Saída 105 2" xfId="38538"/>
    <cellStyle name="Saída 106" xfId="23076"/>
    <cellStyle name="Saída 106 2" xfId="38539"/>
    <cellStyle name="Saída 107" xfId="23077"/>
    <cellStyle name="Saída 107 2" xfId="38540"/>
    <cellStyle name="Saída 108" xfId="23078"/>
    <cellStyle name="Saída 108 2" xfId="38541"/>
    <cellStyle name="Saída 109" xfId="23079"/>
    <cellStyle name="Saída 109 2" xfId="38542"/>
    <cellStyle name="Saída 11" xfId="23080"/>
    <cellStyle name="Saída 11 2" xfId="29254"/>
    <cellStyle name="Saída 11 2 2" xfId="40828"/>
    <cellStyle name="Saída 11 3" xfId="40827"/>
    <cellStyle name="Saída 110" xfId="23081"/>
    <cellStyle name="Saída 110 2" xfId="38543"/>
    <cellStyle name="Saída 111" xfId="23082"/>
    <cellStyle name="Saída 111 2" xfId="38544"/>
    <cellStyle name="Saída 112" xfId="23083"/>
    <cellStyle name="Saída 112 2" xfId="38545"/>
    <cellStyle name="Saída 113" xfId="23084"/>
    <cellStyle name="Saída 113 2" xfId="38546"/>
    <cellStyle name="Saída 114" xfId="23085"/>
    <cellStyle name="Saída 114 2" xfId="38547"/>
    <cellStyle name="Saída 115" xfId="23086"/>
    <cellStyle name="Saída 115 2" xfId="38548"/>
    <cellStyle name="Saída 116" xfId="23087"/>
    <cellStyle name="Saída 116 2" xfId="38549"/>
    <cellStyle name="Saída 117" xfId="23088"/>
    <cellStyle name="Saída 117 2" xfId="38550"/>
    <cellStyle name="Saída 118" xfId="23089"/>
    <cellStyle name="Saída 118 2" xfId="38551"/>
    <cellStyle name="Saída 119" xfId="23090"/>
    <cellStyle name="Saída 119 2" xfId="38552"/>
    <cellStyle name="Saída 12" xfId="23091"/>
    <cellStyle name="Saída 12 2" xfId="29255"/>
    <cellStyle name="Saída 12 2 2" xfId="40830"/>
    <cellStyle name="Saída 12 3" xfId="40829"/>
    <cellStyle name="Saída 120" xfId="23092"/>
    <cellStyle name="Saída 120 2" xfId="38553"/>
    <cellStyle name="Saída 121" xfId="23093"/>
    <cellStyle name="Saída 121 2" xfId="38554"/>
    <cellStyle name="Saída 122" xfId="23094"/>
    <cellStyle name="Saída 122 2" xfId="38555"/>
    <cellStyle name="Saída 123" xfId="23095"/>
    <cellStyle name="Saída 123 2" xfId="38556"/>
    <cellStyle name="Saída 124" xfId="23096"/>
    <cellStyle name="Saída 124 2" xfId="38557"/>
    <cellStyle name="Saída 125" xfId="23097"/>
    <cellStyle name="Saída 125 2" xfId="38558"/>
    <cellStyle name="Saída 126" xfId="23098"/>
    <cellStyle name="Saída 126 2" xfId="38559"/>
    <cellStyle name="Saída 127" xfId="23099"/>
    <cellStyle name="Saída 127 2" xfId="38560"/>
    <cellStyle name="Saída 128" xfId="23100"/>
    <cellStyle name="Saída 128 2" xfId="38561"/>
    <cellStyle name="Saída 129" xfId="23101"/>
    <cellStyle name="Saída 129 2" xfId="38562"/>
    <cellStyle name="Saída 13" xfId="23102"/>
    <cellStyle name="Saída 13 2" xfId="29256"/>
    <cellStyle name="Saída 13 2 2" xfId="40832"/>
    <cellStyle name="Saída 13 3" xfId="40831"/>
    <cellStyle name="Saída 130" xfId="23103"/>
    <cellStyle name="Saída 130 2" xfId="38563"/>
    <cellStyle name="Saída 131" xfId="23104"/>
    <cellStyle name="Saída 131 2" xfId="38564"/>
    <cellStyle name="Saída 132" xfId="23105"/>
    <cellStyle name="Saída 132 2" xfId="38565"/>
    <cellStyle name="Saída 133" xfId="23106"/>
    <cellStyle name="Saída 133 2" xfId="38566"/>
    <cellStyle name="Saída 134" xfId="23107"/>
    <cellStyle name="Saída 134 2" xfId="38567"/>
    <cellStyle name="Saída 135" xfId="23108"/>
    <cellStyle name="Saída 135 2" xfId="38568"/>
    <cellStyle name="Saída 136" xfId="23109"/>
    <cellStyle name="Saída 136 2" xfId="38569"/>
    <cellStyle name="Saída 137" xfId="23110"/>
    <cellStyle name="Saída 137 2" xfId="38570"/>
    <cellStyle name="Saída 138" xfId="23111"/>
    <cellStyle name="Saída 138 2" xfId="38571"/>
    <cellStyle name="Saída 139" xfId="23112"/>
    <cellStyle name="Saída 139 2" xfId="38572"/>
    <cellStyle name="Saída 14" xfId="23113"/>
    <cellStyle name="Saída 14 2" xfId="29257"/>
    <cellStyle name="Saída 14 2 2" xfId="40833"/>
    <cellStyle name="Saída 140" xfId="23114"/>
    <cellStyle name="Saída 140 2" xfId="38573"/>
    <cellStyle name="Saída 141" xfId="23115"/>
    <cellStyle name="Saída 141 2" xfId="38574"/>
    <cellStyle name="Saída 142" xfId="23116"/>
    <cellStyle name="Saída 142 2" xfId="38575"/>
    <cellStyle name="Saída 143" xfId="23117"/>
    <cellStyle name="Saída 143 2" xfId="38576"/>
    <cellStyle name="Saída 144" xfId="23118"/>
    <cellStyle name="Saída 144 2" xfId="38577"/>
    <cellStyle name="Saída 145" xfId="23119"/>
    <cellStyle name="Saída 145 2" xfId="38578"/>
    <cellStyle name="Saída 146" xfId="23120"/>
    <cellStyle name="Saída 146 2" xfId="38579"/>
    <cellStyle name="Saída 147" xfId="23121"/>
    <cellStyle name="Saída 147 2" xfId="38580"/>
    <cellStyle name="Saída 148" xfId="23122"/>
    <cellStyle name="Saída 148 2" xfId="38581"/>
    <cellStyle name="Saída 149" xfId="23123"/>
    <cellStyle name="Saída 149 2" xfId="38582"/>
    <cellStyle name="Saída 15" xfId="23124"/>
    <cellStyle name="Saída 15 2" xfId="23125"/>
    <cellStyle name="Saída 15 2 2" xfId="38583"/>
    <cellStyle name="Saída 15 3" xfId="23126"/>
    <cellStyle name="Saída 15 3 2" xfId="38584"/>
    <cellStyle name="Saída 15 4" xfId="29258"/>
    <cellStyle name="Saída 15 4 2" xfId="40834"/>
    <cellStyle name="Saída 150" xfId="23127"/>
    <cellStyle name="Saída 150 2" xfId="38585"/>
    <cellStyle name="Saída 151" xfId="23128"/>
    <cellStyle name="Saída 151 2" xfId="38586"/>
    <cellStyle name="Saída 152" xfId="23129"/>
    <cellStyle name="Saída 152 2" xfId="38587"/>
    <cellStyle name="Saída 153" xfId="23130"/>
    <cellStyle name="Saída 153 2" xfId="38588"/>
    <cellStyle name="Saída 154" xfId="23131"/>
    <cellStyle name="Saída 154 2" xfId="38589"/>
    <cellStyle name="Saída 155" xfId="23132"/>
    <cellStyle name="Saída 155 2" xfId="38590"/>
    <cellStyle name="Saída 156" xfId="23133"/>
    <cellStyle name="Saída 156 2" xfId="38591"/>
    <cellStyle name="Saída 157" xfId="23134"/>
    <cellStyle name="Saída 157 2" xfId="38592"/>
    <cellStyle name="Saída 158" xfId="23135"/>
    <cellStyle name="Saída 158 2" xfId="38593"/>
    <cellStyle name="Saída 159" xfId="23136"/>
    <cellStyle name="Saída 159 2" xfId="38594"/>
    <cellStyle name="Saída 16" xfId="23137"/>
    <cellStyle name="Saída 16 2" xfId="23138"/>
    <cellStyle name="Saída 16 2 2" xfId="38595"/>
    <cellStyle name="Saída 16 3" xfId="23139"/>
    <cellStyle name="Saída 16 3 2" xfId="38596"/>
    <cellStyle name="Saída 16 4" xfId="29259"/>
    <cellStyle name="Saída 16 4 2" xfId="40835"/>
    <cellStyle name="Saída 160" xfId="23140"/>
    <cellStyle name="Saída 160 2" xfId="38597"/>
    <cellStyle name="Saída 161" xfId="23141"/>
    <cellStyle name="Saída 161 2" xfId="38598"/>
    <cellStyle name="Saída 162" xfId="23142"/>
    <cellStyle name="Saída 162 2" xfId="38599"/>
    <cellStyle name="Saída 163" xfId="23143"/>
    <cellStyle name="Saída 163 2" xfId="38600"/>
    <cellStyle name="Saída 164" xfId="23144"/>
    <cellStyle name="Saída 164 2" xfId="38601"/>
    <cellStyle name="Saída 165" xfId="23145"/>
    <cellStyle name="Saída 165 2" xfId="38602"/>
    <cellStyle name="Saída 166" xfId="23146"/>
    <cellStyle name="Saída 166 2" xfId="38603"/>
    <cellStyle name="Saída 167" xfId="23147"/>
    <cellStyle name="Saída 167 2" xfId="38604"/>
    <cellStyle name="Saída 168" xfId="23148"/>
    <cellStyle name="Saída 168 2" xfId="38605"/>
    <cellStyle name="Saída 169" xfId="23149"/>
    <cellStyle name="Saída 169 2" xfId="38606"/>
    <cellStyle name="Saída 17" xfId="23150"/>
    <cellStyle name="Saída 17 2" xfId="23151"/>
    <cellStyle name="Saída 17 2 2" xfId="38607"/>
    <cellStyle name="Saída 17 3" xfId="23152"/>
    <cellStyle name="Saída 17 3 2" xfId="38608"/>
    <cellStyle name="Saída 17 4" xfId="29260"/>
    <cellStyle name="Saída 17 4 2" xfId="40836"/>
    <cellStyle name="Saída 170" xfId="23153"/>
    <cellStyle name="Saída 170 2" xfId="38609"/>
    <cellStyle name="Saída 171" xfId="23154"/>
    <cellStyle name="Saída 171 2" xfId="38610"/>
    <cellStyle name="Saída 172" xfId="23155"/>
    <cellStyle name="Saída 172 2" xfId="38611"/>
    <cellStyle name="Saída 173" xfId="23156"/>
    <cellStyle name="Saída 173 2" xfId="38612"/>
    <cellStyle name="Saída 174" xfId="23157"/>
    <cellStyle name="Saída 174 2" xfId="38613"/>
    <cellStyle name="Saída 175" xfId="23158"/>
    <cellStyle name="Saída 175 2" xfId="38614"/>
    <cellStyle name="Saída 176" xfId="23159"/>
    <cellStyle name="Saída 176 2" xfId="38615"/>
    <cellStyle name="Saída 177" xfId="23160"/>
    <cellStyle name="Saída 177 2" xfId="38616"/>
    <cellStyle name="Saída 178" xfId="23161"/>
    <cellStyle name="Saída 178 2" xfId="38617"/>
    <cellStyle name="Saída 179" xfId="23162"/>
    <cellStyle name="Saída 179 2" xfId="38618"/>
    <cellStyle name="Saída 18" xfId="23163"/>
    <cellStyle name="Saída 18 2" xfId="23164"/>
    <cellStyle name="Saída 18 2 2" xfId="38619"/>
    <cellStyle name="Saída 18 3" xfId="23165"/>
    <cellStyle name="Saída 18 3 2" xfId="38620"/>
    <cellStyle name="Saída 18 4" xfId="29261"/>
    <cellStyle name="Saída 18 4 2" xfId="40837"/>
    <cellStyle name="Saída 180" xfId="23166"/>
    <cellStyle name="Saída 180 2" xfId="38621"/>
    <cellStyle name="Saída 181" xfId="23167"/>
    <cellStyle name="Saída 181 2" xfId="38622"/>
    <cellStyle name="Saída 182" xfId="23168"/>
    <cellStyle name="Saída 182 2" xfId="38623"/>
    <cellStyle name="Saída 183" xfId="23169"/>
    <cellStyle name="Saída 183 2" xfId="38624"/>
    <cellStyle name="Saída 184" xfId="23170"/>
    <cellStyle name="Saída 184 2" xfId="38625"/>
    <cellStyle name="Saída 185" xfId="23171"/>
    <cellStyle name="Saída 185 2" xfId="38626"/>
    <cellStyle name="Saída 186" xfId="23172"/>
    <cellStyle name="Saída 186 2" xfId="38627"/>
    <cellStyle name="Saída 187" xfId="23173"/>
    <cellStyle name="Saída 187 2" xfId="38628"/>
    <cellStyle name="Saída 188" xfId="23174"/>
    <cellStyle name="Saída 188 2" xfId="38629"/>
    <cellStyle name="Saída 189" xfId="23175"/>
    <cellStyle name="Saída 189 2" xfId="38630"/>
    <cellStyle name="Saída 19" xfId="23176"/>
    <cellStyle name="Saída 19 2" xfId="23177"/>
    <cellStyle name="Saída 19 2 2" xfId="38631"/>
    <cellStyle name="Saída 19 3" xfId="23178"/>
    <cellStyle name="Saída 19 3 2" xfId="38632"/>
    <cellStyle name="Saída 19 4" xfId="29262"/>
    <cellStyle name="Saída 19 4 2" xfId="40838"/>
    <cellStyle name="Saída 190" xfId="23179"/>
    <cellStyle name="Saída 190 2" xfId="38633"/>
    <cellStyle name="Saída 191" xfId="40451"/>
    <cellStyle name="Saída 2" xfId="23180"/>
    <cellStyle name="Saída 2 10" xfId="23181"/>
    <cellStyle name="Saída 2 10 2" xfId="23182"/>
    <cellStyle name="Saída 2 10 2 2" xfId="38635"/>
    <cellStyle name="Saída 2 10 3" xfId="23183"/>
    <cellStyle name="Saída 2 10 3 2" xfId="38636"/>
    <cellStyle name="Saída 2 10 4" xfId="23184"/>
    <cellStyle name="Saída 2 10 4 2" xfId="38637"/>
    <cellStyle name="Saída 2 10 5" xfId="23185"/>
    <cellStyle name="Saída 2 10 5 2" xfId="38638"/>
    <cellStyle name="Saída 2 10 6" xfId="23186"/>
    <cellStyle name="Saída 2 10 6 2" xfId="38639"/>
    <cellStyle name="Saída 2 10 7" xfId="23187"/>
    <cellStyle name="Saída 2 10 7 2" xfId="38640"/>
    <cellStyle name="Saída 2 10 8" xfId="38634"/>
    <cellStyle name="Saída 2 11" xfId="23188"/>
    <cellStyle name="Saída 2 11 2" xfId="23189"/>
    <cellStyle name="Saída 2 11 2 2" xfId="38642"/>
    <cellStyle name="Saída 2 11 3" xfId="23190"/>
    <cellStyle name="Saída 2 11 3 2" xfId="38643"/>
    <cellStyle name="Saída 2 11 4" xfId="23191"/>
    <cellStyle name="Saída 2 11 4 2" xfId="38644"/>
    <cellStyle name="Saída 2 11 5" xfId="23192"/>
    <cellStyle name="Saída 2 11 5 2" xfId="38645"/>
    <cellStyle name="Saída 2 11 6" xfId="23193"/>
    <cellStyle name="Saída 2 11 6 2" xfId="38646"/>
    <cellStyle name="Saída 2 11 7" xfId="23194"/>
    <cellStyle name="Saída 2 11 7 2" xfId="38647"/>
    <cellStyle name="Saída 2 11 8" xfId="38641"/>
    <cellStyle name="Saída 2 12" xfId="23195"/>
    <cellStyle name="Saída 2 12 2" xfId="38648"/>
    <cellStyle name="Saída 2 13" xfId="23196"/>
    <cellStyle name="Saída 2 13 2" xfId="38649"/>
    <cellStyle name="Saída 2 14" xfId="23197"/>
    <cellStyle name="Saída 2 14 2" xfId="38650"/>
    <cellStyle name="Saída 2 15" xfId="23198"/>
    <cellStyle name="Saída 2 15 2" xfId="38651"/>
    <cellStyle name="Saída 2 16" xfId="23199"/>
    <cellStyle name="Saída 2 16 2" xfId="38652"/>
    <cellStyle name="Saída 2 17" xfId="23200"/>
    <cellStyle name="Saída 2 17 2" xfId="38653"/>
    <cellStyle name="Saída 2 18" xfId="23201"/>
    <cellStyle name="Saída 2 18 2" xfId="38654"/>
    <cellStyle name="Saída 2 19" xfId="23202"/>
    <cellStyle name="Saída 2 19 2" xfId="38655"/>
    <cellStyle name="Saída 2 2" xfId="23203"/>
    <cellStyle name="Saída 2 2 2" xfId="29263"/>
    <cellStyle name="Saída 2 2 2 2" xfId="40839"/>
    <cellStyle name="Saída 2 20" xfId="23204"/>
    <cellStyle name="Saída 2 20 2" xfId="38656"/>
    <cellStyle name="Saída 2 21" xfId="23205"/>
    <cellStyle name="Saída 2 21 2" xfId="38657"/>
    <cellStyle name="Saída 2 22" xfId="23206"/>
    <cellStyle name="Saída 2 22 2" xfId="38658"/>
    <cellStyle name="Saída 2 23" xfId="23207"/>
    <cellStyle name="Saída 2 23 2" xfId="38659"/>
    <cellStyle name="Saída 2 24" xfId="23208"/>
    <cellStyle name="Saída 2 24 2" xfId="38660"/>
    <cellStyle name="Saída 2 25" xfId="23209"/>
    <cellStyle name="Saída 2 25 2" xfId="38661"/>
    <cellStyle name="Saída 2 26" xfId="23210"/>
    <cellStyle name="Saída 2 26 2" xfId="38662"/>
    <cellStyle name="Saída 2 27" xfId="23211"/>
    <cellStyle name="Saída 2 27 2" xfId="38663"/>
    <cellStyle name="Saída 2 28" xfId="23212"/>
    <cellStyle name="Saída 2 28 2" xfId="38664"/>
    <cellStyle name="Saída 2 29" xfId="23213"/>
    <cellStyle name="Saída 2 29 2" xfId="38665"/>
    <cellStyle name="Saída 2 3" xfId="23214"/>
    <cellStyle name="Saída 2 3 2" xfId="29264"/>
    <cellStyle name="Saída 2 3 2 2" xfId="40840"/>
    <cellStyle name="Saída 2 30" xfId="23215"/>
    <cellStyle name="Saída 2 30 2" xfId="38666"/>
    <cellStyle name="Saída 2 31" xfId="23216"/>
    <cellStyle name="Saída 2 31 2" xfId="38667"/>
    <cellStyle name="Saída 2 32" xfId="23217"/>
    <cellStyle name="Saída 2 32 2" xfId="38668"/>
    <cellStyle name="Saída 2 33" xfId="23218"/>
    <cellStyle name="Saída 2 33 2" xfId="38669"/>
    <cellStyle name="Saída 2 34" xfId="23219"/>
    <cellStyle name="Saída 2 34 2" xfId="38670"/>
    <cellStyle name="Saída 2 35" xfId="23220"/>
    <cellStyle name="Saída 2 35 2" xfId="38671"/>
    <cellStyle name="Saída 2 36" xfId="29375"/>
    <cellStyle name="Saída 2 36 2" xfId="40455"/>
    <cellStyle name="Saída 2 4" xfId="23221"/>
    <cellStyle name="Saída 2 4 2" xfId="29265"/>
    <cellStyle name="Saída 2 4 2 2" xfId="40841"/>
    <cellStyle name="Saída 2 5" xfId="23222"/>
    <cellStyle name="Saída 2 5 2" xfId="29266"/>
    <cellStyle name="Saída 2 5 2 2" xfId="40842"/>
    <cellStyle name="Saída 2 6" xfId="23223"/>
    <cellStyle name="Saída 2 6 2" xfId="29267"/>
    <cellStyle name="Saída 2 6 2 2" xfId="40843"/>
    <cellStyle name="Saída 2 7" xfId="23224"/>
    <cellStyle name="Saída 2 7 2" xfId="29268"/>
    <cellStyle name="Saída 2 7 2 2" xfId="40844"/>
    <cellStyle name="Saída 2 8" xfId="23225"/>
    <cellStyle name="Saída 2 8 2" xfId="23226"/>
    <cellStyle name="Saída 2 8 2 2" xfId="38673"/>
    <cellStyle name="Saída 2 8 3" xfId="23227"/>
    <cellStyle name="Saída 2 8 3 2" xfId="38674"/>
    <cellStyle name="Saída 2 8 4" xfId="23228"/>
    <cellStyle name="Saída 2 8 4 2" xfId="38675"/>
    <cellStyle name="Saída 2 8 5" xfId="23229"/>
    <cellStyle name="Saída 2 8 5 2" xfId="38676"/>
    <cellStyle name="Saída 2 8 6" xfId="23230"/>
    <cellStyle name="Saída 2 8 6 2" xfId="38677"/>
    <cellStyle name="Saída 2 8 7" xfId="23231"/>
    <cellStyle name="Saída 2 8 7 2" xfId="38678"/>
    <cellStyle name="Saída 2 8 8" xfId="41041"/>
    <cellStyle name="Saída 2 8 9" xfId="38672"/>
    <cellStyle name="Saída 2 9" xfId="23232"/>
    <cellStyle name="Saída 2 9 2" xfId="23233"/>
    <cellStyle name="Saída 2 9 2 2" xfId="38680"/>
    <cellStyle name="Saída 2 9 3" xfId="23234"/>
    <cellStyle name="Saída 2 9 3 2" xfId="38681"/>
    <cellStyle name="Saída 2 9 4" xfId="23235"/>
    <cellStyle name="Saída 2 9 4 2" xfId="38682"/>
    <cellStyle name="Saída 2 9 5" xfId="23236"/>
    <cellStyle name="Saída 2 9 5 2" xfId="38683"/>
    <cellStyle name="Saída 2 9 6" xfId="23237"/>
    <cellStyle name="Saída 2 9 6 2" xfId="38684"/>
    <cellStyle name="Saída 2 9 7" xfId="23238"/>
    <cellStyle name="Saída 2 9 7 2" xfId="38685"/>
    <cellStyle name="Saída 2 9 8" xfId="38679"/>
    <cellStyle name="Saída 20" xfId="23239"/>
    <cellStyle name="Saída 20 2" xfId="23240"/>
    <cellStyle name="Saída 20 2 2" xfId="38686"/>
    <cellStyle name="Saída 20 3" xfId="23241"/>
    <cellStyle name="Saída 20 3 2" xfId="38687"/>
    <cellStyle name="Saída 20 4" xfId="29269"/>
    <cellStyle name="Saída 20 4 2" xfId="40845"/>
    <cellStyle name="Saída 21" xfId="23242"/>
    <cellStyle name="Saída 21 2" xfId="29270"/>
    <cellStyle name="Saída 21 2 2" xfId="40846"/>
    <cellStyle name="Saída 22" xfId="23243"/>
    <cellStyle name="Saída 22 2" xfId="29271"/>
    <cellStyle name="Saída 22 2 2" xfId="40847"/>
    <cellStyle name="Saída 23" xfId="23244"/>
    <cellStyle name="Saída 23 2" xfId="29272"/>
    <cellStyle name="Saída 23 2 2" xfId="40848"/>
    <cellStyle name="Saída 24" xfId="23245"/>
    <cellStyle name="Saída 24 2" xfId="29273"/>
    <cellStyle name="Saída 24 2 2" xfId="40956"/>
    <cellStyle name="Saída 25" xfId="23246"/>
    <cellStyle name="Saída 25 2" xfId="29274"/>
    <cellStyle name="Saída 25 2 2" xfId="40991"/>
    <cellStyle name="Saída 26" xfId="23247"/>
    <cellStyle name="Saída 26 10" xfId="23248"/>
    <cellStyle name="Saída 26 10 2" xfId="38689"/>
    <cellStyle name="Saída 26 11" xfId="23249"/>
    <cellStyle name="Saída 26 11 2" xfId="38690"/>
    <cellStyle name="Saída 26 12" xfId="23250"/>
    <cellStyle name="Saída 26 12 2" xfId="38691"/>
    <cellStyle name="Saída 26 13" xfId="23251"/>
    <cellStyle name="Saída 26 13 2" xfId="38692"/>
    <cellStyle name="Saída 26 14" xfId="23252"/>
    <cellStyle name="Saída 26 14 2" xfId="38693"/>
    <cellStyle name="Saída 26 15" xfId="23253"/>
    <cellStyle name="Saída 26 15 2" xfId="38694"/>
    <cellStyle name="Saída 26 16" xfId="23254"/>
    <cellStyle name="Saída 26 16 2" xfId="38695"/>
    <cellStyle name="Saída 26 17" xfId="41001"/>
    <cellStyle name="Saída 26 18" xfId="38688"/>
    <cellStyle name="Saída 26 2" xfId="23255"/>
    <cellStyle name="Saída 26 2 2" xfId="38696"/>
    <cellStyle name="Saída 26 3" xfId="23256"/>
    <cellStyle name="Saída 26 3 2" xfId="38697"/>
    <cellStyle name="Saída 26 4" xfId="23257"/>
    <cellStyle name="Saída 26 4 2" xfId="38698"/>
    <cellStyle name="Saída 26 5" xfId="23258"/>
    <cellStyle name="Saída 26 5 2" xfId="38699"/>
    <cellStyle name="Saída 26 6" xfId="23259"/>
    <cellStyle name="Saída 26 6 2" xfId="38700"/>
    <cellStyle name="Saída 26 7" xfId="23260"/>
    <cellStyle name="Saída 26 7 2" xfId="38701"/>
    <cellStyle name="Saída 26 8" xfId="23261"/>
    <cellStyle name="Saída 26 8 2" xfId="38702"/>
    <cellStyle name="Saída 26 9" xfId="23262"/>
    <cellStyle name="Saída 26 9 2" xfId="38703"/>
    <cellStyle name="Saída 27" xfId="23263"/>
    <cellStyle name="Saída 27 10" xfId="23264"/>
    <cellStyle name="Saída 27 10 2" xfId="38705"/>
    <cellStyle name="Saída 27 11" xfId="23265"/>
    <cellStyle name="Saída 27 11 2" xfId="38706"/>
    <cellStyle name="Saída 27 12" xfId="23266"/>
    <cellStyle name="Saída 27 12 2" xfId="38707"/>
    <cellStyle name="Saída 27 13" xfId="23267"/>
    <cellStyle name="Saída 27 13 2" xfId="38708"/>
    <cellStyle name="Saída 27 14" xfId="23268"/>
    <cellStyle name="Saída 27 14 2" xfId="38709"/>
    <cellStyle name="Saída 27 15" xfId="23269"/>
    <cellStyle name="Saída 27 15 2" xfId="38710"/>
    <cellStyle name="Saída 27 16" xfId="23270"/>
    <cellStyle name="Saída 27 16 2" xfId="38711"/>
    <cellStyle name="Saída 27 17" xfId="38704"/>
    <cellStyle name="Saída 27 2" xfId="23271"/>
    <cellStyle name="Saída 27 2 2" xfId="38712"/>
    <cellStyle name="Saída 27 3" xfId="23272"/>
    <cellStyle name="Saída 27 3 2" xfId="38713"/>
    <cellStyle name="Saída 27 4" xfId="23273"/>
    <cellStyle name="Saída 27 4 2" xfId="38714"/>
    <cellStyle name="Saída 27 5" xfId="23274"/>
    <cellStyle name="Saída 27 5 2" xfId="38715"/>
    <cellStyle name="Saída 27 6" xfId="23275"/>
    <cellStyle name="Saída 27 6 2" xfId="38716"/>
    <cellStyle name="Saída 27 7" xfId="23276"/>
    <cellStyle name="Saída 27 7 2" xfId="38717"/>
    <cellStyle name="Saída 27 8" xfId="23277"/>
    <cellStyle name="Saída 27 8 2" xfId="38718"/>
    <cellStyle name="Saída 27 9" xfId="23278"/>
    <cellStyle name="Saída 27 9 2" xfId="38719"/>
    <cellStyle name="Saída 28" xfId="23279"/>
    <cellStyle name="Saída 28 10" xfId="23280"/>
    <cellStyle name="Saída 28 10 2" xfId="38721"/>
    <cellStyle name="Saída 28 11" xfId="23281"/>
    <cellStyle name="Saída 28 11 2" xfId="38722"/>
    <cellStyle name="Saída 28 12" xfId="23282"/>
    <cellStyle name="Saída 28 12 2" xfId="38723"/>
    <cellStyle name="Saída 28 13" xfId="23283"/>
    <cellStyle name="Saída 28 13 2" xfId="38724"/>
    <cellStyle name="Saída 28 14" xfId="23284"/>
    <cellStyle name="Saída 28 14 2" xfId="38725"/>
    <cellStyle name="Saída 28 15" xfId="23285"/>
    <cellStyle name="Saída 28 15 2" xfId="38726"/>
    <cellStyle name="Saída 28 16" xfId="23286"/>
    <cellStyle name="Saída 28 16 2" xfId="38727"/>
    <cellStyle name="Saída 28 17" xfId="38720"/>
    <cellStyle name="Saída 28 2" xfId="23287"/>
    <cellStyle name="Saída 28 2 2" xfId="38728"/>
    <cellStyle name="Saída 28 3" xfId="23288"/>
    <cellStyle name="Saída 28 3 2" xfId="38729"/>
    <cellStyle name="Saída 28 4" xfId="23289"/>
    <cellStyle name="Saída 28 4 2" xfId="38730"/>
    <cellStyle name="Saída 28 5" xfId="23290"/>
    <cellStyle name="Saída 28 5 2" xfId="38731"/>
    <cellStyle name="Saída 28 6" xfId="23291"/>
    <cellStyle name="Saída 28 6 2" xfId="38732"/>
    <cellStyle name="Saída 28 7" xfId="23292"/>
    <cellStyle name="Saída 28 7 2" xfId="38733"/>
    <cellStyle name="Saída 28 8" xfId="23293"/>
    <cellStyle name="Saída 28 8 2" xfId="38734"/>
    <cellStyle name="Saída 28 9" xfId="23294"/>
    <cellStyle name="Saída 28 9 2" xfId="38735"/>
    <cellStyle name="Saída 29" xfId="23295"/>
    <cellStyle name="Saída 29 10" xfId="23296"/>
    <cellStyle name="Saída 29 10 2" xfId="38737"/>
    <cellStyle name="Saída 29 11" xfId="23297"/>
    <cellStyle name="Saída 29 11 2" xfId="38738"/>
    <cellStyle name="Saída 29 12" xfId="23298"/>
    <cellStyle name="Saída 29 12 2" xfId="38739"/>
    <cellStyle name="Saída 29 13" xfId="23299"/>
    <cellStyle name="Saída 29 13 2" xfId="38740"/>
    <cellStyle name="Saída 29 14" xfId="23300"/>
    <cellStyle name="Saída 29 14 2" xfId="38741"/>
    <cellStyle name="Saída 29 15" xfId="23301"/>
    <cellStyle name="Saída 29 15 2" xfId="38742"/>
    <cellStyle name="Saída 29 16" xfId="23302"/>
    <cellStyle name="Saída 29 16 2" xfId="38743"/>
    <cellStyle name="Saída 29 17" xfId="38736"/>
    <cellStyle name="Saída 29 2" xfId="23303"/>
    <cellStyle name="Saída 29 2 2" xfId="38744"/>
    <cellStyle name="Saída 29 3" xfId="23304"/>
    <cellStyle name="Saída 29 3 2" xfId="38745"/>
    <cellStyle name="Saída 29 4" xfId="23305"/>
    <cellStyle name="Saída 29 4 2" xfId="38746"/>
    <cellStyle name="Saída 29 5" xfId="23306"/>
    <cellStyle name="Saída 29 5 2" xfId="38747"/>
    <cellStyle name="Saída 29 6" xfId="23307"/>
    <cellStyle name="Saída 29 6 2" xfId="38748"/>
    <cellStyle name="Saída 29 7" xfId="23308"/>
    <cellStyle name="Saída 29 7 2" xfId="38749"/>
    <cellStyle name="Saída 29 8" xfId="23309"/>
    <cellStyle name="Saída 29 8 2" xfId="38750"/>
    <cellStyle name="Saída 29 9" xfId="23310"/>
    <cellStyle name="Saída 29 9 2" xfId="38751"/>
    <cellStyle name="Saída 3" xfId="23311"/>
    <cellStyle name="Saída 3 10" xfId="23312"/>
    <cellStyle name="Saída 3 10 2" xfId="38752"/>
    <cellStyle name="Saída 3 11" xfId="23313"/>
    <cellStyle name="Saída 3 11 2" xfId="38753"/>
    <cellStyle name="Saída 3 12" xfId="40849"/>
    <cellStyle name="Saída 3 2" xfId="23314"/>
    <cellStyle name="Saída 3 2 2" xfId="29275"/>
    <cellStyle name="Saída 3 2 2 2" xfId="40850"/>
    <cellStyle name="Saída 3 3" xfId="23315"/>
    <cellStyle name="Saída 3 3 2" xfId="29276"/>
    <cellStyle name="Saída 3 3 2 2" xfId="40851"/>
    <cellStyle name="Saída 3 4" xfId="23316"/>
    <cellStyle name="Saída 3 4 2" xfId="29277"/>
    <cellStyle name="Saída 3 4 2 2" xfId="40852"/>
    <cellStyle name="Saída 3 5" xfId="23317"/>
    <cellStyle name="Saída 3 5 2" xfId="29278"/>
    <cellStyle name="Saída 3 6" xfId="23318"/>
    <cellStyle name="Saída 3 6 2" xfId="29279"/>
    <cellStyle name="Saída 3 7" xfId="23319"/>
    <cellStyle name="Saída 3 7 2" xfId="29280"/>
    <cellStyle name="Saída 3 8" xfId="23320"/>
    <cellStyle name="Saída 3 8 2" xfId="38754"/>
    <cellStyle name="Saída 3 9" xfId="23321"/>
    <cellStyle name="Saída 3 9 2" xfId="38755"/>
    <cellStyle name="Saída 30" xfId="23322"/>
    <cellStyle name="Saída 30 2" xfId="38756"/>
    <cellStyle name="Saída 31" xfId="23323"/>
    <cellStyle name="Saída 31 2" xfId="38757"/>
    <cellStyle name="Saída 32" xfId="23324"/>
    <cellStyle name="Saída 32 2" xfId="38758"/>
    <cellStyle name="Saída 33" xfId="23325"/>
    <cellStyle name="Saída 33 2" xfId="38759"/>
    <cellStyle name="Saída 34" xfId="23326"/>
    <cellStyle name="Saída 34 2" xfId="38760"/>
    <cellStyle name="Saída 35" xfId="23327"/>
    <cellStyle name="Saída 35 2" xfId="38761"/>
    <cellStyle name="Saída 36" xfId="23328"/>
    <cellStyle name="Saída 36 2" xfId="38762"/>
    <cellStyle name="Saída 37" xfId="23329"/>
    <cellStyle name="Saída 37 2" xfId="38763"/>
    <cellStyle name="Saída 38" xfId="23330"/>
    <cellStyle name="Saída 38 2" xfId="38764"/>
    <cellStyle name="Saída 39" xfId="23331"/>
    <cellStyle name="Saída 39 2" xfId="38765"/>
    <cellStyle name="Saída 4" xfId="23332"/>
    <cellStyle name="Saída 4 10" xfId="23333"/>
    <cellStyle name="Saída 4 10 2" xfId="38766"/>
    <cellStyle name="Saída 4 11" xfId="23334"/>
    <cellStyle name="Saída 4 11 2" xfId="38767"/>
    <cellStyle name="Saída 4 12" xfId="40853"/>
    <cellStyle name="Saída 4 2" xfId="23335"/>
    <cellStyle name="Saída 4 2 2" xfId="29281"/>
    <cellStyle name="Saída 4 2 2 2" xfId="40854"/>
    <cellStyle name="Saída 4 3" xfId="23336"/>
    <cellStyle name="Saída 4 3 2" xfId="29282"/>
    <cellStyle name="Saída 4 3 2 2" xfId="40855"/>
    <cellStyle name="Saída 4 4" xfId="23337"/>
    <cellStyle name="Saída 4 4 2" xfId="29283"/>
    <cellStyle name="Saída 4 4 2 2" xfId="40856"/>
    <cellStyle name="Saída 4 5" xfId="23338"/>
    <cellStyle name="Saída 4 5 2" xfId="29284"/>
    <cellStyle name="Saída 4 6" xfId="23339"/>
    <cellStyle name="Saída 4 6 2" xfId="29285"/>
    <cellStyle name="Saída 4 7" xfId="23340"/>
    <cellStyle name="Saída 4 7 2" xfId="29286"/>
    <cellStyle name="Saída 4 8" xfId="23341"/>
    <cellStyle name="Saída 4 8 2" xfId="38768"/>
    <cellStyle name="Saída 4 9" xfId="23342"/>
    <cellStyle name="Saída 4 9 2" xfId="38769"/>
    <cellStyle name="Saída 40" xfId="23343"/>
    <cellStyle name="Saída 40 2" xfId="38770"/>
    <cellStyle name="Saída 41" xfId="23344"/>
    <cellStyle name="Saída 41 2" xfId="38771"/>
    <cellStyle name="Saída 42" xfId="23345"/>
    <cellStyle name="Saída 42 2" xfId="38772"/>
    <cellStyle name="Saída 43" xfId="23346"/>
    <cellStyle name="Saída 43 2" xfId="38773"/>
    <cellStyle name="Saída 44" xfId="23347"/>
    <cellStyle name="Saída 44 2" xfId="38774"/>
    <cellStyle name="Saída 45" xfId="23348"/>
    <cellStyle name="Saída 45 2" xfId="38775"/>
    <cellStyle name="Saída 46" xfId="23349"/>
    <cellStyle name="Saída 46 2" xfId="38776"/>
    <cellStyle name="Saída 47" xfId="23350"/>
    <cellStyle name="Saída 47 2" xfId="38777"/>
    <cellStyle name="Saída 48" xfId="23351"/>
    <cellStyle name="Saída 48 2" xfId="38778"/>
    <cellStyle name="Saída 49" xfId="23352"/>
    <cellStyle name="Saída 49 2" xfId="38779"/>
    <cellStyle name="Saída 5" xfId="23353"/>
    <cellStyle name="Saída 5 2" xfId="23354"/>
    <cellStyle name="Saída 5 2 2" xfId="29288"/>
    <cellStyle name="Saída 5 3" xfId="23355"/>
    <cellStyle name="Saída 5 3 2" xfId="29289"/>
    <cellStyle name="Saída 5 4" xfId="23356"/>
    <cellStyle name="Saída 5 4 2" xfId="29290"/>
    <cellStyle name="Saída 5 5" xfId="29287"/>
    <cellStyle name="Saída 5 5 2" xfId="40857"/>
    <cellStyle name="Saída 50" xfId="23357"/>
    <cellStyle name="Saída 50 2" xfId="38780"/>
    <cellStyle name="Saída 51" xfId="23358"/>
    <cellStyle name="Saída 51 2" xfId="38781"/>
    <cellStyle name="Saída 52" xfId="23359"/>
    <cellStyle name="Saída 52 2" xfId="38782"/>
    <cellStyle name="Saída 53" xfId="23360"/>
    <cellStyle name="Saída 53 2" xfId="38783"/>
    <cellStyle name="Saída 54" xfId="23361"/>
    <cellStyle name="Saída 54 2" xfId="38784"/>
    <cellStyle name="Saída 55" xfId="23362"/>
    <cellStyle name="Saída 55 2" xfId="38785"/>
    <cellStyle name="Saída 56" xfId="23363"/>
    <cellStyle name="Saída 56 2" xfId="38786"/>
    <cellStyle name="Saída 57" xfId="23364"/>
    <cellStyle name="Saída 57 2" xfId="38787"/>
    <cellStyle name="Saída 58" xfId="23365"/>
    <cellStyle name="Saída 58 2" xfId="38788"/>
    <cellStyle name="Saída 59" xfId="23366"/>
    <cellStyle name="Saída 59 2" xfId="38789"/>
    <cellStyle name="Saída 6" xfId="23367"/>
    <cellStyle name="Saída 6 2" xfId="23368"/>
    <cellStyle name="Saída 6 2 2" xfId="29292"/>
    <cellStyle name="Saída 6 3" xfId="23369"/>
    <cellStyle name="Saída 6 3 2" xfId="29293"/>
    <cellStyle name="Saída 6 4" xfId="23370"/>
    <cellStyle name="Saída 6 4 2" xfId="29294"/>
    <cellStyle name="Saída 6 5" xfId="29291"/>
    <cellStyle name="Saída 6 5 2" xfId="40858"/>
    <cellStyle name="Saída 60" xfId="23371"/>
    <cellStyle name="Saída 60 2" xfId="38790"/>
    <cellStyle name="Saída 61" xfId="23372"/>
    <cellStyle name="Saída 61 2" xfId="38791"/>
    <cellStyle name="Saída 62" xfId="23373"/>
    <cellStyle name="Saída 62 2" xfId="38792"/>
    <cellStyle name="Saída 63" xfId="23374"/>
    <cellStyle name="Saída 63 2" xfId="38793"/>
    <cellStyle name="Saída 64" xfId="23375"/>
    <cellStyle name="Saída 64 2" xfId="38794"/>
    <cellStyle name="Saída 65" xfId="23376"/>
    <cellStyle name="Saída 65 2" xfId="38795"/>
    <cellStyle name="Saída 66" xfId="23377"/>
    <cellStyle name="Saída 66 2" xfId="38796"/>
    <cellStyle name="Saída 67" xfId="23378"/>
    <cellStyle name="Saída 67 2" xfId="38797"/>
    <cellStyle name="Saída 68" xfId="23379"/>
    <cellStyle name="Saída 68 2" xfId="38798"/>
    <cellStyle name="Saída 69" xfId="23380"/>
    <cellStyle name="Saída 69 2" xfId="38799"/>
    <cellStyle name="Saída 7" xfId="23381"/>
    <cellStyle name="Saída 7 2" xfId="23382"/>
    <cellStyle name="Saída 7 2 2" xfId="29296"/>
    <cellStyle name="Saída 7 3" xfId="23383"/>
    <cellStyle name="Saída 7 3 2" xfId="29297"/>
    <cellStyle name="Saída 7 4" xfId="23384"/>
    <cellStyle name="Saída 7 4 2" xfId="29298"/>
    <cellStyle name="Saída 7 5" xfId="29295"/>
    <cellStyle name="Saída 7 5 2" xfId="40859"/>
    <cellStyle name="Saída 70" xfId="23385"/>
    <cellStyle name="Saída 70 2" xfId="38800"/>
    <cellStyle name="Saída 71" xfId="23386"/>
    <cellStyle name="Saída 71 2" xfId="38801"/>
    <cellStyle name="Saída 72" xfId="23387"/>
    <cellStyle name="Saída 72 2" xfId="38802"/>
    <cellStyle name="Saída 73" xfId="23388"/>
    <cellStyle name="Saída 73 2" xfId="38803"/>
    <cellStyle name="Saída 74" xfId="23389"/>
    <cellStyle name="Saída 74 2" xfId="38804"/>
    <cellStyle name="Saída 75" xfId="23390"/>
    <cellStyle name="Saída 75 2" xfId="38805"/>
    <cellStyle name="Saída 76" xfId="23391"/>
    <cellStyle name="Saída 76 2" xfId="38806"/>
    <cellStyle name="Saída 77" xfId="23392"/>
    <cellStyle name="Saída 77 2" xfId="38807"/>
    <cellStyle name="Saída 78" xfId="23393"/>
    <cellStyle name="Saída 78 2" xfId="38808"/>
    <cellStyle name="Saída 79" xfId="23394"/>
    <cellStyle name="Saída 79 2" xfId="38809"/>
    <cellStyle name="Saída 8" xfId="23395"/>
    <cellStyle name="Saída 8 2" xfId="23396"/>
    <cellStyle name="Saída 8 2 2" xfId="29300"/>
    <cellStyle name="Saída 8 3" xfId="23397"/>
    <cellStyle name="Saída 8 3 2" xfId="29301"/>
    <cellStyle name="Saída 8 4" xfId="23398"/>
    <cellStyle name="Saída 8 4 2" xfId="29302"/>
    <cellStyle name="Saída 8 5" xfId="29299"/>
    <cellStyle name="Saída 8 5 2" xfId="40860"/>
    <cellStyle name="Saída 80" xfId="23399"/>
    <cellStyle name="Saída 80 2" xfId="38810"/>
    <cellStyle name="Saída 81" xfId="23400"/>
    <cellStyle name="Saída 81 2" xfId="38811"/>
    <cellStyle name="Saída 82" xfId="23401"/>
    <cellStyle name="Saída 82 2" xfId="38812"/>
    <cellStyle name="Saída 83" xfId="23402"/>
    <cellStyle name="Saída 83 2" xfId="38813"/>
    <cellStyle name="Saída 84" xfId="23403"/>
    <cellStyle name="Saída 84 2" xfId="38814"/>
    <cellStyle name="Saída 85" xfId="23404"/>
    <cellStyle name="Saída 85 2" xfId="38815"/>
    <cellStyle name="Saída 86" xfId="23405"/>
    <cellStyle name="Saída 86 2" xfId="38816"/>
    <cellStyle name="Saída 87" xfId="23406"/>
    <cellStyle name="Saída 87 2" xfId="38817"/>
    <cellStyle name="Saída 88" xfId="23407"/>
    <cellStyle name="Saída 88 2" xfId="38818"/>
    <cellStyle name="Saída 89" xfId="23408"/>
    <cellStyle name="Saída 89 2" xfId="38819"/>
    <cellStyle name="Saída 9" xfId="23409"/>
    <cellStyle name="Saída 9 2" xfId="29303"/>
    <cellStyle name="Saída 9 2 2" xfId="40861"/>
    <cellStyle name="Saída 90" xfId="23410"/>
    <cellStyle name="Saída 90 2" xfId="38820"/>
    <cellStyle name="Saída 91" xfId="23411"/>
    <cellStyle name="Saída 91 2" xfId="38821"/>
    <cellStyle name="Saída 92" xfId="23412"/>
    <cellStyle name="Saída 92 2" xfId="38822"/>
    <cellStyle name="Saída 93" xfId="23413"/>
    <cellStyle name="Saída 93 2" xfId="38823"/>
    <cellStyle name="Saída 94" xfId="23414"/>
    <cellStyle name="Saída 94 2" xfId="38824"/>
    <cellStyle name="Saída 95" xfId="23415"/>
    <cellStyle name="Saída 95 2" xfId="38825"/>
    <cellStyle name="Saída 96" xfId="23416"/>
    <cellStyle name="Saída 96 2" xfId="38826"/>
    <cellStyle name="Saída 97" xfId="23417"/>
    <cellStyle name="Saída 97 2" xfId="38827"/>
    <cellStyle name="Saída 98" xfId="23418"/>
    <cellStyle name="Saída 98 2" xfId="38828"/>
    <cellStyle name="Saída 99" xfId="23419"/>
    <cellStyle name="Saída 99 2" xfId="38829"/>
    <cellStyle name="Separador de milhares 10" xfId="3"/>
    <cellStyle name="Separador de milhares 10 2" xfId="23420"/>
    <cellStyle name="Separador de milhares 10 2 2" xfId="23421"/>
    <cellStyle name="Separador de milhares 10 2 3" xfId="23422"/>
    <cellStyle name="Separador de milhares 10 2 4" xfId="23423"/>
    <cellStyle name="Separador de milhares 10 2 5" xfId="23424"/>
    <cellStyle name="Separador de milhares 10 2 6" xfId="23425"/>
    <cellStyle name="Separador de milhares 10 2 7" xfId="23426"/>
    <cellStyle name="Separador de milhares 10 3" xfId="23427"/>
    <cellStyle name="Separador de milhares 10 4" xfId="23428"/>
    <cellStyle name="Separador de milhares 10 5" xfId="23429"/>
    <cellStyle name="Separador de milhares 10 6" xfId="23430"/>
    <cellStyle name="Separador de milhares 10 7" xfId="41062"/>
    <cellStyle name="Separador de milhares 11" xfId="23431"/>
    <cellStyle name="Separador de milhares 11 2" xfId="23432"/>
    <cellStyle name="Separador de milhares 11 3" xfId="23433"/>
    <cellStyle name="Separador de milhares 12" xfId="23434"/>
    <cellStyle name="Separador de milhares 13" xfId="23435"/>
    <cellStyle name="Separador de milhares 14" xfId="23436"/>
    <cellStyle name="Separador de milhares 15" xfId="23437"/>
    <cellStyle name="Separador de milhares 16" xfId="23438"/>
    <cellStyle name="Separador de milhares 17" xfId="23439"/>
    <cellStyle name="Separador de milhares 18" xfId="23440"/>
    <cellStyle name="Separador de milhares 19" xfId="23441"/>
    <cellStyle name="Separador de milhares 2" xfId="24"/>
    <cellStyle name="Separador de milhares 2 10" xfId="23442"/>
    <cellStyle name="Separador de milhares 2 10 10" xfId="23443"/>
    <cellStyle name="Separador de milhares 2 10 11" xfId="23444"/>
    <cellStyle name="Separador de milhares 2 10 2" xfId="23445"/>
    <cellStyle name="Separador de milhares 2 10 2 2" xfId="23446"/>
    <cellStyle name="Separador de milhares 2 10 2 3" xfId="23447"/>
    <cellStyle name="Separador de milhares 2 10 2 4" xfId="23448"/>
    <cellStyle name="Separador de milhares 2 10 2 5" xfId="23449"/>
    <cellStyle name="Separador de milhares 2 10 2 6" xfId="23450"/>
    <cellStyle name="Separador de milhares 2 10 2 7" xfId="23451"/>
    <cellStyle name="Separador de milhares 2 10 3" xfId="23452"/>
    <cellStyle name="Separador de milhares 2 10 4" xfId="23453"/>
    <cellStyle name="Separador de milhares 2 10 5" xfId="23454"/>
    <cellStyle name="Separador de milhares 2 10 6" xfId="23455"/>
    <cellStyle name="Separador de milhares 2 10 7" xfId="23456"/>
    <cellStyle name="Separador de milhares 2 10 8" xfId="23457"/>
    <cellStyle name="Separador de milhares 2 10 9" xfId="23458"/>
    <cellStyle name="Separador de milhares 2 100" xfId="23459"/>
    <cellStyle name="Separador de milhares 2 100 2" xfId="23460"/>
    <cellStyle name="Separador de milhares 2 101" xfId="23461"/>
    <cellStyle name="Separador de milhares 2 101 2" xfId="23462"/>
    <cellStyle name="Separador de milhares 2 102" xfId="23463"/>
    <cellStyle name="Separador de milhares 2 102 2" xfId="23464"/>
    <cellStyle name="Separador de milhares 2 103" xfId="23465"/>
    <cellStyle name="Separador de milhares 2 103 2" xfId="23466"/>
    <cellStyle name="Separador de milhares 2 104" xfId="23467"/>
    <cellStyle name="Separador de milhares 2 104 2" xfId="23468"/>
    <cellStyle name="Separador de milhares 2 105" xfId="23469"/>
    <cellStyle name="Separador de milhares 2 105 2" xfId="23470"/>
    <cellStyle name="Separador de milhares 2 106" xfId="23471"/>
    <cellStyle name="Separador de milhares 2 106 2" xfId="23472"/>
    <cellStyle name="Separador de milhares 2 107" xfId="23473"/>
    <cellStyle name="Separador de milhares 2 107 2" xfId="23474"/>
    <cellStyle name="Separador de milhares 2 108" xfId="23475"/>
    <cellStyle name="Separador de milhares 2 108 2" xfId="23476"/>
    <cellStyle name="Separador de milhares 2 109" xfId="23477"/>
    <cellStyle name="Separador de milhares 2 109 2" xfId="23478"/>
    <cellStyle name="Separador de milhares 2 11" xfId="23479"/>
    <cellStyle name="Separador de milhares 2 11 10" xfId="23480"/>
    <cellStyle name="Separador de milhares 2 11 11" xfId="23481"/>
    <cellStyle name="Separador de milhares 2 11 2" xfId="23482"/>
    <cellStyle name="Separador de milhares 2 11 2 2" xfId="23483"/>
    <cellStyle name="Separador de milhares 2 11 2 3" xfId="23484"/>
    <cellStyle name="Separador de milhares 2 11 2 4" xfId="23485"/>
    <cellStyle name="Separador de milhares 2 11 2 5" xfId="23486"/>
    <cellStyle name="Separador de milhares 2 11 2 6" xfId="23487"/>
    <cellStyle name="Separador de milhares 2 11 2 7" xfId="23488"/>
    <cellStyle name="Separador de milhares 2 11 3" xfId="23489"/>
    <cellStyle name="Separador de milhares 2 11 4" xfId="23490"/>
    <cellStyle name="Separador de milhares 2 11 5" xfId="23491"/>
    <cellStyle name="Separador de milhares 2 11 6" xfId="23492"/>
    <cellStyle name="Separador de milhares 2 11 7" xfId="23493"/>
    <cellStyle name="Separador de milhares 2 11 8" xfId="23494"/>
    <cellStyle name="Separador de milhares 2 11 9" xfId="23495"/>
    <cellStyle name="Separador de milhares 2 110" xfId="23496"/>
    <cellStyle name="Separador de milhares 2 110 2" xfId="23497"/>
    <cellStyle name="Separador de milhares 2 111" xfId="23498"/>
    <cellStyle name="Separador de milhares 2 112" xfId="23499"/>
    <cellStyle name="Separador de milhares 2 113" xfId="23500"/>
    <cellStyle name="Separador de milhares 2 114" xfId="23501"/>
    <cellStyle name="Separador de milhares 2 115" xfId="23502"/>
    <cellStyle name="Separador de milhares 2 116" xfId="23503"/>
    <cellStyle name="Separador de milhares 2 117" xfId="23504"/>
    <cellStyle name="Separador de milhares 2 118" xfId="23505"/>
    <cellStyle name="Separador de milhares 2 119" xfId="23506"/>
    <cellStyle name="Separador de milhares 2 12" xfId="23507"/>
    <cellStyle name="Separador de milhares 2 12 10" xfId="23508"/>
    <cellStyle name="Separador de milhares 2 12 11" xfId="23509"/>
    <cellStyle name="Separador de milhares 2 12 2" xfId="23510"/>
    <cellStyle name="Separador de milhares 2 12 2 2" xfId="23511"/>
    <cellStyle name="Separador de milhares 2 12 2 3" xfId="23512"/>
    <cellStyle name="Separador de milhares 2 12 2 4" xfId="23513"/>
    <cellStyle name="Separador de milhares 2 12 2 5" xfId="23514"/>
    <cellStyle name="Separador de milhares 2 12 2 6" xfId="23515"/>
    <cellStyle name="Separador de milhares 2 12 2 7" xfId="23516"/>
    <cellStyle name="Separador de milhares 2 12 3" xfId="23517"/>
    <cellStyle name="Separador de milhares 2 12 4" xfId="23518"/>
    <cellStyle name="Separador de milhares 2 12 5" xfId="23519"/>
    <cellStyle name="Separador de milhares 2 12 6" xfId="23520"/>
    <cellStyle name="Separador de milhares 2 12 7" xfId="23521"/>
    <cellStyle name="Separador de milhares 2 12 8" xfId="23522"/>
    <cellStyle name="Separador de milhares 2 12 9" xfId="23523"/>
    <cellStyle name="Separador de milhares 2 120" xfId="23524"/>
    <cellStyle name="Separador de milhares 2 121" xfId="23525"/>
    <cellStyle name="Separador de milhares 2 122" xfId="23526"/>
    <cellStyle name="Separador de milhares 2 123" xfId="23527"/>
    <cellStyle name="Separador de milhares 2 124" xfId="23528"/>
    <cellStyle name="Separador de milhares 2 125" xfId="23529"/>
    <cellStyle name="Separador de milhares 2 126" xfId="23530"/>
    <cellStyle name="Separador de milhares 2 127" xfId="23531"/>
    <cellStyle name="Separador de milhares 2 128" xfId="23532"/>
    <cellStyle name="Separador de milhares 2 129" xfId="23533"/>
    <cellStyle name="Separador de milhares 2 13" xfId="23534"/>
    <cellStyle name="Separador de milhares 2 13 10" xfId="23535"/>
    <cellStyle name="Separador de milhares 2 13 11" xfId="23536"/>
    <cellStyle name="Separador de milhares 2 13 12" xfId="23537"/>
    <cellStyle name="Separador de milhares 2 13 13" xfId="23538"/>
    <cellStyle name="Separador de milhares 2 13 14" xfId="23539"/>
    <cellStyle name="Separador de milhares 2 13 15" xfId="23540"/>
    <cellStyle name="Separador de milhares 2 13 16" xfId="23541"/>
    <cellStyle name="Separador de milhares 2 13 17" xfId="23542"/>
    <cellStyle name="Separador de milhares 2 13 18" xfId="23543"/>
    <cellStyle name="Separador de milhares 2 13 19" xfId="23544"/>
    <cellStyle name="Separador de milhares 2 13 2" xfId="23545"/>
    <cellStyle name="Separador de milhares 2 13 20" xfId="23546"/>
    <cellStyle name="Separador de milhares 2 13 3" xfId="23547"/>
    <cellStyle name="Separador de milhares 2 13 4" xfId="23548"/>
    <cellStyle name="Separador de milhares 2 13 5" xfId="23549"/>
    <cellStyle name="Separador de milhares 2 13 6" xfId="23550"/>
    <cellStyle name="Separador de milhares 2 13 7" xfId="23551"/>
    <cellStyle name="Separador de milhares 2 13 8" xfId="23552"/>
    <cellStyle name="Separador de milhares 2 13 9" xfId="23553"/>
    <cellStyle name="Separador de milhares 2 130" xfId="23554"/>
    <cellStyle name="Separador de milhares 2 131" xfId="23555"/>
    <cellStyle name="Separador de milhares 2 132" xfId="23556"/>
    <cellStyle name="Separador de milhares 2 133" xfId="23557"/>
    <cellStyle name="Separador de milhares 2 134" xfId="23558"/>
    <cellStyle name="Separador de milhares 2 135" xfId="23559"/>
    <cellStyle name="Separador de milhares 2 136" xfId="23560"/>
    <cellStyle name="Separador de milhares 2 137" xfId="23561"/>
    <cellStyle name="Separador de milhares 2 138" xfId="23562"/>
    <cellStyle name="Separador de milhares 2 139" xfId="23563"/>
    <cellStyle name="Separador de milhares 2 14" xfId="23564"/>
    <cellStyle name="Separador de milhares 2 14 2" xfId="23565"/>
    <cellStyle name="Separador de milhares 2 14 3" xfId="23566"/>
    <cellStyle name="Separador de milhares 2 140" xfId="23567"/>
    <cellStyle name="Separador de milhares 2 141" xfId="23568"/>
    <cellStyle name="Separador de milhares 2 142" xfId="23569"/>
    <cellStyle name="Separador de milhares 2 143" xfId="23570"/>
    <cellStyle name="Separador de milhares 2 144" xfId="23571"/>
    <cellStyle name="Separador de milhares 2 145" xfId="23572"/>
    <cellStyle name="Separador de milhares 2 146" xfId="23573"/>
    <cellStyle name="Separador de milhares 2 147" xfId="23574"/>
    <cellStyle name="Separador de milhares 2 148" xfId="23575"/>
    <cellStyle name="Separador de milhares 2 149" xfId="23576"/>
    <cellStyle name="Separador de milhares 2 15" xfId="23577"/>
    <cellStyle name="Separador de milhares 2 15 2" xfId="23578"/>
    <cellStyle name="Separador de milhares 2 15 3" xfId="23579"/>
    <cellStyle name="Separador de milhares 2 150" xfId="23580"/>
    <cellStyle name="Separador de milhares 2 151" xfId="23581"/>
    <cellStyle name="Separador de milhares 2 152" xfId="23582"/>
    <cellStyle name="Separador de milhares 2 153" xfId="23583"/>
    <cellStyle name="Separador de milhares 2 154" xfId="23584"/>
    <cellStyle name="Separador de milhares 2 155" xfId="23585"/>
    <cellStyle name="Separador de milhares 2 156" xfId="23586"/>
    <cellStyle name="Separador de milhares 2 157" xfId="23587"/>
    <cellStyle name="Separador de milhares 2 158" xfId="23588"/>
    <cellStyle name="Separador de milhares 2 159" xfId="23589"/>
    <cellStyle name="Separador de milhares 2 16" xfId="23590"/>
    <cellStyle name="Separador de milhares 2 16 2" xfId="23591"/>
    <cellStyle name="Separador de milhares 2 16 3" xfId="23592"/>
    <cellStyle name="Separador de milhares 2 160" xfId="23593"/>
    <cellStyle name="Separador de milhares 2 161" xfId="23594"/>
    <cellStyle name="Separador de milhares 2 162" xfId="23595"/>
    <cellStyle name="Separador de milhares 2 163" xfId="23596"/>
    <cellStyle name="Separador de milhares 2 164" xfId="23597"/>
    <cellStyle name="Separador de milhares 2 165" xfId="23598"/>
    <cellStyle name="Separador de milhares 2 166" xfId="23599"/>
    <cellStyle name="Separador de milhares 2 167" xfId="23600"/>
    <cellStyle name="Separador de milhares 2 168" xfId="23601"/>
    <cellStyle name="Separador de milhares 2 169" xfId="23602"/>
    <cellStyle name="Separador de milhares 2 17" xfId="23603"/>
    <cellStyle name="Separador de milhares 2 17 2" xfId="23604"/>
    <cellStyle name="Separador de milhares 2 17 3" xfId="23605"/>
    <cellStyle name="Separador de milhares 2 170" xfId="23606"/>
    <cellStyle name="Separador de milhares 2 171" xfId="23607"/>
    <cellStyle name="Separador de milhares 2 172" xfId="23608"/>
    <cellStyle name="Separador de milhares 2 173" xfId="23609"/>
    <cellStyle name="Separador de milhares 2 174" xfId="23610"/>
    <cellStyle name="Separador de milhares 2 175" xfId="23611"/>
    <cellStyle name="Separador de milhares 2 176" xfId="23612"/>
    <cellStyle name="Separador de milhares 2 177" xfId="23613"/>
    <cellStyle name="Separador de milhares 2 178" xfId="23614"/>
    <cellStyle name="Separador de milhares 2 179" xfId="23615"/>
    <cellStyle name="Separador de milhares 2 18" xfId="23616"/>
    <cellStyle name="Separador de milhares 2 18 2" xfId="23617"/>
    <cellStyle name="Separador de milhares 2 18 3" xfId="23618"/>
    <cellStyle name="Separador de milhares 2 180" xfId="23619"/>
    <cellStyle name="Separador de milhares 2 181" xfId="23620"/>
    <cellStyle name="Separador de milhares 2 182" xfId="23621"/>
    <cellStyle name="Separador de milhares 2 183" xfId="23622"/>
    <cellStyle name="Separador de milhares 2 184" xfId="23623"/>
    <cellStyle name="Separador de milhares 2 185" xfId="23624"/>
    <cellStyle name="Separador de milhares 2 186" xfId="23625"/>
    <cellStyle name="Separador de milhares 2 187" xfId="23626"/>
    <cellStyle name="Separador de milhares 2 188" xfId="23627"/>
    <cellStyle name="Separador de milhares 2 189" xfId="23628"/>
    <cellStyle name="Separador de milhares 2 19" xfId="23629"/>
    <cellStyle name="Separador de milhares 2 19 2" xfId="23630"/>
    <cellStyle name="Separador de milhares 2 19 3" xfId="23631"/>
    <cellStyle name="Separador de milhares 2 190" xfId="23632"/>
    <cellStyle name="Separador de milhares 2 191" xfId="23633"/>
    <cellStyle name="Separador de milhares 2 192" xfId="23634"/>
    <cellStyle name="Separador de milhares 2 193" xfId="23635"/>
    <cellStyle name="Separador de milhares 2 194" xfId="23636"/>
    <cellStyle name="Separador de milhares 2 195" xfId="23637"/>
    <cellStyle name="Separador de milhares 2 196" xfId="23638"/>
    <cellStyle name="Separador de milhares 2 197" xfId="23639"/>
    <cellStyle name="Separador de milhares 2 198" xfId="23640"/>
    <cellStyle name="Separador de milhares 2 199" xfId="23641"/>
    <cellStyle name="Separador de milhares 2 2" xfId="23642"/>
    <cellStyle name="Separador de milhares 2 2 10" xfId="23643"/>
    <cellStyle name="Separador de milhares 2 2 10 2" xfId="23644"/>
    <cellStyle name="Separador de milhares 2 2 11" xfId="23645"/>
    <cellStyle name="Separador de milhares 2 2 11 2" xfId="23646"/>
    <cellStyle name="Separador de milhares 2 2 12" xfId="23647"/>
    <cellStyle name="Separador de milhares 2 2 12 2" xfId="23648"/>
    <cellStyle name="Separador de milhares 2 2 13" xfId="23649"/>
    <cellStyle name="Separador de milhares 2 2 13 2" xfId="23650"/>
    <cellStyle name="Separador de milhares 2 2 14" xfId="23651"/>
    <cellStyle name="Separador de milhares 2 2 15" xfId="23652"/>
    <cellStyle name="Separador de milhares 2 2 16" xfId="23653"/>
    <cellStyle name="Separador de milhares 2 2 17" xfId="23654"/>
    <cellStyle name="Separador de milhares 2 2 18" xfId="23655"/>
    <cellStyle name="Separador de milhares 2 2 19" xfId="23656"/>
    <cellStyle name="Separador de milhares 2 2 2" xfId="23657"/>
    <cellStyle name="Separador de milhares 2 2 2 10" xfId="23658"/>
    <cellStyle name="Separador de milhares 2 2 2 11" xfId="23659"/>
    <cellStyle name="Separador de milhares 2 2 2 12" xfId="23660"/>
    <cellStyle name="Separador de milhares 2 2 2 13" xfId="23661"/>
    <cellStyle name="Separador de milhares 2 2 2 14" xfId="23662"/>
    <cellStyle name="Separador de milhares 2 2 2 15" xfId="23663"/>
    <cellStyle name="Separador de milhares 2 2 2 16" xfId="23664"/>
    <cellStyle name="Separador de milhares 2 2 2 17" xfId="23665"/>
    <cellStyle name="Separador de milhares 2 2 2 18" xfId="23666"/>
    <cellStyle name="Separador de milhares 2 2 2 19" xfId="23667"/>
    <cellStyle name="Separador de milhares 2 2 2 2" xfId="23668"/>
    <cellStyle name="Separador de milhares 2 2 2 2 2" xfId="23669"/>
    <cellStyle name="Separador de milhares 2 2 2 2 3" xfId="23670"/>
    <cellStyle name="Separador de milhares 2 2 2 2 4" xfId="23671"/>
    <cellStyle name="Separador de milhares 2 2 2 2 5" xfId="23672"/>
    <cellStyle name="Separador de milhares 2 2 2 2 6" xfId="23673"/>
    <cellStyle name="Separador de milhares 2 2 2 2 7" xfId="23674"/>
    <cellStyle name="Separador de milhares 2 2 2 20" xfId="23675"/>
    <cellStyle name="Separador de milhares 2 2 2 21" xfId="23676"/>
    <cellStyle name="Separador de milhares 2 2 2 22" xfId="23677"/>
    <cellStyle name="Separador de milhares 2 2 2 23" xfId="23678"/>
    <cellStyle name="Separador de milhares 2 2 2 3" xfId="23679"/>
    <cellStyle name="Separador de milhares 2 2 2 4" xfId="23680"/>
    <cellStyle name="Separador de milhares 2 2 2 5" xfId="23681"/>
    <cellStyle name="Separador de milhares 2 2 2 6" xfId="23682"/>
    <cellStyle name="Separador de milhares 2 2 2 7" xfId="23683"/>
    <cellStyle name="Separador de milhares 2 2 2 8" xfId="23684"/>
    <cellStyle name="Separador de milhares 2 2 2 9" xfId="23685"/>
    <cellStyle name="Separador de milhares 2 2 20" xfId="23686"/>
    <cellStyle name="Separador de milhares 2 2 21" xfId="23687"/>
    <cellStyle name="Separador de milhares 2 2 22" xfId="23688"/>
    <cellStyle name="Separador de milhares 2 2 23" xfId="23689"/>
    <cellStyle name="Separador de milhares 2 2 3" xfId="23690"/>
    <cellStyle name="Separador de milhares 2 2 3 2" xfId="41042"/>
    <cellStyle name="Separador de milhares 2 2 4" xfId="23691"/>
    <cellStyle name="Separador de milhares 2 2 4 10" xfId="23692"/>
    <cellStyle name="Separador de milhares 2 2 4 11" xfId="23693"/>
    <cellStyle name="Separador de milhares 2 2 4 12" xfId="23694"/>
    <cellStyle name="Separador de milhares 2 2 4 13" xfId="23695"/>
    <cellStyle name="Separador de milhares 2 2 4 14" xfId="23696"/>
    <cellStyle name="Separador de milhares 2 2 4 15" xfId="23697"/>
    <cellStyle name="Separador de milhares 2 2 4 16" xfId="23698"/>
    <cellStyle name="Separador de milhares 2 2 4 2" xfId="23699"/>
    <cellStyle name="Separador de milhares 2 2 4 3" xfId="23700"/>
    <cellStyle name="Separador de milhares 2 2 4 4" xfId="23701"/>
    <cellStyle name="Separador de milhares 2 2 4 5" xfId="23702"/>
    <cellStyle name="Separador de milhares 2 2 4 6" xfId="23703"/>
    <cellStyle name="Separador de milhares 2 2 4 7" xfId="23704"/>
    <cellStyle name="Separador de milhares 2 2 4 8" xfId="23705"/>
    <cellStyle name="Separador de milhares 2 2 4 9" xfId="23706"/>
    <cellStyle name="Separador de milhares 2 2 5" xfId="23707"/>
    <cellStyle name="Separador de milhares 2 2 5 2" xfId="23708"/>
    <cellStyle name="Separador de milhares 2 2 6" xfId="23709"/>
    <cellStyle name="Separador de milhares 2 2 6 2" xfId="23710"/>
    <cellStyle name="Separador de milhares 2 2 7" xfId="23711"/>
    <cellStyle name="Separador de milhares 2 2 7 2" xfId="23712"/>
    <cellStyle name="Separador de milhares 2 2 8" xfId="23713"/>
    <cellStyle name="Separador de milhares 2 2 8 2" xfId="23714"/>
    <cellStyle name="Separador de milhares 2 2 9" xfId="23715"/>
    <cellStyle name="Separador de milhares 2 2 9 2" xfId="23716"/>
    <cellStyle name="Separador de milhares 2 20" xfId="23717"/>
    <cellStyle name="Separador de milhares 2 20 2" xfId="23718"/>
    <cellStyle name="Separador de milhares 2 20 3" xfId="23719"/>
    <cellStyle name="Separador de milhares 2 200" xfId="23720"/>
    <cellStyle name="Separador de milhares 2 201" xfId="23721"/>
    <cellStyle name="Separador de milhares 2 202" xfId="23722"/>
    <cellStyle name="Separador de milhares 2 203" xfId="23723"/>
    <cellStyle name="Separador de milhares 2 204" xfId="23724"/>
    <cellStyle name="Separador de milhares 2 205" xfId="23725"/>
    <cellStyle name="Separador de milhares 2 206" xfId="23726"/>
    <cellStyle name="Separador de milhares 2 207" xfId="23727"/>
    <cellStyle name="Separador de milhares 2 208" xfId="23728"/>
    <cellStyle name="Separador de milhares 2 209" xfId="23729"/>
    <cellStyle name="Separador de milhares 2 21" xfId="23730"/>
    <cellStyle name="Separador de milhares 2 21 2" xfId="23731"/>
    <cellStyle name="Separador de milhares 2 21 3" xfId="23732"/>
    <cellStyle name="Separador de milhares 2 210" xfId="23733"/>
    <cellStyle name="Separador de milhares 2 211" xfId="23734"/>
    <cellStyle name="Separador de milhares 2 212" xfId="23735"/>
    <cellStyle name="Separador de milhares 2 213" xfId="23736"/>
    <cellStyle name="Separador de milhares 2 214" xfId="23737"/>
    <cellStyle name="Separador de milhares 2 215" xfId="23738"/>
    <cellStyle name="Separador de milhares 2 22" xfId="23739"/>
    <cellStyle name="Separador de milhares 2 22 2" xfId="23740"/>
    <cellStyle name="Separador de milhares 2 22 3" xfId="23741"/>
    <cellStyle name="Separador de milhares 2 23" xfId="23742"/>
    <cellStyle name="Separador de milhares 2 24" xfId="23743"/>
    <cellStyle name="Separador de milhares 2 25" xfId="23744"/>
    <cellStyle name="Separador de milhares 2 26" xfId="23745"/>
    <cellStyle name="Separador de milhares 2 27" xfId="23746"/>
    <cellStyle name="Separador de milhares 2 28" xfId="23747"/>
    <cellStyle name="Separador de milhares 2 29" xfId="23748"/>
    <cellStyle name="Separador de milhares 2 3" xfId="23749"/>
    <cellStyle name="Separador de milhares 2 3 10" xfId="23750"/>
    <cellStyle name="Separador de milhares 2 3 11" xfId="23751"/>
    <cellStyle name="Separador de milhares 2 3 12" xfId="23752"/>
    <cellStyle name="Separador de milhares 2 3 13" xfId="23753"/>
    <cellStyle name="Separador de milhares 2 3 14" xfId="23754"/>
    <cellStyle name="Separador de milhares 2 3 15" xfId="23755"/>
    <cellStyle name="Separador de milhares 2 3 16" xfId="23756"/>
    <cellStyle name="Separador de milhares 2 3 17" xfId="23757"/>
    <cellStyle name="Separador de milhares 2 3 18" xfId="23758"/>
    <cellStyle name="Separador de milhares 2 3 19" xfId="23759"/>
    <cellStyle name="Separador de milhares 2 3 2" xfId="23760"/>
    <cellStyle name="Separador de milhares 2 3 20" xfId="23761"/>
    <cellStyle name="Separador de milhares 2 3 3" xfId="23762"/>
    <cellStyle name="Separador de milhares 2 3 4" xfId="23763"/>
    <cellStyle name="Separador de milhares 2 3 5" xfId="23764"/>
    <cellStyle name="Separador de milhares 2 3 6" xfId="23765"/>
    <cellStyle name="Separador de milhares 2 3 7" xfId="23766"/>
    <cellStyle name="Separador de milhares 2 3 8" xfId="23767"/>
    <cellStyle name="Separador de milhares 2 3 9" xfId="23768"/>
    <cellStyle name="Separador de milhares 2 30" xfId="23769"/>
    <cellStyle name="Separador de milhares 2 31" xfId="23770"/>
    <cellStyle name="Separador de milhares 2 32" xfId="23771"/>
    <cellStyle name="Separador de milhares 2 33" xfId="23772"/>
    <cellStyle name="Separador de milhares 2 33 2" xfId="23773"/>
    <cellStyle name="Separador de milhares 2 33 3" xfId="23774"/>
    <cellStyle name="Separador de milhares 2 33 4" xfId="23775"/>
    <cellStyle name="Separador de milhares 2 33 5" xfId="23776"/>
    <cellStyle name="Separador de milhares 2 33 6" xfId="23777"/>
    <cellStyle name="Separador de milhares 2 33 7" xfId="23778"/>
    <cellStyle name="Separador de milhares 2 34" xfId="23779"/>
    <cellStyle name="Separador de milhares 2 35" xfId="23780"/>
    <cellStyle name="Separador de milhares 2 36" xfId="23781"/>
    <cellStyle name="Separador de milhares 2 37" xfId="23782"/>
    <cellStyle name="Separador de milhares 2 37 10" xfId="23783"/>
    <cellStyle name="Separador de milhares 2 37 11" xfId="23784"/>
    <cellStyle name="Separador de milhares 2 37 12" xfId="23785"/>
    <cellStyle name="Separador de milhares 2 37 13" xfId="23786"/>
    <cellStyle name="Separador de milhares 2 37 14" xfId="23787"/>
    <cellStyle name="Separador de milhares 2 37 15" xfId="23788"/>
    <cellStyle name="Separador de milhares 2 37 16" xfId="23789"/>
    <cellStyle name="Separador de milhares 2 37 2" xfId="23790"/>
    <cellStyle name="Separador de milhares 2 37 3" xfId="23791"/>
    <cellStyle name="Separador de milhares 2 37 4" xfId="23792"/>
    <cellStyle name="Separador de milhares 2 37 5" xfId="23793"/>
    <cellStyle name="Separador de milhares 2 37 6" xfId="23794"/>
    <cellStyle name="Separador de milhares 2 37 7" xfId="23795"/>
    <cellStyle name="Separador de milhares 2 37 8" xfId="23796"/>
    <cellStyle name="Separador de milhares 2 37 9" xfId="23797"/>
    <cellStyle name="Separador de milhares 2 38" xfId="23798"/>
    <cellStyle name="Separador de milhares 2 39" xfId="23799"/>
    <cellStyle name="Separador de milhares 2 39 10" xfId="23800"/>
    <cellStyle name="Separador de milhares 2 39 10 2" xfId="23801"/>
    <cellStyle name="Separador de milhares 2 39 10 2 2" xfId="38832"/>
    <cellStyle name="Separador de milhares 2 39 10 3" xfId="23802"/>
    <cellStyle name="Separador de milhares 2 39 10 3 2" xfId="38833"/>
    <cellStyle name="Separador de milhares 2 39 10 4" xfId="23803"/>
    <cellStyle name="Separador de milhares 2 39 10 4 2" xfId="38834"/>
    <cellStyle name="Separador de milhares 2 39 10 5" xfId="23804"/>
    <cellStyle name="Separador de milhares 2 39 10 5 2" xfId="38835"/>
    <cellStyle name="Separador de milhares 2 39 10 6" xfId="38831"/>
    <cellStyle name="Separador de milhares 2 39 11" xfId="23805"/>
    <cellStyle name="Separador de milhares 2 39 11 2" xfId="23806"/>
    <cellStyle name="Separador de milhares 2 39 11 2 2" xfId="38837"/>
    <cellStyle name="Separador de milhares 2 39 11 3" xfId="23807"/>
    <cellStyle name="Separador de milhares 2 39 11 3 2" xfId="38838"/>
    <cellStyle name="Separador de milhares 2 39 11 4" xfId="23808"/>
    <cellStyle name="Separador de milhares 2 39 11 4 2" xfId="38839"/>
    <cellStyle name="Separador de milhares 2 39 11 5" xfId="23809"/>
    <cellStyle name="Separador de milhares 2 39 11 5 2" xfId="38840"/>
    <cellStyle name="Separador de milhares 2 39 11 6" xfId="38836"/>
    <cellStyle name="Separador de milhares 2 39 12" xfId="23810"/>
    <cellStyle name="Separador de milhares 2 39 12 2" xfId="23811"/>
    <cellStyle name="Separador de milhares 2 39 12 2 2" xfId="38842"/>
    <cellStyle name="Separador de milhares 2 39 12 3" xfId="23812"/>
    <cellStyle name="Separador de milhares 2 39 12 3 2" xfId="38843"/>
    <cellStyle name="Separador de milhares 2 39 12 4" xfId="23813"/>
    <cellStyle name="Separador de milhares 2 39 12 4 2" xfId="38844"/>
    <cellStyle name="Separador de milhares 2 39 12 5" xfId="23814"/>
    <cellStyle name="Separador de milhares 2 39 12 5 2" xfId="38845"/>
    <cellStyle name="Separador de milhares 2 39 12 6" xfId="38841"/>
    <cellStyle name="Separador de milhares 2 39 13" xfId="23815"/>
    <cellStyle name="Separador de milhares 2 39 13 2" xfId="23816"/>
    <cellStyle name="Separador de milhares 2 39 13 2 2" xfId="38847"/>
    <cellStyle name="Separador de milhares 2 39 13 3" xfId="23817"/>
    <cellStyle name="Separador de milhares 2 39 13 3 2" xfId="38848"/>
    <cellStyle name="Separador de milhares 2 39 13 4" xfId="23818"/>
    <cellStyle name="Separador de milhares 2 39 13 4 2" xfId="38849"/>
    <cellStyle name="Separador de milhares 2 39 13 5" xfId="23819"/>
    <cellStyle name="Separador de milhares 2 39 13 5 2" xfId="38850"/>
    <cellStyle name="Separador de milhares 2 39 13 6" xfId="38846"/>
    <cellStyle name="Separador de milhares 2 39 14" xfId="23820"/>
    <cellStyle name="Separador de milhares 2 39 14 2" xfId="23821"/>
    <cellStyle name="Separador de milhares 2 39 14 2 2" xfId="38852"/>
    <cellStyle name="Separador de milhares 2 39 14 3" xfId="23822"/>
    <cellStyle name="Separador de milhares 2 39 14 3 2" xfId="38853"/>
    <cellStyle name="Separador de milhares 2 39 14 4" xfId="23823"/>
    <cellStyle name="Separador de milhares 2 39 14 4 2" xfId="38854"/>
    <cellStyle name="Separador de milhares 2 39 14 5" xfId="23824"/>
    <cellStyle name="Separador de milhares 2 39 14 5 2" xfId="38855"/>
    <cellStyle name="Separador de milhares 2 39 14 6" xfId="38851"/>
    <cellStyle name="Separador de milhares 2 39 15" xfId="23825"/>
    <cellStyle name="Separador de milhares 2 39 15 2" xfId="23826"/>
    <cellStyle name="Separador de milhares 2 39 15 2 2" xfId="38857"/>
    <cellStyle name="Separador de milhares 2 39 15 3" xfId="23827"/>
    <cellStyle name="Separador de milhares 2 39 15 3 2" xfId="38858"/>
    <cellStyle name="Separador de milhares 2 39 15 4" xfId="23828"/>
    <cellStyle name="Separador de milhares 2 39 15 4 2" xfId="38859"/>
    <cellStyle name="Separador de milhares 2 39 15 5" xfId="23829"/>
    <cellStyle name="Separador de milhares 2 39 15 5 2" xfId="38860"/>
    <cellStyle name="Separador de milhares 2 39 15 6" xfId="38856"/>
    <cellStyle name="Separador de milhares 2 39 16" xfId="23830"/>
    <cellStyle name="Separador de milhares 2 39 16 2" xfId="23831"/>
    <cellStyle name="Separador de milhares 2 39 16 2 2" xfId="38862"/>
    <cellStyle name="Separador de milhares 2 39 16 3" xfId="23832"/>
    <cellStyle name="Separador de milhares 2 39 16 3 2" xfId="38863"/>
    <cellStyle name="Separador de milhares 2 39 16 4" xfId="23833"/>
    <cellStyle name="Separador de milhares 2 39 16 4 2" xfId="38864"/>
    <cellStyle name="Separador de milhares 2 39 16 5" xfId="23834"/>
    <cellStyle name="Separador de milhares 2 39 16 5 2" xfId="38865"/>
    <cellStyle name="Separador de milhares 2 39 16 6" xfId="38861"/>
    <cellStyle name="Separador de milhares 2 39 17" xfId="23835"/>
    <cellStyle name="Separador de milhares 2 39 17 2" xfId="38866"/>
    <cellStyle name="Separador de milhares 2 39 18" xfId="23836"/>
    <cellStyle name="Separador de milhares 2 39 18 2" xfId="38867"/>
    <cellStyle name="Separador de milhares 2 39 19" xfId="23837"/>
    <cellStyle name="Separador de milhares 2 39 19 2" xfId="38868"/>
    <cellStyle name="Separador de milhares 2 39 2" xfId="23838"/>
    <cellStyle name="Separador de milhares 2 39 2 10" xfId="23839"/>
    <cellStyle name="Separador de milhares 2 39 2 10 2" xfId="38870"/>
    <cellStyle name="Separador de milhares 2 39 2 11" xfId="23840"/>
    <cellStyle name="Separador de milhares 2 39 2 11 2" xfId="38871"/>
    <cellStyle name="Separador de milhares 2 39 2 12" xfId="38869"/>
    <cellStyle name="Separador de milhares 2 39 2 2" xfId="23841"/>
    <cellStyle name="Separador de milhares 2 39 2 2 2" xfId="23842"/>
    <cellStyle name="Separador de milhares 2 39 2 2 2 2" xfId="38873"/>
    <cellStyle name="Separador de milhares 2 39 2 2 3" xfId="23843"/>
    <cellStyle name="Separador de milhares 2 39 2 2 3 2" xfId="38874"/>
    <cellStyle name="Separador de milhares 2 39 2 2 4" xfId="23844"/>
    <cellStyle name="Separador de milhares 2 39 2 2 4 2" xfId="38875"/>
    <cellStyle name="Separador de milhares 2 39 2 2 5" xfId="23845"/>
    <cellStyle name="Separador de milhares 2 39 2 2 5 2" xfId="38876"/>
    <cellStyle name="Separador de milhares 2 39 2 2 6" xfId="38872"/>
    <cellStyle name="Separador de milhares 2 39 2 3" xfId="23846"/>
    <cellStyle name="Separador de milhares 2 39 2 3 2" xfId="23847"/>
    <cellStyle name="Separador de milhares 2 39 2 3 2 2" xfId="38878"/>
    <cellStyle name="Separador de milhares 2 39 2 3 3" xfId="23848"/>
    <cellStyle name="Separador de milhares 2 39 2 3 3 2" xfId="38879"/>
    <cellStyle name="Separador de milhares 2 39 2 3 4" xfId="23849"/>
    <cellStyle name="Separador de milhares 2 39 2 3 4 2" xfId="38880"/>
    <cellStyle name="Separador de milhares 2 39 2 3 5" xfId="23850"/>
    <cellStyle name="Separador de milhares 2 39 2 3 5 2" xfId="38881"/>
    <cellStyle name="Separador de milhares 2 39 2 3 6" xfId="38877"/>
    <cellStyle name="Separador de milhares 2 39 2 4" xfId="23851"/>
    <cellStyle name="Separador de milhares 2 39 2 4 2" xfId="23852"/>
    <cellStyle name="Separador de milhares 2 39 2 4 2 2" xfId="38883"/>
    <cellStyle name="Separador de milhares 2 39 2 4 3" xfId="23853"/>
    <cellStyle name="Separador de milhares 2 39 2 4 3 2" xfId="38884"/>
    <cellStyle name="Separador de milhares 2 39 2 4 4" xfId="23854"/>
    <cellStyle name="Separador de milhares 2 39 2 4 4 2" xfId="38885"/>
    <cellStyle name="Separador de milhares 2 39 2 4 5" xfId="23855"/>
    <cellStyle name="Separador de milhares 2 39 2 4 5 2" xfId="38886"/>
    <cellStyle name="Separador de milhares 2 39 2 4 6" xfId="38882"/>
    <cellStyle name="Separador de milhares 2 39 2 5" xfId="23856"/>
    <cellStyle name="Separador de milhares 2 39 2 5 2" xfId="23857"/>
    <cellStyle name="Separador de milhares 2 39 2 5 2 2" xfId="38888"/>
    <cellStyle name="Separador de milhares 2 39 2 5 3" xfId="23858"/>
    <cellStyle name="Separador de milhares 2 39 2 5 3 2" xfId="38889"/>
    <cellStyle name="Separador de milhares 2 39 2 5 4" xfId="23859"/>
    <cellStyle name="Separador de milhares 2 39 2 5 4 2" xfId="38890"/>
    <cellStyle name="Separador de milhares 2 39 2 5 5" xfId="23860"/>
    <cellStyle name="Separador de milhares 2 39 2 5 5 2" xfId="38891"/>
    <cellStyle name="Separador de milhares 2 39 2 5 6" xfId="38887"/>
    <cellStyle name="Separador de milhares 2 39 2 6" xfId="23861"/>
    <cellStyle name="Separador de milhares 2 39 2 6 2" xfId="23862"/>
    <cellStyle name="Separador de milhares 2 39 2 6 2 2" xfId="38893"/>
    <cellStyle name="Separador de milhares 2 39 2 6 3" xfId="23863"/>
    <cellStyle name="Separador de milhares 2 39 2 6 3 2" xfId="38894"/>
    <cellStyle name="Separador de milhares 2 39 2 6 4" xfId="23864"/>
    <cellStyle name="Separador de milhares 2 39 2 6 4 2" xfId="38895"/>
    <cellStyle name="Separador de milhares 2 39 2 6 5" xfId="23865"/>
    <cellStyle name="Separador de milhares 2 39 2 6 5 2" xfId="38896"/>
    <cellStyle name="Separador de milhares 2 39 2 6 6" xfId="38892"/>
    <cellStyle name="Separador de milhares 2 39 2 7" xfId="23866"/>
    <cellStyle name="Separador de milhares 2 39 2 7 2" xfId="23867"/>
    <cellStyle name="Separador de milhares 2 39 2 7 2 2" xfId="38898"/>
    <cellStyle name="Separador de milhares 2 39 2 7 3" xfId="23868"/>
    <cellStyle name="Separador de milhares 2 39 2 7 3 2" xfId="38899"/>
    <cellStyle name="Separador de milhares 2 39 2 7 4" xfId="23869"/>
    <cellStyle name="Separador de milhares 2 39 2 7 4 2" xfId="38900"/>
    <cellStyle name="Separador de milhares 2 39 2 7 5" xfId="23870"/>
    <cellStyle name="Separador de milhares 2 39 2 7 5 2" xfId="38901"/>
    <cellStyle name="Separador de milhares 2 39 2 7 6" xfId="38897"/>
    <cellStyle name="Separador de milhares 2 39 2 8" xfId="23871"/>
    <cellStyle name="Separador de milhares 2 39 2 8 2" xfId="38902"/>
    <cellStyle name="Separador de milhares 2 39 2 9" xfId="23872"/>
    <cellStyle name="Separador de milhares 2 39 2 9 2" xfId="38903"/>
    <cellStyle name="Separador de milhares 2 39 20" xfId="23873"/>
    <cellStyle name="Separador de milhares 2 39 20 2" xfId="38904"/>
    <cellStyle name="Separador de milhares 2 39 21" xfId="38830"/>
    <cellStyle name="Separador de milhares 2 39 3" xfId="23874"/>
    <cellStyle name="Separador de milhares 2 39 3 2" xfId="23875"/>
    <cellStyle name="Separador de milhares 2 39 3 2 2" xfId="23876"/>
    <cellStyle name="Separador de milhares 2 39 3 2 2 2" xfId="38907"/>
    <cellStyle name="Separador de milhares 2 39 3 2 3" xfId="23877"/>
    <cellStyle name="Separador de milhares 2 39 3 2 3 2" xfId="38908"/>
    <cellStyle name="Separador de milhares 2 39 3 2 4" xfId="23878"/>
    <cellStyle name="Separador de milhares 2 39 3 2 4 2" xfId="38909"/>
    <cellStyle name="Separador de milhares 2 39 3 2 5" xfId="23879"/>
    <cellStyle name="Separador de milhares 2 39 3 2 5 2" xfId="38910"/>
    <cellStyle name="Separador de milhares 2 39 3 2 6" xfId="38906"/>
    <cellStyle name="Separador de milhares 2 39 3 3" xfId="23880"/>
    <cellStyle name="Separador de milhares 2 39 3 3 2" xfId="38911"/>
    <cellStyle name="Separador de milhares 2 39 3 4" xfId="23881"/>
    <cellStyle name="Separador de milhares 2 39 3 4 2" xfId="38912"/>
    <cellStyle name="Separador de milhares 2 39 3 5" xfId="23882"/>
    <cellStyle name="Separador de milhares 2 39 3 5 2" xfId="38913"/>
    <cellStyle name="Separador de milhares 2 39 3 6" xfId="23883"/>
    <cellStyle name="Separador de milhares 2 39 3 6 2" xfId="38914"/>
    <cellStyle name="Separador de milhares 2 39 3 7" xfId="38905"/>
    <cellStyle name="Separador de milhares 2 39 4" xfId="23884"/>
    <cellStyle name="Separador de milhares 2 39 4 2" xfId="23885"/>
    <cellStyle name="Separador de milhares 2 39 4 2 2" xfId="23886"/>
    <cellStyle name="Separador de milhares 2 39 4 2 2 2" xfId="38917"/>
    <cellStyle name="Separador de milhares 2 39 4 2 3" xfId="23887"/>
    <cellStyle name="Separador de milhares 2 39 4 2 3 2" xfId="38918"/>
    <cellStyle name="Separador de milhares 2 39 4 2 4" xfId="23888"/>
    <cellStyle name="Separador de milhares 2 39 4 2 4 2" xfId="38919"/>
    <cellStyle name="Separador de milhares 2 39 4 2 5" xfId="23889"/>
    <cellStyle name="Separador de milhares 2 39 4 2 5 2" xfId="38920"/>
    <cellStyle name="Separador de milhares 2 39 4 2 6" xfId="38916"/>
    <cellStyle name="Separador de milhares 2 39 4 3" xfId="23890"/>
    <cellStyle name="Separador de milhares 2 39 4 3 2" xfId="38921"/>
    <cellStyle name="Separador de milhares 2 39 4 4" xfId="23891"/>
    <cellStyle name="Separador de milhares 2 39 4 4 2" xfId="38922"/>
    <cellStyle name="Separador de milhares 2 39 4 5" xfId="23892"/>
    <cellStyle name="Separador de milhares 2 39 4 5 2" xfId="38923"/>
    <cellStyle name="Separador de milhares 2 39 4 6" xfId="23893"/>
    <cellStyle name="Separador de milhares 2 39 4 6 2" xfId="38924"/>
    <cellStyle name="Separador de milhares 2 39 4 7" xfId="38915"/>
    <cellStyle name="Separador de milhares 2 39 5" xfId="23894"/>
    <cellStyle name="Separador de milhares 2 39 5 2" xfId="23895"/>
    <cellStyle name="Separador de milhares 2 39 5 2 2" xfId="38926"/>
    <cellStyle name="Separador de milhares 2 39 5 3" xfId="23896"/>
    <cellStyle name="Separador de milhares 2 39 5 3 2" xfId="38927"/>
    <cellStyle name="Separador de milhares 2 39 5 4" xfId="23897"/>
    <cellStyle name="Separador de milhares 2 39 5 4 2" xfId="38928"/>
    <cellStyle name="Separador de milhares 2 39 5 5" xfId="23898"/>
    <cellStyle name="Separador de milhares 2 39 5 5 2" xfId="38929"/>
    <cellStyle name="Separador de milhares 2 39 5 6" xfId="38925"/>
    <cellStyle name="Separador de milhares 2 39 6" xfId="23899"/>
    <cellStyle name="Separador de milhares 2 39 6 2" xfId="23900"/>
    <cellStyle name="Separador de milhares 2 39 6 2 2" xfId="38931"/>
    <cellStyle name="Separador de milhares 2 39 6 3" xfId="23901"/>
    <cellStyle name="Separador de milhares 2 39 6 3 2" xfId="38932"/>
    <cellStyle name="Separador de milhares 2 39 6 4" xfId="23902"/>
    <cellStyle name="Separador de milhares 2 39 6 4 2" xfId="38933"/>
    <cellStyle name="Separador de milhares 2 39 6 5" xfId="23903"/>
    <cellStyle name="Separador de milhares 2 39 6 5 2" xfId="38934"/>
    <cellStyle name="Separador de milhares 2 39 6 6" xfId="38930"/>
    <cellStyle name="Separador de milhares 2 39 7" xfId="23904"/>
    <cellStyle name="Separador de milhares 2 39 7 2" xfId="23905"/>
    <cellStyle name="Separador de milhares 2 39 7 2 2" xfId="38936"/>
    <cellStyle name="Separador de milhares 2 39 7 3" xfId="23906"/>
    <cellStyle name="Separador de milhares 2 39 7 3 2" xfId="38937"/>
    <cellStyle name="Separador de milhares 2 39 7 4" xfId="23907"/>
    <cellStyle name="Separador de milhares 2 39 7 4 2" xfId="38938"/>
    <cellStyle name="Separador de milhares 2 39 7 5" xfId="23908"/>
    <cellStyle name="Separador de milhares 2 39 7 5 2" xfId="38939"/>
    <cellStyle name="Separador de milhares 2 39 7 6" xfId="38935"/>
    <cellStyle name="Separador de milhares 2 39 8" xfId="23909"/>
    <cellStyle name="Separador de milhares 2 39 8 2" xfId="23910"/>
    <cellStyle name="Separador de milhares 2 39 8 2 2" xfId="38941"/>
    <cellStyle name="Separador de milhares 2 39 8 3" xfId="23911"/>
    <cellStyle name="Separador de milhares 2 39 8 3 2" xfId="38942"/>
    <cellStyle name="Separador de milhares 2 39 8 4" xfId="23912"/>
    <cellStyle name="Separador de milhares 2 39 8 4 2" xfId="38943"/>
    <cellStyle name="Separador de milhares 2 39 8 5" xfId="23913"/>
    <cellStyle name="Separador de milhares 2 39 8 5 2" xfId="38944"/>
    <cellStyle name="Separador de milhares 2 39 8 6" xfId="38940"/>
    <cellStyle name="Separador de milhares 2 39 9" xfId="23914"/>
    <cellStyle name="Separador de milhares 2 39 9 2" xfId="23915"/>
    <cellStyle name="Separador de milhares 2 39 9 2 2" xfId="38946"/>
    <cellStyle name="Separador de milhares 2 39 9 3" xfId="23916"/>
    <cellStyle name="Separador de milhares 2 39 9 3 2" xfId="38947"/>
    <cellStyle name="Separador de milhares 2 39 9 4" xfId="23917"/>
    <cellStyle name="Separador de milhares 2 39 9 4 2" xfId="38948"/>
    <cellStyle name="Separador de milhares 2 39 9 5" xfId="23918"/>
    <cellStyle name="Separador de milhares 2 39 9 5 2" xfId="38949"/>
    <cellStyle name="Separador de milhares 2 39 9 6" xfId="38945"/>
    <cellStyle name="Separador de milhares 2 4" xfId="23919"/>
    <cellStyle name="Separador de milhares 2 4 10" xfId="23920"/>
    <cellStyle name="Separador de milhares 2 4 11" xfId="23921"/>
    <cellStyle name="Separador de milhares 2 4 12" xfId="23922"/>
    <cellStyle name="Separador de milhares 2 4 13" xfId="23923"/>
    <cellStyle name="Separador de milhares 2 4 14" xfId="23924"/>
    <cellStyle name="Separador de milhares 2 4 15" xfId="23925"/>
    <cellStyle name="Separador de milhares 2 4 16" xfId="23926"/>
    <cellStyle name="Separador de milhares 2 4 17" xfId="23927"/>
    <cellStyle name="Separador de milhares 2 4 18" xfId="23928"/>
    <cellStyle name="Separador de milhares 2 4 19" xfId="23929"/>
    <cellStyle name="Separador de milhares 2 4 2" xfId="23930"/>
    <cellStyle name="Separador de milhares 2 4 2 2" xfId="23931"/>
    <cellStyle name="Separador de milhares 2 4 2 3" xfId="23932"/>
    <cellStyle name="Separador de milhares 2 4 2 4" xfId="23933"/>
    <cellStyle name="Separador de milhares 2 4 2 5" xfId="23934"/>
    <cellStyle name="Separador de milhares 2 4 2 6" xfId="23935"/>
    <cellStyle name="Separador de milhares 2 4 2 7" xfId="23936"/>
    <cellStyle name="Separador de milhares 2 4 20" xfId="23937"/>
    <cellStyle name="Separador de milhares 2 4 21" xfId="23938"/>
    <cellStyle name="Separador de milhares 2 4 22" xfId="23939"/>
    <cellStyle name="Separador de milhares 2 4 23" xfId="23940"/>
    <cellStyle name="Separador de milhares 2 4 24" xfId="23941"/>
    <cellStyle name="Separador de milhares 2 4 25" xfId="23942"/>
    <cellStyle name="Separador de milhares 2 4 3" xfId="23943"/>
    <cellStyle name="Separador de milhares 2 4 4" xfId="23944"/>
    <cellStyle name="Separador de milhares 2 4 5" xfId="23945"/>
    <cellStyle name="Separador de milhares 2 4 6" xfId="23946"/>
    <cellStyle name="Separador de milhares 2 4 7" xfId="23947"/>
    <cellStyle name="Separador de milhares 2 4 8" xfId="23948"/>
    <cellStyle name="Separador de milhares 2 4 9" xfId="23949"/>
    <cellStyle name="Separador de milhares 2 40" xfId="23950"/>
    <cellStyle name="Separador de milhares 2 40 10" xfId="23951"/>
    <cellStyle name="Separador de milhares 2 40 10 2" xfId="23952"/>
    <cellStyle name="Separador de milhares 2 40 10 2 2" xfId="38952"/>
    <cellStyle name="Separador de milhares 2 40 10 3" xfId="23953"/>
    <cellStyle name="Separador de milhares 2 40 10 3 2" xfId="38953"/>
    <cellStyle name="Separador de milhares 2 40 10 4" xfId="23954"/>
    <cellStyle name="Separador de milhares 2 40 10 4 2" xfId="38954"/>
    <cellStyle name="Separador de milhares 2 40 10 5" xfId="23955"/>
    <cellStyle name="Separador de milhares 2 40 10 5 2" xfId="38955"/>
    <cellStyle name="Separador de milhares 2 40 10 6" xfId="38951"/>
    <cellStyle name="Separador de milhares 2 40 11" xfId="23956"/>
    <cellStyle name="Separador de milhares 2 40 11 2" xfId="23957"/>
    <cellStyle name="Separador de milhares 2 40 11 2 2" xfId="38957"/>
    <cellStyle name="Separador de milhares 2 40 11 3" xfId="23958"/>
    <cellStyle name="Separador de milhares 2 40 11 3 2" xfId="38958"/>
    <cellStyle name="Separador de milhares 2 40 11 4" xfId="23959"/>
    <cellStyle name="Separador de milhares 2 40 11 4 2" xfId="38959"/>
    <cellStyle name="Separador de milhares 2 40 11 5" xfId="23960"/>
    <cellStyle name="Separador de milhares 2 40 11 5 2" xfId="38960"/>
    <cellStyle name="Separador de milhares 2 40 11 6" xfId="38956"/>
    <cellStyle name="Separador de milhares 2 40 12" xfId="23961"/>
    <cellStyle name="Separador de milhares 2 40 12 2" xfId="23962"/>
    <cellStyle name="Separador de milhares 2 40 12 2 2" xfId="38962"/>
    <cellStyle name="Separador de milhares 2 40 12 3" xfId="23963"/>
    <cellStyle name="Separador de milhares 2 40 12 3 2" xfId="38963"/>
    <cellStyle name="Separador de milhares 2 40 12 4" xfId="23964"/>
    <cellStyle name="Separador de milhares 2 40 12 4 2" xfId="38964"/>
    <cellStyle name="Separador de milhares 2 40 12 5" xfId="23965"/>
    <cellStyle name="Separador de milhares 2 40 12 5 2" xfId="38965"/>
    <cellStyle name="Separador de milhares 2 40 12 6" xfId="38961"/>
    <cellStyle name="Separador de milhares 2 40 13" xfId="23966"/>
    <cellStyle name="Separador de milhares 2 40 13 2" xfId="23967"/>
    <cellStyle name="Separador de milhares 2 40 13 2 2" xfId="38967"/>
    <cellStyle name="Separador de milhares 2 40 13 3" xfId="23968"/>
    <cellStyle name="Separador de milhares 2 40 13 3 2" xfId="38968"/>
    <cellStyle name="Separador de milhares 2 40 13 4" xfId="23969"/>
    <cellStyle name="Separador de milhares 2 40 13 4 2" xfId="38969"/>
    <cellStyle name="Separador de milhares 2 40 13 5" xfId="23970"/>
    <cellStyle name="Separador de milhares 2 40 13 5 2" xfId="38970"/>
    <cellStyle name="Separador de milhares 2 40 13 6" xfId="38966"/>
    <cellStyle name="Separador de milhares 2 40 14" xfId="23971"/>
    <cellStyle name="Separador de milhares 2 40 14 2" xfId="23972"/>
    <cellStyle name="Separador de milhares 2 40 14 2 2" xfId="38972"/>
    <cellStyle name="Separador de milhares 2 40 14 3" xfId="23973"/>
    <cellStyle name="Separador de milhares 2 40 14 3 2" xfId="38973"/>
    <cellStyle name="Separador de milhares 2 40 14 4" xfId="23974"/>
    <cellStyle name="Separador de milhares 2 40 14 4 2" xfId="38974"/>
    <cellStyle name="Separador de milhares 2 40 14 5" xfId="23975"/>
    <cellStyle name="Separador de milhares 2 40 14 5 2" xfId="38975"/>
    <cellStyle name="Separador de milhares 2 40 14 6" xfId="38971"/>
    <cellStyle name="Separador de milhares 2 40 15" xfId="23976"/>
    <cellStyle name="Separador de milhares 2 40 15 2" xfId="23977"/>
    <cellStyle name="Separador de milhares 2 40 15 2 2" xfId="38977"/>
    <cellStyle name="Separador de milhares 2 40 15 3" xfId="23978"/>
    <cellStyle name="Separador de milhares 2 40 15 3 2" xfId="38978"/>
    <cellStyle name="Separador de milhares 2 40 15 4" xfId="23979"/>
    <cellStyle name="Separador de milhares 2 40 15 4 2" xfId="38979"/>
    <cellStyle name="Separador de milhares 2 40 15 5" xfId="23980"/>
    <cellStyle name="Separador de milhares 2 40 15 5 2" xfId="38980"/>
    <cellStyle name="Separador de milhares 2 40 15 6" xfId="38976"/>
    <cellStyle name="Separador de milhares 2 40 16" xfId="23981"/>
    <cellStyle name="Separador de milhares 2 40 16 2" xfId="23982"/>
    <cellStyle name="Separador de milhares 2 40 16 2 2" xfId="38982"/>
    <cellStyle name="Separador de milhares 2 40 16 3" xfId="23983"/>
    <cellStyle name="Separador de milhares 2 40 16 3 2" xfId="38983"/>
    <cellStyle name="Separador de milhares 2 40 16 4" xfId="23984"/>
    <cellStyle name="Separador de milhares 2 40 16 4 2" xfId="38984"/>
    <cellStyle name="Separador de milhares 2 40 16 5" xfId="23985"/>
    <cellStyle name="Separador de milhares 2 40 16 5 2" xfId="38985"/>
    <cellStyle name="Separador de milhares 2 40 16 6" xfId="38981"/>
    <cellStyle name="Separador de milhares 2 40 17" xfId="23986"/>
    <cellStyle name="Separador de milhares 2 40 17 2" xfId="38986"/>
    <cellStyle name="Separador de milhares 2 40 18" xfId="23987"/>
    <cellStyle name="Separador de milhares 2 40 18 2" xfId="38987"/>
    <cellStyle name="Separador de milhares 2 40 19" xfId="23988"/>
    <cellStyle name="Separador de milhares 2 40 19 2" xfId="38988"/>
    <cellStyle name="Separador de milhares 2 40 2" xfId="23989"/>
    <cellStyle name="Separador de milhares 2 40 2 10" xfId="23990"/>
    <cellStyle name="Separador de milhares 2 40 2 10 2" xfId="38990"/>
    <cellStyle name="Separador de milhares 2 40 2 11" xfId="23991"/>
    <cellStyle name="Separador de milhares 2 40 2 11 2" xfId="38991"/>
    <cellStyle name="Separador de milhares 2 40 2 12" xfId="38989"/>
    <cellStyle name="Separador de milhares 2 40 2 2" xfId="23992"/>
    <cellStyle name="Separador de milhares 2 40 2 2 2" xfId="23993"/>
    <cellStyle name="Separador de milhares 2 40 2 2 2 2" xfId="38993"/>
    <cellStyle name="Separador de milhares 2 40 2 2 3" xfId="23994"/>
    <cellStyle name="Separador de milhares 2 40 2 2 3 2" xfId="38994"/>
    <cellStyle name="Separador de milhares 2 40 2 2 4" xfId="23995"/>
    <cellStyle name="Separador de milhares 2 40 2 2 4 2" xfId="38995"/>
    <cellStyle name="Separador de milhares 2 40 2 2 5" xfId="23996"/>
    <cellStyle name="Separador de milhares 2 40 2 2 5 2" xfId="38996"/>
    <cellStyle name="Separador de milhares 2 40 2 2 6" xfId="38992"/>
    <cellStyle name="Separador de milhares 2 40 2 3" xfId="23997"/>
    <cellStyle name="Separador de milhares 2 40 2 3 2" xfId="23998"/>
    <cellStyle name="Separador de milhares 2 40 2 3 2 2" xfId="38998"/>
    <cellStyle name="Separador de milhares 2 40 2 3 3" xfId="23999"/>
    <cellStyle name="Separador de milhares 2 40 2 3 3 2" xfId="38999"/>
    <cellStyle name="Separador de milhares 2 40 2 3 4" xfId="24000"/>
    <cellStyle name="Separador de milhares 2 40 2 3 4 2" xfId="39000"/>
    <cellStyle name="Separador de milhares 2 40 2 3 5" xfId="24001"/>
    <cellStyle name="Separador de milhares 2 40 2 3 5 2" xfId="39001"/>
    <cellStyle name="Separador de milhares 2 40 2 3 6" xfId="38997"/>
    <cellStyle name="Separador de milhares 2 40 2 4" xfId="24002"/>
    <cellStyle name="Separador de milhares 2 40 2 4 2" xfId="24003"/>
    <cellStyle name="Separador de milhares 2 40 2 4 2 2" xfId="39003"/>
    <cellStyle name="Separador de milhares 2 40 2 4 3" xfId="24004"/>
    <cellStyle name="Separador de milhares 2 40 2 4 3 2" xfId="39004"/>
    <cellStyle name="Separador de milhares 2 40 2 4 4" xfId="24005"/>
    <cellStyle name="Separador de milhares 2 40 2 4 4 2" xfId="39005"/>
    <cellStyle name="Separador de milhares 2 40 2 4 5" xfId="24006"/>
    <cellStyle name="Separador de milhares 2 40 2 4 5 2" xfId="39006"/>
    <cellStyle name="Separador de milhares 2 40 2 4 6" xfId="39002"/>
    <cellStyle name="Separador de milhares 2 40 2 5" xfId="24007"/>
    <cellStyle name="Separador de milhares 2 40 2 5 2" xfId="24008"/>
    <cellStyle name="Separador de milhares 2 40 2 5 2 2" xfId="39008"/>
    <cellStyle name="Separador de milhares 2 40 2 5 3" xfId="24009"/>
    <cellStyle name="Separador de milhares 2 40 2 5 3 2" xfId="39009"/>
    <cellStyle name="Separador de milhares 2 40 2 5 4" xfId="24010"/>
    <cellStyle name="Separador de milhares 2 40 2 5 4 2" xfId="39010"/>
    <cellStyle name="Separador de milhares 2 40 2 5 5" xfId="24011"/>
    <cellStyle name="Separador de milhares 2 40 2 5 5 2" xfId="39011"/>
    <cellStyle name="Separador de milhares 2 40 2 5 6" xfId="39007"/>
    <cellStyle name="Separador de milhares 2 40 2 6" xfId="24012"/>
    <cellStyle name="Separador de milhares 2 40 2 6 2" xfId="24013"/>
    <cellStyle name="Separador de milhares 2 40 2 6 2 2" xfId="39013"/>
    <cellStyle name="Separador de milhares 2 40 2 6 3" xfId="24014"/>
    <cellStyle name="Separador de milhares 2 40 2 6 3 2" xfId="39014"/>
    <cellStyle name="Separador de milhares 2 40 2 6 4" xfId="24015"/>
    <cellStyle name="Separador de milhares 2 40 2 6 4 2" xfId="39015"/>
    <cellStyle name="Separador de milhares 2 40 2 6 5" xfId="24016"/>
    <cellStyle name="Separador de milhares 2 40 2 6 5 2" xfId="39016"/>
    <cellStyle name="Separador de milhares 2 40 2 6 6" xfId="39012"/>
    <cellStyle name="Separador de milhares 2 40 2 7" xfId="24017"/>
    <cellStyle name="Separador de milhares 2 40 2 7 2" xfId="24018"/>
    <cellStyle name="Separador de milhares 2 40 2 7 2 2" xfId="39018"/>
    <cellStyle name="Separador de milhares 2 40 2 7 3" xfId="24019"/>
    <cellStyle name="Separador de milhares 2 40 2 7 3 2" xfId="39019"/>
    <cellStyle name="Separador de milhares 2 40 2 7 4" xfId="24020"/>
    <cellStyle name="Separador de milhares 2 40 2 7 4 2" xfId="39020"/>
    <cellStyle name="Separador de milhares 2 40 2 7 5" xfId="24021"/>
    <cellStyle name="Separador de milhares 2 40 2 7 5 2" xfId="39021"/>
    <cellStyle name="Separador de milhares 2 40 2 7 6" xfId="39017"/>
    <cellStyle name="Separador de milhares 2 40 2 8" xfId="24022"/>
    <cellStyle name="Separador de milhares 2 40 2 8 2" xfId="39022"/>
    <cellStyle name="Separador de milhares 2 40 2 9" xfId="24023"/>
    <cellStyle name="Separador de milhares 2 40 2 9 2" xfId="39023"/>
    <cellStyle name="Separador de milhares 2 40 20" xfId="24024"/>
    <cellStyle name="Separador de milhares 2 40 20 2" xfId="39024"/>
    <cellStyle name="Separador de milhares 2 40 21" xfId="38950"/>
    <cellStyle name="Separador de milhares 2 40 3" xfId="24025"/>
    <cellStyle name="Separador de milhares 2 40 3 2" xfId="24026"/>
    <cellStyle name="Separador de milhares 2 40 3 2 2" xfId="24027"/>
    <cellStyle name="Separador de milhares 2 40 3 2 2 2" xfId="39027"/>
    <cellStyle name="Separador de milhares 2 40 3 2 3" xfId="24028"/>
    <cellStyle name="Separador de milhares 2 40 3 2 3 2" xfId="39028"/>
    <cellStyle name="Separador de milhares 2 40 3 2 4" xfId="24029"/>
    <cellStyle name="Separador de milhares 2 40 3 2 4 2" xfId="39029"/>
    <cellStyle name="Separador de milhares 2 40 3 2 5" xfId="24030"/>
    <cellStyle name="Separador de milhares 2 40 3 2 5 2" xfId="39030"/>
    <cellStyle name="Separador de milhares 2 40 3 2 6" xfId="39026"/>
    <cellStyle name="Separador de milhares 2 40 3 3" xfId="24031"/>
    <cellStyle name="Separador de milhares 2 40 3 3 2" xfId="39031"/>
    <cellStyle name="Separador de milhares 2 40 3 4" xfId="24032"/>
    <cellStyle name="Separador de milhares 2 40 3 4 2" xfId="39032"/>
    <cellStyle name="Separador de milhares 2 40 3 5" xfId="24033"/>
    <cellStyle name="Separador de milhares 2 40 3 5 2" xfId="39033"/>
    <cellStyle name="Separador de milhares 2 40 3 6" xfId="24034"/>
    <cellStyle name="Separador de milhares 2 40 3 6 2" xfId="39034"/>
    <cellStyle name="Separador de milhares 2 40 3 7" xfId="39025"/>
    <cellStyle name="Separador de milhares 2 40 4" xfId="24035"/>
    <cellStyle name="Separador de milhares 2 40 4 2" xfId="24036"/>
    <cellStyle name="Separador de milhares 2 40 4 2 2" xfId="24037"/>
    <cellStyle name="Separador de milhares 2 40 4 2 2 2" xfId="39037"/>
    <cellStyle name="Separador de milhares 2 40 4 2 3" xfId="24038"/>
    <cellStyle name="Separador de milhares 2 40 4 2 3 2" xfId="39038"/>
    <cellStyle name="Separador de milhares 2 40 4 2 4" xfId="24039"/>
    <cellStyle name="Separador de milhares 2 40 4 2 4 2" xfId="39039"/>
    <cellStyle name="Separador de milhares 2 40 4 2 5" xfId="24040"/>
    <cellStyle name="Separador de milhares 2 40 4 2 5 2" xfId="39040"/>
    <cellStyle name="Separador de milhares 2 40 4 2 6" xfId="39036"/>
    <cellStyle name="Separador de milhares 2 40 4 3" xfId="24041"/>
    <cellStyle name="Separador de milhares 2 40 4 3 2" xfId="39041"/>
    <cellStyle name="Separador de milhares 2 40 4 4" xfId="24042"/>
    <cellStyle name="Separador de milhares 2 40 4 4 2" xfId="39042"/>
    <cellStyle name="Separador de milhares 2 40 4 5" xfId="24043"/>
    <cellStyle name="Separador de milhares 2 40 4 5 2" xfId="39043"/>
    <cellStyle name="Separador de milhares 2 40 4 6" xfId="24044"/>
    <cellStyle name="Separador de milhares 2 40 4 6 2" xfId="39044"/>
    <cellStyle name="Separador de milhares 2 40 4 7" xfId="39035"/>
    <cellStyle name="Separador de milhares 2 40 5" xfId="24045"/>
    <cellStyle name="Separador de milhares 2 40 5 2" xfId="24046"/>
    <cellStyle name="Separador de milhares 2 40 5 2 2" xfId="39046"/>
    <cellStyle name="Separador de milhares 2 40 5 3" xfId="24047"/>
    <cellStyle name="Separador de milhares 2 40 5 3 2" xfId="39047"/>
    <cellStyle name="Separador de milhares 2 40 5 4" xfId="24048"/>
    <cellStyle name="Separador de milhares 2 40 5 4 2" xfId="39048"/>
    <cellStyle name="Separador de milhares 2 40 5 5" xfId="24049"/>
    <cellStyle name="Separador de milhares 2 40 5 5 2" xfId="39049"/>
    <cellStyle name="Separador de milhares 2 40 5 6" xfId="39045"/>
    <cellStyle name="Separador de milhares 2 40 6" xfId="24050"/>
    <cellStyle name="Separador de milhares 2 40 6 2" xfId="24051"/>
    <cellStyle name="Separador de milhares 2 40 6 2 2" xfId="39051"/>
    <cellStyle name="Separador de milhares 2 40 6 3" xfId="24052"/>
    <cellStyle name="Separador de milhares 2 40 6 3 2" xfId="39052"/>
    <cellStyle name="Separador de milhares 2 40 6 4" xfId="24053"/>
    <cellStyle name="Separador de milhares 2 40 6 4 2" xfId="39053"/>
    <cellStyle name="Separador de milhares 2 40 6 5" xfId="24054"/>
    <cellStyle name="Separador de milhares 2 40 6 5 2" xfId="39054"/>
    <cellStyle name="Separador de milhares 2 40 6 6" xfId="39050"/>
    <cellStyle name="Separador de milhares 2 40 7" xfId="24055"/>
    <cellStyle name="Separador de milhares 2 40 7 2" xfId="24056"/>
    <cellStyle name="Separador de milhares 2 40 7 2 2" xfId="39056"/>
    <cellStyle name="Separador de milhares 2 40 7 3" xfId="24057"/>
    <cellStyle name="Separador de milhares 2 40 7 3 2" xfId="39057"/>
    <cellStyle name="Separador de milhares 2 40 7 4" xfId="24058"/>
    <cellStyle name="Separador de milhares 2 40 7 4 2" xfId="39058"/>
    <cellStyle name="Separador de milhares 2 40 7 5" xfId="24059"/>
    <cellStyle name="Separador de milhares 2 40 7 5 2" xfId="39059"/>
    <cellStyle name="Separador de milhares 2 40 7 6" xfId="39055"/>
    <cellStyle name="Separador de milhares 2 40 8" xfId="24060"/>
    <cellStyle name="Separador de milhares 2 40 8 2" xfId="24061"/>
    <cellStyle name="Separador de milhares 2 40 8 2 2" xfId="39061"/>
    <cellStyle name="Separador de milhares 2 40 8 3" xfId="24062"/>
    <cellStyle name="Separador de milhares 2 40 8 3 2" xfId="39062"/>
    <cellStyle name="Separador de milhares 2 40 8 4" xfId="24063"/>
    <cellStyle name="Separador de milhares 2 40 8 4 2" xfId="39063"/>
    <cellStyle name="Separador de milhares 2 40 8 5" xfId="24064"/>
    <cellStyle name="Separador de milhares 2 40 8 5 2" xfId="39064"/>
    <cellStyle name="Separador de milhares 2 40 8 6" xfId="39060"/>
    <cellStyle name="Separador de milhares 2 40 9" xfId="24065"/>
    <cellStyle name="Separador de milhares 2 40 9 2" xfId="24066"/>
    <cellStyle name="Separador de milhares 2 40 9 2 2" xfId="39066"/>
    <cellStyle name="Separador de milhares 2 40 9 3" xfId="24067"/>
    <cellStyle name="Separador de milhares 2 40 9 3 2" xfId="39067"/>
    <cellStyle name="Separador de milhares 2 40 9 4" xfId="24068"/>
    <cellStyle name="Separador de milhares 2 40 9 4 2" xfId="39068"/>
    <cellStyle name="Separador de milhares 2 40 9 5" xfId="24069"/>
    <cellStyle name="Separador de milhares 2 40 9 5 2" xfId="39069"/>
    <cellStyle name="Separador de milhares 2 40 9 6" xfId="39065"/>
    <cellStyle name="Separador de milhares 2 41" xfId="24070"/>
    <cellStyle name="Separador de milhares 2 42" xfId="24071"/>
    <cellStyle name="Separador de milhares 2 43" xfId="24072"/>
    <cellStyle name="Separador de milhares 2 44" xfId="24073"/>
    <cellStyle name="Separador de milhares 2 45" xfId="24074"/>
    <cellStyle name="Separador de milhares 2 46" xfId="24075"/>
    <cellStyle name="Separador de milhares 2 47" xfId="24076"/>
    <cellStyle name="Separador de milhares 2 48" xfId="24077"/>
    <cellStyle name="Separador de milhares 2 49" xfId="24078"/>
    <cellStyle name="Separador de milhares 2 5" xfId="24079"/>
    <cellStyle name="Separador de milhares 2 5 10" xfId="24080"/>
    <cellStyle name="Separador de milhares 2 5 11" xfId="24081"/>
    <cellStyle name="Separador de milhares 2 5 12" xfId="24082"/>
    <cellStyle name="Separador de milhares 2 5 13" xfId="24083"/>
    <cellStyle name="Separador de milhares 2 5 14" xfId="24084"/>
    <cellStyle name="Separador de milhares 2 5 15" xfId="24085"/>
    <cellStyle name="Separador de milhares 2 5 16" xfId="24086"/>
    <cellStyle name="Separador de milhares 2 5 17" xfId="24087"/>
    <cellStyle name="Separador de milhares 2 5 18" xfId="24088"/>
    <cellStyle name="Separador de milhares 2 5 19" xfId="24089"/>
    <cellStyle name="Separador de milhares 2 5 2" xfId="24090"/>
    <cellStyle name="Separador de milhares 2 5 2 2" xfId="24091"/>
    <cellStyle name="Separador de milhares 2 5 2 3" xfId="24092"/>
    <cellStyle name="Separador de milhares 2 5 2 4" xfId="24093"/>
    <cellStyle name="Separador de milhares 2 5 2 5" xfId="24094"/>
    <cellStyle name="Separador de milhares 2 5 2 6" xfId="24095"/>
    <cellStyle name="Separador de milhares 2 5 2 7" xfId="24096"/>
    <cellStyle name="Separador de milhares 2 5 20" xfId="24097"/>
    <cellStyle name="Separador de milhares 2 5 21" xfId="24098"/>
    <cellStyle name="Separador de milhares 2 5 22" xfId="24099"/>
    <cellStyle name="Separador de milhares 2 5 23" xfId="24100"/>
    <cellStyle name="Separador de milhares 2 5 24" xfId="24101"/>
    <cellStyle name="Separador de milhares 2 5 25" xfId="24102"/>
    <cellStyle name="Separador de milhares 2 5 26" xfId="24103"/>
    <cellStyle name="Separador de milhares 2 5 27" xfId="24104"/>
    <cellStyle name="Separador de milhares 2 5 3" xfId="24105"/>
    <cellStyle name="Separador de milhares 2 5 4" xfId="24106"/>
    <cellStyle name="Separador de milhares 2 5 5" xfId="24107"/>
    <cellStyle name="Separador de milhares 2 5 6" xfId="24108"/>
    <cellStyle name="Separador de milhares 2 5 7" xfId="24109"/>
    <cellStyle name="Separador de milhares 2 5 8" xfId="24110"/>
    <cellStyle name="Separador de milhares 2 5 9" xfId="24111"/>
    <cellStyle name="Separador de milhares 2 50" xfId="24112"/>
    <cellStyle name="Separador de milhares 2 51" xfId="24113"/>
    <cellStyle name="Separador de milhares 2 51 10" xfId="24114"/>
    <cellStyle name="Separador de milhares 2 51 11" xfId="24115"/>
    <cellStyle name="Separador de milhares 2 51 12" xfId="24116"/>
    <cellStyle name="Separador de milhares 2 51 13" xfId="24117"/>
    <cellStyle name="Separador de milhares 2 51 14" xfId="24118"/>
    <cellStyle name="Separador de milhares 2 51 15" xfId="24119"/>
    <cellStyle name="Separador de milhares 2 51 16" xfId="24120"/>
    <cellStyle name="Separador de milhares 2 51 2" xfId="24121"/>
    <cellStyle name="Separador de milhares 2 51 3" xfId="24122"/>
    <cellStyle name="Separador de milhares 2 51 4" xfId="24123"/>
    <cellStyle name="Separador de milhares 2 51 5" xfId="24124"/>
    <cellStyle name="Separador de milhares 2 51 6" xfId="24125"/>
    <cellStyle name="Separador de milhares 2 51 7" xfId="24126"/>
    <cellStyle name="Separador de milhares 2 51 8" xfId="24127"/>
    <cellStyle name="Separador de milhares 2 51 9" xfId="24128"/>
    <cellStyle name="Separador de milhares 2 52" xfId="24129"/>
    <cellStyle name="Separador de milhares 2 52 10" xfId="24130"/>
    <cellStyle name="Separador de milhares 2 52 11" xfId="24131"/>
    <cellStyle name="Separador de milhares 2 52 12" xfId="24132"/>
    <cellStyle name="Separador de milhares 2 52 13" xfId="24133"/>
    <cellStyle name="Separador de milhares 2 52 14" xfId="24134"/>
    <cellStyle name="Separador de milhares 2 52 15" xfId="24135"/>
    <cellStyle name="Separador de milhares 2 52 16" xfId="24136"/>
    <cellStyle name="Separador de milhares 2 52 2" xfId="24137"/>
    <cellStyle name="Separador de milhares 2 52 3" xfId="24138"/>
    <cellStyle name="Separador de milhares 2 52 4" xfId="24139"/>
    <cellStyle name="Separador de milhares 2 52 5" xfId="24140"/>
    <cellStyle name="Separador de milhares 2 52 6" xfId="24141"/>
    <cellStyle name="Separador de milhares 2 52 7" xfId="24142"/>
    <cellStyle name="Separador de milhares 2 52 8" xfId="24143"/>
    <cellStyle name="Separador de milhares 2 52 9" xfId="24144"/>
    <cellStyle name="Separador de milhares 2 53" xfId="24145"/>
    <cellStyle name="Separador de milhares 2 53 10" xfId="24146"/>
    <cellStyle name="Separador de milhares 2 53 11" xfId="24147"/>
    <cellStyle name="Separador de milhares 2 53 12" xfId="24148"/>
    <cellStyle name="Separador de milhares 2 53 13" xfId="24149"/>
    <cellStyle name="Separador de milhares 2 53 14" xfId="24150"/>
    <cellStyle name="Separador de milhares 2 53 15" xfId="24151"/>
    <cellStyle name="Separador de milhares 2 53 16" xfId="24152"/>
    <cellStyle name="Separador de milhares 2 53 2" xfId="24153"/>
    <cellStyle name="Separador de milhares 2 53 3" xfId="24154"/>
    <cellStyle name="Separador de milhares 2 53 4" xfId="24155"/>
    <cellStyle name="Separador de milhares 2 53 5" xfId="24156"/>
    <cellStyle name="Separador de milhares 2 53 6" xfId="24157"/>
    <cellStyle name="Separador de milhares 2 53 7" xfId="24158"/>
    <cellStyle name="Separador de milhares 2 53 8" xfId="24159"/>
    <cellStyle name="Separador de milhares 2 53 9" xfId="24160"/>
    <cellStyle name="Separador de milhares 2 54" xfId="24161"/>
    <cellStyle name="Separador de milhares 2 54 10" xfId="24162"/>
    <cellStyle name="Separador de milhares 2 54 11" xfId="24163"/>
    <cellStyle name="Separador de milhares 2 54 12" xfId="24164"/>
    <cellStyle name="Separador de milhares 2 54 13" xfId="24165"/>
    <cellStyle name="Separador de milhares 2 54 14" xfId="24166"/>
    <cellStyle name="Separador de milhares 2 54 15" xfId="24167"/>
    <cellStyle name="Separador de milhares 2 54 16" xfId="24168"/>
    <cellStyle name="Separador de milhares 2 54 2" xfId="24169"/>
    <cellStyle name="Separador de milhares 2 54 3" xfId="24170"/>
    <cellStyle name="Separador de milhares 2 54 4" xfId="24171"/>
    <cellStyle name="Separador de milhares 2 54 5" xfId="24172"/>
    <cellStyle name="Separador de milhares 2 54 6" xfId="24173"/>
    <cellStyle name="Separador de milhares 2 54 7" xfId="24174"/>
    <cellStyle name="Separador de milhares 2 54 8" xfId="24175"/>
    <cellStyle name="Separador de milhares 2 54 9" xfId="24176"/>
    <cellStyle name="Separador de milhares 2 55" xfId="24177"/>
    <cellStyle name="Separador de milhares 2 55 10" xfId="24178"/>
    <cellStyle name="Separador de milhares 2 55 11" xfId="24179"/>
    <cellStyle name="Separador de milhares 2 55 12" xfId="24180"/>
    <cellStyle name="Separador de milhares 2 55 13" xfId="24181"/>
    <cellStyle name="Separador de milhares 2 55 14" xfId="24182"/>
    <cellStyle name="Separador de milhares 2 55 15" xfId="24183"/>
    <cellStyle name="Separador de milhares 2 55 16" xfId="24184"/>
    <cellStyle name="Separador de milhares 2 55 2" xfId="24185"/>
    <cellStyle name="Separador de milhares 2 55 3" xfId="24186"/>
    <cellStyle name="Separador de milhares 2 55 4" xfId="24187"/>
    <cellStyle name="Separador de milhares 2 55 5" xfId="24188"/>
    <cellStyle name="Separador de milhares 2 55 6" xfId="24189"/>
    <cellStyle name="Separador de milhares 2 55 7" xfId="24190"/>
    <cellStyle name="Separador de milhares 2 55 8" xfId="24191"/>
    <cellStyle name="Separador de milhares 2 55 9" xfId="24192"/>
    <cellStyle name="Separador de milhares 2 56" xfId="24193"/>
    <cellStyle name="Separador de milhares 2 56 10" xfId="24194"/>
    <cellStyle name="Separador de milhares 2 56 11" xfId="24195"/>
    <cellStyle name="Separador de milhares 2 56 12" xfId="24196"/>
    <cellStyle name="Separador de milhares 2 56 13" xfId="24197"/>
    <cellStyle name="Separador de milhares 2 56 14" xfId="24198"/>
    <cellStyle name="Separador de milhares 2 56 15" xfId="24199"/>
    <cellStyle name="Separador de milhares 2 56 16" xfId="24200"/>
    <cellStyle name="Separador de milhares 2 56 2" xfId="24201"/>
    <cellStyle name="Separador de milhares 2 56 3" xfId="24202"/>
    <cellStyle name="Separador de milhares 2 56 4" xfId="24203"/>
    <cellStyle name="Separador de milhares 2 56 5" xfId="24204"/>
    <cellStyle name="Separador de milhares 2 56 6" xfId="24205"/>
    <cellStyle name="Separador de milhares 2 56 7" xfId="24206"/>
    <cellStyle name="Separador de milhares 2 56 8" xfId="24207"/>
    <cellStyle name="Separador de milhares 2 56 9" xfId="24208"/>
    <cellStyle name="Separador de milhares 2 57" xfId="24209"/>
    <cellStyle name="Separador de milhares 2 57 10" xfId="24210"/>
    <cellStyle name="Separador de milhares 2 57 11" xfId="24211"/>
    <cellStyle name="Separador de milhares 2 57 12" xfId="24212"/>
    <cellStyle name="Separador de milhares 2 57 13" xfId="24213"/>
    <cellStyle name="Separador de milhares 2 57 14" xfId="24214"/>
    <cellStyle name="Separador de milhares 2 57 15" xfId="24215"/>
    <cellStyle name="Separador de milhares 2 57 16" xfId="24216"/>
    <cellStyle name="Separador de milhares 2 57 2" xfId="24217"/>
    <cellStyle name="Separador de milhares 2 57 3" xfId="24218"/>
    <cellStyle name="Separador de milhares 2 57 4" xfId="24219"/>
    <cellStyle name="Separador de milhares 2 57 5" xfId="24220"/>
    <cellStyle name="Separador de milhares 2 57 6" xfId="24221"/>
    <cellStyle name="Separador de milhares 2 57 7" xfId="24222"/>
    <cellStyle name="Separador de milhares 2 57 8" xfId="24223"/>
    <cellStyle name="Separador de milhares 2 57 9" xfId="24224"/>
    <cellStyle name="Separador de milhares 2 58" xfId="24225"/>
    <cellStyle name="Separador de milhares 2 58 10" xfId="24226"/>
    <cellStyle name="Separador de milhares 2 58 11" xfId="24227"/>
    <cellStyle name="Separador de milhares 2 58 12" xfId="24228"/>
    <cellStyle name="Separador de milhares 2 58 13" xfId="24229"/>
    <cellStyle name="Separador de milhares 2 58 14" xfId="24230"/>
    <cellStyle name="Separador de milhares 2 58 15" xfId="24231"/>
    <cellStyle name="Separador de milhares 2 58 16" xfId="24232"/>
    <cellStyle name="Separador de milhares 2 58 2" xfId="24233"/>
    <cellStyle name="Separador de milhares 2 58 3" xfId="24234"/>
    <cellStyle name="Separador de milhares 2 58 4" xfId="24235"/>
    <cellStyle name="Separador de milhares 2 58 5" xfId="24236"/>
    <cellStyle name="Separador de milhares 2 58 6" xfId="24237"/>
    <cellStyle name="Separador de milhares 2 58 7" xfId="24238"/>
    <cellStyle name="Separador de milhares 2 58 8" xfId="24239"/>
    <cellStyle name="Separador de milhares 2 58 9" xfId="24240"/>
    <cellStyle name="Separador de milhares 2 59" xfId="24241"/>
    <cellStyle name="Separador de milhares 2 59 10" xfId="24242"/>
    <cellStyle name="Separador de milhares 2 59 11" xfId="24243"/>
    <cellStyle name="Separador de milhares 2 59 12" xfId="24244"/>
    <cellStyle name="Separador de milhares 2 59 13" xfId="24245"/>
    <cellStyle name="Separador de milhares 2 59 14" xfId="24246"/>
    <cellStyle name="Separador de milhares 2 59 15" xfId="24247"/>
    <cellStyle name="Separador de milhares 2 59 16" xfId="24248"/>
    <cellStyle name="Separador de milhares 2 59 2" xfId="24249"/>
    <cellStyle name="Separador de milhares 2 59 3" xfId="24250"/>
    <cellStyle name="Separador de milhares 2 59 4" xfId="24251"/>
    <cellStyle name="Separador de milhares 2 59 5" xfId="24252"/>
    <cellStyle name="Separador de milhares 2 59 6" xfId="24253"/>
    <cellStyle name="Separador de milhares 2 59 7" xfId="24254"/>
    <cellStyle name="Separador de milhares 2 59 8" xfId="24255"/>
    <cellStyle name="Separador de milhares 2 59 9" xfId="24256"/>
    <cellStyle name="Separador de milhares 2 6" xfId="24257"/>
    <cellStyle name="Separador de milhares 2 6 10" xfId="24258"/>
    <cellStyle name="Separador de milhares 2 6 11" xfId="24259"/>
    <cellStyle name="Separador de milhares 2 6 12" xfId="24260"/>
    <cellStyle name="Separador de milhares 2 6 13" xfId="24261"/>
    <cellStyle name="Separador de milhares 2 6 14" xfId="24262"/>
    <cellStyle name="Separador de milhares 2 6 15" xfId="24263"/>
    <cellStyle name="Separador de milhares 2 6 16" xfId="24264"/>
    <cellStyle name="Separador de milhares 2 6 17" xfId="24265"/>
    <cellStyle name="Separador de milhares 2 6 18" xfId="24266"/>
    <cellStyle name="Separador de milhares 2 6 19" xfId="24267"/>
    <cellStyle name="Separador de milhares 2 6 2" xfId="24268"/>
    <cellStyle name="Separador de milhares 2 6 2 2" xfId="24269"/>
    <cellStyle name="Separador de milhares 2 6 2 3" xfId="24270"/>
    <cellStyle name="Separador de milhares 2 6 2 4" xfId="24271"/>
    <cellStyle name="Separador de milhares 2 6 2 5" xfId="24272"/>
    <cellStyle name="Separador de milhares 2 6 2 6" xfId="24273"/>
    <cellStyle name="Separador de milhares 2 6 2 7" xfId="24274"/>
    <cellStyle name="Separador de milhares 2 6 20" xfId="24275"/>
    <cellStyle name="Separador de milhares 2 6 21" xfId="24276"/>
    <cellStyle name="Separador de milhares 2 6 22" xfId="24277"/>
    <cellStyle name="Separador de milhares 2 6 23" xfId="24278"/>
    <cellStyle name="Separador de milhares 2 6 24" xfId="24279"/>
    <cellStyle name="Separador de milhares 2 6 25" xfId="24280"/>
    <cellStyle name="Separador de milhares 2 6 3" xfId="24281"/>
    <cellStyle name="Separador de milhares 2 6 4" xfId="24282"/>
    <cellStyle name="Separador de milhares 2 6 5" xfId="24283"/>
    <cellStyle name="Separador de milhares 2 6 6" xfId="24284"/>
    <cellStyle name="Separador de milhares 2 6 7" xfId="24285"/>
    <cellStyle name="Separador de milhares 2 6 8" xfId="24286"/>
    <cellStyle name="Separador de milhares 2 6 9" xfId="24287"/>
    <cellStyle name="Separador de milhares 2 60" xfId="24288"/>
    <cellStyle name="Separador de milhares 2 61" xfId="24289"/>
    <cellStyle name="Separador de milhares 2 62" xfId="24290"/>
    <cellStyle name="Separador de milhares 2 63" xfId="24291"/>
    <cellStyle name="Separador de milhares 2 64" xfId="24292"/>
    <cellStyle name="Separador de milhares 2 65" xfId="24293"/>
    <cellStyle name="Separador de milhares 2 66" xfId="24294"/>
    <cellStyle name="Separador de milhares 2 67" xfId="24295"/>
    <cellStyle name="Separador de milhares 2 68" xfId="24296"/>
    <cellStyle name="Separador de milhares 2 69" xfId="24297"/>
    <cellStyle name="Separador de milhares 2 7" xfId="24298"/>
    <cellStyle name="Separador de milhares 2 7 10" xfId="24299"/>
    <cellStyle name="Separador de milhares 2 7 11" xfId="24300"/>
    <cellStyle name="Separador de milhares 2 7 12" xfId="24301"/>
    <cellStyle name="Separador de milhares 2 7 13" xfId="24302"/>
    <cellStyle name="Separador de milhares 2 7 14" xfId="24303"/>
    <cellStyle name="Separador de milhares 2 7 15" xfId="24304"/>
    <cellStyle name="Separador de milhares 2 7 16" xfId="24305"/>
    <cellStyle name="Separador de milhares 2 7 17" xfId="24306"/>
    <cellStyle name="Separador de milhares 2 7 18" xfId="24307"/>
    <cellStyle name="Separador de milhares 2 7 19" xfId="24308"/>
    <cellStyle name="Separador de milhares 2 7 2" xfId="24309"/>
    <cellStyle name="Separador de milhares 2 7 2 2" xfId="24310"/>
    <cellStyle name="Separador de milhares 2 7 2 3" xfId="24311"/>
    <cellStyle name="Separador de milhares 2 7 2 4" xfId="24312"/>
    <cellStyle name="Separador de milhares 2 7 2 5" xfId="24313"/>
    <cellStyle name="Separador de milhares 2 7 2 6" xfId="24314"/>
    <cellStyle name="Separador de milhares 2 7 2 7" xfId="24315"/>
    <cellStyle name="Separador de milhares 2 7 20" xfId="24316"/>
    <cellStyle name="Separador de milhares 2 7 21" xfId="24317"/>
    <cellStyle name="Separador de milhares 2 7 22" xfId="24318"/>
    <cellStyle name="Separador de milhares 2 7 23" xfId="24319"/>
    <cellStyle name="Separador de milhares 2 7 24" xfId="24320"/>
    <cellStyle name="Separador de milhares 2 7 25" xfId="24321"/>
    <cellStyle name="Separador de milhares 2 7 3" xfId="24322"/>
    <cellStyle name="Separador de milhares 2 7 4" xfId="24323"/>
    <cellStyle name="Separador de milhares 2 7 5" xfId="24324"/>
    <cellStyle name="Separador de milhares 2 7 6" xfId="24325"/>
    <cellStyle name="Separador de milhares 2 7 7" xfId="24326"/>
    <cellStyle name="Separador de milhares 2 7 8" xfId="24327"/>
    <cellStyle name="Separador de milhares 2 7 9" xfId="24328"/>
    <cellStyle name="Separador de milhares 2 70" xfId="24329"/>
    <cellStyle name="Separador de milhares 2 71" xfId="24330"/>
    <cellStyle name="Separador de milhares 2 72" xfId="24331"/>
    <cellStyle name="Separador de milhares 2 73" xfId="24332"/>
    <cellStyle name="Separador de milhares 2 74" xfId="24333"/>
    <cellStyle name="Separador de milhares 2 74 10" xfId="24334"/>
    <cellStyle name="Separador de milhares 2 74 11" xfId="24335"/>
    <cellStyle name="Separador de milhares 2 74 12" xfId="24336"/>
    <cellStyle name="Separador de milhares 2 74 13" xfId="24337"/>
    <cellStyle name="Separador de milhares 2 74 14" xfId="24338"/>
    <cellStyle name="Separador de milhares 2 74 15" xfId="24339"/>
    <cellStyle name="Separador de milhares 2 74 16" xfId="24340"/>
    <cellStyle name="Separador de milhares 2 74 2" xfId="24341"/>
    <cellStyle name="Separador de milhares 2 74 3" xfId="24342"/>
    <cellStyle name="Separador de milhares 2 74 4" xfId="24343"/>
    <cellStyle name="Separador de milhares 2 74 5" xfId="24344"/>
    <cellStyle name="Separador de milhares 2 74 6" xfId="24345"/>
    <cellStyle name="Separador de milhares 2 74 7" xfId="24346"/>
    <cellStyle name="Separador de milhares 2 74 8" xfId="24347"/>
    <cellStyle name="Separador de milhares 2 74 9" xfId="24348"/>
    <cellStyle name="Separador de milhares 2 75" xfId="24349"/>
    <cellStyle name="Separador de milhares 2 75 10" xfId="24350"/>
    <cellStyle name="Separador de milhares 2 75 11" xfId="24351"/>
    <cellStyle name="Separador de milhares 2 75 12" xfId="24352"/>
    <cellStyle name="Separador de milhares 2 75 13" xfId="24353"/>
    <cellStyle name="Separador de milhares 2 75 14" xfId="24354"/>
    <cellStyle name="Separador de milhares 2 75 15" xfId="24355"/>
    <cellStyle name="Separador de milhares 2 75 16" xfId="24356"/>
    <cellStyle name="Separador de milhares 2 75 2" xfId="24357"/>
    <cellStyle name="Separador de milhares 2 75 3" xfId="24358"/>
    <cellStyle name="Separador de milhares 2 75 4" xfId="24359"/>
    <cellStyle name="Separador de milhares 2 75 5" xfId="24360"/>
    <cellStyle name="Separador de milhares 2 75 6" xfId="24361"/>
    <cellStyle name="Separador de milhares 2 75 7" xfId="24362"/>
    <cellStyle name="Separador de milhares 2 75 8" xfId="24363"/>
    <cellStyle name="Separador de milhares 2 75 9" xfId="24364"/>
    <cellStyle name="Separador de milhares 2 76" xfId="24365"/>
    <cellStyle name="Separador de milhares 2 76 10" xfId="24366"/>
    <cellStyle name="Separador de milhares 2 76 11" xfId="24367"/>
    <cellStyle name="Separador de milhares 2 76 12" xfId="24368"/>
    <cellStyle name="Separador de milhares 2 76 13" xfId="24369"/>
    <cellStyle name="Separador de milhares 2 76 14" xfId="24370"/>
    <cellStyle name="Separador de milhares 2 76 15" xfId="24371"/>
    <cellStyle name="Separador de milhares 2 76 16" xfId="24372"/>
    <cellStyle name="Separador de milhares 2 76 2" xfId="24373"/>
    <cellStyle name="Separador de milhares 2 76 3" xfId="24374"/>
    <cellStyle name="Separador de milhares 2 76 4" xfId="24375"/>
    <cellStyle name="Separador de milhares 2 76 5" xfId="24376"/>
    <cellStyle name="Separador de milhares 2 76 6" xfId="24377"/>
    <cellStyle name="Separador de milhares 2 76 7" xfId="24378"/>
    <cellStyle name="Separador de milhares 2 76 8" xfId="24379"/>
    <cellStyle name="Separador de milhares 2 76 9" xfId="24380"/>
    <cellStyle name="Separador de milhares 2 77" xfId="24381"/>
    <cellStyle name="Separador de milhares 2 77 10" xfId="24382"/>
    <cellStyle name="Separador de milhares 2 77 11" xfId="24383"/>
    <cellStyle name="Separador de milhares 2 77 12" xfId="24384"/>
    <cellStyle name="Separador de milhares 2 77 13" xfId="24385"/>
    <cellStyle name="Separador de milhares 2 77 14" xfId="24386"/>
    <cellStyle name="Separador de milhares 2 77 15" xfId="24387"/>
    <cellStyle name="Separador de milhares 2 77 16" xfId="24388"/>
    <cellStyle name="Separador de milhares 2 77 2" xfId="24389"/>
    <cellStyle name="Separador de milhares 2 77 3" xfId="24390"/>
    <cellStyle name="Separador de milhares 2 77 4" xfId="24391"/>
    <cellStyle name="Separador de milhares 2 77 5" xfId="24392"/>
    <cellStyle name="Separador de milhares 2 77 6" xfId="24393"/>
    <cellStyle name="Separador de milhares 2 77 7" xfId="24394"/>
    <cellStyle name="Separador de milhares 2 77 8" xfId="24395"/>
    <cellStyle name="Separador de milhares 2 77 9" xfId="24396"/>
    <cellStyle name="Separador de milhares 2 78" xfId="24397"/>
    <cellStyle name="Separador de milhares 2 79" xfId="24398"/>
    <cellStyle name="Separador de milhares 2 8" xfId="24399"/>
    <cellStyle name="Separador de milhares 2 8 10" xfId="24400"/>
    <cellStyle name="Separador de milhares 2 8 11" xfId="24401"/>
    <cellStyle name="Separador de milhares 2 8 2" xfId="24402"/>
    <cellStyle name="Separador de milhares 2 8 2 2" xfId="24403"/>
    <cellStyle name="Separador de milhares 2 8 2 3" xfId="24404"/>
    <cellStyle name="Separador de milhares 2 8 2 4" xfId="24405"/>
    <cellStyle name="Separador de milhares 2 8 2 5" xfId="24406"/>
    <cellStyle name="Separador de milhares 2 8 2 6" xfId="24407"/>
    <cellStyle name="Separador de milhares 2 8 2 7" xfId="24408"/>
    <cellStyle name="Separador de milhares 2 8 3" xfId="24409"/>
    <cellStyle name="Separador de milhares 2 8 4" xfId="24410"/>
    <cellStyle name="Separador de milhares 2 8 5" xfId="24411"/>
    <cellStyle name="Separador de milhares 2 8 6" xfId="24412"/>
    <cellStyle name="Separador de milhares 2 8 7" xfId="24413"/>
    <cellStyle name="Separador de milhares 2 8 8" xfId="24414"/>
    <cellStyle name="Separador de milhares 2 8 9" xfId="24415"/>
    <cellStyle name="Separador de milhares 2 80" xfId="24416"/>
    <cellStyle name="Separador de milhares 2 81" xfId="24417"/>
    <cellStyle name="Separador de milhares 2 82" xfId="24418"/>
    <cellStyle name="Separador de milhares 2 83" xfId="24419"/>
    <cellStyle name="Separador de milhares 2 84" xfId="24420"/>
    <cellStyle name="Separador de milhares 2 85" xfId="24421"/>
    <cellStyle name="Separador de milhares 2 86" xfId="24422"/>
    <cellStyle name="Separador de milhares 2 87" xfId="24423"/>
    <cellStyle name="Separador de milhares 2 88" xfId="24424"/>
    <cellStyle name="Separador de milhares 2 89" xfId="24425"/>
    <cellStyle name="Separador de milhares 2 9" xfId="24426"/>
    <cellStyle name="Separador de milhares 2 9 10" xfId="24427"/>
    <cellStyle name="Separador de milhares 2 9 11" xfId="24428"/>
    <cellStyle name="Separador de milhares 2 9 2" xfId="24429"/>
    <cellStyle name="Separador de milhares 2 9 2 2" xfId="24430"/>
    <cellStyle name="Separador de milhares 2 9 2 3" xfId="24431"/>
    <cellStyle name="Separador de milhares 2 9 2 4" xfId="24432"/>
    <cellStyle name="Separador de milhares 2 9 2 5" xfId="24433"/>
    <cellStyle name="Separador de milhares 2 9 2 6" xfId="24434"/>
    <cellStyle name="Separador de milhares 2 9 2 7" xfId="24435"/>
    <cellStyle name="Separador de milhares 2 9 3" xfId="24436"/>
    <cellStyle name="Separador de milhares 2 9 4" xfId="24437"/>
    <cellStyle name="Separador de milhares 2 9 5" xfId="24438"/>
    <cellStyle name="Separador de milhares 2 9 6" xfId="24439"/>
    <cellStyle name="Separador de milhares 2 9 7" xfId="24440"/>
    <cellStyle name="Separador de milhares 2 9 8" xfId="24441"/>
    <cellStyle name="Separador de milhares 2 9 9" xfId="24442"/>
    <cellStyle name="Separador de milhares 2 90" xfId="24443"/>
    <cellStyle name="Separador de milhares 2 91" xfId="24444"/>
    <cellStyle name="Separador de milhares 2 92" xfId="24445"/>
    <cellStyle name="Separador de milhares 2 93" xfId="24446"/>
    <cellStyle name="Separador de milhares 2 94" xfId="24447"/>
    <cellStyle name="Separador de milhares 2 95" xfId="24448"/>
    <cellStyle name="Separador de milhares 2 96" xfId="24449"/>
    <cellStyle name="Separador de milhares 2 97" xfId="24450"/>
    <cellStyle name="Separador de milhares 2 97 2" xfId="24451"/>
    <cellStyle name="Separador de milhares 2 98" xfId="24452"/>
    <cellStyle name="Separador de milhares 2 98 2" xfId="24453"/>
    <cellStyle name="Separador de milhares 2 99" xfId="24454"/>
    <cellStyle name="Separador de milhares 2 99 2" xfId="24455"/>
    <cellStyle name="Separador de milhares 20" xfId="24456"/>
    <cellStyle name="Separador de milhares 21" xfId="24457"/>
    <cellStyle name="Separador de milhares 22" xfId="24458"/>
    <cellStyle name="Separador de milhares 23" xfId="29304"/>
    <cellStyle name="Separador de milhares 24" xfId="24459"/>
    <cellStyle name="Separador de milhares 25" xfId="24460"/>
    <cellStyle name="Separador de milhares 26" xfId="24461"/>
    <cellStyle name="Separador de milhares 27" xfId="24462"/>
    <cellStyle name="Separador de milhares 28" xfId="29356"/>
    <cellStyle name="Separador de milhares 3" xfId="24463"/>
    <cellStyle name="Separador de milhares 3 10" xfId="24464"/>
    <cellStyle name="Separador de milhares 3 10 2" xfId="24465"/>
    <cellStyle name="Separador de milhares 3 11" xfId="24466"/>
    <cellStyle name="Separador de milhares 3 11 2" xfId="24467"/>
    <cellStyle name="Separador de milhares 3 12" xfId="24468"/>
    <cellStyle name="Separador de milhares 3 12 2" xfId="24469"/>
    <cellStyle name="Separador de milhares 3 13" xfId="24470"/>
    <cellStyle name="Separador de milhares 3 13 2" xfId="24471"/>
    <cellStyle name="Separador de milhares 3 14" xfId="24472"/>
    <cellStyle name="Separador de milhares 3 14 2" xfId="24473"/>
    <cellStyle name="Separador de milhares 3 15" xfId="24474"/>
    <cellStyle name="Separador de milhares 3 15 2" xfId="24475"/>
    <cellStyle name="Separador de milhares 3 16" xfId="24476"/>
    <cellStyle name="Separador de milhares 3 16 2" xfId="24477"/>
    <cellStyle name="Separador de milhares 3 17" xfId="24478"/>
    <cellStyle name="Separador de milhares 3 18" xfId="24479"/>
    <cellStyle name="Separador de milhares 3 19" xfId="24480"/>
    <cellStyle name="Separador de milhares 3 2" xfId="24481"/>
    <cellStyle name="Separador de milhares 3 2 2" xfId="24482"/>
    <cellStyle name="Separador de milhares 3 2 3" xfId="24483"/>
    <cellStyle name="Separador de milhares 3 20" xfId="24484"/>
    <cellStyle name="Separador de milhares 3 21" xfId="24485"/>
    <cellStyle name="Separador de milhares 3 21 2" xfId="24486"/>
    <cellStyle name="Separador de milhares 3 22" xfId="24487"/>
    <cellStyle name="Separador de milhares 3 22 2" xfId="24488"/>
    <cellStyle name="Separador de milhares 3 23" xfId="24489"/>
    <cellStyle name="Separador de milhares 3 23 2" xfId="24490"/>
    <cellStyle name="Separador de milhares 3 24" xfId="24491"/>
    <cellStyle name="Separador de milhares 3 24 2" xfId="24492"/>
    <cellStyle name="Separador de milhares 3 25" xfId="24493"/>
    <cellStyle name="Separador de milhares 3 26" xfId="24494"/>
    <cellStyle name="Separador de milhares 3 27" xfId="24495"/>
    <cellStyle name="Separador de milhares 3 28" xfId="24496"/>
    <cellStyle name="Separador de milhares 3 29" xfId="24497"/>
    <cellStyle name="Separador de milhares 3 3" xfId="24498"/>
    <cellStyle name="Separador de milhares 3 3 2" xfId="24499"/>
    <cellStyle name="Separador de milhares 3 3 3" xfId="24500"/>
    <cellStyle name="Separador de milhares 3 3 4" xfId="24501"/>
    <cellStyle name="Separador de milhares 3 3 5" xfId="24502"/>
    <cellStyle name="Separador de milhares 3 3 6" xfId="24503"/>
    <cellStyle name="Separador de milhares 3 3 7" xfId="24504"/>
    <cellStyle name="Separador de milhares 3 30" xfId="24505"/>
    <cellStyle name="Separador de milhares 3 31" xfId="24506"/>
    <cellStyle name="Separador de milhares 3 32" xfId="24507"/>
    <cellStyle name="Separador de milhares 3 33" xfId="24508"/>
    <cellStyle name="Separador de milhares 3 34" xfId="24509"/>
    <cellStyle name="Separador de milhares 3 35" xfId="24510"/>
    <cellStyle name="Separador de milhares 3 36" xfId="24511"/>
    <cellStyle name="Separador de milhares 3 37" xfId="24512"/>
    <cellStyle name="Separador de milhares 3 4" xfId="24513"/>
    <cellStyle name="Separador de milhares 3 5" xfId="24514"/>
    <cellStyle name="Separador de milhares 3 6" xfId="24515"/>
    <cellStyle name="Separador de milhares 3 6 10" xfId="24516"/>
    <cellStyle name="Separador de milhares 3 6 10 2" xfId="24517"/>
    <cellStyle name="Separador de milhares 3 6 10 2 2" xfId="39072"/>
    <cellStyle name="Separador de milhares 3 6 10 3" xfId="24518"/>
    <cellStyle name="Separador de milhares 3 6 10 3 2" xfId="39073"/>
    <cellStyle name="Separador de milhares 3 6 10 4" xfId="24519"/>
    <cellStyle name="Separador de milhares 3 6 10 4 2" xfId="39074"/>
    <cellStyle name="Separador de milhares 3 6 10 5" xfId="24520"/>
    <cellStyle name="Separador de milhares 3 6 10 5 2" xfId="39075"/>
    <cellStyle name="Separador de milhares 3 6 10 6" xfId="39071"/>
    <cellStyle name="Separador de milhares 3 6 11" xfId="24521"/>
    <cellStyle name="Separador de milhares 3 6 11 2" xfId="24522"/>
    <cellStyle name="Separador de milhares 3 6 11 2 2" xfId="39077"/>
    <cellStyle name="Separador de milhares 3 6 11 3" xfId="24523"/>
    <cellStyle name="Separador de milhares 3 6 11 3 2" xfId="39078"/>
    <cellStyle name="Separador de milhares 3 6 11 4" xfId="24524"/>
    <cellStyle name="Separador de milhares 3 6 11 4 2" xfId="39079"/>
    <cellStyle name="Separador de milhares 3 6 11 5" xfId="24525"/>
    <cellStyle name="Separador de milhares 3 6 11 5 2" xfId="39080"/>
    <cellStyle name="Separador de milhares 3 6 11 6" xfId="39076"/>
    <cellStyle name="Separador de milhares 3 6 12" xfId="24526"/>
    <cellStyle name="Separador de milhares 3 6 12 2" xfId="24527"/>
    <cellStyle name="Separador de milhares 3 6 12 2 2" xfId="39082"/>
    <cellStyle name="Separador de milhares 3 6 12 3" xfId="24528"/>
    <cellStyle name="Separador de milhares 3 6 12 3 2" xfId="39083"/>
    <cellStyle name="Separador de milhares 3 6 12 4" xfId="24529"/>
    <cellStyle name="Separador de milhares 3 6 12 4 2" xfId="39084"/>
    <cellStyle name="Separador de milhares 3 6 12 5" xfId="24530"/>
    <cellStyle name="Separador de milhares 3 6 12 5 2" xfId="39085"/>
    <cellStyle name="Separador de milhares 3 6 12 6" xfId="39081"/>
    <cellStyle name="Separador de milhares 3 6 13" xfId="24531"/>
    <cellStyle name="Separador de milhares 3 6 13 2" xfId="24532"/>
    <cellStyle name="Separador de milhares 3 6 13 2 2" xfId="39087"/>
    <cellStyle name="Separador de milhares 3 6 13 3" xfId="24533"/>
    <cellStyle name="Separador de milhares 3 6 13 3 2" xfId="39088"/>
    <cellStyle name="Separador de milhares 3 6 13 4" xfId="24534"/>
    <cellStyle name="Separador de milhares 3 6 13 4 2" xfId="39089"/>
    <cellStyle name="Separador de milhares 3 6 13 5" xfId="24535"/>
    <cellStyle name="Separador de milhares 3 6 13 5 2" xfId="39090"/>
    <cellStyle name="Separador de milhares 3 6 13 6" xfId="39086"/>
    <cellStyle name="Separador de milhares 3 6 14" xfId="24536"/>
    <cellStyle name="Separador de milhares 3 6 14 2" xfId="24537"/>
    <cellStyle name="Separador de milhares 3 6 14 2 2" xfId="39092"/>
    <cellStyle name="Separador de milhares 3 6 14 3" xfId="24538"/>
    <cellStyle name="Separador de milhares 3 6 14 3 2" xfId="39093"/>
    <cellStyle name="Separador de milhares 3 6 14 4" xfId="24539"/>
    <cellStyle name="Separador de milhares 3 6 14 4 2" xfId="39094"/>
    <cellStyle name="Separador de milhares 3 6 14 5" xfId="24540"/>
    <cellStyle name="Separador de milhares 3 6 14 5 2" xfId="39095"/>
    <cellStyle name="Separador de milhares 3 6 14 6" xfId="39091"/>
    <cellStyle name="Separador de milhares 3 6 15" xfId="24541"/>
    <cellStyle name="Separador de milhares 3 6 15 2" xfId="24542"/>
    <cellStyle name="Separador de milhares 3 6 15 2 2" xfId="39097"/>
    <cellStyle name="Separador de milhares 3 6 15 3" xfId="24543"/>
    <cellStyle name="Separador de milhares 3 6 15 3 2" xfId="39098"/>
    <cellStyle name="Separador de milhares 3 6 15 4" xfId="24544"/>
    <cellStyle name="Separador de milhares 3 6 15 4 2" xfId="39099"/>
    <cellStyle name="Separador de milhares 3 6 15 5" xfId="24545"/>
    <cellStyle name="Separador de milhares 3 6 15 5 2" xfId="39100"/>
    <cellStyle name="Separador de milhares 3 6 15 6" xfId="39096"/>
    <cellStyle name="Separador de milhares 3 6 16" xfId="24546"/>
    <cellStyle name="Separador de milhares 3 6 16 2" xfId="24547"/>
    <cellStyle name="Separador de milhares 3 6 16 2 2" xfId="39102"/>
    <cellStyle name="Separador de milhares 3 6 16 3" xfId="24548"/>
    <cellStyle name="Separador de milhares 3 6 16 3 2" xfId="39103"/>
    <cellStyle name="Separador de milhares 3 6 16 4" xfId="24549"/>
    <cellStyle name="Separador de milhares 3 6 16 4 2" xfId="39104"/>
    <cellStyle name="Separador de milhares 3 6 16 5" xfId="24550"/>
    <cellStyle name="Separador de milhares 3 6 16 5 2" xfId="39105"/>
    <cellStyle name="Separador de milhares 3 6 16 6" xfId="39101"/>
    <cellStyle name="Separador de milhares 3 6 17" xfId="24551"/>
    <cellStyle name="Separador de milhares 3 6 17 2" xfId="39106"/>
    <cellStyle name="Separador de milhares 3 6 18" xfId="24552"/>
    <cellStyle name="Separador de milhares 3 6 18 2" xfId="39107"/>
    <cellStyle name="Separador de milhares 3 6 19" xfId="24553"/>
    <cellStyle name="Separador de milhares 3 6 19 2" xfId="39108"/>
    <cellStyle name="Separador de milhares 3 6 2" xfId="24554"/>
    <cellStyle name="Separador de milhares 3 6 2 10" xfId="24555"/>
    <cellStyle name="Separador de milhares 3 6 2 10 2" xfId="39110"/>
    <cellStyle name="Separador de milhares 3 6 2 11" xfId="24556"/>
    <cellStyle name="Separador de milhares 3 6 2 11 2" xfId="39111"/>
    <cellStyle name="Separador de milhares 3 6 2 12" xfId="39109"/>
    <cellStyle name="Separador de milhares 3 6 2 2" xfId="24557"/>
    <cellStyle name="Separador de milhares 3 6 2 2 2" xfId="24558"/>
    <cellStyle name="Separador de milhares 3 6 2 2 2 2" xfId="39113"/>
    <cellStyle name="Separador de milhares 3 6 2 2 3" xfId="24559"/>
    <cellStyle name="Separador de milhares 3 6 2 2 3 2" xfId="39114"/>
    <cellStyle name="Separador de milhares 3 6 2 2 4" xfId="24560"/>
    <cellStyle name="Separador de milhares 3 6 2 2 4 2" xfId="39115"/>
    <cellStyle name="Separador de milhares 3 6 2 2 5" xfId="24561"/>
    <cellStyle name="Separador de milhares 3 6 2 2 5 2" xfId="39116"/>
    <cellStyle name="Separador de milhares 3 6 2 2 6" xfId="39112"/>
    <cellStyle name="Separador de milhares 3 6 2 3" xfId="24562"/>
    <cellStyle name="Separador de milhares 3 6 2 3 2" xfId="24563"/>
    <cellStyle name="Separador de milhares 3 6 2 3 2 2" xfId="39118"/>
    <cellStyle name="Separador de milhares 3 6 2 3 3" xfId="24564"/>
    <cellStyle name="Separador de milhares 3 6 2 3 3 2" xfId="39119"/>
    <cellStyle name="Separador de milhares 3 6 2 3 4" xfId="24565"/>
    <cellStyle name="Separador de milhares 3 6 2 3 4 2" xfId="39120"/>
    <cellStyle name="Separador de milhares 3 6 2 3 5" xfId="24566"/>
    <cellStyle name="Separador de milhares 3 6 2 3 5 2" xfId="39121"/>
    <cellStyle name="Separador de milhares 3 6 2 3 6" xfId="39117"/>
    <cellStyle name="Separador de milhares 3 6 2 4" xfId="24567"/>
    <cellStyle name="Separador de milhares 3 6 2 4 2" xfId="24568"/>
    <cellStyle name="Separador de milhares 3 6 2 4 2 2" xfId="39123"/>
    <cellStyle name="Separador de milhares 3 6 2 4 3" xfId="24569"/>
    <cellStyle name="Separador de milhares 3 6 2 4 3 2" xfId="39124"/>
    <cellStyle name="Separador de milhares 3 6 2 4 4" xfId="24570"/>
    <cellStyle name="Separador de milhares 3 6 2 4 4 2" xfId="39125"/>
    <cellStyle name="Separador de milhares 3 6 2 4 5" xfId="24571"/>
    <cellStyle name="Separador de milhares 3 6 2 4 5 2" xfId="39126"/>
    <cellStyle name="Separador de milhares 3 6 2 4 6" xfId="39122"/>
    <cellStyle name="Separador de milhares 3 6 2 5" xfId="24572"/>
    <cellStyle name="Separador de milhares 3 6 2 5 2" xfId="24573"/>
    <cellStyle name="Separador de milhares 3 6 2 5 2 2" xfId="39128"/>
    <cellStyle name="Separador de milhares 3 6 2 5 3" xfId="24574"/>
    <cellStyle name="Separador de milhares 3 6 2 5 3 2" xfId="39129"/>
    <cellStyle name="Separador de milhares 3 6 2 5 4" xfId="24575"/>
    <cellStyle name="Separador de milhares 3 6 2 5 4 2" xfId="39130"/>
    <cellStyle name="Separador de milhares 3 6 2 5 5" xfId="24576"/>
    <cellStyle name="Separador de milhares 3 6 2 5 5 2" xfId="39131"/>
    <cellStyle name="Separador de milhares 3 6 2 5 6" xfId="39127"/>
    <cellStyle name="Separador de milhares 3 6 2 6" xfId="24577"/>
    <cellStyle name="Separador de milhares 3 6 2 6 2" xfId="24578"/>
    <cellStyle name="Separador de milhares 3 6 2 6 2 2" xfId="39133"/>
    <cellStyle name="Separador de milhares 3 6 2 6 3" xfId="24579"/>
    <cellStyle name="Separador de milhares 3 6 2 6 3 2" xfId="39134"/>
    <cellStyle name="Separador de milhares 3 6 2 6 4" xfId="24580"/>
    <cellStyle name="Separador de milhares 3 6 2 6 4 2" xfId="39135"/>
    <cellStyle name="Separador de milhares 3 6 2 6 5" xfId="24581"/>
    <cellStyle name="Separador de milhares 3 6 2 6 5 2" xfId="39136"/>
    <cellStyle name="Separador de milhares 3 6 2 6 6" xfId="39132"/>
    <cellStyle name="Separador de milhares 3 6 2 7" xfId="24582"/>
    <cellStyle name="Separador de milhares 3 6 2 7 2" xfId="24583"/>
    <cellStyle name="Separador de milhares 3 6 2 7 2 2" xfId="39138"/>
    <cellStyle name="Separador de milhares 3 6 2 7 3" xfId="24584"/>
    <cellStyle name="Separador de milhares 3 6 2 7 3 2" xfId="39139"/>
    <cellStyle name="Separador de milhares 3 6 2 7 4" xfId="24585"/>
    <cellStyle name="Separador de milhares 3 6 2 7 4 2" xfId="39140"/>
    <cellStyle name="Separador de milhares 3 6 2 7 5" xfId="24586"/>
    <cellStyle name="Separador de milhares 3 6 2 7 5 2" xfId="39141"/>
    <cellStyle name="Separador de milhares 3 6 2 7 6" xfId="39137"/>
    <cellStyle name="Separador de milhares 3 6 2 8" xfId="24587"/>
    <cellStyle name="Separador de milhares 3 6 2 8 2" xfId="39142"/>
    <cellStyle name="Separador de milhares 3 6 2 9" xfId="24588"/>
    <cellStyle name="Separador de milhares 3 6 2 9 2" xfId="39143"/>
    <cellStyle name="Separador de milhares 3 6 20" xfId="24589"/>
    <cellStyle name="Separador de milhares 3 6 20 2" xfId="39144"/>
    <cellStyle name="Separador de milhares 3 6 21" xfId="40998"/>
    <cellStyle name="Separador de milhares 3 6 22" xfId="39070"/>
    <cellStyle name="Separador de milhares 3 6 3" xfId="24590"/>
    <cellStyle name="Separador de milhares 3 6 3 2" xfId="24591"/>
    <cellStyle name="Separador de milhares 3 6 3 2 2" xfId="24592"/>
    <cellStyle name="Separador de milhares 3 6 3 2 2 2" xfId="39147"/>
    <cellStyle name="Separador de milhares 3 6 3 2 3" xfId="24593"/>
    <cellStyle name="Separador de milhares 3 6 3 2 3 2" xfId="39148"/>
    <cellStyle name="Separador de milhares 3 6 3 2 4" xfId="24594"/>
    <cellStyle name="Separador de milhares 3 6 3 2 4 2" xfId="39149"/>
    <cellStyle name="Separador de milhares 3 6 3 2 5" xfId="24595"/>
    <cellStyle name="Separador de milhares 3 6 3 2 5 2" xfId="39150"/>
    <cellStyle name="Separador de milhares 3 6 3 2 6" xfId="39146"/>
    <cellStyle name="Separador de milhares 3 6 3 3" xfId="24596"/>
    <cellStyle name="Separador de milhares 3 6 3 3 2" xfId="39151"/>
    <cellStyle name="Separador de milhares 3 6 3 4" xfId="24597"/>
    <cellStyle name="Separador de milhares 3 6 3 4 2" xfId="39152"/>
    <cellStyle name="Separador de milhares 3 6 3 5" xfId="24598"/>
    <cellStyle name="Separador de milhares 3 6 3 5 2" xfId="39153"/>
    <cellStyle name="Separador de milhares 3 6 3 6" xfId="24599"/>
    <cellStyle name="Separador de milhares 3 6 3 6 2" xfId="39154"/>
    <cellStyle name="Separador de milhares 3 6 3 7" xfId="39145"/>
    <cellStyle name="Separador de milhares 3 6 4" xfId="24600"/>
    <cellStyle name="Separador de milhares 3 6 4 2" xfId="24601"/>
    <cellStyle name="Separador de milhares 3 6 4 2 2" xfId="24602"/>
    <cellStyle name="Separador de milhares 3 6 4 2 2 2" xfId="39157"/>
    <cellStyle name="Separador de milhares 3 6 4 2 3" xfId="24603"/>
    <cellStyle name="Separador de milhares 3 6 4 2 3 2" xfId="39158"/>
    <cellStyle name="Separador de milhares 3 6 4 2 4" xfId="24604"/>
    <cellStyle name="Separador de milhares 3 6 4 2 4 2" xfId="39159"/>
    <cellStyle name="Separador de milhares 3 6 4 2 5" xfId="24605"/>
    <cellStyle name="Separador de milhares 3 6 4 2 5 2" xfId="39160"/>
    <cellStyle name="Separador de milhares 3 6 4 2 6" xfId="39156"/>
    <cellStyle name="Separador de milhares 3 6 4 3" xfId="24606"/>
    <cellStyle name="Separador de milhares 3 6 4 3 2" xfId="39161"/>
    <cellStyle name="Separador de milhares 3 6 4 4" xfId="24607"/>
    <cellStyle name="Separador de milhares 3 6 4 4 2" xfId="39162"/>
    <cellStyle name="Separador de milhares 3 6 4 5" xfId="24608"/>
    <cellStyle name="Separador de milhares 3 6 4 5 2" xfId="39163"/>
    <cellStyle name="Separador de milhares 3 6 4 6" xfId="24609"/>
    <cellStyle name="Separador de milhares 3 6 4 6 2" xfId="39164"/>
    <cellStyle name="Separador de milhares 3 6 4 7" xfId="39155"/>
    <cellStyle name="Separador de milhares 3 6 5" xfId="24610"/>
    <cellStyle name="Separador de milhares 3 6 5 2" xfId="24611"/>
    <cellStyle name="Separador de milhares 3 6 5 2 2" xfId="39166"/>
    <cellStyle name="Separador de milhares 3 6 5 3" xfId="24612"/>
    <cellStyle name="Separador de milhares 3 6 5 3 2" xfId="39167"/>
    <cellStyle name="Separador de milhares 3 6 5 4" xfId="24613"/>
    <cellStyle name="Separador de milhares 3 6 5 4 2" xfId="39168"/>
    <cellStyle name="Separador de milhares 3 6 5 5" xfId="24614"/>
    <cellStyle name="Separador de milhares 3 6 5 5 2" xfId="39169"/>
    <cellStyle name="Separador de milhares 3 6 5 6" xfId="39165"/>
    <cellStyle name="Separador de milhares 3 6 6" xfId="24615"/>
    <cellStyle name="Separador de milhares 3 6 6 2" xfId="24616"/>
    <cellStyle name="Separador de milhares 3 6 6 2 2" xfId="39171"/>
    <cellStyle name="Separador de milhares 3 6 6 3" xfId="24617"/>
    <cellStyle name="Separador de milhares 3 6 6 3 2" xfId="39172"/>
    <cellStyle name="Separador de milhares 3 6 6 4" xfId="24618"/>
    <cellStyle name="Separador de milhares 3 6 6 4 2" xfId="39173"/>
    <cellStyle name="Separador de milhares 3 6 6 5" xfId="24619"/>
    <cellStyle name="Separador de milhares 3 6 6 5 2" xfId="39174"/>
    <cellStyle name="Separador de milhares 3 6 6 6" xfId="39170"/>
    <cellStyle name="Separador de milhares 3 6 7" xfId="24620"/>
    <cellStyle name="Separador de milhares 3 6 7 2" xfId="24621"/>
    <cellStyle name="Separador de milhares 3 6 7 2 2" xfId="39176"/>
    <cellStyle name="Separador de milhares 3 6 7 3" xfId="24622"/>
    <cellStyle name="Separador de milhares 3 6 7 3 2" xfId="39177"/>
    <cellStyle name="Separador de milhares 3 6 7 4" xfId="24623"/>
    <cellStyle name="Separador de milhares 3 6 7 4 2" xfId="39178"/>
    <cellStyle name="Separador de milhares 3 6 7 5" xfId="24624"/>
    <cellStyle name="Separador de milhares 3 6 7 5 2" xfId="39179"/>
    <cellStyle name="Separador de milhares 3 6 7 6" xfId="39175"/>
    <cellStyle name="Separador de milhares 3 6 8" xfId="24625"/>
    <cellStyle name="Separador de milhares 3 6 8 2" xfId="24626"/>
    <cellStyle name="Separador de milhares 3 6 8 2 2" xfId="39181"/>
    <cellStyle name="Separador de milhares 3 6 8 3" xfId="24627"/>
    <cellStyle name="Separador de milhares 3 6 8 3 2" xfId="39182"/>
    <cellStyle name="Separador de milhares 3 6 8 4" xfId="24628"/>
    <cellStyle name="Separador de milhares 3 6 8 4 2" xfId="39183"/>
    <cellStyle name="Separador de milhares 3 6 8 5" xfId="24629"/>
    <cellStyle name="Separador de milhares 3 6 8 5 2" xfId="39184"/>
    <cellStyle name="Separador de milhares 3 6 8 6" xfId="39180"/>
    <cellStyle name="Separador de milhares 3 6 9" xfId="24630"/>
    <cellStyle name="Separador de milhares 3 6 9 2" xfId="24631"/>
    <cellStyle name="Separador de milhares 3 6 9 2 2" xfId="39186"/>
    <cellStyle name="Separador de milhares 3 6 9 3" xfId="24632"/>
    <cellStyle name="Separador de milhares 3 6 9 3 2" xfId="39187"/>
    <cellStyle name="Separador de milhares 3 6 9 4" xfId="24633"/>
    <cellStyle name="Separador de milhares 3 6 9 4 2" xfId="39188"/>
    <cellStyle name="Separador de milhares 3 6 9 5" xfId="24634"/>
    <cellStyle name="Separador de milhares 3 6 9 5 2" xfId="39189"/>
    <cellStyle name="Separador de milhares 3 6 9 6" xfId="39185"/>
    <cellStyle name="Separador de milhares 3 7" xfId="24635"/>
    <cellStyle name="Separador de milhares 3 7 10" xfId="24636"/>
    <cellStyle name="Separador de milhares 3 7 10 2" xfId="24637"/>
    <cellStyle name="Separador de milhares 3 7 10 2 2" xfId="39192"/>
    <cellStyle name="Separador de milhares 3 7 10 3" xfId="24638"/>
    <cellStyle name="Separador de milhares 3 7 10 3 2" xfId="39193"/>
    <cellStyle name="Separador de milhares 3 7 10 4" xfId="24639"/>
    <cellStyle name="Separador de milhares 3 7 10 4 2" xfId="39194"/>
    <cellStyle name="Separador de milhares 3 7 10 5" xfId="24640"/>
    <cellStyle name="Separador de milhares 3 7 10 5 2" xfId="39195"/>
    <cellStyle name="Separador de milhares 3 7 10 6" xfId="39191"/>
    <cellStyle name="Separador de milhares 3 7 11" xfId="24641"/>
    <cellStyle name="Separador de milhares 3 7 11 2" xfId="24642"/>
    <cellStyle name="Separador de milhares 3 7 11 2 2" xfId="39197"/>
    <cellStyle name="Separador de milhares 3 7 11 3" xfId="24643"/>
    <cellStyle name="Separador de milhares 3 7 11 3 2" xfId="39198"/>
    <cellStyle name="Separador de milhares 3 7 11 4" xfId="24644"/>
    <cellStyle name="Separador de milhares 3 7 11 4 2" xfId="39199"/>
    <cellStyle name="Separador de milhares 3 7 11 5" xfId="24645"/>
    <cellStyle name="Separador de milhares 3 7 11 5 2" xfId="39200"/>
    <cellStyle name="Separador de milhares 3 7 11 6" xfId="39196"/>
    <cellStyle name="Separador de milhares 3 7 12" xfId="24646"/>
    <cellStyle name="Separador de milhares 3 7 12 2" xfId="24647"/>
    <cellStyle name="Separador de milhares 3 7 12 2 2" xfId="39202"/>
    <cellStyle name="Separador de milhares 3 7 12 3" xfId="24648"/>
    <cellStyle name="Separador de milhares 3 7 12 3 2" xfId="39203"/>
    <cellStyle name="Separador de milhares 3 7 12 4" xfId="24649"/>
    <cellStyle name="Separador de milhares 3 7 12 4 2" xfId="39204"/>
    <cellStyle name="Separador de milhares 3 7 12 5" xfId="24650"/>
    <cellStyle name="Separador de milhares 3 7 12 5 2" xfId="39205"/>
    <cellStyle name="Separador de milhares 3 7 12 6" xfId="39201"/>
    <cellStyle name="Separador de milhares 3 7 13" xfId="24651"/>
    <cellStyle name="Separador de milhares 3 7 13 2" xfId="24652"/>
    <cellStyle name="Separador de milhares 3 7 13 2 2" xfId="39207"/>
    <cellStyle name="Separador de milhares 3 7 13 3" xfId="24653"/>
    <cellStyle name="Separador de milhares 3 7 13 3 2" xfId="39208"/>
    <cellStyle name="Separador de milhares 3 7 13 4" xfId="24654"/>
    <cellStyle name="Separador de milhares 3 7 13 4 2" xfId="39209"/>
    <cellStyle name="Separador de milhares 3 7 13 5" xfId="24655"/>
    <cellStyle name="Separador de milhares 3 7 13 5 2" xfId="39210"/>
    <cellStyle name="Separador de milhares 3 7 13 6" xfId="39206"/>
    <cellStyle name="Separador de milhares 3 7 14" xfId="24656"/>
    <cellStyle name="Separador de milhares 3 7 14 2" xfId="24657"/>
    <cellStyle name="Separador de milhares 3 7 14 2 2" xfId="39212"/>
    <cellStyle name="Separador de milhares 3 7 14 3" xfId="24658"/>
    <cellStyle name="Separador de milhares 3 7 14 3 2" xfId="39213"/>
    <cellStyle name="Separador de milhares 3 7 14 4" xfId="24659"/>
    <cellStyle name="Separador de milhares 3 7 14 4 2" xfId="39214"/>
    <cellStyle name="Separador de milhares 3 7 14 5" xfId="24660"/>
    <cellStyle name="Separador de milhares 3 7 14 5 2" xfId="39215"/>
    <cellStyle name="Separador de milhares 3 7 14 6" xfId="39211"/>
    <cellStyle name="Separador de milhares 3 7 15" xfId="24661"/>
    <cellStyle name="Separador de milhares 3 7 15 2" xfId="24662"/>
    <cellStyle name="Separador de milhares 3 7 15 2 2" xfId="39217"/>
    <cellStyle name="Separador de milhares 3 7 15 3" xfId="24663"/>
    <cellStyle name="Separador de milhares 3 7 15 3 2" xfId="39218"/>
    <cellStyle name="Separador de milhares 3 7 15 4" xfId="24664"/>
    <cellStyle name="Separador de milhares 3 7 15 4 2" xfId="39219"/>
    <cellStyle name="Separador de milhares 3 7 15 5" xfId="24665"/>
    <cellStyle name="Separador de milhares 3 7 15 5 2" xfId="39220"/>
    <cellStyle name="Separador de milhares 3 7 15 6" xfId="39216"/>
    <cellStyle name="Separador de milhares 3 7 16" xfId="24666"/>
    <cellStyle name="Separador de milhares 3 7 16 2" xfId="24667"/>
    <cellStyle name="Separador de milhares 3 7 16 2 2" xfId="39222"/>
    <cellStyle name="Separador de milhares 3 7 16 3" xfId="24668"/>
    <cellStyle name="Separador de milhares 3 7 16 3 2" xfId="39223"/>
    <cellStyle name="Separador de milhares 3 7 16 4" xfId="24669"/>
    <cellStyle name="Separador de milhares 3 7 16 4 2" xfId="39224"/>
    <cellStyle name="Separador de milhares 3 7 16 5" xfId="24670"/>
    <cellStyle name="Separador de milhares 3 7 16 5 2" xfId="39225"/>
    <cellStyle name="Separador de milhares 3 7 16 6" xfId="39221"/>
    <cellStyle name="Separador de milhares 3 7 17" xfId="24671"/>
    <cellStyle name="Separador de milhares 3 7 17 2" xfId="39226"/>
    <cellStyle name="Separador de milhares 3 7 18" xfId="24672"/>
    <cellStyle name="Separador de milhares 3 7 18 2" xfId="39227"/>
    <cellStyle name="Separador de milhares 3 7 19" xfId="24673"/>
    <cellStyle name="Separador de milhares 3 7 19 2" xfId="39228"/>
    <cellStyle name="Separador de milhares 3 7 2" xfId="24674"/>
    <cellStyle name="Separador de milhares 3 7 2 10" xfId="24675"/>
    <cellStyle name="Separador de milhares 3 7 2 10 2" xfId="39230"/>
    <cellStyle name="Separador de milhares 3 7 2 11" xfId="24676"/>
    <cellStyle name="Separador de milhares 3 7 2 11 2" xfId="39231"/>
    <cellStyle name="Separador de milhares 3 7 2 12" xfId="39229"/>
    <cellStyle name="Separador de milhares 3 7 2 2" xfId="24677"/>
    <cellStyle name="Separador de milhares 3 7 2 2 2" xfId="24678"/>
    <cellStyle name="Separador de milhares 3 7 2 2 2 2" xfId="39233"/>
    <cellStyle name="Separador de milhares 3 7 2 2 3" xfId="24679"/>
    <cellStyle name="Separador de milhares 3 7 2 2 3 2" xfId="39234"/>
    <cellStyle name="Separador de milhares 3 7 2 2 4" xfId="24680"/>
    <cellStyle name="Separador de milhares 3 7 2 2 4 2" xfId="39235"/>
    <cellStyle name="Separador de milhares 3 7 2 2 5" xfId="24681"/>
    <cellStyle name="Separador de milhares 3 7 2 2 5 2" xfId="39236"/>
    <cellStyle name="Separador de milhares 3 7 2 2 6" xfId="39232"/>
    <cellStyle name="Separador de milhares 3 7 2 3" xfId="24682"/>
    <cellStyle name="Separador de milhares 3 7 2 3 2" xfId="24683"/>
    <cellStyle name="Separador de milhares 3 7 2 3 2 2" xfId="39238"/>
    <cellStyle name="Separador de milhares 3 7 2 3 3" xfId="24684"/>
    <cellStyle name="Separador de milhares 3 7 2 3 3 2" xfId="39239"/>
    <cellStyle name="Separador de milhares 3 7 2 3 4" xfId="24685"/>
    <cellStyle name="Separador de milhares 3 7 2 3 4 2" xfId="39240"/>
    <cellStyle name="Separador de milhares 3 7 2 3 5" xfId="24686"/>
    <cellStyle name="Separador de milhares 3 7 2 3 5 2" xfId="39241"/>
    <cellStyle name="Separador de milhares 3 7 2 3 6" xfId="39237"/>
    <cellStyle name="Separador de milhares 3 7 2 4" xfId="24687"/>
    <cellStyle name="Separador de milhares 3 7 2 4 2" xfId="24688"/>
    <cellStyle name="Separador de milhares 3 7 2 4 2 2" xfId="39243"/>
    <cellStyle name="Separador de milhares 3 7 2 4 3" xfId="24689"/>
    <cellStyle name="Separador de milhares 3 7 2 4 3 2" xfId="39244"/>
    <cellStyle name="Separador de milhares 3 7 2 4 4" xfId="24690"/>
    <cellStyle name="Separador de milhares 3 7 2 4 4 2" xfId="39245"/>
    <cellStyle name="Separador de milhares 3 7 2 4 5" xfId="24691"/>
    <cellStyle name="Separador de milhares 3 7 2 4 5 2" xfId="39246"/>
    <cellStyle name="Separador de milhares 3 7 2 4 6" xfId="39242"/>
    <cellStyle name="Separador de milhares 3 7 2 5" xfId="24692"/>
    <cellStyle name="Separador de milhares 3 7 2 5 2" xfId="24693"/>
    <cellStyle name="Separador de milhares 3 7 2 5 2 2" xfId="39248"/>
    <cellStyle name="Separador de milhares 3 7 2 5 3" xfId="24694"/>
    <cellStyle name="Separador de milhares 3 7 2 5 3 2" xfId="39249"/>
    <cellStyle name="Separador de milhares 3 7 2 5 4" xfId="24695"/>
    <cellStyle name="Separador de milhares 3 7 2 5 4 2" xfId="39250"/>
    <cellStyle name="Separador de milhares 3 7 2 5 5" xfId="24696"/>
    <cellStyle name="Separador de milhares 3 7 2 5 5 2" xfId="39251"/>
    <cellStyle name="Separador de milhares 3 7 2 5 6" xfId="39247"/>
    <cellStyle name="Separador de milhares 3 7 2 6" xfId="24697"/>
    <cellStyle name="Separador de milhares 3 7 2 6 2" xfId="24698"/>
    <cellStyle name="Separador de milhares 3 7 2 6 2 2" xfId="39253"/>
    <cellStyle name="Separador de milhares 3 7 2 6 3" xfId="24699"/>
    <cellStyle name="Separador de milhares 3 7 2 6 3 2" xfId="39254"/>
    <cellStyle name="Separador de milhares 3 7 2 6 4" xfId="24700"/>
    <cellStyle name="Separador de milhares 3 7 2 6 4 2" xfId="39255"/>
    <cellStyle name="Separador de milhares 3 7 2 6 5" xfId="24701"/>
    <cellStyle name="Separador de milhares 3 7 2 6 5 2" xfId="39256"/>
    <cellStyle name="Separador de milhares 3 7 2 6 6" xfId="39252"/>
    <cellStyle name="Separador de milhares 3 7 2 7" xfId="24702"/>
    <cellStyle name="Separador de milhares 3 7 2 7 2" xfId="24703"/>
    <cellStyle name="Separador de milhares 3 7 2 7 2 2" xfId="39258"/>
    <cellStyle name="Separador de milhares 3 7 2 7 3" xfId="24704"/>
    <cellStyle name="Separador de milhares 3 7 2 7 3 2" xfId="39259"/>
    <cellStyle name="Separador de milhares 3 7 2 7 4" xfId="24705"/>
    <cellStyle name="Separador de milhares 3 7 2 7 4 2" xfId="39260"/>
    <cellStyle name="Separador de milhares 3 7 2 7 5" xfId="24706"/>
    <cellStyle name="Separador de milhares 3 7 2 7 5 2" xfId="39261"/>
    <cellStyle name="Separador de milhares 3 7 2 7 6" xfId="39257"/>
    <cellStyle name="Separador de milhares 3 7 2 8" xfId="24707"/>
    <cellStyle name="Separador de milhares 3 7 2 8 2" xfId="39262"/>
    <cellStyle name="Separador de milhares 3 7 2 9" xfId="24708"/>
    <cellStyle name="Separador de milhares 3 7 2 9 2" xfId="39263"/>
    <cellStyle name="Separador de milhares 3 7 20" xfId="24709"/>
    <cellStyle name="Separador de milhares 3 7 20 2" xfId="39264"/>
    <cellStyle name="Separador de milhares 3 7 21" xfId="41043"/>
    <cellStyle name="Separador de milhares 3 7 22" xfId="39190"/>
    <cellStyle name="Separador de milhares 3 7 3" xfId="24710"/>
    <cellStyle name="Separador de milhares 3 7 3 2" xfId="24711"/>
    <cellStyle name="Separador de milhares 3 7 3 2 2" xfId="24712"/>
    <cellStyle name="Separador de milhares 3 7 3 2 2 2" xfId="39267"/>
    <cellStyle name="Separador de milhares 3 7 3 2 3" xfId="24713"/>
    <cellStyle name="Separador de milhares 3 7 3 2 3 2" xfId="39268"/>
    <cellStyle name="Separador de milhares 3 7 3 2 4" xfId="24714"/>
    <cellStyle name="Separador de milhares 3 7 3 2 4 2" xfId="39269"/>
    <cellStyle name="Separador de milhares 3 7 3 2 5" xfId="24715"/>
    <cellStyle name="Separador de milhares 3 7 3 2 5 2" xfId="39270"/>
    <cellStyle name="Separador de milhares 3 7 3 2 6" xfId="39266"/>
    <cellStyle name="Separador de milhares 3 7 3 3" xfId="24716"/>
    <cellStyle name="Separador de milhares 3 7 3 3 2" xfId="39271"/>
    <cellStyle name="Separador de milhares 3 7 3 4" xfId="24717"/>
    <cellStyle name="Separador de milhares 3 7 3 4 2" xfId="39272"/>
    <cellStyle name="Separador de milhares 3 7 3 5" xfId="24718"/>
    <cellStyle name="Separador de milhares 3 7 3 5 2" xfId="39273"/>
    <cellStyle name="Separador de milhares 3 7 3 6" xfId="24719"/>
    <cellStyle name="Separador de milhares 3 7 3 6 2" xfId="39274"/>
    <cellStyle name="Separador de milhares 3 7 3 7" xfId="39265"/>
    <cellStyle name="Separador de milhares 3 7 4" xfId="24720"/>
    <cellStyle name="Separador de milhares 3 7 4 2" xfId="24721"/>
    <cellStyle name="Separador de milhares 3 7 4 2 2" xfId="24722"/>
    <cellStyle name="Separador de milhares 3 7 4 2 2 2" xfId="39277"/>
    <cellStyle name="Separador de milhares 3 7 4 2 3" xfId="24723"/>
    <cellStyle name="Separador de milhares 3 7 4 2 3 2" xfId="39278"/>
    <cellStyle name="Separador de milhares 3 7 4 2 4" xfId="24724"/>
    <cellStyle name="Separador de milhares 3 7 4 2 4 2" xfId="39279"/>
    <cellStyle name="Separador de milhares 3 7 4 2 5" xfId="24725"/>
    <cellStyle name="Separador de milhares 3 7 4 2 5 2" xfId="39280"/>
    <cellStyle name="Separador de milhares 3 7 4 2 6" xfId="39276"/>
    <cellStyle name="Separador de milhares 3 7 4 3" xfId="24726"/>
    <cellStyle name="Separador de milhares 3 7 4 3 2" xfId="39281"/>
    <cellStyle name="Separador de milhares 3 7 4 4" xfId="24727"/>
    <cellStyle name="Separador de milhares 3 7 4 4 2" xfId="39282"/>
    <cellStyle name="Separador de milhares 3 7 4 5" xfId="24728"/>
    <cellStyle name="Separador de milhares 3 7 4 5 2" xfId="39283"/>
    <cellStyle name="Separador de milhares 3 7 4 6" xfId="24729"/>
    <cellStyle name="Separador de milhares 3 7 4 6 2" xfId="39284"/>
    <cellStyle name="Separador de milhares 3 7 4 7" xfId="39275"/>
    <cellStyle name="Separador de milhares 3 7 5" xfId="24730"/>
    <cellStyle name="Separador de milhares 3 7 5 2" xfId="24731"/>
    <cellStyle name="Separador de milhares 3 7 5 2 2" xfId="39286"/>
    <cellStyle name="Separador de milhares 3 7 5 3" xfId="24732"/>
    <cellStyle name="Separador de milhares 3 7 5 3 2" xfId="39287"/>
    <cellStyle name="Separador de milhares 3 7 5 4" xfId="24733"/>
    <cellStyle name="Separador de milhares 3 7 5 4 2" xfId="39288"/>
    <cellStyle name="Separador de milhares 3 7 5 5" xfId="24734"/>
    <cellStyle name="Separador de milhares 3 7 5 5 2" xfId="39289"/>
    <cellStyle name="Separador de milhares 3 7 5 6" xfId="39285"/>
    <cellStyle name="Separador de milhares 3 7 6" xfId="24735"/>
    <cellStyle name="Separador de milhares 3 7 6 2" xfId="24736"/>
    <cellStyle name="Separador de milhares 3 7 6 2 2" xfId="39291"/>
    <cellStyle name="Separador de milhares 3 7 6 3" xfId="24737"/>
    <cellStyle name="Separador de milhares 3 7 6 3 2" xfId="39292"/>
    <cellStyle name="Separador de milhares 3 7 6 4" xfId="24738"/>
    <cellStyle name="Separador de milhares 3 7 6 4 2" xfId="39293"/>
    <cellStyle name="Separador de milhares 3 7 6 5" xfId="24739"/>
    <cellStyle name="Separador de milhares 3 7 6 5 2" xfId="39294"/>
    <cellStyle name="Separador de milhares 3 7 6 6" xfId="39290"/>
    <cellStyle name="Separador de milhares 3 7 7" xfId="24740"/>
    <cellStyle name="Separador de milhares 3 7 7 2" xfId="24741"/>
    <cellStyle name="Separador de milhares 3 7 7 2 2" xfId="39296"/>
    <cellStyle name="Separador de milhares 3 7 7 3" xfId="24742"/>
    <cellStyle name="Separador de milhares 3 7 7 3 2" xfId="39297"/>
    <cellStyle name="Separador de milhares 3 7 7 4" xfId="24743"/>
    <cellStyle name="Separador de milhares 3 7 7 4 2" xfId="39298"/>
    <cellStyle name="Separador de milhares 3 7 7 5" xfId="24744"/>
    <cellStyle name="Separador de milhares 3 7 7 5 2" xfId="39299"/>
    <cellStyle name="Separador de milhares 3 7 7 6" xfId="39295"/>
    <cellStyle name="Separador de milhares 3 7 8" xfId="24745"/>
    <cellStyle name="Separador de milhares 3 7 8 2" xfId="24746"/>
    <cellStyle name="Separador de milhares 3 7 8 2 2" xfId="39301"/>
    <cellStyle name="Separador de milhares 3 7 8 3" xfId="24747"/>
    <cellStyle name="Separador de milhares 3 7 8 3 2" xfId="39302"/>
    <cellStyle name="Separador de milhares 3 7 8 4" xfId="24748"/>
    <cellStyle name="Separador de milhares 3 7 8 4 2" xfId="39303"/>
    <cellStyle name="Separador de milhares 3 7 8 5" xfId="24749"/>
    <cellStyle name="Separador de milhares 3 7 8 5 2" xfId="39304"/>
    <cellStyle name="Separador de milhares 3 7 8 6" xfId="39300"/>
    <cellStyle name="Separador de milhares 3 7 9" xfId="24750"/>
    <cellStyle name="Separador de milhares 3 7 9 2" xfId="24751"/>
    <cellStyle name="Separador de milhares 3 7 9 2 2" xfId="39306"/>
    <cellStyle name="Separador de milhares 3 7 9 3" xfId="24752"/>
    <cellStyle name="Separador de milhares 3 7 9 3 2" xfId="39307"/>
    <cellStyle name="Separador de milhares 3 7 9 4" xfId="24753"/>
    <cellStyle name="Separador de milhares 3 7 9 4 2" xfId="39308"/>
    <cellStyle name="Separador de milhares 3 7 9 5" xfId="24754"/>
    <cellStyle name="Separador de milhares 3 7 9 5 2" xfId="39309"/>
    <cellStyle name="Separador de milhares 3 7 9 6" xfId="39305"/>
    <cellStyle name="Separador de milhares 3 8" xfId="24755"/>
    <cellStyle name="Separador de milhares 3 8 2" xfId="24756"/>
    <cellStyle name="Separador de milhares 3 9" xfId="24757"/>
    <cellStyle name="Separador de milhares 3 9 2" xfId="24758"/>
    <cellStyle name="Separador de milhares 30" xfId="24759"/>
    <cellStyle name="Separador de milhares 32" xfId="24760"/>
    <cellStyle name="Separador de milhares 32 2" xfId="24761"/>
    <cellStyle name="Separador de milhares 32 2 2" xfId="24762"/>
    <cellStyle name="Separador de milhares 32 2 3" xfId="24763"/>
    <cellStyle name="Separador de milhares 32 2 4" xfId="24764"/>
    <cellStyle name="Separador de milhares 32 2 5" xfId="24765"/>
    <cellStyle name="Separador de milhares 32 2 6" xfId="24766"/>
    <cellStyle name="Separador de milhares 33" xfId="24767"/>
    <cellStyle name="Separador de milhares 34" xfId="24768"/>
    <cellStyle name="Separador de milhares 35" xfId="24769"/>
    <cellStyle name="Separador de milhares 36" xfId="24770"/>
    <cellStyle name="Separador de milhares 37" xfId="24771"/>
    <cellStyle name="Separador de milhares 38" xfId="24772"/>
    <cellStyle name="Separador de milhares 39" xfId="24773"/>
    <cellStyle name="Separador de milhares 4" xfId="24774"/>
    <cellStyle name="Separador de milhares 4 10" xfId="24775"/>
    <cellStyle name="Separador de milhares 4 10 2" xfId="24776"/>
    <cellStyle name="Separador de milhares 4 10 2 2" xfId="24777"/>
    <cellStyle name="Separador de milhares 4 10 2 3" xfId="24778"/>
    <cellStyle name="Separador de milhares 4 10 2 4" xfId="24779"/>
    <cellStyle name="Separador de milhares 4 10 2 5" xfId="24780"/>
    <cellStyle name="Separador de milhares 4 10 2 6" xfId="24781"/>
    <cellStyle name="Separador de milhares 4 10 2 7" xfId="24782"/>
    <cellStyle name="Separador de milhares 4 10 2 8" xfId="39310"/>
    <cellStyle name="Separador de milhares 4 10 3" xfId="24783"/>
    <cellStyle name="Separador de milhares 4 10 3 2" xfId="39311"/>
    <cellStyle name="Separador de milhares 4 10 4" xfId="24784"/>
    <cellStyle name="Separador de milhares 4 10 4 2" xfId="39312"/>
    <cellStyle name="Separador de milhares 4 10 5" xfId="24785"/>
    <cellStyle name="Separador de milhares 4 10 5 2" xfId="39313"/>
    <cellStyle name="Separador de milhares 4 10 6" xfId="24786"/>
    <cellStyle name="Separador de milhares 4 10 6 2" xfId="39314"/>
    <cellStyle name="Separador de milhares 4 10 7" xfId="24787"/>
    <cellStyle name="Separador de milhares 4 10 7 2" xfId="39315"/>
    <cellStyle name="Separador de milhares 4 11" xfId="24788"/>
    <cellStyle name="Separador de milhares 4 11 2" xfId="24789"/>
    <cellStyle name="Separador de milhares 4 11 2 2" xfId="24790"/>
    <cellStyle name="Separador de milhares 4 11 2 3" xfId="24791"/>
    <cellStyle name="Separador de milhares 4 11 2 4" xfId="24792"/>
    <cellStyle name="Separador de milhares 4 11 2 5" xfId="24793"/>
    <cellStyle name="Separador de milhares 4 11 2 6" xfId="24794"/>
    <cellStyle name="Separador de milhares 4 11 2 7" xfId="24795"/>
    <cellStyle name="Separador de milhares 4 11 3" xfId="24796"/>
    <cellStyle name="Separador de milhares 4 11 4" xfId="24797"/>
    <cellStyle name="Separador de milhares 4 11 5" xfId="24798"/>
    <cellStyle name="Separador de milhares 4 11 6" xfId="24799"/>
    <cellStyle name="Separador de milhares 4 11 7" xfId="24800"/>
    <cellStyle name="Separador de milhares 4 12" xfId="24801"/>
    <cellStyle name="Separador de milhares 4 13" xfId="24802"/>
    <cellStyle name="Separador de milhares 4 14" xfId="24803"/>
    <cellStyle name="Separador de milhares 4 14 10" xfId="24804"/>
    <cellStyle name="Separador de milhares 4 14 11" xfId="24805"/>
    <cellStyle name="Separador de milhares 4 14 12" xfId="24806"/>
    <cellStyle name="Separador de milhares 4 14 13" xfId="24807"/>
    <cellStyle name="Separador de milhares 4 14 14" xfId="24808"/>
    <cellStyle name="Separador de milhares 4 14 15" xfId="24809"/>
    <cellStyle name="Separador de milhares 4 14 2" xfId="24810"/>
    <cellStyle name="Separador de milhares 4 14 3" xfId="24811"/>
    <cellStyle name="Separador de milhares 4 14 4" xfId="24812"/>
    <cellStyle name="Separador de milhares 4 14 5" xfId="24813"/>
    <cellStyle name="Separador de milhares 4 14 6" xfId="24814"/>
    <cellStyle name="Separador de milhares 4 14 7" xfId="24815"/>
    <cellStyle name="Separador de milhares 4 14 8" xfId="24816"/>
    <cellStyle name="Separador de milhares 4 14 9" xfId="24817"/>
    <cellStyle name="Separador de milhares 4 15" xfId="24818"/>
    <cellStyle name="Separador de milhares 4 15 10" xfId="24819"/>
    <cellStyle name="Separador de milhares 4 15 11" xfId="24820"/>
    <cellStyle name="Separador de milhares 4 15 12" xfId="24821"/>
    <cellStyle name="Separador de milhares 4 15 13" xfId="24822"/>
    <cellStyle name="Separador de milhares 4 15 14" xfId="24823"/>
    <cellStyle name="Separador de milhares 4 15 15" xfId="24824"/>
    <cellStyle name="Separador de milhares 4 15 2" xfId="24825"/>
    <cellStyle name="Separador de milhares 4 15 3" xfId="24826"/>
    <cellStyle name="Separador de milhares 4 15 4" xfId="24827"/>
    <cellStyle name="Separador de milhares 4 15 5" xfId="24828"/>
    <cellStyle name="Separador de milhares 4 15 6" xfId="24829"/>
    <cellStyle name="Separador de milhares 4 15 7" xfId="24830"/>
    <cellStyle name="Separador de milhares 4 15 8" xfId="24831"/>
    <cellStyle name="Separador de milhares 4 15 9" xfId="24832"/>
    <cellStyle name="Separador de milhares 4 16" xfId="24833"/>
    <cellStyle name="Separador de milhares 4 16 10" xfId="24834"/>
    <cellStyle name="Separador de milhares 4 16 11" xfId="24835"/>
    <cellStyle name="Separador de milhares 4 16 12" xfId="24836"/>
    <cellStyle name="Separador de milhares 4 16 13" xfId="24837"/>
    <cellStyle name="Separador de milhares 4 16 14" xfId="24838"/>
    <cellStyle name="Separador de milhares 4 16 15" xfId="24839"/>
    <cellStyle name="Separador de milhares 4 16 2" xfId="24840"/>
    <cellStyle name="Separador de milhares 4 16 3" xfId="24841"/>
    <cellStyle name="Separador de milhares 4 16 4" xfId="24842"/>
    <cellStyle name="Separador de milhares 4 16 5" xfId="24843"/>
    <cellStyle name="Separador de milhares 4 16 6" xfId="24844"/>
    <cellStyle name="Separador de milhares 4 16 7" xfId="24845"/>
    <cellStyle name="Separador de milhares 4 16 8" xfId="24846"/>
    <cellStyle name="Separador de milhares 4 16 9" xfId="24847"/>
    <cellStyle name="Separador de milhares 4 17" xfId="24848"/>
    <cellStyle name="Separador de milhares 4 18" xfId="24849"/>
    <cellStyle name="Separador de milhares 4 18 2" xfId="24850"/>
    <cellStyle name="Separador de milhares 4 18 3" xfId="24851"/>
    <cellStyle name="Separador de milhares 4 18 4" xfId="24852"/>
    <cellStyle name="Separador de milhares 4 18 5" xfId="24853"/>
    <cellStyle name="Separador de milhares 4 18 6" xfId="24854"/>
    <cellStyle name="Separador de milhares 4 18 7" xfId="24855"/>
    <cellStyle name="Separador de milhares 4 19" xfId="24856"/>
    <cellStyle name="Separador de milhares 4 19 2" xfId="24857"/>
    <cellStyle name="Separador de milhares 4 19 3" xfId="24858"/>
    <cellStyle name="Separador de milhares 4 19 4" xfId="24859"/>
    <cellStyle name="Separador de milhares 4 19 5" xfId="24860"/>
    <cellStyle name="Separador de milhares 4 19 6" xfId="24861"/>
    <cellStyle name="Separador de milhares 4 19 7" xfId="24862"/>
    <cellStyle name="Separador de milhares 4 2" xfId="24863"/>
    <cellStyle name="Separador de milhares 4 2 10" xfId="24864"/>
    <cellStyle name="Separador de milhares 4 2 10 2" xfId="24865"/>
    <cellStyle name="Separador de milhares 4 2 10 2 2" xfId="39317"/>
    <cellStyle name="Separador de milhares 4 2 10 3" xfId="24866"/>
    <cellStyle name="Separador de milhares 4 2 10 3 2" xfId="39318"/>
    <cellStyle name="Separador de milhares 4 2 10 4" xfId="24867"/>
    <cellStyle name="Separador de milhares 4 2 10 4 2" xfId="39319"/>
    <cellStyle name="Separador de milhares 4 2 10 5" xfId="24868"/>
    <cellStyle name="Separador de milhares 4 2 10 5 2" xfId="39320"/>
    <cellStyle name="Separador de milhares 4 2 10 6" xfId="39316"/>
    <cellStyle name="Separador de milhares 4 2 11" xfId="24869"/>
    <cellStyle name="Separador de milhares 4 2 11 2" xfId="24870"/>
    <cellStyle name="Separador de milhares 4 2 11 2 2" xfId="39322"/>
    <cellStyle name="Separador de milhares 4 2 11 3" xfId="24871"/>
    <cellStyle name="Separador de milhares 4 2 11 3 2" xfId="39323"/>
    <cellStyle name="Separador de milhares 4 2 11 4" xfId="24872"/>
    <cellStyle name="Separador de milhares 4 2 11 4 2" xfId="39324"/>
    <cellStyle name="Separador de milhares 4 2 11 5" xfId="24873"/>
    <cellStyle name="Separador de milhares 4 2 11 5 2" xfId="39325"/>
    <cellStyle name="Separador de milhares 4 2 11 6" xfId="39321"/>
    <cellStyle name="Separador de milhares 4 2 12" xfId="24874"/>
    <cellStyle name="Separador de milhares 4 2 12 2" xfId="24875"/>
    <cellStyle name="Separador de milhares 4 2 12 2 2" xfId="39327"/>
    <cellStyle name="Separador de milhares 4 2 12 3" xfId="24876"/>
    <cellStyle name="Separador de milhares 4 2 12 3 2" xfId="39328"/>
    <cellStyle name="Separador de milhares 4 2 12 4" xfId="24877"/>
    <cellStyle name="Separador de milhares 4 2 12 4 2" xfId="39329"/>
    <cellStyle name="Separador de milhares 4 2 12 5" xfId="24878"/>
    <cellStyle name="Separador de milhares 4 2 12 5 2" xfId="39330"/>
    <cellStyle name="Separador de milhares 4 2 12 6" xfId="39326"/>
    <cellStyle name="Separador de milhares 4 2 13" xfId="24879"/>
    <cellStyle name="Separador de milhares 4 2 13 2" xfId="24880"/>
    <cellStyle name="Separador de milhares 4 2 13 2 2" xfId="39332"/>
    <cellStyle name="Separador de milhares 4 2 13 3" xfId="24881"/>
    <cellStyle name="Separador de milhares 4 2 13 3 2" xfId="39333"/>
    <cellStyle name="Separador de milhares 4 2 13 4" xfId="24882"/>
    <cellStyle name="Separador de milhares 4 2 13 4 2" xfId="39334"/>
    <cellStyle name="Separador de milhares 4 2 13 5" xfId="24883"/>
    <cellStyle name="Separador de milhares 4 2 13 5 2" xfId="39335"/>
    <cellStyle name="Separador de milhares 4 2 13 6" xfId="39331"/>
    <cellStyle name="Separador de milhares 4 2 14" xfId="24884"/>
    <cellStyle name="Separador de milhares 4 2 14 2" xfId="24885"/>
    <cellStyle name="Separador de milhares 4 2 14 2 2" xfId="39337"/>
    <cellStyle name="Separador de milhares 4 2 14 3" xfId="24886"/>
    <cellStyle name="Separador de milhares 4 2 14 3 2" xfId="39338"/>
    <cellStyle name="Separador de milhares 4 2 14 4" xfId="24887"/>
    <cellStyle name="Separador de milhares 4 2 14 4 2" xfId="39339"/>
    <cellStyle name="Separador de milhares 4 2 14 5" xfId="24888"/>
    <cellStyle name="Separador de milhares 4 2 14 5 2" xfId="39340"/>
    <cellStyle name="Separador de milhares 4 2 14 6" xfId="39336"/>
    <cellStyle name="Separador de milhares 4 2 15" xfId="24889"/>
    <cellStyle name="Separador de milhares 4 2 15 2" xfId="24890"/>
    <cellStyle name="Separador de milhares 4 2 15 2 2" xfId="39342"/>
    <cellStyle name="Separador de milhares 4 2 15 3" xfId="24891"/>
    <cellStyle name="Separador de milhares 4 2 15 3 2" xfId="39343"/>
    <cellStyle name="Separador de milhares 4 2 15 4" xfId="24892"/>
    <cellStyle name="Separador de milhares 4 2 15 4 2" xfId="39344"/>
    <cellStyle name="Separador de milhares 4 2 15 5" xfId="24893"/>
    <cellStyle name="Separador de milhares 4 2 15 5 2" xfId="39345"/>
    <cellStyle name="Separador de milhares 4 2 15 6" xfId="39341"/>
    <cellStyle name="Separador de milhares 4 2 16" xfId="24894"/>
    <cellStyle name="Separador de milhares 4 2 16 2" xfId="24895"/>
    <cellStyle name="Separador de milhares 4 2 16 2 2" xfId="39347"/>
    <cellStyle name="Separador de milhares 4 2 16 3" xfId="24896"/>
    <cellStyle name="Separador de milhares 4 2 16 3 2" xfId="39348"/>
    <cellStyle name="Separador de milhares 4 2 16 4" xfId="24897"/>
    <cellStyle name="Separador de milhares 4 2 16 4 2" xfId="39349"/>
    <cellStyle name="Separador de milhares 4 2 16 5" xfId="24898"/>
    <cellStyle name="Separador de milhares 4 2 16 5 2" xfId="39350"/>
    <cellStyle name="Separador de milhares 4 2 16 6" xfId="39346"/>
    <cellStyle name="Separador de milhares 4 2 17" xfId="24899"/>
    <cellStyle name="Separador de milhares 4 2 17 2" xfId="24900"/>
    <cellStyle name="Separador de milhares 4 2 17 2 2" xfId="39352"/>
    <cellStyle name="Separador de milhares 4 2 17 3" xfId="24901"/>
    <cellStyle name="Separador de milhares 4 2 17 3 2" xfId="39353"/>
    <cellStyle name="Separador de milhares 4 2 17 4" xfId="24902"/>
    <cellStyle name="Separador de milhares 4 2 17 4 2" xfId="39354"/>
    <cellStyle name="Separador de milhares 4 2 17 5" xfId="24903"/>
    <cellStyle name="Separador de milhares 4 2 17 5 2" xfId="39355"/>
    <cellStyle name="Separador de milhares 4 2 17 6" xfId="39351"/>
    <cellStyle name="Separador de milhares 4 2 18" xfId="24904"/>
    <cellStyle name="Separador de milhares 4 2 18 2" xfId="24905"/>
    <cellStyle name="Separador de milhares 4 2 18 2 2" xfId="39357"/>
    <cellStyle name="Separador de milhares 4 2 18 3" xfId="24906"/>
    <cellStyle name="Separador de milhares 4 2 18 3 2" xfId="39358"/>
    <cellStyle name="Separador de milhares 4 2 18 4" xfId="24907"/>
    <cellStyle name="Separador de milhares 4 2 18 4 2" xfId="39359"/>
    <cellStyle name="Separador de milhares 4 2 18 5" xfId="24908"/>
    <cellStyle name="Separador de milhares 4 2 18 5 2" xfId="39360"/>
    <cellStyle name="Separador de milhares 4 2 18 6" xfId="39356"/>
    <cellStyle name="Separador de milhares 4 2 19" xfId="24909"/>
    <cellStyle name="Separador de milhares 4 2 19 2" xfId="24910"/>
    <cellStyle name="Separador de milhares 4 2 19 2 2" xfId="39362"/>
    <cellStyle name="Separador de milhares 4 2 19 3" xfId="24911"/>
    <cellStyle name="Separador de milhares 4 2 19 3 2" xfId="39363"/>
    <cellStyle name="Separador de milhares 4 2 19 4" xfId="24912"/>
    <cellStyle name="Separador de milhares 4 2 19 4 2" xfId="39364"/>
    <cellStyle name="Separador de milhares 4 2 19 5" xfId="24913"/>
    <cellStyle name="Separador de milhares 4 2 19 5 2" xfId="39365"/>
    <cellStyle name="Separador de milhares 4 2 19 6" xfId="39361"/>
    <cellStyle name="Separador de milhares 4 2 2" xfId="24914"/>
    <cellStyle name="Separador de milhares 4 2 2 2" xfId="24915"/>
    <cellStyle name="Separador de milhares 4 2 2 3" xfId="24916"/>
    <cellStyle name="Separador de milhares 4 2 2 4" xfId="24917"/>
    <cellStyle name="Separador de milhares 4 2 2 5" xfId="24918"/>
    <cellStyle name="Separador de milhares 4 2 2 6" xfId="24919"/>
    <cellStyle name="Separador de milhares 4 2 2 7" xfId="24920"/>
    <cellStyle name="Separador de milhares 4 2 2 8" xfId="39366"/>
    <cellStyle name="Separador de milhares 4 2 20" xfId="24921"/>
    <cellStyle name="Separador de milhares 4 2 20 2" xfId="24922"/>
    <cellStyle name="Separador de milhares 4 2 20 2 2" xfId="39368"/>
    <cellStyle name="Separador de milhares 4 2 20 3" xfId="24923"/>
    <cellStyle name="Separador de milhares 4 2 20 3 2" xfId="39369"/>
    <cellStyle name="Separador de milhares 4 2 20 4" xfId="24924"/>
    <cellStyle name="Separador de milhares 4 2 20 4 2" xfId="39370"/>
    <cellStyle name="Separador de milhares 4 2 20 5" xfId="24925"/>
    <cellStyle name="Separador de milhares 4 2 20 5 2" xfId="39371"/>
    <cellStyle name="Separador de milhares 4 2 20 6" xfId="39367"/>
    <cellStyle name="Separador de milhares 4 2 21" xfId="24926"/>
    <cellStyle name="Separador de milhares 4 2 21 2" xfId="39372"/>
    <cellStyle name="Separador de milhares 4 2 22" xfId="24927"/>
    <cellStyle name="Separador de milhares 4 2 22 2" xfId="39373"/>
    <cellStyle name="Separador de milhares 4 2 23" xfId="24928"/>
    <cellStyle name="Separador de milhares 4 2 23 2" xfId="39374"/>
    <cellStyle name="Separador de milhares 4 2 24" xfId="24929"/>
    <cellStyle name="Separador de milhares 4 2 24 2" xfId="39375"/>
    <cellStyle name="Separador de milhares 4 2 25" xfId="24930"/>
    <cellStyle name="Separador de milhares 4 2 25 2" xfId="39376"/>
    <cellStyle name="Separador de milhares 4 2 3" xfId="24931"/>
    <cellStyle name="Separador de milhares 4 2 3 2" xfId="24932"/>
    <cellStyle name="Separador de milhares 4 2 4" xfId="24933"/>
    <cellStyle name="Separador de milhares 4 2 4 2" xfId="24934"/>
    <cellStyle name="Separador de milhares 4 2 5" xfId="24935"/>
    <cellStyle name="Separador de milhares 4 2 5 2" xfId="24936"/>
    <cellStyle name="Separador de milhares 4 2 6" xfId="24937"/>
    <cellStyle name="Separador de milhares 4 2 6 2" xfId="24938"/>
    <cellStyle name="Separador de milhares 4 2 6 3" xfId="24939"/>
    <cellStyle name="Separador de milhares 4 2 6 3 2" xfId="39378"/>
    <cellStyle name="Separador de milhares 4 2 6 4" xfId="24940"/>
    <cellStyle name="Separador de milhares 4 2 6 4 2" xfId="39379"/>
    <cellStyle name="Separador de milhares 4 2 6 5" xfId="24941"/>
    <cellStyle name="Separador de milhares 4 2 6 5 2" xfId="39380"/>
    <cellStyle name="Separador de milhares 4 2 6 6" xfId="24942"/>
    <cellStyle name="Separador de milhares 4 2 6 6 2" xfId="39381"/>
    <cellStyle name="Separador de milhares 4 2 6 7" xfId="39377"/>
    <cellStyle name="Separador de milhares 4 2 7" xfId="24943"/>
    <cellStyle name="Separador de milhares 4 2 7 2" xfId="24944"/>
    <cellStyle name="Separador de milhares 4 2 7 2 2" xfId="24945"/>
    <cellStyle name="Separador de milhares 4 2 7 2 2 2" xfId="39384"/>
    <cellStyle name="Separador de milhares 4 2 7 2 3" xfId="24946"/>
    <cellStyle name="Separador de milhares 4 2 7 2 3 2" xfId="39385"/>
    <cellStyle name="Separador de milhares 4 2 7 2 4" xfId="24947"/>
    <cellStyle name="Separador de milhares 4 2 7 2 4 2" xfId="39386"/>
    <cellStyle name="Separador de milhares 4 2 7 2 5" xfId="24948"/>
    <cellStyle name="Separador de milhares 4 2 7 2 5 2" xfId="39387"/>
    <cellStyle name="Separador de milhares 4 2 7 2 6" xfId="39383"/>
    <cellStyle name="Separador de milhares 4 2 7 3" xfId="24949"/>
    <cellStyle name="Separador de milhares 4 2 7 3 2" xfId="39388"/>
    <cellStyle name="Separador de milhares 4 2 7 4" xfId="24950"/>
    <cellStyle name="Separador de milhares 4 2 7 4 2" xfId="39389"/>
    <cellStyle name="Separador de milhares 4 2 7 5" xfId="24951"/>
    <cellStyle name="Separador de milhares 4 2 7 5 2" xfId="39390"/>
    <cellStyle name="Separador de milhares 4 2 7 6" xfId="24952"/>
    <cellStyle name="Separador de milhares 4 2 7 6 2" xfId="39391"/>
    <cellStyle name="Separador de milhares 4 2 7 7" xfId="39382"/>
    <cellStyle name="Separador de milhares 4 2 8" xfId="24953"/>
    <cellStyle name="Separador de milhares 4 2 8 2" xfId="24954"/>
    <cellStyle name="Separador de milhares 4 2 8 2 2" xfId="24955"/>
    <cellStyle name="Separador de milhares 4 2 8 2 2 2" xfId="39394"/>
    <cellStyle name="Separador de milhares 4 2 8 2 3" xfId="24956"/>
    <cellStyle name="Separador de milhares 4 2 8 2 3 2" xfId="39395"/>
    <cellStyle name="Separador de milhares 4 2 8 2 4" xfId="24957"/>
    <cellStyle name="Separador de milhares 4 2 8 2 4 2" xfId="39396"/>
    <cellStyle name="Separador de milhares 4 2 8 2 5" xfId="24958"/>
    <cellStyle name="Separador de milhares 4 2 8 2 5 2" xfId="39397"/>
    <cellStyle name="Separador de milhares 4 2 8 2 6" xfId="39393"/>
    <cellStyle name="Separador de milhares 4 2 8 3" xfId="24959"/>
    <cellStyle name="Separador de milhares 4 2 8 3 2" xfId="39398"/>
    <cellStyle name="Separador de milhares 4 2 8 4" xfId="24960"/>
    <cellStyle name="Separador de milhares 4 2 8 4 2" xfId="39399"/>
    <cellStyle name="Separador de milhares 4 2 8 5" xfId="24961"/>
    <cellStyle name="Separador de milhares 4 2 8 5 2" xfId="39400"/>
    <cellStyle name="Separador de milhares 4 2 8 6" xfId="24962"/>
    <cellStyle name="Separador de milhares 4 2 8 6 2" xfId="39401"/>
    <cellStyle name="Separador de milhares 4 2 8 7" xfId="39392"/>
    <cellStyle name="Separador de milhares 4 2 9" xfId="24963"/>
    <cellStyle name="Separador de milhares 4 2 9 2" xfId="24964"/>
    <cellStyle name="Separador de milhares 4 2 9 2 2" xfId="24965"/>
    <cellStyle name="Separador de milhares 4 2 9 2 2 2" xfId="39403"/>
    <cellStyle name="Separador de milhares 4 2 9 2 3" xfId="24966"/>
    <cellStyle name="Separador de milhares 4 2 9 2 3 2" xfId="39404"/>
    <cellStyle name="Separador de milhares 4 2 9 2 4" xfId="24967"/>
    <cellStyle name="Separador de milhares 4 2 9 2 4 2" xfId="39405"/>
    <cellStyle name="Separador de milhares 4 2 9 2 5" xfId="24968"/>
    <cellStyle name="Separador de milhares 4 2 9 2 5 2" xfId="39406"/>
    <cellStyle name="Separador de milhares 4 2 9 2 6" xfId="39402"/>
    <cellStyle name="Separador de milhares 4 20" xfId="24969"/>
    <cellStyle name="Separador de milhares 4 20 2" xfId="24970"/>
    <cellStyle name="Separador de milhares 4 20 3" xfId="24971"/>
    <cellStyle name="Separador de milhares 4 20 4" xfId="24972"/>
    <cellStyle name="Separador de milhares 4 20 5" xfId="24973"/>
    <cellStyle name="Separador de milhares 4 20 6" xfId="24974"/>
    <cellStyle name="Separador de milhares 4 20 7" xfId="24975"/>
    <cellStyle name="Separador de milhares 4 21" xfId="24976"/>
    <cellStyle name="Separador de milhares 4 21 2" xfId="24977"/>
    <cellStyle name="Separador de milhares 4 21 3" xfId="24978"/>
    <cellStyle name="Separador de milhares 4 21 4" xfId="24979"/>
    <cellStyle name="Separador de milhares 4 21 5" xfId="24980"/>
    <cellStyle name="Separador de milhares 4 21 6" xfId="24981"/>
    <cellStyle name="Separador de milhares 4 21 7" xfId="24982"/>
    <cellStyle name="Separador de milhares 4 22" xfId="24983"/>
    <cellStyle name="Separador de milhares 4 22 2" xfId="24984"/>
    <cellStyle name="Separador de milhares 4 22 3" xfId="24985"/>
    <cellStyle name="Separador de milhares 4 22 4" xfId="24986"/>
    <cellStyle name="Separador de milhares 4 22 5" xfId="24987"/>
    <cellStyle name="Separador de milhares 4 22 6" xfId="24988"/>
    <cellStyle name="Separador de milhares 4 22 7" xfId="24989"/>
    <cellStyle name="Separador de milhares 4 23" xfId="24990"/>
    <cellStyle name="Separador de milhares 4 23 2" xfId="24991"/>
    <cellStyle name="Separador de milhares 4 23 3" xfId="24992"/>
    <cellStyle name="Separador de milhares 4 23 4" xfId="24993"/>
    <cellStyle name="Separador de milhares 4 23 5" xfId="24994"/>
    <cellStyle name="Separador de milhares 4 23 6" xfId="24995"/>
    <cellStyle name="Separador de milhares 4 23 7" xfId="24996"/>
    <cellStyle name="Separador de milhares 4 24" xfId="24997"/>
    <cellStyle name="Separador de milhares 4 24 2" xfId="24998"/>
    <cellStyle name="Separador de milhares 4 24 3" xfId="24999"/>
    <cellStyle name="Separador de milhares 4 24 4" xfId="25000"/>
    <cellStyle name="Separador de milhares 4 24 5" xfId="25001"/>
    <cellStyle name="Separador de milhares 4 24 6" xfId="25002"/>
    <cellStyle name="Separador de milhares 4 24 7" xfId="25003"/>
    <cellStyle name="Separador de milhares 4 25" xfId="25004"/>
    <cellStyle name="Separador de milhares 4 25 2" xfId="25005"/>
    <cellStyle name="Separador de milhares 4 25 3" xfId="25006"/>
    <cellStyle name="Separador de milhares 4 25 4" xfId="25007"/>
    <cellStyle name="Separador de milhares 4 25 5" xfId="25008"/>
    <cellStyle name="Separador de milhares 4 25 6" xfId="25009"/>
    <cellStyle name="Separador de milhares 4 25 7" xfId="25010"/>
    <cellStyle name="Separador de milhares 4 26" xfId="25011"/>
    <cellStyle name="Separador de milhares 4 26 2" xfId="25012"/>
    <cellStyle name="Separador de milhares 4 26 3" xfId="25013"/>
    <cellStyle name="Separador de milhares 4 26 4" xfId="25014"/>
    <cellStyle name="Separador de milhares 4 26 5" xfId="25015"/>
    <cellStyle name="Separador de milhares 4 26 6" xfId="25016"/>
    <cellStyle name="Separador de milhares 4 26 7" xfId="25017"/>
    <cellStyle name="Separador de milhares 4 27" xfId="25018"/>
    <cellStyle name="Separador de milhares 4 27 2" xfId="25019"/>
    <cellStyle name="Separador de milhares 4 27 3" xfId="25020"/>
    <cellStyle name="Separador de milhares 4 27 4" xfId="25021"/>
    <cellStyle name="Separador de milhares 4 27 5" xfId="25022"/>
    <cellStyle name="Separador de milhares 4 27 6" xfId="25023"/>
    <cellStyle name="Separador de milhares 4 27 7" xfId="25024"/>
    <cellStyle name="Separador de milhares 4 28" xfId="25025"/>
    <cellStyle name="Separador de milhares 4 28 2" xfId="25026"/>
    <cellStyle name="Separador de milhares 4 28 3" xfId="25027"/>
    <cellStyle name="Separador de milhares 4 28 4" xfId="25028"/>
    <cellStyle name="Separador de milhares 4 28 5" xfId="25029"/>
    <cellStyle name="Separador de milhares 4 28 6" xfId="25030"/>
    <cellStyle name="Separador de milhares 4 28 7" xfId="25031"/>
    <cellStyle name="Separador de milhares 4 29" xfId="25032"/>
    <cellStyle name="Separador de milhares 4 29 2" xfId="25033"/>
    <cellStyle name="Separador de milhares 4 29 3" xfId="25034"/>
    <cellStyle name="Separador de milhares 4 29 4" xfId="25035"/>
    <cellStyle name="Separador de milhares 4 29 5" xfId="25036"/>
    <cellStyle name="Separador de milhares 4 29 6" xfId="25037"/>
    <cellStyle name="Separador de milhares 4 29 7" xfId="25038"/>
    <cellStyle name="Separador de milhares 4 3" xfId="25039"/>
    <cellStyle name="Separador de milhares 4 3 10" xfId="25040"/>
    <cellStyle name="Separador de milhares 4 3 10 2" xfId="25041"/>
    <cellStyle name="Separador de milhares 4 3 10 2 2" xfId="39408"/>
    <cellStyle name="Separador de milhares 4 3 10 3" xfId="25042"/>
    <cellStyle name="Separador de milhares 4 3 10 3 2" xfId="39409"/>
    <cellStyle name="Separador de milhares 4 3 10 4" xfId="25043"/>
    <cellStyle name="Separador de milhares 4 3 10 4 2" xfId="39410"/>
    <cellStyle name="Separador de milhares 4 3 10 5" xfId="25044"/>
    <cellStyle name="Separador de milhares 4 3 10 5 2" xfId="39411"/>
    <cellStyle name="Separador de milhares 4 3 10 6" xfId="39407"/>
    <cellStyle name="Separador de milhares 4 3 11" xfId="25045"/>
    <cellStyle name="Separador de milhares 4 3 11 2" xfId="25046"/>
    <cellStyle name="Separador de milhares 4 3 11 2 2" xfId="39413"/>
    <cellStyle name="Separador de milhares 4 3 11 3" xfId="25047"/>
    <cellStyle name="Separador de milhares 4 3 11 3 2" xfId="39414"/>
    <cellStyle name="Separador de milhares 4 3 11 4" xfId="25048"/>
    <cellStyle name="Separador de milhares 4 3 11 4 2" xfId="39415"/>
    <cellStyle name="Separador de milhares 4 3 11 5" xfId="25049"/>
    <cellStyle name="Separador de milhares 4 3 11 5 2" xfId="39416"/>
    <cellStyle name="Separador de milhares 4 3 11 6" xfId="39412"/>
    <cellStyle name="Separador de milhares 4 3 12" xfId="25050"/>
    <cellStyle name="Separador de milhares 4 3 12 2" xfId="25051"/>
    <cellStyle name="Separador de milhares 4 3 12 2 2" xfId="39418"/>
    <cellStyle name="Separador de milhares 4 3 12 3" xfId="25052"/>
    <cellStyle name="Separador de milhares 4 3 12 3 2" xfId="39419"/>
    <cellStyle name="Separador de milhares 4 3 12 4" xfId="25053"/>
    <cellStyle name="Separador de milhares 4 3 12 4 2" xfId="39420"/>
    <cellStyle name="Separador de milhares 4 3 12 5" xfId="25054"/>
    <cellStyle name="Separador de milhares 4 3 12 5 2" xfId="39421"/>
    <cellStyle name="Separador de milhares 4 3 12 6" xfId="39417"/>
    <cellStyle name="Separador de milhares 4 3 13" xfId="25055"/>
    <cellStyle name="Separador de milhares 4 3 13 2" xfId="25056"/>
    <cellStyle name="Separador de milhares 4 3 13 2 2" xfId="39423"/>
    <cellStyle name="Separador de milhares 4 3 13 3" xfId="25057"/>
    <cellStyle name="Separador de milhares 4 3 13 3 2" xfId="39424"/>
    <cellStyle name="Separador de milhares 4 3 13 4" xfId="25058"/>
    <cellStyle name="Separador de milhares 4 3 13 4 2" xfId="39425"/>
    <cellStyle name="Separador de milhares 4 3 13 5" xfId="25059"/>
    <cellStyle name="Separador de milhares 4 3 13 5 2" xfId="39426"/>
    <cellStyle name="Separador de milhares 4 3 13 6" xfId="39422"/>
    <cellStyle name="Separador de milhares 4 3 14" xfId="25060"/>
    <cellStyle name="Separador de milhares 4 3 14 2" xfId="25061"/>
    <cellStyle name="Separador de milhares 4 3 14 2 2" xfId="39428"/>
    <cellStyle name="Separador de milhares 4 3 14 3" xfId="25062"/>
    <cellStyle name="Separador de milhares 4 3 14 3 2" xfId="39429"/>
    <cellStyle name="Separador de milhares 4 3 14 4" xfId="25063"/>
    <cellStyle name="Separador de milhares 4 3 14 4 2" xfId="39430"/>
    <cellStyle name="Separador de milhares 4 3 14 5" xfId="25064"/>
    <cellStyle name="Separador de milhares 4 3 14 5 2" xfId="39431"/>
    <cellStyle name="Separador de milhares 4 3 14 6" xfId="39427"/>
    <cellStyle name="Separador de milhares 4 3 15" xfId="25065"/>
    <cellStyle name="Separador de milhares 4 3 15 2" xfId="25066"/>
    <cellStyle name="Separador de milhares 4 3 15 2 2" xfId="39433"/>
    <cellStyle name="Separador de milhares 4 3 15 3" xfId="25067"/>
    <cellStyle name="Separador de milhares 4 3 15 3 2" xfId="39434"/>
    <cellStyle name="Separador de milhares 4 3 15 4" xfId="25068"/>
    <cellStyle name="Separador de milhares 4 3 15 4 2" xfId="39435"/>
    <cellStyle name="Separador de milhares 4 3 15 5" xfId="25069"/>
    <cellStyle name="Separador de milhares 4 3 15 5 2" xfId="39436"/>
    <cellStyle name="Separador de milhares 4 3 15 6" xfId="39432"/>
    <cellStyle name="Separador de milhares 4 3 16" xfId="25070"/>
    <cellStyle name="Separador de milhares 4 3 16 2" xfId="25071"/>
    <cellStyle name="Separador de milhares 4 3 16 2 2" xfId="39438"/>
    <cellStyle name="Separador de milhares 4 3 16 3" xfId="25072"/>
    <cellStyle name="Separador de milhares 4 3 16 3 2" xfId="39439"/>
    <cellStyle name="Separador de milhares 4 3 16 4" xfId="25073"/>
    <cellStyle name="Separador de milhares 4 3 16 4 2" xfId="39440"/>
    <cellStyle name="Separador de milhares 4 3 16 5" xfId="25074"/>
    <cellStyle name="Separador de milhares 4 3 16 5 2" xfId="39441"/>
    <cellStyle name="Separador de milhares 4 3 16 6" xfId="39437"/>
    <cellStyle name="Separador de milhares 4 3 17" xfId="25075"/>
    <cellStyle name="Separador de milhares 4 3 17 2" xfId="25076"/>
    <cellStyle name="Separador de milhares 4 3 17 2 2" xfId="39443"/>
    <cellStyle name="Separador de milhares 4 3 17 3" xfId="25077"/>
    <cellStyle name="Separador de milhares 4 3 17 3 2" xfId="39444"/>
    <cellStyle name="Separador de milhares 4 3 17 4" xfId="25078"/>
    <cellStyle name="Separador de milhares 4 3 17 4 2" xfId="39445"/>
    <cellStyle name="Separador de milhares 4 3 17 5" xfId="25079"/>
    <cellStyle name="Separador de milhares 4 3 17 5 2" xfId="39446"/>
    <cellStyle name="Separador de milhares 4 3 17 6" xfId="39442"/>
    <cellStyle name="Separador de milhares 4 3 18" xfId="25080"/>
    <cellStyle name="Separador de milhares 4 3 18 2" xfId="25081"/>
    <cellStyle name="Separador de milhares 4 3 18 2 2" xfId="39448"/>
    <cellStyle name="Separador de milhares 4 3 18 3" xfId="25082"/>
    <cellStyle name="Separador de milhares 4 3 18 3 2" xfId="39449"/>
    <cellStyle name="Separador de milhares 4 3 18 4" xfId="25083"/>
    <cellStyle name="Separador de milhares 4 3 18 4 2" xfId="39450"/>
    <cellStyle name="Separador de milhares 4 3 18 5" xfId="25084"/>
    <cellStyle name="Separador de milhares 4 3 18 5 2" xfId="39451"/>
    <cellStyle name="Separador de milhares 4 3 18 6" xfId="39447"/>
    <cellStyle name="Separador de milhares 4 3 19" xfId="25085"/>
    <cellStyle name="Separador de milhares 4 3 19 2" xfId="25086"/>
    <cellStyle name="Separador de milhares 4 3 19 2 2" xfId="39453"/>
    <cellStyle name="Separador de milhares 4 3 19 3" xfId="25087"/>
    <cellStyle name="Separador de milhares 4 3 19 3 2" xfId="39454"/>
    <cellStyle name="Separador de milhares 4 3 19 4" xfId="25088"/>
    <cellStyle name="Separador de milhares 4 3 19 4 2" xfId="39455"/>
    <cellStyle name="Separador de milhares 4 3 19 5" xfId="25089"/>
    <cellStyle name="Separador de milhares 4 3 19 5 2" xfId="39456"/>
    <cellStyle name="Separador de milhares 4 3 19 6" xfId="39452"/>
    <cellStyle name="Separador de milhares 4 3 2" xfId="25090"/>
    <cellStyle name="Separador de milhares 4 3 2 10" xfId="25091"/>
    <cellStyle name="Separador de milhares 4 3 2 10 2" xfId="25092"/>
    <cellStyle name="Separador de milhares 4 3 2 10 2 2" xfId="39459"/>
    <cellStyle name="Separador de milhares 4 3 2 10 3" xfId="25093"/>
    <cellStyle name="Separador de milhares 4 3 2 10 3 2" xfId="39460"/>
    <cellStyle name="Separador de milhares 4 3 2 10 4" xfId="25094"/>
    <cellStyle name="Separador de milhares 4 3 2 10 4 2" xfId="39461"/>
    <cellStyle name="Separador de milhares 4 3 2 10 5" xfId="25095"/>
    <cellStyle name="Separador de milhares 4 3 2 10 5 2" xfId="39462"/>
    <cellStyle name="Separador de milhares 4 3 2 10 6" xfId="39458"/>
    <cellStyle name="Separador de milhares 4 3 2 11" xfId="25096"/>
    <cellStyle name="Separador de milhares 4 3 2 11 2" xfId="25097"/>
    <cellStyle name="Separador de milhares 4 3 2 11 2 2" xfId="39464"/>
    <cellStyle name="Separador de milhares 4 3 2 11 3" xfId="25098"/>
    <cellStyle name="Separador de milhares 4 3 2 11 3 2" xfId="39465"/>
    <cellStyle name="Separador de milhares 4 3 2 11 4" xfId="25099"/>
    <cellStyle name="Separador de milhares 4 3 2 11 4 2" xfId="39466"/>
    <cellStyle name="Separador de milhares 4 3 2 11 5" xfId="25100"/>
    <cellStyle name="Separador de milhares 4 3 2 11 5 2" xfId="39467"/>
    <cellStyle name="Separador de milhares 4 3 2 11 6" xfId="39463"/>
    <cellStyle name="Separador de milhares 4 3 2 12" xfId="25101"/>
    <cellStyle name="Separador de milhares 4 3 2 12 2" xfId="25102"/>
    <cellStyle name="Separador de milhares 4 3 2 12 2 2" xfId="39469"/>
    <cellStyle name="Separador de milhares 4 3 2 12 3" xfId="25103"/>
    <cellStyle name="Separador de milhares 4 3 2 12 3 2" xfId="39470"/>
    <cellStyle name="Separador de milhares 4 3 2 12 4" xfId="25104"/>
    <cellStyle name="Separador de milhares 4 3 2 12 4 2" xfId="39471"/>
    <cellStyle name="Separador de milhares 4 3 2 12 5" xfId="25105"/>
    <cellStyle name="Separador de milhares 4 3 2 12 5 2" xfId="39472"/>
    <cellStyle name="Separador de milhares 4 3 2 12 6" xfId="39468"/>
    <cellStyle name="Separador de milhares 4 3 2 13" xfId="25106"/>
    <cellStyle name="Separador de milhares 4 3 2 13 2" xfId="25107"/>
    <cellStyle name="Separador de milhares 4 3 2 13 2 2" xfId="39474"/>
    <cellStyle name="Separador de milhares 4 3 2 13 3" xfId="25108"/>
    <cellStyle name="Separador de milhares 4 3 2 13 3 2" xfId="39475"/>
    <cellStyle name="Separador de milhares 4 3 2 13 4" xfId="25109"/>
    <cellStyle name="Separador de milhares 4 3 2 13 4 2" xfId="39476"/>
    <cellStyle name="Separador de milhares 4 3 2 13 5" xfId="25110"/>
    <cellStyle name="Separador de milhares 4 3 2 13 5 2" xfId="39477"/>
    <cellStyle name="Separador de milhares 4 3 2 13 6" xfId="39473"/>
    <cellStyle name="Separador de milhares 4 3 2 14" xfId="25111"/>
    <cellStyle name="Separador de milhares 4 3 2 14 2" xfId="25112"/>
    <cellStyle name="Separador de milhares 4 3 2 14 2 2" xfId="39479"/>
    <cellStyle name="Separador de milhares 4 3 2 14 3" xfId="25113"/>
    <cellStyle name="Separador de milhares 4 3 2 14 3 2" xfId="39480"/>
    <cellStyle name="Separador de milhares 4 3 2 14 4" xfId="25114"/>
    <cellStyle name="Separador de milhares 4 3 2 14 4 2" xfId="39481"/>
    <cellStyle name="Separador de milhares 4 3 2 14 5" xfId="25115"/>
    <cellStyle name="Separador de milhares 4 3 2 14 5 2" xfId="39482"/>
    <cellStyle name="Separador de milhares 4 3 2 14 6" xfId="39478"/>
    <cellStyle name="Separador de milhares 4 3 2 15" xfId="25116"/>
    <cellStyle name="Separador de milhares 4 3 2 15 2" xfId="25117"/>
    <cellStyle name="Separador de milhares 4 3 2 15 2 2" xfId="39484"/>
    <cellStyle name="Separador de milhares 4 3 2 15 3" xfId="25118"/>
    <cellStyle name="Separador de milhares 4 3 2 15 3 2" xfId="39485"/>
    <cellStyle name="Separador de milhares 4 3 2 15 4" xfId="25119"/>
    <cellStyle name="Separador de milhares 4 3 2 15 4 2" xfId="39486"/>
    <cellStyle name="Separador de milhares 4 3 2 15 5" xfId="25120"/>
    <cellStyle name="Separador de milhares 4 3 2 15 5 2" xfId="39487"/>
    <cellStyle name="Separador de milhares 4 3 2 15 6" xfId="39483"/>
    <cellStyle name="Separador de milhares 4 3 2 16" xfId="25121"/>
    <cellStyle name="Separador de milhares 4 3 2 16 2" xfId="25122"/>
    <cellStyle name="Separador de milhares 4 3 2 16 2 2" xfId="39489"/>
    <cellStyle name="Separador de milhares 4 3 2 16 3" xfId="25123"/>
    <cellStyle name="Separador de milhares 4 3 2 16 3 2" xfId="39490"/>
    <cellStyle name="Separador de milhares 4 3 2 16 4" xfId="25124"/>
    <cellStyle name="Separador de milhares 4 3 2 16 4 2" xfId="39491"/>
    <cellStyle name="Separador de milhares 4 3 2 16 5" xfId="25125"/>
    <cellStyle name="Separador de milhares 4 3 2 16 5 2" xfId="39492"/>
    <cellStyle name="Separador de milhares 4 3 2 16 6" xfId="39488"/>
    <cellStyle name="Separador de milhares 4 3 2 17" xfId="25126"/>
    <cellStyle name="Separador de milhares 4 3 2 17 2" xfId="39493"/>
    <cellStyle name="Separador de milhares 4 3 2 18" xfId="25127"/>
    <cellStyle name="Separador de milhares 4 3 2 18 2" xfId="39494"/>
    <cellStyle name="Separador de milhares 4 3 2 19" xfId="25128"/>
    <cellStyle name="Separador de milhares 4 3 2 19 2" xfId="39495"/>
    <cellStyle name="Separador de milhares 4 3 2 2" xfId="25129"/>
    <cellStyle name="Separador de milhares 4 3 2 20" xfId="25130"/>
    <cellStyle name="Separador de milhares 4 3 2 20 2" xfId="39496"/>
    <cellStyle name="Separador de milhares 4 3 2 21" xfId="39457"/>
    <cellStyle name="Separador de milhares 4 3 2 3" xfId="25131"/>
    <cellStyle name="Separador de milhares 4 3 2 3 2" xfId="25132"/>
    <cellStyle name="Separador de milhares 4 3 2 3 2 2" xfId="39498"/>
    <cellStyle name="Separador de milhares 4 3 2 3 3" xfId="25133"/>
    <cellStyle name="Separador de milhares 4 3 2 3 3 2" xfId="39499"/>
    <cellStyle name="Separador de milhares 4 3 2 3 4" xfId="25134"/>
    <cellStyle name="Separador de milhares 4 3 2 3 4 2" xfId="39500"/>
    <cellStyle name="Separador de milhares 4 3 2 3 5" xfId="25135"/>
    <cellStyle name="Separador de milhares 4 3 2 3 5 2" xfId="39501"/>
    <cellStyle name="Separador de milhares 4 3 2 3 6" xfId="39497"/>
    <cellStyle name="Separador de milhares 4 3 2 4" xfId="25136"/>
    <cellStyle name="Separador de milhares 4 3 2 4 2" xfId="25137"/>
    <cellStyle name="Separador de milhares 4 3 2 4 2 2" xfId="39503"/>
    <cellStyle name="Separador de milhares 4 3 2 4 3" xfId="25138"/>
    <cellStyle name="Separador de milhares 4 3 2 4 3 2" xfId="39504"/>
    <cellStyle name="Separador de milhares 4 3 2 4 4" xfId="25139"/>
    <cellStyle name="Separador de milhares 4 3 2 4 4 2" xfId="39505"/>
    <cellStyle name="Separador de milhares 4 3 2 4 5" xfId="25140"/>
    <cellStyle name="Separador de milhares 4 3 2 4 5 2" xfId="39506"/>
    <cellStyle name="Separador de milhares 4 3 2 4 6" xfId="39502"/>
    <cellStyle name="Separador de milhares 4 3 2 5" xfId="25141"/>
    <cellStyle name="Separador de milhares 4 3 2 5 2" xfId="25142"/>
    <cellStyle name="Separador de milhares 4 3 2 5 2 2" xfId="39508"/>
    <cellStyle name="Separador de milhares 4 3 2 5 3" xfId="25143"/>
    <cellStyle name="Separador de milhares 4 3 2 5 3 2" xfId="39509"/>
    <cellStyle name="Separador de milhares 4 3 2 5 4" xfId="25144"/>
    <cellStyle name="Separador de milhares 4 3 2 5 4 2" xfId="39510"/>
    <cellStyle name="Separador de milhares 4 3 2 5 5" xfId="25145"/>
    <cellStyle name="Separador de milhares 4 3 2 5 5 2" xfId="39511"/>
    <cellStyle name="Separador de milhares 4 3 2 5 6" xfId="39507"/>
    <cellStyle name="Separador de milhares 4 3 2 6" xfId="25146"/>
    <cellStyle name="Separador de milhares 4 3 2 6 2" xfId="25147"/>
    <cellStyle name="Separador de milhares 4 3 2 6 2 2" xfId="39513"/>
    <cellStyle name="Separador de milhares 4 3 2 6 3" xfId="25148"/>
    <cellStyle name="Separador de milhares 4 3 2 6 3 2" xfId="39514"/>
    <cellStyle name="Separador de milhares 4 3 2 6 4" xfId="25149"/>
    <cellStyle name="Separador de milhares 4 3 2 6 4 2" xfId="39515"/>
    <cellStyle name="Separador de milhares 4 3 2 6 5" xfId="25150"/>
    <cellStyle name="Separador de milhares 4 3 2 6 5 2" xfId="39516"/>
    <cellStyle name="Separador de milhares 4 3 2 6 6" xfId="39512"/>
    <cellStyle name="Separador de milhares 4 3 2 7" xfId="25151"/>
    <cellStyle name="Separador de milhares 4 3 2 7 2" xfId="25152"/>
    <cellStyle name="Separador de milhares 4 3 2 7 2 2" xfId="39518"/>
    <cellStyle name="Separador de milhares 4 3 2 7 3" xfId="25153"/>
    <cellStyle name="Separador de milhares 4 3 2 7 3 2" xfId="39519"/>
    <cellStyle name="Separador de milhares 4 3 2 7 4" xfId="25154"/>
    <cellStyle name="Separador de milhares 4 3 2 7 4 2" xfId="39520"/>
    <cellStyle name="Separador de milhares 4 3 2 7 5" xfId="25155"/>
    <cellStyle name="Separador de milhares 4 3 2 7 5 2" xfId="39521"/>
    <cellStyle name="Separador de milhares 4 3 2 7 6" xfId="39517"/>
    <cellStyle name="Separador de milhares 4 3 2 8" xfId="25156"/>
    <cellStyle name="Separador de milhares 4 3 2 8 2" xfId="25157"/>
    <cellStyle name="Separador de milhares 4 3 2 8 2 2" xfId="39523"/>
    <cellStyle name="Separador de milhares 4 3 2 8 3" xfId="25158"/>
    <cellStyle name="Separador de milhares 4 3 2 8 3 2" xfId="39524"/>
    <cellStyle name="Separador de milhares 4 3 2 8 4" xfId="25159"/>
    <cellStyle name="Separador de milhares 4 3 2 8 4 2" xfId="39525"/>
    <cellStyle name="Separador de milhares 4 3 2 8 5" xfId="25160"/>
    <cellStyle name="Separador de milhares 4 3 2 8 5 2" xfId="39526"/>
    <cellStyle name="Separador de milhares 4 3 2 8 6" xfId="39522"/>
    <cellStyle name="Separador de milhares 4 3 2 9" xfId="25161"/>
    <cellStyle name="Separador de milhares 4 3 2 9 2" xfId="25162"/>
    <cellStyle name="Separador de milhares 4 3 2 9 2 2" xfId="39528"/>
    <cellStyle name="Separador de milhares 4 3 2 9 3" xfId="25163"/>
    <cellStyle name="Separador de milhares 4 3 2 9 3 2" xfId="39529"/>
    <cellStyle name="Separador de milhares 4 3 2 9 4" xfId="25164"/>
    <cellStyle name="Separador de milhares 4 3 2 9 4 2" xfId="39530"/>
    <cellStyle name="Separador de milhares 4 3 2 9 5" xfId="25165"/>
    <cellStyle name="Separador de milhares 4 3 2 9 5 2" xfId="39531"/>
    <cellStyle name="Separador de milhares 4 3 2 9 6" xfId="39527"/>
    <cellStyle name="Separador de milhares 4 3 20" xfId="25166"/>
    <cellStyle name="Separador de milhares 4 3 20 2" xfId="39532"/>
    <cellStyle name="Separador de milhares 4 3 21" xfId="25167"/>
    <cellStyle name="Separador de milhares 4 3 21 2" xfId="39533"/>
    <cellStyle name="Separador de milhares 4 3 22" xfId="25168"/>
    <cellStyle name="Separador de milhares 4 3 22 2" xfId="39534"/>
    <cellStyle name="Separador de milhares 4 3 23" xfId="25169"/>
    <cellStyle name="Separador de milhares 4 3 23 2" xfId="39535"/>
    <cellStyle name="Separador de milhares 4 3 24" xfId="25170"/>
    <cellStyle name="Separador de milhares 4 3 24 2" xfId="39536"/>
    <cellStyle name="Separador de milhares 4 3 3" xfId="25171"/>
    <cellStyle name="Separador de milhares 4 3 3 2" xfId="25172"/>
    <cellStyle name="Separador de milhares 4 3 3 3" xfId="25173"/>
    <cellStyle name="Separador de milhares 4 3 3 3 2" xfId="39538"/>
    <cellStyle name="Separador de milhares 4 3 3 4" xfId="25174"/>
    <cellStyle name="Separador de milhares 4 3 3 4 2" xfId="39539"/>
    <cellStyle name="Separador de milhares 4 3 3 5" xfId="25175"/>
    <cellStyle name="Separador de milhares 4 3 3 5 2" xfId="39540"/>
    <cellStyle name="Separador de milhares 4 3 3 6" xfId="25176"/>
    <cellStyle name="Separador de milhares 4 3 3 6 2" xfId="39541"/>
    <cellStyle name="Separador de milhares 4 3 3 7" xfId="39537"/>
    <cellStyle name="Separador de milhares 4 3 4" xfId="25177"/>
    <cellStyle name="Separador de milhares 4 3 4 2" xfId="25178"/>
    <cellStyle name="Separador de milhares 4 3 4 3" xfId="25179"/>
    <cellStyle name="Separador de milhares 4 3 4 3 2" xfId="39543"/>
    <cellStyle name="Separador de milhares 4 3 4 4" xfId="25180"/>
    <cellStyle name="Separador de milhares 4 3 4 4 2" xfId="39544"/>
    <cellStyle name="Separador de milhares 4 3 4 5" xfId="25181"/>
    <cellStyle name="Separador de milhares 4 3 4 5 2" xfId="39545"/>
    <cellStyle name="Separador de milhares 4 3 4 6" xfId="25182"/>
    <cellStyle name="Separador de milhares 4 3 4 6 2" xfId="39546"/>
    <cellStyle name="Separador de milhares 4 3 4 7" xfId="39542"/>
    <cellStyle name="Separador de milhares 4 3 5" xfId="25183"/>
    <cellStyle name="Separador de milhares 4 3 5 2" xfId="25184"/>
    <cellStyle name="Separador de milhares 4 3 5 3" xfId="25185"/>
    <cellStyle name="Separador de milhares 4 3 5 3 2" xfId="39548"/>
    <cellStyle name="Separador de milhares 4 3 5 4" xfId="25186"/>
    <cellStyle name="Separador de milhares 4 3 5 4 2" xfId="39549"/>
    <cellStyle name="Separador de milhares 4 3 5 5" xfId="25187"/>
    <cellStyle name="Separador de milhares 4 3 5 5 2" xfId="39550"/>
    <cellStyle name="Separador de milhares 4 3 5 6" xfId="25188"/>
    <cellStyle name="Separador de milhares 4 3 5 6 2" xfId="39551"/>
    <cellStyle name="Separador de milhares 4 3 5 7" xfId="39547"/>
    <cellStyle name="Separador de milhares 4 3 6" xfId="25189"/>
    <cellStyle name="Separador de milhares 4 3 6 2" xfId="25190"/>
    <cellStyle name="Separador de milhares 4 3 6 2 2" xfId="39553"/>
    <cellStyle name="Separador de milhares 4 3 6 3" xfId="25191"/>
    <cellStyle name="Separador de milhares 4 3 6 3 2" xfId="39554"/>
    <cellStyle name="Separador de milhares 4 3 6 4" xfId="25192"/>
    <cellStyle name="Separador de milhares 4 3 6 4 2" xfId="39555"/>
    <cellStyle name="Separador de milhares 4 3 6 5" xfId="25193"/>
    <cellStyle name="Separador de milhares 4 3 6 5 2" xfId="39556"/>
    <cellStyle name="Separador de milhares 4 3 6 6" xfId="39552"/>
    <cellStyle name="Separador de milhares 4 3 7" xfId="25194"/>
    <cellStyle name="Separador de milhares 4 3 7 2" xfId="25195"/>
    <cellStyle name="Separador de milhares 4 3 7 2 2" xfId="39558"/>
    <cellStyle name="Separador de milhares 4 3 7 3" xfId="25196"/>
    <cellStyle name="Separador de milhares 4 3 7 3 2" xfId="39559"/>
    <cellStyle name="Separador de milhares 4 3 7 4" xfId="25197"/>
    <cellStyle name="Separador de milhares 4 3 7 4 2" xfId="39560"/>
    <cellStyle name="Separador de milhares 4 3 7 5" xfId="25198"/>
    <cellStyle name="Separador de milhares 4 3 7 5 2" xfId="39561"/>
    <cellStyle name="Separador de milhares 4 3 7 6" xfId="39557"/>
    <cellStyle name="Separador de milhares 4 3 8" xfId="25199"/>
    <cellStyle name="Separador de milhares 4 3 8 2" xfId="25200"/>
    <cellStyle name="Separador de milhares 4 3 8 2 2" xfId="39563"/>
    <cellStyle name="Separador de milhares 4 3 8 3" xfId="25201"/>
    <cellStyle name="Separador de milhares 4 3 8 3 2" xfId="39564"/>
    <cellStyle name="Separador de milhares 4 3 8 4" xfId="25202"/>
    <cellStyle name="Separador de milhares 4 3 8 4 2" xfId="39565"/>
    <cellStyle name="Separador de milhares 4 3 8 5" xfId="25203"/>
    <cellStyle name="Separador de milhares 4 3 8 5 2" xfId="39566"/>
    <cellStyle name="Separador de milhares 4 3 8 6" xfId="39562"/>
    <cellStyle name="Separador de milhares 4 3 9" xfId="25204"/>
    <cellStyle name="Separador de milhares 4 3 9 2" xfId="25205"/>
    <cellStyle name="Separador de milhares 4 3 9 2 2" xfId="39568"/>
    <cellStyle name="Separador de milhares 4 3 9 3" xfId="25206"/>
    <cellStyle name="Separador de milhares 4 3 9 3 2" xfId="39569"/>
    <cellStyle name="Separador de milhares 4 3 9 4" xfId="25207"/>
    <cellStyle name="Separador de milhares 4 3 9 4 2" xfId="39570"/>
    <cellStyle name="Separador de milhares 4 3 9 5" xfId="25208"/>
    <cellStyle name="Separador de milhares 4 3 9 5 2" xfId="39571"/>
    <cellStyle name="Separador de milhares 4 3 9 6" xfId="39567"/>
    <cellStyle name="Separador de milhares 4 30" xfId="25209"/>
    <cellStyle name="Separador de milhares 4 30 2" xfId="25210"/>
    <cellStyle name="Separador de milhares 4 30 3" xfId="25211"/>
    <cellStyle name="Separador de milhares 4 30 4" xfId="25212"/>
    <cellStyle name="Separador de milhares 4 30 5" xfId="25213"/>
    <cellStyle name="Separador de milhares 4 30 6" xfId="25214"/>
    <cellStyle name="Separador de milhares 4 30 7" xfId="25215"/>
    <cellStyle name="Separador de milhares 4 31" xfId="25216"/>
    <cellStyle name="Separador de milhares 4 31 2" xfId="25217"/>
    <cellStyle name="Separador de milhares 4 31 3" xfId="25218"/>
    <cellStyle name="Separador de milhares 4 31 4" xfId="25219"/>
    <cellStyle name="Separador de milhares 4 31 5" xfId="25220"/>
    <cellStyle name="Separador de milhares 4 31 6" xfId="25221"/>
    <cellStyle name="Separador de milhares 4 31 7" xfId="25222"/>
    <cellStyle name="Separador de milhares 4 32" xfId="25223"/>
    <cellStyle name="Separador de milhares 4 33" xfId="25224"/>
    <cellStyle name="Separador de milhares 4 34" xfId="25225"/>
    <cellStyle name="Separador de milhares 4 35" xfId="25226"/>
    <cellStyle name="Separador de milhares 4 36" xfId="25227"/>
    <cellStyle name="Separador de milhares 4 37" xfId="25228"/>
    <cellStyle name="Separador de milhares 4 38" xfId="25229"/>
    <cellStyle name="Separador de milhares 4 39" xfId="25230"/>
    <cellStyle name="Separador de milhares 4 4" xfId="25231"/>
    <cellStyle name="Separador de milhares 4 4 10" xfId="25232"/>
    <cellStyle name="Separador de milhares 4 4 11" xfId="25233"/>
    <cellStyle name="Separador de milhares 4 4 12" xfId="25234"/>
    <cellStyle name="Separador de milhares 4 4 13" xfId="25235"/>
    <cellStyle name="Separador de milhares 4 4 14" xfId="25236"/>
    <cellStyle name="Separador de milhares 4 4 15" xfId="25237"/>
    <cellStyle name="Separador de milhares 4 4 16" xfId="25238"/>
    <cellStyle name="Separador de milhares 4 4 17" xfId="25239"/>
    <cellStyle name="Separador de milhares 4 4 18" xfId="25240"/>
    <cellStyle name="Separador de milhares 4 4 19" xfId="25241"/>
    <cellStyle name="Separador de milhares 4 4 2" xfId="25242"/>
    <cellStyle name="Separador de milhares 4 4 2 10" xfId="25243"/>
    <cellStyle name="Separador de milhares 4 4 2 11" xfId="25244"/>
    <cellStyle name="Separador de milhares 4 4 2 12" xfId="25245"/>
    <cellStyle name="Separador de milhares 4 4 2 13" xfId="25246"/>
    <cellStyle name="Separador de milhares 4 4 2 14" xfId="25247"/>
    <cellStyle name="Separador de milhares 4 4 2 15" xfId="25248"/>
    <cellStyle name="Separador de milhares 4 4 2 16" xfId="25249"/>
    <cellStyle name="Separador de milhares 4 4 2 2" xfId="25250"/>
    <cellStyle name="Separador de milhares 4 4 2 3" xfId="25251"/>
    <cellStyle name="Separador de milhares 4 4 2 4" xfId="25252"/>
    <cellStyle name="Separador de milhares 4 4 2 5" xfId="25253"/>
    <cellStyle name="Separador de milhares 4 4 2 6" xfId="25254"/>
    <cellStyle name="Separador de milhares 4 4 2 7" xfId="25255"/>
    <cellStyle name="Separador de milhares 4 4 2 8" xfId="25256"/>
    <cellStyle name="Separador de milhares 4 4 2 9" xfId="25257"/>
    <cellStyle name="Separador de milhares 4 4 3" xfId="25258"/>
    <cellStyle name="Separador de milhares 4 4 4" xfId="25259"/>
    <cellStyle name="Separador de milhares 4 4 5" xfId="25260"/>
    <cellStyle name="Separador de milhares 4 4 6" xfId="25261"/>
    <cellStyle name="Separador de milhares 4 4 7" xfId="25262"/>
    <cellStyle name="Separador de milhares 4 4 8" xfId="25263"/>
    <cellStyle name="Separador de milhares 4 4 9" xfId="25264"/>
    <cellStyle name="Separador de milhares 4 40" xfId="25265"/>
    <cellStyle name="Separador de milhares 4 41" xfId="25266"/>
    <cellStyle name="Separador de milhares 4 42" xfId="25267"/>
    <cellStyle name="Separador de milhares 4 43" xfId="25268"/>
    <cellStyle name="Separador de milhares 4 5" xfId="25269"/>
    <cellStyle name="Separador de milhares 4 5 10" xfId="25270"/>
    <cellStyle name="Separador de milhares 4 5 11" xfId="25271"/>
    <cellStyle name="Separador de milhares 4 5 12" xfId="25272"/>
    <cellStyle name="Separador de milhares 4 5 13" xfId="25273"/>
    <cellStyle name="Separador de milhares 4 5 14" xfId="25274"/>
    <cellStyle name="Separador de milhares 4 5 15" xfId="25275"/>
    <cellStyle name="Separador de milhares 4 5 16" xfId="25276"/>
    <cellStyle name="Separador de milhares 4 5 17" xfId="25277"/>
    <cellStyle name="Separador de milhares 4 5 18" xfId="25278"/>
    <cellStyle name="Separador de milhares 4 5 19" xfId="25279"/>
    <cellStyle name="Separador de milhares 4 5 2" xfId="25280"/>
    <cellStyle name="Separador de milhares 4 5 2 2" xfId="25281"/>
    <cellStyle name="Separador de milhares 4 5 2 3" xfId="25282"/>
    <cellStyle name="Separador de milhares 4 5 2 4" xfId="25283"/>
    <cellStyle name="Separador de milhares 4 5 2 5" xfId="25284"/>
    <cellStyle name="Separador de milhares 4 5 2 6" xfId="25285"/>
    <cellStyle name="Separador de milhares 4 5 2 7" xfId="25286"/>
    <cellStyle name="Separador de milhares 4 5 20" xfId="25287"/>
    <cellStyle name="Separador de milhares 4 5 21" xfId="25288"/>
    <cellStyle name="Separador de milhares 4 5 22" xfId="25289"/>
    <cellStyle name="Separador de milhares 4 5 23" xfId="25290"/>
    <cellStyle name="Separador de milhares 4 5 24" xfId="25291"/>
    <cellStyle name="Separador de milhares 4 5 3" xfId="25292"/>
    <cellStyle name="Separador de milhares 4 5 4" xfId="25293"/>
    <cellStyle name="Separador de milhares 4 5 5" xfId="25294"/>
    <cellStyle name="Separador de milhares 4 5 6" xfId="25295"/>
    <cellStyle name="Separador de milhares 4 5 7" xfId="25296"/>
    <cellStyle name="Separador de milhares 4 5 8" xfId="25297"/>
    <cellStyle name="Separador de milhares 4 5 9" xfId="25298"/>
    <cellStyle name="Separador de milhares 4 6" xfId="25299"/>
    <cellStyle name="Separador de milhares 4 6 2" xfId="25300"/>
    <cellStyle name="Separador de milhares 4 6 2 2" xfId="25301"/>
    <cellStyle name="Separador de milhares 4 6 2 3" xfId="25302"/>
    <cellStyle name="Separador de milhares 4 6 2 4" xfId="25303"/>
    <cellStyle name="Separador de milhares 4 6 2 5" xfId="25304"/>
    <cellStyle name="Separador de milhares 4 6 2 6" xfId="25305"/>
    <cellStyle name="Separador de milhares 4 6 2 7" xfId="25306"/>
    <cellStyle name="Separador de milhares 4 6 3" xfId="25307"/>
    <cellStyle name="Separador de milhares 4 6 4" xfId="25308"/>
    <cellStyle name="Separador de milhares 4 6 5" xfId="25309"/>
    <cellStyle name="Separador de milhares 4 6 6" xfId="25310"/>
    <cellStyle name="Separador de milhares 4 6 7" xfId="25311"/>
    <cellStyle name="Separador de milhares 4 7" xfId="25312"/>
    <cellStyle name="Separador de milhares 4 7 2" xfId="25313"/>
    <cellStyle name="Separador de milhares 4 7 2 2" xfId="25314"/>
    <cellStyle name="Separador de milhares 4 7 2 3" xfId="25315"/>
    <cellStyle name="Separador de milhares 4 7 2 4" xfId="25316"/>
    <cellStyle name="Separador de milhares 4 7 2 5" xfId="25317"/>
    <cellStyle name="Separador de milhares 4 7 2 6" xfId="25318"/>
    <cellStyle name="Separador de milhares 4 7 2 7" xfId="25319"/>
    <cellStyle name="Separador de milhares 4 7 3" xfId="25320"/>
    <cellStyle name="Separador de milhares 4 7 4" xfId="25321"/>
    <cellStyle name="Separador de milhares 4 7 5" xfId="25322"/>
    <cellStyle name="Separador de milhares 4 7 6" xfId="25323"/>
    <cellStyle name="Separador de milhares 4 7 7" xfId="25324"/>
    <cellStyle name="Separador de milhares 4 8" xfId="25325"/>
    <cellStyle name="Separador de milhares 4 8 2" xfId="25326"/>
    <cellStyle name="Separador de milhares 4 8 2 2" xfId="25327"/>
    <cellStyle name="Separador de milhares 4 8 2 3" xfId="25328"/>
    <cellStyle name="Separador de milhares 4 8 2 4" xfId="25329"/>
    <cellStyle name="Separador de milhares 4 8 2 5" xfId="25330"/>
    <cellStyle name="Separador de milhares 4 8 2 6" xfId="25331"/>
    <cellStyle name="Separador de milhares 4 8 2 7" xfId="25332"/>
    <cellStyle name="Separador de milhares 4 8 3" xfId="25333"/>
    <cellStyle name="Separador de milhares 4 8 4" xfId="25334"/>
    <cellStyle name="Separador de milhares 4 8 5" xfId="25335"/>
    <cellStyle name="Separador de milhares 4 8 6" xfId="25336"/>
    <cellStyle name="Separador de milhares 4 8 7" xfId="25337"/>
    <cellStyle name="Separador de milhares 4 9" xfId="25338"/>
    <cellStyle name="Separador de milhares 4 9 2" xfId="25339"/>
    <cellStyle name="Separador de milhares 4 9 2 2" xfId="25340"/>
    <cellStyle name="Separador de milhares 4 9 2 3" xfId="25341"/>
    <cellStyle name="Separador de milhares 4 9 2 4" xfId="25342"/>
    <cellStyle name="Separador de milhares 4 9 2 5" xfId="25343"/>
    <cellStyle name="Separador de milhares 4 9 2 6" xfId="25344"/>
    <cellStyle name="Separador de milhares 4 9 2 7" xfId="25345"/>
    <cellStyle name="Separador de milhares 4 9 2 8" xfId="39572"/>
    <cellStyle name="Separador de milhares 4 9 3" xfId="25346"/>
    <cellStyle name="Separador de milhares 4 9 3 2" xfId="39573"/>
    <cellStyle name="Separador de milhares 4 9 4" xfId="25347"/>
    <cellStyle name="Separador de milhares 4 9 4 2" xfId="39574"/>
    <cellStyle name="Separador de milhares 4 9 5" xfId="25348"/>
    <cellStyle name="Separador de milhares 4 9 5 2" xfId="39575"/>
    <cellStyle name="Separador de milhares 4 9 6" xfId="25349"/>
    <cellStyle name="Separador de milhares 4 9 6 2" xfId="39576"/>
    <cellStyle name="Separador de milhares 4 9 7" xfId="25350"/>
    <cellStyle name="Separador de milhares 4 9 7 2" xfId="39577"/>
    <cellStyle name="Separador de milhares 40" xfId="25351"/>
    <cellStyle name="Separador de milhares 41" xfId="25352"/>
    <cellStyle name="Separador de milhares 42" xfId="25353"/>
    <cellStyle name="Separador de milhares 43" xfId="25354"/>
    <cellStyle name="Separador de milhares 44" xfId="25355"/>
    <cellStyle name="Separador de milhares 45" xfId="25356"/>
    <cellStyle name="Separador de milhares 46" xfId="25357"/>
    <cellStyle name="Separador de milhares 47" xfId="25358"/>
    <cellStyle name="Separador de milhares 47 2" xfId="25359"/>
    <cellStyle name="Separador de milhares 48" xfId="25360"/>
    <cellStyle name="Separador de milhares 49" xfId="25361"/>
    <cellStyle name="Separador de milhares 5" xfId="25362"/>
    <cellStyle name="Separador de milhares 5 10" xfId="25363"/>
    <cellStyle name="Separador de milhares 5 11" xfId="25364"/>
    <cellStyle name="Separador de milhares 5 12" xfId="25365"/>
    <cellStyle name="Separador de milhares 5 13" xfId="25366"/>
    <cellStyle name="Separador de milhares 5 14" xfId="25367"/>
    <cellStyle name="Separador de milhares 5 15" xfId="25368"/>
    <cellStyle name="Separador de milhares 5 16" xfId="25369"/>
    <cellStyle name="Separador de milhares 5 17" xfId="25370"/>
    <cellStyle name="Separador de milhares 5 18" xfId="25371"/>
    <cellStyle name="Separador de milhares 5 19" xfId="25372"/>
    <cellStyle name="Separador de milhares 5 2" xfId="25373"/>
    <cellStyle name="Separador de milhares 5 2 10" xfId="25374"/>
    <cellStyle name="Separador de milhares 5 2 10 2" xfId="25375"/>
    <cellStyle name="Separador de milhares 5 2 10 2 2" xfId="39579"/>
    <cellStyle name="Separador de milhares 5 2 10 3" xfId="25376"/>
    <cellStyle name="Separador de milhares 5 2 10 3 2" xfId="39580"/>
    <cellStyle name="Separador de milhares 5 2 10 4" xfId="25377"/>
    <cellStyle name="Separador de milhares 5 2 10 4 2" xfId="39581"/>
    <cellStyle name="Separador de milhares 5 2 10 5" xfId="25378"/>
    <cellStyle name="Separador de milhares 5 2 10 5 2" xfId="39582"/>
    <cellStyle name="Separador de milhares 5 2 10 6" xfId="39578"/>
    <cellStyle name="Separador de milhares 5 2 11" xfId="25379"/>
    <cellStyle name="Separador de milhares 5 2 11 2" xfId="25380"/>
    <cellStyle name="Separador de milhares 5 2 11 2 2" xfId="39584"/>
    <cellStyle name="Separador de milhares 5 2 11 3" xfId="25381"/>
    <cellStyle name="Separador de milhares 5 2 11 3 2" xfId="39585"/>
    <cellStyle name="Separador de milhares 5 2 11 4" xfId="25382"/>
    <cellStyle name="Separador de milhares 5 2 11 4 2" xfId="39586"/>
    <cellStyle name="Separador de milhares 5 2 11 5" xfId="25383"/>
    <cellStyle name="Separador de milhares 5 2 11 5 2" xfId="39587"/>
    <cellStyle name="Separador de milhares 5 2 11 6" xfId="39583"/>
    <cellStyle name="Separador de milhares 5 2 12" xfId="25384"/>
    <cellStyle name="Separador de milhares 5 2 12 2" xfId="25385"/>
    <cellStyle name="Separador de milhares 5 2 12 2 2" xfId="39589"/>
    <cellStyle name="Separador de milhares 5 2 12 3" xfId="25386"/>
    <cellStyle name="Separador de milhares 5 2 12 3 2" xfId="39590"/>
    <cellStyle name="Separador de milhares 5 2 12 4" xfId="25387"/>
    <cellStyle name="Separador de milhares 5 2 12 4 2" xfId="39591"/>
    <cellStyle name="Separador de milhares 5 2 12 5" xfId="25388"/>
    <cellStyle name="Separador de milhares 5 2 12 5 2" xfId="39592"/>
    <cellStyle name="Separador de milhares 5 2 12 6" xfId="39588"/>
    <cellStyle name="Separador de milhares 5 2 13" xfId="25389"/>
    <cellStyle name="Separador de milhares 5 2 13 2" xfId="25390"/>
    <cellStyle name="Separador de milhares 5 2 13 2 2" xfId="39594"/>
    <cellStyle name="Separador de milhares 5 2 13 3" xfId="25391"/>
    <cellStyle name="Separador de milhares 5 2 13 3 2" xfId="39595"/>
    <cellStyle name="Separador de milhares 5 2 13 4" xfId="25392"/>
    <cellStyle name="Separador de milhares 5 2 13 4 2" xfId="39596"/>
    <cellStyle name="Separador de milhares 5 2 13 5" xfId="25393"/>
    <cellStyle name="Separador de milhares 5 2 13 5 2" xfId="39597"/>
    <cellStyle name="Separador de milhares 5 2 13 6" xfId="39593"/>
    <cellStyle name="Separador de milhares 5 2 14" xfId="25394"/>
    <cellStyle name="Separador de milhares 5 2 14 2" xfId="25395"/>
    <cellStyle name="Separador de milhares 5 2 14 2 2" xfId="39599"/>
    <cellStyle name="Separador de milhares 5 2 14 3" xfId="25396"/>
    <cellStyle name="Separador de milhares 5 2 14 3 2" xfId="39600"/>
    <cellStyle name="Separador de milhares 5 2 14 4" xfId="25397"/>
    <cellStyle name="Separador de milhares 5 2 14 4 2" xfId="39601"/>
    <cellStyle name="Separador de milhares 5 2 14 5" xfId="25398"/>
    <cellStyle name="Separador de milhares 5 2 14 5 2" xfId="39602"/>
    <cellStyle name="Separador de milhares 5 2 14 6" xfId="39598"/>
    <cellStyle name="Separador de milhares 5 2 15" xfId="25399"/>
    <cellStyle name="Separador de milhares 5 2 15 2" xfId="25400"/>
    <cellStyle name="Separador de milhares 5 2 15 2 2" xfId="39604"/>
    <cellStyle name="Separador de milhares 5 2 15 3" xfId="25401"/>
    <cellStyle name="Separador de milhares 5 2 15 3 2" xfId="39605"/>
    <cellStyle name="Separador de milhares 5 2 15 4" xfId="25402"/>
    <cellStyle name="Separador de milhares 5 2 15 4 2" xfId="39606"/>
    <cellStyle name="Separador de milhares 5 2 15 5" xfId="25403"/>
    <cellStyle name="Separador de milhares 5 2 15 5 2" xfId="39607"/>
    <cellStyle name="Separador de milhares 5 2 15 6" xfId="39603"/>
    <cellStyle name="Separador de milhares 5 2 16" xfId="25404"/>
    <cellStyle name="Separador de milhares 5 2 16 2" xfId="25405"/>
    <cellStyle name="Separador de milhares 5 2 16 2 2" xfId="39609"/>
    <cellStyle name="Separador de milhares 5 2 16 3" xfId="25406"/>
    <cellStyle name="Separador de milhares 5 2 16 3 2" xfId="39610"/>
    <cellStyle name="Separador de milhares 5 2 16 4" xfId="25407"/>
    <cellStyle name="Separador de milhares 5 2 16 4 2" xfId="39611"/>
    <cellStyle name="Separador de milhares 5 2 16 5" xfId="25408"/>
    <cellStyle name="Separador de milhares 5 2 16 5 2" xfId="39612"/>
    <cellStyle name="Separador de milhares 5 2 16 6" xfId="39608"/>
    <cellStyle name="Separador de milhares 5 2 17" xfId="25409"/>
    <cellStyle name="Separador de milhares 5 2 17 2" xfId="39613"/>
    <cellStyle name="Separador de milhares 5 2 18" xfId="25410"/>
    <cellStyle name="Separador de milhares 5 2 18 2" xfId="39614"/>
    <cellStyle name="Separador de milhares 5 2 19" xfId="25411"/>
    <cellStyle name="Separador de milhares 5 2 19 2" xfId="39615"/>
    <cellStyle name="Separador de milhares 5 2 2" xfId="25412"/>
    <cellStyle name="Separador de milhares 5 2 2 10" xfId="25413"/>
    <cellStyle name="Separador de milhares 5 2 2 10 2" xfId="39617"/>
    <cellStyle name="Separador de milhares 5 2 2 11" xfId="25414"/>
    <cellStyle name="Separador de milhares 5 2 2 11 2" xfId="39618"/>
    <cellStyle name="Separador de milhares 5 2 2 12" xfId="39616"/>
    <cellStyle name="Separador de milhares 5 2 2 2" xfId="25415"/>
    <cellStyle name="Separador de milhares 5 2 2 2 2" xfId="25416"/>
    <cellStyle name="Separador de milhares 5 2 2 2 2 2" xfId="39620"/>
    <cellStyle name="Separador de milhares 5 2 2 2 3" xfId="25417"/>
    <cellStyle name="Separador de milhares 5 2 2 2 3 2" xfId="39621"/>
    <cellStyle name="Separador de milhares 5 2 2 2 4" xfId="25418"/>
    <cellStyle name="Separador de milhares 5 2 2 2 4 2" xfId="39622"/>
    <cellStyle name="Separador de milhares 5 2 2 2 5" xfId="25419"/>
    <cellStyle name="Separador de milhares 5 2 2 2 5 2" xfId="39623"/>
    <cellStyle name="Separador de milhares 5 2 2 2 6" xfId="39619"/>
    <cellStyle name="Separador de milhares 5 2 2 3" xfId="25420"/>
    <cellStyle name="Separador de milhares 5 2 2 3 2" xfId="25421"/>
    <cellStyle name="Separador de milhares 5 2 2 3 2 2" xfId="39625"/>
    <cellStyle name="Separador de milhares 5 2 2 3 3" xfId="25422"/>
    <cellStyle name="Separador de milhares 5 2 2 3 3 2" xfId="39626"/>
    <cellStyle name="Separador de milhares 5 2 2 3 4" xfId="25423"/>
    <cellStyle name="Separador de milhares 5 2 2 3 4 2" xfId="39627"/>
    <cellStyle name="Separador de milhares 5 2 2 3 5" xfId="25424"/>
    <cellStyle name="Separador de milhares 5 2 2 3 5 2" xfId="39628"/>
    <cellStyle name="Separador de milhares 5 2 2 3 6" xfId="39624"/>
    <cellStyle name="Separador de milhares 5 2 2 4" xfId="25425"/>
    <cellStyle name="Separador de milhares 5 2 2 4 2" xfId="25426"/>
    <cellStyle name="Separador de milhares 5 2 2 4 2 2" xfId="39630"/>
    <cellStyle name="Separador de milhares 5 2 2 4 3" xfId="25427"/>
    <cellStyle name="Separador de milhares 5 2 2 4 3 2" xfId="39631"/>
    <cellStyle name="Separador de milhares 5 2 2 4 4" xfId="25428"/>
    <cellStyle name="Separador de milhares 5 2 2 4 4 2" xfId="39632"/>
    <cellStyle name="Separador de milhares 5 2 2 4 5" xfId="25429"/>
    <cellStyle name="Separador de milhares 5 2 2 4 5 2" xfId="39633"/>
    <cellStyle name="Separador de milhares 5 2 2 4 6" xfId="39629"/>
    <cellStyle name="Separador de milhares 5 2 2 5" xfId="25430"/>
    <cellStyle name="Separador de milhares 5 2 2 5 2" xfId="25431"/>
    <cellStyle name="Separador de milhares 5 2 2 5 2 2" xfId="39635"/>
    <cellStyle name="Separador de milhares 5 2 2 5 3" xfId="25432"/>
    <cellStyle name="Separador de milhares 5 2 2 5 3 2" xfId="39636"/>
    <cellStyle name="Separador de milhares 5 2 2 5 4" xfId="25433"/>
    <cellStyle name="Separador de milhares 5 2 2 5 4 2" xfId="39637"/>
    <cellStyle name="Separador de milhares 5 2 2 5 5" xfId="25434"/>
    <cellStyle name="Separador de milhares 5 2 2 5 5 2" xfId="39638"/>
    <cellStyle name="Separador de milhares 5 2 2 5 6" xfId="39634"/>
    <cellStyle name="Separador de milhares 5 2 2 6" xfId="25435"/>
    <cellStyle name="Separador de milhares 5 2 2 6 2" xfId="25436"/>
    <cellStyle name="Separador de milhares 5 2 2 6 2 2" xfId="39640"/>
    <cellStyle name="Separador de milhares 5 2 2 6 3" xfId="25437"/>
    <cellStyle name="Separador de milhares 5 2 2 6 3 2" xfId="39641"/>
    <cellStyle name="Separador de milhares 5 2 2 6 4" xfId="25438"/>
    <cellStyle name="Separador de milhares 5 2 2 6 4 2" xfId="39642"/>
    <cellStyle name="Separador de milhares 5 2 2 6 5" xfId="25439"/>
    <cellStyle name="Separador de milhares 5 2 2 6 5 2" xfId="39643"/>
    <cellStyle name="Separador de milhares 5 2 2 6 6" xfId="39639"/>
    <cellStyle name="Separador de milhares 5 2 2 7" xfId="25440"/>
    <cellStyle name="Separador de milhares 5 2 2 7 2" xfId="25441"/>
    <cellStyle name="Separador de milhares 5 2 2 7 2 2" xfId="39645"/>
    <cellStyle name="Separador de milhares 5 2 2 7 3" xfId="25442"/>
    <cellStyle name="Separador de milhares 5 2 2 7 3 2" xfId="39646"/>
    <cellStyle name="Separador de milhares 5 2 2 7 4" xfId="25443"/>
    <cellStyle name="Separador de milhares 5 2 2 7 4 2" xfId="39647"/>
    <cellStyle name="Separador de milhares 5 2 2 7 5" xfId="25444"/>
    <cellStyle name="Separador de milhares 5 2 2 7 5 2" xfId="39648"/>
    <cellStyle name="Separador de milhares 5 2 2 7 6" xfId="39644"/>
    <cellStyle name="Separador de milhares 5 2 2 8" xfId="25445"/>
    <cellStyle name="Separador de milhares 5 2 2 8 2" xfId="39649"/>
    <cellStyle name="Separador de milhares 5 2 2 9" xfId="25446"/>
    <cellStyle name="Separador de milhares 5 2 2 9 2" xfId="39650"/>
    <cellStyle name="Separador de milhares 5 2 20" xfId="25447"/>
    <cellStyle name="Separador de milhares 5 2 20 2" xfId="39651"/>
    <cellStyle name="Separador de milhares 5 2 21" xfId="25448"/>
    <cellStyle name="Separador de milhares 5 2 21 2" xfId="39652"/>
    <cellStyle name="Separador de milhares 5 2 3" xfId="25449"/>
    <cellStyle name="Separador de milhares 5 2 3 2" xfId="25450"/>
    <cellStyle name="Separador de milhares 5 2 3 2 2" xfId="25451"/>
    <cellStyle name="Separador de milhares 5 2 3 2 2 2" xfId="39655"/>
    <cellStyle name="Separador de milhares 5 2 3 2 3" xfId="25452"/>
    <cellStyle name="Separador de milhares 5 2 3 2 3 2" xfId="39656"/>
    <cellStyle name="Separador de milhares 5 2 3 2 4" xfId="25453"/>
    <cellStyle name="Separador de milhares 5 2 3 2 4 2" xfId="39657"/>
    <cellStyle name="Separador de milhares 5 2 3 2 5" xfId="25454"/>
    <cellStyle name="Separador de milhares 5 2 3 2 5 2" xfId="39658"/>
    <cellStyle name="Separador de milhares 5 2 3 2 6" xfId="39654"/>
    <cellStyle name="Separador de milhares 5 2 3 3" xfId="25455"/>
    <cellStyle name="Separador de milhares 5 2 3 3 2" xfId="39659"/>
    <cellStyle name="Separador de milhares 5 2 3 4" xfId="25456"/>
    <cellStyle name="Separador de milhares 5 2 3 4 2" xfId="39660"/>
    <cellStyle name="Separador de milhares 5 2 3 5" xfId="25457"/>
    <cellStyle name="Separador de milhares 5 2 3 5 2" xfId="39661"/>
    <cellStyle name="Separador de milhares 5 2 3 6" xfId="25458"/>
    <cellStyle name="Separador de milhares 5 2 3 6 2" xfId="39662"/>
    <cellStyle name="Separador de milhares 5 2 3 7" xfId="39653"/>
    <cellStyle name="Separador de milhares 5 2 4" xfId="25459"/>
    <cellStyle name="Separador de milhares 5 2 4 2" xfId="25460"/>
    <cellStyle name="Separador de milhares 5 2 4 2 2" xfId="25461"/>
    <cellStyle name="Separador de milhares 5 2 4 2 2 2" xfId="39665"/>
    <cellStyle name="Separador de milhares 5 2 4 2 3" xfId="25462"/>
    <cellStyle name="Separador de milhares 5 2 4 2 3 2" xfId="39666"/>
    <cellStyle name="Separador de milhares 5 2 4 2 4" xfId="25463"/>
    <cellStyle name="Separador de milhares 5 2 4 2 4 2" xfId="39667"/>
    <cellStyle name="Separador de milhares 5 2 4 2 5" xfId="25464"/>
    <cellStyle name="Separador de milhares 5 2 4 2 5 2" xfId="39668"/>
    <cellStyle name="Separador de milhares 5 2 4 2 6" xfId="39664"/>
    <cellStyle name="Separador de milhares 5 2 4 3" xfId="25465"/>
    <cellStyle name="Separador de milhares 5 2 4 3 2" xfId="39669"/>
    <cellStyle name="Separador de milhares 5 2 4 4" xfId="25466"/>
    <cellStyle name="Separador de milhares 5 2 4 4 2" xfId="39670"/>
    <cellStyle name="Separador de milhares 5 2 4 5" xfId="25467"/>
    <cellStyle name="Separador de milhares 5 2 4 5 2" xfId="39671"/>
    <cellStyle name="Separador de milhares 5 2 4 6" xfId="25468"/>
    <cellStyle name="Separador de milhares 5 2 4 6 2" xfId="39672"/>
    <cellStyle name="Separador de milhares 5 2 4 7" xfId="39663"/>
    <cellStyle name="Separador de milhares 5 2 5" xfId="25469"/>
    <cellStyle name="Separador de milhares 5 2 5 2" xfId="25470"/>
    <cellStyle name="Separador de milhares 5 2 5 2 2" xfId="39674"/>
    <cellStyle name="Separador de milhares 5 2 5 3" xfId="25471"/>
    <cellStyle name="Separador de milhares 5 2 5 3 2" xfId="39675"/>
    <cellStyle name="Separador de milhares 5 2 5 4" xfId="25472"/>
    <cellStyle name="Separador de milhares 5 2 5 4 2" xfId="39676"/>
    <cellStyle name="Separador de milhares 5 2 5 5" xfId="25473"/>
    <cellStyle name="Separador de milhares 5 2 5 5 2" xfId="39677"/>
    <cellStyle name="Separador de milhares 5 2 5 6" xfId="39673"/>
    <cellStyle name="Separador de milhares 5 2 6" xfId="25474"/>
    <cellStyle name="Separador de milhares 5 2 6 2" xfId="25475"/>
    <cellStyle name="Separador de milhares 5 2 6 2 2" xfId="39679"/>
    <cellStyle name="Separador de milhares 5 2 6 3" xfId="25476"/>
    <cellStyle name="Separador de milhares 5 2 6 3 2" xfId="39680"/>
    <cellStyle name="Separador de milhares 5 2 6 4" xfId="25477"/>
    <cellStyle name="Separador de milhares 5 2 6 4 2" xfId="39681"/>
    <cellStyle name="Separador de milhares 5 2 6 5" xfId="25478"/>
    <cellStyle name="Separador de milhares 5 2 6 5 2" xfId="39682"/>
    <cellStyle name="Separador de milhares 5 2 6 6" xfId="39678"/>
    <cellStyle name="Separador de milhares 5 2 7" xfId="25479"/>
    <cellStyle name="Separador de milhares 5 2 7 2" xfId="25480"/>
    <cellStyle name="Separador de milhares 5 2 7 2 2" xfId="39684"/>
    <cellStyle name="Separador de milhares 5 2 7 3" xfId="25481"/>
    <cellStyle name="Separador de milhares 5 2 7 3 2" xfId="39685"/>
    <cellStyle name="Separador de milhares 5 2 7 4" xfId="25482"/>
    <cellStyle name="Separador de milhares 5 2 7 4 2" xfId="39686"/>
    <cellStyle name="Separador de milhares 5 2 7 5" xfId="25483"/>
    <cellStyle name="Separador de milhares 5 2 7 5 2" xfId="39687"/>
    <cellStyle name="Separador de milhares 5 2 7 6" xfId="39683"/>
    <cellStyle name="Separador de milhares 5 2 8" xfId="25484"/>
    <cellStyle name="Separador de milhares 5 2 8 2" xfId="25485"/>
    <cellStyle name="Separador de milhares 5 2 8 2 2" xfId="39689"/>
    <cellStyle name="Separador de milhares 5 2 8 3" xfId="25486"/>
    <cellStyle name="Separador de milhares 5 2 8 3 2" xfId="39690"/>
    <cellStyle name="Separador de milhares 5 2 8 4" xfId="25487"/>
    <cellStyle name="Separador de milhares 5 2 8 4 2" xfId="39691"/>
    <cellStyle name="Separador de milhares 5 2 8 5" xfId="25488"/>
    <cellStyle name="Separador de milhares 5 2 8 5 2" xfId="39692"/>
    <cellStyle name="Separador de milhares 5 2 8 6" xfId="39688"/>
    <cellStyle name="Separador de milhares 5 2 9" xfId="25489"/>
    <cellStyle name="Separador de milhares 5 2 9 2" xfId="25490"/>
    <cellStyle name="Separador de milhares 5 2 9 2 2" xfId="39694"/>
    <cellStyle name="Separador de milhares 5 2 9 3" xfId="25491"/>
    <cellStyle name="Separador de milhares 5 2 9 3 2" xfId="39695"/>
    <cellStyle name="Separador de milhares 5 2 9 4" xfId="25492"/>
    <cellStyle name="Separador de milhares 5 2 9 4 2" xfId="39696"/>
    <cellStyle name="Separador de milhares 5 2 9 5" xfId="25493"/>
    <cellStyle name="Separador de milhares 5 2 9 5 2" xfId="39697"/>
    <cellStyle name="Separador de milhares 5 2 9 6" xfId="39693"/>
    <cellStyle name="Separador de milhares 5 20" xfId="25494"/>
    <cellStyle name="Separador de milhares 5 21" xfId="25495"/>
    <cellStyle name="Separador de milhares 5 22" xfId="25496"/>
    <cellStyle name="Separador de milhares 5 23" xfId="25497"/>
    <cellStyle name="Separador de milhares 5 3" xfId="25498"/>
    <cellStyle name="Separador de milhares 5 3 10" xfId="25499"/>
    <cellStyle name="Separador de milhares 5 3 10 2" xfId="25500"/>
    <cellStyle name="Separador de milhares 5 3 10 2 2" xfId="39700"/>
    <cellStyle name="Separador de milhares 5 3 10 3" xfId="25501"/>
    <cellStyle name="Separador de milhares 5 3 10 3 2" xfId="39701"/>
    <cellStyle name="Separador de milhares 5 3 10 4" xfId="25502"/>
    <cellStyle name="Separador de milhares 5 3 10 4 2" xfId="39702"/>
    <cellStyle name="Separador de milhares 5 3 10 5" xfId="25503"/>
    <cellStyle name="Separador de milhares 5 3 10 5 2" xfId="39703"/>
    <cellStyle name="Separador de milhares 5 3 10 6" xfId="39699"/>
    <cellStyle name="Separador de milhares 5 3 11" xfId="25504"/>
    <cellStyle name="Separador de milhares 5 3 11 2" xfId="25505"/>
    <cellStyle name="Separador de milhares 5 3 11 2 2" xfId="39705"/>
    <cellStyle name="Separador de milhares 5 3 11 3" xfId="25506"/>
    <cellStyle name="Separador de milhares 5 3 11 3 2" xfId="39706"/>
    <cellStyle name="Separador de milhares 5 3 11 4" xfId="25507"/>
    <cellStyle name="Separador de milhares 5 3 11 4 2" xfId="39707"/>
    <cellStyle name="Separador de milhares 5 3 11 5" xfId="25508"/>
    <cellStyle name="Separador de milhares 5 3 11 5 2" xfId="39708"/>
    <cellStyle name="Separador de milhares 5 3 11 6" xfId="39704"/>
    <cellStyle name="Separador de milhares 5 3 12" xfId="25509"/>
    <cellStyle name="Separador de milhares 5 3 12 2" xfId="25510"/>
    <cellStyle name="Separador de milhares 5 3 12 2 2" xfId="39710"/>
    <cellStyle name="Separador de milhares 5 3 12 3" xfId="25511"/>
    <cellStyle name="Separador de milhares 5 3 12 3 2" xfId="39711"/>
    <cellStyle name="Separador de milhares 5 3 12 4" xfId="25512"/>
    <cellStyle name="Separador de milhares 5 3 12 4 2" xfId="39712"/>
    <cellStyle name="Separador de milhares 5 3 12 5" xfId="25513"/>
    <cellStyle name="Separador de milhares 5 3 12 5 2" xfId="39713"/>
    <cellStyle name="Separador de milhares 5 3 12 6" xfId="39709"/>
    <cellStyle name="Separador de milhares 5 3 13" xfId="25514"/>
    <cellStyle name="Separador de milhares 5 3 13 2" xfId="25515"/>
    <cellStyle name="Separador de milhares 5 3 13 2 2" xfId="39715"/>
    <cellStyle name="Separador de milhares 5 3 13 3" xfId="25516"/>
    <cellStyle name="Separador de milhares 5 3 13 3 2" xfId="39716"/>
    <cellStyle name="Separador de milhares 5 3 13 4" xfId="25517"/>
    <cellStyle name="Separador de milhares 5 3 13 4 2" xfId="39717"/>
    <cellStyle name="Separador de milhares 5 3 13 5" xfId="25518"/>
    <cellStyle name="Separador de milhares 5 3 13 5 2" xfId="39718"/>
    <cellStyle name="Separador de milhares 5 3 13 6" xfId="39714"/>
    <cellStyle name="Separador de milhares 5 3 14" xfId="25519"/>
    <cellStyle name="Separador de milhares 5 3 14 2" xfId="25520"/>
    <cellStyle name="Separador de milhares 5 3 14 2 2" xfId="39720"/>
    <cellStyle name="Separador de milhares 5 3 14 3" xfId="25521"/>
    <cellStyle name="Separador de milhares 5 3 14 3 2" xfId="39721"/>
    <cellStyle name="Separador de milhares 5 3 14 4" xfId="25522"/>
    <cellStyle name="Separador de milhares 5 3 14 4 2" xfId="39722"/>
    <cellStyle name="Separador de milhares 5 3 14 5" xfId="25523"/>
    <cellStyle name="Separador de milhares 5 3 14 5 2" xfId="39723"/>
    <cellStyle name="Separador de milhares 5 3 14 6" xfId="39719"/>
    <cellStyle name="Separador de milhares 5 3 15" xfId="25524"/>
    <cellStyle name="Separador de milhares 5 3 15 2" xfId="25525"/>
    <cellStyle name="Separador de milhares 5 3 15 2 2" xfId="39725"/>
    <cellStyle name="Separador de milhares 5 3 15 3" xfId="25526"/>
    <cellStyle name="Separador de milhares 5 3 15 3 2" xfId="39726"/>
    <cellStyle name="Separador de milhares 5 3 15 4" xfId="25527"/>
    <cellStyle name="Separador de milhares 5 3 15 4 2" xfId="39727"/>
    <cellStyle name="Separador de milhares 5 3 15 5" xfId="25528"/>
    <cellStyle name="Separador de milhares 5 3 15 5 2" xfId="39728"/>
    <cellStyle name="Separador de milhares 5 3 15 6" xfId="39724"/>
    <cellStyle name="Separador de milhares 5 3 16" xfId="25529"/>
    <cellStyle name="Separador de milhares 5 3 16 2" xfId="25530"/>
    <cellStyle name="Separador de milhares 5 3 16 2 2" xfId="39730"/>
    <cellStyle name="Separador de milhares 5 3 16 3" xfId="25531"/>
    <cellStyle name="Separador de milhares 5 3 16 3 2" xfId="39731"/>
    <cellStyle name="Separador de milhares 5 3 16 4" xfId="25532"/>
    <cellStyle name="Separador de milhares 5 3 16 4 2" xfId="39732"/>
    <cellStyle name="Separador de milhares 5 3 16 5" xfId="25533"/>
    <cellStyle name="Separador de milhares 5 3 16 5 2" xfId="39733"/>
    <cellStyle name="Separador de milhares 5 3 16 6" xfId="39729"/>
    <cellStyle name="Separador de milhares 5 3 17" xfId="25534"/>
    <cellStyle name="Separador de milhares 5 3 17 2" xfId="39734"/>
    <cellStyle name="Separador de milhares 5 3 18" xfId="25535"/>
    <cellStyle name="Separador de milhares 5 3 18 2" xfId="39735"/>
    <cellStyle name="Separador de milhares 5 3 19" xfId="25536"/>
    <cellStyle name="Separador de milhares 5 3 19 2" xfId="39736"/>
    <cellStyle name="Separador de milhares 5 3 2" xfId="25537"/>
    <cellStyle name="Separador de milhares 5 3 2 10" xfId="25538"/>
    <cellStyle name="Separador de milhares 5 3 2 10 2" xfId="39738"/>
    <cellStyle name="Separador de milhares 5 3 2 11" xfId="25539"/>
    <cellStyle name="Separador de milhares 5 3 2 11 2" xfId="39739"/>
    <cellStyle name="Separador de milhares 5 3 2 12" xfId="39737"/>
    <cellStyle name="Separador de milhares 5 3 2 2" xfId="25540"/>
    <cellStyle name="Separador de milhares 5 3 2 2 2" xfId="25541"/>
    <cellStyle name="Separador de milhares 5 3 2 2 2 2" xfId="39741"/>
    <cellStyle name="Separador de milhares 5 3 2 2 3" xfId="25542"/>
    <cellStyle name="Separador de milhares 5 3 2 2 3 2" xfId="39742"/>
    <cellStyle name="Separador de milhares 5 3 2 2 4" xfId="25543"/>
    <cellStyle name="Separador de milhares 5 3 2 2 4 2" xfId="39743"/>
    <cellStyle name="Separador de milhares 5 3 2 2 5" xfId="25544"/>
    <cellStyle name="Separador de milhares 5 3 2 2 5 2" xfId="39744"/>
    <cellStyle name="Separador de milhares 5 3 2 2 6" xfId="39740"/>
    <cellStyle name="Separador de milhares 5 3 2 3" xfId="25545"/>
    <cellStyle name="Separador de milhares 5 3 2 3 2" xfId="25546"/>
    <cellStyle name="Separador de milhares 5 3 2 3 2 2" xfId="39746"/>
    <cellStyle name="Separador de milhares 5 3 2 3 3" xfId="25547"/>
    <cellStyle name="Separador de milhares 5 3 2 3 3 2" xfId="39747"/>
    <cellStyle name="Separador de milhares 5 3 2 3 4" xfId="25548"/>
    <cellStyle name="Separador de milhares 5 3 2 3 4 2" xfId="39748"/>
    <cellStyle name="Separador de milhares 5 3 2 3 5" xfId="25549"/>
    <cellStyle name="Separador de milhares 5 3 2 3 5 2" xfId="39749"/>
    <cellStyle name="Separador de milhares 5 3 2 3 6" xfId="39745"/>
    <cellStyle name="Separador de milhares 5 3 2 4" xfId="25550"/>
    <cellStyle name="Separador de milhares 5 3 2 4 2" xfId="25551"/>
    <cellStyle name="Separador de milhares 5 3 2 4 2 2" xfId="39751"/>
    <cellStyle name="Separador de milhares 5 3 2 4 3" xfId="25552"/>
    <cellStyle name="Separador de milhares 5 3 2 4 3 2" xfId="39752"/>
    <cellStyle name="Separador de milhares 5 3 2 4 4" xfId="25553"/>
    <cellStyle name="Separador de milhares 5 3 2 4 4 2" xfId="39753"/>
    <cellStyle name="Separador de milhares 5 3 2 4 5" xfId="25554"/>
    <cellStyle name="Separador de milhares 5 3 2 4 5 2" xfId="39754"/>
    <cellStyle name="Separador de milhares 5 3 2 4 6" xfId="39750"/>
    <cellStyle name="Separador de milhares 5 3 2 5" xfId="25555"/>
    <cellStyle name="Separador de milhares 5 3 2 5 2" xfId="25556"/>
    <cellStyle name="Separador de milhares 5 3 2 5 2 2" xfId="39756"/>
    <cellStyle name="Separador de milhares 5 3 2 5 3" xfId="25557"/>
    <cellStyle name="Separador de milhares 5 3 2 5 3 2" xfId="39757"/>
    <cellStyle name="Separador de milhares 5 3 2 5 4" xfId="25558"/>
    <cellStyle name="Separador de milhares 5 3 2 5 4 2" xfId="39758"/>
    <cellStyle name="Separador de milhares 5 3 2 5 5" xfId="25559"/>
    <cellStyle name="Separador de milhares 5 3 2 5 5 2" xfId="39759"/>
    <cellStyle name="Separador de milhares 5 3 2 5 6" xfId="39755"/>
    <cellStyle name="Separador de milhares 5 3 2 6" xfId="25560"/>
    <cellStyle name="Separador de milhares 5 3 2 6 2" xfId="25561"/>
    <cellStyle name="Separador de milhares 5 3 2 6 2 2" xfId="39761"/>
    <cellStyle name="Separador de milhares 5 3 2 6 3" xfId="25562"/>
    <cellStyle name="Separador de milhares 5 3 2 6 3 2" xfId="39762"/>
    <cellStyle name="Separador de milhares 5 3 2 6 4" xfId="25563"/>
    <cellStyle name="Separador de milhares 5 3 2 6 4 2" xfId="39763"/>
    <cellStyle name="Separador de milhares 5 3 2 6 5" xfId="25564"/>
    <cellStyle name="Separador de milhares 5 3 2 6 5 2" xfId="39764"/>
    <cellStyle name="Separador de milhares 5 3 2 6 6" xfId="39760"/>
    <cellStyle name="Separador de milhares 5 3 2 7" xfId="25565"/>
    <cellStyle name="Separador de milhares 5 3 2 7 2" xfId="25566"/>
    <cellStyle name="Separador de milhares 5 3 2 7 2 2" xfId="39766"/>
    <cellStyle name="Separador de milhares 5 3 2 7 3" xfId="25567"/>
    <cellStyle name="Separador de milhares 5 3 2 7 3 2" xfId="39767"/>
    <cellStyle name="Separador de milhares 5 3 2 7 4" xfId="25568"/>
    <cellStyle name="Separador de milhares 5 3 2 7 4 2" xfId="39768"/>
    <cellStyle name="Separador de milhares 5 3 2 7 5" xfId="25569"/>
    <cellStyle name="Separador de milhares 5 3 2 7 5 2" xfId="39769"/>
    <cellStyle name="Separador de milhares 5 3 2 7 6" xfId="39765"/>
    <cellStyle name="Separador de milhares 5 3 2 8" xfId="25570"/>
    <cellStyle name="Separador de milhares 5 3 2 8 2" xfId="39770"/>
    <cellStyle name="Separador de milhares 5 3 2 9" xfId="25571"/>
    <cellStyle name="Separador de milhares 5 3 2 9 2" xfId="39771"/>
    <cellStyle name="Separador de milhares 5 3 20" xfId="25572"/>
    <cellStyle name="Separador de milhares 5 3 20 2" xfId="39772"/>
    <cellStyle name="Separador de milhares 5 3 21" xfId="39698"/>
    <cellStyle name="Separador de milhares 5 3 3" xfId="25573"/>
    <cellStyle name="Separador de milhares 5 3 3 2" xfId="25574"/>
    <cellStyle name="Separador de milhares 5 3 3 2 2" xfId="25575"/>
    <cellStyle name="Separador de milhares 5 3 3 2 2 2" xfId="39775"/>
    <cellStyle name="Separador de milhares 5 3 3 2 3" xfId="25576"/>
    <cellStyle name="Separador de milhares 5 3 3 2 3 2" xfId="39776"/>
    <cellStyle name="Separador de milhares 5 3 3 2 4" xfId="25577"/>
    <cellStyle name="Separador de milhares 5 3 3 2 4 2" xfId="39777"/>
    <cellStyle name="Separador de milhares 5 3 3 2 5" xfId="25578"/>
    <cellStyle name="Separador de milhares 5 3 3 2 5 2" xfId="39778"/>
    <cellStyle name="Separador de milhares 5 3 3 2 6" xfId="39774"/>
    <cellStyle name="Separador de milhares 5 3 3 3" xfId="25579"/>
    <cellStyle name="Separador de milhares 5 3 3 3 2" xfId="39779"/>
    <cellStyle name="Separador de milhares 5 3 3 4" xfId="25580"/>
    <cellStyle name="Separador de milhares 5 3 3 4 2" xfId="39780"/>
    <cellStyle name="Separador de milhares 5 3 3 5" xfId="25581"/>
    <cellStyle name="Separador de milhares 5 3 3 5 2" xfId="39781"/>
    <cellStyle name="Separador de milhares 5 3 3 6" xfId="25582"/>
    <cellStyle name="Separador de milhares 5 3 3 6 2" xfId="39782"/>
    <cellStyle name="Separador de milhares 5 3 3 7" xfId="39773"/>
    <cellStyle name="Separador de milhares 5 3 4" xfId="25583"/>
    <cellStyle name="Separador de milhares 5 3 4 2" xfId="25584"/>
    <cellStyle name="Separador de milhares 5 3 4 2 2" xfId="25585"/>
    <cellStyle name="Separador de milhares 5 3 4 2 2 2" xfId="39785"/>
    <cellStyle name="Separador de milhares 5 3 4 2 3" xfId="25586"/>
    <cellStyle name="Separador de milhares 5 3 4 2 3 2" xfId="39786"/>
    <cellStyle name="Separador de milhares 5 3 4 2 4" xfId="25587"/>
    <cellStyle name="Separador de milhares 5 3 4 2 4 2" xfId="39787"/>
    <cellStyle name="Separador de milhares 5 3 4 2 5" xfId="25588"/>
    <cellStyle name="Separador de milhares 5 3 4 2 5 2" xfId="39788"/>
    <cellStyle name="Separador de milhares 5 3 4 2 6" xfId="39784"/>
    <cellStyle name="Separador de milhares 5 3 4 3" xfId="25589"/>
    <cellStyle name="Separador de milhares 5 3 4 3 2" xfId="39789"/>
    <cellStyle name="Separador de milhares 5 3 4 4" xfId="25590"/>
    <cellStyle name="Separador de milhares 5 3 4 4 2" xfId="39790"/>
    <cellStyle name="Separador de milhares 5 3 4 5" xfId="25591"/>
    <cellStyle name="Separador de milhares 5 3 4 5 2" xfId="39791"/>
    <cellStyle name="Separador de milhares 5 3 4 6" xfId="25592"/>
    <cellStyle name="Separador de milhares 5 3 4 6 2" xfId="39792"/>
    <cellStyle name="Separador de milhares 5 3 4 7" xfId="39783"/>
    <cellStyle name="Separador de milhares 5 3 5" xfId="25593"/>
    <cellStyle name="Separador de milhares 5 3 5 2" xfId="25594"/>
    <cellStyle name="Separador de milhares 5 3 5 2 2" xfId="39794"/>
    <cellStyle name="Separador de milhares 5 3 5 3" xfId="25595"/>
    <cellStyle name="Separador de milhares 5 3 5 3 2" xfId="39795"/>
    <cellStyle name="Separador de milhares 5 3 5 4" xfId="25596"/>
    <cellStyle name="Separador de milhares 5 3 5 4 2" xfId="39796"/>
    <cellStyle name="Separador de milhares 5 3 5 5" xfId="25597"/>
    <cellStyle name="Separador de milhares 5 3 5 5 2" xfId="39797"/>
    <cellStyle name="Separador de milhares 5 3 5 6" xfId="39793"/>
    <cellStyle name="Separador de milhares 5 3 6" xfId="25598"/>
    <cellStyle name="Separador de milhares 5 3 6 2" xfId="25599"/>
    <cellStyle name="Separador de milhares 5 3 6 2 2" xfId="39799"/>
    <cellStyle name="Separador de milhares 5 3 6 3" xfId="25600"/>
    <cellStyle name="Separador de milhares 5 3 6 3 2" xfId="39800"/>
    <cellStyle name="Separador de milhares 5 3 6 4" xfId="25601"/>
    <cellStyle name="Separador de milhares 5 3 6 4 2" xfId="39801"/>
    <cellStyle name="Separador de milhares 5 3 6 5" xfId="25602"/>
    <cellStyle name="Separador de milhares 5 3 6 5 2" xfId="39802"/>
    <cellStyle name="Separador de milhares 5 3 6 6" xfId="39798"/>
    <cellStyle name="Separador de milhares 5 3 7" xfId="25603"/>
    <cellStyle name="Separador de milhares 5 3 7 2" xfId="25604"/>
    <cellStyle name="Separador de milhares 5 3 7 2 2" xfId="39804"/>
    <cellStyle name="Separador de milhares 5 3 7 3" xfId="25605"/>
    <cellStyle name="Separador de milhares 5 3 7 3 2" xfId="39805"/>
    <cellStyle name="Separador de milhares 5 3 7 4" xfId="25606"/>
    <cellStyle name="Separador de milhares 5 3 7 4 2" xfId="39806"/>
    <cellStyle name="Separador de milhares 5 3 7 5" xfId="25607"/>
    <cellStyle name="Separador de milhares 5 3 7 5 2" xfId="39807"/>
    <cellStyle name="Separador de milhares 5 3 7 6" xfId="39803"/>
    <cellStyle name="Separador de milhares 5 3 8" xfId="25608"/>
    <cellStyle name="Separador de milhares 5 3 8 2" xfId="25609"/>
    <cellStyle name="Separador de milhares 5 3 8 2 2" xfId="39809"/>
    <cellStyle name="Separador de milhares 5 3 8 3" xfId="25610"/>
    <cellStyle name="Separador de milhares 5 3 8 3 2" xfId="39810"/>
    <cellStyle name="Separador de milhares 5 3 8 4" xfId="25611"/>
    <cellStyle name="Separador de milhares 5 3 8 4 2" xfId="39811"/>
    <cellStyle name="Separador de milhares 5 3 8 5" xfId="25612"/>
    <cellStyle name="Separador de milhares 5 3 8 5 2" xfId="39812"/>
    <cellStyle name="Separador de milhares 5 3 8 6" xfId="39808"/>
    <cellStyle name="Separador de milhares 5 3 9" xfId="25613"/>
    <cellStyle name="Separador de milhares 5 3 9 2" xfId="25614"/>
    <cellStyle name="Separador de milhares 5 3 9 2 2" xfId="39814"/>
    <cellStyle name="Separador de milhares 5 3 9 3" xfId="25615"/>
    <cellStyle name="Separador de milhares 5 3 9 3 2" xfId="39815"/>
    <cellStyle name="Separador de milhares 5 3 9 4" xfId="25616"/>
    <cellStyle name="Separador de milhares 5 3 9 4 2" xfId="39816"/>
    <cellStyle name="Separador de milhares 5 3 9 5" xfId="25617"/>
    <cellStyle name="Separador de milhares 5 3 9 5 2" xfId="39817"/>
    <cellStyle name="Separador de milhares 5 3 9 6" xfId="39813"/>
    <cellStyle name="Separador de milhares 5 4" xfId="25618"/>
    <cellStyle name="Separador de milhares 5 4 2" xfId="25619"/>
    <cellStyle name="Separador de milhares 5 5" xfId="25620"/>
    <cellStyle name="Separador de milhares 5 6" xfId="25621"/>
    <cellStyle name="Separador de milhares 5 7" xfId="25622"/>
    <cellStyle name="Separador de milhares 5 8" xfId="25623"/>
    <cellStyle name="Separador de milhares 5 8 2" xfId="25624"/>
    <cellStyle name="Separador de milhares 5 9" xfId="25625"/>
    <cellStyle name="Separador de milhares 50" xfId="25626"/>
    <cellStyle name="Separador de milhares 51" xfId="25627"/>
    <cellStyle name="Separador de milhares 53" xfId="25628"/>
    <cellStyle name="Separador de milhares 54" xfId="25629"/>
    <cellStyle name="Separador de milhares 56" xfId="41045"/>
    <cellStyle name="Separador de milhares 6" xfId="25630"/>
    <cellStyle name="Separador de milhares 6 10" xfId="25631"/>
    <cellStyle name="Separador de milhares 6 10 2" xfId="25632"/>
    <cellStyle name="Separador de milhares 6 10 2 2" xfId="39819"/>
    <cellStyle name="Separador de milhares 6 10 3" xfId="25633"/>
    <cellStyle name="Separador de milhares 6 10 3 2" xfId="39820"/>
    <cellStyle name="Separador de milhares 6 10 4" xfId="25634"/>
    <cellStyle name="Separador de milhares 6 10 4 2" xfId="39821"/>
    <cellStyle name="Separador de milhares 6 10 5" xfId="25635"/>
    <cellStyle name="Separador de milhares 6 10 5 2" xfId="39822"/>
    <cellStyle name="Separador de milhares 6 10 6" xfId="39818"/>
    <cellStyle name="Separador de milhares 6 11" xfId="25636"/>
    <cellStyle name="Separador de milhares 6 11 2" xfId="25637"/>
    <cellStyle name="Separador de milhares 6 11 2 2" xfId="39824"/>
    <cellStyle name="Separador de milhares 6 11 3" xfId="25638"/>
    <cellStyle name="Separador de milhares 6 11 3 2" xfId="39825"/>
    <cellStyle name="Separador de milhares 6 11 4" xfId="25639"/>
    <cellStyle name="Separador de milhares 6 11 4 2" xfId="39826"/>
    <cellStyle name="Separador de milhares 6 11 5" xfId="25640"/>
    <cellStyle name="Separador de milhares 6 11 5 2" xfId="39827"/>
    <cellStyle name="Separador de milhares 6 11 6" xfId="39823"/>
    <cellStyle name="Separador de milhares 6 12" xfId="25641"/>
    <cellStyle name="Separador de milhares 6 12 2" xfId="25642"/>
    <cellStyle name="Separador de milhares 6 12 2 2" xfId="39829"/>
    <cellStyle name="Separador de milhares 6 12 3" xfId="25643"/>
    <cellStyle name="Separador de milhares 6 12 3 2" xfId="39830"/>
    <cellStyle name="Separador de milhares 6 12 4" xfId="25644"/>
    <cellStyle name="Separador de milhares 6 12 4 2" xfId="39831"/>
    <cellStyle name="Separador de milhares 6 12 5" xfId="25645"/>
    <cellStyle name="Separador de milhares 6 12 5 2" xfId="39832"/>
    <cellStyle name="Separador de milhares 6 12 6" xfId="39828"/>
    <cellStyle name="Separador de milhares 6 13" xfId="25646"/>
    <cellStyle name="Separador de milhares 6 13 2" xfId="25647"/>
    <cellStyle name="Separador de milhares 6 13 2 2" xfId="39834"/>
    <cellStyle name="Separador de milhares 6 13 3" xfId="25648"/>
    <cellStyle name="Separador de milhares 6 13 3 2" xfId="39835"/>
    <cellStyle name="Separador de milhares 6 13 4" xfId="25649"/>
    <cellStyle name="Separador de milhares 6 13 4 2" xfId="39836"/>
    <cellStyle name="Separador de milhares 6 13 5" xfId="25650"/>
    <cellStyle name="Separador de milhares 6 13 5 2" xfId="39837"/>
    <cellStyle name="Separador de milhares 6 13 6" xfId="39833"/>
    <cellStyle name="Separador de milhares 6 14" xfId="25651"/>
    <cellStyle name="Separador de milhares 6 14 2" xfId="25652"/>
    <cellStyle name="Separador de milhares 6 14 2 2" xfId="39839"/>
    <cellStyle name="Separador de milhares 6 14 3" xfId="25653"/>
    <cellStyle name="Separador de milhares 6 14 3 2" xfId="39840"/>
    <cellStyle name="Separador de milhares 6 14 4" xfId="25654"/>
    <cellStyle name="Separador de milhares 6 14 4 2" xfId="39841"/>
    <cellStyle name="Separador de milhares 6 14 5" xfId="25655"/>
    <cellStyle name="Separador de milhares 6 14 5 2" xfId="39842"/>
    <cellStyle name="Separador de milhares 6 14 6" xfId="39838"/>
    <cellStyle name="Separador de milhares 6 15" xfId="25656"/>
    <cellStyle name="Separador de milhares 6 15 2" xfId="25657"/>
    <cellStyle name="Separador de milhares 6 15 2 2" xfId="39844"/>
    <cellStyle name="Separador de milhares 6 15 3" xfId="25658"/>
    <cellStyle name="Separador de milhares 6 15 3 2" xfId="39845"/>
    <cellStyle name="Separador de milhares 6 15 4" xfId="25659"/>
    <cellStyle name="Separador de milhares 6 15 4 2" xfId="39846"/>
    <cellStyle name="Separador de milhares 6 15 5" xfId="25660"/>
    <cellStyle name="Separador de milhares 6 15 5 2" xfId="39847"/>
    <cellStyle name="Separador de milhares 6 15 6" xfId="39843"/>
    <cellStyle name="Separador de milhares 6 16" xfId="25661"/>
    <cellStyle name="Separador de milhares 6 16 2" xfId="25662"/>
    <cellStyle name="Separador de milhares 6 16 2 2" xfId="39849"/>
    <cellStyle name="Separador de milhares 6 16 3" xfId="25663"/>
    <cellStyle name="Separador de milhares 6 16 3 2" xfId="39850"/>
    <cellStyle name="Separador de milhares 6 16 4" xfId="25664"/>
    <cellStyle name="Separador de milhares 6 16 4 2" xfId="39851"/>
    <cellStyle name="Separador de milhares 6 16 5" xfId="25665"/>
    <cellStyle name="Separador de milhares 6 16 5 2" xfId="39852"/>
    <cellStyle name="Separador de milhares 6 16 6" xfId="39848"/>
    <cellStyle name="Separador de milhares 6 17" xfId="25666"/>
    <cellStyle name="Separador de milhares 6 17 2" xfId="25667"/>
    <cellStyle name="Separador de milhares 6 17 2 2" xfId="39854"/>
    <cellStyle name="Separador de milhares 6 17 3" xfId="25668"/>
    <cellStyle name="Separador de milhares 6 17 3 2" xfId="39855"/>
    <cellStyle name="Separador de milhares 6 17 4" xfId="25669"/>
    <cellStyle name="Separador de milhares 6 17 4 2" xfId="39856"/>
    <cellStyle name="Separador de milhares 6 17 5" xfId="25670"/>
    <cellStyle name="Separador de milhares 6 17 5 2" xfId="39857"/>
    <cellStyle name="Separador de milhares 6 17 6" xfId="39853"/>
    <cellStyle name="Separador de milhares 6 18" xfId="25671"/>
    <cellStyle name="Separador de milhares 6 18 2" xfId="25672"/>
    <cellStyle name="Separador de milhares 6 18 2 2" xfId="39859"/>
    <cellStyle name="Separador de milhares 6 18 3" xfId="25673"/>
    <cellStyle name="Separador de milhares 6 18 3 2" xfId="39860"/>
    <cellStyle name="Separador de milhares 6 18 4" xfId="25674"/>
    <cellStyle name="Separador de milhares 6 18 4 2" xfId="39861"/>
    <cellStyle name="Separador de milhares 6 18 5" xfId="25675"/>
    <cellStyle name="Separador de milhares 6 18 5 2" xfId="39862"/>
    <cellStyle name="Separador de milhares 6 18 6" xfId="39858"/>
    <cellStyle name="Separador de milhares 6 19" xfId="25676"/>
    <cellStyle name="Separador de milhares 6 19 2" xfId="25677"/>
    <cellStyle name="Separador de milhares 6 19 2 2" xfId="39864"/>
    <cellStyle name="Separador de milhares 6 19 3" xfId="25678"/>
    <cellStyle name="Separador de milhares 6 19 3 2" xfId="39865"/>
    <cellStyle name="Separador de milhares 6 19 4" xfId="25679"/>
    <cellStyle name="Separador de milhares 6 19 4 2" xfId="39866"/>
    <cellStyle name="Separador de milhares 6 19 5" xfId="25680"/>
    <cellStyle name="Separador de milhares 6 19 5 2" xfId="39867"/>
    <cellStyle name="Separador de milhares 6 19 6" xfId="39863"/>
    <cellStyle name="Separador de milhares 6 2" xfId="25681"/>
    <cellStyle name="Separador de milhares 6 2 10" xfId="25682"/>
    <cellStyle name="Separador de milhares 6 2 10 2" xfId="25683"/>
    <cellStyle name="Separador de milhares 6 2 10 2 2" xfId="39870"/>
    <cellStyle name="Separador de milhares 6 2 10 3" xfId="25684"/>
    <cellStyle name="Separador de milhares 6 2 10 3 2" xfId="39871"/>
    <cellStyle name="Separador de milhares 6 2 10 4" xfId="25685"/>
    <cellStyle name="Separador de milhares 6 2 10 4 2" xfId="39872"/>
    <cellStyle name="Separador de milhares 6 2 10 5" xfId="25686"/>
    <cellStyle name="Separador de milhares 6 2 10 5 2" xfId="39873"/>
    <cellStyle name="Separador de milhares 6 2 10 6" xfId="39869"/>
    <cellStyle name="Separador de milhares 6 2 11" xfId="25687"/>
    <cellStyle name="Separador de milhares 6 2 11 2" xfId="25688"/>
    <cellStyle name="Separador de milhares 6 2 11 2 2" xfId="39875"/>
    <cellStyle name="Separador de milhares 6 2 11 3" xfId="25689"/>
    <cellStyle name="Separador de milhares 6 2 11 3 2" xfId="39876"/>
    <cellStyle name="Separador de milhares 6 2 11 4" xfId="25690"/>
    <cellStyle name="Separador de milhares 6 2 11 4 2" xfId="39877"/>
    <cellStyle name="Separador de milhares 6 2 11 5" xfId="25691"/>
    <cellStyle name="Separador de milhares 6 2 11 5 2" xfId="39878"/>
    <cellStyle name="Separador de milhares 6 2 11 6" xfId="39874"/>
    <cellStyle name="Separador de milhares 6 2 12" xfId="25692"/>
    <cellStyle name="Separador de milhares 6 2 12 2" xfId="25693"/>
    <cellStyle name="Separador de milhares 6 2 12 2 2" xfId="39880"/>
    <cellStyle name="Separador de milhares 6 2 12 3" xfId="25694"/>
    <cellStyle name="Separador de milhares 6 2 12 3 2" xfId="39881"/>
    <cellStyle name="Separador de milhares 6 2 12 4" xfId="25695"/>
    <cellStyle name="Separador de milhares 6 2 12 4 2" xfId="39882"/>
    <cellStyle name="Separador de milhares 6 2 12 5" xfId="25696"/>
    <cellStyle name="Separador de milhares 6 2 12 5 2" xfId="39883"/>
    <cellStyle name="Separador de milhares 6 2 12 6" xfId="39879"/>
    <cellStyle name="Separador de milhares 6 2 13" xfId="25697"/>
    <cellStyle name="Separador de milhares 6 2 13 2" xfId="25698"/>
    <cellStyle name="Separador de milhares 6 2 13 2 2" xfId="39885"/>
    <cellStyle name="Separador de milhares 6 2 13 3" xfId="25699"/>
    <cellStyle name="Separador de milhares 6 2 13 3 2" xfId="39886"/>
    <cellStyle name="Separador de milhares 6 2 13 4" xfId="25700"/>
    <cellStyle name="Separador de milhares 6 2 13 4 2" xfId="39887"/>
    <cellStyle name="Separador de milhares 6 2 13 5" xfId="25701"/>
    <cellStyle name="Separador de milhares 6 2 13 5 2" xfId="39888"/>
    <cellStyle name="Separador de milhares 6 2 13 6" xfId="39884"/>
    <cellStyle name="Separador de milhares 6 2 14" xfId="25702"/>
    <cellStyle name="Separador de milhares 6 2 14 2" xfId="25703"/>
    <cellStyle name="Separador de milhares 6 2 14 2 2" xfId="39890"/>
    <cellStyle name="Separador de milhares 6 2 14 3" xfId="25704"/>
    <cellStyle name="Separador de milhares 6 2 14 3 2" xfId="39891"/>
    <cellStyle name="Separador de milhares 6 2 14 4" xfId="25705"/>
    <cellStyle name="Separador de milhares 6 2 14 4 2" xfId="39892"/>
    <cellStyle name="Separador de milhares 6 2 14 5" xfId="25706"/>
    <cellStyle name="Separador de milhares 6 2 14 5 2" xfId="39893"/>
    <cellStyle name="Separador de milhares 6 2 14 6" xfId="39889"/>
    <cellStyle name="Separador de milhares 6 2 15" xfId="25707"/>
    <cellStyle name="Separador de milhares 6 2 15 2" xfId="25708"/>
    <cellStyle name="Separador de milhares 6 2 15 2 2" xfId="39895"/>
    <cellStyle name="Separador de milhares 6 2 15 3" xfId="25709"/>
    <cellStyle name="Separador de milhares 6 2 15 3 2" xfId="39896"/>
    <cellStyle name="Separador de milhares 6 2 15 4" xfId="25710"/>
    <cellStyle name="Separador de milhares 6 2 15 4 2" xfId="39897"/>
    <cellStyle name="Separador de milhares 6 2 15 5" xfId="25711"/>
    <cellStyle name="Separador de milhares 6 2 15 5 2" xfId="39898"/>
    <cellStyle name="Separador de milhares 6 2 15 6" xfId="39894"/>
    <cellStyle name="Separador de milhares 6 2 16" xfId="25712"/>
    <cellStyle name="Separador de milhares 6 2 16 2" xfId="25713"/>
    <cellStyle name="Separador de milhares 6 2 16 2 2" xfId="39900"/>
    <cellStyle name="Separador de milhares 6 2 16 3" xfId="25714"/>
    <cellStyle name="Separador de milhares 6 2 16 3 2" xfId="39901"/>
    <cellStyle name="Separador de milhares 6 2 16 4" xfId="25715"/>
    <cellStyle name="Separador de milhares 6 2 16 4 2" xfId="39902"/>
    <cellStyle name="Separador de milhares 6 2 16 5" xfId="25716"/>
    <cellStyle name="Separador de milhares 6 2 16 5 2" xfId="39903"/>
    <cellStyle name="Separador de milhares 6 2 16 6" xfId="39899"/>
    <cellStyle name="Separador de milhares 6 2 17" xfId="25717"/>
    <cellStyle name="Separador de milhares 6 2 17 2" xfId="39904"/>
    <cellStyle name="Separador de milhares 6 2 18" xfId="25718"/>
    <cellStyle name="Separador de milhares 6 2 18 2" xfId="39905"/>
    <cellStyle name="Separador de milhares 6 2 19" xfId="25719"/>
    <cellStyle name="Separador de milhares 6 2 19 2" xfId="39906"/>
    <cellStyle name="Separador de milhares 6 2 2" xfId="25720"/>
    <cellStyle name="Separador de milhares 6 2 20" xfId="25721"/>
    <cellStyle name="Separador de milhares 6 2 20 2" xfId="39907"/>
    <cellStyle name="Separador de milhares 6 2 21" xfId="39868"/>
    <cellStyle name="Separador de milhares 6 2 3" xfId="25722"/>
    <cellStyle name="Separador de milhares 6 2 3 2" xfId="25723"/>
    <cellStyle name="Separador de milhares 6 2 3 2 2" xfId="39909"/>
    <cellStyle name="Separador de milhares 6 2 3 3" xfId="25724"/>
    <cellStyle name="Separador de milhares 6 2 3 3 2" xfId="39910"/>
    <cellStyle name="Separador de milhares 6 2 3 4" xfId="25725"/>
    <cellStyle name="Separador de milhares 6 2 3 4 2" xfId="39911"/>
    <cellStyle name="Separador de milhares 6 2 3 5" xfId="25726"/>
    <cellStyle name="Separador de milhares 6 2 3 5 2" xfId="39912"/>
    <cellStyle name="Separador de milhares 6 2 3 6" xfId="39908"/>
    <cellStyle name="Separador de milhares 6 2 4" xfId="25727"/>
    <cellStyle name="Separador de milhares 6 2 4 2" xfId="25728"/>
    <cellStyle name="Separador de milhares 6 2 4 2 2" xfId="39914"/>
    <cellStyle name="Separador de milhares 6 2 4 3" xfId="25729"/>
    <cellStyle name="Separador de milhares 6 2 4 3 2" xfId="39915"/>
    <cellStyle name="Separador de milhares 6 2 4 4" xfId="25730"/>
    <cellStyle name="Separador de milhares 6 2 4 4 2" xfId="39916"/>
    <cellStyle name="Separador de milhares 6 2 4 5" xfId="25731"/>
    <cellStyle name="Separador de milhares 6 2 4 5 2" xfId="39917"/>
    <cellStyle name="Separador de milhares 6 2 4 6" xfId="39913"/>
    <cellStyle name="Separador de milhares 6 2 5" xfId="25732"/>
    <cellStyle name="Separador de milhares 6 2 5 2" xfId="25733"/>
    <cellStyle name="Separador de milhares 6 2 5 2 2" xfId="39919"/>
    <cellStyle name="Separador de milhares 6 2 5 3" xfId="25734"/>
    <cellStyle name="Separador de milhares 6 2 5 3 2" xfId="39920"/>
    <cellStyle name="Separador de milhares 6 2 5 4" xfId="25735"/>
    <cellStyle name="Separador de milhares 6 2 5 4 2" xfId="39921"/>
    <cellStyle name="Separador de milhares 6 2 5 5" xfId="25736"/>
    <cellStyle name="Separador de milhares 6 2 5 5 2" xfId="39922"/>
    <cellStyle name="Separador de milhares 6 2 5 6" xfId="39918"/>
    <cellStyle name="Separador de milhares 6 2 6" xfId="25737"/>
    <cellStyle name="Separador de milhares 6 2 6 2" xfId="25738"/>
    <cellStyle name="Separador de milhares 6 2 6 2 2" xfId="39924"/>
    <cellStyle name="Separador de milhares 6 2 6 3" xfId="25739"/>
    <cellStyle name="Separador de milhares 6 2 6 3 2" xfId="39925"/>
    <cellStyle name="Separador de milhares 6 2 6 4" xfId="25740"/>
    <cellStyle name="Separador de milhares 6 2 6 4 2" xfId="39926"/>
    <cellStyle name="Separador de milhares 6 2 6 5" xfId="25741"/>
    <cellStyle name="Separador de milhares 6 2 6 5 2" xfId="39927"/>
    <cellStyle name="Separador de milhares 6 2 6 6" xfId="39923"/>
    <cellStyle name="Separador de milhares 6 2 7" xfId="25742"/>
    <cellStyle name="Separador de milhares 6 2 7 2" xfId="25743"/>
    <cellStyle name="Separador de milhares 6 2 7 2 2" xfId="39929"/>
    <cellStyle name="Separador de milhares 6 2 7 3" xfId="25744"/>
    <cellStyle name="Separador de milhares 6 2 7 3 2" xfId="39930"/>
    <cellStyle name="Separador de milhares 6 2 7 4" xfId="25745"/>
    <cellStyle name="Separador de milhares 6 2 7 4 2" xfId="39931"/>
    <cellStyle name="Separador de milhares 6 2 7 5" xfId="25746"/>
    <cellStyle name="Separador de milhares 6 2 7 5 2" xfId="39932"/>
    <cellStyle name="Separador de milhares 6 2 7 6" xfId="39928"/>
    <cellStyle name="Separador de milhares 6 2 8" xfId="25747"/>
    <cellStyle name="Separador de milhares 6 2 8 2" xfId="25748"/>
    <cellStyle name="Separador de milhares 6 2 8 2 2" xfId="39934"/>
    <cellStyle name="Separador de milhares 6 2 8 3" xfId="25749"/>
    <cellStyle name="Separador de milhares 6 2 8 3 2" xfId="39935"/>
    <cellStyle name="Separador de milhares 6 2 8 4" xfId="25750"/>
    <cellStyle name="Separador de milhares 6 2 8 4 2" xfId="39936"/>
    <cellStyle name="Separador de milhares 6 2 8 5" xfId="25751"/>
    <cellStyle name="Separador de milhares 6 2 8 5 2" xfId="39937"/>
    <cellStyle name="Separador de milhares 6 2 8 6" xfId="39933"/>
    <cellStyle name="Separador de milhares 6 2 9" xfId="25752"/>
    <cellStyle name="Separador de milhares 6 2 9 2" xfId="25753"/>
    <cellStyle name="Separador de milhares 6 2 9 2 2" xfId="39939"/>
    <cellStyle name="Separador de milhares 6 2 9 3" xfId="25754"/>
    <cellStyle name="Separador de milhares 6 2 9 3 2" xfId="39940"/>
    <cellStyle name="Separador de milhares 6 2 9 4" xfId="25755"/>
    <cellStyle name="Separador de milhares 6 2 9 4 2" xfId="39941"/>
    <cellStyle name="Separador de milhares 6 2 9 5" xfId="25756"/>
    <cellStyle name="Separador de milhares 6 2 9 5 2" xfId="39942"/>
    <cellStyle name="Separador de milhares 6 2 9 6" xfId="39938"/>
    <cellStyle name="Separador de milhares 6 20" xfId="25757"/>
    <cellStyle name="Separador de milhares 6 20 2" xfId="39943"/>
    <cellStyle name="Separador de milhares 6 21" xfId="25758"/>
    <cellStyle name="Separador de milhares 6 21 2" xfId="39944"/>
    <cellStyle name="Separador de milhares 6 22" xfId="25759"/>
    <cellStyle name="Separador de milhares 6 22 2" xfId="39945"/>
    <cellStyle name="Separador de milhares 6 23" xfId="25760"/>
    <cellStyle name="Separador de milhares 6 23 2" xfId="39946"/>
    <cellStyle name="Separador de milhares 6 24" xfId="25761"/>
    <cellStyle name="Separador de milhares 6 24 2" xfId="39947"/>
    <cellStyle name="Separador de milhares 6 3" xfId="25762"/>
    <cellStyle name="Separador de milhares 6 3 2" xfId="25763"/>
    <cellStyle name="Separador de milhares 6 3 3" xfId="25764"/>
    <cellStyle name="Separador de milhares 6 3 3 2" xfId="39949"/>
    <cellStyle name="Separador de milhares 6 3 4" xfId="25765"/>
    <cellStyle name="Separador de milhares 6 3 4 2" xfId="39950"/>
    <cellStyle name="Separador de milhares 6 3 5" xfId="25766"/>
    <cellStyle name="Separador de milhares 6 3 5 2" xfId="39951"/>
    <cellStyle name="Separador de milhares 6 3 6" xfId="25767"/>
    <cellStyle name="Separador de milhares 6 3 6 2" xfId="39952"/>
    <cellStyle name="Separador de milhares 6 3 7" xfId="39948"/>
    <cellStyle name="Separador de milhares 6 4" xfId="25768"/>
    <cellStyle name="Separador de milhares 6 4 2" xfId="25769"/>
    <cellStyle name="Separador de milhares 6 4 3" xfId="25770"/>
    <cellStyle name="Separador de milhares 6 4 3 2" xfId="39954"/>
    <cellStyle name="Separador de milhares 6 4 4" xfId="25771"/>
    <cellStyle name="Separador de milhares 6 4 4 2" xfId="39955"/>
    <cellStyle name="Separador de milhares 6 4 5" xfId="25772"/>
    <cellStyle name="Separador de milhares 6 4 5 2" xfId="39956"/>
    <cellStyle name="Separador de milhares 6 4 6" xfId="25773"/>
    <cellStyle name="Separador de milhares 6 4 6 2" xfId="39957"/>
    <cellStyle name="Separador de milhares 6 4 7" xfId="39953"/>
    <cellStyle name="Separador de milhares 6 5" xfId="25774"/>
    <cellStyle name="Separador de milhares 6 5 2" xfId="25775"/>
    <cellStyle name="Separador de milhares 6 5 3" xfId="25776"/>
    <cellStyle name="Separador de milhares 6 5 3 2" xfId="39959"/>
    <cellStyle name="Separador de milhares 6 5 4" xfId="25777"/>
    <cellStyle name="Separador de milhares 6 5 4 2" xfId="39960"/>
    <cellStyle name="Separador de milhares 6 5 5" xfId="25778"/>
    <cellStyle name="Separador de milhares 6 5 5 2" xfId="39961"/>
    <cellStyle name="Separador de milhares 6 5 6" xfId="25779"/>
    <cellStyle name="Separador de milhares 6 5 6 2" xfId="39962"/>
    <cellStyle name="Separador de milhares 6 5 7" xfId="39958"/>
    <cellStyle name="Separador de milhares 6 6" xfId="25780"/>
    <cellStyle name="Separador de milhares 6 6 2" xfId="25781"/>
    <cellStyle name="Separador de milhares 6 6 2 2" xfId="39964"/>
    <cellStyle name="Separador de milhares 6 6 3" xfId="25782"/>
    <cellStyle name="Separador de milhares 6 6 3 2" xfId="39965"/>
    <cellStyle name="Separador de milhares 6 6 4" xfId="25783"/>
    <cellStyle name="Separador de milhares 6 6 4 2" xfId="39966"/>
    <cellStyle name="Separador de milhares 6 6 5" xfId="25784"/>
    <cellStyle name="Separador de milhares 6 6 5 2" xfId="39967"/>
    <cellStyle name="Separador de milhares 6 6 6" xfId="39963"/>
    <cellStyle name="Separador de milhares 6 7" xfId="25785"/>
    <cellStyle name="Separador de milhares 6 7 2" xfId="25786"/>
    <cellStyle name="Separador de milhares 6 7 2 2" xfId="39969"/>
    <cellStyle name="Separador de milhares 6 7 3" xfId="25787"/>
    <cellStyle name="Separador de milhares 6 7 3 2" xfId="39970"/>
    <cellStyle name="Separador de milhares 6 7 4" xfId="25788"/>
    <cellStyle name="Separador de milhares 6 7 4 2" xfId="39971"/>
    <cellStyle name="Separador de milhares 6 7 5" xfId="25789"/>
    <cellStyle name="Separador de milhares 6 7 5 2" xfId="39972"/>
    <cellStyle name="Separador de milhares 6 7 6" xfId="39968"/>
    <cellStyle name="Separador de milhares 6 8" xfId="25790"/>
    <cellStyle name="Separador de milhares 6 8 2" xfId="25791"/>
    <cellStyle name="Separador de milhares 6 8 2 2" xfId="39974"/>
    <cellStyle name="Separador de milhares 6 8 3" xfId="25792"/>
    <cellStyle name="Separador de milhares 6 8 3 2" xfId="39975"/>
    <cellStyle name="Separador de milhares 6 8 4" xfId="25793"/>
    <cellStyle name="Separador de milhares 6 8 4 2" xfId="39976"/>
    <cellStyle name="Separador de milhares 6 8 5" xfId="25794"/>
    <cellStyle name="Separador de milhares 6 8 5 2" xfId="39977"/>
    <cellStyle name="Separador de milhares 6 8 6" xfId="39973"/>
    <cellStyle name="Separador de milhares 6 9" xfId="25795"/>
    <cellStyle name="Separador de milhares 6 9 2" xfId="25796"/>
    <cellStyle name="Separador de milhares 6 9 2 2" xfId="39979"/>
    <cellStyle name="Separador de milhares 6 9 3" xfId="25797"/>
    <cellStyle name="Separador de milhares 6 9 3 2" xfId="39980"/>
    <cellStyle name="Separador de milhares 6 9 4" xfId="25798"/>
    <cellStyle name="Separador de milhares 6 9 4 2" xfId="39981"/>
    <cellStyle name="Separador de milhares 6 9 5" xfId="25799"/>
    <cellStyle name="Separador de milhares 6 9 5 2" xfId="39982"/>
    <cellStyle name="Separador de milhares 6 9 6" xfId="39978"/>
    <cellStyle name="Separador de milhares 7" xfId="25800"/>
    <cellStyle name="Separador de milhares 7 10" xfId="25801"/>
    <cellStyle name="Separador de milhares 7 10 2" xfId="25802"/>
    <cellStyle name="Separador de milhares 7 10 2 2" xfId="39985"/>
    <cellStyle name="Separador de milhares 7 10 3" xfId="25803"/>
    <cellStyle name="Separador de milhares 7 10 3 2" xfId="39986"/>
    <cellStyle name="Separador de milhares 7 10 4" xfId="25804"/>
    <cellStyle name="Separador de milhares 7 10 4 2" xfId="39987"/>
    <cellStyle name="Separador de milhares 7 10 5" xfId="25805"/>
    <cellStyle name="Separador de milhares 7 10 5 2" xfId="39988"/>
    <cellStyle name="Separador de milhares 7 10 6" xfId="39984"/>
    <cellStyle name="Separador de milhares 7 11" xfId="25806"/>
    <cellStyle name="Separador de milhares 7 11 2" xfId="25807"/>
    <cellStyle name="Separador de milhares 7 11 2 2" xfId="39990"/>
    <cellStyle name="Separador de milhares 7 11 3" xfId="25808"/>
    <cellStyle name="Separador de milhares 7 11 3 2" xfId="39991"/>
    <cellStyle name="Separador de milhares 7 11 4" xfId="25809"/>
    <cellStyle name="Separador de milhares 7 11 4 2" xfId="39992"/>
    <cellStyle name="Separador de milhares 7 11 5" xfId="25810"/>
    <cellStyle name="Separador de milhares 7 11 5 2" xfId="39993"/>
    <cellStyle name="Separador de milhares 7 11 6" xfId="39989"/>
    <cellStyle name="Separador de milhares 7 12" xfId="25811"/>
    <cellStyle name="Separador de milhares 7 12 2" xfId="25812"/>
    <cellStyle name="Separador de milhares 7 12 2 2" xfId="39995"/>
    <cellStyle name="Separador de milhares 7 12 3" xfId="25813"/>
    <cellStyle name="Separador de milhares 7 12 3 2" xfId="39996"/>
    <cellStyle name="Separador de milhares 7 12 4" xfId="25814"/>
    <cellStyle name="Separador de milhares 7 12 4 2" xfId="39997"/>
    <cellStyle name="Separador de milhares 7 12 5" xfId="25815"/>
    <cellStyle name="Separador de milhares 7 12 5 2" xfId="39998"/>
    <cellStyle name="Separador de milhares 7 12 6" xfId="39994"/>
    <cellStyle name="Separador de milhares 7 13" xfId="25816"/>
    <cellStyle name="Separador de milhares 7 13 2" xfId="25817"/>
    <cellStyle name="Separador de milhares 7 13 2 2" xfId="40000"/>
    <cellStyle name="Separador de milhares 7 13 3" xfId="25818"/>
    <cellStyle name="Separador de milhares 7 13 3 2" xfId="40001"/>
    <cellStyle name="Separador de milhares 7 13 4" xfId="25819"/>
    <cellStyle name="Separador de milhares 7 13 4 2" xfId="40002"/>
    <cellStyle name="Separador de milhares 7 13 5" xfId="25820"/>
    <cellStyle name="Separador de milhares 7 13 5 2" xfId="40003"/>
    <cellStyle name="Separador de milhares 7 13 6" xfId="39999"/>
    <cellStyle name="Separador de milhares 7 14" xfId="25821"/>
    <cellStyle name="Separador de milhares 7 14 2" xfId="25822"/>
    <cellStyle name="Separador de milhares 7 14 2 2" xfId="40005"/>
    <cellStyle name="Separador de milhares 7 14 3" xfId="25823"/>
    <cellStyle name="Separador de milhares 7 14 3 2" xfId="40006"/>
    <cellStyle name="Separador de milhares 7 14 4" xfId="25824"/>
    <cellStyle name="Separador de milhares 7 14 4 2" xfId="40007"/>
    <cellStyle name="Separador de milhares 7 14 5" xfId="25825"/>
    <cellStyle name="Separador de milhares 7 14 5 2" xfId="40008"/>
    <cellStyle name="Separador de milhares 7 14 6" xfId="40004"/>
    <cellStyle name="Separador de milhares 7 15" xfId="25826"/>
    <cellStyle name="Separador de milhares 7 15 2" xfId="25827"/>
    <cellStyle name="Separador de milhares 7 15 2 2" xfId="40010"/>
    <cellStyle name="Separador de milhares 7 15 3" xfId="25828"/>
    <cellStyle name="Separador de milhares 7 15 3 2" xfId="40011"/>
    <cellStyle name="Separador de milhares 7 15 4" xfId="25829"/>
    <cellStyle name="Separador de milhares 7 15 4 2" xfId="40012"/>
    <cellStyle name="Separador de milhares 7 15 5" xfId="25830"/>
    <cellStyle name="Separador de milhares 7 15 5 2" xfId="40013"/>
    <cellStyle name="Separador de milhares 7 15 6" xfId="40009"/>
    <cellStyle name="Separador de milhares 7 16" xfId="25831"/>
    <cellStyle name="Separador de milhares 7 16 2" xfId="25832"/>
    <cellStyle name="Separador de milhares 7 16 2 2" xfId="40015"/>
    <cellStyle name="Separador de milhares 7 16 3" xfId="25833"/>
    <cellStyle name="Separador de milhares 7 16 3 2" xfId="40016"/>
    <cellStyle name="Separador de milhares 7 16 4" xfId="25834"/>
    <cellStyle name="Separador de milhares 7 16 4 2" xfId="40017"/>
    <cellStyle name="Separador de milhares 7 16 5" xfId="25835"/>
    <cellStyle name="Separador de milhares 7 16 5 2" xfId="40018"/>
    <cellStyle name="Separador de milhares 7 16 6" xfId="40014"/>
    <cellStyle name="Separador de milhares 7 17" xfId="25836"/>
    <cellStyle name="Separador de milhares 7 17 2" xfId="25837"/>
    <cellStyle name="Separador de milhares 7 17 2 2" xfId="40020"/>
    <cellStyle name="Separador de milhares 7 17 3" xfId="25838"/>
    <cellStyle name="Separador de milhares 7 17 3 2" xfId="40021"/>
    <cellStyle name="Separador de milhares 7 17 4" xfId="25839"/>
    <cellStyle name="Separador de milhares 7 17 4 2" xfId="40022"/>
    <cellStyle name="Separador de milhares 7 17 5" xfId="25840"/>
    <cellStyle name="Separador de milhares 7 17 5 2" xfId="40023"/>
    <cellStyle name="Separador de milhares 7 17 6" xfId="40019"/>
    <cellStyle name="Separador de milhares 7 18" xfId="25841"/>
    <cellStyle name="Separador de milhares 7 18 2" xfId="25842"/>
    <cellStyle name="Separador de milhares 7 18 2 2" xfId="40025"/>
    <cellStyle name="Separador de milhares 7 18 3" xfId="25843"/>
    <cellStyle name="Separador de milhares 7 18 3 2" xfId="40026"/>
    <cellStyle name="Separador de milhares 7 18 4" xfId="25844"/>
    <cellStyle name="Separador de milhares 7 18 4 2" xfId="40027"/>
    <cellStyle name="Separador de milhares 7 18 5" xfId="25845"/>
    <cellStyle name="Separador de milhares 7 18 5 2" xfId="40028"/>
    <cellStyle name="Separador de milhares 7 18 6" xfId="40024"/>
    <cellStyle name="Separador de milhares 7 19" xfId="25846"/>
    <cellStyle name="Separador de milhares 7 19 2" xfId="25847"/>
    <cellStyle name="Separador de milhares 7 19 2 2" xfId="40030"/>
    <cellStyle name="Separador de milhares 7 19 3" xfId="25848"/>
    <cellStyle name="Separador de milhares 7 19 3 2" xfId="40031"/>
    <cellStyle name="Separador de milhares 7 19 4" xfId="25849"/>
    <cellStyle name="Separador de milhares 7 19 4 2" xfId="40032"/>
    <cellStyle name="Separador de milhares 7 19 5" xfId="25850"/>
    <cellStyle name="Separador de milhares 7 19 5 2" xfId="40033"/>
    <cellStyle name="Separador de milhares 7 19 6" xfId="40029"/>
    <cellStyle name="Separador de milhares 7 2" xfId="25851"/>
    <cellStyle name="Separador de milhares 7 2 10" xfId="25852"/>
    <cellStyle name="Separador de milhares 7 2 10 2" xfId="25853"/>
    <cellStyle name="Separador de milhares 7 2 10 2 2" xfId="40036"/>
    <cellStyle name="Separador de milhares 7 2 10 3" xfId="25854"/>
    <cellStyle name="Separador de milhares 7 2 10 3 2" xfId="40037"/>
    <cellStyle name="Separador de milhares 7 2 10 4" xfId="25855"/>
    <cellStyle name="Separador de milhares 7 2 10 4 2" xfId="40038"/>
    <cellStyle name="Separador de milhares 7 2 10 5" xfId="25856"/>
    <cellStyle name="Separador de milhares 7 2 10 5 2" xfId="40039"/>
    <cellStyle name="Separador de milhares 7 2 10 6" xfId="40035"/>
    <cellStyle name="Separador de milhares 7 2 11" xfId="25857"/>
    <cellStyle name="Separador de milhares 7 2 11 2" xfId="25858"/>
    <cellStyle name="Separador de milhares 7 2 11 2 2" xfId="40041"/>
    <cellStyle name="Separador de milhares 7 2 11 3" xfId="25859"/>
    <cellStyle name="Separador de milhares 7 2 11 3 2" xfId="40042"/>
    <cellStyle name="Separador de milhares 7 2 11 4" xfId="25860"/>
    <cellStyle name="Separador de milhares 7 2 11 4 2" xfId="40043"/>
    <cellStyle name="Separador de milhares 7 2 11 5" xfId="25861"/>
    <cellStyle name="Separador de milhares 7 2 11 5 2" xfId="40044"/>
    <cellStyle name="Separador de milhares 7 2 11 6" xfId="40040"/>
    <cellStyle name="Separador de milhares 7 2 12" xfId="25862"/>
    <cellStyle name="Separador de milhares 7 2 12 2" xfId="25863"/>
    <cellStyle name="Separador de milhares 7 2 12 2 2" xfId="40046"/>
    <cellStyle name="Separador de milhares 7 2 12 3" xfId="25864"/>
    <cellStyle name="Separador de milhares 7 2 12 3 2" xfId="40047"/>
    <cellStyle name="Separador de milhares 7 2 12 4" xfId="25865"/>
    <cellStyle name="Separador de milhares 7 2 12 4 2" xfId="40048"/>
    <cellStyle name="Separador de milhares 7 2 12 5" xfId="25866"/>
    <cellStyle name="Separador de milhares 7 2 12 5 2" xfId="40049"/>
    <cellStyle name="Separador de milhares 7 2 12 6" xfId="40045"/>
    <cellStyle name="Separador de milhares 7 2 13" xfId="25867"/>
    <cellStyle name="Separador de milhares 7 2 13 2" xfId="25868"/>
    <cellStyle name="Separador de milhares 7 2 13 2 2" xfId="40051"/>
    <cellStyle name="Separador de milhares 7 2 13 3" xfId="25869"/>
    <cellStyle name="Separador de milhares 7 2 13 3 2" xfId="40052"/>
    <cellStyle name="Separador de milhares 7 2 13 4" xfId="25870"/>
    <cellStyle name="Separador de milhares 7 2 13 4 2" xfId="40053"/>
    <cellStyle name="Separador de milhares 7 2 13 5" xfId="25871"/>
    <cellStyle name="Separador de milhares 7 2 13 5 2" xfId="40054"/>
    <cellStyle name="Separador de milhares 7 2 13 6" xfId="40050"/>
    <cellStyle name="Separador de milhares 7 2 14" xfId="25872"/>
    <cellStyle name="Separador de milhares 7 2 14 2" xfId="25873"/>
    <cellStyle name="Separador de milhares 7 2 14 2 2" xfId="40056"/>
    <cellStyle name="Separador de milhares 7 2 14 3" xfId="25874"/>
    <cellStyle name="Separador de milhares 7 2 14 3 2" xfId="40057"/>
    <cellStyle name="Separador de milhares 7 2 14 4" xfId="25875"/>
    <cellStyle name="Separador de milhares 7 2 14 4 2" xfId="40058"/>
    <cellStyle name="Separador de milhares 7 2 14 5" xfId="25876"/>
    <cellStyle name="Separador de milhares 7 2 14 5 2" xfId="40059"/>
    <cellStyle name="Separador de milhares 7 2 14 6" xfId="40055"/>
    <cellStyle name="Separador de milhares 7 2 15" xfId="25877"/>
    <cellStyle name="Separador de milhares 7 2 15 2" xfId="25878"/>
    <cellStyle name="Separador de milhares 7 2 15 2 2" xfId="40061"/>
    <cellStyle name="Separador de milhares 7 2 15 3" xfId="25879"/>
    <cellStyle name="Separador de milhares 7 2 15 3 2" xfId="40062"/>
    <cellStyle name="Separador de milhares 7 2 15 4" xfId="25880"/>
    <cellStyle name="Separador de milhares 7 2 15 4 2" xfId="40063"/>
    <cellStyle name="Separador de milhares 7 2 15 5" xfId="25881"/>
    <cellStyle name="Separador de milhares 7 2 15 5 2" xfId="40064"/>
    <cellStyle name="Separador de milhares 7 2 15 6" xfId="40060"/>
    <cellStyle name="Separador de milhares 7 2 16" xfId="25882"/>
    <cellStyle name="Separador de milhares 7 2 16 2" xfId="25883"/>
    <cellStyle name="Separador de milhares 7 2 16 2 2" xfId="40066"/>
    <cellStyle name="Separador de milhares 7 2 16 3" xfId="25884"/>
    <cellStyle name="Separador de milhares 7 2 16 3 2" xfId="40067"/>
    <cellStyle name="Separador de milhares 7 2 16 4" xfId="25885"/>
    <cellStyle name="Separador de milhares 7 2 16 4 2" xfId="40068"/>
    <cellStyle name="Separador de milhares 7 2 16 5" xfId="25886"/>
    <cellStyle name="Separador de milhares 7 2 16 5 2" xfId="40069"/>
    <cellStyle name="Separador de milhares 7 2 16 6" xfId="40065"/>
    <cellStyle name="Separador de milhares 7 2 17" xfId="25887"/>
    <cellStyle name="Separador de milhares 7 2 17 2" xfId="40070"/>
    <cellStyle name="Separador de milhares 7 2 18" xfId="25888"/>
    <cellStyle name="Separador de milhares 7 2 18 2" xfId="40071"/>
    <cellStyle name="Separador de milhares 7 2 19" xfId="25889"/>
    <cellStyle name="Separador de milhares 7 2 19 2" xfId="40072"/>
    <cellStyle name="Separador de milhares 7 2 2" xfId="25890"/>
    <cellStyle name="Separador de milhares 7 2 20" xfId="25891"/>
    <cellStyle name="Separador de milhares 7 2 20 2" xfId="40073"/>
    <cellStyle name="Separador de milhares 7 2 21" xfId="40034"/>
    <cellStyle name="Separador de milhares 7 2 3" xfId="25892"/>
    <cellStyle name="Separador de milhares 7 2 3 2" xfId="25893"/>
    <cellStyle name="Separador de milhares 7 2 3 2 2" xfId="40075"/>
    <cellStyle name="Separador de milhares 7 2 3 3" xfId="25894"/>
    <cellStyle name="Separador de milhares 7 2 3 3 2" xfId="40076"/>
    <cellStyle name="Separador de milhares 7 2 3 4" xfId="25895"/>
    <cellStyle name="Separador de milhares 7 2 3 4 2" xfId="40077"/>
    <cellStyle name="Separador de milhares 7 2 3 5" xfId="25896"/>
    <cellStyle name="Separador de milhares 7 2 3 5 2" xfId="40078"/>
    <cellStyle name="Separador de milhares 7 2 3 6" xfId="40074"/>
    <cellStyle name="Separador de milhares 7 2 4" xfId="25897"/>
    <cellStyle name="Separador de milhares 7 2 4 2" xfId="25898"/>
    <cellStyle name="Separador de milhares 7 2 4 2 2" xfId="40080"/>
    <cellStyle name="Separador de milhares 7 2 4 3" xfId="25899"/>
    <cellStyle name="Separador de milhares 7 2 4 3 2" xfId="40081"/>
    <cellStyle name="Separador de milhares 7 2 4 4" xfId="25900"/>
    <cellStyle name="Separador de milhares 7 2 4 4 2" xfId="40082"/>
    <cellStyle name="Separador de milhares 7 2 4 5" xfId="25901"/>
    <cellStyle name="Separador de milhares 7 2 4 5 2" xfId="40083"/>
    <cellStyle name="Separador de milhares 7 2 4 6" xfId="40079"/>
    <cellStyle name="Separador de milhares 7 2 5" xfId="25902"/>
    <cellStyle name="Separador de milhares 7 2 5 2" xfId="25903"/>
    <cellStyle name="Separador de milhares 7 2 5 2 2" xfId="40085"/>
    <cellStyle name="Separador de milhares 7 2 5 3" xfId="25904"/>
    <cellStyle name="Separador de milhares 7 2 5 3 2" xfId="40086"/>
    <cellStyle name="Separador de milhares 7 2 5 4" xfId="25905"/>
    <cellStyle name="Separador de milhares 7 2 5 4 2" xfId="40087"/>
    <cellStyle name="Separador de milhares 7 2 5 5" xfId="25906"/>
    <cellStyle name="Separador de milhares 7 2 5 5 2" xfId="40088"/>
    <cellStyle name="Separador de milhares 7 2 5 6" xfId="40084"/>
    <cellStyle name="Separador de milhares 7 2 6" xfId="25907"/>
    <cellStyle name="Separador de milhares 7 2 6 2" xfId="25908"/>
    <cellStyle name="Separador de milhares 7 2 6 2 2" xfId="40090"/>
    <cellStyle name="Separador de milhares 7 2 6 3" xfId="25909"/>
    <cellStyle name="Separador de milhares 7 2 6 3 2" xfId="40091"/>
    <cellStyle name="Separador de milhares 7 2 6 4" xfId="25910"/>
    <cellStyle name="Separador de milhares 7 2 6 4 2" xfId="40092"/>
    <cellStyle name="Separador de milhares 7 2 6 5" xfId="25911"/>
    <cellStyle name="Separador de milhares 7 2 6 5 2" xfId="40093"/>
    <cellStyle name="Separador de milhares 7 2 6 6" xfId="40089"/>
    <cellStyle name="Separador de milhares 7 2 7" xfId="25912"/>
    <cellStyle name="Separador de milhares 7 2 7 2" xfId="25913"/>
    <cellStyle name="Separador de milhares 7 2 7 2 2" xfId="40095"/>
    <cellStyle name="Separador de milhares 7 2 7 3" xfId="25914"/>
    <cellStyle name="Separador de milhares 7 2 7 3 2" xfId="40096"/>
    <cellStyle name="Separador de milhares 7 2 7 4" xfId="25915"/>
    <cellStyle name="Separador de milhares 7 2 7 4 2" xfId="40097"/>
    <cellStyle name="Separador de milhares 7 2 7 5" xfId="25916"/>
    <cellStyle name="Separador de milhares 7 2 7 5 2" xfId="40098"/>
    <cellStyle name="Separador de milhares 7 2 7 6" xfId="40094"/>
    <cellStyle name="Separador de milhares 7 2 8" xfId="25917"/>
    <cellStyle name="Separador de milhares 7 2 8 2" xfId="25918"/>
    <cellStyle name="Separador de milhares 7 2 8 2 2" xfId="40100"/>
    <cellStyle name="Separador de milhares 7 2 8 3" xfId="25919"/>
    <cellStyle name="Separador de milhares 7 2 8 3 2" xfId="40101"/>
    <cellStyle name="Separador de milhares 7 2 8 4" xfId="25920"/>
    <cellStyle name="Separador de milhares 7 2 8 4 2" xfId="40102"/>
    <cellStyle name="Separador de milhares 7 2 8 5" xfId="25921"/>
    <cellStyle name="Separador de milhares 7 2 8 5 2" xfId="40103"/>
    <cellStyle name="Separador de milhares 7 2 8 6" xfId="40099"/>
    <cellStyle name="Separador de milhares 7 2 9" xfId="25922"/>
    <cellStyle name="Separador de milhares 7 2 9 2" xfId="25923"/>
    <cellStyle name="Separador de milhares 7 2 9 2 2" xfId="40105"/>
    <cellStyle name="Separador de milhares 7 2 9 3" xfId="25924"/>
    <cellStyle name="Separador de milhares 7 2 9 3 2" xfId="40106"/>
    <cellStyle name="Separador de milhares 7 2 9 4" xfId="25925"/>
    <cellStyle name="Separador de milhares 7 2 9 4 2" xfId="40107"/>
    <cellStyle name="Separador de milhares 7 2 9 5" xfId="25926"/>
    <cellStyle name="Separador de milhares 7 2 9 5 2" xfId="40108"/>
    <cellStyle name="Separador de milhares 7 2 9 6" xfId="40104"/>
    <cellStyle name="Separador de milhares 7 20" xfId="25927"/>
    <cellStyle name="Separador de milhares 7 20 2" xfId="40109"/>
    <cellStyle name="Separador de milhares 7 21" xfId="25928"/>
    <cellStyle name="Separador de milhares 7 21 2" xfId="40110"/>
    <cellStyle name="Separador de milhares 7 22" xfId="25929"/>
    <cellStyle name="Separador de milhares 7 22 2" xfId="40111"/>
    <cellStyle name="Separador de milhares 7 23" xfId="25930"/>
    <cellStyle name="Separador de milhares 7 23 2" xfId="40112"/>
    <cellStyle name="Separador de milhares 7 24" xfId="25931"/>
    <cellStyle name="Separador de milhares 7 24 2" xfId="40113"/>
    <cellStyle name="Separador de milhares 7 25" xfId="39983"/>
    <cellStyle name="Separador de milhares 7 3" xfId="25932"/>
    <cellStyle name="Separador de milhares 7 3 2" xfId="25933"/>
    <cellStyle name="Separador de milhares 7 3 3" xfId="25934"/>
    <cellStyle name="Separador de milhares 7 3 3 2" xfId="40115"/>
    <cellStyle name="Separador de milhares 7 3 4" xfId="25935"/>
    <cellStyle name="Separador de milhares 7 3 4 2" xfId="40116"/>
    <cellStyle name="Separador de milhares 7 3 5" xfId="25936"/>
    <cellStyle name="Separador de milhares 7 3 5 2" xfId="40117"/>
    <cellStyle name="Separador de milhares 7 3 6" xfId="25937"/>
    <cellStyle name="Separador de milhares 7 3 6 2" xfId="40118"/>
    <cellStyle name="Separador de milhares 7 3 7" xfId="40114"/>
    <cellStyle name="Separador de milhares 7 4" xfId="25938"/>
    <cellStyle name="Separador de milhares 7 4 2" xfId="25939"/>
    <cellStyle name="Separador de milhares 7 4 3" xfId="25940"/>
    <cellStyle name="Separador de milhares 7 4 3 2" xfId="40120"/>
    <cellStyle name="Separador de milhares 7 4 4" xfId="25941"/>
    <cellStyle name="Separador de milhares 7 4 4 2" xfId="40121"/>
    <cellStyle name="Separador de milhares 7 4 5" xfId="25942"/>
    <cellStyle name="Separador de milhares 7 4 5 2" xfId="40122"/>
    <cellStyle name="Separador de milhares 7 4 6" xfId="25943"/>
    <cellStyle name="Separador de milhares 7 4 6 2" xfId="40123"/>
    <cellStyle name="Separador de milhares 7 4 7" xfId="40119"/>
    <cellStyle name="Separador de milhares 7 5" xfId="25944"/>
    <cellStyle name="Separador de milhares 7 5 2" xfId="25945"/>
    <cellStyle name="Separador de milhares 7 5 3" xfId="25946"/>
    <cellStyle name="Separador de milhares 7 5 3 2" xfId="40125"/>
    <cellStyle name="Separador de milhares 7 5 4" xfId="25947"/>
    <cellStyle name="Separador de milhares 7 5 4 2" xfId="40126"/>
    <cellStyle name="Separador de milhares 7 5 5" xfId="25948"/>
    <cellStyle name="Separador de milhares 7 5 5 2" xfId="40127"/>
    <cellStyle name="Separador de milhares 7 5 6" xfId="25949"/>
    <cellStyle name="Separador de milhares 7 5 6 2" xfId="40128"/>
    <cellStyle name="Separador de milhares 7 5 7" xfId="40124"/>
    <cellStyle name="Separador de milhares 7 6" xfId="25950"/>
    <cellStyle name="Separador de milhares 7 6 2" xfId="25951"/>
    <cellStyle name="Separador de milhares 7 6 2 2" xfId="40130"/>
    <cellStyle name="Separador de milhares 7 6 3" xfId="25952"/>
    <cellStyle name="Separador de milhares 7 6 3 2" xfId="40131"/>
    <cellStyle name="Separador de milhares 7 6 4" xfId="25953"/>
    <cellStyle name="Separador de milhares 7 6 4 2" xfId="40132"/>
    <cellStyle name="Separador de milhares 7 6 5" xfId="25954"/>
    <cellStyle name="Separador de milhares 7 6 5 2" xfId="40133"/>
    <cellStyle name="Separador de milhares 7 6 6" xfId="40129"/>
    <cellStyle name="Separador de milhares 7 7" xfId="25955"/>
    <cellStyle name="Separador de milhares 7 7 2" xfId="25956"/>
    <cellStyle name="Separador de milhares 7 7 2 2" xfId="40135"/>
    <cellStyle name="Separador de milhares 7 7 3" xfId="25957"/>
    <cellStyle name="Separador de milhares 7 7 3 2" xfId="40136"/>
    <cellStyle name="Separador de milhares 7 7 4" xfId="25958"/>
    <cellStyle name="Separador de milhares 7 7 4 2" xfId="40137"/>
    <cellStyle name="Separador de milhares 7 7 5" xfId="25959"/>
    <cellStyle name="Separador de milhares 7 7 5 2" xfId="40138"/>
    <cellStyle name="Separador de milhares 7 7 6" xfId="40134"/>
    <cellStyle name="Separador de milhares 7 8" xfId="25960"/>
    <cellStyle name="Separador de milhares 7 8 2" xfId="25961"/>
    <cellStyle name="Separador de milhares 7 8 2 2" xfId="40140"/>
    <cellStyle name="Separador de milhares 7 8 3" xfId="25962"/>
    <cellStyle name="Separador de milhares 7 8 3 2" xfId="40141"/>
    <cellStyle name="Separador de milhares 7 8 4" xfId="25963"/>
    <cellStyle name="Separador de milhares 7 8 4 2" xfId="40142"/>
    <cellStyle name="Separador de milhares 7 8 5" xfId="25964"/>
    <cellStyle name="Separador de milhares 7 8 5 2" xfId="40143"/>
    <cellStyle name="Separador de milhares 7 8 6" xfId="40139"/>
    <cellStyle name="Separador de milhares 7 9" xfId="25965"/>
    <cellStyle name="Separador de milhares 7 9 2" xfId="25966"/>
    <cellStyle name="Separador de milhares 7 9 2 2" xfId="40145"/>
    <cellStyle name="Separador de milhares 7 9 3" xfId="25967"/>
    <cellStyle name="Separador de milhares 7 9 3 2" xfId="40146"/>
    <cellStyle name="Separador de milhares 7 9 4" xfId="25968"/>
    <cellStyle name="Separador de milhares 7 9 4 2" xfId="40147"/>
    <cellStyle name="Separador de milhares 7 9 5" xfId="25969"/>
    <cellStyle name="Separador de milhares 7 9 5 2" xfId="40148"/>
    <cellStyle name="Separador de milhares 7 9 6" xfId="40144"/>
    <cellStyle name="Separador de milhares 8" xfId="25970"/>
    <cellStyle name="Separador de milhares 8 2" xfId="25971"/>
    <cellStyle name="Separador de milhares 9" xfId="25972"/>
    <cellStyle name="Separador de milhares 9 2" xfId="25973"/>
    <cellStyle name="Separador de milhares 9 3" xfId="25974"/>
    <cellStyle name="Texto de Aviso 10" xfId="25975"/>
    <cellStyle name="Texto de Aviso 10 2" xfId="40862"/>
    <cellStyle name="Texto de Aviso 100" xfId="25976"/>
    <cellStyle name="Texto de Aviso 101" xfId="25977"/>
    <cellStyle name="Texto de Aviso 102" xfId="25978"/>
    <cellStyle name="Texto de Aviso 103" xfId="25979"/>
    <cellStyle name="Texto de Aviso 104" xfId="25980"/>
    <cellStyle name="Texto de Aviso 105" xfId="25981"/>
    <cellStyle name="Texto de Aviso 106" xfId="25982"/>
    <cellStyle name="Texto de Aviso 107" xfId="25983"/>
    <cellStyle name="Texto de Aviso 108" xfId="25984"/>
    <cellStyle name="Texto de Aviso 109" xfId="25985"/>
    <cellStyle name="Texto de Aviso 11" xfId="25986"/>
    <cellStyle name="Texto de Aviso 11 2" xfId="40863"/>
    <cellStyle name="Texto de Aviso 110" xfId="25987"/>
    <cellStyle name="Texto de Aviso 111" xfId="25988"/>
    <cellStyle name="Texto de Aviso 112" xfId="25989"/>
    <cellStyle name="Texto de Aviso 113" xfId="25990"/>
    <cellStyle name="Texto de Aviso 114" xfId="25991"/>
    <cellStyle name="Texto de Aviso 115" xfId="25992"/>
    <cellStyle name="Texto de Aviso 116" xfId="25993"/>
    <cellStyle name="Texto de Aviso 117" xfId="25994"/>
    <cellStyle name="Texto de Aviso 118" xfId="25995"/>
    <cellStyle name="Texto de Aviso 119" xfId="25996"/>
    <cellStyle name="Texto de Aviso 12" xfId="25997"/>
    <cellStyle name="Texto de Aviso 12 2" xfId="40864"/>
    <cellStyle name="Texto de Aviso 120" xfId="25998"/>
    <cellStyle name="Texto de Aviso 121" xfId="25999"/>
    <cellStyle name="Texto de Aviso 122" xfId="26000"/>
    <cellStyle name="Texto de Aviso 123" xfId="26001"/>
    <cellStyle name="Texto de Aviso 124" xfId="26002"/>
    <cellStyle name="Texto de Aviso 125" xfId="26003"/>
    <cellStyle name="Texto de Aviso 126" xfId="26004"/>
    <cellStyle name="Texto de Aviso 127" xfId="26005"/>
    <cellStyle name="Texto de Aviso 128" xfId="26006"/>
    <cellStyle name="Texto de Aviso 129" xfId="26007"/>
    <cellStyle name="Texto de Aviso 13" xfId="26008"/>
    <cellStyle name="Texto de Aviso 13 2" xfId="40865"/>
    <cellStyle name="Texto de Aviso 130" xfId="26009"/>
    <cellStyle name="Texto de Aviso 131" xfId="26010"/>
    <cellStyle name="Texto de Aviso 132" xfId="26011"/>
    <cellStyle name="Texto de Aviso 133" xfId="26012"/>
    <cellStyle name="Texto de Aviso 134" xfId="26013"/>
    <cellStyle name="Texto de Aviso 135" xfId="26014"/>
    <cellStyle name="Texto de Aviso 136" xfId="26015"/>
    <cellStyle name="Texto de Aviso 137" xfId="26016"/>
    <cellStyle name="Texto de Aviso 138" xfId="26017"/>
    <cellStyle name="Texto de Aviso 139" xfId="26018"/>
    <cellStyle name="Texto de Aviso 14" xfId="26019"/>
    <cellStyle name="Texto de Aviso 140" xfId="26020"/>
    <cellStyle name="Texto de Aviso 141" xfId="26021"/>
    <cellStyle name="Texto de Aviso 142" xfId="26022"/>
    <cellStyle name="Texto de Aviso 143" xfId="26023"/>
    <cellStyle name="Texto de Aviso 144" xfId="26024"/>
    <cellStyle name="Texto de Aviso 145" xfId="26025"/>
    <cellStyle name="Texto de Aviso 146" xfId="26026"/>
    <cellStyle name="Texto de Aviso 147" xfId="26027"/>
    <cellStyle name="Texto de Aviso 148" xfId="26028"/>
    <cellStyle name="Texto de Aviso 149" xfId="26029"/>
    <cellStyle name="Texto de Aviso 15" xfId="26030"/>
    <cellStyle name="Texto de Aviso 15 2" xfId="26031"/>
    <cellStyle name="Texto de Aviso 15 3" xfId="26032"/>
    <cellStyle name="Texto de Aviso 150" xfId="26033"/>
    <cellStyle name="Texto de Aviso 151" xfId="26034"/>
    <cellStyle name="Texto de Aviso 152" xfId="26035"/>
    <cellStyle name="Texto de Aviso 153" xfId="26036"/>
    <cellStyle name="Texto de Aviso 154" xfId="26037"/>
    <cellStyle name="Texto de Aviso 155" xfId="26038"/>
    <cellStyle name="Texto de Aviso 156" xfId="26039"/>
    <cellStyle name="Texto de Aviso 157" xfId="26040"/>
    <cellStyle name="Texto de Aviso 158" xfId="26041"/>
    <cellStyle name="Texto de Aviso 159" xfId="26042"/>
    <cellStyle name="Texto de Aviso 16" xfId="26043"/>
    <cellStyle name="Texto de Aviso 16 2" xfId="26044"/>
    <cellStyle name="Texto de Aviso 16 3" xfId="26045"/>
    <cellStyle name="Texto de Aviso 160" xfId="26046"/>
    <cellStyle name="Texto de Aviso 161" xfId="26047"/>
    <cellStyle name="Texto de Aviso 162" xfId="26048"/>
    <cellStyle name="Texto de Aviso 163" xfId="26049"/>
    <cellStyle name="Texto de Aviso 164" xfId="26050"/>
    <cellStyle name="Texto de Aviso 165" xfId="26051"/>
    <cellStyle name="Texto de Aviso 166" xfId="26052"/>
    <cellStyle name="Texto de Aviso 167" xfId="26053"/>
    <cellStyle name="Texto de Aviso 168" xfId="26054"/>
    <cellStyle name="Texto de Aviso 169" xfId="26055"/>
    <cellStyle name="Texto de Aviso 17" xfId="26056"/>
    <cellStyle name="Texto de Aviso 17 2" xfId="26057"/>
    <cellStyle name="Texto de Aviso 17 3" xfId="26058"/>
    <cellStyle name="Texto de Aviso 170" xfId="26059"/>
    <cellStyle name="Texto de Aviso 171" xfId="26060"/>
    <cellStyle name="Texto de Aviso 172" xfId="26061"/>
    <cellStyle name="Texto de Aviso 173" xfId="26062"/>
    <cellStyle name="Texto de Aviso 174" xfId="26063"/>
    <cellStyle name="Texto de Aviso 175" xfId="26064"/>
    <cellStyle name="Texto de Aviso 176" xfId="26065"/>
    <cellStyle name="Texto de Aviso 177" xfId="26066"/>
    <cellStyle name="Texto de Aviso 178" xfId="26067"/>
    <cellStyle name="Texto de Aviso 179" xfId="26068"/>
    <cellStyle name="Texto de Aviso 18" xfId="26069"/>
    <cellStyle name="Texto de Aviso 18 2" xfId="26070"/>
    <cellStyle name="Texto de Aviso 18 3" xfId="26071"/>
    <cellStyle name="Texto de Aviso 180" xfId="26072"/>
    <cellStyle name="Texto de Aviso 181" xfId="26073"/>
    <cellStyle name="Texto de Aviso 182" xfId="26074"/>
    <cellStyle name="Texto de Aviso 183" xfId="26075"/>
    <cellStyle name="Texto de Aviso 184" xfId="26076"/>
    <cellStyle name="Texto de Aviso 185" xfId="26077"/>
    <cellStyle name="Texto de Aviso 186" xfId="26078"/>
    <cellStyle name="Texto de Aviso 187" xfId="26079"/>
    <cellStyle name="Texto de Aviso 188" xfId="26080"/>
    <cellStyle name="Texto de Aviso 189" xfId="26081"/>
    <cellStyle name="Texto de Aviso 19" xfId="26082"/>
    <cellStyle name="Texto de Aviso 19 2" xfId="26083"/>
    <cellStyle name="Texto de Aviso 19 3" xfId="26084"/>
    <cellStyle name="Texto de Aviso 190" xfId="26085"/>
    <cellStyle name="Texto de Aviso 2" xfId="26086"/>
    <cellStyle name="Texto de Aviso 2 10" xfId="26087"/>
    <cellStyle name="Texto de Aviso 2 11" xfId="26088"/>
    <cellStyle name="Texto de Aviso 2 12" xfId="26089"/>
    <cellStyle name="Texto de Aviso 2 13" xfId="26090"/>
    <cellStyle name="Texto de Aviso 2 14" xfId="26091"/>
    <cellStyle name="Texto de Aviso 2 15" xfId="26092"/>
    <cellStyle name="Texto de Aviso 2 16" xfId="26093"/>
    <cellStyle name="Texto de Aviso 2 17" xfId="26094"/>
    <cellStyle name="Texto de Aviso 2 18" xfId="26095"/>
    <cellStyle name="Texto de Aviso 2 19" xfId="26096"/>
    <cellStyle name="Texto de Aviso 2 2" xfId="26097"/>
    <cellStyle name="Texto de Aviso 2 20" xfId="26098"/>
    <cellStyle name="Texto de Aviso 2 21" xfId="26099"/>
    <cellStyle name="Texto de Aviso 2 22" xfId="26100"/>
    <cellStyle name="Texto de Aviso 2 23" xfId="26101"/>
    <cellStyle name="Texto de Aviso 2 24" xfId="26102"/>
    <cellStyle name="Texto de Aviso 2 25" xfId="26103"/>
    <cellStyle name="Texto de Aviso 2 26" xfId="26104"/>
    <cellStyle name="Texto de Aviso 2 27" xfId="26105"/>
    <cellStyle name="Texto de Aviso 2 28" xfId="26106"/>
    <cellStyle name="Texto de Aviso 2 29" xfId="26107"/>
    <cellStyle name="Texto de Aviso 2 3" xfId="26108"/>
    <cellStyle name="Texto de Aviso 2 30" xfId="26109"/>
    <cellStyle name="Texto de Aviso 2 31" xfId="26110"/>
    <cellStyle name="Texto de Aviso 2 32" xfId="26111"/>
    <cellStyle name="Texto de Aviso 2 33" xfId="26112"/>
    <cellStyle name="Texto de Aviso 2 34" xfId="26113"/>
    <cellStyle name="Texto de Aviso 2 35" xfId="26114"/>
    <cellStyle name="Texto de Aviso 2 4" xfId="26115"/>
    <cellStyle name="Texto de Aviso 2 5" xfId="26116"/>
    <cellStyle name="Texto de Aviso 2 6" xfId="26117"/>
    <cellStyle name="Texto de Aviso 2 7" xfId="26118"/>
    <cellStyle name="Texto de Aviso 2 8" xfId="26119"/>
    <cellStyle name="Texto de Aviso 2 9" xfId="26120"/>
    <cellStyle name="Texto de Aviso 20" xfId="26121"/>
    <cellStyle name="Texto de Aviso 20 2" xfId="26122"/>
    <cellStyle name="Texto de Aviso 20 3" xfId="26123"/>
    <cellStyle name="Texto de Aviso 21" xfId="26124"/>
    <cellStyle name="Texto de Aviso 22" xfId="26125"/>
    <cellStyle name="Texto de Aviso 23" xfId="26126"/>
    <cellStyle name="Texto de Aviso 24" xfId="26127"/>
    <cellStyle name="Texto de Aviso 25" xfId="26128"/>
    <cellStyle name="Texto de Aviso 26" xfId="26129"/>
    <cellStyle name="Texto de Aviso 27" xfId="26130"/>
    <cellStyle name="Texto de Aviso 28" xfId="26131"/>
    <cellStyle name="Texto de Aviso 29" xfId="26132"/>
    <cellStyle name="Texto de Aviso 3" xfId="26133"/>
    <cellStyle name="Texto de Aviso 3 2" xfId="26134"/>
    <cellStyle name="Texto de Aviso 3 3" xfId="26135"/>
    <cellStyle name="Texto de Aviso 3 4" xfId="26136"/>
    <cellStyle name="Texto de Aviso 3 5" xfId="26137"/>
    <cellStyle name="Texto de Aviso 3 6" xfId="26138"/>
    <cellStyle name="Texto de Aviso 3 7" xfId="26139"/>
    <cellStyle name="Texto de Aviso 30" xfId="26140"/>
    <cellStyle name="Texto de Aviso 31" xfId="26141"/>
    <cellStyle name="Texto de Aviso 32" xfId="26142"/>
    <cellStyle name="Texto de Aviso 33" xfId="26143"/>
    <cellStyle name="Texto de Aviso 34" xfId="26144"/>
    <cellStyle name="Texto de Aviso 35" xfId="26145"/>
    <cellStyle name="Texto de Aviso 36" xfId="26146"/>
    <cellStyle name="Texto de Aviso 37" xfId="26147"/>
    <cellStyle name="Texto de Aviso 38" xfId="26148"/>
    <cellStyle name="Texto de Aviso 39" xfId="26149"/>
    <cellStyle name="Texto de Aviso 4" xfId="26150"/>
    <cellStyle name="Texto de Aviso 4 2" xfId="26151"/>
    <cellStyle name="Texto de Aviso 4 3" xfId="26152"/>
    <cellStyle name="Texto de Aviso 4 4" xfId="26153"/>
    <cellStyle name="Texto de Aviso 4 5" xfId="26154"/>
    <cellStyle name="Texto de Aviso 4 6" xfId="26155"/>
    <cellStyle name="Texto de Aviso 4 7" xfId="26156"/>
    <cellStyle name="Texto de Aviso 40" xfId="26157"/>
    <cellStyle name="Texto de Aviso 41" xfId="26158"/>
    <cellStyle name="Texto de Aviso 42" xfId="26159"/>
    <cellStyle name="Texto de Aviso 43" xfId="26160"/>
    <cellStyle name="Texto de Aviso 44" xfId="26161"/>
    <cellStyle name="Texto de Aviso 45" xfId="26162"/>
    <cellStyle name="Texto de Aviso 46" xfId="26163"/>
    <cellStyle name="Texto de Aviso 47" xfId="26164"/>
    <cellStyle name="Texto de Aviso 48" xfId="26165"/>
    <cellStyle name="Texto de Aviso 49" xfId="26166"/>
    <cellStyle name="Texto de Aviso 5" xfId="26167"/>
    <cellStyle name="Texto de Aviso 5 2" xfId="26168"/>
    <cellStyle name="Texto de Aviso 5 3" xfId="26169"/>
    <cellStyle name="Texto de Aviso 5 4" xfId="26170"/>
    <cellStyle name="Texto de Aviso 50" xfId="26171"/>
    <cellStyle name="Texto de Aviso 51" xfId="26172"/>
    <cellStyle name="Texto de Aviso 52" xfId="26173"/>
    <cellStyle name="Texto de Aviso 53" xfId="26174"/>
    <cellStyle name="Texto de Aviso 54" xfId="26175"/>
    <cellStyle name="Texto de Aviso 55" xfId="26176"/>
    <cellStyle name="Texto de Aviso 56" xfId="26177"/>
    <cellStyle name="Texto de Aviso 57" xfId="26178"/>
    <cellStyle name="Texto de Aviso 58" xfId="26179"/>
    <cellStyle name="Texto de Aviso 59" xfId="26180"/>
    <cellStyle name="Texto de Aviso 6" xfId="26181"/>
    <cellStyle name="Texto de Aviso 6 2" xfId="26182"/>
    <cellStyle name="Texto de Aviso 6 3" xfId="26183"/>
    <cellStyle name="Texto de Aviso 6 4" xfId="26184"/>
    <cellStyle name="Texto de Aviso 60" xfId="26185"/>
    <cellStyle name="Texto de Aviso 61" xfId="26186"/>
    <cellStyle name="Texto de Aviso 62" xfId="26187"/>
    <cellStyle name="Texto de Aviso 63" xfId="26188"/>
    <cellStyle name="Texto de Aviso 64" xfId="26189"/>
    <cellStyle name="Texto de Aviso 65" xfId="26190"/>
    <cellStyle name="Texto de Aviso 66" xfId="26191"/>
    <cellStyle name="Texto de Aviso 67" xfId="26192"/>
    <cellStyle name="Texto de Aviso 68" xfId="26193"/>
    <cellStyle name="Texto de Aviso 69" xfId="26194"/>
    <cellStyle name="Texto de Aviso 7" xfId="26195"/>
    <cellStyle name="Texto de Aviso 7 2" xfId="26196"/>
    <cellStyle name="Texto de Aviso 7 3" xfId="26197"/>
    <cellStyle name="Texto de Aviso 7 4" xfId="26198"/>
    <cellStyle name="Texto de Aviso 70" xfId="26199"/>
    <cellStyle name="Texto de Aviso 71" xfId="26200"/>
    <cellStyle name="Texto de Aviso 72" xfId="26201"/>
    <cellStyle name="Texto de Aviso 73" xfId="26202"/>
    <cellStyle name="Texto de Aviso 74" xfId="26203"/>
    <cellStyle name="Texto de Aviso 75" xfId="26204"/>
    <cellStyle name="Texto de Aviso 76" xfId="26205"/>
    <cellStyle name="Texto de Aviso 77" xfId="26206"/>
    <cellStyle name="Texto de Aviso 78" xfId="26207"/>
    <cellStyle name="Texto de Aviso 79" xfId="26208"/>
    <cellStyle name="Texto de Aviso 8" xfId="26209"/>
    <cellStyle name="Texto de Aviso 8 2" xfId="26210"/>
    <cellStyle name="Texto de Aviso 8 3" xfId="26211"/>
    <cellStyle name="Texto de Aviso 8 4" xfId="26212"/>
    <cellStyle name="Texto de Aviso 80" xfId="26213"/>
    <cellStyle name="Texto de Aviso 81" xfId="26214"/>
    <cellStyle name="Texto de Aviso 82" xfId="26215"/>
    <cellStyle name="Texto de Aviso 83" xfId="26216"/>
    <cellStyle name="Texto de Aviso 84" xfId="26217"/>
    <cellStyle name="Texto de Aviso 85" xfId="26218"/>
    <cellStyle name="Texto de Aviso 86" xfId="26219"/>
    <cellStyle name="Texto de Aviso 87" xfId="26220"/>
    <cellStyle name="Texto de Aviso 88" xfId="26221"/>
    <cellStyle name="Texto de Aviso 89" xfId="26222"/>
    <cellStyle name="Texto de Aviso 9" xfId="26223"/>
    <cellStyle name="Texto de Aviso 90" xfId="26224"/>
    <cellStyle name="Texto de Aviso 91" xfId="26225"/>
    <cellStyle name="Texto de Aviso 92" xfId="26226"/>
    <cellStyle name="Texto de Aviso 93" xfId="26227"/>
    <cellStyle name="Texto de Aviso 94" xfId="26228"/>
    <cellStyle name="Texto de Aviso 95" xfId="26229"/>
    <cellStyle name="Texto de Aviso 96" xfId="26230"/>
    <cellStyle name="Texto de Aviso 97" xfId="26231"/>
    <cellStyle name="Texto de Aviso 98" xfId="26232"/>
    <cellStyle name="Texto de Aviso 99" xfId="26233"/>
    <cellStyle name="Texto Explicativo 10" xfId="26234"/>
    <cellStyle name="Texto Explicativo 10 2" xfId="40866"/>
    <cellStyle name="Texto Explicativo 100" xfId="26235"/>
    <cellStyle name="Texto Explicativo 101" xfId="26236"/>
    <cellStyle name="Texto Explicativo 102" xfId="26237"/>
    <cellStyle name="Texto Explicativo 103" xfId="26238"/>
    <cellStyle name="Texto Explicativo 104" xfId="26239"/>
    <cellStyle name="Texto Explicativo 105" xfId="26240"/>
    <cellStyle name="Texto Explicativo 106" xfId="26241"/>
    <cellStyle name="Texto Explicativo 107" xfId="26242"/>
    <cellStyle name="Texto Explicativo 108" xfId="26243"/>
    <cellStyle name="Texto Explicativo 109" xfId="26244"/>
    <cellStyle name="Texto Explicativo 11" xfId="26245"/>
    <cellStyle name="Texto Explicativo 11 2" xfId="40867"/>
    <cellStyle name="Texto Explicativo 110" xfId="26246"/>
    <cellStyle name="Texto Explicativo 111" xfId="26247"/>
    <cellStyle name="Texto Explicativo 112" xfId="26248"/>
    <cellStyle name="Texto Explicativo 113" xfId="26249"/>
    <cellStyle name="Texto Explicativo 114" xfId="26250"/>
    <cellStyle name="Texto Explicativo 115" xfId="26251"/>
    <cellStyle name="Texto Explicativo 116" xfId="26252"/>
    <cellStyle name="Texto Explicativo 117" xfId="26253"/>
    <cellStyle name="Texto Explicativo 118" xfId="26254"/>
    <cellStyle name="Texto Explicativo 119" xfId="26255"/>
    <cellStyle name="Texto Explicativo 12" xfId="26256"/>
    <cellStyle name="Texto Explicativo 12 2" xfId="40868"/>
    <cellStyle name="Texto Explicativo 120" xfId="26257"/>
    <cellStyle name="Texto Explicativo 121" xfId="26258"/>
    <cellStyle name="Texto Explicativo 122" xfId="26259"/>
    <cellStyle name="Texto Explicativo 123" xfId="26260"/>
    <cellStyle name="Texto Explicativo 124" xfId="26261"/>
    <cellStyle name="Texto Explicativo 125" xfId="26262"/>
    <cellStyle name="Texto Explicativo 126" xfId="26263"/>
    <cellStyle name="Texto Explicativo 127" xfId="26264"/>
    <cellStyle name="Texto Explicativo 128" xfId="26265"/>
    <cellStyle name="Texto Explicativo 129" xfId="26266"/>
    <cellStyle name="Texto Explicativo 13" xfId="26267"/>
    <cellStyle name="Texto Explicativo 13 2" xfId="40869"/>
    <cellStyle name="Texto Explicativo 130" xfId="26268"/>
    <cellStyle name="Texto Explicativo 131" xfId="26269"/>
    <cellStyle name="Texto Explicativo 132" xfId="26270"/>
    <cellStyle name="Texto Explicativo 133" xfId="26271"/>
    <cellStyle name="Texto Explicativo 134" xfId="26272"/>
    <cellStyle name="Texto Explicativo 135" xfId="26273"/>
    <cellStyle name="Texto Explicativo 136" xfId="26274"/>
    <cellStyle name="Texto Explicativo 137" xfId="26275"/>
    <cellStyle name="Texto Explicativo 138" xfId="26276"/>
    <cellStyle name="Texto Explicativo 139" xfId="26277"/>
    <cellStyle name="Texto Explicativo 14" xfId="26278"/>
    <cellStyle name="Texto Explicativo 140" xfId="26279"/>
    <cellStyle name="Texto Explicativo 141" xfId="26280"/>
    <cellStyle name="Texto Explicativo 142" xfId="26281"/>
    <cellStyle name="Texto Explicativo 143" xfId="26282"/>
    <cellStyle name="Texto Explicativo 144" xfId="26283"/>
    <cellStyle name="Texto Explicativo 145" xfId="26284"/>
    <cellStyle name="Texto Explicativo 146" xfId="26285"/>
    <cellStyle name="Texto Explicativo 147" xfId="26286"/>
    <cellStyle name="Texto Explicativo 148" xfId="26287"/>
    <cellStyle name="Texto Explicativo 149" xfId="26288"/>
    <cellStyle name="Texto Explicativo 15" xfId="26289"/>
    <cellStyle name="Texto Explicativo 15 2" xfId="26290"/>
    <cellStyle name="Texto Explicativo 15 3" xfId="26291"/>
    <cellStyle name="Texto Explicativo 150" xfId="26292"/>
    <cellStyle name="Texto Explicativo 151" xfId="26293"/>
    <cellStyle name="Texto Explicativo 152" xfId="26294"/>
    <cellStyle name="Texto Explicativo 153" xfId="26295"/>
    <cellStyle name="Texto Explicativo 154" xfId="26296"/>
    <cellStyle name="Texto Explicativo 155" xfId="26297"/>
    <cellStyle name="Texto Explicativo 156" xfId="26298"/>
    <cellStyle name="Texto Explicativo 157" xfId="26299"/>
    <cellStyle name="Texto Explicativo 158" xfId="26300"/>
    <cellStyle name="Texto Explicativo 159" xfId="26301"/>
    <cellStyle name="Texto Explicativo 16" xfId="26302"/>
    <cellStyle name="Texto Explicativo 16 2" xfId="26303"/>
    <cellStyle name="Texto Explicativo 16 3" xfId="26304"/>
    <cellStyle name="Texto Explicativo 160" xfId="26305"/>
    <cellStyle name="Texto Explicativo 161" xfId="26306"/>
    <cellStyle name="Texto Explicativo 162" xfId="26307"/>
    <cellStyle name="Texto Explicativo 163" xfId="26308"/>
    <cellStyle name="Texto Explicativo 164" xfId="26309"/>
    <cellStyle name="Texto Explicativo 165" xfId="26310"/>
    <cellStyle name="Texto Explicativo 166" xfId="26311"/>
    <cellStyle name="Texto Explicativo 167" xfId="26312"/>
    <cellStyle name="Texto Explicativo 168" xfId="26313"/>
    <cellStyle name="Texto Explicativo 169" xfId="26314"/>
    <cellStyle name="Texto Explicativo 17" xfId="26315"/>
    <cellStyle name="Texto Explicativo 17 2" xfId="26316"/>
    <cellStyle name="Texto Explicativo 17 3" xfId="26317"/>
    <cellStyle name="Texto Explicativo 170" xfId="26318"/>
    <cellStyle name="Texto Explicativo 171" xfId="26319"/>
    <cellStyle name="Texto Explicativo 172" xfId="26320"/>
    <cellStyle name="Texto Explicativo 173" xfId="26321"/>
    <cellStyle name="Texto Explicativo 174" xfId="26322"/>
    <cellStyle name="Texto Explicativo 175" xfId="26323"/>
    <cellStyle name="Texto Explicativo 176" xfId="26324"/>
    <cellStyle name="Texto Explicativo 177" xfId="26325"/>
    <cellStyle name="Texto Explicativo 178" xfId="26326"/>
    <cellStyle name="Texto Explicativo 179" xfId="26327"/>
    <cellStyle name="Texto Explicativo 18" xfId="26328"/>
    <cellStyle name="Texto Explicativo 18 2" xfId="26329"/>
    <cellStyle name="Texto Explicativo 18 3" xfId="26330"/>
    <cellStyle name="Texto Explicativo 180" xfId="26331"/>
    <cellStyle name="Texto Explicativo 181" xfId="26332"/>
    <cellStyle name="Texto Explicativo 182" xfId="26333"/>
    <cellStyle name="Texto Explicativo 183" xfId="26334"/>
    <cellStyle name="Texto Explicativo 184" xfId="26335"/>
    <cellStyle name="Texto Explicativo 185" xfId="26336"/>
    <cellStyle name="Texto Explicativo 186" xfId="26337"/>
    <cellStyle name="Texto Explicativo 187" xfId="26338"/>
    <cellStyle name="Texto Explicativo 188" xfId="26339"/>
    <cellStyle name="Texto Explicativo 189" xfId="26340"/>
    <cellStyle name="Texto Explicativo 19" xfId="26341"/>
    <cellStyle name="Texto Explicativo 19 2" xfId="26342"/>
    <cellStyle name="Texto Explicativo 19 3" xfId="26343"/>
    <cellStyle name="Texto Explicativo 190" xfId="26344"/>
    <cellStyle name="Texto Explicativo 2" xfId="26345"/>
    <cellStyle name="Texto Explicativo 2 10" xfId="26346"/>
    <cellStyle name="Texto Explicativo 2 11" xfId="26347"/>
    <cellStyle name="Texto Explicativo 2 12" xfId="26348"/>
    <cellStyle name="Texto Explicativo 2 13" xfId="26349"/>
    <cellStyle name="Texto Explicativo 2 14" xfId="26350"/>
    <cellStyle name="Texto Explicativo 2 15" xfId="26351"/>
    <cellStyle name="Texto Explicativo 2 16" xfId="26352"/>
    <cellStyle name="Texto Explicativo 2 17" xfId="26353"/>
    <cellStyle name="Texto Explicativo 2 18" xfId="26354"/>
    <cellStyle name="Texto Explicativo 2 19" xfId="26355"/>
    <cellStyle name="Texto Explicativo 2 2" xfId="26356"/>
    <cellStyle name="Texto Explicativo 2 20" xfId="26357"/>
    <cellStyle name="Texto Explicativo 2 21" xfId="26358"/>
    <cellStyle name="Texto Explicativo 2 22" xfId="26359"/>
    <cellStyle name="Texto Explicativo 2 23" xfId="26360"/>
    <cellStyle name="Texto Explicativo 2 24" xfId="26361"/>
    <cellStyle name="Texto Explicativo 2 25" xfId="26362"/>
    <cellStyle name="Texto Explicativo 2 26" xfId="26363"/>
    <cellStyle name="Texto Explicativo 2 27" xfId="26364"/>
    <cellStyle name="Texto Explicativo 2 28" xfId="26365"/>
    <cellStyle name="Texto Explicativo 2 29" xfId="26366"/>
    <cellStyle name="Texto Explicativo 2 3" xfId="26367"/>
    <cellStyle name="Texto Explicativo 2 30" xfId="26368"/>
    <cellStyle name="Texto Explicativo 2 31" xfId="26369"/>
    <cellStyle name="Texto Explicativo 2 32" xfId="26370"/>
    <cellStyle name="Texto Explicativo 2 33" xfId="26371"/>
    <cellStyle name="Texto Explicativo 2 34" xfId="26372"/>
    <cellStyle name="Texto Explicativo 2 35" xfId="26373"/>
    <cellStyle name="Texto Explicativo 2 4" xfId="26374"/>
    <cellStyle name="Texto Explicativo 2 5" xfId="26375"/>
    <cellStyle name="Texto Explicativo 2 6" xfId="26376"/>
    <cellStyle name="Texto Explicativo 2 7" xfId="26377"/>
    <cellStyle name="Texto Explicativo 2 8" xfId="26378"/>
    <cellStyle name="Texto Explicativo 2 9" xfId="26379"/>
    <cellStyle name="Texto Explicativo 20" xfId="26380"/>
    <cellStyle name="Texto Explicativo 20 2" xfId="26381"/>
    <cellStyle name="Texto Explicativo 20 3" xfId="26382"/>
    <cellStyle name="Texto Explicativo 21" xfId="26383"/>
    <cellStyle name="Texto Explicativo 22" xfId="26384"/>
    <cellStyle name="Texto Explicativo 23" xfId="26385"/>
    <cellStyle name="Texto Explicativo 24" xfId="26386"/>
    <cellStyle name="Texto Explicativo 25" xfId="26387"/>
    <cellStyle name="Texto Explicativo 26" xfId="26388"/>
    <cellStyle name="Texto Explicativo 27" xfId="26389"/>
    <cellStyle name="Texto Explicativo 28" xfId="26390"/>
    <cellStyle name="Texto Explicativo 29" xfId="26391"/>
    <cellStyle name="Texto Explicativo 3" xfId="26392"/>
    <cellStyle name="Texto Explicativo 3 2" xfId="26393"/>
    <cellStyle name="Texto Explicativo 3 3" xfId="26394"/>
    <cellStyle name="Texto Explicativo 3 4" xfId="26395"/>
    <cellStyle name="Texto Explicativo 3 5" xfId="26396"/>
    <cellStyle name="Texto Explicativo 3 6" xfId="26397"/>
    <cellStyle name="Texto Explicativo 3 7" xfId="26398"/>
    <cellStyle name="Texto Explicativo 30" xfId="26399"/>
    <cellStyle name="Texto Explicativo 31" xfId="26400"/>
    <cellStyle name="Texto Explicativo 32" xfId="26401"/>
    <cellStyle name="Texto Explicativo 33" xfId="26402"/>
    <cellStyle name="Texto Explicativo 34" xfId="26403"/>
    <cellStyle name="Texto Explicativo 35" xfId="26404"/>
    <cellStyle name="Texto Explicativo 36" xfId="26405"/>
    <cellStyle name="Texto Explicativo 37" xfId="26406"/>
    <cellStyle name="Texto Explicativo 38" xfId="26407"/>
    <cellStyle name="Texto Explicativo 39" xfId="26408"/>
    <cellStyle name="Texto Explicativo 4" xfId="26409"/>
    <cellStyle name="Texto Explicativo 4 2" xfId="26410"/>
    <cellStyle name="Texto Explicativo 4 3" xfId="26411"/>
    <cellStyle name="Texto Explicativo 4 4" xfId="26412"/>
    <cellStyle name="Texto Explicativo 4 5" xfId="26413"/>
    <cellStyle name="Texto Explicativo 4 6" xfId="26414"/>
    <cellStyle name="Texto Explicativo 4 7" xfId="26415"/>
    <cellStyle name="Texto Explicativo 40" xfId="26416"/>
    <cellStyle name="Texto Explicativo 41" xfId="26417"/>
    <cellStyle name="Texto Explicativo 42" xfId="26418"/>
    <cellStyle name="Texto Explicativo 43" xfId="26419"/>
    <cellStyle name="Texto Explicativo 44" xfId="26420"/>
    <cellStyle name="Texto Explicativo 45" xfId="26421"/>
    <cellStyle name="Texto Explicativo 46" xfId="26422"/>
    <cellStyle name="Texto Explicativo 47" xfId="26423"/>
    <cellStyle name="Texto Explicativo 48" xfId="26424"/>
    <cellStyle name="Texto Explicativo 49" xfId="26425"/>
    <cellStyle name="Texto Explicativo 5" xfId="26426"/>
    <cellStyle name="Texto Explicativo 5 2" xfId="26427"/>
    <cellStyle name="Texto Explicativo 5 3" xfId="26428"/>
    <cellStyle name="Texto Explicativo 5 4" xfId="26429"/>
    <cellStyle name="Texto Explicativo 50" xfId="26430"/>
    <cellStyle name="Texto Explicativo 51" xfId="26431"/>
    <cellStyle name="Texto Explicativo 52" xfId="26432"/>
    <cellStyle name="Texto Explicativo 53" xfId="26433"/>
    <cellStyle name="Texto Explicativo 54" xfId="26434"/>
    <cellStyle name="Texto Explicativo 55" xfId="26435"/>
    <cellStyle name="Texto Explicativo 56" xfId="26436"/>
    <cellStyle name="Texto Explicativo 57" xfId="26437"/>
    <cellStyle name="Texto Explicativo 58" xfId="26438"/>
    <cellStyle name="Texto Explicativo 59" xfId="26439"/>
    <cellStyle name="Texto Explicativo 6" xfId="26440"/>
    <cellStyle name="Texto Explicativo 6 2" xfId="26441"/>
    <cellStyle name="Texto Explicativo 6 3" xfId="26442"/>
    <cellStyle name="Texto Explicativo 6 4" xfId="26443"/>
    <cellStyle name="Texto Explicativo 60" xfId="26444"/>
    <cellStyle name="Texto Explicativo 61" xfId="26445"/>
    <cellStyle name="Texto Explicativo 62" xfId="26446"/>
    <cellStyle name="Texto Explicativo 63" xfId="26447"/>
    <cellStyle name="Texto Explicativo 64" xfId="26448"/>
    <cellStyle name="Texto Explicativo 65" xfId="26449"/>
    <cellStyle name="Texto Explicativo 66" xfId="26450"/>
    <cellStyle name="Texto Explicativo 67" xfId="26451"/>
    <cellStyle name="Texto Explicativo 68" xfId="26452"/>
    <cellStyle name="Texto Explicativo 69" xfId="26453"/>
    <cellStyle name="Texto Explicativo 7" xfId="26454"/>
    <cellStyle name="Texto Explicativo 7 2" xfId="26455"/>
    <cellStyle name="Texto Explicativo 7 3" xfId="26456"/>
    <cellStyle name="Texto Explicativo 7 4" xfId="26457"/>
    <cellStyle name="Texto Explicativo 70" xfId="26458"/>
    <cellStyle name="Texto Explicativo 71" xfId="26459"/>
    <cellStyle name="Texto Explicativo 72" xfId="26460"/>
    <cellStyle name="Texto Explicativo 73" xfId="26461"/>
    <cellStyle name="Texto Explicativo 74" xfId="26462"/>
    <cellStyle name="Texto Explicativo 75" xfId="26463"/>
    <cellStyle name="Texto Explicativo 76" xfId="26464"/>
    <cellStyle name="Texto Explicativo 77" xfId="26465"/>
    <cellStyle name="Texto Explicativo 78" xfId="26466"/>
    <cellStyle name="Texto Explicativo 79" xfId="26467"/>
    <cellStyle name="Texto Explicativo 8" xfId="26468"/>
    <cellStyle name="Texto Explicativo 8 2" xfId="26469"/>
    <cellStyle name="Texto Explicativo 8 3" xfId="26470"/>
    <cellStyle name="Texto Explicativo 8 4" xfId="26471"/>
    <cellStyle name="Texto Explicativo 80" xfId="26472"/>
    <cellStyle name="Texto Explicativo 81" xfId="26473"/>
    <cellStyle name="Texto Explicativo 82" xfId="26474"/>
    <cellStyle name="Texto Explicativo 83" xfId="26475"/>
    <cellStyle name="Texto Explicativo 84" xfId="26476"/>
    <cellStyle name="Texto Explicativo 85" xfId="26477"/>
    <cellStyle name="Texto Explicativo 86" xfId="26478"/>
    <cellStyle name="Texto Explicativo 87" xfId="26479"/>
    <cellStyle name="Texto Explicativo 88" xfId="26480"/>
    <cellStyle name="Texto Explicativo 89" xfId="26481"/>
    <cellStyle name="Texto Explicativo 9" xfId="26482"/>
    <cellStyle name="Texto Explicativo 90" xfId="26483"/>
    <cellStyle name="Texto Explicativo 91" xfId="26484"/>
    <cellStyle name="Texto Explicativo 92" xfId="26485"/>
    <cellStyle name="Texto Explicativo 93" xfId="26486"/>
    <cellStyle name="Texto Explicativo 94" xfId="26487"/>
    <cellStyle name="Texto Explicativo 95" xfId="26488"/>
    <cellStyle name="Texto Explicativo 96" xfId="26489"/>
    <cellStyle name="Texto Explicativo 97" xfId="26490"/>
    <cellStyle name="Texto Explicativo 98" xfId="26491"/>
    <cellStyle name="Texto Explicativo 99" xfId="26492"/>
    <cellStyle name="Title" xfId="41115"/>
    <cellStyle name="Título 1 10" xfId="26493"/>
    <cellStyle name="Título 1 10 2" xfId="40870"/>
    <cellStyle name="Título 1 100" xfId="26494"/>
    <cellStyle name="Título 1 101" xfId="26495"/>
    <cellStyle name="Título 1 102" xfId="26496"/>
    <cellStyle name="Título 1 103" xfId="26497"/>
    <cellStyle name="Título 1 104" xfId="26498"/>
    <cellStyle name="Título 1 105" xfId="26499"/>
    <cellStyle name="Título 1 106" xfId="26500"/>
    <cellStyle name="Título 1 107" xfId="26501"/>
    <cellStyle name="Título 1 108" xfId="26502"/>
    <cellStyle name="Título 1 109" xfId="26503"/>
    <cellStyle name="Título 1 11" xfId="26504"/>
    <cellStyle name="Título 1 11 2" xfId="40871"/>
    <cellStyle name="Título 1 110" xfId="26505"/>
    <cellStyle name="Título 1 111" xfId="26506"/>
    <cellStyle name="Título 1 112" xfId="26507"/>
    <cellStyle name="Título 1 113" xfId="26508"/>
    <cellStyle name="Título 1 114" xfId="26509"/>
    <cellStyle name="Título 1 115" xfId="26510"/>
    <cellStyle name="Título 1 116" xfId="26511"/>
    <cellStyle name="Título 1 117" xfId="26512"/>
    <cellStyle name="Título 1 118" xfId="26513"/>
    <cellStyle name="Título 1 119" xfId="26514"/>
    <cellStyle name="Título 1 12" xfId="26515"/>
    <cellStyle name="Título 1 12 2" xfId="40872"/>
    <cellStyle name="Título 1 120" xfId="26516"/>
    <cellStyle name="Título 1 121" xfId="26517"/>
    <cellStyle name="Título 1 122" xfId="26518"/>
    <cellStyle name="Título 1 123" xfId="26519"/>
    <cellStyle name="Título 1 124" xfId="26520"/>
    <cellStyle name="Título 1 125" xfId="26521"/>
    <cellStyle name="Título 1 126" xfId="26522"/>
    <cellStyle name="Título 1 127" xfId="26523"/>
    <cellStyle name="Título 1 128" xfId="26524"/>
    <cellStyle name="Título 1 129" xfId="26525"/>
    <cellStyle name="Título 1 13" xfId="26526"/>
    <cellStyle name="Título 1 13 2" xfId="40873"/>
    <cellStyle name="Título 1 130" xfId="26527"/>
    <cellStyle name="Título 1 131" xfId="26528"/>
    <cellStyle name="Título 1 132" xfId="26529"/>
    <cellStyle name="Título 1 133" xfId="26530"/>
    <cellStyle name="Título 1 134" xfId="26531"/>
    <cellStyle name="Título 1 135" xfId="26532"/>
    <cellStyle name="Título 1 136" xfId="26533"/>
    <cellStyle name="Título 1 137" xfId="26534"/>
    <cellStyle name="Título 1 138" xfId="26535"/>
    <cellStyle name="Título 1 139" xfId="26536"/>
    <cellStyle name="Título 1 14" xfId="26537"/>
    <cellStyle name="Título 1 140" xfId="26538"/>
    <cellStyle name="Título 1 141" xfId="26539"/>
    <cellStyle name="Título 1 142" xfId="26540"/>
    <cellStyle name="Título 1 143" xfId="26541"/>
    <cellStyle name="Título 1 144" xfId="26542"/>
    <cellStyle name="Título 1 145" xfId="26543"/>
    <cellStyle name="Título 1 146" xfId="26544"/>
    <cellStyle name="Título 1 147" xfId="26545"/>
    <cellStyle name="Título 1 148" xfId="26546"/>
    <cellStyle name="Título 1 149" xfId="26547"/>
    <cellStyle name="Título 1 15" xfId="26548"/>
    <cellStyle name="Título 1 15 2" xfId="26549"/>
    <cellStyle name="Título 1 15 3" xfId="26550"/>
    <cellStyle name="Título 1 150" xfId="26551"/>
    <cellStyle name="Título 1 151" xfId="26552"/>
    <cellStyle name="Título 1 152" xfId="26553"/>
    <cellStyle name="Título 1 153" xfId="26554"/>
    <cellStyle name="Título 1 154" xfId="26555"/>
    <cellStyle name="Título 1 155" xfId="26556"/>
    <cellStyle name="Título 1 156" xfId="26557"/>
    <cellStyle name="Título 1 157" xfId="26558"/>
    <cellStyle name="Título 1 158" xfId="26559"/>
    <cellStyle name="Título 1 159" xfId="26560"/>
    <cellStyle name="Título 1 16" xfId="26561"/>
    <cellStyle name="Título 1 16 2" xfId="26562"/>
    <cellStyle name="Título 1 16 3" xfId="26563"/>
    <cellStyle name="Título 1 160" xfId="26564"/>
    <cellStyle name="Título 1 161" xfId="26565"/>
    <cellStyle name="Título 1 162" xfId="26566"/>
    <cellStyle name="Título 1 163" xfId="26567"/>
    <cellStyle name="Título 1 164" xfId="26568"/>
    <cellStyle name="Título 1 165" xfId="26569"/>
    <cellStyle name="Título 1 166" xfId="26570"/>
    <cellStyle name="Título 1 167" xfId="26571"/>
    <cellStyle name="Título 1 168" xfId="26572"/>
    <cellStyle name="Título 1 169" xfId="26573"/>
    <cellStyle name="Título 1 17" xfId="26574"/>
    <cellStyle name="Título 1 17 2" xfId="26575"/>
    <cellStyle name="Título 1 17 3" xfId="26576"/>
    <cellStyle name="Título 1 170" xfId="26577"/>
    <cellStyle name="Título 1 171" xfId="26578"/>
    <cellStyle name="Título 1 172" xfId="26579"/>
    <cellStyle name="Título 1 173" xfId="26580"/>
    <cellStyle name="Título 1 174" xfId="26581"/>
    <cellStyle name="Título 1 175" xfId="26582"/>
    <cellStyle name="Título 1 176" xfId="26583"/>
    <cellStyle name="Título 1 177" xfId="26584"/>
    <cellStyle name="Título 1 178" xfId="26585"/>
    <cellStyle name="Título 1 179" xfId="26586"/>
    <cellStyle name="Título 1 18" xfId="26587"/>
    <cellStyle name="Título 1 18 2" xfId="26588"/>
    <cellStyle name="Título 1 18 3" xfId="26589"/>
    <cellStyle name="Título 1 180" xfId="26590"/>
    <cellStyle name="Título 1 181" xfId="26591"/>
    <cellStyle name="Título 1 182" xfId="26592"/>
    <cellStyle name="Título 1 183" xfId="26593"/>
    <cellStyle name="Título 1 184" xfId="26594"/>
    <cellStyle name="Título 1 185" xfId="26595"/>
    <cellStyle name="Título 1 186" xfId="26596"/>
    <cellStyle name="Título 1 187" xfId="26597"/>
    <cellStyle name="Título 1 188" xfId="26598"/>
    <cellStyle name="Título 1 189" xfId="26599"/>
    <cellStyle name="Título 1 19" xfId="26600"/>
    <cellStyle name="Título 1 19 2" xfId="26601"/>
    <cellStyle name="Título 1 19 3" xfId="26602"/>
    <cellStyle name="Título 1 190" xfId="26603"/>
    <cellStyle name="Título 1 2" xfId="26604"/>
    <cellStyle name="Título 1 2 10" xfId="26605"/>
    <cellStyle name="Título 1 2 10 2" xfId="26606"/>
    <cellStyle name="Título 1 2 10 3" xfId="26607"/>
    <cellStyle name="Título 1 2 10 4" xfId="26608"/>
    <cellStyle name="Título 1 2 10 5" xfId="26609"/>
    <cellStyle name="Título 1 2 10 6" xfId="26610"/>
    <cellStyle name="Título 1 2 10 7" xfId="26611"/>
    <cellStyle name="Título 1 2 11" xfId="26612"/>
    <cellStyle name="Título 1 2 11 2" xfId="26613"/>
    <cellStyle name="Título 1 2 11 3" xfId="26614"/>
    <cellStyle name="Título 1 2 11 4" xfId="26615"/>
    <cellStyle name="Título 1 2 11 5" xfId="26616"/>
    <cellStyle name="Título 1 2 11 6" xfId="26617"/>
    <cellStyle name="Título 1 2 11 7" xfId="26618"/>
    <cellStyle name="Título 1 2 12" xfId="26619"/>
    <cellStyle name="Título 1 2 13" xfId="26620"/>
    <cellStyle name="Título 1 2 14" xfId="26621"/>
    <cellStyle name="Título 1 2 15" xfId="26622"/>
    <cellStyle name="Título 1 2 16" xfId="26623"/>
    <cellStyle name="Título 1 2 17" xfId="26624"/>
    <cellStyle name="Título 1 2 18" xfId="26625"/>
    <cellStyle name="Título 1 2 19" xfId="26626"/>
    <cellStyle name="Título 1 2 2" xfId="26627"/>
    <cellStyle name="Título 1 2 20" xfId="26628"/>
    <cellStyle name="Título 1 2 21" xfId="26629"/>
    <cellStyle name="Título 1 2 22" xfId="26630"/>
    <cellStyle name="Título 1 2 23" xfId="26631"/>
    <cellStyle name="Título 1 2 24" xfId="26632"/>
    <cellStyle name="Título 1 2 25" xfId="26633"/>
    <cellStyle name="Título 1 2 26" xfId="26634"/>
    <cellStyle name="Título 1 2 27" xfId="26635"/>
    <cellStyle name="Título 1 2 28" xfId="26636"/>
    <cellStyle name="Título 1 2 29" xfId="26637"/>
    <cellStyle name="Título 1 2 3" xfId="26638"/>
    <cellStyle name="Título 1 2 30" xfId="26639"/>
    <cellStyle name="Título 1 2 31" xfId="26640"/>
    <cellStyle name="Título 1 2 32" xfId="26641"/>
    <cellStyle name="Título 1 2 33" xfId="26642"/>
    <cellStyle name="Título 1 2 34" xfId="26643"/>
    <cellStyle name="Título 1 2 35" xfId="26644"/>
    <cellStyle name="Título 1 2 4" xfId="26645"/>
    <cellStyle name="Título 1 2 5" xfId="26646"/>
    <cellStyle name="Título 1 2 6" xfId="26647"/>
    <cellStyle name="Título 1 2 7" xfId="26648"/>
    <cellStyle name="Título 1 2 8" xfId="26649"/>
    <cellStyle name="Título 1 2 8 2" xfId="26650"/>
    <cellStyle name="Título 1 2 8 3" xfId="26651"/>
    <cellStyle name="Título 1 2 8 4" xfId="26652"/>
    <cellStyle name="Título 1 2 8 5" xfId="26653"/>
    <cellStyle name="Título 1 2 8 6" xfId="26654"/>
    <cellStyle name="Título 1 2 8 7" xfId="26655"/>
    <cellStyle name="Título 1 2 9" xfId="26656"/>
    <cellStyle name="Título 1 2 9 2" xfId="26657"/>
    <cellStyle name="Título 1 2 9 3" xfId="26658"/>
    <cellStyle name="Título 1 2 9 4" xfId="26659"/>
    <cellStyle name="Título 1 2 9 5" xfId="26660"/>
    <cellStyle name="Título 1 2 9 6" xfId="26661"/>
    <cellStyle name="Título 1 2 9 7" xfId="26662"/>
    <cellStyle name="Título 1 20" xfId="26663"/>
    <cellStyle name="Título 1 20 2" xfId="26664"/>
    <cellStyle name="Título 1 20 3" xfId="26665"/>
    <cellStyle name="Título 1 21" xfId="26666"/>
    <cellStyle name="Título 1 22" xfId="26667"/>
    <cellStyle name="Título 1 23" xfId="26668"/>
    <cellStyle name="Título 1 24" xfId="26669"/>
    <cellStyle name="Título 1 24 2" xfId="40958"/>
    <cellStyle name="Título 1 25" xfId="26670"/>
    <cellStyle name="Título 1 25 2" xfId="40993"/>
    <cellStyle name="Título 1 26" xfId="26671"/>
    <cellStyle name="Título 1 26 10" xfId="26672"/>
    <cellStyle name="Título 1 26 11" xfId="26673"/>
    <cellStyle name="Título 1 26 12" xfId="26674"/>
    <cellStyle name="Título 1 26 13" xfId="26675"/>
    <cellStyle name="Título 1 26 14" xfId="26676"/>
    <cellStyle name="Título 1 26 15" xfId="26677"/>
    <cellStyle name="Título 1 26 16" xfId="26678"/>
    <cellStyle name="Título 1 26 2" xfId="26679"/>
    <cellStyle name="Título 1 26 3" xfId="26680"/>
    <cellStyle name="Título 1 26 4" xfId="26681"/>
    <cellStyle name="Título 1 26 5" xfId="26682"/>
    <cellStyle name="Título 1 26 6" xfId="26683"/>
    <cellStyle name="Título 1 26 7" xfId="26684"/>
    <cellStyle name="Título 1 26 8" xfId="26685"/>
    <cellStyle name="Título 1 26 9" xfId="26686"/>
    <cellStyle name="Título 1 27" xfId="26687"/>
    <cellStyle name="Título 1 27 10" xfId="26688"/>
    <cellStyle name="Título 1 27 11" xfId="26689"/>
    <cellStyle name="Título 1 27 12" xfId="26690"/>
    <cellStyle name="Título 1 27 13" xfId="26691"/>
    <cellStyle name="Título 1 27 14" xfId="26692"/>
    <cellStyle name="Título 1 27 15" xfId="26693"/>
    <cellStyle name="Título 1 27 16" xfId="26694"/>
    <cellStyle name="Título 1 27 2" xfId="26695"/>
    <cellStyle name="Título 1 27 3" xfId="26696"/>
    <cellStyle name="Título 1 27 4" xfId="26697"/>
    <cellStyle name="Título 1 27 5" xfId="26698"/>
    <cellStyle name="Título 1 27 6" xfId="26699"/>
    <cellStyle name="Título 1 27 7" xfId="26700"/>
    <cellStyle name="Título 1 27 8" xfId="26701"/>
    <cellStyle name="Título 1 27 9" xfId="26702"/>
    <cellStyle name="Título 1 28" xfId="26703"/>
    <cellStyle name="Título 1 28 10" xfId="26704"/>
    <cellStyle name="Título 1 28 11" xfId="26705"/>
    <cellStyle name="Título 1 28 12" xfId="26706"/>
    <cellStyle name="Título 1 28 13" xfId="26707"/>
    <cellStyle name="Título 1 28 14" xfId="26708"/>
    <cellStyle name="Título 1 28 15" xfId="26709"/>
    <cellStyle name="Título 1 28 16" xfId="26710"/>
    <cellStyle name="Título 1 28 2" xfId="26711"/>
    <cellStyle name="Título 1 28 3" xfId="26712"/>
    <cellStyle name="Título 1 28 4" xfId="26713"/>
    <cellStyle name="Título 1 28 5" xfId="26714"/>
    <cellStyle name="Título 1 28 6" xfId="26715"/>
    <cellStyle name="Título 1 28 7" xfId="26716"/>
    <cellStyle name="Título 1 28 8" xfId="26717"/>
    <cellStyle name="Título 1 28 9" xfId="26718"/>
    <cellStyle name="Título 1 29" xfId="26719"/>
    <cellStyle name="Título 1 29 10" xfId="26720"/>
    <cellStyle name="Título 1 29 11" xfId="26721"/>
    <cellStyle name="Título 1 29 12" xfId="26722"/>
    <cellStyle name="Título 1 29 13" xfId="26723"/>
    <cellStyle name="Título 1 29 14" xfId="26724"/>
    <cellStyle name="Título 1 29 15" xfId="26725"/>
    <cellStyle name="Título 1 29 16" xfId="26726"/>
    <cellStyle name="Título 1 29 2" xfId="26727"/>
    <cellStyle name="Título 1 29 3" xfId="26728"/>
    <cellStyle name="Título 1 29 4" xfId="26729"/>
    <cellStyle name="Título 1 29 5" xfId="26730"/>
    <cellStyle name="Título 1 29 6" xfId="26731"/>
    <cellStyle name="Título 1 29 7" xfId="26732"/>
    <cellStyle name="Título 1 29 8" xfId="26733"/>
    <cellStyle name="Título 1 29 9" xfId="26734"/>
    <cellStyle name="Título 1 3" xfId="26735"/>
    <cellStyle name="Título 1 3 10" xfId="26736"/>
    <cellStyle name="Título 1 3 11" xfId="26737"/>
    <cellStyle name="Título 1 3 2" xfId="26738"/>
    <cellStyle name="Título 1 3 3" xfId="26739"/>
    <cellStyle name="Título 1 3 4" xfId="26740"/>
    <cellStyle name="Título 1 3 5" xfId="26741"/>
    <cellStyle name="Título 1 3 6" xfId="26742"/>
    <cellStyle name="Título 1 3 7" xfId="26743"/>
    <cellStyle name="Título 1 3 8" xfId="26744"/>
    <cellStyle name="Título 1 3 9" xfId="26745"/>
    <cellStyle name="Título 1 30" xfId="26746"/>
    <cellStyle name="Título 1 31" xfId="26747"/>
    <cellStyle name="Título 1 32" xfId="26748"/>
    <cellStyle name="Título 1 33" xfId="26749"/>
    <cellStyle name="Título 1 34" xfId="26750"/>
    <cellStyle name="Título 1 35" xfId="26751"/>
    <cellStyle name="Título 1 36" xfId="26752"/>
    <cellStyle name="Título 1 37" xfId="26753"/>
    <cellStyle name="Título 1 38" xfId="26754"/>
    <cellStyle name="Título 1 39" xfId="26755"/>
    <cellStyle name="Título 1 4" xfId="26756"/>
    <cellStyle name="Título 1 4 10" xfId="26757"/>
    <cellStyle name="Título 1 4 11" xfId="26758"/>
    <cellStyle name="Título 1 4 2" xfId="26759"/>
    <cellStyle name="Título 1 4 3" xfId="26760"/>
    <cellStyle name="Título 1 4 4" xfId="26761"/>
    <cellStyle name="Título 1 4 5" xfId="26762"/>
    <cellStyle name="Título 1 4 6" xfId="26763"/>
    <cellStyle name="Título 1 4 7" xfId="26764"/>
    <cellStyle name="Título 1 4 8" xfId="26765"/>
    <cellStyle name="Título 1 4 9" xfId="26766"/>
    <cellStyle name="Título 1 40" xfId="26767"/>
    <cellStyle name="Título 1 41" xfId="26768"/>
    <cellStyle name="Título 1 42" xfId="26769"/>
    <cellStyle name="Título 1 43" xfId="26770"/>
    <cellStyle name="Título 1 44" xfId="26771"/>
    <cellStyle name="Título 1 45" xfId="26772"/>
    <cellStyle name="Título 1 46" xfId="26773"/>
    <cellStyle name="Título 1 47" xfId="26774"/>
    <cellStyle name="Título 1 48" xfId="26775"/>
    <cellStyle name="Título 1 49" xfId="26776"/>
    <cellStyle name="Título 1 5" xfId="26777"/>
    <cellStyle name="Título 1 5 2" xfId="26778"/>
    <cellStyle name="Título 1 5 3" xfId="26779"/>
    <cellStyle name="Título 1 5 4" xfId="26780"/>
    <cellStyle name="Título 1 50" xfId="26781"/>
    <cellStyle name="Título 1 51" xfId="26782"/>
    <cellStyle name="Título 1 52" xfId="26783"/>
    <cellStyle name="Título 1 53" xfId="26784"/>
    <cellStyle name="Título 1 54" xfId="26785"/>
    <cellStyle name="Título 1 55" xfId="26786"/>
    <cellStyle name="Título 1 56" xfId="26787"/>
    <cellStyle name="Título 1 57" xfId="26788"/>
    <cellStyle name="Título 1 58" xfId="26789"/>
    <cellStyle name="Título 1 59" xfId="26790"/>
    <cellStyle name="Título 1 6" xfId="26791"/>
    <cellStyle name="Título 1 6 2" xfId="26792"/>
    <cellStyle name="Título 1 6 3" xfId="26793"/>
    <cellStyle name="Título 1 6 4" xfId="26794"/>
    <cellStyle name="Título 1 60" xfId="26795"/>
    <cellStyle name="Título 1 61" xfId="26796"/>
    <cellStyle name="Título 1 62" xfId="26797"/>
    <cellStyle name="Título 1 63" xfId="26798"/>
    <cellStyle name="Título 1 64" xfId="26799"/>
    <cellStyle name="Título 1 65" xfId="26800"/>
    <cellStyle name="Título 1 66" xfId="26801"/>
    <cellStyle name="Título 1 67" xfId="26802"/>
    <cellStyle name="Título 1 68" xfId="26803"/>
    <cellStyle name="Título 1 69" xfId="26804"/>
    <cellStyle name="Título 1 7" xfId="26805"/>
    <cellStyle name="Título 1 7 2" xfId="26806"/>
    <cellStyle name="Título 1 7 3" xfId="26807"/>
    <cellStyle name="Título 1 7 4" xfId="26808"/>
    <cellStyle name="Título 1 70" xfId="26809"/>
    <cellStyle name="Título 1 71" xfId="26810"/>
    <cellStyle name="Título 1 72" xfId="26811"/>
    <cellStyle name="Título 1 73" xfId="26812"/>
    <cellStyle name="Título 1 74" xfId="26813"/>
    <cellStyle name="Título 1 75" xfId="26814"/>
    <cellStyle name="Título 1 76" xfId="26815"/>
    <cellStyle name="Título 1 77" xfId="26816"/>
    <cellStyle name="Título 1 78" xfId="26817"/>
    <cellStyle name="Título 1 79" xfId="26818"/>
    <cellStyle name="Título 1 8" xfId="26819"/>
    <cellStyle name="Título 1 8 2" xfId="26820"/>
    <cellStyle name="Título 1 8 3" xfId="26821"/>
    <cellStyle name="Título 1 8 4" xfId="26822"/>
    <cellStyle name="Título 1 80" xfId="26823"/>
    <cellStyle name="Título 1 81" xfId="26824"/>
    <cellStyle name="Título 1 82" xfId="26825"/>
    <cellStyle name="Título 1 83" xfId="26826"/>
    <cellStyle name="Título 1 84" xfId="26827"/>
    <cellStyle name="Título 1 85" xfId="26828"/>
    <cellStyle name="Título 1 86" xfId="26829"/>
    <cellStyle name="Título 1 87" xfId="26830"/>
    <cellStyle name="Título 1 88" xfId="26831"/>
    <cellStyle name="Título 1 89" xfId="26832"/>
    <cellStyle name="Título 1 9" xfId="26833"/>
    <cellStyle name="Título 1 90" xfId="26834"/>
    <cellStyle name="Título 1 91" xfId="26835"/>
    <cellStyle name="Título 1 92" xfId="26836"/>
    <cellStyle name="Título 1 93" xfId="26837"/>
    <cellStyle name="Título 1 94" xfId="26838"/>
    <cellStyle name="Título 1 95" xfId="26839"/>
    <cellStyle name="Título 1 96" xfId="26840"/>
    <cellStyle name="Título 1 97" xfId="26841"/>
    <cellStyle name="Título 1 98" xfId="26842"/>
    <cellStyle name="Título 1 99" xfId="26843"/>
    <cellStyle name="Título 10" xfId="26844"/>
    <cellStyle name="Título 10 2" xfId="26845"/>
    <cellStyle name="Título 10 3" xfId="26846"/>
    <cellStyle name="Título 10 4" xfId="26847"/>
    <cellStyle name="Título 100" xfId="26848"/>
    <cellStyle name="Título 101" xfId="26849"/>
    <cellStyle name="Título 102" xfId="26850"/>
    <cellStyle name="Título 103" xfId="26851"/>
    <cellStyle name="Título 104" xfId="26852"/>
    <cellStyle name="Título 105" xfId="26853"/>
    <cellStyle name="Título 106" xfId="26854"/>
    <cellStyle name="Título 107" xfId="26855"/>
    <cellStyle name="Título 108" xfId="26856"/>
    <cellStyle name="Título 109" xfId="26857"/>
    <cellStyle name="Título 11" xfId="26858"/>
    <cellStyle name="Título 11 2" xfId="26859"/>
    <cellStyle name="Título 11 3" xfId="26860"/>
    <cellStyle name="Título 11 4" xfId="26861"/>
    <cellStyle name="Título 110" xfId="26862"/>
    <cellStyle name="Título 111" xfId="26863"/>
    <cellStyle name="Título 112" xfId="26864"/>
    <cellStyle name="Título 113" xfId="26865"/>
    <cellStyle name="Título 114" xfId="26866"/>
    <cellStyle name="Título 115" xfId="26867"/>
    <cellStyle name="Título 116" xfId="26868"/>
    <cellStyle name="Título 117" xfId="26869"/>
    <cellStyle name="Título 118" xfId="26870"/>
    <cellStyle name="Título 119" xfId="26871"/>
    <cellStyle name="Título 12" xfId="26872"/>
    <cellStyle name="Título 120" xfId="26873"/>
    <cellStyle name="Título 121" xfId="26874"/>
    <cellStyle name="Título 122" xfId="26875"/>
    <cellStyle name="Título 123" xfId="26876"/>
    <cellStyle name="Título 124" xfId="26877"/>
    <cellStyle name="Título 125" xfId="26878"/>
    <cellStyle name="Título 126" xfId="26879"/>
    <cellStyle name="Título 127" xfId="26880"/>
    <cellStyle name="Título 128" xfId="26881"/>
    <cellStyle name="Título 129" xfId="26882"/>
    <cellStyle name="Título 13" xfId="26883"/>
    <cellStyle name="Título 13 2" xfId="40874"/>
    <cellStyle name="Título 130" xfId="26884"/>
    <cellStyle name="Título 131" xfId="26885"/>
    <cellStyle name="Título 132" xfId="26886"/>
    <cellStyle name="Título 133" xfId="26887"/>
    <cellStyle name="Título 134" xfId="26888"/>
    <cellStyle name="Título 135" xfId="26889"/>
    <cellStyle name="Título 136" xfId="26890"/>
    <cellStyle name="Título 137" xfId="26891"/>
    <cellStyle name="Título 138" xfId="26892"/>
    <cellStyle name="Título 139" xfId="26893"/>
    <cellStyle name="Título 14" xfId="26894"/>
    <cellStyle name="Título 14 2" xfId="40875"/>
    <cellStyle name="Título 140" xfId="26895"/>
    <cellStyle name="Título 141" xfId="26896"/>
    <cellStyle name="Título 142" xfId="26897"/>
    <cellStyle name="Título 143" xfId="26898"/>
    <cellStyle name="Título 144" xfId="26899"/>
    <cellStyle name="Título 145" xfId="26900"/>
    <cellStyle name="Título 146" xfId="26901"/>
    <cellStyle name="Título 147" xfId="26902"/>
    <cellStyle name="Título 148" xfId="26903"/>
    <cellStyle name="Título 149" xfId="26904"/>
    <cellStyle name="Título 15" xfId="26905"/>
    <cellStyle name="Título 15 2" xfId="40876"/>
    <cellStyle name="Título 150" xfId="26906"/>
    <cellStyle name="Título 151" xfId="26907"/>
    <cellStyle name="Título 152" xfId="26908"/>
    <cellStyle name="Título 153" xfId="26909"/>
    <cellStyle name="Título 154" xfId="26910"/>
    <cellStyle name="Título 155" xfId="26911"/>
    <cellStyle name="Título 156" xfId="26912"/>
    <cellStyle name="Título 157" xfId="26913"/>
    <cellStyle name="Título 158" xfId="26914"/>
    <cellStyle name="Título 159" xfId="26915"/>
    <cellStyle name="Título 16" xfId="26916"/>
    <cellStyle name="Título 16 2" xfId="40877"/>
    <cellStyle name="Título 160" xfId="26917"/>
    <cellStyle name="Título 161" xfId="26918"/>
    <cellStyle name="Título 162" xfId="26919"/>
    <cellStyle name="Título 163" xfId="26920"/>
    <cellStyle name="Título 164" xfId="26921"/>
    <cellStyle name="Título 165" xfId="26922"/>
    <cellStyle name="Título 166" xfId="26923"/>
    <cellStyle name="Título 167" xfId="26924"/>
    <cellStyle name="Título 168" xfId="26925"/>
    <cellStyle name="Título 169" xfId="26926"/>
    <cellStyle name="Título 17" xfId="26927"/>
    <cellStyle name="Título 170" xfId="26928"/>
    <cellStyle name="Título 171" xfId="26929"/>
    <cellStyle name="Título 172" xfId="26930"/>
    <cellStyle name="Título 173" xfId="26931"/>
    <cellStyle name="Título 174" xfId="26932"/>
    <cellStyle name="Título 175" xfId="26933"/>
    <cellStyle name="Título 176" xfId="26934"/>
    <cellStyle name="Título 177" xfId="26935"/>
    <cellStyle name="Título 178" xfId="26936"/>
    <cellStyle name="Título 179" xfId="26937"/>
    <cellStyle name="Título 18" xfId="26938"/>
    <cellStyle name="Título 18 2" xfId="26939"/>
    <cellStyle name="Título 18 3" xfId="26940"/>
    <cellStyle name="Título 180" xfId="26941"/>
    <cellStyle name="Título 181" xfId="26942"/>
    <cellStyle name="Título 182" xfId="26943"/>
    <cellStyle name="Título 183" xfId="26944"/>
    <cellStyle name="Título 184" xfId="26945"/>
    <cellStyle name="Título 185" xfId="26946"/>
    <cellStyle name="Título 186" xfId="26947"/>
    <cellStyle name="Título 187" xfId="26948"/>
    <cellStyle name="Título 188" xfId="26949"/>
    <cellStyle name="Título 189" xfId="26950"/>
    <cellStyle name="Título 19" xfId="26951"/>
    <cellStyle name="Título 19 2" xfId="26952"/>
    <cellStyle name="Título 19 3" xfId="26953"/>
    <cellStyle name="Título 190" xfId="26954"/>
    <cellStyle name="Título 191" xfId="26955"/>
    <cellStyle name="Título 192" xfId="26956"/>
    <cellStyle name="Título 193" xfId="26957"/>
    <cellStyle name="Título 2 10" xfId="26958"/>
    <cellStyle name="Título 2 10 2" xfId="40878"/>
    <cellStyle name="Título 2 100" xfId="26959"/>
    <cellStyle name="Título 2 101" xfId="26960"/>
    <cellStyle name="Título 2 102" xfId="26961"/>
    <cellStyle name="Título 2 103" xfId="26962"/>
    <cellStyle name="Título 2 104" xfId="26963"/>
    <cellStyle name="Título 2 105" xfId="26964"/>
    <cellStyle name="Título 2 106" xfId="26965"/>
    <cellStyle name="Título 2 107" xfId="26966"/>
    <cellStyle name="Título 2 108" xfId="26967"/>
    <cellStyle name="Título 2 109" xfId="26968"/>
    <cellStyle name="Título 2 11" xfId="26969"/>
    <cellStyle name="Título 2 11 2" xfId="40879"/>
    <cellStyle name="Título 2 110" xfId="26970"/>
    <cellStyle name="Título 2 111" xfId="26971"/>
    <cellStyle name="Título 2 112" xfId="26972"/>
    <cellStyle name="Título 2 113" xfId="26973"/>
    <cellStyle name="Título 2 114" xfId="26974"/>
    <cellStyle name="Título 2 115" xfId="26975"/>
    <cellStyle name="Título 2 116" xfId="26976"/>
    <cellStyle name="Título 2 117" xfId="26977"/>
    <cellStyle name="Título 2 118" xfId="26978"/>
    <cellStyle name="Título 2 119" xfId="26979"/>
    <cellStyle name="Título 2 12" xfId="26980"/>
    <cellStyle name="Título 2 12 2" xfId="40880"/>
    <cellStyle name="Título 2 120" xfId="26981"/>
    <cellStyle name="Título 2 121" xfId="26982"/>
    <cellStyle name="Título 2 122" xfId="26983"/>
    <cellStyle name="Título 2 123" xfId="26984"/>
    <cellStyle name="Título 2 124" xfId="26985"/>
    <cellStyle name="Título 2 125" xfId="26986"/>
    <cellStyle name="Título 2 126" xfId="26987"/>
    <cellStyle name="Título 2 127" xfId="26988"/>
    <cellStyle name="Título 2 128" xfId="26989"/>
    <cellStyle name="Título 2 129" xfId="26990"/>
    <cellStyle name="Título 2 13" xfId="26991"/>
    <cellStyle name="Título 2 13 2" xfId="40881"/>
    <cellStyle name="Título 2 130" xfId="26992"/>
    <cellStyle name="Título 2 131" xfId="26993"/>
    <cellStyle name="Título 2 132" xfId="26994"/>
    <cellStyle name="Título 2 133" xfId="26995"/>
    <cellStyle name="Título 2 134" xfId="26996"/>
    <cellStyle name="Título 2 135" xfId="26997"/>
    <cellStyle name="Título 2 136" xfId="26998"/>
    <cellStyle name="Título 2 137" xfId="26999"/>
    <cellStyle name="Título 2 138" xfId="27000"/>
    <cellStyle name="Título 2 139" xfId="27001"/>
    <cellStyle name="Título 2 14" xfId="27002"/>
    <cellStyle name="Título 2 140" xfId="27003"/>
    <cellStyle name="Título 2 141" xfId="27004"/>
    <cellStyle name="Título 2 142" xfId="27005"/>
    <cellStyle name="Título 2 143" xfId="27006"/>
    <cellStyle name="Título 2 144" xfId="27007"/>
    <cellStyle name="Título 2 145" xfId="27008"/>
    <cellStyle name="Título 2 146" xfId="27009"/>
    <cellStyle name="Título 2 147" xfId="27010"/>
    <cellStyle name="Título 2 148" xfId="27011"/>
    <cellStyle name="Título 2 149" xfId="27012"/>
    <cellStyle name="Título 2 15" xfId="27013"/>
    <cellStyle name="Título 2 15 2" xfId="27014"/>
    <cellStyle name="Título 2 15 3" xfId="27015"/>
    <cellStyle name="Título 2 150" xfId="27016"/>
    <cellStyle name="Título 2 151" xfId="27017"/>
    <cellStyle name="Título 2 152" xfId="27018"/>
    <cellStyle name="Título 2 153" xfId="27019"/>
    <cellStyle name="Título 2 154" xfId="27020"/>
    <cellStyle name="Título 2 155" xfId="27021"/>
    <cellStyle name="Título 2 156" xfId="27022"/>
    <cellStyle name="Título 2 157" xfId="27023"/>
    <cellStyle name="Título 2 158" xfId="27024"/>
    <cellStyle name="Título 2 159" xfId="27025"/>
    <cellStyle name="Título 2 16" xfId="27026"/>
    <cellStyle name="Título 2 16 2" xfId="27027"/>
    <cellStyle name="Título 2 16 3" xfId="27028"/>
    <cellStyle name="Título 2 160" xfId="27029"/>
    <cellStyle name="Título 2 161" xfId="27030"/>
    <cellStyle name="Título 2 162" xfId="27031"/>
    <cellStyle name="Título 2 163" xfId="27032"/>
    <cellStyle name="Título 2 164" xfId="27033"/>
    <cellStyle name="Título 2 165" xfId="27034"/>
    <cellStyle name="Título 2 166" xfId="27035"/>
    <cellStyle name="Título 2 167" xfId="27036"/>
    <cellStyle name="Título 2 168" xfId="27037"/>
    <cellStyle name="Título 2 169" xfId="27038"/>
    <cellStyle name="Título 2 17" xfId="27039"/>
    <cellStyle name="Título 2 17 2" xfId="27040"/>
    <cellStyle name="Título 2 17 3" xfId="27041"/>
    <cellStyle name="Título 2 170" xfId="27042"/>
    <cellStyle name="Título 2 171" xfId="27043"/>
    <cellStyle name="Título 2 172" xfId="27044"/>
    <cellStyle name="Título 2 173" xfId="27045"/>
    <cellStyle name="Título 2 174" xfId="27046"/>
    <cellStyle name="Título 2 175" xfId="27047"/>
    <cellStyle name="Título 2 176" xfId="27048"/>
    <cellStyle name="Título 2 177" xfId="27049"/>
    <cellStyle name="Título 2 178" xfId="27050"/>
    <cellStyle name="Título 2 179" xfId="27051"/>
    <cellStyle name="Título 2 18" xfId="27052"/>
    <cellStyle name="Título 2 18 2" xfId="27053"/>
    <cellStyle name="Título 2 18 3" xfId="27054"/>
    <cellStyle name="Título 2 180" xfId="27055"/>
    <cellStyle name="Título 2 181" xfId="27056"/>
    <cellStyle name="Título 2 182" xfId="27057"/>
    <cellStyle name="Título 2 183" xfId="27058"/>
    <cellStyle name="Título 2 184" xfId="27059"/>
    <cellStyle name="Título 2 185" xfId="27060"/>
    <cellStyle name="Título 2 186" xfId="27061"/>
    <cellStyle name="Título 2 187" xfId="27062"/>
    <cellStyle name="Título 2 188" xfId="27063"/>
    <cellStyle name="Título 2 189" xfId="27064"/>
    <cellStyle name="Título 2 19" xfId="27065"/>
    <cellStyle name="Título 2 19 2" xfId="27066"/>
    <cellStyle name="Título 2 19 3" xfId="27067"/>
    <cellStyle name="Título 2 190" xfId="27068"/>
    <cellStyle name="Título 2 2" xfId="27069"/>
    <cellStyle name="Título 2 2 10" xfId="27070"/>
    <cellStyle name="Título 2 2 10 2" xfId="27071"/>
    <cellStyle name="Título 2 2 10 3" xfId="27072"/>
    <cellStyle name="Título 2 2 10 4" xfId="27073"/>
    <cellStyle name="Título 2 2 10 5" xfId="27074"/>
    <cellStyle name="Título 2 2 10 6" xfId="27075"/>
    <cellStyle name="Título 2 2 10 7" xfId="27076"/>
    <cellStyle name="Título 2 2 11" xfId="27077"/>
    <cellStyle name="Título 2 2 11 2" xfId="27078"/>
    <cellStyle name="Título 2 2 11 3" xfId="27079"/>
    <cellStyle name="Título 2 2 11 4" xfId="27080"/>
    <cellStyle name="Título 2 2 11 5" xfId="27081"/>
    <cellStyle name="Título 2 2 11 6" xfId="27082"/>
    <cellStyle name="Título 2 2 11 7" xfId="27083"/>
    <cellStyle name="Título 2 2 12" xfId="27084"/>
    <cellStyle name="Título 2 2 13" xfId="27085"/>
    <cellStyle name="Título 2 2 14" xfId="27086"/>
    <cellStyle name="Título 2 2 15" xfId="27087"/>
    <cellStyle name="Título 2 2 16" xfId="27088"/>
    <cellStyle name="Título 2 2 17" xfId="27089"/>
    <cellStyle name="Título 2 2 18" xfId="27090"/>
    <cellStyle name="Título 2 2 19" xfId="27091"/>
    <cellStyle name="Título 2 2 2" xfId="27092"/>
    <cellStyle name="Título 2 2 20" xfId="27093"/>
    <cellStyle name="Título 2 2 21" xfId="27094"/>
    <cellStyle name="Título 2 2 22" xfId="27095"/>
    <cellStyle name="Título 2 2 23" xfId="27096"/>
    <cellStyle name="Título 2 2 24" xfId="27097"/>
    <cellStyle name="Título 2 2 25" xfId="27098"/>
    <cellStyle name="Título 2 2 26" xfId="27099"/>
    <cellStyle name="Título 2 2 27" xfId="27100"/>
    <cellStyle name="Título 2 2 28" xfId="27101"/>
    <cellStyle name="Título 2 2 29" xfId="27102"/>
    <cellStyle name="Título 2 2 3" xfId="27103"/>
    <cellStyle name="Título 2 2 30" xfId="27104"/>
    <cellStyle name="Título 2 2 31" xfId="27105"/>
    <cellStyle name="Título 2 2 32" xfId="27106"/>
    <cellStyle name="Título 2 2 33" xfId="27107"/>
    <cellStyle name="Título 2 2 34" xfId="27108"/>
    <cellStyle name="Título 2 2 35" xfId="27109"/>
    <cellStyle name="Título 2 2 4" xfId="27110"/>
    <cellStyle name="Título 2 2 5" xfId="27111"/>
    <cellStyle name="Título 2 2 6" xfId="27112"/>
    <cellStyle name="Título 2 2 7" xfId="27113"/>
    <cellStyle name="Título 2 2 8" xfId="27114"/>
    <cellStyle name="Título 2 2 8 2" xfId="27115"/>
    <cellStyle name="Título 2 2 8 3" xfId="27116"/>
    <cellStyle name="Título 2 2 8 4" xfId="27117"/>
    <cellStyle name="Título 2 2 8 5" xfId="27118"/>
    <cellStyle name="Título 2 2 8 6" xfId="27119"/>
    <cellStyle name="Título 2 2 8 7" xfId="27120"/>
    <cellStyle name="Título 2 2 9" xfId="27121"/>
    <cellStyle name="Título 2 2 9 2" xfId="27122"/>
    <cellStyle name="Título 2 2 9 3" xfId="27123"/>
    <cellStyle name="Título 2 2 9 4" xfId="27124"/>
    <cellStyle name="Título 2 2 9 5" xfId="27125"/>
    <cellStyle name="Título 2 2 9 6" xfId="27126"/>
    <cellStyle name="Título 2 2 9 7" xfId="27127"/>
    <cellStyle name="Título 2 20" xfId="27128"/>
    <cellStyle name="Título 2 20 2" xfId="27129"/>
    <cellStyle name="Título 2 20 3" xfId="27130"/>
    <cellStyle name="Título 2 21" xfId="27131"/>
    <cellStyle name="Título 2 22" xfId="27132"/>
    <cellStyle name="Título 2 23" xfId="27133"/>
    <cellStyle name="Título 2 24" xfId="27134"/>
    <cellStyle name="Título 2 24 2" xfId="40959"/>
    <cellStyle name="Título 2 25" xfId="27135"/>
    <cellStyle name="Título 2 25 2" xfId="40994"/>
    <cellStyle name="Título 2 26" xfId="27136"/>
    <cellStyle name="Título 2 26 10" xfId="27137"/>
    <cellStyle name="Título 2 26 11" xfId="27138"/>
    <cellStyle name="Título 2 26 12" xfId="27139"/>
    <cellStyle name="Título 2 26 13" xfId="27140"/>
    <cellStyle name="Título 2 26 14" xfId="27141"/>
    <cellStyle name="Título 2 26 15" xfId="27142"/>
    <cellStyle name="Título 2 26 16" xfId="27143"/>
    <cellStyle name="Título 2 26 2" xfId="27144"/>
    <cellStyle name="Título 2 26 3" xfId="27145"/>
    <cellStyle name="Título 2 26 4" xfId="27146"/>
    <cellStyle name="Título 2 26 5" xfId="27147"/>
    <cellStyle name="Título 2 26 6" xfId="27148"/>
    <cellStyle name="Título 2 26 7" xfId="27149"/>
    <cellStyle name="Título 2 26 8" xfId="27150"/>
    <cellStyle name="Título 2 26 9" xfId="27151"/>
    <cellStyle name="Título 2 27" xfId="27152"/>
    <cellStyle name="Título 2 27 10" xfId="27153"/>
    <cellStyle name="Título 2 27 11" xfId="27154"/>
    <cellStyle name="Título 2 27 12" xfId="27155"/>
    <cellStyle name="Título 2 27 13" xfId="27156"/>
    <cellStyle name="Título 2 27 14" xfId="27157"/>
    <cellStyle name="Título 2 27 15" xfId="27158"/>
    <cellStyle name="Título 2 27 16" xfId="27159"/>
    <cellStyle name="Título 2 27 2" xfId="27160"/>
    <cellStyle name="Título 2 27 3" xfId="27161"/>
    <cellStyle name="Título 2 27 4" xfId="27162"/>
    <cellStyle name="Título 2 27 5" xfId="27163"/>
    <cellStyle name="Título 2 27 6" xfId="27164"/>
    <cellStyle name="Título 2 27 7" xfId="27165"/>
    <cellStyle name="Título 2 27 8" xfId="27166"/>
    <cellStyle name="Título 2 27 9" xfId="27167"/>
    <cellStyle name="Título 2 28" xfId="27168"/>
    <cellStyle name="Título 2 28 10" xfId="27169"/>
    <cellStyle name="Título 2 28 11" xfId="27170"/>
    <cellStyle name="Título 2 28 12" xfId="27171"/>
    <cellStyle name="Título 2 28 13" xfId="27172"/>
    <cellStyle name="Título 2 28 14" xfId="27173"/>
    <cellStyle name="Título 2 28 15" xfId="27174"/>
    <cellStyle name="Título 2 28 16" xfId="27175"/>
    <cellStyle name="Título 2 28 2" xfId="27176"/>
    <cellStyle name="Título 2 28 3" xfId="27177"/>
    <cellStyle name="Título 2 28 4" xfId="27178"/>
    <cellStyle name="Título 2 28 5" xfId="27179"/>
    <cellStyle name="Título 2 28 6" xfId="27180"/>
    <cellStyle name="Título 2 28 7" xfId="27181"/>
    <cellStyle name="Título 2 28 8" xfId="27182"/>
    <cellStyle name="Título 2 28 9" xfId="27183"/>
    <cellStyle name="Título 2 29" xfId="27184"/>
    <cellStyle name="Título 2 29 10" xfId="27185"/>
    <cellStyle name="Título 2 29 11" xfId="27186"/>
    <cellStyle name="Título 2 29 12" xfId="27187"/>
    <cellStyle name="Título 2 29 13" xfId="27188"/>
    <cellStyle name="Título 2 29 14" xfId="27189"/>
    <cellStyle name="Título 2 29 15" xfId="27190"/>
    <cellStyle name="Título 2 29 16" xfId="27191"/>
    <cellStyle name="Título 2 29 2" xfId="27192"/>
    <cellStyle name="Título 2 29 3" xfId="27193"/>
    <cellStyle name="Título 2 29 4" xfId="27194"/>
    <cellStyle name="Título 2 29 5" xfId="27195"/>
    <cellStyle name="Título 2 29 6" xfId="27196"/>
    <cellStyle name="Título 2 29 7" xfId="27197"/>
    <cellStyle name="Título 2 29 8" xfId="27198"/>
    <cellStyle name="Título 2 29 9" xfId="27199"/>
    <cellStyle name="Título 2 3" xfId="27200"/>
    <cellStyle name="Título 2 3 10" xfId="27201"/>
    <cellStyle name="Título 2 3 11" xfId="27202"/>
    <cellStyle name="Título 2 3 2" xfId="27203"/>
    <cellStyle name="Título 2 3 3" xfId="27204"/>
    <cellStyle name="Título 2 3 4" xfId="27205"/>
    <cellStyle name="Título 2 3 5" xfId="27206"/>
    <cellStyle name="Título 2 3 6" xfId="27207"/>
    <cellStyle name="Título 2 3 7" xfId="27208"/>
    <cellStyle name="Título 2 3 8" xfId="27209"/>
    <cellStyle name="Título 2 3 9" xfId="27210"/>
    <cellStyle name="Título 2 30" xfId="27211"/>
    <cellStyle name="Título 2 31" xfId="27212"/>
    <cellStyle name="Título 2 32" xfId="27213"/>
    <cellStyle name="Título 2 33" xfId="27214"/>
    <cellStyle name="Título 2 34" xfId="27215"/>
    <cellStyle name="Título 2 35" xfId="27216"/>
    <cellStyle name="Título 2 36" xfId="27217"/>
    <cellStyle name="Título 2 37" xfId="27218"/>
    <cellStyle name="Título 2 38" xfId="27219"/>
    <cellStyle name="Título 2 39" xfId="27220"/>
    <cellStyle name="Título 2 4" xfId="27221"/>
    <cellStyle name="Título 2 4 10" xfId="27222"/>
    <cellStyle name="Título 2 4 11" xfId="27223"/>
    <cellStyle name="Título 2 4 2" xfId="27224"/>
    <cellStyle name="Título 2 4 3" xfId="27225"/>
    <cellStyle name="Título 2 4 4" xfId="27226"/>
    <cellStyle name="Título 2 4 5" xfId="27227"/>
    <cellStyle name="Título 2 4 6" xfId="27228"/>
    <cellStyle name="Título 2 4 7" xfId="27229"/>
    <cellStyle name="Título 2 4 8" xfId="27230"/>
    <cellStyle name="Título 2 4 9" xfId="27231"/>
    <cellStyle name="Título 2 40" xfId="27232"/>
    <cellStyle name="Título 2 41" xfId="27233"/>
    <cellStyle name="Título 2 42" xfId="27234"/>
    <cellStyle name="Título 2 43" xfId="27235"/>
    <cellStyle name="Título 2 44" xfId="27236"/>
    <cellStyle name="Título 2 45" xfId="27237"/>
    <cellStyle name="Título 2 46" xfId="27238"/>
    <cellStyle name="Título 2 47" xfId="27239"/>
    <cellStyle name="Título 2 48" xfId="27240"/>
    <cellStyle name="Título 2 49" xfId="27241"/>
    <cellStyle name="Título 2 5" xfId="27242"/>
    <cellStyle name="Título 2 5 2" xfId="27243"/>
    <cellStyle name="Título 2 5 3" xfId="27244"/>
    <cellStyle name="Título 2 5 4" xfId="27245"/>
    <cellStyle name="Título 2 50" xfId="27246"/>
    <cellStyle name="Título 2 51" xfId="27247"/>
    <cellStyle name="Título 2 52" xfId="27248"/>
    <cellStyle name="Título 2 53" xfId="27249"/>
    <cellStyle name="Título 2 54" xfId="27250"/>
    <cellStyle name="Título 2 55" xfId="27251"/>
    <cellStyle name="Título 2 56" xfId="27252"/>
    <cellStyle name="Título 2 57" xfId="27253"/>
    <cellStyle name="Título 2 58" xfId="27254"/>
    <cellStyle name="Título 2 59" xfId="27255"/>
    <cellStyle name="Título 2 6" xfId="27256"/>
    <cellStyle name="Título 2 6 2" xfId="27257"/>
    <cellStyle name="Título 2 6 3" xfId="27258"/>
    <cellStyle name="Título 2 6 4" xfId="27259"/>
    <cellStyle name="Título 2 60" xfId="27260"/>
    <cellStyle name="Título 2 61" xfId="27261"/>
    <cellStyle name="Título 2 62" xfId="27262"/>
    <cellStyle name="Título 2 63" xfId="27263"/>
    <cellStyle name="Título 2 64" xfId="27264"/>
    <cellStyle name="Título 2 65" xfId="27265"/>
    <cellStyle name="Título 2 66" xfId="27266"/>
    <cellStyle name="Título 2 67" xfId="27267"/>
    <cellStyle name="Título 2 68" xfId="27268"/>
    <cellStyle name="Título 2 69" xfId="27269"/>
    <cellStyle name="Título 2 7" xfId="27270"/>
    <cellStyle name="Título 2 7 2" xfId="27271"/>
    <cellStyle name="Título 2 7 3" xfId="27272"/>
    <cellStyle name="Título 2 7 4" xfId="27273"/>
    <cellStyle name="Título 2 70" xfId="27274"/>
    <cellStyle name="Título 2 71" xfId="27275"/>
    <cellStyle name="Título 2 72" xfId="27276"/>
    <cellStyle name="Título 2 73" xfId="27277"/>
    <cellStyle name="Título 2 74" xfId="27278"/>
    <cellStyle name="Título 2 75" xfId="27279"/>
    <cellStyle name="Título 2 76" xfId="27280"/>
    <cellStyle name="Título 2 77" xfId="27281"/>
    <cellStyle name="Título 2 78" xfId="27282"/>
    <cellStyle name="Título 2 79" xfId="27283"/>
    <cellStyle name="Título 2 8" xfId="27284"/>
    <cellStyle name="Título 2 8 2" xfId="27285"/>
    <cellStyle name="Título 2 8 3" xfId="27286"/>
    <cellStyle name="Título 2 8 4" xfId="27287"/>
    <cellStyle name="Título 2 80" xfId="27288"/>
    <cellStyle name="Título 2 81" xfId="27289"/>
    <cellStyle name="Título 2 82" xfId="27290"/>
    <cellStyle name="Título 2 83" xfId="27291"/>
    <cellStyle name="Título 2 84" xfId="27292"/>
    <cellStyle name="Título 2 85" xfId="27293"/>
    <cellStyle name="Título 2 86" xfId="27294"/>
    <cellStyle name="Título 2 87" xfId="27295"/>
    <cellStyle name="Título 2 88" xfId="27296"/>
    <cellStyle name="Título 2 89" xfId="27297"/>
    <cellStyle name="Título 2 9" xfId="27298"/>
    <cellStyle name="Título 2 90" xfId="27299"/>
    <cellStyle name="Título 2 91" xfId="27300"/>
    <cellStyle name="Título 2 92" xfId="27301"/>
    <cellStyle name="Título 2 93" xfId="27302"/>
    <cellStyle name="Título 2 94" xfId="27303"/>
    <cellStyle name="Título 2 95" xfId="27304"/>
    <cellStyle name="Título 2 96" xfId="27305"/>
    <cellStyle name="Título 2 97" xfId="27306"/>
    <cellStyle name="Título 2 98" xfId="27307"/>
    <cellStyle name="Título 2 99" xfId="27308"/>
    <cellStyle name="Título 20" xfId="27309"/>
    <cellStyle name="Título 20 2" xfId="27310"/>
    <cellStyle name="Título 20 3" xfId="27311"/>
    <cellStyle name="Título 21" xfId="27312"/>
    <cellStyle name="Título 21 2" xfId="27313"/>
    <cellStyle name="Título 21 3" xfId="27314"/>
    <cellStyle name="Título 22" xfId="27315"/>
    <cellStyle name="Título 22 2" xfId="27316"/>
    <cellStyle name="Título 22 3" xfId="27317"/>
    <cellStyle name="Título 23" xfId="27318"/>
    <cellStyle name="Título 23 2" xfId="27319"/>
    <cellStyle name="Título 23 3" xfId="27320"/>
    <cellStyle name="Título 24" xfId="27321"/>
    <cellStyle name="Título 25" xfId="27322"/>
    <cellStyle name="Título 26" xfId="27323"/>
    <cellStyle name="Título 27" xfId="27324"/>
    <cellStyle name="Título 27 2" xfId="40957"/>
    <cellStyle name="Título 28" xfId="27325"/>
    <cellStyle name="Título 28 2" xfId="40992"/>
    <cellStyle name="Título 29" xfId="27326"/>
    <cellStyle name="Título 29 10" xfId="27327"/>
    <cellStyle name="Título 29 11" xfId="27328"/>
    <cellStyle name="Título 29 12" xfId="27329"/>
    <cellStyle name="Título 29 13" xfId="27330"/>
    <cellStyle name="Título 29 14" xfId="27331"/>
    <cellStyle name="Título 29 15" xfId="27332"/>
    <cellStyle name="Título 29 16" xfId="27333"/>
    <cellStyle name="Título 29 2" xfId="27334"/>
    <cellStyle name="Título 29 3" xfId="27335"/>
    <cellStyle name="Título 29 4" xfId="27336"/>
    <cellStyle name="Título 29 5" xfId="27337"/>
    <cellStyle name="Título 29 6" xfId="27338"/>
    <cellStyle name="Título 29 7" xfId="27339"/>
    <cellStyle name="Título 29 8" xfId="27340"/>
    <cellStyle name="Título 29 9" xfId="27341"/>
    <cellStyle name="Título 3 10" xfId="27342"/>
    <cellStyle name="Título 3 10 2" xfId="40882"/>
    <cellStyle name="Título 3 100" xfId="27343"/>
    <cellStyle name="Título 3 101" xfId="27344"/>
    <cellStyle name="Título 3 102" xfId="27345"/>
    <cellStyle name="Título 3 103" xfId="27346"/>
    <cellStyle name="Título 3 104" xfId="27347"/>
    <cellStyle name="Título 3 105" xfId="27348"/>
    <cellStyle name="Título 3 106" xfId="27349"/>
    <cellStyle name="Título 3 107" xfId="27350"/>
    <cellStyle name="Título 3 108" xfId="27351"/>
    <cellStyle name="Título 3 109" xfId="27352"/>
    <cellStyle name="Título 3 11" xfId="27353"/>
    <cellStyle name="Título 3 11 2" xfId="40883"/>
    <cellStyle name="Título 3 110" xfId="27354"/>
    <cellStyle name="Título 3 111" xfId="27355"/>
    <cellStyle name="Título 3 112" xfId="27356"/>
    <cellStyle name="Título 3 113" xfId="27357"/>
    <cellStyle name="Título 3 114" xfId="27358"/>
    <cellStyle name="Título 3 115" xfId="27359"/>
    <cellStyle name="Título 3 116" xfId="27360"/>
    <cellStyle name="Título 3 117" xfId="27361"/>
    <cellStyle name="Título 3 118" xfId="27362"/>
    <cellStyle name="Título 3 119" xfId="27363"/>
    <cellStyle name="Título 3 12" xfId="27364"/>
    <cellStyle name="Título 3 12 2" xfId="40884"/>
    <cellStyle name="Título 3 120" xfId="27365"/>
    <cellStyle name="Título 3 121" xfId="27366"/>
    <cellStyle name="Título 3 122" xfId="27367"/>
    <cellStyle name="Título 3 123" xfId="27368"/>
    <cellStyle name="Título 3 124" xfId="27369"/>
    <cellStyle name="Título 3 125" xfId="27370"/>
    <cellStyle name="Título 3 126" xfId="27371"/>
    <cellStyle name="Título 3 127" xfId="27372"/>
    <cellStyle name="Título 3 128" xfId="27373"/>
    <cellStyle name="Título 3 129" xfId="27374"/>
    <cellStyle name="Título 3 13" xfId="27375"/>
    <cellStyle name="Título 3 13 2" xfId="40885"/>
    <cellStyle name="Título 3 130" xfId="27376"/>
    <cellStyle name="Título 3 131" xfId="27377"/>
    <cellStyle name="Título 3 132" xfId="27378"/>
    <cellStyle name="Título 3 133" xfId="27379"/>
    <cellStyle name="Título 3 134" xfId="27380"/>
    <cellStyle name="Título 3 135" xfId="27381"/>
    <cellStyle name="Título 3 136" xfId="27382"/>
    <cellStyle name="Título 3 137" xfId="27383"/>
    <cellStyle name="Título 3 138" xfId="27384"/>
    <cellStyle name="Título 3 139" xfId="27385"/>
    <cellStyle name="Título 3 14" xfId="27386"/>
    <cellStyle name="Título 3 140" xfId="27387"/>
    <cellStyle name="Título 3 141" xfId="27388"/>
    <cellStyle name="Título 3 142" xfId="27389"/>
    <cellStyle name="Título 3 143" xfId="27390"/>
    <cellStyle name="Título 3 144" xfId="27391"/>
    <cellStyle name="Título 3 145" xfId="27392"/>
    <cellStyle name="Título 3 146" xfId="27393"/>
    <cellStyle name="Título 3 147" xfId="27394"/>
    <cellStyle name="Título 3 148" xfId="27395"/>
    <cellStyle name="Título 3 149" xfId="27396"/>
    <cellStyle name="Título 3 15" xfId="27397"/>
    <cellStyle name="Título 3 15 2" xfId="27398"/>
    <cellStyle name="Título 3 15 3" xfId="27399"/>
    <cellStyle name="Título 3 150" xfId="27400"/>
    <cellStyle name="Título 3 151" xfId="27401"/>
    <cellStyle name="Título 3 152" xfId="27402"/>
    <cellStyle name="Título 3 153" xfId="27403"/>
    <cellStyle name="Título 3 154" xfId="27404"/>
    <cellStyle name="Título 3 155" xfId="27405"/>
    <cellStyle name="Título 3 156" xfId="27406"/>
    <cellStyle name="Título 3 157" xfId="27407"/>
    <cellStyle name="Título 3 158" xfId="27408"/>
    <cellStyle name="Título 3 159" xfId="27409"/>
    <cellStyle name="Título 3 16" xfId="27410"/>
    <cellStyle name="Título 3 16 2" xfId="27411"/>
    <cellStyle name="Título 3 16 3" xfId="27412"/>
    <cellStyle name="Título 3 160" xfId="27413"/>
    <cellStyle name="Título 3 161" xfId="27414"/>
    <cellStyle name="Título 3 162" xfId="27415"/>
    <cellStyle name="Título 3 163" xfId="27416"/>
    <cellStyle name="Título 3 164" xfId="27417"/>
    <cellStyle name="Título 3 165" xfId="27418"/>
    <cellStyle name="Título 3 166" xfId="27419"/>
    <cellStyle name="Título 3 167" xfId="27420"/>
    <cellStyle name="Título 3 168" xfId="27421"/>
    <cellStyle name="Título 3 169" xfId="27422"/>
    <cellStyle name="Título 3 17" xfId="27423"/>
    <cellStyle name="Título 3 17 2" xfId="27424"/>
    <cellStyle name="Título 3 17 3" xfId="27425"/>
    <cellStyle name="Título 3 170" xfId="27426"/>
    <cellStyle name="Título 3 171" xfId="27427"/>
    <cellStyle name="Título 3 172" xfId="27428"/>
    <cellStyle name="Título 3 173" xfId="27429"/>
    <cellStyle name="Título 3 174" xfId="27430"/>
    <cellStyle name="Título 3 175" xfId="27431"/>
    <cellStyle name="Título 3 176" xfId="27432"/>
    <cellStyle name="Título 3 177" xfId="27433"/>
    <cellStyle name="Título 3 178" xfId="27434"/>
    <cellStyle name="Título 3 179" xfId="27435"/>
    <cellStyle name="Título 3 18" xfId="27436"/>
    <cellStyle name="Título 3 18 2" xfId="27437"/>
    <cellStyle name="Título 3 18 3" xfId="27438"/>
    <cellStyle name="Título 3 180" xfId="27439"/>
    <cellStyle name="Título 3 181" xfId="27440"/>
    <cellStyle name="Título 3 182" xfId="27441"/>
    <cellStyle name="Título 3 183" xfId="27442"/>
    <cellStyle name="Título 3 184" xfId="27443"/>
    <cellStyle name="Título 3 185" xfId="27444"/>
    <cellStyle name="Título 3 186" xfId="27445"/>
    <cellStyle name="Título 3 187" xfId="27446"/>
    <cellStyle name="Título 3 188" xfId="27447"/>
    <cellStyle name="Título 3 189" xfId="27448"/>
    <cellStyle name="Título 3 19" xfId="27449"/>
    <cellStyle name="Título 3 19 2" xfId="27450"/>
    <cellStyle name="Título 3 19 3" xfId="27451"/>
    <cellStyle name="Título 3 190" xfId="27452"/>
    <cellStyle name="Título 3 2" xfId="27453"/>
    <cellStyle name="Título 3 2 10" xfId="27454"/>
    <cellStyle name="Título 3 2 10 2" xfId="27455"/>
    <cellStyle name="Título 3 2 10 3" xfId="27456"/>
    <cellStyle name="Título 3 2 10 4" xfId="27457"/>
    <cellStyle name="Título 3 2 10 5" xfId="27458"/>
    <cellStyle name="Título 3 2 10 6" xfId="27459"/>
    <cellStyle name="Título 3 2 10 7" xfId="27460"/>
    <cellStyle name="Título 3 2 11" xfId="27461"/>
    <cellStyle name="Título 3 2 11 2" xfId="27462"/>
    <cellStyle name="Título 3 2 11 3" xfId="27463"/>
    <cellStyle name="Título 3 2 11 4" xfId="27464"/>
    <cellStyle name="Título 3 2 11 5" xfId="27465"/>
    <cellStyle name="Título 3 2 11 6" xfId="27466"/>
    <cellStyle name="Título 3 2 11 7" xfId="27467"/>
    <cellStyle name="Título 3 2 12" xfId="27468"/>
    <cellStyle name="Título 3 2 13" xfId="27469"/>
    <cellStyle name="Título 3 2 14" xfId="27470"/>
    <cellStyle name="Título 3 2 15" xfId="27471"/>
    <cellStyle name="Título 3 2 16" xfId="27472"/>
    <cellStyle name="Título 3 2 17" xfId="27473"/>
    <cellStyle name="Título 3 2 18" xfId="27474"/>
    <cellStyle name="Título 3 2 19" xfId="27475"/>
    <cellStyle name="Título 3 2 2" xfId="27476"/>
    <cellStyle name="Título 3 2 20" xfId="27477"/>
    <cellStyle name="Título 3 2 21" xfId="27478"/>
    <cellStyle name="Título 3 2 22" xfId="27479"/>
    <cellStyle name="Título 3 2 23" xfId="27480"/>
    <cellStyle name="Título 3 2 24" xfId="27481"/>
    <cellStyle name="Título 3 2 25" xfId="27482"/>
    <cellStyle name="Título 3 2 26" xfId="27483"/>
    <cellStyle name="Título 3 2 27" xfId="27484"/>
    <cellStyle name="Título 3 2 28" xfId="27485"/>
    <cellStyle name="Título 3 2 29" xfId="27486"/>
    <cellStyle name="Título 3 2 3" xfId="27487"/>
    <cellStyle name="Título 3 2 30" xfId="27488"/>
    <cellStyle name="Título 3 2 31" xfId="27489"/>
    <cellStyle name="Título 3 2 32" xfId="27490"/>
    <cellStyle name="Título 3 2 33" xfId="27491"/>
    <cellStyle name="Título 3 2 34" xfId="27492"/>
    <cellStyle name="Título 3 2 35" xfId="27493"/>
    <cellStyle name="Título 3 2 4" xfId="27494"/>
    <cellStyle name="Título 3 2 5" xfId="27495"/>
    <cellStyle name="Título 3 2 6" xfId="27496"/>
    <cellStyle name="Título 3 2 7" xfId="27497"/>
    <cellStyle name="Título 3 2 8" xfId="27498"/>
    <cellStyle name="Título 3 2 8 2" xfId="27499"/>
    <cellStyle name="Título 3 2 8 3" xfId="27500"/>
    <cellStyle name="Título 3 2 8 4" xfId="27501"/>
    <cellStyle name="Título 3 2 8 5" xfId="27502"/>
    <cellStyle name="Título 3 2 8 6" xfId="27503"/>
    <cellStyle name="Título 3 2 8 7" xfId="27504"/>
    <cellStyle name="Título 3 2 9" xfId="27505"/>
    <cellStyle name="Título 3 2 9 2" xfId="27506"/>
    <cellStyle name="Título 3 2 9 3" xfId="27507"/>
    <cellStyle name="Título 3 2 9 4" xfId="27508"/>
    <cellStyle name="Título 3 2 9 5" xfId="27509"/>
    <cellStyle name="Título 3 2 9 6" xfId="27510"/>
    <cellStyle name="Título 3 2 9 7" xfId="27511"/>
    <cellStyle name="Título 3 20" xfId="27512"/>
    <cellStyle name="Título 3 20 2" xfId="27513"/>
    <cellStyle name="Título 3 20 3" xfId="27514"/>
    <cellStyle name="Título 3 21" xfId="27515"/>
    <cellStyle name="Título 3 22" xfId="27516"/>
    <cellStyle name="Título 3 23" xfId="27517"/>
    <cellStyle name="Título 3 24" xfId="27518"/>
    <cellStyle name="Título 3 24 2" xfId="40960"/>
    <cellStyle name="Título 3 25" xfId="27519"/>
    <cellStyle name="Título 3 25 2" xfId="40995"/>
    <cellStyle name="Título 3 26" xfId="27520"/>
    <cellStyle name="Título 3 26 10" xfId="27521"/>
    <cellStyle name="Título 3 26 11" xfId="27522"/>
    <cellStyle name="Título 3 26 12" xfId="27523"/>
    <cellStyle name="Título 3 26 13" xfId="27524"/>
    <cellStyle name="Título 3 26 14" xfId="27525"/>
    <cellStyle name="Título 3 26 15" xfId="27526"/>
    <cellStyle name="Título 3 26 16" xfId="27527"/>
    <cellStyle name="Título 3 26 2" xfId="27528"/>
    <cellStyle name="Título 3 26 3" xfId="27529"/>
    <cellStyle name="Título 3 26 4" xfId="27530"/>
    <cellStyle name="Título 3 26 5" xfId="27531"/>
    <cellStyle name="Título 3 26 6" xfId="27532"/>
    <cellStyle name="Título 3 26 7" xfId="27533"/>
    <cellStyle name="Título 3 26 8" xfId="27534"/>
    <cellStyle name="Título 3 26 9" xfId="27535"/>
    <cellStyle name="Título 3 27" xfId="27536"/>
    <cellStyle name="Título 3 27 10" xfId="27537"/>
    <cellStyle name="Título 3 27 11" xfId="27538"/>
    <cellStyle name="Título 3 27 12" xfId="27539"/>
    <cellStyle name="Título 3 27 13" xfId="27540"/>
    <cellStyle name="Título 3 27 14" xfId="27541"/>
    <cellStyle name="Título 3 27 15" xfId="27542"/>
    <cellStyle name="Título 3 27 16" xfId="27543"/>
    <cellStyle name="Título 3 27 2" xfId="27544"/>
    <cellStyle name="Título 3 27 3" xfId="27545"/>
    <cellStyle name="Título 3 27 4" xfId="27546"/>
    <cellStyle name="Título 3 27 5" xfId="27547"/>
    <cellStyle name="Título 3 27 6" xfId="27548"/>
    <cellStyle name="Título 3 27 7" xfId="27549"/>
    <cellStyle name="Título 3 27 8" xfId="27550"/>
    <cellStyle name="Título 3 27 9" xfId="27551"/>
    <cellStyle name="Título 3 28" xfId="27552"/>
    <cellStyle name="Título 3 28 10" xfId="27553"/>
    <cellStyle name="Título 3 28 11" xfId="27554"/>
    <cellStyle name="Título 3 28 12" xfId="27555"/>
    <cellStyle name="Título 3 28 13" xfId="27556"/>
    <cellStyle name="Título 3 28 14" xfId="27557"/>
    <cellStyle name="Título 3 28 15" xfId="27558"/>
    <cellStyle name="Título 3 28 16" xfId="27559"/>
    <cellStyle name="Título 3 28 2" xfId="27560"/>
    <cellStyle name="Título 3 28 3" xfId="27561"/>
    <cellStyle name="Título 3 28 4" xfId="27562"/>
    <cellStyle name="Título 3 28 5" xfId="27563"/>
    <cellStyle name="Título 3 28 6" xfId="27564"/>
    <cellStyle name="Título 3 28 7" xfId="27565"/>
    <cellStyle name="Título 3 28 8" xfId="27566"/>
    <cellStyle name="Título 3 28 9" xfId="27567"/>
    <cellStyle name="Título 3 29" xfId="27568"/>
    <cellStyle name="Título 3 29 10" xfId="27569"/>
    <cellStyle name="Título 3 29 11" xfId="27570"/>
    <cellStyle name="Título 3 29 12" xfId="27571"/>
    <cellStyle name="Título 3 29 13" xfId="27572"/>
    <cellStyle name="Título 3 29 14" xfId="27573"/>
    <cellStyle name="Título 3 29 15" xfId="27574"/>
    <cellStyle name="Título 3 29 16" xfId="27575"/>
    <cellStyle name="Título 3 29 2" xfId="27576"/>
    <cellStyle name="Título 3 29 3" xfId="27577"/>
    <cellStyle name="Título 3 29 4" xfId="27578"/>
    <cellStyle name="Título 3 29 5" xfId="27579"/>
    <cellStyle name="Título 3 29 6" xfId="27580"/>
    <cellStyle name="Título 3 29 7" xfId="27581"/>
    <cellStyle name="Título 3 29 8" xfId="27582"/>
    <cellStyle name="Título 3 29 9" xfId="27583"/>
    <cellStyle name="Título 3 3" xfId="27584"/>
    <cellStyle name="Título 3 3 10" xfId="27585"/>
    <cellStyle name="Título 3 3 11" xfId="27586"/>
    <cellStyle name="Título 3 3 2" xfId="27587"/>
    <cellStyle name="Título 3 3 3" xfId="27588"/>
    <cellStyle name="Título 3 3 4" xfId="27589"/>
    <cellStyle name="Título 3 3 5" xfId="27590"/>
    <cellStyle name="Título 3 3 6" xfId="27591"/>
    <cellStyle name="Título 3 3 7" xfId="27592"/>
    <cellStyle name="Título 3 3 8" xfId="27593"/>
    <cellStyle name="Título 3 3 9" xfId="27594"/>
    <cellStyle name="Título 3 30" xfId="27595"/>
    <cellStyle name="Título 3 31" xfId="27596"/>
    <cellStyle name="Título 3 32" xfId="27597"/>
    <cellStyle name="Título 3 33" xfId="27598"/>
    <cellStyle name="Título 3 34" xfId="27599"/>
    <cellStyle name="Título 3 35" xfId="27600"/>
    <cellStyle name="Título 3 36" xfId="27601"/>
    <cellStyle name="Título 3 37" xfId="27602"/>
    <cellStyle name="Título 3 38" xfId="27603"/>
    <cellStyle name="Título 3 39" xfId="27604"/>
    <cellStyle name="Título 3 4" xfId="27605"/>
    <cellStyle name="Título 3 4 10" xfId="27606"/>
    <cellStyle name="Título 3 4 11" xfId="27607"/>
    <cellStyle name="Título 3 4 2" xfId="27608"/>
    <cellStyle name="Título 3 4 3" xfId="27609"/>
    <cellStyle name="Título 3 4 4" xfId="27610"/>
    <cellStyle name="Título 3 4 5" xfId="27611"/>
    <cellStyle name="Título 3 4 6" xfId="27612"/>
    <cellStyle name="Título 3 4 7" xfId="27613"/>
    <cellStyle name="Título 3 4 8" xfId="27614"/>
    <cellStyle name="Título 3 4 9" xfId="27615"/>
    <cellStyle name="Título 3 40" xfId="27616"/>
    <cellStyle name="Título 3 41" xfId="27617"/>
    <cellStyle name="Título 3 42" xfId="27618"/>
    <cellStyle name="Título 3 43" xfId="27619"/>
    <cellStyle name="Título 3 44" xfId="27620"/>
    <cellStyle name="Título 3 45" xfId="27621"/>
    <cellStyle name="Título 3 46" xfId="27622"/>
    <cellStyle name="Título 3 47" xfId="27623"/>
    <cellStyle name="Título 3 48" xfId="27624"/>
    <cellStyle name="Título 3 49" xfId="27625"/>
    <cellStyle name="Título 3 5" xfId="27626"/>
    <cellStyle name="Título 3 5 2" xfId="27627"/>
    <cellStyle name="Título 3 5 3" xfId="27628"/>
    <cellStyle name="Título 3 5 4" xfId="27629"/>
    <cellStyle name="Título 3 50" xfId="27630"/>
    <cellStyle name="Título 3 51" xfId="27631"/>
    <cellStyle name="Título 3 52" xfId="27632"/>
    <cellStyle name="Título 3 53" xfId="27633"/>
    <cellStyle name="Título 3 54" xfId="27634"/>
    <cellStyle name="Título 3 55" xfId="27635"/>
    <cellStyle name="Título 3 56" xfId="27636"/>
    <cellStyle name="Título 3 57" xfId="27637"/>
    <cellStyle name="Título 3 58" xfId="27638"/>
    <cellStyle name="Título 3 59" xfId="27639"/>
    <cellStyle name="Título 3 6" xfId="27640"/>
    <cellStyle name="Título 3 6 2" xfId="27641"/>
    <cellStyle name="Título 3 6 3" xfId="27642"/>
    <cellStyle name="Título 3 6 4" xfId="27643"/>
    <cellStyle name="Título 3 60" xfId="27644"/>
    <cellStyle name="Título 3 61" xfId="27645"/>
    <cellStyle name="Título 3 62" xfId="27646"/>
    <cellStyle name="Título 3 63" xfId="27647"/>
    <cellStyle name="Título 3 64" xfId="27648"/>
    <cellStyle name="Título 3 65" xfId="27649"/>
    <cellStyle name="Título 3 66" xfId="27650"/>
    <cellStyle name="Título 3 67" xfId="27651"/>
    <cellStyle name="Título 3 68" xfId="27652"/>
    <cellStyle name="Título 3 69" xfId="27653"/>
    <cellStyle name="Título 3 7" xfId="27654"/>
    <cellStyle name="Título 3 7 2" xfId="27655"/>
    <cellStyle name="Título 3 7 3" xfId="27656"/>
    <cellStyle name="Título 3 7 4" xfId="27657"/>
    <cellStyle name="Título 3 70" xfId="27658"/>
    <cellStyle name="Título 3 71" xfId="27659"/>
    <cellStyle name="Título 3 72" xfId="27660"/>
    <cellStyle name="Título 3 73" xfId="27661"/>
    <cellStyle name="Título 3 74" xfId="27662"/>
    <cellStyle name="Título 3 75" xfId="27663"/>
    <cellStyle name="Título 3 76" xfId="27664"/>
    <cellStyle name="Título 3 77" xfId="27665"/>
    <cellStyle name="Título 3 78" xfId="27666"/>
    <cellStyle name="Título 3 79" xfId="27667"/>
    <cellStyle name="Título 3 8" xfId="27668"/>
    <cellStyle name="Título 3 8 2" xfId="27669"/>
    <cellStyle name="Título 3 8 3" xfId="27670"/>
    <cellStyle name="Título 3 8 4" xfId="27671"/>
    <cellStyle name="Título 3 80" xfId="27672"/>
    <cellStyle name="Título 3 81" xfId="27673"/>
    <cellStyle name="Título 3 82" xfId="27674"/>
    <cellStyle name="Título 3 83" xfId="27675"/>
    <cellStyle name="Título 3 84" xfId="27676"/>
    <cellStyle name="Título 3 85" xfId="27677"/>
    <cellStyle name="Título 3 86" xfId="27678"/>
    <cellStyle name="Título 3 87" xfId="27679"/>
    <cellStyle name="Título 3 88" xfId="27680"/>
    <cellStyle name="Título 3 89" xfId="27681"/>
    <cellStyle name="Título 3 9" xfId="27682"/>
    <cellStyle name="Título 3 90" xfId="27683"/>
    <cellStyle name="Título 3 91" xfId="27684"/>
    <cellStyle name="Título 3 92" xfId="27685"/>
    <cellStyle name="Título 3 93" xfId="27686"/>
    <cellStyle name="Título 3 94" xfId="27687"/>
    <cellStyle name="Título 3 95" xfId="27688"/>
    <cellStyle name="Título 3 96" xfId="27689"/>
    <cellStyle name="Título 3 97" xfId="27690"/>
    <cellStyle name="Título 3 98" xfId="27691"/>
    <cellStyle name="Título 3 99" xfId="27692"/>
    <cellStyle name="Título 30" xfId="27693"/>
    <cellStyle name="Título 30 10" xfId="27694"/>
    <cellStyle name="Título 30 11" xfId="27695"/>
    <cellStyle name="Título 30 12" xfId="27696"/>
    <cellStyle name="Título 30 13" xfId="27697"/>
    <cellStyle name="Título 30 14" xfId="27698"/>
    <cellStyle name="Título 30 15" xfId="27699"/>
    <cellStyle name="Título 30 16" xfId="27700"/>
    <cellStyle name="Título 30 2" xfId="27701"/>
    <cellStyle name="Título 30 3" xfId="27702"/>
    <cellStyle name="Título 30 4" xfId="27703"/>
    <cellStyle name="Título 30 5" xfId="27704"/>
    <cellStyle name="Título 30 6" xfId="27705"/>
    <cellStyle name="Título 30 7" xfId="27706"/>
    <cellStyle name="Título 30 8" xfId="27707"/>
    <cellStyle name="Título 30 9" xfId="27708"/>
    <cellStyle name="Título 31" xfId="27709"/>
    <cellStyle name="Título 31 10" xfId="27710"/>
    <cellStyle name="Título 31 11" xfId="27711"/>
    <cellStyle name="Título 31 12" xfId="27712"/>
    <cellStyle name="Título 31 13" xfId="27713"/>
    <cellStyle name="Título 31 14" xfId="27714"/>
    <cellStyle name="Título 31 15" xfId="27715"/>
    <cellStyle name="Título 31 16" xfId="27716"/>
    <cellStyle name="Título 31 2" xfId="27717"/>
    <cellStyle name="Título 31 3" xfId="27718"/>
    <cellStyle name="Título 31 4" xfId="27719"/>
    <cellStyle name="Título 31 5" xfId="27720"/>
    <cellStyle name="Título 31 6" xfId="27721"/>
    <cellStyle name="Título 31 7" xfId="27722"/>
    <cellStyle name="Título 31 8" xfId="27723"/>
    <cellStyle name="Título 31 9" xfId="27724"/>
    <cellStyle name="Título 32" xfId="27725"/>
    <cellStyle name="Título 32 10" xfId="27726"/>
    <cellStyle name="Título 32 11" xfId="27727"/>
    <cellStyle name="Título 32 12" xfId="27728"/>
    <cellStyle name="Título 32 13" xfId="27729"/>
    <cellStyle name="Título 32 14" xfId="27730"/>
    <cellStyle name="Título 32 15" xfId="27731"/>
    <cellStyle name="Título 32 16" xfId="27732"/>
    <cellStyle name="Título 32 2" xfId="27733"/>
    <cellStyle name="Título 32 3" xfId="27734"/>
    <cellStyle name="Título 32 4" xfId="27735"/>
    <cellStyle name="Título 32 5" xfId="27736"/>
    <cellStyle name="Título 32 6" xfId="27737"/>
    <cellStyle name="Título 32 7" xfId="27738"/>
    <cellStyle name="Título 32 8" xfId="27739"/>
    <cellStyle name="Título 32 9" xfId="27740"/>
    <cellStyle name="Título 33" xfId="27741"/>
    <cellStyle name="Título 34" xfId="27742"/>
    <cellStyle name="Título 35" xfId="27743"/>
    <cellStyle name="Título 36" xfId="27744"/>
    <cellStyle name="Título 37" xfId="27745"/>
    <cellStyle name="Título 38" xfId="27746"/>
    <cellStyle name="Título 39" xfId="27747"/>
    <cellStyle name="Título 4 10" xfId="27748"/>
    <cellStyle name="Título 4 10 2" xfId="40886"/>
    <cellStyle name="Título 4 100" xfId="27749"/>
    <cellStyle name="Título 4 101" xfId="27750"/>
    <cellStyle name="Título 4 102" xfId="27751"/>
    <cellStyle name="Título 4 103" xfId="27752"/>
    <cellStyle name="Título 4 104" xfId="27753"/>
    <cellStyle name="Título 4 105" xfId="27754"/>
    <cellStyle name="Título 4 106" xfId="27755"/>
    <cellStyle name="Título 4 107" xfId="27756"/>
    <cellStyle name="Título 4 108" xfId="27757"/>
    <cellStyle name="Título 4 109" xfId="27758"/>
    <cellStyle name="Título 4 11" xfId="27759"/>
    <cellStyle name="Título 4 11 2" xfId="40887"/>
    <cellStyle name="Título 4 110" xfId="27760"/>
    <cellStyle name="Título 4 111" xfId="27761"/>
    <cellStyle name="Título 4 112" xfId="27762"/>
    <cellStyle name="Título 4 113" xfId="27763"/>
    <cellStyle name="Título 4 114" xfId="27764"/>
    <cellStyle name="Título 4 115" xfId="27765"/>
    <cellStyle name="Título 4 116" xfId="27766"/>
    <cellStyle name="Título 4 117" xfId="27767"/>
    <cellStyle name="Título 4 118" xfId="27768"/>
    <cellStyle name="Título 4 119" xfId="27769"/>
    <cellStyle name="Título 4 12" xfId="27770"/>
    <cellStyle name="Título 4 12 2" xfId="40888"/>
    <cellStyle name="Título 4 120" xfId="27771"/>
    <cellStyle name="Título 4 121" xfId="27772"/>
    <cellStyle name="Título 4 122" xfId="27773"/>
    <cellStyle name="Título 4 123" xfId="27774"/>
    <cellStyle name="Título 4 124" xfId="27775"/>
    <cellStyle name="Título 4 125" xfId="27776"/>
    <cellStyle name="Título 4 126" xfId="27777"/>
    <cellStyle name="Título 4 127" xfId="27778"/>
    <cellStyle name="Título 4 128" xfId="27779"/>
    <cellStyle name="Título 4 129" xfId="27780"/>
    <cellStyle name="Título 4 13" xfId="27781"/>
    <cellStyle name="Título 4 13 2" xfId="40889"/>
    <cellStyle name="Título 4 130" xfId="27782"/>
    <cellStyle name="Título 4 131" xfId="27783"/>
    <cellStyle name="Título 4 132" xfId="27784"/>
    <cellStyle name="Título 4 133" xfId="27785"/>
    <cellStyle name="Título 4 134" xfId="27786"/>
    <cellStyle name="Título 4 135" xfId="27787"/>
    <cellStyle name="Título 4 136" xfId="27788"/>
    <cellStyle name="Título 4 137" xfId="27789"/>
    <cellStyle name="Título 4 138" xfId="27790"/>
    <cellStyle name="Título 4 139" xfId="27791"/>
    <cellStyle name="Título 4 14" xfId="27792"/>
    <cellStyle name="Título 4 140" xfId="27793"/>
    <cellStyle name="Título 4 141" xfId="27794"/>
    <cellStyle name="Título 4 142" xfId="27795"/>
    <cellStyle name="Título 4 143" xfId="27796"/>
    <cellStyle name="Título 4 144" xfId="27797"/>
    <cellStyle name="Título 4 145" xfId="27798"/>
    <cellStyle name="Título 4 146" xfId="27799"/>
    <cellStyle name="Título 4 147" xfId="27800"/>
    <cellStyle name="Título 4 148" xfId="27801"/>
    <cellStyle name="Título 4 149" xfId="27802"/>
    <cellStyle name="Título 4 15" xfId="27803"/>
    <cellStyle name="Título 4 15 2" xfId="27804"/>
    <cellStyle name="Título 4 15 3" xfId="27805"/>
    <cellStyle name="Título 4 150" xfId="27806"/>
    <cellStyle name="Título 4 151" xfId="27807"/>
    <cellStyle name="Título 4 152" xfId="27808"/>
    <cellStyle name="Título 4 153" xfId="27809"/>
    <cellStyle name="Título 4 154" xfId="27810"/>
    <cellStyle name="Título 4 155" xfId="27811"/>
    <cellStyle name="Título 4 156" xfId="27812"/>
    <cellStyle name="Título 4 157" xfId="27813"/>
    <cellStyle name="Título 4 158" xfId="27814"/>
    <cellStyle name="Título 4 159" xfId="27815"/>
    <cellStyle name="Título 4 16" xfId="27816"/>
    <cellStyle name="Título 4 16 2" xfId="27817"/>
    <cellStyle name="Título 4 16 3" xfId="27818"/>
    <cellStyle name="Título 4 160" xfId="27819"/>
    <cellStyle name="Título 4 161" xfId="27820"/>
    <cellStyle name="Título 4 162" xfId="27821"/>
    <cellStyle name="Título 4 163" xfId="27822"/>
    <cellStyle name="Título 4 164" xfId="27823"/>
    <cellStyle name="Título 4 165" xfId="27824"/>
    <cellStyle name="Título 4 166" xfId="27825"/>
    <cellStyle name="Título 4 167" xfId="27826"/>
    <cellStyle name="Título 4 168" xfId="27827"/>
    <cellStyle name="Título 4 169" xfId="27828"/>
    <cellStyle name="Título 4 17" xfId="27829"/>
    <cellStyle name="Título 4 17 2" xfId="27830"/>
    <cellStyle name="Título 4 17 3" xfId="27831"/>
    <cellStyle name="Título 4 170" xfId="27832"/>
    <cellStyle name="Título 4 171" xfId="27833"/>
    <cellStyle name="Título 4 172" xfId="27834"/>
    <cellStyle name="Título 4 173" xfId="27835"/>
    <cellStyle name="Título 4 174" xfId="27836"/>
    <cellStyle name="Título 4 175" xfId="27837"/>
    <cellStyle name="Título 4 176" xfId="27838"/>
    <cellStyle name="Título 4 177" xfId="27839"/>
    <cellStyle name="Título 4 178" xfId="27840"/>
    <cellStyle name="Título 4 179" xfId="27841"/>
    <cellStyle name="Título 4 18" xfId="27842"/>
    <cellStyle name="Título 4 18 2" xfId="27843"/>
    <cellStyle name="Título 4 18 3" xfId="27844"/>
    <cellStyle name="Título 4 180" xfId="27845"/>
    <cellStyle name="Título 4 181" xfId="27846"/>
    <cellStyle name="Título 4 182" xfId="27847"/>
    <cellStyle name="Título 4 183" xfId="27848"/>
    <cellStyle name="Título 4 184" xfId="27849"/>
    <cellStyle name="Título 4 185" xfId="27850"/>
    <cellStyle name="Título 4 186" xfId="27851"/>
    <cellStyle name="Título 4 187" xfId="27852"/>
    <cellStyle name="Título 4 188" xfId="27853"/>
    <cellStyle name="Título 4 189" xfId="27854"/>
    <cellStyle name="Título 4 19" xfId="27855"/>
    <cellStyle name="Título 4 19 2" xfId="27856"/>
    <cellStyle name="Título 4 19 3" xfId="27857"/>
    <cellStyle name="Título 4 190" xfId="27858"/>
    <cellStyle name="Título 4 2" xfId="27859"/>
    <cellStyle name="Título 4 2 10" xfId="27860"/>
    <cellStyle name="Título 4 2 10 2" xfId="27861"/>
    <cellStyle name="Título 4 2 10 3" xfId="27862"/>
    <cellStyle name="Título 4 2 10 4" xfId="27863"/>
    <cellStyle name="Título 4 2 10 5" xfId="27864"/>
    <cellStyle name="Título 4 2 10 6" xfId="27865"/>
    <cellStyle name="Título 4 2 10 7" xfId="27866"/>
    <cellStyle name="Título 4 2 11" xfId="27867"/>
    <cellStyle name="Título 4 2 11 2" xfId="27868"/>
    <cellStyle name="Título 4 2 11 3" xfId="27869"/>
    <cellStyle name="Título 4 2 11 4" xfId="27870"/>
    <cellStyle name="Título 4 2 11 5" xfId="27871"/>
    <cellStyle name="Título 4 2 11 6" xfId="27872"/>
    <cellStyle name="Título 4 2 11 7" xfId="27873"/>
    <cellStyle name="Título 4 2 12" xfId="27874"/>
    <cellStyle name="Título 4 2 13" xfId="27875"/>
    <cellStyle name="Título 4 2 14" xfId="27876"/>
    <cellStyle name="Título 4 2 15" xfId="27877"/>
    <cellStyle name="Título 4 2 16" xfId="27878"/>
    <cellStyle name="Título 4 2 17" xfId="27879"/>
    <cellStyle name="Título 4 2 18" xfId="27880"/>
    <cellStyle name="Título 4 2 19" xfId="27881"/>
    <cellStyle name="Título 4 2 2" xfId="27882"/>
    <cellStyle name="Título 4 2 20" xfId="27883"/>
    <cellStyle name="Título 4 2 21" xfId="27884"/>
    <cellStyle name="Título 4 2 22" xfId="27885"/>
    <cellStyle name="Título 4 2 23" xfId="27886"/>
    <cellStyle name="Título 4 2 24" xfId="27887"/>
    <cellStyle name="Título 4 2 25" xfId="27888"/>
    <cellStyle name="Título 4 2 26" xfId="27889"/>
    <cellStyle name="Título 4 2 27" xfId="27890"/>
    <cellStyle name="Título 4 2 28" xfId="27891"/>
    <cellStyle name="Título 4 2 29" xfId="27892"/>
    <cellStyle name="Título 4 2 3" xfId="27893"/>
    <cellStyle name="Título 4 2 30" xfId="27894"/>
    <cellStyle name="Título 4 2 31" xfId="27895"/>
    <cellStyle name="Título 4 2 32" xfId="27896"/>
    <cellStyle name="Título 4 2 33" xfId="27897"/>
    <cellStyle name="Título 4 2 34" xfId="27898"/>
    <cellStyle name="Título 4 2 35" xfId="27899"/>
    <cellStyle name="Título 4 2 4" xfId="27900"/>
    <cellStyle name="Título 4 2 5" xfId="27901"/>
    <cellStyle name="Título 4 2 6" xfId="27902"/>
    <cellStyle name="Título 4 2 7" xfId="27903"/>
    <cellStyle name="Título 4 2 8" xfId="27904"/>
    <cellStyle name="Título 4 2 8 2" xfId="27905"/>
    <cellStyle name="Título 4 2 8 3" xfId="27906"/>
    <cellStyle name="Título 4 2 8 4" xfId="27907"/>
    <cellStyle name="Título 4 2 8 5" xfId="27908"/>
    <cellStyle name="Título 4 2 8 6" xfId="27909"/>
    <cellStyle name="Título 4 2 8 7" xfId="27910"/>
    <cellStyle name="Título 4 2 9" xfId="27911"/>
    <cellStyle name="Título 4 2 9 2" xfId="27912"/>
    <cellStyle name="Título 4 2 9 3" xfId="27913"/>
    <cellStyle name="Título 4 2 9 4" xfId="27914"/>
    <cellStyle name="Título 4 2 9 5" xfId="27915"/>
    <cellStyle name="Título 4 2 9 6" xfId="27916"/>
    <cellStyle name="Título 4 2 9 7" xfId="27917"/>
    <cellStyle name="Título 4 20" xfId="27918"/>
    <cellStyle name="Título 4 20 2" xfId="27919"/>
    <cellStyle name="Título 4 20 3" xfId="27920"/>
    <cellStyle name="Título 4 21" xfId="27921"/>
    <cellStyle name="Título 4 22" xfId="27922"/>
    <cellStyle name="Título 4 23" xfId="27923"/>
    <cellStyle name="Título 4 24" xfId="27924"/>
    <cellStyle name="Título 4 24 2" xfId="40961"/>
    <cellStyle name="Título 4 25" xfId="27925"/>
    <cellStyle name="Título 4 25 2" xfId="40996"/>
    <cellStyle name="Título 4 26" xfId="27926"/>
    <cellStyle name="Título 4 26 10" xfId="27927"/>
    <cellStyle name="Título 4 26 11" xfId="27928"/>
    <cellStyle name="Título 4 26 12" xfId="27929"/>
    <cellStyle name="Título 4 26 13" xfId="27930"/>
    <cellStyle name="Título 4 26 14" xfId="27931"/>
    <cellStyle name="Título 4 26 15" xfId="27932"/>
    <cellStyle name="Título 4 26 16" xfId="27933"/>
    <cellStyle name="Título 4 26 2" xfId="27934"/>
    <cellStyle name="Título 4 26 3" xfId="27935"/>
    <cellStyle name="Título 4 26 4" xfId="27936"/>
    <cellStyle name="Título 4 26 5" xfId="27937"/>
    <cellStyle name="Título 4 26 6" xfId="27938"/>
    <cellStyle name="Título 4 26 7" xfId="27939"/>
    <cellStyle name="Título 4 26 8" xfId="27940"/>
    <cellStyle name="Título 4 26 9" xfId="27941"/>
    <cellStyle name="Título 4 27" xfId="27942"/>
    <cellStyle name="Título 4 27 10" xfId="27943"/>
    <cellStyle name="Título 4 27 11" xfId="27944"/>
    <cellStyle name="Título 4 27 12" xfId="27945"/>
    <cellStyle name="Título 4 27 13" xfId="27946"/>
    <cellStyle name="Título 4 27 14" xfId="27947"/>
    <cellStyle name="Título 4 27 15" xfId="27948"/>
    <cellStyle name="Título 4 27 16" xfId="27949"/>
    <cellStyle name="Título 4 27 2" xfId="27950"/>
    <cellStyle name="Título 4 27 3" xfId="27951"/>
    <cellStyle name="Título 4 27 4" xfId="27952"/>
    <cellStyle name="Título 4 27 5" xfId="27953"/>
    <cellStyle name="Título 4 27 6" xfId="27954"/>
    <cellStyle name="Título 4 27 7" xfId="27955"/>
    <cellStyle name="Título 4 27 8" xfId="27956"/>
    <cellStyle name="Título 4 27 9" xfId="27957"/>
    <cellStyle name="Título 4 28" xfId="27958"/>
    <cellStyle name="Título 4 28 10" xfId="27959"/>
    <cellStyle name="Título 4 28 11" xfId="27960"/>
    <cellStyle name="Título 4 28 12" xfId="27961"/>
    <cellStyle name="Título 4 28 13" xfId="27962"/>
    <cellStyle name="Título 4 28 14" xfId="27963"/>
    <cellStyle name="Título 4 28 15" xfId="27964"/>
    <cellStyle name="Título 4 28 16" xfId="27965"/>
    <cellStyle name="Título 4 28 2" xfId="27966"/>
    <cellStyle name="Título 4 28 3" xfId="27967"/>
    <cellStyle name="Título 4 28 4" xfId="27968"/>
    <cellStyle name="Título 4 28 5" xfId="27969"/>
    <cellStyle name="Título 4 28 6" xfId="27970"/>
    <cellStyle name="Título 4 28 7" xfId="27971"/>
    <cellStyle name="Título 4 28 8" xfId="27972"/>
    <cellStyle name="Título 4 28 9" xfId="27973"/>
    <cellStyle name="Título 4 29" xfId="27974"/>
    <cellStyle name="Título 4 29 10" xfId="27975"/>
    <cellStyle name="Título 4 29 11" xfId="27976"/>
    <cellStyle name="Título 4 29 12" xfId="27977"/>
    <cellStyle name="Título 4 29 13" xfId="27978"/>
    <cellStyle name="Título 4 29 14" xfId="27979"/>
    <cellStyle name="Título 4 29 15" xfId="27980"/>
    <cellStyle name="Título 4 29 16" xfId="27981"/>
    <cellStyle name="Título 4 29 2" xfId="27982"/>
    <cellStyle name="Título 4 29 3" xfId="27983"/>
    <cellStyle name="Título 4 29 4" xfId="27984"/>
    <cellStyle name="Título 4 29 5" xfId="27985"/>
    <cellStyle name="Título 4 29 6" xfId="27986"/>
    <cellStyle name="Título 4 29 7" xfId="27987"/>
    <cellStyle name="Título 4 29 8" xfId="27988"/>
    <cellStyle name="Título 4 29 9" xfId="27989"/>
    <cellStyle name="Título 4 3" xfId="27990"/>
    <cellStyle name="Título 4 3 10" xfId="27991"/>
    <cellStyle name="Título 4 3 11" xfId="27992"/>
    <cellStyle name="Título 4 3 2" xfId="27993"/>
    <cellStyle name="Título 4 3 3" xfId="27994"/>
    <cellStyle name="Título 4 3 4" xfId="27995"/>
    <cellStyle name="Título 4 3 5" xfId="27996"/>
    <cellStyle name="Título 4 3 6" xfId="27997"/>
    <cellStyle name="Título 4 3 7" xfId="27998"/>
    <cellStyle name="Título 4 3 8" xfId="27999"/>
    <cellStyle name="Título 4 3 9" xfId="28000"/>
    <cellStyle name="Título 4 30" xfId="28001"/>
    <cellStyle name="Título 4 31" xfId="28002"/>
    <cellStyle name="Título 4 32" xfId="28003"/>
    <cellStyle name="Título 4 33" xfId="28004"/>
    <cellStyle name="Título 4 34" xfId="28005"/>
    <cellStyle name="Título 4 35" xfId="28006"/>
    <cellStyle name="Título 4 36" xfId="28007"/>
    <cellStyle name="Título 4 37" xfId="28008"/>
    <cellStyle name="Título 4 38" xfId="28009"/>
    <cellStyle name="Título 4 39" xfId="28010"/>
    <cellStyle name="Título 4 4" xfId="28011"/>
    <cellStyle name="Título 4 4 10" xfId="28012"/>
    <cellStyle name="Título 4 4 11" xfId="28013"/>
    <cellStyle name="Título 4 4 2" xfId="28014"/>
    <cellStyle name="Título 4 4 3" xfId="28015"/>
    <cellStyle name="Título 4 4 4" xfId="28016"/>
    <cellStyle name="Título 4 4 5" xfId="28017"/>
    <cellStyle name="Título 4 4 6" xfId="28018"/>
    <cellStyle name="Título 4 4 7" xfId="28019"/>
    <cellStyle name="Título 4 4 8" xfId="28020"/>
    <cellStyle name="Título 4 4 9" xfId="28021"/>
    <cellStyle name="Título 4 40" xfId="28022"/>
    <cellStyle name="Título 4 41" xfId="28023"/>
    <cellStyle name="Título 4 42" xfId="28024"/>
    <cellStyle name="Título 4 43" xfId="28025"/>
    <cellStyle name="Título 4 44" xfId="28026"/>
    <cellStyle name="Título 4 45" xfId="28027"/>
    <cellStyle name="Título 4 46" xfId="28028"/>
    <cellStyle name="Título 4 47" xfId="28029"/>
    <cellStyle name="Título 4 48" xfId="28030"/>
    <cellStyle name="Título 4 49" xfId="28031"/>
    <cellStyle name="Título 4 5" xfId="28032"/>
    <cellStyle name="Título 4 5 2" xfId="28033"/>
    <cellStyle name="Título 4 5 3" xfId="28034"/>
    <cellStyle name="Título 4 5 4" xfId="28035"/>
    <cellStyle name="Título 4 50" xfId="28036"/>
    <cellStyle name="Título 4 51" xfId="28037"/>
    <cellStyle name="Título 4 52" xfId="28038"/>
    <cellStyle name="Título 4 53" xfId="28039"/>
    <cellStyle name="Título 4 54" xfId="28040"/>
    <cellStyle name="Título 4 55" xfId="28041"/>
    <cellStyle name="Título 4 56" xfId="28042"/>
    <cellStyle name="Título 4 57" xfId="28043"/>
    <cellStyle name="Título 4 58" xfId="28044"/>
    <cellStyle name="Título 4 59" xfId="28045"/>
    <cellStyle name="Título 4 6" xfId="28046"/>
    <cellStyle name="Título 4 6 2" xfId="28047"/>
    <cellStyle name="Título 4 6 3" xfId="28048"/>
    <cellStyle name="Título 4 6 4" xfId="28049"/>
    <cellStyle name="Título 4 60" xfId="28050"/>
    <cellStyle name="Título 4 61" xfId="28051"/>
    <cellStyle name="Título 4 62" xfId="28052"/>
    <cellStyle name="Título 4 63" xfId="28053"/>
    <cellStyle name="Título 4 64" xfId="28054"/>
    <cellStyle name="Título 4 65" xfId="28055"/>
    <cellStyle name="Título 4 66" xfId="28056"/>
    <cellStyle name="Título 4 67" xfId="28057"/>
    <cellStyle name="Título 4 68" xfId="28058"/>
    <cellStyle name="Título 4 69" xfId="28059"/>
    <cellStyle name="Título 4 7" xfId="28060"/>
    <cellStyle name="Título 4 7 2" xfId="28061"/>
    <cellStyle name="Título 4 7 3" xfId="28062"/>
    <cellStyle name="Título 4 7 4" xfId="28063"/>
    <cellStyle name="Título 4 70" xfId="28064"/>
    <cellStyle name="Título 4 71" xfId="28065"/>
    <cellStyle name="Título 4 72" xfId="28066"/>
    <cellStyle name="Título 4 73" xfId="28067"/>
    <cellStyle name="Título 4 74" xfId="28068"/>
    <cellStyle name="Título 4 75" xfId="28069"/>
    <cellStyle name="Título 4 76" xfId="28070"/>
    <cellStyle name="Título 4 77" xfId="28071"/>
    <cellStyle name="Título 4 78" xfId="28072"/>
    <cellStyle name="Título 4 79" xfId="28073"/>
    <cellStyle name="Título 4 8" xfId="28074"/>
    <cellStyle name="Título 4 8 2" xfId="28075"/>
    <cellStyle name="Título 4 8 3" xfId="28076"/>
    <cellStyle name="Título 4 8 4" xfId="28077"/>
    <cellStyle name="Título 4 80" xfId="28078"/>
    <cellStyle name="Título 4 81" xfId="28079"/>
    <cellStyle name="Título 4 82" xfId="28080"/>
    <cellStyle name="Título 4 83" xfId="28081"/>
    <cellStyle name="Título 4 84" xfId="28082"/>
    <cellStyle name="Título 4 85" xfId="28083"/>
    <cellStyle name="Título 4 86" xfId="28084"/>
    <cellStyle name="Título 4 87" xfId="28085"/>
    <cellStyle name="Título 4 88" xfId="28086"/>
    <cellStyle name="Título 4 89" xfId="28087"/>
    <cellStyle name="Título 4 9" xfId="28088"/>
    <cellStyle name="Título 4 90" xfId="28089"/>
    <cellStyle name="Título 4 91" xfId="28090"/>
    <cellStyle name="Título 4 92" xfId="28091"/>
    <cellStyle name="Título 4 93" xfId="28092"/>
    <cellStyle name="Título 4 94" xfId="28093"/>
    <cellStyle name="Título 4 95" xfId="28094"/>
    <cellStyle name="Título 4 96" xfId="28095"/>
    <cellStyle name="Título 4 97" xfId="28096"/>
    <cellStyle name="Título 4 98" xfId="28097"/>
    <cellStyle name="Título 4 99" xfId="28098"/>
    <cellStyle name="Título 40" xfId="28099"/>
    <cellStyle name="Título 41" xfId="28100"/>
    <cellStyle name="Título 42" xfId="28101"/>
    <cellStyle name="Título 43" xfId="28102"/>
    <cellStyle name="Título 44" xfId="28103"/>
    <cellStyle name="Título 45" xfId="28104"/>
    <cellStyle name="Título 46" xfId="28105"/>
    <cellStyle name="Título 47" xfId="28106"/>
    <cellStyle name="Título 48" xfId="28107"/>
    <cellStyle name="Título 49" xfId="28108"/>
    <cellStyle name="Título 5" xfId="28109"/>
    <cellStyle name="Título 5 10" xfId="28110"/>
    <cellStyle name="Título 5 10 2" xfId="28111"/>
    <cellStyle name="Título 5 10 3" xfId="28112"/>
    <cellStyle name="Título 5 10 4" xfId="28113"/>
    <cellStyle name="Título 5 10 5" xfId="28114"/>
    <cellStyle name="Título 5 10 6" xfId="28115"/>
    <cellStyle name="Título 5 10 7" xfId="28116"/>
    <cellStyle name="Título 5 11" xfId="28117"/>
    <cellStyle name="Título 5 11 2" xfId="28118"/>
    <cellStyle name="Título 5 11 3" xfId="28119"/>
    <cellStyle name="Título 5 11 4" xfId="28120"/>
    <cellStyle name="Título 5 11 5" xfId="28121"/>
    <cellStyle name="Título 5 11 6" xfId="28122"/>
    <cellStyle name="Título 5 11 7" xfId="28123"/>
    <cellStyle name="Título 5 12" xfId="28124"/>
    <cellStyle name="Título 5 13" xfId="28125"/>
    <cellStyle name="Título 5 14" xfId="28126"/>
    <cellStyle name="Título 5 15" xfId="28127"/>
    <cellStyle name="Título 5 16" xfId="28128"/>
    <cellStyle name="Título 5 17" xfId="28129"/>
    <cellStyle name="Título 5 18" xfId="28130"/>
    <cellStyle name="Título 5 19" xfId="28131"/>
    <cellStyle name="Título 5 2" xfId="28132"/>
    <cellStyle name="Título 5 20" xfId="28133"/>
    <cellStyle name="Título 5 21" xfId="28134"/>
    <cellStyle name="Título 5 22" xfId="28135"/>
    <cellStyle name="Título 5 23" xfId="28136"/>
    <cellStyle name="Título 5 24" xfId="28137"/>
    <cellStyle name="Título 5 25" xfId="28138"/>
    <cellStyle name="Título 5 26" xfId="28139"/>
    <cellStyle name="Título 5 27" xfId="28140"/>
    <cellStyle name="Título 5 28" xfId="28141"/>
    <cellStyle name="Título 5 29" xfId="28142"/>
    <cellStyle name="Título 5 3" xfId="28143"/>
    <cellStyle name="Título 5 30" xfId="28144"/>
    <cellStyle name="Título 5 31" xfId="28145"/>
    <cellStyle name="Título 5 32" xfId="28146"/>
    <cellStyle name="Título 5 33" xfId="28147"/>
    <cellStyle name="Título 5 34" xfId="28148"/>
    <cellStyle name="Título 5 35" xfId="28149"/>
    <cellStyle name="Título 5 4" xfId="28150"/>
    <cellStyle name="Título 5 5" xfId="28151"/>
    <cellStyle name="Título 5 6" xfId="28152"/>
    <cellStyle name="Título 5 7" xfId="28153"/>
    <cellStyle name="Título 5 8" xfId="28154"/>
    <cellStyle name="Título 5 8 2" xfId="28155"/>
    <cellStyle name="Título 5 8 3" xfId="28156"/>
    <cellStyle name="Título 5 8 4" xfId="28157"/>
    <cellStyle name="Título 5 8 5" xfId="28158"/>
    <cellStyle name="Título 5 8 6" xfId="28159"/>
    <cellStyle name="Título 5 8 7" xfId="28160"/>
    <cellStyle name="Título 5 9" xfId="28161"/>
    <cellStyle name="Título 5 9 2" xfId="28162"/>
    <cellStyle name="Título 5 9 3" xfId="28163"/>
    <cellStyle name="Título 5 9 4" xfId="28164"/>
    <cellStyle name="Título 5 9 5" xfId="28165"/>
    <cellStyle name="Título 5 9 6" xfId="28166"/>
    <cellStyle name="Título 5 9 7" xfId="28167"/>
    <cellStyle name="Título 50" xfId="28168"/>
    <cellStyle name="Título 51" xfId="28169"/>
    <cellStyle name="Título 52" xfId="28170"/>
    <cellStyle name="Título 53" xfId="28171"/>
    <cellStyle name="Título 54" xfId="28172"/>
    <cellStyle name="Título 55" xfId="28173"/>
    <cellStyle name="Título 56" xfId="28174"/>
    <cellStyle name="Título 57" xfId="28175"/>
    <cellStyle name="Título 58" xfId="28176"/>
    <cellStyle name="Título 59" xfId="28177"/>
    <cellStyle name="Título 6" xfId="28178"/>
    <cellStyle name="Título 6 10" xfId="28179"/>
    <cellStyle name="Título 6 11" xfId="28180"/>
    <cellStyle name="Título 6 2" xfId="28181"/>
    <cellStyle name="Título 6 3" xfId="28182"/>
    <cellStyle name="Título 6 4" xfId="28183"/>
    <cellStyle name="Título 6 5" xfId="28184"/>
    <cellStyle name="Título 6 6" xfId="28185"/>
    <cellStyle name="Título 6 7" xfId="28186"/>
    <cellStyle name="Título 6 8" xfId="28187"/>
    <cellStyle name="Título 6 9" xfId="28188"/>
    <cellStyle name="Título 60" xfId="28189"/>
    <cellStyle name="Título 61" xfId="28190"/>
    <cellStyle name="Título 62" xfId="28191"/>
    <cellStyle name="Título 63" xfId="28192"/>
    <cellStyle name="Título 64" xfId="28193"/>
    <cellStyle name="Título 65" xfId="28194"/>
    <cellStyle name="Título 66" xfId="28195"/>
    <cellStyle name="Título 67" xfId="28196"/>
    <cellStyle name="Título 68" xfId="28197"/>
    <cellStyle name="Título 69" xfId="28198"/>
    <cellStyle name="Título 7" xfId="28199"/>
    <cellStyle name="Título 7 10" xfId="28200"/>
    <cellStyle name="Título 7 11" xfId="28201"/>
    <cellStyle name="Título 7 2" xfId="28202"/>
    <cellStyle name="Título 7 3" xfId="28203"/>
    <cellStyle name="Título 7 4" xfId="28204"/>
    <cellStyle name="Título 7 5" xfId="28205"/>
    <cellStyle name="Título 7 6" xfId="28206"/>
    <cellStyle name="Título 7 7" xfId="28207"/>
    <cellStyle name="Título 7 8" xfId="28208"/>
    <cellStyle name="Título 7 9" xfId="28209"/>
    <cellStyle name="Título 70" xfId="28210"/>
    <cellStyle name="Título 71" xfId="28211"/>
    <cellStyle name="Título 72" xfId="28212"/>
    <cellStyle name="Título 73" xfId="28213"/>
    <cellStyle name="Título 74" xfId="28214"/>
    <cellStyle name="Título 75" xfId="28215"/>
    <cellStyle name="Título 76" xfId="28216"/>
    <cellStyle name="Título 77" xfId="28217"/>
    <cellStyle name="Título 78" xfId="28218"/>
    <cellStyle name="Título 79" xfId="28219"/>
    <cellStyle name="Título 8" xfId="28220"/>
    <cellStyle name="Título 8 2" xfId="28221"/>
    <cellStyle name="Título 8 3" xfId="28222"/>
    <cellStyle name="Título 8 4" xfId="28223"/>
    <cellStyle name="Título 80" xfId="28224"/>
    <cellStyle name="Título 81" xfId="28225"/>
    <cellStyle name="Título 82" xfId="28226"/>
    <cellStyle name="Título 83" xfId="28227"/>
    <cellStyle name="Título 84" xfId="28228"/>
    <cellStyle name="Título 85" xfId="28229"/>
    <cellStyle name="Título 86" xfId="28230"/>
    <cellStyle name="Título 87" xfId="28231"/>
    <cellStyle name="Título 88" xfId="28232"/>
    <cellStyle name="Título 89" xfId="28233"/>
    <cellStyle name="Título 9" xfId="28234"/>
    <cellStyle name="Título 9 2" xfId="28235"/>
    <cellStyle name="Título 9 3" xfId="28236"/>
    <cellStyle name="Título 9 4" xfId="28237"/>
    <cellStyle name="Título 90" xfId="28238"/>
    <cellStyle name="Título 91" xfId="28239"/>
    <cellStyle name="Título 92" xfId="28240"/>
    <cellStyle name="Título 93" xfId="28241"/>
    <cellStyle name="Título 94" xfId="28242"/>
    <cellStyle name="Título 95" xfId="28243"/>
    <cellStyle name="Título 96" xfId="28244"/>
    <cellStyle name="Título 97" xfId="28245"/>
    <cellStyle name="Título 98" xfId="28246"/>
    <cellStyle name="Título 99" xfId="28247"/>
    <cellStyle name="Titulo1" xfId="28248"/>
    <cellStyle name="Titulo2" xfId="28249"/>
    <cellStyle name="Total 10" xfId="28250"/>
    <cellStyle name="Total 10 2" xfId="29305"/>
    <cellStyle name="Total 10 2 2" xfId="40891"/>
    <cellStyle name="Total 10 3" xfId="40890"/>
    <cellStyle name="Total 100" xfId="28251"/>
    <cellStyle name="Total 100 2" xfId="40149"/>
    <cellStyle name="Total 101" xfId="28252"/>
    <cellStyle name="Total 101 2" xfId="40150"/>
    <cellStyle name="Total 102" xfId="28253"/>
    <cellStyle name="Total 102 2" xfId="40151"/>
    <cellStyle name="Total 103" xfId="28254"/>
    <cellStyle name="Total 103 2" xfId="40152"/>
    <cellStyle name="Total 104" xfId="28255"/>
    <cellStyle name="Total 104 2" xfId="40153"/>
    <cellStyle name="Total 105" xfId="28256"/>
    <cellStyle name="Total 105 2" xfId="40154"/>
    <cellStyle name="Total 106" xfId="28257"/>
    <cellStyle name="Total 106 2" xfId="40155"/>
    <cellStyle name="Total 107" xfId="28258"/>
    <cellStyle name="Total 107 2" xfId="40156"/>
    <cellStyle name="Total 108" xfId="28259"/>
    <cellStyle name="Total 108 2" xfId="40157"/>
    <cellStyle name="Total 109" xfId="28260"/>
    <cellStyle name="Total 109 2" xfId="40158"/>
    <cellStyle name="Total 11" xfId="28261"/>
    <cellStyle name="Total 11 2" xfId="29306"/>
    <cellStyle name="Total 11 2 2" xfId="40893"/>
    <cellStyle name="Total 11 3" xfId="40892"/>
    <cellStyle name="Total 110" xfId="28262"/>
    <cellStyle name="Total 110 2" xfId="40159"/>
    <cellStyle name="Total 111" xfId="28263"/>
    <cellStyle name="Total 111 2" xfId="40160"/>
    <cellStyle name="Total 112" xfId="28264"/>
    <cellStyle name="Total 112 2" xfId="40161"/>
    <cellStyle name="Total 113" xfId="28265"/>
    <cellStyle name="Total 113 2" xfId="40162"/>
    <cellStyle name="Total 114" xfId="28266"/>
    <cellStyle name="Total 114 2" xfId="40163"/>
    <cellStyle name="Total 115" xfId="28267"/>
    <cellStyle name="Total 115 2" xfId="40164"/>
    <cellStyle name="Total 116" xfId="28268"/>
    <cellStyle name="Total 116 2" xfId="40165"/>
    <cellStyle name="Total 117" xfId="28269"/>
    <cellStyle name="Total 117 2" xfId="40166"/>
    <cellStyle name="Total 118" xfId="28270"/>
    <cellStyle name="Total 118 2" xfId="40167"/>
    <cellStyle name="Total 119" xfId="28271"/>
    <cellStyle name="Total 119 2" xfId="40168"/>
    <cellStyle name="Total 12" xfId="28272"/>
    <cellStyle name="Total 12 2" xfId="29307"/>
    <cellStyle name="Total 12 2 2" xfId="40895"/>
    <cellStyle name="Total 12 3" xfId="40894"/>
    <cellStyle name="Total 120" xfId="28273"/>
    <cellStyle name="Total 120 2" xfId="40169"/>
    <cellStyle name="Total 121" xfId="28274"/>
    <cellStyle name="Total 121 2" xfId="40170"/>
    <cellStyle name="Total 122" xfId="28275"/>
    <cellStyle name="Total 122 2" xfId="40171"/>
    <cellStyle name="Total 123" xfId="28276"/>
    <cellStyle name="Total 123 2" xfId="40172"/>
    <cellStyle name="Total 124" xfId="28277"/>
    <cellStyle name="Total 124 2" xfId="40173"/>
    <cellStyle name="Total 125" xfId="28278"/>
    <cellStyle name="Total 125 2" xfId="40174"/>
    <cellStyle name="Total 126" xfId="28279"/>
    <cellStyle name="Total 126 2" xfId="40175"/>
    <cellStyle name="Total 127" xfId="28280"/>
    <cellStyle name="Total 127 2" xfId="40176"/>
    <cellStyle name="Total 128" xfId="28281"/>
    <cellStyle name="Total 128 2" xfId="40177"/>
    <cellStyle name="Total 129" xfId="28282"/>
    <cellStyle name="Total 129 2" xfId="40178"/>
    <cellStyle name="Total 13" xfId="28283"/>
    <cellStyle name="Total 13 2" xfId="29308"/>
    <cellStyle name="Total 13 2 2" xfId="40897"/>
    <cellStyle name="Total 13 3" xfId="40896"/>
    <cellStyle name="Total 130" xfId="28284"/>
    <cellStyle name="Total 130 2" xfId="40179"/>
    <cellStyle name="Total 131" xfId="28285"/>
    <cellStyle name="Total 131 2" xfId="40180"/>
    <cellStyle name="Total 132" xfId="28286"/>
    <cellStyle name="Total 132 2" xfId="40181"/>
    <cellStyle name="Total 133" xfId="28287"/>
    <cellStyle name="Total 133 2" xfId="40182"/>
    <cellStyle name="Total 134" xfId="28288"/>
    <cellStyle name="Total 134 2" xfId="40183"/>
    <cellStyle name="Total 135" xfId="28289"/>
    <cellStyle name="Total 135 2" xfId="40184"/>
    <cellStyle name="Total 136" xfId="28290"/>
    <cellStyle name="Total 136 2" xfId="40185"/>
    <cellStyle name="Total 137" xfId="28291"/>
    <cellStyle name="Total 137 2" xfId="40186"/>
    <cellStyle name="Total 138" xfId="28292"/>
    <cellStyle name="Total 138 2" xfId="40187"/>
    <cellStyle name="Total 139" xfId="28293"/>
    <cellStyle name="Total 139 2" xfId="40188"/>
    <cellStyle name="Total 14" xfId="28294"/>
    <cellStyle name="Total 14 2" xfId="29309"/>
    <cellStyle name="Total 14 2 2" xfId="40898"/>
    <cellStyle name="Total 140" xfId="28295"/>
    <cellStyle name="Total 140 2" xfId="40189"/>
    <cellStyle name="Total 141" xfId="28296"/>
    <cellStyle name="Total 141 2" xfId="40190"/>
    <cellStyle name="Total 142" xfId="28297"/>
    <cellStyle name="Total 142 2" xfId="40191"/>
    <cellStyle name="Total 143" xfId="28298"/>
    <cellStyle name="Total 143 2" xfId="40192"/>
    <cellStyle name="Total 144" xfId="28299"/>
    <cellStyle name="Total 144 2" xfId="40193"/>
    <cellStyle name="Total 145" xfId="28300"/>
    <cellStyle name="Total 145 2" xfId="40194"/>
    <cellStyle name="Total 146" xfId="28301"/>
    <cellStyle name="Total 146 2" xfId="40195"/>
    <cellStyle name="Total 147" xfId="28302"/>
    <cellStyle name="Total 147 2" xfId="40196"/>
    <cellStyle name="Total 148" xfId="28303"/>
    <cellStyle name="Total 148 2" xfId="40197"/>
    <cellStyle name="Total 149" xfId="28304"/>
    <cellStyle name="Total 149 2" xfId="40198"/>
    <cellStyle name="Total 15" xfId="28305"/>
    <cellStyle name="Total 15 2" xfId="28306"/>
    <cellStyle name="Total 15 2 2" xfId="40199"/>
    <cellStyle name="Total 15 3" xfId="28307"/>
    <cellStyle name="Total 15 3 2" xfId="40200"/>
    <cellStyle name="Total 15 4" xfId="29310"/>
    <cellStyle name="Total 15 4 2" xfId="40899"/>
    <cellStyle name="Total 150" xfId="28308"/>
    <cellStyle name="Total 150 2" xfId="40201"/>
    <cellStyle name="Total 151" xfId="28309"/>
    <cellStyle name="Total 151 2" xfId="40202"/>
    <cellStyle name="Total 152" xfId="28310"/>
    <cellStyle name="Total 152 2" xfId="40203"/>
    <cellStyle name="Total 153" xfId="28311"/>
    <cellStyle name="Total 153 2" xfId="40204"/>
    <cellStyle name="Total 154" xfId="28312"/>
    <cellStyle name="Total 154 2" xfId="40205"/>
    <cellStyle name="Total 155" xfId="28313"/>
    <cellStyle name="Total 155 2" xfId="40206"/>
    <cellStyle name="Total 156" xfId="28314"/>
    <cellStyle name="Total 156 2" xfId="40207"/>
    <cellStyle name="Total 157" xfId="28315"/>
    <cellStyle name="Total 157 2" xfId="40208"/>
    <cellStyle name="Total 158" xfId="28316"/>
    <cellStyle name="Total 158 2" xfId="40209"/>
    <cellStyle name="Total 159" xfId="28317"/>
    <cellStyle name="Total 159 2" xfId="40210"/>
    <cellStyle name="Total 16" xfId="28318"/>
    <cellStyle name="Total 16 2" xfId="28319"/>
    <cellStyle name="Total 16 2 2" xfId="40211"/>
    <cellStyle name="Total 16 3" xfId="28320"/>
    <cellStyle name="Total 16 3 2" xfId="40212"/>
    <cellStyle name="Total 16 4" xfId="29311"/>
    <cellStyle name="Total 16 4 2" xfId="40900"/>
    <cellStyle name="Total 160" xfId="28321"/>
    <cellStyle name="Total 160 2" xfId="40213"/>
    <cellStyle name="Total 161" xfId="28322"/>
    <cellStyle name="Total 161 2" xfId="40214"/>
    <cellStyle name="Total 162" xfId="28323"/>
    <cellStyle name="Total 162 2" xfId="40215"/>
    <cellStyle name="Total 163" xfId="28324"/>
    <cellStyle name="Total 163 2" xfId="40216"/>
    <cellStyle name="Total 164" xfId="28325"/>
    <cellStyle name="Total 164 2" xfId="40217"/>
    <cellStyle name="Total 165" xfId="28326"/>
    <cellStyle name="Total 165 2" xfId="40218"/>
    <cellStyle name="Total 166" xfId="28327"/>
    <cellStyle name="Total 166 2" xfId="40219"/>
    <cellStyle name="Total 167" xfId="28328"/>
    <cellStyle name="Total 167 2" xfId="40220"/>
    <cellStyle name="Total 168" xfId="28329"/>
    <cellStyle name="Total 168 2" xfId="40221"/>
    <cellStyle name="Total 169" xfId="28330"/>
    <cellStyle name="Total 169 2" xfId="40222"/>
    <cellStyle name="Total 17" xfId="28331"/>
    <cellStyle name="Total 17 2" xfId="28332"/>
    <cellStyle name="Total 17 2 2" xfId="40223"/>
    <cellStyle name="Total 17 3" xfId="28333"/>
    <cellStyle name="Total 17 3 2" xfId="40224"/>
    <cellStyle name="Total 17 4" xfId="29312"/>
    <cellStyle name="Total 17 4 2" xfId="40901"/>
    <cellStyle name="Total 170" xfId="28334"/>
    <cellStyle name="Total 170 2" xfId="40225"/>
    <cellStyle name="Total 171" xfId="28335"/>
    <cellStyle name="Total 171 2" xfId="40226"/>
    <cellStyle name="Total 172" xfId="28336"/>
    <cellStyle name="Total 172 2" xfId="40227"/>
    <cellStyle name="Total 173" xfId="28337"/>
    <cellStyle name="Total 173 2" xfId="40228"/>
    <cellStyle name="Total 174" xfId="28338"/>
    <cellStyle name="Total 174 2" xfId="40229"/>
    <cellStyle name="Total 175" xfId="28339"/>
    <cellStyle name="Total 175 2" xfId="40230"/>
    <cellStyle name="Total 176" xfId="28340"/>
    <cellStyle name="Total 176 2" xfId="40231"/>
    <cellStyle name="Total 177" xfId="28341"/>
    <cellStyle name="Total 177 2" xfId="40232"/>
    <cellStyle name="Total 178" xfId="28342"/>
    <cellStyle name="Total 178 2" xfId="40233"/>
    <cellStyle name="Total 179" xfId="28343"/>
    <cellStyle name="Total 179 2" xfId="40234"/>
    <cellStyle name="Total 18" xfId="28344"/>
    <cellStyle name="Total 18 2" xfId="28345"/>
    <cellStyle name="Total 18 2 2" xfId="40235"/>
    <cellStyle name="Total 18 3" xfId="28346"/>
    <cellStyle name="Total 18 3 2" xfId="40236"/>
    <cellStyle name="Total 18 4" xfId="29313"/>
    <cellStyle name="Total 18 4 2" xfId="40902"/>
    <cellStyle name="Total 180" xfId="28347"/>
    <cellStyle name="Total 180 2" xfId="40237"/>
    <cellStyle name="Total 181" xfId="28348"/>
    <cellStyle name="Total 181 2" xfId="40238"/>
    <cellStyle name="Total 182" xfId="28349"/>
    <cellStyle name="Total 182 2" xfId="40239"/>
    <cellStyle name="Total 183" xfId="28350"/>
    <cellStyle name="Total 183 2" xfId="40240"/>
    <cellStyle name="Total 184" xfId="28351"/>
    <cellStyle name="Total 184 2" xfId="40241"/>
    <cellStyle name="Total 185" xfId="28352"/>
    <cellStyle name="Total 185 2" xfId="40242"/>
    <cellStyle name="Total 186" xfId="28353"/>
    <cellStyle name="Total 186 2" xfId="40243"/>
    <cellStyle name="Total 187" xfId="28354"/>
    <cellStyle name="Total 187 2" xfId="40244"/>
    <cellStyle name="Total 188" xfId="28355"/>
    <cellStyle name="Total 188 2" xfId="40245"/>
    <cellStyle name="Total 189" xfId="28356"/>
    <cellStyle name="Total 189 2" xfId="40246"/>
    <cellStyle name="Total 19" xfId="28357"/>
    <cellStyle name="Total 19 2" xfId="28358"/>
    <cellStyle name="Total 19 2 2" xfId="40247"/>
    <cellStyle name="Total 19 3" xfId="28359"/>
    <cellStyle name="Total 19 3 2" xfId="40248"/>
    <cellStyle name="Total 19 4" xfId="29314"/>
    <cellStyle name="Total 19 4 2" xfId="40903"/>
    <cellStyle name="Total 190" xfId="28360"/>
    <cellStyle name="Total 190 2" xfId="40249"/>
    <cellStyle name="Total 191" xfId="40452"/>
    <cellStyle name="Total 2" xfId="28361"/>
    <cellStyle name="Total 2 10" xfId="28362"/>
    <cellStyle name="Total 2 10 2" xfId="28363"/>
    <cellStyle name="Total 2 10 2 2" xfId="40251"/>
    <cellStyle name="Total 2 10 3" xfId="28364"/>
    <cellStyle name="Total 2 10 3 2" xfId="40252"/>
    <cellStyle name="Total 2 10 4" xfId="28365"/>
    <cellStyle name="Total 2 10 4 2" xfId="40253"/>
    <cellStyle name="Total 2 10 5" xfId="28366"/>
    <cellStyle name="Total 2 10 5 2" xfId="40254"/>
    <cellStyle name="Total 2 10 6" xfId="28367"/>
    <cellStyle name="Total 2 10 6 2" xfId="40255"/>
    <cellStyle name="Total 2 10 7" xfId="28368"/>
    <cellStyle name="Total 2 10 7 2" xfId="40256"/>
    <cellStyle name="Total 2 10 8" xfId="40250"/>
    <cellStyle name="Total 2 11" xfId="28369"/>
    <cellStyle name="Total 2 11 2" xfId="28370"/>
    <cellStyle name="Total 2 11 2 2" xfId="40258"/>
    <cellStyle name="Total 2 11 3" xfId="28371"/>
    <cellStyle name="Total 2 11 3 2" xfId="40259"/>
    <cellStyle name="Total 2 11 4" xfId="28372"/>
    <cellStyle name="Total 2 11 4 2" xfId="40260"/>
    <cellStyle name="Total 2 11 5" xfId="28373"/>
    <cellStyle name="Total 2 11 5 2" xfId="40261"/>
    <cellStyle name="Total 2 11 6" xfId="28374"/>
    <cellStyle name="Total 2 11 6 2" xfId="40262"/>
    <cellStyle name="Total 2 11 7" xfId="28375"/>
    <cellStyle name="Total 2 11 7 2" xfId="40263"/>
    <cellStyle name="Total 2 11 8" xfId="40257"/>
    <cellStyle name="Total 2 12" xfId="28376"/>
    <cellStyle name="Total 2 12 2" xfId="40264"/>
    <cellStyle name="Total 2 13" xfId="28377"/>
    <cellStyle name="Total 2 13 2" xfId="40265"/>
    <cellStyle name="Total 2 14" xfId="28378"/>
    <cellStyle name="Total 2 14 2" xfId="40266"/>
    <cellStyle name="Total 2 15" xfId="28379"/>
    <cellStyle name="Total 2 15 2" xfId="40267"/>
    <cellStyle name="Total 2 16" xfId="28380"/>
    <cellStyle name="Total 2 16 2" xfId="40268"/>
    <cellStyle name="Total 2 17" xfId="28381"/>
    <cellStyle name="Total 2 17 2" xfId="40269"/>
    <cellStyle name="Total 2 18" xfId="28382"/>
    <cellStyle name="Total 2 18 2" xfId="40270"/>
    <cellStyle name="Total 2 19" xfId="28383"/>
    <cellStyle name="Total 2 19 2" xfId="40271"/>
    <cellStyle name="Total 2 2" xfId="28384"/>
    <cellStyle name="Total 2 2 2" xfId="29315"/>
    <cellStyle name="Total 2 2 2 2" xfId="40904"/>
    <cellStyle name="Total 2 20" xfId="28385"/>
    <cellStyle name="Total 2 20 2" xfId="40272"/>
    <cellStyle name="Total 2 21" xfId="28386"/>
    <cellStyle name="Total 2 21 2" xfId="40273"/>
    <cellStyle name="Total 2 22" xfId="28387"/>
    <cellStyle name="Total 2 22 2" xfId="40274"/>
    <cellStyle name="Total 2 23" xfId="28388"/>
    <cellStyle name="Total 2 23 2" xfId="40275"/>
    <cellStyle name="Total 2 24" xfId="28389"/>
    <cellStyle name="Total 2 24 2" xfId="40276"/>
    <cellStyle name="Total 2 25" xfId="28390"/>
    <cellStyle name="Total 2 25 2" xfId="40277"/>
    <cellStyle name="Total 2 26" xfId="28391"/>
    <cellStyle name="Total 2 26 2" xfId="40278"/>
    <cellStyle name="Total 2 27" xfId="28392"/>
    <cellStyle name="Total 2 27 2" xfId="40279"/>
    <cellStyle name="Total 2 28" xfId="28393"/>
    <cellStyle name="Total 2 28 2" xfId="40280"/>
    <cellStyle name="Total 2 29" xfId="28394"/>
    <cellStyle name="Total 2 29 2" xfId="40281"/>
    <cellStyle name="Total 2 3" xfId="28395"/>
    <cellStyle name="Total 2 3 2" xfId="29316"/>
    <cellStyle name="Total 2 3 2 2" xfId="40905"/>
    <cellStyle name="Total 2 30" xfId="28396"/>
    <cellStyle name="Total 2 30 2" xfId="40282"/>
    <cellStyle name="Total 2 31" xfId="28397"/>
    <cellStyle name="Total 2 31 2" xfId="40283"/>
    <cellStyle name="Total 2 32" xfId="28398"/>
    <cellStyle name="Total 2 32 2" xfId="40284"/>
    <cellStyle name="Total 2 33" xfId="28399"/>
    <cellStyle name="Total 2 33 2" xfId="40285"/>
    <cellStyle name="Total 2 34" xfId="28400"/>
    <cellStyle name="Total 2 34 2" xfId="40286"/>
    <cellStyle name="Total 2 35" xfId="28401"/>
    <cellStyle name="Total 2 35 2" xfId="40287"/>
    <cellStyle name="Total 2 36" xfId="29376"/>
    <cellStyle name="Total 2 36 2" xfId="40456"/>
    <cellStyle name="Total 2 4" xfId="28402"/>
    <cellStyle name="Total 2 4 2" xfId="29317"/>
    <cellStyle name="Total 2 4 2 2" xfId="40906"/>
    <cellStyle name="Total 2 5" xfId="28403"/>
    <cellStyle name="Total 2 5 2" xfId="29318"/>
    <cellStyle name="Total 2 5 2 2" xfId="40907"/>
    <cellStyle name="Total 2 6" xfId="28404"/>
    <cellStyle name="Total 2 6 2" xfId="29319"/>
    <cellStyle name="Total 2 6 2 2" xfId="40908"/>
    <cellStyle name="Total 2 7" xfId="28405"/>
    <cellStyle name="Total 2 7 2" xfId="29320"/>
    <cellStyle name="Total 2 7 2 2" xfId="40909"/>
    <cellStyle name="Total 2 8" xfId="28406"/>
    <cellStyle name="Total 2 8 2" xfId="28407"/>
    <cellStyle name="Total 2 8 2 2" xfId="40289"/>
    <cellStyle name="Total 2 8 3" xfId="28408"/>
    <cellStyle name="Total 2 8 3 2" xfId="40290"/>
    <cellStyle name="Total 2 8 4" xfId="28409"/>
    <cellStyle name="Total 2 8 4 2" xfId="40291"/>
    <cellStyle name="Total 2 8 5" xfId="28410"/>
    <cellStyle name="Total 2 8 5 2" xfId="40292"/>
    <cellStyle name="Total 2 8 6" xfId="28411"/>
    <cellStyle name="Total 2 8 6 2" xfId="40293"/>
    <cellStyle name="Total 2 8 7" xfId="28412"/>
    <cellStyle name="Total 2 8 7 2" xfId="40294"/>
    <cellStyle name="Total 2 8 8" xfId="41044"/>
    <cellStyle name="Total 2 8 9" xfId="40288"/>
    <cellStyle name="Total 2 9" xfId="28413"/>
    <cellStyle name="Total 2 9 2" xfId="28414"/>
    <cellStyle name="Total 2 9 2 2" xfId="40296"/>
    <cellStyle name="Total 2 9 3" xfId="28415"/>
    <cellStyle name="Total 2 9 3 2" xfId="40297"/>
    <cellStyle name="Total 2 9 4" xfId="28416"/>
    <cellStyle name="Total 2 9 4 2" xfId="40298"/>
    <cellStyle name="Total 2 9 5" xfId="28417"/>
    <cellStyle name="Total 2 9 5 2" xfId="40299"/>
    <cellStyle name="Total 2 9 6" xfId="28418"/>
    <cellStyle name="Total 2 9 6 2" xfId="40300"/>
    <cellStyle name="Total 2 9 7" xfId="28419"/>
    <cellStyle name="Total 2 9 7 2" xfId="40301"/>
    <cellStyle name="Total 2 9 8" xfId="40295"/>
    <cellStyle name="Total 20" xfId="28420"/>
    <cellStyle name="Total 20 2" xfId="28421"/>
    <cellStyle name="Total 20 2 2" xfId="40302"/>
    <cellStyle name="Total 20 3" xfId="28422"/>
    <cellStyle name="Total 20 3 2" xfId="40303"/>
    <cellStyle name="Total 20 4" xfId="29321"/>
    <cellStyle name="Total 20 4 2" xfId="40910"/>
    <cellStyle name="Total 21" xfId="28423"/>
    <cellStyle name="Total 21 2" xfId="29322"/>
    <cellStyle name="Total 21 2 2" xfId="40911"/>
    <cellStyle name="Total 22" xfId="28424"/>
    <cellStyle name="Total 22 2" xfId="29323"/>
    <cellStyle name="Total 22 2 2" xfId="40912"/>
    <cellStyle name="Total 23" xfId="28425"/>
    <cellStyle name="Total 23 2" xfId="29324"/>
    <cellStyle name="Total 23 2 2" xfId="40913"/>
    <cellStyle name="Total 24" xfId="28426"/>
    <cellStyle name="Total 24 2" xfId="29325"/>
    <cellStyle name="Total 24 2 2" xfId="40962"/>
    <cellStyle name="Total 25" xfId="28427"/>
    <cellStyle name="Total 25 2" xfId="29326"/>
    <cellStyle name="Total 25 2 2" xfId="40997"/>
    <cellStyle name="Total 26" xfId="28428"/>
    <cellStyle name="Total 26 10" xfId="28429"/>
    <cellStyle name="Total 26 10 2" xfId="40305"/>
    <cellStyle name="Total 26 11" xfId="28430"/>
    <cellStyle name="Total 26 11 2" xfId="40306"/>
    <cellStyle name="Total 26 12" xfId="28431"/>
    <cellStyle name="Total 26 12 2" xfId="40307"/>
    <cellStyle name="Total 26 13" xfId="28432"/>
    <cellStyle name="Total 26 13 2" xfId="40308"/>
    <cellStyle name="Total 26 14" xfId="28433"/>
    <cellStyle name="Total 26 14 2" xfId="40309"/>
    <cellStyle name="Total 26 15" xfId="28434"/>
    <cellStyle name="Total 26 15 2" xfId="40310"/>
    <cellStyle name="Total 26 16" xfId="28435"/>
    <cellStyle name="Total 26 16 2" xfId="40311"/>
    <cellStyle name="Total 26 17" xfId="41002"/>
    <cellStyle name="Total 26 18" xfId="40304"/>
    <cellStyle name="Total 26 2" xfId="28436"/>
    <cellStyle name="Total 26 2 2" xfId="40312"/>
    <cellStyle name="Total 26 3" xfId="28437"/>
    <cellStyle name="Total 26 3 2" xfId="40313"/>
    <cellStyle name="Total 26 4" xfId="28438"/>
    <cellStyle name="Total 26 4 2" xfId="40314"/>
    <cellStyle name="Total 26 5" xfId="28439"/>
    <cellStyle name="Total 26 5 2" xfId="40315"/>
    <cellStyle name="Total 26 6" xfId="28440"/>
    <cellStyle name="Total 26 6 2" xfId="40316"/>
    <cellStyle name="Total 26 7" xfId="28441"/>
    <cellStyle name="Total 26 7 2" xfId="40317"/>
    <cellStyle name="Total 26 8" xfId="28442"/>
    <cellStyle name="Total 26 8 2" xfId="40318"/>
    <cellStyle name="Total 26 9" xfId="28443"/>
    <cellStyle name="Total 26 9 2" xfId="40319"/>
    <cellStyle name="Total 27" xfId="28444"/>
    <cellStyle name="Total 27 10" xfId="28445"/>
    <cellStyle name="Total 27 10 2" xfId="40321"/>
    <cellStyle name="Total 27 11" xfId="28446"/>
    <cellStyle name="Total 27 11 2" xfId="40322"/>
    <cellStyle name="Total 27 12" xfId="28447"/>
    <cellStyle name="Total 27 12 2" xfId="40323"/>
    <cellStyle name="Total 27 13" xfId="28448"/>
    <cellStyle name="Total 27 13 2" xfId="40324"/>
    <cellStyle name="Total 27 14" xfId="28449"/>
    <cellStyle name="Total 27 14 2" xfId="40325"/>
    <cellStyle name="Total 27 15" xfId="28450"/>
    <cellStyle name="Total 27 15 2" xfId="40326"/>
    <cellStyle name="Total 27 16" xfId="28451"/>
    <cellStyle name="Total 27 16 2" xfId="40327"/>
    <cellStyle name="Total 27 17" xfId="40320"/>
    <cellStyle name="Total 27 2" xfId="28452"/>
    <cellStyle name="Total 27 2 2" xfId="40328"/>
    <cellStyle name="Total 27 3" xfId="28453"/>
    <cellStyle name="Total 27 3 2" xfId="40329"/>
    <cellStyle name="Total 27 4" xfId="28454"/>
    <cellStyle name="Total 27 4 2" xfId="40330"/>
    <cellStyle name="Total 27 5" xfId="28455"/>
    <cellStyle name="Total 27 5 2" xfId="40331"/>
    <cellStyle name="Total 27 6" xfId="28456"/>
    <cellStyle name="Total 27 6 2" xfId="40332"/>
    <cellStyle name="Total 27 7" xfId="28457"/>
    <cellStyle name="Total 27 7 2" xfId="40333"/>
    <cellStyle name="Total 27 8" xfId="28458"/>
    <cellStyle name="Total 27 8 2" xfId="40334"/>
    <cellStyle name="Total 27 9" xfId="28459"/>
    <cellStyle name="Total 27 9 2" xfId="40335"/>
    <cellStyle name="Total 28" xfId="28460"/>
    <cellStyle name="Total 28 10" xfId="28461"/>
    <cellStyle name="Total 28 10 2" xfId="40337"/>
    <cellStyle name="Total 28 11" xfId="28462"/>
    <cellStyle name="Total 28 11 2" xfId="40338"/>
    <cellStyle name="Total 28 12" xfId="28463"/>
    <cellStyle name="Total 28 12 2" xfId="40339"/>
    <cellStyle name="Total 28 13" xfId="28464"/>
    <cellStyle name="Total 28 13 2" xfId="40340"/>
    <cellStyle name="Total 28 14" xfId="28465"/>
    <cellStyle name="Total 28 14 2" xfId="40341"/>
    <cellStyle name="Total 28 15" xfId="28466"/>
    <cellStyle name="Total 28 15 2" xfId="40342"/>
    <cellStyle name="Total 28 16" xfId="28467"/>
    <cellStyle name="Total 28 16 2" xfId="40343"/>
    <cellStyle name="Total 28 17" xfId="40336"/>
    <cellStyle name="Total 28 2" xfId="28468"/>
    <cellStyle name="Total 28 2 2" xfId="40344"/>
    <cellStyle name="Total 28 3" xfId="28469"/>
    <cellStyle name="Total 28 3 2" xfId="40345"/>
    <cellStyle name="Total 28 4" xfId="28470"/>
    <cellStyle name="Total 28 4 2" xfId="40346"/>
    <cellStyle name="Total 28 5" xfId="28471"/>
    <cellStyle name="Total 28 5 2" xfId="40347"/>
    <cellStyle name="Total 28 6" xfId="28472"/>
    <cellStyle name="Total 28 6 2" xfId="40348"/>
    <cellStyle name="Total 28 7" xfId="28473"/>
    <cellStyle name="Total 28 7 2" xfId="40349"/>
    <cellStyle name="Total 28 8" xfId="28474"/>
    <cellStyle name="Total 28 8 2" xfId="40350"/>
    <cellStyle name="Total 28 9" xfId="28475"/>
    <cellStyle name="Total 28 9 2" xfId="40351"/>
    <cellStyle name="Total 29" xfId="28476"/>
    <cellStyle name="Total 29 10" xfId="28477"/>
    <cellStyle name="Total 29 10 2" xfId="40353"/>
    <cellStyle name="Total 29 11" xfId="28478"/>
    <cellStyle name="Total 29 11 2" xfId="40354"/>
    <cellStyle name="Total 29 12" xfId="28479"/>
    <cellStyle name="Total 29 12 2" xfId="40355"/>
    <cellStyle name="Total 29 13" xfId="28480"/>
    <cellStyle name="Total 29 13 2" xfId="40356"/>
    <cellStyle name="Total 29 14" xfId="28481"/>
    <cellStyle name="Total 29 14 2" xfId="40357"/>
    <cellStyle name="Total 29 15" xfId="28482"/>
    <cellStyle name="Total 29 15 2" xfId="40358"/>
    <cellStyle name="Total 29 16" xfId="28483"/>
    <cellStyle name="Total 29 16 2" xfId="40359"/>
    <cellStyle name="Total 29 17" xfId="40352"/>
    <cellStyle name="Total 29 2" xfId="28484"/>
    <cellStyle name="Total 29 2 2" xfId="40360"/>
    <cellStyle name="Total 29 3" xfId="28485"/>
    <cellStyle name="Total 29 3 2" xfId="40361"/>
    <cellStyle name="Total 29 4" xfId="28486"/>
    <cellStyle name="Total 29 4 2" xfId="40362"/>
    <cellStyle name="Total 29 5" xfId="28487"/>
    <cellStyle name="Total 29 5 2" xfId="40363"/>
    <cellStyle name="Total 29 6" xfId="28488"/>
    <cellStyle name="Total 29 6 2" xfId="40364"/>
    <cellStyle name="Total 29 7" xfId="28489"/>
    <cellStyle name="Total 29 7 2" xfId="40365"/>
    <cellStyle name="Total 29 8" xfId="28490"/>
    <cellStyle name="Total 29 8 2" xfId="40366"/>
    <cellStyle name="Total 29 9" xfId="28491"/>
    <cellStyle name="Total 29 9 2" xfId="40367"/>
    <cellStyle name="Total 3" xfId="28492"/>
    <cellStyle name="Total 3 10" xfId="28493"/>
    <cellStyle name="Total 3 10 2" xfId="40368"/>
    <cellStyle name="Total 3 11" xfId="28494"/>
    <cellStyle name="Total 3 11 2" xfId="40369"/>
    <cellStyle name="Total 3 12" xfId="40914"/>
    <cellStyle name="Total 3 2" xfId="28495"/>
    <cellStyle name="Total 3 2 2" xfId="29327"/>
    <cellStyle name="Total 3 2 2 2" xfId="40915"/>
    <cellStyle name="Total 3 3" xfId="28496"/>
    <cellStyle name="Total 3 3 2" xfId="29328"/>
    <cellStyle name="Total 3 3 2 2" xfId="40916"/>
    <cellStyle name="Total 3 4" xfId="28497"/>
    <cellStyle name="Total 3 4 2" xfId="29329"/>
    <cellStyle name="Total 3 4 2 2" xfId="40917"/>
    <cellStyle name="Total 3 5" xfId="28498"/>
    <cellStyle name="Total 3 5 2" xfId="29330"/>
    <cellStyle name="Total 3 6" xfId="28499"/>
    <cellStyle name="Total 3 6 2" xfId="29331"/>
    <cellStyle name="Total 3 7" xfId="28500"/>
    <cellStyle name="Total 3 7 2" xfId="29332"/>
    <cellStyle name="Total 3 8" xfId="28501"/>
    <cellStyle name="Total 3 8 2" xfId="40370"/>
    <cellStyle name="Total 3 9" xfId="28502"/>
    <cellStyle name="Total 3 9 2" xfId="40371"/>
    <cellStyle name="Total 30" xfId="28503"/>
    <cellStyle name="Total 30 2" xfId="40372"/>
    <cellStyle name="Total 31" xfId="28504"/>
    <cellStyle name="Total 31 2" xfId="40373"/>
    <cellStyle name="Total 32" xfId="28505"/>
    <cellStyle name="Total 32 2" xfId="40374"/>
    <cellStyle name="Total 33" xfId="28506"/>
    <cellStyle name="Total 33 2" xfId="40375"/>
    <cellStyle name="Total 34" xfId="28507"/>
    <cellStyle name="Total 34 2" xfId="40376"/>
    <cellStyle name="Total 35" xfId="28508"/>
    <cellStyle name="Total 35 2" xfId="40377"/>
    <cellStyle name="Total 36" xfId="28509"/>
    <cellStyle name="Total 36 2" xfId="40378"/>
    <cellStyle name="Total 37" xfId="28510"/>
    <cellStyle name="Total 37 2" xfId="40379"/>
    <cellStyle name="Total 38" xfId="28511"/>
    <cellStyle name="Total 38 2" xfId="40380"/>
    <cellStyle name="Total 39" xfId="28512"/>
    <cellStyle name="Total 39 2" xfId="40381"/>
    <cellStyle name="Total 4" xfId="28513"/>
    <cellStyle name="Total 4 10" xfId="28514"/>
    <cellStyle name="Total 4 10 2" xfId="40382"/>
    <cellStyle name="Total 4 11" xfId="28515"/>
    <cellStyle name="Total 4 11 2" xfId="40383"/>
    <cellStyle name="Total 4 12" xfId="40918"/>
    <cellStyle name="Total 4 2" xfId="28516"/>
    <cellStyle name="Total 4 2 2" xfId="29333"/>
    <cellStyle name="Total 4 2 2 2" xfId="40919"/>
    <cellStyle name="Total 4 3" xfId="28517"/>
    <cellStyle name="Total 4 3 2" xfId="29334"/>
    <cellStyle name="Total 4 3 2 2" xfId="40920"/>
    <cellStyle name="Total 4 4" xfId="28518"/>
    <cellStyle name="Total 4 4 2" xfId="29335"/>
    <cellStyle name="Total 4 4 2 2" xfId="40921"/>
    <cellStyle name="Total 4 5" xfId="28519"/>
    <cellStyle name="Total 4 5 2" xfId="29336"/>
    <cellStyle name="Total 4 6" xfId="28520"/>
    <cellStyle name="Total 4 6 2" xfId="29337"/>
    <cellStyle name="Total 4 7" xfId="28521"/>
    <cellStyle name="Total 4 7 2" xfId="29338"/>
    <cellStyle name="Total 4 8" xfId="28522"/>
    <cellStyle name="Total 4 8 2" xfId="40384"/>
    <cellStyle name="Total 4 9" xfId="28523"/>
    <cellStyle name="Total 4 9 2" xfId="40385"/>
    <cellStyle name="Total 40" xfId="28524"/>
    <cellStyle name="Total 40 2" xfId="40386"/>
    <cellStyle name="Total 41" xfId="28525"/>
    <cellStyle name="Total 41 2" xfId="40387"/>
    <cellStyle name="Total 42" xfId="28526"/>
    <cellStyle name="Total 42 2" xfId="40388"/>
    <cellStyle name="Total 43" xfId="28527"/>
    <cellStyle name="Total 43 2" xfId="40389"/>
    <cellStyle name="Total 44" xfId="28528"/>
    <cellStyle name="Total 44 2" xfId="40390"/>
    <cellStyle name="Total 45" xfId="28529"/>
    <cellStyle name="Total 45 2" xfId="40391"/>
    <cellStyle name="Total 46" xfId="28530"/>
    <cellStyle name="Total 46 2" xfId="40392"/>
    <cellStyle name="Total 47" xfId="28531"/>
    <cellStyle name="Total 47 2" xfId="40393"/>
    <cellStyle name="Total 48" xfId="28532"/>
    <cellStyle name="Total 48 2" xfId="40394"/>
    <cellStyle name="Total 49" xfId="28533"/>
    <cellStyle name="Total 49 2" xfId="40395"/>
    <cellStyle name="Total 5" xfId="28534"/>
    <cellStyle name="Total 5 2" xfId="28535"/>
    <cellStyle name="Total 5 2 2" xfId="29340"/>
    <cellStyle name="Total 5 3" xfId="28536"/>
    <cellStyle name="Total 5 3 2" xfId="29341"/>
    <cellStyle name="Total 5 4" xfId="28537"/>
    <cellStyle name="Total 5 4 2" xfId="29342"/>
    <cellStyle name="Total 5 5" xfId="29339"/>
    <cellStyle name="Total 5 5 2" xfId="40922"/>
    <cellStyle name="Total 50" xfId="28538"/>
    <cellStyle name="Total 50 2" xfId="40396"/>
    <cellStyle name="Total 51" xfId="28539"/>
    <cellStyle name="Total 51 2" xfId="40397"/>
    <cellStyle name="Total 52" xfId="28540"/>
    <cellStyle name="Total 52 2" xfId="40398"/>
    <cellStyle name="Total 53" xfId="28541"/>
    <cellStyle name="Total 53 2" xfId="40399"/>
    <cellStyle name="Total 54" xfId="28542"/>
    <cellStyle name="Total 54 2" xfId="40400"/>
    <cellStyle name="Total 55" xfId="28543"/>
    <cellStyle name="Total 55 2" xfId="40401"/>
    <cellStyle name="Total 56" xfId="28544"/>
    <cellStyle name="Total 56 2" xfId="40402"/>
    <cellStyle name="Total 57" xfId="28545"/>
    <cellStyle name="Total 57 2" xfId="40403"/>
    <cellStyle name="Total 58" xfId="28546"/>
    <cellStyle name="Total 58 2" xfId="40404"/>
    <cellStyle name="Total 59" xfId="28547"/>
    <cellStyle name="Total 59 2" xfId="40405"/>
    <cellStyle name="Total 6" xfId="28548"/>
    <cellStyle name="Total 6 2" xfId="28549"/>
    <cellStyle name="Total 6 2 2" xfId="29344"/>
    <cellStyle name="Total 6 3" xfId="28550"/>
    <cellStyle name="Total 6 3 2" xfId="29345"/>
    <cellStyle name="Total 6 4" xfId="28551"/>
    <cellStyle name="Total 6 4 2" xfId="29346"/>
    <cellStyle name="Total 6 5" xfId="29343"/>
    <cellStyle name="Total 6 5 2" xfId="40923"/>
    <cellStyle name="Total 60" xfId="28552"/>
    <cellStyle name="Total 60 2" xfId="40406"/>
    <cellStyle name="Total 61" xfId="28553"/>
    <cellStyle name="Total 61 2" xfId="40407"/>
    <cellStyle name="Total 62" xfId="28554"/>
    <cellStyle name="Total 62 2" xfId="40408"/>
    <cellStyle name="Total 63" xfId="28555"/>
    <cellStyle name="Total 63 2" xfId="40409"/>
    <cellStyle name="Total 64" xfId="28556"/>
    <cellStyle name="Total 64 2" xfId="40410"/>
    <cellStyle name="Total 65" xfId="28557"/>
    <cellStyle name="Total 65 2" xfId="40411"/>
    <cellStyle name="Total 66" xfId="28558"/>
    <cellStyle name="Total 66 2" xfId="40412"/>
    <cellStyle name="Total 67" xfId="28559"/>
    <cellStyle name="Total 67 2" xfId="40413"/>
    <cellStyle name="Total 68" xfId="28560"/>
    <cellStyle name="Total 68 2" xfId="40414"/>
    <cellStyle name="Total 69" xfId="28561"/>
    <cellStyle name="Total 69 2" xfId="40415"/>
    <cellStyle name="Total 7" xfId="28562"/>
    <cellStyle name="Total 7 2" xfId="28563"/>
    <cellStyle name="Total 7 2 2" xfId="29348"/>
    <cellStyle name="Total 7 3" xfId="28564"/>
    <cellStyle name="Total 7 3 2" xfId="29349"/>
    <cellStyle name="Total 7 4" xfId="28565"/>
    <cellStyle name="Total 7 4 2" xfId="29350"/>
    <cellStyle name="Total 7 5" xfId="29347"/>
    <cellStyle name="Total 7 5 2" xfId="40924"/>
    <cellStyle name="Total 70" xfId="28566"/>
    <cellStyle name="Total 70 2" xfId="40416"/>
    <cellStyle name="Total 71" xfId="28567"/>
    <cellStyle name="Total 71 2" xfId="40417"/>
    <cellStyle name="Total 72" xfId="28568"/>
    <cellStyle name="Total 72 2" xfId="40418"/>
    <cellStyle name="Total 73" xfId="28569"/>
    <cellStyle name="Total 73 2" xfId="40419"/>
    <cellStyle name="Total 74" xfId="28570"/>
    <cellStyle name="Total 74 2" xfId="40420"/>
    <cellStyle name="Total 75" xfId="28571"/>
    <cellStyle name="Total 75 2" xfId="40421"/>
    <cellStyle name="Total 76" xfId="28572"/>
    <cellStyle name="Total 76 2" xfId="40422"/>
    <cellStyle name="Total 77" xfId="28573"/>
    <cellStyle name="Total 77 2" xfId="40423"/>
    <cellStyle name="Total 78" xfId="28574"/>
    <cellStyle name="Total 78 2" xfId="40424"/>
    <cellStyle name="Total 79" xfId="28575"/>
    <cellStyle name="Total 79 2" xfId="40425"/>
    <cellStyle name="Total 8" xfId="28576"/>
    <cellStyle name="Total 8 2" xfId="28577"/>
    <cellStyle name="Total 8 2 2" xfId="29352"/>
    <cellStyle name="Total 8 3" xfId="28578"/>
    <cellStyle name="Total 8 3 2" xfId="29353"/>
    <cellStyle name="Total 8 4" xfId="28579"/>
    <cellStyle name="Total 8 4 2" xfId="29354"/>
    <cellStyle name="Total 8 5" xfId="29351"/>
    <cellStyle name="Total 8 5 2" xfId="40925"/>
    <cellStyle name="Total 80" xfId="28580"/>
    <cellStyle name="Total 80 2" xfId="40426"/>
    <cellStyle name="Total 81" xfId="28581"/>
    <cellStyle name="Total 81 2" xfId="40427"/>
    <cellStyle name="Total 82" xfId="28582"/>
    <cellStyle name="Total 82 2" xfId="40428"/>
    <cellStyle name="Total 83" xfId="28583"/>
    <cellStyle name="Total 83 2" xfId="40429"/>
    <cellStyle name="Total 84" xfId="28584"/>
    <cellStyle name="Total 84 2" xfId="40430"/>
    <cellStyle name="Total 85" xfId="28585"/>
    <cellStyle name="Total 85 2" xfId="40431"/>
    <cellStyle name="Total 86" xfId="28586"/>
    <cellStyle name="Total 86 2" xfId="40432"/>
    <cellStyle name="Total 87" xfId="28587"/>
    <cellStyle name="Total 87 2" xfId="40433"/>
    <cellStyle name="Total 88" xfId="28588"/>
    <cellStyle name="Total 88 2" xfId="40434"/>
    <cellStyle name="Total 89" xfId="28589"/>
    <cellStyle name="Total 89 2" xfId="40435"/>
    <cellStyle name="Total 9" xfId="28590"/>
    <cellStyle name="Total 9 2" xfId="29355"/>
    <cellStyle name="Total 9 2 2" xfId="40926"/>
    <cellStyle name="Total 90" xfId="28591"/>
    <cellStyle name="Total 90 2" xfId="40436"/>
    <cellStyle name="Total 91" xfId="28592"/>
    <cellStyle name="Total 91 2" xfId="40437"/>
    <cellStyle name="Total 92" xfId="28593"/>
    <cellStyle name="Total 92 2" xfId="40438"/>
    <cellStyle name="Total 93" xfId="28594"/>
    <cellStyle name="Total 93 2" xfId="40439"/>
    <cellStyle name="Total 94" xfId="28595"/>
    <cellStyle name="Total 94 2" xfId="40440"/>
    <cellStyle name="Total 95" xfId="28596"/>
    <cellStyle name="Total 95 2" xfId="40441"/>
    <cellStyle name="Total 96" xfId="28597"/>
    <cellStyle name="Total 96 2" xfId="40442"/>
    <cellStyle name="Total 97" xfId="28598"/>
    <cellStyle name="Total 97 2" xfId="40443"/>
    <cellStyle name="Total 98" xfId="28599"/>
    <cellStyle name="Total 98 2" xfId="40444"/>
    <cellStyle name="Total 99" xfId="28600"/>
    <cellStyle name="Total 99 2" xfId="40445"/>
    <cellStyle name="Vírgula" xfId="1" builtinId="3"/>
    <cellStyle name="Vírgula 2" xfId="41065"/>
    <cellStyle name="Vírgula 2 2" xfId="41066"/>
    <cellStyle name="Vírgula 2 2 2" xfId="41067"/>
    <cellStyle name="Vírgula 2 3" xfId="41116"/>
    <cellStyle name="Vírgula 2 5" xfId="41061"/>
    <cellStyle name="Vírgula 3" xfId="41069"/>
    <cellStyle name="Vírgula 3 2" xfId="41117"/>
    <cellStyle name="Vírgula 4" xfId="41070"/>
    <cellStyle name="Währung" xfId="28601"/>
    <cellStyle name="Währung 10" xfId="28602"/>
    <cellStyle name="Währung 100" xfId="28603"/>
    <cellStyle name="Währung 101" xfId="28604"/>
    <cellStyle name="Währung 102" xfId="28605"/>
    <cellStyle name="Währung 103" xfId="28606"/>
    <cellStyle name="Währung 104" xfId="28607"/>
    <cellStyle name="Währung 105" xfId="28608"/>
    <cellStyle name="Währung 106" xfId="28609"/>
    <cellStyle name="Währung 107" xfId="28610"/>
    <cellStyle name="Währung 108" xfId="28611"/>
    <cellStyle name="Währung 109" xfId="28612"/>
    <cellStyle name="Währung 11" xfId="28613"/>
    <cellStyle name="Währung 110" xfId="28614"/>
    <cellStyle name="Währung 111" xfId="28615"/>
    <cellStyle name="Währung 112" xfId="28616"/>
    <cellStyle name="Währung 113" xfId="28617"/>
    <cellStyle name="Währung 114" xfId="28618"/>
    <cellStyle name="Währung 115" xfId="28619"/>
    <cellStyle name="Währung 116" xfId="28620"/>
    <cellStyle name="Währung 117" xfId="28621"/>
    <cellStyle name="Währung 118" xfId="28622"/>
    <cellStyle name="Währung 119" xfId="28623"/>
    <cellStyle name="Währung 12" xfId="28624"/>
    <cellStyle name="Währung 120" xfId="28625"/>
    <cellStyle name="Währung 121" xfId="28626"/>
    <cellStyle name="Währung 122" xfId="28627"/>
    <cellStyle name="Währung 123" xfId="28628"/>
    <cellStyle name="Währung 124" xfId="28629"/>
    <cellStyle name="Währung 125" xfId="28630"/>
    <cellStyle name="Währung 126" xfId="28631"/>
    <cellStyle name="Währung 127" xfId="28632"/>
    <cellStyle name="Währung 128" xfId="28633"/>
    <cellStyle name="Währung 129" xfId="28634"/>
    <cellStyle name="Währung 13" xfId="28635"/>
    <cellStyle name="Währung 130" xfId="28636"/>
    <cellStyle name="Währung 131" xfId="28637"/>
    <cellStyle name="Währung 132" xfId="28638"/>
    <cellStyle name="Währung 133" xfId="28639"/>
    <cellStyle name="Währung 134" xfId="28640"/>
    <cellStyle name="Währung 135" xfId="28641"/>
    <cellStyle name="Währung 136" xfId="28642"/>
    <cellStyle name="Währung 137" xfId="28643"/>
    <cellStyle name="Währung 138" xfId="28644"/>
    <cellStyle name="Währung 139" xfId="28645"/>
    <cellStyle name="Währung 14" xfId="28646"/>
    <cellStyle name="Währung 140" xfId="28647"/>
    <cellStyle name="Währung 141" xfId="28648"/>
    <cellStyle name="Währung 142" xfId="28649"/>
    <cellStyle name="Währung 143" xfId="28650"/>
    <cellStyle name="Währung 144" xfId="28651"/>
    <cellStyle name="Währung 145" xfId="28652"/>
    <cellStyle name="Währung 146" xfId="28653"/>
    <cellStyle name="Währung 147" xfId="28654"/>
    <cellStyle name="Währung 148" xfId="28655"/>
    <cellStyle name="Währung 149" xfId="28656"/>
    <cellStyle name="Währung 15" xfId="28657"/>
    <cellStyle name="Währung 150" xfId="28658"/>
    <cellStyle name="Währung 151" xfId="28659"/>
    <cellStyle name="Währung 152" xfId="28660"/>
    <cellStyle name="Währung 153" xfId="28661"/>
    <cellStyle name="Währung 154" xfId="28662"/>
    <cellStyle name="Währung 155" xfId="28663"/>
    <cellStyle name="Währung 156" xfId="28664"/>
    <cellStyle name="Währung 157" xfId="28665"/>
    <cellStyle name="Währung 158" xfId="28666"/>
    <cellStyle name="Währung 159" xfId="28667"/>
    <cellStyle name="Währung 16" xfId="28668"/>
    <cellStyle name="Währung 160" xfId="28669"/>
    <cellStyle name="Währung 161" xfId="28670"/>
    <cellStyle name="Währung 162" xfId="28671"/>
    <cellStyle name="Währung 163" xfId="28672"/>
    <cellStyle name="Währung 164" xfId="28673"/>
    <cellStyle name="Währung 165" xfId="28674"/>
    <cellStyle name="Währung 166" xfId="28675"/>
    <cellStyle name="Währung 167" xfId="28676"/>
    <cellStyle name="Währung 168" xfId="28677"/>
    <cellStyle name="Währung 169" xfId="28678"/>
    <cellStyle name="Währung 17" xfId="28679"/>
    <cellStyle name="Währung 170" xfId="28680"/>
    <cellStyle name="Währung 171" xfId="28681"/>
    <cellStyle name="Währung 172" xfId="28682"/>
    <cellStyle name="Währung 173" xfId="28683"/>
    <cellStyle name="Währung 174" xfId="28684"/>
    <cellStyle name="Währung 175" xfId="28685"/>
    <cellStyle name="Währung 176" xfId="28686"/>
    <cellStyle name="Währung 176 2" xfId="40446"/>
    <cellStyle name="Währung 18" xfId="28687"/>
    <cellStyle name="Währung 19" xfId="28688"/>
    <cellStyle name="Währung 2" xfId="28689"/>
    <cellStyle name="Währung 2 10" xfId="28690"/>
    <cellStyle name="Währung 2 11" xfId="28691"/>
    <cellStyle name="Währung 2 12" xfId="28692"/>
    <cellStyle name="Währung 2 13" xfId="28693"/>
    <cellStyle name="Währung 2 14" xfId="28694"/>
    <cellStyle name="Währung 2 15" xfId="28695"/>
    <cellStyle name="Währung 2 16" xfId="28696"/>
    <cellStyle name="Währung 2 17" xfId="28697"/>
    <cellStyle name="Währung 2 18" xfId="28698"/>
    <cellStyle name="Währung 2 19" xfId="28699"/>
    <cellStyle name="Währung 2 2" xfId="28700"/>
    <cellStyle name="Währung 2 2 2" xfId="28701"/>
    <cellStyle name="Währung 2 2 3" xfId="28702"/>
    <cellStyle name="Währung 2 2 4" xfId="28703"/>
    <cellStyle name="Währung 2 20" xfId="28704"/>
    <cellStyle name="Währung 2 21" xfId="28705"/>
    <cellStyle name="Währung 2 22" xfId="28706"/>
    <cellStyle name="Währung 2 23" xfId="28707"/>
    <cellStyle name="Währung 2 24" xfId="28708"/>
    <cellStyle name="Währung 2 25" xfId="28709"/>
    <cellStyle name="Währung 2 26" xfId="28710"/>
    <cellStyle name="Währung 2 27" xfId="28711"/>
    <cellStyle name="Währung 2 28" xfId="28712"/>
    <cellStyle name="Währung 2 29" xfId="28713"/>
    <cellStyle name="Währung 2 3" xfId="28714"/>
    <cellStyle name="Währung 2 30" xfId="28715"/>
    <cellStyle name="Währung 2 31" xfId="28716"/>
    <cellStyle name="Währung 2 32" xfId="28717"/>
    <cellStyle name="Währung 2 33" xfId="28718"/>
    <cellStyle name="Währung 2 4" xfId="28719"/>
    <cellStyle name="Währung 2 5" xfId="28720"/>
    <cellStyle name="Währung 2 6" xfId="28721"/>
    <cellStyle name="Währung 2 7" xfId="28722"/>
    <cellStyle name="Währung 2 8" xfId="28723"/>
    <cellStyle name="Währung 2 9" xfId="28724"/>
    <cellStyle name="Währung 20" xfId="28725"/>
    <cellStyle name="Währung 21" xfId="28726"/>
    <cellStyle name="Währung 22" xfId="28727"/>
    <cellStyle name="Währung 23" xfId="28728"/>
    <cellStyle name="Währung 24" xfId="28729"/>
    <cellStyle name="Währung 25" xfId="28730"/>
    <cellStyle name="Währung 26" xfId="28731"/>
    <cellStyle name="Währung 27" xfId="28732"/>
    <cellStyle name="Währung 28" xfId="28733"/>
    <cellStyle name="Währung 29" xfId="28734"/>
    <cellStyle name="Währung 3" xfId="28735"/>
    <cellStyle name="Währung 3 10" xfId="28736"/>
    <cellStyle name="Währung 3 11" xfId="28737"/>
    <cellStyle name="Währung 3 12" xfId="28738"/>
    <cellStyle name="Währung 3 13" xfId="28739"/>
    <cellStyle name="Währung 3 14" xfId="28740"/>
    <cellStyle name="Währung 3 15" xfId="28741"/>
    <cellStyle name="Währung 3 16" xfId="28742"/>
    <cellStyle name="Währung 3 17" xfId="28743"/>
    <cellStyle name="Währung 3 18" xfId="28744"/>
    <cellStyle name="Währung 3 19" xfId="28745"/>
    <cellStyle name="Währung 3 2" xfId="28746"/>
    <cellStyle name="Währung 3 20" xfId="28747"/>
    <cellStyle name="Währung 3 21" xfId="28748"/>
    <cellStyle name="Währung 3 22" xfId="28749"/>
    <cellStyle name="Währung 3 23" xfId="28750"/>
    <cellStyle name="Währung 3 24" xfId="28751"/>
    <cellStyle name="Währung 3 25" xfId="28752"/>
    <cellStyle name="Währung 3 26" xfId="28753"/>
    <cellStyle name="Währung 3 27" xfId="28754"/>
    <cellStyle name="Währung 3 28" xfId="28755"/>
    <cellStyle name="Währung 3 29" xfId="28756"/>
    <cellStyle name="Währung 3 3" xfId="28757"/>
    <cellStyle name="Währung 3 30" xfId="28758"/>
    <cellStyle name="Währung 3 31" xfId="28759"/>
    <cellStyle name="Währung 3 32" xfId="28760"/>
    <cellStyle name="Währung 3 4" xfId="28761"/>
    <cellStyle name="Währung 3 5" xfId="28762"/>
    <cellStyle name="Währung 3 6" xfId="28763"/>
    <cellStyle name="Währung 3 7" xfId="28764"/>
    <cellStyle name="Währung 3 8" xfId="28765"/>
    <cellStyle name="Währung 3 9" xfId="28766"/>
    <cellStyle name="Währung 30" xfId="28767"/>
    <cellStyle name="Währung 31" xfId="28768"/>
    <cellStyle name="Währung 31 10" xfId="28769"/>
    <cellStyle name="Währung 31 11" xfId="28770"/>
    <cellStyle name="Währung 31 12" xfId="28771"/>
    <cellStyle name="Währung 31 13" xfId="28772"/>
    <cellStyle name="Währung 31 14" xfId="28773"/>
    <cellStyle name="Währung 31 15" xfId="28774"/>
    <cellStyle name="Währung 31 2" xfId="28775"/>
    <cellStyle name="Währung 31 3" xfId="28776"/>
    <cellStyle name="Währung 31 4" xfId="28777"/>
    <cellStyle name="Währung 31 5" xfId="28778"/>
    <cellStyle name="Währung 31 6" xfId="28779"/>
    <cellStyle name="Währung 31 7" xfId="28780"/>
    <cellStyle name="Währung 31 8" xfId="28781"/>
    <cellStyle name="Währung 31 9" xfId="28782"/>
    <cellStyle name="Währung 32" xfId="28783"/>
    <cellStyle name="Währung 33" xfId="28784"/>
    <cellStyle name="Währung 34" xfId="28785"/>
    <cellStyle name="Währung 35" xfId="28786"/>
    <cellStyle name="Währung 36" xfId="28787"/>
    <cellStyle name="Währung 37" xfId="28788"/>
    <cellStyle name="Währung 38" xfId="28789"/>
    <cellStyle name="Währung 39" xfId="28790"/>
    <cellStyle name="Währung 4" xfId="28791"/>
    <cellStyle name="Währung 4 10" xfId="28792"/>
    <cellStyle name="Währung 4 11" xfId="28793"/>
    <cellStyle name="Währung 4 12" xfId="28794"/>
    <cellStyle name="Währung 4 13" xfId="28795"/>
    <cellStyle name="Währung 4 14" xfId="28796"/>
    <cellStyle name="Währung 4 15" xfId="28797"/>
    <cellStyle name="Währung 4 16" xfId="28798"/>
    <cellStyle name="Währung 4 17" xfId="28799"/>
    <cellStyle name="Währung 4 18" xfId="28800"/>
    <cellStyle name="Währung 4 19" xfId="28801"/>
    <cellStyle name="Währung 4 2" xfId="28802"/>
    <cellStyle name="Währung 4 20" xfId="28803"/>
    <cellStyle name="Währung 4 21" xfId="28804"/>
    <cellStyle name="Währung 4 22" xfId="28805"/>
    <cellStyle name="Währung 4 23" xfId="28806"/>
    <cellStyle name="Währung 4 24" xfId="28807"/>
    <cellStyle name="Währung 4 25" xfId="28808"/>
    <cellStyle name="Währung 4 26" xfId="28809"/>
    <cellStyle name="Währung 4 27" xfId="28810"/>
    <cellStyle name="Währung 4 28" xfId="28811"/>
    <cellStyle name="Währung 4 29" xfId="28812"/>
    <cellStyle name="Währung 4 3" xfId="28813"/>
    <cellStyle name="Währung 4 30" xfId="28814"/>
    <cellStyle name="Währung 4 31" xfId="28815"/>
    <cellStyle name="Währung 4 32" xfId="28816"/>
    <cellStyle name="Währung 4 4" xfId="28817"/>
    <cellStyle name="Währung 4 5" xfId="28818"/>
    <cellStyle name="Währung 4 6" xfId="28819"/>
    <cellStyle name="Währung 4 7" xfId="28820"/>
    <cellStyle name="Währung 4 8" xfId="28821"/>
    <cellStyle name="Währung 4 9" xfId="28822"/>
    <cellStyle name="Währung 40" xfId="28823"/>
    <cellStyle name="Währung 41" xfId="28824"/>
    <cellStyle name="Währung 42" xfId="28825"/>
    <cellStyle name="Währung 43" xfId="28826"/>
    <cellStyle name="Währung 43 2" xfId="28827"/>
    <cellStyle name="Währung 43 3" xfId="28828"/>
    <cellStyle name="Währung 43 4" xfId="28829"/>
    <cellStyle name="Währung 43 5" xfId="28830"/>
    <cellStyle name="Währung 43 6" xfId="28831"/>
    <cellStyle name="Währung 44" xfId="28832"/>
    <cellStyle name="Währung 44 2" xfId="28833"/>
    <cellStyle name="Währung 44 3" xfId="28834"/>
    <cellStyle name="Währung 44 4" xfId="28835"/>
    <cellStyle name="Währung 44 5" xfId="28836"/>
    <cellStyle name="Währung 44 6" xfId="28837"/>
    <cellStyle name="Währung 44 7" xfId="28838"/>
    <cellStyle name="Währung 45" xfId="28839"/>
    <cellStyle name="Währung 45 2" xfId="28840"/>
    <cellStyle name="Währung 45 3" xfId="28841"/>
    <cellStyle name="Währung 45 4" xfId="28842"/>
    <cellStyle name="Währung 45 5" xfId="28843"/>
    <cellStyle name="Währung 45 6" xfId="28844"/>
    <cellStyle name="Währung 45 7" xfId="28845"/>
    <cellStyle name="Währung 46" xfId="28846"/>
    <cellStyle name="Währung 46 2" xfId="28847"/>
    <cellStyle name="Währung 46 3" xfId="28848"/>
    <cellStyle name="Währung 46 4" xfId="28849"/>
    <cellStyle name="Währung 46 5" xfId="28850"/>
    <cellStyle name="Währung 46 6" xfId="28851"/>
    <cellStyle name="Währung 46 7" xfId="28852"/>
    <cellStyle name="Währung 47" xfId="28853"/>
    <cellStyle name="Währung 47 2" xfId="28854"/>
    <cellStyle name="Währung 47 3" xfId="28855"/>
    <cellStyle name="Währung 47 4" xfId="28856"/>
    <cellStyle name="Währung 47 5" xfId="28857"/>
    <cellStyle name="Währung 47 6" xfId="28858"/>
    <cellStyle name="Währung 47 7" xfId="28859"/>
    <cellStyle name="Währung 48" xfId="28860"/>
    <cellStyle name="Währung 48 2" xfId="28861"/>
    <cellStyle name="Währung 48 3" xfId="28862"/>
    <cellStyle name="Währung 48 4" xfId="28863"/>
    <cellStyle name="Währung 48 5" xfId="28864"/>
    <cellStyle name="Währung 48 6" xfId="28865"/>
    <cellStyle name="Währung 48 7" xfId="28866"/>
    <cellStyle name="Währung 49" xfId="28867"/>
    <cellStyle name="Währung 49 2" xfId="28868"/>
    <cellStyle name="Währung 49 3" xfId="28869"/>
    <cellStyle name="Währung 49 4" xfId="28870"/>
    <cellStyle name="Währung 49 5" xfId="28871"/>
    <cellStyle name="Währung 49 6" xfId="28872"/>
    <cellStyle name="Währung 49 7" xfId="28873"/>
    <cellStyle name="Währung 5" xfId="28874"/>
    <cellStyle name="Währung 5 10" xfId="28875"/>
    <cellStyle name="Währung 5 11" xfId="28876"/>
    <cellStyle name="Währung 5 12" xfId="28877"/>
    <cellStyle name="Währung 5 13" xfId="28878"/>
    <cellStyle name="Währung 5 14" xfId="28879"/>
    <cellStyle name="Währung 5 15" xfId="28880"/>
    <cellStyle name="Währung 5 16" xfId="28881"/>
    <cellStyle name="Währung 5 17" xfId="28882"/>
    <cellStyle name="Währung 5 18" xfId="28883"/>
    <cellStyle name="Währung 5 19" xfId="28884"/>
    <cellStyle name="Währung 5 2" xfId="28885"/>
    <cellStyle name="Währung 5 20" xfId="28886"/>
    <cellStyle name="Währung 5 21" xfId="28887"/>
    <cellStyle name="Währung 5 22" xfId="28888"/>
    <cellStyle name="Währung 5 23" xfId="28889"/>
    <cellStyle name="Währung 5 24" xfId="28890"/>
    <cellStyle name="Währung 5 25" xfId="28891"/>
    <cellStyle name="Währung 5 26" xfId="28892"/>
    <cellStyle name="Währung 5 27" xfId="28893"/>
    <cellStyle name="Währung 5 28" xfId="28894"/>
    <cellStyle name="Währung 5 29" xfId="28895"/>
    <cellStyle name="Währung 5 3" xfId="28896"/>
    <cellStyle name="Währung 5 30" xfId="28897"/>
    <cellStyle name="Währung 5 31" xfId="28898"/>
    <cellStyle name="Währung 5 32" xfId="28899"/>
    <cellStyle name="Währung 5 4" xfId="28900"/>
    <cellStyle name="Währung 5 5" xfId="28901"/>
    <cellStyle name="Währung 5 6" xfId="28902"/>
    <cellStyle name="Währung 5 7" xfId="28903"/>
    <cellStyle name="Währung 5 8" xfId="28904"/>
    <cellStyle name="Währung 5 9" xfId="28905"/>
    <cellStyle name="Währung 50" xfId="28906"/>
    <cellStyle name="Währung 50 2" xfId="28907"/>
    <cellStyle name="Währung 50 3" xfId="28908"/>
    <cellStyle name="Währung 50 4" xfId="28909"/>
    <cellStyle name="Währung 50 5" xfId="28910"/>
    <cellStyle name="Währung 50 6" xfId="28911"/>
    <cellStyle name="Währung 50 7" xfId="28912"/>
    <cellStyle name="Währung 51" xfId="28913"/>
    <cellStyle name="Währung 51 2" xfId="28914"/>
    <cellStyle name="Währung 51 3" xfId="28915"/>
    <cellStyle name="Währung 51 4" xfId="28916"/>
    <cellStyle name="Währung 51 5" xfId="28917"/>
    <cellStyle name="Währung 51 6" xfId="28918"/>
    <cellStyle name="Währung 51 7" xfId="28919"/>
    <cellStyle name="Währung 52" xfId="28920"/>
    <cellStyle name="Währung 52 2" xfId="28921"/>
    <cellStyle name="Währung 52 3" xfId="28922"/>
    <cellStyle name="Währung 52 4" xfId="28923"/>
    <cellStyle name="Währung 52 5" xfId="28924"/>
    <cellStyle name="Währung 52 6" xfId="28925"/>
    <cellStyle name="Währung 52 7" xfId="28926"/>
    <cellStyle name="Währung 53" xfId="28927"/>
    <cellStyle name="Währung 53 2" xfId="28928"/>
    <cellStyle name="Währung 53 3" xfId="28929"/>
    <cellStyle name="Währung 53 4" xfId="28930"/>
    <cellStyle name="Währung 53 5" xfId="28931"/>
    <cellStyle name="Währung 53 6" xfId="28932"/>
    <cellStyle name="Währung 53 7" xfId="28933"/>
    <cellStyle name="Währung 54" xfId="28934"/>
    <cellStyle name="Währung 54 2" xfId="28935"/>
    <cellStyle name="Währung 54 3" xfId="28936"/>
    <cellStyle name="Währung 54 4" xfId="28937"/>
    <cellStyle name="Währung 54 5" xfId="28938"/>
    <cellStyle name="Währung 54 6" xfId="28939"/>
    <cellStyle name="Währung 54 7" xfId="28940"/>
    <cellStyle name="Währung 55" xfId="28941"/>
    <cellStyle name="Währung 55 2" xfId="28942"/>
    <cellStyle name="Währung 55 3" xfId="28943"/>
    <cellStyle name="Währung 55 4" xfId="28944"/>
    <cellStyle name="Währung 55 5" xfId="28945"/>
    <cellStyle name="Währung 55 6" xfId="28946"/>
    <cellStyle name="Währung 55 7" xfId="28947"/>
    <cellStyle name="Währung 56" xfId="28948"/>
    <cellStyle name="Währung 56 2" xfId="28949"/>
    <cellStyle name="Währung 56 3" xfId="28950"/>
    <cellStyle name="Währung 56 4" xfId="28951"/>
    <cellStyle name="Währung 56 5" xfId="28952"/>
    <cellStyle name="Währung 56 6" xfId="28953"/>
    <cellStyle name="Währung 56 7" xfId="28954"/>
    <cellStyle name="Währung 57" xfId="28955"/>
    <cellStyle name="Währung 58" xfId="28956"/>
    <cellStyle name="Währung 58 10" xfId="28957"/>
    <cellStyle name="Währung 58 11" xfId="28958"/>
    <cellStyle name="Währung 58 12" xfId="28959"/>
    <cellStyle name="Währung 58 13" xfId="28960"/>
    <cellStyle name="Währung 58 14" xfId="28961"/>
    <cellStyle name="Währung 58 15" xfId="28962"/>
    <cellStyle name="Währung 58 2" xfId="28963"/>
    <cellStyle name="Währung 58 3" xfId="28964"/>
    <cellStyle name="Währung 58 4" xfId="28965"/>
    <cellStyle name="Währung 58 5" xfId="28966"/>
    <cellStyle name="Währung 58 6" xfId="28967"/>
    <cellStyle name="Währung 58 7" xfId="28968"/>
    <cellStyle name="Währung 58 8" xfId="28969"/>
    <cellStyle name="Währung 58 9" xfId="28970"/>
    <cellStyle name="Währung 59" xfId="28971"/>
    <cellStyle name="Währung 59 10" xfId="28972"/>
    <cellStyle name="Währung 59 11" xfId="28973"/>
    <cellStyle name="Währung 59 12" xfId="28974"/>
    <cellStyle name="Währung 59 13" xfId="28975"/>
    <cellStyle name="Währung 59 14" xfId="28976"/>
    <cellStyle name="Währung 59 15" xfId="28977"/>
    <cellStyle name="Währung 59 2" xfId="28978"/>
    <cellStyle name="Währung 59 3" xfId="28979"/>
    <cellStyle name="Währung 59 4" xfId="28980"/>
    <cellStyle name="Währung 59 5" xfId="28981"/>
    <cellStyle name="Währung 59 6" xfId="28982"/>
    <cellStyle name="Währung 59 7" xfId="28983"/>
    <cellStyle name="Währung 59 8" xfId="28984"/>
    <cellStyle name="Währung 59 9" xfId="28985"/>
    <cellStyle name="Währung 6" xfId="28986"/>
    <cellStyle name="Währung 6 2" xfId="41029"/>
    <cellStyle name="Währung 6 3" xfId="41031"/>
    <cellStyle name="Währung 60" xfId="28987"/>
    <cellStyle name="Währung 60 10" xfId="28988"/>
    <cellStyle name="Währung 60 11" xfId="28989"/>
    <cellStyle name="Währung 60 12" xfId="28990"/>
    <cellStyle name="Währung 60 13" xfId="28991"/>
    <cellStyle name="Währung 60 14" xfId="28992"/>
    <cellStyle name="Währung 60 15" xfId="28993"/>
    <cellStyle name="Währung 60 2" xfId="28994"/>
    <cellStyle name="Währung 60 3" xfId="28995"/>
    <cellStyle name="Währung 60 4" xfId="28996"/>
    <cellStyle name="Währung 60 5" xfId="28997"/>
    <cellStyle name="Währung 60 6" xfId="28998"/>
    <cellStyle name="Währung 60 7" xfId="28999"/>
    <cellStyle name="Währung 60 8" xfId="29000"/>
    <cellStyle name="Währung 60 9" xfId="29001"/>
    <cellStyle name="Währung 61" xfId="29002"/>
    <cellStyle name="Währung 61 10" xfId="29003"/>
    <cellStyle name="Währung 61 11" xfId="29004"/>
    <cellStyle name="Währung 61 12" xfId="29005"/>
    <cellStyle name="Währung 61 13" xfId="29006"/>
    <cellStyle name="Währung 61 14" xfId="29007"/>
    <cellStyle name="Währung 61 15" xfId="29008"/>
    <cellStyle name="Währung 61 2" xfId="29009"/>
    <cellStyle name="Währung 61 3" xfId="29010"/>
    <cellStyle name="Währung 61 4" xfId="29011"/>
    <cellStyle name="Währung 61 5" xfId="29012"/>
    <cellStyle name="Währung 61 6" xfId="29013"/>
    <cellStyle name="Währung 61 7" xfId="29014"/>
    <cellStyle name="Währung 61 8" xfId="29015"/>
    <cellStyle name="Währung 61 9" xfId="29016"/>
    <cellStyle name="Währung 62" xfId="29017"/>
    <cellStyle name="Währung 62 10" xfId="29018"/>
    <cellStyle name="Währung 62 11" xfId="29019"/>
    <cellStyle name="Währung 62 12" xfId="29020"/>
    <cellStyle name="Währung 62 13" xfId="29021"/>
    <cellStyle name="Währung 62 14" xfId="29022"/>
    <cellStyle name="Währung 62 15" xfId="29023"/>
    <cellStyle name="Währung 62 2" xfId="29024"/>
    <cellStyle name="Währung 62 3" xfId="29025"/>
    <cellStyle name="Währung 62 4" xfId="29026"/>
    <cellStyle name="Währung 62 5" xfId="29027"/>
    <cellStyle name="Währung 62 6" xfId="29028"/>
    <cellStyle name="Währung 62 7" xfId="29029"/>
    <cellStyle name="Währung 62 8" xfId="29030"/>
    <cellStyle name="Währung 62 9" xfId="29031"/>
    <cellStyle name="Währung 63" xfId="29032"/>
    <cellStyle name="Währung 64" xfId="29033"/>
    <cellStyle name="Währung 65" xfId="29034"/>
    <cellStyle name="Währung 66" xfId="29035"/>
    <cellStyle name="Währung 67" xfId="29036"/>
    <cellStyle name="Währung 68" xfId="29037"/>
    <cellStyle name="Währung 69" xfId="29038"/>
    <cellStyle name="Währung 7" xfId="29039"/>
    <cellStyle name="Währung 7 2" xfId="40927"/>
    <cellStyle name="Währung 7 2 2" xfId="41030"/>
    <cellStyle name="Währung 7 2 3" xfId="41032"/>
    <cellStyle name="Währung 70" xfId="29040"/>
    <cellStyle name="Währung 71" xfId="29041"/>
    <cellStyle name="Währung 72" xfId="29042"/>
    <cellStyle name="Währung 73" xfId="29043"/>
    <cellStyle name="Währung 74" xfId="29044"/>
    <cellStyle name="Währung 75" xfId="29045"/>
    <cellStyle name="Währung 76" xfId="29046"/>
    <cellStyle name="Währung 77" xfId="29047"/>
    <cellStyle name="Währung 78" xfId="29048"/>
    <cellStyle name="Währung 79" xfId="29049"/>
    <cellStyle name="Währung 8" xfId="29050"/>
    <cellStyle name="Währung 80" xfId="29051"/>
    <cellStyle name="Währung 81" xfId="29052"/>
    <cellStyle name="Währung 82" xfId="29053"/>
    <cellStyle name="Währung 83" xfId="29054"/>
    <cellStyle name="Währung 84" xfId="29055"/>
    <cellStyle name="Währung 85" xfId="29056"/>
    <cellStyle name="Währung 86" xfId="29057"/>
    <cellStyle name="Währung 87" xfId="29058"/>
    <cellStyle name="Währung 88" xfId="29059"/>
    <cellStyle name="Währung 89" xfId="29060"/>
    <cellStyle name="Währung 9" xfId="29061"/>
    <cellStyle name="Währung 90" xfId="29062"/>
    <cellStyle name="Währung 91" xfId="29063"/>
    <cellStyle name="Währung 92" xfId="29064"/>
    <cellStyle name="Währung 93" xfId="29065"/>
    <cellStyle name="Währung 94" xfId="29066"/>
    <cellStyle name="Währung 95" xfId="29067"/>
    <cellStyle name="Währung 96" xfId="29068"/>
    <cellStyle name="Währung 97" xfId="29069"/>
    <cellStyle name="Währung 98" xfId="29070"/>
    <cellStyle name="Währung 99" xfId="29071"/>
    <cellStyle name="Warning Text" xfId="41118"/>
  </cellStyles>
  <dxfs count="7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4" tint="0.79998168889431442"/>
        </patternFill>
      </fill>
    </dxf>
    <dxf>
      <fill>
        <patternFill>
          <bgColor theme="3" tint="0.79998168889431442"/>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9" Type="http://schemas.openxmlformats.org/officeDocument/2006/relationships/externalLink" Target="externalLinks/externalLink25.xml"/><Relationship Id="rId3" Type="http://schemas.openxmlformats.org/officeDocument/2006/relationships/worksheet" Target="worksheets/sheet3.xml"/><Relationship Id="rId21" Type="http://schemas.openxmlformats.org/officeDocument/2006/relationships/externalLink" Target="externalLinks/externalLink7.xml"/><Relationship Id="rId34" Type="http://schemas.openxmlformats.org/officeDocument/2006/relationships/externalLink" Target="externalLinks/externalLink20.xml"/><Relationship Id="rId42" Type="http://schemas.openxmlformats.org/officeDocument/2006/relationships/externalLink" Target="externalLinks/externalLink28.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externalLink" Target="externalLinks/externalLink19.xml"/><Relationship Id="rId38" Type="http://schemas.openxmlformats.org/officeDocument/2006/relationships/externalLink" Target="externalLinks/externalLink24.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externalLink" Target="externalLinks/externalLink15.xml"/><Relationship Id="rId41" Type="http://schemas.openxmlformats.org/officeDocument/2006/relationships/externalLink" Target="externalLinks/externalLink2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externalLink" Target="externalLinks/externalLink18.xml"/><Relationship Id="rId37" Type="http://schemas.openxmlformats.org/officeDocument/2006/relationships/externalLink" Target="externalLinks/externalLink23.xml"/><Relationship Id="rId40" Type="http://schemas.openxmlformats.org/officeDocument/2006/relationships/externalLink" Target="externalLinks/externalLink26.xml"/><Relationship Id="rId45" Type="http://schemas.openxmlformats.org/officeDocument/2006/relationships/externalLink" Target="externalLinks/externalLink3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externalLink" Target="externalLinks/externalLink14.xml"/><Relationship Id="rId36" Type="http://schemas.openxmlformats.org/officeDocument/2006/relationships/externalLink" Target="externalLinks/externalLink22.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externalLink" Target="externalLinks/externalLink17.xml"/><Relationship Id="rId44" Type="http://schemas.openxmlformats.org/officeDocument/2006/relationships/externalLink" Target="externalLinks/externalLink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externalLink" Target="externalLinks/externalLink16.xml"/><Relationship Id="rId35" Type="http://schemas.openxmlformats.org/officeDocument/2006/relationships/externalLink" Target="externalLinks/externalLink21.xml"/><Relationship Id="rId43" Type="http://schemas.openxmlformats.org/officeDocument/2006/relationships/externalLink" Target="externalLinks/externalLink29.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428625</xdr:colOff>
      <xdr:row>91</xdr:row>
      <xdr:rowOff>76200</xdr:rowOff>
    </xdr:from>
    <xdr:to>
      <xdr:col>4</xdr:col>
      <xdr:colOff>123825</xdr:colOff>
      <xdr:row>97</xdr:row>
      <xdr:rowOff>161925</xdr:rowOff>
    </xdr:to>
    <xdr:sp macro="" textlink="">
      <xdr:nvSpPr>
        <xdr:cNvPr id="2" name="Retângulo 1"/>
        <xdr:cNvSpPr/>
      </xdr:nvSpPr>
      <xdr:spPr>
        <a:xfrm>
          <a:off x="428625" y="18459450"/>
          <a:ext cx="4000500" cy="12287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9</xdr:col>
      <xdr:colOff>66675</xdr:colOff>
      <xdr:row>102</xdr:row>
      <xdr:rowOff>47626</xdr:rowOff>
    </xdr:from>
    <xdr:to>
      <xdr:col>12</xdr:col>
      <xdr:colOff>95250</xdr:colOff>
      <xdr:row>105</xdr:row>
      <xdr:rowOff>180976</xdr:rowOff>
    </xdr:to>
    <xdr:sp macro="" textlink="">
      <xdr:nvSpPr>
        <xdr:cNvPr id="3" name="Texto Explicativo em Elipse 2"/>
        <xdr:cNvSpPr/>
      </xdr:nvSpPr>
      <xdr:spPr>
        <a:xfrm>
          <a:off x="7419975" y="20526376"/>
          <a:ext cx="1685925" cy="704850"/>
        </a:xfrm>
        <a:prstGeom prst="wedgeEllipseCallout">
          <a:avLst>
            <a:gd name="adj1" fmla="val -65427"/>
            <a:gd name="adj2" fmla="val -6279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Considerando 30km</a:t>
          </a:r>
        </a:p>
      </xdr:txBody>
    </xdr:sp>
    <xdr:clientData/>
  </xdr:twoCellAnchor>
  <xdr:twoCellAnchor editAs="oneCell">
    <xdr:from>
      <xdr:col>0</xdr:col>
      <xdr:colOff>0</xdr:colOff>
      <xdr:row>6</xdr:row>
      <xdr:rowOff>19051</xdr:rowOff>
    </xdr:from>
    <xdr:to>
      <xdr:col>7</xdr:col>
      <xdr:colOff>325809</xdr:colOff>
      <xdr:row>15</xdr:row>
      <xdr:rowOff>95251</xdr:rowOff>
    </xdr:to>
    <xdr:pic>
      <xdr:nvPicPr>
        <xdr:cNvPr id="4" name="Imagem 3"/>
        <xdr:cNvPicPr>
          <a:picLocks noChangeAspect="1"/>
        </xdr:cNvPicPr>
      </xdr:nvPicPr>
      <xdr:blipFill>
        <a:blip xmlns:r="http://schemas.openxmlformats.org/officeDocument/2006/relationships" r:embed="rId1"/>
        <a:stretch>
          <a:fillRect/>
        </a:stretch>
      </xdr:blipFill>
      <xdr:spPr>
        <a:xfrm>
          <a:off x="0" y="2209801"/>
          <a:ext cx="6459909" cy="1790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428625</xdr:colOff>
      <xdr:row>108</xdr:row>
      <xdr:rowOff>76200</xdr:rowOff>
    </xdr:from>
    <xdr:to>
      <xdr:col>4</xdr:col>
      <xdr:colOff>123825</xdr:colOff>
      <xdr:row>114</xdr:row>
      <xdr:rowOff>161925</xdr:rowOff>
    </xdr:to>
    <xdr:sp macro="" textlink="">
      <xdr:nvSpPr>
        <xdr:cNvPr id="2" name="Retângulo 1"/>
        <xdr:cNvSpPr/>
      </xdr:nvSpPr>
      <xdr:spPr>
        <a:xfrm>
          <a:off x="428625" y="26079450"/>
          <a:ext cx="4429125" cy="12287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9</xdr:col>
      <xdr:colOff>66675</xdr:colOff>
      <xdr:row>119</xdr:row>
      <xdr:rowOff>47626</xdr:rowOff>
    </xdr:from>
    <xdr:to>
      <xdr:col>12</xdr:col>
      <xdr:colOff>95250</xdr:colOff>
      <xdr:row>122</xdr:row>
      <xdr:rowOff>180976</xdr:rowOff>
    </xdr:to>
    <xdr:sp macro="" textlink="">
      <xdr:nvSpPr>
        <xdr:cNvPr id="3" name="Texto Explicativo em Elipse 2"/>
        <xdr:cNvSpPr/>
      </xdr:nvSpPr>
      <xdr:spPr>
        <a:xfrm>
          <a:off x="7848600" y="28146376"/>
          <a:ext cx="1685925" cy="704850"/>
        </a:xfrm>
        <a:prstGeom prst="wedgeEllipseCallout">
          <a:avLst>
            <a:gd name="adj1" fmla="val -65427"/>
            <a:gd name="adj2" fmla="val -6279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Considerando 30km</a:t>
          </a:r>
        </a:p>
      </xdr:txBody>
    </xdr:sp>
    <xdr:clientData/>
  </xdr:twoCellAnchor>
  <xdr:twoCellAnchor editAs="oneCell">
    <xdr:from>
      <xdr:col>0</xdr:col>
      <xdr:colOff>660605</xdr:colOff>
      <xdr:row>4</xdr:row>
      <xdr:rowOff>61451</xdr:rowOff>
    </xdr:from>
    <xdr:to>
      <xdr:col>6</xdr:col>
      <xdr:colOff>261170</xdr:colOff>
      <xdr:row>18</xdr:row>
      <xdr:rowOff>183496</xdr:rowOff>
    </xdr:to>
    <xdr:pic>
      <xdr:nvPicPr>
        <xdr:cNvPr id="4" name="Imagem 3"/>
        <xdr:cNvPicPr>
          <a:picLocks noChangeAspect="1"/>
        </xdr:cNvPicPr>
      </xdr:nvPicPr>
      <xdr:blipFill>
        <a:blip xmlns:r="http://schemas.openxmlformats.org/officeDocument/2006/relationships" r:embed="rId1"/>
        <a:stretch>
          <a:fillRect/>
        </a:stretch>
      </xdr:blipFill>
      <xdr:spPr>
        <a:xfrm>
          <a:off x="660605" y="6252701"/>
          <a:ext cx="5553690" cy="27890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UIZ\C_LUIZ\Arq_Excel\SID_NI_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abricio\c\CST\Medi&#231;&#245;es%20dos%20Servi&#231;os%20CST-Ourinhos\Lote%2003\Terraplenagem\CSTL\Altinopolis\DIVERSOS\Prod.%20de%20Fresa%20Ago..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atec03\satec03\Empresas\Rodocon\27&#170;%20MP\Medi&#231;&#227;o%20Junho%2027&#170;\Meus%20documentos\R-19_5%20-%20Tres%20Lagoas\CONTRATOS\Objetiva\PD19-0399\PD0013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tec03\satec03\Empresas\Rodocon\27&#170;%20MP\Medi&#231;&#227;o%20Junho%2027&#170;\Meus%20documentos\R-19_5%20-%20Tres%20Lagoas\CONTRATOS\Objetiva\PD19-0399\BR-1581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MG%20CONSTRUTORA\Contorno%20Vi&#225;rio%20de%20Caarap&#243;\Reprograma&#231;&#245;es\PATO\Documents%20and%20Settings\USER\Meus%20documentos\Dnit\Documentos\PATO\BR-262-PATONOV06-ANASTACIO-MIRAND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DOCUME~1\RAPHAE~1.POR\CONFIG~1\Temp\Rar$DI00.610\Acabamentos2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1210.ms\SETORES\DOCUME~1\RAPHAE~1.POR\CONFIG~1\Temp\Rar$DI00.610\Acabamentos2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Users\user\Documents\Obras\Conserva&#231;&#227;o%20CGR\21&#170;%20MP%20-%20SITRAN%20-%20BR-26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OMPOSI&#199;&#195;O\Boletim%202014\07-2014\DOCUME~1\RAPHAE~1.POR\CONFIG~1\Temp\Rar$DI00.610\Acabamentos2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1210.ms\SETORES\COMPOSI&#199;&#195;O\Boletim%202014\07-2014\DOCUME~1\RAPHAE~1.POR\CONFIG~1\Temp\Rar$DI00.610\Acabamentos2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GA_DEPTECNICO3\Users\DOCUME~1\RAPHAE~1.POR\CONFIG~1\Temp\Rar$DI00.610\Acabamentos2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Daniela\3&#170;%20MP%20ago_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7DC6B00E\BR%20262%20CORUMBA%20COM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My%20Documents\Particular\Mestrado\FX-B-RES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1210.ms\SETORES\Users\Jean%20Dorneles\Desktop\Or&#231;amento%20-%20Infra\Composi&#231;&#227;o%20de%20BDI%20-%20Ac&#243;rd&#227;o%202622-2013%20%20Rodovias.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Matrizes%20Controle\Matriz%20ACOMPANHAMENTO%20DE%20RESULTAD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T:\Users\user\Documents\Obras\Conserva&#231;&#227;o%20CGR\Users\user\Documents\Servi;os\Conserva&#231;&#227;o%20Mafrenze\MP%20010708%20(Salvo%20automaticamente).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V:\Documents%20and%20Settings\USER\Configura&#231;&#245;es%20locais\Temporary%20Internet%20Files\Content.Outlook\OBR0ONPO\16&#170;%20MEDI&#199;&#195;O\AEROPORTO%20PORTO%20MURTINHO\2&#170;%20MEDI&#199;&#195;O%20PORTO%20MURTINHO\PatoBR-359.fina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MG%20CONSTRUTORA\Contorno%20Vi&#225;rio%20de%20Caarap&#243;\Reprograma&#231;&#245;es\EMAIL\AEROPORTO%20PORTO%20MURTINHO\2&#170;%20MEDI&#199;&#195;O%20PORTO%20MURTINHO\PatoBR-359.fina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1210.ms\SETORES\Users\Luiz%20Fernando\AppData\Roaming\Microsoft\Excel\CONCORRENCIA%20DEZEMBRO%202011\CC%2078%202011%20BALSAMO%20PMCG\Documents%20and%20Settings\Luiz\Meus%20documentos\CONCORRENCIAS%20EQUIPE\CONCORRENCIA%20NOVEMBRO%202008\BR%20262%20CORUMBA%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Karina\Documents\@%20Escrit&#243;rio%20Karina%20Escalante\Agesul\SIDROLANDIA\CD\Memorial\Sidrol&#226;ndia%20(Bairro%20Morada%20da%20Serra)%20-%20Mem&#243;ria%20de%20C&#225;lculo.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1210.ms\SETORES\NUTEC\=ARQUIVOS%202020=\KARINA%202020\An&#225;lise%20Projeto\Parque%20Industrial%20Jardim\novo\REV%2001_MS_45%20-%20PQ_IND%20-%20ALT_2020-10-06\EMENDA%2001\Relat&#243;rios\Parque_Industrial_SEL_04_20%20-%20EMENDA%2001%20-%20ALT.%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Daniela\3&#170;%20MP%20ago_0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Users\Karina\Documents\@%20Escrit&#243;rio%20Karina%20Escalante\Agesul\Gildson\SIDROL&#194;NDIA%20-%20BOCA%20DE%20DRAG&#195;O\Mem&#243;ria%20de%20c&#225;lculo-%20Sidrol&#226;ndia.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1210.ms\SETORES\NUTEC\KARINA%202021\Gildson\SIDROL&#194;NDIA%20-%20BOCA%20DE%20DRAG&#195;O\MEM&#211;RIA%20DE%20C&#193;LCULO%20SIDROL&#194;NDIA%20-%202021%20JA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001-asdop-01\&#225;rea%20comum\COLVES%20OBRA%20418\CUSTO%20OBRA%20418\I001%20a%20I011%2009-07%20&#224;%2012-0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001-asdop-01\&#225;rea%20comum\Documents%20and%20Settings\FIDENS\Configura&#231;&#245;es%20locais\Temp\Detalhamento%20das%20Despesas%20Diretas%20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RESULTA\PROPOSTA\BDPRO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tec03\satec03\Empresas\Rodocon\27&#170;%20MP\Medi&#231;&#227;o%20Junho%2027&#170;\Meus%20documentos\R-19_5%20-%20Tres%20Lagoas\CONTRATOS\Objetiva\PD19-0399\PATO26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atec03\satec03\Empresas\Rodocon\27&#170;%20MP\Medi&#231;&#227;o%20Junho%2027&#170;\Meus%20documentos\R-19_5%20-%20Tres%20Lagoas\CONTRATOS\Objetiva\PD19-0399\PATO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ervidor\equipe\ENGENHARIA\Normas%20e%20Especifica&#231;&#245;es\Dnit\PROPOSTAS%20DNIT\BR%20163%20C%20405\Pato%2016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D_NI_5"/>
      <sheetName val="Capa"/>
      <sheetName val="Plan1"/>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esagem de Pista Ago-98"/>
      <sheetName val="Fresagem de Pista Ago_98"/>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erencia"/>
      <sheetName val="MAO DE OBRA"/>
      <sheetName val="EQUIPAMENTO"/>
      <sheetName val="MÃO DE OBRA"/>
      <sheetName val="RR-1C"/>
      <sheetName val="CM-30"/>
      <sheetName val="TRANSP. 4M3"/>
      <sheetName val="TRANSP.5M³"/>
      <sheetName val="GRAMA"/>
      <sheetName val="CAPINA"/>
      <sheetName val="ROÇADA "/>
      <sheetName val="ROÇ. COL."/>
      <sheetName val="RECOMP.MEC."/>
      <sheetName val="RECOMP.MANUAL"/>
      <sheetName val="VALETA"/>
      <sheetName val="MEIO FIO"/>
      <sheetName val="correção"/>
      <sheetName val="REM. MEC"/>
      <sheetName val="REM. MANUAL"/>
      <sheetName val="T. BURACO"/>
      <sheetName val="ESC. MANUAL"/>
      <sheetName val="LIMP.PONTE"/>
      <sheetName val="MBUF"/>
      <sheetName val="SOLO"/>
      <sheetName val="REGUL."/>
      <sheetName val="REAJ.AQUIS"/>
      <sheetName val="REAJ.TRANSP"/>
      <sheetName val="REAJUST"/>
      <sheetName val="DIVERSOS"/>
      <sheetName val="RELET"/>
      <sheetName val="F. MEDIÇAO"/>
      <sheetName val="REC.REV. PRIM."/>
      <sheetName val="M.BETUM."/>
      <sheetName val="TRANSPORTE10"/>
      <sheetName val="TRANSPORTE"/>
      <sheetName val="ROÇADA"/>
      <sheetName val="RECOMPOSIÇÃO"/>
      <sheetName val="capa selante"/>
      <sheetName val="REM. MECANIZADO"/>
      <sheetName val="T. BURACO (emer)"/>
      <sheetName val="ENROCAMENTO JOGADO"/>
      <sheetName val="ENROCAMENTO"/>
      <sheetName val="CONCRETO"/>
      <sheetName val="PONTE E CAIAÇÃO"/>
      <sheetName val="RECONF. E ESCAVAÇ."/>
      <sheetName val="REAJ.AQUIS (2)"/>
      <sheetName val="RELET 1"/>
      <sheetName val="RELET 2"/>
      <sheetName val="BOLETIM"/>
      <sheetName val="COMPOSIÇO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BETUM."/>
      <sheetName val="TRANSPORTE"/>
      <sheetName val="CAPINA "/>
      <sheetName val="ROÇADA "/>
      <sheetName val="RECOMP.MEC."/>
      <sheetName val="RECOMP.MANUAL"/>
      <sheetName val="correção"/>
      <sheetName val="REM. MEC"/>
      <sheetName val="REM. MANUAL"/>
      <sheetName val="T. BURACO"/>
      <sheetName val="ENROCAMENTO"/>
      <sheetName val="CONCRETO"/>
      <sheetName val="MBUF"/>
      <sheetName val="SOLO"/>
      <sheetName val="MEIO FIO E VALETA"/>
      <sheetName val="PONTE E CAIAÇÃO"/>
      <sheetName val="REGUL. E ESCAVAÇ."/>
      <sheetName val="REAJ.AQUIS (2)"/>
      <sheetName val="REAJ.AQUIS"/>
      <sheetName val="REAJ.TRANSP"/>
      <sheetName val="DIVERSOS "/>
      <sheetName val="RELET"/>
      <sheetName val="F. MEDIÇAO"/>
      <sheetName val="REC.REV. PRIM."/>
      <sheetName val="TRANSPORTE10"/>
      <sheetName val="CAPINA"/>
      <sheetName val="ROÇADA"/>
      <sheetName val="RECOMPOSIÇÃO"/>
      <sheetName val="capa selante"/>
      <sheetName val="REM. MECANIZADO"/>
      <sheetName val="T. BURACO (emer)"/>
      <sheetName val="ENROCAMENTO JOGADO"/>
      <sheetName val="MEIO FIO"/>
      <sheetName val="RECONF. E ESCAVAÇ."/>
      <sheetName val="DIVERSOS"/>
      <sheetName val="RELET 1"/>
      <sheetName val="RELET 2"/>
      <sheetName val="BOLETIM"/>
      <sheetName val="COMPOSIÇO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2">
          <cell r="J12">
            <v>37.46</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ÁRIO"/>
      <sheetName val="TREVOS"/>
      <sheetName val="CROQUIS"/>
      <sheetName val="MB"/>
      <sheetName val="AQ TR MB"/>
      <sheetName val="MOBIL-CANT"/>
      <sheetName val="MAT PLACA"/>
      <sheetName val="SERVIÇOS"/>
      <sheetName val="ORÇAMENTO"/>
      <sheetName val="TLCB5"/>
      <sheetName val="TLMR"/>
      <sheetName val="TLCC4"/>
      <sheetName val="TLMB"/>
      <sheetName val="TCCB10"/>
      <sheetName val="CRONOGAMA 1º"/>
      <sheetName val="CRONOGAMA 2º"/>
      <sheetName val="COMPAUTO"/>
      <sheetName val="COMPSERVENC"/>
      <sheetName val="COMPMOTSER"/>
      <sheetName val="COMPOSIÇÕES2 (2)"/>
    </sheetNames>
    <sheetDataSet>
      <sheetData sheetId="0" refreshError="1">
        <row r="3">
          <cell r="B3">
            <v>0.23899999999999999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 val=""/>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 val=""/>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 MED. VERTICAL (2)"/>
      <sheetName val="Q. MED. VERTICAL (P)"/>
      <sheetName val="Q. MED. VERTICAL"/>
      <sheetName val="Q. MED. VERT"/>
      <sheetName val="Sinal_Vertical (A)"/>
      <sheetName val="Contrato_BR-163"/>
      <sheetName val="Med 21"/>
      <sheetName val="MED. P MUNIC"/>
      <sheetName val="CADASTRO"/>
      <sheetName val="DADOS"/>
      <sheetName val="ISSQN"/>
      <sheetName val="B_Desempenho"/>
      <sheetName val="Contrato"/>
      <sheetName val="Sinal_Horizontal"/>
      <sheetName val="Sinal_Vertical"/>
      <sheetName val="Sinal_Vertical (B)"/>
      <sheetName val="Tacha"/>
      <sheetName val="DEFENSAS"/>
      <sheetName val="PLACAS"/>
      <sheetName val="Espessura"/>
      <sheetName val="Retro_refletância"/>
      <sheetName val="Cálculo_Medição"/>
      <sheetName val="Medição"/>
      <sheetName val="Croqui"/>
      <sheetName val="Relatório de Compatibilida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t="str">
            <v>SITRAN - Sinalização de Trânsito Industrial Ltda</v>
          </cell>
        </row>
        <row r="3">
          <cell r="C3" t="str">
            <v>TT-141/2006-00</v>
          </cell>
        </row>
        <row r="9">
          <cell r="C9" t="str">
            <v>DIV. SP/MS - DIV. BR-BOLÍVIA</v>
          </cell>
        </row>
        <row r="11">
          <cell r="C11" t="str">
            <v>DIV.SP/MS - ENTR. BR-163 ANEL ROD. CAMPO GRANDE</v>
          </cell>
        </row>
        <row r="13">
          <cell r="C13" t="str">
            <v>km 0 ao km 4,1 e km 11,6 ao km 175,0</v>
          </cell>
        </row>
        <row r="16">
          <cell r="C16" t="str">
            <v>167,500 Km</v>
          </cell>
        </row>
        <row r="21">
          <cell r="C21" t="str">
            <v>21ª MEDIÇÃO PARCIAL</v>
          </cell>
        </row>
        <row r="22">
          <cell r="C22" t="str">
            <v>01/06 à 30/06/2008</v>
          </cell>
        </row>
        <row r="23">
          <cell r="C23">
            <v>39622</v>
          </cell>
        </row>
        <row r="25">
          <cell r="C25">
            <v>39453</v>
          </cell>
        </row>
        <row r="29">
          <cell r="C29">
            <v>39453</v>
          </cell>
        </row>
        <row r="31">
          <cell r="C31" t="str">
            <v>Três Lagoas - MS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 val=""/>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 val=""/>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MEDIÇAO"/>
      <sheetName val="Recomp. revest. CBUQ"/>
      <sheetName val="T. BURACO"/>
      <sheetName val="correção"/>
      <sheetName val="LIMPEZA MF_SDAGUA"/>
      <sheetName val="TRANSPORTE"/>
      <sheetName val="MBUQ"/>
      <sheetName val="ISSQN"/>
      <sheetName val="Avanço Físico"/>
      <sheetName val="BOLETIM"/>
    </sheetNames>
    <sheetDataSet>
      <sheetData sheetId="0">
        <row r="6">
          <cell r="B6" t="str">
            <v>CGR ENGENHARIA LTDA.</v>
          </cell>
        </row>
        <row r="18">
          <cell r="J18">
            <v>0</v>
          </cell>
        </row>
        <row r="20">
          <cell r="J20">
            <v>0</v>
          </cell>
        </row>
        <row r="35">
          <cell r="J35">
            <v>63.997</v>
          </cell>
        </row>
        <row r="38">
          <cell r="J38">
            <v>2344</v>
          </cell>
        </row>
        <row r="40">
          <cell r="J40">
            <v>193.1</v>
          </cell>
        </row>
        <row r="53">
          <cell r="J53">
            <v>10168.5</v>
          </cell>
        </row>
        <row r="83">
          <cell r="L83">
            <v>4.65E-2</v>
          </cell>
        </row>
        <row r="86">
          <cell r="L86">
            <v>5.7200000000000001E-2</v>
          </cell>
        </row>
        <row r="90">
          <cell r="L90">
            <v>3.0499999999999999E-2</v>
          </cell>
        </row>
        <row r="93">
          <cell r="L93">
            <v>5.0900000000000001E-2</v>
          </cell>
        </row>
        <row r="94">
          <cell r="L94">
            <v>0.28610000000000002</v>
          </cell>
        </row>
        <row r="98">
          <cell r="L98">
            <v>3.0499999999999999E-2</v>
          </cell>
        </row>
        <row r="102">
          <cell r="A102" t="str">
            <v>Superintendente Regional do MS/DNIT</v>
          </cell>
        </row>
        <row r="133">
          <cell r="B133" t="str">
            <v>BR - 262/MS</v>
          </cell>
        </row>
        <row r="135">
          <cell r="C135" t="str">
            <v>setembro/08</v>
          </cell>
        </row>
        <row r="136">
          <cell r="C136" t="str">
            <v>01/09/09 à  30/09/08</v>
          </cell>
        </row>
        <row r="138">
          <cell r="C138" t="str">
            <v>3.ª MED. PARCIAL</v>
          </cell>
        </row>
        <row r="144">
          <cell r="C144" t="str">
            <v xml:space="preserve"> em  30/10/08</v>
          </cell>
        </row>
      </sheetData>
      <sheetData sheetId="1"/>
      <sheetData sheetId="2">
        <row r="41">
          <cell r="F41">
            <v>23.643999999999998</v>
          </cell>
        </row>
      </sheetData>
      <sheetData sheetId="3">
        <row r="26">
          <cell r="I26">
            <v>8.4499999999999993</v>
          </cell>
          <cell r="K26">
            <v>1504.835</v>
          </cell>
        </row>
      </sheetData>
      <sheetData sheetId="4"/>
      <sheetData sheetId="5">
        <row r="17">
          <cell r="J17" t="e">
            <v>#REF!</v>
          </cell>
        </row>
        <row r="36">
          <cell r="J36">
            <v>10239.4</v>
          </cell>
        </row>
        <row r="38">
          <cell r="J38">
            <v>10239.4</v>
          </cell>
        </row>
        <row r="86">
          <cell r="J86" t="e">
            <v>#REF!</v>
          </cell>
        </row>
      </sheetData>
      <sheetData sheetId="6">
        <row r="19">
          <cell r="E19" t="e">
            <v>#REF!</v>
          </cell>
        </row>
      </sheetData>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GERAIS"/>
      <sheetName val="MAT"/>
      <sheetName val="EQUIPMO"/>
      <sheetName val="SERV"/>
      <sheetName val="TRAÇOS"/>
      <sheetName val="COMP1"/>
      <sheetName val="COMP2"/>
      <sheetName val="COMP3"/>
      <sheetName val="COMP4"/>
      <sheetName val="COMP5"/>
      <sheetName val="PATO"/>
      <sheetName val="INS. BÁS."/>
      <sheetName val="DADO ENT."/>
      <sheetName val="INDICES"/>
      <sheetName val="SERVIÇOS"/>
      <sheetName val="TCB5"/>
      <sheetName val="MULTIPLICADORES"/>
      <sheetName val="BR 262 CORUMBA COMP"/>
    </sheetNames>
    <sheetDataSet>
      <sheetData sheetId="0"/>
      <sheetData sheetId="1"/>
      <sheetData sheetId="2">
        <row r="11">
          <cell r="B11" t="str">
            <v>E.0.08</v>
          </cell>
        </row>
      </sheetData>
      <sheetData sheetId="3">
        <row r="4">
          <cell r="B4" t="str">
            <v>1.A.01.111.01</v>
          </cell>
          <cell r="C4" t="str">
            <v>ESCAV. E CARGA DE MAT. DE JAZIDA P/ RECOMP.</v>
          </cell>
          <cell r="D4" t="str">
            <v>m³</v>
          </cell>
          <cell r="E4">
            <v>70</v>
          </cell>
          <cell r="F4">
            <v>3.86</v>
          </cell>
        </row>
        <row r="5">
          <cell r="B5" t="str">
            <v>1.A.01.720.02</v>
          </cell>
          <cell r="C5" t="str">
            <v>FABRICAÇÃO DE GUARDA-CORPO</v>
          </cell>
          <cell r="D5" t="str">
            <v>m</v>
          </cell>
          <cell r="E5">
            <v>1</v>
          </cell>
          <cell r="F5">
            <v>23.86</v>
          </cell>
        </row>
        <row r="6">
          <cell r="B6" t="str">
            <v>01.401.00</v>
          </cell>
          <cell r="C6" t="str">
            <v>RECOMPOSIÇÃO DE REVESTIMENTO PRIMÁRIO</v>
          </cell>
          <cell r="D6" t="str">
            <v>m³</v>
          </cell>
          <cell r="E6">
            <v>93</v>
          </cell>
          <cell r="F6" t="e">
            <v>#N/A</v>
          </cell>
        </row>
        <row r="7">
          <cell r="B7" t="str">
            <v>01.930.00</v>
          </cell>
          <cell r="C7" t="str">
            <v>REGULARIZAÇÃO MECÂNICADA FAIXA DE DOMÍNIO</v>
          </cell>
          <cell r="D7" t="str">
            <v>m²</v>
          </cell>
          <cell r="E7">
            <v>700</v>
          </cell>
          <cell r="F7">
            <v>0.13</v>
          </cell>
        </row>
        <row r="8">
          <cell r="B8" t="str">
            <v>02.200.00</v>
          </cell>
          <cell r="C8" t="str">
            <v>SOLO PARA BASE DE REMENDO PROFUNDO</v>
          </cell>
          <cell r="D8" t="str">
            <v>m³</v>
          </cell>
          <cell r="E8">
            <v>1</v>
          </cell>
          <cell r="F8" t="e">
            <v>#N/A</v>
          </cell>
        </row>
        <row r="9">
          <cell r="B9" t="str">
            <v>02.200.01</v>
          </cell>
          <cell r="C9" t="str">
            <v>RECOMP. DE CAMADA GRANULAR DO PAVIMENTO</v>
          </cell>
          <cell r="D9" t="str">
            <v>m³</v>
          </cell>
          <cell r="E9">
            <v>70</v>
          </cell>
          <cell r="F9" t="e">
            <v>#N/A</v>
          </cell>
        </row>
        <row r="10">
          <cell r="B10" t="str">
            <v>02.220.00</v>
          </cell>
          <cell r="C10" t="str">
            <v>SOLO BRITA PARA BASE DE REMENDO PROFUNDO</v>
          </cell>
          <cell r="D10" t="str">
            <v>m³</v>
          </cell>
          <cell r="E10">
            <v>1</v>
          </cell>
          <cell r="F10">
            <v>12.72</v>
          </cell>
        </row>
        <row r="11">
          <cell r="B11" t="str">
            <v>02.230.00</v>
          </cell>
          <cell r="C11" t="str">
            <v>BRITA PARA BASE DE REMENDO PROFUNDO</v>
          </cell>
          <cell r="D11" t="str">
            <v>m³</v>
          </cell>
          <cell r="E11">
            <v>1</v>
          </cell>
          <cell r="F11">
            <v>31.76</v>
          </cell>
        </row>
        <row r="12">
          <cell r="B12" t="str">
            <v>3.S.02.241.00</v>
          </cell>
          <cell r="C12" t="str">
            <v>SOLO MELHOR. C/CIMENTO P/BASE DE REM. PROF.</v>
          </cell>
          <cell r="D12" t="str">
            <v>m³</v>
          </cell>
          <cell r="E12">
            <v>1</v>
          </cell>
          <cell r="F12">
            <v>30.42</v>
          </cell>
        </row>
        <row r="13">
          <cell r="B13" t="str">
            <v>3.S.02.300.00</v>
          </cell>
          <cell r="C13" t="str">
            <v>IMPRIMAÇÃO</v>
          </cell>
          <cell r="D13" t="str">
            <v>m²</v>
          </cell>
          <cell r="E13">
            <v>1125</v>
          </cell>
          <cell r="F13">
            <v>0.11</v>
          </cell>
        </row>
        <row r="14">
          <cell r="B14" t="str">
            <v>3.S.02.400.00</v>
          </cell>
          <cell r="C14" t="str">
            <v>PINTURA DE LIGAÇÃO</v>
          </cell>
          <cell r="D14" t="str">
            <v>m²</v>
          </cell>
          <cell r="E14">
            <v>1687</v>
          </cell>
          <cell r="F14">
            <v>0.08</v>
          </cell>
        </row>
        <row r="15">
          <cell r="B15" t="str">
            <v>3.S.02.500.00</v>
          </cell>
          <cell r="C15" t="str">
            <v>CAPA SELANTE COM PEDRISCO</v>
          </cell>
          <cell r="D15" t="str">
            <v>m²</v>
          </cell>
          <cell r="E15">
            <v>1350</v>
          </cell>
          <cell r="F15">
            <v>0.33</v>
          </cell>
        </row>
        <row r="16">
          <cell r="B16" t="str">
            <v>3.S.02.500.01</v>
          </cell>
          <cell r="C16" t="str">
            <v>CAPA SELANTE COM AREIA</v>
          </cell>
          <cell r="D16" t="str">
            <v>m²</v>
          </cell>
          <cell r="E16">
            <v>2250</v>
          </cell>
          <cell r="F16">
            <v>0.23</v>
          </cell>
        </row>
        <row r="17">
          <cell r="B17" t="str">
            <v>02.500.02</v>
          </cell>
          <cell r="C17" t="str">
            <v>TRATAMENTO SUPERFICIAL SIMPLES</v>
          </cell>
          <cell r="D17" t="str">
            <v>m²</v>
          </cell>
          <cell r="E17">
            <v>880</v>
          </cell>
          <cell r="F17">
            <v>0.36</v>
          </cell>
        </row>
        <row r="18">
          <cell r="B18" t="str">
            <v>3.S.02.501.01</v>
          </cell>
          <cell r="C18" t="str">
            <v>TRATAMENTO SUPERFICIAL DUPLO COM EMULSÃO</v>
          </cell>
          <cell r="D18" t="str">
            <v>m²</v>
          </cell>
          <cell r="E18">
            <v>343</v>
          </cell>
          <cell r="F18">
            <v>1.33</v>
          </cell>
        </row>
        <row r="19">
          <cell r="B19" t="str">
            <v>3.S.02.510.00</v>
          </cell>
          <cell r="C19" t="str">
            <v>LAMA ASFÁLTICA FINA (GRANULOMETRIA I E II )</v>
          </cell>
          <cell r="D19" t="str">
            <v>m²</v>
          </cell>
          <cell r="E19">
            <v>838</v>
          </cell>
          <cell r="F19">
            <v>0.44</v>
          </cell>
        </row>
        <row r="20">
          <cell r="B20" t="str">
            <v>3.S.02.510.01</v>
          </cell>
          <cell r="C20" t="str">
            <v>LAMA ASFÁLTICA GROSSA  (GRANULOMETRIA III E IV )</v>
          </cell>
          <cell r="D20" t="str">
            <v>m²</v>
          </cell>
          <cell r="E20">
            <v>419</v>
          </cell>
          <cell r="F20">
            <v>0.84</v>
          </cell>
        </row>
        <row r="21">
          <cell r="B21" t="str">
            <v>02.510.02</v>
          </cell>
          <cell r="C21" t="str">
            <v>LAMA ASFÁLTICA GROSSA II</v>
          </cell>
          <cell r="D21" t="str">
            <v>m²</v>
          </cell>
          <cell r="E21">
            <v>400</v>
          </cell>
          <cell r="F21">
            <v>0.84</v>
          </cell>
        </row>
        <row r="22">
          <cell r="B22" t="str">
            <v>02.520.00</v>
          </cell>
          <cell r="C22" t="str">
            <v>MISTURA AREIA-ASFALTO EM BETONEIRA</v>
          </cell>
          <cell r="D22" t="str">
            <v>m³</v>
          </cell>
          <cell r="E22">
            <v>1.6</v>
          </cell>
          <cell r="F22">
            <v>50.39</v>
          </cell>
        </row>
        <row r="23">
          <cell r="B23" t="str">
            <v>02.520.01</v>
          </cell>
          <cell r="C23" t="str">
            <v>MISTURA AREIA-ASFALTO USINADA A FRIO</v>
          </cell>
          <cell r="D23" t="str">
            <v>m³</v>
          </cell>
          <cell r="E23">
            <v>15</v>
          </cell>
          <cell r="F23">
            <v>23.06</v>
          </cell>
        </row>
        <row r="24">
          <cell r="B24" t="str">
            <v>02.520.02</v>
          </cell>
          <cell r="C24" t="str">
            <v>RECOMP DO REVEST COM AREIA ASFALTO A FRIO</v>
          </cell>
          <cell r="D24" t="str">
            <v>m³</v>
          </cell>
          <cell r="E24">
            <v>15</v>
          </cell>
          <cell r="F24">
            <v>32.76</v>
          </cell>
        </row>
        <row r="25">
          <cell r="B25" t="str">
            <v>02.521.00</v>
          </cell>
          <cell r="C25" t="str">
            <v>MISTURA AREIA-ASFALTO USINADA A QUENTE</v>
          </cell>
          <cell r="D25" t="str">
            <v>m³</v>
          </cell>
          <cell r="E25">
            <v>20</v>
          </cell>
          <cell r="F25">
            <v>36.979999999999997</v>
          </cell>
        </row>
        <row r="26">
          <cell r="B26" t="str">
            <v>02.521.01</v>
          </cell>
          <cell r="C26" t="str">
            <v>RECOMP DO REVEST COM AREIA ASFALTO A QUENTE</v>
          </cell>
          <cell r="D26" t="str">
            <v>m³</v>
          </cell>
          <cell r="E26">
            <v>20</v>
          </cell>
          <cell r="F26">
            <v>45.12</v>
          </cell>
        </row>
        <row r="27">
          <cell r="B27" t="str">
            <v>3.S.02.530.00</v>
          </cell>
          <cell r="C27" t="str">
            <v>MISTURA BETUMINOSA EM BETONEIRA</v>
          </cell>
          <cell r="D27" t="str">
            <v>m³</v>
          </cell>
          <cell r="E27">
            <v>4.3</v>
          </cell>
          <cell r="F27">
            <v>40.39</v>
          </cell>
        </row>
        <row r="28">
          <cell r="B28" t="str">
            <v>3.S.02.530.01</v>
          </cell>
          <cell r="C28" t="str">
            <v>MISTURA BETUMINOSA USINADA A FRIO</v>
          </cell>
          <cell r="D28" t="str">
            <v>m³</v>
          </cell>
          <cell r="E28">
            <v>15</v>
          </cell>
          <cell r="F28">
            <v>38.28</v>
          </cell>
        </row>
        <row r="29">
          <cell r="B29" t="str">
            <v>3.S.02.530.02</v>
          </cell>
          <cell r="C29" t="str">
            <v>RECOMP DO REVEST C/ MISTURA BETUMINOSA A FRIO</v>
          </cell>
          <cell r="D29" t="str">
            <v>m³</v>
          </cell>
          <cell r="E29">
            <v>11</v>
          </cell>
          <cell r="F29">
            <v>20.059999999999999</v>
          </cell>
        </row>
        <row r="30">
          <cell r="B30" t="str">
            <v>3.S.02.540.00</v>
          </cell>
          <cell r="C30" t="str">
            <v>MISTURA BETUMINOSA USINADA A QUENTE</v>
          </cell>
          <cell r="D30" t="str">
            <v>m³</v>
          </cell>
          <cell r="E30">
            <v>14</v>
          </cell>
          <cell r="F30">
            <v>58.3</v>
          </cell>
        </row>
        <row r="31">
          <cell r="B31" t="str">
            <v>3.S.02.540.01</v>
          </cell>
          <cell r="C31" t="str">
            <v>RECOMP. REVEST C/ MISTURA BETUMINOSA A QUENTE</v>
          </cell>
          <cell r="D31" t="str">
            <v>m³</v>
          </cell>
          <cell r="E31">
            <v>14</v>
          </cell>
          <cell r="F31">
            <v>14.08</v>
          </cell>
        </row>
        <row r="32">
          <cell r="B32" t="str">
            <v>02.601.00</v>
          </cell>
          <cell r="C32" t="str">
            <v>RECOMPOSIÇÃO DE PLACA DE CONCRETO</v>
          </cell>
          <cell r="D32" t="str">
            <v>m³</v>
          </cell>
          <cell r="E32">
            <v>1.8</v>
          </cell>
          <cell r="F32" t="e">
            <v>#N/A</v>
          </cell>
        </row>
        <row r="33">
          <cell r="B33" t="str">
            <v>3.S.02.900.00</v>
          </cell>
          <cell r="C33" t="str">
            <v>REMOÇÃO MECANIZADA DE REVEST. BETUMINOSO</v>
          </cell>
          <cell r="D33" t="str">
            <v>m³</v>
          </cell>
          <cell r="E33">
            <v>35</v>
          </cell>
          <cell r="F33">
            <v>4.8</v>
          </cell>
        </row>
        <row r="34">
          <cell r="B34" t="str">
            <v>3.S.02.901.00</v>
          </cell>
          <cell r="C34" t="str">
            <v>REMOÇÃO MANUAL DE REVEST. BETUMINOSO</v>
          </cell>
          <cell r="D34" t="str">
            <v>m³</v>
          </cell>
          <cell r="E34">
            <v>1</v>
          </cell>
          <cell r="F34">
            <v>84.45</v>
          </cell>
        </row>
        <row r="35">
          <cell r="B35" t="str">
            <v>3.S.02.902.00</v>
          </cell>
          <cell r="C35" t="str">
            <v>REMOÇÃO MECANIZADA DA CAMADA GRANUL. DO PAV.</v>
          </cell>
          <cell r="D35" t="str">
            <v>m³</v>
          </cell>
          <cell r="E35">
            <v>61</v>
          </cell>
          <cell r="F35">
            <v>3.04</v>
          </cell>
        </row>
        <row r="36">
          <cell r="B36" t="str">
            <v>3.S.02.903.00</v>
          </cell>
          <cell r="C36" t="str">
            <v>REMOÇÃO MANUAL DA CAMADA GRANUL. DO PAV.</v>
          </cell>
          <cell r="D36" t="str">
            <v>m³</v>
          </cell>
          <cell r="E36">
            <v>1</v>
          </cell>
        </row>
        <row r="37">
          <cell r="B37" t="str">
            <v>02.999.00</v>
          </cell>
          <cell r="C37" t="str">
            <v>PENEIRAMENTO</v>
          </cell>
          <cell r="D37" t="str">
            <v>m³</v>
          </cell>
          <cell r="E37">
            <v>5</v>
          </cell>
          <cell r="F37">
            <v>84.45</v>
          </cell>
        </row>
        <row r="38">
          <cell r="B38" t="str">
            <v>03.310.00</v>
          </cell>
          <cell r="C38" t="str">
            <v>CONCRETO CICLÓPICO</v>
          </cell>
          <cell r="D38" t="str">
            <v>m³</v>
          </cell>
          <cell r="E38">
            <v>2</v>
          </cell>
          <cell r="F38">
            <v>0.32</v>
          </cell>
        </row>
        <row r="39">
          <cell r="B39" t="str">
            <v>3.S.03.329.00</v>
          </cell>
          <cell r="C39" t="str">
            <v>CONCRETO DE CIMENTO (CONFECÇÃO E LANÇAM.)</v>
          </cell>
          <cell r="D39" t="str">
            <v>m³</v>
          </cell>
          <cell r="E39">
            <v>2.5</v>
          </cell>
          <cell r="F39">
            <v>191.6</v>
          </cell>
        </row>
        <row r="40">
          <cell r="B40" t="str">
            <v>03.329.01</v>
          </cell>
          <cell r="C40" t="str">
            <v>CONCRETO DE CIMENTO (CONF. MANUAL E LANÇAM.)</v>
          </cell>
          <cell r="D40" t="str">
            <v>m³</v>
          </cell>
          <cell r="E40">
            <v>1</v>
          </cell>
          <cell r="F40" t="e">
            <v>#N/A</v>
          </cell>
        </row>
        <row r="41">
          <cell r="B41" t="str">
            <v>3.S.03.340.02</v>
          </cell>
          <cell r="C41" t="str">
            <v>ARGAMASSA CIMENTO-AREIA 1:6</v>
          </cell>
          <cell r="D41" t="str">
            <v>m³</v>
          </cell>
          <cell r="E41">
            <v>2.5</v>
          </cell>
          <cell r="F41">
            <v>170.08</v>
          </cell>
        </row>
        <row r="42">
          <cell r="B42" t="str">
            <v>03.340.03</v>
          </cell>
          <cell r="C42" t="str">
            <v>ARGAMASSA CIMENTO-AREIA 1:10</v>
          </cell>
          <cell r="D42" t="str">
            <v>m³</v>
          </cell>
          <cell r="E42">
            <v>0.1</v>
          </cell>
          <cell r="F42" t="e">
            <v>#N/A</v>
          </cell>
        </row>
        <row r="43">
          <cell r="B43" t="str">
            <v>03.353.00</v>
          </cell>
          <cell r="C43" t="str">
            <v>DOBRAGEM E COLOCAÇÃO DE ARMADURA</v>
          </cell>
          <cell r="D43" t="str">
            <v>kg</v>
          </cell>
          <cell r="E43">
            <v>14</v>
          </cell>
          <cell r="F43">
            <v>3.21</v>
          </cell>
        </row>
        <row r="44">
          <cell r="B44" t="str">
            <v>3.S.03.370.00</v>
          </cell>
          <cell r="C44" t="str">
            <v>FORMAS COMUM DE MADEIRA</v>
          </cell>
          <cell r="D44" t="str">
            <v>m²</v>
          </cell>
          <cell r="E44">
            <v>2.5</v>
          </cell>
          <cell r="F44">
            <v>26.93</v>
          </cell>
        </row>
        <row r="45">
          <cell r="B45" t="str">
            <v>3.S.03.940.02</v>
          </cell>
          <cell r="C45" t="str">
            <v>REATERRO APILOADO</v>
          </cell>
          <cell r="D45" t="str">
            <v>m³</v>
          </cell>
          <cell r="E45">
            <v>1.5</v>
          </cell>
          <cell r="F45">
            <v>10.15</v>
          </cell>
        </row>
        <row r="46">
          <cell r="B46" t="str">
            <v>03.940.01</v>
          </cell>
          <cell r="C46" t="str">
            <v>REATERRO E COMPACTAÇÃO PARA BUEIRO</v>
          </cell>
          <cell r="D46" t="str">
            <v>m³</v>
          </cell>
          <cell r="E46">
            <v>10</v>
          </cell>
          <cell r="F46">
            <v>4.4800000000000004</v>
          </cell>
        </row>
        <row r="47">
          <cell r="B47" t="str">
            <v>3.S.03.950.00</v>
          </cell>
          <cell r="C47" t="str">
            <v>LIMPEZA DE PONTE</v>
          </cell>
          <cell r="D47" t="str">
            <v>m</v>
          </cell>
          <cell r="E47">
            <v>20</v>
          </cell>
          <cell r="F47">
            <v>2.02</v>
          </cell>
        </row>
        <row r="48">
          <cell r="B48" t="str">
            <v>04.000.00</v>
          </cell>
          <cell r="C48" t="str">
            <v>ESCAVAÇÃO MANUAL</v>
          </cell>
          <cell r="D48" t="str">
            <v>m³</v>
          </cell>
          <cell r="E48">
            <v>4</v>
          </cell>
          <cell r="F48">
            <v>15.46</v>
          </cell>
        </row>
        <row r="49">
          <cell r="B49" t="str">
            <v>04.001.00</v>
          </cell>
          <cell r="C49" t="str">
            <v>ESCAV. DE VALAS EM MAT. DE 1.ª CATEGORIA</v>
          </cell>
          <cell r="D49" t="str">
            <v>m³</v>
          </cell>
          <cell r="E49">
            <v>15</v>
          </cell>
          <cell r="F49">
            <v>3.2</v>
          </cell>
        </row>
        <row r="50">
          <cell r="B50" t="str">
            <v>04.010.00</v>
          </cell>
          <cell r="C50" t="str">
            <v>ESCAV. DE VALAS EM MAT. DE 2.ª CATEGORIA</v>
          </cell>
          <cell r="D50" t="str">
            <v>m³</v>
          </cell>
          <cell r="E50">
            <v>3</v>
          </cell>
          <cell r="F50">
            <v>20.62</v>
          </cell>
        </row>
        <row r="51">
          <cell r="B51" t="str">
            <v>04.020.00</v>
          </cell>
          <cell r="C51" t="str">
            <v>ESCAV. DE VALAS EM MAT. DE 3.ª CAT. EM VALAS</v>
          </cell>
          <cell r="D51" t="str">
            <v>m³</v>
          </cell>
          <cell r="E51">
            <v>5</v>
          </cell>
          <cell r="F51">
            <v>76.5</v>
          </cell>
        </row>
        <row r="52">
          <cell r="B52" t="str">
            <v>04.300.00</v>
          </cell>
          <cell r="C52" t="str">
            <v>CORPO BUEIRO TUB. METÁLICO TIPO MULTIPLATE</v>
          </cell>
          <cell r="D52" t="str">
            <v>kg</v>
          </cell>
          <cell r="E52">
            <v>121</v>
          </cell>
          <cell r="F52">
            <v>7.32</v>
          </cell>
        </row>
        <row r="53">
          <cell r="B53" t="str">
            <v>04.310.00</v>
          </cell>
          <cell r="C53" t="str">
            <v>CORPO BUEIRO TUB. MET. TIPO TUNNEL LINNER D=1,6 M</v>
          </cell>
          <cell r="D53" t="str">
            <v>kg</v>
          </cell>
          <cell r="E53">
            <v>30</v>
          </cell>
          <cell r="F53">
            <v>9.02</v>
          </cell>
        </row>
        <row r="54">
          <cell r="B54" t="str">
            <v>04.590.00</v>
          </cell>
          <cell r="C54" t="str">
            <v>ASSENTAMENTO DE DRENO PROFUNDO</v>
          </cell>
          <cell r="D54" t="str">
            <v>m</v>
          </cell>
          <cell r="E54">
            <v>4</v>
          </cell>
          <cell r="F54" t="e">
            <v>#N/A</v>
          </cell>
        </row>
        <row r="55">
          <cell r="B55" t="str">
            <v>04.999.08</v>
          </cell>
          <cell r="C55" t="str">
            <v>SELO DE ARGILA APILOADO C/SOLO LOCAL</v>
          </cell>
          <cell r="D55" t="str">
            <v>m³</v>
          </cell>
          <cell r="E55">
            <v>1</v>
          </cell>
          <cell r="F55">
            <v>14.28</v>
          </cell>
        </row>
        <row r="56">
          <cell r="B56" t="str">
            <v>3.S.05.000.00</v>
          </cell>
          <cell r="C56" t="str">
            <v>ENROCAMENTO DE PEDRA ARRUMADA</v>
          </cell>
          <cell r="D56" t="str">
            <v>m³</v>
          </cell>
          <cell r="E56">
            <v>2</v>
          </cell>
          <cell r="F56">
            <v>55.98</v>
          </cell>
        </row>
        <row r="57">
          <cell r="B57" t="str">
            <v>3.S.05.001.00</v>
          </cell>
          <cell r="C57" t="str">
            <v>ENROCAMENTO DE PEDRA JOGADA</v>
          </cell>
          <cell r="D57" t="str">
            <v>m³</v>
          </cell>
          <cell r="E57">
            <v>4</v>
          </cell>
          <cell r="F57">
            <v>37.15</v>
          </cell>
        </row>
        <row r="58">
          <cell r="B58" t="str">
            <v>05.101.01</v>
          </cell>
          <cell r="C58" t="str">
            <v>REVESTIMENTO VEGETAL COM MUDAS</v>
          </cell>
          <cell r="D58" t="str">
            <v>m²</v>
          </cell>
          <cell r="E58">
            <v>25</v>
          </cell>
          <cell r="F58">
            <v>2.63</v>
          </cell>
        </row>
        <row r="59">
          <cell r="B59" t="str">
            <v>05.101.02</v>
          </cell>
          <cell r="C59" t="str">
            <v>REVESTIMENTO VEGETAL C/ GRAMA EM LEIVAS</v>
          </cell>
          <cell r="D59" t="str">
            <v>m²</v>
          </cell>
          <cell r="E59">
            <v>50</v>
          </cell>
          <cell r="F59">
            <v>4.29</v>
          </cell>
        </row>
        <row r="60">
          <cell r="B60" t="str">
            <v>08.001.00</v>
          </cell>
          <cell r="C60" t="str">
            <v>RECONFORMAÇÃO DE PLATAFORMA</v>
          </cell>
          <cell r="D60" t="str">
            <v>ha</v>
          </cell>
          <cell r="E60">
            <v>1</v>
          </cell>
          <cell r="F60">
            <v>82.82</v>
          </cell>
        </row>
        <row r="61">
          <cell r="B61" t="str">
            <v>3.S.08.100.00</v>
          </cell>
          <cell r="C61" t="str">
            <v>TAPA BURACO</v>
          </cell>
          <cell r="D61" t="str">
            <v>m³</v>
          </cell>
          <cell r="E61">
            <v>0.5</v>
          </cell>
          <cell r="F61">
            <v>91.47</v>
          </cell>
        </row>
        <row r="62">
          <cell r="B62" t="str">
            <v>3.S.08.101.01</v>
          </cell>
          <cell r="C62" t="str">
            <v>REMENDO PROFUNDO COM DEMOLIÇÃO MANUAL</v>
          </cell>
          <cell r="D62" t="str">
            <v>m³</v>
          </cell>
          <cell r="E62">
            <v>0.55000000000000004</v>
          </cell>
          <cell r="F62">
            <v>111.32</v>
          </cell>
        </row>
        <row r="63">
          <cell r="B63" t="str">
            <v>3.S.08.101.02</v>
          </cell>
          <cell r="C63" t="str">
            <v>REMENDO PROFUNDO C/ DEMOL. MECAN.</v>
          </cell>
          <cell r="D63" t="str">
            <v>m³</v>
          </cell>
          <cell r="E63">
            <v>1</v>
          </cell>
          <cell r="F63">
            <v>79.95</v>
          </cell>
        </row>
        <row r="64">
          <cell r="B64" t="str">
            <v>08.102.00</v>
          </cell>
          <cell r="C64" t="str">
            <v>LIMPEZA E ENCH. DE JUNTAS PAV. DE CONC. A QUENTE</v>
          </cell>
          <cell r="D64" t="str">
            <v>m</v>
          </cell>
          <cell r="E64">
            <v>75</v>
          </cell>
          <cell r="F64" t="e">
            <v>#N/A</v>
          </cell>
        </row>
        <row r="65">
          <cell r="B65" t="str">
            <v>3.S.08.102.01</v>
          </cell>
          <cell r="C65" t="str">
            <v>LIMPEZA E ENCH. DE JUNTAS PAV. DE CONC. A FRIO</v>
          </cell>
          <cell r="D65" t="str">
            <v>m</v>
          </cell>
          <cell r="E65">
            <v>100</v>
          </cell>
          <cell r="F65">
            <v>0.9</v>
          </cell>
        </row>
        <row r="66">
          <cell r="B66" t="str">
            <v>3.S.08.103.00</v>
          </cell>
          <cell r="C66" t="str">
            <v>SELAGEM DE TRINCA</v>
          </cell>
          <cell r="D66" t="str">
            <v>l</v>
          </cell>
          <cell r="E66">
            <v>50</v>
          </cell>
          <cell r="F66">
            <v>0.76</v>
          </cell>
        </row>
        <row r="67">
          <cell r="B67" t="str">
            <v>08.104.01</v>
          </cell>
          <cell r="C67" t="str">
            <v>COMBATE À EXSUDAÇÃO COM AREIA</v>
          </cell>
          <cell r="D67" t="str">
            <v>m²</v>
          </cell>
          <cell r="E67">
            <v>450</v>
          </cell>
          <cell r="F67">
            <v>45.8</v>
          </cell>
        </row>
        <row r="68">
          <cell r="B68" t="str">
            <v>08.104.02</v>
          </cell>
          <cell r="C68" t="str">
            <v>COMBATE À EXSUDAÇÃO COM PEDRISCO</v>
          </cell>
          <cell r="D68" t="str">
            <v>m²</v>
          </cell>
          <cell r="E68">
            <v>450</v>
          </cell>
          <cell r="F68">
            <v>0.25</v>
          </cell>
        </row>
        <row r="69">
          <cell r="B69" t="str">
            <v>3.S.08.109.00</v>
          </cell>
          <cell r="C69" t="str">
            <v>CORREÇÃO DE DEFEITOS C/ MISTURA BETUMINOSA</v>
          </cell>
          <cell r="D69" t="str">
            <v>m³</v>
          </cell>
          <cell r="E69">
            <v>2.25</v>
          </cell>
          <cell r="F69">
            <v>53.92</v>
          </cell>
        </row>
        <row r="70">
          <cell r="B70" t="str">
            <v>08.109.11</v>
          </cell>
          <cell r="C70" t="str">
            <v>FRESAGEM CONTÍNUA A FRIO ESP.: 3 CM</v>
          </cell>
          <cell r="D70" t="str">
            <v>m²</v>
          </cell>
          <cell r="E70">
            <v>220</v>
          </cell>
          <cell r="F70">
            <v>2.91</v>
          </cell>
        </row>
        <row r="71">
          <cell r="B71" t="str">
            <v>08.109.12</v>
          </cell>
          <cell r="C71" t="str">
            <v>FRESAGEM DESCONTÍNUA A FRIO ESP.: 3 CM</v>
          </cell>
          <cell r="D71" t="str">
            <v>m²</v>
          </cell>
          <cell r="E71">
            <v>150</v>
          </cell>
          <cell r="F71">
            <v>3.69</v>
          </cell>
        </row>
        <row r="72">
          <cell r="B72" t="str">
            <v>08.109.21</v>
          </cell>
          <cell r="C72" t="str">
            <v>FRESAGEM CONTÍNUA A FRIO ESP.: 5 CM</v>
          </cell>
          <cell r="D72" t="str">
            <v>m²</v>
          </cell>
          <cell r="E72">
            <v>150</v>
          </cell>
          <cell r="F72">
            <v>3.69</v>
          </cell>
        </row>
        <row r="73">
          <cell r="B73" t="str">
            <v>08.109.22</v>
          </cell>
          <cell r="C73" t="str">
            <v>FRESAGEM DESCONTÍNUA A FRIO ESP.: 5 CM</v>
          </cell>
          <cell r="D73" t="str">
            <v>m²</v>
          </cell>
          <cell r="E73">
            <v>110</v>
          </cell>
          <cell r="F73">
            <v>4.5999999999999996</v>
          </cell>
        </row>
        <row r="74">
          <cell r="B74" t="str">
            <v>08.109.31</v>
          </cell>
          <cell r="C74" t="str">
            <v>FRESAGEM CONTÍNUA A FRIO ESP.: 10 CM</v>
          </cell>
          <cell r="D74" t="str">
            <v>m²</v>
          </cell>
          <cell r="E74">
            <v>304</v>
          </cell>
          <cell r="F74">
            <v>3.29</v>
          </cell>
        </row>
        <row r="75">
          <cell r="B75" t="str">
            <v>08.109.32</v>
          </cell>
          <cell r="C75" t="str">
            <v>FRESAGEM DESCONTÍNUA A FRIO ESP.: 10 CM</v>
          </cell>
          <cell r="D75" t="str">
            <v>m²</v>
          </cell>
          <cell r="E75">
            <v>190</v>
          </cell>
          <cell r="F75">
            <v>4.5999999999999996</v>
          </cell>
        </row>
        <row r="76">
          <cell r="B76" t="str">
            <v>08.110.00</v>
          </cell>
          <cell r="C76" t="str">
            <v>CORREÇÃO DE DEFEITOS POR PENETRAÇÃO</v>
          </cell>
          <cell r="D76" t="str">
            <v>m²</v>
          </cell>
          <cell r="E76">
            <v>21</v>
          </cell>
          <cell r="F76">
            <v>5.08</v>
          </cell>
        </row>
        <row r="77">
          <cell r="B77" t="str">
            <v>3.S.08.200.00</v>
          </cell>
          <cell r="C77" t="str">
            <v>RECOMPOSIÇÃO DE GUARDA CORPO</v>
          </cell>
          <cell r="D77" t="str">
            <v>m</v>
          </cell>
          <cell r="E77">
            <v>2</v>
          </cell>
          <cell r="F77">
            <v>96.51</v>
          </cell>
        </row>
        <row r="78">
          <cell r="B78" t="str">
            <v>08.200.01</v>
          </cell>
          <cell r="C78" t="str">
            <v>RECOMP. DE SARJETA EM ALVENARIA DE TIJOLO</v>
          </cell>
          <cell r="D78" t="str">
            <v>m²</v>
          </cell>
          <cell r="E78">
            <v>1</v>
          </cell>
          <cell r="F78">
            <v>18.440000000000001</v>
          </cell>
        </row>
        <row r="79">
          <cell r="B79" t="str">
            <v>3.S.08.300.01</v>
          </cell>
          <cell r="C79" t="str">
            <v>LIMPEZA DE SARJETA E MEIO FIO</v>
          </cell>
          <cell r="D79" t="str">
            <v>m</v>
          </cell>
          <cell r="E79">
            <v>300</v>
          </cell>
          <cell r="F79">
            <v>0.17</v>
          </cell>
        </row>
        <row r="80">
          <cell r="B80" t="str">
            <v>3.S.08.301.01</v>
          </cell>
          <cell r="C80" t="str">
            <v>LIMPEZA DE VALETA DE CORTE</v>
          </cell>
          <cell r="D80" t="str">
            <v>m</v>
          </cell>
          <cell r="E80">
            <v>200</v>
          </cell>
          <cell r="F80">
            <v>0.27</v>
          </cell>
        </row>
        <row r="81">
          <cell r="B81" t="str">
            <v>3.S.08.301.02</v>
          </cell>
          <cell r="C81" t="str">
            <v>LIMPEZA DE VALA DE DRENAGEM</v>
          </cell>
          <cell r="D81" t="str">
            <v>m</v>
          </cell>
          <cell r="E81">
            <v>50</v>
          </cell>
          <cell r="F81">
            <v>1.06</v>
          </cell>
        </row>
        <row r="82">
          <cell r="B82" t="str">
            <v>3.S.08.301.03</v>
          </cell>
          <cell r="C82" t="str">
            <v>LIMPEZA DE DESCIDA D'ÁGUA</v>
          </cell>
          <cell r="D82" t="str">
            <v>m</v>
          </cell>
          <cell r="E82">
            <v>150</v>
          </cell>
          <cell r="F82">
            <v>0.36</v>
          </cell>
        </row>
        <row r="83">
          <cell r="B83" t="str">
            <v>3.S.08.302.01</v>
          </cell>
          <cell r="C83" t="str">
            <v>LIMPEZA DE BUEIRO</v>
          </cell>
          <cell r="D83" t="str">
            <v>m³</v>
          </cell>
          <cell r="E83">
            <v>5</v>
          </cell>
          <cell r="F83">
            <v>5.81</v>
          </cell>
        </row>
        <row r="84">
          <cell r="B84" t="str">
            <v>3.S.08.302.02</v>
          </cell>
          <cell r="C84" t="str">
            <v>DESOBSTRUÇÃO DE BUEIRO</v>
          </cell>
          <cell r="D84" t="str">
            <v>m³</v>
          </cell>
          <cell r="E84">
            <v>2</v>
          </cell>
          <cell r="F84">
            <v>16.96</v>
          </cell>
        </row>
        <row r="85">
          <cell r="B85" t="str">
            <v>08.302.03</v>
          </cell>
          <cell r="C85" t="str">
            <v>ASSENTAMENTO DE TUBO 0,60 M</v>
          </cell>
          <cell r="D85" t="str">
            <v>m</v>
          </cell>
          <cell r="E85">
            <v>3</v>
          </cell>
          <cell r="F85" t="e">
            <v>#N/A</v>
          </cell>
        </row>
        <row r="86">
          <cell r="B86" t="str">
            <v>08.302.04</v>
          </cell>
          <cell r="C86" t="str">
            <v>ASSENTAMENTO DE TUBO 0,80 M</v>
          </cell>
          <cell r="D86" t="str">
            <v>m</v>
          </cell>
          <cell r="E86">
            <v>2.5</v>
          </cell>
          <cell r="F86" t="e">
            <v>#N/A</v>
          </cell>
        </row>
        <row r="87">
          <cell r="B87" t="str">
            <v>08.302.05</v>
          </cell>
          <cell r="C87" t="str">
            <v>ASSENTAMENTO DE TUBO 1,00 M</v>
          </cell>
          <cell r="D87" t="str">
            <v>m</v>
          </cell>
          <cell r="E87">
            <v>2</v>
          </cell>
          <cell r="F87" t="e">
            <v>#N/A</v>
          </cell>
        </row>
        <row r="88">
          <cell r="B88" t="str">
            <v>08.302.06</v>
          </cell>
          <cell r="C88" t="str">
            <v>ASSENTAMENTO DE TUBO 1,20 M</v>
          </cell>
          <cell r="D88" t="str">
            <v>m</v>
          </cell>
          <cell r="E88">
            <v>1.2</v>
          </cell>
          <cell r="F88" t="e">
            <v>#N/A</v>
          </cell>
        </row>
        <row r="89">
          <cell r="B89" t="str">
            <v>3.S.08.400.00</v>
          </cell>
          <cell r="C89" t="str">
            <v>LIMPEZA DE PLACA DE SINALIZAÇÃO</v>
          </cell>
          <cell r="D89" t="str">
            <v>m²</v>
          </cell>
          <cell r="E89">
            <v>20</v>
          </cell>
        </row>
        <row r="90">
          <cell r="B90" t="str">
            <v>3.S.08.400.01</v>
          </cell>
          <cell r="C90" t="str">
            <v>RECOMPOSIÇÃO DE PLACA DE SINALIZAÇÃO</v>
          </cell>
          <cell r="D90" t="str">
            <v>m²</v>
          </cell>
          <cell r="E90">
            <v>5</v>
          </cell>
          <cell r="F90">
            <v>2.2599999999999998</v>
          </cell>
        </row>
        <row r="91">
          <cell r="B91" t="str">
            <v>08.400.02</v>
          </cell>
          <cell r="C91" t="str">
            <v>SUBSTITUIÇÃO DE BALIZADOR</v>
          </cell>
          <cell r="D91" t="str">
            <v>unid</v>
          </cell>
          <cell r="E91">
            <v>12</v>
          </cell>
          <cell r="F91">
            <v>9.9600000000000009</v>
          </cell>
        </row>
        <row r="92">
          <cell r="B92" t="str">
            <v>3.S.08.401.00</v>
          </cell>
          <cell r="C92" t="str">
            <v>RECOMPOSIÇÃO DE DEFENSA METÁLICA</v>
          </cell>
          <cell r="D92" t="str">
            <v>m</v>
          </cell>
          <cell r="E92">
            <v>12</v>
          </cell>
          <cell r="F92">
            <v>4.1500000000000004</v>
          </cell>
        </row>
        <row r="93">
          <cell r="B93" t="str">
            <v>3.S.08.402.00</v>
          </cell>
          <cell r="C93" t="str">
            <v>CAIAÇÃO</v>
          </cell>
          <cell r="D93" t="str">
            <v>m²</v>
          </cell>
          <cell r="E93">
            <v>100</v>
          </cell>
          <cell r="F93">
            <v>0.84</v>
          </cell>
        </row>
        <row r="94">
          <cell r="B94" t="str">
            <v>08.403.00</v>
          </cell>
          <cell r="C94" t="str">
            <v>RENOVAÇÃO DE SINALIZAÇÃO HORIZONTAL</v>
          </cell>
          <cell r="D94" t="str">
            <v>m</v>
          </cell>
          <cell r="E94">
            <v>6</v>
          </cell>
          <cell r="F94">
            <v>12.83</v>
          </cell>
        </row>
        <row r="95">
          <cell r="B95" t="str">
            <v>08.404.00</v>
          </cell>
          <cell r="C95" t="str">
            <v>RECOMPOSIÇÃO TOTAL DE CERCA DE CONCRETO</v>
          </cell>
          <cell r="D95" t="str">
            <v>m</v>
          </cell>
          <cell r="E95">
            <v>25</v>
          </cell>
          <cell r="F95" t="e">
            <v>#N/A</v>
          </cell>
        </row>
        <row r="96">
          <cell r="B96" t="str">
            <v>08.404.01</v>
          </cell>
          <cell r="C96" t="str">
            <v>RECOMP. PARCIAL CERCA DE CONCRETO - MOURÃO</v>
          </cell>
          <cell r="D96" t="str">
            <v>m</v>
          </cell>
          <cell r="E96">
            <v>40</v>
          </cell>
          <cell r="F96" t="e">
            <v>#N/A</v>
          </cell>
        </row>
        <row r="97">
          <cell r="B97" t="str">
            <v>3.S.08.414.02</v>
          </cell>
          <cell r="C97" t="str">
            <v>RECOMP. PARCIAL CERCA C/ MOURÃO DE MADEIRA - ARAME</v>
          </cell>
          <cell r="D97" t="str">
            <v>m</v>
          </cell>
          <cell r="E97">
            <v>60</v>
          </cell>
          <cell r="F97">
            <v>1.79</v>
          </cell>
        </row>
        <row r="98">
          <cell r="B98" t="str">
            <v>08.409.00</v>
          </cell>
          <cell r="C98" t="str">
            <v>RECOMPOSIÇÃO DE TELA ANTI-OFUSCANTE</v>
          </cell>
          <cell r="D98" t="str">
            <v>m</v>
          </cell>
          <cell r="E98">
            <v>1</v>
          </cell>
          <cell r="F98">
            <v>88.38</v>
          </cell>
        </row>
        <row r="99">
          <cell r="B99" t="str">
            <v>08.409.01</v>
          </cell>
          <cell r="C99" t="str">
            <v>LIMPEZA DE PLACA DE SINALIZAÇÃO</v>
          </cell>
          <cell r="D99" t="str">
            <v>m²</v>
          </cell>
          <cell r="E99">
            <v>20</v>
          </cell>
          <cell r="F99">
            <v>2.52</v>
          </cell>
        </row>
        <row r="100">
          <cell r="B100" t="str">
            <v>3.S.08.500.00</v>
          </cell>
          <cell r="C100" t="str">
            <v>RECOMPOSIÇÃO MANUAL DE ATERRO</v>
          </cell>
          <cell r="D100" t="str">
            <v>m³</v>
          </cell>
          <cell r="E100">
            <v>1.5</v>
          </cell>
          <cell r="F100">
            <v>41.14</v>
          </cell>
        </row>
        <row r="101">
          <cell r="B101" t="str">
            <v>3.S.08.501.00</v>
          </cell>
          <cell r="C101" t="str">
            <v>RECOMPOSIÇÃO MECANIZADA DE ATERRO</v>
          </cell>
          <cell r="D101" t="str">
            <v>m³</v>
          </cell>
          <cell r="E101">
            <v>30</v>
          </cell>
          <cell r="F101">
            <v>12.18</v>
          </cell>
        </row>
        <row r="102">
          <cell r="B102" t="str">
            <v>08.510.00</v>
          </cell>
          <cell r="C102" t="str">
            <v>REMOÇÃO  MANUAL DE BARREIRA</v>
          </cell>
          <cell r="D102" t="str">
            <v>m³</v>
          </cell>
          <cell r="E102">
            <v>5</v>
          </cell>
          <cell r="F102">
            <v>11.7</v>
          </cell>
        </row>
        <row r="103">
          <cell r="B103" t="str">
            <v>08.511.00</v>
          </cell>
          <cell r="C103" t="str">
            <v>REMOÇÃO MECANIZADA DE BARREIRA</v>
          </cell>
          <cell r="D103" t="str">
            <v>m³</v>
          </cell>
          <cell r="E103">
            <v>38</v>
          </cell>
          <cell r="F103">
            <v>3.44</v>
          </cell>
        </row>
        <row r="104">
          <cell r="B104" t="str">
            <v>3.S.08.900.00</v>
          </cell>
          <cell r="C104" t="str">
            <v>ROÇADA MANUAL</v>
          </cell>
          <cell r="D104" t="str">
            <v>ha</v>
          </cell>
          <cell r="E104">
            <v>0.12</v>
          </cell>
          <cell r="F104">
            <v>483.84</v>
          </cell>
        </row>
        <row r="105">
          <cell r="B105" t="str">
            <v>3.S.08.900.01</v>
          </cell>
          <cell r="C105" t="str">
            <v>ROÇADA DE CAPIM COLONIÃO</v>
          </cell>
          <cell r="D105" t="str">
            <v>ha</v>
          </cell>
          <cell r="E105">
            <v>0.05</v>
          </cell>
          <cell r="F105">
            <v>1161.22</v>
          </cell>
        </row>
        <row r="106">
          <cell r="B106" t="str">
            <v>3.S.08.901.00</v>
          </cell>
          <cell r="C106" t="str">
            <v>ROÇADA MECANIZADA</v>
          </cell>
          <cell r="D106" t="str">
            <v>ha</v>
          </cell>
          <cell r="E106">
            <v>0.4</v>
          </cell>
          <cell r="F106">
            <v>133.81</v>
          </cell>
        </row>
        <row r="107">
          <cell r="B107" t="str">
            <v>08.901.01</v>
          </cell>
          <cell r="C107" t="str">
            <v>CORTE E LIMPEZA DE ÁREAS GRAMADAS</v>
          </cell>
          <cell r="D107" t="str">
            <v>m²</v>
          </cell>
          <cell r="E107">
            <v>1000</v>
          </cell>
          <cell r="F107">
            <v>0.05</v>
          </cell>
        </row>
        <row r="108">
          <cell r="B108" t="str">
            <v>3.S.08.910.00</v>
          </cell>
          <cell r="C108" t="str">
            <v>CAPINA MANUAL</v>
          </cell>
          <cell r="D108" t="str">
            <v>m²</v>
          </cell>
          <cell r="E108">
            <v>300</v>
          </cell>
          <cell r="F108">
            <v>0.2</v>
          </cell>
        </row>
        <row r="109">
          <cell r="B109" t="str">
            <v>3.S.09.002.00</v>
          </cell>
          <cell r="C109" t="str">
            <v>TRANSPORTE COMERCIAL EM BASCUL. DE 5 M3 (8,8T)</v>
          </cell>
          <cell r="D109" t="str">
            <v>tkm</v>
          </cell>
          <cell r="E109">
            <v>169</v>
          </cell>
          <cell r="F109">
            <v>0.31</v>
          </cell>
        </row>
        <row r="110">
          <cell r="B110" t="str">
            <v>3.S.09.002.41</v>
          </cell>
          <cell r="C110" t="str">
            <v>TRANSPORTE EM CAMINHÃO DE CARROCERIA DE 4T</v>
          </cell>
          <cell r="D110" t="str">
            <v>tkm</v>
          </cell>
          <cell r="E110">
            <v>96</v>
          </cell>
          <cell r="F110">
            <v>0.45</v>
          </cell>
        </row>
        <row r="111">
          <cell r="B111" t="str">
            <v>3.S.09.002.03</v>
          </cell>
          <cell r="C111" t="str">
            <v>TRANSPORTE LOCAL DE MAT. REMENDO</v>
          </cell>
          <cell r="D111" t="str">
            <v>tkm</v>
          </cell>
          <cell r="E111">
            <v>96</v>
          </cell>
          <cell r="F111">
            <v>0.45</v>
          </cell>
        </row>
        <row r="112">
          <cell r="B112" t="str">
            <v>3.S.09.002.06</v>
          </cell>
          <cell r="C112" t="str">
            <v>TRANSPORTE EM BASCULANTE DE 10 M3 (15T)</v>
          </cell>
          <cell r="D112" t="str">
            <v>tkm</v>
          </cell>
          <cell r="E112">
            <v>225</v>
          </cell>
          <cell r="F112">
            <v>0.28000000000000003</v>
          </cell>
        </row>
        <row r="113">
          <cell r="B113" t="str">
            <v>3.S.09.102.00</v>
          </cell>
          <cell r="C113" t="str">
            <v>TRANSPORTE LOCAL DE MAT. BETUMINOSO</v>
          </cell>
          <cell r="D113" t="str">
            <v>tkm</v>
          </cell>
          <cell r="E113">
            <v>90</v>
          </cell>
          <cell r="F113">
            <v>0.72</v>
          </cell>
        </row>
        <row r="114">
          <cell r="B114" t="str">
            <v>09.202.00</v>
          </cell>
          <cell r="C114" t="str">
            <v>TRANSPORTE DE ÁGUA</v>
          </cell>
          <cell r="D114" t="str">
            <v>tkm</v>
          </cell>
          <cell r="E114">
            <v>112.5</v>
          </cell>
          <cell r="F114">
            <v>0.5</v>
          </cell>
        </row>
        <row r="115">
          <cell r="B115" t="str">
            <v>09.512.02</v>
          </cell>
          <cell r="C115" t="str">
            <v>FABRICAÇÃO DE TUBO PARA DRENO 0,20 M</v>
          </cell>
          <cell r="D115" t="str">
            <v>m</v>
          </cell>
          <cell r="E115">
            <v>10</v>
          </cell>
          <cell r="F115" t="e">
            <v>#N/A</v>
          </cell>
        </row>
        <row r="116">
          <cell r="B116" t="str">
            <v>09.512.05</v>
          </cell>
          <cell r="C116" t="str">
            <v>FABRIC. TUBO CONCRETO C/ARMAD. DUPLA 0,60 M</v>
          </cell>
          <cell r="D116" t="str">
            <v>m</v>
          </cell>
          <cell r="E116">
            <v>1.8</v>
          </cell>
          <cell r="F116" t="e">
            <v>#N/A</v>
          </cell>
        </row>
        <row r="117">
          <cell r="B117" t="str">
            <v>09.512.06</v>
          </cell>
          <cell r="C117" t="str">
            <v>FABRIC. TUBO CONCRETO C/ARMAD. DUPLA 0,80 M</v>
          </cell>
          <cell r="D117" t="str">
            <v>m</v>
          </cell>
          <cell r="E117">
            <v>1.5</v>
          </cell>
          <cell r="F117" t="e">
            <v>#N/A</v>
          </cell>
        </row>
        <row r="118">
          <cell r="B118" t="str">
            <v>09.512.07</v>
          </cell>
          <cell r="C118" t="str">
            <v>FABRIC. TUBO CONCRETO C/ARMAD. DUPLA 1,00 M</v>
          </cell>
          <cell r="D118" t="str">
            <v>m</v>
          </cell>
          <cell r="E118">
            <v>1</v>
          </cell>
          <cell r="F118" t="e">
            <v>#N/A</v>
          </cell>
        </row>
        <row r="119">
          <cell r="B119" t="str">
            <v>09.512.08</v>
          </cell>
          <cell r="C119" t="str">
            <v>FABRIC. TUBO CONCRETO C/ARMAD. DUPLA 1,20 M</v>
          </cell>
          <cell r="D119" t="str">
            <v>m</v>
          </cell>
          <cell r="E119">
            <v>0.8</v>
          </cell>
          <cell r="F119" t="e">
            <v>#N/A</v>
          </cell>
        </row>
        <row r="120">
          <cell r="B120" t="str">
            <v>09.512.11</v>
          </cell>
          <cell r="C120" t="str">
            <v>FABRICAÇÃO DE BALIZADOR DE CONCRETO</v>
          </cell>
          <cell r="D120" t="str">
            <v>unid</v>
          </cell>
          <cell r="E120">
            <v>5</v>
          </cell>
          <cell r="F120" t="e">
            <v>#N/A</v>
          </cell>
        </row>
        <row r="121">
          <cell r="B121" t="str">
            <v>09.512.12</v>
          </cell>
          <cell r="C121" t="str">
            <v>FABRICAÇÃO DE GUARDA CORPO</v>
          </cell>
          <cell r="D121" t="str">
            <v>m</v>
          </cell>
          <cell r="E121">
            <v>2.5</v>
          </cell>
          <cell r="F121" t="e">
            <v>#N/A</v>
          </cell>
        </row>
        <row r="122">
          <cell r="B122" t="str">
            <v>09.512.13</v>
          </cell>
          <cell r="C122" t="str">
            <v>FABRIC. DE MOURÃO ESTICADOR DE CONC. ARMADO</v>
          </cell>
          <cell r="D122" t="str">
            <v>unid</v>
          </cell>
          <cell r="E122">
            <v>8</v>
          </cell>
          <cell r="F122" t="e">
            <v>#N/A</v>
          </cell>
        </row>
        <row r="123">
          <cell r="B123" t="str">
            <v>09.512.14</v>
          </cell>
          <cell r="C123" t="str">
            <v>FABRIC. DE MOURÃO SUPORTE DE CONC. ARMADO</v>
          </cell>
          <cell r="D123" t="str">
            <v>unid</v>
          </cell>
          <cell r="E123">
            <v>12</v>
          </cell>
          <cell r="F123" t="e">
            <v>#N/A</v>
          </cell>
        </row>
        <row r="124">
          <cell r="B124" t="str">
            <v>09.517.00</v>
          </cell>
          <cell r="C124" t="str">
            <v>AREIA EXTRAÍDA</v>
          </cell>
          <cell r="D124" t="str">
            <v>m³</v>
          </cell>
          <cell r="E124">
            <v>18</v>
          </cell>
          <cell r="F124">
            <v>5.98</v>
          </cell>
        </row>
        <row r="125">
          <cell r="B125" t="str">
            <v>09.517.01</v>
          </cell>
          <cell r="C125" t="str">
            <v>AREIA EXTRAÍDA COM DRAG-LINE</v>
          </cell>
          <cell r="D125" t="str">
            <v>m³</v>
          </cell>
        </row>
        <row r="126">
          <cell r="B126" t="str">
            <v>09.517.02</v>
          </cell>
          <cell r="C126" t="str">
            <v>ROCHA EXTRAÍDA</v>
          </cell>
          <cell r="D126" t="str">
            <v>m³</v>
          </cell>
          <cell r="E126">
            <v>18</v>
          </cell>
          <cell r="F126">
            <v>12.99</v>
          </cell>
        </row>
        <row r="127">
          <cell r="B127" t="str">
            <v>09.517.03</v>
          </cell>
          <cell r="C127" t="str">
            <v>BRITA PRODUZIDA</v>
          </cell>
          <cell r="D127" t="str">
            <v>m³</v>
          </cell>
          <cell r="E127">
            <v>14</v>
          </cell>
          <cell r="F127">
            <v>25.34</v>
          </cell>
        </row>
        <row r="128">
          <cell r="B128" t="str">
            <v>09.517.04</v>
          </cell>
          <cell r="C128" t="str">
            <v>PEDRA MARROADA</v>
          </cell>
          <cell r="D128" t="str">
            <v>m³</v>
          </cell>
          <cell r="E128">
            <v>2</v>
          </cell>
          <cell r="F128">
            <v>39.229999999999997</v>
          </cell>
        </row>
        <row r="129">
          <cell r="B129" t="str">
            <v>09.519.01</v>
          </cell>
          <cell r="C129" t="str">
            <v>OBTENÇÃO DE GRAMA EM LEIVAS</v>
          </cell>
          <cell r="D129" t="str">
            <v>m²</v>
          </cell>
          <cell r="E129">
            <v>100</v>
          </cell>
          <cell r="F129">
            <v>1.1000000000000001</v>
          </cell>
        </row>
        <row r="130">
          <cell r="B130" t="str">
            <v>3.S.20.130.17</v>
          </cell>
          <cell r="C130" t="str">
            <v>AQUISIÇÃO DE CIMENTO ASFÁLTICO CAP-20</v>
          </cell>
          <cell r="D130" t="str">
            <v>t</v>
          </cell>
          <cell r="E130">
            <v>0</v>
          </cell>
          <cell r="F130">
            <v>862.34</v>
          </cell>
        </row>
        <row r="131">
          <cell r="B131" t="str">
            <v>3.S.20.130.18</v>
          </cell>
          <cell r="C131" t="str">
            <v>TRANSPORTE DE COMERCIAL DE MAT.BETUM. A QUENTE</v>
          </cell>
          <cell r="D131" t="str">
            <v>t</v>
          </cell>
          <cell r="E131">
            <v>1</v>
          </cell>
          <cell r="F131">
            <v>281.67</v>
          </cell>
        </row>
        <row r="132">
          <cell r="B132" t="str">
            <v>3.S.20.230.17</v>
          </cell>
          <cell r="C132" t="str">
            <v>AQUISIÇÃO DE ASFALTO DILUÍDO CM-30</v>
          </cell>
          <cell r="D132" t="str">
            <v>t</v>
          </cell>
          <cell r="E132">
            <v>0</v>
          </cell>
          <cell r="F132">
            <v>1186.0899999999999</v>
          </cell>
        </row>
        <row r="133">
          <cell r="B133" t="str">
            <v>3.S.20.230.18</v>
          </cell>
          <cell r="C133" t="str">
            <v>TRANSPORTE DE ASFALTO DILUÍDO CM-30</v>
          </cell>
          <cell r="D133" t="str">
            <v>t</v>
          </cell>
          <cell r="E133">
            <v>0</v>
          </cell>
          <cell r="F133">
            <v>253.9</v>
          </cell>
        </row>
        <row r="134">
          <cell r="B134" t="str">
            <v>3.S.20.303.17</v>
          </cell>
          <cell r="C134" t="str">
            <v>AQUISIÇÃO DE EMULSÃO ASFÁLTICA RR-1C</v>
          </cell>
          <cell r="D134" t="str">
            <v>t</v>
          </cell>
          <cell r="E134">
            <v>0</v>
          </cell>
          <cell r="F134">
            <v>747.12</v>
          </cell>
        </row>
        <row r="135">
          <cell r="B135" t="str">
            <v>3.S.20.303.18</v>
          </cell>
          <cell r="C135" t="str">
            <v>TRANSPORTE DE EMULSÃO ASFÁLTICA RR-1C</v>
          </cell>
          <cell r="D135" t="str">
            <v>t</v>
          </cell>
          <cell r="E135">
            <v>0</v>
          </cell>
          <cell r="F135">
            <v>78.64</v>
          </cell>
        </row>
        <row r="136">
          <cell r="B136" t="str">
            <v>3.S.20.313.17</v>
          </cell>
          <cell r="C136" t="str">
            <v>AQUISIÇÃO DE EMULSÃO ASFÁLTICA RR-2C</v>
          </cell>
          <cell r="D136" t="str">
            <v>t</v>
          </cell>
          <cell r="E136">
            <v>0</v>
          </cell>
          <cell r="F136">
            <v>834.96</v>
          </cell>
        </row>
        <row r="137">
          <cell r="B137" t="str">
            <v>3.S.20.313.18</v>
          </cell>
          <cell r="C137" t="str">
            <v>TRANSPORTE DE EMULSÃO ASFÁLTICA RR-2C</v>
          </cell>
          <cell r="D137" t="str">
            <v>t</v>
          </cell>
          <cell r="E137">
            <v>0</v>
          </cell>
          <cell r="F137">
            <v>78.64</v>
          </cell>
        </row>
        <row r="138">
          <cell r="B138" t="str">
            <v>3.S.20.323.17</v>
          </cell>
          <cell r="C138" t="str">
            <v>AQUISIÇÃO DE EMULSÃO ASFÁLTICA RM-1C</v>
          </cell>
          <cell r="D138" t="str">
            <v>t</v>
          </cell>
          <cell r="E138">
            <v>0</v>
          </cell>
          <cell r="F138">
            <v>953.57</v>
          </cell>
        </row>
        <row r="139">
          <cell r="B139" t="str">
            <v>3.S.20.323.18</v>
          </cell>
          <cell r="C139" t="str">
            <v>TRANSPORTE DE EMULSÃO ASFÁLTICA RM-1C</v>
          </cell>
          <cell r="D139" t="str">
            <v>t</v>
          </cell>
          <cell r="E139">
            <v>0</v>
          </cell>
          <cell r="F139">
            <v>78.64</v>
          </cell>
        </row>
        <row r="140">
          <cell r="B140" t="str">
            <v>3.S.20.333.17</v>
          </cell>
          <cell r="C140" t="str">
            <v>AQUISIÇÃO DE EMULSÃO ASFÁLTICA RL-1C</v>
          </cell>
          <cell r="D140" t="str">
            <v>t</v>
          </cell>
          <cell r="E140">
            <v>0</v>
          </cell>
          <cell r="F140">
            <v>932.87</v>
          </cell>
        </row>
        <row r="141">
          <cell r="B141" t="str">
            <v>3.S.20.333.18</v>
          </cell>
          <cell r="C141" t="str">
            <v>TRANSPORTE DE EMULSÃO ASFÁLTICA RL-1C</v>
          </cell>
          <cell r="D141" t="str">
            <v>t</v>
          </cell>
          <cell r="E141">
            <v>0</v>
          </cell>
          <cell r="F141">
            <v>78.64</v>
          </cell>
        </row>
        <row r="142">
          <cell r="B142" t="str">
            <v>3.S.20.343.17</v>
          </cell>
          <cell r="C142" t="str">
            <v>AQUISIÇÃO DE EMULSÃO ASFÁLTICA EMULFLEX</v>
          </cell>
          <cell r="D142" t="str">
            <v>t</v>
          </cell>
          <cell r="E142">
            <v>0</v>
          </cell>
          <cell r="F142">
            <v>1001.2</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de entrada 1"/>
      <sheetName val="Dados de entrada 2"/>
      <sheetName val="Dados de entrada 3"/>
      <sheetName val="Dados de entrada 4"/>
      <sheetName val="Capa"/>
      <sheetName val="Página 1"/>
      <sheetName val="Página 2"/>
      <sheetName val="Página 3"/>
      <sheetName val="Página 4"/>
      <sheetName val="Página 5"/>
      <sheetName val="Página 6"/>
      <sheetName val="Página 7"/>
      <sheetName val="Página 8"/>
      <sheetName val="Página 9"/>
      <sheetName val="Página 10"/>
      <sheetName val="Página 11"/>
      <sheetName val="Página 12"/>
      <sheetName val="Página 13"/>
      <sheetName val="Dens. médias"/>
      <sheetName val="Dens. teórica"/>
      <sheetName val="Te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A3">
            <v>4</v>
          </cell>
          <cell r="B3">
            <v>8.0329999999999995</v>
          </cell>
          <cell r="C3">
            <v>53.398000000000003</v>
          </cell>
        </row>
        <row r="4">
          <cell r="A4">
            <v>4.5</v>
          </cell>
          <cell r="B4">
            <v>6.57</v>
          </cell>
          <cell r="C4">
            <v>61.369</v>
          </cell>
        </row>
        <row r="5">
          <cell r="A5">
            <v>5</v>
          </cell>
          <cell r="B5">
            <v>5.3609999999999998</v>
          </cell>
          <cell r="C5">
            <v>68.516000000000005</v>
          </cell>
        </row>
        <row r="6">
          <cell r="A6">
            <v>5.5</v>
          </cell>
          <cell r="B6">
            <v>4.9109999999999996</v>
          </cell>
          <cell r="C6">
            <v>72.241</v>
          </cell>
        </row>
        <row r="7">
          <cell r="A7">
            <v>6</v>
          </cell>
          <cell r="B7">
            <v>4.0279999999999996</v>
          </cell>
          <cell r="C7">
            <v>77.608999999999995</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rução Rodovias  Ferrovias"/>
      <sheetName val="Materiais e Equipamentos"/>
      <sheetName val="Municípios ISS"/>
    </sheetNames>
    <sheetDataSet>
      <sheetData sheetId="0"/>
      <sheetData sheetId="1"/>
      <sheetData sheetId="2">
        <row r="2">
          <cell r="A2" t="str">
            <v>Água Clara</v>
          </cell>
        </row>
        <row r="3">
          <cell r="A3" t="str">
            <v>Alcinópolis</v>
          </cell>
        </row>
        <row r="4">
          <cell r="A4" t="str">
            <v>Amambai</v>
          </cell>
        </row>
        <row r="5">
          <cell r="A5" t="str">
            <v>Anastácio</v>
          </cell>
        </row>
        <row r="6">
          <cell r="A6" t="str">
            <v>Anaurilândia</v>
          </cell>
        </row>
        <row r="7">
          <cell r="A7" t="str">
            <v>Angélica</v>
          </cell>
        </row>
        <row r="8">
          <cell r="A8" t="str">
            <v>Antonio João</v>
          </cell>
        </row>
        <row r="9">
          <cell r="A9" t="str">
            <v>Aparecida do Taboado</v>
          </cell>
        </row>
        <row r="10">
          <cell r="A10" t="str">
            <v>Aquidauana</v>
          </cell>
        </row>
        <row r="11">
          <cell r="A11" t="str">
            <v>Aral Moreira</v>
          </cell>
        </row>
        <row r="12">
          <cell r="A12" t="str">
            <v>Bandeirantes</v>
          </cell>
        </row>
        <row r="13">
          <cell r="A13" t="str">
            <v>Bataguassu</v>
          </cell>
        </row>
        <row r="14">
          <cell r="A14" t="str">
            <v>Batayporã</v>
          </cell>
        </row>
        <row r="15">
          <cell r="A15" t="str">
            <v>Bela Vista</v>
          </cell>
        </row>
        <row r="16">
          <cell r="A16" t="str">
            <v>Bodoquena</v>
          </cell>
        </row>
        <row r="17">
          <cell r="A17" t="str">
            <v>Bonito</v>
          </cell>
        </row>
        <row r="18">
          <cell r="A18" t="str">
            <v>Brasilândia</v>
          </cell>
        </row>
        <row r="19">
          <cell r="A19" t="str">
            <v>Caarapó</v>
          </cell>
        </row>
        <row r="20">
          <cell r="A20" t="str">
            <v>Camapuã</v>
          </cell>
        </row>
        <row r="21">
          <cell r="A21" t="str">
            <v>Campo Grande</v>
          </cell>
        </row>
        <row r="22">
          <cell r="A22" t="str">
            <v>Caracol</v>
          </cell>
        </row>
        <row r="23">
          <cell r="A23" t="str">
            <v>Cassilândia</v>
          </cell>
        </row>
        <row r="24">
          <cell r="A24" t="str">
            <v>Chapadão do Sul</v>
          </cell>
        </row>
        <row r="25">
          <cell r="A25" t="str">
            <v>Corguinho</v>
          </cell>
        </row>
        <row r="26">
          <cell r="A26" t="str">
            <v>Coronel Sapucaia</v>
          </cell>
        </row>
        <row r="27">
          <cell r="A27" t="str">
            <v>Corumbá</v>
          </cell>
        </row>
        <row r="28">
          <cell r="A28" t="str">
            <v>Costa Rica</v>
          </cell>
        </row>
        <row r="29">
          <cell r="A29" t="str">
            <v>Coxim</v>
          </cell>
        </row>
        <row r="30">
          <cell r="A30" t="str">
            <v>Deodápolis</v>
          </cell>
        </row>
        <row r="31">
          <cell r="A31" t="str">
            <v>Dois Irmãos do Buriti</v>
          </cell>
        </row>
        <row r="32">
          <cell r="A32" t="str">
            <v>Douradina</v>
          </cell>
        </row>
        <row r="33">
          <cell r="A33" t="str">
            <v>Dourados</v>
          </cell>
        </row>
        <row r="34">
          <cell r="A34" t="str">
            <v>Eldorado</v>
          </cell>
        </row>
        <row r="35">
          <cell r="A35" t="str">
            <v>Fátima do Sul</v>
          </cell>
        </row>
        <row r="36">
          <cell r="A36" t="str">
            <v>Figueirão</v>
          </cell>
        </row>
        <row r="37">
          <cell r="A37" t="str">
            <v>Glória de Dourados</v>
          </cell>
        </row>
        <row r="38">
          <cell r="A38" t="str">
            <v>Guia Lopes da Laguna</v>
          </cell>
        </row>
        <row r="39">
          <cell r="A39" t="str">
            <v>Iguatemi</v>
          </cell>
        </row>
        <row r="40">
          <cell r="A40" t="str">
            <v>Inocência</v>
          </cell>
        </row>
        <row r="41">
          <cell r="A41" t="str">
            <v>Itaporã</v>
          </cell>
        </row>
        <row r="42">
          <cell r="A42" t="str">
            <v>Itaquiraí</v>
          </cell>
        </row>
        <row r="43">
          <cell r="A43" t="str">
            <v>Ivinhema</v>
          </cell>
        </row>
        <row r="44">
          <cell r="A44" t="str">
            <v>Japorã</v>
          </cell>
        </row>
        <row r="45">
          <cell r="A45" t="str">
            <v>Jaraguari</v>
          </cell>
        </row>
        <row r="46">
          <cell r="A46" t="str">
            <v>Jardim</v>
          </cell>
        </row>
        <row r="47">
          <cell r="A47" t="str">
            <v>Jateí</v>
          </cell>
        </row>
        <row r="48">
          <cell r="A48" t="str">
            <v>Juti</v>
          </cell>
        </row>
        <row r="49">
          <cell r="A49" t="str">
            <v>Ladário</v>
          </cell>
        </row>
        <row r="50">
          <cell r="A50" t="str">
            <v>Laguna Carapã</v>
          </cell>
        </row>
        <row r="51">
          <cell r="A51" t="str">
            <v>Maracaju</v>
          </cell>
        </row>
        <row r="52">
          <cell r="A52" t="str">
            <v>Miranda</v>
          </cell>
        </row>
        <row r="53">
          <cell r="A53" t="str">
            <v>Mundo Novo</v>
          </cell>
        </row>
        <row r="54">
          <cell r="A54" t="str">
            <v>Naviraí</v>
          </cell>
        </row>
        <row r="55">
          <cell r="A55" t="str">
            <v>Nioaque</v>
          </cell>
        </row>
        <row r="56">
          <cell r="A56" t="str">
            <v>Nova Alvorada do Sul</v>
          </cell>
        </row>
        <row r="57">
          <cell r="A57" t="str">
            <v>Nova Andradina</v>
          </cell>
        </row>
        <row r="58">
          <cell r="A58" t="str">
            <v>Novo Horizonte do Sul</v>
          </cell>
        </row>
        <row r="59">
          <cell r="A59" t="str">
            <v>Paraíso das Águas</v>
          </cell>
        </row>
        <row r="60">
          <cell r="A60" t="str">
            <v>Paranaíba</v>
          </cell>
        </row>
        <row r="61">
          <cell r="A61" t="str">
            <v>Paranhos</v>
          </cell>
        </row>
        <row r="62">
          <cell r="A62" t="str">
            <v>Pedro Gomes</v>
          </cell>
        </row>
        <row r="63">
          <cell r="A63" t="str">
            <v>Ponta Porã</v>
          </cell>
        </row>
        <row r="64">
          <cell r="A64" t="str">
            <v>Porto Murtinho</v>
          </cell>
        </row>
        <row r="65">
          <cell r="A65" t="str">
            <v>Ribas do Rio Pardo</v>
          </cell>
        </row>
        <row r="66">
          <cell r="A66" t="str">
            <v>Rio Brilhante</v>
          </cell>
        </row>
        <row r="67">
          <cell r="A67" t="str">
            <v>Rio Negro</v>
          </cell>
        </row>
        <row r="68">
          <cell r="A68" t="str">
            <v>Rio Verde de Mato Grosso</v>
          </cell>
        </row>
        <row r="69">
          <cell r="A69" t="str">
            <v>Rochedo</v>
          </cell>
        </row>
        <row r="70">
          <cell r="A70" t="str">
            <v>Santa Rita do Pardo</v>
          </cell>
        </row>
        <row r="71">
          <cell r="A71" t="str">
            <v>São Gabriel do Oeste</v>
          </cell>
        </row>
        <row r="72">
          <cell r="A72" t="str">
            <v>Selvíria</v>
          </cell>
        </row>
        <row r="73">
          <cell r="A73" t="str">
            <v>Sete Quedas</v>
          </cell>
        </row>
        <row r="74">
          <cell r="A74" t="str">
            <v>Sidrolândia</v>
          </cell>
        </row>
        <row r="75">
          <cell r="A75" t="str">
            <v>Sonora</v>
          </cell>
        </row>
        <row r="76">
          <cell r="A76" t="str">
            <v>Tacuru</v>
          </cell>
        </row>
        <row r="77">
          <cell r="A77" t="str">
            <v>Taquarussu</v>
          </cell>
        </row>
        <row r="78">
          <cell r="A78" t="str">
            <v>Terenos</v>
          </cell>
        </row>
        <row r="79">
          <cell r="A79" t="str">
            <v>Três Lagoas</v>
          </cell>
        </row>
        <row r="80">
          <cell r="A80" t="str">
            <v>Vicentina</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OMPANHAMENTO"/>
      <sheetName val="Dados"/>
    </sheet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MEDIÇAO"/>
      <sheetName val="TRANSPORTE"/>
      <sheetName val="MBUQ"/>
      <sheetName val="Avanço Físico"/>
      <sheetName val="BOLETIM"/>
      <sheetName val="Relatconsv"/>
      <sheetName val="Relatconsv (2)"/>
      <sheetName val="Contr. veículo"/>
      <sheetName val="T. BURACO"/>
      <sheetName val="Roç. Man."/>
      <sheetName val="Roç. Man. CC"/>
      <sheetName val="Roç. Mec."/>
      <sheetName val="Capina Man."/>
      <sheetName val="REV. VEGETAL"/>
      <sheetName val="Recomp. revest. CBUQ"/>
      <sheetName val="SOLO"/>
      <sheetName val="LIMP.DESOB.BUE E ESCAVAÇ."/>
      <sheetName val="CONCRETO"/>
      <sheetName val="ENROCAMENTO JOGADO"/>
      <sheetName val="RECOMP.MANUAL"/>
      <sheetName val="REM. MECANIZADO"/>
      <sheetName val="correção"/>
      <sheetName val="Rem. Mat. Betum."/>
      <sheetName val="TSS"/>
      <sheetName val="LIMP. MEIO FIO"/>
      <sheetName val="LIMP.VALA-grama"/>
      <sheetName val="PONTE E CAIAÇÃO"/>
      <sheetName val="REM. MANUAL"/>
      <sheetName val="CONCRETO ciclópico"/>
      <sheetName val="ENROCAMENTO ARRUM."/>
      <sheetName val="RECOMP.MEC."/>
      <sheetName val="Plan2 (2)"/>
    </sheetNames>
    <sheetDataSet>
      <sheetData sheetId="0" refreshError="1">
        <row r="131">
          <cell r="C131" t="str">
            <v>01/07/08 à  31/07/08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GERAIS"/>
      <sheetName val="SERVIÇOS - PATO"/>
      <sheetName val="Orçamento"/>
      <sheetName val="QUANT. CUSTO"/>
      <sheetName val="Inv."/>
      <sheetName val="Inv.I"/>
      <sheetName val="justificativa"/>
      <sheetName val="Instalação"/>
      <sheetName val="Mobiliz."/>
      <sheetName val="Cronograma 1º"/>
      <sheetName val="Croqui (I)"/>
      <sheetName val="Mat. Bet."/>
      <sheetName val="Calc.transporte"/>
      <sheetName val="Quadro res. transp."/>
      <sheetName val="Preço MBet."/>
      <sheetName val="TLMR"/>
      <sheetName val="TLMB"/>
      <sheetName val="TLCB5-P"/>
      <sheetName val="TLCB5-NP"/>
      <sheetName val="TCCC-P"/>
      <sheetName val="TCCC-NP"/>
      <sheetName val="TLCC4-P"/>
      <sheetName val="TLCC4-NP"/>
      <sheetName val="TCCB10-P"/>
      <sheetName val="D.CONS.M"/>
      <sheetName val="Equip."/>
      <sheetName val="M Obra"/>
      <sheetName val="Materiais"/>
    </sheetNames>
    <sheetDataSet>
      <sheetData sheetId="0"/>
      <sheetData sheetId="1" refreshError="1"/>
      <sheetData sheetId="2" refreshError="1"/>
      <sheetData sheetId="3" refreshError="1"/>
      <sheetData sheetId="4" refreshError="1"/>
      <sheetData sheetId="5">
        <row r="32">
          <cell r="E32">
            <v>39142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GERAIS"/>
      <sheetName val="SERVIÇOS - PATO"/>
      <sheetName val="Orçamento"/>
      <sheetName val="QUANT. CUSTO"/>
      <sheetName val="Inv."/>
      <sheetName val="Inv.I"/>
      <sheetName val="justificativa"/>
      <sheetName val="Instalação"/>
      <sheetName val="Mobiliz."/>
      <sheetName val="Cronograma 1º"/>
      <sheetName val="Croqui (I)"/>
      <sheetName val="Mat. Bet."/>
      <sheetName val="Calc.transporte"/>
      <sheetName val="Quadro res. transp."/>
      <sheetName val="Preço MBet."/>
      <sheetName val="TLMR"/>
      <sheetName val="TLMB"/>
      <sheetName val="TLCB5-P"/>
      <sheetName val="TLCB5-NP"/>
      <sheetName val="TCCC-P"/>
      <sheetName val="TCCC-NP"/>
      <sheetName val="TLCC4-P"/>
      <sheetName val="TLCC4-NP"/>
      <sheetName val="TCCB10-P"/>
      <sheetName val="D.CONS.M"/>
      <sheetName val="Equip."/>
      <sheetName val="M Obra"/>
      <sheetName val="Materiais"/>
    </sheetNames>
    <sheetDataSet>
      <sheetData sheetId="0"/>
      <sheetData sheetId="1" refreshError="1"/>
      <sheetData sheetId="2" refreshError="1"/>
      <sheetData sheetId="3" refreshError="1"/>
      <sheetData sheetId="4" refreshError="1"/>
      <sheetData sheetId="5">
        <row r="32">
          <cell r="E32">
            <v>39142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QUI"/>
      <sheetName val="INVENT"/>
      <sheetName val="SERVIÇOS"/>
      <sheetName val="ORÇAMENT"/>
      <sheetName val="CRONOG1º"/>
      <sheetName val="CRONOG2º"/>
      <sheetName val="MEMÓRIA"/>
      <sheetName val="MAT BETUM"/>
      <sheetName val="TRANSP  BETUM"/>
      <sheetName val="TCC4"/>
      <sheetName val="TCB5"/>
      <sheetName val="TCB10"/>
      <sheetName val="TLMR"/>
      <sheetName val="TBMB"/>
      <sheetName val="Plan1"/>
      <sheetName val="INDI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31">
          <cell r="C131" t="str">
            <v>BR-262/MS</v>
          </cell>
        </row>
        <row r="136">
          <cell r="C136" t="str">
            <v>BR-262 (KM 657,6- KM 783)</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INEL"/>
      <sheetName val="S_Preliminares"/>
      <sheetName val="Dren_Quantificacao"/>
      <sheetName val="Dre_Ser_Prelim"/>
      <sheetName val="Dre_Terraplenagem"/>
      <sheetName val="Dre_Disp_Estruturais"/>
      <sheetName val="Dre_Fecha_Vala"/>
      <sheetName val="Recap_Previo"/>
      <sheetName val="Recap_Final"/>
      <sheetName val="Pav_Dados"/>
      <sheetName val="Pav_Terraplenagem"/>
      <sheetName val="Pav_Estrutura"/>
      <sheetName val="S_Complementares"/>
      <sheetName val="Dre_Profunda"/>
      <sheetName val="Acessibilidade"/>
      <sheetName val="Sinalizacao"/>
      <sheetName val="Calculo numero N"/>
      <sheetName val="Pav_Dim"/>
      <sheetName val="Dren_Dados"/>
      <sheetName val="Dren_Dim"/>
    </sheetNames>
    <sheetDataSet>
      <sheetData sheetId="0"/>
      <sheetData sheetId="1"/>
      <sheetData sheetId="2">
        <row r="1">
          <cell r="Z1" t="str">
            <v>RAMAL Ø 0,60 (m)</v>
          </cell>
        </row>
        <row r="4">
          <cell r="D4">
            <v>1</v>
          </cell>
          <cell r="E4">
            <v>1</v>
          </cell>
          <cell r="F4">
            <v>1</v>
          </cell>
          <cell r="G4">
            <v>1</v>
          </cell>
          <cell r="H4">
            <v>1</v>
          </cell>
          <cell r="I4">
            <v>1</v>
          </cell>
          <cell r="J4">
            <v>1</v>
          </cell>
        </row>
        <row r="5">
          <cell r="D5">
            <v>0.6</v>
          </cell>
          <cell r="E5">
            <v>0.6</v>
          </cell>
          <cell r="F5">
            <v>0.6</v>
          </cell>
          <cell r="G5">
            <v>0.6</v>
          </cell>
          <cell r="H5">
            <v>0.6</v>
          </cell>
          <cell r="I5">
            <v>0.6</v>
          </cell>
          <cell r="J5">
            <v>0.6</v>
          </cell>
        </row>
        <row r="7">
          <cell r="D7">
            <v>0</v>
          </cell>
          <cell r="E7">
            <v>0</v>
          </cell>
          <cell r="F7">
            <v>0</v>
          </cell>
          <cell r="G7">
            <v>0</v>
          </cell>
          <cell r="H7">
            <v>0</v>
          </cell>
          <cell r="I7">
            <v>0</v>
          </cell>
          <cell r="J7">
            <v>0</v>
          </cell>
        </row>
      </sheetData>
      <sheetData sheetId="3"/>
      <sheetData sheetId="4">
        <row r="29">
          <cell r="F29">
            <v>1.8494000000000008</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INEL"/>
      <sheetName val="Curva ABC"/>
      <sheetName val="Pareto"/>
      <sheetName val="Deson_X_Nao_Deson"/>
      <sheetName val="Planilha1"/>
      <sheetName val="Orçamento auxliar"/>
      <sheetName val="Orçamento_Deson"/>
      <sheetName val="Cronograma_Deson"/>
      <sheetName val="CPU_Adm_Local_Deson"/>
      <sheetName val="Estatística_Deson"/>
      <sheetName val="Orçamento_Nao_Deson"/>
      <sheetName val="Cronograma_Nao_Deson"/>
      <sheetName val="CPU_Adm_Local_Nao_Deson"/>
      <sheetName val="Estatística_Nao_Deson"/>
      <sheetName val="S_Preliminares"/>
      <sheetName val="Dren_Quantificacao"/>
      <sheetName val="Dre_Ser_Prelim"/>
      <sheetName val="Dre_Terraplenagem"/>
      <sheetName val="Dre_Disp_Estruturais"/>
      <sheetName val="Dre_Fecha_Vala"/>
      <sheetName val="Recap_Previo"/>
      <sheetName val="Recap_Final"/>
      <sheetName val="Pav_Dados"/>
      <sheetName val="Pav_Terraplenagem"/>
      <sheetName val="Pav_Estrutura"/>
      <sheetName val="S_Complementares"/>
      <sheetName val="Dre_Profunda"/>
      <sheetName val="Acessibilidade"/>
      <sheetName val="Ciclovia"/>
      <sheetName val="Ponto_Onibus"/>
      <sheetName val="Calculo numero N"/>
      <sheetName val="Geotecnia"/>
      <sheetName val="Pav_Dim"/>
      <sheetName val="lixo"/>
      <sheetName val="Sinalizacao"/>
      <sheetName val="Dren_Dados"/>
      <sheetName val="Dren_Dim"/>
      <sheetName val="Bacia amorteci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D1">
            <v>1</v>
          </cell>
          <cell r="E1">
            <v>2</v>
          </cell>
          <cell r="F1">
            <v>3</v>
          </cell>
          <cell r="G1">
            <v>4</v>
          </cell>
          <cell r="H1">
            <v>5</v>
          </cell>
          <cell r="L1">
            <v>0</v>
          </cell>
          <cell r="M1">
            <v>10</v>
          </cell>
          <cell r="N1">
            <v>11</v>
          </cell>
          <cell r="O1">
            <v>12</v>
          </cell>
          <cell r="P1">
            <v>13</v>
          </cell>
          <cell r="Q1">
            <v>0</v>
          </cell>
          <cell r="R1">
            <v>15</v>
          </cell>
          <cell r="S1">
            <v>16</v>
          </cell>
          <cell r="T1">
            <v>17</v>
          </cell>
          <cell r="U1">
            <v>18</v>
          </cell>
          <cell r="V1">
            <v>0</v>
          </cell>
          <cell r="W1">
            <v>20</v>
          </cell>
          <cell r="X1">
            <v>21</v>
          </cell>
          <cell r="Y1">
            <v>22</v>
          </cell>
          <cell r="Z1">
            <v>23</v>
          </cell>
          <cell r="AA1">
            <v>0</v>
          </cell>
          <cell r="AB1">
            <v>25</v>
          </cell>
          <cell r="AC1">
            <v>26</v>
          </cell>
          <cell r="AD1">
            <v>27</v>
          </cell>
          <cell r="AE1">
            <v>28</v>
          </cell>
          <cell r="AF1">
            <v>29</v>
          </cell>
          <cell r="AG1">
            <v>30</v>
          </cell>
          <cell r="AH1">
            <v>31</v>
          </cell>
          <cell r="AJ1" t="str">
            <v>RAMAL CONCRETO Ø 0,40 (m) SOLO</v>
          </cell>
        </row>
        <row r="3">
          <cell r="D3"/>
          <cell r="E3"/>
          <cell r="F3">
            <v>53.12</v>
          </cell>
          <cell r="L3"/>
          <cell r="M3"/>
          <cell r="N3"/>
          <cell r="O3"/>
          <cell r="P3">
            <v>67.94</v>
          </cell>
          <cell r="Q3"/>
          <cell r="R3"/>
          <cell r="S3"/>
          <cell r="T3">
            <v>61.48</v>
          </cell>
          <cell r="U3">
            <v>61.48</v>
          </cell>
          <cell r="V3"/>
          <cell r="W3"/>
          <cell r="X3">
            <v>69.77</v>
          </cell>
          <cell r="Y3">
            <v>60.24</v>
          </cell>
          <cell r="Z3">
            <v>60.24</v>
          </cell>
          <cell r="AA3"/>
          <cell r="AB3">
            <v>60</v>
          </cell>
          <cell r="AC3">
            <v>76</v>
          </cell>
          <cell r="AD3">
            <v>90.27</v>
          </cell>
          <cell r="AE3"/>
          <cell r="AF3">
            <v>85.01</v>
          </cell>
          <cell r="AG3">
            <v>64.72</v>
          </cell>
          <cell r="AH3">
            <v>15</v>
          </cell>
        </row>
        <row r="4">
          <cell r="D4"/>
          <cell r="E4"/>
          <cell r="F4">
            <v>1</v>
          </cell>
          <cell r="H4">
            <v>1</v>
          </cell>
          <cell r="L4"/>
          <cell r="M4"/>
          <cell r="N4"/>
          <cell r="O4"/>
          <cell r="P4">
            <v>1</v>
          </cell>
          <cell r="Q4"/>
          <cell r="R4"/>
          <cell r="S4"/>
          <cell r="T4">
            <v>1</v>
          </cell>
          <cell r="U4">
            <v>1</v>
          </cell>
          <cell r="V4"/>
          <cell r="W4"/>
          <cell r="X4">
            <v>1</v>
          </cell>
          <cell r="Y4">
            <v>1</v>
          </cell>
          <cell r="Z4">
            <v>1</v>
          </cell>
          <cell r="AA4"/>
          <cell r="AB4">
            <v>1</v>
          </cell>
          <cell r="AC4">
            <v>1</v>
          </cell>
          <cell r="AD4">
            <v>1</v>
          </cell>
          <cell r="AE4"/>
          <cell r="AF4">
            <v>1</v>
          </cell>
          <cell r="AG4">
            <v>1</v>
          </cell>
          <cell r="AH4">
            <v>1</v>
          </cell>
          <cell r="AJ4">
            <v>1</v>
          </cell>
        </row>
        <row r="5">
          <cell r="D5"/>
          <cell r="E5"/>
          <cell r="F5">
            <v>0.8</v>
          </cell>
          <cell r="L5"/>
          <cell r="M5"/>
          <cell r="N5"/>
          <cell r="O5"/>
          <cell r="P5">
            <v>0.8</v>
          </cell>
          <cell r="Q5"/>
          <cell r="R5"/>
          <cell r="S5"/>
          <cell r="T5">
            <v>0.8</v>
          </cell>
          <cell r="U5">
            <v>1</v>
          </cell>
          <cell r="V5"/>
          <cell r="W5"/>
          <cell r="X5">
            <v>0.6</v>
          </cell>
          <cell r="Y5">
            <v>1</v>
          </cell>
          <cell r="Z5">
            <v>1</v>
          </cell>
          <cell r="AA5"/>
          <cell r="AB5">
            <v>1.2</v>
          </cell>
          <cell r="AC5">
            <v>1.5</v>
          </cell>
          <cell r="AD5">
            <v>1.5</v>
          </cell>
          <cell r="AE5"/>
          <cell r="AF5">
            <v>1.5</v>
          </cell>
          <cell r="AG5">
            <v>1.5</v>
          </cell>
          <cell r="AH5">
            <v>1.5</v>
          </cell>
          <cell r="AJ5">
            <v>0.4</v>
          </cell>
        </row>
        <row r="7">
          <cell r="D7"/>
          <cell r="E7"/>
          <cell r="F7">
            <v>0</v>
          </cell>
          <cell r="G7">
            <v>0</v>
          </cell>
          <cell r="H7">
            <v>0</v>
          </cell>
          <cell r="L7"/>
          <cell r="M7"/>
          <cell r="N7"/>
          <cell r="O7"/>
          <cell r="P7">
            <v>0</v>
          </cell>
          <cell r="Q7"/>
          <cell r="R7"/>
          <cell r="S7"/>
          <cell r="T7">
            <v>0</v>
          </cell>
          <cell r="U7">
            <v>0</v>
          </cell>
          <cell r="V7"/>
          <cell r="W7"/>
          <cell r="X7">
            <v>0</v>
          </cell>
          <cell r="Y7">
            <v>0</v>
          </cell>
          <cell r="Z7">
            <v>0</v>
          </cell>
          <cell r="AA7"/>
          <cell r="AB7">
            <v>0</v>
          </cell>
          <cell r="AC7">
            <v>0</v>
          </cell>
          <cell r="AD7">
            <v>0</v>
          </cell>
          <cell r="AE7"/>
          <cell r="AF7">
            <v>0</v>
          </cell>
          <cell r="AG7">
            <v>0</v>
          </cell>
          <cell r="AH7">
            <v>0</v>
          </cell>
          <cell r="AJ7"/>
        </row>
        <row r="8">
          <cell r="AJ8"/>
        </row>
        <row r="9">
          <cell r="AJ9" t="str">
            <v>PS-1</v>
          </cell>
        </row>
        <row r="10">
          <cell r="AJ10">
            <v>1</v>
          </cell>
        </row>
        <row r="11">
          <cell r="AJ11">
            <v>1.5</v>
          </cell>
        </row>
        <row r="13">
          <cell r="AJ13"/>
        </row>
        <row r="14">
          <cell r="AJ14"/>
        </row>
        <row r="15">
          <cell r="AJ15"/>
        </row>
        <row r="16">
          <cell r="AJ16"/>
        </row>
        <row r="17">
          <cell r="AJ17"/>
        </row>
        <row r="18">
          <cell r="AJ18">
            <v>0</v>
          </cell>
        </row>
        <row r="19">
          <cell r="AJ19"/>
        </row>
        <row r="20">
          <cell r="AJ20">
            <v>0</v>
          </cell>
        </row>
        <row r="21">
          <cell r="AJ21"/>
        </row>
        <row r="22">
          <cell r="AJ22">
            <v>0</v>
          </cell>
        </row>
        <row r="23">
          <cell r="AJ23"/>
        </row>
        <row r="24">
          <cell r="AJ24"/>
        </row>
        <row r="25">
          <cell r="D25"/>
          <cell r="E25"/>
          <cell r="F25"/>
          <cell r="L25"/>
          <cell r="M25"/>
          <cell r="N25"/>
          <cell r="O25"/>
          <cell r="P25"/>
          <cell r="Q25"/>
          <cell r="R25"/>
          <cell r="S25"/>
          <cell r="T25"/>
          <cell r="U25"/>
          <cell r="V25"/>
          <cell r="W25"/>
          <cell r="X25"/>
          <cell r="Y25"/>
          <cell r="Z25"/>
          <cell r="AA25"/>
          <cell r="AB25"/>
          <cell r="AC25"/>
          <cell r="AD25"/>
          <cell r="AE25"/>
          <cell r="AF25"/>
          <cell r="AG25"/>
          <cell r="AH25"/>
        </row>
        <row r="26">
          <cell r="D26"/>
          <cell r="E26"/>
          <cell r="F26"/>
          <cell r="G26"/>
          <cell r="H26"/>
          <cell r="L26"/>
          <cell r="M26"/>
          <cell r="N26"/>
          <cell r="O26"/>
          <cell r="P26"/>
          <cell r="Q26"/>
          <cell r="R26"/>
          <cell r="S26"/>
          <cell r="T26"/>
          <cell r="U26"/>
          <cell r="V26"/>
          <cell r="W26"/>
          <cell r="X26"/>
          <cell r="Y26"/>
          <cell r="Z26"/>
          <cell r="AA26"/>
          <cell r="AB26"/>
          <cell r="AC26"/>
          <cell r="AD26"/>
          <cell r="AE26"/>
          <cell r="AF26"/>
          <cell r="AG26"/>
          <cell r="AH26"/>
        </row>
        <row r="27">
          <cell r="D27"/>
          <cell r="E27"/>
          <cell r="F27"/>
          <cell r="L27"/>
          <cell r="M27"/>
          <cell r="N27"/>
          <cell r="O27"/>
          <cell r="P27"/>
          <cell r="Q27"/>
          <cell r="R27"/>
          <cell r="S27"/>
          <cell r="T27"/>
          <cell r="U27"/>
          <cell r="V27"/>
          <cell r="W27"/>
          <cell r="X27"/>
          <cell r="Y27"/>
          <cell r="Z27"/>
          <cell r="AA27"/>
          <cell r="AB27"/>
          <cell r="AC27"/>
          <cell r="AD27"/>
          <cell r="AE27"/>
          <cell r="AF27"/>
          <cell r="AG27"/>
          <cell r="AH27"/>
        </row>
        <row r="28">
          <cell r="D28"/>
          <cell r="E28"/>
          <cell r="F28"/>
          <cell r="L28"/>
          <cell r="M28"/>
          <cell r="N28"/>
          <cell r="O28"/>
          <cell r="P28"/>
          <cell r="Q28"/>
          <cell r="R28"/>
          <cell r="S28"/>
          <cell r="T28"/>
          <cell r="U28"/>
          <cell r="V28"/>
          <cell r="W28"/>
          <cell r="X28"/>
          <cell r="Y28"/>
          <cell r="Z28"/>
          <cell r="AA28"/>
          <cell r="AB28"/>
          <cell r="AC28"/>
          <cell r="AD28"/>
          <cell r="AE28"/>
          <cell r="AF28"/>
          <cell r="AG28"/>
          <cell r="AH28"/>
        </row>
        <row r="29">
          <cell r="D29"/>
          <cell r="E29"/>
          <cell r="F29"/>
          <cell r="G29"/>
          <cell r="H29"/>
          <cell r="L29"/>
          <cell r="M29"/>
          <cell r="N29"/>
          <cell r="O29"/>
          <cell r="P29"/>
          <cell r="Q29"/>
          <cell r="R29"/>
          <cell r="S29"/>
          <cell r="T29"/>
          <cell r="U29"/>
          <cell r="V29"/>
          <cell r="W29"/>
          <cell r="X29"/>
          <cell r="Y29"/>
          <cell r="Z29"/>
          <cell r="AA29"/>
          <cell r="AB29"/>
          <cell r="AC29"/>
          <cell r="AD29"/>
          <cell r="AE29"/>
          <cell r="AF29"/>
          <cell r="AG29"/>
          <cell r="AH29"/>
        </row>
        <row r="30">
          <cell r="D30"/>
          <cell r="E30"/>
          <cell r="F30"/>
          <cell r="H30">
            <v>15</v>
          </cell>
          <cell r="L30"/>
          <cell r="M30"/>
          <cell r="N30"/>
          <cell r="O30"/>
          <cell r="P30"/>
          <cell r="Q30"/>
          <cell r="R30"/>
          <cell r="S30"/>
          <cell r="T30"/>
          <cell r="U30"/>
          <cell r="V30"/>
          <cell r="W30"/>
          <cell r="X30"/>
          <cell r="Y30"/>
          <cell r="Z30"/>
          <cell r="AA30"/>
          <cell r="AB30"/>
          <cell r="AC30"/>
          <cell r="AD30"/>
          <cell r="AE30"/>
          <cell r="AF30"/>
          <cell r="AG30"/>
          <cell r="AH30"/>
        </row>
        <row r="31">
          <cell r="D31"/>
          <cell r="E31"/>
          <cell r="F31"/>
          <cell r="G31"/>
          <cell r="H31"/>
          <cell r="L31"/>
          <cell r="M31"/>
          <cell r="N31"/>
          <cell r="O31"/>
          <cell r="P31"/>
          <cell r="Q31"/>
          <cell r="R31"/>
          <cell r="S31"/>
          <cell r="T31"/>
          <cell r="U31"/>
          <cell r="V31"/>
          <cell r="W31"/>
          <cell r="X31"/>
          <cell r="Y31"/>
          <cell r="Z31"/>
          <cell r="AA31"/>
          <cell r="AB31"/>
          <cell r="AC31"/>
          <cell r="AD31"/>
          <cell r="AE31"/>
          <cell r="AF31"/>
          <cell r="AG31"/>
          <cell r="AH31"/>
        </row>
        <row r="32">
          <cell r="D32"/>
          <cell r="E32"/>
          <cell r="F32"/>
          <cell r="G32">
            <v>1</v>
          </cell>
          <cell r="H32">
            <v>1</v>
          </cell>
          <cell r="L32"/>
          <cell r="M32"/>
          <cell r="N32"/>
          <cell r="O32"/>
          <cell r="P32"/>
          <cell r="Q32"/>
          <cell r="R32"/>
          <cell r="S32"/>
          <cell r="T32"/>
          <cell r="U32"/>
          <cell r="V32"/>
          <cell r="W32"/>
          <cell r="X32"/>
          <cell r="Y32"/>
          <cell r="Z32"/>
          <cell r="AA32"/>
          <cell r="AB32"/>
          <cell r="AC32"/>
          <cell r="AD32"/>
          <cell r="AE32"/>
          <cell r="AF32"/>
          <cell r="AG32"/>
          <cell r="AH32"/>
        </row>
        <row r="33">
          <cell r="D33"/>
          <cell r="E33"/>
          <cell r="F33"/>
          <cell r="G33"/>
          <cell r="H33"/>
          <cell r="L33"/>
          <cell r="M33"/>
          <cell r="N33"/>
          <cell r="O33"/>
          <cell r="P33"/>
          <cell r="Q33"/>
          <cell r="R33"/>
          <cell r="S33"/>
          <cell r="T33"/>
          <cell r="U33"/>
          <cell r="V33"/>
          <cell r="W33"/>
          <cell r="X33"/>
          <cell r="Y33"/>
          <cell r="Z33"/>
          <cell r="AA33"/>
          <cell r="AB33"/>
          <cell r="AC33"/>
          <cell r="AD33"/>
          <cell r="AE33"/>
          <cell r="AF33"/>
          <cell r="AG33"/>
          <cell r="AH33"/>
        </row>
        <row r="34">
          <cell r="D34"/>
          <cell r="E34"/>
          <cell r="F34"/>
          <cell r="G34"/>
          <cell r="H34"/>
          <cell r="L34"/>
          <cell r="M34"/>
          <cell r="N34"/>
          <cell r="O34"/>
          <cell r="P34"/>
          <cell r="Q34"/>
          <cell r="R34"/>
          <cell r="S34"/>
          <cell r="T34"/>
          <cell r="U34"/>
          <cell r="V34"/>
          <cell r="W34"/>
          <cell r="X34"/>
          <cell r="Y34"/>
          <cell r="Z34"/>
          <cell r="AA34"/>
          <cell r="AB34"/>
          <cell r="AC34"/>
          <cell r="AD34"/>
          <cell r="AE34"/>
          <cell r="AF34"/>
          <cell r="AG34"/>
          <cell r="AH34"/>
        </row>
        <row r="35">
          <cell r="D35"/>
          <cell r="E35"/>
          <cell r="F35"/>
          <cell r="G35"/>
          <cell r="H35"/>
          <cell r="L35"/>
          <cell r="M35"/>
          <cell r="N35"/>
          <cell r="O35"/>
          <cell r="P35"/>
          <cell r="Q35"/>
          <cell r="R35"/>
          <cell r="S35"/>
          <cell r="T35"/>
          <cell r="U35"/>
          <cell r="V35"/>
          <cell r="W35"/>
          <cell r="X35"/>
          <cell r="Y35"/>
          <cell r="Z35"/>
          <cell r="AA35"/>
          <cell r="AB35"/>
          <cell r="AC35"/>
          <cell r="AD35"/>
          <cell r="AE35"/>
          <cell r="AF35"/>
          <cell r="AG35"/>
          <cell r="AH35"/>
        </row>
        <row r="36">
          <cell r="D36"/>
          <cell r="E36"/>
          <cell r="F36"/>
          <cell r="G36"/>
          <cell r="H36"/>
          <cell r="L36"/>
          <cell r="M36"/>
          <cell r="N36"/>
          <cell r="O36"/>
          <cell r="P36"/>
          <cell r="Q36"/>
          <cell r="R36"/>
          <cell r="S36"/>
          <cell r="T36"/>
          <cell r="U36"/>
          <cell r="V36"/>
          <cell r="W36"/>
          <cell r="X36"/>
          <cell r="Y36"/>
          <cell r="Z36"/>
          <cell r="AA36"/>
          <cell r="AB36"/>
          <cell r="AC36"/>
          <cell r="AD36"/>
          <cell r="AE36"/>
          <cell r="AF36"/>
          <cell r="AG36"/>
          <cell r="AH36"/>
        </row>
        <row r="78">
          <cell r="AJ78"/>
        </row>
        <row r="79">
          <cell r="AJ79"/>
        </row>
        <row r="80">
          <cell r="AJ80"/>
        </row>
        <row r="81">
          <cell r="AJ81"/>
        </row>
        <row r="82">
          <cell r="AJ82"/>
        </row>
        <row r="83">
          <cell r="AJ83"/>
        </row>
        <row r="84">
          <cell r="AJ84"/>
        </row>
        <row r="85">
          <cell r="AJ85"/>
        </row>
        <row r="86">
          <cell r="AJ86"/>
        </row>
        <row r="87">
          <cell r="AJ87"/>
        </row>
        <row r="88">
          <cell r="AJ88"/>
        </row>
        <row r="89">
          <cell r="AJ89"/>
        </row>
        <row r="133">
          <cell r="AJ133"/>
        </row>
      </sheetData>
      <sheetData sheetId="16">
        <row r="10">
          <cell r="F10"/>
          <cell r="G10"/>
          <cell r="H10">
            <v>0</v>
          </cell>
          <cell r="N10"/>
          <cell r="O10"/>
          <cell r="P10"/>
          <cell r="Q10"/>
          <cell r="R10">
            <v>0</v>
          </cell>
          <cell r="S10"/>
          <cell r="T10"/>
          <cell r="U10"/>
          <cell r="V10">
            <v>0</v>
          </cell>
          <cell r="W10">
            <v>0</v>
          </cell>
          <cell r="X10"/>
          <cell r="Y10"/>
          <cell r="Z10">
            <v>0</v>
          </cell>
          <cell r="AA10">
            <v>0</v>
          </cell>
          <cell r="AB10">
            <v>0</v>
          </cell>
          <cell r="AC10"/>
          <cell r="AD10">
            <v>0</v>
          </cell>
          <cell r="AE10">
            <v>0</v>
          </cell>
          <cell r="AF10">
            <v>0</v>
          </cell>
          <cell r="AG10"/>
          <cell r="AH10">
            <v>0</v>
          </cell>
          <cell r="AI10">
            <v>0</v>
          </cell>
          <cell r="AJ10">
            <v>0</v>
          </cell>
        </row>
        <row r="17">
          <cell r="F17"/>
          <cell r="G17"/>
          <cell r="H17">
            <v>0</v>
          </cell>
          <cell r="I17">
            <v>0</v>
          </cell>
          <cell r="J17">
            <v>0</v>
          </cell>
          <cell r="N17"/>
          <cell r="O17"/>
          <cell r="P17"/>
          <cell r="Q17"/>
          <cell r="R17">
            <v>0</v>
          </cell>
          <cell r="S17"/>
          <cell r="T17"/>
          <cell r="U17"/>
          <cell r="V17">
            <v>0</v>
          </cell>
          <cell r="W17">
            <v>0</v>
          </cell>
          <cell r="X17"/>
          <cell r="Y17"/>
          <cell r="Z17">
            <v>0</v>
          </cell>
          <cell r="AA17">
            <v>0</v>
          </cell>
          <cell r="AB17">
            <v>0</v>
          </cell>
          <cell r="AC17"/>
          <cell r="AD17">
            <v>0</v>
          </cell>
          <cell r="AE17">
            <v>0</v>
          </cell>
          <cell r="AF17">
            <v>0</v>
          </cell>
          <cell r="AG17"/>
          <cell r="AH17">
            <v>0</v>
          </cell>
          <cell r="AI17">
            <v>0</v>
          </cell>
          <cell r="AJ17">
            <v>0</v>
          </cell>
        </row>
        <row r="24">
          <cell r="F24"/>
          <cell r="G24"/>
          <cell r="H24">
            <v>0</v>
          </cell>
          <cell r="N24"/>
          <cell r="O24"/>
          <cell r="P24"/>
          <cell r="Q24"/>
          <cell r="R24">
            <v>0</v>
          </cell>
          <cell r="S24"/>
          <cell r="T24"/>
          <cell r="U24"/>
          <cell r="V24">
            <v>0</v>
          </cell>
          <cell r="W24">
            <v>0</v>
          </cell>
          <cell r="X24"/>
          <cell r="Y24"/>
          <cell r="Z24">
            <v>0</v>
          </cell>
          <cell r="AA24">
            <v>0</v>
          </cell>
          <cell r="AB24">
            <v>0</v>
          </cell>
          <cell r="AC24"/>
          <cell r="AD24">
            <v>0</v>
          </cell>
          <cell r="AE24">
            <v>0</v>
          </cell>
          <cell r="AF24">
            <v>0</v>
          </cell>
          <cell r="AG24"/>
          <cell r="AH24">
            <v>0</v>
          </cell>
          <cell r="AI24">
            <v>0</v>
          </cell>
          <cell r="AJ24">
            <v>0</v>
          </cell>
        </row>
      </sheetData>
      <sheetData sheetId="17"/>
      <sheetData sheetId="18"/>
      <sheetData sheetId="19"/>
      <sheetData sheetId="20"/>
      <sheetData sheetId="21"/>
      <sheetData sheetId="22">
        <row r="3">
          <cell r="N3"/>
          <cell r="P3"/>
        </row>
        <row r="4">
          <cell r="N4"/>
          <cell r="P4"/>
        </row>
        <row r="5">
          <cell r="N5" t="str">
            <v>DUPLA</v>
          </cell>
        </row>
        <row r="7">
          <cell r="N7"/>
        </row>
        <row r="8">
          <cell r="N8"/>
        </row>
        <row r="9">
          <cell r="N9"/>
        </row>
        <row r="10">
          <cell r="N10"/>
        </row>
        <row r="11">
          <cell r="N11"/>
        </row>
        <row r="12">
          <cell r="N12"/>
        </row>
        <row r="13">
          <cell r="N13"/>
        </row>
        <row r="14">
          <cell r="N14"/>
        </row>
        <row r="15">
          <cell r="N15"/>
        </row>
        <row r="16">
          <cell r="N16"/>
        </row>
        <row r="17">
          <cell r="N17"/>
        </row>
        <row r="18">
          <cell r="N18"/>
        </row>
        <row r="19">
          <cell r="N19"/>
        </row>
        <row r="20">
          <cell r="N20">
            <v>0</v>
          </cell>
        </row>
        <row r="21">
          <cell r="N21">
            <v>0</v>
          </cell>
        </row>
        <row r="22">
          <cell r="N22">
            <v>0</v>
          </cell>
        </row>
        <row r="23">
          <cell r="N23">
            <v>0</v>
          </cell>
        </row>
        <row r="24">
          <cell r="N24"/>
        </row>
        <row r="25">
          <cell r="N25"/>
        </row>
        <row r="26">
          <cell r="N26"/>
        </row>
        <row r="27">
          <cell r="N27"/>
        </row>
        <row r="28">
          <cell r="N28"/>
        </row>
        <row r="29">
          <cell r="N29"/>
        </row>
        <row r="30">
          <cell r="N30"/>
        </row>
        <row r="31">
          <cell r="N31"/>
        </row>
        <row r="32">
          <cell r="N32"/>
        </row>
        <row r="33">
          <cell r="N33"/>
        </row>
        <row r="34">
          <cell r="N34"/>
        </row>
        <row r="35">
          <cell r="N35"/>
        </row>
        <row r="36">
          <cell r="N36"/>
        </row>
        <row r="37">
          <cell r="N37"/>
        </row>
        <row r="38">
          <cell r="N38"/>
        </row>
        <row r="39">
          <cell r="N39"/>
        </row>
        <row r="40">
          <cell r="N40"/>
        </row>
        <row r="41">
          <cell r="N41"/>
        </row>
        <row r="42">
          <cell r="N42"/>
        </row>
        <row r="43">
          <cell r="N43"/>
        </row>
        <row r="44">
          <cell r="N44"/>
        </row>
        <row r="45">
          <cell r="N45"/>
        </row>
        <row r="46">
          <cell r="N46"/>
        </row>
        <row r="47">
          <cell r="N47"/>
        </row>
        <row r="48">
          <cell r="N48"/>
        </row>
        <row r="49">
          <cell r="N49"/>
        </row>
        <row r="50">
          <cell r="N50"/>
        </row>
        <row r="51">
          <cell r="N51"/>
        </row>
        <row r="52">
          <cell r="N52"/>
        </row>
        <row r="53">
          <cell r="F53" t="str">
            <v>F2</v>
          </cell>
        </row>
        <row r="57">
          <cell r="N57"/>
        </row>
        <row r="58">
          <cell r="N58">
            <v>5.259467040673216E-4</v>
          </cell>
        </row>
        <row r="59">
          <cell r="N59"/>
        </row>
        <row r="60">
          <cell r="N60"/>
        </row>
        <row r="61">
          <cell r="N61"/>
        </row>
        <row r="62">
          <cell r="N62">
            <v>0.06</v>
          </cell>
        </row>
        <row r="66">
          <cell r="P66"/>
        </row>
        <row r="68">
          <cell r="P68"/>
        </row>
        <row r="69">
          <cell r="P69"/>
        </row>
        <row r="72">
          <cell r="P72">
            <v>0</v>
          </cell>
        </row>
        <row r="74">
          <cell r="P74"/>
        </row>
        <row r="75">
          <cell r="P75"/>
        </row>
        <row r="102">
          <cell r="P102"/>
        </row>
        <row r="103">
          <cell r="P103"/>
        </row>
        <row r="104">
          <cell r="P104"/>
        </row>
        <row r="105">
          <cell r="P105"/>
        </row>
        <row r="106">
          <cell r="P106"/>
        </row>
        <row r="107">
          <cell r="P107"/>
        </row>
        <row r="108">
          <cell r="P108"/>
        </row>
        <row r="109">
          <cell r="P109"/>
        </row>
        <row r="110">
          <cell r="P110"/>
        </row>
        <row r="111">
          <cell r="P111"/>
        </row>
        <row r="112">
          <cell r="P112"/>
        </row>
        <row r="113">
          <cell r="P113"/>
        </row>
        <row r="114">
          <cell r="P114"/>
        </row>
        <row r="115">
          <cell r="P115"/>
        </row>
        <row r="116">
          <cell r="P116"/>
        </row>
        <row r="117">
          <cell r="P117"/>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MEDIÇAO"/>
      <sheetName val="Recomp. revest. CBUQ"/>
      <sheetName val="T. BURACO"/>
      <sheetName val="correção"/>
      <sheetName val="LIMPEZA MF_SDAGUA"/>
      <sheetName val="TRANSPORTE"/>
      <sheetName val="MBUQ"/>
      <sheetName val="ISSQN"/>
      <sheetName val="Avanço Físico"/>
      <sheetName val="BOLETIM"/>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INEL"/>
      <sheetName val="Curva ABC"/>
      <sheetName val="Pareto"/>
      <sheetName val="Deson_X_Nao_Deson"/>
      <sheetName val="Planilha1"/>
      <sheetName val="Orçamento auxliar"/>
      <sheetName val="Orçamento_Deson"/>
      <sheetName val="Cronograma_Deson"/>
      <sheetName val="CPU_Adm_Local_Deson"/>
      <sheetName val="Estatística_Deson"/>
      <sheetName val="Orçamento_Nao_Deson"/>
      <sheetName val="Cronograma_Nao_Deson"/>
      <sheetName val="CPU_Adm_Local_Nao_Deson"/>
      <sheetName val="Estatística_Nao_Deson"/>
      <sheetName val="S_Preliminares"/>
      <sheetName val="Dren_Quantificacao"/>
      <sheetName val="Dre_Ser_Prelim"/>
      <sheetName val="Dre_Terraplenagem"/>
      <sheetName val="Dre_Disp_Estruturais"/>
      <sheetName val="Dre_Fecha_Vala"/>
      <sheetName val="Recap_Previo"/>
      <sheetName val="Recap_Final"/>
      <sheetName val="Pav_Dados"/>
      <sheetName val="Pav_Terraplenagem"/>
      <sheetName val="Pav_Estrutura"/>
      <sheetName val="S_Complementares"/>
      <sheetName val="Dre_Profunda"/>
      <sheetName val="Acessibilidade"/>
      <sheetName val="Ciclovia"/>
      <sheetName val="Ponto_Onibus"/>
      <sheetName val="Calculo numero N"/>
      <sheetName val="Geotecnia"/>
      <sheetName val="Pav_Dim"/>
      <sheetName val="lixo"/>
      <sheetName val="Sinalizacao"/>
      <sheetName val="Dren_Dados"/>
      <sheetName val="Dren_Dim"/>
      <sheetName val="Bacia amortecimen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
          <cell r="F4">
            <v>1</v>
          </cell>
          <cell r="G4">
            <v>1</v>
          </cell>
          <cell r="H4">
            <v>1</v>
          </cell>
          <cell r="I4">
            <v>1</v>
          </cell>
          <cell r="J4">
            <v>1</v>
          </cell>
          <cell r="K4">
            <v>1</v>
          </cell>
        </row>
        <row r="5">
          <cell r="F5">
            <v>0.8</v>
          </cell>
          <cell r="G5">
            <v>0.8</v>
          </cell>
          <cell r="H5">
            <v>0.8</v>
          </cell>
          <cell r="I5">
            <v>1</v>
          </cell>
          <cell r="J5">
            <v>1</v>
          </cell>
          <cell r="K5">
            <v>1</v>
          </cell>
        </row>
        <row r="7">
          <cell r="F7">
            <v>0</v>
          </cell>
          <cell r="G7">
            <v>0</v>
          </cell>
          <cell r="H7">
            <v>0</v>
          </cell>
          <cell r="I7">
            <v>0</v>
          </cell>
          <cell r="J7">
            <v>0</v>
          </cell>
          <cell r="K7">
            <v>0</v>
          </cell>
        </row>
        <row r="8">
          <cell r="F8">
            <v>0</v>
          </cell>
          <cell r="G8">
            <v>0</v>
          </cell>
          <cell r="H8">
            <v>0</v>
          </cell>
          <cell r="I8">
            <v>0</v>
          </cell>
          <cell r="J8">
            <v>0</v>
          </cell>
          <cell r="K8">
            <v>0</v>
          </cell>
        </row>
        <row r="9">
          <cell r="F9" t="str">
            <v>PA-1</v>
          </cell>
          <cell r="G9" t="str">
            <v>PA-1</v>
          </cell>
          <cell r="H9" t="str">
            <v>PA-1</v>
          </cell>
          <cell r="I9" t="str">
            <v>PA-1</v>
          </cell>
          <cell r="J9" t="str">
            <v>PA-1</v>
          </cell>
          <cell r="K9" t="str">
            <v>PA-1</v>
          </cell>
        </row>
        <row r="12">
          <cell r="F12">
            <v>1.0104750000000251</v>
          </cell>
          <cell r="G12">
            <v>0.99543500000002605</v>
          </cell>
          <cell r="H12">
            <v>1.184575000000035</v>
          </cell>
          <cell r="I12">
            <v>1.1358975000000271</v>
          </cell>
          <cell r="J12">
            <v>1.0881400000000099</v>
          </cell>
          <cell r="K12">
            <v>1.0775825000000054</v>
          </cell>
        </row>
        <row r="37">
          <cell r="F37">
            <v>0</v>
          </cell>
          <cell r="G37">
            <v>7</v>
          </cell>
          <cell r="H37">
            <v>33</v>
          </cell>
          <cell r="I37">
            <v>38</v>
          </cell>
          <cell r="J37">
            <v>31</v>
          </cell>
          <cell r="K37">
            <v>31</v>
          </cell>
        </row>
        <row r="38">
          <cell r="F38">
            <v>0</v>
          </cell>
          <cell r="G38">
            <v>0</v>
          </cell>
          <cell r="H38">
            <v>0</v>
          </cell>
          <cell r="I38">
            <v>0</v>
          </cell>
          <cell r="J38">
            <v>0</v>
          </cell>
          <cell r="K38">
            <v>0</v>
          </cell>
        </row>
        <row r="42">
          <cell r="F42">
            <v>0</v>
          </cell>
          <cell r="G42">
            <v>0</v>
          </cell>
          <cell r="H42">
            <v>0</v>
          </cell>
          <cell r="I42">
            <v>0</v>
          </cell>
          <cell r="J42">
            <v>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0</v>
          </cell>
          <cell r="G61">
            <v>0</v>
          </cell>
          <cell r="H61">
            <v>0</v>
          </cell>
          <cell r="I61">
            <v>0</v>
          </cell>
          <cell r="J61">
            <v>0</v>
          </cell>
          <cell r="K61">
            <v>0</v>
          </cell>
        </row>
        <row r="62">
          <cell r="F62">
            <v>0</v>
          </cell>
          <cell r="G62">
            <v>0</v>
          </cell>
          <cell r="H62">
            <v>0</v>
          </cell>
          <cell r="I62">
            <v>0</v>
          </cell>
          <cell r="J62">
            <v>0</v>
          </cell>
          <cell r="K62">
            <v>0</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3">
          <cell r="F103">
            <v>0</v>
          </cell>
          <cell r="G103">
            <v>0</v>
          </cell>
          <cell r="H103">
            <v>0</v>
          </cell>
          <cell r="I103">
            <v>0</v>
          </cell>
          <cell r="J103">
            <v>0</v>
          </cell>
          <cell r="K103">
            <v>0</v>
          </cell>
        </row>
        <row r="104">
          <cell r="B104" t="str">
            <v>GUARDA-CORPO</v>
          </cell>
          <cell r="C104" t="str">
            <v>CONCRETO 30 MPa (m³)</v>
          </cell>
          <cell r="F104">
            <v>0</v>
          </cell>
          <cell r="G104">
            <v>0</v>
          </cell>
          <cell r="H104">
            <v>0</v>
          </cell>
          <cell r="I104">
            <v>0</v>
          </cell>
          <cell r="J104">
            <v>0</v>
          </cell>
          <cell r="K104">
            <v>0</v>
          </cell>
        </row>
        <row r="105">
          <cell r="C105" t="str">
            <v>FÔRMA (m²)</v>
          </cell>
          <cell r="F105">
            <v>0</v>
          </cell>
          <cell r="G105">
            <v>0</v>
          </cell>
          <cell r="H105">
            <v>0</v>
          </cell>
          <cell r="I105">
            <v>0</v>
          </cell>
          <cell r="J105">
            <v>0</v>
          </cell>
          <cell r="K105">
            <v>0</v>
          </cell>
        </row>
        <row r="106">
          <cell r="C106" t="str">
            <v xml:space="preserve">AÇO CA-60 Ø 5.0mm  (kg) </v>
          </cell>
          <cell r="F106">
            <v>0</v>
          </cell>
          <cell r="G106">
            <v>0</v>
          </cell>
          <cell r="H106">
            <v>0</v>
          </cell>
          <cell r="I106">
            <v>0</v>
          </cell>
          <cell r="J106">
            <v>0</v>
          </cell>
          <cell r="K106">
            <v>0</v>
          </cell>
        </row>
        <row r="107">
          <cell r="C107" t="str">
            <v xml:space="preserve">AÇO CA-50 Ø 8.0mm  (kg) </v>
          </cell>
          <cell r="F107">
            <v>0</v>
          </cell>
          <cell r="G107">
            <v>0</v>
          </cell>
          <cell r="H107">
            <v>0</v>
          </cell>
          <cell r="I107">
            <v>0</v>
          </cell>
          <cell r="J107">
            <v>0</v>
          </cell>
          <cell r="K107">
            <v>0</v>
          </cell>
        </row>
        <row r="108">
          <cell r="C108" t="str">
            <v>TUBO GALVANIZADO Ø 2" (m)</v>
          </cell>
          <cell r="F108">
            <v>0</v>
          </cell>
          <cell r="G108">
            <v>0</v>
          </cell>
          <cell r="H108">
            <v>0</v>
          </cell>
          <cell r="I108">
            <v>0</v>
          </cell>
          <cell r="J108">
            <v>0</v>
          </cell>
          <cell r="K108">
            <v>0</v>
          </cell>
        </row>
        <row r="123">
          <cell r="F123">
            <v>0</v>
          </cell>
        </row>
        <row r="124">
          <cell r="F124">
            <v>0</v>
          </cell>
          <cell r="G124">
            <v>0</v>
          </cell>
          <cell r="H124">
            <v>0</v>
          </cell>
          <cell r="I124">
            <v>0</v>
          </cell>
          <cell r="J124">
            <v>0</v>
          </cell>
          <cell r="K124">
            <v>0</v>
          </cell>
        </row>
        <row r="125">
          <cell r="F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Complementares"/>
      <sheetName val="Orçamento - AGESUL"/>
      <sheetName val="emm SEM DES"/>
      <sheetName val="serv SEM DES"/>
      <sheetName val="emm COM DES"/>
      <sheetName val="serv COM DES"/>
      <sheetName val="Municípios BDI Serviços"/>
      <sheetName val="Dre_Disp_Estruturais"/>
      <sheetName val="Dre_Ser_Prel"/>
      <sheetName val="Dre_Fecha_Vala"/>
      <sheetName val="Dre_Terraplenagem"/>
    </sheetNames>
    <sheetDataSet>
      <sheetData sheetId="0"/>
      <sheetData sheetId="1"/>
      <sheetData sheetId="2"/>
      <sheetData sheetId="3"/>
      <sheetData sheetId="4"/>
      <sheetData sheetId="5"/>
      <sheetData sheetId="6"/>
      <sheetData sheetId="7"/>
      <sheetData sheetId="8">
        <row r="62">
          <cell r="E62">
            <v>1.4</v>
          </cell>
        </row>
        <row r="63">
          <cell r="E63">
            <v>6</v>
          </cell>
        </row>
      </sheetData>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Cópia"/>
      <sheetName val="09-07"/>
      <sheetName val="10-07"/>
      <sheetName val="11-07"/>
      <sheetName val="12-07"/>
      <sheetName val="Não Programado"/>
      <sheetName val="Indevidas"/>
      <sheetName val="Cópia 2"/>
      <sheetName val="Resumo das Indiretas"/>
    </sheetNames>
    <sheetDataSet>
      <sheetData sheetId="0"/>
      <sheetData sheetId="1"/>
      <sheetData sheetId="2"/>
      <sheetData sheetId="3"/>
      <sheetData sheetId="4"/>
      <sheetData sheetId="5"/>
      <sheetData sheetId="6"/>
      <sheetData sheetId="7"/>
      <sheetData sheetId="8" refreshError="1"/>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sheetName val="Resumo do Custo Direto CP1"/>
    </sheet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EMP AN"/>
      <sheetName val="DESEMP COM NE"/>
      <sheetName val="DESEMP COM SE"/>
      <sheetName val="DESEMP COM SL"/>
      <sheetName val="DESEMP COM TC"/>
      <sheetName val="DADOS"/>
      <sheetName val="Contratações"/>
      <sheetName val="PROP ELAB GANH"/>
      <sheetName val="PARETOS"/>
      <sheetName val="FAIXA PROPOSTAS"/>
    </sheetNames>
    <sheetDataSet>
      <sheetData sheetId="0" refreshError="1">
        <row r="36">
          <cell r="B36" t="str">
            <v>CLIENTE</v>
          </cell>
          <cell r="C36" t="str">
            <v>AN</v>
          </cell>
          <cell r="D36" t="str">
            <v>PROJETO</v>
          </cell>
          <cell r="H36" t="str">
            <v>VALOR</v>
          </cell>
        </row>
        <row r="37">
          <cell r="B37" t="str">
            <v xml:space="preserve"> CBTU</v>
          </cell>
          <cell r="C37" t="str">
            <v>NE</v>
          </cell>
          <cell r="D37" t="str">
            <v xml:space="preserve"> Infraestrutura do Metrô de Recife</v>
          </cell>
          <cell r="H37">
            <v>2032000</v>
          </cell>
        </row>
        <row r="38">
          <cell r="B38" t="str">
            <v xml:space="preserve"> CFN</v>
          </cell>
          <cell r="C38" t="str">
            <v>NE</v>
          </cell>
          <cell r="D38" t="str">
            <v xml:space="preserve"> Recuperação da Malha Ferroviária de Recife</v>
          </cell>
          <cell r="H38">
            <v>2587850</v>
          </cell>
        </row>
        <row r="39">
          <cell r="B39" t="str">
            <v xml:space="preserve"> CODEVASF</v>
          </cell>
          <cell r="C39" t="str">
            <v>NE</v>
          </cell>
          <cell r="D39" t="str">
            <v xml:space="preserve"> Obras Civis da Barragem de Poço Magro</v>
          </cell>
          <cell r="H39">
            <v>3563550</v>
          </cell>
        </row>
        <row r="40">
          <cell r="B40" t="str">
            <v xml:space="preserve"> CVRD</v>
          </cell>
          <cell r="C40" t="str">
            <v>NE</v>
          </cell>
          <cell r="D40" t="str">
            <v xml:space="preserve"> Terraplenagem e Drenagem dos Pátios A, B, C, D e F</v>
          </cell>
          <cell r="H40">
            <v>7004110</v>
          </cell>
        </row>
        <row r="41">
          <cell r="B41" t="str">
            <v xml:space="preserve"> DERBA</v>
          </cell>
          <cell r="C41" t="str">
            <v>NE</v>
          </cell>
          <cell r="D41" t="str">
            <v xml:space="preserve"> Rodovia BA-891 - Lote 2</v>
          </cell>
          <cell r="H41">
            <v>7247880</v>
          </cell>
        </row>
        <row r="42">
          <cell r="B42" t="str">
            <v xml:space="preserve"> DERBA</v>
          </cell>
          <cell r="C42" t="str">
            <v>NE</v>
          </cell>
          <cell r="D42" t="str">
            <v xml:space="preserve"> Rodovia BA-549 - Lote 2</v>
          </cell>
          <cell r="H42">
            <v>3900000</v>
          </cell>
        </row>
        <row r="43">
          <cell r="B43" t="str">
            <v xml:space="preserve"> DERBA</v>
          </cell>
          <cell r="C43" t="str">
            <v>NE</v>
          </cell>
          <cell r="D43" t="str">
            <v xml:space="preserve"> Rodovia BA-549 - Lote 1</v>
          </cell>
          <cell r="H43">
            <v>5934530</v>
          </cell>
        </row>
        <row r="44">
          <cell r="B44" t="str">
            <v xml:space="preserve"> DERBA</v>
          </cell>
          <cell r="C44" t="str">
            <v>NE</v>
          </cell>
          <cell r="D44" t="str">
            <v xml:space="preserve"> Rodovia BA-891 - Lote 1</v>
          </cell>
          <cell r="H44">
            <v>6603310</v>
          </cell>
        </row>
        <row r="45">
          <cell r="B45" t="str">
            <v xml:space="preserve"> DER-MA</v>
          </cell>
          <cell r="C45" t="str">
            <v>NE</v>
          </cell>
          <cell r="D45" t="str">
            <v xml:space="preserve"> MA-206 - Entroncamento BR-316/Vila Piritina - Caratupera</v>
          </cell>
          <cell r="H45">
            <v>5925820</v>
          </cell>
        </row>
        <row r="46">
          <cell r="B46" t="str">
            <v xml:space="preserve"> DNER</v>
          </cell>
          <cell r="C46" t="str">
            <v>NE</v>
          </cell>
          <cell r="D46" t="str">
            <v xml:space="preserve"> Projeto CREMA GO-01</v>
          </cell>
          <cell r="H46">
            <v>4929518.75</v>
          </cell>
        </row>
        <row r="47">
          <cell r="B47" t="str">
            <v xml:space="preserve"> EMBASA</v>
          </cell>
          <cell r="C47" t="str">
            <v>NE</v>
          </cell>
          <cell r="D47" t="str">
            <v xml:space="preserve"> Bacia do Alto Pituaçu</v>
          </cell>
          <cell r="H47">
            <v>10345540</v>
          </cell>
        </row>
        <row r="48">
          <cell r="B48" t="str">
            <v xml:space="preserve"> INFRAERO</v>
          </cell>
          <cell r="C48" t="str">
            <v>NE</v>
          </cell>
          <cell r="D48" t="str">
            <v xml:space="preserve"> Ampliação da Pista de Pouso do Aeroporto de Natal</v>
          </cell>
          <cell r="H48">
            <v>4154290</v>
          </cell>
        </row>
        <row r="49">
          <cell r="B49" t="str">
            <v xml:space="preserve"> INFRAERO/GEP</v>
          </cell>
          <cell r="C49" t="str">
            <v>NE</v>
          </cell>
          <cell r="D49" t="str">
            <v xml:space="preserve"> Pré-qualificação do Aeroporto de Recife</v>
          </cell>
          <cell r="H49">
            <v>0</v>
          </cell>
        </row>
        <row r="50">
          <cell r="B50" t="str">
            <v xml:space="preserve"> VALEC</v>
          </cell>
          <cell r="C50" t="str">
            <v>NE</v>
          </cell>
          <cell r="D50" t="str">
            <v xml:space="preserve"> Obras Ferroviárias entre Ribeirão Mosquito e Rio Campo Alegre</v>
          </cell>
          <cell r="H50">
            <v>8930340</v>
          </cell>
        </row>
        <row r="51">
          <cell r="B51" t="str">
            <v xml:space="preserve"> VALEC</v>
          </cell>
          <cell r="C51" t="str">
            <v>NE</v>
          </cell>
          <cell r="D51" t="str">
            <v xml:space="preserve"> Infraestrutura Ferroviária entre Senador Canedo a Porangatú</v>
          </cell>
          <cell r="H51">
            <v>4846340</v>
          </cell>
        </row>
        <row r="52">
          <cell r="B52" t="str">
            <v xml:space="preserve"> BEPREM</v>
          </cell>
          <cell r="C52" t="str">
            <v>SE</v>
          </cell>
          <cell r="D52" t="str">
            <v xml:space="preserve"> Lagoa Acqua Park</v>
          </cell>
          <cell r="H52">
            <v>1114290</v>
          </cell>
        </row>
        <row r="53">
          <cell r="B53" t="str">
            <v xml:space="preserve"> CMM</v>
          </cell>
          <cell r="C53" t="str">
            <v>SE</v>
          </cell>
          <cell r="D53" t="str">
            <v xml:space="preserve"> Construção da Fábrica em Três Marias</v>
          </cell>
          <cell r="H53">
            <v>4055030</v>
          </cell>
        </row>
        <row r="54">
          <cell r="B54" t="str">
            <v xml:space="preserve"> COPEBRÁS</v>
          </cell>
          <cell r="C54" t="str">
            <v>SE</v>
          </cell>
          <cell r="D54" t="str">
            <v xml:space="preserve"> Unidade de Fertilizantes de Catalão</v>
          </cell>
          <cell r="H54">
            <v>14182980</v>
          </cell>
        </row>
        <row r="55">
          <cell r="B55" t="str">
            <v xml:space="preserve"> DER-ES</v>
          </cell>
          <cell r="C55" t="str">
            <v>SE</v>
          </cell>
          <cell r="D55" t="str">
            <v xml:space="preserve"> Variante Ferroviária Flexal-Viana</v>
          </cell>
          <cell r="H55">
            <v>16967850</v>
          </cell>
        </row>
        <row r="56">
          <cell r="B56" t="str">
            <v xml:space="preserve"> DER-MG</v>
          </cell>
          <cell r="C56" t="str">
            <v>SE</v>
          </cell>
          <cell r="D56" t="str">
            <v xml:space="preserve"> Contorno Rodoviário de Lavras</v>
          </cell>
          <cell r="H56">
            <v>4524930</v>
          </cell>
        </row>
        <row r="57">
          <cell r="B57" t="str">
            <v xml:space="preserve"> DER-MG</v>
          </cell>
          <cell r="C57" t="str">
            <v>SE</v>
          </cell>
          <cell r="D57" t="str">
            <v xml:space="preserve"> BR-356 - Ervália / Muriaé</v>
          </cell>
          <cell r="H57">
            <v>5111850</v>
          </cell>
        </row>
        <row r="58">
          <cell r="B58" t="str">
            <v xml:space="preserve"> DNER</v>
          </cell>
          <cell r="C58" t="str">
            <v>SE</v>
          </cell>
          <cell r="D58" t="str">
            <v xml:space="preserve"> Variante da Região do Viaduto Vila Rica</v>
          </cell>
          <cell r="H58">
            <v>8701970</v>
          </cell>
        </row>
        <row r="59">
          <cell r="B59" t="str">
            <v xml:space="preserve"> DNER</v>
          </cell>
          <cell r="C59" t="str">
            <v>SE</v>
          </cell>
          <cell r="D59" t="str">
            <v xml:space="preserve"> Projeto CREMA - BR-040 - MG</v>
          </cell>
          <cell r="H59">
            <v>9092731.25</v>
          </cell>
        </row>
        <row r="60">
          <cell r="B60" t="str">
            <v xml:space="preserve"> Ferteco</v>
          </cell>
          <cell r="C60" t="str">
            <v>SE</v>
          </cell>
          <cell r="D60" t="str">
            <v xml:space="preserve"> Ramal Ferroviário do Córrego do Feijão</v>
          </cell>
          <cell r="H60">
            <v>7863476.8553814301</v>
          </cell>
        </row>
        <row r="61">
          <cell r="B61" t="str">
            <v xml:space="preserve"> PM Juizde Fora</v>
          </cell>
          <cell r="C61" t="str">
            <v>SE</v>
          </cell>
          <cell r="D61" t="str">
            <v xml:space="preserve"> Infra e Superestrutura Ferroviária - Lote 2</v>
          </cell>
          <cell r="H61">
            <v>25573420</v>
          </cell>
        </row>
        <row r="62">
          <cell r="B62" t="str">
            <v xml:space="preserve"> PM Juizde Fora</v>
          </cell>
          <cell r="C62" t="str">
            <v>SE</v>
          </cell>
          <cell r="D62" t="str">
            <v xml:space="preserve"> Infra e Superestrutura Ferroviária - Lote 1</v>
          </cell>
          <cell r="H62">
            <v>17782500</v>
          </cell>
        </row>
        <row r="63">
          <cell r="B63" t="str">
            <v xml:space="preserve"> PM Juizde Fora</v>
          </cell>
          <cell r="C63" t="str">
            <v>SE</v>
          </cell>
          <cell r="D63" t="str">
            <v xml:space="preserve"> Infra e Superestrutura Ferroviária - Lote 3</v>
          </cell>
          <cell r="H63">
            <v>24874450</v>
          </cell>
        </row>
        <row r="64">
          <cell r="B64" t="str">
            <v xml:space="preserve"> ABB</v>
          </cell>
          <cell r="C64" t="str">
            <v>SL</v>
          </cell>
          <cell r="D64" t="str">
            <v xml:space="preserve"> Subestação Transformadora de Energia - GARABÍ II</v>
          </cell>
          <cell r="H64">
            <v>6080923</v>
          </cell>
        </row>
        <row r="65">
          <cell r="B65" t="str">
            <v xml:space="preserve"> CISA</v>
          </cell>
          <cell r="C65" t="str">
            <v>SL</v>
          </cell>
          <cell r="D65" t="str">
            <v xml:space="preserve"> Edificações Administrativas e Fundações para Equipamentos</v>
          </cell>
          <cell r="H65">
            <v>5139490</v>
          </cell>
        </row>
        <row r="66">
          <cell r="B66" t="str">
            <v xml:space="preserve"> DAER</v>
          </cell>
          <cell r="C66" t="str">
            <v>SL</v>
          </cell>
          <cell r="D66" t="str">
            <v xml:space="preserve"> Pré-qualificação do Projeto CREMA - RS</v>
          </cell>
          <cell r="H66">
            <v>0</v>
          </cell>
        </row>
        <row r="67">
          <cell r="B67" t="str">
            <v xml:space="preserve"> DAER</v>
          </cell>
          <cell r="C67" t="str">
            <v>SL</v>
          </cell>
          <cell r="D67" t="str">
            <v xml:space="preserve"> RS-377 - Santa Tecla / Jóia</v>
          </cell>
          <cell r="H67">
            <v>6635212</v>
          </cell>
        </row>
        <row r="68">
          <cell r="B68" t="str">
            <v xml:space="preserve"> DAER</v>
          </cell>
          <cell r="C68" t="str">
            <v>SL</v>
          </cell>
          <cell r="D68" t="str">
            <v xml:space="preserve"> RS-377 - Manoel Viana</v>
          </cell>
          <cell r="H68">
            <v>6372469</v>
          </cell>
        </row>
        <row r="69">
          <cell r="B69" t="str">
            <v xml:space="preserve"> DNER</v>
          </cell>
          <cell r="C69" t="str">
            <v>SL</v>
          </cell>
          <cell r="D69" t="str">
            <v xml:space="preserve"> Contorno de Santa Rosa</v>
          </cell>
          <cell r="H69">
            <v>3812839.0243902439</v>
          </cell>
        </row>
        <row r="70">
          <cell r="B70" t="str">
            <v xml:space="preserve"> INFRAERO</v>
          </cell>
          <cell r="C70" t="str">
            <v>SL</v>
          </cell>
          <cell r="D70" t="str">
            <v xml:space="preserve"> Infraestrutura do Aeroporto de Viracopos</v>
          </cell>
          <cell r="H70">
            <v>9053610</v>
          </cell>
        </row>
        <row r="71">
          <cell r="B71" t="str">
            <v xml:space="preserve"> Petrobrás</v>
          </cell>
          <cell r="C71" t="str">
            <v>SL</v>
          </cell>
          <cell r="D71" t="str">
            <v xml:space="preserve"> Cabos de Fibra Óptica entre Biguaçu e Canoas-Lote V</v>
          </cell>
          <cell r="H71">
            <v>11704301</v>
          </cell>
        </row>
        <row r="72">
          <cell r="B72" t="str">
            <v xml:space="preserve"> Petrobrás</v>
          </cell>
          <cell r="C72" t="str">
            <v>SL</v>
          </cell>
          <cell r="D72" t="str">
            <v xml:space="preserve"> Cabos de Fibra Óptica entre Paulínea e Araucária-Lote III</v>
          </cell>
          <cell r="H72">
            <v>10929025</v>
          </cell>
        </row>
        <row r="73">
          <cell r="B73" t="str">
            <v xml:space="preserve"> Petrobrás</v>
          </cell>
          <cell r="C73" t="str">
            <v>SL</v>
          </cell>
          <cell r="D73" t="str">
            <v xml:space="preserve"> Cabos de Fibra Óptica entre Biguaçu e Joinvile-Lotes IV e IVA</v>
          </cell>
          <cell r="H73">
            <v>10648084</v>
          </cell>
        </row>
        <row r="74">
          <cell r="B74" t="str">
            <v xml:space="preserve"> Placas do PR</v>
          </cell>
          <cell r="C74" t="str">
            <v>SL</v>
          </cell>
          <cell r="D74" t="str">
            <v xml:space="preserve"> Infraestrutura Industrial e Obras Complementares</v>
          </cell>
          <cell r="H74">
            <v>4056000</v>
          </cell>
        </row>
        <row r="75">
          <cell r="B75" t="str">
            <v xml:space="preserve"> PM Florianópolis</v>
          </cell>
          <cell r="C75" t="str">
            <v>SL</v>
          </cell>
          <cell r="D75" t="str">
            <v xml:space="preserve"> Complexo Viário Rita Maria</v>
          </cell>
          <cell r="H75">
            <v>1974795</v>
          </cell>
        </row>
        <row r="76">
          <cell r="B76" t="str">
            <v xml:space="preserve"> RODONORTE</v>
          </cell>
          <cell r="C76" t="str">
            <v>SL</v>
          </cell>
          <cell r="D76" t="str">
            <v xml:space="preserve"> BR-376- Trecho Mauá da Serra/Serra do Cadeado</v>
          </cell>
          <cell r="H76">
            <v>1690140</v>
          </cell>
        </row>
        <row r="77">
          <cell r="B77" t="str">
            <v xml:space="preserve"> BARRAMAR</v>
          </cell>
          <cell r="C77" t="str">
            <v>TC</v>
          </cell>
          <cell r="D77" t="str">
            <v xml:space="preserve"> Rede de Dutos entre o Rio de Janeiro e Taubaté</v>
          </cell>
          <cell r="H77">
            <v>5875551.7596062673</v>
          </cell>
        </row>
        <row r="78">
          <cell r="B78" t="str">
            <v xml:space="preserve"> TELEMAR</v>
          </cell>
          <cell r="C78" t="str">
            <v>TC</v>
          </cell>
          <cell r="D78" t="str">
            <v xml:space="preserve"> Rota Óptica Estreito / Balsas - MA</v>
          </cell>
          <cell r="H78">
            <v>1851890</v>
          </cell>
        </row>
        <row r="79">
          <cell r="B79" t="str">
            <v xml:space="preserve"> TELEMAR - BA</v>
          </cell>
          <cell r="C79" t="str">
            <v>TC</v>
          </cell>
          <cell r="D79" t="str">
            <v xml:space="preserve"> Instalação e Manutenção da Rede de Acesso da BA e SE-Lote 2</v>
          </cell>
          <cell r="H79">
            <v>7917790</v>
          </cell>
        </row>
        <row r="80">
          <cell r="B80" t="str">
            <v xml:space="preserve"> TELEMAR - BA</v>
          </cell>
          <cell r="C80" t="str">
            <v>TC</v>
          </cell>
          <cell r="D80" t="str">
            <v xml:space="preserve"> Instalação e Manutenção da Rede de Acesso da BA e SE-Lote 1</v>
          </cell>
          <cell r="H80">
            <v>8961680</v>
          </cell>
        </row>
        <row r="81">
          <cell r="B81" t="str">
            <v xml:space="preserve"> TELEMAR - BA</v>
          </cell>
          <cell r="C81" t="str">
            <v>TC</v>
          </cell>
          <cell r="D81" t="str">
            <v xml:space="preserve"> Instalação e Manutenção da Rede de Acesso da BA e SE-Lote 9</v>
          </cell>
          <cell r="H81">
            <v>6882620</v>
          </cell>
        </row>
        <row r="82">
          <cell r="B82" t="str">
            <v xml:space="preserve"> TELEMAR - BA</v>
          </cell>
          <cell r="C82" t="str">
            <v>TC</v>
          </cell>
          <cell r="D82" t="str">
            <v xml:space="preserve"> Instalação e Manutenção da Rede de Acesso da BA e SE-Lote 3</v>
          </cell>
          <cell r="H82">
            <v>7947320</v>
          </cell>
        </row>
        <row r="83">
          <cell r="B83" t="str">
            <v xml:space="preserve"> TELEMAR - BA</v>
          </cell>
          <cell r="C83" t="str">
            <v>TC</v>
          </cell>
          <cell r="D83" t="str">
            <v xml:space="preserve"> Instalação e Manutenção da Rede de Acesso da BA e SE-Lote 4</v>
          </cell>
          <cell r="H83">
            <v>8552310</v>
          </cell>
        </row>
        <row r="84">
          <cell r="B84" t="str">
            <v xml:space="preserve"> TELEMAR - BA</v>
          </cell>
          <cell r="C84" t="str">
            <v>TC</v>
          </cell>
          <cell r="D84" t="str">
            <v xml:space="preserve"> Instalação e Manutenção da Rede de Acesso da BA e SE-Lote 5</v>
          </cell>
          <cell r="H84">
            <v>10201150</v>
          </cell>
        </row>
        <row r="85">
          <cell r="B85" t="str">
            <v xml:space="preserve"> TELEMAR-RJ</v>
          </cell>
          <cell r="C85" t="str">
            <v>TC</v>
          </cell>
          <cell r="D85" t="str">
            <v xml:space="preserve"> VAPT-RJ-Instalação e Manutenção de Telefones Públicos</v>
          </cell>
          <cell r="H85">
            <v>5201180</v>
          </cell>
        </row>
        <row r="86">
          <cell r="B86" t="str">
            <v xml:space="preserve"> TELEMAR-RJ</v>
          </cell>
          <cell r="C86" t="str">
            <v>TC</v>
          </cell>
          <cell r="D86" t="str">
            <v xml:space="preserve"> Instalação e Manutenção de Telefones Públicos</v>
          </cell>
          <cell r="H86">
            <v>563920</v>
          </cell>
        </row>
      </sheetData>
      <sheetData sheetId="1" refreshError="1"/>
      <sheetData sheetId="2" refreshError="1"/>
      <sheetData sheetId="3" refreshError="1"/>
      <sheetData sheetId="4" refreshError="1"/>
      <sheetData sheetId="5" refreshError="1">
        <row r="1">
          <cell r="A1" t="str">
            <v>ANO</v>
          </cell>
          <cell r="B1" t="str">
            <v>AN</v>
          </cell>
          <cell r="C1" t="str">
            <v>RESP</v>
          </cell>
          <cell r="D1" t="str">
            <v>SETOR</v>
          </cell>
          <cell r="E1" t="str">
            <v>ÁREA</v>
          </cell>
          <cell r="F1" t="str">
            <v>CLIENTE</v>
          </cell>
          <cell r="G1" t="str">
            <v>PROJETO</v>
          </cell>
          <cell r="H1" t="str">
            <v>VALOR</v>
          </cell>
          <cell r="I1" t="str">
            <v>STATUS</v>
          </cell>
          <cell r="J1" t="str">
            <v>ENTREGA</v>
          </cell>
          <cell r="K1" t="str">
            <v>POS_AG</v>
          </cell>
          <cell r="L1" t="str">
            <v>CONTR</v>
          </cell>
          <cell r="M1" t="str">
            <v>OBSERVAÇÃO</v>
          </cell>
        </row>
        <row r="2">
          <cell r="A2">
            <v>1993</v>
          </cell>
          <cell r="B2" t="str">
            <v>NE</v>
          </cell>
          <cell r="C2" t="str">
            <v>-</v>
          </cell>
          <cell r="D2" t="str">
            <v>SPB</v>
          </cell>
          <cell r="E2" t="str">
            <v>DIV</v>
          </cell>
          <cell r="F2" t="str">
            <v>TELEBRASÍLIA</v>
          </cell>
          <cell r="G2" t="str">
            <v>Estação Telefônica Centro-Norte-Brasília</v>
          </cell>
          <cell r="H2">
            <v>21558432</v>
          </cell>
          <cell r="J2">
            <v>34090</v>
          </cell>
          <cell r="K2">
            <v>24</v>
          </cell>
          <cell r="L2">
            <v>0</v>
          </cell>
          <cell r="M2" t="str">
            <v>24º Lugar</v>
          </cell>
        </row>
        <row r="3">
          <cell r="A3">
            <v>1993</v>
          </cell>
          <cell r="B3" t="str">
            <v>NE</v>
          </cell>
          <cell r="C3" t="str">
            <v>-</v>
          </cell>
          <cell r="D3" t="str">
            <v>SPB</v>
          </cell>
          <cell r="E3" t="str">
            <v>SAN</v>
          </cell>
          <cell r="F3" t="str">
            <v>COMPESA</v>
          </cell>
          <cell r="G3" t="str">
            <v>Esgoto Sanitário da Bacia de Brasília Teimosa</v>
          </cell>
          <cell r="H3">
            <v>3486757</v>
          </cell>
          <cell r="J3">
            <v>34090</v>
          </cell>
          <cell r="K3" t="str">
            <v>-</v>
          </cell>
          <cell r="L3">
            <v>0</v>
          </cell>
          <cell r="M3" t="str">
            <v>Perdemos no Sorteio</v>
          </cell>
        </row>
        <row r="4">
          <cell r="A4">
            <v>1993</v>
          </cell>
          <cell r="B4" t="str">
            <v>NE</v>
          </cell>
          <cell r="C4" t="str">
            <v>-</v>
          </cell>
          <cell r="D4" t="str">
            <v>SPB</v>
          </cell>
          <cell r="E4" t="str">
            <v>HAB</v>
          </cell>
          <cell r="F4" t="str">
            <v>CVRD</v>
          </cell>
          <cell r="G4" t="str">
            <v>Emp. Habitacional - Chácara do Lua - 1º Alt.</v>
          </cell>
          <cell r="H4">
            <v>844844</v>
          </cell>
          <cell r="J4">
            <v>34121</v>
          </cell>
          <cell r="K4">
            <v>3</v>
          </cell>
          <cell r="L4">
            <v>0</v>
          </cell>
          <cell r="M4" t="str">
            <v>3º Lugar</v>
          </cell>
        </row>
        <row r="5">
          <cell r="A5">
            <v>1993</v>
          </cell>
          <cell r="B5" t="str">
            <v>NE</v>
          </cell>
          <cell r="C5" t="str">
            <v>-</v>
          </cell>
          <cell r="D5" t="str">
            <v>SPB</v>
          </cell>
          <cell r="E5" t="str">
            <v>HAB</v>
          </cell>
          <cell r="F5" t="str">
            <v>CVRD</v>
          </cell>
          <cell r="G5" t="str">
            <v>Emp. Habitacional - Chácara do Sol - 1º Alt.</v>
          </cell>
          <cell r="H5">
            <v>1067753</v>
          </cell>
          <cell r="J5">
            <v>34121</v>
          </cell>
          <cell r="K5">
            <v>3</v>
          </cell>
          <cell r="L5">
            <v>0</v>
          </cell>
          <cell r="M5" t="str">
            <v>3º Lugar</v>
          </cell>
        </row>
        <row r="6">
          <cell r="A6">
            <v>1993</v>
          </cell>
          <cell r="B6" t="str">
            <v>NE</v>
          </cell>
          <cell r="C6" t="str">
            <v>-</v>
          </cell>
          <cell r="D6" t="str">
            <v>SPB</v>
          </cell>
          <cell r="E6" t="str">
            <v>HAB</v>
          </cell>
          <cell r="F6" t="str">
            <v>CVRD</v>
          </cell>
          <cell r="G6" t="str">
            <v>Emp. Habitacional - Chácara do Sol - 2º Alt.</v>
          </cell>
          <cell r="H6">
            <v>944788</v>
          </cell>
          <cell r="J6">
            <v>34121</v>
          </cell>
          <cell r="K6" t="str">
            <v>-</v>
          </cell>
          <cell r="L6">
            <v>0</v>
          </cell>
          <cell r="M6" t="str">
            <v>1º Lugar</v>
          </cell>
        </row>
        <row r="7">
          <cell r="A7">
            <v>1993</v>
          </cell>
          <cell r="B7" t="str">
            <v>NE</v>
          </cell>
          <cell r="C7" t="str">
            <v>-</v>
          </cell>
          <cell r="D7" t="str">
            <v>SPB</v>
          </cell>
          <cell r="E7" t="str">
            <v>HAB</v>
          </cell>
          <cell r="F7" t="str">
            <v>CVRD</v>
          </cell>
          <cell r="G7" t="str">
            <v>Emp. Habitacional - Chácara do Lua - 2º Alt.</v>
          </cell>
          <cell r="H7">
            <v>777513</v>
          </cell>
          <cell r="J7">
            <v>34121</v>
          </cell>
          <cell r="K7" t="str">
            <v>-</v>
          </cell>
          <cell r="L7">
            <v>0</v>
          </cell>
          <cell r="M7" t="str">
            <v>1º Lugar</v>
          </cell>
        </row>
        <row r="8">
          <cell r="A8">
            <v>1993</v>
          </cell>
          <cell r="B8" t="str">
            <v>NE</v>
          </cell>
          <cell r="C8" t="str">
            <v>-</v>
          </cell>
          <cell r="D8" t="str">
            <v>PUB</v>
          </cell>
          <cell r="E8" t="str">
            <v>ROD</v>
          </cell>
          <cell r="F8" t="str">
            <v>DER-MA</v>
          </cell>
          <cell r="G8" t="str">
            <v>MA-201-COHAB/Maiobão</v>
          </cell>
          <cell r="H8">
            <v>3918794</v>
          </cell>
          <cell r="J8">
            <v>34121</v>
          </cell>
          <cell r="K8">
            <v>2</v>
          </cell>
          <cell r="L8">
            <v>0</v>
          </cell>
          <cell r="M8" t="str">
            <v>2º Lugar</v>
          </cell>
        </row>
        <row r="9">
          <cell r="A9">
            <v>1993</v>
          </cell>
          <cell r="B9" t="str">
            <v>NE</v>
          </cell>
          <cell r="C9" t="str">
            <v>-</v>
          </cell>
          <cell r="D9" t="str">
            <v>PUB</v>
          </cell>
          <cell r="E9" t="str">
            <v>ROD</v>
          </cell>
          <cell r="F9" t="str">
            <v>DER-MA</v>
          </cell>
          <cell r="G9" t="str">
            <v>MA-201-Maiobão/São José do Ribamar</v>
          </cell>
          <cell r="H9">
            <v>2784735</v>
          </cell>
          <cell r="J9">
            <v>34121</v>
          </cell>
          <cell r="K9" t="str">
            <v>-</v>
          </cell>
          <cell r="L9">
            <v>0</v>
          </cell>
          <cell r="M9" t="str">
            <v>1º Lugar</v>
          </cell>
        </row>
        <row r="10">
          <cell r="A10">
            <v>1993</v>
          </cell>
          <cell r="B10" t="str">
            <v>NE</v>
          </cell>
          <cell r="C10" t="str">
            <v>-</v>
          </cell>
          <cell r="D10" t="str">
            <v>SPB</v>
          </cell>
          <cell r="E10" t="str">
            <v>SAN</v>
          </cell>
          <cell r="F10" t="str">
            <v>CASAL</v>
          </cell>
          <cell r="G10" t="str">
            <v>Coletor Lagunar de Esgotos de Maceió</v>
          </cell>
          <cell r="H10">
            <v>24140891</v>
          </cell>
          <cell r="J10">
            <v>34151</v>
          </cell>
          <cell r="K10" t="str">
            <v>-</v>
          </cell>
          <cell r="L10">
            <v>0</v>
          </cell>
          <cell r="M10" t="str">
            <v>1º Lugar</v>
          </cell>
        </row>
        <row r="11">
          <cell r="A11">
            <v>1993</v>
          </cell>
          <cell r="B11" t="str">
            <v>NE</v>
          </cell>
          <cell r="C11" t="str">
            <v>-</v>
          </cell>
          <cell r="D11" t="str">
            <v>PUB</v>
          </cell>
          <cell r="E11" t="str">
            <v>ROD</v>
          </cell>
          <cell r="F11" t="str">
            <v>DER-PB</v>
          </cell>
          <cell r="G11" t="str">
            <v>Rodovia PB-359</v>
          </cell>
          <cell r="H11">
            <v>5008309</v>
          </cell>
          <cell r="J11">
            <v>34182</v>
          </cell>
          <cell r="K11">
            <v>1</v>
          </cell>
          <cell r="L11">
            <v>1</v>
          </cell>
          <cell r="M11" t="str">
            <v>1º Lugar</v>
          </cell>
        </row>
        <row r="12">
          <cell r="A12">
            <v>1993</v>
          </cell>
          <cell r="B12" t="str">
            <v>NE</v>
          </cell>
          <cell r="C12" t="str">
            <v>-</v>
          </cell>
          <cell r="D12" t="str">
            <v>PUB</v>
          </cell>
          <cell r="E12" t="str">
            <v>ROD</v>
          </cell>
          <cell r="F12" t="str">
            <v>DER-MA</v>
          </cell>
          <cell r="G12" t="str">
            <v>MA-006-Babilônia/Tarso Fragoso</v>
          </cell>
          <cell r="H12">
            <v>5000000</v>
          </cell>
          <cell r="J12">
            <v>34213</v>
          </cell>
          <cell r="K12">
            <v>4</v>
          </cell>
          <cell r="L12">
            <v>0</v>
          </cell>
          <cell r="M12" t="str">
            <v>4º Lugar</v>
          </cell>
        </row>
        <row r="13">
          <cell r="A13">
            <v>1993</v>
          </cell>
          <cell r="B13" t="str">
            <v>NE</v>
          </cell>
          <cell r="C13" t="str">
            <v>-</v>
          </cell>
          <cell r="D13" t="str">
            <v>PUB</v>
          </cell>
          <cell r="E13" t="str">
            <v>ROD</v>
          </cell>
          <cell r="F13" t="str">
            <v>DER-MA</v>
          </cell>
          <cell r="G13" t="str">
            <v>MA-006-Balsas/Babilônia</v>
          </cell>
          <cell r="H13">
            <v>5138326</v>
          </cell>
          <cell r="J13">
            <v>34213</v>
          </cell>
          <cell r="K13">
            <v>3</v>
          </cell>
          <cell r="L13">
            <v>0</v>
          </cell>
          <cell r="M13" t="str">
            <v>3º Lugar</v>
          </cell>
        </row>
        <row r="14">
          <cell r="A14">
            <v>1993</v>
          </cell>
          <cell r="B14" t="str">
            <v>NE</v>
          </cell>
          <cell r="C14" t="str">
            <v>-</v>
          </cell>
          <cell r="D14" t="str">
            <v>PUB</v>
          </cell>
          <cell r="E14" t="str">
            <v>ROD</v>
          </cell>
          <cell r="F14" t="str">
            <v>DER-MA</v>
          </cell>
          <cell r="G14" t="str">
            <v>MA-006-Presidente Colinas/Colinas</v>
          </cell>
          <cell r="H14">
            <v>5486196</v>
          </cell>
          <cell r="J14">
            <v>34213</v>
          </cell>
          <cell r="K14">
            <v>10</v>
          </cell>
          <cell r="L14">
            <v>0</v>
          </cell>
          <cell r="M14" t="str">
            <v>10º Lugar</v>
          </cell>
        </row>
        <row r="15">
          <cell r="A15">
            <v>1993</v>
          </cell>
          <cell r="B15" t="str">
            <v>NE</v>
          </cell>
          <cell r="C15" t="str">
            <v>-</v>
          </cell>
          <cell r="D15" t="str">
            <v>SPB</v>
          </cell>
          <cell r="E15" t="str">
            <v>SAN</v>
          </cell>
          <cell r="F15" t="str">
            <v>PM Barreiras</v>
          </cell>
          <cell r="G15" t="str">
            <v>Obras de Infra-estrutura e Saneamento Básico</v>
          </cell>
          <cell r="H15">
            <v>17913791</v>
          </cell>
          <cell r="J15">
            <v>34213</v>
          </cell>
          <cell r="K15">
            <v>3</v>
          </cell>
          <cell r="L15">
            <v>0</v>
          </cell>
          <cell r="M15" t="str">
            <v>3º Lugar</v>
          </cell>
        </row>
        <row r="16">
          <cell r="A16">
            <v>1993</v>
          </cell>
          <cell r="B16" t="str">
            <v>NE</v>
          </cell>
          <cell r="C16" t="str">
            <v>-</v>
          </cell>
          <cell r="D16" t="str">
            <v>-</v>
          </cell>
          <cell r="E16" t="str">
            <v>COM</v>
          </cell>
          <cell r="F16" t="str">
            <v>Tecma</v>
          </cell>
          <cell r="G16" t="str">
            <v>Terraplenagem do Carrefour-Brasília</v>
          </cell>
          <cell r="H16">
            <v>3558109</v>
          </cell>
          <cell r="J16">
            <v>34243</v>
          </cell>
          <cell r="K16">
            <v>4</v>
          </cell>
          <cell r="L16">
            <v>0</v>
          </cell>
          <cell r="M16" t="str">
            <v>4º Lugar</v>
          </cell>
        </row>
        <row r="17">
          <cell r="A17">
            <v>1993</v>
          </cell>
          <cell r="B17" t="str">
            <v>NE</v>
          </cell>
          <cell r="C17" t="str">
            <v>-</v>
          </cell>
          <cell r="D17" t="str">
            <v>-</v>
          </cell>
          <cell r="E17" t="str">
            <v>JUST</v>
          </cell>
          <cell r="F17" t="str">
            <v>TRT</v>
          </cell>
          <cell r="G17" t="str">
            <v>TRT-Ampliação do Prédio Sede-MA</v>
          </cell>
          <cell r="H17">
            <v>1449194</v>
          </cell>
          <cell r="J17">
            <v>34274</v>
          </cell>
          <cell r="K17">
            <v>4</v>
          </cell>
          <cell r="L17">
            <v>0</v>
          </cell>
          <cell r="M17" t="str">
            <v>4º Lugar</v>
          </cell>
        </row>
        <row r="18">
          <cell r="A18">
            <v>1993</v>
          </cell>
          <cell r="B18" t="str">
            <v>NE</v>
          </cell>
          <cell r="C18" t="str">
            <v>-</v>
          </cell>
          <cell r="D18" t="str">
            <v>-</v>
          </cell>
          <cell r="E18" t="str">
            <v>ROD</v>
          </cell>
          <cell r="F18" t="str">
            <v>DER-PI</v>
          </cell>
          <cell r="G18" t="str">
            <v>PI-254/BR-135-Santa Filomena-Lote 3</v>
          </cell>
          <cell r="H18">
            <v>1982187</v>
          </cell>
          <cell r="J18">
            <v>34304</v>
          </cell>
          <cell r="K18">
            <v>2</v>
          </cell>
          <cell r="L18">
            <v>0</v>
          </cell>
          <cell r="M18" t="str">
            <v>2ºLugar</v>
          </cell>
        </row>
        <row r="19">
          <cell r="A19">
            <v>1993</v>
          </cell>
          <cell r="B19" t="str">
            <v>NE</v>
          </cell>
          <cell r="C19" t="str">
            <v>-</v>
          </cell>
          <cell r="D19" t="str">
            <v>-</v>
          </cell>
          <cell r="E19" t="str">
            <v>ROD</v>
          </cell>
          <cell r="F19" t="str">
            <v>DER-PI</v>
          </cell>
          <cell r="G19" t="str">
            <v>PI-112-Manoel Alves/Porto-Lote 4</v>
          </cell>
          <cell r="H19">
            <v>2209571</v>
          </cell>
          <cell r="J19">
            <v>34304</v>
          </cell>
          <cell r="K19">
            <v>2</v>
          </cell>
          <cell r="L19">
            <v>0</v>
          </cell>
          <cell r="M19" t="str">
            <v>2ºLugar</v>
          </cell>
        </row>
        <row r="20">
          <cell r="A20">
            <v>1993</v>
          </cell>
          <cell r="B20" t="str">
            <v>NE</v>
          </cell>
          <cell r="C20" t="str">
            <v>-</v>
          </cell>
          <cell r="D20" t="str">
            <v>-</v>
          </cell>
          <cell r="E20" t="str">
            <v>SAN</v>
          </cell>
          <cell r="F20" t="str">
            <v>PM C. Grande</v>
          </cell>
          <cell r="G20" t="str">
            <v>Rede de Esgotamento Sanitário</v>
          </cell>
          <cell r="H20">
            <v>656070</v>
          </cell>
          <cell r="J20">
            <v>34304</v>
          </cell>
          <cell r="K20">
            <v>6</v>
          </cell>
          <cell r="L20">
            <v>0</v>
          </cell>
          <cell r="M20" t="str">
            <v>6º Lugar</v>
          </cell>
        </row>
        <row r="21">
          <cell r="A21">
            <v>1993</v>
          </cell>
          <cell r="B21" t="str">
            <v>NE</v>
          </cell>
          <cell r="C21" t="str">
            <v>-</v>
          </cell>
          <cell r="D21" t="str">
            <v>-</v>
          </cell>
          <cell r="E21" t="str">
            <v>ENE</v>
          </cell>
          <cell r="F21" t="str">
            <v>Petrobrás</v>
          </cell>
          <cell r="G21" t="str">
            <v>Bases de Combustíveis de Brasília</v>
          </cell>
          <cell r="H21">
            <v>2479627</v>
          </cell>
          <cell r="J21">
            <v>34335</v>
          </cell>
          <cell r="K21">
            <v>3</v>
          </cell>
          <cell r="L21">
            <v>0</v>
          </cell>
          <cell r="M21" t="str">
            <v>3º Lugar (Triunfo)</v>
          </cell>
        </row>
        <row r="22">
          <cell r="A22">
            <v>1993</v>
          </cell>
          <cell r="B22" t="str">
            <v>NE</v>
          </cell>
          <cell r="C22" t="str">
            <v>-</v>
          </cell>
          <cell r="D22" t="str">
            <v>-</v>
          </cell>
          <cell r="E22" t="str">
            <v>ROD</v>
          </cell>
          <cell r="F22" t="str">
            <v>DER-BA</v>
          </cell>
          <cell r="G22" t="str">
            <v>BR-407-Entroncamento BA-052/Macajuba</v>
          </cell>
          <cell r="H22">
            <v>1763939</v>
          </cell>
          <cell r="J22">
            <v>34335</v>
          </cell>
          <cell r="K22">
            <v>5</v>
          </cell>
          <cell r="L22">
            <v>0</v>
          </cell>
          <cell r="M22" t="str">
            <v>5º Lugar</v>
          </cell>
        </row>
        <row r="23">
          <cell r="A23">
            <v>1993</v>
          </cell>
          <cell r="B23" t="str">
            <v>NE</v>
          </cell>
          <cell r="C23" t="str">
            <v>-</v>
          </cell>
          <cell r="D23" t="str">
            <v>-</v>
          </cell>
          <cell r="E23" t="str">
            <v>ROD</v>
          </cell>
          <cell r="F23" t="str">
            <v>DER-BA</v>
          </cell>
          <cell r="G23" t="str">
            <v>BR-407-Entroncamento BA-421/Rui Barbosa</v>
          </cell>
          <cell r="H23">
            <v>1689323</v>
          </cell>
          <cell r="J23">
            <v>34335</v>
          </cell>
          <cell r="K23">
            <v>5</v>
          </cell>
          <cell r="L23">
            <v>0</v>
          </cell>
          <cell r="M23" t="str">
            <v>5º Lugar</v>
          </cell>
        </row>
        <row r="24">
          <cell r="A24">
            <v>1993</v>
          </cell>
          <cell r="B24" t="str">
            <v>NE</v>
          </cell>
          <cell r="C24" t="str">
            <v>-</v>
          </cell>
          <cell r="D24" t="str">
            <v>-</v>
          </cell>
          <cell r="E24" t="str">
            <v>ROD</v>
          </cell>
          <cell r="F24" t="str">
            <v>DER-BA</v>
          </cell>
          <cell r="G24" t="str">
            <v>BA-878/BR-420-Saubará/B.J. Pobres</v>
          </cell>
          <cell r="H24">
            <v>2860990</v>
          </cell>
          <cell r="J24">
            <v>34335</v>
          </cell>
          <cell r="K24">
            <v>10</v>
          </cell>
          <cell r="L24">
            <v>0</v>
          </cell>
          <cell r="M24" t="str">
            <v>10º Lugar</v>
          </cell>
        </row>
        <row r="25">
          <cell r="A25">
            <v>1993</v>
          </cell>
          <cell r="B25" t="str">
            <v>NE</v>
          </cell>
          <cell r="C25" t="str">
            <v>-</v>
          </cell>
          <cell r="D25" t="str">
            <v>-</v>
          </cell>
          <cell r="E25" t="str">
            <v>ROD</v>
          </cell>
          <cell r="F25" t="str">
            <v>DER-BA</v>
          </cell>
          <cell r="G25" t="str">
            <v>BA-225-Entroncamento BA-135/Coaceral</v>
          </cell>
          <cell r="H25">
            <v>4078823</v>
          </cell>
          <cell r="J25">
            <v>34335</v>
          </cell>
          <cell r="K25">
            <v>5</v>
          </cell>
          <cell r="L25">
            <v>0</v>
          </cell>
          <cell r="M25" t="str">
            <v>5º Lugar</v>
          </cell>
        </row>
        <row r="26">
          <cell r="A26">
            <v>1993</v>
          </cell>
          <cell r="B26" t="str">
            <v>NE</v>
          </cell>
          <cell r="C26" t="str">
            <v>-</v>
          </cell>
          <cell r="D26" t="str">
            <v>-</v>
          </cell>
          <cell r="E26" t="str">
            <v>ROD</v>
          </cell>
          <cell r="F26" t="str">
            <v>DER-BA</v>
          </cell>
          <cell r="G26" t="str">
            <v>BR-407-Mairi/Entroncamento BA-052</v>
          </cell>
          <cell r="H26">
            <v>1388738</v>
          </cell>
          <cell r="J26">
            <v>34335</v>
          </cell>
          <cell r="K26">
            <v>7</v>
          </cell>
          <cell r="L26">
            <v>0</v>
          </cell>
          <cell r="M26" t="str">
            <v>7º Lugar</v>
          </cell>
        </row>
        <row r="27">
          <cell r="A27">
            <v>1993</v>
          </cell>
          <cell r="B27" t="str">
            <v>NE</v>
          </cell>
          <cell r="C27" t="str">
            <v>-</v>
          </cell>
          <cell r="D27" t="str">
            <v>-</v>
          </cell>
          <cell r="E27" t="str">
            <v>SAN</v>
          </cell>
          <cell r="F27" t="str">
            <v>PM Petrolina</v>
          </cell>
          <cell r="G27" t="str">
            <v>Esgoto do Bairro Vila Eduardo</v>
          </cell>
          <cell r="H27">
            <v>525400</v>
          </cell>
          <cell r="J27">
            <v>34335</v>
          </cell>
          <cell r="K27">
            <v>12</v>
          </cell>
          <cell r="L27">
            <v>0</v>
          </cell>
          <cell r="M27" t="str">
            <v>12º Lugar</v>
          </cell>
        </row>
        <row r="28">
          <cell r="A28">
            <v>1993</v>
          </cell>
          <cell r="B28" t="str">
            <v>NE</v>
          </cell>
          <cell r="C28" t="str">
            <v>-</v>
          </cell>
          <cell r="D28" t="str">
            <v>-</v>
          </cell>
          <cell r="E28" t="str">
            <v>SAN</v>
          </cell>
          <cell r="F28" t="str">
            <v>CAESB</v>
          </cell>
          <cell r="G28" t="str">
            <v>Redes de Abastecimento de Santa Maria</v>
          </cell>
          <cell r="H28">
            <v>1407809</v>
          </cell>
          <cell r="J28">
            <v>34366</v>
          </cell>
          <cell r="K28" t="str">
            <v>-</v>
          </cell>
          <cell r="L28">
            <v>0</v>
          </cell>
          <cell r="M28" t="str">
            <v>-</v>
          </cell>
        </row>
        <row r="29">
          <cell r="A29">
            <v>1993</v>
          </cell>
          <cell r="B29" t="str">
            <v>NE</v>
          </cell>
          <cell r="C29" t="str">
            <v>-</v>
          </cell>
          <cell r="D29" t="str">
            <v>-</v>
          </cell>
          <cell r="E29" t="str">
            <v>SAN</v>
          </cell>
          <cell r="F29" t="str">
            <v>CAESB</v>
          </cell>
          <cell r="G29" t="str">
            <v>Redes de Abastecimento de Santa Maria</v>
          </cell>
          <cell r="H29">
            <v>1444560</v>
          </cell>
          <cell r="J29">
            <v>34366</v>
          </cell>
          <cell r="K29" t="str">
            <v>-</v>
          </cell>
          <cell r="L29">
            <v>0</v>
          </cell>
          <cell r="M29" t="str">
            <v>-</v>
          </cell>
        </row>
        <row r="30">
          <cell r="A30">
            <v>1993</v>
          </cell>
          <cell r="B30" t="str">
            <v>NE</v>
          </cell>
          <cell r="C30" t="str">
            <v>-</v>
          </cell>
          <cell r="D30" t="str">
            <v>-</v>
          </cell>
          <cell r="E30" t="str">
            <v>SAN</v>
          </cell>
          <cell r="F30" t="str">
            <v>CAESB</v>
          </cell>
          <cell r="G30" t="str">
            <v>Redes de Abastecimento de Santa Maria</v>
          </cell>
          <cell r="H30">
            <v>1381329</v>
          </cell>
          <cell r="J30">
            <v>34366</v>
          </cell>
          <cell r="K30" t="str">
            <v>-</v>
          </cell>
          <cell r="L30">
            <v>0</v>
          </cell>
          <cell r="M30" t="str">
            <v>-</v>
          </cell>
        </row>
        <row r="31">
          <cell r="A31">
            <v>1993</v>
          </cell>
          <cell r="B31" t="str">
            <v>NE</v>
          </cell>
          <cell r="C31" t="str">
            <v>-</v>
          </cell>
          <cell r="D31" t="str">
            <v>-</v>
          </cell>
          <cell r="E31" t="str">
            <v>SAN</v>
          </cell>
          <cell r="F31" t="str">
            <v>CAESB</v>
          </cell>
          <cell r="G31" t="str">
            <v>Esgotos no Setor de Clubes Sul</v>
          </cell>
          <cell r="H31">
            <v>1496639</v>
          </cell>
          <cell r="J31">
            <v>34366</v>
          </cell>
          <cell r="K31" t="str">
            <v>-</v>
          </cell>
          <cell r="L31">
            <v>0</v>
          </cell>
          <cell r="M31" t="str">
            <v>-</v>
          </cell>
        </row>
        <row r="32">
          <cell r="A32">
            <v>1993</v>
          </cell>
          <cell r="B32" t="str">
            <v>NE</v>
          </cell>
          <cell r="C32" t="str">
            <v>-</v>
          </cell>
          <cell r="D32" t="str">
            <v>-</v>
          </cell>
          <cell r="E32" t="str">
            <v>SAN</v>
          </cell>
          <cell r="F32" t="str">
            <v>CAESB</v>
          </cell>
          <cell r="G32" t="str">
            <v>Redes de Abastecimento de Santa Maria</v>
          </cell>
          <cell r="H32">
            <v>1479460</v>
          </cell>
          <cell r="J32">
            <v>34366</v>
          </cell>
          <cell r="K32" t="str">
            <v>-</v>
          </cell>
          <cell r="L32">
            <v>0</v>
          </cell>
          <cell r="M32" t="str">
            <v>-</v>
          </cell>
        </row>
        <row r="33">
          <cell r="A33">
            <v>1993</v>
          </cell>
          <cell r="B33" t="str">
            <v>NE</v>
          </cell>
          <cell r="C33" t="str">
            <v>-</v>
          </cell>
          <cell r="D33" t="str">
            <v>-</v>
          </cell>
          <cell r="E33" t="str">
            <v>SAN</v>
          </cell>
          <cell r="F33" t="str">
            <v>CAESB</v>
          </cell>
          <cell r="G33" t="str">
            <v>Centro de Reservação de Água de Santa Maria</v>
          </cell>
          <cell r="H33">
            <v>2228697</v>
          </cell>
          <cell r="J33">
            <v>34366</v>
          </cell>
          <cell r="K33" t="str">
            <v>-</v>
          </cell>
          <cell r="L33" t="str">
            <v>-</v>
          </cell>
          <cell r="M33" t="str">
            <v>-</v>
          </cell>
        </row>
        <row r="34">
          <cell r="A34">
            <v>1993</v>
          </cell>
          <cell r="B34" t="str">
            <v>NE</v>
          </cell>
          <cell r="C34" t="str">
            <v>-</v>
          </cell>
          <cell r="D34" t="str">
            <v>-</v>
          </cell>
          <cell r="E34" t="str">
            <v>SAN</v>
          </cell>
          <cell r="F34" t="str">
            <v>CAESB</v>
          </cell>
          <cell r="G34" t="str">
            <v>Esgotos no Setor de Clubes Norte</v>
          </cell>
          <cell r="H34">
            <v>1138118</v>
          </cell>
          <cell r="J34">
            <v>34366</v>
          </cell>
          <cell r="K34" t="str">
            <v>-</v>
          </cell>
          <cell r="L34" t="str">
            <v>-</v>
          </cell>
          <cell r="M34" t="str">
            <v>-</v>
          </cell>
        </row>
        <row r="35">
          <cell r="A35">
            <v>1993</v>
          </cell>
          <cell r="B35" t="str">
            <v>NE</v>
          </cell>
          <cell r="C35" t="str">
            <v>-</v>
          </cell>
          <cell r="D35" t="str">
            <v>-</v>
          </cell>
          <cell r="E35" t="str">
            <v>SAN</v>
          </cell>
          <cell r="F35" t="str">
            <v>CAESB</v>
          </cell>
          <cell r="G35" t="str">
            <v>Esgotos no Setor Riacho Fundo</v>
          </cell>
          <cell r="H35">
            <v>1154247</v>
          </cell>
          <cell r="J35">
            <v>34394</v>
          </cell>
          <cell r="K35" t="str">
            <v>-</v>
          </cell>
          <cell r="L35" t="str">
            <v>-</v>
          </cell>
          <cell r="M35" t="str">
            <v>-</v>
          </cell>
        </row>
        <row r="36">
          <cell r="A36">
            <v>1993</v>
          </cell>
          <cell r="B36" t="str">
            <v>NE</v>
          </cell>
          <cell r="C36" t="str">
            <v>-</v>
          </cell>
          <cell r="D36" t="str">
            <v>-</v>
          </cell>
          <cell r="E36" t="str">
            <v>HAB</v>
          </cell>
          <cell r="F36" t="str">
            <v>GDF</v>
          </cell>
          <cell r="G36" t="str">
            <v>Vila Tecnológica do Distrito Federal</v>
          </cell>
          <cell r="H36">
            <v>0</v>
          </cell>
          <cell r="J36">
            <v>34394</v>
          </cell>
          <cell r="K36" t="str">
            <v>-</v>
          </cell>
          <cell r="L36" t="str">
            <v>-</v>
          </cell>
          <cell r="M36" t="str">
            <v>-</v>
          </cell>
        </row>
        <row r="37">
          <cell r="A37">
            <v>1993</v>
          </cell>
          <cell r="B37" t="str">
            <v>NE</v>
          </cell>
          <cell r="C37" t="str">
            <v>-</v>
          </cell>
          <cell r="D37" t="str">
            <v>-</v>
          </cell>
          <cell r="E37" t="str">
            <v>EDU</v>
          </cell>
          <cell r="F37" t="str">
            <v>PM Petrolina</v>
          </cell>
          <cell r="G37" t="str">
            <v>Centro de Convenções</v>
          </cell>
          <cell r="H37">
            <v>500000</v>
          </cell>
          <cell r="J37">
            <v>34394</v>
          </cell>
          <cell r="K37" t="str">
            <v>-</v>
          </cell>
          <cell r="L37" t="str">
            <v>-</v>
          </cell>
          <cell r="M37" t="str">
            <v>-</v>
          </cell>
        </row>
        <row r="38">
          <cell r="A38">
            <v>1993</v>
          </cell>
          <cell r="B38" t="str">
            <v>NE</v>
          </cell>
          <cell r="C38" t="str">
            <v>-</v>
          </cell>
          <cell r="D38" t="str">
            <v>-</v>
          </cell>
          <cell r="E38" t="str">
            <v>SAN</v>
          </cell>
          <cell r="F38" t="str">
            <v>CAESB</v>
          </cell>
          <cell r="G38" t="str">
            <v>Esgotos nos Setores SIG, SOF-Norte e SAA</v>
          </cell>
          <cell r="H38">
            <v>1020900</v>
          </cell>
          <cell r="J38">
            <v>34394</v>
          </cell>
          <cell r="K38" t="str">
            <v>-</v>
          </cell>
          <cell r="L38" t="str">
            <v>-</v>
          </cell>
          <cell r="M38" t="str">
            <v>-</v>
          </cell>
        </row>
        <row r="39">
          <cell r="A39">
            <v>1993</v>
          </cell>
          <cell r="B39" t="str">
            <v>NE</v>
          </cell>
          <cell r="C39" t="str">
            <v>-</v>
          </cell>
          <cell r="D39" t="str">
            <v>-</v>
          </cell>
          <cell r="E39" t="str">
            <v>SAN</v>
          </cell>
          <cell r="F39" t="str">
            <v>CAESB</v>
          </cell>
          <cell r="G39" t="str">
            <v>Esgotos nas Bacias AE e AE II</v>
          </cell>
          <cell r="H39">
            <v>1469148</v>
          </cell>
          <cell r="J39">
            <v>34394</v>
          </cell>
          <cell r="K39" t="str">
            <v>-</v>
          </cell>
          <cell r="L39" t="str">
            <v>-</v>
          </cell>
          <cell r="M39" t="str">
            <v>-</v>
          </cell>
        </row>
        <row r="40">
          <cell r="A40">
            <v>1993</v>
          </cell>
          <cell r="B40" t="str">
            <v>NE</v>
          </cell>
          <cell r="C40" t="str">
            <v>-</v>
          </cell>
          <cell r="D40" t="str">
            <v>-</v>
          </cell>
          <cell r="E40" t="str">
            <v>SAN</v>
          </cell>
          <cell r="F40" t="str">
            <v>CAESB</v>
          </cell>
          <cell r="G40" t="str">
            <v>Esgotos nas Bacias AE IV do SHIN</v>
          </cell>
          <cell r="H40">
            <v>1603047</v>
          </cell>
          <cell r="J40">
            <v>34394</v>
          </cell>
          <cell r="K40" t="str">
            <v>-</v>
          </cell>
          <cell r="L40" t="str">
            <v>-</v>
          </cell>
          <cell r="M40" t="str">
            <v>-</v>
          </cell>
        </row>
        <row r="41">
          <cell r="A41">
            <v>1993</v>
          </cell>
          <cell r="B41" t="str">
            <v>NE</v>
          </cell>
          <cell r="C41" t="str">
            <v>-</v>
          </cell>
          <cell r="D41" t="str">
            <v>-</v>
          </cell>
          <cell r="E41" t="str">
            <v>SAN</v>
          </cell>
          <cell r="F41" t="str">
            <v>CAESB</v>
          </cell>
          <cell r="G41" t="str">
            <v>Esgotos nas Bacias AE III, AE IV e AE V</v>
          </cell>
          <cell r="H41">
            <v>1319947</v>
          </cell>
          <cell r="J41">
            <v>34394</v>
          </cell>
          <cell r="K41" t="str">
            <v>-</v>
          </cell>
          <cell r="L41" t="str">
            <v>-</v>
          </cell>
          <cell r="M41" t="str">
            <v>-</v>
          </cell>
        </row>
        <row r="42">
          <cell r="A42">
            <v>1993</v>
          </cell>
          <cell r="B42" t="str">
            <v>NE</v>
          </cell>
          <cell r="C42" t="str">
            <v>-</v>
          </cell>
          <cell r="D42" t="str">
            <v>-</v>
          </cell>
          <cell r="E42" t="str">
            <v>SAN</v>
          </cell>
          <cell r="F42" t="str">
            <v>CAESB</v>
          </cell>
          <cell r="G42" t="str">
            <v>Esgotos nas Bacias AE II e AE IV</v>
          </cell>
          <cell r="H42">
            <v>1290086</v>
          </cell>
          <cell r="J42">
            <v>34394</v>
          </cell>
          <cell r="K42" t="str">
            <v>-</v>
          </cell>
          <cell r="L42" t="str">
            <v>-</v>
          </cell>
          <cell r="M42" t="str">
            <v>-</v>
          </cell>
        </row>
        <row r="43">
          <cell r="A43">
            <v>1993</v>
          </cell>
          <cell r="B43" t="str">
            <v>SE</v>
          </cell>
          <cell r="C43" t="str">
            <v>-</v>
          </cell>
          <cell r="D43" t="str">
            <v>-</v>
          </cell>
          <cell r="E43" t="str">
            <v>ROD</v>
          </cell>
          <cell r="F43" t="str">
            <v>DER-GO</v>
          </cell>
          <cell r="G43" t="str">
            <v>GO-154-Itapaci / Ponte Nova - Lote 1</v>
          </cell>
          <cell r="H43">
            <v>44052413</v>
          </cell>
          <cell r="J43">
            <v>34060</v>
          </cell>
          <cell r="K43" t="str">
            <v>-</v>
          </cell>
          <cell r="L43" t="str">
            <v>-</v>
          </cell>
          <cell r="M43" t="str">
            <v>Perdemos</v>
          </cell>
        </row>
        <row r="44">
          <cell r="A44">
            <v>1993</v>
          </cell>
          <cell r="B44" t="str">
            <v>SE</v>
          </cell>
          <cell r="C44" t="str">
            <v>-</v>
          </cell>
          <cell r="D44" t="str">
            <v>-</v>
          </cell>
          <cell r="E44" t="str">
            <v>ROD</v>
          </cell>
          <cell r="F44" t="str">
            <v>DER-GO</v>
          </cell>
          <cell r="G44" t="str">
            <v>GO-154-Itapaci / Ponte Nova - Lote 3</v>
          </cell>
          <cell r="H44">
            <v>27251765</v>
          </cell>
          <cell r="J44">
            <v>34060</v>
          </cell>
          <cell r="K44" t="str">
            <v>-</v>
          </cell>
          <cell r="L44" t="str">
            <v>-</v>
          </cell>
          <cell r="M44" t="str">
            <v>Perdemos</v>
          </cell>
        </row>
        <row r="45">
          <cell r="A45">
            <v>1993</v>
          </cell>
          <cell r="B45" t="str">
            <v>SE</v>
          </cell>
          <cell r="C45" t="str">
            <v>-</v>
          </cell>
          <cell r="D45" t="str">
            <v>-</v>
          </cell>
          <cell r="E45" t="str">
            <v>ROD</v>
          </cell>
          <cell r="F45" t="str">
            <v>DER-GO</v>
          </cell>
          <cell r="G45" t="str">
            <v>GO-154-Itapaci / Ponte Nova - Lote 2</v>
          </cell>
          <cell r="H45">
            <v>27076484</v>
          </cell>
          <cell r="J45">
            <v>34060</v>
          </cell>
          <cell r="K45" t="str">
            <v>-</v>
          </cell>
          <cell r="L45" t="str">
            <v>-</v>
          </cell>
          <cell r="M45" t="str">
            <v>Perdemos</v>
          </cell>
        </row>
        <row r="46">
          <cell r="A46">
            <v>1993</v>
          </cell>
          <cell r="B46" t="str">
            <v>SE</v>
          </cell>
          <cell r="C46" t="str">
            <v>-</v>
          </cell>
          <cell r="D46" t="str">
            <v>-</v>
          </cell>
          <cell r="E46" t="str">
            <v>SAN</v>
          </cell>
          <cell r="F46" t="str">
            <v>COPASA</v>
          </cell>
          <cell r="G46" t="str">
            <v>Interceptores do Arrudas - Lote VII</v>
          </cell>
          <cell r="H46">
            <v>4379336</v>
          </cell>
          <cell r="J46">
            <v>34060</v>
          </cell>
          <cell r="K46">
            <v>1</v>
          </cell>
          <cell r="L46">
            <v>1</v>
          </cell>
          <cell r="M46" t="str">
            <v>1º Lugar</v>
          </cell>
        </row>
        <row r="47">
          <cell r="A47">
            <v>1993</v>
          </cell>
          <cell r="B47" t="str">
            <v>SE</v>
          </cell>
          <cell r="C47" t="str">
            <v>-</v>
          </cell>
          <cell r="D47" t="str">
            <v>-</v>
          </cell>
          <cell r="E47" t="str">
            <v>ROD</v>
          </cell>
          <cell r="F47" t="str">
            <v>DER-GO</v>
          </cell>
          <cell r="G47" t="str">
            <v>GO-154-Itapaci / Ponte Nova - Lote 4</v>
          </cell>
          <cell r="H47">
            <v>26317811</v>
          </cell>
          <cell r="J47">
            <v>34060</v>
          </cell>
          <cell r="K47" t="str">
            <v>-</v>
          </cell>
          <cell r="L47" t="str">
            <v>-</v>
          </cell>
          <cell r="M47" t="str">
            <v>-</v>
          </cell>
        </row>
        <row r="48">
          <cell r="A48">
            <v>1993</v>
          </cell>
          <cell r="B48" t="str">
            <v>SE</v>
          </cell>
          <cell r="C48" t="str">
            <v>-</v>
          </cell>
          <cell r="D48" t="str">
            <v>-</v>
          </cell>
          <cell r="E48" t="str">
            <v>FERR</v>
          </cell>
          <cell r="F48" t="str">
            <v>CVRD</v>
          </cell>
          <cell r="G48" t="str">
            <v>Variante Matadouro / Capitão Eduardo</v>
          </cell>
          <cell r="H48">
            <v>5745609</v>
          </cell>
          <cell r="J48">
            <v>34090</v>
          </cell>
          <cell r="K48" t="str">
            <v>-</v>
          </cell>
          <cell r="L48" t="str">
            <v>-</v>
          </cell>
          <cell r="M48" t="str">
            <v>Perdemos</v>
          </cell>
        </row>
        <row r="49">
          <cell r="A49">
            <v>1993</v>
          </cell>
          <cell r="B49" t="str">
            <v>SE</v>
          </cell>
          <cell r="C49" t="str">
            <v>-</v>
          </cell>
          <cell r="D49" t="str">
            <v>-</v>
          </cell>
          <cell r="E49" t="str">
            <v>IND</v>
          </cell>
          <cell r="F49" t="str">
            <v>Brahma</v>
          </cell>
          <cell r="G49" t="str">
            <v>Recuperação dos pisos da Fábrica de Jacareí</v>
          </cell>
          <cell r="H49">
            <v>1996068</v>
          </cell>
          <cell r="J49">
            <v>34090</v>
          </cell>
          <cell r="K49" t="str">
            <v>-</v>
          </cell>
          <cell r="L49" t="str">
            <v>-</v>
          </cell>
          <cell r="M49" t="str">
            <v>Perdemos</v>
          </cell>
        </row>
        <row r="50">
          <cell r="A50">
            <v>1993</v>
          </cell>
          <cell r="B50" t="str">
            <v>SE</v>
          </cell>
          <cell r="C50" t="str">
            <v>-</v>
          </cell>
          <cell r="D50" t="str">
            <v>-</v>
          </cell>
          <cell r="E50" t="str">
            <v>MIN</v>
          </cell>
          <cell r="F50" t="str">
            <v>Mannesmann</v>
          </cell>
          <cell r="G50" t="str">
            <v>Barragem de Sedimentos da Mina de Pau Branco</v>
          </cell>
          <cell r="H50">
            <v>436000</v>
          </cell>
          <cell r="J50">
            <v>34121</v>
          </cell>
          <cell r="K50" t="str">
            <v>-</v>
          </cell>
          <cell r="L50" t="str">
            <v>-</v>
          </cell>
          <cell r="M50" t="str">
            <v>Não revalidamos a proposta</v>
          </cell>
        </row>
        <row r="51">
          <cell r="A51">
            <v>1993</v>
          </cell>
          <cell r="B51" t="str">
            <v>SE</v>
          </cell>
          <cell r="C51" t="str">
            <v>-</v>
          </cell>
          <cell r="D51" t="str">
            <v>-</v>
          </cell>
          <cell r="E51" t="str">
            <v>ROD</v>
          </cell>
          <cell r="F51" t="str">
            <v>DER-GO</v>
          </cell>
          <cell r="G51" t="str">
            <v>BR-158- Jataí / Caiapônia / Piranhas</v>
          </cell>
          <cell r="H51">
            <v>17354084</v>
          </cell>
          <cell r="J51">
            <v>34121</v>
          </cell>
          <cell r="K51">
            <v>1</v>
          </cell>
          <cell r="L51">
            <v>1</v>
          </cell>
          <cell r="M51" t="str">
            <v>1º Lugar</v>
          </cell>
        </row>
        <row r="52">
          <cell r="A52">
            <v>1993</v>
          </cell>
          <cell r="B52" t="str">
            <v>SE</v>
          </cell>
          <cell r="C52" t="str">
            <v>-</v>
          </cell>
          <cell r="D52" t="str">
            <v>-</v>
          </cell>
          <cell r="E52" t="str">
            <v>URB</v>
          </cell>
          <cell r="F52" t="str">
            <v>PM Anápolis</v>
          </cell>
          <cell r="G52" t="str">
            <v>Canalização e Urbanização em Anápolis</v>
          </cell>
          <cell r="H52">
            <v>25287606</v>
          </cell>
          <cell r="J52">
            <v>34121</v>
          </cell>
          <cell r="K52" t="str">
            <v>-</v>
          </cell>
          <cell r="L52" t="str">
            <v>-</v>
          </cell>
          <cell r="M52" t="str">
            <v>Perdemos</v>
          </cell>
        </row>
        <row r="53">
          <cell r="A53">
            <v>1993</v>
          </cell>
          <cell r="B53" t="str">
            <v>SE</v>
          </cell>
          <cell r="C53" t="str">
            <v>-</v>
          </cell>
          <cell r="D53" t="str">
            <v>-</v>
          </cell>
          <cell r="E53" t="str">
            <v>ROD</v>
          </cell>
          <cell r="F53" t="str">
            <v>DER-MG</v>
          </cell>
          <cell r="G53" t="str">
            <v>BR-381 - Lote 2</v>
          </cell>
          <cell r="H53">
            <v>24095467</v>
          </cell>
          <cell r="J53">
            <v>34151</v>
          </cell>
          <cell r="K53" t="str">
            <v>-</v>
          </cell>
          <cell r="L53" t="str">
            <v>-</v>
          </cell>
          <cell r="M53" t="str">
            <v>1º Lugar - Tratex</v>
          </cell>
        </row>
        <row r="54">
          <cell r="A54">
            <v>1993</v>
          </cell>
          <cell r="B54" t="str">
            <v>SE</v>
          </cell>
          <cell r="C54" t="str">
            <v>-</v>
          </cell>
          <cell r="D54" t="str">
            <v>-</v>
          </cell>
          <cell r="E54" t="str">
            <v>ROD</v>
          </cell>
          <cell r="F54" t="str">
            <v>DER-MG</v>
          </cell>
          <cell r="G54" t="str">
            <v>BR-381</v>
          </cell>
          <cell r="H54">
            <v>1500000</v>
          </cell>
          <cell r="J54">
            <v>34151</v>
          </cell>
          <cell r="K54" t="str">
            <v>-</v>
          </cell>
          <cell r="L54" t="str">
            <v>-</v>
          </cell>
          <cell r="M54" t="str">
            <v>Perdemos</v>
          </cell>
        </row>
        <row r="55">
          <cell r="A55">
            <v>1993</v>
          </cell>
          <cell r="B55" t="str">
            <v>SE</v>
          </cell>
          <cell r="C55" t="str">
            <v>-</v>
          </cell>
          <cell r="D55" t="str">
            <v>-</v>
          </cell>
          <cell r="E55" t="str">
            <v>ROD</v>
          </cell>
          <cell r="F55" t="str">
            <v>DER-MG</v>
          </cell>
          <cell r="G55" t="str">
            <v>BR-381 - Lote 1</v>
          </cell>
          <cell r="H55">
            <v>12495530</v>
          </cell>
          <cell r="J55">
            <v>34151</v>
          </cell>
          <cell r="K55" t="str">
            <v>-</v>
          </cell>
          <cell r="L55" t="str">
            <v>-</v>
          </cell>
          <cell r="M55" t="str">
            <v>1º Lugar - Paranapanema</v>
          </cell>
        </row>
        <row r="56">
          <cell r="A56">
            <v>1993</v>
          </cell>
          <cell r="B56" t="str">
            <v>SE</v>
          </cell>
          <cell r="C56" t="str">
            <v>-</v>
          </cell>
          <cell r="D56" t="str">
            <v>-</v>
          </cell>
          <cell r="E56" t="str">
            <v>ROD</v>
          </cell>
          <cell r="F56" t="str">
            <v>DER-MG</v>
          </cell>
          <cell r="G56" t="str">
            <v>BR-381 - Lote 4</v>
          </cell>
          <cell r="H56">
            <v>20453971</v>
          </cell>
          <cell r="J56">
            <v>34151</v>
          </cell>
          <cell r="K56" t="str">
            <v>-</v>
          </cell>
          <cell r="L56" t="str">
            <v>-</v>
          </cell>
          <cell r="M56" t="str">
            <v>1º Lugar - Mendes Júnior</v>
          </cell>
        </row>
        <row r="57">
          <cell r="A57">
            <v>1993</v>
          </cell>
          <cell r="B57" t="str">
            <v>SE</v>
          </cell>
          <cell r="C57" t="str">
            <v>-</v>
          </cell>
          <cell r="D57" t="str">
            <v>-</v>
          </cell>
          <cell r="E57" t="str">
            <v>ROD</v>
          </cell>
          <cell r="F57" t="str">
            <v>DER-MG</v>
          </cell>
          <cell r="G57" t="str">
            <v>BR-381 - Lote 8</v>
          </cell>
          <cell r="H57">
            <v>21686280</v>
          </cell>
          <cell r="J57">
            <v>34151</v>
          </cell>
          <cell r="K57" t="str">
            <v>-</v>
          </cell>
          <cell r="L57" t="str">
            <v>-</v>
          </cell>
          <cell r="M57" t="str">
            <v>1º Lugar - Tratenge</v>
          </cell>
        </row>
        <row r="58">
          <cell r="A58">
            <v>1993</v>
          </cell>
          <cell r="B58" t="str">
            <v>SE</v>
          </cell>
          <cell r="C58" t="str">
            <v>-</v>
          </cell>
          <cell r="D58" t="str">
            <v>-</v>
          </cell>
          <cell r="E58" t="str">
            <v>ROD</v>
          </cell>
          <cell r="F58" t="str">
            <v>DER-MG</v>
          </cell>
          <cell r="G58" t="str">
            <v>BR-381</v>
          </cell>
          <cell r="H58">
            <v>1500000</v>
          </cell>
          <cell r="J58">
            <v>34151</v>
          </cell>
          <cell r="K58" t="str">
            <v>-</v>
          </cell>
          <cell r="L58" t="str">
            <v>-</v>
          </cell>
          <cell r="M58" t="str">
            <v>Perdemos</v>
          </cell>
        </row>
        <row r="59">
          <cell r="A59">
            <v>1993</v>
          </cell>
          <cell r="B59" t="str">
            <v>SE</v>
          </cell>
          <cell r="C59" t="str">
            <v>-</v>
          </cell>
          <cell r="D59" t="str">
            <v>-</v>
          </cell>
          <cell r="E59" t="str">
            <v>ROD</v>
          </cell>
          <cell r="F59" t="str">
            <v>DER-MG</v>
          </cell>
          <cell r="G59" t="str">
            <v>BR-381 - Lote 9</v>
          </cell>
          <cell r="H59">
            <v>25334797</v>
          </cell>
          <cell r="J59">
            <v>34151</v>
          </cell>
          <cell r="K59" t="str">
            <v>-</v>
          </cell>
          <cell r="L59" t="str">
            <v>-</v>
          </cell>
          <cell r="M59" t="str">
            <v>1º Lugar - Ceesa</v>
          </cell>
        </row>
        <row r="60">
          <cell r="A60">
            <v>1993</v>
          </cell>
          <cell r="B60" t="str">
            <v>SE</v>
          </cell>
          <cell r="C60" t="str">
            <v>-</v>
          </cell>
          <cell r="D60" t="str">
            <v>-</v>
          </cell>
          <cell r="E60" t="str">
            <v>ROD</v>
          </cell>
          <cell r="F60" t="str">
            <v>DER-MG</v>
          </cell>
          <cell r="G60" t="str">
            <v>BR-381 - Lote 3</v>
          </cell>
          <cell r="H60">
            <v>24486566</v>
          </cell>
          <cell r="J60">
            <v>34151</v>
          </cell>
          <cell r="K60" t="str">
            <v>-</v>
          </cell>
          <cell r="L60" t="str">
            <v>-</v>
          </cell>
          <cell r="M60" t="str">
            <v>1º Lugar - Mendes Júnior</v>
          </cell>
        </row>
        <row r="61">
          <cell r="A61">
            <v>1993</v>
          </cell>
          <cell r="B61" t="str">
            <v>SE</v>
          </cell>
          <cell r="C61" t="str">
            <v>-</v>
          </cell>
          <cell r="D61" t="str">
            <v>-</v>
          </cell>
          <cell r="E61" t="str">
            <v>ROD</v>
          </cell>
          <cell r="F61" t="str">
            <v>DER-MG</v>
          </cell>
          <cell r="G61" t="str">
            <v>Rodovia CEASA / Krupp</v>
          </cell>
          <cell r="H61">
            <v>52134258</v>
          </cell>
          <cell r="J61">
            <v>34151</v>
          </cell>
          <cell r="K61" t="str">
            <v>-</v>
          </cell>
          <cell r="L61" t="str">
            <v>-</v>
          </cell>
          <cell r="M61" t="str">
            <v>1º Lugar - Cowan</v>
          </cell>
        </row>
        <row r="62">
          <cell r="A62">
            <v>1993</v>
          </cell>
          <cell r="B62" t="str">
            <v>SE</v>
          </cell>
          <cell r="C62" t="str">
            <v>-</v>
          </cell>
          <cell r="D62" t="str">
            <v>-</v>
          </cell>
          <cell r="E62" t="str">
            <v>ROD</v>
          </cell>
          <cell r="F62" t="str">
            <v>DER-MG</v>
          </cell>
          <cell r="G62" t="str">
            <v>BR-381 - Lote 6</v>
          </cell>
          <cell r="H62">
            <v>25831898</v>
          </cell>
          <cell r="J62">
            <v>34151</v>
          </cell>
          <cell r="K62" t="str">
            <v>-</v>
          </cell>
          <cell r="L62" t="str">
            <v>-</v>
          </cell>
          <cell r="M62" t="str">
            <v>1º Lugar - OAS</v>
          </cell>
        </row>
        <row r="63">
          <cell r="A63">
            <v>1993</v>
          </cell>
          <cell r="B63" t="str">
            <v>SE</v>
          </cell>
          <cell r="C63" t="str">
            <v>-</v>
          </cell>
          <cell r="D63" t="str">
            <v>-</v>
          </cell>
          <cell r="E63" t="str">
            <v>ROD</v>
          </cell>
          <cell r="F63" t="str">
            <v>DER-MG</v>
          </cell>
          <cell r="G63" t="str">
            <v>BR-381 - Lote 7</v>
          </cell>
          <cell r="H63">
            <v>21518819</v>
          </cell>
          <cell r="J63">
            <v>34151</v>
          </cell>
          <cell r="K63" t="str">
            <v>-</v>
          </cell>
          <cell r="L63" t="str">
            <v>-</v>
          </cell>
          <cell r="M63" t="str">
            <v>1º Lugar - Mendes Júnior</v>
          </cell>
        </row>
        <row r="64">
          <cell r="A64">
            <v>1993</v>
          </cell>
          <cell r="B64" t="str">
            <v>SE</v>
          </cell>
          <cell r="C64" t="str">
            <v>-</v>
          </cell>
          <cell r="D64" t="str">
            <v>-</v>
          </cell>
          <cell r="E64" t="str">
            <v>ROD</v>
          </cell>
          <cell r="F64" t="str">
            <v>DER-GO</v>
          </cell>
          <cell r="G64" t="str">
            <v>Anel Viário de Goiânia</v>
          </cell>
          <cell r="H64">
            <v>13387300</v>
          </cell>
          <cell r="J64">
            <v>34151</v>
          </cell>
          <cell r="K64" t="str">
            <v>-</v>
          </cell>
          <cell r="L64" t="str">
            <v>-</v>
          </cell>
          <cell r="M64" t="str">
            <v>1º Lugar - Mendes Júnior</v>
          </cell>
        </row>
        <row r="65">
          <cell r="A65">
            <v>1993</v>
          </cell>
          <cell r="B65" t="str">
            <v>SE</v>
          </cell>
          <cell r="C65" t="str">
            <v>-</v>
          </cell>
          <cell r="D65" t="str">
            <v>-</v>
          </cell>
          <cell r="E65" t="str">
            <v>ROD</v>
          </cell>
          <cell r="F65" t="str">
            <v>DER-MG</v>
          </cell>
          <cell r="G65" t="str">
            <v>BR-381 - Lote 5</v>
          </cell>
          <cell r="H65">
            <v>24685628</v>
          </cell>
          <cell r="J65">
            <v>34151</v>
          </cell>
          <cell r="K65" t="str">
            <v>-</v>
          </cell>
          <cell r="L65" t="str">
            <v>-</v>
          </cell>
          <cell r="M65" t="str">
            <v>1º Lugar - Mendes Júnior</v>
          </cell>
        </row>
        <row r="66">
          <cell r="A66">
            <v>1993</v>
          </cell>
          <cell r="B66" t="str">
            <v>SE</v>
          </cell>
          <cell r="C66" t="str">
            <v>-</v>
          </cell>
          <cell r="D66" t="str">
            <v>-</v>
          </cell>
          <cell r="E66" t="str">
            <v>ROD</v>
          </cell>
          <cell r="F66" t="str">
            <v>DER-MG</v>
          </cell>
          <cell r="G66" t="str">
            <v>BR-381-Viaduto dos Queias</v>
          </cell>
          <cell r="H66">
            <v>872817</v>
          </cell>
          <cell r="J66">
            <v>34151</v>
          </cell>
          <cell r="K66">
            <v>1</v>
          </cell>
          <cell r="L66">
            <v>1</v>
          </cell>
          <cell r="M66" t="str">
            <v>1º Lugar</v>
          </cell>
        </row>
        <row r="67">
          <cell r="A67">
            <v>1993</v>
          </cell>
          <cell r="B67" t="str">
            <v>SE</v>
          </cell>
          <cell r="C67" t="str">
            <v>-</v>
          </cell>
          <cell r="D67" t="str">
            <v>-</v>
          </cell>
          <cell r="E67" t="str">
            <v>ROD</v>
          </cell>
          <cell r="F67" t="str">
            <v>DER-MG</v>
          </cell>
          <cell r="G67" t="str">
            <v>MG-402- São Francisco / Arinos</v>
          </cell>
          <cell r="H67">
            <v>16499826</v>
          </cell>
          <cell r="J67">
            <v>34151</v>
          </cell>
          <cell r="K67">
            <v>1</v>
          </cell>
          <cell r="L67">
            <v>1</v>
          </cell>
          <cell r="M67" t="str">
            <v>1º Lugar</v>
          </cell>
        </row>
        <row r="68">
          <cell r="A68">
            <v>1993</v>
          </cell>
          <cell r="B68" t="str">
            <v>SE</v>
          </cell>
          <cell r="C68" t="str">
            <v>-</v>
          </cell>
          <cell r="D68" t="str">
            <v>-</v>
          </cell>
          <cell r="E68" t="str">
            <v>ROD</v>
          </cell>
          <cell r="F68" t="str">
            <v>GET</v>
          </cell>
          <cell r="G68" t="str">
            <v>TO-080- km 55 / Caseara</v>
          </cell>
          <cell r="H68">
            <v>1616341</v>
          </cell>
          <cell r="J68">
            <v>34182</v>
          </cell>
          <cell r="K68">
            <v>6</v>
          </cell>
          <cell r="L68" t="str">
            <v>-</v>
          </cell>
          <cell r="M68" t="str">
            <v>6º Lugar</v>
          </cell>
        </row>
        <row r="69">
          <cell r="A69">
            <v>1993</v>
          </cell>
          <cell r="B69" t="str">
            <v>SE</v>
          </cell>
          <cell r="C69" t="str">
            <v>-</v>
          </cell>
          <cell r="D69" t="str">
            <v>-</v>
          </cell>
          <cell r="E69" t="str">
            <v>ROD</v>
          </cell>
          <cell r="F69" t="str">
            <v>GET</v>
          </cell>
          <cell r="G69" t="str">
            <v>TO-336-Pequizeiro</v>
          </cell>
          <cell r="H69">
            <v>3796099</v>
          </cell>
          <cell r="J69">
            <v>34182</v>
          </cell>
          <cell r="K69">
            <v>8</v>
          </cell>
          <cell r="L69" t="str">
            <v>-</v>
          </cell>
          <cell r="M69" t="str">
            <v>8º Lugar</v>
          </cell>
        </row>
        <row r="70">
          <cell r="A70">
            <v>1993</v>
          </cell>
          <cell r="B70" t="str">
            <v>SE</v>
          </cell>
          <cell r="C70" t="str">
            <v>-</v>
          </cell>
          <cell r="D70" t="str">
            <v>-</v>
          </cell>
          <cell r="E70" t="str">
            <v>ROD</v>
          </cell>
          <cell r="F70" t="str">
            <v>GET</v>
          </cell>
          <cell r="G70" t="str">
            <v>TO-080-Divinópolis</v>
          </cell>
          <cell r="H70">
            <v>2024315</v>
          </cell>
          <cell r="J70">
            <v>34182</v>
          </cell>
          <cell r="K70">
            <v>12</v>
          </cell>
          <cell r="L70" t="str">
            <v>-</v>
          </cell>
          <cell r="M70" t="str">
            <v>12º Lugar</v>
          </cell>
        </row>
        <row r="71">
          <cell r="A71">
            <v>1993</v>
          </cell>
          <cell r="B71" t="str">
            <v>SE</v>
          </cell>
          <cell r="C71" t="str">
            <v>-</v>
          </cell>
          <cell r="D71" t="str">
            <v>-</v>
          </cell>
          <cell r="E71" t="str">
            <v>ROD</v>
          </cell>
          <cell r="F71" t="str">
            <v>GET</v>
          </cell>
          <cell r="G71" t="str">
            <v>TO-08--Marianópolis (km 26)</v>
          </cell>
          <cell r="H71">
            <v>1903070</v>
          </cell>
          <cell r="J71">
            <v>34182</v>
          </cell>
          <cell r="K71">
            <v>6</v>
          </cell>
          <cell r="L71" t="str">
            <v>-</v>
          </cell>
          <cell r="M71" t="str">
            <v>6º Lugar</v>
          </cell>
        </row>
        <row r="72">
          <cell r="A72">
            <v>1993</v>
          </cell>
          <cell r="B72" t="str">
            <v>SE</v>
          </cell>
          <cell r="C72" t="str">
            <v>-</v>
          </cell>
          <cell r="D72" t="str">
            <v>-</v>
          </cell>
          <cell r="E72" t="str">
            <v>ROD</v>
          </cell>
          <cell r="F72" t="str">
            <v>GET</v>
          </cell>
          <cell r="G72" t="str">
            <v>TO-080-Marianópolis (km 29)</v>
          </cell>
          <cell r="H72">
            <v>1674585</v>
          </cell>
          <cell r="J72">
            <v>34182</v>
          </cell>
          <cell r="K72">
            <v>6</v>
          </cell>
          <cell r="L72" t="str">
            <v>-</v>
          </cell>
          <cell r="M72" t="str">
            <v>6º Lugar</v>
          </cell>
        </row>
        <row r="73">
          <cell r="A73">
            <v>1993</v>
          </cell>
          <cell r="B73" t="str">
            <v>SE</v>
          </cell>
          <cell r="C73" t="str">
            <v>-</v>
          </cell>
          <cell r="D73" t="str">
            <v>-</v>
          </cell>
          <cell r="E73" t="str">
            <v>ROD</v>
          </cell>
          <cell r="F73" t="str">
            <v>GET</v>
          </cell>
          <cell r="G73" t="str">
            <v>TO-222-Santa Fé / Pontão</v>
          </cell>
          <cell r="H73">
            <v>6572672</v>
          </cell>
          <cell r="J73">
            <v>34182</v>
          </cell>
          <cell r="K73">
            <v>8</v>
          </cell>
          <cell r="L73" t="str">
            <v>-</v>
          </cell>
          <cell r="M73" t="str">
            <v>8º Lugar</v>
          </cell>
        </row>
        <row r="74">
          <cell r="A74">
            <v>1993</v>
          </cell>
          <cell r="B74" t="str">
            <v>SE</v>
          </cell>
          <cell r="C74" t="str">
            <v>-</v>
          </cell>
          <cell r="D74" t="str">
            <v>-</v>
          </cell>
          <cell r="E74" t="str">
            <v>ROD</v>
          </cell>
          <cell r="F74" t="str">
            <v>GET</v>
          </cell>
          <cell r="G74" t="str">
            <v>TO-080- km 29 a km 55</v>
          </cell>
          <cell r="H74">
            <v>1475891</v>
          </cell>
          <cell r="J74">
            <v>34182</v>
          </cell>
          <cell r="K74">
            <v>5</v>
          </cell>
          <cell r="L74" t="str">
            <v>-</v>
          </cell>
          <cell r="M74" t="str">
            <v>5º Lugar</v>
          </cell>
        </row>
        <row r="75">
          <cell r="A75">
            <v>1993</v>
          </cell>
          <cell r="B75" t="str">
            <v>SE</v>
          </cell>
          <cell r="C75" t="str">
            <v>-</v>
          </cell>
          <cell r="D75" t="str">
            <v>-</v>
          </cell>
          <cell r="E75" t="str">
            <v>IND</v>
          </cell>
          <cell r="F75" t="str">
            <v>SOEICOM</v>
          </cell>
          <cell r="G75" t="str">
            <v>Edifício do Eletro-Filtro em Vespasiano</v>
          </cell>
          <cell r="H75">
            <v>701000</v>
          </cell>
          <cell r="J75">
            <v>34182</v>
          </cell>
          <cell r="K75" t="str">
            <v>-</v>
          </cell>
          <cell r="L75" t="str">
            <v>-</v>
          </cell>
          <cell r="M75" t="str">
            <v>Perdemos</v>
          </cell>
        </row>
        <row r="76">
          <cell r="A76">
            <v>1993</v>
          </cell>
          <cell r="B76" t="str">
            <v>SE</v>
          </cell>
          <cell r="C76" t="str">
            <v>-</v>
          </cell>
          <cell r="D76" t="str">
            <v>-</v>
          </cell>
          <cell r="E76" t="str">
            <v>IND</v>
          </cell>
          <cell r="F76" t="str">
            <v>Latasa</v>
          </cell>
          <cell r="G76" t="str">
            <v>Unidade Industrial em Santa Cruz</v>
          </cell>
          <cell r="H76">
            <v>8694764</v>
          </cell>
          <cell r="J76">
            <v>34182</v>
          </cell>
          <cell r="K76" t="str">
            <v>-</v>
          </cell>
          <cell r="L76" t="str">
            <v>-</v>
          </cell>
          <cell r="M76" t="str">
            <v>Perdemos</v>
          </cell>
        </row>
        <row r="77">
          <cell r="A77">
            <v>1993</v>
          </cell>
          <cell r="B77" t="str">
            <v>SE</v>
          </cell>
          <cell r="C77" t="str">
            <v>-</v>
          </cell>
          <cell r="D77" t="str">
            <v>-</v>
          </cell>
          <cell r="E77" t="str">
            <v>ROD</v>
          </cell>
          <cell r="F77" t="str">
            <v>GET</v>
          </cell>
          <cell r="G77" t="str">
            <v>TO-050-Rio Areias / Silvanópolis</v>
          </cell>
          <cell r="H77">
            <v>3869273</v>
          </cell>
          <cell r="J77">
            <v>34182</v>
          </cell>
          <cell r="K77">
            <v>7</v>
          </cell>
          <cell r="L77" t="str">
            <v>-</v>
          </cell>
          <cell r="M77" t="str">
            <v>7º Lugar</v>
          </cell>
        </row>
        <row r="78">
          <cell r="A78">
            <v>1993</v>
          </cell>
          <cell r="B78" t="str">
            <v>SE</v>
          </cell>
          <cell r="C78" t="str">
            <v>-</v>
          </cell>
          <cell r="D78" t="str">
            <v>-</v>
          </cell>
          <cell r="E78" t="str">
            <v>IND</v>
          </cell>
          <cell r="F78" t="str">
            <v>Mannesmann</v>
          </cell>
          <cell r="G78" t="str">
            <v>Laminador Contínuo - Usina de Barreiros</v>
          </cell>
          <cell r="H78">
            <v>6306898</v>
          </cell>
          <cell r="J78">
            <v>34213</v>
          </cell>
          <cell r="K78" t="str">
            <v>-</v>
          </cell>
          <cell r="L78" t="str">
            <v>-</v>
          </cell>
          <cell r="M78" t="str">
            <v>1º Lugar - Convap</v>
          </cell>
        </row>
        <row r="79">
          <cell r="A79">
            <v>1993</v>
          </cell>
          <cell r="B79" t="str">
            <v>SE</v>
          </cell>
          <cell r="C79" t="str">
            <v>-</v>
          </cell>
          <cell r="D79" t="str">
            <v>-</v>
          </cell>
          <cell r="E79" t="str">
            <v>URB</v>
          </cell>
          <cell r="F79" t="str">
            <v>PM Palmas</v>
          </cell>
          <cell r="G79" t="str">
            <v>807 casas em Palmas-TO</v>
          </cell>
          <cell r="H79">
            <v>1221704</v>
          </cell>
          <cell r="J79">
            <v>34243</v>
          </cell>
          <cell r="K79">
            <v>1</v>
          </cell>
          <cell r="L79">
            <v>1</v>
          </cell>
          <cell r="M79" t="str">
            <v>1º Lugar</v>
          </cell>
        </row>
        <row r="80">
          <cell r="A80">
            <v>1993</v>
          </cell>
          <cell r="B80" t="str">
            <v>SE</v>
          </cell>
          <cell r="C80" t="str">
            <v>-</v>
          </cell>
          <cell r="D80" t="str">
            <v>-</v>
          </cell>
          <cell r="E80" t="str">
            <v>ENE</v>
          </cell>
          <cell r="F80" t="str">
            <v>Petrobrás</v>
          </cell>
          <cell r="G80" t="str">
            <v>Implantação de 3 Unidades de MTBE</v>
          </cell>
          <cell r="H80">
            <v>43607823</v>
          </cell>
          <cell r="J80">
            <v>34243</v>
          </cell>
          <cell r="K80" t="str">
            <v>-</v>
          </cell>
          <cell r="L80" t="str">
            <v>-</v>
          </cell>
          <cell r="M80" t="str">
            <v>Perdemos</v>
          </cell>
        </row>
        <row r="81">
          <cell r="A81">
            <v>1993</v>
          </cell>
          <cell r="B81" t="str">
            <v>SE</v>
          </cell>
          <cell r="C81" t="str">
            <v>-</v>
          </cell>
          <cell r="D81" t="str">
            <v>-</v>
          </cell>
          <cell r="E81" t="str">
            <v>IND</v>
          </cell>
          <cell r="F81" t="str">
            <v>Cenibra</v>
          </cell>
          <cell r="G81" t="str">
            <v>Obras Civis na Área de "Pipe-Pack"</v>
          </cell>
          <cell r="H81">
            <v>7132758</v>
          </cell>
          <cell r="J81">
            <v>34274</v>
          </cell>
          <cell r="K81" t="str">
            <v>-</v>
          </cell>
          <cell r="L81" t="str">
            <v>-</v>
          </cell>
          <cell r="M81" t="str">
            <v>1º Lugar - OAS</v>
          </cell>
        </row>
        <row r="82">
          <cell r="A82">
            <v>1993</v>
          </cell>
          <cell r="B82" t="str">
            <v>SE</v>
          </cell>
          <cell r="C82" t="str">
            <v>-</v>
          </cell>
          <cell r="D82" t="str">
            <v>-</v>
          </cell>
          <cell r="E82" t="str">
            <v>EDU</v>
          </cell>
          <cell r="F82" t="str">
            <v>PM Uberlândia</v>
          </cell>
          <cell r="G82" t="str">
            <v>Construção de Escola de 1º Grau</v>
          </cell>
          <cell r="H82">
            <v>1234237</v>
          </cell>
          <cell r="J82">
            <v>34274</v>
          </cell>
          <cell r="K82" t="str">
            <v>-</v>
          </cell>
          <cell r="L82" t="str">
            <v>-</v>
          </cell>
          <cell r="M82" t="str">
            <v>Perdemos</v>
          </cell>
        </row>
        <row r="83">
          <cell r="A83">
            <v>1993</v>
          </cell>
          <cell r="B83" t="str">
            <v>SE</v>
          </cell>
          <cell r="C83" t="str">
            <v>-</v>
          </cell>
          <cell r="D83" t="str">
            <v>-</v>
          </cell>
          <cell r="E83" t="str">
            <v>IND</v>
          </cell>
          <cell r="F83" t="str">
            <v>Kaiser</v>
          </cell>
          <cell r="G83" t="str">
            <v>Unidade Industrial de Anápolis</v>
          </cell>
          <cell r="H83">
            <v>6838258</v>
          </cell>
          <cell r="J83">
            <v>34274</v>
          </cell>
          <cell r="K83" t="str">
            <v>-</v>
          </cell>
          <cell r="L83" t="str">
            <v>-</v>
          </cell>
          <cell r="M83" t="str">
            <v>Perdemos</v>
          </cell>
        </row>
        <row r="84">
          <cell r="A84">
            <v>1993</v>
          </cell>
          <cell r="B84" t="str">
            <v>SE</v>
          </cell>
          <cell r="C84" t="str">
            <v>-</v>
          </cell>
          <cell r="D84" t="str">
            <v>-</v>
          </cell>
          <cell r="E84" t="str">
            <v>SAN</v>
          </cell>
          <cell r="F84" t="str">
            <v>SANEAGO</v>
          </cell>
          <cell r="G84" t="str">
            <v>Sistema de Esgotos de Jataí</v>
          </cell>
          <cell r="H84">
            <v>1142491</v>
          </cell>
          <cell r="J84">
            <v>34304</v>
          </cell>
          <cell r="K84">
            <v>17</v>
          </cell>
          <cell r="L84" t="str">
            <v>-</v>
          </cell>
          <cell r="M84" t="str">
            <v>17º Lugar - Gal</v>
          </cell>
        </row>
        <row r="85">
          <cell r="A85">
            <v>1993</v>
          </cell>
          <cell r="B85" t="str">
            <v>SE</v>
          </cell>
          <cell r="C85" t="str">
            <v>-</v>
          </cell>
          <cell r="D85" t="str">
            <v>-</v>
          </cell>
          <cell r="E85" t="str">
            <v>SAN</v>
          </cell>
          <cell r="F85" t="str">
            <v>SANEAGO</v>
          </cell>
          <cell r="G85" t="str">
            <v>Sistema de Esgotos de Niquelândia</v>
          </cell>
          <cell r="H85">
            <v>1115961</v>
          </cell>
          <cell r="J85">
            <v>34304</v>
          </cell>
          <cell r="K85">
            <v>12</v>
          </cell>
          <cell r="L85" t="str">
            <v>-</v>
          </cell>
          <cell r="M85" t="str">
            <v>12º Lugar - Sobrado</v>
          </cell>
        </row>
        <row r="86">
          <cell r="A86">
            <v>1993</v>
          </cell>
          <cell r="B86" t="str">
            <v>SE</v>
          </cell>
          <cell r="C86" t="str">
            <v>-</v>
          </cell>
          <cell r="D86" t="str">
            <v>-</v>
          </cell>
          <cell r="E86" t="str">
            <v>SAN</v>
          </cell>
          <cell r="F86" t="str">
            <v>SANEAGO</v>
          </cell>
          <cell r="G86" t="str">
            <v>Sistema de Esgotos de Morrinhos</v>
          </cell>
          <cell r="H86">
            <v>1211669</v>
          </cell>
          <cell r="J86">
            <v>34304</v>
          </cell>
          <cell r="K86">
            <v>14</v>
          </cell>
          <cell r="L86" t="str">
            <v>-</v>
          </cell>
          <cell r="M86" t="str">
            <v>14º Lugar - Goiás</v>
          </cell>
        </row>
        <row r="87">
          <cell r="A87">
            <v>1993</v>
          </cell>
          <cell r="B87" t="str">
            <v>SE</v>
          </cell>
          <cell r="C87" t="str">
            <v>-</v>
          </cell>
          <cell r="D87" t="str">
            <v>-</v>
          </cell>
          <cell r="E87" t="str">
            <v>ROD</v>
          </cell>
          <cell r="F87" t="str">
            <v>DER-TO</v>
          </cell>
          <cell r="G87" t="str">
            <v>TO-255-BR-153 / Cristalandia - Lote 15</v>
          </cell>
          <cell r="H87">
            <v>993516</v>
          </cell>
          <cell r="J87">
            <v>34335</v>
          </cell>
          <cell r="K87">
            <v>3</v>
          </cell>
          <cell r="L87" t="str">
            <v>-</v>
          </cell>
          <cell r="M87" t="str">
            <v>3º Lugar</v>
          </cell>
        </row>
        <row r="88">
          <cell r="A88">
            <v>1993</v>
          </cell>
          <cell r="B88" t="str">
            <v>SE</v>
          </cell>
          <cell r="C88" t="str">
            <v>-</v>
          </cell>
          <cell r="D88" t="str">
            <v>-</v>
          </cell>
          <cell r="E88" t="str">
            <v>ROD</v>
          </cell>
          <cell r="F88" t="str">
            <v>DER-TO</v>
          </cell>
          <cell r="G88" t="str">
            <v>TO-354-BR-153 / Pium - Lote 16</v>
          </cell>
          <cell r="H88">
            <v>1035394</v>
          </cell>
          <cell r="J88">
            <v>34335</v>
          </cell>
          <cell r="K88">
            <v>3</v>
          </cell>
          <cell r="L88" t="str">
            <v>-</v>
          </cell>
          <cell r="M88" t="str">
            <v>3º Lugar</v>
          </cell>
        </row>
        <row r="89">
          <cell r="A89">
            <v>1993</v>
          </cell>
          <cell r="B89" t="str">
            <v>SE</v>
          </cell>
          <cell r="C89" t="str">
            <v>-</v>
          </cell>
          <cell r="D89" t="str">
            <v>-</v>
          </cell>
          <cell r="E89" t="str">
            <v>ENE</v>
          </cell>
          <cell r="F89" t="str">
            <v>Petrobrás</v>
          </cell>
          <cell r="G89" t="str">
            <v>Base de Combustíveis de Uberlândia</v>
          </cell>
          <cell r="H89">
            <v>1210811</v>
          </cell>
          <cell r="J89">
            <v>34335</v>
          </cell>
          <cell r="K89" t="str">
            <v>-</v>
          </cell>
          <cell r="L89" t="str">
            <v>-</v>
          </cell>
          <cell r="M89" t="str">
            <v>1º Lugar - Encol</v>
          </cell>
        </row>
        <row r="90">
          <cell r="A90">
            <v>1993</v>
          </cell>
          <cell r="B90" t="str">
            <v>SE</v>
          </cell>
          <cell r="C90" t="str">
            <v>-</v>
          </cell>
          <cell r="D90" t="str">
            <v>-</v>
          </cell>
          <cell r="E90" t="str">
            <v>ROD</v>
          </cell>
          <cell r="F90" t="str">
            <v>DER-TO</v>
          </cell>
          <cell r="G90" t="str">
            <v>TO-280-Santo Antonio / Peixe - Lote 12</v>
          </cell>
          <cell r="H90">
            <v>554306</v>
          </cell>
          <cell r="J90">
            <v>34335</v>
          </cell>
          <cell r="K90">
            <v>8</v>
          </cell>
          <cell r="L90" t="str">
            <v>-</v>
          </cell>
          <cell r="M90" t="str">
            <v>8º Lugar</v>
          </cell>
        </row>
        <row r="91">
          <cell r="A91">
            <v>1993</v>
          </cell>
          <cell r="B91" t="str">
            <v>SE</v>
          </cell>
          <cell r="C91" t="str">
            <v>-</v>
          </cell>
          <cell r="D91" t="str">
            <v>-</v>
          </cell>
          <cell r="E91" t="str">
            <v>ENE</v>
          </cell>
          <cell r="F91" t="str">
            <v>Petrobrás</v>
          </cell>
          <cell r="G91" t="str">
            <v>Base de Combustíveis de Goiânia</v>
          </cell>
          <cell r="H91">
            <v>1770614</v>
          </cell>
          <cell r="J91">
            <v>34335</v>
          </cell>
          <cell r="K91" t="str">
            <v>-</v>
          </cell>
          <cell r="L91" t="str">
            <v>-</v>
          </cell>
          <cell r="M91" t="str">
            <v>1º Lugar - Encol</v>
          </cell>
        </row>
        <row r="92">
          <cell r="A92">
            <v>1993</v>
          </cell>
          <cell r="B92" t="str">
            <v>SE</v>
          </cell>
          <cell r="C92" t="str">
            <v>-</v>
          </cell>
          <cell r="D92" t="str">
            <v>-</v>
          </cell>
          <cell r="E92" t="str">
            <v>ROD</v>
          </cell>
          <cell r="F92" t="str">
            <v>DER-TO</v>
          </cell>
          <cell r="G92" t="str">
            <v>TO-280-Santo Antonio / Peixe - Lote17</v>
          </cell>
          <cell r="H92">
            <v>4030676</v>
          </cell>
          <cell r="J92">
            <v>34335</v>
          </cell>
          <cell r="K92">
            <v>3</v>
          </cell>
          <cell r="L92" t="str">
            <v>-</v>
          </cell>
          <cell r="M92" t="str">
            <v>3º Lugar</v>
          </cell>
        </row>
        <row r="93">
          <cell r="A93">
            <v>1993</v>
          </cell>
          <cell r="B93" t="str">
            <v>SE</v>
          </cell>
          <cell r="C93" t="str">
            <v>-</v>
          </cell>
          <cell r="D93" t="str">
            <v>-</v>
          </cell>
          <cell r="E93" t="str">
            <v>ROD</v>
          </cell>
          <cell r="F93" t="str">
            <v>DER-TO</v>
          </cell>
          <cell r="G93" t="str">
            <v>TO-280-Santo Antonio / Peixe - Lote 11</v>
          </cell>
          <cell r="H93">
            <v>349368</v>
          </cell>
          <cell r="J93">
            <v>34335</v>
          </cell>
          <cell r="K93">
            <v>10</v>
          </cell>
          <cell r="L93" t="str">
            <v>-</v>
          </cell>
          <cell r="M93" t="str">
            <v>10º Lugar</v>
          </cell>
        </row>
        <row r="94">
          <cell r="A94">
            <v>1993</v>
          </cell>
          <cell r="B94" t="str">
            <v>SE</v>
          </cell>
          <cell r="C94" t="str">
            <v>-</v>
          </cell>
          <cell r="D94" t="str">
            <v>-</v>
          </cell>
          <cell r="E94" t="str">
            <v>ENE</v>
          </cell>
          <cell r="F94" t="str">
            <v>Petrobrás</v>
          </cell>
          <cell r="G94" t="str">
            <v>Gasoduto Rio de Janeiro / Brasília</v>
          </cell>
          <cell r="H94">
            <v>25234038</v>
          </cell>
          <cell r="J94">
            <v>34335</v>
          </cell>
          <cell r="K94">
            <v>3</v>
          </cell>
          <cell r="L94" t="str">
            <v>-</v>
          </cell>
          <cell r="M94" t="str">
            <v>3º  Lugar - Camargo Correa</v>
          </cell>
        </row>
        <row r="95">
          <cell r="A95">
            <v>1993</v>
          </cell>
          <cell r="B95" t="str">
            <v>SE</v>
          </cell>
          <cell r="C95" t="str">
            <v>-</v>
          </cell>
          <cell r="D95" t="str">
            <v>-</v>
          </cell>
          <cell r="E95" t="str">
            <v>ENE</v>
          </cell>
          <cell r="F95" t="str">
            <v>Petrobrás</v>
          </cell>
          <cell r="G95" t="str">
            <v>Base de Combustíveis de Uberaba</v>
          </cell>
          <cell r="H95">
            <v>691652</v>
          </cell>
          <cell r="J95">
            <v>34335</v>
          </cell>
          <cell r="K95" t="str">
            <v>-</v>
          </cell>
          <cell r="L95" t="str">
            <v>-</v>
          </cell>
          <cell r="M95" t="str">
            <v>1º Lugar - Encol</v>
          </cell>
        </row>
        <row r="96">
          <cell r="A96">
            <v>1993</v>
          </cell>
          <cell r="B96" t="str">
            <v>SE</v>
          </cell>
          <cell r="C96" t="str">
            <v>-</v>
          </cell>
          <cell r="D96" t="str">
            <v>-</v>
          </cell>
          <cell r="E96" t="str">
            <v>SAN</v>
          </cell>
          <cell r="F96" t="str">
            <v>Sudecap</v>
          </cell>
          <cell r="G96" t="str">
            <v>Canalização do Ribeirão Arrudas</v>
          </cell>
          <cell r="H96">
            <v>8739000</v>
          </cell>
          <cell r="J96">
            <v>34394</v>
          </cell>
          <cell r="K96">
            <v>1</v>
          </cell>
          <cell r="L96">
            <v>1</v>
          </cell>
          <cell r="M96" t="str">
            <v>1º Lugar</v>
          </cell>
        </row>
        <row r="97">
          <cell r="A97">
            <v>1993</v>
          </cell>
          <cell r="B97" t="str">
            <v>SE</v>
          </cell>
          <cell r="C97" t="str">
            <v>-</v>
          </cell>
          <cell r="D97" t="str">
            <v>-</v>
          </cell>
          <cell r="E97" t="str">
            <v>SAN</v>
          </cell>
          <cell r="F97" t="str">
            <v>Sudecap</v>
          </cell>
          <cell r="G97" t="str">
            <v>Revestimento do fundo do Canal do Arrudas</v>
          </cell>
          <cell r="H97">
            <v>3281036</v>
          </cell>
          <cell r="J97">
            <v>34394</v>
          </cell>
          <cell r="K97" t="str">
            <v>-</v>
          </cell>
          <cell r="L97" t="str">
            <v>-</v>
          </cell>
          <cell r="M97" t="str">
            <v>1º Lugar - Concic</v>
          </cell>
        </row>
        <row r="98">
          <cell r="A98">
            <v>1993</v>
          </cell>
          <cell r="B98" t="str">
            <v>SE</v>
          </cell>
          <cell r="C98" t="str">
            <v>-</v>
          </cell>
          <cell r="D98" t="str">
            <v>-</v>
          </cell>
          <cell r="E98" t="str">
            <v>COM</v>
          </cell>
          <cell r="F98" t="str">
            <v>Martins</v>
          </cell>
          <cell r="G98" t="str">
            <v>Ampliação do Armazém - Módulos 2,3 e 4</v>
          </cell>
          <cell r="H98">
            <v>2102040</v>
          </cell>
          <cell r="J98">
            <v>34394</v>
          </cell>
          <cell r="K98">
            <v>2</v>
          </cell>
          <cell r="L98" t="str">
            <v>-</v>
          </cell>
          <cell r="M98" t="str">
            <v>2º Lugar - Centro Oeste</v>
          </cell>
        </row>
        <row r="99">
          <cell r="A99">
            <v>1993</v>
          </cell>
          <cell r="B99" t="str">
            <v>SE</v>
          </cell>
          <cell r="C99" t="str">
            <v>-</v>
          </cell>
          <cell r="D99" t="str">
            <v>-</v>
          </cell>
          <cell r="E99" t="str">
            <v>SAN</v>
          </cell>
          <cell r="F99" t="str">
            <v>Sudecap</v>
          </cell>
          <cell r="G99" t="str">
            <v>Revestimento do fundo do Canal do Arrudas</v>
          </cell>
          <cell r="H99">
            <v>4393611</v>
          </cell>
          <cell r="J99">
            <v>34394</v>
          </cell>
          <cell r="K99">
            <v>0</v>
          </cell>
          <cell r="L99" t="str">
            <v>-</v>
          </cell>
          <cell r="M99" t="str">
            <v>Perdemos</v>
          </cell>
        </row>
        <row r="100">
          <cell r="A100">
            <v>1993</v>
          </cell>
          <cell r="B100" t="str">
            <v>SL</v>
          </cell>
          <cell r="C100" t="str">
            <v>-</v>
          </cell>
          <cell r="D100" t="str">
            <v>-</v>
          </cell>
          <cell r="E100" t="str">
            <v>ROD</v>
          </cell>
          <cell r="F100" t="str">
            <v>DER-SC</v>
          </cell>
          <cell r="G100" t="str">
            <v>SC-449-Meleiro / Araranguá</v>
          </cell>
          <cell r="H100">
            <v>6180405</v>
          </cell>
          <cell r="J100">
            <v>34060</v>
          </cell>
          <cell r="K100">
            <v>5</v>
          </cell>
          <cell r="L100" t="str">
            <v>-</v>
          </cell>
          <cell r="M100" t="str">
            <v>5º Lugar</v>
          </cell>
        </row>
        <row r="101">
          <cell r="A101">
            <v>1993</v>
          </cell>
          <cell r="B101" t="str">
            <v>SL</v>
          </cell>
          <cell r="C101" t="str">
            <v>-</v>
          </cell>
          <cell r="D101" t="str">
            <v>-</v>
          </cell>
          <cell r="E101" t="str">
            <v>ENE</v>
          </cell>
          <cell r="F101" t="str">
            <v>Copel</v>
          </cell>
          <cell r="G101" t="str">
            <v>Estrada de Acesso ao Desvio do Rio Jordão</v>
          </cell>
          <cell r="H101">
            <v>473804</v>
          </cell>
          <cell r="J101">
            <v>34060</v>
          </cell>
          <cell r="K101">
            <v>1</v>
          </cell>
          <cell r="L101">
            <v>1</v>
          </cell>
          <cell r="M101" t="str">
            <v>1º Lugar</v>
          </cell>
        </row>
        <row r="102">
          <cell r="A102">
            <v>1993</v>
          </cell>
          <cell r="B102" t="str">
            <v>SL</v>
          </cell>
          <cell r="C102" t="str">
            <v>-</v>
          </cell>
          <cell r="D102" t="str">
            <v>-</v>
          </cell>
          <cell r="E102" t="str">
            <v>ROD</v>
          </cell>
          <cell r="F102" t="str">
            <v>DER-SC</v>
          </cell>
          <cell r="G102" t="str">
            <v>SC-452-Água Doce / Herciliópolis</v>
          </cell>
          <cell r="H102">
            <v>9375058</v>
          </cell>
          <cell r="J102">
            <v>34060</v>
          </cell>
          <cell r="K102">
            <v>2</v>
          </cell>
          <cell r="L102" t="str">
            <v>-</v>
          </cell>
          <cell r="M102" t="str">
            <v>2º Lugar</v>
          </cell>
        </row>
        <row r="103">
          <cell r="A103">
            <v>1993</v>
          </cell>
          <cell r="B103" t="str">
            <v>SL</v>
          </cell>
          <cell r="C103" t="str">
            <v>-</v>
          </cell>
          <cell r="D103" t="str">
            <v>-</v>
          </cell>
          <cell r="E103" t="str">
            <v>ROD</v>
          </cell>
          <cell r="F103" t="str">
            <v>M. Exército</v>
          </cell>
          <cell r="G103" t="str">
            <v>Construção de 3 Pontes na Ferroeste</v>
          </cell>
          <cell r="H103">
            <v>1882194</v>
          </cell>
          <cell r="J103">
            <v>34090</v>
          </cell>
          <cell r="K103">
            <v>3</v>
          </cell>
          <cell r="L103" t="str">
            <v>-</v>
          </cell>
          <cell r="M103" t="str">
            <v>3º Lugar</v>
          </cell>
        </row>
        <row r="104">
          <cell r="A104">
            <v>1993</v>
          </cell>
          <cell r="B104" t="str">
            <v>SL</v>
          </cell>
          <cell r="C104" t="str">
            <v>-</v>
          </cell>
          <cell r="D104" t="str">
            <v>-</v>
          </cell>
          <cell r="E104" t="str">
            <v>JUST</v>
          </cell>
          <cell r="F104" t="str">
            <v>GERS</v>
          </cell>
          <cell r="G104" t="str">
            <v>Prédio do Foro da Comarca de Canoas</v>
          </cell>
          <cell r="H104">
            <v>4349789</v>
          </cell>
          <cell r="J104">
            <v>34121</v>
          </cell>
          <cell r="K104">
            <v>2</v>
          </cell>
          <cell r="L104" t="str">
            <v>-</v>
          </cell>
          <cell r="M104" t="str">
            <v>2º Lugar</v>
          </cell>
        </row>
        <row r="105">
          <cell r="A105">
            <v>1993</v>
          </cell>
          <cell r="B105" t="str">
            <v>SL</v>
          </cell>
          <cell r="C105" t="str">
            <v>-</v>
          </cell>
          <cell r="D105" t="str">
            <v>-</v>
          </cell>
          <cell r="E105" t="str">
            <v>ROD</v>
          </cell>
          <cell r="F105" t="str">
            <v>DER-PR</v>
          </cell>
          <cell r="G105" t="str">
            <v>Viaduto sobre a Manoel Ribas</v>
          </cell>
          <cell r="H105">
            <v>481655</v>
          </cell>
          <cell r="J105">
            <v>34151</v>
          </cell>
          <cell r="K105">
            <v>7</v>
          </cell>
          <cell r="L105" t="str">
            <v>-</v>
          </cell>
          <cell r="M105" t="str">
            <v>7º Lugar</v>
          </cell>
        </row>
        <row r="106">
          <cell r="A106">
            <v>1993</v>
          </cell>
          <cell r="B106" t="str">
            <v>SL</v>
          </cell>
          <cell r="C106" t="str">
            <v>-</v>
          </cell>
          <cell r="D106" t="str">
            <v>-</v>
          </cell>
          <cell r="E106" t="str">
            <v>FERR</v>
          </cell>
          <cell r="F106" t="str">
            <v>M. Exército</v>
          </cell>
          <cell r="G106" t="str">
            <v>Trecho Ferroviário entre Guarapuava e Cascavel</v>
          </cell>
          <cell r="H106">
            <v>2760490</v>
          </cell>
          <cell r="J106">
            <v>34182</v>
          </cell>
          <cell r="K106">
            <v>2</v>
          </cell>
          <cell r="L106" t="str">
            <v>-</v>
          </cell>
          <cell r="M106" t="str">
            <v>2º Lugar</v>
          </cell>
        </row>
        <row r="107">
          <cell r="A107">
            <v>1993</v>
          </cell>
          <cell r="B107" t="str">
            <v>SL</v>
          </cell>
          <cell r="C107" t="str">
            <v>-</v>
          </cell>
          <cell r="D107" t="str">
            <v>-</v>
          </cell>
          <cell r="E107" t="str">
            <v>IND</v>
          </cell>
          <cell r="F107" t="str">
            <v>Batavo</v>
          </cell>
          <cell r="G107" t="str">
            <v>Ampliaçãop da ETE-Unidade Industrial de Castro</v>
          </cell>
          <cell r="H107">
            <v>626000</v>
          </cell>
          <cell r="J107">
            <v>34182</v>
          </cell>
          <cell r="K107">
            <v>3</v>
          </cell>
          <cell r="L107" t="str">
            <v>-</v>
          </cell>
          <cell r="M107" t="str">
            <v>3º Lugar</v>
          </cell>
        </row>
        <row r="108">
          <cell r="A108">
            <v>1993</v>
          </cell>
          <cell r="B108" t="str">
            <v>SL</v>
          </cell>
          <cell r="C108" t="str">
            <v>-</v>
          </cell>
          <cell r="D108" t="str">
            <v>-</v>
          </cell>
          <cell r="E108" t="str">
            <v>FERR</v>
          </cell>
          <cell r="F108" t="str">
            <v>M. Exército</v>
          </cell>
          <cell r="G108" t="str">
            <v>Trecho Ferroviário entre Guarapuava e Cascavel</v>
          </cell>
          <cell r="H108">
            <v>1727590</v>
          </cell>
          <cell r="J108">
            <v>34182</v>
          </cell>
          <cell r="K108" t="str">
            <v>-</v>
          </cell>
          <cell r="L108" t="str">
            <v>-</v>
          </cell>
          <cell r="M108" t="str">
            <v>Revogada</v>
          </cell>
        </row>
        <row r="109">
          <cell r="A109">
            <v>1993</v>
          </cell>
          <cell r="B109" t="str">
            <v>SL</v>
          </cell>
          <cell r="C109" t="str">
            <v>-</v>
          </cell>
          <cell r="D109" t="str">
            <v>-</v>
          </cell>
          <cell r="E109" t="str">
            <v>IND</v>
          </cell>
          <cell r="F109" t="str">
            <v>Brahma</v>
          </cell>
          <cell r="G109" t="str">
            <v>Unidade Industrial de Lajes - SC</v>
          </cell>
          <cell r="H109">
            <v>8028231</v>
          </cell>
          <cell r="J109">
            <v>34243</v>
          </cell>
          <cell r="K109" t="str">
            <v>-</v>
          </cell>
          <cell r="L109" t="str">
            <v>-</v>
          </cell>
          <cell r="M109" t="str">
            <v>Perdemos</v>
          </cell>
        </row>
        <row r="110">
          <cell r="A110">
            <v>1993</v>
          </cell>
          <cell r="B110" t="str">
            <v>SL</v>
          </cell>
          <cell r="C110" t="str">
            <v>-</v>
          </cell>
          <cell r="D110" t="str">
            <v>-</v>
          </cell>
          <cell r="E110" t="str">
            <v>ROD</v>
          </cell>
          <cell r="F110" t="str">
            <v>DNER</v>
          </cell>
          <cell r="G110" t="str">
            <v>BR-116-Entroncamento da BR-290 e BR-386</v>
          </cell>
          <cell r="H110">
            <v>14457490</v>
          </cell>
          <cell r="J110">
            <v>34243</v>
          </cell>
          <cell r="K110" t="str">
            <v>-</v>
          </cell>
          <cell r="L110" t="str">
            <v>-</v>
          </cell>
          <cell r="M110" t="str">
            <v>Perdemos</v>
          </cell>
        </row>
        <row r="111">
          <cell r="A111">
            <v>1993</v>
          </cell>
          <cell r="B111" t="str">
            <v>SL</v>
          </cell>
          <cell r="C111" t="str">
            <v>-</v>
          </cell>
          <cell r="D111" t="str">
            <v>-</v>
          </cell>
          <cell r="E111" t="str">
            <v>IND</v>
          </cell>
          <cell r="F111" t="str">
            <v>Brahma</v>
          </cell>
          <cell r="G111" t="str">
            <v>Unidade Industrial de Prata - Argentina</v>
          </cell>
          <cell r="H111">
            <v>14116222</v>
          </cell>
          <cell r="J111">
            <v>34243</v>
          </cell>
          <cell r="K111">
            <v>2</v>
          </cell>
          <cell r="L111" t="str">
            <v>-</v>
          </cell>
          <cell r="M111" t="str">
            <v>2º Lugar</v>
          </cell>
        </row>
        <row r="112">
          <cell r="A112">
            <v>1993</v>
          </cell>
          <cell r="B112" t="str">
            <v>SL</v>
          </cell>
          <cell r="C112" t="str">
            <v>-</v>
          </cell>
          <cell r="D112" t="str">
            <v>-</v>
          </cell>
          <cell r="E112" t="str">
            <v>ROD</v>
          </cell>
          <cell r="F112" t="str">
            <v>DNER</v>
          </cell>
          <cell r="G112" t="str">
            <v>BR-392-Cerro Largo / Porto Xavier - Lote 1</v>
          </cell>
          <cell r="H112">
            <v>10134328</v>
          </cell>
          <cell r="J112">
            <v>34243</v>
          </cell>
          <cell r="K112">
            <v>0</v>
          </cell>
          <cell r="L112">
            <v>0</v>
          </cell>
          <cell r="M112" t="str">
            <v>1º Lugar</v>
          </cell>
        </row>
        <row r="113">
          <cell r="A113">
            <v>1993</v>
          </cell>
          <cell r="B113" t="str">
            <v>SL</v>
          </cell>
          <cell r="C113" t="str">
            <v>-</v>
          </cell>
          <cell r="D113" t="str">
            <v>-</v>
          </cell>
          <cell r="E113" t="str">
            <v>ROD</v>
          </cell>
          <cell r="F113" t="str">
            <v>DNER</v>
          </cell>
          <cell r="G113" t="str">
            <v>BR-392-Cerro Largo / Porto Xavier - Lote 2</v>
          </cell>
          <cell r="H113">
            <v>7726555</v>
          </cell>
          <cell r="J113">
            <v>34243</v>
          </cell>
          <cell r="K113">
            <v>0</v>
          </cell>
          <cell r="L113">
            <v>0</v>
          </cell>
          <cell r="M113" t="str">
            <v>1º Lugar</v>
          </cell>
        </row>
        <row r="114">
          <cell r="A114">
            <v>1993</v>
          </cell>
          <cell r="B114" t="str">
            <v>SL</v>
          </cell>
          <cell r="C114" t="str">
            <v>-</v>
          </cell>
          <cell r="D114" t="str">
            <v>-</v>
          </cell>
          <cell r="E114" t="str">
            <v>ROD</v>
          </cell>
          <cell r="F114" t="str">
            <v>DER-SC</v>
          </cell>
          <cell r="G114" t="str">
            <v>SC-457-Curitibanos / Rio Correntes</v>
          </cell>
          <cell r="H114">
            <v>6849933</v>
          </cell>
          <cell r="J114">
            <v>34274</v>
          </cell>
          <cell r="K114">
            <v>14</v>
          </cell>
          <cell r="L114" t="str">
            <v>-</v>
          </cell>
          <cell r="M114" t="str">
            <v>14º Lugar - Erco</v>
          </cell>
        </row>
        <row r="115">
          <cell r="A115">
            <v>1993</v>
          </cell>
          <cell r="B115" t="str">
            <v>SL</v>
          </cell>
          <cell r="C115" t="str">
            <v>-</v>
          </cell>
          <cell r="D115" t="str">
            <v>-</v>
          </cell>
          <cell r="E115" t="str">
            <v>ROD</v>
          </cell>
          <cell r="F115" t="str">
            <v>DER-PR</v>
          </cell>
          <cell r="G115" t="str">
            <v>Complexo de Pontes sobre o Rio Paraná/Guaíba</v>
          </cell>
          <cell r="H115">
            <v>16081840</v>
          </cell>
          <cell r="J115">
            <v>34274</v>
          </cell>
          <cell r="K115">
            <v>3</v>
          </cell>
          <cell r="L115" t="str">
            <v>-</v>
          </cell>
          <cell r="M115" t="str">
            <v>3º Lugar</v>
          </cell>
        </row>
        <row r="116">
          <cell r="A116">
            <v>1993</v>
          </cell>
          <cell r="B116" t="str">
            <v>SL</v>
          </cell>
          <cell r="C116" t="str">
            <v>-</v>
          </cell>
          <cell r="D116" t="str">
            <v>-</v>
          </cell>
          <cell r="E116" t="str">
            <v>ROD</v>
          </cell>
          <cell r="F116" t="str">
            <v>DER-SC</v>
          </cell>
          <cell r="G116" t="str">
            <v>SC-457-Rio Correntes / Lebon Régis</v>
          </cell>
          <cell r="H116">
            <v>5482909</v>
          </cell>
          <cell r="J116">
            <v>34274</v>
          </cell>
          <cell r="K116">
            <v>12</v>
          </cell>
          <cell r="L116" t="str">
            <v>-</v>
          </cell>
          <cell r="M116" t="str">
            <v>12º Lugar - Triunfo</v>
          </cell>
        </row>
        <row r="117">
          <cell r="A117">
            <v>1993</v>
          </cell>
          <cell r="B117" t="str">
            <v>SL</v>
          </cell>
          <cell r="C117" t="str">
            <v>-</v>
          </cell>
          <cell r="D117" t="str">
            <v>-</v>
          </cell>
          <cell r="E117" t="str">
            <v>ROD</v>
          </cell>
          <cell r="F117" t="str">
            <v>DER-SC</v>
          </cell>
          <cell r="G117" t="str">
            <v>SC-386-Mondaí / Iporã</v>
          </cell>
          <cell r="H117">
            <v>6303036</v>
          </cell>
          <cell r="J117">
            <v>34274</v>
          </cell>
          <cell r="K117">
            <v>1</v>
          </cell>
          <cell r="L117">
            <v>1</v>
          </cell>
          <cell r="M117" t="str">
            <v>1º Lugar</v>
          </cell>
        </row>
        <row r="118">
          <cell r="A118">
            <v>1993</v>
          </cell>
          <cell r="B118" t="str">
            <v>SL</v>
          </cell>
          <cell r="C118" t="str">
            <v>-</v>
          </cell>
          <cell r="D118" t="str">
            <v>-</v>
          </cell>
          <cell r="E118" t="str">
            <v>ROD</v>
          </cell>
          <cell r="F118" t="str">
            <v>DER-SC</v>
          </cell>
          <cell r="G118" t="str">
            <v>SC-413-Guaramirim / Vila Nova</v>
          </cell>
          <cell r="H118">
            <v>9535491</v>
          </cell>
          <cell r="J118">
            <v>34274</v>
          </cell>
          <cell r="K118">
            <v>4</v>
          </cell>
          <cell r="L118" t="str">
            <v>-</v>
          </cell>
          <cell r="M118" t="str">
            <v>4º Lugar - Engepasa</v>
          </cell>
        </row>
        <row r="119">
          <cell r="A119">
            <v>1993</v>
          </cell>
          <cell r="B119" t="str">
            <v>SL</v>
          </cell>
          <cell r="C119" t="str">
            <v>-</v>
          </cell>
          <cell r="D119" t="str">
            <v>-</v>
          </cell>
          <cell r="E119" t="str">
            <v>ENE</v>
          </cell>
          <cell r="F119" t="str">
            <v>Copel</v>
          </cell>
          <cell r="G119" t="str">
            <v>UH Segredo - Derivação do Rio Jordão</v>
          </cell>
          <cell r="H119">
            <v>36180446</v>
          </cell>
          <cell r="J119">
            <v>34304</v>
          </cell>
          <cell r="K119">
            <v>3</v>
          </cell>
          <cell r="L119" t="str">
            <v>-</v>
          </cell>
          <cell r="M119" t="str">
            <v>3º Lugar - Ivaí</v>
          </cell>
        </row>
        <row r="120">
          <cell r="A120">
            <v>1993</v>
          </cell>
          <cell r="B120" t="str">
            <v>SL</v>
          </cell>
          <cell r="C120" t="str">
            <v>-</v>
          </cell>
          <cell r="D120" t="str">
            <v>-</v>
          </cell>
          <cell r="E120" t="str">
            <v>IND</v>
          </cell>
          <cell r="F120" t="str">
            <v>Brahma</v>
          </cell>
          <cell r="G120" t="str">
            <v>Ampliação do Envasamento da Unidade de Jacareí</v>
          </cell>
          <cell r="H120">
            <v>13486025</v>
          </cell>
          <cell r="J120">
            <v>34335</v>
          </cell>
          <cell r="K120" t="str">
            <v>-</v>
          </cell>
          <cell r="L120" t="str">
            <v>-</v>
          </cell>
          <cell r="M120" t="str">
            <v>Perdemos</v>
          </cell>
        </row>
        <row r="121">
          <cell r="A121">
            <v>1993</v>
          </cell>
          <cell r="B121" t="str">
            <v>SL</v>
          </cell>
          <cell r="C121" t="str">
            <v>-</v>
          </cell>
          <cell r="D121" t="str">
            <v>-</v>
          </cell>
          <cell r="E121" t="str">
            <v>IND</v>
          </cell>
          <cell r="F121" t="str">
            <v>Brahma</v>
          </cell>
          <cell r="G121" t="str">
            <v>Terraplenagem - Fábrica de Agudos</v>
          </cell>
          <cell r="H121">
            <v>530786</v>
          </cell>
          <cell r="J121">
            <v>34366</v>
          </cell>
          <cell r="K121" t="str">
            <v>-</v>
          </cell>
          <cell r="L121" t="str">
            <v>-</v>
          </cell>
          <cell r="M121" t="str">
            <v>Perdemos</v>
          </cell>
        </row>
        <row r="122">
          <cell r="A122">
            <v>1993</v>
          </cell>
          <cell r="B122" t="str">
            <v>SL</v>
          </cell>
          <cell r="C122" t="str">
            <v>-</v>
          </cell>
          <cell r="D122" t="str">
            <v>-</v>
          </cell>
          <cell r="E122" t="str">
            <v>IND</v>
          </cell>
          <cell r="F122" t="str">
            <v>Brahma</v>
          </cell>
          <cell r="G122" t="str">
            <v>Galpão de Envasamento - Fábrica de Agudos</v>
          </cell>
          <cell r="H122">
            <v>5143789</v>
          </cell>
          <cell r="J122">
            <v>34394</v>
          </cell>
          <cell r="K122" t="str">
            <v>-</v>
          </cell>
          <cell r="L122" t="str">
            <v>-</v>
          </cell>
          <cell r="M122" t="str">
            <v>Perdemos</v>
          </cell>
        </row>
        <row r="123">
          <cell r="A123">
            <v>1993</v>
          </cell>
          <cell r="B123" t="str">
            <v>SL</v>
          </cell>
          <cell r="C123" t="str">
            <v>-</v>
          </cell>
          <cell r="D123" t="str">
            <v>-</v>
          </cell>
          <cell r="E123" t="str">
            <v>SAN</v>
          </cell>
          <cell r="F123" t="str">
            <v>PM Maringá</v>
          </cell>
          <cell r="G123" t="str">
            <v>Sistema de Esgoto Sanitário</v>
          </cell>
          <cell r="H123">
            <v>3276800.97</v>
          </cell>
          <cell r="J123">
            <v>34394</v>
          </cell>
          <cell r="K123" t="str">
            <v>-</v>
          </cell>
          <cell r="L123" t="str">
            <v>-</v>
          </cell>
          <cell r="M123" t="str">
            <v>Perdemos</v>
          </cell>
        </row>
        <row r="124">
          <cell r="A124">
            <v>1994</v>
          </cell>
          <cell r="B124" t="str">
            <v>NE</v>
          </cell>
          <cell r="C124" t="str">
            <v>-</v>
          </cell>
          <cell r="D124" t="str">
            <v>-</v>
          </cell>
          <cell r="E124" t="str">
            <v>AER</v>
          </cell>
          <cell r="F124" t="str">
            <v>CISCEA</v>
          </cell>
          <cell r="G124" t="str">
            <v>DPV-DT-Porto Seguro</v>
          </cell>
          <cell r="H124">
            <v>1494731.63</v>
          </cell>
          <cell r="J124">
            <v>34452</v>
          </cell>
          <cell r="K124">
            <v>1</v>
          </cell>
          <cell r="L124">
            <v>1</v>
          </cell>
          <cell r="M124" t="str">
            <v>1º Lugar</v>
          </cell>
        </row>
        <row r="125">
          <cell r="A125">
            <v>1994</v>
          </cell>
          <cell r="B125" t="str">
            <v>NE</v>
          </cell>
          <cell r="C125" t="str">
            <v>-</v>
          </cell>
          <cell r="D125" t="str">
            <v>-</v>
          </cell>
          <cell r="E125" t="str">
            <v>ROD</v>
          </cell>
          <cell r="F125" t="str">
            <v>DER-BA</v>
          </cell>
          <cell r="G125" t="str">
            <v>Corredores da BA - Lote 6</v>
          </cell>
          <cell r="H125">
            <v>2588798.21</v>
          </cell>
          <cell r="J125">
            <v>34455</v>
          </cell>
          <cell r="K125">
            <v>1</v>
          </cell>
          <cell r="L125">
            <v>1</v>
          </cell>
          <cell r="M125" t="str">
            <v>1º Lugar</v>
          </cell>
        </row>
        <row r="126">
          <cell r="A126">
            <v>1994</v>
          </cell>
          <cell r="B126" t="str">
            <v>NE</v>
          </cell>
          <cell r="C126" t="str">
            <v>-</v>
          </cell>
          <cell r="D126" t="str">
            <v>-</v>
          </cell>
          <cell r="E126" t="str">
            <v>ROD</v>
          </cell>
          <cell r="F126" t="str">
            <v>DER-BA</v>
          </cell>
          <cell r="G126" t="str">
            <v>Corredores da BA - Lote 5</v>
          </cell>
          <cell r="H126">
            <v>1730386.86</v>
          </cell>
          <cell r="J126">
            <v>34455</v>
          </cell>
          <cell r="K126">
            <v>1</v>
          </cell>
          <cell r="L126">
            <v>1</v>
          </cell>
          <cell r="M126" t="str">
            <v>1º Lugar</v>
          </cell>
        </row>
        <row r="127">
          <cell r="A127">
            <v>1994</v>
          </cell>
          <cell r="B127" t="str">
            <v>NE</v>
          </cell>
          <cell r="C127" t="str">
            <v>-</v>
          </cell>
          <cell r="D127" t="str">
            <v>-</v>
          </cell>
          <cell r="E127" t="str">
            <v>ROD</v>
          </cell>
          <cell r="F127" t="str">
            <v>DER-BA</v>
          </cell>
          <cell r="G127" t="str">
            <v>Corredores da BA - Lote 7</v>
          </cell>
          <cell r="H127">
            <v>1889106.33</v>
          </cell>
          <cell r="J127">
            <v>34455</v>
          </cell>
          <cell r="K127">
            <v>1</v>
          </cell>
          <cell r="L127">
            <v>1</v>
          </cell>
          <cell r="M127" t="str">
            <v>1º Lugar</v>
          </cell>
        </row>
        <row r="128">
          <cell r="A128">
            <v>1994</v>
          </cell>
          <cell r="B128" t="str">
            <v>NE</v>
          </cell>
          <cell r="C128" t="str">
            <v>-</v>
          </cell>
          <cell r="D128" t="str">
            <v>-</v>
          </cell>
          <cell r="E128" t="str">
            <v>ROD</v>
          </cell>
          <cell r="F128" t="str">
            <v>DER-BA</v>
          </cell>
          <cell r="G128" t="str">
            <v>Corredores da BA - Lote 3</v>
          </cell>
          <cell r="H128">
            <v>2093662.98</v>
          </cell>
          <cell r="J128">
            <v>34455</v>
          </cell>
          <cell r="K128">
            <v>1</v>
          </cell>
          <cell r="L128">
            <v>1</v>
          </cell>
          <cell r="M128" t="str">
            <v>1º Lugar</v>
          </cell>
        </row>
        <row r="129">
          <cell r="A129">
            <v>1994</v>
          </cell>
          <cell r="B129" t="str">
            <v>NE</v>
          </cell>
          <cell r="C129" t="str">
            <v>-</v>
          </cell>
          <cell r="D129" t="str">
            <v>-</v>
          </cell>
          <cell r="E129" t="str">
            <v>ROD</v>
          </cell>
          <cell r="F129" t="str">
            <v>DER-BA</v>
          </cell>
          <cell r="G129" t="str">
            <v>Corredores da BA - Lote 4</v>
          </cell>
          <cell r="H129">
            <v>2354972.17</v>
          </cell>
          <cell r="J129">
            <v>34455</v>
          </cell>
          <cell r="K129">
            <v>1</v>
          </cell>
          <cell r="L129">
            <v>1</v>
          </cell>
          <cell r="M129" t="str">
            <v>1º Lugar</v>
          </cell>
        </row>
        <row r="130">
          <cell r="A130">
            <v>1994</v>
          </cell>
          <cell r="B130" t="str">
            <v>NE</v>
          </cell>
          <cell r="C130" t="str">
            <v>-</v>
          </cell>
          <cell r="D130" t="str">
            <v>-</v>
          </cell>
          <cell r="E130" t="str">
            <v>ROD</v>
          </cell>
          <cell r="F130" t="str">
            <v>DER-BA</v>
          </cell>
          <cell r="G130" t="str">
            <v>Corredores da BA - Lote 8</v>
          </cell>
          <cell r="H130">
            <v>1875256.27</v>
          </cell>
          <cell r="J130">
            <v>34455</v>
          </cell>
          <cell r="K130">
            <v>0</v>
          </cell>
          <cell r="L130">
            <v>0</v>
          </cell>
          <cell r="M130" t="str">
            <v>Perdemos</v>
          </cell>
        </row>
        <row r="131">
          <cell r="A131">
            <v>1994</v>
          </cell>
          <cell r="B131" t="str">
            <v>NE</v>
          </cell>
          <cell r="C131" t="str">
            <v>-</v>
          </cell>
          <cell r="D131" t="str">
            <v>-</v>
          </cell>
          <cell r="E131" t="str">
            <v>ROD</v>
          </cell>
          <cell r="F131" t="str">
            <v>DER-BA</v>
          </cell>
          <cell r="G131" t="str">
            <v>Corredores da BA - Lote 9</v>
          </cell>
          <cell r="H131">
            <v>2422257.75</v>
          </cell>
          <cell r="J131">
            <v>34455</v>
          </cell>
          <cell r="K131">
            <v>0</v>
          </cell>
          <cell r="L131">
            <v>0</v>
          </cell>
          <cell r="M131" t="str">
            <v>Perdemos</v>
          </cell>
        </row>
        <row r="132">
          <cell r="A132">
            <v>1994</v>
          </cell>
          <cell r="B132" t="str">
            <v>NE</v>
          </cell>
          <cell r="C132" t="str">
            <v>-</v>
          </cell>
          <cell r="D132" t="str">
            <v>-</v>
          </cell>
          <cell r="E132" t="str">
            <v>ROD</v>
          </cell>
          <cell r="F132" t="str">
            <v>DER-BA</v>
          </cell>
          <cell r="G132" t="str">
            <v>Corredores da BA - Lote 1</v>
          </cell>
          <cell r="H132">
            <v>2638847.67</v>
          </cell>
          <cell r="J132">
            <v>34455</v>
          </cell>
          <cell r="K132">
            <v>1</v>
          </cell>
          <cell r="L132">
            <v>1</v>
          </cell>
          <cell r="M132" t="str">
            <v>1º Lugar</v>
          </cell>
        </row>
        <row r="133">
          <cell r="A133">
            <v>1994</v>
          </cell>
          <cell r="B133" t="str">
            <v>NE</v>
          </cell>
          <cell r="C133" t="str">
            <v>-</v>
          </cell>
          <cell r="D133" t="str">
            <v>-</v>
          </cell>
          <cell r="E133" t="str">
            <v>ROD</v>
          </cell>
          <cell r="F133" t="str">
            <v>DER-BA</v>
          </cell>
          <cell r="G133" t="str">
            <v>Corredores da BA - Lote 10</v>
          </cell>
          <cell r="H133">
            <v>3329989.44</v>
          </cell>
          <cell r="J133">
            <v>34455</v>
          </cell>
          <cell r="K133">
            <v>2</v>
          </cell>
          <cell r="L133">
            <v>0</v>
          </cell>
          <cell r="M133" t="str">
            <v>2º Lugar</v>
          </cell>
        </row>
        <row r="134">
          <cell r="A134">
            <v>1994</v>
          </cell>
          <cell r="B134" t="str">
            <v>NE</v>
          </cell>
          <cell r="C134" t="str">
            <v>-</v>
          </cell>
          <cell r="D134" t="str">
            <v>-</v>
          </cell>
          <cell r="E134" t="str">
            <v>ROD</v>
          </cell>
          <cell r="F134" t="str">
            <v>DER-BA</v>
          </cell>
          <cell r="G134" t="str">
            <v>Corredores da BA - Lote 2</v>
          </cell>
          <cell r="H134">
            <v>3447574.73</v>
          </cell>
          <cell r="J134">
            <v>34455</v>
          </cell>
          <cell r="K134">
            <v>1</v>
          </cell>
          <cell r="L134">
            <v>1</v>
          </cell>
          <cell r="M134" t="str">
            <v>1º Lugar</v>
          </cell>
        </row>
        <row r="135">
          <cell r="A135">
            <v>1994</v>
          </cell>
          <cell r="B135" t="str">
            <v>NE</v>
          </cell>
          <cell r="C135" t="str">
            <v>-</v>
          </cell>
          <cell r="D135" t="str">
            <v>-</v>
          </cell>
          <cell r="E135" t="str">
            <v>AER</v>
          </cell>
          <cell r="F135" t="str">
            <v>Infraero</v>
          </cell>
          <cell r="G135" t="str">
            <v>Aeroporto de Campo Grande</v>
          </cell>
          <cell r="H135">
            <v>1030164.18</v>
          </cell>
          <cell r="J135">
            <v>34458</v>
          </cell>
          <cell r="K135">
            <v>6</v>
          </cell>
          <cell r="L135">
            <v>0</v>
          </cell>
          <cell r="M135" t="str">
            <v>6º Lugar</v>
          </cell>
        </row>
        <row r="136">
          <cell r="A136">
            <v>1994</v>
          </cell>
          <cell r="B136" t="str">
            <v>NE</v>
          </cell>
          <cell r="C136" t="str">
            <v>-</v>
          </cell>
          <cell r="D136" t="str">
            <v>-</v>
          </cell>
          <cell r="E136" t="str">
            <v>AER</v>
          </cell>
          <cell r="F136" t="str">
            <v>GICLA</v>
          </cell>
          <cell r="G136" t="str">
            <v>Conclusão do Prédio de Carga Útil</v>
          </cell>
          <cell r="H136">
            <v>394270.36</v>
          </cell>
          <cell r="J136">
            <v>34464</v>
          </cell>
          <cell r="K136">
            <v>1</v>
          </cell>
          <cell r="L136">
            <v>1</v>
          </cell>
          <cell r="M136" t="str">
            <v>1º Lugar</v>
          </cell>
        </row>
        <row r="137">
          <cell r="A137">
            <v>1994</v>
          </cell>
          <cell r="B137" t="str">
            <v>NE</v>
          </cell>
          <cell r="C137" t="str">
            <v>-</v>
          </cell>
          <cell r="D137" t="str">
            <v>-</v>
          </cell>
          <cell r="E137" t="str">
            <v>AER</v>
          </cell>
          <cell r="F137" t="str">
            <v>GICLA</v>
          </cell>
          <cell r="G137" t="str">
            <v>Infra-estrutura do Prédio de Carga Útil</v>
          </cell>
          <cell r="H137">
            <v>114795.52</v>
          </cell>
          <cell r="J137">
            <v>34464</v>
          </cell>
          <cell r="K137">
            <v>1</v>
          </cell>
          <cell r="L137">
            <v>1</v>
          </cell>
          <cell r="M137" t="str">
            <v>1º Lugar</v>
          </cell>
        </row>
        <row r="138">
          <cell r="A138">
            <v>1994</v>
          </cell>
          <cell r="B138" t="str">
            <v>NE</v>
          </cell>
          <cell r="C138" t="str">
            <v>-</v>
          </cell>
          <cell r="D138" t="str">
            <v>-</v>
          </cell>
          <cell r="E138" t="str">
            <v>AER</v>
          </cell>
          <cell r="F138" t="str">
            <v>GICLA</v>
          </cell>
          <cell r="G138" t="str">
            <v>Construção de Bases para NASA</v>
          </cell>
          <cell r="H138">
            <v>114870.93</v>
          </cell>
          <cell r="J138">
            <v>34484</v>
          </cell>
          <cell r="K138">
            <v>1</v>
          </cell>
          <cell r="L138">
            <v>1</v>
          </cell>
          <cell r="M138" t="str">
            <v>1º Lugar</v>
          </cell>
        </row>
        <row r="139">
          <cell r="A139">
            <v>1994</v>
          </cell>
          <cell r="B139" t="str">
            <v>NE</v>
          </cell>
          <cell r="C139" t="str">
            <v>-</v>
          </cell>
          <cell r="D139" t="str">
            <v>-</v>
          </cell>
          <cell r="E139" t="str">
            <v>SAN</v>
          </cell>
          <cell r="F139" t="str">
            <v>CAESB</v>
          </cell>
          <cell r="G139" t="str">
            <v>ETE-Samambaia</v>
          </cell>
          <cell r="H139">
            <v>5241006.68</v>
          </cell>
          <cell r="J139">
            <v>34485</v>
          </cell>
          <cell r="K139">
            <v>5</v>
          </cell>
          <cell r="L139">
            <v>0</v>
          </cell>
          <cell r="M139" t="str">
            <v>5º Lugar</v>
          </cell>
        </row>
        <row r="140">
          <cell r="A140">
            <v>1994</v>
          </cell>
          <cell r="B140" t="str">
            <v>NE</v>
          </cell>
          <cell r="C140" t="str">
            <v>-</v>
          </cell>
          <cell r="D140" t="str">
            <v>-</v>
          </cell>
          <cell r="E140" t="str">
            <v>ENE</v>
          </cell>
          <cell r="F140" t="str">
            <v>Petrobrás</v>
          </cell>
          <cell r="G140" t="str">
            <v>Bases de Tanques em Brasília</v>
          </cell>
          <cell r="H140">
            <v>2641448.2200000002</v>
          </cell>
          <cell r="J140">
            <v>34496</v>
          </cell>
          <cell r="K140">
            <v>2</v>
          </cell>
          <cell r="L140">
            <v>0</v>
          </cell>
          <cell r="M140" t="str">
            <v>2º Lugar</v>
          </cell>
        </row>
        <row r="141">
          <cell r="A141">
            <v>1994</v>
          </cell>
          <cell r="B141" t="str">
            <v>NE</v>
          </cell>
          <cell r="C141" t="str">
            <v>-</v>
          </cell>
          <cell r="D141" t="str">
            <v>-</v>
          </cell>
          <cell r="E141" t="str">
            <v>ENE</v>
          </cell>
          <cell r="F141" t="str">
            <v>Petrobrás</v>
          </cell>
          <cell r="G141" t="str">
            <v>Petrobrás U-75 e 76 - Mataripe</v>
          </cell>
          <cell r="H141">
            <v>3784832.4</v>
          </cell>
          <cell r="J141">
            <v>34506</v>
          </cell>
          <cell r="K141" t="str">
            <v>-</v>
          </cell>
          <cell r="L141">
            <v>0</v>
          </cell>
          <cell r="M141" t="str">
            <v>Cancelada</v>
          </cell>
        </row>
        <row r="142">
          <cell r="A142">
            <v>1994</v>
          </cell>
          <cell r="B142" t="str">
            <v>NE</v>
          </cell>
          <cell r="C142" t="str">
            <v>-</v>
          </cell>
          <cell r="D142" t="str">
            <v>-</v>
          </cell>
          <cell r="E142" t="str">
            <v>AER</v>
          </cell>
          <cell r="F142" t="str">
            <v>CTA</v>
          </cell>
          <cell r="G142" t="str">
            <v>Plataforma de Lançamento do VLS-Alcântara</v>
          </cell>
          <cell r="H142">
            <v>1885484.13</v>
          </cell>
          <cell r="J142">
            <v>34541</v>
          </cell>
          <cell r="K142">
            <v>1</v>
          </cell>
          <cell r="L142">
            <v>1</v>
          </cell>
          <cell r="M142" t="str">
            <v>1º Lugar</v>
          </cell>
        </row>
        <row r="143">
          <cell r="A143">
            <v>1994</v>
          </cell>
          <cell r="B143" t="str">
            <v>NE</v>
          </cell>
          <cell r="C143" t="str">
            <v>-</v>
          </cell>
          <cell r="D143" t="str">
            <v>-</v>
          </cell>
          <cell r="E143" t="str">
            <v>ENE</v>
          </cell>
          <cell r="F143" t="str">
            <v>Petrobrás</v>
          </cell>
          <cell r="G143" t="str">
            <v>Petrobrás U-73 - Mataripe</v>
          </cell>
          <cell r="H143">
            <v>13327354.640000001</v>
          </cell>
          <cell r="J143">
            <v>34600</v>
          </cell>
          <cell r="K143">
            <v>7</v>
          </cell>
          <cell r="L143">
            <v>0</v>
          </cell>
          <cell r="M143" t="str">
            <v>7º Lugar</v>
          </cell>
        </row>
        <row r="144">
          <cell r="A144">
            <v>1994</v>
          </cell>
          <cell r="B144" t="str">
            <v>NE</v>
          </cell>
          <cell r="C144" t="str">
            <v>-</v>
          </cell>
          <cell r="D144" t="str">
            <v>-</v>
          </cell>
          <cell r="E144" t="str">
            <v>ENE</v>
          </cell>
          <cell r="F144" t="str">
            <v>Petrobrás</v>
          </cell>
          <cell r="G144" t="str">
            <v>Petrobrás U-75 e 76 - Mataripe</v>
          </cell>
          <cell r="H144">
            <v>7434889.7999999998</v>
          </cell>
          <cell r="J144">
            <v>34621</v>
          </cell>
          <cell r="K144">
            <v>12</v>
          </cell>
          <cell r="L144">
            <v>0</v>
          </cell>
          <cell r="M144" t="str">
            <v>12º Lugar</v>
          </cell>
        </row>
        <row r="145">
          <cell r="A145">
            <v>1994</v>
          </cell>
          <cell r="B145" t="str">
            <v>NE</v>
          </cell>
          <cell r="C145" t="str">
            <v>-</v>
          </cell>
          <cell r="D145" t="str">
            <v>-</v>
          </cell>
          <cell r="E145" t="str">
            <v>AER</v>
          </cell>
          <cell r="F145" t="str">
            <v>Infraero</v>
          </cell>
          <cell r="G145" t="str">
            <v>Aeroporto de São Luís</v>
          </cell>
          <cell r="H145">
            <v>5709689.75</v>
          </cell>
          <cell r="J145">
            <v>34649</v>
          </cell>
          <cell r="K145">
            <v>18</v>
          </cell>
          <cell r="L145">
            <v>0</v>
          </cell>
          <cell r="M145" t="str">
            <v>18º Lugar</v>
          </cell>
        </row>
        <row r="146">
          <cell r="A146">
            <v>1994</v>
          </cell>
          <cell r="B146" t="str">
            <v>NE</v>
          </cell>
          <cell r="C146" t="str">
            <v>-</v>
          </cell>
          <cell r="D146" t="str">
            <v>-</v>
          </cell>
          <cell r="E146" t="str">
            <v>AER</v>
          </cell>
          <cell r="F146" t="str">
            <v>GICLA</v>
          </cell>
          <cell r="G146" t="str">
            <v>Serviços de Capa Selante</v>
          </cell>
          <cell r="H146">
            <v>4861.22</v>
          </cell>
          <cell r="J146">
            <v>34669</v>
          </cell>
          <cell r="K146">
            <v>1</v>
          </cell>
          <cell r="L146">
            <v>1</v>
          </cell>
          <cell r="M146" t="str">
            <v>1º Lugar</v>
          </cell>
        </row>
        <row r="147">
          <cell r="A147">
            <v>1994</v>
          </cell>
          <cell r="B147" t="str">
            <v>NE</v>
          </cell>
          <cell r="C147" t="str">
            <v>-</v>
          </cell>
          <cell r="D147" t="str">
            <v>-</v>
          </cell>
          <cell r="E147" t="str">
            <v>SAN</v>
          </cell>
          <cell r="F147" t="str">
            <v>CAERN</v>
          </cell>
          <cell r="G147" t="str">
            <v>Açude de Umari</v>
          </cell>
          <cell r="H147">
            <v>19901465.239999998</v>
          </cell>
          <cell r="J147">
            <v>34691</v>
          </cell>
          <cell r="K147">
            <v>7</v>
          </cell>
          <cell r="L147">
            <v>0</v>
          </cell>
          <cell r="M147" t="str">
            <v>7º Lugar</v>
          </cell>
        </row>
        <row r="148">
          <cell r="A148">
            <v>1994</v>
          </cell>
          <cell r="B148" t="str">
            <v>NE</v>
          </cell>
          <cell r="C148" t="str">
            <v>-</v>
          </cell>
          <cell r="D148" t="str">
            <v>-</v>
          </cell>
          <cell r="E148" t="str">
            <v>IND</v>
          </cell>
          <cell r="F148" t="str">
            <v>Tibrás</v>
          </cell>
          <cell r="G148" t="str">
            <v>Serviços Diversos deObras Civis</v>
          </cell>
          <cell r="H148">
            <v>797823.99</v>
          </cell>
          <cell r="J148">
            <v>34778</v>
          </cell>
          <cell r="K148" t="str">
            <v>-</v>
          </cell>
          <cell r="L148">
            <v>0</v>
          </cell>
          <cell r="M148" t="str">
            <v>Perdemos</v>
          </cell>
        </row>
        <row r="149">
          <cell r="A149">
            <v>1994</v>
          </cell>
          <cell r="B149" t="str">
            <v>SE</v>
          </cell>
          <cell r="C149" t="str">
            <v>-</v>
          </cell>
          <cell r="D149" t="str">
            <v>-</v>
          </cell>
          <cell r="E149" t="str">
            <v>IND</v>
          </cell>
          <cell r="F149" t="str">
            <v>Cenibra</v>
          </cell>
          <cell r="G149" t="str">
            <v>Montagem Eletro-mecânica em Belo Oriente</v>
          </cell>
          <cell r="H149">
            <v>10977955.789999999</v>
          </cell>
          <cell r="J149">
            <v>34435</v>
          </cell>
          <cell r="K149" t="str">
            <v>-</v>
          </cell>
          <cell r="L149">
            <v>0</v>
          </cell>
          <cell r="M149" t="str">
            <v>Perdemos</v>
          </cell>
        </row>
        <row r="150">
          <cell r="A150">
            <v>1994</v>
          </cell>
          <cell r="B150" t="str">
            <v>SE</v>
          </cell>
          <cell r="C150" t="str">
            <v>-</v>
          </cell>
          <cell r="D150" t="str">
            <v>-</v>
          </cell>
          <cell r="E150" t="str">
            <v>ENE</v>
          </cell>
          <cell r="F150" t="str">
            <v>CFL</v>
          </cell>
          <cell r="G150" t="str">
            <v>Complementação UHD Neblina III</v>
          </cell>
          <cell r="H150">
            <v>1362186.45</v>
          </cell>
          <cell r="J150">
            <v>34464</v>
          </cell>
          <cell r="K150" t="str">
            <v>-</v>
          </cell>
          <cell r="L150">
            <v>0</v>
          </cell>
          <cell r="M150" t="str">
            <v>1º Lugar - EMPA / Montec</v>
          </cell>
        </row>
        <row r="151">
          <cell r="A151">
            <v>1994</v>
          </cell>
          <cell r="B151" t="str">
            <v>SE</v>
          </cell>
          <cell r="C151" t="str">
            <v>-</v>
          </cell>
          <cell r="D151" t="str">
            <v>-</v>
          </cell>
          <cell r="E151" t="str">
            <v>ENE</v>
          </cell>
          <cell r="F151" t="str">
            <v>CFL</v>
          </cell>
          <cell r="G151" t="str">
            <v>Otimização UHD Cel Domiciano - Muriaé</v>
          </cell>
          <cell r="H151">
            <v>1783696.73</v>
          </cell>
          <cell r="J151">
            <v>34464</v>
          </cell>
          <cell r="K151" t="str">
            <v>-</v>
          </cell>
          <cell r="L151">
            <v>0</v>
          </cell>
          <cell r="M151" t="str">
            <v>1º Lugar - EMPA / Montec</v>
          </cell>
        </row>
        <row r="152">
          <cell r="A152">
            <v>1994</v>
          </cell>
          <cell r="B152" t="str">
            <v>SE</v>
          </cell>
          <cell r="C152" t="str">
            <v>-</v>
          </cell>
          <cell r="D152" t="str">
            <v>-</v>
          </cell>
          <cell r="E152" t="str">
            <v>IND</v>
          </cell>
          <cell r="F152" t="str">
            <v>Souza Cruz</v>
          </cell>
          <cell r="G152" t="str">
            <v>Manutenção Predial em Uberlândia</v>
          </cell>
          <cell r="H152">
            <v>50642</v>
          </cell>
          <cell r="J152">
            <v>34470</v>
          </cell>
          <cell r="K152" t="str">
            <v>-</v>
          </cell>
          <cell r="L152">
            <v>0</v>
          </cell>
          <cell r="M152" t="str">
            <v>Perdemos - Valor Mensal</v>
          </cell>
        </row>
        <row r="153">
          <cell r="A153">
            <v>1994</v>
          </cell>
          <cell r="B153" t="str">
            <v>SE</v>
          </cell>
          <cell r="C153" t="str">
            <v>-</v>
          </cell>
          <cell r="D153" t="str">
            <v>-</v>
          </cell>
          <cell r="E153" t="str">
            <v>URB</v>
          </cell>
          <cell r="F153" t="str">
            <v>PM Serra</v>
          </cell>
          <cell r="G153" t="str">
            <v>Drenagem e Pavimentação de Vias Municipais</v>
          </cell>
          <cell r="H153">
            <v>4051168.54</v>
          </cell>
          <cell r="J153">
            <v>34477</v>
          </cell>
          <cell r="K153" t="str">
            <v>-</v>
          </cell>
          <cell r="L153">
            <v>0</v>
          </cell>
          <cell r="M153" t="str">
            <v>Não entregue</v>
          </cell>
        </row>
        <row r="154">
          <cell r="A154">
            <v>1994</v>
          </cell>
          <cell r="B154" t="str">
            <v>SE</v>
          </cell>
          <cell r="C154" t="str">
            <v>-</v>
          </cell>
          <cell r="D154" t="str">
            <v>-</v>
          </cell>
          <cell r="E154" t="str">
            <v>MIN</v>
          </cell>
          <cell r="F154" t="str">
            <v>CVRD</v>
          </cell>
          <cell r="G154" t="str">
            <v>Minério de Ferro de S.G. do Rio Abaixo</v>
          </cell>
          <cell r="H154">
            <v>42647934</v>
          </cell>
          <cell r="J154">
            <v>34493</v>
          </cell>
          <cell r="K154">
            <v>18</v>
          </cell>
          <cell r="L154">
            <v>0</v>
          </cell>
          <cell r="M154" t="str">
            <v>18º Lugar-Road</v>
          </cell>
        </row>
        <row r="155">
          <cell r="A155">
            <v>1994</v>
          </cell>
          <cell r="B155" t="str">
            <v>SE</v>
          </cell>
          <cell r="C155" t="str">
            <v>-</v>
          </cell>
          <cell r="D155" t="str">
            <v>-</v>
          </cell>
          <cell r="E155" t="str">
            <v>ENE</v>
          </cell>
          <cell r="F155" t="str">
            <v>Petrobrás</v>
          </cell>
          <cell r="G155" t="str">
            <v xml:space="preserve">GASDUC III-Gasoduto </v>
          </cell>
          <cell r="H155">
            <v>4829609.72</v>
          </cell>
          <cell r="J155">
            <v>34496</v>
          </cell>
          <cell r="K155">
            <v>3</v>
          </cell>
          <cell r="L155">
            <v>0</v>
          </cell>
          <cell r="M155" t="str">
            <v>3º Lugar - Mendes Júnior</v>
          </cell>
        </row>
        <row r="156">
          <cell r="A156">
            <v>1994</v>
          </cell>
          <cell r="B156" t="str">
            <v>SE</v>
          </cell>
          <cell r="C156" t="str">
            <v>-</v>
          </cell>
          <cell r="D156" t="str">
            <v>-</v>
          </cell>
          <cell r="E156" t="str">
            <v>DIV</v>
          </cell>
          <cell r="F156" t="str">
            <v>Telemig</v>
          </cell>
          <cell r="G156" t="str">
            <v>Centro de Treinamento de Juiz de Fora</v>
          </cell>
          <cell r="H156">
            <v>2872163</v>
          </cell>
          <cell r="J156">
            <v>34498</v>
          </cell>
          <cell r="K156">
            <v>14</v>
          </cell>
          <cell r="L156">
            <v>0</v>
          </cell>
          <cell r="M156" t="str">
            <v>14º Lugar-EMEC</v>
          </cell>
        </row>
        <row r="157">
          <cell r="A157">
            <v>1994</v>
          </cell>
          <cell r="B157" t="str">
            <v>SE</v>
          </cell>
          <cell r="C157" t="str">
            <v>-</v>
          </cell>
          <cell r="D157" t="str">
            <v>-</v>
          </cell>
          <cell r="E157" t="str">
            <v>URB</v>
          </cell>
          <cell r="F157" t="str">
            <v>PM Juiz de Fora</v>
          </cell>
          <cell r="G157" t="str">
            <v>Obras Viárias da Avenida Independência</v>
          </cell>
          <cell r="H157">
            <v>1756230.49</v>
          </cell>
          <cell r="J157">
            <v>34499</v>
          </cell>
          <cell r="K157" t="str">
            <v>-</v>
          </cell>
          <cell r="L157">
            <v>0</v>
          </cell>
          <cell r="M157" t="str">
            <v>Não entregue</v>
          </cell>
        </row>
        <row r="158">
          <cell r="A158">
            <v>1994</v>
          </cell>
          <cell r="B158" t="str">
            <v>SE</v>
          </cell>
          <cell r="C158" t="str">
            <v>-</v>
          </cell>
          <cell r="D158" t="str">
            <v>-</v>
          </cell>
          <cell r="E158" t="str">
            <v>ROD</v>
          </cell>
          <cell r="F158" t="str">
            <v>PM Juiz de Fora</v>
          </cell>
          <cell r="G158" t="str">
            <v>Acesso Norte-Trevo do Rotary</v>
          </cell>
          <cell r="H158">
            <v>5084176.03</v>
          </cell>
          <cell r="J158">
            <v>34506</v>
          </cell>
          <cell r="K158">
            <v>9</v>
          </cell>
          <cell r="L158">
            <v>0</v>
          </cell>
          <cell r="M158" t="str">
            <v>9º Lugar-U.E.M.</v>
          </cell>
        </row>
        <row r="159">
          <cell r="A159">
            <v>1994</v>
          </cell>
          <cell r="B159" t="str">
            <v>SE</v>
          </cell>
          <cell r="C159" t="str">
            <v>-</v>
          </cell>
          <cell r="D159" t="str">
            <v>-</v>
          </cell>
          <cell r="E159" t="str">
            <v>ROD</v>
          </cell>
          <cell r="F159" t="str">
            <v>GET</v>
          </cell>
          <cell r="G159" t="str">
            <v>TO-020-Palmas / Aparecida do Rio Negro</v>
          </cell>
          <cell r="H159">
            <v>9595388.5600000005</v>
          </cell>
          <cell r="J159">
            <v>34515</v>
          </cell>
          <cell r="K159">
            <v>1</v>
          </cell>
          <cell r="L159">
            <v>1</v>
          </cell>
          <cell r="M159" t="str">
            <v>1º Lugar</v>
          </cell>
        </row>
        <row r="160">
          <cell r="A160">
            <v>1994</v>
          </cell>
          <cell r="B160" t="str">
            <v>SE</v>
          </cell>
          <cell r="C160" t="str">
            <v>-</v>
          </cell>
          <cell r="D160" t="str">
            <v>-</v>
          </cell>
          <cell r="E160" t="str">
            <v>SAN</v>
          </cell>
          <cell r="F160" t="str">
            <v>Cesan</v>
          </cell>
          <cell r="G160" t="str">
            <v>Sistema de Esgotamento da Bacia B-4</v>
          </cell>
          <cell r="H160">
            <v>5220631</v>
          </cell>
          <cell r="J160">
            <v>34521</v>
          </cell>
          <cell r="K160">
            <v>16</v>
          </cell>
          <cell r="L160">
            <v>0</v>
          </cell>
          <cell r="M160" t="str">
            <v>16º Lugar-Carioca Engª</v>
          </cell>
        </row>
        <row r="161">
          <cell r="A161">
            <v>1994</v>
          </cell>
          <cell r="B161" t="str">
            <v>SE</v>
          </cell>
          <cell r="C161" t="str">
            <v>-</v>
          </cell>
          <cell r="D161" t="str">
            <v>-</v>
          </cell>
          <cell r="E161" t="str">
            <v>SAN</v>
          </cell>
          <cell r="F161" t="str">
            <v>Cesan</v>
          </cell>
          <cell r="G161" t="str">
            <v>Sistema de Esgotamento da Bacia B-13</v>
          </cell>
          <cell r="H161">
            <v>11208864.35</v>
          </cell>
          <cell r="J161">
            <v>34522</v>
          </cell>
          <cell r="K161">
            <v>16</v>
          </cell>
          <cell r="L161">
            <v>0</v>
          </cell>
          <cell r="M161" t="str">
            <v>16º Lugar-Carioca Engª</v>
          </cell>
        </row>
        <row r="162">
          <cell r="A162">
            <v>1994</v>
          </cell>
          <cell r="B162" t="str">
            <v>SE</v>
          </cell>
          <cell r="C162" t="str">
            <v>-</v>
          </cell>
          <cell r="D162" t="str">
            <v>-</v>
          </cell>
          <cell r="E162" t="str">
            <v>SAN</v>
          </cell>
          <cell r="F162" t="str">
            <v>Cesan</v>
          </cell>
          <cell r="G162" t="str">
            <v>Sistema de Esgoto da Praia do Morro</v>
          </cell>
          <cell r="H162">
            <v>4351704.62</v>
          </cell>
          <cell r="J162">
            <v>34523</v>
          </cell>
          <cell r="K162">
            <v>13</v>
          </cell>
          <cell r="L162">
            <v>0</v>
          </cell>
          <cell r="M162" t="str">
            <v>13º Lugar-Carioca Engª</v>
          </cell>
        </row>
        <row r="163">
          <cell r="A163">
            <v>1994</v>
          </cell>
          <cell r="B163" t="str">
            <v>SE</v>
          </cell>
          <cell r="C163" t="str">
            <v>-</v>
          </cell>
          <cell r="D163" t="str">
            <v>-</v>
          </cell>
          <cell r="E163" t="str">
            <v>HAB</v>
          </cell>
          <cell r="F163" t="str">
            <v>PM Palmas</v>
          </cell>
          <cell r="G163" t="str">
            <v>Casa em Palmas</v>
          </cell>
          <cell r="H163">
            <v>6846527.4199999999</v>
          </cell>
          <cell r="J163">
            <v>34561</v>
          </cell>
          <cell r="K163" t="str">
            <v>-</v>
          </cell>
          <cell r="L163">
            <v>0</v>
          </cell>
          <cell r="M163" t="str">
            <v>Perdemos</v>
          </cell>
        </row>
        <row r="164">
          <cell r="A164">
            <v>1994</v>
          </cell>
          <cell r="B164" t="str">
            <v>SE</v>
          </cell>
          <cell r="C164" t="str">
            <v>-</v>
          </cell>
          <cell r="D164" t="str">
            <v>-</v>
          </cell>
          <cell r="E164" t="str">
            <v>HAB</v>
          </cell>
          <cell r="F164" t="str">
            <v>Conterra</v>
          </cell>
          <cell r="G164" t="str">
            <v>Protech-316 Casas Populares em Contagem</v>
          </cell>
          <cell r="H164">
            <v>2124862.2000000002</v>
          </cell>
          <cell r="J164">
            <v>34562</v>
          </cell>
          <cell r="K164">
            <v>3</v>
          </cell>
          <cell r="L164">
            <v>0</v>
          </cell>
          <cell r="M164" t="str">
            <v>3º Lugar-Coneme</v>
          </cell>
        </row>
        <row r="165">
          <cell r="A165">
            <v>1994</v>
          </cell>
          <cell r="B165" t="str">
            <v>SE</v>
          </cell>
          <cell r="C165" t="str">
            <v>-</v>
          </cell>
          <cell r="D165" t="str">
            <v>-</v>
          </cell>
          <cell r="E165" t="str">
            <v>JUST</v>
          </cell>
          <cell r="F165" t="str">
            <v>Tr. Alçada MG</v>
          </cell>
          <cell r="G165" t="str">
            <v>Construção de Prédio de 19 andares</v>
          </cell>
          <cell r="H165">
            <v>3113036.88</v>
          </cell>
          <cell r="J165">
            <v>34569</v>
          </cell>
          <cell r="K165">
            <v>5</v>
          </cell>
          <cell r="L165">
            <v>0</v>
          </cell>
          <cell r="M165" t="str">
            <v>5º Lugar-Collen</v>
          </cell>
        </row>
        <row r="166">
          <cell r="A166">
            <v>1994</v>
          </cell>
          <cell r="B166" t="str">
            <v>SE</v>
          </cell>
          <cell r="C166" t="str">
            <v>-</v>
          </cell>
          <cell r="D166" t="str">
            <v>-</v>
          </cell>
          <cell r="E166" t="str">
            <v>ROD</v>
          </cell>
          <cell r="F166" t="str">
            <v>GET</v>
          </cell>
          <cell r="G166" t="str">
            <v>TO-280-Natividade / Almas-Lote 3</v>
          </cell>
          <cell r="H166">
            <v>5520841.7999999998</v>
          </cell>
          <cell r="J166">
            <v>34578</v>
          </cell>
          <cell r="K166">
            <v>6</v>
          </cell>
          <cell r="L166">
            <v>0</v>
          </cell>
          <cell r="M166" t="str">
            <v>6º Lugar-Pavitergo</v>
          </cell>
        </row>
        <row r="167">
          <cell r="A167">
            <v>1994</v>
          </cell>
          <cell r="B167" t="str">
            <v>SE</v>
          </cell>
          <cell r="C167" t="str">
            <v>-</v>
          </cell>
          <cell r="D167" t="str">
            <v>-</v>
          </cell>
          <cell r="E167" t="str">
            <v>ROD</v>
          </cell>
          <cell r="F167" t="str">
            <v>GET</v>
          </cell>
          <cell r="G167" t="str">
            <v>TO-040-Novo Jardim / Divisa TO-BA</v>
          </cell>
          <cell r="H167">
            <v>5001080.3899999997</v>
          </cell>
          <cell r="J167">
            <v>34578</v>
          </cell>
          <cell r="K167">
            <v>6</v>
          </cell>
          <cell r="L167">
            <v>0</v>
          </cell>
          <cell r="M167" t="str">
            <v>6º Lugar-Warre</v>
          </cell>
        </row>
        <row r="168">
          <cell r="A168">
            <v>1994</v>
          </cell>
          <cell r="B168" t="str">
            <v>SE</v>
          </cell>
          <cell r="C168" t="str">
            <v>-</v>
          </cell>
          <cell r="D168" t="str">
            <v>-</v>
          </cell>
          <cell r="E168" t="str">
            <v>ROD</v>
          </cell>
          <cell r="F168" t="str">
            <v>GET</v>
          </cell>
          <cell r="G168" t="str">
            <v>TO-040-Almas / Divinópolis-Lote 4</v>
          </cell>
          <cell r="H168">
            <v>4561886.3600000003</v>
          </cell>
          <cell r="J168">
            <v>34578</v>
          </cell>
          <cell r="K168">
            <v>5</v>
          </cell>
          <cell r="L168">
            <v>0</v>
          </cell>
          <cell r="M168" t="str">
            <v>5º Lugar-Pavitergo</v>
          </cell>
        </row>
        <row r="169">
          <cell r="A169">
            <v>1994</v>
          </cell>
          <cell r="B169" t="str">
            <v>SE</v>
          </cell>
          <cell r="C169" t="str">
            <v>-</v>
          </cell>
          <cell r="D169" t="str">
            <v>-</v>
          </cell>
          <cell r="E169" t="str">
            <v>ROD</v>
          </cell>
          <cell r="F169" t="str">
            <v>GET</v>
          </cell>
          <cell r="G169" t="str">
            <v>TO-050-Santa Rosa / Natividade-Lote 2</v>
          </cell>
          <cell r="H169">
            <v>4656635.47</v>
          </cell>
          <cell r="J169">
            <v>34578</v>
          </cell>
          <cell r="K169">
            <v>1</v>
          </cell>
          <cell r="L169">
            <v>1</v>
          </cell>
          <cell r="M169" t="str">
            <v>1º Lugar</v>
          </cell>
        </row>
        <row r="170">
          <cell r="A170">
            <v>1994</v>
          </cell>
          <cell r="B170" t="str">
            <v>SE</v>
          </cell>
          <cell r="C170" t="str">
            <v>-</v>
          </cell>
          <cell r="D170" t="str">
            <v>-</v>
          </cell>
          <cell r="E170" t="str">
            <v>ROD</v>
          </cell>
          <cell r="F170" t="str">
            <v>GET</v>
          </cell>
          <cell r="G170" t="str">
            <v>TO-050-Silvanópolis / Santa Rosa</v>
          </cell>
          <cell r="H170">
            <v>2681794.41</v>
          </cell>
          <cell r="J170">
            <v>34578</v>
          </cell>
          <cell r="K170">
            <v>5</v>
          </cell>
          <cell r="L170">
            <v>0</v>
          </cell>
          <cell r="M170" t="str">
            <v>5º Lugar-Pavitergo</v>
          </cell>
        </row>
        <row r="171">
          <cell r="A171">
            <v>1994</v>
          </cell>
          <cell r="B171" t="str">
            <v>SE</v>
          </cell>
          <cell r="C171" t="str">
            <v>-</v>
          </cell>
          <cell r="D171" t="str">
            <v>-</v>
          </cell>
          <cell r="E171" t="str">
            <v>ROD</v>
          </cell>
          <cell r="F171" t="str">
            <v>GET</v>
          </cell>
          <cell r="G171" t="str">
            <v>TO-255/BR-153-Porto Nacional</v>
          </cell>
          <cell r="H171">
            <v>2286474.1</v>
          </cell>
          <cell r="J171">
            <v>34578</v>
          </cell>
          <cell r="K171">
            <v>3</v>
          </cell>
          <cell r="L171">
            <v>0</v>
          </cell>
          <cell r="M171" t="str">
            <v>3º Lugar-Pavitergo</v>
          </cell>
        </row>
        <row r="172">
          <cell r="A172">
            <v>1994</v>
          </cell>
          <cell r="B172" t="str">
            <v>SE</v>
          </cell>
          <cell r="C172" t="str">
            <v>-</v>
          </cell>
          <cell r="D172" t="str">
            <v>-</v>
          </cell>
          <cell r="E172" t="str">
            <v>ROD</v>
          </cell>
          <cell r="F172" t="str">
            <v>GET</v>
          </cell>
          <cell r="G172" t="str">
            <v>TO-040-Dianápolis / Novo Jardim-Lote 5</v>
          </cell>
          <cell r="H172">
            <v>3922191.39</v>
          </cell>
          <cell r="J172">
            <v>34578</v>
          </cell>
          <cell r="K172">
            <v>7</v>
          </cell>
          <cell r="L172">
            <v>0</v>
          </cell>
          <cell r="M172" t="str">
            <v>7º Lugar-Pavitergo</v>
          </cell>
        </row>
        <row r="173">
          <cell r="A173">
            <v>1994</v>
          </cell>
          <cell r="B173" t="str">
            <v>SE</v>
          </cell>
          <cell r="C173" t="str">
            <v>-</v>
          </cell>
          <cell r="D173" t="str">
            <v>-</v>
          </cell>
          <cell r="E173" t="str">
            <v>TRUR</v>
          </cell>
          <cell r="F173" t="str">
            <v>Contec</v>
          </cell>
          <cell r="G173" t="str">
            <v>Terminal Urbano de Uberlândia</v>
          </cell>
          <cell r="H173">
            <v>3832767.05</v>
          </cell>
          <cell r="J173">
            <v>34592</v>
          </cell>
          <cell r="K173" t="str">
            <v>-</v>
          </cell>
          <cell r="L173">
            <v>0</v>
          </cell>
          <cell r="M173" t="str">
            <v>Cancelada</v>
          </cell>
        </row>
        <row r="174">
          <cell r="A174">
            <v>1994</v>
          </cell>
          <cell r="B174" t="str">
            <v>SE</v>
          </cell>
          <cell r="C174" t="str">
            <v>-</v>
          </cell>
          <cell r="D174" t="str">
            <v>-</v>
          </cell>
          <cell r="E174" t="str">
            <v>IND</v>
          </cell>
          <cell r="F174" t="str">
            <v>Embraplan</v>
          </cell>
          <cell r="G174" t="str">
            <v>Shopping Diamond Mall</v>
          </cell>
          <cell r="H174">
            <v>25867969.960000001</v>
          </cell>
          <cell r="J174">
            <v>34604</v>
          </cell>
          <cell r="K174" t="str">
            <v>-</v>
          </cell>
          <cell r="L174">
            <v>0</v>
          </cell>
          <cell r="M174" t="str">
            <v>1º Lugar-Schain Cury</v>
          </cell>
        </row>
        <row r="175">
          <cell r="A175">
            <v>1994</v>
          </cell>
          <cell r="B175" t="str">
            <v>SE</v>
          </cell>
          <cell r="C175" t="str">
            <v>-</v>
          </cell>
          <cell r="D175" t="str">
            <v>-</v>
          </cell>
          <cell r="E175" t="str">
            <v>NAV</v>
          </cell>
          <cell r="F175" t="str">
            <v>CVRD</v>
          </cell>
          <cell r="G175" t="str">
            <v>Terminal de Granéis Líquidos de Tubarão</v>
          </cell>
          <cell r="H175">
            <v>2293120.21</v>
          </cell>
          <cell r="J175">
            <v>34612</v>
          </cell>
          <cell r="K175">
            <v>10</v>
          </cell>
          <cell r="L175">
            <v>0</v>
          </cell>
          <cell r="M175" t="str">
            <v>10º Lugar-Fundasa</v>
          </cell>
        </row>
        <row r="176">
          <cell r="A176">
            <v>1994</v>
          </cell>
          <cell r="B176" t="str">
            <v>SE</v>
          </cell>
          <cell r="C176" t="str">
            <v>-</v>
          </cell>
          <cell r="D176" t="str">
            <v>-</v>
          </cell>
          <cell r="E176" t="str">
            <v>IND</v>
          </cell>
          <cell r="F176" t="str">
            <v>Center Shop.</v>
          </cell>
          <cell r="G176" t="str">
            <v>Hotel Plaza Inn - Uberlândia</v>
          </cell>
          <cell r="H176">
            <v>6165834.3700000001</v>
          </cell>
          <cell r="J176">
            <v>34628</v>
          </cell>
          <cell r="K176" t="str">
            <v>-</v>
          </cell>
          <cell r="L176">
            <v>0</v>
          </cell>
          <cell r="M176" t="str">
            <v>Perdemos</v>
          </cell>
        </row>
        <row r="177">
          <cell r="A177">
            <v>1994</v>
          </cell>
          <cell r="B177" t="str">
            <v>SE</v>
          </cell>
          <cell r="C177" t="str">
            <v>-</v>
          </cell>
          <cell r="D177" t="str">
            <v>-</v>
          </cell>
          <cell r="E177" t="str">
            <v>ENE</v>
          </cell>
          <cell r="F177" t="str">
            <v>Petrobrás</v>
          </cell>
          <cell r="G177" t="str">
            <v>Esferas de Armazenamento de GLP</v>
          </cell>
          <cell r="H177">
            <v>41018766.759999998</v>
          </cell>
          <cell r="J177">
            <v>34649</v>
          </cell>
          <cell r="K177" t="str">
            <v>-</v>
          </cell>
          <cell r="L177">
            <v>0</v>
          </cell>
          <cell r="M177" t="str">
            <v>Inabilitados</v>
          </cell>
        </row>
        <row r="178">
          <cell r="A178">
            <v>1994</v>
          </cell>
          <cell r="B178" t="str">
            <v>SE</v>
          </cell>
          <cell r="C178" t="str">
            <v>-</v>
          </cell>
          <cell r="D178" t="str">
            <v>-</v>
          </cell>
          <cell r="E178" t="str">
            <v>ROD</v>
          </cell>
          <cell r="F178" t="str">
            <v>DER-GO</v>
          </cell>
          <cell r="G178" t="str">
            <v>GO-Serranópolis / Itumirim Aporé</v>
          </cell>
          <cell r="H178">
            <v>12846234.779999999</v>
          </cell>
          <cell r="J178">
            <v>34683</v>
          </cell>
          <cell r="K178" t="str">
            <v>-</v>
          </cell>
          <cell r="L178">
            <v>0</v>
          </cell>
          <cell r="M178" t="str">
            <v>Não entregue</v>
          </cell>
        </row>
        <row r="179">
          <cell r="A179">
            <v>1994</v>
          </cell>
          <cell r="B179" t="str">
            <v>SE</v>
          </cell>
          <cell r="C179" t="str">
            <v>-</v>
          </cell>
          <cell r="D179" t="str">
            <v>-</v>
          </cell>
          <cell r="E179" t="str">
            <v>URB</v>
          </cell>
          <cell r="F179" t="str">
            <v>PM Goiânia</v>
          </cell>
          <cell r="G179" t="str">
            <v>Avenida Leste-Oeste</v>
          </cell>
          <cell r="H179">
            <v>19142952</v>
          </cell>
          <cell r="J179">
            <v>34714</v>
          </cell>
          <cell r="K179">
            <v>1</v>
          </cell>
          <cell r="L179">
            <v>1</v>
          </cell>
          <cell r="M179" t="str">
            <v>1º Lugar</v>
          </cell>
        </row>
        <row r="180">
          <cell r="A180">
            <v>1994</v>
          </cell>
          <cell r="B180" t="str">
            <v>SE</v>
          </cell>
          <cell r="C180" t="str">
            <v>-</v>
          </cell>
          <cell r="D180" t="str">
            <v>-</v>
          </cell>
          <cell r="E180" t="str">
            <v>TRUR</v>
          </cell>
          <cell r="F180" t="str">
            <v xml:space="preserve"> Contec</v>
          </cell>
          <cell r="G180" t="str">
            <v>Terminal de Integração de Uberlândia</v>
          </cell>
          <cell r="H180">
            <v>8465426.8499999996</v>
          </cell>
          <cell r="J180">
            <v>34715</v>
          </cell>
          <cell r="K180">
            <v>1</v>
          </cell>
          <cell r="L180">
            <v>1</v>
          </cell>
          <cell r="M180" t="str">
            <v>1º Lugar</v>
          </cell>
        </row>
        <row r="181">
          <cell r="A181">
            <v>1994</v>
          </cell>
          <cell r="B181" t="str">
            <v>SE</v>
          </cell>
          <cell r="C181" t="str">
            <v>-</v>
          </cell>
          <cell r="D181" t="str">
            <v>-</v>
          </cell>
          <cell r="E181" t="str">
            <v>IND</v>
          </cell>
          <cell r="F181" t="str">
            <v>Brahma</v>
          </cell>
          <cell r="G181" t="str">
            <v>Estrutura-Obras Civis-Projeto 243-RJ</v>
          </cell>
          <cell r="H181">
            <v>4680330.97</v>
          </cell>
          <cell r="J181">
            <v>34715</v>
          </cell>
          <cell r="K181">
            <v>1</v>
          </cell>
          <cell r="L181">
            <v>1</v>
          </cell>
          <cell r="M181" t="str">
            <v>1º Lugar</v>
          </cell>
        </row>
        <row r="182">
          <cell r="A182">
            <v>1994</v>
          </cell>
          <cell r="B182" t="str">
            <v>SE</v>
          </cell>
          <cell r="C182" t="str">
            <v>-</v>
          </cell>
          <cell r="D182" t="str">
            <v>-</v>
          </cell>
          <cell r="E182" t="str">
            <v>SAN</v>
          </cell>
          <cell r="F182" t="str">
            <v>COPASA</v>
          </cell>
          <cell r="G182" t="str">
            <v>Interceptores e Coletores de Esgoto-Arrudas</v>
          </cell>
          <cell r="H182">
            <v>1107116.82</v>
          </cell>
          <cell r="J182">
            <v>34725</v>
          </cell>
          <cell r="K182">
            <v>1</v>
          </cell>
          <cell r="L182">
            <v>1</v>
          </cell>
          <cell r="M182" t="str">
            <v>1º Lugar</v>
          </cell>
        </row>
        <row r="183">
          <cell r="A183">
            <v>1994</v>
          </cell>
          <cell r="B183" t="str">
            <v>SE</v>
          </cell>
          <cell r="C183" t="str">
            <v>-</v>
          </cell>
          <cell r="D183" t="str">
            <v>-</v>
          </cell>
          <cell r="E183" t="str">
            <v>ROD</v>
          </cell>
          <cell r="F183" t="str">
            <v>DNER</v>
          </cell>
          <cell r="G183" t="str">
            <v>Duplicação da BR-040</v>
          </cell>
          <cell r="H183">
            <v>13081300.439999999</v>
          </cell>
          <cell r="J183">
            <v>34743</v>
          </cell>
          <cell r="K183" t="str">
            <v>-</v>
          </cell>
          <cell r="L183">
            <v>0</v>
          </cell>
          <cell r="M183" t="str">
            <v>Cancelada</v>
          </cell>
        </row>
        <row r="184">
          <cell r="A184">
            <v>1994</v>
          </cell>
          <cell r="B184" t="str">
            <v>SE</v>
          </cell>
          <cell r="C184" t="str">
            <v>-</v>
          </cell>
          <cell r="D184" t="str">
            <v>-</v>
          </cell>
          <cell r="E184" t="str">
            <v>ROD</v>
          </cell>
          <cell r="F184" t="str">
            <v>DNER</v>
          </cell>
          <cell r="G184" t="str">
            <v>BR-050-Ponte sobre o Rio Grande</v>
          </cell>
          <cell r="H184">
            <v>6671968.5199999996</v>
          </cell>
          <cell r="J184">
            <v>34746</v>
          </cell>
          <cell r="K184" t="str">
            <v>-</v>
          </cell>
          <cell r="L184">
            <v>0</v>
          </cell>
          <cell r="M184" t="str">
            <v>Perdemos</v>
          </cell>
        </row>
        <row r="185">
          <cell r="A185">
            <v>1994</v>
          </cell>
          <cell r="B185" t="str">
            <v>SE</v>
          </cell>
          <cell r="C185" t="str">
            <v>-</v>
          </cell>
          <cell r="D185" t="str">
            <v>-</v>
          </cell>
          <cell r="E185" t="str">
            <v>IND</v>
          </cell>
          <cell r="F185" t="str">
            <v>Brahma</v>
          </cell>
          <cell r="G185" t="str">
            <v>Adutora da Fábrica de Campo Grande-RJ</v>
          </cell>
          <cell r="H185">
            <v>8134388.4699999997</v>
          </cell>
          <cell r="J185">
            <v>34773</v>
          </cell>
          <cell r="K185" t="str">
            <v>-</v>
          </cell>
          <cell r="L185">
            <v>0</v>
          </cell>
          <cell r="M185" t="str">
            <v>1º Lugar-Faulhaber</v>
          </cell>
        </row>
        <row r="186">
          <cell r="A186">
            <v>1994</v>
          </cell>
          <cell r="B186" t="str">
            <v>SE</v>
          </cell>
          <cell r="C186" t="str">
            <v>-</v>
          </cell>
          <cell r="D186" t="str">
            <v>-</v>
          </cell>
          <cell r="E186" t="str">
            <v>IND</v>
          </cell>
          <cell r="F186" t="str">
            <v>Brahma</v>
          </cell>
          <cell r="G186" t="str">
            <v>Adutora da Fábrica de Campo Grande-RJ</v>
          </cell>
          <cell r="H186">
            <v>7463501.21</v>
          </cell>
          <cell r="J186">
            <v>34773</v>
          </cell>
          <cell r="K186" t="str">
            <v>-</v>
          </cell>
          <cell r="L186">
            <v>0</v>
          </cell>
          <cell r="M186" t="str">
            <v>1º Lugar-Faulhaber</v>
          </cell>
        </row>
        <row r="187">
          <cell r="A187">
            <v>1994</v>
          </cell>
          <cell r="B187" t="str">
            <v>SE</v>
          </cell>
          <cell r="C187" t="str">
            <v>-</v>
          </cell>
          <cell r="D187" t="str">
            <v>-</v>
          </cell>
          <cell r="E187" t="str">
            <v>IND</v>
          </cell>
          <cell r="F187" t="str">
            <v>Brahma</v>
          </cell>
          <cell r="G187" t="str">
            <v>Pavimentação e Arruamento da Fábrica</v>
          </cell>
          <cell r="H187">
            <v>5422294.29</v>
          </cell>
          <cell r="J187">
            <v>34788</v>
          </cell>
          <cell r="K187" t="str">
            <v>-</v>
          </cell>
          <cell r="L187">
            <v>0</v>
          </cell>
          <cell r="M187" t="str">
            <v>Perdemos</v>
          </cell>
        </row>
        <row r="188">
          <cell r="A188">
            <v>1994</v>
          </cell>
          <cell r="B188" t="str">
            <v>SL</v>
          </cell>
          <cell r="C188" t="str">
            <v>-</v>
          </cell>
          <cell r="D188" t="str">
            <v>-</v>
          </cell>
          <cell r="E188" t="str">
            <v>ROD</v>
          </cell>
          <cell r="F188" t="str">
            <v>DER-PR</v>
          </cell>
          <cell r="G188" t="str">
            <v>PR-092-Cerro Azul / R.B. do Sul-Lote 1</v>
          </cell>
          <cell r="H188">
            <v>5236139.1399999997</v>
          </cell>
          <cell r="J188" t="str">
            <v>-</v>
          </cell>
          <cell r="K188" t="str">
            <v>-</v>
          </cell>
          <cell r="L188">
            <v>0</v>
          </cell>
          <cell r="M188" t="str">
            <v>Adiada</v>
          </cell>
        </row>
        <row r="189">
          <cell r="A189">
            <v>1994</v>
          </cell>
          <cell r="B189" t="str">
            <v>SL</v>
          </cell>
          <cell r="C189" t="str">
            <v>-</v>
          </cell>
          <cell r="D189" t="str">
            <v>-</v>
          </cell>
          <cell r="E189" t="str">
            <v>HAB</v>
          </cell>
          <cell r="F189" t="str">
            <v>Rio Sul</v>
          </cell>
          <cell r="G189" t="str">
            <v>Galpão no AFP para Rio Sul</v>
          </cell>
          <cell r="H189">
            <v>93862.25</v>
          </cell>
          <cell r="J189" t="str">
            <v>-</v>
          </cell>
          <cell r="K189" t="str">
            <v>-</v>
          </cell>
          <cell r="L189">
            <v>0</v>
          </cell>
          <cell r="M189" t="str">
            <v>Não entregue</v>
          </cell>
        </row>
        <row r="190">
          <cell r="A190">
            <v>1994</v>
          </cell>
          <cell r="B190" t="str">
            <v>SL</v>
          </cell>
          <cell r="C190" t="str">
            <v>-</v>
          </cell>
          <cell r="D190" t="str">
            <v>-</v>
          </cell>
          <cell r="E190" t="str">
            <v>ROD</v>
          </cell>
          <cell r="F190" t="str">
            <v>DER-PR</v>
          </cell>
          <cell r="G190" t="str">
            <v>PR-092-Cerro Azul / R.B. do Sul-Lote 2</v>
          </cell>
          <cell r="H190">
            <v>4791995.34</v>
          </cell>
          <cell r="J190" t="str">
            <v>-</v>
          </cell>
          <cell r="K190" t="str">
            <v>-</v>
          </cell>
          <cell r="L190">
            <v>0</v>
          </cell>
          <cell r="M190" t="str">
            <v>Adiada</v>
          </cell>
        </row>
        <row r="191">
          <cell r="A191">
            <v>1994</v>
          </cell>
          <cell r="B191" t="str">
            <v>SL</v>
          </cell>
          <cell r="C191" t="str">
            <v>-</v>
          </cell>
          <cell r="D191" t="str">
            <v>-</v>
          </cell>
          <cell r="E191" t="str">
            <v>IND</v>
          </cell>
          <cell r="F191" t="str">
            <v>CCPRB</v>
          </cell>
          <cell r="G191" t="str">
            <v>Obras Civis da Fábrica de Cimento de Rio Branco</v>
          </cell>
          <cell r="H191">
            <v>2063608.3</v>
          </cell>
          <cell r="J191">
            <v>34453</v>
          </cell>
          <cell r="K191">
            <v>3</v>
          </cell>
          <cell r="L191">
            <v>0</v>
          </cell>
          <cell r="M191" t="str">
            <v>3º Lugar-M.Roscoe</v>
          </cell>
        </row>
        <row r="192">
          <cell r="A192">
            <v>1994</v>
          </cell>
          <cell r="B192" t="str">
            <v>SL</v>
          </cell>
          <cell r="C192" t="str">
            <v>-</v>
          </cell>
          <cell r="D192" t="str">
            <v>-</v>
          </cell>
          <cell r="E192" t="str">
            <v>ROD</v>
          </cell>
          <cell r="F192" t="str">
            <v>DER-PR</v>
          </cell>
          <cell r="G192" t="str">
            <v>PR-151-Castro / Piraí do Sul</v>
          </cell>
          <cell r="H192">
            <v>6190349.3099999996</v>
          </cell>
          <cell r="J192">
            <v>34479</v>
          </cell>
          <cell r="K192" t="str">
            <v>-</v>
          </cell>
          <cell r="L192">
            <v>0</v>
          </cell>
          <cell r="M192" t="str">
            <v>Adiada</v>
          </cell>
        </row>
        <row r="193">
          <cell r="A193">
            <v>1994</v>
          </cell>
          <cell r="B193" t="str">
            <v>SL</v>
          </cell>
          <cell r="C193" t="str">
            <v>-</v>
          </cell>
          <cell r="D193" t="str">
            <v>-</v>
          </cell>
          <cell r="E193" t="str">
            <v>ROD</v>
          </cell>
          <cell r="F193" t="str">
            <v>DER-PR</v>
          </cell>
          <cell r="G193" t="str">
            <v>PRT-487-Campo Mourão / C. Oeste-Lote 2</v>
          </cell>
          <cell r="H193">
            <v>4507404.66</v>
          </cell>
          <cell r="J193">
            <v>34479</v>
          </cell>
          <cell r="K193" t="str">
            <v>-</v>
          </cell>
          <cell r="L193">
            <v>0</v>
          </cell>
          <cell r="M193" t="str">
            <v>Adiada</v>
          </cell>
        </row>
        <row r="194">
          <cell r="A194">
            <v>1994</v>
          </cell>
          <cell r="B194" t="str">
            <v>SL</v>
          </cell>
          <cell r="C194" t="str">
            <v>-</v>
          </cell>
          <cell r="D194" t="str">
            <v>-</v>
          </cell>
          <cell r="E194" t="str">
            <v>ROD</v>
          </cell>
          <cell r="F194" t="str">
            <v>DER-PR</v>
          </cell>
          <cell r="G194" t="str">
            <v>PRT-487-Campo Mourão / C. Oeste-Lote 1</v>
          </cell>
          <cell r="H194">
            <v>6429271.7599999998</v>
          </cell>
          <cell r="J194">
            <v>34479</v>
          </cell>
          <cell r="K194" t="str">
            <v>-</v>
          </cell>
          <cell r="L194">
            <v>0</v>
          </cell>
          <cell r="M194" t="str">
            <v>Adiada</v>
          </cell>
        </row>
        <row r="195">
          <cell r="A195">
            <v>1994</v>
          </cell>
          <cell r="B195" t="str">
            <v>SL</v>
          </cell>
          <cell r="C195" t="str">
            <v>-</v>
          </cell>
          <cell r="D195" t="str">
            <v>-</v>
          </cell>
          <cell r="E195" t="str">
            <v>ROD</v>
          </cell>
          <cell r="F195" t="str">
            <v>DER-PR</v>
          </cell>
          <cell r="G195" t="str">
            <v>BR-476-Bocaiuva do Sul / Tunas</v>
          </cell>
          <cell r="H195">
            <v>4551599.25</v>
          </cell>
          <cell r="J195">
            <v>34479</v>
          </cell>
          <cell r="K195" t="str">
            <v>-</v>
          </cell>
          <cell r="L195">
            <v>0</v>
          </cell>
          <cell r="M195" t="str">
            <v>Não entregue</v>
          </cell>
        </row>
        <row r="196">
          <cell r="A196">
            <v>1994</v>
          </cell>
          <cell r="B196" t="str">
            <v>SL</v>
          </cell>
          <cell r="C196" t="str">
            <v>-</v>
          </cell>
          <cell r="D196" t="str">
            <v>-</v>
          </cell>
          <cell r="E196" t="str">
            <v>ROD</v>
          </cell>
          <cell r="F196" t="str">
            <v>DAER</v>
          </cell>
          <cell r="G196" t="str">
            <v>RS-472-Santo Cristo / Porto Lucena-Lote 2</v>
          </cell>
          <cell r="H196">
            <v>7783454.6399999997</v>
          </cell>
          <cell r="J196">
            <v>34495</v>
          </cell>
          <cell r="K196">
            <v>3</v>
          </cell>
          <cell r="L196">
            <v>0</v>
          </cell>
          <cell r="M196" t="str">
            <v>3º Lugar-Castilho</v>
          </cell>
        </row>
        <row r="197">
          <cell r="A197">
            <v>1994</v>
          </cell>
          <cell r="B197" t="str">
            <v>SL</v>
          </cell>
          <cell r="C197" t="str">
            <v>-</v>
          </cell>
          <cell r="D197" t="str">
            <v>-</v>
          </cell>
          <cell r="E197" t="str">
            <v>ROD</v>
          </cell>
          <cell r="F197" t="str">
            <v>DAER</v>
          </cell>
          <cell r="G197" t="str">
            <v>RS-472-Santo Cristo / Porto Lucena-Lote 1</v>
          </cell>
          <cell r="H197">
            <v>12095434.529999999</v>
          </cell>
          <cell r="J197">
            <v>34495</v>
          </cell>
          <cell r="K197">
            <v>1</v>
          </cell>
          <cell r="L197">
            <v>1</v>
          </cell>
          <cell r="M197" t="str">
            <v>1º Lugar</v>
          </cell>
        </row>
        <row r="198">
          <cell r="A198">
            <v>1994</v>
          </cell>
          <cell r="B198" t="str">
            <v>SL</v>
          </cell>
          <cell r="C198" t="str">
            <v>-</v>
          </cell>
          <cell r="D198" t="str">
            <v>-</v>
          </cell>
          <cell r="E198" t="str">
            <v>ROD</v>
          </cell>
          <cell r="F198" t="str">
            <v>DER-PR</v>
          </cell>
          <cell r="G198" t="str">
            <v>PRT-467-Toledo/Quatro Pontes e Acessos</v>
          </cell>
          <cell r="H198">
            <v>8238135.96</v>
          </cell>
          <cell r="J198">
            <v>34500</v>
          </cell>
          <cell r="K198" t="str">
            <v>-</v>
          </cell>
          <cell r="L198">
            <v>0</v>
          </cell>
          <cell r="M198" t="str">
            <v>Não entregue</v>
          </cell>
        </row>
        <row r="199">
          <cell r="A199">
            <v>1994</v>
          </cell>
          <cell r="B199" t="str">
            <v>SL</v>
          </cell>
          <cell r="C199" t="str">
            <v>-</v>
          </cell>
          <cell r="D199" t="str">
            <v>-</v>
          </cell>
          <cell r="E199" t="str">
            <v>ROD</v>
          </cell>
          <cell r="F199" t="str">
            <v>DER-SC</v>
          </cell>
          <cell r="G199" t="str">
            <v>SC-474-BR-101 / Massaranduba-Lote 7</v>
          </cell>
          <cell r="H199">
            <v>5440696.8399999999</v>
          </cell>
          <cell r="J199">
            <v>34506</v>
          </cell>
          <cell r="K199">
            <v>12</v>
          </cell>
          <cell r="L199">
            <v>0</v>
          </cell>
          <cell r="M199" t="str">
            <v>12º Lugar-Engepasa</v>
          </cell>
        </row>
        <row r="200">
          <cell r="A200">
            <v>1994</v>
          </cell>
          <cell r="B200" t="str">
            <v>SL</v>
          </cell>
          <cell r="C200" t="str">
            <v>-</v>
          </cell>
          <cell r="D200" t="str">
            <v>-</v>
          </cell>
          <cell r="E200" t="str">
            <v>ROD</v>
          </cell>
          <cell r="F200" t="str">
            <v>DER-SC</v>
          </cell>
          <cell r="G200" t="str">
            <v>SC-416-Timbó / Pomerode-Lote 1</v>
          </cell>
          <cell r="H200">
            <v>5301587.12</v>
          </cell>
          <cell r="J200">
            <v>34506</v>
          </cell>
          <cell r="K200">
            <v>8</v>
          </cell>
          <cell r="L200">
            <v>0</v>
          </cell>
          <cell r="M200" t="str">
            <v>8º Lugar-Reis</v>
          </cell>
        </row>
        <row r="201">
          <cell r="A201">
            <v>1994</v>
          </cell>
          <cell r="B201" t="str">
            <v>SL</v>
          </cell>
          <cell r="C201" t="str">
            <v>-</v>
          </cell>
          <cell r="D201" t="str">
            <v>-</v>
          </cell>
          <cell r="E201" t="str">
            <v>ROD</v>
          </cell>
          <cell r="F201" t="str">
            <v>DER-SC</v>
          </cell>
          <cell r="G201" t="str">
            <v>BR-116-km 21-Lote 2</v>
          </cell>
          <cell r="H201">
            <v>3852501.43</v>
          </cell>
          <cell r="J201">
            <v>34506</v>
          </cell>
          <cell r="K201">
            <v>14</v>
          </cell>
          <cell r="L201">
            <v>0</v>
          </cell>
          <cell r="M201" t="str">
            <v>14º Lugar-Camargo Corrêa</v>
          </cell>
        </row>
        <row r="202">
          <cell r="A202">
            <v>1994</v>
          </cell>
          <cell r="B202" t="str">
            <v>SL</v>
          </cell>
          <cell r="C202" t="str">
            <v>-</v>
          </cell>
          <cell r="D202" t="str">
            <v>-</v>
          </cell>
          <cell r="E202" t="str">
            <v>ROD</v>
          </cell>
          <cell r="F202" t="str">
            <v>DER-SC</v>
          </cell>
          <cell r="G202" t="str">
            <v>SC-458-A.Garibaldi/Lajeado/Portões-Lote 5</v>
          </cell>
          <cell r="H202">
            <v>4502994.63</v>
          </cell>
          <cell r="J202">
            <v>34506</v>
          </cell>
          <cell r="K202">
            <v>11</v>
          </cell>
          <cell r="L202">
            <v>0</v>
          </cell>
          <cell r="M202" t="str">
            <v>11º Lugar-Cepel</v>
          </cell>
        </row>
        <row r="203">
          <cell r="A203">
            <v>1994</v>
          </cell>
          <cell r="B203" t="str">
            <v>SL</v>
          </cell>
          <cell r="C203" t="str">
            <v>-</v>
          </cell>
          <cell r="D203" t="str">
            <v>-</v>
          </cell>
          <cell r="E203" t="str">
            <v>ROD</v>
          </cell>
          <cell r="F203" t="str">
            <v>DER-SC</v>
          </cell>
          <cell r="G203" t="str">
            <v>SC-458-A.Garibaldi/Lajeado/Portões-Lote 4</v>
          </cell>
          <cell r="H203">
            <v>4149375.5</v>
          </cell>
          <cell r="J203">
            <v>34506</v>
          </cell>
          <cell r="K203">
            <v>12</v>
          </cell>
          <cell r="L203">
            <v>0</v>
          </cell>
          <cell r="M203" t="str">
            <v>12º Lugar-Road</v>
          </cell>
        </row>
        <row r="204">
          <cell r="A204">
            <v>1994</v>
          </cell>
          <cell r="B204" t="str">
            <v>SL</v>
          </cell>
          <cell r="C204" t="str">
            <v>-</v>
          </cell>
          <cell r="D204" t="str">
            <v>-</v>
          </cell>
          <cell r="E204" t="str">
            <v>ROD</v>
          </cell>
          <cell r="F204" t="str">
            <v>DER-SC</v>
          </cell>
          <cell r="G204" t="str">
            <v>SC-478-km 21-Lote 3</v>
          </cell>
          <cell r="H204">
            <v>4036816.46</v>
          </cell>
          <cell r="J204">
            <v>34506</v>
          </cell>
          <cell r="K204">
            <v>16</v>
          </cell>
          <cell r="L204">
            <v>0</v>
          </cell>
          <cell r="M204" t="str">
            <v>16º Lugar-Camargo Corrêa</v>
          </cell>
        </row>
        <row r="205">
          <cell r="A205">
            <v>1994</v>
          </cell>
          <cell r="B205" t="str">
            <v>SL</v>
          </cell>
          <cell r="C205" t="str">
            <v>-</v>
          </cell>
          <cell r="D205" t="str">
            <v>-</v>
          </cell>
          <cell r="E205" t="str">
            <v>ROD</v>
          </cell>
          <cell r="F205" t="str">
            <v>DER-SC</v>
          </cell>
          <cell r="G205" t="str">
            <v>SC-410-Gov. Celso Ramos / BR-101-Lote 6</v>
          </cell>
          <cell r="H205">
            <v>5554080.9000000004</v>
          </cell>
          <cell r="J205">
            <v>34506</v>
          </cell>
          <cell r="K205">
            <v>8</v>
          </cell>
          <cell r="L205">
            <v>0</v>
          </cell>
          <cell r="M205" t="str">
            <v>8º Lugar-Cepel</v>
          </cell>
        </row>
        <row r="206">
          <cell r="A206">
            <v>1994</v>
          </cell>
          <cell r="B206" t="str">
            <v>SL</v>
          </cell>
          <cell r="C206" t="str">
            <v>-</v>
          </cell>
          <cell r="D206" t="str">
            <v>-</v>
          </cell>
          <cell r="E206" t="str">
            <v>ROD</v>
          </cell>
          <cell r="F206" t="str">
            <v>DER-PR</v>
          </cell>
          <cell r="G206" t="str">
            <v>Duplicação da Av. Rui Barbosa-Lote 3</v>
          </cell>
          <cell r="H206">
            <v>1399595.22</v>
          </cell>
          <cell r="J206">
            <v>34508</v>
          </cell>
          <cell r="K206" t="str">
            <v>-</v>
          </cell>
          <cell r="L206">
            <v>0</v>
          </cell>
          <cell r="M206" t="str">
            <v>Não entregue</v>
          </cell>
        </row>
        <row r="207">
          <cell r="A207">
            <v>1994</v>
          </cell>
          <cell r="B207" t="str">
            <v>SL</v>
          </cell>
          <cell r="C207" t="str">
            <v>-</v>
          </cell>
          <cell r="D207" t="str">
            <v>-</v>
          </cell>
          <cell r="E207" t="str">
            <v>ROD</v>
          </cell>
          <cell r="F207" t="str">
            <v>DER-PR</v>
          </cell>
          <cell r="G207" t="str">
            <v>Duplicação Av. Torres/Aeroporto-Lote 2</v>
          </cell>
          <cell r="H207">
            <v>532524.6</v>
          </cell>
          <cell r="J207">
            <v>34508</v>
          </cell>
          <cell r="K207" t="str">
            <v>-</v>
          </cell>
          <cell r="L207">
            <v>0</v>
          </cell>
          <cell r="M207" t="str">
            <v>Não entregue</v>
          </cell>
        </row>
        <row r="208">
          <cell r="A208">
            <v>1994</v>
          </cell>
          <cell r="B208" t="str">
            <v>SL</v>
          </cell>
          <cell r="C208" t="str">
            <v>-</v>
          </cell>
          <cell r="D208" t="str">
            <v>-</v>
          </cell>
          <cell r="E208" t="str">
            <v>ROD</v>
          </cell>
          <cell r="F208" t="str">
            <v>DER-SC</v>
          </cell>
          <cell r="G208" t="str">
            <v>Via Expressa Sul</v>
          </cell>
          <cell r="H208">
            <v>35969893.359999999</v>
          </cell>
          <cell r="J208">
            <v>34512</v>
          </cell>
          <cell r="K208">
            <v>5</v>
          </cell>
          <cell r="L208">
            <v>0</v>
          </cell>
          <cell r="M208" t="str">
            <v>5º Lugar-CNO/CBPO</v>
          </cell>
        </row>
        <row r="209">
          <cell r="A209">
            <v>1994</v>
          </cell>
          <cell r="B209" t="str">
            <v>SL</v>
          </cell>
          <cell r="C209" t="str">
            <v>-</v>
          </cell>
          <cell r="D209" t="str">
            <v>-</v>
          </cell>
          <cell r="E209" t="str">
            <v>ROD</v>
          </cell>
          <cell r="F209" t="str">
            <v>DER-PR</v>
          </cell>
          <cell r="G209" t="str">
            <v>Rodovia Br-317-Maringá / Campo Mourão</v>
          </cell>
          <cell r="H209">
            <v>8322921.9299999997</v>
          </cell>
          <cell r="J209">
            <v>34513</v>
          </cell>
          <cell r="K209">
            <v>5</v>
          </cell>
          <cell r="L209">
            <v>0</v>
          </cell>
          <cell r="M209" t="str">
            <v>5º Lugar-Sanches Trip</v>
          </cell>
        </row>
        <row r="210">
          <cell r="A210">
            <v>1994</v>
          </cell>
          <cell r="B210" t="str">
            <v>SL</v>
          </cell>
          <cell r="C210" t="str">
            <v>-</v>
          </cell>
          <cell r="D210" t="str">
            <v>-</v>
          </cell>
          <cell r="E210" t="str">
            <v>HAB</v>
          </cell>
          <cell r="F210" t="str">
            <v>Transbrasil</v>
          </cell>
          <cell r="G210" t="str">
            <v>Galpão no AFP</v>
          </cell>
          <cell r="H210">
            <v>144131.85</v>
          </cell>
          <cell r="J210">
            <v>34520</v>
          </cell>
          <cell r="K210">
            <v>0</v>
          </cell>
          <cell r="L210">
            <v>0</v>
          </cell>
          <cell r="M210" t="str">
            <v>Cancelada</v>
          </cell>
        </row>
        <row r="211">
          <cell r="A211">
            <v>1994</v>
          </cell>
          <cell r="B211" t="str">
            <v>SL</v>
          </cell>
          <cell r="C211" t="str">
            <v>-</v>
          </cell>
          <cell r="D211" t="str">
            <v>-</v>
          </cell>
          <cell r="E211" t="str">
            <v>ROD</v>
          </cell>
          <cell r="F211" t="str">
            <v>DER-PR</v>
          </cell>
          <cell r="G211" t="str">
            <v>BR-317-Maringá / Campo Mourão / Rio Ivaí</v>
          </cell>
          <cell r="H211">
            <v>14205490.52</v>
          </cell>
          <cell r="J211">
            <v>34522</v>
          </cell>
          <cell r="K211">
            <v>6</v>
          </cell>
          <cell r="L211">
            <v>0</v>
          </cell>
          <cell r="M211" t="str">
            <v>6º Lugar-Sanches Trip</v>
          </cell>
        </row>
        <row r="212">
          <cell r="A212">
            <v>1994</v>
          </cell>
          <cell r="B212" t="str">
            <v>SL</v>
          </cell>
          <cell r="C212" t="str">
            <v>-</v>
          </cell>
          <cell r="D212" t="str">
            <v>-</v>
          </cell>
          <cell r="E212" t="str">
            <v>IND</v>
          </cell>
          <cell r="F212" t="str">
            <v>Shell</v>
          </cell>
          <cell r="G212" t="str">
            <v>Unidade Industrial para Produção de Borracha 1</v>
          </cell>
          <cell r="H212">
            <v>815027.39</v>
          </cell>
          <cell r="J212">
            <v>34526</v>
          </cell>
          <cell r="K212">
            <v>3</v>
          </cell>
          <cell r="L212">
            <v>0</v>
          </cell>
          <cell r="M212" t="str">
            <v>3º Lugar-Lix da Cunha</v>
          </cell>
        </row>
        <row r="213">
          <cell r="A213">
            <v>1994</v>
          </cell>
          <cell r="B213" t="str">
            <v>SL</v>
          </cell>
          <cell r="C213" t="str">
            <v>-</v>
          </cell>
          <cell r="D213" t="str">
            <v>-</v>
          </cell>
          <cell r="E213" t="str">
            <v>AER</v>
          </cell>
          <cell r="F213" t="str">
            <v>Infraero</v>
          </cell>
          <cell r="G213" t="str">
            <v>Remoção e Recapeamento da Pista</v>
          </cell>
          <cell r="H213">
            <v>671459.87</v>
          </cell>
          <cell r="J213">
            <v>34557</v>
          </cell>
          <cell r="K213">
            <v>3</v>
          </cell>
          <cell r="L213">
            <v>0</v>
          </cell>
          <cell r="M213" t="str">
            <v>3º Lugar-Guaianazes</v>
          </cell>
        </row>
        <row r="214">
          <cell r="A214">
            <v>1994</v>
          </cell>
          <cell r="B214" t="str">
            <v>SL</v>
          </cell>
          <cell r="C214" t="str">
            <v>-</v>
          </cell>
          <cell r="D214" t="str">
            <v>-</v>
          </cell>
          <cell r="E214" t="str">
            <v>SAN</v>
          </cell>
          <cell r="F214" t="str">
            <v>SANEP</v>
          </cell>
          <cell r="G214" t="str">
            <v>Ampliação do Sistema de Esgotos de Pelotas</v>
          </cell>
          <cell r="H214">
            <v>2489904.6</v>
          </cell>
          <cell r="J214">
            <v>34564</v>
          </cell>
          <cell r="K214">
            <v>6</v>
          </cell>
          <cell r="L214">
            <v>0</v>
          </cell>
          <cell r="M214" t="str">
            <v>6º Lugar-CG</v>
          </cell>
        </row>
        <row r="215">
          <cell r="A215">
            <v>1994</v>
          </cell>
          <cell r="B215" t="str">
            <v>SL</v>
          </cell>
          <cell r="C215" t="str">
            <v>-</v>
          </cell>
          <cell r="D215" t="str">
            <v>-</v>
          </cell>
          <cell r="E215" t="str">
            <v>ENE</v>
          </cell>
          <cell r="F215" t="str">
            <v>Petrobrás</v>
          </cell>
          <cell r="G215" t="str">
            <v>OPASC-Oleoduto Paraná / Santa Catarina</v>
          </cell>
          <cell r="H215">
            <v>19782232.32</v>
          </cell>
          <cell r="J215">
            <v>34576</v>
          </cell>
          <cell r="K215">
            <v>4</v>
          </cell>
          <cell r="L215">
            <v>0</v>
          </cell>
          <cell r="M215" t="str">
            <v>4º Lugar-Conduto</v>
          </cell>
        </row>
        <row r="216">
          <cell r="A216">
            <v>1994</v>
          </cell>
          <cell r="B216" t="str">
            <v>SL</v>
          </cell>
          <cell r="C216" t="str">
            <v>-</v>
          </cell>
          <cell r="D216" t="str">
            <v>-</v>
          </cell>
          <cell r="E216" t="str">
            <v>IND</v>
          </cell>
          <cell r="F216" t="str">
            <v>SHELL</v>
          </cell>
          <cell r="G216" t="str">
            <v>Unidade Industrial para Produção de Borracha 2</v>
          </cell>
          <cell r="H216">
            <v>1526271.21</v>
          </cell>
          <cell r="J216">
            <v>34631</v>
          </cell>
          <cell r="K216">
            <v>4</v>
          </cell>
          <cell r="L216">
            <v>0</v>
          </cell>
          <cell r="M216" t="str">
            <v>4º Lugar-Lix da Cunha</v>
          </cell>
        </row>
        <row r="217">
          <cell r="A217">
            <v>1994</v>
          </cell>
          <cell r="B217" t="str">
            <v>SL</v>
          </cell>
          <cell r="C217" t="str">
            <v>-</v>
          </cell>
          <cell r="D217" t="str">
            <v>-</v>
          </cell>
          <cell r="E217" t="str">
            <v>ROD</v>
          </cell>
          <cell r="F217" t="str">
            <v>DAER</v>
          </cell>
          <cell r="G217" t="str">
            <v>RS-540-Alecrim / Santo Cristo</v>
          </cell>
          <cell r="H217">
            <v>3223103.42</v>
          </cell>
          <cell r="J217">
            <v>34642</v>
          </cell>
          <cell r="K217">
            <v>3</v>
          </cell>
          <cell r="L217">
            <v>0</v>
          </cell>
          <cell r="M217" t="str">
            <v>3º Lugar-J. Malucelli</v>
          </cell>
        </row>
        <row r="218">
          <cell r="A218">
            <v>1994</v>
          </cell>
          <cell r="B218" t="str">
            <v>SL</v>
          </cell>
          <cell r="C218" t="str">
            <v>-</v>
          </cell>
          <cell r="D218" t="str">
            <v>-</v>
          </cell>
          <cell r="E218" t="str">
            <v>ROD</v>
          </cell>
          <cell r="F218" t="str">
            <v>DAER</v>
          </cell>
          <cell r="G218" t="str">
            <v>RS-377-São Francisco de Assis / Manoel Viana</v>
          </cell>
          <cell r="H218">
            <v>5571894.0300000003</v>
          </cell>
          <cell r="J218">
            <v>34642</v>
          </cell>
          <cell r="K218">
            <v>1</v>
          </cell>
          <cell r="L218">
            <v>1</v>
          </cell>
          <cell r="M218" t="str">
            <v>1º Lugar</v>
          </cell>
        </row>
        <row r="219">
          <cell r="A219">
            <v>1994</v>
          </cell>
          <cell r="B219" t="str">
            <v>SL</v>
          </cell>
          <cell r="C219" t="str">
            <v>-</v>
          </cell>
          <cell r="D219" t="str">
            <v>-</v>
          </cell>
          <cell r="E219" t="str">
            <v>AER</v>
          </cell>
          <cell r="F219" t="str">
            <v>Infraero</v>
          </cell>
          <cell r="G219" t="str">
            <v>Aeroporto de Porto Alegre</v>
          </cell>
          <cell r="H219">
            <v>41683171.409999996</v>
          </cell>
          <cell r="J219">
            <v>34696</v>
          </cell>
          <cell r="K219">
            <v>9</v>
          </cell>
          <cell r="L219">
            <v>0</v>
          </cell>
          <cell r="M219" t="str">
            <v>9º Lugar-Engepasa</v>
          </cell>
        </row>
        <row r="220">
          <cell r="A220">
            <v>1994</v>
          </cell>
          <cell r="B220" t="str">
            <v>SL</v>
          </cell>
          <cell r="C220" t="str">
            <v>-</v>
          </cell>
          <cell r="D220" t="str">
            <v>-</v>
          </cell>
          <cell r="E220" t="str">
            <v>DIV</v>
          </cell>
          <cell r="F220" t="str">
            <v>SMMA</v>
          </cell>
          <cell r="G220" t="str">
            <v>Operação do Sistema de Lixo de Curitiba</v>
          </cell>
          <cell r="H220">
            <v>41499833.990000002</v>
          </cell>
          <cell r="J220">
            <v>34750</v>
          </cell>
          <cell r="K220" t="str">
            <v>-</v>
          </cell>
          <cell r="L220">
            <v>0</v>
          </cell>
          <cell r="M220" t="str">
            <v>Cancelada</v>
          </cell>
        </row>
        <row r="221">
          <cell r="A221">
            <v>1994</v>
          </cell>
          <cell r="B221" t="str">
            <v>SL</v>
          </cell>
          <cell r="C221" t="str">
            <v>-</v>
          </cell>
          <cell r="D221" t="str">
            <v>-</v>
          </cell>
          <cell r="E221" t="str">
            <v>COM</v>
          </cell>
          <cell r="F221" t="str">
            <v>Carrefour</v>
          </cell>
          <cell r="G221" t="str">
            <v>Terraplenagem em Caxias do Sul</v>
          </cell>
          <cell r="H221">
            <v>1347458.34</v>
          </cell>
          <cell r="J221">
            <v>34785</v>
          </cell>
          <cell r="K221">
            <v>1</v>
          </cell>
          <cell r="L221">
            <v>1</v>
          </cell>
          <cell r="M221" t="str">
            <v>1º Lugar</v>
          </cell>
        </row>
        <row r="222">
          <cell r="A222">
            <v>1995</v>
          </cell>
          <cell r="B222" t="str">
            <v>NE</v>
          </cell>
          <cell r="C222" t="str">
            <v>-</v>
          </cell>
          <cell r="D222" t="str">
            <v>-</v>
          </cell>
          <cell r="E222" t="str">
            <v>AGR</v>
          </cell>
          <cell r="F222" t="str">
            <v>Codevasf</v>
          </cell>
          <cell r="G222" t="str">
            <v>Projeto de Irrigação Pontal Sul - Petrolina</v>
          </cell>
          <cell r="H222">
            <v>12292470</v>
          </cell>
          <cell r="J222">
            <v>34858</v>
          </cell>
          <cell r="K222" t="str">
            <v>-</v>
          </cell>
          <cell r="L222">
            <v>0</v>
          </cell>
          <cell r="M222" t="str">
            <v>CNO</v>
          </cell>
        </row>
        <row r="223">
          <cell r="A223">
            <v>1995</v>
          </cell>
          <cell r="B223" t="str">
            <v>NE</v>
          </cell>
          <cell r="C223" t="str">
            <v>-</v>
          </cell>
          <cell r="D223" t="str">
            <v>-</v>
          </cell>
          <cell r="E223" t="str">
            <v>ROD</v>
          </cell>
          <cell r="F223" t="str">
            <v>DNER</v>
          </cell>
          <cell r="G223" t="str">
            <v>Restauração BR-020-Mimoso-BA-Lote 1</v>
          </cell>
          <cell r="H223">
            <v>5457520</v>
          </cell>
          <cell r="J223">
            <v>34871</v>
          </cell>
          <cell r="K223" t="str">
            <v>-</v>
          </cell>
          <cell r="L223">
            <v>0</v>
          </cell>
          <cell r="M223" t="str">
            <v>Froylan</v>
          </cell>
        </row>
        <row r="224">
          <cell r="A224">
            <v>1995</v>
          </cell>
          <cell r="B224" t="str">
            <v>NE</v>
          </cell>
          <cell r="C224" t="str">
            <v>-</v>
          </cell>
          <cell r="D224" t="str">
            <v>-</v>
          </cell>
          <cell r="E224" t="str">
            <v>ROD</v>
          </cell>
          <cell r="F224" t="str">
            <v>DNER</v>
          </cell>
          <cell r="G224" t="str">
            <v>Restauração BR-020-Mimoso-BA-Lote 2</v>
          </cell>
          <cell r="H224">
            <v>5696750</v>
          </cell>
          <cell r="J224">
            <v>34871</v>
          </cell>
          <cell r="K224" t="str">
            <v>-</v>
          </cell>
          <cell r="L224">
            <v>0</v>
          </cell>
          <cell r="M224" t="str">
            <v>Froylan</v>
          </cell>
        </row>
        <row r="225">
          <cell r="A225">
            <v>1995</v>
          </cell>
          <cell r="B225" t="str">
            <v>NE</v>
          </cell>
          <cell r="C225" t="str">
            <v>-</v>
          </cell>
          <cell r="D225" t="str">
            <v>-</v>
          </cell>
          <cell r="E225" t="str">
            <v>ROD</v>
          </cell>
          <cell r="F225" t="str">
            <v>SINFRA</v>
          </cell>
          <cell r="G225" t="str">
            <v>Restauração MA-230/034-Chapadinha / Brejo</v>
          </cell>
          <cell r="H225">
            <v>6964140</v>
          </cell>
          <cell r="J225">
            <v>34884</v>
          </cell>
          <cell r="K225" t="str">
            <v>-</v>
          </cell>
          <cell r="L225">
            <v>0</v>
          </cell>
          <cell r="M225" t="str">
            <v>Não entregue</v>
          </cell>
        </row>
        <row r="226">
          <cell r="A226">
            <v>1995</v>
          </cell>
          <cell r="B226" t="str">
            <v>NE</v>
          </cell>
          <cell r="C226" t="str">
            <v>-</v>
          </cell>
          <cell r="D226" t="str">
            <v>-</v>
          </cell>
          <cell r="E226" t="str">
            <v>AER</v>
          </cell>
          <cell r="F226" t="str">
            <v>DTT</v>
          </cell>
          <cell r="G226" t="str">
            <v>Ampliação do Aeroporto de Porto Seguro</v>
          </cell>
          <cell r="H226">
            <v>5998530</v>
          </cell>
          <cell r="J226">
            <v>34897</v>
          </cell>
          <cell r="K226" t="str">
            <v>-</v>
          </cell>
          <cell r="L226">
            <v>0</v>
          </cell>
          <cell r="M226" t="str">
            <v>Cancelada</v>
          </cell>
        </row>
        <row r="227">
          <cell r="A227">
            <v>1995</v>
          </cell>
          <cell r="B227" t="str">
            <v>NE</v>
          </cell>
          <cell r="C227" t="str">
            <v>-</v>
          </cell>
          <cell r="D227" t="str">
            <v>-</v>
          </cell>
          <cell r="E227" t="str">
            <v>DIV</v>
          </cell>
          <cell r="F227" t="str">
            <v>CNC</v>
          </cell>
          <cell r="G227" t="str">
            <v>Edifício da Confederação Nacional do Comércio</v>
          </cell>
          <cell r="H227">
            <v>5623420</v>
          </cell>
          <cell r="J227">
            <v>34932</v>
          </cell>
          <cell r="K227">
            <v>7</v>
          </cell>
          <cell r="L227">
            <v>0</v>
          </cell>
          <cell r="M227" t="str">
            <v>7º Lugar</v>
          </cell>
        </row>
        <row r="228">
          <cell r="A228">
            <v>1995</v>
          </cell>
          <cell r="B228" t="str">
            <v>NE</v>
          </cell>
          <cell r="C228" t="str">
            <v>-</v>
          </cell>
          <cell r="D228" t="str">
            <v>-</v>
          </cell>
          <cell r="E228" t="str">
            <v>ROD</v>
          </cell>
          <cell r="F228" t="str">
            <v>DER-MA</v>
          </cell>
          <cell r="G228" t="str">
            <v>MA-230/034014-Restauração-Lote 2</v>
          </cell>
          <cell r="H228">
            <v>1449390</v>
          </cell>
          <cell r="J228">
            <v>34970</v>
          </cell>
          <cell r="K228" t="str">
            <v>-</v>
          </cell>
          <cell r="L228">
            <v>0</v>
          </cell>
          <cell r="M228" t="str">
            <v>Não entregue</v>
          </cell>
        </row>
        <row r="229">
          <cell r="A229">
            <v>1995</v>
          </cell>
          <cell r="B229" t="str">
            <v>NE</v>
          </cell>
          <cell r="C229" t="str">
            <v>-</v>
          </cell>
          <cell r="D229" t="str">
            <v>-</v>
          </cell>
          <cell r="E229" t="str">
            <v>ROD</v>
          </cell>
          <cell r="F229" t="str">
            <v>DER-MA</v>
          </cell>
          <cell r="G229" t="str">
            <v>MA-014-Restauração-Lote 1</v>
          </cell>
          <cell r="H229">
            <v>1120680</v>
          </cell>
          <cell r="J229">
            <v>34970</v>
          </cell>
          <cell r="K229" t="str">
            <v>-</v>
          </cell>
          <cell r="L229">
            <v>0</v>
          </cell>
          <cell r="M229" t="str">
            <v>Não entregue</v>
          </cell>
        </row>
        <row r="230">
          <cell r="A230">
            <v>1995</v>
          </cell>
          <cell r="B230" t="str">
            <v>NE</v>
          </cell>
          <cell r="C230" t="str">
            <v>-</v>
          </cell>
          <cell r="D230" t="str">
            <v>-</v>
          </cell>
          <cell r="E230" t="str">
            <v>ROD</v>
          </cell>
          <cell r="F230" t="str">
            <v>DER-MA</v>
          </cell>
          <cell r="G230" t="str">
            <v>MA-014-Restauração-Lote 2</v>
          </cell>
          <cell r="H230">
            <v>1091620</v>
          </cell>
          <cell r="J230">
            <v>34970</v>
          </cell>
          <cell r="K230" t="str">
            <v>-</v>
          </cell>
          <cell r="L230">
            <v>0</v>
          </cell>
          <cell r="M230" t="str">
            <v>Não entregue</v>
          </cell>
        </row>
        <row r="231">
          <cell r="A231">
            <v>1995</v>
          </cell>
          <cell r="B231" t="str">
            <v>NE</v>
          </cell>
          <cell r="C231" t="str">
            <v>-</v>
          </cell>
          <cell r="D231" t="str">
            <v>-</v>
          </cell>
          <cell r="E231" t="str">
            <v>ROD</v>
          </cell>
          <cell r="F231" t="str">
            <v>DER-MA</v>
          </cell>
          <cell r="G231" t="str">
            <v>MA-230/034014-Restauração-Lote 1</v>
          </cell>
          <cell r="H231">
            <v>1462820</v>
          </cell>
          <cell r="J231">
            <v>34970</v>
          </cell>
          <cell r="K231" t="str">
            <v>-</v>
          </cell>
          <cell r="L231">
            <v>0</v>
          </cell>
          <cell r="M231" t="str">
            <v>Não entregue</v>
          </cell>
        </row>
        <row r="232">
          <cell r="A232">
            <v>1995</v>
          </cell>
          <cell r="B232" t="str">
            <v>NE</v>
          </cell>
          <cell r="C232" t="str">
            <v>-</v>
          </cell>
          <cell r="D232" t="str">
            <v>-</v>
          </cell>
          <cell r="E232" t="str">
            <v>AER</v>
          </cell>
          <cell r="F232" t="str">
            <v>Ciscea</v>
          </cell>
          <cell r="G232" t="str">
            <v>Ampliação da Vila Habitacional de Porto Seguro</v>
          </cell>
          <cell r="H232">
            <v>1879550</v>
          </cell>
          <cell r="J232">
            <v>34971</v>
          </cell>
          <cell r="K232" t="str">
            <v>-</v>
          </cell>
          <cell r="L232">
            <v>0</v>
          </cell>
          <cell r="M232" t="str">
            <v>Grado Engª</v>
          </cell>
        </row>
        <row r="233">
          <cell r="A233">
            <v>1995</v>
          </cell>
          <cell r="B233" t="str">
            <v>NE</v>
          </cell>
          <cell r="C233" t="str">
            <v>-</v>
          </cell>
          <cell r="D233" t="str">
            <v>-</v>
          </cell>
          <cell r="E233" t="str">
            <v>AER</v>
          </cell>
          <cell r="F233" t="str">
            <v>Infraero</v>
          </cell>
          <cell r="G233" t="str">
            <v>Aeroporto de Santa Maria - Aracaju-SE</v>
          </cell>
          <cell r="H233">
            <v>10519520</v>
          </cell>
          <cell r="J233">
            <v>35016</v>
          </cell>
          <cell r="K233" t="str">
            <v>-</v>
          </cell>
          <cell r="L233">
            <v>0</v>
          </cell>
          <cell r="M233" t="str">
            <v>Não entregue</v>
          </cell>
        </row>
        <row r="234">
          <cell r="A234">
            <v>1995</v>
          </cell>
          <cell r="B234" t="str">
            <v>NE</v>
          </cell>
          <cell r="C234" t="str">
            <v>-</v>
          </cell>
          <cell r="D234" t="str">
            <v>-</v>
          </cell>
          <cell r="E234" t="str">
            <v>AER</v>
          </cell>
          <cell r="F234" t="str">
            <v>Infraero</v>
          </cell>
          <cell r="G234" t="str">
            <v>Aeroporto Augusto Severo - Natal-RN</v>
          </cell>
          <cell r="H234">
            <v>17582470</v>
          </cell>
          <cell r="J234">
            <v>35023</v>
          </cell>
          <cell r="K234" t="str">
            <v>-</v>
          </cell>
          <cell r="L234">
            <v>0</v>
          </cell>
          <cell r="M234" t="str">
            <v>Não entregue</v>
          </cell>
        </row>
        <row r="235">
          <cell r="A235">
            <v>1995</v>
          </cell>
          <cell r="B235" t="str">
            <v>NE</v>
          </cell>
          <cell r="C235" t="str">
            <v>-</v>
          </cell>
          <cell r="D235" t="str">
            <v>-</v>
          </cell>
          <cell r="E235" t="str">
            <v>AER</v>
          </cell>
          <cell r="F235" t="str">
            <v>Infraero</v>
          </cell>
          <cell r="G235" t="str">
            <v>Aeroporto Pinto Martins - Fortaleza-CE</v>
          </cell>
          <cell r="H235">
            <v>64500840</v>
          </cell>
          <cell r="J235">
            <v>35030</v>
          </cell>
          <cell r="K235" t="str">
            <v>-</v>
          </cell>
          <cell r="L235">
            <v>0</v>
          </cell>
          <cell r="M235" t="str">
            <v>Desclassificado</v>
          </cell>
        </row>
        <row r="236">
          <cell r="A236">
            <v>1995</v>
          </cell>
          <cell r="B236" t="str">
            <v>NE</v>
          </cell>
          <cell r="C236" t="str">
            <v>-</v>
          </cell>
          <cell r="D236" t="str">
            <v>-</v>
          </cell>
          <cell r="E236" t="str">
            <v>SAN</v>
          </cell>
          <cell r="F236" t="str">
            <v>Embasa</v>
          </cell>
          <cell r="G236" t="str">
            <v>Sistema de Abastecimento de Água de Jequié</v>
          </cell>
          <cell r="H236">
            <v>3973290</v>
          </cell>
          <cell r="J236">
            <v>35044</v>
          </cell>
          <cell r="K236" t="str">
            <v>-</v>
          </cell>
          <cell r="L236">
            <v>0</v>
          </cell>
          <cell r="M236" t="str">
            <v>Perdemos</v>
          </cell>
        </row>
        <row r="237">
          <cell r="A237">
            <v>1995</v>
          </cell>
          <cell r="B237" t="str">
            <v>SE</v>
          </cell>
          <cell r="C237" t="str">
            <v>-</v>
          </cell>
          <cell r="D237" t="str">
            <v>-</v>
          </cell>
          <cell r="E237" t="str">
            <v>IND</v>
          </cell>
          <cell r="F237" t="str">
            <v>CST</v>
          </cell>
          <cell r="G237" t="str">
            <v>Obras Civis - Alto Forno II - Vitória-ES</v>
          </cell>
          <cell r="H237">
            <v>22394930</v>
          </cell>
          <cell r="J237">
            <v>34808</v>
          </cell>
          <cell r="K237" t="str">
            <v>-</v>
          </cell>
          <cell r="L237">
            <v>0</v>
          </cell>
          <cell r="M237" t="str">
            <v>Estudo de viabilidade para Davy Mckee</v>
          </cell>
        </row>
        <row r="238">
          <cell r="A238">
            <v>1995</v>
          </cell>
          <cell r="B238" t="str">
            <v>SE</v>
          </cell>
          <cell r="C238" t="str">
            <v>-</v>
          </cell>
          <cell r="D238" t="str">
            <v>-</v>
          </cell>
          <cell r="E238" t="str">
            <v>SAN</v>
          </cell>
          <cell r="F238" t="str">
            <v>Sudecap</v>
          </cell>
          <cell r="G238" t="str">
            <v>Complexo da Lagoinha-Belo Horizonte</v>
          </cell>
          <cell r="H238">
            <v>2696640</v>
          </cell>
          <cell r="J238">
            <v>34830</v>
          </cell>
          <cell r="K238" t="str">
            <v>-</v>
          </cell>
          <cell r="L238">
            <v>0</v>
          </cell>
          <cell r="M238" t="str">
            <v>Não entregue</v>
          </cell>
        </row>
        <row r="239">
          <cell r="A239">
            <v>1995</v>
          </cell>
          <cell r="B239" t="str">
            <v>SE</v>
          </cell>
          <cell r="C239" t="str">
            <v>-</v>
          </cell>
          <cell r="D239" t="str">
            <v>-</v>
          </cell>
          <cell r="E239" t="str">
            <v>ROD</v>
          </cell>
          <cell r="F239" t="str">
            <v>DNER</v>
          </cell>
          <cell r="G239" t="str">
            <v>Restauração da BR-153-Trecho 2</v>
          </cell>
          <cell r="H239">
            <v>4865310</v>
          </cell>
          <cell r="J239">
            <v>34837</v>
          </cell>
          <cell r="K239" t="str">
            <v>-</v>
          </cell>
          <cell r="L239">
            <v>0</v>
          </cell>
          <cell r="M239" t="str">
            <v>Cojuda</v>
          </cell>
        </row>
        <row r="240">
          <cell r="A240">
            <v>1995</v>
          </cell>
          <cell r="B240" t="str">
            <v>SE</v>
          </cell>
          <cell r="C240" t="str">
            <v>-</v>
          </cell>
          <cell r="D240" t="str">
            <v>-</v>
          </cell>
          <cell r="E240" t="str">
            <v>IND</v>
          </cell>
          <cell r="F240" t="str">
            <v>Brahma</v>
          </cell>
          <cell r="G240" t="str">
            <v>Bases e Lajes de Pisos</v>
          </cell>
          <cell r="H240">
            <v>10105140</v>
          </cell>
          <cell r="J240">
            <v>34842</v>
          </cell>
          <cell r="K240" t="str">
            <v>-</v>
          </cell>
          <cell r="L240">
            <v>0</v>
          </cell>
          <cell r="M240" t="str">
            <v>OAS</v>
          </cell>
        </row>
        <row r="241">
          <cell r="A241">
            <v>1995</v>
          </cell>
          <cell r="B241" t="str">
            <v>SE</v>
          </cell>
          <cell r="C241" t="str">
            <v>-</v>
          </cell>
          <cell r="D241" t="str">
            <v>-</v>
          </cell>
          <cell r="E241" t="str">
            <v>IND</v>
          </cell>
          <cell r="F241" t="str">
            <v>Brahma</v>
          </cell>
          <cell r="G241" t="str">
            <v>Estação de Tratamento de Dejetos Industraiis</v>
          </cell>
          <cell r="H241">
            <v>5773640</v>
          </cell>
          <cell r="J241">
            <v>34842</v>
          </cell>
          <cell r="K241" t="str">
            <v>-</v>
          </cell>
          <cell r="L241">
            <v>0</v>
          </cell>
          <cell r="M241" t="str">
            <v>OAS</v>
          </cell>
        </row>
        <row r="242">
          <cell r="A242">
            <v>1995</v>
          </cell>
          <cell r="B242" t="str">
            <v>SE</v>
          </cell>
          <cell r="C242" t="str">
            <v>-</v>
          </cell>
          <cell r="D242" t="str">
            <v>-</v>
          </cell>
          <cell r="E242" t="str">
            <v>IND</v>
          </cell>
          <cell r="F242" t="str">
            <v>Brahma</v>
          </cell>
          <cell r="G242" t="str">
            <v>ETA de Campo Grande-Rio de Janeiro</v>
          </cell>
          <cell r="H242">
            <v>4014890</v>
          </cell>
          <cell r="J242">
            <v>34842</v>
          </cell>
          <cell r="K242" t="str">
            <v>-</v>
          </cell>
          <cell r="L242">
            <v>0</v>
          </cell>
          <cell r="M242" t="str">
            <v>OAS</v>
          </cell>
        </row>
        <row r="243">
          <cell r="A243">
            <v>1995</v>
          </cell>
          <cell r="B243" t="str">
            <v>SE</v>
          </cell>
          <cell r="C243" t="str">
            <v>-</v>
          </cell>
          <cell r="D243" t="str">
            <v>-</v>
          </cell>
          <cell r="E243" t="str">
            <v>SAN</v>
          </cell>
          <cell r="F243" t="str">
            <v>DEOP</v>
          </cell>
          <cell r="G243" t="str">
            <v>Canalização do Córrego do Sarandi-Lote 2</v>
          </cell>
          <cell r="H243">
            <v>7586490</v>
          </cell>
          <cell r="J243">
            <v>34855</v>
          </cell>
          <cell r="K243" t="str">
            <v>-</v>
          </cell>
          <cell r="L243">
            <v>0</v>
          </cell>
          <cell r="M243" t="str">
            <v>Cancelada</v>
          </cell>
        </row>
        <row r="244">
          <cell r="A244">
            <v>1995</v>
          </cell>
          <cell r="B244" t="str">
            <v>SE</v>
          </cell>
          <cell r="C244" t="str">
            <v>-</v>
          </cell>
          <cell r="D244" t="str">
            <v>-</v>
          </cell>
          <cell r="E244" t="str">
            <v>SAN</v>
          </cell>
          <cell r="F244" t="str">
            <v>DEOP</v>
          </cell>
          <cell r="G244" t="str">
            <v>Canalização do Córrego do Sarandi-Lote 1</v>
          </cell>
          <cell r="H244">
            <v>5493280</v>
          </cell>
          <cell r="J244">
            <v>34855</v>
          </cell>
          <cell r="K244" t="str">
            <v>-</v>
          </cell>
          <cell r="L244">
            <v>0</v>
          </cell>
          <cell r="M244" t="str">
            <v>Não entregue</v>
          </cell>
        </row>
        <row r="245">
          <cell r="A245">
            <v>1995</v>
          </cell>
          <cell r="B245" t="str">
            <v>SE</v>
          </cell>
          <cell r="C245" t="str">
            <v>-</v>
          </cell>
          <cell r="D245" t="str">
            <v>-</v>
          </cell>
          <cell r="E245" t="str">
            <v>SAN</v>
          </cell>
          <cell r="F245" t="str">
            <v>DEOP</v>
          </cell>
          <cell r="G245" t="str">
            <v>Canalização do Córrego do Ferrugem-Lote 1</v>
          </cell>
          <cell r="H245">
            <v>3688450</v>
          </cell>
          <cell r="J245">
            <v>34855</v>
          </cell>
          <cell r="K245" t="str">
            <v>-</v>
          </cell>
          <cell r="L245">
            <v>0</v>
          </cell>
          <cell r="M245" t="str">
            <v>Não entregue</v>
          </cell>
        </row>
        <row r="246">
          <cell r="A246">
            <v>1995</v>
          </cell>
          <cell r="B246" t="str">
            <v>SE</v>
          </cell>
          <cell r="C246" t="str">
            <v>-</v>
          </cell>
          <cell r="D246" t="str">
            <v>-</v>
          </cell>
          <cell r="E246" t="str">
            <v>SAN</v>
          </cell>
          <cell r="F246" t="str">
            <v>DEOP</v>
          </cell>
          <cell r="G246" t="str">
            <v>Canalização do Córrego do Sarandi-Lote 3</v>
          </cell>
          <cell r="H246">
            <v>5493030</v>
          </cell>
          <cell r="J246">
            <v>34855</v>
          </cell>
          <cell r="K246" t="str">
            <v>-</v>
          </cell>
          <cell r="L246">
            <v>0</v>
          </cell>
          <cell r="M246" t="str">
            <v>Não entregue</v>
          </cell>
        </row>
        <row r="247">
          <cell r="A247">
            <v>1995</v>
          </cell>
          <cell r="B247" t="str">
            <v>SE</v>
          </cell>
          <cell r="C247" t="str">
            <v>-</v>
          </cell>
          <cell r="D247" t="str">
            <v>-</v>
          </cell>
          <cell r="E247" t="str">
            <v>SAN</v>
          </cell>
          <cell r="F247" t="str">
            <v>DEOP</v>
          </cell>
          <cell r="G247" t="str">
            <v>Canalização do Córrego do Ferrugem-Lote 2</v>
          </cell>
          <cell r="H247">
            <v>5587780</v>
          </cell>
          <cell r="J247">
            <v>34855</v>
          </cell>
          <cell r="K247" t="str">
            <v>-</v>
          </cell>
          <cell r="L247">
            <v>0</v>
          </cell>
          <cell r="M247" t="str">
            <v>Não entregue</v>
          </cell>
        </row>
        <row r="248">
          <cell r="A248">
            <v>1995</v>
          </cell>
          <cell r="B248" t="str">
            <v>SE</v>
          </cell>
          <cell r="C248" t="str">
            <v>-</v>
          </cell>
          <cell r="D248" t="str">
            <v>-</v>
          </cell>
          <cell r="E248" t="str">
            <v>IND</v>
          </cell>
          <cell r="F248" t="str">
            <v>FIAT</v>
          </cell>
          <cell r="G248" t="str">
            <v>Prédio Industrial da Fiat Allis</v>
          </cell>
          <cell r="H248">
            <v>2090230</v>
          </cell>
          <cell r="J248">
            <v>34864</v>
          </cell>
          <cell r="K248" t="str">
            <v>-</v>
          </cell>
          <cell r="L248">
            <v>0</v>
          </cell>
          <cell r="M248" t="str">
            <v>Cancelada</v>
          </cell>
        </row>
        <row r="249">
          <cell r="A249">
            <v>1995</v>
          </cell>
          <cell r="B249" t="str">
            <v>SE</v>
          </cell>
          <cell r="C249" t="str">
            <v>-</v>
          </cell>
          <cell r="D249" t="str">
            <v>-</v>
          </cell>
          <cell r="E249" t="str">
            <v>ROD</v>
          </cell>
          <cell r="F249" t="str">
            <v>DEOVI-TO</v>
          </cell>
          <cell r="G249" t="str">
            <v>TO-020/BR-242-Santo Antonio/Peixe-Lote 17</v>
          </cell>
          <cell r="H249">
            <v>3694620</v>
          </cell>
          <cell r="J249">
            <v>34867</v>
          </cell>
          <cell r="K249" t="str">
            <v>-</v>
          </cell>
          <cell r="L249">
            <v>0</v>
          </cell>
          <cell r="M249" t="str">
            <v xml:space="preserve">Estudo de viabilidade </v>
          </cell>
        </row>
        <row r="250">
          <cell r="A250">
            <v>1995</v>
          </cell>
          <cell r="B250" t="str">
            <v>SE</v>
          </cell>
          <cell r="C250" t="str">
            <v>-</v>
          </cell>
          <cell r="D250" t="str">
            <v>-</v>
          </cell>
          <cell r="E250" t="str">
            <v>ROD</v>
          </cell>
          <cell r="F250" t="str">
            <v>DEOVI-TO</v>
          </cell>
          <cell r="G250" t="str">
            <v>TO-050-Santa Rita / Natividade-Lote 2</v>
          </cell>
          <cell r="H250">
            <v>4539560</v>
          </cell>
          <cell r="J250">
            <v>34880</v>
          </cell>
          <cell r="K250">
            <v>1</v>
          </cell>
          <cell r="L250">
            <v>1</v>
          </cell>
          <cell r="M250" t="str">
            <v>1º Lugar</v>
          </cell>
        </row>
        <row r="251">
          <cell r="A251">
            <v>1995</v>
          </cell>
          <cell r="B251" t="str">
            <v>SE</v>
          </cell>
          <cell r="C251" t="str">
            <v>-</v>
          </cell>
          <cell r="D251" t="str">
            <v>-</v>
          </cell>
          <cell r="E251" t="str">
            <v>ENE</v>
          </cell>
          <cell r="F251" t="str">
            <v>Petrobrás</v>
          </cell>
          <cell r="G251" t="str">
            <v>Gasoduto Lagoa Parda / Vitória</v>
          </cell>
          <cell r="H251">
            <v>5998530</v>
          </cell>
          <cell r="J251">
            <v>34900</v>
          </cell>
          <cell r="K251">
            <v>1</v>
          </cell>
          <cell r="L251">
            <v>1</v>
          </cell>
          <cell r="M251" t="str">
            <v>1º Lugar</v>
          </cell>
        </row>
        <row r="252">
          <cell r="A252">
            <v>1995</v>
          </cell>
          <cell r="B252" t="str">
            <v>SE</v>
          </cell>
          <cell r="C252" t="str">
            <v>-</v>
          </cell>
          <cell r="D252" t="str">
            <v>-</v>
          </cell>
          <cell r="E252" t="str">
            <v>SAN</v>
          </cell>
          <cell r="F252" t="str">
            <v>DEOP</v>
          </cell>
          <cell r="G252" t="str">
            <v>Canalização do Córrego Sarandi - Lote 2</v>
          </cell>
          <cell r="H252">
            <v>7597430</v>
          </cell>
          <cell r="J252">
            <v>34907</v>
          </cell>
          <cell r="K252" t="str">
            <v>-</v>
          </cell>
          <cell r="L252">
            <v>0</v>
          </cell>
          <cell r="M252" t="str">
            <v>Não entregue</v>
          </cell>
        </row>
        <row r="253">
          <cell r="A253">
            <v>1995</v>
          </cell>
          <cell r="B253" t="str">
            <v>SE</v>
          </cell>
          <cell r="C253" t="str">
            <v>-</v>
          </cell>
          <cell r="D253" t="str">
            <v>-</v>
          </cell>
          <cell r="E253" t="str">
            <v>SAN</v>
          </cell>
          <cell r="F253" t="str">
            <v>PM Lavras</v>
          </cell>
          <cell r="G253" t="str">
            <v>Canalização de Quatro Córregos-Lavras</v>
          </cell>
          <cell r="H253">
            <v>5171010</v>
          </cell>
          <cell r="J253">
            <v>34918</v>
          </cell>
          <cell r="K253" t="str">
            <v>-</v>
          </cell>
          <cell r="L253">
            <v>0</v>
          </cell>
          <cell r="M253" t="str">
            <v>CEISAN/Poços</v>
          </cell>
        </row>
        <row r="254">
          <cell r="A254">
            <v>1995</v>
          </cell>
          <cell r="B254" t="str">
            <v>SE</v>
          </cell>
          <cell r="C254" t="str">
            <v>-</v>
          </cell>
          <cell r="D254" t="str">
            <v>-</v>
          </cell>
          <cell r="E254" t="str">
            <v>SAN</v>
          </cell>
          <cell r="F254" t="str">
            <v>PM Nova lima</v>
          </cell>
          <cell r="G254" t="str">
            <v>Canalização Córrego Carioca e ligações</v>
          </cell>
          <cell r="H254">
            <v>1940300</v>
          </cell>
          <cell r="J254">
            <v>34928</v>
          </cell>
          <cell r="K254" t="str">
            <v>-</v>
          </cell>
          <cell r="L254">
            <v>0</v>
          </cell>
          <cell r="M254" t="str">
            <v>Conspar</v>
          </cell>
        </row>
        <row r="255">
          <cell r="A255">
            <v>1995</v>
          </cell>
          <cell r="B255" t="str">
            <v>SE</v>
          </cell>
          <cell r="C255" t="str">
            <v>-</v>
          </cell>
          <cell r="D255" t="str">
            <v>-</v>
          </cell>
          <cell r="E255" t="str">
            <v>IND</v>
          </cell>
          <cell r="F255" t="str">
            <v>CST</v>
          </cell>
          <cell r="G255" t="str">
            <v>Revisão Obras Civis - Alto Forno II</v>
          </cell>
          <cell r="H255">
            <v>12037620</v>
          </cell>
          <cell r="J255">
            <v>34936</v>
          </cell>
          <cell r="K255" t="str">
            <v>-</v>
          </cell>
          <cell r="L255">
            <v>0</v>
          </cell>
          <cell r="M255" t="str">
            <v>Estudo de viabilidade para Davy Mckee</v>
          </cell>
        </row>
        <row r="256">
          <cell r="A256">
            <v>1995</v>
          </cell>
          <cell r="B256" t="str">
            <v>SE</v>
          </cell>
          <cell r="C256" t="str">
            <v>-</v>
          </cell>
          <cell r="D256" t="str">
            <v>-</v>
          </cell>
          <cell r="E256" t="str">
            <v>ROD</v>
          </cell>
          <cell r="F256" t="str">
            <v>DER-MG</v>
          </cell>
          <cell r="G256" t="str">
            <v>BR-381-Lote 4</v>
          </cell>
          <cell r="H256">
            <v>17640720</v>
          </cell>
          <cell r="J256">
            <v>34956</v>
          </cell>
          <cell r="K256" t="str">
            <v>-</v>
          </cell>
          <cell r="L256">
            <v>0</v>
          </cell>
          <cell r="M256" t="str">
            <v>Tork</v>
          </cell>
        </row>
        <row r="257">
          <cell r="A257">
            <v>1995</v>
          </cell>
          <cell r="B257" t="str">
            <v>SE</v>
          </cell>
          <cell r="C257" t="str">
            <v>-</v>
          </cell>
          <cell r="D257" t="str">
            <v>-</v>
          </cell>
          <cell r="E257" t="str">
            <v>ROD</v>
          </cell>
          <cell r="F257" t="str">
            <v>DER-MG</v>
          </cell>
          <cell r="G257" t="str">
            <v>BR-381-Lote 5</v>
          </cell>
          <cell r="H257">
            <v>16926910</v>
          </cell>
          <cell r="J257">
            <v>34956</v>
          </cell>
          <cell r="K257" t="str">
            <v>-</v>
          </cell>
          <cell r="L257">
            <v>0</v>
          </cell>
          <cell r="M257" t="str">
            <v>Triunfo</v>
          </cell>
        </row>
        <row r="258">
          <cell r="A258">
            <v>1995</v>
          </cell>
          <cell r="B258" t="str">
            <v>SE</v>
          </cell>
          <cell r="C258" t="str">
            <v>-</v>
          </cell>
          <cell r="D258" t="str">
            <v>-</v>
          </cell>
          <cell r="E258" t="str">
            <v>ROD</v>
          </cell>
          <cell r="F258" t="str">
            <v>DER-MG</v>
          </cell>
          <cell r="G258" t="str">
            <v>BR-381-Lote 1</v>
          </cell>
          <cell r="H258">
            <v>39632320</v>
          </cell>
          <cell r="J258">
            <v>34956</v>
          </cell>
          <cell r="K258" t="str">
            <v>-</v>
          </cell>
          <cell r="L258">
            <v>0</v>
          </cell>
          <cell r="M258" t="str">
            <v>Triunfo</v>
          </cell>
        </row>
        <row r="259">
          <cell r="A259">
            <v>1995</v>
          </cell>
          <cell r="B259" t="str">
            <v>SE</v>
          </cell>
          <cell r="C259" t="str">
            <v>-</v>
          </cell>
          <cell r="D259" t="str">
            <v>-</v>
          </cell>
          <cell r="E259" t="str">
            <v>ROD</v>
          </cell>
          <cell r="F259" t="str">
            <v>DER-MG</v>
          </cell>
          <cell r="G259" t="str">
            <v>BR-381-Lote 3</v>
          </cell>
          <cell r="H259">
            <v>17762710</v>
          </cell>
          <cell r="J259">
            <v>34956</v>
          </cell>
          <cell r="K259" t="str">
            <v>-</v>
          </cell>
          <cell r="L259">
            <v>0</v>
          </cell>
          <cell r="M259" t="str">
            <v>Tork</v>
          </cell>
        </row>
        <row r="260">
          <cell r="A260">
            <v>1995</v>
          </cell>
          <cell r="B260" t="str">
            <v>SE</v>
          </cell>
          <cell r="C260" t="str">
            <v>-</v>
          </cell>
          <cell r="D260" t="str">
            <v>-</v>
          </cell>
          <cell r="E260" t="str">
            <v>ROD</v>
          </cell>
          <cell r="F260" t="str">
            <v>DER-MG</v>
          </cell>
          <cell r="G260" t="str">
            <v>BR-381-Lote 6</v>
          </cell>
          <cell r="H260">
            <v>17812710</v>
          </cell>
          <cell r="J260">
            <v>34956</v>
          </cell>
          <cell r="K260" t="str">
            <v>-</v>
          </cell>
          <cell r="L260">
            <v>0</v>
          </cell>
          <cell r="M260" t="str">
            <v>Triunfo</v>
          </cell>
        </row>
        <row r="261">
          <cell r="A261">
            <v>1995</v>
          </cell>
          <cell r="B261" t="str">
            <v>SE</v>
          </cell>
          <cell r="C261" t="str">
            <v>-</v>
          </cell>
          <cell r="D261" t="str">
            <v>-</v>
          </cell>
          <cell r="E261" t="str">
            <v>ROD</v>
          </cell>
          <cell r="F261" t="str">
            <v>DER-MG</v>
          </cell>
          <cell r="G261" t="str">
            <v>BR-381-Lote 2</v>
          </cell>
          <cell r="H261">
            <v>44415610</v>
          </cell>
          <cell r="J261">
            <v>34956</v>
          </cell>
          <cell r="K261" t="str">
            <v>-</v>
          </cell>
          <cell r="L261">
            <v>0</v>
          </cell>
          <cell r="M261" t="str">
            <v>Triunfo</v>
          </cell>
        </row>
        <row r="262">
          <cell r="A262">
            <v>1995</v>
          </cell>
          <cell r="B262" t="str">
            <v>SE</v>
          </cell>
          <cell r="C262" t="str">
            <v>-</v>
          </cell>
          <cell r="D262" t="str">
            <v>-</v>
          </cell>
          <cell r="E262" t="str">
            <v>ROD</v>
          </cell>
          <cell r="F262" t="str">
            <v>DER-MG</v>
          </cell>
          <cell r="G262" t="str">
            <v>BR-381-Lote 7</v>
          </cell>
          <cell r="H262">
            <v>31051780</v>
          </cell>
          <cell r="J262">
            <v>34956</v>
          </cell>
          <cell r="K262" t="str">
            <v>-</v>
          </cell>
          <cell r="L262">
            <v>0</v>
          </cell>
          <cell r="M262" t="str">
            <v>Triunfo</v>
          </cell>
        </row>
        <row r="263">
          <cell r="A263">
            <v>1995</v>
          </cell>
          <cell r="B263" t="str">
            <v>SE</v>
          </cell>
          <cell r="C263" t="str">
            <v>-</v>
          </cell>
          <cell r="D263" t="str">
            <v>-</v>
          </cell>
          <cell r="E263" t="str">
            <v>MIN</v>
          </cell>
          <cell r="F263" t="str">
            <v>INCO</v>
          </cell>
          <cell r="G263" t="str">
            <v>Planta Industrial-Mina de Níquel da INCO-GO</v>
          </cell>
          <cell r="H263">
            <v>22276620</v>
          </cell>
          <cell r="J263">
            <v>34962</v>
          </cell>
          <cell r="K263" t="str">
            <v>-</v>
          </cell>
          <cell r="L263">
            <v>0</v>
          </cell>
          <cell r="M263" t="str">
            <v>Estudo de Viabilidade</v>
          </cell>
        </row>
        <row r="264">
          <cell r="A264">
            <v>1995</v>
          </cell>
          <cell r="B264" t="str">
            <v>SE</v>
          </cell>
          <cell r="C264" t="str">
            <v>-</v>
          </cell>
          <cell r="D264" t="str">
            <v>-</v>
          </cell>
          <cell r="E264" t="str">
            <v>IND</v>
          </cell>
          <cell r="F264" t="str">
            <v>FIAT</v>
          </cell>
          <cell r="G264" t="str">
            <v>Estação de Tratamento de Efluentes - Betim</v>
          </cell>
          <cell r="H264">
            <v>1741100</v>
          </cell>
          <cell r="J264">
            <v>35002</v>
          </cell>
          <cell r="K264" t="str">
            <v>-</v>
          </cell>
          <cell r="L264">
            <v>0</v>
          </cell>
          <cell r="M264" t="str">
            <v>Perdemos</v>
          </cell>
        </row>
        <row r="265">
          <cell r="A265">
            <v>1995</v>
          </cell>
          <cell r="B265" t="str">
            <v>SE</v>
          </cell>
          <cell r="C265" t="str">
            <v>-</v>
          </cell>
          <cell r="D265" t="str">
            <v>-</v>
          </cell>
          <cell r="E265" t="str">
            <v>EDU</v>
          </cell>
          <cell r="F265" t="str">
            <v>UNITINS</v>
          </cell>
          <cell r="G265" t="str">
            <v>Universidade Federal do Tocantins</v>
          </cell>
          <cell r="H265">
            <v>6654775.9999999991</v>
          </cell>
          <cell r="J265">
            <v>35016</v>
          </cell>
          <cell r="K265" t="str">
            <v>-</v>
          </cell>
          <cell r="L265">
            <v>0</v>
          </cell>
          <cell r="M265" t="str">
            <v>Estudo de Viabilidade</v>
          </cell>
        </row>
        <row r="266">
          <cell r="A266">
            <v>1995</v>
          </cell>
          <cell r="B266" t="str">
            <v>SE</v>
          </cell>
          <cell r="C266" t="str">
            <v>-</v>
          </cell>
          <cell r="D266" t="str">
            <v>-</v>
          </cell>
          <cell r="E266" t="str">
            <v>SAN</v>
          </cell>
          <cell r="F266" t="str">
            <v>PM Divinópolis</v>
          </cell>
          <cell r="G266" t="str">
            <v>Canalização de Córrego- CP 002-Lote 1</v>
          </cell>
          <cell r="H266">
            <v>820980</v>
          </cell>
          <cell r="J266">
            <v>35034</v>
          </cell>
          <cell r="K266" t="str">
            <v>-</v>
          </cell>
          <cell r="L266">
            <v>0</v>
          </cell>
          <cell r="M266" t="str">
            <v>Pantheon</v>
          </cell>
        </row>
        <row r="267">
          <cell r="A267">
            <v>1995</v>
          </cell>
          <cell r="B267" t="str">
            <v>SE</v>
          </cell>
          <cell r="C267" t="str">
            <v>-</v>
          </cell>
          <cell r="D267" t="str">
            <v>-</v>
          </cell>
          <cell r="E267" t="str">
            <v>IND</v>
          </cell>
          <cell r="F267" t="str">
            <v>Cenibra</v>
          </cell>
          <cell r="G267" t="str">
            <v>Trecho Cocais/S. Paraíso - Terr. e Revest.-Lote 2</v>
          </cell>
          <cell r="H267">
            <v>993750</v>
          </cell>
          <cell r="J267">
            <v>35034</v>
          </cell>
          <cell r="K267" t="str">
            <v>-</v>
          </cell>
          <cell r="L267">
            <v>0</v>
          </cell>
          <cell r="M267" t="str">
            <v>Perdemos</v>
          </cell>
        </row>
        <row r="268">
          <cell r="A268">
            <v>1995</v>
          </cell>
          <cell r="B268" t="str">
            <v>SE</v>
          </cell>
          <cell r="C268" t="str">
            <v>-</v>
          </cell>
          <cell r="D268" t="str">
            <v>-</v>
          </cell>
          <cell r="E268" t="str">
            <v>IND</v>
          </cell>
          <cell r="F268" t="str">
            <v>Cenibra</v>
          </cell>
          <cell r="G268" t="str">
            <v>Trecho Cocais/S. Paraíso - Terr. e Revest.-Lote 1</v>
          </cell>
          <cell r="H268">
            <v>1087670</v>
          </cell>
          <cell r="J268">
            <v>35034</v>
          </cell>
          <cell r="K268" t="str">
            <v>-</v>
          </cell>
          <cell r="L268">
            <v>0</v>
          </cell>
          <cell r="M268" t="str">
            <v>Perdemos</v>
          </cell>
        </row>
        <row r="269">
          <cell r="A269">
            <v>1995</v>
          </cell>
          <cell r="B269" t="str">
            <v>SE</v>
          </cell>
          <cell r="C269" t="str">
            <v>-</v>
          </cell>
          <cell r="D269" t="str">
            <v>-</v>
          </cell>
          <cell r="E269" t="str">
            <v>SAN</v>
          </cell>
          <cell r="F269" t="str">
            <v>PM Divinópolis</v>
          </cell>
          <cell r="G269" t="str">
            <v>Canalização de Córrego- CP 003</v>
          </cell>
          <cell r="H269">
            <v>1810820</v>
          </cell>
          <cell r="J269">
            <v>35034</v>
          </cell>
          <cell r="K269" t="str">
            <v>-</v>
          </cell>
          <cell r="L269">
            <v>0</v>
          </cell>
          <cell r="M269" t="str">
            <v>Sagendra</v>
          </cell>
        </row>
        <row r="270">
          <cell r="A270">
            <v>1995</v>
          </cell>
          <cell r="B270" t="str">
            <v>SE</v>
          </cell>
          <cell r="C270" t="str">
            <v>-</v>
          </cell>
          <cell r="D270" t="str">
            <v>-</v>
          </cell>
          <cell r="E270" t="str">
            <v>SAN</v>
          </cell>
          <cell r="F270" t="str">
            <v>PM Divinópolis</v>
          </cell>
          <cell r="G270" t="str">
            <v>Canalização de Córrego- CP 006</v>
          </cell>
          <cell r="H270">
            <v>1050230</v>
          </cell>
          <cell r="J270">
            <v>35034</v>
          </cell>
          <cell r="K270" t="str">
            <v>-</v>
          </cell>
          <cell r="L270">
            <v>0</v>
          </cell>
          <cell r="M270" t="str">
            <v>Não entregue</v>
          </cell>
        </row>
        <row r="271">
          <cell r="A271">
            <v>1995</v>
          </cell>
          <cell r="B271" t="str">
            <v>SE</v>
          </cell>
          <cell r="C271" t="str">
            <v>-</v>
          </cell>
          <cell r="D271" t="str">
            <v>-</v>
          </cell>
          <cell r="E271" t="str">
            <v>SAN</v>
          </cell>
          <cell r="F271" t="str">
            <v>PM Divinópolis</v>
          </cell>
          <cell r="G271" t="str">
            <v>Canalização de Córrego- CP 002-Lote 2</v>
          </cell>
          <cell r="H271">
            <v>1111630</v>
          </cell>
          <cell r="J271">
            <v>35034</v>
          </cell>
          <cell r="K271" t="str">
            <v>-</v>
          </cell>
          <cell r="L271">
            <v>0</v>
          </cell>
          <cell r="M271" t="str">
            <v>Pantheon</v>
          </cell>
        </row>
        <row r="272">
          <cell r="A272">
            <v>1995</v>
          </cell>
          <cell r="B272" t="str">
            <v>SE</v>
          </cell>
          <cell r="C272" t="str">
            <v>-</v>
          </cell>
          <cell r="D272" t="str">
            <v>-</v>
          </cell>
          <cell r="E272" t="str">
            <v>SAN</v>
          </cell>
          <cell r="F272" t="str">
            <v>PM Divinópolis</v>
          </cell>
          <cell r="G272" t="str">
            <v>Canalização de Córrego- CP 004</v>
          </cell>
          <cell r="H272">
            <v>2388810</v>
          </cell>
          <cell r="J272">
            <v>35034</v>
          </cell>
          <cell r="K272" t="str">
            <v>-</v>
          </cell>
          <cell r="L272">
            <v>0</v>
          </cell>
          <cell r="M272" t="str">
            <v>Pantheon</v>
          </cell>
        </row>
        <row r="273">
          <cell r="A273">
            <v>1995</v>
          </cell>
          <cell r="B273" t="str">
            <v>SE</v>
          </cell>
          <cell r="C273" t="str">
            <v>-</v>
          </cell>
          <cell r="D273" t="str">
            <v>-</v>
          </cell>
          <cell r="E273" t="str">
            <v>SAN</v>
          </cell>
          <cell r="F273" t="str">
            <v>PM Divinópolis</v>
          </cell>
          <cell r="G273" t="str">
            <v>Canalização de Córrego- CP 005</v>
          </cell>
          <cell r="H273">
            <v>2338670</v>
          </cell>
          <cell r="J273">
            <v>35034</v>
          </cell>
          <cell r="K273" t="str">
            <v>-</v>
          </cell>
          <cell r="L273">
            <v>0</v>
          </cell>
          <cell r="M273" t="str">
            <v>Pantheon</v>
          </cell>
        </row>
        <row r="274">
          <cell r="A274">
            <v>1995</v>
          </cell>
          <cell r="B274" t="str">
            <v>SE</v>
          </cell>
          <cell r="C274" t="str">
            <v>-</v>
          </cell>
          <cell r="D274" t="str">
            <v>-</v>
          </cell>
          <cell r="E274" t="str">
            <v>SAN</v>
          </cell>
          <cell r="F274" t="str">
            <v>PM Divinópolis</v>
          </cell>
          <cell r="G274" t="str">
            <v>Canalização de Córrego- CP 002-Lote 3</v>
          </cell>
          <cell r="H274">
            <v>1099170</v>
          </cell>
          <cell r="J274">
            <v>35034</v>
          </cell>
          <cell r="K274" t="str">
            <v>-</v>
          </cell>
          <cell r="L274">
            <v>0</v>
          </cell>
          <cell r="M274" t="str">
            <v>Polienco</v>
          </cell>
        </row>
        <row r="275">
          <cell r="A275">
            <v>1995</v>
          </cell>
          <cell r="B275" t="str">
            <v>SE</v>
          </cell>
          <cell r="C275" t="str">
            <v>-</v>
          </cell>
          <cell r="D275" t="str">
            <v>-</v>
          </cell>
          <cell r="E275" t="str">
            <v>SAN</v>
          </cell>
          <cell r="F275" t="str">
            <v>DEOP</v>
          </cell>
          <cell r="G275" t="str">
            <v>Canalização do Córrego do Sarandi - Lote 3</v>
          </cell>
          <cell r="H275">
            <v>3803180</v>
          </cell>
          <cell r="J275">
            <v>35038</v>
          </cell>
          <cell r="K275" t="str">
            <v>-</v>
          </cell>
          <cell r="L275">
            <v>0</v>
          </cell>
          <cell r="M275" t="str">
            <v>Carvalho Alvim / CAEMGE</v>
          </cell>
        </row>
        <row r="276">
          <cell r="A276">
            <v>1995</v>
          </cell>
          <cell r="B276" t="str">
            <v>SE</v>
          </cell>
          <cell r="C276" t="str">
            <v>-</v>
          </cell>
          <cell r="D276" t="str">
            <v>-</v>
          </cell>
          <cell r="E276" t="str">
            <v>SAN</v>
          </cell>
          <cell r="F276" t="str">
            <v>DEOP</v>
          </cell>
          <cell r="G276" t="str">
            <v>Canalização do Córrego do Sarandi - Lote 1</v>
          </cell>
          <cell r="H276">
            <v>4220360</v>
          </cell>
          <cell r="J276">
            <v>35038</v>
          </cell>
          <cell r="K276" t="str">
            <v>-</v>
          </cell>
          <cell r="L276">
            <v>0</v>
          </cell>
          <cell r="M276" t="str">
            <v>Consórcio Aro / Libe</v>
          </cell>
        </row>
        <row r="277">
          <cell r="A277">
            <v>1995</v>
          </cell>
          <cell r="B277" t="str">
            <v>SE</v>
          </cell>
          <cell r="C277" t="str">
            <v>-</v>
          </cell>
          <cell r="D277" t="str">
            <v>-</v>
          </cell>
          <cell r="E277" t="str">
            <v>SAN</v>
          </cell>
          <cell r="F277" t="str">
            <v>DEOP</v>
          </cell>
          <cell r="G277" t="str">
            <v>Canalização do Córrego do Sarandi - Lote 2</v>
          </cell>
          <cell r="H277">
            <v>6438450</v>
          </cell>
          <cell r="J277">
            <v>35038</v>
          </cell>
          <cell r="K277" t="str">
            <v>-</v>
          </cell>
          <cell r="L277">
            <v>0</v>
          </cell>
          <cell r="M277" t="str">
            <v>Construtora Minas Sul</v>
          </cell>
        </row>
        <row r="278">
          <cell r="A278">
            <v>1995</v>
          </cell>
          <cell r="B278" t="str">
            <v>SE</v>
          </cell>
          <cell r="C278" t="str">
            <v>-</v>
          </cell>
          <cell r="D278" t="str">
            <v>-</v>
          </cell>
          <cell r="E278" t="str">
            <v>SAN</v>
          </cell>
          <cell r="F278" t="str">
            <v>DEOP</v>
          </cell>
          <cell r="G278" t="str">
            <v>Canalização do Córrego Ferrugem - Lote 1</v>
          </cell>
          <cell r="H278">
            <v>3664840</v>
          </cell>
          <cell r="J278">
            <v>35039</v>
          </cell>
          <cell r="K278" t="str">
            <v>-</v>
          </cell>
          <cell r="L278">
            <v>0</v>
          </cell>
          <cell r="M278" t="str">
            <v>Via Engª</v>
          </cell>
        </row>
        <row r="279">
          <cell r="A279">
            <v>1995</v>
          </cell>
          <cell r="B279" t="str">
            <v>SE</v>
          </cell>
          <cell r="C279" t="str">
            <v>-</v>
          </cell>
          <cell r="D279" t="str">
            <v>-</v>
          </cell>
          <cell r="E279" t="str">
            <v>SAN</v>
          </cell>
          <cell r="F279" t="str">
            <v>DEOP</v>
          </cell>
          <cell r="G279" t="str">
            <v>Canalização do Córrego Ferrugem - Lote 2</v>
          </cell>
          <cell r="H279">
            <v>5032160</v>
          </cell>
          <cell r="J279">
            <v>35039</v>
          </cell>
          <cell r="K279" t="str">
            <v>-</v>
          </cell>
          <cell r="L279">
            <v>0</v>
          </cell>
          <cell r="M279" t="str">
            <v>Construtora Minas Sul</v>
          </cell>
        </row>
        <row r="280">
          <cell r="A280">
            <v>1995</v>
          </cell>
          <cell r="B280" t="str">
            <v>SE</v>
          </cell>
          <cell r="C280" t="str">
            <v>-</v>
          </cell>
          <cell r="D280" t="str">
            <v>-</v>
          </cell>
          <cell r="E280" t="str">
            <v>SAN</v>
          </cell>
          <cell r="F280" t="str">
            <v>DEOP</v>
          </cell>
          <cell r="G280" t="str">
            <v>Canalização do Córrego do Onça - Lote 2</v>
          </cell>
          <cell r="H280">
            <v>7301360</v>
          </cell>
          <cell r="J280">
            <v>35040</v>
          </cell>
          <cell r="K280" t="str">
            <v>-</v>
          </cell>
          <cell r="L280">
            <v>0</v>
          </cell>
          <cell r="M280" t="str">
            <v>CAEMGE</v>
          </cell>
        </row>
        <row r="281">
          <cell r="A281">
            <v>1995</v>
          </cell>
          <cell r="B281" t="str">
            <v>SE</v>
          </cell>
          <cell r="C281" t="str">
            <v>-</v>
          </cell>
          <cell r="D281" t="str">
            <v>-</v>
          </cell>
          <cell r="E281" t="str">
            <v>SAN</v>
          </cell>
          <cell r="F281" t="str">
            <v>DEOP</v>
          </cell>
          <cell r="G281" t="str">
            <v>Canalização do Córrego do Onça - Lote 1</v>
          </cell>
          <cell r="H281">
            <v>9808560</v>
          </cell>
          <cell r="J281">
            <v>35040</v>
          </cell>
          <cell r="K281" t="str">
            <v>-</v>
          </cell>
          <cell r="L281">
            <v>0</v>
          </cell>
          <cell r="M281" t="str">
            <v>Construtora Minas Sul</v>
          </cell>
        </row>
        <row r="282">
          <cell r="A282">
            <v>1995</v>
          </cell>
          <cell r="B282" t="str">
            <v>SE</v>
          </cell>
          <cell r="C282" t="str">
            <v>-</v>
          </cell>
          <cell r="D282" t="str">
            <v>-</v>
          </cell>
          <cell r="E282" t="str">
            <v>URB</v>
          </cell>
          <cell r="F282" t="str">
            <v>PM J. de Fora</v>
          </cell>
          <cell r="G282" t="str">
            <v>Urbanização e Drenagem - Juiz de Fora</v>
          </cell>
          <cell r="H282">
            <v>6339830</v>
          </cell>
          <cell r="J282">
            <v>35045</v>
          </cell>
          <cell r="K282" t="str">
            <v>-</v>
          </cell>
          <cell r="L282">
            <v>0</v>
          </cell>
          <cell r="M282" t="str">
            <v>Perdemos</v>
          </cell>
        </row>
        <row r="283">
          <cell r="A283">
            <v>1995</v>
          </cell>
          <cell r="B283" t="str">
            <v>SL</v>
          </cell>
          <cell r="C283" t="str">
            <v>-</v>
          </cell>
          <cell r="D283" t="str">
            <v>-</v>
          </cell>
          <cell r="E283" t="str">
            <v>COM</v>
          </cell>
          <cell r="F283" t="str">
            <v>Carrefour</v>
          </cell>
          <cell r="G283" t="str">
            <v>Construção Hipermercado em Caxias do Sul</v>
          </cell>
          <cell r="H283">
            <v>4220220</v>
          </cell>
          <cell r="J283">
            <v>34827</v>
          </cell>
          <cell r="K283" t="str">
            <v>-</v>
          </cell>
          <cell r="L283">
            <v>0</v>
          </cell>
          <cell r="M283" t="str">
            <v>OAS</v>
          </cell>
        </row>
        <row r="284">
          <cell r="A284">
            <v>1995</v>
          </cell>
          <cell r="B284" t="str">
            <v>SL</v>
          </cell>
          <cell r="C284" t="str">
            <v>-</v>
          </cell>
          <cell r="D284" t="str">
            <v>-</v>
          </cell>
          <cell r="E284" t="str">
            <v>ROD</v>
          </cell>
          <cell r="F284" t="str">
            <v>CM BR / PAR</v>
          </cell>
          <cell r="G284" t="str">
            <v>Concessão da 2ª Ponte Brasil / Paraguai</v>
          </cell>
          <cell r="H284">
            <v>37568070</v>
          </cell>
          <cell r="J284">
            <v>34879</v>
          </cell>
          <cell r="K284" t="str">
            <v>-</v>
          </cell>
          <cell r="L284">
            <v>0</v>
          </cell>
          <cell r="M284" t="str">
            <v>Cancelada</v>
          </cell>
        </row>
        <row r="285">
          <cell r="A285">
            <v>1995</v>
          </cell>
          <cell r="B285" t="str">
            <v>SL</v>
          </cell>
          <cell r="C285" t="str">
            <v>-</v>
          </cell>
          <cell r="D285" t="str">
            <v>-</v>
          </cell>
          <cell r="E285" t="str">
            <v>ROD</v>
          </cell>
          <cell r="F285" t="str">
            <v>DNER</v>
          </cell>
          <cell r="G285" t="str">
            <v>BR-153- Trecho União da Vitória / Divisa PR/SC</v>
          </cell>
          <cell r="H285">
            <v>9302280</v>
          </cell>
          <cell r="J285">
            <v>34886</v>
          </cell>
          <cell r="K285" t="str">
            <v>-</v>
          </cell>
          <cell r="L285">
            <v>0</v>
          </cell>
          <cell r="M285" t="str">
            <v>Inabilitada</v>
          </cell>
        </row>
        <row r="286">
          <cell r="A286">
            <v>1995</v>
          </cell>
          <cell r="B286" t="str">
            <v>SL</v>
          </cell>
          <cell r="C286" t="str">
            <v>-</v>
          </cell>
          <cell r="D286" t="str">
            <v>-</v>
          </cell>
          <cell r="E286" t="str">
            <v>SAN</v>
          </cell>
          <cell r="F286" t="str">
            <v>A. Argentinas</v>
          </cell>
          <cell r="G286" t="str">
            <v>Sistema de Água e Esgoto de Buenos Aires - Sul</v>
          </cell>
          <cell r="H286">
            <v>126848800</v>
          </cell>
          <cell r="J286">
            <v>34898</v>
          </cell>
          <cell r="K286" t="str">
            <v>-</v>
          </cell>
          <cell r="L286">
            <v>0</v>
          </cell>
          <cell r="M286" t="str">
            <v>Sade CGTH SA / Ferromel SA</v>
          </cell>
        </row>
        <row r="287">
          <cell r="A287">
            <v>1995</v>
          </cell>
          <cell r="B287" t="str">
            <v>SL</v>
          </cell>
          <cell r="C287" t="str">
            <v>-</v>
          </cell>
          <cell r="D287" t="str">
            <v>-</v>
          </cell>
          <cell r="E287" t="str">
            <v>SAN</v>
          </cell>
          <cell r="F287" t="str">
            <v>A. Argentinas</v>
          </cell>
          <cell r="G287" t="str">
            <v>Sistema de Água e Esgoto de Buenos Aires - Norte</v>
          </cell>
          <cell r="H287">
            <v>65466510</v>
          </cell>
          <cell r="J287">
            <v>34898</v>
          </cell>
          <cell r="K287" t="str">
            <v>-</v>
          </cell>
          <cell r="L287">
            <v>0</v>
          </cell>
          <cell r="M287" t="str">
            <v>Dumez SA / Areco Ingª SA</v>
          </cell>
        </row>
        <row r="288">
          <cell r="A288">
            <v>1995</v>
          </cell>
          <cell r="B288" t="str">
            <v>SL</v>
          </cell>
          <cell r="C288" t="str">
            <v>-</v>
          </cell>
          <cell r="D288" t="str">
            <v>-</v>
          </cell>
          <cell r="E288" t="str">
            <v>SAN</v>
          </cell>
          <cell r="F288" t="str">
            <v>A. Argentinas</v>
          </cell>
          <cell r="G288" t="str">
            <v>Sistema de Água e Esgoto de Buenos Aires - Oeste</v>
          </cell>
          <cell r="H288">
            <v>52878900</v>
          </cell>
          <cell r="J288">
            <v>34898</v>
          </cell>
          <cell r="K288" t="str">
            <v>-</v>
          </cell>
          <cell r="L288">
            <v>0</v>
          </cell>
          <cell r="M288" t="str">
            <v>Techint SA / Abengoa / Huayqui</v>
          </cell>
        </row>
        <row r="289">
          <cell r="A289">
            <v>1995</v>
          </cell>
          <cell r="B289" t="str">
            <v>SL</v>
          </cell>
          <cell r="C289" t="str">
            <v>-</v>
          </cell>
          <cell r="D289" t="str">
            <v>-</v>
          </cell>
          <cell r="E289" t="str">
            <v>DIV</v>
          </cell>
          <cell r="F289" t="str">
            <v>SEBRAE</v>
          </cell>
          <cell r="G289" t="str">
            <v>Edifício Sede do SEBRAE - Paraná</v>
          </cell>
          <cell r="H289">
            <v>3560590</v>
          </cell>
          <cell r="J289">
            <v>34913</v>
          </cell>
          <cell r="K289" t="str">
            <v>-</v>
          </cell>
          <cell r="L289">
            <v>0</v>
          </cell>
          <cell r="M289" t="str">
            <v>Não entregue</v>
          </cell>
        </row>
        <row r="290">
          <cell r="A290">
            <v>1995</v>
          </cell>
          <cell r="B290" t="str">
            <v>SL</v>
          </cell>
          <cell r="C290" t="str">
            <v>-</v>
          </cell>
          <cell r="D290" t="str">
            <v>-</v>
          </cell>
          <cell r="E290" t="str">
            <v>IND</v>
          </cell>
          <cell r="F290" t="str">
            <v>Votorantin</v>
          </cell>
          <cell r="G290" t="str">
            <v>Serviços Civis - Rio Branco do Sul</v>
          </cell>
          <cell r="H290">
            <v>2047220</v>
          </cell>
          <cell r="J290">
            <v>34950</v>
          </cell>
          <cell r="K290" t="str">
            <v>-</v>
          </cell>
          <cell r="L290">
            <v>0</v>
          </cell>
          <cell r="M290" t="str">
            <v>Brotto Engª</v>
          </cell>
        </row>
        <row r="291">
          <cell r="A291">
            <v>1995</v>
          </cell>
          <cell r="B291" t="str">
            <v>SL</v>
          </cell>
          <cell r="C291" t="str">
            <v>-</v>
          </cell>
          <cell r="D291" t="str">
            <v>-</v>
          </cell>
          <cell r="E291" t="str">
            <v>JUST</v>
          </cell>
          <cell r="F291" t="str">
            <v>TJ Paraná</v>
          </cell>
          <cell r="G291" t="str">
            <v>Edifício do Forum de Foz de Iguaçu</v>
          </cell>
          <cell r="H291">
            <v>5782400</v>
          </cell>
          <cell r="J291">
            <v>34988</v>
          </cell>
          <cell r="K291" t="str">
            <v>-</v>
          </cell>
          <cell r="L291">
            <v>0</v>
          </cell>
          <cell r="M291" t="str">
            <v>JL Ltda</v>
          </cell>
        </row>
        <row r="292">
          <cell r="A292">
            <v>1995</v>
          </cell>
          <cell r="B292" t="str">
            <v>SL</v>
          </cell>
          <cell r="C292" t="str">
            <v>-</v>
          </cell>
          <cell r="D292" t="str">
            <v>-</v>
          </cell>
          <cell r="E292" t="str">
            <v>IND</v>
          </cell>
          <cell r="F292" t="str">
            <v>Inpacel</v>
          </cell>
          <cell r="G292" t="str">
            <v>Fábrica de Papel de Arapoti - Trecho 1</v>
          </cell>
          <cell r="H292">
            <v>5523140</v>
          </cell>
          <cell r="J292">
            <v>35032</v>
          </cell>
          <cell r="K292" t="str">
            <v>-</v>
          </cell>
          <cell r="L292">
            <v>0</v>
          </cell>
          <cell r="M292" t="str">
            <v>Perdemos</v>
          </cell>
        </row>
        <row r="293">
          <cell r="A293">
            <v>1995</v>
          </cell>
          <cell r="B293" t="str">
            <v>SL</v>
          </cell>
          <cell r="C293" t="str">
            <v>-</v>
          </cell>
          <cell r="D293" t="str">
            <v>-</v>
          </cell>
          <cell r="E293" t="str">
            <v>IND</v>
          </cell>
          <cell r="F293" t="str">
            <v>Inpacel</v>
          </cell>
          <cell r="G293" t="str">
            <v>Fábrica de Papel de Arapoti - Trecho 2</v>
          </cell>
          <cell r="H293">
            <v>4299200</v>
          </cell>
          <cell r="J293">
            <v>35032</v>
          </cell>
          <cell r="K293" t="str">
            <v>-</v>
          </cell>
          <cell r="L293">
            <v>0</v>
          </cell>
          <cell r="M293" t="str">
            <v>Perdemos</v>
          </cell>
        </row>
        <row r="294">
          <cell r="A294">
            <v>1995</v>
          </cell>
          <cell r="B294" t="str">
            <v>SL</v>
          </cell>
          <cell r="C294" t="str">
            <v>-</v>
          </cell>
          <cell r="D294" t="str">
            <v>-</v>
          </cell>
          <cell r="E294" t="str">
            <v>SAN</v>
          </cell>
          <cell r="F294" t="str">
            <v>Sanepar</v>
          </cell>
          <cell r="G294" t="str">
            <v>ETE de Atuba Sul - Lote 3</v>
          </cell>
          <cell r="H294">
            <v>8911430</v>
          </cell>
          <cell r="J294">
            <v>35038</v>
          </cell>
          <cell r="K294" t="str">
            <v>-</v>
          </cell>
          <cell r="L294">
            <v>0</v>
          </cell>
          <cell r="M294" t="str">
            <v>Perdemos</v>
          </cell>
        </row>
        <row r="295">
          <cell r="A295">
            <v>1995</v>
          </cell>
          <cell r="B295" t="str">
            <v>SL</v>
          </cell>
          <cell r="C295" t="str">
            <v>-</v>
          </cell>
          <cell r="D295" t="str">
            <v>-</v>
          </cell>
          <cell r="E295" t="str">
            <v>SAN</v>
          </cell>
          <cell r="F295" t="str">
            <v>Sanepar</v>
          </cell>
          <cell r="G295" t="str">
            <v>Redes Coletoras e Estação de Tratamento-Lote 5</v>
          </cell>
          <cell r="H295">
            <v>11996130</v>
          </cell>
          <cell r="J295">
            <v>35038</v>
          </cell>
          <cell r="K295" t="str">
            <v>-</v>
          </cell>
          <cell r="L295">
            <v>0</v>
          </cell>
          <cell r="M295" t="str">
            <v>Perdemos</v>
          </cell>
        </row>
        <row r="296">
          <cell r="A296">
            <v>1995</v>
          </cell>
          <cell r="B296" t="str">
            <v>SL</v>
          </cell>
          <cell r="C296" t="str">
            <v>-</v>
          </cell>
          <cell r="D296" t="str">
            <v>-</v>
          </cell>
          <cell r="E296" t="str">
            <v>ROD</v>
          </cell>
          <cell r="F296" t="str">
            <v>DNER</v>
          </cell>
          <cell r="G296" t="str">
            <v>BR-392-Cerro Largo/Porto Xavier-Lotes 1</v>
          </cell>
          <cell r="H296">
            <v>6584420</v>
          </cell>
          <cell r="J296">
            <v>35048</v>
          </cell>
          <cell r="K296">
            <v>1</v>
          </cell>
          <cell r="L296">
            <v>1</v>
          </cell>
          <cell r="M296" t="str">
            <v>AG - 1º Lugar</v>
          </cell>
        </row>
        <row r="297">
          <cell r="A297">
            <v>1995</v>
          </cell>
          <cell r="B297" t="str">
            <v>SL</v>
          </cell>
          <cell r="C297" t="str">
            <v>-</v>
          </cell>
          <cell r="D297" t="str">
            <v>-</v>
          </cell>
          <cell r="E297" t="str">
            <v>ROD</v>
          </cell>
          <cell r="F297" t="str">
            <v>DNER</v>
          </cell>
          <cell r="G297" t="str">
            <v>BR-392-Cerro Largo/Porto Xavier-Lotes 2</v>
          </cell>
          <cell r="H297">
            <v>5287260</v>
          </cell>
          <cell r="J297">
            <v>35048</v>
          </cell>
          <cell r="K297">
            <v>1</v>
          </cell>
          <cell r="L297">
            <v>1</v>
          </cell>
          <cell r="M297" t="str">
            <v>AG - 1º Lugar</v>
          </cell>
        </row>
        <row r="298">
          <cell r="A298">
            <v>1995</v>
          </cell>
          <cell r="B298" t="str">
            <v>SL</v>
          </cell>
          <cell r="C298" t="str">
            <v>-</v>
          </cell>
          <cell r="D298" t="str">
            <v>-</v>
          </cell>
          <cell r="E298" t="str">
            <v>SAN</v>
          </cell>
          <cell r="F298" t="str">
            <v>Sanepar</v>
          </cell>
          <cell r="G298" t="str">
            <v>PROSAN II - Lote 5</v>
          </cell>
          <cell r="H298">
            <v>5517440</v>
          </cell>
          <cell r="J298">
            <v>35051</v>
          </cell>
          <cell r="K298">
            <v>1</v>
          </cell>
          <cell r="L298">
            <v>1</v>
          </cell>
          <cell r="M298" t="str">
            <v>AG - 1º Lugar</v>
          </cell>
        </row>
        <row r="299">
          <cell r="A299">
            <v>1996</v>
          </cell>
          <cell r="B299" t="str">
            <v>NE</v>
          </cell>
          <cell r="C299" t="str">
            <v>-</v>
          </cell>
          <cell r="D299" t="str">
            <v>-</v>
          </cell>
          <cell r="E299" t="str">
            <v>SAN</v>
          </cell>
          <cell r="F299" t="str">
            <v>EMBASA</v>
          </cell>
          <cell r="G299" t="str">
            <v>Sistema de Esgotamento Sanitário  de Porto Seguro</v>
          </cell>
          <cell r="H299">
            <v>8008100</v>
          </cell>
          <cell r="J299">
            <v>35065</v>
          </cell>
          <cell r="K299" t="str">
            <v>-</v>
          </cell>
          <cell r="L299">
            <v>0</v>
          </cell>
          <cell r="M299" t="str">
            <v>-</v>
          </cell>
        </row>
        <row r="300">
          <cell r="A300">
            <v>1996</v>
          </cell>
          <cell r="B300" t="str">
            <v>NE</v>
          </cell>
          <cell r="C300" t="str">
            <v>-</v>
          </cell>
          <cell r="D300" t="str">
            <v>-</v>
          </cell>
          <cell r="E300" t="str">
            <v>SAN</v>
          </cell>
          <cell r="F300" t="str">
            <v>ALUMAR</v>
          </cell>
          <cell r="G300" t="str">
            <v>Construção do Lago de Resíduos de Bauxita</v>
          </cell>
          <cell r="H300">
            <v>6152190</v>
          </cell>
          <cell r="J300">
            <v>35065</v>
          </cell>
          <cell r="K300" t="str">
            <v>-</v>
          </cell>
          <cell r="L300">
            <v>0</v>
          </cell>
          <cell r="M300" t="str">
            <v>-</v>
          </cell>
        </row>
        <row r="301">
          <cell r="A301">
            <v>1996</v>
          </cell>
          <cell r="B301" t="str">
            <v>NE</v>
          </cell>
          <cell r="C301" t="str">
            <v>-</v>
          </cell>
          <cell r="D301" t="str">
            <v>-</v>
          </cell>
          <cell r="E301" t="str">
            <v>SAN</v>
          </cell>
          <cell r="F301" t="str">
            <v>EMBASA</v>
          </cell>
          <cell r="G301" t="str">
            <v>Sistema de Abastecimento de Água  de Jaguaguara / Itaquara</v>
          </cell>
          <cell r="H301">
            <v>5654370</v>
          </cell>
          <cell r="J301">
            <v>35186</v>
          </cell>
          <cell r="K301" t="str">
            <v>-</v>
          </cell>
          <cell r="L301">
            <v>0</v>
          </cell>
          <cell r="M301" t="str">
            <v>-</v>
          </cell>
        </row>
        <row r="302">
          <cell r="A302">
            <v>1996</v>
          </cell>
          <cell r="B302" t="str">
            <v>NE</v>
          </cell>
          <cell r="C302" t="str">
            <v>-</v>
          </cell>
          <cell r="D302" t="str">
            <v>-</v>
          </cell>
          <cell r="E302" t="str">
            <v>SAN</v>
          </cell>
          <cell r="F302" t="str">
            <v>EMBASA</v>
          </cell>
          <cell r="G302" t="str">
            <v>Bacia da Calafate - Salvador</v>
          </cell>
          <cell r="H302">
            <v>6751360</v>
          </cell>
          <cell r="J302">
            <v>35186</v>
          </cell>
          <cell r="K302" t="str">
            <v>-</v>
          </cell>
          <cell r="L302">
            <v>0</v>
          </cell>
          <cell r="M302" t="str">
            <v>-</v>
          </cell>
        </row>
        <row r="303">
          <cell r="A303">
            <v>1996</v>
          </cell>
          <cell r="B303" t="str">
            <v>NE</v>
          </cell>
          <cell r="C303" t="str">
            <v>-</v>
          </cell>
          <cell r="D303" t="str">
            <v>-</v>
          </cell>
          <cell r="E303" t="str">
            <v>SAN</v>
          </cell>
          <cell r="F303" t="str">
            <v>EMBASA</v>
          </cell>
          <cell r="G303" t="str">
            <v>Bacia do Médio Camarugipe - Salvador</v>
          </cell>
          <cell r="H303">
            <v>7812450</v>
          </cell>
          <cell r="J303">
            <v>35186</v>
          </cell>
          <cell r="K303" t="str">
            <v>-</v>
          </cell>
          <cell r="L303">
            <v>0</v>
          </cell>
          <cell r="M303" t="str">
            <v>-</v>
          </cell>
        </row>
        <row r="304">
          <cell r="A304">
            <v>1996</v>
          </cell>
          <cell r="B304" t="str">
            <v>NE</v>
          </cell>
          <cell r="C304" t="str">
            <v>-</v>
          </cell>
          <cell r="D304" t="str">
            <v>-</v>
          </cell>
          <cell r="E304" t="str">
            <v>ROD</v>
          </cell>
          <cell r="F304" t="str">
            <v>DERBA</v>
          </cell>
          <cell r="G304" t="str">
            <v>Caculé/L. Almeida - Lote 5</v>
          </cell>
          <cell r="H304">
            <v>3570190</v>
          </cell>
          <cell r="J304">
            <v>35217</v>
          </cell>
          <cell r="K304" t="str">
            <v>-</v>
          </cell>
          <cell r="L304">
            <v>0</v>
          </cell>
          <cell r="M304" t="str">
            <v>-</v>
          </cell>
        </row>
        <row r="305">
          <cell r="A305">
            <v>1996</v>
          </cell>
          <cell r="B305" t="str">
            <v>NE</v>
          </cell>
          <cell r="C305" t="str">
            <v>-</v>
          </cell>
          <cell r="D305" t="str">
            <v>-</v>
          </cell>
          <cell r="E305" t="str">
            <v>ROD</v>
          </cell>
          <cell r="F305" t="str">
            <v>DERBA</v>
          </cell>
          <cell r="G305" t="str">
            <v>BA-001/Prategi - Lote 2A</v>
          </cell>
          <cell r="H305">
            <v>3178240</v>
          </cell>
          <cell r="J305">
            <v>35217</v>
          </cell>
          <cell r="K305" t="str">
            <v>-</v>
          </cell>
          <cell r="L305">
            <v>0</v>
          </cell>
          <cell r="M305" t="str">
            <v>-</v>
          </cell>
        </row>
        <row r="306">
          <cell r="A306">
            <v>1996</v>
          </cell>
          <cell r="B306" t="str">
            <v>NE</v>
          </cell>
          <cell r="C306" t="str">
            <v>-</v>
          </cell>
          <cell r="D306" t="str">
            <v>-</v>
          </cell>
          <cell r="E306" t="str">
            <v>ROD</v>
          </cell>
          <cell r="F306" t="str">
            <v>DERBA</v>
          </cell>
          <cell r="G306" t="str">
            <v>BA-001/Prategi - Lote 2B</v>
          </cell>
          <cell r="H306">
            <v>2847860</v>
          </cell>
          <cell r="J306">
            <v>35217</v>
          </cell>
          <cell r="K306" t="str">
            <v>-</v>
          </cell>
          <cell r="L306">
            <v>0</v>
          </cell>
          <cell r="M306" t="str">
            <v>-</v>
          </cell>
        </row>
        <row r="307">
          <cell r="A307">
            <v>1996</v>
          </cell>
          <cell r="B307" t="str">
            <v>NE</v>
          </cell>
          <cell r="C307" t="str">
            <v>-</v>
          </cell>
          <cell r="D307" t="str">
            <v>-</v>
          </cell>
          <cell r="E307" t="str">
            <v>ROD</v>
          </cell>
          <cell r="F307" t="str">
            <v>DERBA</v>
          </cell>
          <cell r="G307" t="str">
            <v xml:space="preserve">BR-030 - Lote 6 A </v>
          </cell>
          <cell r="H307">
            <v>1697990</v>
          </cell>
          <cell r="J307">
            <v>35217</v>
          </cell>
          <cell r="K307" t="str">
            <v>-</v>
          </cell>
          <cell r="L307">
            <v>0</v>
          </cell>
          <cell r="M307" t="str">
            <v>-</v>
          </cell>
        </row>
        <row r="308">
          <cell r="A308">
            <v>1996</v>
          </cell>
          <cell r="B308" t="str">
            <v>NE</v>
          </cell>
          <cell r="C308" t="str">
            <v>-</v>
          </cell>
          <cell r="D308" t="str">
            <v>-</v>
          </cell>
          <cell r="E308" t="str">
            <v>ROD</v>
          </cell>
          <cell r="F308" t="str">
            <v>DERBA</v>
          </cell>
          <cell r="G308" t="str">
            <v>BR-030 - Lote 6 B</v>
          </cell>
          <cell r="H308">
            <v>1405280</v>
          </cell>
          <cell r="J308">
            <v>35217</v>
          </cell>
          <cell r="K308" t="str">
            <v>-</v>
          </cell>
          <cell r="L308">
            <v>0</v>
          </cell>
          <cell r="M308" t="str">
            <v>-</v>
          </cell>
        </row>
        <row r="309">
          <cell r="A309">
            <v>1996</v>
          </cell>
          <cell r="B309" t="str">
            <v>NE</v>
          </cell>
          <cell r="C309" t="str">
            <v>-</v>
          </cell>
          <cell r="D309" t="str">
            <v>-</v>
          </cell>
          <cell r="E309" t="str">
            <v>IND</v>
          </cell>
          <cell r="F309" t="str">
            <v>Schincariol</v>
          </cell>
          <cell r="G309" t="str">
            <v>SCHINCARIOL - Unidade Nordeste Alagoinhas - BA</v>
          </cell>
          <cell r="H309">
            <v>2421860</v>
          </cell>
          <cell r="J309">
            <v>35247</v>
          </cell>
          <cell r="K309" t="str">
            <v>-</v>
          </cell>
          <cell r="L309">
            <v>0</v>
          </cell>
          <cell r="M309" t="str">
            <v>-</v>
          </cell>
        </row>
        <row r="310">
          <cell r="A310">
            <v>1996</v>
          </cell>
          <cell r="B310" t="str">
            <v>NE</v>
          </cell>
          <cell r="C310" t="str">
            <v>-</v>
          </cell>
          <cell r="D310" t="str">
            <v>-</v>
          </cell>
          <cell r="E310" t="str">
            <v>IND</v>
          </cell>
          <cell r="F310" t="str">
            <v>Schincariol</v>
          </cell>
          <cell r="G310" t="str">
            <v>SCHINCARIOL - Unidade Nordeste Alagoinhas - BA</v>
          </cell>
          <cell r="H310">
            <v>15856980</v>
          </cell>
          <cell r="J310">
            <v>35247</v>
          </cell>
          <cell r="K310" t="str">
            <v>-</v>
          </cell>
          <cell r="L310">
            <v>0</v>
          </cell>
          <cell r="M310" t="str">
            <v>-</v>
          </cell>
        </row>
        <row r="311">
          <cell r="A311">
            <v>1996</v>
          </cell>
          <cell r="B311" t="str">
            <v>NE</v>
          </cell>
          <cell r="C311" t="str">
            <v>-</v>
          </cell>
          <cell r="D311" t="str">
            <v>-</v>
          </cell>
          <cell r="E311" t="str">
            <v>ROD</v>
          </cell>
          <cell r="F311" t="str">
            <v>DERBA</v>
          </cell>
          <cell r="G311" t="str">
            <v xml:space="preserve">Edital 002/96 - Lote 6  </v>
          </cell>
          <cell r="H311">
            <v>1405280</v>
          </cell>
          <cell r="J311">
            <v>35247</v>
          </cell>
          <cell r="K311" t="str">
            <v>-</v>
          </cell>
          <cell r="L311" t="str">
            <v>-</v>
          </cell>
          <cell r="M311" t="str">
            <v>-</v>
          </cell>
        </row>
        <row r="312">
          <cell r="A312">
            <v>1996</v>
          </cell>
          <cell r="B312" t="str">
            <v>NE</v>
          </cell>
          <cell r="C312" t="str">
            <v>-</v>
          </cell>
          <cell r="D312" t="str">
            <v>-</v>
          </cell>
          <cell r="E312" t="str">
            <v>ROD</v>
          </cell>
          <cell r="F312" t="str">
            <v>DERBA</v>
          </cell>
          <cell r="G312" t="str">
            <v>Edital 003/96 - Lote 12</v>
          </cell>
          <cell r="H312">
            <v>12776780</v>
          </cell>
          <cell r="J312">
            <v>35247</v>
          </cell>
          <cell r="K312" t="str">
            <v>-</v>
          </cell>
          <cell r="L312" t="str">
            <v>-</v>
          </cell>
          <cell r="M312" t="str">
            <v>-</v>
          </cell>
        </row>
        <row r="313">
          <cell r="A313">
            <v>1996</v>
          </cell>
          <cell r="B313" t="str">
            <v>NE</v>
          </cell>
          <cell r="C313" t="str">
            <v>-</v>
          </cell>
          <cell r="D313" t="str">
            <v>-</v>
          </cell>
          <cell r="E313" t="str">
            <v>ROD</v>
          </cell>
          <cell r="F313" t="str">
            <v>DERBA</v>
          </cell>
          <cell r="G313" t="str">
            <v>Edital 003/96 - Lote 12 - C</v>
          </cell>
          <cell r="H313">
            <v>15104780</v>
          </cell>
          <cell r="J313">
            <v>35247</v>
          </cell>
          <cell r="K313" t="str">
            <v>-</v>
          </cell>
          <cell r="L313" t="str">
            <v>-</v>
          </cell>
          <cell r="M313" t="str">
            <v>-</v>
          </cell>
        </row>
        <row r="314">
          <cell r="A314">
            <v>1996</v>
          </cell>
          <cell r="B314" t="str">
            <v>NE</v>
          </cell>
          <cell r="C314" t="str">
            <v>-</v>
          </cell>
          <cell r="D314" t="str">
            <v>-</v>
          </cell>
          <cell r="E314" t="str">
            <v>ROD</v>
          </cell>
          <cell r="F314" t="str">
            <v>DERBA</v>
          </cell>
          <cell r="G314" t="str">
            <v xml:space="preserve">Edital 002/96 - Lote 2  </v>
          </cell>
          <cell r="H314">
            <v>2847860</v>
          </cell>
          <cell r="J314">
            <v>35247</v>
          </cell>
          <cell r="K314" t="str">
            <v>-</v>
          </cell>
          <cell r="L314" t="str">
            <v>-</v>
          </cell>
          <cell r="M314" t="str">
            <v>-</v>
          </cell>
        </row>
        <row r="315">
          <cell r="A315">
            <v>1996</v>
          </cell>
          <cell r="B315" t="str">
            <v>NE</v>
          </cell>
          <cell r="C315" t="str">
            <v>-</v>
          </cell>
          <cell r="D315" t="str">
            <v>-</v>
          </cell>
          <cell r="E315" t="str">
            <v>ROD</v>
          </cell>
          <cell r="F315" t="str">
            <v>DERBA</v>
          </cell>
          <cell r="G315" t="str">
            <v>Edital 003/96 - Lote 11</v>
          </cell>
          <cell r="H315">
            <v>12076100</v>
          </cell>
          <cell r="J315">
            <v>35247</v>
          </cell>
          <cell r="K315" t="str">
            <v>-</v>
          </cell>
          <cell r="L315" t="str">
            <v>-</v>
          </cell>
          <cell r="M315" t="str">
            <v>-</v>
          </cell>
        </row>
        <row r="316">
          <cell r="A316">
            <v>1996</v>
          </cell>
          <cell r="B316" t="str">
            <v>NE</v>
          </cell>
          <cell r="C316" t="str">
            <v>-</v>
          </cell>
          <cell r="D316" t="str">
            <v>-</v>
          </cell>
          <cell r="E316" t="str">
            <v>ROD</v>
          </cell>
          <cell r="F316" t="str">
            <v>DERBA</v>
          </cell>
          <cell r="G316" t="str">
            <v xml:space="preserve">Edital 003/96 - Lote 3 </v>
          </cell>
          <cell r="H316">
            <v>8154390</v>
          </cell>
          <cell r="J316">
            <v>35247</v>
          </cell>
          <cell r="K316" t="str">
            <v>-</v>
          </cell>
          <cell r="L316" t="str">
            <v>-</v>
          </cell>
          <cell r="M316" t="str">
            <v>-</v>
          </cell>
        </row>
        <row r="317">
          <cell r="A317">
            <v>1996</v>
          </cell>
          <cell r="B317" t="str">
            <v>NE</v>
          </cell>
          <cell r="C317" t="str">
            <v>-</v>
          </cell>
          <cell r="D317" t="str">
            <v>-</v>
          </cell>
          <cell r="E317" t="str">
            <v>IND</v>
          </cell>
          <cell r="F317" t="str">
            <v>BRAHMA</v>
          </cell>
          <cell r="G317" t="str">
            <v>BRAHMA Unidade Águas Claras Estância - SE</v>
          </cell>
          <cell r="H317">
            <v>5275390</v>
          </cell>
          <cell r="J317">
            <v>35247</v>
          </cell>
          <cell r="K317" t="str">
            <v>-</v>
          </cell>
          <cell r="L317" t="str">
            <v>-</v>
          </cell>
          <cell r="M317" t="str">
            <v>-</v>
          </cell>
        </row>
        <row r="318">
          <cell r="A318">
            <v>1996</v>
          </cell>
          <cell r="B318" t="str">
            <v>NE</v>
          </cell>
          <cell r="C318" t="str">
            <v>-</v>
          </cell>
          <cell r="D318" t="str">
            <v>-</v>
          </cell>
          <cell r="E318" t="str">
            <v>ROD</v>
          </cell>
          <cell r="F318" t="str">
            <v>DERBA</v>
          </cell>
          <cell r="G318" t="str">
            <v>Edital 002/96 - Lote 5</v>
          </cell>
          <cell r="H318">
            <v>3570190</v>
          </cell>
          <cell r="J318">
            <v>35247</v>
          </cell>
          <cell r="K318" t="str">
            <v>-</v>
          </cell>
          <cell r="L318" t="str">
            <v>-</v>
          </cell>
          <cell r="M318" t="str">
            <v>-</v>
          </cell>
        </row>
        <row r="319">
          <cell r="A319">
            <v>1996</v>
          </cell>
          <cell r="B319" t="str">
            <v>NE</v>
          </cell>
          <cell r="C319" t="str">
            <v>-</v>
          </cell>
          <cell r="D319" t="str">
            <v>-</v>
          </cell>
          <cell r="E319" t="str">
            <v>ROD</v>
          </cell>
          <cell r="F319" t="str">
            <v>DERBA</v>
          </cell>
          <cell r="G319" t="str">
            <v>Edital 002/96 - Lote 2 - C</v>
          </cell>
          <cell r="H319">
            <v>3178240</v>
          </cell>
          <cell r="J319">
            <v>35247</v>
          </cell>
          <cell r="K319" t="str">
            <v>-</v>
          </cell>
          <cell r="L319" t="str">
            <v>-</v>
          </cell>
          <cell r="M319" t="str">
            <v>-</v>
          </cell>
        </row>
        <row r="320">
          <cell r="A320">
            <v>1996</v>
          </cell>
          <cell r="B320" t="str">
            <v>NE</v>
          </cell>
          <cell r="C320" t="str">
            <v>-</v>
          </cell>
          <cell r="D320" t="str">
            <v>-</v>
          </cell>
          <cell r="E320" t="str">
            <v>ROD</v>
          </cell>
          <cell r="F320" t="str">
            <v>DERBA</v>
          </cell>
          <cell r="G320" t="str">
            <v xml:space="preserve">Lote 2  -A  </v>
          </cell>
          <cell r="H320">
            <v>3178240</v>
          </cell>
          <cell r="J320">
            <v>35247</v>
          </cell>
          <cell r="K320" t="str">
            <v>-</v>
          </cell>
          <cell r="L320" t="str">
            <v>-</v>
          </cell>
          <cell r="M320" t="str">
            <v>-</v>
          </cell>
        </row>
        <row r="321">
          <cell r="A321">
            <v>1996</v>
          </cell>
          <cell r="B321" t="str">
            <v>NE</v>
          </cell>
          <cell r="C321" t="str">
            <v>-</v>
          </cell>
          <cell r="D321" t="str">
            <v>-</v>
          </cell>
          <cell r="E321" t="str">
            <v>ROD</v>
          </cell>
          <cell r="F321" t="str">
            <v>DERBA</v>
          </cell>
          <cell r="G321" t="str">
            <v>Edital 003/96 - Lote 3 - C</v>
          </cell>
          <cell r="H321">
            <v>10445130</v>
          </cell>
          <cell r="J321">
            <v>35247</v>
          </cell>
          <cell r="K321" t="str">
            <v>-</v>
          </cell>
          <cell r="L321" t="str">
            <v>-</v>
          </cell>
          <cell r="M321" t="str">
            <v>-</v>
          </cell>
        </row>
        <row r="322">
          <cell r="A322">
            <v>1996</v>
          </cell>
          <cell r="B322" t="str">
            <v>NE</v>
          </cell>
          <cell r="C322" t="str">
            <v>-</v>
          </cell>
          <cell r="D322" t="str">
            <v>-</v>
          </cell>
          <cell r="E322" t="str">
            <v>ROD</v>
          </cell>
          <cell r="F322" t="str">
            <v>DERBA</v>
          </cell>
          <cell r="G322" t="str">
            <v xml:space="preserve">Edital 002/96 - Lote 6 - C </v>
          </cell>
          <cell r="H322">
            <v>1697990</v>
          </cell>
          <cell r="J322">
            <v>35247</v>
          </cell>
          <cell r="K322" t="str">
            <v>-</v>
          </cell>
          <cell r="L322" t="str">
            <v>-</v>
          </cell>
          <cell r="M322" t="str">
            <v>-</v>
          </cell>
        </row>
        <row r="323">
          <cell r="A323">
            <v>1996</v>
          </cell>
          <cell r="B323" t="str">
            <v>NE</v>
          </cell>
          <cell r="C323" t="str">
            <v>-</v>
          </cell>
          <cell r="D323" t="str">
            <v>-</v>
          </cell>
          <cell r="E323" t="str">
            <v>ROD</v>
          </cell>
          <cell r="F323" t="str">
            <v>DERMA</v>
          </cell>
          <cell r="G323" t="str">
            <v>Melhorias e Pavimentação da BR-230 - S.J. dos Patos / B. de Grajaú</v>
          </cell>
          <cell r="H323">
            <v>3521300</v>
          </cell>
          <cell r="J323">
            <v>35309</v>
          </cell>
          <cell r="K323" t="str">
            <v>-</v>
          </cell>
          <cell r="L323" t="str">
            <v>-</v>
          </cell>
          <cell r="M323" t="str">
            <v>-</v>
          </cell>
        </row>
        <row r="324">
          <cell r="A324">
            <v>1996</v>
          </cell>
          <cell r="B324" t="str">
            <v>NE</v>
          </cell>
          <cell r="C324" t="str">
            <v>-</v>
          </cell>
          <cell r="D324" t="str">
            <v>-</v>
          </cell>
          <cell r="E324" t="str">
            <v>ROD</v>
          </cell>
          <cell r="F324" t="str">
            <v>DERMA</v>
          </cell>
          <cell r="G324" t="str">
            <v>Melhorias e Pavimentação da BR-230 - Rio Muquém / B. do Grajaú</v>
          </cell>
          <cell r="H324">
            <v>3723450</v>
          </cell>
          <cell r="J324">
            <v>35309</v>
          </cell>
          <cell r="K324" t="str">
            <v>-</v>
          </cell>
          <cell r="L324" t="str">
            <v>-</v>
          </cell>
          <cell r="M324" t="str">
            <v>-</v>
          </cell>
        </row>
        <row r="325">
          <cell r="A325">
            <v>1996</v>
          </cell>
          <cell r="B325" t="str">
            <v>NE</v>
          </cell>
          <cell r="C325" t="str">
            <v>-</v>
          </cell>
          <cell r="D325" t="str">
            <v>-</v>
          </cell>
          <cell r="E325" t="str">
            <v>ROD</v>
          </cell>
          <cell r="F325" t="str">
            <v>DERMA</v>
          </cell>
          <cell r="G325" t="str">
            <v>Melhorias e Pavimentação da BR-230 - Pastos Bons</v>
          </cell>
          <cell r="H325">
            <v>3934130</v>
          </cell>
          <cell r="J325">
            <v>35309</v>
          </cell>
          <cell r="K325">
            <v>1</v>
          </cell>
          <cell r="L325">
            <v>1</v>
          </cell>
          <cell r="M325" t="str">
            <v>AG - 1º Lugar</v>
          </cell>
        </row>
        <row r="326">
          <cell r="A326">
            <v>1996</v>
          </cell>
          <cell r="B326" t="str">
            <v>NE</v>
          </cell>
          <cell r="C326" t="str">
            <v>-</v>
          </cell>
          <cell r="D326" t="str">
            <v>-</v>
          </cell>
          <cell r="E326" t="str">
            <v>ROD</v>
          </cell>
          <cell r="F326" t="str">
            <v>DERMA</v>
          </cell>
          <cell r="G326" t="str">
            <v>Melhorias e Pavimentação da BR-230 - S.J. dos Patos / Rio Muquém</v>
          </cell>
          <cell r="H326">
            <v>4057220</v>
          </cell>
          <cell r="J326">
            <v>35309</v>
          </cell>
          <cell r="K326" t="str">
            <v>-</v>
          </cell>
          <cell r="L326">
            <v>0</v>
          </cell>
          <cell r="M326" t="str">
            <v>-</v>
          </cell>
        </row>
        <row r="327">
          <cell r="A327">
            <v>1996</v>
          </cell>
          <cell r="B327" t="str">
            <v>NE</v>
          </cell>
          <cell r="C327" t="str">
            <v>-</v>
          </cell>
          <cell r="D327" t="str">
            <v>-</v>
          </cell>
          <cell r="E327" t="str">
            <v>SAN</v>
          </cell>
          <cell r="F327" t="str">
            <v>CAERN</v>
          </cell>
          <cell r="G327" t="str">
            <v>Adutora do Trairi</v>
          </cell>
          <cell r="H327">
            <v>33125000</v>
          </cell>
          <cell r="J327">
            <v>35370</v>
          </cell>
          <cell r="K327" t="str">
            <v>-</v>
          </cell>
          <cell r="L327">
            <v>0</v>
          </cell>
          <cell r="M327" t="str">
            <v>Reajuste de Contrato</v>
          </cell>
        </row>
        <row r="328">
          <cell r="A328">
            <v>1996</v>
          </cell>
          <cell r="B328" t="str">
            <v>NE</v>
          </cell>
          <cell r="C328" t="str">
            <v>-</v>
          </cell>
          <cell r="D328" t="str">
            <v>-</v>
          </cell>
          <cell r="E328" t="str">
            <v>ROD</v>
          </cell>
          <cell r="F328" t="str">
            <v>DERMA</v>
          </cell>
          <cell r="G328" t="str">
            <v>Colinas - Orozimbo -   MA</v>
          </cell>
          <cell r="H328">
            <v>7275000</v>
          </cell>
          <cell r="J328">
            <v>35370</v>
          </cell>
          <cell r="K328" t="str">
            <v>-</v>
          </cell>
          <cell r="L328">
            <v>0</v>
          </cell>
          <cell r="M328" t="str">
            <v>-</v>
          </cell>
        </row>
        <row r="329">
          <cell r="A329">
            <v>1996</v>
          </cell>
          <cell r="B329" t="str">
            <v>NE</v>
          </cell>
          <cell r="C329" t="str">
            <v>-</v>
          </cell>
          <cell r="D329" t="str">
            <v>-</v>
          </cell>
          <cell r="E329" t="str">
            <v>ROD</v>
          </cell>
          <cell r="F329" t="str">
            <v>DERBA</v>
          </cell>
          <cell r="G329" t="str">
            <v>ED-008/96 - Lote 2 - Serviços de Manutenção Periódica de Rodovias</v>
          </cell>
          <cell r="H329">
            <v>3183000</v>
          </cell>
          <cell r="J329">
            <v>35400</v>
          </cell>
          <cell r="K329" t="str">
            <v>-</v>
          </cell>
          <cell r="L329">
            <v>0</v>
          </cell>
          <cell r="M329" t="str">
            <v>-</v>
          </cell>
        </row>
        <row r="330">
          <cell r="A330">
            <v>1996</v>
          </cell>
          <cell r="B330" t="str">
            <v>NE</v>
          </cell>
          <cell r="C330" t="str">
            <v>-</v>
          </cell>
          <cell r="D330" t="str">
            <v>-</v>
          </cell>
          <cell r="E330" t="str">
            <v>ROD</v>
          </cell>
          <cell r="F330" t="str">
            <v>DERBA</v>
          </cell>
          <cell r="G330" t="str">
            <v>ED-008/96 - Lote 1 - Serviços de Manutenção Periódica de Rodovias</v>
          </cell>
          <cell r="H330">
            <v>3004000</v>
          </cell>
          <cell r="J330">
            <v>35400</v>
          </cell>
          <cell r="K330" t="str">
            <v>-</v>
          </cell>
          <cell r="L330">
            <v>0</v>
          </cell>
          <cell r="M330" t="str">
            <v>-</v>
          </cell>
        </row>
        <row r="331">
          <cell r="A331">
            <v>1996</v>
          </cell>
          <cell r="B331" t="str">
            <v>NE</v>
          </cell>
          <cell r="C331" t="str">
            <v>-</v>
          </cell>
          <cell r="D331" t="str">
            <v>-</v>
          </cell>
          <cell r="E331" t="str">
            <v>ROD</v>
          </cell>
          <cell r="F331" t="str">
            <v>DERBA</v>
          </cell>
          <cell r="G331" t="str">
            <v>ED-008/96 - Lote 4 - Serviços de Manutenção Periódica de Rodovias</v>
          </cell>
          <cell r="H331">
            <v>3667000</v>
          </cell>
          <cell r="J331">
            <v>35400</v>
          </cell>
          <cell r="K331" t="str">
            <v>-</v>
          </cell>
          <cell r="L331">
            <v>0</v>
          </cell>
          <cell r="M331" t="str">
            <v>-</v>
          </cell>
        </row>
        <row r="332">
          <cell r="A332">
            <v>1996</v>
          </cell>
          <cell r="B332" t="str">
            <v>NE</v>
          </cell>
          <cell r="C332" t="str">
            <v>-</v>
          </cell>
          <cell r="D332" t="str">
            <v>-</v>
          </cell>
          <cell r="E332" t="str">
            <v>ROD</v>
          </cell>
          <cell r="F332" t="str">
            <v>DERBA</v>
          </cell>
          <cell r="G332" t="str">
            <v>ED-008/96 - Lote 6 - Serviços de Manutenção Periódica de Rodovias</v>
          </cell>
          <cell r="H332">
            <v>7752000</v>
          </cell>
          <cell r="J332">
            <v>35400</v>
          </cell>
          <cell r="K332" t="str">
            <v>-</v>
          </cell>
          <cell r="L332">
            <v>0</v>
          </cell>
          <cell r="M332" t="str">
            <v>-</v>
          </cell>
        </row>
        <row r="333">
          <cell r="A333">
            <v>1996</v>
          </cell>
          <cell r="B333" t="str">
            <v>NE</v>
          </cell>
          <cell r="C333" t="str">
            <v>-</v>
          </cell>
          <cell r="D333" t="str">
            <v>-</v>
          </cell>
          <cell r="E333" t="str">
            <v>ROD</v>
          </cell>
          <cell r="F333" t="str">
            <v>DERBA</v>
          </cell>
          <cell r="G333" t="str">
            <v>ED-008/96 - Lote 5 - Serviços de Manutenção Periódica de Rodovias</v>
          </cell>
          <cell r="H333">
            <v>1422000</v>
          </cell>
          <cell r="J333">
            <v>35400</v>
          </cell>
          <cell r="K333" t="str">
            <v>-</v>
          </cell>
          <cell r="L333">
            <v>0</v>
          </cell>
          <cell r="M333" t="str">
            <v>-</v>
          </cell>
        </row>
        <row r="334">
          <cell r="A334">
            <v>1996</v>
          </cell>
          <cell r="B334" t="str">
            <v>SE</v>
          </cell>
          <cell r="C334" t="str">
            <v>-</v>
          </cell>
          <cell r="D334" t="str">
            <v>-</v>
          </cell>
          <cell r="E334" t="str">
            <v>ROD</v>
          </cell>
          <cell r="F334" t="str">
            <v xml:space="preserve">SETO </v>
          </cell>
          <cell r="G334" t="str">
            <v>Rodovia TO - 050 - Lote 06 - C</v>
          </cell>
          <cell r="H334">
            <v>4474350</v>
          </cell>
          <cell r="J334">
            <v>35096</v>
          </cell>
          <cell r="K334" t="str">
            <v>-</v>
          </cell>
          <cell r="L334">
            <v>0</v>
          </cell>
          <cell r="M334" t="str">
            <v>-</v>
          </cell>
        </row>
        <row r="335">
          <cell r="A335">
            <v>1996</v>
          </cell>
          <cell r="B335" t="str">
            <v>SE</v>
          </cell>
          <cell r="C335" t="str">
            <v>-</v>
          </cell>
          <cell r="D335" t="str">
            <v>-</v>
          </cell>
          <cell r="E335" t="str">
            <v>ROD</v>
          </cell>
          <cell r="F335" t="str">
            <v xml:space="preserve">SETO </v>
          </cell>
          <cell r="G335" t="str">
            <v>Rodovia TO - 280 - Lote 09 - C</v>
          </cell>
          <cell r="H335">
            <v>4674370</v>
          </cell>
          <cell r="J335">
            <v>35096</v>
          </cell>
          <cell r="K335" t="str">
            <v>-</v>
          </cell>
          <cell r="L335">
            <v>0</v>
          </cell>
          <cell r="M335" t="str">
            <v>-</v>
          </cell>
        </row>
        <row r="336">
          <cell r="A336">
            <v>1996</v>
          </cell>
          <cell r="B336" t="str">
            <v>SE</v>
          </cell>
          <cell r="C336" t="str">
            <v>-</v>
          </cell>
          <cell r="D336" t="str">
            <v>-</v>
          </cell>
          <cell r="E336" t="str">
            <v>ROD</v>
          </cell>
          <cell r="F336" t="str">
            <v>P.M. Goiânia</v>
          </cell>
          <cell r="G336" t="str">
            <v>Pavimentação Asfáltica de 4,000 m2 - Lote 1</v>
          </cell>
          <cell r="H336">
            <v>40022480</v>
          </cell>
          <cell r="J336">
            <v>35096</v>
          </cell>
          <cell r="K336" t="str">
            <v>-</v>
          </cell>
          <cell r="L336">
            <v>0</v>
          </cell>
          <cell r="M336" t="str">
            <v>-</v>
          </cell>
        </row>
        <row r="337">
          <cell r="A337">
            <v>1996</v>
          </cell>
          <cell r="B337" t="str">
            <v>SE</v>
          </cell>
          <cell r="C337" t="str">
            <v>-</v>
          </cell>
          <cell r="D337" t="str">
            <v>-</v>
          </cell>
          <cell r="E337" t="str">
            <v>ROD</v>
          </cell>
          <cell r="F337" t="str">
            <v>P.M. Goiânia</v>
          </cell>
          <cell r="G337" t="str">
            <v>Pavimentação Asfáltica de 4,000 m2 - Lote 2</v>
          </cell>
          <cell r="H337">
            <v>38945660</v>
          </cell>
          <cell r="J337">
            <v>35096</v>
          </cell>
          <cell r="K337" t="str">
            <v>-</v>
          </cell>
          <cell r="L337">
            <v>0</v>
          </cell>
          <cell r="M337" t="str">
            <v>-</v>
          </cell>
        </row>
        <row r="338">
          <cell r="A338">
            <v>1996</v>
          </cell>
          <cell r="B338" t="str">
            <v>SE</v>
          </cell>
          <cell r="C338" t="str">
            <v>-</v>
          </cell>
          <cell r="D338" t="str">
            <v>-</v>
          </cell>
          <cell r="E338" t="str">
            <v>ROD</v>
          </cell>
          <cell r="F338" t="str">
            <v xml:space="preserve">SETO </v>
          </cell>
          <cell r="G338" t="str">
            <v>Rodovia TO - 280 - Lote 07 - C</v>
          </cell>
          <cell r="H338">
            <v>4914290</v>
          </cell>
          <cell r="J338">
            <v>35096</v>
          </cell>
          <cell r="K338" t="str">
            <v>-</v>
          </cell>
          <cell r="L338">
            <v>0</v>
          </cell>
          <cell r="M338" t="str">
            <v>-</v>
          </cell>
        </row>
        <row r="339">
          <cell r="A339">
            <v>1996</v>
          </cell>
          <cell r="B339" t="str">
            <v>SE</v>
          </cell>
          <cell r="C339" t="str">
            <v>-</v>
          </cell>
          <cell r="D339" t="str">
            <v>-</v>
          </cell>
          <cell r="E339" t="str">
            <v>ROD</v>
          </cell>
          <cell r="F339" t="str">
            <v xml:space="preserve">SETO </v>
          </cell>
          <cell r="G339" t="str">
            <v>Rodovia TO - 050 - Lote 15 - C</v>
          </cell>
          <cell r="H339">
            <v>4900000</v>
          </cell>
          <cell r="J339">
            <v>35096</v>
          </cell>
          <cell r="K339" t="str">
            <v>-</v>
          </cell>
          <cell r="L339">
            <v>0</v>
          </cell>
          <cell r="M339" t="str">
            <v>-</v>
          </cell>
        </row>
        <row r="340">
          <cell r="A340">
            <v>1996</v>
          </cell>
          <cell r="B340" t="str">
            <v>SE</v>
          </cell>
          <cell r="C340" t="str">
            <v>-</v>
          </cell>
          <cell r="D340" t="str">
            <v>-</v>
          </cell>
          <cell r="E340" t="str">
            <v>ROD</v>
          </cell>
          <cell r="F340" t="str">
            <v xml:space="preserve">SETO </v>
          </cell>
          <cell r="G340" t="str">
            <v>Rodovia TO - 280 - Lote 08 - C</v>
          </cell>
          <cell r="H340">
            <v>4882150</v>
          </cell>
          <cell r="J340">
            <v>35096</v>
          </cell>
          <cell r="K340" t="str">
            <v>-</v>
          </cell>
          <cell r="L340">
            <v>0</v>
          </cell>
          <cell r="M340" t="str">
            <v>-</v>
          </cell>
        </row>
        <row r="341">
          <cell r="A341">
            <v>1996</v>
          </cell>
          <cell r="B341" t="str">
            <v>SE</v>
          </cell>
          <cell r="C341" t="str">
            <v>-</v>
          </cell>
          <cell r="D341" t="str">
            <v>-</v>
          </cell>
          <cell r="E341" t="str">
            <v>SAN</v>
          </cell>
          <cell r="F341" t="str">
            <v>P.M. Timóteo</v>
          </cell>
          <cell r="G341" t="str">
            <v>Interceptores e Canalização do Córrego do Timóteo</v>
          </cell>
          <cell r="H341">
            <v>3591790</v>
          </cell>
          <cell r="J341">
            <v>35096</v>
          </cell>
          <cell r="K341" t="str">
            <v>-</v>
          </cell>
          <cell r="L341">
            <v>0</v>
          </cell>
          <cell r="M341" t="str">
            <v>-</v>
          </cell>
        </row>
        <row r="342">
          <cell r="A342">
            <v>1996</v>
          </cell>
          <cell r="B342" t="str">
            <v>SE</v>
          </cell>
          <cell r="C342" t="str">
            <v>-</v>
          </cell>
          <cell r="D342" t="str">
            <v>-</v>
          </cell>
          <cell r="E342" t="str">
            <v>ROD</v>
          </cell>
          <cell r="F342" t="str">
            <v xml:space="preserve">SETO </v>
          </cell>
          <cell r="G342" t="str">
            <v>Rodovia TO - 050 - Lote 14 - C</v>
          </cell>
          <cell r="H342">
            <v>4611270</v>
          </cell>
          <cell r="J342">
            <v>35096</v>
          </cell>
          <cell r="K342" t="str">
            <v>-</v>
          </cell>
          <cell r="L342">
            <v>0</v>
          </cell>
          <cell r="M342" t="str">
            <v>-</v>
          </cell>
        </row>
        <row r="343">
          <cell r="A343">
            <v>1996</v>
          </cell>
          <cell r="B343" t="str">
            <v>SE</v>
          </cell>
          <cell r="C343" t="str">
            <v>-</v>
          </cell>
          <cell r="D343" t="str">
            <v>-</v>
          </cell>
          <cell r="E343" t="str">
            <v>ROD</v>
          </cell>
          <cell r="F343" t="str">
            <v xml:space="preserve">SETO </v>
          </cell>
          <cell r="G343" t="str">
            <v>Rodovia TO - 050 - Lote 05 - A</v>
          </cell>
          <cell r="H343">
            <v>4394090</v>
          </cell>
          <cell r="J343">
            <v>35096</v>
          </cell>
          <cell r="K343">
            <v>1</v>
          </cell>
          <cell r="L343">
            <v>1</v>
          </cell>
          <cell r="M343" t="str">
            <v>AG - 1º Lugar</v>
          </cell>
        </row>
        <row r="344">
          <cell r="A344">
            <v>1996</v>
          </cell>
          <cell r="B344" t="str">
            <v>SE</v>
          </cell>
          <cell r="C344" t="str">
            <v>-</v>
          </cell>
          <cell r="D344" t="str">
            <v>-</v>
          </cell>
          <cell r="E344" t="str">
            <v>ROD</v>
          </cell>
          <cell r="F344" t="str">
            <v xml:space="preserve">SETO </v>
          </cell>
          <cell r="G344" t="str">
            <v>Rodovia TO - 280 - Lote 09 - B</v>
          </cell>
          <cell r="H344">
            <v>4299640</v>
          </cell>
          <cell r="J344">
            <v>35096</v>
          </cell>
          <cell r="K344" t="str">
            <v>-</v>
          </cell>
          <cell r="L344">
            <v>0</v>
          </cell>
          <cell r="M344" t="str">
            <v>não entregue</v>
          </cell>
        </row>
        <row r="345">
          <cell r="A345">
            <v>1996</v>
          </cell>
          <cell r="B345" t="str">
            <v>SE</v>
          </cell>
          <cell r="C345" t="str">
            <v>-</v>
          </cell>
          <cell r="D345" t="str">
            <v>-</v>
          </cell>
          <cell r="E345" t="str">
            <v>ROD</v>
          </cell>
          <cell r="F345" t="str">
            <v xml:space="preserve">SETO </v>
          </cell>
          <cell r="G345" t="str">
            <v>Rodovia TO - 050 - Lote 06 - B</v>
          </cell>
          <cell r="H345">
            <v>4053240</v>
          </cell>
          <cell r="J345">
            <v>35096</v>
          </cell>
          <cell r="K345" t="str">
            <v>-</v>
          </cell>
          <cell r="L345">
            <v>0</v>
          </cell>
          <cell r="M345" t="str">
            <v>não entregue</v>
          </cell>
        </row>
        <row r="346">
          <cell r="A346">
            <v>1996</v>
          </cell>
          <cell r="B346" t="str">
            <v>SE</v>
          </cell>
          <cell r="C346" t="str">
            <v>-</v>
          </cell>
          <cell r="D346" t="str">
            <v>-</v>
          </cell>
          <cell r="E346" t="str">
            <v>ROD</v>
          </cell>
          <cell r="F346" t="str">
            <v xml:space="preserve">SETO </v>
          </cell>
          <cell r="G346" t="str">
            <v>Rodovia TO - 050 - Lote 05 - B</v>
          </cell>
          <cell r="H346">
            <v>3984590</v>
          </cell>
          <cell r="J346">
            <v>35096</v>
          </cell>
          <cell r="K346" t="str">
            <v>-</v>
          </cell>
          <cell r="L346">
            <v>0</v>
          </cell>
          <cell r="M346" t="str">
            <v>não entregue</v>
          </cell>
        </row>
        <row r="347">
          <cell r="A347">
            <v>1996</v>
          </cell>
          <cell r="B347" t="str">
            <v>SE</v>
          </cell>
          <cell r="C347" t="str">
            <v>-</v>
          </cell>
          <cell r="D347" t="str">
            <v>-</v>
          </cell>
          <cell r="E347" t="str">
            <v>ROD</v>
          </cell>
          <cell r="F347" t="str">
            <v xml:space="preserve">SETO </v>
          </cell>
          <cell r="G347" t="str">
            <v>Rodovia TO - 050 - Lote 13 - C</v>
          </cell>
          <cell r="H347">
            <v>3557260</v>
          </cell>
          <cell r="J347">
            <v>35096</v>
          </cell>
          <cell r="K347" t="str">
            <v>-</v>
          </cell>
          <cell r="L347">
            <v>0</v>
          </cell>
          <cell r="M347" t="str">
            <v>-</v>
          </cell>
        </row>
        <row r="348">
          <cell r="A348">
            <v>1996</v>
          </cell>
          <cell r="B348" t="str">
            <v>SE</v>
          </cell>
          <cell r="C348" t="str">
            <v>-</v>
          </cell>
          <cell r="D348" t="str">
            <v>-</v>
          </cell>
          <cell r="E348" t="str">
            <v>URB</v>
          </cell>
          <cell r="F348" t="str">
            <v>P.M. Ipatinga</v>
          </cell>
          <cell r="G348" t="str">
            <v>Avenida Londrina -Obras de Infraestrutura</v>
          </cell>
          <cell r="H348">
            <v>2973500</v>
          </cell>
          <cell r="J348">
            <v>35125</v>
          </cell>
          <cell r="K348" t="str">
            <v>-</v>
          </cell>
          <cell r="L348">
            <v>0</v>
          </cell>
          <cell r="M348" t="str">
            <v>não entregue</v>
          </cell>
        </row>
        <row r="349">
          <cell r="A349">
            <v>1996</v>
          </cell>
          <cell r="B349" t="str">
            <v>SE</v>
          </cell>
          <cell r="C349" t="str">
            <v>-</v>
          </cell>
          <cell r="D349" t="str">
            <v>-</v>
          </cell>
          <cell r="E349" t="str">
            <v>SAN</v>
          </cell>
          <cell r="F349" t="str">
            <v>SUDECAP</v>
          </cell>
          <cell r="G349" t="str">
            <v>Desassoreamento da Lagoa da Pampulha em BH</v>
          </cell>
          <cell r="H349">
            <v>1435260</v>
          </cell>
          <cell r="J349">
            <v>35125</v>
          </cell>
          <cell r="K349" t="str">
            <v>-</v>
          </cell>
          <cell r="L349">
            <v>0</v>
          </cell>
          <cell r="M349" t="str">
            <v>-</v>
          </cell>
        </row>
        <row r="350">
          <cell r="A350">
            <v>1996</v>
          </cell>
          <cell r="B350" t="str">
            <v>SE</v>
          </cell>
          <cell r="C350" t="str">
            <v>-</v>
          </cell>
          <cell r="D350" t="str">
            <v>-</v>
          </cell>
          <cell r="E350" t="str">
            <v>ROD</v>
          </cell>
          <cell r="F350" t="str">
            <v>DNER</v>
          </cell>
          <cell r="G350" t="str">
            <v>Rodovia BR-040 Entrocamento Mg-424 / Anel Rodoviário</v>
          </cell>
          <cell r="H350">
            <v>6317160</v>
          </cell>
          <cell r="J350">
            <v>35125</v>
          </cell>
          <cell r="K350" t="str">
            <v>-</v>
          </cell>
          <cell r="L350">
            <v>0</v>
          </cell>
          <cell r="M350" t="str">
            <v>não houve fechamento</v>
          </cell>
        </row>
        <row r="351">
          <cell r="A351">
            <v>1996</v>
          </cell>
          <cell r="B351" t="str">
            <v>SE</v>
          </cell>
          <cell r="C351" t="str">
            <v>-</v>
          </cell>
          <cell r="D351" t="str">
            <v>-</v>
          </cell>
          <cell r="E351" t="str">
            <v>ROD</v>
          </cell>
          <cell r="F351" t="str">
            <v>SETO</v>
          </cell>
          <cell r="G351" t="str">
            <v>Rodovia TO - 020  -  Palmas / Aparecida do Rio Negro</v>
          </cell>
          <cell r="H351">
            <v>9066130</v>
          </cell>
          <cell r="J351">
            <v>35186</v>
          </cell>
          <cell r="K351" t="str">
            <v>-</v>
          </cell>
          <cell r="L351">
            <v>0</v>
          </cell>
          <cell r="M351" t="str">
            <v>Revisão de preços contratuais</v>
          </cell>
        </row>
        <row r="352">
          <cell r="A352">
            <v>1996</v>
          </cell>
          <cell r="B352" t="str">
            <v>SE</v>
          </cell>
          <cell r="C352" t="str">
            <v>-</v>
          </cell>
          <cell r="D352" t="str">
            <v>MIN</v>
          </cell>
          <cell r="E352" t="str">
            <v>MIN</v>
          </cell>
          <cell r="F352" t="str">
            <v>Tibrás - Rib.</v>
          </cell>
          <cell r="G352" t="str">
            <v>Mineração  Tibrás</v>
          </cell>
          <cell r="H352">
            <v>2006090</v>
          </cell>
          <cell r="J352">
            <v>35186</v>
          </cell>
          <cell r="K352" t="str">
            <v>-</v>
          </cell>
          <cell r="L352">
            <v>0</v>
          </cell>
          <cell r="M352" t="str">
            <v>Estudo</v>
          </cell>
        </row>
        <row r="353">
          <cell r="A353">
            <v>1996</v>
          </cell>
          <cell r="B353" t="str">
            <v>SE</v>
          </cell>
          <cell r="C353" t="str">
            <v>-</v>
          </cell>
          <cell r="D353" t="str">
            <v>-</v>
          </cell>
          <cell r="E353" t="str">
            <v>SAN</v>
          </cell>
          <cell r="F353" t="str">
            <v>P.M. Betim</v>
          </cell>
          <cell r="G353" t="str">
            <v>Canalização do Riacho das Areias</v>
          </cell>
          <cell r="H353">
            <v>16170630</v>
          </cell>
          <cell r="J353">
            <v>35186</v>
          </cell>
          <cell r="K353" t="str">
            <v>-</v>
          </cell>
          <cell r="L353">
            <v>0</v>
          </cell>
          <cell r="M353" t="str">
            <v>-</v>
          </cell>
        </row>
        <row r="354">
          <cell r="A354">
            <v>1996</v>
          </cell>
          <cell r="B354" t="str">
            <v>SE</v>
          </cell>
          <cell r="C354" t="str">
            <v>-</v>
          </cell>
          <cell r="D354" t="str">
            <v>-</v>
          </cell>
          <cell r="E354" t="str">
            <v>ROD</v>
          </cell>
          <cell r="F354" t="str">
            <v>DNER</v>
          </cell>
          <cell r="G354" t="str">
            <v>Implantação da Rodovia BR - 482</v>
          </cell>
          <cell r="H354">
            <v>3368820</v>
          </cell>
          <cell r="J354">
            <v>35217</v>
          </cell>
          <cell r="K354" t="str">
            <v>-</v>
          </cell>
          <cell r="L354">
            <v>0</v>
          </cell>
          <cell r="M354" t="str">
            <v>-</v>
          </cell>
        </row>
        <row r="355">
          <cell r="A355">
            <v>1996</v>
          </cell>
          <cell r="B355" t="str">
            <v>SE</v>
          </cell>
          <cell r="C355" t="str">
            <v>-</v>
          </cell>
          <cell r="D355" t="str">
            <v>-</v>
          </cell>
          <cell r="E355" t="str">
            <v>ENE</v>
          </cell>
          <cell r="F355" t="str">
            <v>CEMIG</v>
          </cell>
          <cell r="G355" t="str">
            <v>Gasoduto da CEMIG</v>
          </cell>
          <cell r="H355">
            <v>6881820</v>
          </cell>
          <cell r="J355">
            <v>35278</v>
          </cell>
          <cell r="K355">
            <v>1</v>
          </cell>
          <cell r="L355">
            <v>1</v>
          </cell>
          <cell r="M355" t="str">
            <v>AG - 1º Lugar</v>
          </cell>
        </row>
        <row r="356">
          <cell r="A356">
            <v>1996</v>
          </cell>
          <cell r="B356" t="str">
            <v>SE</v>
          </cell>
          <cell r="C356" t="str">
            <v>-</v>
          </cell>
          <cell r="D356" t="str">
            <v>-</v>
          </cell>
          <cell r="E356" t="str">
            <v>IND</v>
          </cell>
          <cell r="F356" t="str">
            <v>KOBRASCO</v>
          </cell>
          <cell r="G356" t="str">
            <v>Obras Civis da Usina da Kobrasco</v>
          </cell>
          <cell r="H356">
            <v>10038530</v>
          </cell>
          <cell r="J356">
            <v>35278</v>
          </cell>
          <cell r="K356" t="str">
            <v>-</v>
          </cell>
          <cell r="L356">
            <v>0</v>
          </cell>
          <cell r="M356" t="str">
            <v>-</v>
          </cell>
        </row>
        <row r="357">
          <cell r="A357">
            <v>1996</v>
          </cell>
          <cell r="B357" t="str">
            <v>SE</v>
          </cell>
          <cell r="C357" t="str">
            <v>-</v>
          </cell>
          <cell r="D357" t="str">
            <v>-</v>
          </cell>
          <cell r="E357" t="str">
            <v>SAN</v>
          </cell>
          <cell r="F357" t="str">
            <v>P.M. Goiânia</v>
          </cell>
          <cell r="G357" t="str">
            <v>Avenida Leste-Oeste - Goiânia - GO</v>
          </cell>
          <cell r="H357">
            <v>19149350</v>
          </cell>
          <cell r="J357">
            <v>35309</v>
          </cell>
          <cell r="K357" t="str">
            <v>-</v>
          </cell>
          <cell r="L357">
            <v>0</v>
          </cell>
          <cell r="M357" t="str">
            <v>Revisão de Preços Contratuais</v>
          </cell>
        </row>
        <row r="358">
          <cell r="A358">
            <v>1996</v>
          </cell>
          <cell r="B358" t="str">
            <v>SE</v>
          </cell>
          <cell r="C358" t="str">
            <v>-</v>
          </cell>
          <cell r="D358" t="str">
            <v>-</v>
          </cell>
          <cell r="E358" t="str">
            <v>ROD</v>
          </cell>
          <cell r="F358" t="str">
            <v>SETO</v>
          </cell>
          <cell r="G358" t="str">
            <v>Rodovia TO-010 - B.J. Tocantins / Pedro Afonso - TO</v>
          </cell>
          <cell r="H358">
            <v>5956470</v>
          </cell>
          <cell r="J358">
            <v>35309</v>
          </cell>
          <cell r="K358">
            <v>1</v>
          </cell>
          <cell r="L358">
            <v>1</v>
          </cell>
          <cell r="M358" t="str">
            <v>AG - 1º Lugar</v>
          </cell>
        </row>
        <row r="359">
          <cell r="A359">
            <v>1996</v>
          </cell>
          <cell r="B359" t="str">
            <v>SE</v>
          </cell>
          <cell r="C359" t="str">
            <v>-</v>
          </cell>
          <cell r="D359" t="str">
            <v>-</v>
          </cell>
          <cell r="E359" t="str">
            <v>TUR</v>
          </cell>
          <cell r="F359" t="str">
            <v>BEPREM</v>
          </cell>
          <cell r="G359" t="str">
            <v>Clube dos Servidores Municipais P.M. de BH</v>
          </cell>
          <cell r="H359">
            <v>5297000</v>
          </cell>
          <cell r="J359">
            <v>35339</v>
          </cell>
          <cell r="K359">
            <v>1</v>
          </cell>
          <cell r="L359">
            <v>1</v>
          </cell>
          <cell r="M359" t="str">
            <v>AG - 1º Lugar</v>
          </cell>
        </row>
        <row r="360">
          <cell r="A360">
            <v>1996</v>
          </cell>
          <cell r="B360" t="str">
            <v>SE</v>
          </cell>
          <cell r="C360" t="str">
            <v>-</v>
          </cell>
          <cell r="D360" t="str">
            <v>-</v>
          </cell>
          <cell r="E360" t="str">
            <v>SAN</v>
          </cell>
          <cell r="F360" t="str">
            <v>COPASA</v>
          </cell>
          <cell r="G360" t="str">
            <v xml:space="preserve">Adutora de Água Tratada </v>
          </cell>
          <cell r="H360">
            <v>109000</v>
          </cell>
          <cell r="J360">
            <v>35339</v>
          </cell>
          <cell r="K360">
            <v>1</v>
          </cell>
          <cell r="L360">
            <v>1</v>
          </cell>
          <cell r="M360" t="str">
            <v>Aditivo de contrato do Arrudas / AG - 1º Lugar</v>
          </cell>
        </row>
        <row r="361">
          <cell r="A361">
            <v>1996</v>
          </cell>
          <cell r="B361" t="str">
            <v>SE</v>
          </cell>
          <cell r="C361" t="str">
            <v>-</v>
          </cell>
          <cell r="D361" t="str">
            <v>-</v>
          </cell>
          <cell r="E361" t="str">
            <v>MIN</v>
          </cell>
          <cell r="F361" t="str">
            <v xml:space="preserve">USIMINAS </v>
          </cell>
          <cell r="G361" t="str">
            <v>Obras Civis do Prédio de Laminação de Tiras à Frio</v>
          </cell>
          <cell r="H361">
            <v>5894000</v>
          </cell>
          <cell r="J361">
            <v>35339</v>
          </cell>
          <cell r="K361" t="str">
            <v>-</v>
          </cell>
          <cell r="L361">
            <v>0</v>
          </cell>
          <cell r="M361" t="str">
            <v>-</v>
          </cell>
        </row>
        <row r="362">
          <cell r="A362">
            <v>1996</v>
          </cell>
          <cell r="B362" t="str">
            <v>SE</v>
          </cell>
          <cell r="C362" t="str">
            <v>-</v>
          </cell>
          <cell r="D362" t="str">
            <v>-</v>
          </cell>
          <cell r="E362" t="str">
            <v>ROD</v>
          </cell>
          <cell r="F362" t="str">
            <v>SETO</v>
          </cell>
          <cell r="G362" t="str">
            <v>UNITINS</v>
          </cell>
          <cell r="H362">
            <v>8813460</v>
          </cell>
          <cell r="J362">
            <v>35339</v>
          </cell>
          <cell r="K362">
            <v>1</v>
          </cell>
          <cell r="L362">
            <v>1</v>
          </cell>
          <cell r="M362" t="str">
            <v>AG - 1º Lugar</v>
          </cell>
        </row>
        <row r="363">
          <cell r="A363">
            <v>1996</v>
          </cell>
          <cell r="B363" t="str">
            <v>SE</v>
          </cell>
          <cell r="C363" t="str">
            <v>-</v>
          </cell>
          <cell r="D363" t="str">
            <v>-</v>
          </cell>
          <cell r="E363" t="str">
            <v>ROD</v>
          </cell>
          <cell r="F363" t="str">
            <v>SETO</v>
          </cell>
          <cell r="G363" t="str">
            <v>TO - 485 - Trecho Ananás / Xambioá - TO</v>
          </cell>
          <cell r="H363">
            <v>14682000</v>
          </cell>
          <cell r="J363">
            <v>35339</v>
          </cell>
          <cell r="K363" t="str">
            <v>-</v>
          </cell>
          <cell r="L363">
            <v>0</v>
          </cell>
          <cell r="M363" t="str">
            <v>-</v>
          </cell>
        </row>
        <row r="364">
          <cell r="A364">
            <v>1996</v>
          </cell>
          <cell r="B364" t="str">
            <v>SE</v>
          </cell>
          <cell r="C364" t="str">
            <v>-</v>
          </cell>
          <cell r="D364" t="str">
            <v>-</v>
          </cell>
          <cell r="E364" t="str">
            <v>ROD</v>
          </cell>
          <cell r="F364" t="str">
            <v>WARRE</v>
          </cell>
          <cell r="G364" t="str">
            <v>TO-WARRE</v>
          </cell>
          <cell r="H364">
            <v>1142000</v>
          </cell>
          <cell r="J364">
            <v>35370</v>
          </cell>
          <cell r="K364" t="str">
            <v>-</v>
          </cell>
          <cell r="L364">
            <v>0</v>
          </cell>
          <cell r="M364" t="str">
            <v>Estudo de Viabilidade Econômica</v>
          </cell>
        </row>
        <row r="365">
          <cell r="A365">
            <v>1996</v>
          </cell>
          <cell r="B365" t="str">
            <v>SE</v>
          </cell>
          <cell r="C365" t="str">
            <v>-</v>
          </cell>
          <cell r="D365" t="str">
            <v>-</v>
          </cell>
          <cell r="E365" t="str">
            <v>ENE</v>
          </cell>
          <cell r="F365" t="str">
            <v>PETROBRÁS</v>
          </cell>
          <cell r="G365" t="str">
            <v>Poliduto Urucu-Coari</v>
          </cell>
          <cell r="H365">
            <v>79991000</v>
          </cell>
          <cell r="J365">
            <v>35370</v>
          </cell>
          <cell r="K365" t="str">
            <v>-</v>
          </cell>
          <cell r="L365">
            <v>0</v>
          </cell>
          <cell r="M365" t="str">
            <v>-</v>
          </cell>
        </row>
        <row r="366">
          <cell r="A366">
            <v>1996</v>
          </cell>
          <cell r="B366" t="str">
            <v>SE</v>
          </cell>
          <cell r="C366" t="str">
            <v>-</v>
          </cell>
          <cell r="D366" t="str">
            <v>-</v>
          </cell>
          <cell r="E366" t="str">
            <v>MIN</v>
          </cell>
          <cell r="F366" t="str">
            <v>USIMINAS</v>
          </cell>
          <cell r="G366" t="str">
            <v>Obras Civis do Prédio de Laminação de Tiras à Frio nº 2</v>
          </cell>
          <cell r="H366">
            <v>5006000</v>
          </cell>
          <cell r="J366">
            <v>35370</v>
          </cell>
          <cell r="K366" t="str">
            <v>-</v>
          </cell>
          <cell r="L366">
            <v>0</v>
          </cell>
          <cell r="M366" t="str">
            <v>-</v>
          </cell>
        </row>
        <row r="367">
          <cell r="A367">
            <v>1996</v>
          </cell>
          <cell r="B367" t="str">
            <v>SE</v>
          </cell>
          <cell r="C367" t="str">
            <v>-</v>
          </cell>
          <cell r="D367" t="str">
            <v>-</v>
          </cell>
          <cell r="E367" t="str">
            <v>DIV</v>
          </cell>
          <cell r="F367" t="str">
            <v>DEOP</v>
          </cell>
          <cell r="G367" t="str">
            <v>Palácio das Artes</v>
          </cell>
          <cell r="H367">
            <v>1160000</v>
          </cell>
          <cell r="J367">
            <v>35370</v>
          </cell>
          <cell r="K367" t="str">
            <v>-</v>
          </cell>
          <cell r="L367">
            <v>0</v>
          </cell>
          <cell r="M367" t="str">
            <v>-</v>
          </cell>
        </row>
        <row r="368">
          <cell r="A368">
            <v>1996</v>
          </cell>
          <cell r="B368" t="str">
            <v>SE</v>
          </cell>
          <cell r="C368" t="str">
            <v>-</v>
          </cell>
          <cell r="D368" t="str">
            <v>-</v>
          </cell>
          <cell r="E368" t="str">
            <v>EDU</v>
          </cell>
          <cell r="F368" t="str">
            <v>SETO</v>
          </cell>
          <cell r="G368" t="str">
            <v>Construção de Prédios da Secretaria</v>
          </cell>
          <cell r="H368">
            <v>1457000</v>
          </cell>
          <cell r="J368">
            <v>35370</v>
          </cell>
          <cell r="K368">
            <v>1</v>
          </cell>
          <cell r="L368">
            <v>1</v>
          </cell>
          <cell r="M368" t="str">
            <v>AG - 1º Lugar</v>
          </cell>
        </row>
        <row r="369">
          <cell r="A369">
            <v>1996</v>
          </cell>
          <cell r="B369" t="str">
            <v>SE</v>
          </cell>
          <cell r="C369" t="str">
            <v>-</v>
          </cell>
          <cell r="D369" t="str">
            <v>-</v>
          </cell>
          <cell r="E369" t="str">
            <v>AGR</v>
          </cell>
          <cell r="F369" t="str">
            <v>CODETINS</v>
          </cell>
          <cell r="G369" t="str">
            <v>Canal Adutor do Rio Formoso - Lote 01</v>
          </cell>
          <cell r="H369">
            <v>5498000</v>
          </cell>
          <cell r="J369">
            <v>35400</v>
          </cell>
          <cell r="K369" t="str">
            <v>-</v>
          </cell>
          <cell r="L369">
            <v>0</v>
          </cell>
          <cell r="M369" t="str">
            <v>-</v>
          </cell>
        </row>
        <row r="370">
          <cell r="A370">
            <v>1996</v>
          </cell>
          <cell r="B370" t="str">
            <v>SE</v>
          </cell>
          <cell r="C370" t="str">
            <v>-</v>
          </cell>
          <cell r="D370" t="str">
            <v>-</v>
          </cell>
          <cell r="E370" t="str">
            <v>AGR</v>
          </cell>
          <cell r="F370" t="str">
            <v>SEPLAN-GO</v>
          </cell>
          <cell r="G370" t="str">
            <v>Projeto de Irrigação Luís Alves do Araguaia</v>
          </cell>
          <cell r="H370">
            <v>43650000</v>
          </cell>
          <cell r="J370">
            <v>35400</v>
          </cell>
          <cell r="K370" t="str">
            <v>-</v>
          </cell>
          <cell r="L370">
            <v>0</v>
          </cell>
          <cell r="M370" t="str">
            <v>-</v>
          </cell>
        </row>
        <row r="371">
          <cell r="A371">
            <v>1996</v>
          </cell>
          <cell r="B371" t="str">
            <v>SE</v>
          </cell>
          <cell r="C371" t="str">
            <v>-</v>
          </cell>
          <cell r="D371" t="str">
            <v>-</v>
          </cell>
          <cell r="E371" t="str">
            <v>AGR</v>
          </cell>
          <cell r="F371" t="str">
            <v>CODETINS</v>
          </cell>
          <cell r="G371" t="str">
            <v>Canal Adutor do Rio Formoso - Lote 02</v>
          </cell>
          <cell r="H371">
            <v>11783000</v>
          </cell>
          <cell r="J371">
            <v>35401</v>
          </cell>
          <cell r="K371" t="str">
            <v>-</v>
          </cell>
          <cell r="L371">
            <v>0</v>
          </cell>
          <cell r="M371" t="str">
            <v>-</v>
          </cell>
        </row>
        <row r="372">
          <cell r="A372">
            <v>1996</v>
          </cell>
          <cell r="B372" t="str">
            <v>SE</v>
          </cell>
          <cell r="C372" t="str">
            <v>-</v>
          </cell>
          <cell r="D372" t="str">
            <v>-</v>
          </cell>
          <cell r="E372" t="str">
            <v>ROD</v>
          </cell>
          <cell r="F372" t="str">
            <v>SETO</v>
          </cell>
          <cell r="G372" t="str">
            <v>BR - 153 - Vanderlândia / Xambioá</v>
          </cell>
          <cell r="H372">
            <v>25158000</v>
          </cell>
          <cell r="J372">
            <v>35422</v>
          </cell>
          <cell r="K372" t="str">
            <v>-</v>
          </cell>
          <cell r="L372">
            <v>0</v>
          </cell>
          <cell r="M372" t="str">
            <v>-</v>
          </cell>
        </row>
        <row r="373">
          <cell r="A373">
            <v>1996</v>
          </cell>
          <cell r="B373" t="str">
            <v>SL</v>
          </cell>
          <cell r="C373" t="str">
            <v>-</v>
          </cell>
          <cell r="D373" t="str">
            <v>-</v>
          </cell>
          <cell r="E373" t="str">
            <v>ROD</v>
          </cell>
          <cell r="F373" t="str">
            <v>DNER</v>
          </cell>
          <cell r="G373" t="str">
            <v>BR-116 - Lote 7</v>
          </cell>
          <cell r="H373">
            <v>6894270</v>
          </cell>
          <cell r="J373">
            <v>35186</v>
          </cell>
          <cell r="K373" t="str">
            <v>-</v>
          </cell>
          <cell r="L373">
            <v>0</v>
          </cell>
          <cell r="M373" t="str">
            <v>-</v>
          </cell>
        </row>
        <row r="374">
          <cell r="A374">
            <v>1996</v>
          </cell>
          <cell r="B374" t="str">
            <v>SL</v>
          </cell>
          <cell r="C374" t="str">
            <v>-</v>
          </cell>
          <cell r="D374" t="str">
            <v>-</v>
          </cell>
          <cell r="E374" t="str">
            <v>ROD</v>
          </cell>
          <cell r="F374" t="str">
            <v>DNER</v>
          </cell>
          <cell r="G374" t="str">
            <v>BR-101 - Lote 8</v>
          </cell>
          <cell r="H374">
            <v>11545460</v>
          </cell>
          <cell r="J374">
            <v>35186</v>
          </cell>
          <cell r="K374">
            <v>1</v>
          </cell>
          <cell r="L374">
            <v>1</v>
          </cell>
          <cell r="M374" t="str">
            <v>AG - 1º Lugar</v>
          </cell>
        </row>
        <row r="375">
          <cell r="A375">
            <v>1996</v>
          </cell>
          <cell r="B375" t="str">
            <v>SL</v>
          </cell>
          <cell r="C375" t="str">
            <v>-</v>
          </cell>
          <cell r="D375" t="str">
            <v>-</v>
          </cell>
          <cell r="E375" t="str">
            <v>ROD</v>
          </cell>
          <cell r="F375" t="str">
            <v>DNER</v>
          </cell>
          <cell r="G375" t="str">
            <v>BR-116 - Lote 4</v>
          </cell>
          <cell r="H375">
            <v>20106470</v>
          </cell>
          <cell r="J375">
            <v>35186</v>
          </cell>
          <cell r="K375" t="str">
            <v>-</v>
          </cell>
          <cell r="L375">
            <v>0</v>
          </cell>
          <cell r="M375" t="str">
            <v>-</v>
          </cell>
        </row>
        <row r="376">
          <cell r="A376">
            <v>1996</v>
          </cell>
          <cell r="B376" t="str">
            <v>SL</v>
          </cell>
          <cell r="C376" t="str">
            <v>-</v>
          </cell>
          <cell r="D376" t="str">
            <v>-</v>
          </cell>
          <cell r="E376" t="str">
            <v>ROD</v>
          </cell>
          <cell r="F376" t="str">
            <v>DNER</v>
          </cell>
          <cell r="G376" t="str">
            <v>BR-101 - Lote 7</v>
          </cell>
          <cell r="H376">
            <v>22842600</v>
          </cell>
          <cell r="J376">
            <v>35186</v>
          </cell>
          <cell r="K376" t="str">
            <v>-</v>
          </cell>
          <cell r="L376">
            <v>0</v>
          </cell>
          <cell r="M376" t="str">
            <v>-</v>
          </cell>
        </row>
        <row r="377">
          <cell r="A377">
            <v>1996</v>
          </cell>
          <cell r="B377" t="str">
            <v>SL</v>
          </cell>
          <cell r="C377" t="str">
            <v>-</v>
          </cell>
          <cell r="D377" t="str">
            <v>-</v>
          </cell>
          <cell r="E377" t="str">
            <v>ROD</v>
          </cell>
          <cell r="F377" t="str">
            <v>DAER</v>
          </cell>
          <cell r="G377" t="str">
            <v>RS-640 - Cacequi / Rosário do Sul</v>
          </cell>
          <cell r="H377">
            <v>299430</v>
          </cell>
          <cell r="J377">
            <v>35217</v>
          </cell>
          <cell r="K377">
            <v>1</v>
          </cell>
          <cell r="L377">
            <v>1</v>
          </cell>
          <cell r="M377" t="str">
            <v>AG - 1º Lugar</v>
          </cell>
        </row>
        <row r="378">
          <cell r="A378">
            <v>1996</v>
          </cell>
          <cell r="B378" t="str">
            <v>SL</v>
          </cell>
          <cell r="C378" t="str">
            <v>-</v>
          </cell>
          <cell r="D378" t="str">
            <v>-</v>
          </cell>
          <cell r="E378" t="str">
            <v>AER</v>
          </cell>
          <cell r="F378" t="str">
            <v>GERS</v>
          </cell>
          <cell r="G378" t="str">
            <v>Aeroporto de Torres</v>
          </cell>
          <cell r="H378">
            <v>2317430</v>
          </cell>
          <cell r="J378">
            <v>35247</v>
          </cell>
          <cell r="K378" t="str">
            <v>-</v>
          </cell>
          <cell r="L378">
            <v>0</v>
          </cell>
          <cell r="M378" t="str">
            <v>-</v>
          </cell>
        </row>
        <row r="379">
          <cell r="A379">
            <v>1996</v>
          </cell>
          <cell r="B379" t="str">
            <v>SL</v>
          </cell>
          <cell r="C379" t="str">
            <v>-</v>
          </cell>
          <cell r="D379" t="str">
            <v>-</v>
          </cell>
          <cell r="E379" t="str">
            <v>ROD</v>
          </cell>
          <cell r="F379" t="str">
            <v>DER-PR</v>
          </cell>
          <cell r="G379" t="str">
            <v>Concessões de Rodovias do Paraná - Lote 2</v>
          </cell>
          <cell r="H379">
            <v>0</v>
          </cell>
          <cell r="J379">
            <v>35278</v>
          </cell>
          <cell r="K379" t="str">
            <v>-</v>
          </cell>
          <cell r="L379">
            <v>0</v>
          </cell>
          <cell r="M379" t="str">
            <v>Habilitada</v>
          </cell>
        </row>
        <row r="380">
          <cell r="A380">
            <v>1996</v>
          </cell>
          <cell r="B380" t="str">
            <v>SL</v>
          </cell>
          <cell r="C380" t="str">
            <v>-</v>
          </cell>
          <cell r="D380" t="str">
            <v>-</v>
          </cell>
          <cell r="E380" t="str">
            <v>ROD</v>
          </cell>
          <cell r="F380" t="str">
            <v>DER-PR</v>
          </cell>
          <cell r="G380" t="str">
            <v>Concessões de Rodovias do Paraná - Lote 4</v>
          </cell>
          <cell r="H380">
            <v>0</v>
          </cell>
          <cell r="J380">
            <v>35278</v>
          </cell>
          <cell r="K380" t="str">
            <v>-</v>
          </cell>
          <cell r="L380">
            <v>0</v>
          </cell>
          <cell r="M380" t="str">
            <v>Habilitada</v>
          </cell>
        </row>
        <row r="381">
          <cell r="A381">
            <v>1996</v>
          </cell>
          <cell r="B381" t="str">
            <v>SL</v>
          </cell>
          <cell r="C381" t="str">
            <v>-</v>
          </cell>
          <cell r="D381" t="str">
            <v>-</v>
          </cell>
          <cell r="E381" t="str">
            <v>ROD</v>
          </cell>
          <cell r="F381" t="str">
            <v>DER-PR</v>
          </cell>
          <cell r="G381" t="str">
            <v>Concessões de Rodovias do Paraná - Lote 6</v>
          </cell>
          <cell r="H381">
            <v>0</v>
          </cell>
          <cell r="J381">
            <v>35278</v>
          </cell>
          <cell r="K381" t="str">
            <v>-</v>
          </cell>
          <cell r="L381">
            <v>0</v>
          </cell>
          <cell r="M381" t="str">
            <v>Habilitada</v>
          </cell>
        </row>
        <row r="382">
          <cell r="A382">
            <v>1996</v>
          </cell>
          <cell r="B382" t="str">
            <v>SL</v>
          </cell>
          <cell r="C382" t="str">
            <v>-</v>
          </cell>
          <cell r="D382" t="str">
            <v>-</v>
          </cell>
          <cell r="E382" t="str">
            <v>ROD</v>
          </cell>
          <cell r="F382" t="str">
            <v>DER-PR</v>
          </cell>
          <cell r="G382" t="str">
            <v>Concessões de Rodovias do Paraná - Lote 1</v>
          </cell>
          <cell r="H382">
            <v>0</v>
          </cell>
          <cell r="J382">
            <v>35278</v>
          </cell>
          <cell r="K382" t="str">
            <v>-</v>
          </cell>
          <cell r="L382">
            <v>0</v>
          </cell>
          <cell r="M382" t="str">
            <v>Habilitada</v>
          </cell>
        </row>
        <row r="383">
          <cell r="A383">
            <v>1996</v>
          </cell>
          <cell r="B383" t="str">
            <v>SL</v>
          </cell>
          <cell r="C383" t="str">
            <v>-</v>
          </cell>
          <cell r="D383" t="str">
            <v>-</v>
          </cell>
          <cell r="E383" t="str">
            <v>ROD</v>
          </cell>
          <cell r="F383" t="str">
            <v>DER-PR</v>
          </cell>
          <cell r="G383" t="str">
            <v>Concessões de Rodovias do Paraná - Lote 3</v>
          </cell>
          <cell r="H383">
            <v>0</v>
          </cell>
          <cell r="J383">
            <v>35278</v>
          </cell>
          <cell r="K383" t="str">
            <v>-</v>
          </cell>
          <cell r="L383">
            <v>0</v>
          </cell>
          <cell r="M383" t="str">
            <v>Habilitada</v>
          </cell>
        </row>
        <row r="384">
          <cell r="A384">
            <v>1996</v>
          </cell>
          <cell r="B384" t="str">
            <v>SL</v>
          </cell>
          <cell r="C384" t="str">
            <v>-</v>
          </cell>
          <cell r="D384" t="str">
            <v>-</v>
          </cell>
          <cell r="E384" t="str">
            <v>ROD</v>
          </cell>
          <cell r="F384" t="str">
            <v>DER-PR</v>
          </cell>
          <cell r="G384" t="str">
            <v>Concessões de Rodovias do Paraná - Lote 5</v>
          </cell>
          <cell r="H384">
            <v>0</v>
          </cell>
          <cell r="J384">
            <v>35278</v>
          </cell>
          <cell r="K384" t="str">
            <v>-</v>
          </cell>
          <cell r="L384">
            <v>0</v>
          </cell>
          <cell r="M384" t="str">
            <v>Habilitada</v>
          </cell>
        </row>
        <row r="385">
          <cell r="A385">
            <v>1996</v>
          </cell>
          <cell r="B385" t="str">
            <v>SL</v>
          </cell>
          <cell r="C385" t="str">
            <v>-</v>
          </cell>
          <cell r="D385" t="str">
            <v>-</v>
          </cell>
          <cell r="E385" t="str">
            <v>NAV</v>
          </cell>
          <cell r="F385" t="str">
            <v>S.P.Rio Grande</v>
          </cell>
          <cell r="G385" t="str">
            <v>Terminal de Contêineres do Porto de Rio Grande</v>
          </cell>
          <cell r="H385">
            <v>34802020</v>
          </cell>
          <cell r="J385">
            <v>35309</v>
          </cell>
          <cell r="K385" t="str">
            <v>-</v>
          </cell>
          <cell r="L385">
            <v>0</v>
          </cell>
          <cell r="M385" t="str">
            <v>-</v>
          </cell>
        </row>
        <row r="386">
          <cell r="A386">
            <v>1996</v>
          </cell>
          <cell r="B386" t="str">
            <v>SL</v>
          </cell>
          <cell r="C386" t="str">
            <v>-</v>
          </cell>
          <cell r="D386" t="str">
            <v>-</v>
          </cell>
          <cell r="E386" t="str">
            <v>AER</v>
          </cell>
          <cell r="F386" t="str">
            <v>INFRAERO</v>
          </cell>
          <cell r="G386" t="str">
            <v>Terminal de Cargas Aéreas AFP</v>
          </cell>
          <cell r="H386">
            <v>721180</v>
          </cell>
          <cell r="J386">
            <v>35309</v>
          </cell>
          <cell r="K386" t="str">
            <v>-</v>
          </cell>
          <cell r="L386">
            <v>0</v>
          </cell>
          <cell r="M386" t="str">
            <v>-</v>
          </cell>
        </row>
        <row r="387">
          <cell r="A387">
            <v>1996</v>
          </cell>
          <cell r="B387" t="str">
            <v>SL</v>
          </cell>
          <cell r="C387" t="str">
            <v>-</v>
          </cell>
          <cell r="D387" t="str">
            <v>-</v>
          </cell>
          <cell r="E387" t="str">
            <v>SAN</v>
          </cell>
          <cell r="F387" t="str">
            <v>SANEPAR</v>
          </cell>
          <cell r="G387" t="str">
            <v>Prosan - Lote 2</v>
          </cell>
          <cell r="H387">
            <v>3878700</v>
          </cell>
          <cell r="J387">
            <v>35339</v>
          </cell>
          <cell r="K387" t="str">
            <v>-</v>
          </cell>
          <cell r="L387">
            <v>0</v>
          </cell>
          <cell r="M387" t="str">
            <v>-</v>
          </cell>
        </row>
        <row r="388">
          <cell r="A388">
            <v>1996</v>
          </cell>
          <cell r="B388" t="str">
            <v>SL</v>
          </cell>
          <cell r="C388" t="str">
            <v>-</v>
          </cell>
          <cell r="D388" t="str">
            <v>-</v>
          </cell>
          <cell r="E388" t="str">
            <v>DIV</v>
          </cell>
          <cell r="F388" t="str">
            <v>ECT</v>
          </cell>
          <cell r="G388" t="str">
            <v>ECT - Paraná</v>
          </cell>
          <cell r="H388">
            <v>26320360</v>
          </cell>
          <cell r="J388">
            <v>35339</v>
          </cell>
          <cell r="K388" t="str">
            <v>-</v>
          </cell>
          <cell r="L388">
            <v>0</v>
          </cell>
          <cell r="M388" t="str">
            <v>-</v>
          </cell>
        </row>
        <row r="389">
          <cell r="A389">
            <v>1996</v>
          </cell>
          <cell r="B389" t="str">
            <v>SL</v>
          </cell>
          <cell r="C389" t="str">
            <v>-</v>
          </cell>
          <cell r="D389" t="str">
            <v>-</v>
          </cell>
          <cell r="E389" t="str">
            <v>ROD</v>
          </cell>
          <cell r="F389" t="str">
            <v>DNER</v>
          </cell>
          <cell r="G389" t="str">
            <v>Duplicação BR-316/SP - Lote 7</v>
          </cell>
          <cell r="H389">
            <v>11688650</v>
          </cell>
          <cell r="J389">
            <v>35339</v>
          </cell>
          <cell r="K389" t="str">
            <v>-</v>
          </cell>
          <cell r="L389">
            <v>0</v>
          </cell>
          <cell r="M389" t="str">
            <v>-</v>
          </cell>
        </row>
        <row r="390">
          <cell r="A390">
            <v>1996</v>
          </cell>
          <cell r="B390" t="str">
            <v>SL</v>
          </cell>
          <cell r="C390" t="str">
            <v>-</v>
          </cell>
          <cell r="D390" t="str">
            <v>-</v>
          </cell>
          <cell r="E390" t="str">
            <v>SAN</v>
          </cell>
          <cell r="F390" t="str">
            <v>SANEPAR</v>
          </cell>
          <cell r="G390" t="str">
            <v>Prosan - Lote 1</v>
          </cell>
          <cell r="H390">
            <v>5222630</v>
          </cell>
          <cell r="J390">
            <v>35339</v>
          </cell>
          <cell r="K390" t="str">
            <v>-</v>
          </cell>
          <cell r="L390">
            <v>0</v>
          </cell>
          <cell r="M390" t="str">
            <v>-</v>
          </cell>
        </row>
        <row r="391">
          <cell r="A391">
            <v>1996</v>
          </cell>
          <cell r="B391" t="str">
            <v>SL</v>
          </cell>
          <cell r="C391" t="str">
            <v>-</v>
          </cell>
          <cell r="D391" t="str">
            <v>-</v>
          </cell>
          <cell r="E391" t="str">
            <v>ROD</v>
          </cell>
          <cell r="F391" t="str">
            <v>DNER</v>
          </cell>
          <cell r="G391" t="str">
            <v>Duplicação BR-101/SC - Lote 6</v>
          </cell>
          <cell r="H391">
            <v>3863900</v>
          </cell>
          <cell r="J391">
            <v>35339</v>
          </cell>
          <cell r="K391">
            <v>1</v>
          </cell>
          <cell r="L391">
            <v>1</v>
          </cell>
          <cell r="M391" t="str">
            <v>AG - 1º Lugar</v>
          </cell>
        </row>
        <row r="392">
          <cell r="A392">
            <v>1996</v>
          </cell>
          <cell r="B392" t="str">
            <v>SL</v>
          </cell>
          <cell r="C392" t="str">
            <v>-</v>
          </cell>
          <cell r="D392" t="str">
            <v>-</v>
          </cell>
          <cell r="E392" t="str">
            <v>SAN</v>
          </cell>
          <cell r="F392" t="str">
            <v>SANEPAR</v>
          </cell>
          <cell r="G392" t="str">
            <v>Barragem do Iraí</v>
          </cell>
          <cell r="H392">
            <v>3232000</v>
          </cell>
          <cell r="J392">
            <v>35400</v>
          </cell>
          <cell r="K392">
            <v>1</v>
          </cell>
          <cell r="L392">
            <v>1</v>
          </cell>
          <cell r="M392" t="str">
            <v>AG - 1º Lugar</v>
          </cell>
        </row>
        <row r="393">
          <cell r="A393">
            <v>1997</v>
          </cell>
          <cell r="B393" t="str">
            <v>NE</v>
          </cell>
          <cell r="C393" t="str">
            <v>RPol</v>
          </cell>
          <cell r="D393" t="str">
            <v>PUB</v>
          </cell>
          <cell r="E393" t="str">
            <v>ROD</v>
          </cell>
          <cell r="F393" t="str">
            <v>DERMA</v>
          </cell>
          <cell r="G393" t="str">
            <v>Rodovia Babilônia / Km 38 - Lote 3 - 33,78 km</v>
          </cell>
          <cell r="H393">
            <v>3409000</v>
          </cell>
          <cell r="J393">
            <v>35431</v>
          </cell>
          <cell r="K393" t="str">
            <v>-</v>
          </cell>
          <cell r="L393">
            <v>0</v>
          </cell>
          <cell r="M393" t="str">
            <v>-</v>
          </cell>
        </row>
        <row r="394">
          <cell r="A394">
            <v>1997</v>
          </cell>
          <cell r="B394" t="str">
            <v>NE</v>
          </cell>
          <cell r="C394" t="str">
            <v>RPol</v>
          </cell>
          <cell r="D394" t="str">
            <v>PUB</v>
          </cell>
          <cell r="E394" t="str">
            <v>ROD</v>
          </cell>
          <cell r="F394" t="str">
            <v>DERMA</v>
          </cell>
          <cell r="G394" t="str">
            <v>Rodovia Balsas / Km 38 - Lote 1 - 38 km</v>
          </cell>
          <cell r="H394">
            <v>3282000</v>
          </cell>
          <cell r="J394">
            <v>35431</v>
          </cell>
          <cell r="K394" t="str">
            <v>-</v>
          </cell>
          <cell r="L394">
            <v>0</v>
          </cell>
          <cell r="M394" t="str">
            <v>-</v>
          </cell>
        </row>
        <row r="395">
          <cell r="A395">
            <v>1997</v>
          </cell>
          <cell r="B395" t="str">
            <v>NE</v>
          </cell>
          <cell r="C395" t="str">
            <v>RPol</v>
          </cell>
          <cell r="D395" t="str">
            <v>PUB</v>
          </cell>
          <cell r="E395" t="str">
            <v>ROD</v>
          </cell>
          <cell r="F395" t="str">
            <v>DERMA</v>
          </cell>
          <cell r="G395" t="str">
            <v>Rodovia Km 33,78 km / Tasso Fragoso - Lote 4 - 33,78 km</v>
          </cell>
          <cell r="H395">
            <v>3533000</v>
          </cell>
          <cell r="J395">
            <v>35431</v>
          </cell>
          <cell r="K395" t="str">
            <v>-</v>
          </cell>
          <cell r="L395">
            <v>0</v>
          </cell>
          <cell r="M395" t="str">
            <v>-</v>
          </cell>
        </row>
        <row r="396">
          <cell r="A396">
            <v>1997</v>
          </cell>
          <cell r="B396" t="str">
            <v>NE</v>
          </cell>
          <cell r="C396" t="str">
            <v>RPol</v>
          </cell>
          <cell r="D396" t="str">
            <v>PUB</v>
          </cell>
          <cell r="E396" t="str">
            <v>ROD</v>
          </cell>
          <cell r="F396" t="str">
            <v>DERMA</v>
          </cell>
          <cell r="G396" t="str">
            <v>Rodovia Km 38 / Babilônia - Lote 2 - 38,44 km</v>
          </cell>
          <cell r="H396">
            <v>3611000</v>
          </cell>
          <cell r="J396">
            <v>35431</v>
          </cell>
          <cell r="K396" t="str">
            <v>-</v>
          </cell>
          <cell r="L396">
            <v>0</v>
          </cell>
          <cell r="M396" t="str">
            <v>-</v>
          </cell>
        </row>
        <row r="397">
          <cell r="A397">
            <v>1997</v>
          </cell>
          <cell r="B397" t="str">
            <v>NE</v>
          </cell>
          <cell r="C397" t="str">
            <v>RPol</v>
          </cell>
          <cell r="D397" t="str">
            <v>PUB</v>
          </cell>
          <cell r="E397" t="str">
            <v>ROD</v>
          </cell>
          <cell r="F397" t="str">
            <v>DERMA</v>
          </cell>
          <cell r="G397" t="str">
            <v>Rodovia MA-006 - Tasso Fragoso / Parnaíba</v>
          </cell>
          <cell r="H397">
            <v>7137000</v>
          </cell>
          <cell r="J397">
            <v>35462</v>
          </cell>
          <cell r="K397" t="str">
            <v>-</v>
          </cell>
          <cell r="L397">
            <v>0</v>
          </cell>
          <cell r="M397" t="str">
            <v>-</v>
          </cell>
        </row>
        <row r="398">
          <cell r="A398">
            <v>1997</v>
          </cell>
          <cell r="B398" t="str">
            <v>NE</v>
          </cell>
          <cell r="C398" t="str">
            <v>MAC</v>
          </cell>
          <cell r="D398" t="str">
            <v>SPB</v>
          </cell>
          <cell r="E398" t="str">
            <v>DIV</v>
          </cell>
          <cell r="F398" t="str">
            <v>FUNCEF</v>
          </cell>
          <cell r="G398" t="str">
            <v>Centro Empresarial Nações Unidas - Brasília</v>
          </cell>
          <cell r="H398">
            <v>14449000</v>
          </cell>
          <cell r="J398">
            <v>35490</v>
          </cell>
          <cell r="K398" t="str">
            <v>-</v>
          </cell>
          <cell r="L398">
            <v>0</v>
          </cell>
          <cell r="M398" t="str">
            <v>-</v>
          </cell>
        </row>
        <row r="399">
          <cell r="A399">
            <v>1997</v>
          </cell>
          <cell r="B399" t="str">
            <v>NE</v>
          </cell>
          <cell r="C399" t="str">
            <v>RPol</v>
          </cell>
          <cell r="D399" t="str">
            <v>PUB</v>
          </cell>
          <cell r="E399" t="str">
            <v>ROD</v>
          </cell>
          <cell r="F399" t="str">
            <v>DERMA</v>
          </cell>
          <cell r="G399" t="str">
            <v>BR-226 - Lote 1 - 118,4 km</v>
          </cell>
          <cell r="H399">
            <v>13027000</v>
          </cell>
          <cell r="J399">
            <v>35582</v>
          </cell>
          <cell r="K399" t="str">
            <v>-</v>
          </cell>
          <cell r="L399">
            <v>0</v>
          </cell>
          <cell r="M399" t="str">
            <v>-</v>
          </cell>
        </row>
        <row r="400">
          <cell r="A400">
            <v>1997</v>
          </cell>
          <cell r="B400" t="str">
            <v>NE</v>
          </cell>
          <cell r="C400" t="str">
            <v>RPol</v>
          </cell>
          <cell r="D400" t="str">
            <v>PUB</v>
          </cell>
          <cell r="E400" t="str">
            <v>ROD</v>
          </cell>
          <cell r="F400" t="str">
            <v>DERMA</v>
          </cell>
          <cell r="G400" t="str">
            <v>BR-226 - Lote 2 - 123,4 km</v>
          </cell>
          <cell r="H400">
            <v>16748000</v>
          </cell>
          <cell r="J400">
            <v>35582</v>
          </cell>
          <cell r="K400" t="str">
            <v>-</v>
          </cell>
          <cell r="L400">
            <v>0</v>
          </cell>
          <cell r="M400" t="str">
            <v>-</v>
          </cell>
        </row>
        <row r="401">
          <cell r="A401">
            <v>1997</v>
          </cell>
          <cell r="B401" t="str">
            <v>NE</v>
          </cell>
          <cell r="C401" t="str">
            <v>RPol</v>
          </cell>
          <cell r="D401" t="str">
            <v>PUB</v>
          </cell>
          <cell r="E401" t="str">
            <v>ROD</v>
          </cell>
          <cell r="F401" t="str">
            <v>DERMA</v>
          </cell>
          <cell r="G401" t="str">
            <v>Rodovia do Arroz</v>
          </cell>
          <cell r="H401">
            <v>9244000</v>
          </cell>
          <cell r="J401">
            <v>35612</v>
          </cell>
          <cell r="K401">
            <v>1</v>
          </cell>
          <cell r="L401">
            <v>1</v>
          </cell>
          <cell r="M401" t="str">
            <v>AG - 1º Lugar</v>
          </cell>
        </row>
        <row r="402">
          <cell r="A402">
            <v>1997</v>
          </cell>
          <cell r="B402" t="str">
            <v>NE</v>
          </cell>
          <cell r="C402" t="str">
            <v>RVal</v>
          </cell>
          <cell r="D402" t="str">
            <v>SPB</v>
          </cell>
          <cell r="E402" t="str">
            <v>SAN</v>
          </cell>
          <cell r="F402" t="str">
            <v>EMBASA</v>
          </cell>
          <cell r="G402" t="str">
            <v>Barragem de Santa Helena - Reversão do Rio Joanes II</v>
          </cell>
          <cell r="H402">
            <v>29280000</v>
          </cell>
          <cell r="J402">
            <v>35674</v>
          </cell>
          <cell r="K402" t="str">
            <v>-</v>
          </cell>
          <cell r="L402">
            <v>0</v>
          </cell>
          <cell r="M402" t="str">
            <v>-</v>
          </cell>
        </row>
        <row r="403">
          <cell r="A403">
            <v>1997</v>
          </cell>
          <cell r="B403" t="str">
            <v>NE</v>
          </cell>
          <cell r="C403" t="str">
            <v>-</v>
          </cell>
          <cell r="D403" t="str">
            <v>PET</v>
          </cell>
          <cell r="E403" t="str">
            <v>ENE</v>
          </cell>
          <cell r="F403" t="str">
            <v>Petrobrás</v>
          </cell>
          <cell r="G403" t="str">
            <v>GASALP - 212 km</v>
          </cell>
          <cell r="H403">
            <v>13005000</v>
          </cell>
          <cell r="J403">
            <v>35704</v>
          </cell>
          <cell r="K403" t="str">
            <v>-</v>
          </cell>
          <cell r="L403">
            <v>0</v>
          </cell>
          <cell r="M403" t="str">
            <v>-</v>
          </cell>
        </row>
        <row r="404">
          <cell r="A404">
            <v>1997</v>
          </cell>
          <cell r="B404" t="str">
            <v>NE</v>
          </cell>
          <cell r="C404" t="str">
            <v>MAC</v>
          </cell>
          <cell r="D404" t="str">
            <v>SPB</v>
          </cell>
          <cell r="E404" t="str">
            <v>AER</v>
          </cell>
          <cell r="F404" t="str">
            <v>INFRAERO</v>
          </cell>
          <cell r="G404" t="str">
            <v>Aeroporto de Salvador</v>
          </cell>
          <cell r="H404">
            <v>98918000</v>
          </cell>
          <cell r="J404">
            <v>35735</v>
          </cell>
          <cell r="K404" t="str">
            <v>-</v>
          </cell>
          <cell r="L404">
            <v>0</v>
          </cell>
          <cell r="M404" t="str">
            <v>Em julgamento</v>
          </cell>
        </row>
        <row r="405">
          <cell r="A405">
            <v>1997</v>
          </cell>
          <cell r="B405" t="str">
            <v>SE</v>
          </cell>
          <cell r="C405" t="str">
            <v>FF</v>
          </cell>
          <cell r="D405" t="str">
            <v>Comunicações</v>
          </cell>
          <cell r="E405" t="str">
            <v>IND</v>
          </cell>
          <cell r="F405" t="str">
            <v>GLOBO</v>
          </cell>
          <cell r="G405" t="str">
            <v>Parque Gráfico de "O Globo"</v>
          </cell>
          <cell r="H405">
            <v>8193000</v>
          </cell>
          <cell r="J405">
            <v>35431</v>
          </cell>
          <cell r="K405" t="str">
            <v>-</v>
          </cell>
          <cell r="L405">
            <v>0</v>
          </cell>
          <cell r="M405" t="str">
            <v>-</v>
          </cell>
        </row>
        <row r="406">
          <cell r="A406">
            <v>1997</v>
          </cell>
          <cell r="B406" t="str">
            <v>SE</v>
          </cell>
          <cell r="C406" t="str">
            <v>GM</v>
          </cell>
          <cell r="D406" t="str">
            <v>PUB</v>
          </cell>
          <cell r="E406" t="str">
            <v>SAN</v>
          </cell>
          <cell r="F406" t="str">
            <v>SUDECAP</v>
          </cell>
          <cell r="G406" t="str">
            <v xml:space="preserve">Recuperação da Galeria da Silva Lobo </v>
          </cell>
          <cell r="H406">
            <v>1305000</v>
          </cell>
          <cell r="J406">
            <v>35462</v>
          </cell>
          <cell r="K406">
            <v>1</v>
          </cell>
          <cell r="L406">
            <v>1</v>
          </cell>
          <cell r="M406" t="str">
            <v>AG - 1º Lugar</v>
          </cell>
        </row>
        <row r="407">
          <cell r="A407">
            <v>1997</v>
          </cell>
          <cell r="B407" t="str">
            <v>SE</v>
          </cell>
          <cell r="C407" t="str">
            <v>CV</v>
          </cell>
          <cell r="D407" t="str">
            <v>PUB</v>
          </cell>
          <cell r="E407" t="str">
            <v>ROD</v>
          </cell>
          <cell r="F407" t="str">
            <v>DER-MG</v>
          </cell>
          <cell r="G407" t="str">
            <v>Erosão BR-040</v>
          </cell>
          <cell r="H407">
            <v>553000</v>
          </cell>
          <cell r="J407">
            <v>35462</v>
          </cell>
          <cell r="K407">
            <v>1</v>
          </cell>
          <cell r="L407">
            <v>1</v>
          </cell>
          <cell r="M407" t="str">
            <v>AG - 1º Lugar</v>
          </cell>
        </row>
        <row r="408">
          <cell r="A408">
            <v>1997</v>
          </cell>
          <cell r="B408" t="str">
            <v>SE</v>
          </cell>
          <cell r="C408" t="str">
            <v>MAA</v>
          </cell>
          <cell r="D408" t="str">
            <v>PUB</v>
          </cell>
          <cell r="E408" t="str">
            <v>AGR</v>
          </cell>
          <cell r="F408" t="str">
            <v>SEPLAN - GO</v>
          </cell>
          <cell r="G408" t="str">
            <v>Projeto Luís Alves do Araguaia</v>
          </cell>
          <cell r="H408">
            <v>51138000</v>
          </cell>
          <cell r="J408">
            <v>35490</v>
          </cell>
          <cell r="K408" t="str">
            <v>-</v>
          </cell>
          <cell r="L408">
            <v>0</v>
          </cell>
          <cell r="M408" t="str">
            <v>-</v>
          </cell>
        </row>
        <row r="409">
          <cell r="A409">
            <v>1997</v>
          </cell>
          <cell r="B409" t="str">
            <v>SE</v>
          </cell>
          <cell r="C409" t="str">
            <v>-</v>
          </cell>
          <cell r="D409" t="str">
            <v>Serviços Diversos</v>
          </cell>
          <cell r="E409" t="str">
            <v>HAB</v>
          </cell>
          <cell r="F409" t="str">
            <v>AGEM</v>
          </cell>
          <cell r="G409" t="str">
            <v xml:space="preserve">Ilhas Perynas </v>
          </cell>
          <cell r="H409">
            <v>21472000</v>
          </cell>
          <cell r="J409">
            <v>35490</v>
          </cell>
          <cell r="K409" t="str">
            <v>-</v>
          </cell>
          <cell r="L409">
            <v>0</v>
          </cell>
          <cell r="M409" t="str">
            <v>Orçamento Básico</v>
          </cell>
        </row>
        <row r="410">
          <cell r="A410">
            <v>1997</v>
          </cell>
          <cell r="B410" t="str">
            <v>SE</v>
          </cell>
          <cell r="C410" t="str">
            <v>CV</v>
          </cell>
          <cell r="D410" t="str">
            <v>SPB</v>
          </cell>
          <cell r="E410" t="str">
            <v>DIV</v>
          </cell>
          <cell r="F410" t="str">
            <v>P. M. Contagem</v>
          </cell>
          <cell r="G410" t="str">
            <v>Coleta de Lixo de Contagem</v>
          </cell>
          <cell r="H410">
            <v>8897000</v>
          </cell>
          <cell r="J410">
            <v>35521</v>
          </cell>
          <cell r="K410">
            <v>1</v>
          </cell>
          <cell r="L410">
            <v>1</v>
          </cell>
          <cell r="M410" t="str">
            <v>AG - 1º Lugar</v>
          </cell>
        </row>
        <row r="411">
          <cell r="A411">
            <v>1997</v>
          </cell>
          <cell r="B411" t="str">
            <v>SE</v>
          </cell>
          <cell r="C411" t="str">
            <v>FF</v>
          </cell>
          <cell r="D411" t="str">
            <v>Material de Construção</v>
          </cell>
          <cell r="E411" t="str">
            <v>IND</v>
          </cell>
          <cell r="F411" t="str">
            <v>CIMINAS</v>
          </cell>
          <cell r="G411" t="str">
            <v>Ampliação da Fábrica de Cimento da Ciminas</v>
          </cell>
          <cell r="H411">
            <v>4000000</v>
          </cell>
          <cell r="J411">
            <v>35521</v>
          </cell>
          <cell r="K411" t="str">
            <v>-</v>
          </cell>
          <cell r="L411">
            <v>0</v>
          </cell>
          <cell r="M411" t="str">
            <v>-</v>
          </cell>
        </row>
        <row r="412">
          <cell r="A412">
            <v>1997</v>
          </cell>
          <cell r="B412" t="str">
            <v>SE</v>
          </cell>
          <cell r="C412" t="str">
            <v>FF</v>
          </cell>
          <cell r="D412" t="str">
            <v>Serviços Diversos</v>
          </cell>
          <cell r="E412" t="str">
            <v>EDU</v>
          </cell>
          <cell r="F412" t="str">
            <v>UBEE</v>
          </cell>
          <cell r="G412" t="str">
            <v>Ampliação do Colégio Marista</v>
          </cell>
          <cell r="H412">
            <v>2449000</v>
          </cell>
          <cell r="J412">
            <v>35521</v>
          </cell>
          <cell r="K412" t="str">
            <v>-</v>
          </cell>
          <cell r="L412">
            <v>0</v>
          </cell>
          <cell r="M412" t="str">
            <v>-</v>
          </cell>
        </row>
        <row r="413">
          <cell r="A413">
            <v>1997</v>
          </cell>
          <cell r="B413" t="str">
            <v>SE</v>
          </cell>
          <cell r="C413" t="str">
            <v>CV</v>
          </cell>
          <cell r="D413" t="str">
            <v>SPB</v>
          </cell>
          <cell r="E413" t="str">
            <v>TRMA</v>
          </cell>
          <cell r="F413" t="str">
            <v>CBTU</v>
          </cell>
          <cell r="G413" t="str">
            <v>Metrô de Belo Horizonte - Lote 3</v>
          </cell>
          <cell r="H413">
            <v>9572000</v>
          </cell>
          <cell r="J413">
            <v>35551</v>
          </cell>
          <cell r="K413" t="str">
            <v>-</v>
          </cell>
          <cell r="L413">
            <v>0</v>
          </cell>
          <cell r="M413" t="str">
            <v>Cobertura</v>
          </cell>
        </row>
        <row r="414">
          <cell r="A414">
            <v>1997</v>
          </cell>
          <cell r="B414" t="str">
            <v>SE</v>
          </cell>
          <cell r="C414" t="str">
            <v>CV</v>
          </cell>
          <cell r="D414" t="str">
            <v>SPB</v>
          </cell>
          <cell r="E414" t="str">
            <v>TRMA</v>
          </cell>
          <cell r="F414" t="str">
            <v>CBTU</v>
          </cell>
          <cell r="G414" t="str">
            <v>Metrô de Belo Horizonte - Lote 2</v>
          </cell>
          <cell r="H414">
            <v>6569000</v>
          </cell>
          <cell r="J414">
            <v>35551</v>
          </cell>
          <cell r="K414">
            <v>1</v>
          </cell>
          <cell r="L414">
            <v>1</v>
          </cell>
          <cell r="M414" t="str">
            <v>AG / CCCC - 1º Lugar</v>
          </cell>
        </row>
        <row r="415">
          <cell r="A415">
            <v>1997</v>
          </cell>
          <cell r="B415" t="str">
            <v>SE</v>
          </cell>
          <cell r="C415" t="str">
            <v>CV</v>
          </cell>
          <cell r="D415" t="str">
            <v>SPB</v>
          </cell>
          <cell r="E415" t="str">
            <v>TRMA</v>
          </cell>
          <cell r="F415" t="str">
            <v>CBTU</v>
          </cell>
          <cell r="G415" t="str">
            <v>Metrô de Belo Horizonte - Lote 4</v>
          </cell>
          <cell r="H415">
            <v>9990000</v>
          </cell>
          <cell r="J415">
            <v>35551</v>
          </cell>
          <cell r="K415" t="str">
            <v>-</v>
          </cell>
          <cell r="L415">
            <v>0</v>
          </cell>
          <cell r="M415" t="str">
            <v>Cobertura</v>
          </cell>
        </row>
        <row r="416">
          <cell r="A416">
            <v>1997</v>
          </cell>
          <cell r="B416" t="str">
            <v>SE</v>
          </cell>
          <cell r="C416" t="str">
            <v>FF</v>
          </cell>
          <cell r="D416" t="str">
            <v>SID</v>
          </cell>
          <cell r="E416" t="str">
            <v>MIN</v>
          </cell>
          <cell r="F416" t="str">
            <v>C. S. de Tubarão</v>
          </cell>
          <cell r="G416" t="str">
            <v>Laminação de Tiras à Frio</v>
          </cell>
          <cell r="H416">
            <v>69638000</v>
          </cell>
          <cell r="J416">
            <v>35551</v>
          </cell>
          <cell r="K416" t="str">
            <v>-</v>
          </cell>
          <cell r="L416">
            <v>0</v>
          </cell>
          <cell r="M416" t="str">
            <v>-</v>
          </cell>
        </row>
        <row r="417">
          <cell r="A417">
            <v>1997</v>
          </cell>
          <cell r="B417" t="str">
            <v>SE</v>
          </cell>
          <cell r="C417" t="str">
            <v>CV</v>
          </cell>
          <cell r="D417" t="str">
            <v>SPB</v>
          </cell>
          <cell r="E417" t="str">
            <v>TRMA</v>
          </cell>
          <cell r="F417" t="str">
            <v>CBTU</v>
          </cell>
          <cell r="G417" t="str">
            <v>Metrô de Belo Horizonte - Lote 1</v>
          </cell>
          <cell r="H417">
            <v>14949000</v>
          </cell>
          <cell r="J417">
            <v>35551</v>
          </cell>
          <cell r="K417" t="str">
            <v>-</v>
          </cell>
          <cell r="L417">
            <v>0</v>
          </cell>
          <cell r="M417" t="str">
            <v>Cobertura</v>
          </cell>
        </row>
        <row r="418">
          <cell r="A418">
            <v>1997</v>
          </cell>
          <cell r="B418" t="str">
            <v>SE</v>
          </cell>
          <cell r="C418" t="str">
            <v>-</v>
          </cell>
          <cell r="D418" t="str">
            <v>PET</v>
          </cell>
          <cell r="E418" t="str">
            <v>ENE</v>
          </cell>
          <cell r="F418" t="str">
            <v>Petrobrás</v>
          </cell>
          <cell r="G418" t="str">
            <v>Gasoduto de 376,7 km</v>
          </cell>
          <cell r="H418">
            <v>19583000</v>
          </cell>
          <cell r="J418">
            <v>35582</v>
          </cell>
          <cell r="K418" t="str">
            <v>-</v>
          </cell>
          <cell r="L418">
            <v>0</v>
          </cell>
          <cell r="M418" t="str">
            <v>-</v>
          </cell>
        </row>
        <row r="419">
          <cell r="A419">
            <v>1997</v>
          </cell>
          <cell r="B419" t="str">
            <v>SE</v>
          </cell>
          <cell r="C419" t="str">
            <v>GM</v>
          </cell>
          <cell r="D419" t="str">
            <v>MIN</v>
          </cell>
          <cell r="E419" t="str">
            <v>MIN</v>
          </cell>
          <cell r="F419" t="str">
            <v>Ferteco</v>
          </cell>
          <cell r="G419" t="str">
            <v>Terraplenagem do Pátio de Estocagem de Minério</v>
          </cell>
          <cell r="H419">
            <v>4464000</v>
          </cell>
          <cell r="J419">
            <v>35582</v>
          </cell>
          <cell r="K419" t="str">
            <v>-</v>
          </cell>
          <cell r="L419">
            <v>0</v>
          </cell>
          <cell r="M419" t="str">
            <v>-</v>
          </cell>
        </row>
        <row r="420">
          <cell r="A420">
            <v>1997</v>
          </cell>
          <cell r="B420" t="str">
            <v>SE</v>
          </cell>
          <cell r="C420" t="str">
            <v>MAA</v>
          </cell>
          <cell r="D420" t="str">
            <v>PUB</v>
          </cell>
          <cell r="E420" t="str">
            <v>ROD</v>
          </cell>
          <cell r="F420" t="str">
            <v>DERGO</v>
          </cell>
          <cell r="G420" t="str">
            <v>Rodovia Posse - Guarani</v>
          </cell>
          <cell r="H420">
            <v>4425000</v>
          </cell>
          <cell r="J420">
            <v>35643</v>
          </cell>
          <cell r="K420">
            <v>1</v>
          </cell>
          <cell r="L420">
            <v>1</v>
          </cell>
          <cell r="M420" t="str">
            <v>AG - 1º Lugar</v>
          </cell>
        </row>
        <row r="421">
          <cell r="A421">
            <v>1997</v>
          </cell>
          <cell r="B421" t="str">
            <v>SE</v>
          </cell>
          <cell r="C421" t="str">
            <v>GM</v>
          </cell>
          <cell r="D421" t="str">
            <v>MIN</v>
          </cell>
          <cell r="E421" t="str">
            <v>MIN</v>
          </cell>
          <cell r="F421" t="str">
            <v>Ferteco</v>
          </cell>
          <cell r="G421" t="str">
            <v>Terraplenagem do Pátio de Estocagem de Minério</v>
          </cell>
          <cell r="H421">
            <v>1790000</v>
          </cell>
          <cell r="J421">
            <v>35643</v>
          </cell>
          <cell r="K421" t="str">
            <v>-</v>
          </cell>
          <cell r="L421">
            <v>0</v>
          </cell>
          <cell r="M421" t="str">
            <v>-</v>
          </cell>
        </row>
        <row r="422">
          <cell r="A422">
            <v>1997</v>
          </cell>
          <cell r="B422" t="str">
            <v>SE</v>
          </cell>
          <cell r="C422" t="str">
            <v>FF</v>
          </cell>
          <cell r="D422" t="str">
            <v>SID</v>
          </cell>
          <cell r="E422" t="str">
            <v>MIN</v>
          </cell>
          <cell r="F422" t="str">
            <v>Danieli</v>
          </cell>
          <cell r="G422" t="str">
            <v>Laminação de Tiras à Frio</v>
          </cell>
          <cell r="H422">
            <v>40115000</v>
          </cell>
          <cell r="J422">
            <v>35643</v>
          </cell>
          <cell r="K422" t="str">
            <v>-</v>
          </cell>
          <cell r="L422">
            <v>0</v>
          </cell>
          <cell r="M422" t="str">
            <v>-</v>
          </cell>
        </row>
        <row r="423">
          <cell r="A423">
            <v>1997</v>
          </cell>
          <cell r="B423" t="str">
            <v>SE</v>
          </cell>
          <cell r="C423" t="str">
            <v>LC</v>
          </cell>
          <cell r="D423" t="str">
            <v>PUB</v>
          </cell>
          <cell r="E423" t="str">
            <v>ROD</v>
          </cell>
          <cell r="F423" t="str">
            <v>SETO</v>
          </cell>
          <cell r="G423" t="str">
            <v>Rodovia Paranã / Príncipe</v>
          </cell>
          <cell r="H423">
            <v>19235000</v>
          </cell>
          <cell r="J423">
            <v>35674</v>
          </cell>
          <cell r="K423" t="str">
            <v>-</v>
          </cell>
          <cell r="L423">
            <v>0</v>
          </cell>
          <cell r="M423" t="str">
            <v>-</v>
          </cell>
        </row>
        <row r="424">
          <cell r="A424">
            <v>1997</v>
          </cell>
          <cell r="B424" t="str">
            <v>SE</v>
          </cell>
          <cell r="C424" t="str">
            <v>MAA</v>
          </cell>
          <cell r="D424" t="str">
            <v>PUB</v>
          </cell>
          <cell r="E424" t="str">
            <v>ROD</v>
          </cell>
          <cell r="F424" t="str">
            <v>DERGO</v>
          </cell>
          <cell r="G424" t="str">
            <v>Rodovia Iporá / Piranhas</v>
          </cell>
          <cell r="H424">
            <v>4610000</v>
          </cell>
          <cell r="J424">
            <v>35674</v>
          </cell>
          <cell r="K424" t="str">
            <v>-</v>
          </cell>
          <cell r="L424">
            <v>0</v>
          </cell>
          <cell r="M424" t="str">
            <v>-</v>
          </cell>
        </row>
        <row r="425">
          <cell r="A425">
            <v>1997</v>
          </cell>
          <cell r="B425" t="str">
            <v>SE</v>
          </cell>
          <cell r="C425" t="str">
            <v>CV</v>
          </cell>
          <cell r="D425" t="str">
            <v>PUB</v>
          </cell>
          <cell r="E425" t="str">
            <v>ROD</v>
          </cell>
          <cell r="F425" t="str">
            <v>DER-MG</v>
          </cell>
          <cell r="G425" t="str">
            <v>BR-354 - Lavras / Luminárias</v>
          </cell>
          <cell r="H425">
            <v>4006000</v>
          </cell>
          <cell r="J425">
            <v>35704</v>
          </cell>
          <cell r="K425">
            <v>0</v>
          </cell>
          <cell r="L425">
            <v>0</v>
          </cell>
          <cell r="M425" t="str">
            <v>AG eliminada</v>
          </cell>
        </row>
        <row r="426">
          <cell r="A426">
            <v>1997</v>
          </cell>
          <cell r="B426" t="str">
            <v>SE</v>
          </cell>
          <cell r="C426" t="str">
            <v>MAA</v>
          </cell>
          <cell r="D426" t="str">
            <v>PUB</v>
          </cell>
          <cell r="E426" t="str">
            <v>ROD</v>
          </cell>
          <cell r="F426" t="str">
            <v>DNER</v>
          </cell>
          <cell r="G426" t="str">
            <v>Rodovia BR-060 - GO - 43,8 km</v>
          </cell>
          <cell r="H426">
            <v>25767000</v>
          </cell>
          <cell r="J426">
            <v>35735</v>
          </cell>
          <cell r="K426" t="str">
            <v>-</v>
          </cell>
          <cell r="L426">
            <v>0</v>
          </cell>
          <cell r="M426" t="str">
            <v>-</v>
          </cell>
        </row>
        <row r="427">
          <cell r="A427">
            <v>1997</v>
          </cell>
          <cell r="B427" t="str">
            <v>SE</v>
          </cell>
          <cell r="C427" t="str">
            <v>FF</v>
          </cell>
          <cell r="D427" t="str">
            <v>SID</v>
          </cell>
          <cell r="E427" t="str">
            <v>IND</v>
          </cell>
          <cell r="F427" t="str">
            <v>C. S. de Tubarão</v>
          </cell>
          <cell r="G427" t="str">
            <v>Laminação de Tiras à Quente</v>
          </cell>
          <cell r="H427">
            <v>52067000</v>
          </cell>
          <cell r="J427">
            <v>35735</v>
          </cell>
          <cell r="K427" t="str">
            <v>-</v>
          </cell>
          <cell r="L427">
            <v>0</v>
          </cell>
          <cell r="M427" t="str">
            <v>-</v>
          </cell>
        </row>
        <row r="428">
          <cell r="A428">
            <v>1997</v>
          </cell>
          <cell r="B428" t="str">
            <v>SL</v>
          </cell>
          <cell r="C428" t="str">
            <v>VAL</v>
          </cell>
          <cell r="D428" t="str">
            <v>SPB</v>
          </cell>
          <cell r="E428" t="str">
            <v>DIV</v>
          </cell>
          <cell r="F428" t="str">
            <v>ECT</v>
          </cell>
          <cell r="G428" t="str">
            <v>Complexo Operacional dos Correios de POA</v>
          </cell>
          <cell r="H428">
            <v>12488000</v>
          </cell>
          <cell r="J428">
            <v>35462</v>
          </cell>
          <cell r="K428" t="str">
            <v>-</v>
          </cell>
          <cell r="L428">
            <v>0</v>
          </cell>
          <cell r="M428" t="str">
            <v>-</v>
          </cell>
        </row>
        <row r="429">
          <cell r="A429">
            <v>1997</v>
          </cell>
          <cell r="B429" t="str">
            <v>SL</v>
          </cell>
          <cell r="C429" t="str">
            <v>VAL</v>
          </cell>
          <cell r="D429" t="str">
            <v>PUB</v>
          </cell>
          <cell r="E429" t="str">
            <v>IND</v>
          </cell>
          <cell r="F429" t="str">
            <v>AUDI</v>
          </cell>
          <cell r="G429" t="str">
            <v>Terraplenagem da Fábrica da AUDI</v>
          </cell>
          <cell r="H429">
            <v>16237000</v>
          </cell>
          <cell r="J429">
            <v>35490</v>
          </cell>
          <cell r="K429" t="str">
            <v>-</v>
          </cell>
          <cell r="L429">
            <v>0</v>
          </cell>
          <cell r="M429" t="str">
            <v>-</v>
          </cell>
        </row>
        <row r="430">
          <cell r="A430">
            <v>1997</v>
          </cell>
          <cell r="B430" t="str">
            <v>SL</v>
          </cell>
          <cell r="C430" t="str">
            <v>VAL</v>
          </cell>
          <cell r="D430" t="str">
            <v>PUB</v>
          </cell>
          <cell r="E430" t="str">
            <v>IND</v>
          </cell>
          <cell r="F430" t="str">
            <v>RENAULT</v>
          </cell>
          <cell r="G430" t="str">
            <v>Fábrica da Renault no Paraná</v>
          </cell>
          <cell r="H430">
            <v>10058000</v>
          </cell>
          <cell r="J430">
            <v>35490</v>
          </cell>
          <cell r="K430" t="str">
            <v>-</v>
          </cell>
          <cell r="L430">
            <v>0</v>
          </cell>
          <cell r="M430" t="str">
            <v>-</v>
          </cell>
        </row>
        <row r="431">
          <cell r="A431">
            <v>1997</v>
          </cell>
          <cell r="B431" t="str">
            <v>SL</v>
          </cell>
          <cell r="C431" t="str">
            <v>RP</v>
          </cell>
          <cell r="D431" t="str">
            <v>SPB</v>
          </cell>
          <cell r="E431" t="str">
            <v>SAN</v>
          </cell>
          <cell r="F431" t="str">
            <v>CORSAN</v>
          </cell>
          <cell r="G431" t="str">
            <v>Barragem do Lago Dourado</v>
          </cell>
          <cell r="H431">
            <v>4490000</v>
          </cell>
          <cell r="J431">
            <v>35521</v>
          </cell>
          <cell r="K431">
            <v>1</v>
          </cell>
          <cell r="L431">
            <v>1</v>
          </cell>
          <cell r="M431" t="str">
            <v>AG - 1º Lugar</v>
          </cell>
        </row>
        <row r="432">
          <cell r="A432">
            <v>1997</v>
          </cell>
          <cell r="B432" t="str">
            <v>SL</v>
          </cell>
          <cell r="C432" t="str">
            <v>RP</v>
          </cell>
          <cell r="D432" t="str">
            <v>PUB</v>
          </cell>
          <cell r="E432" t="str">
            <v>ROD</v>
          </cell>
          <cell r="F432" t="str">
            <v>DAER</v>
          </cell>
          <cell r="G432" t="str">
            <v>Terraplenagem da Fábrica da Brahma - Viamão</v>
          </cell>
          <cell r="H432">
            <v>2916000</v>
          </cell>
          <cell r="J432">
            <v>35551</v>
          </cell>
          <cell r="K432">
            <v>1</v>
          </cell>
          <cell r="L432">
            <v>1</v>
          </cell>
          <cell r="M432" t="str">
            <v>AG - 1º Lugar</v>
          </cell>
        </row>
        <row r="433">
          <cell r="A433">
            <v>1997</v>
          </cell>
          <cell r="B433" t="str">
            <v>SL</v>
          </cell>
          <cell r="C433" t="str">
            <v>RP</v>
          </cell>
          <cell r="D433" t="str">
            <v>PUB</v>
          </cell>
          <cell r="E433" t="str">
            <v>ROD</v>
          </cell>
          <cell r="F433" t="str">
            <v>DAER</v>
          </cell>
          <cell r="G433" t="str">
            <v>Terraplenagem da Fábrica da GM</v>
          </cell>
          <cell r="H433">
            <v>24748000</v>
          </cell>
          <cell r="J433">
            <v>35551</v>
          </cell>
          <cell r="K433" t="str">
            <v>-</v>
          </cell>
          <cell r="L433">
            <v>0</v>
          </cell>
          <cell r="M433" t="str">
            <v>-</v>
          </cell>
        </row>
        <row r="434">
          <cell r="A434">
            <v>1997</v>
          </cell>
          <cell r="B434" t="str">
            <v>SL</v>
          </cell>
          <cell r="C434" t="str">
            <v>VAL</v>
          </cell>
          <cell r="D434" t="str">
            <v>Serviços Diversos</v>
          </cell>
          <cell r="E434" t="str">
            <v>NAV</v>
          </cell>
          <cell r="F434" t="str">
            <v>TPPF S.A.</v>
          </cell>
          <cell r="G434" t="str">
            <v>Terminal Portuário Ponta do Félix</v>
          </cell>
          <cell r="H434">
            <v>4215000</v>
          </cell>
          <cell r="J434">
            <v>35582</v>
          </cell>
          <cell r="K434">
            <v>1</v>
          </cell>
          <cell r="L434">
            <v>1</v>
          </cell>
          <cell r="M434" t="str">
            <v>AG - 1º Lugar</v>
          </cell>
        </row>
        <row r="435">
          <cell r="A435">
            <v>1997</v>
          </cell>
          <cell r="B435" t="str">
            <v>SL</v>
          </cell>
          <cell r="C435" t="str">
            <v>VAL</v>
          </cell>
          <cell r="D435" t="str">
            <v>SPB</v>
          </cell>
          <cell r="E435" t="str">
            <v>ROD</v>
          </cell>
          <cell r="F435" t="str">
            <v>Rodonorte SA</v>
          </cell>
          <cell r="G435" t="str">
            <v>Anel Rodoviário do Paraná</v>
          </cell>
          <cell r="H435">
            <v>16068000</v>
          </cell>
          <cell r="J435">
            <v>35612</v>
          </cell>
          <cell r="K435">
            <v>1</v>
          </cell>
          <cell r="L435">
            <v>1</v>
          </cell>
          <cell r="M435" t="str">
            <v>AG - 1º Lugar</v>
          </cell>
        </row>
        <row r="436">
          <cell r="A436">
            <v>1997</v>
          </cell>
          <cell r="B436" t="str">
            <v>SL</v>
          </cell>
          <cell r="C436" t="str">
            <v>RP</v>
          </cell>
          <cell r="D436" t="str">
            <v>PUB</v>
          </cell>
          <cell r="E436" t="str">
            <v>ROD</v>
          </cell>
          <cell r="F436" t="str">
            <v>DAER</v>
          </cell>
          <cell r="G436" t="str">
            <v>RS-168 - Roque Gonzalez / São Paulo das Missões</v>
          </cell>
          <cell r="H436">
            <v>4287000</v>
          </cell>
          <cell r="J436">
            <v>35643</v>
          </cell>
          <cell r="K436" t="str">
            <v>-</v>
          </cell>
          <cell r="L436" t="str">
            <v>-</v>
          </cell>
          <cell r="M436" t="str">
            <v>-</v>
          </cell>
        </row>
        <row r="437">
          <cell r="A437">
            <v>1997</v>
          </cell>
          <cell r="B437" t="str">
            <v>SL</v>
          </cell>
          <cell r="C437" t="str">
            <v>VAL</v>
          </cell>
          <cell r="D437" t="str">
            <v>PUB</v>
          </cell>
          <cell r="E437" t="str">
            <v>SAN</v>
          </cell>
          <cell r="F437" t="str">
            <v>SUDERHSA</v>
          </cell>
          <cell r="G437" t="str">
            <v>Controle de Cheias do Alto do Iguaçu</v>
          </cell>
          <cell r="H437">
            <v>11110000</v>
          </cell>
          <cell r="J437">
            <v>35704</v>
          </cell>
          <cell r="K437" t="str">
            <v>-</v>
          </cell>
          <cell r="L437" t="str">
            <v>-</v>
          </cell>
          <cell r="M437" t="str">
            <v>-</v>
          </cell>
        </row>
        <row r="438">
          <cell r="A438">
            <v>1997</v>
          </cell>
          <cell r="B438" t="str">
            <v>SL</v>
          </cell>
          <cell r="C438" t="str">
            <v>ZU</v>
          </cell>
          <cell r="D438" t="str">
            <v>SPB</v>
          </cell>
          <cell r="E438" t="str">
            <v>SAN</v>
          </cell>
          <cell r="F438" t="str">
            <v>CASAN</v>
          </cell>
          <cell r="G438" t="str">
            <v>Saneamento do Sistema de Esgoto de Chapecó - SC</v>
          </cell>
          <cell r="H438">
            <v>29537000</v>
          </cell>
          <cell r="J438">
            <v>35704</v>
          </cell>
          <cell r="K438" t="str">
            <v>-</v>
          </cell>
          <cell r="L438" t="str">
            <v>-</v>
          </cell>
          <cell r="M438" t="str">
            <v>-</v>
          </cell>
        </row>
        <row r="439">
          <cell r="A439">
            <v>1998</v>
          </cell>
          <cell r="B439" t="str">
            <v>NE</v>
          </cell>
          <cell r="C439" t="str">
            <v>MAC</v>
          </cell>
          <cell r="D439" t="str">
            <v>SPB</v>
          </cell>
          <cell r="E439" t="str">
            <v>TRMA</v>
          </cell>
          <cell r="F439" t="str">
            <v>CBTU</v>
          </cell>
          <cell r="G439" t="str">
            <v>Metrô de Recife - Lote 6</v>
          </cell>
          <cell r="H439">
            <v>12283000</v>
          </cell>
          <cell r="J439">
            <v>35796</v>
          </cell>
          <cell r="K439" t="str">
            <v>-</v>
          </cell>
          <cell r="L439">
            <v>0</v>
          </cell>
          <cell r="M439" t="str">
            <v>-</v>
          </cell>
        </row>
        <row r="440">
          <cell r="A440">
            <v>1998</v>
          </cell>
          <cell r="B440" t="str">
            <v>NE</v>
          </cell>
          <cell r="C440" t="str">
            <v>MAC</v>
          </cell>
          <cell r="D440" t="str">
            <v>SPB</v>
          </cell>
          <cell r="E440" t="str">
            <v>TRMA</v>
          </cell>
          <cell r="F440" t="str">
            <v>CBTU</v>
          </cell>
          <cell r="G440" t="str">
            <v>Metrô de Recife - Lote 3</v>
          </cell>
          <cell r="H440">
            <v>5500000</v>
          </cell>
          <cell r="I440">
            <v>1</v>
          </cell>
          <cell r="J440">
            <v>35796</v>
          </cell>
          <cell r="K440">
            <v>1</v>
          </cell>
          <cell r="L440">
            <v>1</v>
          </cell>
          <cell r="M440" t="str">
            <v>AG - 1º Lugar</v>
          </cell>
        </row>
        <row r="441">
          <cell r="A441">
            <v>1998</v>
          </cell>
          <cell r="B441" t="str">
            <v>NE</v>
          </cell>
          <cell r="C441" t="str">
            <v>MAC</v>
          </cell>
          <cell r="D441" t="str">
            <v>SPB</v>
          </cell>
          <cell r="E441" t="str">
            <v>TRMA</v>
          </cell>
          <cell r="F441" t="str">
            <v>CBTU</v>
          </cell>
          <cell r="G441" t="str">
            <v>Metrô de Recife - Lote 1</v>
          </cell>
          <cell r="H441">
            <v>19679000</v>
          </cell>
          <cell r="J441">
            <v>35796</v>
          </cell>
          <cell r="K441" t="str">
            <v>-</v>
          </cell>
          <cell r="L441" t="str">
            <v>-</v>
          </cell>
          <cell r="M441" t="str">
            <v>-</v>
          </cell>
        </row>
        <row r="442">
          <cell r="A442">
            <v>1998</v>
          </cell>
          <cell r="B442" t="str">
            <v>NE</v>
          </cell>
          <cell r="C442" t="str">
            <v>MAC</v>
          </cell>
          <cell r="D442" t="str">
            <v>SPB</v>
          </cell>
          <cell r="E442" t="str">
            <v>TRMA</v>
          </cell>
          <cell r="F442" t="str">
            <v>CBTU</v>
          </cell>
          <cell r="G442" t="str">
            <v>Metrô de Recife - Lote 4</v>
          </cell>
          <cell r="H442">
            <v>17576000</v>
          </cell>
          <cell r="J442">
            <v>35796</v>
          </cell>
          <cell r="K442" t="str">
            <v>-</v>
          </cell>
          <cell r="L442" t="str">
            <v>-</v>
          </cell>
          <cell r="M442" t="str">
            <v>-</v>
          </cell>
        </row>
        <row r="443">
          <cell r="A443">
            <v>1998</v>
          </cell>
          <cell r="B443" t="str">
            <v>NE</v>
          </cell>
          <cell r="C443" t="str">
            <v>SL</v>
          </cell>
          <cell r="D443" t="str">
            <v>SPB</v>
          </cell>
          <cell r="E443" t="str">
            <v>AER</v>
          </cell>
          <cell r="F443" t="str">
            <v>INFRAERO</v>
          </cell>
          <cell r="G443" t="str">
            <v>Aeroporto de Brasília</v>
          </cell>
          <cell r="H443">
            <v>96880000</v>
          </cell>
          <cell r="I443">
            <v>1</v>
          </cell>
          <cell r="J443">
            <v>35796</v>
          </cell>
          <cell r="K443" t="str">
            <v>-</v>
          </cell>
          <cell r="L443" t="str">
            <v>-</v>
          </cell>
          <cell r="M443" t="str">
            <v>-</v>
          </cell>
        </row>
        <row r="444">
          <cell r="A444">
            <v>1998</v>
          </cell>
          <cell r="B444" t="str">
            <v>NE</v>
          </cell>
          <cell r="C444" t="str">
            <v>MAC</v>
          </cell>
          <cell r="D444" t="str">
            <v>SPB</v>
          </cell>
          <cell r="E444" t="str">
            <v>TRMA</v>
          </cell>
          <cell r="F444" t="str">
            <v>CBTU</v>
          </cell>
          <cell r="G444" t="str">
            <v>Metrô de Recife - Lote 2</v>
          </cell>
          <cell r="H444">
            <v>12328000</v>
          </cell>
          <cell r="J444">
            <v>35796</v>
          </cell>
          <cell r="K444" t="str">
            <v>-</v>
          </cell>
          <cell r="L444" t="str">
            <v>-</v>
          </cell>
          <cell r="M444" t="str">
            <v>-</v>
          </cell>
        </row>
        <row r="445">
          <cell r="A445">
            <v>1998</v>
          </cell>
          <cell r="B445" t="str">
            <v>NE</v>
          </cell>
          <cell r="C445" t="str">
            <v>RPol</v>
          </cell>
          <cell r="D445" t="str">
            <v>PUB</v>
          </cell>
          <cell r="E445" t="str">
            <v>ROD</v>
          </cell>
          <cell r="F445" t="str">
            <v>DNER</v>
          </cell>
          <cell r="G445" t="str">
            <v>Rodovia MA-101 - Santa Helena / Nunes Freire</v>
          </cell>
          <cell r="H445">
            <v>10646000</v>
          </cell>
          <cell r="I445">
            <v>1</v>
          </cell>
          <cell r="J445">
            <v>35855</v>
          </cell>
          <cell r="K445" t="str">
            <v>-</v>
          </cell>
          <cell r="L445" t="str">
            <v>-</v>
          </cell>
          <cell r="M445" t="str">
            <v>-</v>
          </cell>
        </row>
        <row r="446">
          <cell r="A446">
            <v>1998</v>
          </cell>
          <cell r="B446" t="str">
            <v>NE</v>
          </cell>
          <cell r="C446" t="str">
            <v>COL</v>
          </cell>
          <cell r="D446" t="str">
            <v>PUB</v>
          </cell>
          <cell r="E446" t="str">
            <v>AGR</v>
          </cell>
          <cell r="F446" t="str">
            <v>CODEVASF</v>
          </cell>
          <cell r="G446" t="str">
            <v>Projeto Salitre</v>
          </cell>
          <cell r="H446">
            <v>26467000</v>
          </cell>
          <cell r="J446">
            <v>35855</v>
          </cell>
          <cell r="K446" t="str">
            <v>-</v>
          </cell>
          <cell r="L446" t="str">
            <v>-</v>
          </cell>
          <cell r="M446" t="str">
            <v>-</v>
          </cell>
        </row>
        <row r="447">
          <cell r="A447">
            <v>1998</v>
          </cell>
          <cell r="B447" t="str">
            <v>NE</v>
          </cell>
          <cell r="C447" t="str">
            <v>COL</v>
          </cell>
          <cell r="D447" t="str">
            <v>PUB</v>
          </cell>
          <cell r="E447" t="str">
            <v>AGR</v>
          </cell>
          <cell r="F447" t="str">
            <v>CODEVASF</v>
          </cell>
          <cell r="G447" t="str">
            <v>Projeto Pontal Sul</v>
          </cell>
          <cell r="H447">
            <v>29564000</v>
          </cell>
          <cell r="J447">
            <v>35886</v>
          </cell>
          <cell r="K447" t="str">
            <v>-</v>
          </cell>
          <cell r="L447" t="str">
            <v>-</v>
          </cell>
          <cell r="M447" t="str">
            <v>-</v>
          </cell>
        </row>
        <row r="448">
          <cell r="A448">
            <v>1998</v>
          </cell>
          <cell r="B448" t="str">
            <v>NE</v>
          </cell>
          <cell r="C448" t="str">
            <v>RPol</v>
          </cell>
          <cell r="D448" t="str">
            <v>PUB</v>
          </cell>
          <cell r="E448" t="str">
            <v>ROD</v>
          </cell>
          <cell r="F448" t="str">
            <v>DERMA</v>
          </cell>
          <cell r="G448" t="str">
            <v>MA-034 - Caxias / BR-226</v>
          </cell>
          <cell r="H448">
            <v>3142000</v>
          </cell>
          <cell r="I448">
            <v>1</v>
          </cell>
          <cell r="J448">
            <v>35916</v>
          </cell>
          <cell r="K448">
            <v>1</v>
          </cell>
          <cell r="L448">
            <v>1</v>
          </cell>
          <cell r="M448" t="str">
            <v>AG - 1º Lugar</v>
          </cell>
        </row>
        <row r="449">
          <cell r="A449">
            <v>1998</v>
          </cell>
          <cell r="B449" t="str">
            <v>NE</v>
          </cell>
          <cell r="C449" t="str">
            <v>MAC</v>
          </cell>
          <cell r="D449" t="str">
            <v>PUB</v>
          </cell>
          <cell r="E449" t="str">
            <v>AER</v>
          </cell>
          <cell r="F449" t="str">
            <v>MAer</v>
          </cell>
          <cell r="G449" t="str">
            <v>Recapeamento da Pista do Aeroporto de Ponta Pelada</v>
          </cell>
          <cell r="H449">
            <v>3937000</v>
          </cell>
          <cell r="J449">
            <v>35916</v>
          </cell>
          <cell r="K449">
            <v>1</v>
          </cell>
          <cell r="L449">
            <v>1</v>
          </cell>
          <cell r="M449" t="str">
            <v>AG - 1º Lugar</v>
          </cell>
        </row>
        <row r="450">
          <cell r="A450">
            <v>1998</v>
          </cell>
          <cell r="B450" t="str">
            <v>NE</v>
          </cell>
          <cell r="C450" t="str">
            <v>-</v>
          </cell>
          <cell r="D450" t="str">
            <v>PUB</v>
          </cell>
          <cell r="E450" t="str">
            <v>SAN</v>
          </cell>
          <cell r="F450" t="str">
            <v>SEMARH</v>
          </cell>
          <cell r="G450" t="str">
            <v>Barragem de Acauã - PB</v>
          </cell>
          <cell r="H450">
            <v>37358000</v>
          </cell>
          <cell r="J450">
            <v>35947</v>
          </cell>
          <cell r="K450" t="str">
            <v>-</v>
          </cell>
          <cell r="L450" t="str">
            <v>-</v>
          </cell>
          <cell r="M450" t="str">
            <v>-</v>
          </cell>
        </row>
        <row r="451">
          <cell r="A451">
            <v>1998</v>
          </cell>
          <cell r="B451" t="str">
            <v>NE</v>
          </cell>
          <cell r="C451" t="str">
            <v>MS</v>
          </cell>
          <cell r="D451" t="str">
            <v>PUB</v>
          </cell>
          <cell r="E451" t="str">
            <v>ROD</v>
          </cell>
          <cell r="F451" t="str">
            <v>DERMA</v>
          </cell>
          <cell r="G451" t="str">
            <v>MA-226 - Baú / Buriti Bravo</v>
          </cell>
          <cell r="H451">
            <v>5900000</v>
          </cell>
          <cell r="J451">
            <v>36008</v>
          </cell>
          <cell r="K451" t="str">
            <v>-</v>
          </cell>
          <cell r="L451" t="str">
            <v>-</v>
          </cell>
          <cell r="M451" t="str">
            <v>-</v>
          </cell>
        </row>
        <row r="452">
          <cell r="A452">
            <v>1998</v>
          </cell>
          <cell r="B452" t="str">
            <v>NE</v>
          </cell>
          <cell r="C452" t="str">
            <v>MAC</v>
          </cell>
          <cell r="D452" t="str">
            <v>PUB</v>
          </cell>
          <cell r="E452" t="str">
            <v>SAN</v>
          </cell>
          <cell r="F452" t="str">
            <v>DNOCS</v>
          </cell>
          <cell r="G452" t="str">
            <v>Barragem de Pelo Sinal</v>
          </cell>
          <cell r="H452">
            <v>0</v>
          </cell>
          <cell r="J452">
            <v>35855</v>
          </cell>
          <cell r="K452" t="str">
            <v>-</v>
          </cell>
          <cell r="L452" t="str">
            <v>-</v>
          </cell>
          <cell r="M452" t="str">
            <v>Atualização de preços contratados</v>
          </cell>
        </row>
        <row r="453">
          <cell r="A453">
            <v>1998</v>
          </cell>
          <cell r="B453" t="str">
            <v>SE</v>
          </cell>
          <cell r="C453" t="str">
            <v>GM</v>
          </cell>
          <cell r="D453" t="str">
            <v>AUT</v>
          </cell>
          <cell r="E453" t="str">
            <v>IND</v>
          </cell>
          <cell r="F453" t="str">
            <v>Iveco-FIAT</v>
          </cell>
          <cell r="G453" t="str">
            <v>Terraplenagem e Imprimação da Área da Fábrica</v>
          </cell>
          <cell r="H453">
            <v>3355000</v>
          </cell>
          <cell r="J453">
            <v>35796</v>
          </cell>
          <cell r="K453" t="str">
            <v>-</v>
          </cell>
          <cell r="L453" t="str">
            <v>-</v>
          </cell>
          <cell r="M453" t="str">
            <v>-</v>
          </cell>
        </row>
        <row r="454">
          <cell r="A454">
            <v>1998</v>
          </cell>
          <cell r="B454" t="str">
            <v>SE</v>
          </cell>
          <cell r="C454" t="str">
            <v>XXX</v>
          </cell>
          <cell r="D454" t="str">
            <v>MIN</v>
          </cell>
          <cell r="E454" t="str">
            <v>MIN</v>
          </cell>
          <cell r="F454" t="str">
            <v>NATRON</v>
          </cell>
          <cell r="G454" t="str">
            <v>Empreendimento Mineração Industrial</v>
          </cell>
          <cell r="H454">
            <v>42653000</v>
          </cell>
          <cell r="J454">
            <v>35796</v>
          </cell>
          <cell r="K454" t="str">
            <v>-</v>
          </cell>
          <cell r="L454" t="str">
            <v>-</v>
          </cell>
          <cell r="M454" t="str">
            <v>-</v>
          </cell>
        </row>
        <row r="455">
          <cell r="A455">
            <v>1998</v>
          </cell>
          <cell r="B455" t="str">
            <v>SE</v>
          </cell>
          <cell r="C455" t="str">
            <v>GM</v>
          </cell>
          <cell r="D455" t="str">
            <v>AUT</v>
          </cell>
          <cell r="E455" t="str">
            <v>IND</v>
          </cell>
          <cell r="F455" t="str">
            <v>FIAT</v>
          </cell>
          <cell r="G455" t="str">
            <v>Ampliação da Área de Impalntação do Motor Fire</v>
          </cell>
          <cell r="H455">
            <v>7624000</v>
          </cell>
          <cell r="J455">
            <v>35827</v>
          </cell>
          <cell r="K455" t="str">
            <v>-</v>
          </cell>
          <cell r="L455" t="str">
            <v>-</v>
          </cell>
          <cell r="M455" t="str">
            <v>-</v>
          </cell>
        </row>
        <row r="456">
          <cell r="A456">
            <v>1998</v>
          </cell>
          <cell r="B456" t="str">
            <v>SE</v>
          </cell>
          <cell r="C456" t="str">
            <v>SL</v>
          </cell>
          <cell r="D456" t="str">
            <v>PET</v>
          </cell>
          <cell r="E456" t="str">
            <v>ENE</v>
          </cell>
          <cell r="F456" t="str">
            <v>Petrobrás</v>
          </cell>
          <cell r="G456" t="str">
            <v>Gasoduto entre Barra do Furado e Cabiúnas - 69 km</v>
          </cell>
          <cell r="H456">
            <v>5525000</v>
          </cell>
          <cell r="J456">
            <v>35855</v>
          </cell>
          <cell r="K456" t="str">
            <v>-</v>
          </cell>
          <cell r="L456" t="str">
            <v>-</v>
          </cell>
          <cell r="M456" t="str">
            <v>-</v>
          </cell>
        </row>
        <row r="457">
          <cell r="A457">
            <v>1998</v>
          </cell>
          <cell r="B457" t="str">
            <v>SE</v>
          </cell>
          <cell r="C457" t="str">
            <v>MAA</v>
          </cell>
          <cell r="D457" t="str">
            <v>PUB</v>
          </cell>
          <cell r="E457" t="str">
            <v>ROD</v>
          </cell>
          <cell r="F457" t="str">
            <v>DERGO</v>
          </cell>
          <cell r="G457" t="str">
            <v>Trecho Itapirapuã / Matrinchã</v>
          </cell>
          <cell r="H457">
            <v>3271000</v>
          </cell>
          <cell r="J457">
            <v>35855</v>
          </cell>
          <cell r="K457" t="str">
            <v>-</v>
          </cell>
          <cell r="L457" t="str">
            <v>-</v>
          </cell>
          <cell r="M457" t="str">
            <v>-</v>
          </cell>
        </row>
        <row r="458">
          <cell r="A458">
            <v>1998</v>
          </cell>
          <cell r="B458" t="str">
            <v>SE</v>
          </cell>
          <cell r="C458" t="str">
            <v>CV</v>
          </cell>
          <cell r="D458" t="str">
            <v>SPB</v>
          </cell>
          <cell r="E458" t="str">
            <v>DIV</v>
          </cell>
          <cell r="F458" t="str">
            <v>P.M. B. H.</v>
          </cell>
          <cell r="G458" t="str">
            <v>Coleta de Lixo - Lote 1</v>
          </cell>
          <cell r="H458">
            <v>4757000</v>
          </cell>
          <cell r="J458">
            <v>35855</v>
          </cell>
          <cell r="K458" t="str">
            <v>-</v>
          </cell>
          <cell r="L458" t="str">
            <v>-</v>
          </cell>
          <cell r="M458" t="str">
            <v>-</v>
          </cell>
        </row>
        <row r="459">
          <cell r="A459">
            <v>1998</v>
          </cell>
          <cell r="B459" t="str">
            <v>SE</v>
          </cell>
          <cell r="C459" t="str">
            <v>CV</v>
          </cell>
          <cell r="D459" t="str">
            <v>SPB</v>
          </cell>
          <cell r="E459" t="str">
            <v>DIV</v>
          </cell>
          <cell r="F459" t="str">
            <v>P.M. B. H.</v>
          </cell>
          <cell r="G459" t="str">
            <v>Coleta de Lixo - Lote 2</v>
          </cell>
          <cell r="H459">
            <v>4725000</v>
          </cell>
          <cell r="J459">
            <v>35855</v>
          </cell>
          <cell r="K459" t="str">
            <v>-</v>
          </cell>
          <cell r="L459" t="str">
            <v>-</v>
          </cell>
          <cell r="M459" t="str">
            <v>-</v>
          </cell>
        </row>
        <row r="460">
          <cell r="A460">
            <v>1998</v>
          </cell>
          <cell r="B460" t="str">
            <v>SE</v>
          </cell>
          <cell r="C460" t="str">
            <v>XXX</v>
          </cell>
          <cell r="D460" t="str">
            <v>SID</v>
          </cell>
          <cell r="E460" t="str">
            <v>MIN</v>
          </cell>
          <cell r="F460" t="str">
            <v>DEMAG</v>
          </cell>
          <cell r="G460" t="str">
            <v xml:space="preserve">Laminação de Tiras à Quente </v>
          </cell>
          <cell r="H460">
            <v>28418000</v>
          </cell>
          <cell r="J460">
            <v>35886</v>
          </cell>
          <cell r="K460" t="str">
            <v>-</v>
          </cell>
          <cell r="L460" t="str">
            <v>-</v>
          </cell>
          <cell r="M460" t="str">
            <v>-</v>
          </cell>
        </row>
        <row r="461">
          <cell r="A461">
            <v>1998</v>
          </cell>
          <cell r="B461" t="str">
            <v>SE</v>
          </cell>
          <cell r="C461" t="str">
            <v>MAA</v>
          </cell>
          <cell r="D461" t="str">
            <v>PUB</v>
          </cell>
          <cell r="E461" t="str">
            <v>ROD</v>
          </cell>
          <cell r="F461" t="str">
            <v>DERGO</v>
          </cell>
          <cell r="G461" t="str">
            <v>Rodovia São Miguel do Araguaia - Divisa GO/TO</v>
          </cell>
          <cell r="H461">
            <v>4558000</v>
          </cell>
          <cell r="J461">
            <v>35886</v>
          </cell>
          <cell r="K461" t="str">
            <v>-</v>
          </cell>
          <cell r="L461" t="str">
            <v>-</v>
          </cell>
          <cell r="M461" t="str">
            <v>-</v>
          </cell>
        </row>
        <row r="462">
          <cell r="A462">
            <v>1998</v>
          </cell>
          <cell r="B462" t="str">
            <v>SE</v>
          </cell>
          <cell r="C462" t="str">
            <v>CV</v>
          </cell>
          <cell r="D462" t="str">
            <v>SPB</v>
          </cell>
          <cell r="E462" t="str">
            <v>DIV</v>
          </cell>
          <cell r="F462" t="str">
            <v>P.M. Contagem</v>
          </cell>
          <cell r="G462" t="str">
            <v>Coleta de Lixo Industrial</v>
          </cell>
          <cell r="H462">
            <v>350000</v>
          </cell>
          <cell r="J462">
            <v>35947</v>
          </cell>
          <cell r="K462" t="str">
            <v>-</v>
          </cell>
          <cell r="L462" t="str">
            <v>-</v>
          </cell>
          <cell r="M462" t="str">
            <v>-</v>
          </cell>
        </row>
        <row r="463">
          <cell r="A463">
            <v>1998</v>
          </cell>
          <cell r="B463" t="str">
            <v>SE</v>
          </cell>
          <cell r="C463" t="str">
            <v>LC</v>
          </cell>
          <cell r="D463" t="str">
            <v>PUB</v>
          </cell>
          <cell r="E463" t="str">
            <v>ROD</v>
          </cell>
          <cell r="F463" t="str">
            <v>SETO</v>
          </cell>
          <cell r="G463" t="str">
            <v>TO-010 - Santa Maria / Recursolândia</v>
          </cell>
          <cell r="H463">
            <v>16299000</v>
          </cell>
          <cell r="I463">
            <v>1</v>
          </cell>
          <cell r="J463">
            <v>35977</v>
          </cell>
          <cell r="K463">
            <v>1</v>
          </cell>
          <cell r="M463" t="str">
            <v>AG - 1º Lugar</v>
          </cell>
        </row>
        <row r="464">
          <cell r="A464">
            <v>1998</v>
          </cell>
          <cell r="B464" t="str">
            <v>SE</v>
          </cell>
          <cell r="C464" t="str">
            <v>CV</v>
          </cell>
          <cell r="D464" t="str">
            <v>PUB</v>
          </cell>
          <cell r="E464" t="str">
            <v>AGR</v>
          </cell>
          <cell r="F464" t="str">
            <v>SEAPA</v>
          </cell>
          <cell r="G464" t="str">
            <v>Jaíba II - Lote 1</v>
          </cell>
          <cell r="H464">
            <v>15672000</v>
          </cell>
          <cell r="J464">
            <v>35977</v>
          </cell>
          <cell r="K464" t="str">
            <v>-</v>
          </cell>
          <cell r="L464">
            <v>0</v>
          </cell>
          <cell r="M464" t="str">
            <v>AG - 1º Lugar</v>
          </cell>
        </row>
        <row r="465">
          <cell r="A465">
            <v>1998</v>
          </cell>
          <cell r="B465" t="str">
            <v>SE</v>
          </cell>
          <cell r="C465" t="str">
            <v>CV</v>
          </cell>
          <cell r="D465" t="str">
            <v>PUB</v>
          </cell>
          <cell r="E465" t="str">
            <v>AGR</v>
          </cell>
          <cell r="F465" t="str">
            <v>SEAPA</v>
          </cell>
          <cell r="G465" t="str">
            <v>Jaíba II - Lote 2</v>
          </cell>
          <cell r="H465">
            <v>9731000</v>
          </cell>
          <cell r="I465">
            <v>1</v>
          </cell>
          <cell r="J465">
            <v>35977</v>
          </cell>
          <cell r="K465">
            <v>1</v>
          </cell>
          <cell r="L465">
            <v>1</v>
          </cell>
          <cell r="M465" t="str">
            <v>AG - 1º Lugar</v>
          </cell>
        </row>
        <row r="466">
          <cell r="A466">
            <v>1998</v>
          </cell>
          <cell r="B466" t="str">
            <v>SE</v>
          </cell>
          <cell r="C466" t="str">
            <v>CV</v>
          </cell>
          <cell r="D466" t="str">
            <v>PUB</v>
          </cell>
          <cell r="E466" t="str">
            <v>AGR</v>
          </cell>
          <cell r="F466" t="str">
            <v>SEAPA</v>
          </cell>
          <cell r="G466" t="str">
            <v>Jaíba II - Lote 3</v>
          </cell>
          <cell r="H466">
            <v>16755000</v>
          </cell>
          <cell r="J466">
            <v>35977</v>
          </cell>
          <cell r="K466" t="str">
            <v>-</v>
          </cell>
          <cell r="L466">
            <v>0</v>
          </cell>
          <cell r="M466" t="str">
            <v>-</v>
          </cell>
        </row>
        <row r="467">
          <cell r="A467">
            <v>1998</v>
          </cell>
          <cell r="B467" t="str">
            <v>SE</v>
          </cell>
          <cell r="C467" t="str">
            <v>MAA</v>
          </cell>
          <cell r="D467" t="str">
            <v>PUB</v>
          </cell>
          <cell r="E467" t="str">
            <v>ROD</v>
          </cell>
          <cell r="F467" t="str">
            <v>DERGO</v>
          </cell>
          <cell r="G467" t="str">
            <v>Recuperação Iporá - Piranhas</v>
          </cell>
          <cell r="H467">
            <v>2726000</v>
          </cell>
          <cell r="J467">
            <v>35977</v>
          </cell>
          <cell r="K467">
            <v>1</v>
          </cell>
          <cell r="L467">
            <v>1</v>
          </cell>
          <cell r="M467" t="str">
            <v>AG - 1º Lugar</v>
          </cell>
        </row>
        <row r="468">
          <cell r="A468">
            <v>1998</v>
          </cell>
          <cell r="B468" t="str">
            <v>SE</v>
          </cell>
          <cell r="C468" t="str">
            <v>GM</v>
          </cell>
          <cell r="D468" t="str">
            <v>PUB</v>
          </cell>
          <cell r="E468" t="str">
            <v>SAN</v>
          </cell>
          <cell r="F468" t="str">
            <v>SUDECAP</v>
          </cell>
          <cell r="G468" t="str">
            <v>Recuperação da Avenida Vilarinho</v>
          </cell>
          <cell r="H468">
            <v>2586000</v>
          </cell>
          <cell r="J468">
            <v>36039</v>
          </cell>
          <cell r="K468">
            <v>1</v>
          </cell>
          <cell r="L468">
            <v>1</v>
          </cell>
          <cell r="M468" t="str">
            <v>AG - 1º Lugar</v>
          </cell>
        </row>
        <row r="469">
          <cell r="A469">
            <v>1998</v>
          </cell>
          <cell r="B469" t="str">
            <v>SE</v>
          </cell>
          <cell r="C469" t="str">
            <v>GM</v>
          </cell>
          <cell r="D469" t="str">
            <v>PUB</v>
          </cell>
          <cell r="E469" t="str">
            <v>SAN</v>
          </cell>
          <cell r="F469" t="str">
            <v>SUDECAP</v>
          </cell>
          <cell r="G469" t="str">
            <v>Recuperação da Barragem da Pampulha</v>
          </cell>
          <cell r="H469">
            <v>1096000</v>
          </cell>
          <cell r="J469">
            <v>36039</v>
          </cell>
          <cell r="K469">
            <v>1</v>
          </cell>
          <cell r="L469">
            <v>1</v>
          </cell>
          <cell r="M469" t="str">
            <v>AG - 1º Lugar</v>
          </cell>
        </row>
        <row r="470">
          <cell r="A470">
            <v>1998</v>
          </cell>
          <cell r="B470" t="str">
            <v>SE</v>
          </cell>
          <cell r="C470" t="str">
            <v>MAA</v>
          </cell>
          <cell r="D470" t="str">
            <v>PUB</v>
          </cell>
          <cell r="E470" t="str">
            <v>ROD</v>
          </cell>
          <cell r="F470" t="str">
            <v>DNER</v>
          </cell>
          <cell r="G470" t="str">
            <v>BR-060 - Lote 1</v>
          </cell>
          <cell r="H470">
            <v>20331000</v>
          </cell>
          <cell r="J470">
            <v>35855</v>
          </cell>
          <cell r="K470" t="str">
            <v>-</v>
          </cell>
          <cell r="L470" t="str">
            <v>-</v>
          </cell>
          <cell r="M470" t="str">
            <v>-</v>
          </cell>
        </row>
        <row r="471">
          <cell r="A471">
            <v>1998</v>
          </cell>
          <cell r="B471" t="str">
            <v>SE</v>
          </cell>
          <cell r="C471" t="str">
            <v>MAA</v>
          </cell>
          <cell r="D471" t="str">
            <v>PUB</v>
          </cell>
          <cell r="E471" t="str">
            <v>ROD</v>
          </cell>
          <cell r="F471" t="str">
            <v>DNER</v>
          </cell>
          <cell r="G471" t="str">
            <v>BR-060 - Lote 2</v>
          </cell>
          <cell r="H471">
            <v>22458000</v>
          </cell>
          <cell r="J471">
            <v>35855</v>
          </cell>
          <cell r="K471" t="str">
            <v>-</v>
          </cell>
          <cell r="L471" t="str">
            <v>-</v>
          </cell>
          <cell r="M471" t="str">
            <v>-</v>
          </cell>
        </row>
        <row r="472">
          <cell r="A472">
            <v>1998</v>
          </cell>
          <cell r="B472" t="str">
            <v>SE</v>
          </cell>
          <cell r="C472" t="str">
            <v>CV</v>
          </cell>
          <cell r="D472" t="str">
            <v>SPB</v>
          </cell>
          <cell r="E472" t="str">
            <v>DIV</v>
          </cell>
          <cell r="F472" t="str">
            <v>P.M. Contagem</v>
          </cell>
          <cell r="G472" t="str">
            <v>Estudo de Preços do Lixo de Contagem</v>
          </cell>
          <cell r="H472">
            <v>0</v>
          </cell>
          <cell r="J472">
            <v>35855</v>
          </cell>
          <cell r="K472" t="str">
            <v>-</v>
          </cell>
          <cell r="L472" t="str">
            <v>-</v>
          </cell>
          <cell r="M472" t="str">
            <v>Estudos</v>
          </cell>
        </row>
        <row r="473">
          <cell r="A473">
            <v>1998</v>
          </cell>
          <cell r="B473" t="str">
            <v>SL</v>
          </cell>
          <cell r="C473" t="str">
            <v>VAL</v>
          </cell>
          <cell r="D473" t="str">
            <v>SPB</v>
          </cell>
          <cell r="E473" t="str">
            <v>ENE</v>
          </cell>
          <cell r="F473" t="str">
            <v>Compagás</v>
          </cell>
          <cell r="G473" t="str">
            <v>Gasoduto da Região Metropolitana de Curitiba</v>
          </cell>
          <cell r="H473">
            <v>7500000</v>
          </cell>
          <cell r="I473">
            <v>1</v>
          </cell>
          <cell r="J473">
            <v>35796</v>
          </cell>
          <cell r="K473" t="str">
            <v>-</v>
          </cell>
          <cell r="L473" t="str">
            <v>-</v>
          </cell>
          <cell r="M473" t="str">
            <v>Não entregue</v>
          </cell>
        </row>
        <row r="474">
          <cell r="A474">
            <v>1998</v>
          </cell>
          <cell r="B474" t="str">
            <v>SL</v>
          </cell>
          <cell r="C474" t="str">
            <v>RP</v>
          </cell>
          <cell r="D474" t="str">
            <v>PUB</v>
          </cell>
          <cell r="E474" t="str">
            <v>ROD</v>
          </cell>
          <cell r="F474" t="str">
            <v>DNER</v>
          </cell>
          <cell r="G474" t="str">
            <v>Trecho Estreitos / S.J. do Norte</v>
          </cell>
          <cell r="H474">
            <v>11165000</v>
          </cell>
          <cell r="J474">
            <v>35827</v>
          </cell>
          <cell r="K474" t="str">
            <v>-</v>
          </cell>
          <cell r="L474" t="str">
            <v>-</v>
          </cell>
          <cell r="M474" t="str">
            <v>-</v>
          </cell>
        </row>
        <row r="475">
          <cell r="A475">
            <v>1998</v>
          </cell>
          <cell r="B475" t="str">
            <v>SL</v>
          </cell>
          <cell r="C475" t="str">
            <v>RP</v>
          </cell>
          <cell r="D475" t="str">
            <v>PUB</v>
          </cell>
          <cell r="E475" t="str">
            <v>ROD</v>
          </cell>
          <cell r="F475" t="str">
            <v>DNER</v>
          </cell>
          <cell r="G475" t="str">
            <v>Trecho Tavares / Estreitos</v>
          </cell>
          <cell r="H475">
            <v>1715000</v>
          </cell>
          <cell r="J475">
            <v>35827</v>
          </cell>
          <cell r="K475" t="str">
            <v>-</v>
          </cell>
          <cell r="L475" t="str">
            <v>-</v>
          </cell>
          <cell r="M475" t="str">
            <v>-</v>
          </cell>
        </row>
        <row r="476">
          <cell r="A476">
            <v>1998</v>
          </cell>
          <cell r="B476" t="str">
            <v>SL</v>
          </cell>
          <cell r="C476" t="str">
            <v>RP</v>
          </cell>
          <cell r="D476" t="str">
            <v>PUB</v>
          </cell>
          <cell r="E476" t="str">
            <v>ROD</v>
          </cell>
          <cell r="F476" t="str">
            <v>DNER</v>
          </cell>
          <cell r="G476" t="str">
            <v>Trecho Tavares / Bojuru</v>
          </cell>
          <cell r="H476">
            <v>12696000</v>
          </cell>
          <cell r="J476">
            <v>35827</v>
          </cell>
          <cell r="K476" t="str">
            <v>-</v>
          </cell>
          <cell r="L476" t="str">
            <v>-</v>
          </cell>
          <cell r="M476" t="str">
            <v>-</v>
          </cell>
        </row>
        <row r="477">
          <cell r="A477">
            <v>1998</v>
          </cell>
          <cell r="B477" t="str">
            <v>SL</v>
          </cell>
          <cell r="C477" t="str">
            <v>RP</v>
          </cell>
          <cell r="D477" t="str">
            <v>SPB</v>
          </cell>
          <cell r="E477" t="str">
            <v>SAN</v>
          </cell>
          <cell r="F477" t="str">
            <v>CORSAN</v>
          </cell>
          <cell r="G477" t="str">
            <v>Sistema de Esgotos de Santa Cruz do Sul</v>
          </cell>
          <cell r="H477">
            <v>5332000</v>
          </cell>
          <cell r="J477">
            <v>35827</v>
          </cell>
          <cell r="K477" t="str">
            <v>-</v>
          </cell>
          <cell r="L477" t="str">
            <v>-</v>
          </cell>
          <cell r="M477" t="str">
            <v>Não entregue</v>
          </cell>
        </row>
        <row r="478">
          <cell r="A478">
            <v>1998</v>
          </cell>
          <cell r="B478" t="str">
            <v>SL</v>
          </cell>
          <cell r="C478" t="str">
            <v>RP</v>
          </cell>
          <cell r="D478" t="str">
            <v>PUB</v>
          </cell>
          <cell r="E478" t="str">
            <v>ROD</v>
          </cell>
          <cell r="F478" t="str">
            <v>DAER</v>
          </cell>
          <cell r="G478" t="str">
            <v>Infraestrutura da Fábrica da GM</v>
          </cell>
          <cell r="H478">
            <v>13400000</v>
          </cell>
          <cell r="J478">
            <v>35886</v>
          </cell>
          <cell r="K478" t="str">
            <v>-</v>
          </cell>
          <cell r="L478" t="str">
            <v>-</v>
          </cell>
          <cell r="M478" t="str">
            <v>-</v>
          </cell>
        </row>
        <row r="479">
          <cell r="A479">
            <v>1998</v>
          </cell>
          <cell r="B479" t="str">
            <v>SL</v>
          </cell>
          <cell r="C479" t="str">
            <v>RP</v>
          </cell>
          <cell r="D479" t="str">
            <v>PUB</v>
          </cell>
          <cell r="E479" t="str">
            <v>ROD</v>
          </cell>
          <cell r="F479" t="str">
            <v>DAER</v>
          </cell>
          <cell r="G479" t="str">
            <v>Porto Vera Cruz</v>
          </cell>
          <cell r="H479">
            <v>3485000</v>
          </cell>
          <cell r="J479">
            <v>35886</v>
          </cell>
          <cell r="K479" t="str">
            <v>-</v>
          </cell>
          <cell r="L479" t="str">
            <v>-</v>
          </cell>
          <cell r="M479" t="str">
            <v>-</v>
          </cell>
        </row>
        <row r="480">
          <cell r="A480">
            <v>1998</v>
          </cell>
          <cell r="B480" t="str">
            <v>SL</v>
          </cell>
          <cell r="C480" t="str">
            <v>RP</v>
          </cell>
          <cell r="D480" t="str">
            <v>SPB</v>
          </cell>
          <cell r="E480" t="str">
            <v>ROD</v>
          </cell>
          <cell r="F480" t="str">
            <v>Concessionária</v>
          </cell>
          <cell r="G480" t="str">
            <v>Polo Rodoviário do RS - Polão</v>
          </cell>
          <cell r="H480">
            <v>49162000</v>
          </cell>
          <cell r="I480">
            <v>1</v>
          </cell>
          <cell r="J480">
            <v>35947</v>
          </cell>
          <cell r="K480">
            <v>1</v>
          </cell>
          <cell r="M480" t="str">
            <v>AG - 1º Lugar</v>
          </cell>
        </row>
        <row r="481">
          <cell r="A481">
            <v>1998</v>
          </cell>
          <cell r="B481" t="str">
            <v>SL</v>
          </cell>
          <cell r="C481" t="str">
            <v>VAL</v>
          </cell>
          <cell r="D481" t="str">
            <v>Serviços Diversos</v>
          </cell>
          <cell r="E481" t="str">
            <v>NAV</v>
          </cell>
          <cell r="F481" t="str">
            <v>TPPF S.A.</v>
          </cell>
          <cell r="G481" t="str">
            <v>Dragagem da Bacia de Evolução</v>
          </cell>
          <cell r="H481">
            <v>4365000</v>
          </cell>
          <cell r="J481">
            <v>35916</v>
          </cell>
          <cell r="K481" t="str">
            <v>-</v>
          </cell>
          <cell r="L481">
            <v>0</v>
          </cell>
          <cell r="M481" t="str">
            <v>-</v>
          </cell>
        </row>
        <row r="482">
          <cell r="A482">
            <v>1998</v>
          </cell>
          <cell r="B482" t="str">
            <v>SL</v>
          </cell>
          <cell r="C482" t="str">
            <v>RP</v>
          </cell>
          <cell r="D482" t="str">
            <v>PUB</v>
          </cell>
          <cell r="E482" t="str">
            <v>ROD</v>
          </cell>
          <cell r="F482" t="str">
            <v>DNER</v>
          </cell>
          <cell r="G482" t="str">
            <v>BR-392 - Contorno de Cerro Largo</v>
          </cell>
          <cell r="H482">
            <v>862000</v>
          </cell>
          <cell r="J482">
            <v>36008</v>
          </cell>
          <cell r="K482">
            <v>1</v>
          </cell>
          <cell r="L482">
            <v>1</v>
          </cell>
          <cell r="M482" t="str">
            <v>AG - 1º Lugar</v>
          </cell>
        </row>
        <row r="483">
          <cell r="A483">
            <v>1998</v>
          </cell>
          <cell r="B483" t="str">
            <v>SL</v>
          </cell>
          <cell r="C483" t="str">
            <v>RP</v>
          </cell>
          <cell r="D483" t="str">
            <v>PUB</v>
          </cell>
          <cell r="E483" t="str">
            <v>ROD</v>
          </cell>
          <cell r="F483" t="str">
            <v>DAER</v>
          </cell>
          <cell r="G483" t="str">
            <v>RS-575-Acesso a Porto Vera Cruz</v>
          </cell>
          <cell r="H483">
            <v>2003000</v>
          </cell>
          <cell r="J483">
            <v>36008</v>
          </cell>
          <cell r="K483">
            <v>1</v>
          </cell>
          <cell r="L483">
            <v>1</v>
          </cell>
          <cell r="M483" t="str">
            <v>AG - 1º Lugar</v>
          </cell>
        </row>
        <row r="484">
          <cell r="A484">
            <v>1998</v>
          </cell>
          <cell r="B484" t="str">
            <v>SL</v>
          </cell>
          <cell r="C484" t="str">
            <v>RP</v>
          </cell>
          <cell r="D484" t="str">
            <v>PUB</v>
          </cell>
          <cell r="E484" t="str">
            <v>ROD</v>
          </cell>
          <cell r="F484" t="str">
            <v>DAER</v>
          </cell>
          <cell r="G484" t="str">
            <v>RS-540 - Alecrim / Santo Cristo</v>
          </cell>
          <cell r="H484">
            <v>3040000</v>
          </cell>
          <cell r="J484">
            <v>36008</v>
          </cell>
          <cell r="K484">
            <v>1</v>
          </cell>
          <cell r="L484">
            <v>1</v>
          </cell>
          <cell r="M484" t="str">
            <v>AG - 1º Lugar</v>
          </cell>
        </row>
        <row r="485">
          <cell r="A485">
            <v>1998</v>
          </cell>
          <cell r="B485" t="str">
            <v>SL</v>
          </cell>
          <cell r="C485" t="str">
            <v>RZ</v>
          </cell>
          <cell r="D485" t="str">
            <v>SPB</v>
          </cell>
          <cell r="E485" t="str">
            <v>ENE</v>
          </cell>
          <cell r="F485" t="str">
            <v>SC Gás</v>
          </cell>
          <cell r="G485" t="str">
            <v>Gasooduto em SC - Região A - 1ª Etapa</v>
          </cell>
          <cell r="H485">
            <v>8726000</v>
          </cell>
          <cell r="J485">
            <v>36039</v>
          </cell>
          <cell r="K485" t="str">
            <v>-</v>
          </cell>
          <cell r="L485">
            <v>0</v>
          </cell>
        </row>
        <row r="486">
          <cell r="A486">
            <v>1998</v>
          </cell>
          <cell r="B486" t="str">
            <v>SL</v>
          </cell>
          <cell r="C486" t="str">
            <v>XXX</v>
          </cell>
          <cell r="D486" t="str">
            <v>Serviços Diversos</v>
          </cell>
          <cell r="E486" t="str">
            <v>NAV</v>
          </cell>
          <cell r="F486" t="str">
            <v>TPPF S.A.</v>
          </cell>
          <cell r="G486" t="str">
            <v>Obras Civis e Urbanização na Ponta do Félix</v>
          </cell>
          <cell r="H486">
            <v>1843000</v>
          </cell>
          <cell r="J486">
            <v>36069</v>
          </cell>
          <cell r="K486" t="str">
            <v>-</v>
          </cell>
          <cell r="L486">
            <v>0</v>
          </cell>
          <cell r="M486" t="str">
            <v>-</v>
          </cell>
        </row>
        <row r="487">
          <cell r="A487">
            <v>1998</v>
          </cell>
          <cell r="B487" t="str">
            <v>SE</v>
          </cell>
          <cell r="C487" t="str">
            <v>MAA</v>
          </cell>
          <cell r="D487" t="str">
            <v>PUB</v>
          </cell>
          <cell r="E487" t="str">
            <v>ROD</v>
          </cell>
          <cell r="F487" t="str">
            <v>DNER</v>
          </cell>
          <cell r="G487" t="str">
            <v>BR-153 - Goiás</v>
          </cell>
          <cell r="H487">
            <v>23692000</v>
          </cell>
          <cell r="J487">
            <v>36100</v>
          </cell>
          <cell r="K487" t="str">
            <v>-</v>
          </cell>
          <cell r="L487">
            <v>0</v>
          </cell>
          <cell r="M487" t="str">
            <v>-</v>
          </cell>
        </row>
        <row r="488">
          <cell r="A488">
            <v>1998</v>
          </cell>
          <cell r="B488" t="str">
            <v>SL</v>
          </cell>
          <cell r="C488" t="str">
            <v>VAL</v>
          </cell>
          <cell r="D488" t="str">
            <v>SPB</v>
          </cell>
          <cell r="E488" t="str">
            <v>ENE</v>
          </cell>
          <cell r="F488" t="str">
            <v>Compagás</v>
          </cell>
          <cell r="G488" t="str">
            <v>Rede de Distribuição de Gás - Lote B</v>
          </cell>
          <cell r="H488">
            <v>7356320</v>
          </cell>
          <cell r="J488">
            <v>36100</v>
          </cell>
          <cell r="K488" t="str">
            <v>-</v>
          </cell>
          <cell r="L488">
            <v>0</v>
          </cell>
          <cell r="M488" t="str">
            <v>-</v>
          </cell>
        </row>
        <row r="489">
          <cell r="A489">
            <v>1998</v>
          </cell>
          <cell r="B489" t="str">
            <v>SE</v>
          </cell>
          <cell r="C489" t="str">
            <v>CV</v>
          </cell>
          <cell r="D489" t="str">
            <v>PUB</v>
          </cell>
          <cell r="E489" t="str">
            <v>ROD</v>
          </cell>
          <cell r="F489" t="str">
            <v>DER-MG</v>
          </cell>
          <cell r="G489" t="str">
            <v>Complementação do Trecho de Maravilhas</v>
          </cell>
          <cell r="H489">
            <v>1080000</v>
          </cell>
          <cell r="J489">
            <v>36130</v>
          </cell>
          <cell r="K489" t="str">
            <v>-</v>
          </cell>
          <cell r="L489">
            <v>0</v>
          </cell>
          <cell r="M489" t="str">
            <v>Em julgamento</v>
          </cell>
        </row>
        <row r="490">
          <cell r="A490">
            <v>1998</v>
          </cell>
          <cell r="B490" t="str">
            <v>SL</v>
          </cell>
          <cell r="C490" t="str">
            <v>RP</v>
          </cell>
          <cell r="D490" t="str">
            <v>SPB</v>
          </cell>
          <cell r="E490" t="str">
            <v>ENE</v>
          </cell>
          <cell r="F490" t="str">
            <v>Sulgás</v>
          </cell>
          <cell r="G490" t="str">
            <v>Rede de Gás Natural no RS - Contrato A</v>
          </cell>
          <cell r="H490">
            <v>25251390</v>
          </cell>
          <cell r="J490">
            <v>36130</v>
          </cell>
          <cell r="K490" t="str">
            <v>-</v>
          </cell>
          <cell r="L490">
            <v>0</v>
          </cell>
          <cell r="M490" t="str">
            <v>-</v>
          </cell>
        </row>
        <row r="491">
          <cell r="A491">
            <v>1998</v>
          </cell>
          <cell r="B491" t="str">
            <v>SL</v>
          </cell>
          <cell r="C491" t="str">
            <v>RP</v>
          </cell>
          <cell r="D491" t="str">
            <v>SPB</v>
          </cell>
          <cell r="E491" t="str">
            <v>ENE</v>
          </cell>
          <cell r="F491" t="str">
            <v>Sulgás</v>
          </cell>
          <cell r="G491" t="str">
            <v>Rede de Gás Natural no RS - Contrato B</v>
          </cell>
          <cell r="H491">
            <v>25612590</v>
          </cell>
          <cell r="J491">
            <v>36130</v>
          </cell>
          <cell r="K491" t="str">
            <v>-</v>
          </cell>
          <cell r="L491">
            <v>0</v>
          </cell>
          <cell r="M491" t="str">
            <v>-</v>
          </cell>
        </row>
        <row r="492">
          <cell r="A492">
            <v>1998</v>
          </cell>
          <cell r="B492" t="str">
            <v>SL</v>
          </cell>
          <cell r="C492" t="str">
            <v>RZ</v>
          </cell>
          <cell r="D492" t="str">
            <v>SPB</v>
          </cell>
          <cell r="E492" t="str">
            <v>ENE</v>
          </cell>
          <cell r="F492" t="str">
            <v>SC Gás</v>
          </cell>
          <cell r="G492" t="str">
            <v>Gasooduto em SC - Região B - 1ª Etapa</v>
          </cell>
          <cell r="H492">
            <v>11589460</v>
          </cell>
          <cell r="J492">
            <v>36130</v>
          </cell>
          <cell r="K492" t="str">
            <v>-</v>
          </cell>
          <cell r="L492">
            <v>0</v>
          </cell>
          <cell r="M492" t="str">
            <v>-</v>
          </cell>
        </row>
        <row r="493">
          <cell r="A493">
            <v>1998</v>
          </cell>
          <cell r="B493" t="str">
            <v>SL</v>
          </cell>
          <cell r="C493" t="str">
            <v>RZ</v>
          </cell>
          <cell r="D493" t="str">
            <v>SPB</v>
          </cell>
          <cell r="E493" t="str">
            <v>ENE</v>
          </cell>
          <cell r="F493" t="str">
            <v>SC Gás</v>
          </cell>
          <cell r="G493" t="str">
            <v>Gasooduto em SC - Região D - 1ª Etapa</v>
          </cell>
          <cell r="H493">
            <v>9146880</v>
          </cell>
          <cell r="J493">
            <v>36130</v>
          </cell>
          <cell r="K493" t="str">
            <v>-</v>
          </cell>
          <cell r="L493">
            <v>0</v>
          </cell>
          <cell r="M493" t="str">
            <v>-</v>
          </cell>
        </row>
        <row r="494">
          <cell r="A494">
            <v>1999</v>
          </cell>
          <cell r="B494" t="str">
            <v>SE</v>
          </cell>
          <cell r="C494" t="str">
            <v>CV</v>
          </cell>
          <cell r="D494" t="str">
            <v>PUB</v>
          </cell>
          <cell r="E494" t="str">
            <v>URB</v>
          </cell>
          <cell r="F494" t="str">
            <v>CDI</v>
          </cell>
          <cell r="G494" t="str">
            <v>Infraestrutura da FIAT no CDI</v>
          </cell>
          <cell r="H494">
            <v>10283181.150412476</v>
          </cell>
          <cell r="I494" t="str">
            <v>PE</v>
          </cell>
          <cell r="J494">
            <v>36187</v>
          </cell>
          <cell r="K494">
            <v>1</v>
          </cell>
          <cell r="L494">
            <v>1</v>
          </cell>
          <cell r="M494" t="str">
            <v>AG - 1º Lugar</v>
          </cell>
        </row>
        <row r="495">
          <cell r="A495">
            <v>1999</v>
          </cell>
          <cell r="B495" t="str">
            <v>SE</v>
          </cell>
          <cell r="C495" t="str">
            <v>SL</v>
          </cell>
          <cell r="D495" t="str">
            <v>PET</v>
          </cell>
          <cell r="E495" t="str">
            <v>ENE</v>
          </cell>
          <cell r="F495" t="str">
            <v>Petrobrás</v>
          </cell>
          <cell r="G495" t="str">
            <v>Gasoduto Lagoa do Suruaca</v>
          </cell>
          <cell r="H495">
            <v>1355152.4918069837</v>
          </cell>
          <cell r="I495" t="str">
            <v>PE</v>
          </cell>
          <cell r="J495">
            <v>36185</v>
          </cell>
          <cell r="K495" t="str">
            <v>-</v>
          </cell>
          <cell r="L495" t="str">
            <v>-</v>
          </cell>
          <cell r="M495" t="str">
            <v xml:space="preserve"> 3º Lugar</v>
          </cell>
        </row>
        <row r="496">
          <cell r="A496">
            <v>1999</v>
          </cell>
          <cell r="B496" t="str">
            <v>NE</v>
          </cell>
          <cell r="C496" t="str">
            <v>LV</v>
          </cell>
          <cell r="D496" t="str">
            <v>PET</v>
          </cell>
          <cell r="E496" t="str">
            <v>ROD</v>
          </cell>
          <cell r="F496" t="str">
            <v>Petrobrás</v>
          </cell>
          <cell r="G496" t="str">
            <v>Estradas Mossoró</v>
          </cell>
          <cell r="H496">
            <v>3324823.9349078992</v>
          </cell>
          <cell r="I496" t="str">
            <v>PE</v>
          </cell>
          <cell r="J496">
            <v>36168</v>
          </cell>
          <cell r="K496" t="str">
            <v>-</v>
          </cell>
          <cell r="L496" t="str">
            <v>-</v>
          </cell>
          <cell r="M496" t="str">
            <v>Não contratada</v>
          </cell>
        </row>
        <row r="497">
          <cell r="A497">
            <v>1999</v>
          </cell>
          <cell r="B497" t="str">
            <v>SL</v>
          </cell>
          <cell r="C497" t="str">
            <v>RPol</v>
          </cell>
          <cell r="E497" t="str">
            <v>ROD</v>
          </cell>
          <cell r="F497" t="str">
            <v>Rohn Brasilsat</v>
          </cell>
          <cell r="G497" t="str">
            <v>Infraestrutura e Acessos da Unidade Industrial da Rohn</v>
          </cell>
          <cell r="H497">
            <v>1809541.6770256525</v>
          </cell>
          <cell r="I497" t="str">
            <v>PNE</v>
          </cell>
          <cell r="J497">
            <v>36174</v>
          </cell>
          <cell r="K497" t="str">
            <v>-</v>
          </cell>
          <cell r="L497" t="str">
            <v>-</v>
          </cell>
          <cell r="M497" t="str">
            <v>Não contratada</v>
          </cell>
        </row>
        <row r="498">
          <cell r="A498">
            <v>1999</v>
          </cell>
          <cell r="B498" t="str">
            <v>NE</v>
          </cell>
          <cell r="C498" t="str">
            <v>MRS</v>
          </cell>
          <cell r="D498" t="str">
            <v>PUB</v>
          </cell>
          <cell r="E498" t="str">
            <v>SAN</v>
          </cell>
          <cell r="F498" t="str">
            <v>COMDEPI</v>
          </cell>
          <cell r="G498" t="str">
            <v>Barragem do Algodão</v>
          </cell>
          <cell r="H498">
            <v>5724652.7753732949</v>
          </cell>
          <cell r="I498" t="str">
            <v>PE</v>
          </cell>
          <cell r="J498">
            <v>36209</v>
          </cell>
          <cell r="K498" t="str">
            <v>-</v>
          </cell>
          <cell r="L498" t="str">
            <v>-</v>
          </cell>
          <cell r="M498" t="str">
            <v>Proposta de Cobertura</v>
          </cell>
        </row>
        <row r="499">
          <cell r="A499">
            <v>1999</v>
          </cell>
          <cell r="B499" t="str">
            <v>NE</v>
          </cell>
          <cell r="C499" t="str">
            <v>MRS</v>
          </cell>
          <cell r="D499" t="str">
            <v>PUB</v>
          </cell>
          <cell r="E499" t="str">
            <v>SAN</v>
          </cell>
          <cell r="F499" t="str">
            <v>SOSP</v>
          </cell>
          <cell r="G499" t="str">
            <v>Adutora do Sudeste Piauiense</v>
          </cell>
          <cell r="H499">
            <v>11898191.679290196</v>
          </cell>
          <cell r="I499" t="str">
            <v>PC</v>
          </cell>
          <cell r="J499">
            <v>36217</v>
          </cell>
          <cell r="K499" t="str">
            <v>-</v>
          </cell>
          <cell r="L499" t="str">
            <v>-</v>
          </cell>
          <cell r="M499" t="str">
            <v>Devido a negociações, foi entregue a proposta de cobertura.</v>
          </cell>
        </row>
        <row r="500">
          <cell r="A500">
            <v>1999</v>
          </cell>
          <cell r="B500" t="str">
            <v>SL</v>
          </cell>
          <cell r="C500" t="str">
            <v>XXX</v>
          </cell>
          <cell r="D500" t="str">
            <v>Serviços Diversos</v>
          </cell>
          <cell r="E500" t="str">
            <v>NAV</v>
          </cell>
          <cell r="F500" t="str">
            <v>TPPF S.A.</v>
          </cell>
          <cell r="G500" t="str">
            <v>Fundação e Laje do Armazém Frigorífico do TPPF</v>
          </cell>
          <cell r="H500">
            <v>843661.54512010387</v>
          </cell>
          <cell r="I500" t="str">
            <v>PE</v>
          </cell>
          <cell r="J500">
            <v>36213</v>
          </cell>
          <cell r="K500" t="str">
            <v>-</v>
          </cell>
          <cell r="L500" t="str">
            <v>-</v>
          </cell>
          <cell r="M500" t="str">
            <v>Cancelada</v>
          </cell>
        </row>
        <row r="501">
          <cell r="A501">
            <v>1999</v>
          </cell>
          <cell r="B501" t="str">
            <v>SE</v>
          </cell>
          <cell r="C501" t="str">
            <v>NP</v>
          </cell>
          <cell r="D501" t="str">
            <v>PUB</v>
          </cell>
          <cell r="E501" t="str">
            <v>SAN</v>
          </cell>
          <cell r="F501" t="str">
            <v>SUDECAP</v>
          </cell>
          <cell r="G501" t="str">
            <v>Construção da Garagem da SMAD</v>
          </cell>
          <cell r="H501">
            <v>536648.99372430204</v>
          </cell>
          <cell r="I501" t="str">
            <v>PE</v>
          </cell>
          <cell r="J501">
            <v>36210</v>
          </cell>
          <cell r="K501" t="str">
            <v>-</v>
          </cell>
          <cell r="L501" t="str">
            <v>-</v>
          </cell>
          <cell r="M501" t="str">
            <v xml:space="preserve"> 2º Lugar</v>
          </cell>
        </row>
        <row r="502">
          <cell r="A502">
            <v>1999</v>
          </cell>
          <cell r="B502" t="str">
            <v>NE</v>
          </cell>
          <cell r="C502" t="str">
            <v>SL</v>
          </cell>
          <cell r="D502" t="str">
            <v>SPB</v>
          </cell>
          <cell r="E502" t="str">
            <v>AER</v>
          </cell>
          <cell r="F502" t="str">
            <v>INFRAERO</v>
          </cell>
          <cell r="G502" t="str">
            <v>Ampliação do Aeroporto de Brasília</v>
          </cell>
          <cell r="H502">
            <v>3867299.9544859286</v>
          </cell>
          <cell r="I502" t="str">
            <v>PC</v>
          </cell>
          <cell r="J502">
            <v>36249</v>
          </cell>
          <cell r="K502" t="str">
            <v>-</v>
          </cell>
          <cell r="L502" t="str">
            <v>-</v>
          </cell>
          <cell r="M502" t="str">
            <v>Proposta de Cobertura</v>
          </cell>
        </row>
        <row r="503">
          <cell r="A503">
            <v>1999</v>
          </cell>
          <cell r="B503" t="str">
            <v>SE</v>
          </cell>
          <cell r="C503" t="str">
            <v>CV</v>
          </cell>
          <cell r="D503" t="str">
            <v>PUB</v>
          </cell>
          <cell r="E503" t="str">
            <v>ROD</v>
          </cell>
          <cell r="F503" t="str">
            <v>DNER</v>
          </cell>
          <cell r="G503" t="str">
            <v>BR-146 - Araxá - Lote 1</v>
          </cell>
          <cell r="H503">
            <v>17024120</v>
          </cell>
          <cell r="I503" t="str">
            <v>PNE</v>
          </cell>
          <cell r="J503">
            <v>36228</v>
          </cell>
          <cell r="K503" t="str">
            <v>-</v>
          </cell>
          <cell r="L503" t="str">
            <v>-</v>
          </cell>
          <cell r="M503" t="str">
            <v>Proposta pronta e a concorrência foi adiada sine die</v>
          </cell>
        </row>
        <row r="504">
          <cell r="A504">
            <v>1999</v>
          </cell>
          <cell r="B504" t="str">
            <v>SE</v>
          </cell>
          <cell r="C504" t="str">
            <v>CV</v>
          </cell>
          <cell r="D504" t="str">
            <v>PUB</v>
          </cell>
          <cell r="E504" t="str">
            <v>ROD</v>
          </cell>
          <cell r="F504" t="str">
            <v>DNER</v>
          </cell>
          <cell r="G504" t="str">
            <v>BR-146 - Araxá - Lote 2</v>
          </cell>
          <cell r="H504">
            <v>14702950</v>
          </cell>
          <cell r="I504" t="str">
            <v>PNE</v>
          </cell>
          <cell r="J504">
            <v>36228</v>
          </cell>
          <cell r="K504" t="str">
            <v>-</v>
          </cell>
          <cell r="L504" t="str">
            <v>-</v>
          </cell>
          <cell r="M504" t="str">
            <v>Proposta pronta e a concorrência foi adiada sine die</v>
          </cell>
        </row>
        <row r="505">
          <cell r="A505">
            <v>1999</v>
          </cell>
          <cell r="B505" t="str">
            <v>SE</v>
          </cell>
          <cell r="C505" t="str">
            <v>NP</v>
          </cell>
          <cell r="D505" t="str">
            <v>PUB</v>
          </cell>
          <cell r="E505" t="str">
            <v>URB</v>
          </cell>
          <cell r="F505" t="str">
            <v>SUDECAP</v>
          </cell>
          <cell r="G505" t="str">
            <v>Urbanização da Avenida Crisanto Muniz</v>
          </cell>
          <cell r="H505">
            <v>1002960</v>
          </cell>
          <cell r="I505" t="str">
            <v>PNE</v>
          </cell>
          <cell r="J505">
            <v>36269</v>
          </cell>
          <cell r="K505" t="str">
            <v>-</v>
          </cell>
          <cell r="L505" t="str">
            <v>-</v>
          </cell>
          <cell r="M505" t="str">
            <v>Proposta pronta e não entregue devido o preço.</v>
          </cell>
        </row>
        <row r="506">
          <cell r="A506">
            <v>1999</v>
          </cell>
          <cell r="B506" t="str">
            <v>SE</v>
          </cell>
          <cell r="C506" t="str">
            <v>CV</v>
          </cell>
          <cell r="D506" t="str">
            <v>PUB</v>
          </cell>
          <cell r="E506" t="str">
            <v>URB</v>
          </cell>
          <cell r="F506" t="str">
            <v>PM de Ibirité</v>
          </cell>
          <cell r="G506" t="str">
            <v>Infraestrutura Urbana de Ibirité</v>
          </cell>
          <cell r="H506">
            <v>5396830</v>
          </cell>
          <cell r="I506" t="str">
            <v>PC</v>
          </cell>
          <cell r="J506">
            <v>36255</v>
          </cell>
          <cell r="K506" t="str">
            <v>-</v>
          </cell>
          <cell r="L506" t="str">
            <v>-</v>
          </cell>
          <cell r="M506" t="str">
            <v>Proposta de Cobertura</v>
          </cell>
        </row>
        <row r="507">
          <cell r="A507">
            <v>1999</v>
          </cell>
          <cell r="B507" t="str">
            <v>NE</v>
          </cell>
          <cell r="C507" t="str">
            <v>COL</v>
          </cell>
          <cell r="D507" t="str">
            <v>PUB</v>
          </cell>
          <cell r="E507" t="str">
            <v>SAN</v>
          </cell>
          <cell r="F507" t="str">
            <v>CODEVASF</v>
          </cell>
          <cell r="G507" t="str">
            <v>Baixios do Irecê</v>
          </cell>
          <cell r="H507">
            <v>11293842</v>
          </cell>
          <cell r="I507" t="str">
            <v>PE</v>
          </cell>
          <cell r="J507">
            <v>36301</v>
          </cell>
          <cell r="K507">
            <v>1</v>
          </cell>
          <cell r="L507">
            <v>1</v>
          </cell>
          <cell r="M507" t="str">
            <v>AG - 1º Lugar</v>
          </cell>
        </row>
        <row r="508">
          <cell r="A508">
            <v>1999</v>
          </cell>
          <cell r="B508" t="str">
            <v>NE</v>
          </cell>
          <cell r="C508" t="str">
            <v>CP</v>
          </cell>
          <cell r="D508" t="str">
            <v>TEL</v>
          </cell>
          <cell r="E508" t="str">
            <v>ENE</v>
          </cell>
          <cell r="F508" t="str">
            <v>Telemar</v>
          </cell>
          <cell r="G508" t="str">
            <v>Rede de Fibra Ótica</v>
          </cell>
          <cell r="H508">
            <v>1939912</v>
          </cell>
          <cell r="I508" t="str">
            <v>PE</v>
          </cell>
          <cell r="J508">
            <v>36295</v>
          </cell>
          <cell r="K508">
            <v>1</v>
          </cell>
          <cell r="L508">
            <v>1</v>
          </cell>
          <cell r="M508" t="str">
            <v>AG - 1º Lugar</v>
          </cell>
        </row>
        <row r="509">
          <cell r="A509">
            <v>1999</v>
          </cell>
          <cell r="B509" t="str">
            <v>SE</v>
          </cell>
          <cell r="C509" t="str">
            <v>MS</v>
          </cell>
          <cell r="D509" t="str">
            <v>AUT</v>
          </cell>
          <cell r="E509" t="str">
            <v>URB</v>
          </cell>
          <cell r="F509" t="str">
            <v>Fiat Engeneering</v>
          </cell>
          <cell r="G509" t="str">
            <v>IVECO - Terraplenagem</v>
          </cell>
          <cell r="H509">
            <v>115340</v>
          </cell>
          <cell r="I509" t="str">
            <v>PE</v>
          </cell>
          <cell r="J509">
            <v>36284</v>
          </cell>
          <cell r="K509">
            <v>1</v>
          </cell>
          <cell r="L509">
            <v>1</v>
          </cell>
          <cell r="M509" t="str">
            <v>AG - 1º Lugar</v>
          </cell>
        </row>
        <row r="510">
          <cell r="A510">
            <v>1999</v>
          </cell>
          <cell r="B510" t="str">
            <v>SE</v>
          </cell>
          <cell r="C510" t="str">
            <v>MS</v>
          </cell>
          <cell r="D510" t="str">
            <v>AUT</v>
          </cell>
          <cell r="E510" t="str">
            <v>URB</v>
          </cell>
          <cell r="F510" t="str">
            <v>Fiat Engeneering</v>
          </cell>
          <cell r="G510" t="str">
            <v>IVECO - Fundações</v>
          </cell>
          <cell r="H510">
            <v>128570</v>
          </cell>
          <cell r="I510" t="str">
            <v>PE</v>
          </cell>
          <cell r="J510">
            <v>36305</v>
          </cell>
          <cell r="K510" t="str">
            <v>-</v>
          </cell>
          <cell r="L510" t="str">
            <v>-</v>
          </cell>
          <cell r="M510" t="str">
            <v>Perdemos</v>
          </cell>
        </row>
        <row r="511">
          <cell r="A511">
            <v>1999</v>
          </cell>
          <cell r="B511" t="str">
            <v>SL</v>
          </cell>
          <cell r="C511" t="str">
            <v>XXX</v>
          </cell>
          <cell r="D511" t="str">
            <v>PUB</v>
          </cell>
          <cell r="E511" t="str">
            <v>URB</v>
          </cell>
          <cell r="F511" t="str">
            <v>PM Joinvile</v>
          </cell>
          <cell r="G511" t="str">
            <v>Aluguel de Equipamentos para Prefeitura de Joinvile</v>
          </cell>
          <cell r="H511">
            <v>1876200</v>
          </cell>
          <cell r="I511" t="str">
            <v>PE</v>
          </cell>
          <cell r="J511">
            <v>36312</v>
          </cell>
          <cell r="K511">
            <v>1</v>
          </cell>
          <cell r="L511">
            <v>1</v>
          </cell>
          <cell r="M511" t="str">
            <v>AG - 1º Lugar</v>
          </cell>
        </row>
        <row r="512">
          <cell r="A512">
            <v>1999</v>
          </cell>
          <cell r="B512" t="str">
            <v>NE</v>
          </cell>
          <cell r="C512" t="str">
            <v>CQ</v>
          </cell>
          <cell r="D512" t="str">
            <v>PUB</v>
          </cell>
          <cell r="E512" t="str">
            <v>TRMA</v>
          </cell>
          <cell r="F512" t="str">
            <v>PM Salvador</v>
          </cell>
          <cell r="G512" t="str">
            <v>Metrô de Salvador</v>
          </cell>
          <cell r="H512">
            <v>25934257</v>
          </cell>
          <cell r="I512" t="str">
            <v>PE</v>
          </cell>
          <cell r="J512">
            <v>36341</v>
          </cell>
          <cell r="K512">
            <v>1</v>
          </cell>
          <cell r="L512">
            <v>1</v>
          </cell>
          <cell r="M512" t="str">
            <v>AG - 1º Lugar</v>
          </cell>
        </row>
        <row r="513">
          <cell r="A513">
            <v>1999</v>
          </cell>
          <cell r="B513" t="str">
            <v>SE</v>
          </cell>
          <cell r="C513" t="str">
            <v>LC</v>
          </cell>
          <cell r="E513" t="str">
            <v>NAV</v>
          </cell>
          <cell r="F513" t="str">
            <v>TVV</v>
          </cell>
          <cell r="G513" t="str">
            <v>Ampliação do Cais do Porto de Vila Velha</v>
          </cell>
          <cell r="H513">
            <v>3519309</v>
          </cell>
          <cell r="I513" t="str">
            <v>PE</v>
          </cell>
          <cell r="J513">
            <v>36341</v>
          </cell>
          <cell r="K513" t="str">
            <v>-</v>
          </cell>
          <cell r="L513" t="str">
            <v>-</v>
          </cell>
          <cell r="M513" t="str">
            <v>Proposta revisada</v>
          </cell>
        </row>
        <row r="514">
          <cell r="A514">
            <v>1999</v>
          </cell>
          <cell r="B514" t="str">
            <v>SE</v>
          </cell>
          <cell r="C514" t="str">
            <v>FG</v>
          </cell>
          <cell r="D514" t="str">
            <v>PUB</v>
          </cell>
          <cell r="E514" t="str">
            <v>DIV</v>
          </cell>
          <cell r="F514" t="str">
            <v>PM Ribeirão Preto</v>
          </cell>
          <cell r="G514" t="str">
            <v>Coleta de Lixo, Varrição e Capina em Ribeirão Preto</v>
          </cell>
          <cell r="H514">
            <v>28805180</v>
          </cell>
          <cell r="I514" t="str">
            <v>PE</v>
          </cell>
          <cell r="J514">
            <v>36325</v>
          </cell>
          <cell r="K514" t="str">
            <v>-</v>
          </cell>
          <cell r="L514" t="str">
            <v>-</v>
          </cell>
          <cell r="M514" t="str">
            <v>Em julgamento</v>
          </cell>
        </row>
        <row r="515">
          <cell r="A515">
            <v>1999</v>
          </cell>
          <cell r="B515" t="str">
            <v>SE</v>
          </cell>
          <cell r="C515" t="str">
            <v>FG</v>
          </cell>
          <cell r="D515" t="str">
            <v>PUB</v>
          </cell>
          <cell r="E515" t="str">
            <v>DIV</v>
          </cell>
          <cell r="F515" t="str">
            <v>PM Ribeirão Preto</v>
          </cell>
          <cell r="G515" t="str">
            <v>Aterro Sanitário em Ribeirão Preto</v>
          </cell>
          <cell r="H515">
            <v>1083290</v>
          </cell>
          <cell r="I515" t="str">
            <v>PE</v>
          </cell>
          <cell r="J515">
            <v>36325</v>
          </cell>
          <cell r="K515" t="str">
            <v>-</v>
          </cell>
          <cell r="L515" t="str">
            <v>-</v>
          </cell>
          <cell r="M515" t="str">
            <v>Desclassificada por falta de atestado.</v>
          </cell>
        </row>
        <row r="516">
          <cell r="A516">
            <v>1999</v>
          </cell>
          <cell r="B516" t="str">
            <v>SL</v>
          </cell>
          <cell r="C516" t="str">
            <v>MAC</v>
          </cell>
          <cell r="D516" t="str">
            <v>AUT</v>
          </cell>
          <cell r="E516" t="str">
            <v>IND</v>
          </cell>
          <cell r="F516" t="str">
            <v>FORD</v>
          </cell>
          <cell r="G516" t="str">
            <v>Fábrica da Ford do Brasil - Civil Work</v>
          </cell>
          <cell r="H516">
            <v>3662873</v>
          </cell>
          <cell r="I516" t="str">
            <v>PE</v>
          </cell>
          <cell r="J516">
            <v>36339</v>
          </cell>
          <cell r="K516" t="str">
            <v>-</v>
          </cell>
          <cell r="L516" t="str">
            <v>-</v>
          </cell>
          <cell r="M516" t="str">
            <v>Não contratada</v>
          </cell>
        </row>
        <row r="517">
          <cell r="A517">
            <v>1999</v>
          </cell>
          <cell r="B517" t="str">
            <v>SL</v>
          </cell>
          <cell r="C517" t="str">
            <v>RPol</v>
          </cell>
          <cell r="E517" t="str">
            <v>IND</v>
          </cell>
          <cell r="F517" t="str">
            <v>Brandl Brasil</v>
          </cell>
          <cell r="G517" t="str">
            <v>Construção da Unidade da Brandl Brasil</v>
          </cell>
          <cell r="H517">
            <v>2539374</v>
          </cell>
          <cell r="I517" t="str">
            <v>PE</v>
          </cell>
          <cell r="J517">
            <v>36325</v>
          </cell>
          <cell r="K517" t="str">
            <v>-</v>
          </cell>
          <cell r="L517" t="str">
            <v>-</v>
          </cell>
          <cell r="M517" t="str">
            <v>Não contratada</v>
          </cell>
        </row>
        <row r="518">
          <cell r="A518">
            <v>1999</v>
          </cell>
          <cell r="B518" t="str">
            <v>SL</v>
          </cell>
          <cell r="C518" t="str">
            <v>MAC</v>
          </cell>
          <cell r="D518" t="str">
            <v>AUT</v>
          </cell>
          <cell r="E518" t="str">
            <v>IND</v>
          </cell>
          <cell r="F518" t="str">
            <v>FORD</v>
          </cell>
          <cell r="G518" t="str">
            <v>Fábrica da Ford do Brasil - Administração 1</v>
          </cell>
          <cell r="H518">
            <v>1963378</v>
          </cell>
          <cell r="I518" t="str">
            <v>PE</v>
          </cell>
          <cell r="J518">
            <v>36346</v>
          </cell>
          <cell r="K518" t="str">
            <v>-</v>
          </cell>
          <cell r="L518" t="str">
            <v>-</v>
          </cell>
          <cell r="M518" t="str">
            <v>Não contratada</v>
          </cell>
        </row>
        <row r="519">
          <cell r="A519">
            <v>1999</v>
          </cell>
          <cell r="B519" t="str">
            <v>SL</v>
          </cell>
          <cell r="C519" t="str">
            <v>MAC</v>
          </cell>
          <cell r="D519" t="str">
            <v>AUT</v>
          </cell>
          <cell r="E519" t="str">
            <v>IND</v>
          </cell>
          <cell r="F519" t="str">
            <v>FORD</v>
          </cell>
          <cell r="G519" t="str">
            <v>Fábrica da Ford do Brasil - Administração 2</v>
          </cell>
          <cell r="H519">
            <v>2083972</v>
          </cell>
          <cell r="I519" t="str">
            <v>PE</v>
          </cell>
          <cell r="J519">
            <v>36346</v>
          </cell>
          <cell r="K519" t="str">
            <v>-</v>
          </cell>
          <cell r="L519" t="str">
            <v>-</v>
          </cell>
          <cell r="M519" t="str">
            <v>Não contratada</v>
          </cell>
        </row>
        <row r="520">
          <cell r="A520">
            <v>1999</v>
          </cell>
          <cell r="B520" t="str">
            <v>SL</v>
          </cell>
          <cell r="C520" t="str">
            <v>XXX</v>
          </cell>
          <cell r="D520" t="str">
            <v>Serviços Diversos</v>
          </cell>
          <cell r="E520" t="str">
            <v>NAV</v>
          </cell>
          <cell r="F520" t="str">
            <v>TPPF S.A.</v>
          </cell>
          <cell r="G520" t="str">
            <v>Fundação e Laje do Armazém Frigorífico do TPPF - Revisão</v>
          </cell>
          <cell r="H520">
            <v>915238</v>
          </cell>
          <cell r="I520" t="str">
            <v>PE</v>
          </cell>
          <cell r="J520">
            <v>36350</v>
          </cell>
          <cell r="K520" t="str">
            <v>-</v>
          </cell>
          <cell r="L520" t="str">
            <v>-</v>
          </cell>
          <cell r="M520" t="str">
            <v>Não contratada</v>
          </cell>
        </row>
        <row r="521">
          <cell r="A521">
            <v>1999</v>
          </cell>
          <cell r="B521" t="str">
            <v>SL</v>
          </cell>
          <cell r="C521" t="str">
            <v>RP</v>
          </cell>
          <cell r="D521" t="str">
            <v>SPB</v>
          </cell>
          <cell r="E521" t="str">
            <v>AER</v>
          </cell>
          <cell r="F521" t="str">
            <v>INFRAERO</v>
          </cell>
          <cell r="G521" t="str">
            <v>Pátio do Aeroporto Salgado Filho - RS</v>
          </cell>
          <cell r="H521">
            <v>4981643</v>
          </cell>
          <cell r="I521" t="str">
            <v>PNE</v>
          </cell>
          <cell r="J521">
            <v>36350</v>
          </cell>
          <cell r="K521" t="str">
            <v>-</v>
          </cell>
          <cell r="L521" t="str">
            <v>-</v>
          </cell>
          <cell r="M521" t="str">
            <v>Proposta não apresentada</v>
          </cell>
        </row>
        <row r="522">
          <cell r="A522">
            <v>1999</v>
          </cell>
          <cell r="B522" t="str">
            <v>SL</v>
          </cell>
          <cell r="C522" t="str">
            <v>RP</v>
          </cell>
          <cell r="D522" t="str">
            <v>SPB</v>
          </cell>
          <cell r="E522" t="str">
            <v>AER</v>
          </cell>
          <cell r="F522" t="str">
            <v>INFRAERO</v>
          </cell>
          <cell r="G522" t="str">
            <v>Edifício Garagem do Aeroporto Salgado Filho</v>
          </cell>
          <cell r="H522">
            <v>7590290</v>
          </cell>
          <cell r="I522" t="str">
            <v>PNE</v>
          </cell>
          <cell r="J522">
            <v>36354</v>
          </cell>
          <cell r="K522" t="str">
            <v>-</v>
          </cell>
          <cell r="L522" t="str">
            <v>-</v>
          </cell>
          <cell r="M522" t="str">
            <v>Proposta não apresentada</v>
          </cell>
        </row>
        <row r="523">
          <cell r="A523">
            <v>1999</v>
          </cell>
          <cell r="B523" t="str">
            <v>SL</v>
          </cell>
          <cell r="C523" t="str">
            <v>MAC</v>
          </cell>
          <cell r="D523" t="str">
            <v>AUT</v>
          </cell>
          <cell r="E523" t="str">
            <v>IND</v>
          </cell>
          <cell r="F523" t="str">
            <v>FORD</v>
          </cell>
          <cell r="G523" t="str">
            <v>Fábrica da Ford do Brasil - Contrato Geral com Retenção</v>
          </cell>
          <cell r="H523">
            <v>19935172</v>
          </cell>
          <cell r="I523" t="str">
            <v>PNE</v>
          </cell>
          <cell r="J523">
            <v>36353</v>
          </cell>
          <cell r="K523" t="str">
            <v>-</v>
          </cell>
          <cell r="L523" t="str">
            <v>-</v>
          </cell>
          <cell r="M523" t="str">
            <v>Proposta não apresentada</v>
          </cell>
        </row>
        <row r="524">
          <cell r="A524">
            <v>1999</v>
          </cell>
          <cell r="B524" t="str">
            <v>SL</v>
          </cell>
          <cell r="C524" t="str">
            <v>MAC</v>
          </cell>
          <cell r="D524" t="str">
            <v>AUT</v>
          </cell>
          <cell r="E524" t="str">
            <v>IND</v>
          </cell>
          <cell r="F524" t="str">
            <v>FORD</v>
          </cell>
          <cell r="G524" t="str">
            <v>Fábrica da Ford do Brasil - Contrato Geral sem Retenção</v>
          </cell>
          <cell r="H524">
            <v>19979754</v>
          </cell>
          <cell r="I524" t="str">
            <v>PNE</v>
          </cell>
          <cell r="J524">
            <v>36353</v>
          </cell>
          <cell r="K524" t="str">
            <v>-</v>
          </cell>
          <cell r="L524" t="str">
            <v>-</v>
          </cell>
          <cell r="M524" t="str">
            <v>Proposta não apresentada</v>
          </cell>
        </row>
        <row r="525">
          <cell r="A525">
            <v>1999</v>
          </cell>
          <cell r="B525" t="str">
            <v>SE</v>
          </cell>
          <cell r="C525" t="str">
            <v>NP</v>
          </cell>
          <cell r="D525" t="str">
            <v>SID</v>
          </cell>
          <cell r="E525" t="str">
            <v>IND</v>
          </cell>
          <cell r="F525" t="str">
            <v>CMM</v>
          </cell>
          <cell r="G525" t="str">
            <v>Construção da Fábrica da Cia Mineira de Metais em Três Marias</v>
          </cell>
          <cell r="H525">
            <v>4141050</v>
          </cell>
          <cell r="I525" t="str">
            <v>PE</v>
          </cell>
          <cell r="J525">
            <v>36353</v>
          </cell>
          <cell r="K525" t="str">
            <v>-</v>
          </cell>
          <cell r="L525" t="str">
            <v>-</v>
          </cell>
          <cell r="M525" t="str">
            <v>Adiada a contratação para 2000</v>
          </cell>
        </row>
        <row r="526">
          <cell r="A526">
            <v>1999</v>
          </cell>
          <cell r="B526" t="str">
            <v>SE</v>
          </cell>
          <cell r="C526" t="str">
            <v>CV</v>
          </cell>
          <cell r="D526" t="str">
            <v>PUB</v>
          </cell>
          <cell r="E526" t="str">
            <v>FER</v>
          </cell>
          <cell r="F526" t="str">
            <v>PM Montes Claros</v>
          </cell>
          <cell r="G526" t="str">
            <v>Contorno Ferroviário de Montes Claros</v>
          </cell>
          <cell r="H526">
            <v>44791030</v>
          </cell>
          <cell r="I526" t="str">
            <v>PE</v>
          </cell>
          <cell r="J526">
            <v>36382</v>
          </cell>
          <cell r="K526">
            <v>1</v>
          </cell>
          <cell r="L526">
            <v>1</v>
          </cell>
          <cell r="M526" t="str">
            <v>AG - 1º Lugar</v>
          </cell>
        </row>
        <row r="527">
          <cell r="A527">
            <v>1999</v>
          </cell>
          <cell r="B527" t="str">
            <v>SE</v>
          </cell>
          <cell r="C527" t="str">
            <v>CV</v>
          </cell>
          <cell r="D527" t="str">
            <v>PUB</v>
          </cell>
          <cell r="E527" t="str">
            <v>URB</v>
          </cell>
          <cell r="F527" t="str">
            <v>PM Montes Claros</v>
          </cell>
          <cell r="G527" t="str">
            <v>Via Urbana de Montes Claros</v>
          </cell>
          <cell r="H527">
            <v>13709020</v>
          </cell>
          <cell r="I527" t="str">
            <v>PE</v>
          </cell>
          <cell r="J527">
            <v>36382</v>
          </cell>
          <cell r="K527" t="str">
            <v>-</v>
          </cell>
          <cell r="L527" t="str">
            <v>-</v>
          </cell>
          <cell r="M527" t="str">
            <v>2º Lugar</v>
          </cell>
        </row>
        <row r="528">
          <cell r="A528">
            <v>1999</v>
          </cell>
          <cell r="B528" t="str">
            <v>SE</v>
          </cell>
          <cell r="C528" t="str">
            <v>NP</v>
          </cell>
          <cell r="D528" t="str">
            <v>PUB</v>
          </cell>
          <cell r="E528" t="str">
            <v>URB</v>
          </cell>
          <cell r="F528" t="str">
            <v>SUDECAP</v>
          </cell>
          <cell r="G528" t="str">
            <v>Duplicação da Avenida Antonio Carlos</v>
          </cell>
          <cell r="H528">
            <v>14659060</v>
          </cell>
          <cell r="I528" t="str">
            <v>PE</v>
          </cell>
          <cell r="J528">
            <v>36391</v>
          </cell>
          <cell r="K528" t="str">
            <v>-</v>
          </cell>
          <cell r="L528" t="str">
            <v>-</v>
          </cell>
          <cell r="M528" t="str">
            <v>Cancelada</v>
          </cell>
        </row>
        <row r="529">
          <cell r="A529">
            <v>1999</v>
          </cell>
          <cell r="B529" t="str">
            <v>SE</v>
          </cell>
          <cell r="C529" t="str">
            <v>NP</v>
          </cell>
          <cell r="D529" t="str">
            <v>PUB</v>
          </cell>
          <cell r="E529" t="str">
            <v>ROD</v>
          </cell>
          <cell r="F529" t="str">
            <v>DNER</v>
          </cell>
          <cell r="G529" t="str">
            <v>Trevo de Sete Lagoas</v>
          </cell>
          <cell r="H529">
            <v>3418410</v>
          </cell>
          <cell r="I529" t="str">
            <v>PC</v>
          </cell>
          <cell r="J529">
            <v>36402</v>
          </cell>
          <cell r="K529" t="str">
            <v>-</v>
          </cell>
          <cell r="L529" t="str">
            <v>-</v>
          </cell>
          <cell r="M529" t="str">
            <v>Proposta de Cobertura</v>
          </cell>
        </row>
        <row r="530">
          <cell r="A530">
            <v>1999</v>
          </cell>
          <cell r="B530" t="str">
            <v>SE</v>
          </cell>
          <cell r="C530" t="str">
            <v>MS</v>
          </cell>
          <cell r="D530" t="str">
            <v>AUT</v>
          </cell>
          <cell r="E530" t="str">
            <v>IND</v>
          </cell>
          <cell r="F530" t="str">
            <v>Fiat / Stola</v>
          </cell>
          <cell r="G530" t="str">
            <v>Galpão da Nova Funilaria</v>
          </cell>
          <cell r="H530">
            <v>8602230</v>
          </cell>
          <cell r="I530" t="str">
            <v>PE</v>
          </cell>
          <cell r="J530">
            <v>36395</v>
          </cell>
          <cell r="K530" t="str">
            <v>-</v>
          </cell>
          <cell r="L530" t="str">
            <v>-</v>
          </cell>
          <cell r="M530" t="str">
            <v>Adiada a contratação</v>
          </cell>
        </row>
        <row r="531">
          <cell r="A531">
            <v>1999</v>
          </cell>
          <cell r="B531" t="str">
            <v>SE</v>
          </cell>
          <cell r="C531" t="str">
            <v>LC</v>
          </cell>
          <cell r="D531" t="str">
            <v>SPB</v>
          </cell>
          <cell r="E531" t="str">
            <v>SAN</v>
          </cell>
          <cell r="F531" t="str">
            <v>COPASA</v>
          </cell>
          <cell r="G531" t="str">
            <v>Esgoto Sanitário de Pará de Minas</v>
          </cell>
          <cell r="H531">
            <v>7108140</v>
          </cell>
          <cell r="I531" t="str">
            <v>EST</v>
          </cell>
          <cell r="J531">
            <v>36424</v>
          </cell>
          <cell r="K531" t="str">
            <v>-</v>
          </cell>
          <cell r="L531" t="str">
            <v>-</v>
          </cell>
          <cell r="M531" t="str">
            <v>Contrato da Canal. Copasa não concordou com a sub-rogação.</v>
          </cell>
        </row>
        <row r="532">
          <cell r="A532">
            <v>1999</v>
          </cell>
          <cell r="B532" t="str">
            <v>SE</v>
          </cell>
          <cell r="C532" t="str">
            <v>NP</v>
          </cell>
          <cell r="D532" t="str">
            <v>PUB</v>
          </cell>
          <cell r="E532" t="str">
            <v>SAN</v>
          </cell>
          <cell r="F532" t="str">
            <v>SUDECAP</v>
          </cell>
          <cell r="G532" t="str">
            <v>Córrego da Liége</v>
          </cell>
          <cell r="H532">
            <v>1052000</v>
          </cell>
          <cell r="I532" t="str">
            <v>PE</v>
          </cell>
          <cell r="J532">
            <v>36418</v>
          </cell>
          <cell r="K532">
            <v>1</v>
          </cell>
          <cell r="L532">
            <v>1</v>
          </cell>
          <cell r="M532" t="str">
            <v>AG - 1º Lugar</v>
          </cell>
        </row>
        <row r="533">
          <cell r="A533">
            <v>1999</v>
          </cell>
          <cell r="B533" t="str">
            <v>NE</v>
          </cell>
          <cell r="C533" t="str">
            <v>CP</v>
          </cell>
          <cell r="D533" t="str">
            <v>TEL</v>
          </cell>
          <cell r="E533" t="str">
            <v>ENE</v>
          </cell>
          <cell r="F533" t="str">
            <v>TELEMAR</v>
          </cell>
          <cell r="G533" t="str">
            <v>Rota Ótica Interurbana - Juazeiro/Fortaleza</v>
          </cell>
          <cell r="H533">
            <v>5642317</v>
          </cell>
          <cell r="I533" t="str">
            <v>PE</v>
          </cell>
          <cell r="J533">
            <v>36423</v>
          </cell>
          <cell r="K533">
            <v>1</v>
          </cell>
          <cell r="L533">
            <v>1</v>
          </cell>
          <cell r="M533" t="str">
            <v>AG - 1º Lugar</v>
          </cell>
        </row>
        <row r="534">
          <cell r="A534">
            <v>1999</v>
          </cell>
          <cell r="B534" t="str">
            <v>SE</v>
          </cell>
          <cell r="C534" t="str">
            <v>XXX</v>
          </cell>
          <cell r="D534" t="str">
            <v>SPB</v>
          </cell>
          <cell r="E534" t="str">
            <v>ENE</v>
          </cell>
          <cell r="F534" t="str">
            <v>GASMIG</v>
          </cell>
          <cell r="G534" t="str">
            <v>Rede de Gás no CINCO em Contagem</v>
          </cell>
          <cell r="H534">
            <v>1198260</v>
          </cell>
          <cell r="I534" t="str">
            <v>PE</v>
          </cell>
          <cell r="J534">
            <v>36461</v>
          </cell>
          <cell r="K534" t="str">
            <v>-</v>
          </cell>
          <cell r="L534" t="str">
            <v>-</v>
          </cell>
          <cell r="M534" t="str">
            <v>8º Lugar</v>
          </cell>
        </row>
        <row r="535">
          <cell r="A535">
            <v>1999</v>
          </cell>
          <cell r="B535" t="str">
            <v>NE</v>
          </cell>
          <cell r="C535" t="str">
            <v>XXX</v>
          </cell>
          <cell r="E535" t="str">
            <v>NAV</v>
          </cell>
          <cell r="F535" t="str">
            <v>SUAPE</v>
          </cell>
          <cell r="G535" t="str">
            <v>Píer de Granéis Líquidos do Complexo Industrial de Suape</v>
          </cell>
          <cell r="H535">
            <v>6212830</v>
          </cell>
          <cell r="I535" t="str">
            <v>PNE</v>
          </cell>
          <cell r="J535">
            <v>36461</v>
          </cell>
          <cell r="K535" t="str">
            <v>-</v>
          </cell>
          <cell r="L535" t="str">
            <v>-</v>
          </cell>
          <cell r="M535" t="str">
            <v>Proposta não apresentada. Preço máximo inexequível</v>
          </cell>
        </row>
        <row r="536">
          <cell r="A536">
            <v>1999</v>
          </cell>
          <cell r="B536" t="str">
            <v>SL</v>
          </cell>
          <cell r="C536" t="str">
            <v>RP1</v>
          </cell>
          <cell r="D536" t="str">
            <v>SPB</v>
          </cell>
          <cell r="E536" t="str">
            <v>SAN</v>
          </cell>
          <cell r="F536" t="str">
            <v>CASAN</v>
          </cell>
          <cell r="G536" t="str">
            <v>Barragem e Adutora do Rio São Bento</v>
          </cell>
          <cell r="H536">
            <v>24844270</v>
          </cell>
          <cell r="I536" t="str">
            <v>PC</v>
          </cell>
          <cell r="J536">
            <v>36454</v>
          </cell>
          <cell r="K536" t="str">
            <v>-</v>
          </cell>
          <cell r="L536" t="str">
            <v>-</v>
          </cell>
          <cell r="M536" t="str">
            <v>Proposta de Cobertura - Parte AG-BR$</v>
          </cell>
        </row>
        <row r="537">
          <cell r="A537">
            <v>1999</v>
          </cell>
          <cell r="B537" t="str">
            <v>SE</v>
          </cell>
          <cell r="C537" t="str">
            <v>CP</v>
          </cell>
          <cell r="E537" t="str">
            <v>TEL</v>
          </cell>
          <cell r="F537" t="str">
            <v>Pégasus</v>
          </cell>
          <cell r="G537" t="str">
            <v>Projeto Pégasus / Barramar - Rod. Pres. Dutra</v>
          </cell>
          <cell r="H537">
            <v>440405.09</v>
          </cell>
          <cell r="I537" t="str">
            <v>PE</v>
          </cell>
          <cell r="J537">
            <v>36370</v>
          </cell>
          <cell r="K537">
            <v>0</v>
          </cell>
          <cell r="L537">
            <v>0</v>
          </cell>
          <cell r="M537" t="str">
            <v>Em julgamento</v>
          </cell>
        </row>
        <row r="538">
          <cell r="A538">
            <v>1999</v>
          </cell>
          <cell r="B538" t="str">
            <v>SE</v>
          </cell>
          <cell r="C538" t="str">
            <v>XXX</v>
          </cell>
          <cell r="E538" t="str">
            <v>AER</v>
          </cell>
          <cell r="F538" t="str">
            <v>INFRAERO</v>
          </cell>
          <cell r="G538" t="str">
            <v>Aeroporto de Guarulhos</v>
          </cell>
          <cell r="H538">
            <v>9477960</v>
          </cell>
          <cell r="I538" t="str">
            <v>PE</v>
          </cell>
          <cell r="J538">
            <v>36483</v>
          </cell>
          <cell r="K538" t="str">
            <v>-</v>
          </cell>
          <cell r="L538" t="str">
            <v>-</v>
          </cell>
          <cell r="M538" t="str">
            <v>Vencedora CONSTRAN-R$17.876.952,65</v>
          </cell>
        </row>
        <row r="539">
          <cell r="A539">
            <v>1999</v>
          </cell>
          <cell r="B539" t="str">
            <v>SE</v>
          </cell>
          <cell r="C539" t="str">
            <v>LC</v>
          </cell>
          <cell r="E539" t="str">
            <v>NAV</v>
          </cell>
          <cell r="F539" t="str">
            <v>TVV</v>
          </cell>
          <cell r="G539" t="str">
            <v>Ampliação do Cais do Porto de Vila Velha</v>
          </cell>
          <cell r="H539">
            <v>4981280</v>
          </cell>
          <cell r="I539" t="str">
            <v>PE</v>
          </cell>
          <cell r="J539">
            <v>36480</v>
          </cell>
          <cell r="K539">
            <v>0</v>
          </cell>
          <cell r="L539">
            <v>0</v>
          </cell>
          <cell r="M539" t="str">
            <v>Proposta revisada. Em julgamento</v>
          </cell>
        </row>
        <row r="540">
          <cell r="A540">
            <v>1999</v>
          </cell>
          <cell r="B540" t="str">
            <v>SE</v>
          </cell>
          <cell r="C540" t="str">
            <v>CV</v>
          </cell>
          <cell r="E540" t="str">
            <v>ROD</v>
          </cell>
          <cell r="F540" t="str">
            <v>DER-MG</v>
          </cell>
          <cell r="G540" t="str">
            <v>Trecho Divinolândia de Minas / Santa Efigênia de Minas</v>
          </cell>
          <cell r="H540">
            <v>7114840</v>
          </cell>
          <cell r="I540" t="str">
            <v>PC</v>
          </cell>
          <cell r="J540">
            <v>36503</v>
          </cell>
          <cell r="K540">
            <v>0</v>
          </cell>
          <cell r="L540">
            <v>0</v>
          </cell>
          <cell r="M540" t="str">
            <v>Proposta de Cobertura</v>
          </cell>
        </row>
        <row r="541">
          <cell r="A541">
            <v>1999</v>
          </cell>
          <cell r="B541" t="str">
            <v>SE</v>
          </cell>
          <cell r="C541" t="str">
            <v>XXX</v>
          </cell>
          <cell r="E541" t="str">
            <v>FER</v>
          </cell>
          <cell r="F541" t="str">
            <v>CBTU</v>
          </cell>
          <cell r="G541" t="str">
            <v>Descentralização de Trens Metropolitanos de BH</v>
          </cell>
          <cell r="H541">
            <v>5632720</v>
          </cell>
          <cell r="I541" t="str">
            <v>PE</v>
          </cell>
          <cell r="J541">
            <v>36515</v>
          </cell>
          <cell r="K541">
            <v>0</v>
          </cell>
          <cell r="L541">
            <v>0</v>
          </cell>
          <cell r="M541" t="str">
            <v>Perdemos</v>
          </cell>
        </row>
        <row r="542">
          <cell r="A542">
            <v>1999</v>
          </cell>
          <cell r="B542" t="str">
            <v>SE</v>
          </cell>
          <cell r="C542" t="str">
            <v>LC</v>
          </cell>
          <cell r="D542" t="str">
            <v>SPB</v>
          </cell>
          <cell r="E542" t="str">
            <v>SAN</v>
          </cell>
          <cell r="F542" t="str">
            <v>COPASA</v>
          </cell>
          <cell r="G542" t="str">
            <v>Equipamentos para ETE-Arrudas</v>
          </cell>
          <cell r="H542">
            <v>2053272.5</v>
          </cell>
          <cell r="I542" t="str">
            <v>PE</v>
          </cell>
          <cell r="J542">
            <v>36523</v>
          </cell>
          <cell r="K542">
            <v>0</v>
          </cell>
          <cell r="L542">
            <v>0</v>
          </cell>
          <cell r="M542" t="str">
            <v>Perdemos</v>
          </cell>
        </row>
        <row r="543">
          <cell r="A543">
            <v>1999</v>
          </cell>
          <cell r="B543" t="str">
            <v>SE</v>
          </cell>
          <cell r="C543" t="str">
            <v>CP</v>
          </cell>
          <cell r="E543" t="str">
            <v>ENE</v>
          </cell>
          <cell r="F543" t="str">
            <v>TELEMAR RJ</v>
          </cell>
          <cell r="G543" t="str">
            <v>Implantação e Manutenção de Redes no RJ - Lote 3</v>
          </cell>
          <cell r="H543">
            <v>1305500.0000000002</v>
          </cell>
          <cell r="I543" t="str">
            <v>PE</v>
          </cell>
          <cell r="J543">
            <v>36523</v>
          </cell>
          <cell r="K543">
            <v>1</v>
          </cell>
          <cell r="L543">
            <v>1</v>
          </cell>
          <cell r="M543" t="str">
            <v>AG - 1º Lugar - AG-70% e INFRACOM-30%</v>
          </cell>
        </row>
        <row r="544">
          <cell r="A544">
            <v>1999</v>
          </cell>
          <cell r="B544" t="str">
            <v>SE</v>
          </cell>
          <cell r="C544" t="str">
            <v>CP</v>
          </cell>
          <cell r="E544" t="str">
            <v>ENE</v>
          </cell>
          <cell r="F544" t="str">
            <v>TELEMAR RJ</v>
          </cell>
          <cell r="G544" t="str">
            <v>Implantação e Manutenção de Redes no RJ - Lote 8</v>
          </cell>
          <cell r="H544">
            <v>2534000.0000000005</v>
          </cell>
          <cell r="I544" t="str">
            <v>PE</v>
          </cell>
          <cell r="J544">
            <v>36523</v>
          </cell>
          <cell r="K544">
            <v>0</v>
          </cell>
          <cell r="L544">
            <v>0</v>
          </cell>
          <cell r="M544" t="str">
            <v>Perdemos</v>
          </cell>
        </row>
        <row r="545">
          <cell r="A545">
            <v>1999</v>
          </cell>
          <cell r="B545" t="str">
            <v>SE</v>
          </cell>
          <cell r="C545" t="str">
            <v>CP</v>
          </cell>
          <cell r="E545" t="str">
            <v>ENE</v>
          </cell>
          <cell r="F545" t="str">
            <v>TELEMAR RJ</v>
          </cell>
          <cell r="G545" t="str">
            <v>Implantação e Manutenção de Redes no RJ - Lote 9</v>
          </cell>
          <cell r="H545">
            <v>4013100.0000000005</v>
          </cell>
          <cell r="I545" t="str">
            <v>PE</v>
          </cell>
          <cell r="J545">
            <v>36523</v>
          </cell>
          <cell r="K545">
            <v>0</v>
          </cell>
          <cell r="L545">
            <v>0</v>
          </cell>
          <cell r="M545" t="str">
            <v>Perdemos</v>
          </cell>
        </row>
        <row r="546">
          <cell r="A546">
            <v>1999</v>
          </cell>
          <cell r="B546" t="str">
            <v>SE</v>
          </cell>
          <cell r="C546" t="str">
            <v>CP</v>
          </cell>
          <cell r="E546" t="str">
            <v>ENE</v>
          </cell>
          <cell r="F546" t="str">
            <v>TELEMAR RJ</v>
          </cell>
          <cell r="G546" t="str">
            <v>Implantação e Manutenção de Redes no RJ - Lote 10</v>
          </cell>
          <cell r="H546">
            <v>5011300.0000000009</v>
          </cell>
          <cell r="I546" t="str">
            <v>PE</v>
          </cell>
          <cell r="J546">
            <v>36523</v>
          </cell>
          <cell r="K546">
            <v>0</v>
          </cell>
          <cell r="L546">
            <v>0</v>
          </cell>
          <cell r="M546" t="str">
            <v>Perdemos</v>
          </cell>
        </row>
        <row r="547">
          <cell r="A547">
            <v>1999</v>
          </cell>
          <cell r="B547" t="str">
            <v>SE</v>
          </cell>
          <cell r="C547" t="str">
            <v>CP</v>
          </cell>
          <cell r="E547" t="str">
            <v>ENE</v>
          </cell>
          <cell r="F547" t="str">
            <v>TELEMAR RJ</v>
          </cell>
          <cell r="G547" t="str">
            <v>Implantação e Manutenção de Redes no RJ - Lote 11</v>
          </cell>
          <cell r="H547">
            <v>5628700.0000000009</v>
          </cell>
          <cell r="I547" t="str">
            <v>PE</v>
          </cell>
          <cell r="J547">
            <v>36523</v>
          </cell>
          <cell r="K547">
            <v>1</v>
          </cell>
          <cell r="L547">
            <v>1</v>
          </cell>
          <cell r="M547" t="str">
            <v>AG - 1º Lugar - AG-70% e INFRACOM-30%</v>
          </cell>
        </row>
        <row r="548">
          <cell r="A548">
            <v>1999</v>
          </cell>
          <cell r="B548" t="str">
            <v>SE</v>
          </cell>
          <cell r="C548" t="str">
            <v>CP</v>
          </cell>
          <cell r="E548" t="str">
            <v>ENE</v>
          </cell>
          <cell r="F548" t="str">
            <v>TELEMAR RJ</v>
          </cell>
          <cell r="G548" t="str">
            <v>Implantação e Manutenção de Redes no RJ - Lote 12</v>
          </cell>
          <cell r="H548">
            <v>4403000</v>
          </cell>
          <cell r="I548" t="str">
            <v>PE</v>
          </cell>
          <cell r="J548">
            <v>36523</v>
          </cell>
          <cell r="K548">
            <v>1</v>
          </cell>
          <cell r="L548">
            <v>1</v>
          </cell>
          <cell r="M548" t="str">
            <v>AG - 1º Lugar - AG-70% e INFRACOM-30%</v>
          </cell>
        </row>
        <row r="549">
          <cell r="A549">
            <v>1999</v>
          </cell>
          <cell r="B549" t="str">
            <v>SE</v>
          </cell>
          <cell r="C549" t="str">
            <v>CP</v>
          </cell>
          <cell r="E549" t="str">
            <v>ENE</v>
          </cell>
          <cell r="F549" t="str">
            <v>TELEMAR RJ</v>
          </cell>
          <cell r="G549" t="str">
            <v>Implantação e Manutenção de Redes no RJ - Lote 13</v>
          </cell>
          <cell r="H549">
            <v>4920300.0000000009</v>
          </cell>
          <cell r="I549" t="str">
            <v>PE</v>
          </cell>
          <cell r="J549">
            <v>36523</v>
          </cell>
          <cell r="K549">
            <v>0</v>
          </cell>
          <cell r="L549">
            <v>0</v>
          </cell>
          <cell r="M549" t="str">
            <v>Perdemos</v>
          </cell>
        </row>
        <row r="550">
          <cell r="A550">
            <v>1999</v>
          </cell>
          <cell r="B550" t="str">
            <v>SE</v>
          </cell>
          <cell r="C550" t="str">
            <v>CP</v>
          </cell>
          <cell r="E550" t="str">
            <v>ENE</v>
          </cell>
          <cell r="F550" t="str">
            <v>TELEMAR RJ</v>
          </cell>
          <cell r="G550" t="str">
            <v>Implantação e Manutenção de Redes no RJ - Lote 19</v>
          </cell>
          <cell r="H550">
            <v>1786400.0000000002</v>
          </cell>
          <cell r="I550" t="str">
            <v>PE</v>
          </cell>
          <cell r="J550">
            <v>36523</v>
          </cell>
          <cell r="K550">
            <v>0</v>
          </cell>
          <cell r="L550">
            <v>0</v>
          </cell>
          <cell r="M550" t="str">
            <v>Perdemos</v>
          </cell>
        </row>
        <row r="551">
          <cell r="A551">
            <v>1999</v>
          </cell>
          <cell r="B551" t="str">
            <v>SE</v>
          </cell>
          <cell r="C551" t="str">
            <v>CP</v>
          </cell>
          <cell r="E551" t="str">
            <v>ENE</v>
          </cell>
          <cell r="F551" t="str">
            <v>TELEMAR RJ</v>
          </cell>
          <cell r="G551" t="str">
            <v>Implantação e Manutenção de Redes no RJ - Lote 20</v>
          </cell>
          <cell r="H551">
            <v>2284100</v>
          </cell>
          <cell r="I551" t="str">
            <v>PE</v>
          </cell>
          <cell r="J551">
            <v>36523</v>
          </cell>
          <cell r="K551">
            <v>0</v>
          </cell>
          <cell r="L551">
            <v>0</v>
          </cell>
          <cell r="M551" t="str">
            <v>Perdemos</v>
          </cell>
        </row>
        <row r="552">
          <cell r="A552">
            <v>1999</v>
          </cell>
          <cell r="B552" t="str">
            <v>SE</v>
          </cell>
          <cell r="C552" t="str">
            <v>CP</v>
          </cell>
          <cell r="E552" t="str">
            <v>ENE</v>
          </cell>
          <cell r="F552" t="str">
            <v>TELEMAR RJ</v>
          </cell>
          <cell r="G552" t="str">
            <v>Implantação e Manutenção de Redes no RJ - Lote 21</v>
          </cell>
          <cell r="H552">
            <v>1127700</v>
          </cell>
          <cell r="I552" t="str">
            <v>PE</v>
          </cell>
          <cell r="J552">
            <v>36523</v>
          </cell>
          <cell r="K552">
            <v>0</v>
          </cell>
          <cell r="L552">
            <v>0</v>
          </cell>
          <cell r="M552" t="str">
            <v>Perdemos</v>
          </cell>
        </row>
        <row r="553">
          <cell r="A553">
            <v>1999</v>
          </cell>
          <cell r="B553" t="str">
            <v>SE</v>
          </cell>
          <cell r="C553" t="str">
            <v>CP</v>
          </cell>
          <cell r="E553" t="str">
            <v>ENE</v>
          </cell>
          <cell r="F553" t="str">
            <v>TELEMAR RJ</v>
          </cell>
          <cell r="G553" t="str">
            <v>Implantação e Manutenção de Redes no RJ - Lote 22</v>
          </cell>
          <cell r="H553">
            <v>4486300</v>
          </cell>
          <cell r="I553" t="str">
            <v>PE</v>
          </cell>
          <cell r="J553">
            <v>36523</v>
          </cell>
          <cell r="K553">
            <v>1</v>
          </cell>
          <cell r="L553">
            <v>1</v>
          </cell>
          <cell r="M553" t="str">
            <v>AG - 1º Lugar - AG-70% e INFRACOM-30%</v>
          </cell>
        </row>
        <row r="554">
          <cell r="A554">
            <v>1999</v>
          </cell>
          <cell r="B554" t="str">
            <v>SE</v>
          </cell>
          <cell r="C554" t="str">
            <v>CP</v>
          </cell>
          <cell r="E554" t="str">
            <v>ENE</v>
          </cell>
          <cell r="F554" t="str">
            <v>TELEMAR RJ</v>
          </cell>
          <cell r="G554" t="str">
            <v>Implantação e Manutenção de Redes no RJ - Lote 23</v>
          </cell>
          <cell r="H554">
            <v>4494700</v>
          </cell>
          <cell r="I554" t="str">
            <v>PE</v>
          </cell>
          <cell r="J554">
            <v>36523</v>
          </cell>
          <cell r="K554">
            <v>1</v>
          </cell>
          <cell r="L554">
            <v>1</v>
          </cell>
          <cell r="M554" t="str">
            <v>AG - 1º Lugar - AG-70% e INFRACOM-30%</v>
          </cell>
        </row>
        <row r="555">
          <cell r="A555">
            <v>1999</v>
          </cell>
          <cell r="B555" t="str">
            <v>SE</v>
          </cell>
          <cell r="C555" t="str">
            <v>CP</v>
          </cell>
          <cell r="E555" t="str">
            <v>ENE</v>
          </cell>
          <cell r="F555" t="str">
            <v>TELEMAR RJ</v>
          </cell>
          <cell r="G555" t="str">
            <v>Implantação e Manutenção de Redes no RJ - Lote 24</v>
          </cell>
          <cell r="H555">
            <v>2617300.0000000005</v>
          </cell>
          <cell r="I555" t="str">
            <v>PE</v>
          </cell>
          <cell r="J555">
            <v>36523</v>
          </cell>
          <cell r="K555">
            <v>0</v>
          </cell>
          <cell r="L555">
            <v>0</v>
          </cell>
          <cell r="M555" t="str">
            <v>Perdemos</v>
          </cell>
        </row>
        <row r="556">
          <cell r="A556">
            <v>1999</v>
          </cell>
          <cell r="B556" t="str">
            <v>SE</v>
          </cell>
          <cell r="C556" t="str">
            <v>CP</v>
          </cell>
          <cell r="E556" t="str">
            <v>ENE</v>
          </cell>
          <cell r="F556" t="str">
            <v>TELEMAR RJ</v>
          </cell>
          <cell r="G556" t="str">
            <v>Implantação e Manutenção de Redes no RJ - Lote 25</v>
          </cell>
          <cell r="H556">
            <v>2445800</v>
          </cell>
          <cell r="I556" t="str">
            <v>PE</v>
          </cell>
          <cell r="J556">
            <v>36523</v>
          </cell>
          <cell r="K556">
            <v>0</v>
          </cell>
          <cell r="L556">
            <v>0</v>
          </cell>
          <cell r="M556" t="str">
            <v>Perdemos</v>
          </cell>
        </row>
        <row r="557">
          <cell r="A557">
            <v>2000</v>
          </cell>
          <cell r="B557" t="str">
            <v>SL</v>
          </cell>
          <cell r="C557" t="str">
            <v>NI</v>
          </cell>
          <cell r="D557" t="str">
            <v>TRAN</v>
          </cell>
          <cell r="E557" t="str">
            <v>AERO</v>
          </cell>
          <cell r="F557" t="str">
            <v>INFRAERO</v>
          </cell>
          <cell r="G557" t="str">
            <v>Infraestrutura do Aeroporto de Viracopos</v>
          </cell>
          <cell r="H557">
            <v>9053610</v>
          </cell>
          <cell r="I557" t="str">
            <v>PE</v>
          </cell>
          <cell r="J557">
            <v>36529</v>
          </cell>
          <cell r="K557">
            <v>0</v>
          </cell>
          <cell r="L557">
            <v>0</v>
          </cell>
          <cell r="M557" t="str">
            <v>Vencedora Talude Engª</v>
          </cell>
        </row>
        <row r="558">
          <cell r="A558">
            <v>2000</v>
          </cell>
          <cell r="B558" t="str">
            <v>NE</v>
          </cell>
          <cell r="C558" t="str">
            <v>NI</v>
          </cell>
          <cell r="D558" t="str">
            <v>TRAN</v>
          </cell>
          <cell r="E558" t="str">
            <v>AERO</v>
          </cell>
          <cell r="F558" t="str">
            <v>INFRAERO</v>
          </cell>
          <cell r="G558" t="str">
            <v>Ampliação da Pista de Pouso do Aeroporto de Natal</v>
          </cell>
          <cell r="H558">
            <v>4154290</v>
          </cell>
          <cell r="I558" t="str">
            <v>PE</v>
          </cell>
          <cell r="J558">
            <v>36535</v>
          </cell>
          <cell r="K558">
            <v>0</v>
          </cell>
          <cell r="L558">
            <v>0</v>
          </cell>
          <cell r="M558" t="str">
            <v>Vencedora EIT</v>
          </cell>
        </row>
        <row r="559">
          <cell r="A559">
            <v>2000</v>
          </cell>
          <cell r="B559" t="str">
            <v>SE</v>
          </cell>
          <cell r="C559" t="str">
            <v>CV</v>
          </cell>
          <cell r="D559" t="str">
            <v>TRAN</v>
          </cell>
          <cell r="E559" t="str">
            <v>RODO</v>
          </cell>
          <cell r="F559" t="str">
            <v>DER-MG</v>
          </cell>
          <cell r="G559" t="str">
            <v>Contorno Rodoviário de Lavras</v>
          </cell>
          <cell r="H559">
            <v>4524930</v>
          </cell>
          <cell r="I559" t="str">
            <v>PC</v>
          </cell>
          <cell r="J559">
            <v>36542</v>
          </cell>
          <cell r="K559">
            <v>0</v>
          </cell>
          <cell r="L559">
            <v>0</v>
          </cell>
          <cell r="M559" t="str">
            <v>Proposta de Cobertura</v>
          </cell>
        </row>
        <row r="560">
          <cell r="A560">
            <v>2000</v>
          </cell>
          <cell r="B560" t="str">
            <v>SE</v>
          </cell>
          <cell r="C560" t="str">
            <v>NP</v>
          </cell>
          <cell r="D560" t="str">
            <v>INBA</v>
          </cell>
          <cell r="E560" t="str">
            <v>SIDE</v>
          </cell>
          <cell r="F560" t="str">
            <v>CMM</v>
          </cell>
          <cell r="G560" t="str">
            <v>Construção da Fábrica em Três Marias</v>
          </cell>
          <cell r="H560">
            <v>4055030</v>
          </cell>
          <cell r="I560" t="str">
            <v>PE</v>
          </cell>
          <cell r="J560">
            <v>36553</v>
          </cell>
          <cell r="K560">
            <v>0</v>
          </cell>
          <cell r="L560">
            <v>0</v>
          </cell>
          <cell r="M560" t="str">
            <v>Atualização dos preços - Em julgamento</v>
          </cell>
        </row>
        <row r="561">
          <cell r="A561">
            <v>2000</v>
          </cell>
          <cell r="B561" t="str">
            <v>SE</v>
          </cell>
          <cell r="C561" t="str">
            <v>NP</v>
          </cell>
          <cell r="D561" t="str">
            <v>INBA</v>
          </cell>
          <cell r="E561" t="str">
            <v>MINE</v>
          </cell>
          <cell r="F561" t="str">
            <v>Ferteco</v>
          </cell>
          <cell r="G561" t="str">
            <v>Ramal Ferroviário do Córrego do Feijão</v>
          </cell>
          <cell r="H561">
            <v>7863476.8553814311</v>
          </cell>
          <cell r="I561" t="str">
            <v>PE</v>
          </cell>
          <cell r="J561">
            <v>36560</v>
          </cell>
          <cell r="K561">
            <v>1</v>
          </cell>
          <cell r="L561">
            <v>1</v>
          </cell>
          <cell r="M561" t="str">
            <v>AG - 1º Lugar</v>
          </cell>
        </row>
        <row r="562">
          <cell r="A562">
            <v>2000</v>
          </cell>
          <cell r="B562" t="str">
            <v>SL</v>
          </cell>
          <cell r="C562" t="str">
            <v>PM</v>
          </cell>
          <cell r="D562" t="str">
            <v>TRAN</v>
          </cell>
          <cell r="E562" t="str">
            <v>RODO</v>
          </cell>
          <cell r="F562" t="str">
            <v>PM Florianópolis</v>
          </cell>
          <cell r="G562" t="str">
            <v>Complexo Viário Rita Maria</v>
          </cell>
          <cell r="H562">
            <v>1974795</v>
          </cell>
          <cell r="I562" t="str">
            <v>PE</v>
          </cell>
          <cell r="J562">
            <v>36557</v>
          </cell>
          <cell r="K562">
            <v>0</v>
          </cell>
          <cell r="L562">
            <v>0</v>
          </cell>
          <cell r="M562" t="str">
            <v>Vencedora CESBE - AG ficou em 2º Lugar - AG/CNO-50% cada</v>
          </cell>
        </row>
        <row r="563">
          <cell r="A563">
            <v>2000</v>
          </cell>
          <cell r="B563" t="str">
            <v>NE</v>
          </cell>
          <cell r="C563" t="str">
            <v>CQ</v>
          </cell>
          <cell r="D563" t="str">
            <v>SAMA</v>
          </cell>
          <cell r="E563" t="str">
            <v>SABA</v>
          </cell>
          <cell r="F563" t="str">
            <v>EMBASA</v>
          </cell>
          <cell r="G563" t="str">
            <v>Bacia do Alto Pituaçu</v>
          </cell>
          <cell r="H563">
            <v>10345540</v>
          </cell>
          <cell r="I563" t="str">
            <v>PE</v>
          </cell>
          <cell r="J563">
            <v>36560</v>
          </cell>
          <cell r="K563">
            <v>0</v>
          </cell>
          <cell r="L563">
            <v>0</v>
          </cell>
          <cell r="M563" t="str">
            <v>Perdemos</v>
          </cell>
        </row>
        <row r="564">
          <cell r="A564">
            <v>2000</v>
          </cell>
          <cell r="B564" t="str">
            <v>TC</v>
          </cell>
          <cell r="C564" t="str">
            <v>CP</v>
          </cell>
          <cell r="D564" t="str">
            <v>TELE</v>
          </cell>
          <cell r="E564">
            <v>0</v>
          </cell>
          <cell r="F564" t="str">
            <v>TELEMAR - BA</v>
          </cell>
          <cell r="G564" t="str">
            <v>Instalação e Manutenção da Rede de Acesso da BA e SE-Lote 1</v>
          </cell>
          <cell r="H564">
            <v>8961680</v>
          </cell>
          <cell r="I564" t="str">
            <v>PE</v>
          </cell>
          <cell r="J564">
            <v>36598</v>
          </cell>
          <cell r="K564">
            <v>0</v>
          </cell>
          <cell r="L564">
            <v>0</v>
          </cell>
          <cell r="M564" t="str">
            <v>Perdemos</v>
          </cell>
        </row>
        <row r="565">
          <cell r="A565">
            <v>2000</v>
          </cell>
          <cell r="B565" t="str">
            <v>TC</v>
          </cell>
          <cell r="C565" t="str">
            <v>CP</v>
          </cell>
          <cell r="D565" t="str">
            <v>TELE</v>
          </cell>
          <cell r="E565">
            <v>0</v>
          </cell>
          <cell r="F565" t="str">
            <v>TELEMAR - BA</v>
          </cell>
          <cell r="G565" t="str">
            <v>Instalação e Manutenção da Rede de Acesso da BA e SE-Lote 2</v>
          </cell>
          <cell r="H565">
            <v>7917790</v>
          </cell>
          <cell r="I565" t="str">
            <v>PE</v>
          </cell>
          <cell r="J565">
            <v>36598</v>
          </cell>
          <cell r="K565">
            <v>0</v>
          </cell>
          <cell r="L565">
            <v>0</v>
          </cell>
          <cell r="M565" t="str">
            <v>Perdemos</v>
          </cell>
        </row>
        <row r="566">
          <cell r="A566">
            <v>2000</v>
          </cell>
          <cell r="B566" t="str">
            <v>TC</v>
          </cell>
          <cell r="C566" t="str">
            <v>CP</v>
          </cell>
          <cell r="D566" t="str">
            <v>TELE</v>
          </cell>
          <cell r="E566">
            <v>0</v>
          </cell>
          <cell r="F566" t="str">
            <v>TELEMAR - BA</v>
          </cell>
          <cell r="G566" t="str">
            <v>Instalação e Manutenção da Rede de Acesso da BA e SE-Lote 3</v>
          </cell>
          <cell r="H566">
            <v>7947320</v>
          </cell>
          <cell r="I566" t="str">
            <v>PE</v>
          </cell>
          <cell r="J566">
            <v>36598</v>
          </cell>
          <cell r="K566">
            <v>0</v>
          </cell>
          <cell r="L566">
            <v>0</v>
          </cell>
          <cell r="M566" t="str">
            <v>Perdemos</v>
          </cell>
        </row>
        <row r="567">
          <cell r="A567">
            <v>2000</v>
          </cell>
          <cell r="B567" t="str">
            <v>TC</v>
          </cell>
          <cell r="C567" t="str">
            <v>CP</v>
          </cell>
          <cell r="D567" t="str">
            <v>TELE</v>
          </cell>
          <cell r="E567">
            <v>0</v>
          </cell>
          <cell r="F567" t="str">
            <v>TELEMAR - BA</v>
          </cell>
          <cell r="G567" t="str">
            <v>Instalação e Manutenção da Rede de Acesso da BA e SE-Lote 4</v>
          </cell>
          <cell r="H567">
            <v>8552310</v>
          </cell>
          <cell r="I567" t="str">
            <v>PE</v>
          </cell>
          <cell r="J567">
            <v>36598</v>
          </cell>
          <cell r="K567">
            <v>0</v>
          </cell>
          <cell r="L567">
            <v>0</v>
          </cell>
          <cell r="M567" t="str">
            <v>Perdemos</v>
          </cell>
        </row>
        <row r="568">
          <cell r="A568">
            <v>2000</v>
          </cell>
          <cell r="B568" t="str">
            <v>TC</v>
          </cell>
          <cell r="C568" t="str">
            <v>CP</v>
          </cell>
          <cell r="D568" t="str">
            <v>TELE</v>
          </cell>
          <cell r="E568">
            <v>0</v>
          </cell>
          <cell r="F568" t="str">
            <v>TELEMAR - BA</v>
          </cell>
          <cell r="G568" t="str">
            <v>Instalação e Manutenção da Rede de Acesso da BA e SE-Lote 5</v>
          </cell>
          <cell r="H568">
            <v>10201150</v>
          </cell>
          <cell r="I568" t="str">
            <v>PE</v>
          </cell>
          <cell r="J568">
            <v>36598</v>
          </cell>
          <cell r="K568">
            <v>0</v>
          </cell>
          <cell r="L568">
            <v>0</v>
          </cell>
          <cell r="M568" t="str">
            <v>Perdemos</v>
          </cell>
        </row>
        <row r="569">
          <cell r="A569">
            <v>2000</v>
          </cell>
          <cell r="B569" t="str">
            <v>TC</v>
          </cell>
          <cell r="C569" t="str">
            <v>CP</v>
          </cell>
          <cell r="D569" t="str">
            <v>TELE</v>
          </cell>
          <cell r="E569">
            <v>0</v>
          </cell>
          <cell r="F569" t="str">
            <v>TELEMAR - BA</v>
          </cell>
          <cell r="G569" t="str">
            <v>Instalação e Manutenção da Rede de Acesso da BA e SE-Lote 9</v>
          </cell>
          <cell r="H569">
            <v>6882620</v>
          </cell>
          <cell r="I569" t="str">
            <v>PE</v>
          </cell>
          <cell r="J569">
            <v>36598</v>
          </cell>
          <cell r="K569">
            <v>0</v>
          </cell>
          <cell r="L569">
            <v>0</v>
          </cell>
          <cell r="M569" t="str">
            <v>Perdemos</v>
          </cell>
        </row>
        <row r="570">
          <cell r="A570">
            <v>2000</v>
          </cell>
          <cell r="B570" t="str">
            <v>NE</v>
          </cell>
          <cell r="C570" t="str">
            <v>MAA</v>
          </cell>
          <cell r="D570" t="str">
            <v>TRAN</v>
          </cell>
          <cell r="E570" t="str">
            <v>FERR</v>
          </cell>
          <cell r="F570" t="str">
            <v>VALEC</v>
          </cell>
          <cell r="G570" t="str">
            <v>Obras Ferroviárias entre Ribeirão Mosquito e Rio Campo Alegre</v>
          </cell>
          <cell r="H570">
            <v>8930340</v>
          </cell>
          <cell r="I570" t="str">
            <v>PE</v>
          </cell>
          <cell r="J570">
            <v>36598</v>
          </cell>
          <cell r="K570">
            <v>0</v>
          </cell>
          <cell r="L570">
            <v>0</v>
          </cell>
          <cell r="M570" t="str">
            <v>Em julgamento - Consórcio AG/CNO/CCCC</v>
          </cell>
        </row>
        <row r="571">
          <cell r="A571">
            <v>2000</v>
          </cell>
          <cell r="B571" t="str">
            <v>NE</v>
          </cell>
          <cell r="C571" t="str">
            <v>MRS</v>
          </cell>
          <cell r="D571" t="str">
            <v>INBA</v>
          </cell>
          <cell r="E571" t="str">
            <v>MINE</v>
          </cell>
          <cell r="F571" t="str">
            <v>CVRD</v>
          </cell>
          <cell r="G571" t="str">
            <v>Terraplenagem e Drenagem dos Pátios A, B, C, D e F</v>
          </cell>
          <cell r="H571">
            <v>7004110</v>
          </cell>
          <cell r="I571" t="str">
            <v>PE</v>
          </cell>
          <cell r="J571">
            <v>36615</v>
          </cell>
          <cell r="K571">
            <v>0</v>
          </cell>
          <cell r="L571">
            <v>0</v>
          </cell>
          <cell r="M571" t="str">
            <v>Em julgamento</v>
          </cell>
        </row>
        <row r="572">
          <cell r="A572">
            <v>2000</v>
          </cell>
          <cell r="B572" t="str">
            <v>NE</v>
          </cell>
          <cell r="C572" t="str">
            <v>CQ</v>
          </cell>
          <cell r="D572" t="str">
            <v>TRAN</v>
          </cell>
          <cell r="E572" t="str">
            <v>RODO</v>
          </cell>
          <cell r="F572" t="str">
            <v>DERBA</v>
          </cell>
          <cell r="G572" t="str">
            <v>Rodovia BA-891 - Lote 1</v>
          </cell>
          <cell r="H572">
            <v>6603310</v>
          </cell>
          <cell r="I572" t="str">
            <v>PE</v>
          </cell>
          <cell r="J572">
            <v>36587</v>
          </cell>
          <cell r="K572">
            <v>0</v>
          </cell>
          <cell r="L572">
            <v>0</v>
          </cell>
          <cell r="M572" t="str">
            <v>Proposta em acordo com CNO/OAS/QG</v>
          </cell>
        </row>
        <row r="573">
          <cell r="A573">
            <v>2000</v>
          </cell>
          <cell r="B573" t="str">
            <v>NE</v>
          </cell>
          <cell r="C573" t="str">
            <v>CQ</v>
          </cell>
          <cell r="D573" t="str">
            <v>TRAN</v>
          </cell>
          <cell r="E573" t="str">
            <v>RODO</v>
          </cell>
          <cell r="F573" t="str">
            <v>DERBA</v>
          </cell>
          <cell r="G573" t="str">
            <v>Rodovia BA-891 - Lote 2</v>
          </cell>
          <cell r="H573">
            <v>7247880</v>
          </cell>
          <cell r="I573" t="str">
            <v>PE</v>
          </cell>
          <cell r="J573">
            <v>36587</v>
          </cell>
          <cell r="K573">
            <v>0</v>
          </cell>
          <cell r="L573">
            <v>0</v>
          </cell>
          <cell r="M573" t="str">
            <v>Proposta em acordo com CNO/OAS/QG</v>
          </cell>
        </row>
        <row r="574">
          <cell r="A574">
            <v>2000</v>
          </cell>
          <cell r="B574" t="str">
            <v>NE</v>
          </cell>
          <cell r="C574" t="str">
            <v>CQ</v>
          </cell>
          <cell r="D574" t="str">
            <v>TRAN</v>
          </cell>
          <cell r="E574" t="str">
            <v>RODO</v>
          </cell>
          <cell r="F574" t="str">
            <v>DERBA</v>
          </cell>
          <cell r="G574" t="str">
            <v>Rodovia BA-549 - Lote 1</v>
          </cell>
          <cell r="H574">
            <v>5934530</v>
          </cell>
          <cell r="I574" t="str">
            <v>PE</v>
          </cell>
          <cell r="J574">
            <v>36587</v>
          </cell>
          <cell r="K574">
            <v>0</v>
          </cell>
          <cell r="L574">
            <v>0</v>
          </cell>
          <cell r="M574" t="str">
            <v>Proposta em acordo com CNO/OAS/QG</v>
          </cell>
        </row>
        <row r="575">
          <cell r="A575">
            <v>2000</v>
          </cell>
          <cell r="B575" t="str">
            <v>NE</v>
          </cell>
          <cell r="C575" t="str">
            <v>CQ</v>
          </cell>
          <cell r="D575" t="str">
            <v>TRAN</v>
          </cell>
          <cell r="E575" t="str">
            <v>RODO</v>
          </cell>
          <cell r="F575" t="str">
            <v>DERBA</v>
          </cell>
          <cell r="G575" t="str">
            <v>Rodovia BA-549 - Lote 2</v>
          </cell>
          <cell r="H575">
            <v>3900000</v>
          </cell>
          <cell r="I575" t="str">
            <v>PE</v>
          </cell>
          <cell r="J575">
            <v>36587</v>
          </cell>
          <cell r="K575">
            <v>1</v>
          </cell>
          <cell r="L575">
            <v>1</v>
          </cell>
          <cell r="M575" t="str">
            <v>Proposta em acordo com CNO/OAS/QG-Parte AG no processo</v>
          </cell>
        </row>
        <row r="576">
          <cell r="A576">
            <v>2000</v>
          </cell>
          <cell r="B576" t="str">
            <v>SE</v>
          </cell>
          <cell r="C576" t="str">
            <v>NP</v>
          </cell>
          <cell r="D576" t="str">
            <v>IMOB</v>
          </cell>
          <cell r="E576">
            <v>0</v>
          </cell>
          <cell r="F576" t="str">
            <v>BEPREM</v>
          </cell>
          <cell r="G576" t="str">
            <v>Lagoa Acqua Park</v>
          </cell>
          <cell r="H576">
            <v>1114290</v>
          </cell>
          <cell r="I576" t="str">
            <v>PE</v>
          </cell>
          <cell r="J576">
            <v>36599</v>
          </cell>
          <cell r="K576">
            <v>1</v>
          </cell>
          <cell r="L576">
            <v>1</v>
          </cell>
          <cell r="M576" t="str">
            <v>AG - 1º Lugar</v>
          </cell>
        </row>
        <row r="577">
          <cell r="A577">
            <v>2000</v>
          </cell>
          <cell r="B577" t="str">
            <v>SL</v>
          </cell>
          <cell r="C577" t="str">
            <v>ER</v>
          </cell>
          <cell r="D577" t="str">
            <v>TELE</v>
          </cell>
          <cell r="E577">
            <v>0</v>
          </cell>
          <cell r="F577" t="str">
            <v>Petrobrás</v>
          </cell>
          <cell r="G577" t="str">
            <v>Cabos de Fibra Óptica entre Paulínea e Araucária-Lote III</v>
          </cell>
          <cell r="H577">
            <v>10929025</v>
          </cell>
          <cell r="I577" t="str">
            <v>PE</v>
          </cell>
          <cell r="J577">
            <v>36598</v>
          </cell>
          <cell r="K577">
            <v>0</v>
          </cell>
          <cell r="L577">
            <v>0</v>
          </cell>
          <cell r="M577" t="str">
            <v>Perdemos</v>
          </cell>
        </row>
        <row r="578">
          <cell r="A578">
            <v>2000</v>
          </cell>
          <cell r="B578" t="str">
            <v>SL</v>
          </cell>
          <cell r="C578" t="str">
            <v>ER</v>
          </cell>
          <cell r="D578" t="str">
            <v>TELE</v>
          </cell>
          <cell r="E578">
            <v>0</v>
          </cell>
          <cell r="F578" t="str">
            <v>Petrobrás</v>
          </cell>
          <cell r="G578" t="str">
            <v>Cabos de Fibra Óptica entre Biguaçu e Joinvile-Lotes IV e IVA</v>
          </cell>
          <cell r="H578">
            <v>10648084</v>
          </cell>
          <cell r="I578" t="str">
            <v>PE</v>
          </cell>
          <cell r="J578">
            <v>36598</v>
          </cell>
          <cell r="K578">
            <v>0</v>
          </cell>
          <cell r="L578">
            <v>0</v>
          </cell>
          <cell r="M578" t="str">
            <v>Perdemos</v>
          </cell>
        </row>
        <row r="579">
          <cell r="A579">
            <v>2000</v>
          </cell>
          <cell r="B579" t="str">
            <v>SL</v>
          </cell>
          <cell r="C579" t="str">
            <v>ER</v>
          </cell>
          <cell r="D579" t="str">
            <v>TELE</v>
          </cell>
          <cell r="E579">
            <v>0</v>
          </cell>
          <cell r="F579" t="str">
            <v>Petrobrás</v>
          </cell>
          <cell r="G579" t="str">
            <v>Cabos de Fibra Óptica entre Biguaçu e Canoas-Lote V</v>
          </cell>
          <cell r="H579">
            <v>11704301</v>
          </cell>
          <cell r="I579" t="str">
            <v>PE</v>
          </cell>
          <cell r="J579">
            <v>36598</v>
          </cell>
          <cell r="K579">
            <v>0</v>
          </cell>
          <cell r="L579">
            <v>0</v>
          </cell>
          <cell r="M579" t="str">
            <v>Perdemos</v>
          </cell>
        </row>
        <row r="580">
          <cell r="A580">
            <v>2000</v>
          </cell>
          <cell r="B580" t="str">
            <v>SL</v>
          </cell>
          <cell r="C580" t="str">
            <v>ER</v>
          </cell>
          <cell r="D580" t="str">
            <v>IND</v>
          </cell>
          <cell r="E580" t="str">
            <v>OUTR</v>
          </cell>
          <cell r="F580" t="str">
            <v>Placas do PR</v>
          </cell>
          <cell r="G580" t="str">
            <v>Infraestrutura Industrial e Obras Complementares</v>
          </cell>
          <cell r="H580">
            <v>4056000</v>
          </cell>
          <cell r="I580" t="str">
            <v>PC</v>
          </cell>
          <cell r="J580">
            <v>36609</v>
          </cell>
          <cell r="K580">
            <v>0</v>
          </cell>
          <cell r="L580">
            <v>0</v>
          </cell>
          <cell r="M580" t="str">
            <v>Proposta de Cobertura para a CESBE</v>
          </cell>
        </row>
        <row r="581">
          <cell r="A581">
            <v>2000</v>
          </cell>
          <cell r="B581" t="str">
            <v>SE</v>
          </cell>
          <cell r="C581" t="str">
            <v>CV</v>
          </cell>
          <cell r="D581" t="str">
            <v>TRAN</v>
          </cell>
          <cell r="E581" t="str">
            <v>RODO</v>
          </cell>
          <cell r="F581" t="str">
            <v>DNER</v>
          </cell>
          <cell r="G581" t="str">
            <v>Variante da Região do Viaduto Vila Rica</v>
          </cell>
          <cell r="H581">
            <v>8701970</v>
          </cell>
          <cell r="I581" t="str">
            <v>PC</v>
          </cell>
          <cell r="J581">
            <v>36657</v>
          </cell>
          <cell r="K581">
            <v>0</v>
          </cell>
          <cell r="L581">
            <v>0</v>
          </cell>
          <cell r="M581" t="str">
            <v>Proposta de Cobertura para a CCCC</v>
          </cell>
        </row>
        <row r="582">
          <cell r="A582">
            <v>2000</v>
          </cell>
          <cell r="B582" t="str">
            <v>SL</v>
          </cell>
          <cell r="C582" t="str">
            <v>XXX</v>
          </cell>
          <cell r="D582" t="str">
            <v>TRAN</v>
          </cell>
          <cell r="E582" t="str">
            <v>RODO</v>
          </cell>
          <cell r="F582" t="str">
            <v>RODONORTE</v>
          </cell>
          <cell r="G582" t="str">
            <v>BR-376- Trecho Mauá da Serra/Serra do Cadeado</v>
          </cell>
          <cell r="H582">
            <v>1690140</v>
          </cell>
          <cell r="I582" t="str">
            <v>PNE</v>
          </cell>
          <cell r="J582">
            <v>36649</v>
          </cell>
          <cell r="K582">
            <v>0</v>
          </cell>
          <cell r="L582">
            <v>0</v>
          </cell>
          <cell r="M582" t="str">
            <v>Proposta não entregue, devido as solicitações do cliente</v>
          </cell>
        </row>
        <row r="583">
          <cell r="A583">
            <v>2000</v>
          </cell>
          <cell r="B583" t="str">
            <v>TC</v>
          </cell>
          <cell r="C583" t="str">
            <v>CP</v>
          </cell>
          <cell r="D583" t="str">
            <v>TELE</v>
          </cell>
          <cell r="F583" t="str">
            <v>TELEMAR</v>
          </cell>
          <cell r="G583" t="str">
            <v>Rota Óptica Estreito / Balsas - MA</v>
          </cell>
          <cell r="H583">
            <v>1851890</v>
          </cell>
          <cell r="I583" t="str">
            <v>PE</v>
          </cell>
          <cell r="J583">
            <v>36648</v>
          </cell>
          <cell r="K583">
            <v>0</v>
          </cell>
          <cell r="L583">
            <v>0</v>
          </cell>
          <cell r="M583" t="str">
            <v>Licitação Cancelada - A Telemar vai utiluizar satélite</v>
          </cell>
        </row>
        <row r="584">
          <cell r="A584">
            <v>2000</v>
          </cell>
          <cell r="B584" t="str">
            <v>NE</v>
          </cell>
          <cell r="C584" t="str">
            <v>MAA</v>
          </cell>
          <cell r="D584" t="str">
            <v>TRAN</v>
          </cell>
          <cell r="E584" t="str">
            <v>FERR</v>
          </cell>
          <cell r="F584" t="str">
            <v>VALEC</v>
          </cell>
          <cell r="G584" t="str">
            <v>Infraestrutura Ferroviária entre Senador Canedo a Porangatú</v>
          </cell>
          <cell r="H584">
            <v>4846340</v>
          </cell>
          <cell r="I584" t="str">
            <v>PE</v>
          </cell>
          <cell r="J584">
            <v>36696</v>
          </cell>
          <cell r="K584">
            <v>0</v>
          </cell>
          <cell r="L584">
            <v>0</v>
          </cell>
          <cell r="M584" t="str">
            <v>Proposta entregue em nome da CNO. Consórcio AG/CCCC/CNO</v>
          </cell>
        </row>
        <row r="585">
          <cell r="A585">
            <v>2000</v>
          </cell>
          <cell r="B585" t="str">
            <v>SE</v>
          </cell>
          <cell r="C585" t="str">
            <v>AS</v>
          </cell>
          <cell r="D585" t="str">
            <v>TRAN</v>
          </cell>
          <cell r="E585" t="str">
            <v>RODO</v>
          </cell>
          <cell r="F585" t="str">
            <v>DER-ES</v>
          </cell>
          <cell r="G585" t="str">
            <v>Variante Ferroviária Flexal-Viana</v>
          </cell>
          <cell r="H585">
            <v>16967850</v>
          </cell>
          <cell r="I585" t="str">
            <v>PC</v>
          </cell>
          <cell r="J585">
            <v>36718</v>
          </cell>
          <cell r="K585">
            <v>0</v>
          </cell>
          <cell r="L585">
            <v>0</v>
          </cell>
          <cell r="M585" t="str">
            <v>Proposta de Cobertura</v>
          </cell>
        </row>
        <row r="586">
          <cell r="A586">
            <v>2000</v>
          </cell>
          <cell r="B586" t="str">
            <v>NE</v>
          </cell>
          <cell r="C586" t="str">
            <v>LV</v>
          </cell>
          <cell r="D586" t="str">
            <v>TRAN</v>
          </cell>
          <cell r="E586" t="str">
            <v>AERO</v>
          </cell>
          <cell r="F586" t="str">
            <v>INFRAERO/GEP</v>
          </cell>
          <cell r="G586" t="str">
            <v>Pré-qualificação do Aeroporto de Recife</v>
          </cell>
          <cell r="H586">
            <v>0</v>
          </cell>
          <cell r="I586" t="str">
            <v>PE</v>
          </cell>
          <cell r="J586">
            <v>36710</v>
          </cell>
          <cell r="K586">
            <v>0</v>
          </cell>
          <cell r="L586">
            <v>0</v>
          </cell>
          <cell r="M586" t="str">
            <v>Proposta de Pré-qualificação</v>
          </cell>
        </row>
        <row r="587">
          <cell r="A587">
            <v>2000</v>
          </cell>
          <cell r="B587" t="str">
            <v>NE</v>
          </cell>
          <cell r="C587" t="str">
            <v>SL</v>
          </cell>
          <cell r="D587" t="str">
            <v>TRAN</v>
          </cell>
          <cell r="E587" t="str">
            <v>METR</v>
          </cell>
          <cell r="F587" t="str">
            <v>CBTU</v>
          </cell>
          <cell r="G587" t="str">
            <v>Infraestrutura do Metrô de Recife</v>
          </cell>
          <cell r="H587">
            <v>2032000</v>
          </cell>
          <cell r="I587" t="str">
            <v>PE</v>
          </cell>
          <cell r="J587">
            <v>36711</v>
          </cell>
          <cell r="K587">
            <v>1</v>
          </cell>
          <cell r="L587">
            <v>1</v>
          </cell>
          <cell r="M587" t="str">
            <v>Proposta de Acordo - AG Vencedora com mais 11 empresas</v>
          </cell>
        </row>
        <row r="588">
          <cell r="A588">
            <v>2000</v>
          </cell>
          <cell r="B588" t="str">
            <v>SL</v>
          </cell>
          <cell r="C588" t="str">
            <v>PM</v>
          </cell>
          <cell r="D588" t="str">
            <v>INDU</v>
          </cell>
          <cell r="E588" t="str">
            <v>OUTR</v>
          </cell>
          <cell r="F588" t="str">
            <v>CISA</v>
          </cell>
          <cell r="G588" t="str">
            <v>Edificações Administrativas e Fundações para Equipamentos</v>
          </cell>
          <cell r="H588">
            <v>5139490</v>
          </cell>
          <cell r="I588" t="str">
            <v>PE</v>
          </cell>
          <cell r="J588">
            <v>36713</v>
          </cell>
          <cell r="K588">
            <v>0</v>
          </cell>
          <cell r="L588">
            <v>0</v>
          </cell>
          <cell r="M588" t="str">
            <v>Proposta para UN SP</v>
          </cell>
        </row>
        <row r="589">
          <cell r="A589">
            <v>2000</v>
          </cell>
          <cell r="B589" t="str">
            <v>TC</v>
          </cell>
          <cell r="C589" t="str">
            <v>CP</v>
          </cell>
          <cell r="D589" t="str">
            <v>TELE</v>
          </cell>
          <cell r="F589" t="str">
            <v>BARRAMAR</v>
          </cell>
          <cell r="G589" t="str">
            <v>Rede de Dutos entre o Rio de Janeiro e Taubaté</v>
          </cell>
          <cell r="H589">
            <v>5875551.7596062673</v>
          </cell>
          <cell r="I589" t="str">
            <v>PE</v>
          </cell>
          <cell r="J589">
            <v>36731</v>
          </cell>
          <cell r="M589" t="str">
            <v>Em julgamento</v>
          </cell>
        </row>
        <row r="590">
          <cell r="A590">
            <v>2000</v>
          </cell>
          <cell r="B590" t="str">
            <v>NE</v>
          </cell>
          <cell r="C590" t="str">
            <v>CQ</v>
          </cell>
          <cell r="D590" t="str">
            <v>SAMA</v>
          </cell>
          <cell r="E590" t="str">
            <v>IRR</v>
          </cell>
          <cell r="F590" t="str">
            <v>CODEVASF</v>
          </cell>
          <cell r="G590" t="str">
            <v>Obras Civis da Barragem de Poço Magro</v>
          </cell>
          <cell r="H590">
            <v>3563550</v>
          </cell>
          <cell r="I590" t="str">
            <v>PC</v>
          </cell>
          <cell r="J590">
            <v>36761</v>
          </cell>
          <cell r="K590">
            <v>0</v>
          </cell>
          <cell r="L590">
            <v>0</v>
          </cell>
          <cell r="M590" t="str">
            <v>Proposta de Cobertura</v>
          </cell>
        </row>
        <row r="591">
          <cell r="A591">
            <v>2000</v>
          </cell>
          <cell r="B591" t="str">
            <v>NE</v>
          </cell>
          <cell r="C591" t="str">
            <v>MRS</v>
          </cell>
          <cell r="D591" t="str">
            <v>TRAN</v>
          </cell>
          <cell r="E591" t="str">
            <v>RODO</v>
          </cell>
          <cell r="F591" t="str">
            <v>DER-MA</v>
          </cell>
          <cell r="G591" t="str">
            <v>MA-206 - Entroncamento BR-316/Vila Piritina - Caratupera</v>
          </cell>
          <cell r="H591">
            <v>5925820</v>
          </cell>
          <cell r="I591" t="str">
            <v>PE</v>
          </cell>
          <cell r="J591">
            <v>36755</v>
          </cell>
          <cell r="M591" t="str">
            <v>Em julgamento</v>
          </cell>
        </row>
        <row r="592">
          <cell r="A592">
            <v>2000</v>
          </cell>
          <cell r="B592" t="str">
            <v>SE</v>
          </cell>
          <cell r="C592" t="str">
            <v>NP</v>
          </cell>
          <cell r="D592" t="str">
            <v>TRAN</v>
          </cell>
          <cell r="E592" t="str">
            <v>FERR</v>
          </cell>
          <cell r="F592" t="str">
            <v>PM Juizde Fora</v>
          </cell>
          <cell r="G592" t="str">
            <v>Infra e Superestrutura Ferroviária - Lote 1</v>
          </cell>
          <cell r="H592">
            <v>17782500</v>
          </cell>
          <cell r="I592" t="str">
            <v>PE</v>
          </cell>
          <cell r="J592">
            <v>36753</v>
          </cell>
          <cell r="K592">
            <v>0</v>
          </cell>
          <cell r="L592">
            <v>0</v>
          </cell>
          <cell r="M592" t="str">
            <v>Em julgamento</v>
          </cell>
        </row>
        <row r="593">
          <cell r="A593">
            <v>2000</v>
          </cell>
          <cell r="B593" t="str">
            <v>SE</v>
          </cell>
          <cell r="C593" t="str">
            <v>NP</v>
          </cell>
          <cell r="D593" t="str">
            <v>TRAN</v>
          </cell>
          <cell r="E593" t="str">
            <v>FERR</v>
          </cell>
          <cell r="F593" t="str">
            <v>PM Juizde Fora</v>
          </cell>
          <cell r="G593" t="str">
            <v>Infra e Superestrutura Ferroviária - Lote 2</v>
          </cell>
          <cell r="H593">
            <v>28381000</v>
          </cell>
          <cell r="I593" t="str">
            <v>PE</v>
          </cell>
          <cell r="J593">
            <v>36753</v>
          </cell>
          <cell r="K593">
            <v>1</v>
          </cell>
          <cell r="M593" t="str">
            <v>Em julgamento</v>
          </cell>
        </row>
        <row r="594">
          <cell r="A594">
            <v>2000</v>
          </cell>
          <cell r="B594" t="str">
            <v>SE</v>
          </cell>
          <cell r="C594" t="str">
            <v>NP</v>
          </cell>
          <cell r="D594" t="str">
            <v>TRAN</v>
          </cell>
          <cell r="E594" t="str">
            <v>FERR</v>
          </cell>
          <cell r="F594" t="str">
            <v>PM Juizde Fora</v>
          </cell>
          <cell r="G594" t="str">
            <v>Infra e Superestrutura Ferroviária - Lote 3</v>
          </cell>
          <cell r="H594">
            <v>22066870</v>
          </cell>
          <cell r="I594" t="str">
            <v>PE</v>
          </cell>
          <cell r="J594">
            <v>36753</v>
          </cell>
          <cell r="K594">
            <v>0</v>
          </cell>
          <cell r="L594">
            <v>0</v>
          </cell>
          <cell r="M594" t="str">
            <v>Em julgamento</v>
          </cell>
        </row>
        <row r="595">
          <cell r="A595">
            <v>2000</v>
          </cell>
          <cell r="B595" t="str">
            <v>SE</v>
          </cell>
          <cell r="C595" t="str">
            <v>NP</v>
          </cell>
          <cell r="D595" t="str">
            <v>INDU</v>
          </cell>
          <cell r="E595" t="str">
            <v>OUTR</v>
          </cell>
          <cell r="F595" t="str">
            <v>COPEBRÁS</v>
          </cell>
          <cell r="G595" t="str">
            <v>Edificações e Infraestrutura da Unidade de Fertilizantes de Catalão</v>
          </cell>
          <cell r="H595">
            <v>14182980</v>
          </cell>
          <cell r="I595" t="str">
            <v>PE</v>
          </cell>
          <cell r="J595">
            <v>36761</v>
          </cell>
          <cell r="M595" t="str">
            <v>Em julgamento - Proposta em conjunto com a UNSP</v>
          </cell>
        </row>
        <row r="596">
          <cell r="A596">
            <v>2000</v>
          </cell>
          <cell r="B596" t="str">
            <v>SL</v>
          </cell>
          <cell r="C596" t="str">
            <v>IV</v>
          </cell>
          <cell r="D596" t="str">
            <v>TRAN</v>
          </cell>
          <cell r="E596" t="str">
            <v>RODO</v>
          </cell>
          <cell r="F596" t="str">
            <v>DNER</v>
          </cell>
          <cell r="G596" t="str">
            <v>Contorno de Santa Rosa</v>
          </cell>
          <cell r="H596">
            <v>3812839.1574279387</v>
          </cell>
          <cell r="I596" t="str">
            <v>PE</v>
          </cell>
          <cell r="J596">
            <v>36753</v>
          </cell>
          <cell r="M596" t="str">
            <v>Proposta de Acordo - AG Vencedora</v>
          </cell>
        </row>
        <row r="597">
          <cell r="A597">
            <v>2000</v>
          </cell>
          <cell r="B597" t="str">
            <v>SL</v>
          </cell>
          <cell r="C597" t="str">
            <v>IV</v>
          </cell>
          <cell r="D597" t="str">
            <v>TRAN</v>
          </cell>
          <cell r="E597" t="str">
            <v>RODO</v>
          </cell>
          <cell r="F597" t="str">
            <v>DAER</v>
          </cell>
          <cell r="G597" t="str">
            <v>Pré-qualificação do Projeto CREMA - RS</v>
          </cell>
          <cell r="H597">
            <v>0</v>
          </cell>
          <cell r="I597" t="str">
            <v>PE</v>
          </cell>
          <cell r="J597">
            <v>36753</v>
          </cell>
          <cell r="K597">
            <v>0</v>
          </cell>
          <cell r="L597">
            <v>0</v>
          </cell>
          <cell r="M597" t="str">
            <v>Proposta de Pré-qualificação</v>
          </cell>
        </row>
        <row r="598">
          <cell r="A598">
            <v>2000</v>
          </cell>
          <cell r="B598" t="str">
            <v>NE</v>
          </cell>
          <cell r="C598" t="str">
            <v>LV</v>
          </cell>
          <cell r="D598" t="str">
            <v>TRAN</v>
          </cell>
          <cell r="E598" t="str">
            <v>FERR</v>
          </cell>
          <cell r="F598" t="str">
            <v>CFN</v>
          </cell>
          <cell r="G598" t="str">
            <v>Recuperação da Malha Ferroviária de Recife</v>
          </cell>
          <cell r="H598">
            <v>2587850</v>
          </cell>
          <cell r="I598" t="str">
            <v>PC</v>
          </cell>
          <cell r="J598">
            <v>36784</v>
          </cell>
          <cell r="K598">
            <v>0</v>
          </cell>
          <cell r="L598">
            <v>0</v>
          </cell>
          <cell r="M598" t="str">
            <v>Proposta concluída. Cobertura como moeda de troca com a CCCC.</v>
          </cell>
        </row>
        <row r="599">
          <cell r="A599">
            <v>2000</v>
          </cell>
          <cell r="B599" t="str">
            <v>NE</v>
          </cell>
          <cell r="C599" t="str">
            <v>XXX</v>
          </cell>
          <cell r="D599" t="str">
            <v>TRAN</v>
          </cell>
          <cell r="E599" t="str">
            <v>RODO</v>
          </cell>
          <cell r="F599" t="str">
            <v>DNER</v>
          </cell>
          <cell r="G599" t="str">
            <v>Projeto CREMA GO-01</v>
          </cell>
          <cell r="H599">
            <v>4929518.75</v>
          </cell>
          <cell r="I599" t="str">
            <v>PE</v>
          </cell>
          <cell r="J599">
            <v>36781</v>
          </cell>
          <cell r="K599">
            <v>0</v>
          </cell>
          <cell r="L599">
            <v>0</v>
          </cell>
          <cell r="M599" t="str">
            <v>Em julgamento. Acordo com 8 empresas.</v>
          </cell>
        </row>
        <row r="600">
          <cell r="A600">
            <v>2000</v>
          </cell>
          <cell r="B600" t="str">
            <v>SE</v>
          </cell>
          <cell r="C600" t="str">
            <v>CV</v>
          </cell>
          <cell r="D600" t="str">
            <v>TRAN</v>
          </cell>
          <cell r="E600" t="str">
            <v>RODO</v>
          </cell>
          <cell r="F600" t="str">
            <v>DNER</v>
          </cell>
          <cell r="G600" t="str">
            <v>Projeto CREMA - BR-040 - MG</v>
          </cell>
          <cell r="H600">
            <v>9092731.25</v>
          </cell>
          <cell r="I600" t="str">
            <v>PE</v>
          </cell>
          <cell r="J600">
            <v>36781</v>
          </cell>
          <cell r="K600">
            <v>0</v>
          </cell>
          <cell r="L600">
            <v>0</v>
          </cell>
          <cell r="M600" t="str">
            <v>Em julgamento. Acordo com 8 empresas.</v>
          </cell>
        </row>
        <row r="601">
          <cell r="A601">
            <v>2000</v>
          </cell>
          <cell r="B601" t="str">
            <v>SE</v>
          </cell>
          <cell r="C601" t="str">
            <v>CV</v>
          </cell>
          <cell r="D601" t="str">
            <v>TRAN</v>
          </cell>
          <cell r="E601" t="str">
            <v>RODO</v>
          </cell>
          <cell r="F601" t="str">
            <v>DER-MG</v>
          </cell>
          <cell r="G601" t="str">
            <v>BR-356 - Ervália / Muriaé</v>
          </cell>
          <cell r="H601">
            <v>5111850</v>
          </cell>
          <cell r="I601" t="str">
            <v>PC</v>
          </cell>
          <cell r="J601">
            <v>36790</v>
          </cell>
          <cell r="K601">
            <v>0</v>
          </cell>
          <cell r="L601">
            <v>0</v>
          </cell>
          <cell r="M601" t="str">
            <v xml:space="preserve">Proposta de cobertura para </v>
          </cell>
        </row>
        <row r="602">
          <cell r="A602">
            <v>2000</v>
          </cell>
          <cell r="B602" t="str">
            <v>SL</v>
          </cell>
          <cell r="C602" t="str">
            <v>IV</v>
          </cell>
          <cell r="D602" t="str">
            <v>TRAN</v>
          </cell>
          <cell r="E602" t="str">
            <v>RODO</v>
          </cell>
          <cell r="F602" t="str">
            <v>DAER</v>
          </cell>
          <cell r="G602" t="str">
            <v>RS-377 - Santa Tecla / Jóia</v>
          </cell>
          <cell r="H602">
            <v>6635212</v>
          </cell>
          <cell r="I602" t="str">
            <v>PE</v>
          </cell>
          <cell r="J602">
            <v>36784</v>
          </cell>
          <cell r="M602" t="str">
            <v>Em julgamento</v>
          </cell>
        </row>
        <row r="603">
          <cell r="A603">
            <v>2000</v>
          </cell>
          <cell r="B603" t="str">
            <v>SL</v>
          </cell>
          <cell r="C603" t="str">
            <v>IV</v>
          </cell>
          <cell r="D603" t="str">
            <v>TRAN</v>
          </cell>
          <cell r="E603" t="str">
            <v>RODO</v>
          </cell>
          <cell r="F603" t="str">
            <v>DAER</v>
          </cell>
          <cell r="G603" t="str">
            <v>RS-377 - Manoel Viana</v>
          </cell>
          <cell r="H603">
            <v>6372469</v>
          </cell>
          <cell r="I603" t="str">
            <v>PE</v>
          </cell>
          <cell r="J603">
            <v>36784</v>
          </cell>
          <cell r="M603" t="str">
            <v>Em julgamento</v>
          </cell>
        </row>
        <row r="604">
          <cell r="A604">
            <v>2000</v>
          </cell>
          <cell r="B604" t="str">
            <v>SL</v>
          </cell>
          <cell r="C604" t="str">
            <v>IV</v>
          </cell>
          <cell r="D604" t="str">
            <v>INDU</v>
          </cell>
          <cell r="F604" t="str">
            <v>ABB</v>
          </cell>
          <cell r="G604" t="str">
            <v>Subestação Transformadora de Energia - GARABÍ II</v>
          </cell>
          <cell r="H604">
            <v>6080923</v>
          </cell>
          <cell r="I604" t="str">
            <v>PE</v>
          </cell>
          <cell r="J604">
            <v>36789</v>
          </cell>
          <cell r="M604" t="str">
            <v>Em julgamento</v>
          </cell>
        </row>
        <row r="605">
          <cell r="A605">
            <v>2000</v>
          </cell>
          <cell r="B605" t="str">
            <v>TC</v>
          </cell>
          <cell r="C605" t="str">
            <v>CP</v>
          </cell>
          <cell r="D605" t="str">
            <v>TELE</v>
          </cell>
          <cell r="E605">
            <v>0</v>
          </cell>
          <cell r="F605" t="str">
            <v>TELEMAR-RJ</v>
          </cell>
          <cell r="G605" t="str">
            <v>VAPT-RJ-Instalação e Manutenção de Telefones Públicos</v>
          </cell>
          <cell r="H605">
            <v>5201180</v>
          </cell>
          <cell r="I605" t="str">
            <v>PE</v>
          </cell>
          <cell r="J605">
            <v>36773</v>
          </cell>
          <cell r="M605" t="str">
            <v>Em julgamento</v>
          </cell>
        </row>
        <row r="606">
          <cell r="A606">
            <v>2000</v>
          </cell>
          <cell r="B606" t="str">
            <v>TC</v>
          </cell>
          <cell r="C606" t="str">
            <v>CP</v>
          </cell>
          <cell r="D606" t="str">
            <v>TELE</v>
          </cell>
          <cell r="E606">
            <v>0</v>
          </cell>
          <cell r="F606" t="str">
            <v>TELEMAR-RJ</v>
          </cell>
          <cell r="G606" t="str">
            <v>Instalação e Manutenção de Telefones Públicos</v>
          </cell>
          <cell r="H606">
            <v>563920</v>
          </cell>
          <cell r="I606" t="str">
            <v>PE</v>
          </cell>
          <cell r="J606">
            <v>36773</v>
          </cell>
          <cell r="M606" t="str">
            <v>Em julgamento</v>
          </cell>
        </row>
        <row r="607">
          <cell r="A607">
            <v>2000</v>
          </cell>
          <cell r="B607" t="str">
            <v>SE</v>
          </cell>
          <cell r="C607" t="str">
            <v>NP</v>
          </cell>
          <cell r="D607" t="str">
            <v>SAMA</v>
          </cell>
          <cell r="E607" t="str">
            <v>SABA</v>
          </cell>
          <cell r="F607" t="str">
            <v>SUDECAP</v>
          </cell>
          <cell r="G607" t="str">
            <v>Dragagem Lagoa da Pampulha</v>
          </cell>
          <cell r="H607">
            <v>11408512.505484862</v>
          </cell>
          <cell r="I607" t="str">
            <v>PE</v>
          </cell>
          <cell r="J607">
            <v>36802</v>
          </cell>
          <cell r="M607" t="str">
            <v>Em julgamento</v>
          </cell>
        </row>
        <row r="608">
          <cell r="A608">
            <v>2000</v>
          </cell>
          <cell r="B608" t="str">
            <v>SL</v>
          </cell>
          <cell r="C608" t="str">
            <v>RPol</v>
          </cell>
          <cell r="D608" t="str">
            <v>IMOB</v>
          </cell>
          <cell r="F608" t="str">
            <v>ECT</v>
          </cell>
          <cell r="G608" t="str">
            <v>Complexo Operacional e Administrativo de Florianópolis</v>
          </cell>
          <cell r="H608">
            <v>12294421.31574912</v>
          </cell>
          <cell r="I608" t="str">
            <v>PNE</v>
          </cell>
          <cell r="J608">
            <v>36804</v>
          </cell>
          <cell r="M608" t="str">
            <v>Proposta não entregue</v>
          </cell>
        </row>
        <row r="609">
          <cell r="A609">
            <v>2000</v>
          </cell>
          <cell r="B609" t="str">
            <v>SL</v>
          </cell>
          <cell r="C609" t="str">
            <v>IV</v>
          </cell>
          <cell r="D609" t="str">
            <v>TRAN</v>
          </cell>
          <cell r="E609" t="str">
            <v>RODO</v>
          </cell>
          <cell r="F609" t="str">
            <v>DAER</v>
          </cell>
          <cell r="G609" t="str">
            <v>BR-470-Divisa SC/RS com entroncamento BR-116-RS</v>
          </cell>
          <cell r="H609">
            <v>13947170</v>
          </cell>
          <cell r="I609" t="str">
            <v>PE</v>
          </cell>
          <cell r="J609">
            <v>36815</v>
          </cell>
          <cell r="M609" t="str">
            <v>Proposta de cobertura</v>
          </cell>
        </row>
        <row r="610">
          <cell r="A610">
            <v>2000</v>
          </cell>
          <cell r="B610" t="str">
            <v>TC</v>
          </cell>
          <cell r="C610" t="str">
            <v>CP</v>
          </cell>
          <cell r="D610" t="str">
            <v>TELE</v>
          </cell>
          <cell r="E610">
            <v>0</v>
          </cell>
          <cell r="F610" t="str">
            <v>TELEMAR</v>
          </cell>
          <cell r="G610" t="str">
            <v>Implantação de Cabos de Fibra Óptica - Lote 1 - Opção 1</v>
          </cell>
          <cell r="H610">
            <v>17457310</v>
          </cell>
          <cell r="I610" t="str">
            <v>PE</v>
          </cell>
          <cell r="J610">
            <v>36828</v>
          </cell>
          <cell r="M610" t="str">
            <v>Proposta entergue em acordo</v>
          </cell>
        </row>
        <row r="611">
          <cell r="A611">
            <v>2000</v>
          </cell>
          <cell r="B611" t="str">
            <v>TC</v>
          </cell>
          <cell r="C611" t="str">
            <v>CP</v>
          </cell>
          <cell r="D611" t="str">
            <v>TELE</v>
          </cell>
          <cell r="E611">
            <v>0</v>
          </cell>
          <cell r="F611" t="str">
            <v>TELEMAR</v>
          </cell>
          <cell r="G611" t="str">
            <v>Implantação de Cabos de Fibra Óptica - Lote 1 - Opção 2</v>
          </cell>
          <cell r="H611">
            <v>16962760</v>
          </cell>
          <cell r="I611" t="str">
            <v>PE</v>
          </cell>
          <cell r="J611">
            <v>36828</v>
          </cell>
          <cell r="M611" t="str">
            <v>Proposta entergue em acordo</v>
          </cell>
        </row>
        <row r="612">
          <cell r="A612">
            <v>2000</v>
          </cell>
          <cell r="B612" t="str">
            <v>TC</v>
          </cell>
          <cell r="C612" t="str">
            <v>CP</v>
          </cell>
          <cell r="D612" t="str">
            <v>TELE</v>
          </cell>
          <cell r="E612">
            <v>0</v>
          </cell>
          <cell r="F612" t="str">
            <v>TELEMAR</v>
          </cell>
          <cell r="G612" t="str">
            <v>Implantação de Cabos de Fibra Óptica - Lote 2</v>
          </cell>
          <cell r="H612">
            <v>9799220</v>
          </cell>
          <cell r="I612" t="str">
            <v>PE</v>
          </cell>
          <cell r="J612">
            <v>36828</v>
          </cell>
          <cell r="M612" t="str">
            <v>Proposta entergue em acordo</v>
          </cell>
        </row>
        <row r="613">
          <cell r="A613">
            <v>2000</v>
          </cell>
          <cell r="B613" t="str">
            <v>TC</v>
          </cell>
          <cell r="C613" t="str">
            <v>CP</v>
          </cell>
          <cell r="D613" t="str">
            <v>TELE</v>
          </cell>
          <cell r="E613">
            <v>0</v>
          </cell>
          <cell r="F613" t="str">
            <v>TELEMAR</v>
          </cell>
          <cell r="G613" t="str">
            <v>Implantação de Cabos de Fibra Óptica - Lote 3 - Opção 1</v>
          </cell>
          <cell r="H613">
            <v>13439220</v>
          </cell>
          <cell r="I613" t="str">
            <v>PE</v>
          </cell>
          <cell r="J613">
            <v>36828</v>
          </cell>
          <cell r="M613" t="str">
            <v>Proposta entergue em acordo</v>
          </cell>
        </row>
        <row r="614">
          <cell r="A614">
            <v>2000</v>
          </cell>
          <cell r="B614" t="str">
            <v>TC</v>
          </cell>
          <cell r="C614" t="str">
            <v>CP</v>
          </cell>
          <cell r="D614" t="str">
            <v>TELE</v>
          </cell>
          <cell r="E614">
            <v>0</v>
          </cell>
          <cell r="F614" t="str">
            <v>TELEMAR</v>
          </cell>
          <cell r="G614" t="str">
            <v>Implantação de Cabos de Fibra Óptica - Lote 3 - Opção 2</v>
          </cell>
          <cell r="H614">
            <v>15623580</v>
          </cell>
          <cell r="I614" t="str">
            <v>PE</v>
          </cell>
          <cell r="J614">
            <v>36828</v>
          </cell>
          <cell r="M614" t="str">
            <v>Proposta entergue em acordo</v>
          </cell>
        </row>
        <row r="615">
          <cell r="A615">
            <v>2000</v>
          </cell>
          <cell r="B615" t="str">
            <v>TC</v>
          </cell>
          <cell r="C615" t="str">
            <v>CP</v>
          </cell>
          <cell r="D615" t="str">
            <v>TELE</v>
          </cell>
          <cell r="E615">
            <v>0</v>
          </cell>
          <cell r="F615" t="str">
            <v>TELEMAR</v>
          </cell>
          <cell r="G615" t="str">
            <v>Implantação de Cabos de Fibra Óptica - Lote 3 - Opção 3</v>
          </cell>
          <cell r="H615">
            <v>15623580</v>
          </cell>
          <cell r="I615" t="str">
            <v>PE</v>
          </cell>
          <cell r="J615">
            <v>36828</v>
          </cell>
          <cell r="M615" t="str">
            <v>Proposta entergue em acordo</v>
          </cell>
        </row>
        <row r="616">
          <cell r="A616">
            <v>2000</v>
          </cell>
          <cell r="B616" t="str">
            <v>TC</v>
          </cell>
          <cell r="C616" t="str">
            <v>CP</v>
          </cell>
          <cell r="D616" t="str">
            <v>TELE</v>
          </cell>
          <cell r="E616">
            <v>0</v>
          </cell>
          <cell r="F616" t="str">
            <v>TELEMAR</v>
          </cell>
          <cell r="G616" t="str">
            <v>Implantação de Cabos de Fibra Óptica - Lote 4 - Opção 1</v>
          </cell>
          <cell r="H616">
            <v>26498760</v>
          </cell>
          <cell r="I616" t="str">
            <v>PE</v>
          </cell>
          <cell r="J616">
            <v>36828</v>
          </cell>
          <cell r="M616" t="str">
            <v>Proposta entergue em acordo</v>
          </cell>
        </row>
        <row r="617">
          <cell r="A617">
            <v>2000</v>
          </cell>
          <cell r="B617" t="str">
            <v>TC</v>
          </cell>
          <cell r="C617" t="str">
            <v>CP</v>
          </cell>
          <cell r="D617" t="str">
            <v>TELE</v>
          </cell>
          <cell r="E617">
            <v>0</v>
          </cell>
          <cell r="F617" t="str">
            <v>TELEMAR</v>
          </cell>
          <cell r="G617" t="str">
            <v>Implantação de Cabos de Fibra Óptica - Lote 4 - Opção 2</v>
          </cell>
          <cell r="H617">
            <v>23702180</v>
          </cell>
          <cell r="I617" t="str">
            <v>PE</v>
          </cell>
          <cell r="J617">
            <v>36828</v>
          </cell>
          <cell r="M617" t="str">
            <v>Proposta entergue em acordo</v>
          </cell>
        </row>
        <row r="618">
          <cell r="A618">
            <v>2000</v>
          </cell>
          <cell r="B618" t="str">
            <v>TC</v>
          </cell>
          <cell r="C618" t="str">
            <v>CP</v>
          </cell>
          <cell r="D618" t="str">
            <v>TELE</v>
          </cell>
          <cell r="E618">
            <v>0</v>
          </cell>
          <cell r="F618" t="str">
            <v>TELEMAR</v>
          </cell>
          <cell r="G618" t="str">
            <v>Implantação de Cabos de Fibra Óptica - Lote 4 - Opção 3</v>
          </cell>
          <cell r="H618">
            <v>15775060</v>
          </cell>
          <cell r="I618" t="str">
            <v>PE</v>
          </cell>
          <cell r="J618">
            <v>36828</v>
          </cell>
          <cell r="M618" t="str">
            <v>Proposta entergue em acordo</v>
          </cell>
        </row>
        <row r="619">
          <cell r="A619">
            <v>2000</v>
          </cell>
          <cell r="B619" t="str">
            <v>TC</v>
          </cell>
          <cell r="C619" t="str">
            <v>CP</v>
          </cell>
          <cell r="D619" t="str">
            <v>TELE</v>
          </cell>
          <cell r="E619">
            <v>0</v>
          </cell>
          <cell r="F619" t="str">
            <v>TELEMAR</v>
          </cell>
          <cell r="G619" t="str">
            <v>Implantação de Cabos de Fibra Óptica - Lote 5 - Opção 1</v>
          </cell>
          <cell r="H619">
            <v>9597200</v>
          </cell>
          <cell r="I619" t="str">
            <v>PE</v>
          </cell>
          <cell r="J619">
            <v>36828</v>
          </cell>
          <cell r="M619" t="str">
            <v>Proposta entergue em acordo</v>
          </cell>
        </row>
        <row r="620">
          <cell r="A620">
            <v>2000</v>
          </cell>
          <cell r="B620" t="str">
            <v>TC</v>
          </cell>
          <cell r="C620" t="str">
            <v>CP</v>
          </cell>
          <cell r="D620" t="str">
            <v>TELE</v>
          </cell>
          <cell r="E620">
            <v>0</v>
          </cell>
          <cell r="F620" t="str">
            <v>TELEMAR</v>
          </cell>
          <cell r="G620" t="str">
            <v>Implantação de Cabos de Fibra Óptica - Lote 5 - Opção 1</v>
          </cell>
          <cell r="H620">
            <v>13360560</v>
          </cell>
          <cell r="I620" t="str">
            <v>PE</v>
          </cell>
          <cell r="J620">
            <v>36828</v>
          </cell>
          <cell r="M620" t="str">
            <v>Proposta entergue em acordo</v>
          </cell>
        </row>
        <row r="621">
          <cell r="A621">
            <v>2000</v>
          </cell>
          <cell r="B621" t="str">
            <v>TC</v>
          </cell>
          <cell r="C621" t="str">
            <v>CP</v>
          </cell>
          <cell r="D621" t="str">
            <v>TELE</v>
          </cell>
          <cell r="E621">
            <v>0</v>
          </cell>
          <cell r="F621" t="str">
            <v>TELEMAR</v>
          </cell>
          <cell r="G621" t="str">
            <v xml:space="preserve">Implantação de Cabos de Fibra Óptica - Lote 6 </v>
          </cell>
          <cell r="H621">
            <v>11292450</v>
          </cell>
          <cell r="I621" t="str">
            <v>PE</v>
          </cell>
          <cell r="J621">
            <v>36828</v>
          </cell>
          <cell r="M621" t="str">
            <v>Proposta entergue em acordo</v>
          </cell>
        </row>
        <row r="622">
          <cell r="A622">
            <v>2000</v>
          </cell>
          <cell r="B622" t="str">
            <v>TC</v>
          </cell>
          <cell r="C622" t="str">
            <v>CP</v>
          </cell>
          <cell r="D622" t="str">
            <v>TELE</v>
          </cell>
          <cell r="E622">
            <v>0</v>
          </cell>
          <cell r="F622" t="str">
            <v>TELEMAR</v>
          </cell>
          <cell r="G622" t="str">
            <v>Implantação de Cabos de Fibra Óptica - Lote 7 - Opção 1</v>
          </cell>
          <cell r="H622">
            <v>7360790</v>
          </cell>
          <cell r="I622" t="str">
            <v>PE</v>
          </cell>
          <cell r="J622">
            <v>36828</v>
          </cell>
          <cell r="M622" t="str">
            <v>Proposta entergue em acordo</v>
          </cell>
        </row>
        <row r="623">
          <cell r="A623">
            <v>2000</v>
          </cell>
          <cell r="B623" t="str">
            <v>TC</v>
          </cell>
          <cell r="C623" t="str">
            <v>CP</v>
          </cell>
          <cell r="D623" t="str">
            <v>TELE</v>
          </cell>
          <cell r="E623">
            <v>0</v>
          </cell>
          <cell r="F623" t="str">
            <v>TELEMAR</v>
          </cell>
          <cell r="G623" t="str">
            <v>Implantação de Cabos de Fibra Óptica - Lote 7 - Opção 2</v>
          </cell>
          <cell r="H623">
            <v>7360790</v>
          </cell>
          <cell r="I623" t="str">
            <v>PE</v>
          </cell>
          <cell r="J623">
            <v>36828</v>
          </cell>
          <cell r="M623" t="str">
            <v>Proposta entergue em acordo</v>
          </cell>
        </row>
        <row r="624">
          <cell r="A624">
            <v>2000</v>
          </cell>
          <cell r="B624" t="str">
            <v>TC</v>
          </cell>
          <cell r="C624" t="str">
            <v>CP</v>
          </cell>
          <cell r="D624" t="str">
            <v>TELE</v>
          </cell>
          <cell r="E624">
            <v>0</v>
          </cell>
          <cell r="F624" t="str">
            <v>TELEMAR</v>
          </cell>
          <cell r="G624" t="str">
            <v>Implantação de Cabos de Fibra Óptica - Lote 7 - Opção 3</v>
          </cell>
          <cell r="H624">
            <v>8559890</v>
          </cell>
          <cell r="I624" t="str">
            <v>PE</v>
          </cell>
          <cell r="J624">
            <v>36828</v>
          </cell>
          <cell r="M624" t="str">
            <v>Proposta entergue em acordo</v>
          </cell>
        </row>
        <row r="625">
          <cell r="A625">
            <v>2000</v>
          </cell>
          <cell r="B625" t="str">
            <v>TC</v>
          </cell>
          <cell r="C625" t="str">
            <v>CP</v>
          </cell>
          <cell r="D625" t="str">
            <v>TELE</v>
          </cell>
          <cell r="E625">
            <v>0</v>
          </cell>
          <cell r="F625" t="str">
            <v>TELEMAR</v>
          </cell>
          <cell r="G625" t="str">
            <v>Implantação de Cabos de Fibra Óptica - Lote 8</v>
          </cell>
          <cell r="H625">
            <v>6427870</v>
          </cell>
          <cell r="I625" t="str">
            <v>PE</v>
          </cell>
          <cell r="J625">
            <v>36828</v>
          </cell>
          <cell r="M625" t="str">
            <v>Proposta entergue em acordo</v>
          </cell>
        </row>
      </sheetData>
      <sheetData sheetId="6" refreshError="1"/>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TCB5"/>
      <sheetName val="TEB4"/>
      <sheetName val="TCC4"/>
      <sheetName val="TBMB"/>
      <sheetName val="ORÇAMENTO"/>
      <sheetName val="CONS_CORR"/>
      <sheetName val="CONS_PREV"/>
      <sheetName val="MELHORAM"/>
      <sheetName val="EMERGENCIA"/>
      <sheetName val="SERV_AUX"/>
      <sheetName val="IND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3">
          <cell r="D13">
            <v>1.76</v>
          </cell>
        </row>
        <row r="16">
          <cell r="D16">
            <v>10</v>
          </cell>
        </row>
        <row r="17">
          <cell r="D17">
            <v>20.76</v>
          </cell>
          <cell r="K17">
            <v>31.11</v>
          </cell>
          <cell r="M17">
            <v>16.96</v>
          </cell>
        </row>
        <row r="18">
          <cell r="D18">
            <v>20.76</v>
          </cell>
          <cell r="K18">
            <v>16.55</v>
          </cell>
          <cell r="M18">
            <v>6.57</v>
          </cell>
        </row>
        <row r="19">
          <cell r="D19">
            <v>20.76</v>
          </cell>
        </row>
        <row r="30">
          <cell r="K30">
            <v>22.72</v>
          </cell>
          <cell r="M30">
            <v>11.27</v>
          </cell>
        </row>
        <row r="32">
          <cell r="K32">
            <v>2.14</v>
          </cell>
          <cell r="M32">
            <v>1.84</v>
          </cell>
        </row>
        <row r="33">
          <cell r="K33">
            <v>2.39</v>
          </cell>
          <cell r="M33">
            <v>2.06</v>
          </cell>
        </row>
        <row r="34">
          <cell r="K34">
            <v>0.79</v>
          </cell>
          <cell r="M34">
            <v>0.61</v>
          </cell>
        </row>
        <row r="35">
          <cell r="K35">
            <v>36.82</v>
          </cell>
          <cell r="M35">
            <v>15.59</v>
          </cell>
        </row>
        <row r="36">
          <cell r="K36">
            <v>70.88</v>
          </cell>
          <cell r="M36">
            <v>34.54</v>
          </cell>
        </row>
        <row r="37">
          <cell r="K37">
            <v>17.38</v>
          </cell>
          <cell r="M37">
            <v>12.28</v>
          </cell>
        </row>
        <row r="38">
          <cell r="K38">
            <v>13.11</v>
          </cell>
          <cell r="M38">
            <v>9.0299999999999994</v>
          </cell>
        </row>
        <row r="39">
          <cell r="D39">
            <v>0.03</v>
          </cell>
          <cell r="K39">
            <v>16.559999999999999</v>
          </cell>
          <cell r="M39">
            <v>10.16</v>
          </cell>
        </row>
        <row r="41">
          <cell r="K41">
            <v>27.38</v>
          </cell>
          <cell r="M41">
            <v>14.7</v>
          </cell>
        </row>
        <row r="45">
          <cell r="K45">
            <v>3</v>
          </cell>
          <cell r="M45">
            <v>2.31</v>
          </cell>
        </row>
        <row r="46">
          <cell r="D46">
            <v>0.16</v>
          </cell>
        </row>
        <row r="58">
          <cell r="K58">
            <v>4.3099999999999996</v>
          </cell>
          <cell r="M58">
            <v>3.01</v>
          </cell>
        </row>
        <row r="70">
          <cell r="K70">
            <v>25.44</v>
          </cell>
          <cell r="M70">
            <v>10.61</v>
          </cell>
        </row>
        <row r="72">
          <cell r="D72">
            <v>170.24</v>
          </cell>
          <cell r="K72">
            <v>30.32</v>
          </cell>
          <cell r="M72">
            <v>11.35</v>
          </cell>
        </row>
        <row r="73">
          <cell r="D73">
            <v>234.5</v>
          </cell>
        </row>
        <row r="74">
          <cell r="D74">
            <v>182.44</v>
          </cell>
        </row>
        <row r="75">
          <cell r="D75">
            <v>233.6</v>
          </cell>
          <cell r="K75">
            <v>17.690000000000001</v>
          </cell>
          <cell r="M75">
            <v>7.42</v>
          </cell>
        </row>
        <row r="76">
          <cell r="D76">
            <v>254.13</v>
          </cell>
        </row>
        <row r="83">
          <cell r="K83">
            <v>12.64</v>
          </cell>
          <cell r="M83">
            <v>1.87</v>
          </cell>
        </row>
        <row r="84">
          <cell r="D84">
            <v>70.298000000000002</v>
          </cell>
        </row>
        <row r="86">
          <cell r="D86">
            <v>77.400000000000006</v>
          </cell>
        </row>
        <row r="87">
          <cell r="D87">
            <v>63.45</v>
          </cell>
        </row>
        <row r="88">
          <cell r="D88">
            <v>63.45</v>
          </cell>
        </row>
        <row r="89">
          <cell r="D89">
            <v>63.45</v>
          </cell>
        </row>
        <row r="118">
          <cell r="M118">
            <v>4.2699999999999996</v>
          </cell>
        </row>
        <row r="119">
          <cell r="M119">
            <v>8.01</v>
          </cell>
        </row>
        <row r="126">
          <cell r="C126" t="str">
            <v>BR-158/BR-262/MS</v>
          </cell>
        </row>
        <row r="127">
          <cell r="C127" t="str">
            <v>DIV. GO/MS - DIV. MS/SP; DIV. SP/MS - FR. BRASIL/BOLIVIA</v>
          </cell>
          <cell r="M127">
            <v>2.27</v>
          </cell>
        </row>
        <row r="128">
          <cell r="C128" t="str">
            <v>ENTR. MS-444(SELVIRIA) - TRÊS LAGOAS; DIV.SP/MS - POSTO MUTUM</v>
          </cell>
          <cell r="M128">
            <v>2.27</v>
          </cell>
        </row>
        <row r="129">
          <cell r="C129" t="str">
            <v>256,7 KM</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s>
    <sheetDataSet>
      <sheetData sheetId="0">
        <row r="21">
          <cell r="D21">
            <v>45.9</v>
          </cell>
        </row>
        <row r="36">
          <cell r="D36">
            <v>2.2400000000000002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nt."/>
      <sheetName val="Croqui"/>
      <sheetName val="Comparativo"/>
      <sheetName val="Mat. Bet."/>
      <sheetName val="Calc.transporte"/>
      <sheetName val="Preço MBet."/>
      <sheetName val="TLCB5"/>
      <sheetName val="TLMR"/>
      <sheetName val="TLBM"/>
      <sheetName val="TCCC"/>
      <sheetName val="TLCB10"/>
      <sheetName val="TLCC4"/>
      <sheetName val="TCCB10"/>
      <sheetName val="Quadro res. transp."/>
      <sheetName val="CURVA ABC"/>
      <sheetName val="Orçamento"/>
      <sheetName val="Serviços"/>
      <sheetName val="Cronograma 1º"/>
      <sheetName val="Cronograma 2º"/>
      <sheetName val="Instalação"/>
      <sheetName val="Mobiliz."/>
      <sheetName val="Cpu Trans."/>
      <sheetName val="CAP-CM30"/>
      <sheetName val="Plan1"/>
      <sheetName val="Rotineira"/>
      <sheetName val="Veíc."/>
      <sheetName val="Serv.Aux."/>
      <sheetName val="Const. Dren."/>
      <sheetName val="Aux.Dren"/>
      <sheetName val="Serv. Adm."/>
      <sheetName val="CPUMat.Bet."/>
      <sheetName val="M Obra"/>
      <sheetName val="Equip."/>
      <sheetName val="Materiais"/>
      <sheetName val="DIVISÓRIAS"/>
      <sheetName val="Model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1">
          <cell r="G11">
            <v>185700</v>
          </cell>
        </row>
        <row r="12">
          <cell r="G12">
            <v>158.464</v>
          </cell>
        </row>
        <row r="13">
          <cell r="G13">
            <v>237.696</v>
          </cell>
        </row>
        <row r="17">
          <cell r="G17">
            <v>450</v>
          </cell>
        </row>
        <row r="18">
          <cell r="G18">
            <v>170</v>
          </cell>
        </row>
        <row r="20">
          <cell r="G20">
            <v>420</v>
          </cell>
        </row>
        <row r="21">
          <cell r="G21">
            <v>1285</v>
          </cell>
        </row>
        <row r="22">
          <cell r="G22">
            <v>74.28</v>
          </cell>
        </row>
        <row r="23">
          <cell r="G23">
            <v>74.28</v>
          </cell>
        </row>
        <row r="25">
          <cell r="G25">
            <v>247.6</v>
          </cell>
        </row>
        <row r="26">
          <cell r="G26">
            <v>160.94</v>
          </cell>
        </row>
        <row r="27">
          <cell r="G27">
            <v>185.7</v>
          </cell>
        </row>
        <row r="28">
          <cell r="G28">
            <v>309.5</v>
          </cell>
        </row>
        <row r="29">
          <cell r="G29">
            <v>742.8</v>
          </cell>
        </row>
        <row r="30">
          <cell r="G30">
            <v>185.7</v>
          </cell>
        </row>
        <row r="32">
          <cell r="G32">
            <v>28</v>
          </cell>
        </row>
        <row r="33">
          <cell r="G33">
            <v>75000</v>
          </cell>
        </row>
        <row r="34">
          <cell r="G34">
            <v>13500</v>
          </cell>
        </row>
        <row r="35">
          <cell r="G35">
            <v>13500</v>
          </cell>
        </row>
        <row r="36">
          <cell r="G36">
            <v>500</v>
          </cell>
        </row>
        <row r="37">
          <cell r="G37">
            <v>375</v>
          </cell>
        </row>
        <row r="38">
          <cell r="G38">
            <v>1000</v>
          </cell>
        </row>
        <row r="39">
          <cell r="G39">
            <v>250</v>
          </cell>
        </row>
        <row r="41">
          <cell r="G41">
            <v>100</v>
          </cell>
        </row>
        <row r="42">
          <cell r="G42">
            <v>247.6</v>
          </cell>
        </row>
        <row r="43">
          <cell r="G43">
            <v>433.3</v>
          </cell>
        </row>
        <row r="44">
          <cell r="G44">
            <v>123.8</v>
          </cell>
        </row>
        <row r="45">
          <cell r="G45">
            <v>185.7</v>
          </cell>
        </row>
        <row r="46">
          <cell r="G46">
            <v>185.7</v>
          </cell>
        </row>
        <row r="47">
          <cell r="G47">
            <v>60000</v>
          </cell>
        </row>
        <row r="49">
          <cell r="G49">
            <v>200</v>
          </cell>
        </row>
        <row r="50">
          <cell r="G50">
            <v>6565.0659999999998</v>
          </cell>
        </row>
        <row r="51">
          <cell r="G51">
            <v>70</v>
          </cell>
        </row>
        <row r="52">
          <cell r="G52">
            <v>70</v>
          </cell>
        </row>
        <row r="53">
          <cell r="G53">
            <v>192000</v>
          </cell>
        </row>
        <row r="54">
          <cell r="G54">
            <v>122194.66320000001</v>
          </cell>
        </row>
        <row r="55">
          <cell r="G55">
            <v>82140.130999999994</v>
          </cell>
        </row>
        <row r="56">
          <cell r="G56">
            <v>10250.674560000001</v>
          </cell>
        </row>
        <row r="57">
          <cell r="G57">
            <v>5615.3190000000004</v>
          </cell>
        </row>
        <row r="58">
          <cell r="G58">
            <v>371372.78499999997</v>
          </cell>
        </row>
        <row r="59">
          <cell r="G59">
            <v>12</v>
          </cell>
        </row>
        <row r="60">
          <cell r="G60">
            <v>192</v>
          </cell>
        </row>
        <row r="61">
          <cell r="G61">
            <v>960</v>
          </cell>
        </row>
        <row r="62">
          <cell r="G62">
            <v>60</v>
          </cell>
        </row>
        <row r="63">
          <cell r="G63">
            <v>120</v>
          </cell>
        </row>
        <row r="64">
          <cell r="G64">
            <v>160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3119"/>
  <sheetViews>
    <sheetView workbookViewId="0">
      <pane ySplit="1" topLeftCell="A12439" activePane="bottomLeft" state="frozen"/>
      <selection activeCell="C21" sqref="C21"/>
      <selection pane="bottomLeft" activeCell="B12449" sqref="B12449"/>
    </sheetView>
  </sheetViews>
  <sheetFormatPr defaultRowHeight="12.75" x14ac:dyDescent="0.2"/>
  <cols>
    <col min="1" max="1" width="11.28515625" style="608" customWidth="1"/>
    <col min="2" max="2" width="10.85546875" style="606" customWidth="1"/>
    <col min="3" max="3" width="135.7109375" style="614" customWidth="1"/>
    <col min="4" max="4" width="9.140625" style="606"/>
    <col min="5" max="5" width="17.140625" style="633" customWidth="1"/>
    <col min="6" max="6" width="9.140625" style="608"/>
    <col min="7" max="7" width="23.140625" style="608" bestFit="1" customWidth="1"/>
    <col min="8" max="8" width="15.42578125" style="608" bestFit="1" customWidth="1"/>
    <col min="9" max="16384" width="9.140625" style="608"/>
  </cols>
  <sheetData>
    <row r="1" spans="1:8" ht="13.5" x14ac:dyDescent="0.25">
      <c r="B1" s="606" t="s">
        <v>0</v>
      </c>
      <c r="C1" s="607" t="s">
        <v>34632</v>
      </c>
      <c r="D1" s="606" t="s">
        <v>34633</v>
      </c>
      <c r="E1" s="633" t="s">
        <v>34631</v>
      </c>
    </row>
    <row r="2" spans="1:8" ht="15" x14ac:dyDescent="0.25">
      <c r="A2" s="609" t="str">
        <f t="shared" ref="A2:A65" si="0">IF(ISERROR(SEARCH("/",B2)=6),TRIM(CLEAN(B2)),IF(SEARCH("/",B2)=6,IF(LEN(TRIM(CLEAN(B2)))=7,LEFT(TRIM(CLEAN(B2)),6)&amp;"00"&amp;RIGHT(TRIM(CLEAN(B2)),1),LEFT(TRIM(CLEAN(B2)),6)&amp;"0"&amp;RIGHT(TRIM(CLEAN(B2)),2)),TRIM(CLEAN(B2))))</f>
        <v>97141</v>
      </c>
      <c r="B2" s="607" t="s">
        <v>5316</v>
      </c>
      <c r="C2" s="607" t="s">
        <v>10493</v>
      </c>
      <c r="D2" s="607" t="s">
        <v>10494</v>
      </c>
      <c r="E2" s="619" t="s">
        <v>9164</v>
      </c>
      <c r="F2"/>
      <c r="G2"/>
      <c r="H2"/>
    </row>
    <row r="3" spans="1:8" ht="15" x14ac:dyDescent="0.25">
      <c r="A3" s="609" t="str">
        <f t="shared" si="0"/>
        <v>97142</v>
      </c>
      <c r="B3" s="607" t="s">
        <v>5317</v>
      </c>
      <c r="C3" s="607" t="s">
        <v>10496</v>
      </c>
      <c r="D3" s="607" t="s">
        <v>10494</v>
      </c>
      <c r="E3" s="619" t="s">
        <v>17585</v>
      </c>
      <c r="F3"/>
      <c r="G3"/>
      <c r="H3"/>
    </row>
    <row r="4" spans="1:8" ht="15" x14ac:dyDescent="0.25">
      <c r="A4" s="609" t="str">
        <f t="shared" si="0"/>
        <v>97143</v>
      </c>
      <c r="B4" s="607" t="s">
        <v>5318</v>
      </c>
      <c r="C4" s="607" t="s">
        <v>10497</v>
      </c>
      <c r="D4" s="607" t="s">
        <v>10494</v>
      </c>
      <c r="E4" s="619" t="s">
        <v>10090</v>
      </c>
      <c r="F4"/>
      <c r="G4"/>
      <c r="H4"/>
    </row>
    <row r="5" spans="1:8" ht="15" x14ac:dyDescent="0.25">
      <c r="A5" s="609" t="str">
        <f t="shared" si="0"/>
        <v>97144</v>
      </c>
      <c r="B5" s="607" t="s">
        <v>5319</v>
      </c>
      <c r="C5" s="607" t="s">
        <v>10498</v>
      </c>
      <c r="D5" s="607" t="s">
        <v>10494</v>
      </c>
      <c r="E5" s="619" t="s">
        <v>14292</v>
      </c>
      <c r="F5"/>
      <c r="G5"/>
      <c r="H5"/>
    </row>
    <row r="6" spans="1:8" ht="15" x14ac:dyDescent="0.25">
      <c r="A6" s="609" t="str">
        <f t="shared" si="0"/>
        <v>97145</v>
      </c>
      <c r="B6" s="607" t="s">
        <v>5320</v>
      </c>
      <c r="C6" s="607" t="s">
        <v>10500</v>
      </c>
      <c r="D6" s="607" t="s">
        <v>10494</v>
      </c>
      <c r="E6" s="619" t="s">
        <v>9099</v>
      </c>
      <c r="F6"/>
      <c r="G6"/>
      <c r="H6"/>
    </row>
    <row r="7" spans="1:8" ht="15" x14ac:dyDescent="0.25">
      <c r="A7" s="609" t="str">
        <f t="shared" si="0"/>
        <v>97146</v>
      </c>
      <c r="B7" s="607" t="s">
        <v>5321</v>
      </c>
      <c r="C7" s="607" t="s">
        <v>10502</v>
      </c>
      <c r="D7" s="607" t="s">
        <v>10494</v>
      </c>
      <c r="E7" s="619" t="s">
        <v>19393</v>
      </c>
      <c r="F7"/>
      <c r="G7"/>
      <c r="H7"/>
    </row>
    <row r="8" spans="1:8" ht="15" x14ac:dyDescent="0.25">
      <c r="A8" s="609" t="str">
        <f t="shared" si="0"/>
        <v>97147</v>
      </c>
      <c r="B8" s="607" t="s">
        <v>5322</v>
      </c>
      <c r="C8" s="607" t="s">
        <v>10503</v>
      </c>
      <c r="D8" s="607" t="s">
        <v>10494</v>
      </c>
      <c r="E8" s="619" t="s">
        <v>28670</v>
      </c>
      <c r="F8"/>
      <c r="G8"/>
      <c r="H8"/>
    </row>
    <row r="9" spans="1:8" ht="15" x14ac:dyDescent="0.25">
      <c r="A9" s="609" t="str">
        <f t="shared" si="0"/>
        <v>97148</v>
      </c>
      <c r="B9" s="607" t="s">
        <v>5323</v>
      </c>
      <c r="C9" s="607" t="s">
        <v>10504</v>
      </c>
      <c r="D9" s="607" t="s">
        <v>10494</v>
      </c>
      <c r="E9" s="619" t="s">
        <v>16008</v>
      </c>
      <c r="F9"/>
      <c r="G9"/>
      <c r="H9"/>
    </row>
    <row r="10" spans="1:8" ht="15" x14ac:dyDescent="0.25">
      <c r="A10" s="609" t="str">
        <f t="shared" si="0"/>
        <v>97149</v>
      </c>
      <c r="B10" s="607" t="s">
        <v>5324</v>
      </c>
      <c r="C10" s="607" t="s">
        <v>10505</v>
      </c>
      <c r="D10" s="607" t="s">
        <v>10494</v>
      </c>
      <c r="E10" s="619" t="s">
        <v>9275</v>
      </c>
      <c r="F10"/>
      <c r="G10"/>
      <c r="H10"/>
    </row>
    <row r="11" spans="1:8" ht="15" x14ac:dyDescent="0.25">
      <c r="A11" s="609" t="str">
        <f t="shared" si="0"/>
        <v>97150</v>
      </c>
      <c r="B11" s="607" t="s">
        <v>5325</v>
      </c>
      <c r="C11" s="607" t="s">
        <v>10506</v>
      </c>
      <c r="D11" s="607" t="s">
        <v>10494</v>
      </c>
      <c r="E11" s="619" t="s">
        <v>9663</v>
      </c>
      <c r="F11"/>
      <c r="G11"/>
      <c r="H11"/>
    </row>
    <row r="12" spans="1:8" ht="15" x14ac:dyDescent="0.25">
      <c r="A12" s="609" t="str">
        <f t="shared" si="0"/>
        <v>97151</v>
      </c>
      <c r="B12" s="607" t="s">
        <v>5326</v>
      </c>
      <c r="C12" s="607" t="s">
        <v>10507</v>
      </c>
      <c r="D12" s="607" t="s">
        <v>10494</v>
      </c>
      <c r="E12" s="619" t="s">
        <v>10271</v>
      </c>
      <c r="F12"/>
      <c r="G12"/>
      <c r="H12"/>
    </row>
    <row r="13" spans="1:8" ht="15" x14ac:dyDescent="0.25">
      <c r="A13" s="609" t="str">
        <f t="shared" si="0"/>
        <v>97152</v>
      </c>
      <c r="B13" s="607" t="s">
        <v>5327</v>
      </c>
      <c r="C13" s="607" t="s">
        <v>10508</v>
      </c>
      <c r="D13" s="607" t="s">
        <v>10494</v>
      </c>
      <c r="E13" s="619" t="s">
        <v>9546</v>
      </c>
      <c r="F13"/>
      <c r="G13"/>
      <c r="H13"/>
    </row>
    <row r="14" spans="1:8" ht="15" x14ac:dyDescent="0.25">
      <c r="A14" s="609" t="str">
        <f t="shared" si="0"/>
        <v>97153</v>
      </c>
      <c r="B14" s="607" t="s">
        <v>5328</v>
      </c>
      <c r="C14" s="607" t="s">
        <v>10509</v>
      </c>
      <c r="D14" s="607" t="s">
        <v>10494</v>
      </c>
      <c r="E14" s="619" t="s">
        <v>32098</v>
      </c>
      <c r="F14"/>
      <c r="G14"/>
      <c r="H14"/>
    </row>
    <row r="15" spans="1:8" ht="15" x14ac:dyDescent="0.25">
      <c r="A15" s="609" t="str">
        <f t="shared" si="0"/>
        <v>97154</v>
      </c>
      <c r="B15" s="607" t="s">
        <v>5329</v>
      </c>
      <c r="C15" s="607" t="s">
        <v>10510</v>
      </c>
      <c r="D15" s="607" t="s">
        <v>10494</v>
      </c>
      <c r="E15" s="619" t="s">
        <v>30439</v>
      </c>
      <c r="F15"/>
      <c r="G15"/>
      <c r="H15"/>
    </row>
    <row r="16" spans="1:8" ht="15" x14ac:dyDescent="0.25">
      <c r="A16" s="609" t="str">
        <f t="shared" si="0"/>
        <v>97155</v>
      </c>
      <c r="B16" s="607" t="s">
        <v>5330</v>
      </c>
      <c r="C16" s="607" t="s">
        <v>10512</v>
      </c>
      <c r="D16" s="607" t="s">
        <v>10494</v>
      </c>
      <c r="E16" s="619" t="s">
        <v>9515</v>
      </c>
      <c r="F16"/>
      <c r="G16"/>
      <c r="H16"/>
    </row>
    <row r="17" spans="1:8" ht="15" x14ac:dyDescent="0.25">
      <c r="A17" s="609" t="str">
        <f t="shared" si="0"/>
        <v>97156</v>
      </c>
      <c r="B17" s="607" t="s">
        <v>5331</v>
      </c>
      <c r="C17" s="607" t="s">
        <v>10514</v>
      </c>
      <c r="D17" s="607" t="s">
        <v>10494</v>
      </c>
      <c r="E17" s="619" t="s">
        <v>32099</v>
      </c>
      <c r="F17"/>
      <c r="G17"/>
      <c r="H17"/>
    </row>
    <row r="18" spans="1:8" ht="15" x14ac:dyDescent="0.25">
      <c r="A18" s="609" t="str">
        <f t="shared" si="0"/>
        <v>97157</v>
      </c>
      <c r="B18" s="607" t="s">
        <v>5332</v>
      </c>
      <c r="C18" s="607" t="s">
        <v>10515</v>
      </c>
      <c r="D18" s="607" t="s">
        <v>10494</v>
      </c>
      <c r="E18" s="619" t="s">
        <v>16912</v>
      </c>
      <c r="F18"/>
      <c r="G18"/>
      <c r="H18"/>
    </row>
    <row r="19" spans="1:8" ht="15" x14ac:dyDescent="0.25">
      <c r="A19" s="609" t="str">
        <f t="shared" si="0"/>
        <v>97158</v>
      </c>
      <c r="B19" s="607" t="s">
        <v>5333</v>
      </c>
      <c r="C19" s="607" t="s">
        <v>10517</v>
      </c>
      <c r="D19" s="607" t="s">
        <v>10494</v>
      </c>
      <c r="E19" s="619" t="s">
        <v>10108</v>
      </c>
      <c r="F19"/>
      <c r="G19"/>
      <c r="H19"/>
    </row>
    <row r="20" spans="1:8" ht="15" x14ac:dyDescent="0.25">
      <c r="A20" s="609" t="str">
        <f t="shared" si="0"/>
        <v>97159</v>
      </c>
      <c r="B20" s="607" t="s">
        <v>5334</v>
      </c>
      <c r="C20" s="607" t="s">
        <v>10519</v>
      </c>
      <c r="D20" s="607" t="s">
        <v>10494</v>
      </c>
      <c r="E20" s="619" t="s">
        <v>8894</v>
      </c>
      <c r="F20"/>
      <c r="G20"/>
      <c r="H20"/>
    </row>
    <row r="21" spans="1:8" ht="15" x14ac:dyDescent="0.25">
      <c r="A21" s="609" t="str">
        <f t="shared" si="0"/>
        <v>97160</v>
      </c>
      <c r="B21" s="607" t="s">
        <v>5335</v>
      </c>
      <c r="C21" s="607" t="s">
        <v>10520</v>
      </c>
      <c r="D21" s="607" t="s">
        <v>10494</v>
      </c>
      <c r="E21" s="619" t="s">
        <v>9755</v>
      </c>
      <c r="F21"/>
      <c r="G21"/>
      <c r="H21"/>
    </row>
    <row r="22" spans="1:8" ht="15" x14ac:dyDescent="0.25">
      <c r="A22" s="609" t="str">
        <f t="shared" si="0"/>
        <v>97161</v>
      </c>
      <c r="B22" s="607" t="s">
        <v>5336</v>
      </c>
      <c r="C22" s="607" t="s">
        <v>10522</v>
      </c>
      <c r="D22" s="607" t="s">
        <v>10494</v>
      </c>
      <c r="E22" s="619" t="s">
        <v>9504</v>
      </c>
      <c r="F22"/>
      <c r="G22"/>
      <c r="H22"/>
    </row>
    <row r="23" spans="1:8" ht="15" x14ac:dyDescent="0.25">
      <c r="A23" s="609" t="str">
        <f t="shared" si="0"/>
        <v>97162</v>
      </c>
      <c r="B23" s="607" t="s">
        <v>5337</v>
      </c>
      <c r="C23" s="607" t="s">
        <v>10523</v>
      </c>
      <c r="D23" s="607" t="s">
        <v>10494</v>
      </c>
      <c r="E23" s="619" t="s">
        <v>9964</v>
      </c>
      <c r="F23"/>
      <c r="G23"/>
      <c r="H23"/>
    </row>
    <row r="24" spans="1:8" ht="15" x14ac:dyDescent="0.25">
      <c r="A24" s="609" t="str">
        <f t="shared" si="0"/>
        <v>97163</v>
      </c>
      <c r="B24" s="607" t="s">
        <v>5338</v>
      </c>
      <c r="C24" s="607" t="s">
        <v>10525</v>
      </c>
      <c r="D24" s="607" t="s">
        <v>10494</v>
      </c>
      <c r="E24" s="619" t="s">
        <v>15144</v>
      </c>
      <c r="F24"/>
      <c r="G24"/>
      <c r="H24"/>
    </row>
    <row r="25" spans="1:8" ht="15" x14ac:dyDescent="0.25">
      <c r="A25" s="609" t="str">
        <f t="shared" si="0"/>
        <v>97164</v>
      </c>
      <c r="B25" s="607" t="s">
        <v>5339</v>
      </c>
      <c r="C25" s="607" t="s">
        <v>10527</v>
      </c>
      <c r="D25" s="607" t="s">
        <v>10494</v>
      </c>
      <c r="E25" s="619" t="s">
        <v>10302</v>
      </c>
      <c r="F25"/>
      <c r="G25"/>
      <c r="H25"/>
    </row>
    <row r="26" spans="1:8" ht="15" x14ac:dyDescent="0.25">
      <c r="A26" s="609" t="str">
        <f t="shared" si="0"/>
        <v>97165</v>
      </c>
      <c r="B26" s="607" t="s">
        <v>5340</v>
      </c>
      <c r="C26" s="607" t="s">
        <v>10528</v>
      </c>
      <c r="D26" s="607" t="s">
        <v>10494</v>
      </c>
      <c r="E26" s="619" t="s">
        <v>18318</v>
      </c>
      <c r="F26"/>
      <c r="G26"/>
      <c r="H26"/>
    </row>
    <row r="27" spans="1:8" ht="15" x14ac:dyDescent="0.25">
      <c r="A27" s="609" t="str">
        <f t="shared" si="0"/>
        <v>97166</v>
      </c>
      <c r="B27" s="607" t="s">
        <v>5341</v>
      </c>
      <c r="C27" s="607" t="s">
        <v>10529</v>
      </c>
      <c r="D27" s="607" t="s">
        <v>10494</v>
      </c>
      <c r="E27" s="619" t="s">
        <v>9601</v>
      </c>
      <c r="F27"/>
      <c r="G27"/>
      <c r="H27"/>
    </row>
    <row r="28" spans="1:8" ht="15" x14ac:dyDescent="0.25">
      <c r="A28" s="609" t="str">
        <f t="shared" si="0"/>
        <v>97167</v>
      </c>
      <c r="B28" s="607" t="s">
        <v>5342</v>
      </c>
      <c r="C28" s="607" t="s">
        <v>10530</v>
      </c>
      <c r="D28" s="607" t="s">
        <v>10494</v>
      </c>
      <c r="E28" s="619" t="s">
        <v>17371</v>
      </c>
      <c r="F28"/>
      <c r="G28"/>
      <c r="H28"/>
    </row>
    <row r="29" spans="1:8" ht="15" x14ac:dyDescent="0.25">
      <c r="A29" s="609" t="str">
        <f t="shared" si="0"/>
        <v>97168</v>
      </c>
      <c r="B29" s="607" t="s">
        <v>5343</v>
      </c>
      <c r="C29" s="607" t="s">
        <v>10532</v>
      </c>
      <c r="D29" s="607" t="s">
        <v>10494</v>
      </c>
      <c r="E29" s="619" t="s">
        <v>18160</v>
      </c>
      <c r="F29"/>
      <c r="G29"/>
      <c r="H29"/>
    </row>
    <row r="30" spans="1:8" ht="15" x14ac:dyDescent="0.25">
      <c r="A30" s="609" t="str">
        <f t="shared" si="0"/>
        <v>97169</v>
      </c>
      <c r="B30" s="607" t="s">
        <v>5344</v>
      </c>
      <c r="C30" s="607" t="s">
        <v>10533</v>
      </c>
      <c r="D30" s="607" t="s">
        <v>10494</v>
      </c>
      <c r="E30" s="619" t="s">
        <v>16714</v>
      </c>
      <c r="F30"/>
      <c r="G30"/>
      <c r="H30"/>
    </row>
    <row r="31" spans="1:8" ht="15" x14ac:dyDescent="0.25">
      <c r="A31" s="609" t="str">
        <f t="shared" si="0"/>
        <v>97170</v>
      </c>
      <c r="B31" s="607" t="s">
        <v>5345</v>
      </c>
      <c r="C31" s="607" t="s">
        <v>10534</v>
      </c>
      <c r="D31" s="607" t="s">
        <v>10494</v>
      </c>
      <c r="E31" s="619" t="s">
        <v>13457</v>
      </c>
      <c r="F31"/>
      <c r="G31"/>
      <c r="H31"/>
    </row>
    <row r="32" spans="1:8" ht="15" x14ac:dyDescent="0.25">
      <c r="A32" s="609" t="str">
        <f t="shared" si="0"/>
        <v>97171</v>
      </c>
      <c r="B32" s="607" t="s">
        <v>5346</v>
      </c>
      <c r="C32" s="607" t="s">
        <v>10535</v>
      </c>
      <c r="D32" s="607" t="s">
        <v>10494</v>
      </c>
      <c r="E32" s="619" t="s">
        <v>30329</v>
      </c>
      <c r="F32"/>
      <c r="G32"/>
      <c r="H32"/>
    </row>
    <row r="33" spans="1:8" ht="15" x14ac:dyDescent="0.25">
      <c r="A33" s="609" t="str">
        <f t="shared" si="0"/>
        <v>97172</v>
      </c>
      <c r="B33" s="607" t="s">
        <v>5347</v>
      </c>
      <c r="C33" s="607" t="s">
        <v>10536</v>
      </c>
      <c r="D33" s="607" t="s">
        <v>10494</v>
      </c>
      <c r="E33" s="619" t="s">
        <v>17940</v>
      </c>
      <c r="F33"/>
      <c r="G33"/>
      <c r="H33"/>
    </row>
    <row r="34" spans="1:8" ht="15" x14ac:dyDescent="0.25">
      <c r="A34" s="609" t="str">
        <f t="shared" si="0"/>
        <v>97173</v>
      </c>
      <c r="B34" s="607" t="s">
        <v>5348</v>
      </c>
      <c r="C34" s="607" t="s">
        <v>10537</v>
      </c>
      <c r="D34" s="607" t="s">
        <v>10494</v>
      </c>
      <c r="E34" s="619" t="s">
        <v>9519</v>
      </c>
      <c r="F34"/>
      <c r="G34"/>
      <c r="H34"/>
    </row>
    <row r="35" spans="1:8" ht="15" x14ac:dyDescent="0.25">
      <c r="A35" s="609" t="str">
        <f t="shared" si="0"/>
        <v>97174</v>
      </c>
      <c r="B35" s="607" t="s">
        <v>5349</v>
      </c>
      <c r="C35" s="607" t="s">
        <v>10538</v>
      </c>
      <c r="D35" s="607" t="s">
        <v>10494</v>
      </c>
      <c r="E35" s="619" t="s">
        <v>18102</v>
      </c>
      <c r="F35"/>
      <c r="G35"/>
      <c r="H35"/>
    </row>
    <row r="36" spans="1:8" ht="15" x14ac:dyDescent="0.25">
      <c r="A36" s="609" t="str">
        <f t="shared" si="0"/>
        <v>97175</v>
      </c>
      <c r="B36" s="607" t="s">
        <v>5350</v>
      </c>
      <c r="C36" s="607" t="s">
        <v>10539</v>
      </c>
      <c r="D36" s="607" t="s">
        <v>10494</v>
      </c>
      <c r="E36" s="619" t="s">
        <v>12650</v>
      </c>
      <c r="F36"/>
      <c r="G36"/>
      <c r="H36"/>
    </row>
    <row r="37" spans="1:8" ht="15" x14ac:dyDescent="0.25">
      <c r="A37" s="609" t="str">
        <f t="shared" si="0"/>
        <v>97176</v>
      </c>
      <c r="B37" s="607" t="s">
        <v>5351</v>
      </c>
      <c r="C37" s="607" t="s">
        <v>10540</v>
      </c>
      <c r="D37" s="607" t="s">
        <v>10494</v>
      </c>
      <c r="E37" s="619" t="s">
        <v>9324</v>
      </c>
      <c r="F37"/>
      <c r="G37"/>
      <c r="H37"/>
    </row>
    <row r="38" spans="1:8" ht="15" x14ac:dyDescent="0.25">
      <c r="A38" s="609" t="str">
        <f t="shared" si="0"/>
        <v>97177</v>
      </c>
      <c r="B38" s="607" t="s">
        <v>5352</v>
      </c>
      <c r="C38" s="607" t="s">
        <v>10541</v>
      </c>
      <c r="D38" s="607" t="s">
        <v>10494</v>
      </c>
      <c r="E38" s="619" t="s">
        <v>18247</v>
      </c>
      <c r="F38"/>
      <c r="G38"/>
      <c r="H38"/>
    </row>
    <row r="39" spans="1:8" ht="15" x14ac:dyDescent="0.25">
      <c r="A39" s="609" t="str">
        <f t="shared" si="0"/>
        <v>97178</v>
      </c>
      <c r="B39" s="607" t="s">
        <v>5353</v>
      </c>
      <c r="C39" s="607" t="s">
        <v>10543</v>
      </c>
      <c r="D39" s="607" t="s">
        <v>10494</v>
      </c>
      <c r="E39" s="619" t="s">
        <v>32100</v>
      </c>
      <c r="F39"/>
      <c r="G39"/>
      <c r="H39"/>
    </row>
    <row r="40" spans="1:8" ht="15" x14ac:dyDescent="0.25">
      <c r="A40" s="609" t="str">
        <f t="shared" si="0"/>
        <v>97179</v>
      </c>
      <c r="B40" s="607" t="s">
        <v>5354</v>
      </c>
      <c r="C40" s="607" t="s">
        <v>10545</v>
      </c>
      <c r="D40" s="607" t="s">
        <v>10494</v>
      </c>
      <c r="E40" s="619" t="s">
        <v>32101</v>
      </c>
      <c r="F40"/>
      <c r="G40"/>
      <c r="H40"/>
    </row>
    <row r="41" spans="1:8" ht="15" x14ac:dyDescent="0.25">
      <c r="A41" s="609" t="str">
        <f t="shared" si="0"/>
        <v>97180</v>
      </c>
      <c r="B41" s="607" t="s">
        <v>5355</v>
      </c>
      <c r="C41" s="607" t="s">
        <v>10547</v>
      </c>
      <c r="D41" s="607" t="s">
        <v>10494</v>
      </c>
      <c r="E41" s="619" t="s">
        <v>32102</v>
      </c>
      <c r="F41"/>
      <c r="G41"/>
      <c r="H41"/>
    </row>
    <row r="42" spans="1:8" ht="15" x14ac:dyDescent="0.25">
      <c r="A42" s="609" t="str">
        <f t="shared" si="0"/>
        <v>97181</v>
      </c>
      <c r="B42" s="607" t="s">
        <v>5356</v>
      </c>
      <c r="C42" s="607" t="s">
        <v>10548</v>
      </c>
      <c r="D42" s="607" t="s">
        <v>10494</v>
      </c>
      <c r="E42" s="619" t="s">
        <v>32103</v>
      </c>
      <c r="F42"/>
      <c r="G42"/>
      <c r="H42"/>
    </row>
    <row r="43" spans="1:8" ht="15" x14ac:dyDescent="0.25">
      <c r="A43" s="609" t="str">
        <f t="shared" si="0"/>
        <v>97182</v>
      </c>
      <c r="B43" s="607" t="s">
        <v>5357</v>
      </c>
      <c r="C43" s="607" t="s">
        <v>10549</v>
      </c>
      <c r="D43" s="607" t="s">
        <v>10494</v>
      </c>
      <c r="E43" s="619" t="s">
        <v>19046</v>
      </c>
      <c r="F43"/>
      <c r="G43"/>
      <c r="H43"/>
    </row>
    <row r="44" spans="1:8" ht="15" x14ac:dyDescent="0.25">
      <c r="A44" s="609" t="str">
        <f t="shared" si="0"/>
        <v>97183</v>
      </c>
      <c r="B44" s="607" t="s">
        <v>5358</v>
      </c>
      <c r="C44" s="607" t="s">
        <v>10551</v>
      </c>
      <c r="D44" s="607" t="s">
        <v>10494</v>
      </c>
      <c r="E44" s="619" t="s">
        <v>9253</v>
      </c>
      <c r="F44"/>
      <c r="G44"/>
      <c r="H44"/>
    </row>
    <row r="45" spans="1:8" ht="15" x14ac:dyDescent="0.25">
      <c r="A45" s="609" t="str">
        <f t="shared" si="0"/>
        <v>97184</v>
      </c>
      <c r="B45" s="607" t="s">
        <v>5359</v>
      </c>
      <c r="C45" s="607" t="s">
        <v>10553</v>
      </c>
      <c r="D45" s="607" t="s">
        <v>10494</v>
      </c>
      <c r="E45" s="619" t="s">
        <v>9814</v>
      </c>
      <c r="F45"/>
      <c r="G45"/>
      <c r="H45"/>
    </row>
    <row r="46" spans="1:8" ht="15" x14ac:dyDescent="0.25">
      <c r="A46" s="609" t="str">
        <f t="shared" si="0"/>
        <v>97185</v>
      </c>
      <c r="B46" s="607" t="s">
        <v>5360</v>
      </c>
      <c r="C46" s="607" t="s">
        <v>10554</v>
      </c>
      <c r="D46" s="607" t="s">
        <v>10494</v>
      </c>
      <c r="E46" s="619" t="s">
        <v>16888</v>
      </c>
      <c r="F46"/>
      <c r="G46"/>
      <c r="H46"/>
    </row>
    <row r="47" spans="1:8" ht="15" x14ac:dyDescent="0.25">
      <c r="A47" s="609" t="str">
        <f t="shared" si="0"/>
        <v>97186</v>
      </c>
      <c r="B47" s="607" t="s">
        <v>5361</v>
      </c>
      <c r="C47" s="607" t="s">
        <v>10555</v>
      </c>
      <c r="D47" s="607" t="s">
        <v>10494</v>
      </c>
      <c r="E47" s="619" t="s">
        <v>19548</v>
      </c>
      <c r="F47"/>
      <c r="G47"/>
      <c r="H47"/>
    </row>
    <row r="48" spans="1:8" ht="15" x14ac:dyDescent="0.25">
      <c r="A48" s="609" t="str">
        <f t="shared" si="0"/>
        <v>97187</v>
      </c>
      <c r="B48" s="607" t="s">
        <v>5362</v>
      </c>
      <c r="C48" s="607" t="s">
        <v>10557</v>
      </c>
      <c r="D48" s="607" t="s">
        <v>10494</v>
      </c>
      <c r="E48" s="619" t="s">
        <v>16650</v>
      </c>
      <c r="F48"/>
      <c r="G48"/>
      <c r="H48"/>
    </row>
    <row r="49" spans="1:8" ht="15" x14ac:dyDescent="0.25">
      <c r="A49" s="609" t="str">
        <f t="shared" si="0"/>
        <v>97188</v>
      </c>
      <c r="B49" s="607" t="s">
        <v>5363</v>
      </c>
      <c r="C49" s="607" t="s">
        <v>10559</v>
      </c>
      <c r="D49" s="607" t="s">
        <v>10494</v>
      </c>
      <c r="E49" s="619" t="s">
        <v>32104</v>
      </c>
      <c r="F49"/>
      <c r="G49"/>
      <c r="H49"/>
    </row>
    <row r="50" spans="1:8" ht="15" x14ac:dyDescent="0.25">
      <c r="A50" s="609" t="str">
        <f t="shared" si="0"/>
        <v>97189</v>
      </c>
      <c r="B50" s="607" t="s">
        <v>5364</v>
      </c>
      <c r="C50" s="607" t="s">
        <v>10560</v>
      </c>
      <c r="D50" s="607" t="s">
        <v>10494</v>
      </c>
      <c r="E50" s="619" t="s">
        <v>27133</v>
      </c>
      <c r="F50"/>
      <c r="G50"/>
      <c r="H50"/>
    </row>
    <row r="51" spans="1:8" ht="15" x14ac:dyDescent="0.25">
      <c r="A51" s="609" t="str">
        <f t="shared" si="0"/>
        <v>97190</v>
      </c>
      <c r="B51" s="607" t="s">
        <v>5365</v>
      </c>
      <c r="C51" s="607" t="s">
        <v>10562</v>
      </c>
      <c r="D51" s="607" t="s">
        <v>10494</v>
      </c>
      <c r="E51" s="619" t="s">
        <v>14721</v>
      </c>
      <c r="F51"/>
      <c r="G51"/>
      <c r="H51"/>
    </row>
    <row r="52" spans="1:8" ht="15" x14ac:dyDescent="0.25">
      <c r="A52" s="609" t="str">
        <f t="shared" si="0"/>
        <v>97191</v>
      </c>
      <c r="B52" s="607" t="s">
        <v>5366</v>
      </c>
      <c r="C52" s="607" t="s">
        <v>10563</v>
      </c>
      <c r="D52" s="607" t="s">
        <v>10494</v>
      </c>
      <c r="E52" s="619" t="s">
        <v>32105</v>
      </c>
      <c r="F52"/>
      <c r="G52"/>
      <c r="H52"/>
    </row>
    <row r="53" spans="1:8" ht="15" x14ac:dyDescent="0.25">
      <c r="A53" s="609" t="str">
        <f t="shared" si="0"/>
        <v>97192</v>
      </c>
      <c r="B53" s="607" t="s">
        <v>5367</v>
      </c>
      <c r="C53" s="607" t="s">
        <v>10564</v>
      </c>
      <c r="D53" s="607" t="s">
        <v>10494</v>
      </c>
      <c r="E53" s="619" t="s">
        <v>18231</v>
      </c>
      <c r="F53"/>
      <c r="G53"/>
      <c r="H53"/>
    </row>
    <row r="54" spans="1:8" ht="15" x14ac:dyDescent="0.25">
      <c r="A54" s="609" t="str">
        <f t="shared" si="0"/>
        <v>90694</v>
      </c>
      <c r="B54" s="607" t="s">
        <v>2499</v>
      </c>
      <c r="C54" s="607" t="s">
        <v>10565</v>
      </c>
      <c r="D54" s="607" t="s">
        <v>10494</v>
      </c>
      <c r="E54" s="619" t="s">
        <v>32106</v>
      </c>
      <c r="F54"/>
      <c r="G54"/>
      <c r="H54"/>
    </row>
    <row r="55" spans="1:8" ht="15" x14ac:dyDescent="0.25">
      <c r="A55" s="609" t="str">
        <f t="shared" si="0"/>
        <v>90695</v>
      </c>
      <c r="B55" s="607" t="s">
        <v>2500</v>
      </c>
      <c r="C55" s="607" t="s">
        <v>10566</v>
      </c>
      <c r="D55" s="607" t="s">
        <v>10494</v>
      </c>
      <c r="E55" s="619" t="s">
        <v>32107</v>
      </c>
      <c r="F55"/>
      <c r="G55"/>
      <c r="H55"/>
    </row>
    <row r="56" spans="1:8" ht="15" x14ac:dyDescent="0.25">
      <c r="A56" s="609" t="str">
        <f t="shared" si="0"/>
        <v>90696</v>
      </c>
      <c r="B56" s="607" t="s">
        <v>2501</v>
      </c>
      <c r="C56" s="607" t="s">
        <v>10567</v>
      </c>
      <c r="D56" s="607" t="s">
        <v>10494</v>
      </c>
      <c r="E56" s="619" t="s">
        <v>32108</v>
      </c>
      <c r="F56"/>
      <c r="G56"/>
      <c r="H56"/>
    </row>
    <row r="57" spans="1:8" ht="15" x14ac:dyDescent="0.25">
      <c r="A57" s="609" t="str">
        <f t="shared" si="0"/>
        <v>90697</v>
      </c>
      <c r="B57" s="607" t="s">
        <v>2502</v>
      </c>
      <c r="C57" s="607" t="s">
        <v>10568</v>
      </c>
      <c r="D57" s="607" t="s">
        <v>10494</v>
      </c>
      <c r="E57" s="619" t="s">
        <v>32109</v>
      </c>
      <c r="F57"/>
      <c r="G57"/>
      <c r="H57"/>
    </row>
    <row r="58" spans="1:8" ht="15" x14ac:dyDescent="0.25">
      <c r="A58" s="609" t="str">
        <f t="shared" si="0"/>
        <v>90698</v>
      </c>
      <c r="B58" s="607" t="s">
        <v>2503</v>
      </c>
      <c r="C58" s="607" t="s">
        <v>10569</v>
      </c>
      <c r="D58" s="607" t="s">
        <v>10494</v>
      </c>
      <c r="E58" s="619" t="s">
        <v>32110</v>
      </c>
      <c r="F58"/>
      <c r="G58"/>
      <c r="H58"/>
    </row>
    <row r="59" spans="1:8" ht="15" x14ac:dyDescent="0.25">
      <c r="A59" s="609" t="str">
        <f t="shared" si="0"/>
        <v>90699</v>
      </c>
      <c r="B59" s="607" t="s">
        <v>2504</v>
      </c>
      <c r="C59" s="607" t="s">
        <v>10570</v>
      </c>
      <c r="D59" s="607" t="s">
        <v>10494</v>
      </c>
      <c r="E59" s="619" t="s">
        <v>32111</v>
      </c>
      <c r="F59"/>
      <c r="G59"/>
      <c r="H59"/>
    </row>
    <row r="60" spans="1:8" ht="15" x14ac:dyDescent="0.25">
      <c r="A60" s="609" t="str">
        <f t="shared" si="0"/>
        <v>90700</v>
      </c>
      <c r="B60" s="607" t="s">
        <v>2505</v>
      </c>
      <c r="C60" s="607" t="s">
        <v>10571</v>
      </c>
      <c r="D60" s="607" t="s">
        <v>10494</v>
      </c>
      <c r="E60" s="619" t="s">
        <v>32112</v>
      </c>
      <c r="F60"/>
      <c r="G60"/>
      <c r="H60"/>
    </row>
    <row r="61" spans="1:8" ht="15" x14ac:dyDescent="0.25">
      <c r="A61" s="609" t="str">
        <f t="shared" si="0"/>
        <v>90701</v>
      </c>
      <c r="B61" s="607" t="s">
        <v>2506</v>
      </c>
      <c r="C61" s="607" t="s">
        <v>10572</v>
      </c>
      <c r="D61" s="607" t="s">
        <v>10494</v>
      </c>
      <c r="E61" s="619" t="s">
        <v>32113</v>
      </c>
      <c r="F61"/>
      <c r="G61"/>
      <c r="H61"/>
    </row>
    <row r="62" spans="1:8" ht="15" x14ac:dyDescent="0.25">
      <c r="A62" s="609" t="str">
        <f t="shared" si="0"/>
        <v>90702</v>
      </c>
      <c r="B62" s="607" t="s">
        <v>2507</v>
      </c>
      <c r="C62" s="607" t="s">
        <v>10573</v>
      </c>
      <c r="D62" s="607" t="s">
        <v>10494</v>
      </c>
      <c r="E62" s="619" t="s">
        <v>19050</v>
      </c>
      <c r="F62"/>
      <c r="G62"/>
      <c r="H62"/>
    </row>
    <row r="63" spans="1:8" ht="15" x14ac:dyDescent="0.25">
      <c r="A63" s="609" t="str">
        <f t="shared" si="0"/>
        <v>90703</v>
      </c>
      <c r="B63" s="607" t="s">
        <v>2508</v>
      </c>
      <c r="C63" s="607" t="s">
        <v>10574</v>
      </c>
      <c r="D63" s="607" t="s">
        <v>10494</v>
      </c>
      <c r="E63" s="619" t="s">
        <v>32114</v>
      </c>
      <c r="F63"/>
      <c r="G63"/>
      <c r="H63"/>
    </row>
    <row r="64" spans="1:8" ht="15" x14ac:dyDescent="0.25">
      <c r="A64" s="609" t="str">
        <f t="shared" si="0"/>
        <v>90704</v>
      </c>
      <c r="B64" s="607" t="s">
        <v>2509</v>
      </c>
      <c r="C64" s="607" t="s">
        <v>10575</v>
      </c>
      <c r="D64" s="607" t="s">
        <v>10494</v>
      </c>
      <c r="E64" s="619" t="s">
        <v>32115</v>
      </c>
      <c r="F64"/>
      <c r="G64"/>
      <c r="H64"/>
    </row>
    <row r="65" spans="1:8" ht="15" x14ac:dyDescent="0.25">
      <c r="A65" s="609" t="str">
        <f t="shared" si="0"/>
        <v>90705</v>
      </c>
      <c r="B65" s="607" t="s">
        <v>2510</v>
      </c>
      <c r="C65" s="607" t="s">
        <v>10576</v>
      </c>
      <c r="D65" s="607" t="s">
        <v>10494</v>
      </c>
      <c r="E65" s="619" t="s">
        <v>26883</v>
      </c>
      <c r="F65"/>
      <c r="G65"/>
      <c r="H65"/>
    </row>
    <row r="66" spans="1:8" ht="15" x14ac:dyDescent="0.25">
      <c r="A66" s="609" t="str">
        <f t="shared" ref="A66:A129" si="1">IF(ISERROR(SEARCH("/",B66)=6),TRIM(CLEAN(B66)),IF(SEARCH("/",B66)=6,IF(LEN(TRIM(CLEAN(B66)))=7,LEFT(TRIM(CLEAN(B66)),6)&amp;"00"&amp;RIGHT(TRIM(CLEAN(B66)),1),LEFT(TRIM(CLEAN(B66)),6)&amp;"0"&amp;RIGHT(TRIM(CLEAN(B66)),2)),TRIM(CLEAN(B66))))</f>
        <v>90706</v>
      </c>
      <c r="B66" s="607" t="s">
        <v>2511</v>
      </c>
      <c r="C66" s="607" t="s">
        <v>10577</v>
      </c>
      <c r="D66" s="607" t="s">
        <v>10494</v>
      </c>
      <c r="E66" s="619" t="s">
        <v>32116</v>
      </c>
      <c r="F66"/>
      <c r="G66"/>
      <c r="H66"/>
    </row>
    <row r="67" spans="1:8" ht="15" x14ac:dyDescent="0.25">
      <c r="A67" s="609" t="str">
        <f t="shared" si="1"/>
        <v>90708</v>
      </c>
      <c r="B67" s="607" t="s">
        <v>2512</v>
      </c>
      <c r="C67" s="607" t="s">
        <v>10578</v>
      </c>
      <c r="D67" s="607" t="s">
        <v>10494</v>
      </c>
      <c r="E67" s="619" t="s">
        <v>32117</v>
      </c>
      <c r="F67"/>
      <c r="G67"/>
      <c r="H67"/>
    </row>
    <row r="68" spans="1:8" ht="15" x14ac:dyDescent="0.25">
      <c r="A68" s="609" t="str">
        <f t="shared" si="1"/>
        <v>90724</v>
      </c>
      <c r="B68" s="607" t="s">
        <v>2513</v>
      </c>
      <c r="C68" s="607" t="s">
        <v>10579</v>
      </c>
      <c r="D68" s="607" t="s">
        <v>10580</v>
      </c>
      <c r="E68" s="619" t="s">
        <v>9417</v>
      </c>
      <c r="F68"/>
      <c r="G68"/>
      <c r="H68"/>
    </row>
    <row r="69" spans="1:8" ht="15" x14ac:dyDescent="0.25">
      <c r="A69" s="609" t="str">
        <f t="shared" si="1"/>
        <v>90725</v>
      </c>
      <c r="B69" s="607" t="s">
        <v>2514</v>
      </c>
      <c r="C69" s="607" t="s">
        <v>10581</v>
      </c>
      <c r="D69" s="607" t="s">
        <v>10580</v>
      </c>
      <c r="E69" s="619" t="s">
        <v>9496</v>
      </c>
      <c r="F69"/>
      <c r="G69"/>
      <c r="H69"/>
    </row>
    <row r="70" spans="1:8" ht="15" x14ac:dyDescent="0.25">
      <c r="A70" s="609" t="str">
        <f t="shared" si="1"/>
        <v>90726</v>
      </c>
      <c r="B70" s="607" t="s">
        <v>2515</v>
      </c>
      <c r="C70" s="607" t="s">
        <v>10582</v>
      </c>
      <c r="D70" s="607" t="s">
        <v>10580</v>
      </c>
      <c r="E70" s="619" t="s">
        <v>11147</v>
      </c>
      <c r="F70"/>
      <c r="G70"/>
      <c r="H70"/>
    </row>
    <row r="71" spans="1:8" ht="15" x14ac:dyDescent="0.25">
      <c r="A71" s="609" t="str">
        <f t="shared" si="1"/>
        <v>90727</v>
      </c>
      <c r="B71" s="607" t="s">
        <v>2516</v>
      </c>
      <c r="C71" s="607" t="s">
        <v>10583</v>
      </c>
      <c r="D71" s="607" t="s">
        <v>10580</v>
      </c>
      <c r="E71" s="619" t="s">
        <v>9468</v>
      </c>
      <c r="F71"/>
      <c r="G71"/>
      <c r="H71"/>
    </row>
    <row r="72" spans="1:8" ht="15" x14ac:dyDescent="0.25">
      <c r="A72" s="609" t="str">
        <f t="shared" si="1"/>
        <v>90728</v>
      </c>
      <c r="B72" s="607" t="s">
        <v>2517</v>
      </c>
      <c r="C72" s="607" t="s">
        <v>10584</v>
      </c>
      <c r="D72" s="607" t="s">
        <v>10580</v>
      </c>
      <c r="E72" s="619" t="s">
        <v>19723</v>
      </c>
      <c r="F72"/>
      <c r="G72"/>
      <c r="H72"/>
    </row>
    <row r="73" spans="1:8" ht="15" x14ac:dyDescent="0.25">
      <c r="A73" s="609" t="str">
        <f t="shared" si="1"/>
        <v>90729</v>
      </c>
      <c r="B73" s="607" t="s">
        <v>2518</v>
      </c>
      <c r="C73" s="607" t="s">
        <v>10585</v>
      </c>
      <c r="D73" s="607" t="s">
        <v>10580</v>
      </c>
      <c r="E73" s="619" t="s">
        <v>21684</v>
      </c>
      <c r="F73"/>
      <c r="G73"/>
      <c r="H73"/>
    </row>
    <row r="74" spans="1:8" ht="15" x14ac:dyDescent="0.25">
      <c r="A74" s="609" t="str">
        <f t="shared" si="1"/>
        <v>90730</v>
      </c>
      <c r="B74" s="607" t="s">
        <v>2519</v>
      </c>
      <c r="C74" s="607" t="s">
        <v>10586</v>
      </c>
      <c r="D74" s="607" t="s">
        <v>10580</v>
      </c>
      <c r="E74" s="619" t="s">
        <v>32118</v>
      </c>
      <c r="F74"/>
      <c r="G74"/>
      <c r="H74"/>
    </row>
    <row r="75" spans="1:8" ht="15" x14ac:dyDescent="0.25">
      <c r="A75" s="609" t="str">
        <f t="shared" si="1"/>
        <v>90731</v>
      </c>
      <c r="B75" s="607" t="s">
        <v>2520</v>
      </c>
      <c r="C75" s="607" t="s">
        <v>10588</v>
      </c>
      <c r="D75" s="607" t="s">
        <v>10580</v>
      </c>
      <c r="E75" s="619" t="s">
        <v>30516</v>
      </c>
      <c r="F75"/>
      <c r="G75"/>
      <c r="H75"/>
    </row>
    <row r="76" spans="1:8" ht="15" x14ac:dyDescent="0.25">
      <c r="A76" s="609" t="str">
        <f t="shared" si="1"/>
        <v>90732</v>
      </c>
      <c r="B76" s="607" t="s">
        <v>2521</v>
      </c>
      <c r="C76" s="607" t="s">
        <v>10589</v>
      </c>
      <c r="D76" s="607" t="s">
        <v>10580</v>
      </c>
      <c r="E76" s="619" t="s">
        <v>19775</v>
      </c>
      <c r="F76"/>
      <c r="G76"/>
      <c r="H76"/>
    </row>
    <row r="77" spans="1:8" ht="15" x14ac:dyDescent="0.25">
      <c r="A77" s="609" t="str">
        <f t="shared" si="1"/>
        <v>90733</v>
      </c>
      <c r="B77" s="607" t="s">
        <v>2522</v>
      </c>
      <c r="C77" s="607" t="s">
        <v>10590</v>
      </c>
      <c r="D77" s="607" t="s">
        <v>10494</v>
      </c>
      <c r="E77" s="619" t="s">
        <v>18200</v>
      </c>
      <c r="F77"/>
      <c r="G77"/>
      <c r="H77"/>
    </row>
    <row r="78" spans="1:8" ht="15" x14ac:dyDescent="0.25">
      <c r="A78" s="609" t="str">
        <f t="shared" si="1"/>
        <v>90734</v>
      </c>
      <c r="B78" s="607" t="s">
        <v>2523</v>
      </c>
      <c r="C78" s="607" t="s">
        <v>10592</v>
      </c>
      <c r="D78" s="607" t="s">
        <v>10494</v>
      </c>
      <c r="E78" s="619" t="s">
        <v>9217</v>
      </c>
      <c r="F78"/>
      <c r="G78"/>
      <c r="H78"/>
    </row>
    <row r="79" spans="1:8" ht="15" x14ac:dyDescent="0.25">
      <c r="A79" s="609" t="str">
        <f t="shared" si="1"/>
        <v>90735</v>
      </c>
      <c r="B79" s="607" t="s">
        <v>2524</v>
      </c>
      <c r="C79" s="607" t="s">
        <v>10594</v>
      </c>
      <c r="D79" s="607" t="s">
        <v>10494</v>
      </c>
      <c r="E79" s="619" t="s">
        <v>9480</v>
      </c>
      <c r="F79"/>
      <c r="G79"/>
      <c r="H79"/>
    </row>
    <row r="80" spans="1:8" ht="15" x14ac:dyDescent="0.25">
      <c r="A80" s="609" t="str">
        <f t="shared" si="1"/>
        <v>90736</v>
      </c>
      <c r="B80" s="607" t="s">
        <v>2525</v>
      </c>
      <c r="C80" s="607" t="s">
        <v>10595</v>
      </c>
      <c r="D80" s="607" t="s">
        <v>10494</v>
      </c>
      <c r="E80" s="619" t="s">
        <v>8879</v>
      </c>
      <c r="F80"/>
      <c r="G80"/>
      <c r="H80"/>
    </row>
    <row r="81" spans="1:8" ht="15" x14ac:dyDescent="0.25">
      <c r="A81" s="609" t="str">
        <f t="shared" si="1"/>
        <v>90737</v>
      </c>
      <c r="B81" s="607" t="s">
        <v>2526</v>
      </c>
      <c r="C81" s="607" t="s">
        <v>10596</v>
      </c>
      <c r="D81" s="607" t="s">
        <v>10494</v>
      </c>
      <c r="E81" s="619" t="s">
        <v>11327</v>
      </c>
      <c r="F81"/>
      <c r="G81"/>
      <c r="H81"/>
    </row>
    <row r="82" spans="1:8" ht="15" x14ac:dyDescent="0.25">
      <c r="A82" s="609" t="str">
        <f t="shared" si="1"/>
        <v>90738</v>
      </c>
      <c r="B82" s="607" t="s">
        <v>2527</v>
      </c>
      <c r="C82" s="607" t="s">
        <v>10598</v>
      </c>
      <c r="D82" s="607" t="s">
        <v>10494</v>
      </c>
      <c r="E82" s="619" t="s">
        <v>9075</v>
      </c>
      <c r="F82"/>
      <c r="G82"/>
      <c r="H82"/>
    </row>
    <row r="83" spans="1:8" ht="15" x14ac:dyDescent="0.25">
      <c r="A83" s="609" t="str">
        <f t="shared" si="1"/>
        <v>90739</v>
      </c>
      <c r="B83" s="607" t="s">
        <v>2528</v>
      </c>
      <c r="C83" s="607" t="s">
        <v>10599</v>
      </c>
      <c r="D83" s="607" t="s">
        <v>10494</v>
      </c>
      <c r="E83" s="619" t="s">
        <v>9465</v>
      </c>
      <c r="F83"/>
      <c r="G83"/>
      <c r="H83"/>
    </row>
    <row r="84" spans="1:8" ht="15" x14ac:dyDescent="0.25">
      <c r="A84" s="609" t="str">
        <f t="shared" si="1"/>
        <v>90740</v>
      </c>
      <c r="B84" s="607" t="s">
        <v>2529</v>
      </c>
      <c r="C84" s="607" t="s">
        <v>10600</v>
      </c>
      <c r="D84" s="607" t="s">
        <v>10494</v>
      </c>
      <c r="E84" s="619" t="s">
        <v>18301</v>
      </c>
      <c r="F84"/>
      <c r="G84"/>
      <c r="H84"/>
    </row>
    <row r="85" spans="1:8" ht="15" x14ac:dyDescent="0.25">
      <c r="A85" s="609" t="str">
        <f t="shared" si="1"/>
        <v>90741</v>
      </c>
      <c r="B85" s="607" t="s">
        <v>2530</v>
      </c>
      <c r="C85" s="607" t="s">
        <v>10601</v>
      </c>
      <c r="D85" s="607" t="s">
        <v>10494</v>
      </c>
      <c r="E85" s="619" t="s">
        <v>9965</v>
      </c>
      <c r="F85"/>
      <c r="G85"/>
      <c r="H85"/>
    </row>
    <row r="86" spans="1:8" ht="15" x14ac:dyDescent="0.25">
      <c r="A86" s="609" t="str">
        <f t="shared" si="1"/>
        <v>90742</v>
      </c>
      <c r="B86" s="607" t="s">
        <v>2531</v>
      </c>
      <c r="C86" s="607" t="s">
        <v>10603</v>
      </c>
      <c r="D86" s="607" t="s">
        <v>10494</v>
      </c>
      <c r="E86" s="619" t="s">
        <v>9592</v>
      </c>
      <c r="F86"/>
      <c r="G86"/>
      <c r="H86"/>
    </row>
    <row r="87" spans="1:8" ht="15" x14ac:dyDescent="0.25">
      <c r="A87" s="609" t="str">
        <f t="shared" si="1"/>
        <v>90743</v>
      </c>
      <c r="B87" s="607" t="s">
        <v>2532</v>
      </c>
      <c r="C87" s="607" t="s">
        <v>10604</v>
      </c>
      <c r="D87" s="607" t="s">
        <v>10494</v>
      </c>
      <c r="E87" s="619" t="s">
        <v>9049</v>
      </c>
      <c r="F87"/>
      <c r="G87"/>
      <c r="H87"/>
    </row>
    <row r="88" spans="1:8" ht="15" x14ac:dyDescent="0.25">
      <c r="A88" s="609" t="str">
        <f t="shared" si="1"/>
        <v>90744</v>
      </c>
      <c r="B88" s="607" t="s">
        <v>2533</v>
      </c>
      <c r="C88" s="607" t="s">
        <v>10605</v>
      </c>
      <c r="D88" s="607" t="s">
        <v>10494</v>
      </c>
      <c r="E88" s="619" t="s">
        <v>8894</v>
      </c>
      <c r="F88"/>
      <c r="G88"/>
      <c r="H88"/>
    </row>
    <row r="89" spans="1:8" ht="15" x14ac:dyDescent="0.25">
      <c r="A89" s="609" t="str">
        <f t="shared" si="1"/>
        <v>90745</v>
      </c>
      <c r="B89" s="607" t="s">
        <v>2534</v>
      </c>
      <c r="C89" s="607" t="s">
        <v>10606</v>
      </c>
      <c r="D89" s="607" t="s">
        <v>10494</v>
      </c>
      <c r="E89" s="619" t="s">
        <v>11599</v>
      </c>
      <c r="F89"/>
      <c r="G89"/>
      <c r="H89"/>
    </row>
    <row r="90" spans="1:8" ht="15" x14ac:dyDescent="0.25">
      <c r="A90" s="609" t="str">
        <f t="shared" si="1"/>
        <v>90746</v>
      </c>
      <c r="B90" s="607" t="s">
        <v>2535</v>
      </c>
      <c r="C90" s="607" t="s">
        <v>10607</v>
      </c>
      <c r="D90" s="607" t="s">
        <v>10494</v>
      </c>
      <c r="E90" s="619" t="s">
        <v>9066</v>
      </c>
      <c r="F90"/>
      <c r="G90"/>
      <c r="H90"/>
    </row>
    <row r="91" spans="1:8" ht="15" x14ac:dyDescent="0.25">
      <c r="A91" s="609" t="str">
        <f t="shared" si="1"/>
        <v>90747</v>
      </c>
      <c r="B91" s="607" t="s">
        <v>2536</v>
      </c>
      <c r="C91" s="607" t="s">
        <v>10608</v>
      </c>
      <c r="D91" s="607" t="s">
        <v>10494</v>
      </c>
      <c r="E91" s="619" t="s">
        <v>13191</v>
      </c>
      <c r="F91"/>
      <c r="G91"/>
      <c r="H91"/>
    </row>
    <row r="92" spans="1:8" ht="15" x14ac:dyDescent="0.25">
      <c r="A92" s="609" t="str">
        <f t="shared" si="1"/>
        <v>94869</v>
      </c>
      <c r="B92" s="607" t="s">
        <v>4445</v>
      </c>
      <c r="C92" s="607" t="s">
        <v>10609</v>
      </c>
      <c r="D92" s="607" t="s">
        <v>10494</v>
      </c>
      <c r="E92" s="619" t="s">
        <v>32119</v>
      </c>
      <c r="F92"/>
      <c r="G92"/>
      <c r="H92"/>
    </row>
    <row r="93" spans="1:8" ht="15" x14ac:dyDescent="0.25">
      <c r="A93" s="609" t="str">
        <f t="shared" si="1"/>
        <v>94870</v>
      </c>
      <c r="B93" s="607" t="s">
        <v>4446</v>
      </c>
      <c r="C93" s="607" t="s">
        <v>10610</v>
      </c>
      <c r="D93" s="607" t="s">
        <v>10494</v>
      </c>
      <c r="E93" s="619" t="s">
        <v>9096</v>
      </c>
      <c r="F93"/>
      <c r="G93"/>
      <c r="H93"/>
    </row>
    <row r="94" spans="1:8" ht="15" x14ac:dyDescent="0.25">
      <c r="A94" s="609" t="str">
        <f t="shared" si="1"/>
        <v>94871</v>
      </c>
      <c r="B94" s="607" t="s">
        <v>4447</v>
      </c>
      <c r="C94" s="607" t="s">
        <v>10612</v>
      </c>
      <c r="D94" s="607" t="s">
        <v>10494</v>
      </c>
      <c r="E94" s="619" t="s">
        <v>32120</v>
      </c>
      <c r="F94"/>
      <c r="G94"/>
      <c r="H94"/>
    </row>
    <row r="95" spans="1:8" ht="15" x14ac:dyDescent="0.25">
      <c r="A95" s="609" t="str">
        <f t="shared" si="1"/>
        <v>94872</v>
      </c>
      <c r="B95" s="607" t="s">
        <v>4448</v>
      </c>
      <c r="C95" s="607" t="s">
        <v>10613</v>
      </c>
      <c r="D95" s="607" t="s">
        <v>10494</v>
      </c>
      <c r="E95" s="619" t="s">
        <v>10028</v>
      </c>
      <c r="F95"/>
      <c r="G95"/>
      <c r="H95"/>
    </row>
    <row r="96" spans="1:8" ht="15" x14ac:dyDescent="0.25">
      <c r="A96" s="609" t="str">
        <f t="shared" si="1"/>
        <v>94875</v>
      </c>
      <c r="B96" s="607" t="s">
        <v>4449</v>
      </c>
      <c r="C96" s="607" t="s">
        <v>10614</v>
      </c>
      <c r="D96" s="607" t="s">
        <v>10494</v>
      </c>
      <c r="E96" s="619" t="s">
        <v>32121</v>
      </c>
      <c r="F96"/>
      <c r="G96"/>
      <c r="H96"/>
    </row>
    <row r="97" spans="1:8" ht="15" x14ac:dyDescent="0.25">
      <c r="A97" s="609" t="str">
        <f t="shared" si="1"/>
        <v>94876</v>
      </c>
      <c r="B97" s="607" t="s">
        <v>4450</v>
      </c>
      <c r="C97" s="607" t="s">
        <v>10615</v>
      </c>
      <c r="D97" s="607" t="s">
        <v>10494</v>
      </c>
      <c r="E97" s="619" t="s">
        <v>24473</v>
      </c>
      <c r="F97"/>
      <c r="G97"/>
      <c r="H97"/>
    </row>
    <row r="98" spans="1:8" ht="15" x14ac:dyDescent="0.25">
      <c r="A98" s="609" t="str">
        <f t="shared" si="1"/>
        <v>94878</v>
      </c>
      <c r="B98" s="607" t="s">
        <v>4451</v>
      </c>
      <c r="C98" s="607" t="s">
        <v>28333</v>
      </c>
      <c r="D98" s="607" t="s">
        <v>10494</v>
      </c>
      <c r="E98" s="619" t="s">
        <v>18284</v>
      </c>
      <c r="F98"/>
      <c r="G98"/>
      <c r="H98"/>
    </row>
    <row r="99" spans="1:8" ht="15" x14ac:dyDescent="0.25">
      <c r="A99" s="609" t="str">
        <f t="shared" si="1"/>
        <v>94879</v>
      </c>
      <c r="B99" s="607" t="s">
        <v>4452</v>
      </c>
      <c r="C99" s="607" t="s">
        <v>28334</v>
      </c>
      <c r="D99" s="607" t="s">
        <v>10494</v>
      </c>
      <c r="E99" s="619" t="s">
        <v>32122</v>
      </c>
      <c r="F99"/>
      <c r="G99"/>
      <c r="H99"/>
    </row>
    <row r="100" spans="1:8" ht="15" x14ac:dyDescent="0.25">
      <c r="A100" s="609" t="str">
        <f t="shared" si="1"/>
        <v>94880</v>
      </c>
      <c r="B100" s="607" t="s">
        <v>4453</v>
      </c>
      <c r="C100" s="607" t="s">
        <v>28336</v>
      </c>
      <c r="D100" s="607" t="s">
        <v>10494</v>
      </c>
      <c r="E100" s="619" t="s">
        <v>11856</v>
      </c>
      <c r="F100"/>
      <c r="G100"/>
      <c r="H100"/>
    </row>
    <row r="101" spans="1:8" ht="15" x14ac:dyDescent="0.25">
      <c r="A101" s="609" t="str">
        <f t="shared" si="1"/>
        <v>94881</v>
      </c>
      <c r="B101" s="607" t="s">
        <v>4454</v>
      </c>
      <c r="C101" s="607" t="s">
        <v>28338</v>
      </c>
      <c r="D101" s="607" t="s">
        <v>10494</v>
      </c>
      <c r="E101" s="619" t="s">
        <v>32123</v>
      </c>
      <c r="F101"/>
      <c r="G101"/>
      <c r="H101"/>
    </row>
    <row r="102" spans="1:8" ht="15" x14ac:dyDescent="0.25">
      <c r="A102" s="609" t="str">
        <f t="shared" si="1"/>
        <v>94882</v>
      </c>
      <c r="B102" s="607" t="s">
        <v>4455</v>
      </c>
      <c r="C102" s="607" t="s">
        <v>28340</v>
      </c>
      <c r="D102" s="607" t="s">
        <v>10494</v>
      </c>
      <c r="E102" s="619" t="s">
        <v>32124</v>
      </c>
      <c r="F102"/>
      <c r="G102"/>
      <c r="H102"/>
    </row>
    <row r="103" spans="1:8" ht="15" x14ac:dyDescent="0.25">
      <c r="A103" s="609" t="str">
        <f t="shared" si="1"/>
        <v>94884</v>
      </c>
      <c r="B103" s="607" t="s">
        <v>4456</v>
      </c>
      <c r="C103" s="607" t="s">
        <v>28341</v>
      </c>
      <c r="D103" s="607" t="s">
        <v>10494</v>
      </c>
      <c r="E103" s="619" t="s">
        <v>28669</v>
      </c>
      <c r="F103"/>
      <c r="G103"/>
      <c r="H103"/>
    </row>
    <row r="104" spans="1:8" ht="15" x14ac:dyDescent="0.25">
      <c r="A104" s="609" t="str">
        <f t="shared" si="1"/>
        <v>97121</v>
      </c>
      <c r="B104" s="607" t="s">
        <v>5296</v>
      </c>
      <c r="C104" s="607" t="s">
        <v>10617</v>
      </c>
      <c r="D104" s="607" t="s">
        <v>10494</v>
      </c>
      <c r="E104" s="619" t="s">
        <v>10030</v>
      </c>
      <c r="F104"/>
      <c r="G104"/>
      <c r="H104"/>
    </row>
    <row r="105" spans="1:8" ht="15" x14ac:dyDescent="0.25">
      <c r="A105" s="609" t="str">
        <f t="shared" si="1"/>
        <v>97122</v>
      </c>
      <c r="B105" s="607" t="s">
        <v>5297</v>
      </c>
      <c r="C105" s="607" t="s">
        <v>10618</v>
      </c>
      <c r="D105" s="607" t="s">
        <v>10494</v>
      </c>
      <c r="E105" s="619" t="s">
        <v>10220</v>
      </c>
      <c r="F105"/>
      <c r="G105"/>
      <c r="H105"/>
    </row>
    <row r="106" spans="1:8" ht="15" x14ac:dyDescent="0.25">
      <c r="A106" s="609" t="str">
        <f t="shared" si="1"/>
        <v>97123</v>
      </c>
      <c r="B106" s="607" t="s">
        <v>5298</v>
      </c>
      <c r="C106" s="607" t="s">
        <v>10619</v>
      </c>
      <c r="D106" s="607" t="s">
        <v>10494</v>
      </c>
      <c r="E106" s="619" t="s">
        <v>9255</v>
      </c>
      <c r="F106"/>
      <c r="G106"/>
      <c r="H106"/>
    </row>
    <row r="107" spans="1:8" ht="15" x14ac:dyDescent="0.25">
      <c r="A107" s="609" t="str">
        <f t="shared" si="1"/>
        <v>97124</v>
      </c>
      <c r="B107" s="607" t="s">
        <v>5299</v>
      </c>
      <c r="C107" s="607" t="s">
        <v>10621</v>
      </c>
      <c r="D107" s="607" t="s">
        <v>10494</v>
      </c>
      <c r="E107" s="619" t="s">
        <v>11058</v>
      </c>
      <c r="F107"/>
      <c r="G107"/>
      <c r="H107"/>
    </row>
    <row r="108" spans="1:8" ht="15" x14ac:dyDescent="0.25">
      <c r="A108" s="609" t="str">
        <f t="shared" si="1"/>
        <v>97125</v>
      </c>
      <c r="B108" s="607" t="s">
        <v>5300</v>
      </c>
      <c r="C108" s="607" t="s">
        <v>10622</v>
      </c>
      <c r="D108" s="607" t="s">
        <v>10494</v>
      </c>
      <c r="E108" s="619" t="s">
        <v>8869</v>
      </c>
      <c r="F108"/>
      <c r="G108"/>
      <c r="H108"/>
    </row>
    <row r="109" spans="1:8" ht="15" x14ac:dyDescent="0.25">
      <c r="A109" s="609" t="str">
        <f t="shared" si="1"/>
        <v>97126</v>
      </c>
      <c r="B109" s="607" t="s">
        <v>5301</v>
      </c>
      <c r="C109" s="607" t="s">
        <v>10623</v>
      </c>
      <c r="D109" s="607" t="s">
        <v>10494</v>
      </c>
      <c r="E109" s="619" t="s">
        <v>9139</v>
      </c>
      <c r="F109"/>
      <c r="G109"/>
      <c r="H109"/>
    </row>
    <row r="110" spans="1:8" ht="15" x14ac:dyDescent="0.25">
      <c r="A110" s="609" t="str">
        <f t="shared" si="1"/>
        <v>102264</v>
      </c>
      <c r="B110" s="607" t="s">
        <v>10624</v>
      </c>
      <c r="C110" s="607" t="s">
        <v>10625</v>
      </c>
      <c r="D110" s="607" t="s">
        <v>10494</v>
      </c>
      <c r="E110" s="619" t="s">
        <v>14874</v>
      </c>
      <c r="F110"/>
      <c r="G110"/>
      <c r="H110"/>
    </row>
    <row r="111" spans="1:8" ht="15" x14ac:dyDescent="0.25">
      <c r="A111" s="609" t="str">
        <f t="shared" si="1"/>
        <v>102265</v>
      </c>
      <c r="B111" s="607" t="s">
        <v>10626</v>
      </c>
      <c r="C111" s="607" t="s">
        <v>10627</v>
      </c>
      <c r="D111" s="607" t="s">
        <v>10580</v>
      </c>
      <c r="E111" s="619" t="s">
        <v>32125</v>
      </c>
      <c r="F111"/>
      <c r="G111"/>
      <c r="H111"/>
    </row>
    <row r="112" spans="1:8" ht="15" x14ac:dyDescent="0.25">
      <c r="A112" s="609" t="str">
        <f t="shared" si="1"/>
        <v>102266</v>
      </c>
      <c r="B112" s="607" t="s">
        <v>10628</v>
      </c>
      <c r="C112" s="607" t="s">
        <v>10629</v>
      </c>
      <c r="D112" s="607" t="s">
        <v>10580</v>
      </c>
      <c r="E112" s="619" t="s">
        <v>10550</v>
      </c>
      <c r="F112"/>
      <c r="G112"/>
      <c r="H112"/>
    </row>
    <row r="113" spans="1:8" ht="15" x14ac:dyDescent="0.25">
      <c r="A113" s="609" t="str">
        <f t="shared" si="1"/>
        <v>102267</v>
      </c>
      <c r="B113" s="607" t="s">
        <v>10630</v>
      </c>
      <c r="C113" s="607" t="s">
        <v>10631</v>
      </c>
      <c r="D113" s="607" t="s">
        <v>10580</v>
      </c>
      <c r="E113" s="619" t="s">
        <v>32126</v>
      </c>
      <c r="F113"/>
      <c r="G113"/>
      <c r="H113"/>
    </row>
    <row r="114" spans="1:8" ht="15" x14ac:dyDescent="0.25">
      <c r="A114" s="609" t="str">
        <f t="shared" si="1"/>
        <v>102268</v>
      </c>
      <c r="B114" s="607" t="s">
        <v>10632</v>
      </c>
      <c r="C114" s="607" t="s">
        <v>10633</v>
      </c>
      <c r="D114" s="607" t="s">
        <v>10580</v>
      </c>
      <c r="E114" s="619" t="s">
        <v>32127</v>
      </c>
      <c r="F114"/>
      <c r="G114"/>
      <c r="H114"/>
    </row>
    <row r="115" spans="1:8" ht="15" x14ac:dyDescent="0.25">
      <c r="A115" s="609" t="str">
        <f t="shared" si="1"/>
        <v>102269</v>
      </c>
      <c r="B115" s="607" t="s">
        <v>10634</v>
      </c>
      <c r="C115" s="607" t="s">
        <v>10635</v>
      </c>
      <c r="D115" s="607" t="s">
        <v>10580</v>
      </c>
      <c r="E115" s="619" t="s">
        <v>32128</v>
      </c>
      <c r="F115"/>
      <c r="G115"/>
      <c r="H115"/>
    </row>
    <row r="116" spans="1:8" ht="15" x14ac:dyDescent="0.25">
      <c r="A116" s="609" t="str">
        <f t="shared" si="1"/>
        <v>92833</v>
      </c>
      <c r="B116" s="607" t="s">
        <v>3653</v>
      </c>
      <c r="C116" s="607" t="s">
        <v>10636</v>
      </c>
      <c r="D116" s="607" t="s">
        <v>10494</v>
      </c>
      <c r="E116" s="619" t="s">
        <v>32129</v>
      </c>
      <c r="F116"/>
      <c r="G116"/>
      <c r="H116"/>
    </row>
    <row r="117" spans="1:8" ht="15" x14ac:dyDescent="0.25">
      <c r="A117" s="609" t="str">
        <f t="shared" si="1"/>
        <v>92834</v>
      </c>
      <c r="B117" s="607" t="s">
        <v>3654</v>
      </c>
      <c r="C117" s="607" t="s">
        <v>10637</v>
      </c>
      <c r="D117" s="607" t="s">
        <v>10494</v>
      </c>
      <c r="E117" s="619" t="s">
        <v>17662</v>
      </c>
      <c r="F117"/>
      <c r="G117"/>
      <c r="H117"/>
    </row>
    <row r="118" spans="1:8" ht="15" x14ac:dyDescent="0.25">
      <c r="A118" s="609" t="str">
        <f t="shared" si="1"/>
        <v>92835</v>
      </c>
      <c r="B118" s="607" t="s">
        <v>3655</v>
      </c>
      <c r="C118" s="607" t="s">
        <v>10638</v>
      </c>
      <c r="D118" s="607" t="s">
        <v>10494</v>
      </c>
      <c r="E118" s="619" t="s">
        <v>19099</v>
      </c>
      <c r="F118"/>
      <c r="G118"/>
      <c r="H118"/>
    </row>
    <row r="119" spans="1:8" ht="15" x14ac:dyDescent="0.25">
      <c r="A119" s="609" t="str">
        <f t="shared" si="1"/>
        <v>92836</v>
      </c>
      <c r="B119" s="607" t="s">
        <v>3656</v>
      </c>
      <c r="C119" s="607" t="s">
        <v>10639</v>
      </c>
      <c r="D119" s="607" t="s">
        <v>10494</v>
      </c>
      <c r="E119" s="619" t="s">
        <v>9385</v>
      </c>
      <c r="F119"/>
      <c r="G119"/>
      <c r="H119"/>
    </row>
    <row r="120" spans="1:8" ht="15" x14ac:dyDescent="0.25">
      <c r="A120" s="609" t="str">
        <f t="shared" si="1"/>
        <v>92837</v>
      </c>
      <c r="B120" s="607" t="s">
        <v>3657</v>
      </c>
      <c r="C120" s="607" t="s">
        <v>10640</v>
      </c>
      <c r="D120" s="607" t="s">
        <v>10494</v>
      </c>
      <c r="E120" s="619" t="s">
        <v>32130</v>
      </c>
      <c r="F120"/>
      <c r="G120"/>
      <c r="H120"/>
    </row>
    <row r="121" spans="1:8" ht="15" x14ac:dyDescent="0.25">
      <c r="A121" s="609" t="str">
        <f t="shared" si="1"/>
        <v>92838</v>
      </c>
      <c r="B121" s="607" t="s">
        <v>3658</v>
      </c>
      <c r="C121" s="607" t="s">
        <v>10641</v>
      </c>
      <c r="D121" s="607" t="s">
        <v>10494</v>
      </c>
      <c r="E121" s="619" t="s">
        <v>17991</v>
      </c>
      <c r="F121"/>
      <c r="G121"/>
      <c r="H121"/>
    </row>
    <row r="122" spans="1:8" ht="15" x14ac:dyDescent="0.25">
      <c r="A122" s="609" t="str">
        <f t="shared" si="1"/>
        <v>92839</v>
      </c>
      <c r="B122" s="607" t="s">
        <v>3659</v>
      </c>
      <c r="C122" s="607" t="s">
        <v>10642</v>
      </c>
      <c r="D122" s="607" t="s">
        <v>10494</v>
      </c>
      <c r="E122" s="619" t="s">
        <v>32131</v>
      </c>
      <c r="F122"/>
      <c r="G122"/>
      <c r="H122"/>
    </row>
    <row r="123" spans="1:8" ht="15" x14ac:dyDescent="0.25">
      <c r="A123" s="609" t="str">
        <f t="shared" si="1"/>
        <v>92840</v>
      </c>
      <c r="B123" s="607" t="s">
        <v>3660</v>
      </c>
      <c r="C123" s="607" t="s">
        <v>10643</v>
      </c>
      <c r="D123" s="607" t="s">
        <v>10494</v>
      </c>
      <c r="E123" s="619" t="s">
        <v>9856</v>
      </c>
      <c r="F123"/>
      <c r="G123"/>
      <c r="H123"/>
    </row>
    <row r="124" spans="1:8" ht="15" x14ac:dyDescent="0.25">
      <c r="A124" s="609" t="str">
        <f t="shared" si="1"/>
        <v>92841</v>
      </c>
      <c r="B124" s="607" t="s">
        <v>3661</v>
      </c>
      <c r="C124" s="607" t="s">
        <v>10644</v>
      </c>
      <c r="D124" s="607" t="s">
        <v>10494</v>
      </c>
      <c r="E124" s="619" t="s">
        <v>32132</v>
      </c>
      <c r="F124"/>
      <c r="G124"/>
      <c r="H124"/>
    </row>
    <row r="125" spans="1:8" ht="15" x14ac:dyDescent="0.25">
      <c r="A125" s="609" t="str">
        <f t="shared" si="1"/>
        <v>92842</v>
      </c>
      <c r="B125" s="607" t="s">
        <v>3662</v>
      </c>
      <c r="C125" s="607" t="s">
        <v>10645</v>
      </c>
      <c r="D125" s="607" t="s">
        <v>10494</v>
      </c>
      <c r="E125" s="619" t="s">
        <v>9520</v>
      </c>
      <c r="F125"/>
      <c r="G125"/>
      <c r="H125"/>
    </row>
    <row r="126" spans="1:8" ht="15" x14ac:dyDescent="0.25">
      <c r="A126" s="609" t="str">
        <f t="shared" si="1"/>
        <v>92843</v>
      </c>
      <c r="B126" s="607" t="s">
        <v>7907</v>
      </c>
      <c r="C126" s="607" t="s">
        <v>10646</v>
      </c>
      <c r="D126" s="607" t="s">
        <v>10494</v>
      </c>
      <c r="E126" s="619" t="s">
        <v>32133</v>
      </c>
      <c r="F126"/>
      <c r="G126"/>
      <c r="H126"/>
    </row>
    <row r="127" spans="1:8" ht="15" x14ac:dyDescent="0.25">
      <c r="A127" s="609" t="str">
        <f t="shared" si="1"/>
        <v>92844</v>
      </c>
      <c r="B127" s="607" t="s">
        <v>3663</v>
      </c>
      <c r="C127" s="607" t="s">
        <v>10647</v>
      </c>
      <c r="D127" s="607" t="s">
        <v>10494</v>
      </c>
      <c r="E127" s="619" t="s">
        <v>8798</v>
      </c>
      <c r="F127"/>
      <c r="G127"/>
      <c r="H127"/>
    </row>
    <row r="128" spans="1:8" ht="15" x14ac:dyDescent="0.25">
      <c r="A128" s="609" t="str">
        <f t="shared" si="1"/>
        <v>92845</v>
      </c>
      <c r="B128" s="607" t="s">
        <v>7908</v>
      </c>
      <c r="C128" s="607" t="s">
        <v>10648</v>
      </c>
      <c r="D128" s="607" t="s">
        <v>10494</v>
      </c>
      <c r="E128" s="619" t="s">
        <v>18929</v>
      </c>
      <c r="F128"/>
      <c r="G128"/>
      <c r="H128"/>
    </row>
    <row r="129" spans="1:8" ht="15" x14ac:dyDescent="0.25">
      <c r="A129" s="609" t="str">
        <f t="shared" si="1"/>
        <v>92846</v>
      </c>
      <c r="B129" s="607" t="s">
        <v>3664</v>
      </c>
      <c r="C129" s="607" t="s">
        <v>10649</v>
      </c>
      <c r="D129" s="607" t="s">
        <v>10494</v>
      </c>
      <c r="E129" s="619" t="s">
        <v>13681</v>
      </c>
      <c r="F129"/>
      <c r="G129"/>
      <c r="H129"/>
    </row>
    <row r="130" spans="1:8" ht="15" x14ac:dyDescent="0.25">
      <c r="A130" s="609" t="str">
        <f t="shared" ref="A130:A193" si="2">IF(ISERROR(SEARCH("/",B130)=6),TRIM(CLEAN(B130)),IF(SEARCH("/",B130)=6,IF(LEN(TRIM(CLEAN(B130)))=7,LEFT(TRIM(CLEAN(B130)),6)&amp;"00"&amp;RIGHT(TRIM(CLEAN(B130)),1),LEFT(TRIM(CLEAN(B130)),6)&amp;"0"&amp;RIGHT(TRIM(CLEAN(B130)),2)),TRIM(CLEAN(B130))))</f>
        <v>92847</v>
      </c>
      <c r="B130" s="607" t="s">
        <v>3665</v>
      </c>
      <c r="C130" s="607" t="s">
        <v>10651</v>
      </c>
      <c r="D130" s="607" t="s">
        <v>10494</v>
      </c>
      <c r="E130" s="619" t="s">
        <v>32134</v>
      </c>
      <c r="F130"/>
      <c r="G130"/>
      <c r="H130"/>
    </row>
    <row r="131" spans="1:8" ht="15" x14ac:dyDescent="0.25">
      <c r="A131" s="609" t="str">
        <f t="shared" si="2"/>
        <v>92848</v>
      </c>
      <c r="B131" s="607" t="s">
        <v>3666</v>
      </c>
      <c r="C131" s="607" t="s">
        <v>10652</v>
      </c>
      <c r="D131" s="607" t="s">
        <v>10494</v>
      </c>
      <c r="E131" s="619" t="s">
        <v>10067</v>
      </c>
      <c r="F131"/>
      <c r="G131"/>
      <c r="H131"/>
    </row>
    <row r="132" spans="1:8" ht="15" x14ac:dyDescent="0.25">
      <c r="A132" s="609" t="str">
        <f t="shared" si="2"/>
        <v>92849</v>
      </c>
      <c r="B132" s="607" t="s">
        <v>3667</v>
      </c>
      <c r="C132" s="607" t="s">
        <v>10653</v>
      </c>
      <c r="D132" s="607" t="s">
        <v>10494</v>
      </c>
      <c r="E132" s="619" t="s">
        <v>32135</v>
      </c>
      <c r="F132"/>
      <c r="G132"/>
      <c r="H132"/>
    </row>
    <row r="133" spans="1:8" ht="15" x14ac:dyDescent="0.25">
      <c r="A133" s="609" t="str">
        <f t="shared" si="2"/>
        <v>92850</v>
      </c>
      <c r="B133" s="607" t="s">
        <v>3668</v>
      </c>
      <c r="C133" s="607" t="s">
        <v>10654</v>
      </c>
      <c r="D133" s="607" t="s">
        <v>10494</v>
      </c>
      <c r="E133" s="619" t="s">
        <v>10501</v>
      </c>
      <c r="F133"/>
      <c r="G133"/>
      <c r="H133"/>
    </row>
    <row r="134" spans="1:8" ht="15" x14ac:dyDescent="0.25">
      <c r="A134" s="609" t="str">
        <f t="shared" si="2"/>
        <v>92851</v>
      </c>
      <c r="B134" s="607" t="s">
        <v>3669</v>
      </c>
      <c r="C134" s="607" t="s">
        <v>10655</v>
      </c>
      <c r="D134" s="607" t="s">
        <v>10494</v>
      </c>
      <c r="E134" s="619" t="s">
        <v>32136</v>
      </c>
      <c r="F134"/>
      <c r="G134"/>
      <c r="H134"/>
    </row>
    <row r="135" spans="1:8" ht="15" x14ac:dyDescent="0.25">
      <c r="A135" s="609" t="str">
        <f t="shared" si="2"/>
        <v>92852</v>
      </c>
      <c r="B135" s="607" t="s">
        <v>3670</v>
      </c>
      <c r="C135" s="607" t="s">
        <v>10656</v>
      </c>
      <c r="D135" s="607" t="s">
        <v>10494</v>
      </c>
      <c r="E135" s="619" t="s">
        <v>10073</v>
      </c>
      <c r="F135"/>
      <c r="G135"/>
      <c r="H135"/>
    </row>
    <row r="136" spans="1:8" ht="15" x14ac:dyDescent="0.25">
      <c r="A136" s="609" t="str">
        <f t="shared" si="2"/>
        <v>92853</v>
      </c>
      <c r="B136" s="607" t="s">
        <v>3671</v>
      </c>
      <c r="C136" s="607" t="s">
        <v>10658</v>
      </c>
      <c r="D136" s="607" t="s">
        <v>10494</v>
      </c>
      <c r="E136" s="619" t="s">
        <v>32137</v>
      </c>
      <c r="F136"/>
      <c r="G136"/>
      <c r="H136"/>
    </row>
    <row r="137" spans="1:8" ht="15" x14ac:dyDescent="0.25">
      <c r="A137" s="609" t="str">
        <f t="shared" si="2"/>
        <v>92854</v>
      </c>
      <c r="B137" s="607" t="s">
        <v>3672</v>
      </c>
      <c r="C137" s="607" t="s">
        <v>10659</v>
      </c>
      <c r="D137" s="607" t="s">
        <v>10494</v>
      </c>
      <c r="E137" s="619" t="s">
        <v>17933</v>
      </c>
      <c r="F137"/>
      <c r="G137"/>
      <c r="H137"/>
    </row>
    <row r="138" spans="1:8" ht="15" x14ac:dyDescent="0.25">
      <c r="A138" s="609" t="str">
        <f t="shared" si="2"/>
        <v>92855</v>
      </c>
      <c r="B138" s="607" t="s">
        <v>3673</v>
      </c>
      <c r="C138" s="607" t="s">
        <v>10660</v>
      </c>
      <c r="D138" s="607" t="s">
        <v>10494</v>
      </c>
      <c r="E138" s="619" t="s">
        <v>32138</v>
      </c>
      <c r="F138"/>
      <c r="G138"/>
      <c r="H138"/>
    </row>
    <row r="139" spans="1:8" ht="15" x14ac:dyDescent="0.25">
      <c r="A139" s="609" t="str">
        <f t="shared" si="2"/>
        <v>92856</v>
      </c>
      <c r="B139" s="607" t="s">
        <v>3674</v>
      </c>
      <c r="C139" s="607" t="s">
        <v>10661</v>
      </c>
      <c r="D139" s="607" t="s">
        <v>10494</v>
      </c>
      <c r="E139" s="619" t="s">
        <v>26413</v>
      </c>
      <c r="F139"/>
      <c r="G139"/>
      <c r="H139"/>
    </row>
    <row r="140" spans="1:8" ht="15" x14ac:dyDescent="0.25">
      <c r="A140" s="609" t="str">
        <f t="shared" si="2"/>
        <v>92857</v>
      </c>
      <c r="B140" s="607" t="s">
        <v>3675</v>
      </c>
      <c r="C140" s="607" t="s">
        <v>10662</v>
      </c>
      <c r="D140" s="607" t="s">
        <v>10494</v>
      </c>
      <c r="E140" s="619" t="s">
        <v>32139</v>
      </c>
      <c r="F140"/>
      <c r="G140"/>
      <c r="H140"/>
    </row>
    <row r="141" spans="1:8" ht="15" x14ac:dyDescent="0.25">
      <c r="A141" s="609" t="str">
        <f t="shared" si="2"/>
        <v>92858</v>
      </c>
      <c r="B141" s="607" t="s">
        <v>3676</v>
      </c>
      <c r="C141" s="607" t="s">
        <v>10663</v>
      </c>
      <c r="D141" s="607" t="s">
        <v>10494</v>
      </c>
      <c r="E141" s="619" t="s">
        <v>13415</v>
      </c>
      <c r="F141"/>
      <c r="G141"/>
      <c r="H141"/>
    </row>
    <row r="142" spans="1:8" ht="15" x14ac:dyDescent="0.25">
      <c r="A142" s="609" t="str">
        <f t="shared" si="2"/>
        <v>92859</v>
      </c>
      <c r="B142" s="607" t="s">
        <v>7909</v>
      </c>
      <c r="C142" s="607" t="s">
        <v>10665</v>
      </c>
      <c r="D142" s="607" t="s">
        <v>10494</v>
      </c>
      <c r="E142" s="619" t="s">
        <v>32140</v>
      </c>
      <c r="F142"/>
      <c r="G142"/>
      <c r="H142"/>
    </row>
    <row r="143" spans="1:8" ht="15" x14ac:dyDescent="0.25">
      <c r="A143" s="609" t="str">
        <f t="shared" si="2"/>
        <v>92860</v>
      </c>
      <c r="B143" s="607" t="s">
        <v>3677</v>
      </c>
      <c r="C143" s="607" t="s">
        <v>10666</v>
      </c>
      <c r="D143" s="607" t="s">
        <v>10494</v>
      </c>
      <c r="E143" s="619" t="s">
        <v>19821</v>
      </c>
      <c r="F143"/>
      <c r="G143"/>
      <c r="H143"/>
    </row>
    <row r="144" spans="1:8" ht="15" x14ac:dyDescent="0.25">
      <c r="A144" s="609" t="str">
        <f t="shared" si="2"/>
        <v>92861</v>
      </c>
      <c r="B144" s="607" t="s">
        <v>7910</v>
      </c>
      <c r="C144" s="607" t="s">
        <v>10667</v>
      </c>
      <c r="D144" s="607" t="s">
        <v>10494</v>
      </c>
      <c r="E144" s="619" t="s">
        <v>32141</v>
      </c>
      <c r="F144"/>
      <c r="G144"/>
      <c r="H144"/>
    </row>
    <row r="145" spans="1:8" ht="15" x14ac:dyDescent="0.25">
      <c r="A145" s="609" t="str">
        <f t="shared" si="2"/>
        <v>92862</v>
      </c>
      <c r="B145" s="607" t="s">
        <v>3678</v>
      </c>
      <c r="C145" s="607" t="s">
        <v>10668</v>
      </c>
      <c r="D145" s="607" t="s">
        <v>10494</v>
      </c>
      <c r="E145" s="619" t="s">
        <v>10043</v>
      </c>
      <c r="F145"/>
      <c r="G145"/>
      <c r="H145"/>
    </row>
    <row r="146" spans="1:8" ht="15" x14ac:dyDescent="0.25">
      <c r="A146" s="609" t="str">
        <f t="shared" si="2"/>
        <v>92863</v>
      </c>
      <c r="B146" s="607" t="s">
        <v>3679</v>
      </c>
      <c r="C146" s="607" t="s">
        <v>10669</v>
      </c>
      <c r="D146" s="607" t="s">
        <v>10494</v>
      </c>
      <c r="E146" s="619" t="s">
        <v>32142</v>
      </c>
      <c r="F146"/>
      <c r="G146"/>
      <c r="H146"/>
    </row>
    <row r="147" spans="1:8" ht="15" x14ac:dyDescent="0.25">
      <c r="A147" s="609" t="str">
        <f t="shared" si="2"/>
        <v>92864</v>
      </c>
      <c r="B147" s="607" t="s">
        <v>3680</v>
      </c>
      <c r="C147" s="607" t="s">
        <v>10670</v>
      </c>
      <c r="D147" s="607" t="s">
        <v>10494</v>
      </c>
      <c r="E147" s="619" t="s">
        <v>22811</v>
      </c>
      <c r="F147"/>
      <c r="G147"/>
      <c r="H147"/>
    </row>
    <row r="148" spans="1:8" ht="15" x14ac:dyDescent="0.25">
      <c r="A148" s="609" t="str">
        <f t="shared" si="2"/>
        <v>92210</v>
      </c>
      <c r="B148" s="607" t="s">
        <v>3112</v>
      </c>
      <c r="C148" s="607" t="s">
        <v>10671</v>
      </c>
      <c r="D148" s="607" t="s">
        <v>10494</v>
      </c>
      <c r="E148" s="619" t="s">
        <v>32143</v>
      </c>
      <c r="F148"/>
      <c r="G148"/>
      <c r="H148"/>
    </row>
    <row r="149" spans="1:8" ht="15" x14ac:dyDescent="0.25">
      <c r="A149" s="609" t="str">
        <f t="shared" si="2"/>
        <v>92211</v>
      </c>
      <c r="B149" s="607" t="s">
        <v>3113</v>
      </c>
      <c r="C149" s="607" t="s">
        <v>10672</v>
      </c>
      <c r="D149" s="607" t="s">
        <v>10494</v>
      </c>
      <c r="E149" s="619" t="s">
        <v>32144</v>
      </c>
      <c r="F149"/>
      <c r="G149"/>
      <c r="H149"/>
    </row>
    <row r="150" spans="1:8" ht="15" x14ac:dyDescent="0.25">
      <c r="A150" s="609" t="str">
        <f t="shared" si="2"/>
        <v>92212</v>
      </c>
      <c r="B150" s="607" t="s">
        <v>3114</v>
      </c>
      <c r="C150" s="607" t="s">
        <v>10673</v>
      </c>
      <c r="D150" s="607" t="s">
        <v>10494</v>
      </c>
      <c r="E150" s="619" t="s">
        <v>32145</v>
      </c>
      <c r="F150"/>
      <c r="G150"/>
      <c r="H150"/>
    </row>
    <row r="151" spans="1:8" ht="15" x14ac:dyDescent="0.25">
      <c r="A151" s="609" t="str">
        <f t="shared" si="2"/>
        <v>92213</v>
      </c>
      <c r="B151" s="607" t="s">
        <v>3115</v>
      </c>
      <c r="C151" s="607" t="s">
        <v>10674</v>
      </c>
      <c r="D151" s="607" t="s">
        <v>10494</v>
      </c>
      <c r="E151" s="619" t="s">
        <v>32146</v>
      </c>
      <c r="F151"/>
      <c r="G151"/>
      <c r="H151"/>
    </row>
    <row r="152" spans="1:8" ht="15" x14ac:dyDescent="0.25">
      <c r="A152" s="609" t="str">
        <f t="shared" si="2"/>
        <v>92214</v>
      </c>
      <c r="B152" s="607" t="s">
        <v>3116</v>
      </c>
      <c r="C152" s="607" t="s">
        <v>10675</v>
      </c>
      <c r="D152" s="607" t="s">
        <v>10494</v>
      </c>
      <c r="E152" s="619" t="s">
        <v>32147</v>
      </c>
      <c r="F152"/>
      <c r="G152"/>
      <c r="H152"/>
    </row>
    <row r="153" spans="1:8" ht="15" x14ac:dyDescent="0.25">
      <c r="A153" s="609" t="str">
        <f t="shared" si="2"/>
        <v>92215</v>
      </c>
      <c r="B153" s="607" t="s">
        <v>3117</v>
      </c>
      <c r="C153" s="607" t="s">
        <v>10676</v>
      </c>
      <c r="D153" s="607" t="s">
        <v>10494</v>
      </c>
      <c r="E153" s="619" t="s">
        <v>32148</v>
      </c>
      <c r="F153"/>
      <c r="G153"/>
      <c r="H153"/>
    </row>
    <row r="154" spans="1:8" ht="15" x14ac:dyDescent="0.25">
      <c r="A154" s="609" t="str">
        <f t="shared" si="2"/>
        <v>92216</v>
      </c>
      <c r="B154" s="607" t="s">
        <v>3118</v>
      </c>
      <c r="C154" s="607" t="s">
        <v>10677</v>
      </c>
      <c r="D154" s="607" t="s">
        <v>10494</v>
      </c>
      <c r="E154" s="619" t="s">
        <v>32149</v>
      </c>
      <c r="F154"/>
      <c r="G154"/>
      <c r="H154"/>
    </row>
    <row r="155" spans="1:8" ht="15" x14ac:dyDescent="0.25">
      <c r="A155" s="609" t="str">
        <f t="shared" si="2"/>
        <v>92219</v>
      </c>
      <c r="B155" s="607" t="s">
        <v>3119</v>
      </c>
      <c r="C155" s="607" t="s">
        <v>10678</v>
      </c>
      <c r="D155" s="607" t="s">
        <v>10494</v>
      </c>
      <c r="E155" s="619" t="s">
        <v>32150</v>
      </c>
      <c r="F155"/>
      <c r="G155"/>
      <c r="H155"/>
    </row>
    <row r="156" spans="1:8" ht="15" x14ac:dyDescent="0.25">
      <c r="A156" s="609" t="str">
        <f t="shared" si="2"/>
        <v>92220</v>
      </c>
      <c r="B156" s="607" t="s">
        <v>3120</v>
      </c>
      <c r="C156" s="607" t="s">
        <v>10679</v>
      </c>
      <c r="D156" s="607" t="s">
        <v>10494</v>
      </c>
      <c r="E156" s="619" t="s">
        <v>32151</v>
      </c>
      <c r="F156"/>
      <c r="G156"/>
      <c r="H156"/>
    </row>
    <row r="157" spans="1:8" ht="15" x14ac:dyDescent="0.25">
      <c r="A157" s="609" t="str">
        <f t="shared" si="2"/>
        <v>92221</v>
      </c>
      <c r="B157" s="607" t="s">
        <v>3121</v>
      </c>
      <c r="C157" s="607" t="s">
        <v>10680</v>
      </c>
      <c r="D157" s="607" t="s">
        <v>10494</v>
      </c>
      <c r="E157" s="619" t="s">
        <v>32152</v>
      </c>
      <c r="F157"/>
      <c r="G157"/>
      <c r="H157"/>
    </row>
    <row r="158" spans="1:8" ht="15" x14ac:dyDescent="0.25">
      <c r="A158" s="609" t="str">
        <f t="shared" si="2"/>
        <v>92222</v>
      </c>
      <c r="B158" s="607" t="s">
        <v>3122</v>
      </c>
      <c r="C158" s="607" t="s">
        <v>10681</v>
      </c>
      <c r="D158" s="607" t="s">
        <v>10494</v>
      </c>
      <c r="E158" s="619" t="s">
        <v>32153</v>
      </c>
      <c r="F158"/>
      <c r="G158"/>
      <c r="H158"/>
    </row>
    <row r="159" spans="1:8" ht="15" x14ac:dyDescent="0.25">
      <c r="A159" s="609" t="str">
        <f t="shared" si="2"/>
        <v>92223</v>
      </c>
      <c r="B159" s="607" t="s">
        <v>3123</v>
      </c>
      <c r="C159" s="607" t="s">
        <v>10682</v>
      </c>
      <c r="D159" s="607" t="s">
        <v>10494</v>
      </c>
      <c r="E159" s="619" t="s">
        <v>32154</v>
      </c>
      <c r="F159"/>
      <c r="G159"/>
      <c r="H159"/>
    </row>
    <row r="160" spans="1:8" ht="15" x14ac:dyDescent="0.25">
      <c r="A160" s="609" t="str">
        <f t="shared" si="2"/>
        <v>92224</v>
      </c>
      <c r="B160" s="607" t="s">
        <v>3124</v>
      </c>
      <c r="C160" s="607" t="s">
        <v>10683</v>
      </c>
      <c r="D160" s="607" t="s">
        <v>10494</v>
      </c>
      <c r="E160" s="619" t="s">
        <v>32155</v>
      </c>
      <c r="F160"/>
      <c r="G160"/>
      <c r="H160"/>
    </row>
    <row r="161" spans="1:8" ht="15" x14ac:dyDescent="0.25">
      <c r="A161" s="609" t="str">
        <f t="shared" si="2"/>
        <v>92226</v>
      </c>
      <c r="B161" s="607" t="s">
        <v>3125</v>
      </c>
      <c r="C161" s="607" t="s">
        <v>10684</v>
      </c>
      <c r="D161" s="607" t="s">
        <v>10494</v>
      </c>
      <c r="E161" s="619" t="s">
        <v>32156</v>
      </c>
      <c r="F161"/>
      <c r="G161"/>
      <c r="H161"/>
    </row>
    <row r="162" spans="1:8" ht="15" x14ac:dyDescent="0.25">
      <c r="A162" s="609" t="str">
        <f t="shared" si="2"/>
        <v>92808</v>
      </c>
      <c r="B162" s="607" t="s">
        <v>3633</v>
      </c>
      <c r="C162" s="607" t="s">
        <v>10685</v>
      </c>
      <c r="D162" s="607" t="s">
        <v>10494</v>
      </c>
      <c r="E162" s="619" t="s">
        <v>16735</v>
      </c>
      <c r="F162"/>
      <c r="G162"/>
      <c r="H162"/>
    </row>
    <row r="163" spans="1:8" ht="15" x14ac:dyDescent="0.25">
      <c r="A163" s="609" t="str">
        <f t="shared" si="2"/>
        <v>92809</v>
      </c>
      <c r="B163" s="607" t="s">
        <v>3634</v>
      </c>
      <c r="C163" s="607" t="s">
        <v>10686</v>
      </c>
      <c r="D163" s="607" t="s">
        <v>10494</v>
      </c>
      <c r="E163" s="619" t="s">
        <v>32157</v>
      </c>
      <c r="F163"/>
      <c r="G163"/>
      <c r="H163"/>
    </row>
    <row r="164" spans="1:8" ht="15" x14ac:dyDescent="0.25">
      <c r="A164" s="609" t="str">
        <f t="shared" si="2"/>
        <v>92810</v>
      </c>
      <c r="B164" s="607" t="s">
        <v>3635</v>
      </c>
      <c r="C164" s="607" t="s">
        <v>10688</v>
      </c>
      <c r="D164" s="607" t="s">
        <v>10494</v>
      </c>
      <c r="E164" s="619" t="s">
        <v>32158</v>
      </c>
      <c r="F164"/>
      <c r="G164"/>
      <c r="H164"/>
    </row>
    <row r="165" spans="1:8" ht="15" x14ac:dyDescent="0.25">
      <c r="A165" s="609" t="str">
        <f t="shared" si="2"/>
        <v>92811</v>
      </c>
      <c r="B165" s="607" t="s">
        <v>3636</v>
      </c>
      <c r="C165" s="607" t="s">
        <v>10689</v>
      </c>
      <c r="D165" s="607" t="s">
        <v>10494</v>
      </c>
      <c r="E165" s="619" t="s">
        <v>32159</v>
      </c>
      <c r="F165"/>
      <c r="G165"/>
      <c r="H165"/>
    </row>
    <row r="166" spans="1:8" ht="15" x14ac:dyDescent="0.25">
      <c r="A166" s="609" t="str">
        <f t="shared" si="2"/>
        <v>92812</v>
      </c>
      <c r="B166" s="607" t="s">
        <v>3637</v>
      </c>
      <c r="C166" s="607" t="s">
        <v>10690</v>
      </c>
      <c r="D166" s="607" t="s">
        <v>10494</v>
      </c>
      <c r="E166" s="619" t="s">
        <v>18698</v>
      </c>
      <c r="F166"/>
      <c r="G166"/>
      <c r="H166"/>
    </row>
    <row r="167" spans="1:8" ht="15" x14ac:dyDescent="0.25">
      <c r="A167" s="609" t="str">
        <f t="shared" si="2"/>
        <v>92813</v>
      </c>
      <c r="B167" s="607" t="s">
        <v>3638</v>
      </c>
      <c r="C167" s="607" t="s">
        <v>10691</v>
      </c>
      <c r="D167" s="607" t="s">
        <v>10494</v>
      </c>
      <c r="E167" s="619" t="s">
        <v>32160</v>
      </c>
      <c r="F167"/>
      <c r="G167"/>
      <c r="H167"/>
    </row>
    <row r="168" spans="1:8" ht="15" x14ac:dyDescent="0.25">
      <c r="A168" s="609" t="str">
        <f t="shared" si="2"/>
        <v>92814</v>
      </c>
      <c r="B168" s="607" t="s">
        <v>3639</v>
      </c>
      <c r="C168" s="607" t="s">
        <v>10692</v>
      </c>
      <c r="D168" s="607" t="s">
        <v>10494</v>
      </c>
      <c r="E168" s="619" t="s">
        <v>27128</v>
      </c>
      <c r="F168"/>
      <c r="G168"/>
      <c r="H168"/>
    </row>
    <row r="169" spans="1:8" ht="15" x14ac:dyDescent="0.25">
      <c r="A169" s="609" t="str">
        <f t="shared" si="2"/>
        <v>92815</v>
      </c>
      <c r="B169" s="607" t="s">
        <v>3640</v>
      </c>
      <c r="C169" s="607" t="s">
        <v>10693</v>
      </c>
      <c r="D169" s="607" t="s">
        <v>10494</v>
      </c>
      <c r="E169" s="619" t="s">
        <v>32161</v>
      </c>
      <c r="F169"/>
      <c r="G169"/>
      <c r="H169"/>
    </row>
    <row r="170" spans="1:8" ht="15" x14ac:dyDescent="0.25">
      <c r="A170" s="609" t="str">
        <f t="shared" si="2"/>
        <v>92816</v>
      </c>
      <c r="B170" s="607" t="s">
        <v>3641</v>
      </c>
      <c r="C170" s="607" t="s">
        <v>10694</v>
      </c>
      <c r="D170" s="607" t="s">
        <v>10494</v>
      </c>
      <c r="E170" s="619" t="s">
        <v>32162</v>
      </c>
      <c r="F170"/>
      <c r="G170"/>
      <c r="H170"/>
    </row>
    <row r="171" spans="1:8" ht="15" x14ac:dyDescent="0.25">
      <c r="A171" s="609" t="str">
        <f t="shared" si="2"/>
        <v>92817</v>
      </c>
      <c r="B171" s="607" t="s">
        <v>3642</v>
      </c>
      <c r="C171" s="607" t="s">
        <v>10695</v>
      </c>
      <c r="D171" s="607" t="s">
        <v>10494</v>
      </c>
      <c r="E171" s="619" t="s">
        <v>32163</v>
      </c>
      <c r="F171"/>
      <c r="G171"/>
      <c r="H171"/>
    </row>
    <row r="172" spans="1:8" ht="15" x14ac:dyDescent="0.25">
      <c r="A172" s="609" t="str">
        <f t="shared" si="2"/>
        <v>92818</v>
      </c>
      <c r="B172" s="607" t="s">
        <v>3643</v>
      </c>
      <c r="C172" s="607" t="s">
        <v>10696</v>
      </c>
      <c r="D172" s="607" t="s">
        <v>10494</v>
      </c>
      <c r="E172" s="619" t="s">
        <v>32164</v>
      </c>
      <c r="F172"/>
      <c r="G172"/>
      <c r="H172"/>
    </row>
    <row r="173" spans="1:8" ht="15" x14ac:dyDescent="0.25">
      <c r="A173" s="609" t="str">
        <f t="shared" si="2"/>
        <v>92819</v>
      </c>
      <c r="B173" s="607" t="s">
        <v>3644</v>
      </c>
      <c r="C173" s="607" t="s">
        <v>10697</v>
      </c>
      <c r="D173" s="607" t="s">
        <v>10494</v>
      </c>
      <c r="E173" s="619" t="s">
        <v>30610</v>
      </c>
      <c r="F173"/>
      <c r="G173"/>
      <c r="H173"/>
    </row>
    <row r="174" spans="1:8" ht="15" x14ac:dyDescent="0.25">
      <c r="A174" s="609" t="str">
        <f t="shared" si="2"/>
        <v>92820</v>
      </c>
      <c r="B174" s="607" t="s">
        <v>3645</v>
      </c>
      <c r="C174" s="607" t="s">
        <v>10698</v>
      </c>
      <c r="D174" s="607" t="s">
        <v>10494</v>
      </c>
      <c r="E174" s="619" t="s">
        <v>9976</v>
      </c>
      <c r="F174"/>
      <c r="G174"/>
      <c r="H174"/>
    </row>
    <row r="175" spans="1:8" ht="15" x14ac:dyDescent="0.25">
      <c r="A175" s="609" t="str">
        <f t="shared" si="2"/>
        <v>92821</v>
      </c>
      <c r="B175" s="607" t="s">
        <v>271</v>
      </c>
      <c r="C175" s="607" t="s">
        <v>10699</v>
      </c>
      <c r="D175" s="607" t="s">
        <v>10494</v>
      </c>
      <c r="E175" s="619" t="s">
        <v>30295</v>
      </c>
      <c r="F175"/>
      <c r="G175"/>
      <c r="H175"/>
    </row>
    <row r="176" spans="1:8" ht="15" x14ac:dyDescent="0.25">
      <c r="A176" s="609" t="str">
        <f t="shared" si="2"/>
        <v>92822</v>
      </c>
      <c r="B176" s="607" t="s">
        <v>3646</v>
      </c>
      <c r="C176" s="607" t="s">
        <v>10700</v>
      </c>
      <c r="D176" s="607" t="s">
        <v>10494</v>
      </c>
      <c r="E176" s="619" t="s">
        <v>24020</v>
      </c>
      <c r="F176"/>
      <c r="G176"/>
      <c r="H176"/>
    </row>
    <row r="177" spans="1:8" ht="15" x14ac:dyDescent="0.25">
      <c r="A177" s="609" t="str">
        <f t="shared" si="2"/>
        <v>92824</v>
      </c>
      <c r="B177" s="607" t="s">
        <v>272</v>
      </c>
      <c r="C177" s="607" t="s">
        <v>10701</v>
      </c>
      <c r="D177" s="607" t="s">
        <v>10494</v>
      </c>
      <c r="E177" s="619" t="s">
        <v>29934</v>
      </c>
      <c r="F177"/>
      <c r="G177"/>
      <c r="H177"/>
    </row>
    <row r="178" spans="1:8" ht="15" x14ac:dyDescent="0.25">
      <c r="A178" s="609" t="str">
        <f t="shared" si="2"/>
        <v>92825</v>
      </c>
      <c r="B178" s="607" t="s">
        <v>3647</v>
      </c>
      <c r="C178" s="607" t="s">
        <v>10702</v>
      </c>
      <c r="D178" s="607" t="s">
        <v>10494</v>
      </c>
      <c r="E178" s="619" t="s">
        <v>10281</v>
      </c>
      <c r="F178"/>
      <c r="G178"/>
      <c r="H178"/>
    </row>
    <row r="179" spans="1:8" ht="15" x14ac:dyDescent="0.25">
      <c r="A179" s="609" t="str">
        <f t="shared" si="2"/>
        <v>92826</v>
      </c>
      <c r="B179" s="607" t="s">
        <v>273</v>
      </c>
      <c r="C179" s="607" t="s">
        <v>10703</v>
      </c>
      <c r="D179" s="607" t="s">
        <v>10494</v>
      </c>
      <c r="E179" s="619" t="s">
        <v>32165</v>
      </c>
      <c r="F179"/>
      <c r="G179"/>
      <c r="H179"/>
    </row>
    <row r="180" spans="1:8" ht="15" x14ac:dyDescent="0.25">
      <c r="A180" s="609" t="str">
        <f t="shared" si="2"/>
        <v>92827</v>
      </c>
      <c r="B180" s="607" t="s">
        <v>3648</v>
      </c>
      <c r="C180" s="607" t="s">
        <v>10705</v>
      </c>
      <c r="D180" s="607" t="s">
        <v>10494</v>
      </c>
      <c r="E180" s="619" t="s">
        <v>18866</v>
      </c>
      <c r="F180"/>
      <c r="G180"/>
      <c r="H180"/>
    </row>
    <row r="181" spans="1:8" ht="15" x14ac:dyDescent="0.25">
      <c r="A181" s="609" t="str">
        <f t="shared" si="2"/>
        <v>92828</v>
      </c>
      <c r="B181" s="607" t="s">
        <v>210</v>
      </c>
      <c r="C181" s="607" t="s">
        <v>10706</v>
      </c>
      <c r="D181" s="607" t="s">
        <v>10494</v>
      </c>
      <c r="E181" s="619" t="s">
        <v>32166</v>
      </c>
      <c r="F181"/>
      <c r="G181"/>
      <c r="H181"/>
    </row>
    <row r="182" spans="1:8" ht="15" x14ac:dyDescent="0.25">
      <c r="A182" s="609" t="str">
        <f t="shared" si="2"/>
        <v>92829</v>
      </c>
      <c r="B182" s="607" t="s">
        <v>3649</v>
      </c>
      <c r="C182" s="607" t="s">
        <v>10707</v>
      </c>
      <c r="D182" s="607" t="s">
        <v>10494</v>
      </c>
      <c r="E182" s="619" t="s">
        <v>32167</v>
      </c>
      <c r="F182"/>
      <c r="G182"/>
      <c r="H182"/>
    </row>
    <row r="183" spans="1:8" ht="15" x14ac:dyDescent="0.25">
      <c r="A183" s="609" t="str">
        <f t="shared" si="2"/>
        <v>92830</v>
      </c>
      <c r="B183" s="607" t="s">
        <v>3650</v>
      </c>
      <c r="C183" s="607" t="s">
        <v>10708</v>
      </c>
      <c r="D183" s="607" t="s">
        <v>10494</v>
      </c>
      <c r="E183" s="619" t="s">
        <v>32168</v>
      </c>
      <c r="F183"/>
      <c r="G183"/>
      <c r="H183"/>
    </row>
    <row r="184" spans="1:8" ht="15" x14ac:dyDescent="0.25">
      <c r="A184" s="609" t="str">
        <f t="shared" si="2"/>
        <v>92831</v>
      </c>
      <c r="B184" s="607" t="s">
        <v>3651</v>
      </c>
      <c r="C184" s="607" t="s">
        <v>10709</v>
      </c>
      <c r="D184" s="607" t="s">
        <v>10494</v>
      </c>
      <c r="E184" s="619" t="s">
        <v>32169</v>
      </c>
      <c r="F184"/>
      <c r="G184"/>
      <c r="H184"/>
    </row>
    <row r="185" spans="1:8" ht="15" x14ac:dyDescent="0.25">
      <c r="A185" s="609" t="str">
        <f t="shared" si="2"/>
        <v>92832</v>
      </c>
      <c r="B185" s="607" t="s">
        <v>3652</v>
      </c>
      <c r="C185" s="607" t="s">
        <v>10710</v>
      </c>
      <c r="D185" s="607" t="s">
        <v>10494</v>
      </c>
      <c r="E185" s="619" t="s">
        <v>32170</v>
      </c>
      <c r="F185"/>
      <c r="G185"/>
      <c r="H185"/>
    </row>
    <row r="186" spans="1:8" ht="15" x14ac:dyDescent="0.25">
      <c r="A186" s="609" t="str">
        <f t="shared" si="2"/>
        <v>95565</v>
      </c>
      <c r="B186" s="607" t="s">
        <v>4686</v>
      </c>
      <c r="C186" s="607" t="s">
        <v>10711</v>
      </c>
      <c r="D186" s="607" t="s">
        <v>10494</v>
      </c>
      <c r="E186" s="619" t="s">
        <v>32171</v>
      </c>
      <c r="F186"/>
      <c r="G186"/>
      <c r="H186"/>
    </row>
    <row r="187" spans="1:8" ht="15" x14ac:dyDescent="0.25">
      <c r="A187" s="609" t="str">
        <f t="shared" si="2"/>
        <v>95566</v>
      </c>
      <c r="B187" s="607" t="s">
        <v>4687</v>
      </c>
      <c r="C187" s="607" t="s">
        <v>10712</v>
      </c>
      <c r="D187" s="607" t="s">
        <v>10494</v>
      </c>
      <c r="E187" s="619" t="s">
        <v>32172</v>
      </c>
      <c r="F187"/>
      <c r="G187"/>
      <c r="H187"/>
    </row>
    <row r="188" spans="1:8" ht="15" x14ac:dyDescent="0.25">
      <c r="A188" s="609" t="str">
        <f t="shared" si="2"/>
        <v>95567</v>
      </c>
      <c r="B188" s="607" t="s">
        <v>4688</v>
      </c>
      <c r="C188" s="607" t="s">
        <v>10713</v>
      </c>
      <c r="D188" s="607" t="s">
        <v>10494</v>
      </c>
      <c r="E188" s="619" t="s">
        <v>18462</v>
      </c>
      <c r="F188"/>
      <c r="G188"/>
      <c r="H188"/>
    </row>
    <row r="189" spans="1:8" ht="15" x14ac:dyDescent="0.25">
      <c r="A189" s="609" t="str">
        <f t="shared" si="2"/>
        <v>95568</v>
      </c>
      <c r="B189" s="607" t="s">
        <v>4689</v>
      </c>
      <c r="C189" s="607" t="s">
        <v>10714</v>
      </c>
      <c r="D189" s="607" t="s">
        <v>10494</v>
      </c>
      <c r="E189" s="619" t="s">
        <v>26975</v>
      </c>
      <c r="F189"/>
      <c r="G189"/>
      <c r="H189"/>
    </row>
    <row r="190" spans="1:8" ht="15" x14ac:dyDescent="0.25">
      <c r="A190" s="609" t="str">
        <f t="shared" si="2"/>
        <v>95569</v>
      </c>
      <c r="B190" s="607" t="s">
        <v>4690</v>
      </c>
      <c r="C190" s="607" t="s">
        <v>10715</v>
      </c>
      <c r="D190" s="607" t="s">
        <v>10494</v>
      </c>
      <c r="E190" s="619" t="s">
        <v>32173</v>
      </c>
      <c r="F190"/>
      <c r="G190"/>
      <c r="H190"/>
    </row>
    <row r="191" spans="1:8" ht="15" x14ac:dyDescent="0.25">
      <c r="A191" s="609" t="str">
        <f t="shared" si="2"/>
        <v>95570</v>
      </c>
      <c r="B191" s="607" t="s">
        <v>4691</v>
      </c>
      <c r="C191" s="607" t="s">
        <v>10716</v>
      </c>
      <c r="D191" s="607" t="s">
        <v>10494</v>
      </c>
      <c r="E191" s="619" t="s">
        <v>32174</v>
      </c>
      <c r="F191"/>
      <c r="G191"/>
      <c r="H191"/>
    </row>
    <row r="192" spans="1:8" ht="15" x14ac:dyDescent="0.25">
      <c r="A192" s="609" t="str">
        <f t="shared" si="2"/>
        <v>95571</v>
      </c>
      <c r="B192" s="607" t="s">
        <v>4692</v>
      </c>
      <c r="C192" s="607" t="s">
        <v>10717</v>
      </c>
      <c r="D192" s="607" t="s">
        <v>10494</v>
      </c>
      <c r="E192" s="619" t="s">
        <v>32175</v>
      </c>
      <c r="F192"/>
      <c r="G192"/>
      <c r="H192"/>
    </row>
    <row r="193" spans="1:8" ht="15" x14ac:dyDescent="0.25">
      <c r="A193" s="609" t="str">
        <f t="shared" si="2"/>
        <v>95572</v>
      </c>
      <c r="B193" s="607" t="s">
        <v>4693</v>
      </c>
      <c r="C193" s="607" t="s">
        <v>10718</v>
      </c>
      <c r="D193" s="607" t="s">
        <v>10494</v>
      </c>
      <c r="E193" s="619" t="s">
        <v>19482</v>
      </c>
      <c r="F193"/>
      <c r="G193"/>
      <c r="H193"/>
    </row>
    <row r="194" spans="1:8" ht="15" x14ac:dyDescent="0.25">
      <c r="A194" s="609" t="str">
        <f t="shared" ref="A194:A257" si="3">IF(ISERROR(SEARCH("/",B194)=6),TRIM(CLEAN(B194)),IF(SEARCH("/",B194)=6,IF(LEN(TRIM(CLEAN(B194)))=7,LEFT(TRIM(CLEAN(B194)),6)&amp;"00"&amp;RIGHT(TRIM(CLEAN(B194)),1),LEFT(TRIM(CLEAN(B194)),6)&amp;"0"&amp;RIGHT(TRIM(CLEAN(B194)),2)),TRIM(CLEAN(B194))))</f>
        <v>97127</v>
      </c>
      <c r="B194" s="607" t="s">
        <v>5302</v>
      </c>
      <c r="C194" s="607" t="s">
        <v>10719</v>
      </c>
      <c r="D194" s="607" t="s">
        <v>10494</v>
      </c>
      <c r="E194" s="619" t="s">
        <v>10082</v>
      </c>
      <c r="F194"/>
      <c r="G194"/>
      <c r="H194"/>
    </row>
    <row r="195" spans="1:8" ht="15" x14ac:dyDescent="0.25">
      <c r="A195" s="609" t="str">
        <f t="shared" si="3"/>
        <v>97128</v>
      </c>
      <c r="B195" s="607" t="s">
        <v>5303</v>
      </c>
      <c r="C195" s="607" t="s">
        <v>10720</v>
      </c>
      <c r="D195" s="607" t="s">
        <v>10494</v>
      </c>
      <c r="E195" s="619" t="s">
        <v>18154</v>
      </c>
      <c r="F195"/>
      <c r="G195"/>
      <c r="H195"/>
    </row>
    <row r="196" spans="1:8" ht="15" x14ac:dyDescent="0.25">
      <c r="A196" s="609" t="str">
        <f t="shared" si="3"/>
        <v>97129</v>
      </c>
      <c r="B196" s="607" t="s">
        <v>5304</v>
      </c>
      <c r="C196" s="607" t="s">
        <v>10722</v>
      </c>
      <c r="D196" s="607" t="s">
        <v>10494</v>
      </c>
      <c r="E196" s="619" t="s">
        <v>13410</v>
      </c>
      <c r="F196"/>
      <c r="G196"/>
      <c r="H196"/>
    </row>
    <row r="197" spans="1:8" ht="15" x14ac:dyDescent="0.25">
      <c r="A197" s="609" t="str">
        <f t="shared" si="3"/>
        <v>97130</v>
      </c>
      <c r="B197" s="607" t="s">
        <v>5305</v>
      </c>
      <c r="C197" s="607" t="s">
        <v>10723</v>
      </c>
      <c r="D197" s="607" t="s">
        <v>10494</v>
      </c>
      <c r="E197" s="619" t="s">
        <v>12563</v>
      </c>
      <c r="F197"/>
      <c r="G197"/>
      <c r="H197"/>
    </row>
    <row r="198" spans="1:8" ht="15" x14ac:dyDescent="0.25">
      <c r="A198" s="609" t="str">
        <f t="shared" si="3"/>
        <v>97131</v>
      </c>
      <c r="B198" s="607" t="s">
        <v>5306</v>
      </c>
      <c r="C198" s="607" t="s">
        <v>10725</v>
      </c>
      <c r="D198" s="607" t="s">
        <v>10494</v>
      </c>
      <c r="E198" s="619" t="s">
        <v>10276</v>
      </c>
      <c r="F198"/>
      <c r="G198"/>
      <c r="H198"/>
    </row>
    <row r="199" spans="1:8" ht="15" x14ac:dyDescent="0.25">
      <c r="A199" s="609" t="str">
        <f t="shared" si="3"/>
        <v>97132</v>
      </c>
      <c r="B199" s="607" t="s">
        <v>5307</v>
      </c>
      <c r="C199" s="607" t="s">
        <v>10726</v>
      </c>
      <c r="D199" s="607" t="s">
        <v>10494</v>
      </c>
      <c r="E199" s="619" t="s">
        <v>18310</v>
      </c>
      <c r="F199"/>
      <c r="G199"/>
      <c r="H199"/>
    </row>
    <row r="200" spans="1:8" ht="15" x14ac:dyDescent="0.25">
      <c r="A200" s="609" t="str">
        <f t="shared" si="3"/>
        <v>97133</v>
      </c>
      <c r="B200" s="607" t="s">
        <v>5308</v>
      </c>
      <c r="C200" s="607" t="s">
        <v>10727</v>
      </c>
      <c r="D200" s="607" t="s">
        <v>10494</v>
      </c>
      <c r="E200" s="619" t="s">
        <v>18145</v>
      </c>
      <c r="F200"/>
      <c r="G200"/>
      <c r="H200"/>
    </row>
    <row r="201" spans="1:8" ht="15" x14ac:dyDescent="0.25">
      <c r="A201" s="609" t="str">
        <f t="shared" si="3"/>
        <v>97134</v>
      </c>
      <c r="B201" s="607" t="s">
        <v>5309</v>
      </c>
      <c r="C201" s="607" t="s">
        <v>10728</v>
      </c>
      <c r="D201" s="607" t="s">
        <v>10494</v>
      </c>
      <c r="E201" s="619" t="s">
        <v>9052</v>
      </c>
      <c r="F201"/>
      <c r="G201"/>
      <c r="H201"/>
    </row>
    <row r="202" spans="1:8" ht="15" x14ac:dyDescent="0.25">
      <c r="A202" s="609" t="str">
        <f t="shared" si="3"/>
        <v>97135</v>
      </c>
      <c r="B202" s="607" t="s">
        <v>5310</v>
      </c>
      <c r="C202" s="607" t="s">
        <v>10729</v>
      </c>
      <c r="D202" s="607" t="s">
        <v>10494</v>
      </c>
      <c r="E202" s="619" t="s">
        <v>10082</v>
      </c>
      <c r="F202"/>
      <c r="G202"/>
      <c r="H202"/>
    </row>
    <row r="203" spans="1:8" ht="15" x14ac:dyDescent="0.25">
      <c r="A203" s="609" t="str">
        <f t="shared" si="3"/>
        <v>97136</v>
      </c>
      <c r="B203" s="607" t="s">
        <v>5311</v>
      </c>
      <c r="C203" s="607" t="s">
        <v>10731</v>
      </c>
      <c r="D203" s="607" t="s">
        <v>10494</v>
      </c>
      <c r="E203" s="619" t="s">
        <v>18300</v>
      </c>
      <c r="F203"/>
      <c r="G203"/>
      <c r="H203"/>
    </row>
    <row r="204" spans="1:8" ht="15" x14ac:dyDescent="0.25">
      <c r="A204" s="609" t="str">
        <f t="shared" si="3"/>
        <v>97137</v>
      </c>
      <c r="B204" s="607" t="s">
        <v>5312</v>
      </c>
      <c r="C204" s="607" t="s">
        <v>10732</v>
      </c>
      <c r="D204" s="607" t="s">
        <v>10494</v>
      </c>
      <c r="E204" s="619" t="s">
        <v>31618</v>
      </c>
      <c r="F204"/>
      <c r="G204"/>
      <c r="H204"/>
    </row>
    <row r="205" spans="1:8" ht="15" x14ac:dyDescent="0.25">
      <c r="A205" s="609" t="str">
        <f t="shared" si="3"/>
        <v>97138</v>
      </c>
      <c r="B205" s="607" t="s">
        <v>5313</v>
      </c>
      <c r="C205" s="607" t="s">
        <v>10733</v>
      </c>
      <c r="D205" s="607" t="s">
        <v>10494</v>
      </c>
      <c r="E205" s="619" t="s">
        <v>9970</v>
      </c>
      <c r="F205"/>
      <c r="G205"/>
      <c r="H205"/>
    </row>
    <row r="206" spans="1:8" ht="15" x14ac:dyDescent="0.25">
      <c r="A206" s="609" t="str">
        <f t="shared" si="3"/>
        <v>97139</v>
      </c>
      <c r="B206" s="607" t="s">
        <v>5314</v>
      </c>
      <c r="C206" s="607" t="s">
        <v>10734</v>
      </c>
      <c r="D206" s="607" t="s">
        <v>10494</v>
      </c>
      <c r="E206" s="619" t="s">
        <v>18629</v>
      </c>
      <c r="F206"/>
      <c r="G206"/>
      <c r="H206"/>
    </row>
    <row r="207" spans="1:8" ht="15" x14ac:dyDescent="0.25">
      <c r="A207" s="609" t="str">
        <f t="shared" si="3"/>
        <v>97140</v>
      </c>
      <c r="B207" s="607" t="s">
        <v>5315</v>
      </c>
      <c r="C207" s="607" t="s">
        <v>10735</v>
      </c>
      <c r="D207" s="607" t="s">
        <v>10494</v>
      </c>
      <c r="E207" s="619" t="s">
        <v>13410</v>
      </c>
      <c r="F207"/>
      <c r="G207"/>
      <c r="H207"/>
    </row>
    <row r="208" spans="1:8" ht="15" x14ac:dyDescent="0.25">
      <c r="A208" s="609" t="str">
        <f t="shared" si="3"/>
        <v>93206</v>
      </c>
      <c r="B208" s="607" t="s">
        <v>3933</v>
      </c>
      <c r="C208" s="607" t="s">
        <v>10736</v>
      </c>
      <c r="D208" s="607" t="s">
        <v>10737</v>
      </c>
      <c r="E208" s="619" t="s">
        <v>32176</v>
      </c>
      <c r="F208"/>
      <c r="G208"/>
      <c r="H208"/>
    </row>
    <row r="209" spans="1:8" ht="15" x14ac:dyDescent="0.25">
      <c r="A209" s="609" t="str">
        <f t="shared" si="3"/>
        <v>93207</v>
      </c>
      <c r="B209" s="607" t="s">
        <v>3934</v>
      </c>
      <c r="C209" s="607" t="s">
        <v>10738</v>
      </c>
      <c r="D209" s="607" t="s">
        <v>10737</v>
      </c>
      <c r="E209" s="619" t="s">
        <v>32177</v>
      </c>
      <c r="F209"/>
      <c r="G209"/>
      <c r="H209"/>
    </row>
    <row r="210" spans="1:8" ht="15" x14ac:dyDescent="0.25">
      <c r="A210" s="609" t="str">
        <f t="shared" si="3"/>
        <v>93208</v>
      </c>
      <c r="B210" s="607" t="s">
        <v>3935</v>
      </c>
      <c r="C210" s="607" t="s">
        <v>10739</v>
      </c>
      <c r="D210" s="607" t="s">
        <v>10737</v>
      </c>
      <c r="E210" s="619" t="s">
        <v>32178</v>
      </c>
      <c r="F210"/>
      <c r="G210"/>
      <c r="H210"/>
    </row>
    <row r="211" spans="1:8" ht="15" x14ac:dyDescent="0.25">
      <c r="A211" s="609" t="str">
        <f t="shared" si="3"/>
        <v>93209</v>
      </c>
      <c r="B211" s="607" t="s">
        <v>3936</v>
      </c>
      <c r="C211" s="607" t="s">
        <v>10740</v>
      </c>
      <c r="D211" s="607" t="s">
        <v>10737</v>
      </c>
      <c r="E211" s="619" t="s">
        <v>32179</v>
      </c>
      <c r="F211"/>
      <c r="G211"/>
      <c r="H211"/>
    </row>
    <row r="212" spans="1:8" ht="15" x14ac:dyDescent="0.25">
      <c r="A212" s="609" t="str">
        <f t="shared" si="3"/>
        <v>93210</v>
      </c>
      <c r="B212" s="607" t="s">
        <v>3937</v>
      </c>
      <c r="C212" s="607" t="s">
        <v>10741</v>
      </c>
      <c r="D212" s="607" t="s">
        <v>10737</v>
      </c>
      <c r="E212" s="619" t="s">
        <v>32180</v>
      </c>
      <c r="F212"/>
      <c r="G212"/>
      <c r="H212"/>
    </row>
    <row r="213" spans="1:8" ht="15" x14ac:dyDescent="0.25">
      <c r="A213" s="609" t="str">
        <f t="shared" si="3"/>
        <v>93211</v>
      </c>
      <c r="B213" s="607" t="s">
        <v>3938</v>
      </c>
      <c r="C213" s="607" t="s">
        <v>10742</v>
      </c>
      <c r="D213" s="607" t="s">
        <v>10737</v>
      </c>
      <c r="E213" s="619" t="s">
        <v>32181</v>
      </c>
      <c r="F213"/>
      <c r="G213"/>
      <c r="H213"/>
    </row>
    <row r="214" spans="1:8" ht="15" x14ac:dyDescent="0.25">
      <c r="A214" s="609" t="str">
        <f t="shared" si="3"/>
        <v>93212</v>
      </c>
      <c r="B214" s="607" t="s">
        <v>3939</v>
      </c>
      <c r="C214" s="607" t="s">
        <v>10743</v>
      </c>
      <c r="D214" s="607" t="s">
        <v>10737</v>
      </c>
      <c r="E214" s="619" t="s">
        <v>32182</v>
      </c>
      <c r="F214"/>
      <c r="G214"/>
      <c r="H214"/>
    </row>
    <row r="215" spans="1:8" ht="15" x14ac:dyDescent="0.25">
      <c r="A215" s="609" t="str">
        <f t="shared" si="3"/>
        <v>93213</v>
      </c>
      <c r="B215" s="607" t="s">
        <v>3940</v>
      </c>
      <c r="C215" s="607" t="s">
        <v>10744</v>
      </c>
      <c r="D215" s="607" t="s">
        <v>10737</v>
      </c>
      <c r="E215" s="619" t="s">
        <v>32183</v>
      </c>
      <c r="F215"/>
      <c r="G215"/>
      <c r="H215"/>
    </row>
    <row r="216" spans="1:8" ht="15" x14ac:dyDescent="0.25">
      <c r="A216" s="609" t="str">
        <f t="shared" si="3"/>
        <v>93214</v>
      </c>
      <c r="B216" s="607" t="s">
        <v>3941</v>
      </c>
      <c r="C216" s="607" t="s">
        <v>10745</v>
      </c>
      <c r="D216" s="607" t="s">
        <v>10580</v>
      </c>
      <c r="E216" s="619" t="s">
        <v>32184</v>
      </c>
      <c r="F216"/>
      <c r="G216"/>
      <c r="H216"/>
    </row>
    <row r="217" spans="1:8" ht="15" x14ac:dyDescent="0.25">
      <c r="A217" s="609" t="str">
        <f t="shared" si="3"/>
        <v>93243</v>
      </c>
      <c r="B217" s="607" t="s">
        <v>3958</v>
      </c>
      <c r="C217" s="607" t="s">
        <v>10746</v>
      </c>
      <c r="D217" s="607" t="s">
        <v>10580</v>
      </c>
      <c r="E217" s="619" t="s">
        <v>32185</v>
      </c>
      <c r="F217"/>
      <c r="G217"/>
      <c r="H217"/>
    </row>
    <row r="218" spans="1:8" ht="15" x14ac:dyDescent="0.25">
      <c r="A218" s="609" t="str">
        <f t="shared" si="3"/>
        <v>93582</v>
      </c>
      <c r="B218" s="607" t="s">
        <v>4076</v>
      </c>
      <c r="C218" s="607" t="s">
        <v>10747</v>
      </c>
      <c r="D218" s="607" t="s">
        <v>10737</v>
      </c>
      <c r="E218" s="619" t="s">
        <v>32186</v>
      </c>
      <c r="F218"/>
      <c r="G218"/>
      <c r="H218"/>
    </row>
    <row r="219" spans="1:8" ht="15" x14ac:dyDescent="0.25">
      <c r="A219" s="609" t="str">
        <f t="shared" si="3"/>
        <v>93583</v>
      </c>
      <c r="B219" s="607" t="s">
        <v>4077</v>
      </c>
      <c r="C219" s="607" t="s">
        <v>10748</v>
      </c>
      <c r="D219" s="607" t="s">
        <v>10737</v>
      </c>
      <c r="E219" s="619" t="s">
        <v>32187</v>
      </c>
      <c r="F219"/>
      <c r="G219"/>
      <c r="H219"/>
    </row>
    <row r="220" spans="1:8" ht="15" x14ac:dyDescent="0.25">
      <c r="A220" s="609" t="str">
        <f t="shared" si="3"/>
        <v>93584</v>
      </c>
      <c r="B220" s="607" t="s">
        <v>4078</v>
      </c>
      <c r="C220" s="607" t="s">
        <v>10749</v>
      </c>
      <c r="D220" s="607" t="s">
        <v>10737</v>
      </c>
      <c r="E220" s="619" t="s">
        <v>32188</v>
      </c>
      <c r="F220"/>
      <c r="G220"/>
      <c r="H220"/>
    </row>
    <row r="221" spans="1:8" ht="15" x14ac:dyDescent="0.25">
      <c r="A221" s="609" t="str">
        <f t="shared" si="3"/>
        <v>93585</v>
      </c>
      <c r="B221" s="607" t="s">
        <v>4079</v>
      </c>
      <c r="C221" s="607" t="s">
        <v>10750</v>
      </c>
      <c r="D221" s="607" t="s">
        <v>10737</v>
      </c>
      <c r="E221" s="619" t="s">
        <v>32189</v>
      </c>
      <c r="F221"/>
      <c r="G221"/>
      <c r="H221"/>
    </row>
    <row r="222" spans="1:8" ht="15" x14ac:dyDescent="0.25">
      <c r="A222" s="609" t="str">
        <f t="shared" si="3"/>
        <v>98441</v>
      </c>
      <c r="B222" s="607" t="s">
        <v>5826</v>
      </c>
      <c r="C222" s="607" t="s">
        <v>10751</v>
      </c>
      <c r="D222" s="607" t="s">
        <v>10737</v>
      </c>
      <c r="E222" s="619" t="s">
        <v>32190</v>
      </c>
      <c r="F222"/>
      <c r="G222"/>
      <c r="H222"/>
    </row>
    <row r="223" spans="1:8" ht="15" x14ac:dyDescent="0.25">
      <c r="A223" s="609" t="str">
        <f t="shared" si="3"/>
        <v>98442</v>
      </c>
      <c r="B223" s="607" t="s">
        <v>5827</v>
      </c>
      <c r="C223" s="607" t="s">
        <v>10753</v>
      </c>
      <c r="D223" s="607" t="s">
        <v>10737</v>
      </c>
      <c r="E223" s="619" t="s">
        <v>32191</v>
      </c>
      <c r="F223"/>
      <c r="G223"/>
      <c r="H223"/>
    </row>
    <row r="224" spans="1:8" ht="15" x14ac:dyDescent="0.25">
      <c r="A224" s="609" t="str">
        <f t="shared" si="3"/>
        <v>98443</v>
      </c>
      <c r="B224" s="607" t="s">
        <v>5828</v>
      </c>
      <c r="C224" s="607" t="s">
        <v>10754</v>
      </c>
      <c r="D224" s="607" t="s">
        <v>10737</v>
      </c>
      <c r="E224" s="619" t="s">
        <v>32192</v>
      </c>
      <c r="F224"/>
      <c r="G224"/>
      <c r="H224"/>
    </row>
    <row r="225" spans="1:8" ht="15" x14ac:dyDescent="0.25">
      <c r="A225" s="609" t="str">
        <f t="shared" si="3"/>
        <v>98444</v>
      </c>
      <c r="B225" s="607" t="s">
        <v>5829</v>
      </c>
      <c r="C225" s="607" t="s">
        <v>10755</v>
      </c>
      <c r="D225" s="607" t="s">
        <v>10737</v>
      </c>
      <c r="E225" s="619" t="s">
        <v>32193</v>
      </c>
      <c r="F225"/>
      <c r="G225"/>
      <c r="H225"/>
    </row>
    <row r="226" spans="1:8" ht="15" x14ac:dyDescent="0.25">
      <c r="A226" s="609" t="str">
        <f t="shared" si="3"/>
        <v>98445</v>
      </c>
      <c r="B226" s="607" t="s">
        <v>5830</v>
      </c>
      <c r="C226" s="607" t="s">
        <v>10757</v>
      </c>
      <c r="D226" s="607" t="s">
        <v>10737</v>
      </c>
      <c r="E226" s="619" t="s">
        <v>32194</v>
      </c>
      <c r="F226"/>
      <c r="G226"/>
      <c r="H226"/>
    </row>
    <row r="227" spans="1:8" ht="15" x14ac:dyDescent="0.25">
      <c r="A227" s="609" t="str">
        <f t="shared" si="3"/>
        <v>98446</v>
      </c>
      <c r="B227" s="607" t="s">
        <v>5831</v>
      </c>
      <c r="C227" s="607" t="s">
        <v>10759</v>
      </c>
      <c r="D227" s="607" t="s">
        <v>10737</v>
      </c>
      <c r="E227" s="619" t="s">
        <v>28875</v>
      </c>
      <c r="F227"/>
      <c r="G227"/>
      <c r="H227"/>
    </row>
    <row r="228" spans="1:8" ht="15" x14ac:dyDescent="0.25">
      <c r="A228" s="609" t="str">
        <f t="shared" si="3"/>
        <v>98447</v>
      </c>
      <c r="B228" s="607" t="s">
        <v>5832</v>
      </c>
      <c r="C228" s="607" t="s">
        <v>10760</v>
      </c>
      <c r="D228" s="607" t="s">
        <v>10737</v>
      </c>
      <c r="E228" s="619" t="s">
        <v>32195</v>
      </c>
      <c r="F228"/>
      <c r="G228"/>
      <c r="H228"/>
    </row>
    <row r="229" spans="1:8" ht="15" x14ac:dyDescent="0.25">
      <c r="A229" s="609" t="str">
        <f t="shared" si="3"/>
        <v>98448</v>
      </c>
      <c r="B229" s="607" t="s">
        <v>5833</v>
      </c>
      <c r="C229" s="607" t="s">
        <v>10761</v>
      </c>
      <c r="D229" s="607" t="s">
        <v>10737</v>
      </c>
      <c r="E229" s="619" t="s">
        <v>32196</v>
      </c>
      <c r="F229"/>
      <c r="G229"/>
      <c r="H229"/>
    </row>
    <row r="230" spans="1:8" ht="15" x14ac:dyDescent="0.25">
      <c r="A230" s="609" t="str">
        <f t="shared" si="3"/>
        <v>98449</v>
      </c>
      <c r="B230" s="607" t="s">
        <v>5834</v>
      </c>
      <c r="C230" s="607" t="s">
        <v>10762</v>
      </c>
      <c r="D230" s="607" t="s">
        <v>10737</v>
      </c>
      <c r="E230" s="619" t="s">
        <v>32197</v>
      </c>
      <c r="F230"/>
      <c r="G230"/>
      <c r="H230"/>
    </row>
    <row r="231" spans="1:8" ht="15" x14ac:dyDescent="0.25">
      <c r="A231" s="609" t="str">
        <f t="shared" si="3"/>
        <v>98450</v>
      </c>
      <c r="B231" s="607" t="s">
        <v>5835</v>
      </c>
      <c r="C231" s="607" t="s">
        <v>10763</v>
      </c>
      <c r="D231" s="607" t="s">
        <v>10737</v>
      </c>
      <c r="E231" s="619" t="s">
        <v>32198</v>
      </c>
      <c r="F231"/>
      <c r="G231"/>
      <c r="H231"/>
    </row>
    <row r="232" spans="1:8" ht="15" x14ac:dyDescent="0.25">
      <c r="A232" s="609" t="str">
        <f t="shared" si="3"/>
        <v>98451</v>
      </c>
      <c r="B232" s="607" t="s">
        <v>5836</v>
      </c>
      <c r="C232" s="607" t="s">
        <v>10764</v>
      </c>
      <c r="D232" s="607" t="s">
        <v>10737</v>
      </c>
      <c r="E232" s="619" t="s">
        <v>18751</v>
      </c>
      <c r="F232"/>
      <c r="G232"/>
      <c r="H232"/>
    </row>
    <row r="233" spans="1:8" ht="15" x14ac:dyDescent="0.25">
      <c r="A233" s="609" t="str">
        <f t="shared" si="3"/>
        <v>98452</v>
      </c>
      <c r="B233" s="607" t="s">
        <v>5837</v>
      </c>
      <c r="C233" s="607" t="s">
        <v>10765</v>
      </c>
      <c r="D233" s="607" t="s">
        <v>10737</v>
      </c>
      <c r="E233" s="619" t="s">
        <v>32199</v>
      </c>
      <c r="F233"/>
      <c r="G233"/>
      <c r="H233"/>
    </row>
    <row r="234" spans="1:8" ht="15" x14ac:dyDescent="0.25">
      <c r="A234" s="609" t="str">
        <f t="shared" si="3"/>
        <v>98453</v>
      </c>
      <c r="B234" s="607" t="s">
        <v>5838</v>
      </c>
      <c r="C234" s="607" t="s">
        <v>10766</v>
      </c>
      <c r="D234" s="607" t="s">
        <v>10737</v>
      </c>
      <c r="E234" s="619" t="s">
        <v>32200</v>
      </c>
      <c r="F234"/>
      <c r="G234"/>
      <c r="H234"/>
    </row>
    <row r="235" spans="1:8" ht="15" x14ac:dyDescent="0.25">
      <c r="A235" s="609" t="str">
        <f t="shared" si="3"/>
        <v>98454</v>
      </c>
      <c r="B235" s="607" t="s">
        <v>5839</v>
      </c>
      <c r="C235" s="607" t="s">
        <v>10767</v>
      </c>
      <c r="D235" s="607" t="s">
        <v>10737</v>
      </c>
      <c r="E235" s="619" t="s">
        <v>32201</v>
      </c>
      <c r="F235"/>
      <c r="G235"/>
      <c r="H235"/>
    </row>
    <row r="236" spans="1:8" ht="15" x14ac:dyDescent="0.25">
      <c r="A236" s="609" t="str">
        <f t="shared" si="3"/>
        <v>98455</v>
      </c>
      <c r="B236" s="607" t="s">
        <v>5840</v>
      </c>
      <c r="C236" s="607" t="s">
        <v>10768</v>
      </c>
      <c r="D236" s="607" t="s">
        <v>10737</v>
      </c>
      <c r="E236" s="619" t="s">
        <v>30638</v>
      </c>
      <c r="F236"/>
      <c r="G236"/>
      <c r="H236"/>
    </row>
    <row r="237" spans="1:8" ht="15" x14ac:dyDescent="0.25">
      <c r="A237" s="609" t="str">
        <f t="shared" si="3"/>
        <v>98456</v>
      </c>
      <c r="B237" s="607" t="s">
        <v>5841</v>
      </c>
      <c r="C237" s="607" t="s">
        <v>10769</v>
      </c>
      <c r="D237" s="607" t="s">
        <v>10737</v>
      </c>
      <c r="E237" s="619" t="s">
        <v>32202</v>
      </c>
      <c r="F237"/>
      <c r="G237"/>
      <c r="H237"/>
    </row>
    <row r="238" spans="1:8" ht="15" x14ac:dyDescent="0.25">
      <c r="A238" s="609" t="str">
        <f t="shared" si="3"/>
        <v>98458</v>
      </c>
      <c r="B238" s="607" t="s">
        <v>5842</v>
      </c>
      <c r="C238" s="607" t="s">
        <v>10770</v>
      </c>
      <c r="D238" s="607" t="s">
        <v>10737</v>
      </c>
      <c r="E238" s="619" t="s">
        <v>32203</v>
      </c>
      <c r="F238"/>
      <c r="G238"/>
      <c r="H238"/>
    </row>
    <row r="239" spans="1:8" ht="15" x14ac:dyDescent="0.25">
      <c r="A239" s="609" t="str">
        <f t="shared" si="3"/>
        <v>98459</v>
      </c>
      <c r="B239" s="607" t="s">
        <v>5843</v>
      </c>
      <c r="C239" s="607" t="s">
        <v>10771</v>
      </c>
      <c r="D239" s="607" t="s">
        <v>10737</v>
      </c>
      <c r="E239" s="619" t="s">
        <v>32204</v>
      </c>
      <c r="F239"/>
      <c r="G239"/>
      <c r="H239"/>
    </row>
    <row r="240" spans="1:8" ht="15" x14ac:dyDescent="0.25">
      <c r="A240" s="609" t="str">
        <f t="shared" si="3"/>
        <v>98460</v>
      </c>
      <c r="B240" s="607" t="s">
        <v>5844</v>
      </c>
      <c r="C240" s="607" t="s">
        <v>10772</v>
      </c>
      <c r="D240" s="607" t="s">
        <v>10737</v>
      </c>
      <c r="E240" s="619" t="s">
        <v>32205</v>
      </c>
      <c r="F240"/>
      <c r="G240"/>
      <c r="H240"/>
    </row>
    <row r="241" spans="1:8" ht="15" x14ac:dyDescent="0.25">
      <c r="A241" s="609" t="str">
        <f t="shared" si="3"/>
        <v>98461</v>
      </c>
      <c r="B241" s="607" t="s">
        <v>5845</v>
      </c>
      <c r="C241" s="607" t="s">
        <v>10773</v>
      </c>
      <c r="D241" s="607" t="s">
        <v>10580</v>
      </c>
      <c r="E241" s="619" t="s">
        <v>32206</v>
      </c>
      <c r="F241"/>
      <c r="G241"/>
      <c r="H241"/>
    </row>
    <row r="242" spans="1:8" ht="15" x14ac:dyDescent="0.25">
      <c r="A242" s="609" t="str">
        <f t="shared" si="3"/>
        <v>98462</v>
      </c>
      <c r="B242" s="607" t="s">
        <v>5846</v>
      </c>
      <c r="C242" s="607" t="s">
        <v>10774</v>
      </c>
      <c r="D242" s="607" t="s">
        <v>10580</v>
      </c>
      <c r="E242" s="619" t="s">
        <v>32207</v>
      </c>
      <c r="F242"/>
      <c r="G242"/>
      <c r="H242"/>
    </row>
    <row r="243" spans="1:8" ht="15" x14ac:dyDescent="0.25">
      <c r="A243" s="609" t="str">
        <f t="shared" si="3"/>
        <v>5631</v>
      </c>
      <c r="B243" s="607" t="s">
        <v>827</v>
      </c>
      <c r="C243" s="607" t="s">
        <v>10775</v>
      </c>
      <c r="D243" s="607" t="s">
        <v>10776</v>
      </c>
      <c r="E243" s="619" t="s">
        <v>32208</v>
      </c>
      <c r="F243"/>
      <c r="G243"/>
      <c r="H243"/>
    </row>
    <row r="244" spans="1:8" ht="15" x14ac:dyDescent="0.25">
      <c r="A244" s="609" t="str">
        <f t="shared" si="3"/>
        <v>5678</v>
      </c>
      <c r="B244" s="607" t="s">
        <v>834</v>
      </c>
      <c r="C244" s="607" t="s">
        <v>10777</v>
      </c>
      <c r="D244" s="607" t="s">
        <v>10776</v>
      </c>
      <c r="E244" s="619" t="s">
        <v>19812</v>
      </c>
      <c r="F244"/>
      <c r="G244"/>
      <c r="H244"/>
    </row>
    <row r="245" spans="1:8" ht="15" x14ac:dyDescent="0.25">
      <c r="A245" s="609" t="str">
        <f t="shared" si="3"/>
        <v>5680</v>
      </c>
      <c r="B245" s="607" t="s">
        <v>836</v>
      </c>
      <c r="C245" s="607" t="s">
        <v>10778</v>
      </c>
      <c r="D245" s="607" t="s">
        <v>10776</v>
      </c>
      <c r="E245" s="619" t="s">
        <v>32209</v>
      </c>
      <c r="F245"/>
      <c r="G245"/>
      <c r="H245"/>
    </row>
    <row r="246" spans="1:8" ht="15" x14ac:dyDescent="0.25">
      <c r="A246" s="609" t="str">
        <f t="shared" si="3"/>
        <v>5684</v>
      </c>
      <c r="B246" s="607" t="s">
        <v>838</v>
      </c>
      <c r="C246" s="607" t="s">
        <v>10779</v>
      </c>
      <c r="D246" s="607" t="s">
        <v>10776</v>
      </c>
      <c r="E246" s="619" t="s">
        <v>28622</v>
      </c>
      <c r="F246"/>
      <c r="G246"/>
      <c r="H246"/>
    </row>
    <row r="247" spans="1:8" ht="15" x14ac:dyDescent="0.25">
      <c r="A247" s="609" t="str">
        <f t="shared" si="3"/>
        <v>5689</v>
      </c>
      <c r="B247" s="607" t="s">
        <v>840</v>
      </c>
      <c r="C247" s="607" t="s">
        <v>10780</v>
      </c>
      <c r="D247" s="607" t="s">
        <v>10776</v>
      </c>
      <c r="E247" s="619" t="s">
        <v>18217</v>
      </c>
      <c r="F247"/>
      <c r="G247"/>
      <c r="H247"/>
    </row>
    <row r="248" spans="1:8" ht="15" x14ac:dyDescent="0.25">
      <c r="A248" s="609" t="str">
        <f t="shared" si="3"/>
        <v>5795</v>
      </c>
      <c r="B248" s="607" t="s">
        <v>873</v>
      </c>
      <c r="C248" s="607" t="s">
        <v>10781</v>
      </c>
      <c r="D248" s="607" t="s">
        <v>10776</v>
      </c>
      <c r="E248" s="619" t="s">
        <v>9847</v>
      </c>
      <c r="F248"/>
      <c r="G248"/>
      <c r="H248"/>
    </row>
    <row r="249" spans="1:8" ht="15" x14ac:dyDescent="0.25">
      <c r="A249" s="609" t="str">
        <f t="shared" si="3"/>
        <v>5811</v>
      </c>
      <c r="B249" s="607" t="s">
        <v>877</v>
      </c>
      <c r="C249" s="607" t="s">
        <v>10782</v>
      </c>
      <c r="D249" s="607" t="s">
        <v>10776</v>
      </c>
      <c r="E249" s="619" t="s">
        <v>32210</v>
      </c>
      <c r="F249"/>
      <c r="G249"/>
      <c r="H249"/>
    </row>
    <row r="250" spans="1:8" ht="15" x14ac:dyDescent="0.25">
      <c r="A250" s="609" t="str">
        <f t="shared" si="3"/>
        <v>5823</v>
      </c>
      <c r="B250" s="607" t="s">
        <v>878</v>
      </c>
      <c r="C250" s="607" t="s">
        <v>10783</v>
      </c>
      <c r="D250" s="607" t="s">
        <v>10776</v>
      </c>
      <c r="E250" s="619" t="s">
        <v>32211</v>
      </c>
      <c r="F250"/>
      <c r="G250"/>
      <c r="H250"/>
    </row>
    <row r="251" spans="1:8" ht="15" x14ac:dyDescent="0.25">
      <c r="A251" s="609" t="str">
        <f t="shared" si="3"/>
        <v>5824</v>
      </c>
      <c r="B251" s="607" t="s">
        <v>879</v>
      </c>
      <c r="C251" s="607" t="s">
        <v>10784</v>
      </c>
      <c r="D251" s="607" t="s">
        <v>10776</v>
      </c>
      <c r="E251" s="619" t="s">
        <v>32212</v>
      </c>
      <c r="F251"/>
      <c r="G251"/>
      <c r="H251"/>
    </row>
    <row r="252" spans="1:8" ht="15" x14ac:dyDescent="0.25">
      <c r="A252" s="609" t="str">
        <f t="shared" si="3"/>
        <v>5835</v>
      </c>
      <c r="B252" s="607" t="s">
        <v>882</v>
      </c>
      <c r="C252" s="607" t="s">
        <v>10785</v>
      </c>
      <c r="D252" s="607" t="s">
        <v>10776</v>
      </c>
      <c r="E252" s="619" t="s">
        <v>32213</v>
      </c>
      <c r="F252"/>
      <c r="G252"/>
      <c r="H252"/>
    </row>
    <row r="253" spans="1:8" ht="15" x14ac:dyDescent="0.25">
      <c r="A253" s="609" t="str">
        <f t="shared" si="3"/>
        <v>5839</v>
      </c>
      <c r="B253" s="607" t="s">
        <v>884</v>
      </c>
      <c r="C253" s="607" t="s">
        <v>10786</v>
      </c>
      <c r="D253" s="607" t="s">
        <v>10776</v>
      </c>
      <c r="E253" s="619" t="s">
        <v>10469</v>
      </c>
      <c r="F253"/>
      <c r="G253"/>
      <c r="H253"/>
    </row>
    <row r="254" spans="1:8" ht="15" x14ac:dyDescent="0.25">
      <c r="A254" s="609" t="str">
        <f t="shared" si="3"/>
        <v>5843</v>
      </c>
      <c r="B254" s="607" t="s">
        <v>886</v>
      </c>
      <c r="C254" s="607" t="s">
        <v>10787</v>
      </c>
      <c r="D254" s="607" t="s">
        <v>10776</v>
      </c>
      <c r="E254" s="619" t="s">
        <v>32214</v>
      </c>
      <c r="F254"/>
      <c r="G254"/>
      <c r="H254"/>
    </row>
    <row r="255" spans="1:8" ht="15" x14ac:dyDescent="0.25">
      <c r="A255" s="609" t="str">
        <f t="shared" si="3"/>
        <v>5847</v>
      </c>
      <c r="B255" s="607" t="s">
        <v>888</v>
      </c>
      <c r="C255" s="607" t="s">
        <v>10788</v>
      </c>
      <c r="D255" s="607" t="s">
        <v>10776</v>
      </c>
      <c r="E255" s="619" t="s">
        <v>32215</v>
      </c>
      <c r="F255"/>
      <c r="G255"/>
      <c r="H255"/>
    </row>
    <row r="256" spans="1:8" ht="15" x14ac:dyDescent="0.25">
      <c r="A256" s="609" t="str">
        <f t="shared" si="3"/>
        <v>5851</v>
      </c>
      <c r="B256" s="607" t="s">
        <v>890</v>
      </c>
      <c r="C256" s="607" t="s">
        <v>10789</v>
      </c>
      <c r="D256" s="607" t="s">
        <v>10776</v>
      </c>
      <c r="E256" s="619" t="s">
        <v>32216</v>
      </c>
      <c r="F256"/>
      <c r="G256"/>
      <c r="H256"/>
    </row>
    <row r="257" spans="1:8" ht="15" x14ac:dyDescent="0.25">
      <c r="A257" s="609" t="str">
        <f t="shared" si="3"/>
        <v>5855</v>
      </c>
      <c r="B257" s="607" t="s">
        <v>892</v>
      </c>
      <c r="C257" s="607" t="s">
        <v>10790</v>
      </c>
      <c r="D257" s="607" t="s">
        <v>10776</v>
      </c>
      <c r="E257" s="619" t="s">
        <v>32217</v>
      </c>
      <c r="F257"/>
      <c r="G257"/>
      <c r="H257"/>
    </row>
    <row r="258" spans="1:8" ht="15" x14ac:dyDescent="0.25">
      <c r="A258" s="609" t="str">
        <f t="shared" ref="A258:A321" si="4">IF(ISERROR(SEARCH("/",B258)=6),TRIM(CLEAN(B258)),IF(SEARCH("/",B258)=6,IF(LEN(TRIM(CLEAN(B258)))=7,LEFT(TRIM(CLEAN(B258)),6)&amp;"00"&amp;RIGHT(TRIM(CLEAN(B258)),1),LEFT(TRIM(CLEAN(B258)),6)&amp;"0"&amp;RIGHT(TRIM(CLEAN(B258)),2)),TRIM(CLEAN(B258))))</f>
        <v>5863</v>
      </c>
      <c r="B258" s="607" t="s">
        <v>894</v>
      </c>
      <c r="C258" s="607" t="s">
        <v>10791</v>
      </c>
      <c r="D258" s="607" t="s">
        <v>10776</v>
      </c>
      <c r="E258" s="619" t="s">
        <v>17989</v>
      </c>
      <c r="F258"/>
      <c r="G258"/>
      <c r="H258"/>
    </row>
    <row r="259" spans="1:8" ht="15" x14ac:dyDescent="0.25">
      <c r="A259" s="609" t="str">
        <f t="shared" si="4"/>
        <v>5867</v>
      </c>
      <c r="B259" s="607" t="s">
        <v>896</v>
      </c>
      <c r="C259" s="607" t="s">
        <v>10792</v>
      </c>
      <c r="D259" s="607" t="s">
        <v>10776</v>
      </c>
      <c r="E259" s="619" t="s">
        <v>32218</v>
      </c>
      <c r="F259"/>
      <c r="G259"/>
      <c r="H259"/>
    </row>
    <row r="260" spans="1:8" ht="15" x14ac:dyDescent="0.25">
      <c r="A260" s="609" t="str">
        <f t="shared" si="4"/>
        <v>5875</v>
      </c>
      <c r="B260" s="607" t="s">
        <v>898</v>
      </c>
      <c r="C260" s="607" t="s">
        <v>10793</v>
      </c>
      <c r="D260" s="607" t="s">
        <v>10776</v>
      </c>
      <c r="E260" s="619" t="s">
        <v>18975</v>
      </c>
      <c r="F260"/>
      <c r="G260"/>
      <c r="H260"/>
    </row>
    <row r="261" spans="1:8" ht="15" x14ac:dyDescent="0.25">
      <c r="A261" s="609" t="str">
        <f t="shared" si="4"/>
        <v>5879</v>
      </c>
      <c r="B261" s="607" t="s">
        <v>900</v>
      </c>
      <c r="C261" s="607" t="s">
        <v>10794</v>
      </c>
      <c r="D261" s="607" t="s">
        <v>10776</v>
      </c>
      <c r="E261" s="619" t="s">
        <v>32219</v>
      </c>
      <c r="F261"/>
      <c r="G261"/>
      <c r="H261"/>
    </row>
    <row r="262" spans="1:8" ht="15" x14ac:dyDescent="0.25">
      <c r="A262" s="609" t="str">
        <f t="shared" si="4"/>
        <v>5882</v>
      </c>
      <c r="B262" s="607" t="s">
        <v>902</v>
      </c>
      <c r="C262" s="607" t="s">
        <v>10795</v>
      </c>
      <c r="D262" s="607" t="s">
        <v>10776</v>
      </c>
      <c r="E262" s="619" t="s">
        <v>19363</v>
      </c>
      <c r="F262"/>
      <c r="G262"/>
      <c r="H262"/>
    </row>
    <row r="263" spans="1:8" ht="15" x14ac:dyDescent="0.25">
      <c r="A263" s="609" t="str">
        <f t="shared" si="4"/>
        <v>5890</v>
      </c>
      <c r="B263" s="607" t="s">
        <v>904</v>
      </c>
      <c r="C263" s="607" t="s">
        <v>10796</v>
      </c>
      <c r="D263" s="607" t="s">
        <v>10776</v>
      </c>
      <c r="E263" s="619" t="s">
        <v>32220</v>
      </c>
      <c r="F263"/>
      <c r="G263"/>
      <c r="H263"/>
    </row>
    <row r="264" spans="1:8" ht="15" x14ac:dyDescent="0.25">
      <c r="A264" s="609" t="str">
        <f t="shared" si="4"/>
        <v>5894</v>
      </c>
      <c r="B264" s="607" t="s">
        <v>906</v>
      </c>
      <c r="C264" s="607" t="s">
        <v>10797</v>
      </c>
      <c r="D264" s="607" t="s">
        <v>10776</v>
      </c>
      <c r="E264" s="619" t="s">
        <v>32221</v>
      </c>
      <c r="F264"/>
      <c r="G264"/>
      <c r="H264"/>
    </row>
    <row r="265" spans="1:8" ht="15" x14ac:dyDescent="0.25">
      <c r="A265" s="609" t="str">
        <f t="shared" si="4"/>
        <v>5901</v>
      </c>
      <c r="B265" s="607" t="s">
        <v>908</v>
      </c>
      <c r="C265" s="607" t="s">
        <v>10798</v>
      </c>
      <c r="D265" s="607" t="s">
        <v>10776</v>
      </c>
      <c r="E265" s="619" t="s">
        <v>32222</v>
      </c>
      <c r="F265"/>
      <c r="G265"/>
      <c r="H265"/>
    </row>
    <row r="266" spans="1:8" ht="15" x14ac:dyDescent="0.25">
      <c r="A266" s="609" t="str">
        <f t="shared" si="4"/>
        <v>5909</v>
      </c>
      <c r="B266" s="607" t="s">
        <v>910</v>
      </c>
      <c r="C266" s="607" t="s">
        <v>10799</v>
      </c>
      <c r="D266" s="607" t="s">
        <v>10776</v>
      </c>
      <c r="E266" s="619" t="s">
        <v>17668</v>
      </c>
      <c r="F266"/>
      <c r="G266"/>
      <c r="H266"/>
    </row>
    <row r="267" spans="1:8" ht="15" x14ac:dyDescent="0.25">
      <c r="A267" s="609" t="str">
        <f t="shared" si="4"/>
        <v>5921</v>
      </c>
      <c r="B267" s="607" t="s">
        <v>912</v>
      </c>
      <c r="C267" s="607" t="s">
        <v>10800</v>
      </c>
      <c r="D267" s="607" t="s">
        <v>10776</v>
      </c>
      <c r="E267" s="619" t="s">
        <v>9442</v>
      </c>
      <c r="F267"/>
      <c r="G267"/>
      <c r="H267"/>
    </row>
    <row r="268" spans="1:8" ht="15" x14ac:dyDescent="0.25">
      <c r="A268" s="609" t="str">
        <f t="shared" si="4"/>
        <v>5928</v>
      </c>
      <c r="B268" s="607" t="s">
        <v>914</v>
      </c>
      <c r="C268" s="607" t="s">
        <v>10801</v>
      </c>
      <c r="D268" s="607" t="s">
        <v>10776</v>
      </c>
      <c r="E268" s="619" t="s">
        <v>32223</v>
      </c>
      <c r="F268"/>
      <c r="G268"/>
      <c r="H268"/>
    </row>
    <row r="269" spans="1:8" ht="15" x14ac:dyDescent="0.25">
      <c r="A269" s="609" t="str">
        <f t="shared" si="4"/>
        <v>5932</v>
      </c>
      <c r="B269" s="607" t="s">
        <v>916</v>
      </c>
      <c r="C269" s="607" t="s">
        <v>10802</v>
      </c>
      <c r="D269" s="607" t="s">
        <v>10776</v>
      </c>
      <c r="E269" s="619" t="s">
        <v>32224</v>
      </c>
      <c r="F269"/>
      <c r="G269"/>
      <c r="H269"/>
    </row>
    <row r="270" spans="1:8" ht="15" x14ac:dyDescent="0.25">
      <c r="A270" s="609" t="str">
        <f t="shared" si="4"/>
        <v>5940</v>
      </c>
      <c r="B270" s="607" t="s">
        <v>918</v>
      </c>
      <c r="C270" s="607" t="s">
        <v>10803</v>
      </c>
      <c r="D270" s="607" t="s">
        <v>10776</v>
      </c>
      <c r="E270" s="619" t="s">
        <v>32225</v>
      </c>
      <c r="F270"/>
      <c r="G270"/>
      <c r="H270"/>
    </row>
    <row r="271" spans="1:8" ht="15" x14ac:dyDescent="0.25">
      <c r="A271" s="609" t="str">
        <f t="shared" si="4"/>
        <v>5944</v>
      </c>
      <c r="B271" s="607" t="s">
        <v>920</v>
      </c>
      <c r="C271" s="607" t="s">
        <v>10804</v>
      </c>
      <c r="D271" s="607" t="s">
        <v>10776</v>
      </c>
      <c r="E271" s="619" t="s">
        <v>32226</v>
      </c>
      <c r="F271"/>
      <c r="G271"/>
      <c r="H271"/>
    </row>
    <row r="272" spans="1:8" ht="15" x14ac:dyDescent="0.25">
      <c r="A272" s="609" t="str">
        <f t="shared" si="4"/>
        <v>5953</v>
      </c>
      <c r="B272" s="607" t="s">
        <v>923</v>
      </c>
      <c r="C272" s="607" t="s">
        <v>10805</v>
      </c>
      <c r="D272" s="607" t="s">
        <v>10776</v>
      </c>
      <c r="E272" s="619" t="s">
        <v>18156</v>
      </c>
      <c r="F272"/>
      <c r="G272"/>
      <c r="H272"/>
    </row>
    <row r="273" spans="1:8" ht="15" x14ac:dyDescent="0.25">
      <c r="A273" s="609" t="str">
        <f t="shared" si="4"/>
        <v>6259</v>
      </c>
      <c r="B273" s="607" t="s">
        <v>926</v>
      </c>
      <c r="C273" s="607" t="s">
        <v>10806</v>
      </c>
      <c r="D273" s="607" t="s">
        <v>10776</v>
      </c>
      <c r="E273" s="619" t="s">
        <v>19188</v>
      </c>
      <c r="F273"/>
      <c r="G273"/>
      <c r="H273"/>
    </row>
    <row r="274" spans="1:8" ht="15" x14ac:dyDescent="0.25">
      <c r="A274" s="609" t="str">
        <f t="shared" si="4"/>
        <v>6879</v>
      </c>
      <c r="B274" s="607" t="s">
        <v>928</v>
      </c>
      <c r="C274" s="607" t="s">
        <v>10807</v>
      </c>
      <c r="D274" s="607" t="s">
        <v>10776</v>
      </c>
      <c r="E274" s="619" t="s">
        <v>32227</v>
      </c>
      <c r="F274"/>
      <c r="G274"/>
      <c r="H274"/>
    </row>
    <row r="275" spans="1:8" ht="15" x14ac:dyDescent="0.25">
      <c r="A275" s="609" t="str">
        <f t="shared" si="4"/>
        <v>7030</v>
      </c>
      <c r="B275" s="607" t="s">
        <v>930</v>
      </c>
      <c r="C275" s="607" t="s">
        <v>10808</v>
      </c>
      <c r="D275" s="607" t="s">
        <v>10776</v>
      </c>
      <c r="E275" s="619" t="s">
        <v>28449</v>
      </c>
      <c r="F275"/>
      <c r="G275"/>
      <c r="H275"/>
    </row>
    <row r="276" spans="1:8" ht="15" x14ac:dyDescent="0.25">
      <c r="A276" s="609" t="str">
        <f t="shared" si="4"/>
        <v>7042</v>
      </c>
      <c r="B276" s="607" t="s">
        <v>939</v>
      </c>
      <c r="C276" s="607" t="s">
        <v>10809</v>
      </c>
      <c r="D276" s="607" t="s">
        <v>10776</v>
      </c>
      <c r="E276" s="619" t="s">
        <v>8917</v>
      </c>
      <c r="F276"/>
      <c r="G276"/>
      <c r="H276"/>
    </row>
    <row r="277" spans="1:8" ht="15" x14ac:dyDescent="0.25">
      <c r="A277" s="609" t="str">
        <f t="shared" si="4"/>
        <v>7049</v>
      </c>
      <c r="B277" s="607" t="s">
        <v>945</v>
      </c>
      <c r="C277" s="607" t="s">
        <v>10810</v>
      </c>
      <c r="D277" s="607" t="s">
        <v>10776</v>
      </c>
      <c r="E277" s="619" t="s">
        <v>32228</v>
      </c>
      <c r="F277"/>
      <c r="G277"/>
      <c r="H277"/>
    </row>
    <row r="278" spans="1:8" ht="15" x14ac:dyDescent="0.25">
      <c r="A278" s="609" t="str">
        <f t="shared" si="4"/>
        <v>67826</v>
      </c>
      <c r="B278" s="607" t="s">
        <v>984</v>
      </c>
      <c r="C278" s="607" t="s">
        <v>10811</v>
      </c>
      <c r="D278" s="607" t="s">
        <v>10776</v>
      </c>
      <c r="E278" s="619" t="s">
        <v>19496</v>
      </c>
      <c r="F278"/>
      <c r="G278"/>
      <c r="H278"/>
    </row>
    <row r="279" spans="1:8" ht="15" x14ac:dyDescent="0.25">
      <c r="A279" s="609" t="str">
        <f t="shared" si="4"/>
        <v>73417</v>
      </c>
      <c r="B279" s="607" t="s">
        <v>995</v>
      </c>
      <c r="C279" s="607" t="s">
        <v>10812</v>
      </c>
      <c r="D279" s="607" t="s">
        <v>10776</v>
      </c>
      <c r="E279" s="619" t="s">
        <v>28452</v>
      </c>
      <c r="F279"/>
      <c r="G279"/>
      <c r="H279"/>
    </row>
    <row r="280" spans="1:8" ht="15" x14ac:dyDescent="0.25">
      <c r="A280" s="609" t="str">
        <f t="shared" si="4"/>
        <v>73436</v>
      </c>
      <c r="B280" s="607" t="s">
        <v>996</v>
      </c>
      <c r="C280" s="607" t="s">
        <v>10813</v>
      </c>
      <c r="D280" s="607" t="s">
        <v>10776</v>
      </c>
      <c r="E280" s="619" t="s">
        <v>32229</v>
      </c>
      <c r="F280"/>
      <c r="G280"/>
      <c r="H280"/>
    </row>
    <row r="281" spans="1:8" ht="15" x14ac:dyDescent="0.25">
      <c r="A281" s="609" t="str">
        <f t="shared" si="4"/>
        <v>73467</v>
      </c>
      <c r="B281" s="607" t="s">
        <v>997</v>
      </c>
      <c r="C281" s="607" t="s">
        <v>10814</v>
      </c>
      <c r="D281" s="607" t="s">
        <v>10776</v>
      </c>
      <c r="E281" s="619" t="s">
        <v>32230</v>
      </c>
      <c r="F281"/>
      <c r="G281"/>
      <c r="H281"/>
    </row>
    <row r="282" spans="1:8" ht="15" x14ac:dyDescent="0.25">
      <c r="A282" s="609" t="str">
        <f t="shared" si="4"/>
        <v>73536</v>
      </c>
      <c r="B282" s="607" t="s">
        <v>998</v>
      </c>
      <c r="C282" s="607" t="s">
        <v>10816</v>
      </c>
      <c r="D282" s="607" t="s">
        <v>10776</v>
      </c>
      <c r="E282" s="619" t="s">
        <v>9772</v>
      </c>
      <c r="F282"/>
      <c r="G282"/>
      <c r="H282"/>
    </row>
    <row r="283" spans="1:8" ht="15" x14ac:dyDescent="0.25">
      <c r="A283" s="609" t="str">
        <f t="shared" si="4"/>
        <v>83362</v>
      </c>
      <c r="B283" s="607" t="s">
        <v>1000</v>
      </c>
      <c r="C283" s="607" t="s">
        <v>10818</v>
      </c>
      <c r="D283" s="607" t="s">
        <v>10776</v>
      </c>
      <c r="E283" s="619" t="s">
        <v>9574</v>
      </c>
      <c r="F283"/>
      <c r="G283"/>
      <c r="H283"/>
    </row>
    <row r="284" spans="1:8" ht="15" x14ac:dyDescent="0.25">
      <c r="A284" s="609" t="str">
        <f t="shared" si="4"/>
        <v>83765</v>
      </c>
      <c r="B284" s="607" t="s">
        <v>1006</v>
      </c>
      <c r="C284" s="607" t="s">
        <v>10819</v>
      </c>
      <c r="D284" s="607" t="s">
        <v>10776</v>
      </c>
      <c r="E284" s="619" t="s">
        <v>32231</v>
      </c>
      <c r="F284"/>
      <c r="G284"/>
      <c r="H284"/>
    </row>
    <row r="285" spans="1:8" ht="15" x14ac:dyDescent="0.25">
      <c r="A285" s="609" t="str">
        <f t="shared" si="4"/>
        <v>87445</v>
      </c>
      <c r="B285" s="607" t="s">
        <v>1249</v>
      </c>
      <c r="C285" s="607" t="s">
        <v>10820</v>
      </c>
      <c r="D285" s="607" t="s">
        <v>10776</v>
      </c>
      <c r="E285" s="619" t="s">
        <v>9262</v>
      </c>
      <c r="F285"/>
      <c r="G285"/>
      <c r="H285"/>
    </row>
    <row r="286" spans="1:8" ht="15" x14ac:dyDescent="0.25">
      <c r="A286" s="609" t="str">
        <f t="shared" si="4"/>
        <v>88386</v>
      </c>
      <c r="B286" s="607" t="s">
        <v>1572</v>
      </c>
      <c r="C286" s="607" t="s">
        <v>10821</v>
      </c>
      <c r="D286" s="607" t="s">
        <v>10776</v>
      </c>
      <c r="E286" s="619" t="s">
        <v>10257</v>
      </c>
      <c r="F286"/>
      <c r="G286"/>
      <c r="H286"/>
    </row>
    <row r="287" spans="1:8" ht="15" x14ac:dyDescent="0.25">
      <c r="A287" s="609" t="str">
        <f t="shared" si="4"/>
        <v>88393</v>
      </c>
      <c r="B287" s="607" t="s">
        <v>1578</v>
      </c>
      <c r="C287" s="607" t="s">
        <v>10823</v>
      </c>
      <c r="D287" s="607" t="s">
        <v>10776</v>
      </c>
      <c r="E287" s="619" t="s">
        <v>18217</v>
      </c>
      <c r="F287"/>
      <c r="G287"/>
      <c r="H287"/>
    </row>
    <row r="288" spans="1:8" ht="15" x14ac:dyDescent="0.25">
      <c r="A288" s="609" t="str">
        <f t="shared" si="4"/>
        <v>88399</v>
      </c>
      <c r="B288" s="607" t="s">
        <v>1584</v>
      </c>
      <c r="C288" s="607" t="s">
        <v>10824</v>
      </c>
      <c r="D288" s="607" t="s">
        <v>10776</v>
      </c>
      <c r="E288" s="619" t="s">
        <v>17284</v>
      </c>
      <c r="F288"/>
      <c r="G288"/>
      <c r="H288"/>
    </row>
    <row r="289" spans="1:8" ht="15" x14ac:dyDescent="0.25">
      <c r="A289" s="609" t="str">
        <f t="shared" si="4"/>
        <v>88418</v>
      </c>
      <c r="B289" s="607" t="s">
        <v>1597</v>
      </c>
      <c r="C289" s="607" t="s">
        <v>10825</v>
      </c>
      <c r="D289" s="607" t="s">
        <v>10776</v>
      </c>
      <c r="E289" s="619" t="s">
        <v>9808</v>
      </c>
      <c r="F289"/>
      <c r="G289"/>
      <c r="H289"/>
    </row>
    <row r="290" spans="1:8" ht="15" x14ac:dyDescent="0.25">
      <c r="A290" s="609" t="str">
        <f t="shared" si="4"/>
        <v>88433</v>
      </c>
      <c r="B290" s="607" t="s">
        <v>1612</v>
      </c>
      <c r="C290" s="607" t="s">
        <v>10826</v>
      </c>
      <c r="D290" s="607" t="s">
        <v>10776</v>
      </c>
      <c r="E290" s="619" t="s">
        <v>9394</v>
      </c>
      <c r="F290"/>
      <c r="G290"/>
      <c r="H290"/>
    </row>
    <row r="291" spans="1:8" ht="15" x14ac:dyDescent="0.25">
      <c r="A291" s="609" t="str">
        <f t="shared" si="4"/>
        <v>88830</v>
      </c>
      <c r="B291" s="607" t="s">
        <v>1654</v>
      </c>
      <c r="C291" s="607" t="s">
        <v>10827</v>
      </c>
      <c r="D291" s="607" t="s">
        <v>10776</v>
      </c>
      <c r="E291" s="619" t="s">
        <v>9917</v>
      </c>
      <c r="F291"/>
      <c r="G291"/>
      <c r="H291"/>
    </row>
    <row r="292" spans="1:8" ht="15" x14ac:dyDescent="0.25">
      <c r="A292" s="609" t="str">
        <f t="shared" si="4"/>
        <v>88843</v>
      </c>
      <c r="B292" s="607" t="s">
        <v>1664</v>
      </c>
      <c r="C292" s="607" t="s">
        <v>10828</v>
      </c>
      <c r="D292" s="607" t="s">
        <v>10776</v>
      </c>
      <c r="E292" s="619" t="s">
        <v>32232</v>
      </c>
      <c r="F292"/>
      <c r="G292"/>
      <c r="H292"/>
    </row>
    <row r="293" spans="1:8" ht="15" x14ac:dyDescent="0.25">
      <c r="A293" s="609" t="str">
        <f t="shared" si="4"/>
        <v>88907</v>
      </c>
      <c r="B293" s="607" t="s">
        <v>1680</v>
      </c>
      <c r="C293" s="607" t="s">
        <v>10829</v>
      </c>
      <c r="D293" s="607" t="s">
        <v>10776</v>
      </c>
      <c r="E293" s="619" t="s">
        <v>32233</v>
      </c>
      <c r="F293"/>
      <c r="G293"/>
      <c r="H293"/>
    </row>
    <row r="294" spans="1:8" ht="15" x14ac:dyDescent="0.25">
      <c r="A294" s="609" t="str">
        <f t="shared" si="4"/>
        <v>89021</v>
      </c>
      <c r="B294" s="607" t="s">
        <v>1694</v>
      </c>
      <c r="C294" s="607" t="s">
        <v>10830</v>
      </c>
      <c r="D294" s="607" t="s">
        <v>10776</v>
      </c>
      <c r="E294" s="619" t="s">
        <v>9734</v>
      </c>
      <c r="F294"/>
      <c r="G294"/>
      <c r="H294"/>
    </row>
    <row r="295" spans="1:8" ht="15" x14ac:dyDescent="0.25">
      <c r="A295" s="609" t="str">
        <f t="shared" si="4"/>
        <v>89028</v>
      </c>
      <c r="B295" s="607" t="s">
        <v>1701</v>
      </c>
      <c r="C295" s="607" t="s">
        <v>10831</v>
      </c>
      <c r="D295" s="607" t="s">
        <v>10776</v>
      </c>
      <c r="E295" s="619" t="s">
        <v>28459</v>
      </c>
      <c r="F295"/>
      <c r="G295"/>
      <c r="H295"/>
    </row>
    <row r="296" spans="1:8" ht="15" x14ac:dyDescent="0.25">
      <c r="A296" s="609" t="str">
        <f t="shared" si="4"/>
        <v>89032</v>
      </c>
      <c r="B296" s="607" t="s">
        <v>1705</v>
      </c>
      <c r="C296" s="607" t="s">
        <v>10832</v>
      </c>
      <c r="D296" s="607" t="s">
        <v>10776</v>
      </c>
      <c r="E296" s="619" t="s">
        <v>30464</v>
      </c>
      <c r="F296"/>
      <c r="G296"/>
      <c r="H296"/>
    </row>
    <row r="297" spans="1:8" ht="15" x14ac:dyDescent="0.25">
      <c r="A297" s="609" t="str">
        <f t="shared" si="4"/>
        <v>89035</v>
      </c>
      <c r="B297" s="607" t="s">
        <v>1708</v>
      </c>
      <c r="C297" s="607" t="s">
        <v>10833</v>
      </c>
      <c r="D297" s="607" t="s">
        <v>10776</v>
      </c>
      <c r="E297" s="619" t="s">
        <v>32234</v>
      </c>
      <c r="F297"/>
      <c r="G297"/>
      <c r="H297"/>
    </row>
    <row r="298" spans="1:8" ht="15" x14ac:dyDescent="0.25">
      <c r="A298" s="609" t="str">
        <f t="shared" si="4"/>
        <v>89225</v>
      </c>
      <c r="B298" s="607" t="s">
        <v>1736</v>
      </c>
      <c r="C298" s="607" t="s">
        <v>10834</v>
      </c>
      <c r="D298" s="607" t="s">
        <v>10776</v>
      </c>
      <c r="E298" s="619" t="s">
        <v>10995</v>
      </c>
      <c r="F298"/>
      <c r="G298"/>
      <c r="H298"/>
    </row>
    <row r="299" spans="1:8" ht="15" x14ac:dyDescent="0.25">
      <c r="A299" s="609" t="str">
        <f t="shared" si="4"/>
        <v>89234</v>
      </c>
      <c r="B299" s="607" t="s">
        <v>1744</v>
      </c>
      <c r="C299" s="607" t="s">
        <v>10835</v>
      </c>
      <c r="D299" s="607" t="s">
        <v>10776</v>
      </c>
      <c r="E299" s="619" t="s">
        <v>32235</v>
      </c>
      <c r="F299"/>
      <c r="G299"/>
      <c r="H299"/>
    </row>
    <row r="300" spans="1:8" ht="15" x14ac:dyDescent="0.25">
      <c r="A300" s="609" t="str">
        <f t="shared" si="4"/>
        <v>89242</v>
      </c>
      <c r="B300" s="607" t="s">
        <v>1752</v>
      </c>
      <c r="C300" s="607" t="s">
        <v>10836</v>
      </c>
      <c r="D300" s="607" t="s">
        <v>10776</v>
      </c>
      <c r="E300" s="619" t="s">
        <v>32236</v>
      </c>
      <c r="F300"/>
      <c r="G300"/>
      <c r="H300"/>
    </row>
    <row r="301" spans="1:8" ht="15" x14ac:dyDescent="0.25">
      <c r="A301" s="609" t="str">
        <f t="shared" si="4"/>
        <v>89250</v>
      </c>
      <c r="B301" s="607" t="s">
        <v>1758</v>
      </c>
      <c r="C301" s="607" t="s">
        <v>10837</v>
      </c>
      <c r="D301" s="607" t="s">
        <v>10776</v>
      </c>
      <c r="E301" s="619" t="s">
        <v>32237</v>
      </c>
      <c r="F301"/>
      <c r="G301"/>
      <c r="H301"/>
    </row>
    <row r="302" spans="1:8" ht="15" x14ac:dyDescent="0.25">
      <c r="A302" s="609" t="str">
        <f t="shared" si="4"/>
        <v>89257</v>
      </c>
      <c r="B302" s="607" t="s">
        <v>1764</v>
      </c>
      <c r="C302" s="607" t="s">
        <v>10838</v>
      </c>
      <c r="D302" s="607" t="s">
        <v>10776</v>
      </c>
      <c r="E302" s="619" t="s">
        <v>32238</v>
      </c>
      <c r="F302"/>
      <c r="G302"/>
      <c r="H302"/>
    </row>
    <row r="303" spans="1:8" ht="15" x14ac:dyDescent="0.25">
      <c r="A303" s="609" t="str">
        <f t="shared" si="4"/>
        <v>89272</v>
      </c>
      <c r="B303" s="607" t="s">
        <v>1777</v>
      </c>
      <c r="C303" s="607" t="s">
        <v>10839</v>
      </c>
      <c r="D303" s="607" t="s">
        <v>10776</v>
      </c>
      <c r="E303" s="619" t="s">
        <v>32239</v>
      </c>
      <c r="F303"/>
      <c r="G303"/>
      <c r="H303"/>
    </row>
    <row r="304" spans="1:8" ht="15" x14ac:dyDescent="0.25">
      <c r="A304" s="609" t="str">
        <f t="shared" si="4"/>
        <v>89278</v>
      </c>
      <c r="B304" s="607" t="s">
        <v>1783</v>
      </c>
      <c r="C304" s="607" t="s">
        <v>10840</v>
      </c>
      <c r="D304" s="607" t="s">
        <v>10776</v>
      </c>
      <c r="E304" s="619" t="s">
        <v>9348</v>
      </c>
      <c r="F304"/>
      <c r="G304"/>
      <c r="H304"/>
    </row>
    <row r="305" spans="1:8" ht="15" x14ac:dyDescent="0.25">
      <c r="A305" s="609" t="str">
        <f t="shared" si="4"/>
        <v>89843</v>
      </c>
      <c r="B305" s="607" t="s">
        <v>2296</v>
      </c>
      <c r="C305" s="607" t="s">
        <v>10842</v>
      </c>
      <c r="D305" s="607" t="s">
        <v>10776</v>
      </c>
      <c r="E305" s="619" t="s">
        <v>28553</v>
      </c>
      <c r="F305"/>
      <c r="G305"/>
      <c r="H305"/>
    </row>
    <row r="306" spans="1:8" ht="15" x14ac:dyDescent="0.25">
      <c r="A306" s="609" t="str">
        <f t="shared" si="4"/>
        <v>89876</v>
      </c>
      <c r="B306" s="607" t="s">
        <v>2326</v>
      </c>
      <c r="C306" s="607" t="s">
        <v>10843</v>
      </c>
      <c r="D306" s="607" t="s">
        <v>10776</v>
      </c>
      <c r="E306" s="619" t="s">
        <v>32240</v>
      </c>
      <c r="F306"/>
      <c r="G306"/>
      <c r="H306"/>
    </row>
    <row r="307" spans="1:8" ht="15" x14ac:dyDescent="0.25">
      <c r="A307" s="609" t="str">
        <f t="shared" si="4"/>
        <v>89883</v>
      </c>
      <c r="B307" s="607" t="s">
        <v>2333</v>
      </c>
      <c r="C307" s="607" t="s">
        <v>10844</v>
      </c>
      <c r="D307" s="607" t="s">
        <v>10776</v>
      </c>
      <c r="E307" s="619" t="s">
        <v>19056</v>
      </c>
      <c r="F307"/>
      <c r="G307"/>
      <c r="H307"/>
    </row>
    <row r="308" spans="1:8" ht="15" x14ac:dyDescent="0.25">
      <c r="A308" s="609" t="str">
        <f t="shared" si="4"/>
        <v>90586</v>
      </c>
      <c r="B308" s="607" t="s">
        <v>2425</v>
      </c>
      <c r="C308" s="607" t="s">
        <v>10845</v>
      </c>
      <c r="D308" s="607" t="s">
        <v>10776</v>
      </c>
      <c r="E308" s="619" t="s">
        <v>8876</v>
      </c>
      <c r="F308"/>
      <c r="G308"/>
      <c r="H308"/>
    </row>
    <row r="309" spans="1:8" ht="15" x14ac:dyDescent="0.25">
      <c r="A309" s="609" t="str">
        <f t="shared" si="4"/>
        <v>90625</v>
      </c>
      <c r="B309" s="607" t="s">
        <v>2431</v>
      </c>
      <c r="C309" s="607" t="s">
        <v>10846</v>
      </c>
      <c r="D309" s="607" t="s">
        <v>10776</v>
      </c>
      <c r="E309" s="619" t="s">
        <v>19197</v>
      </c>
      <c r="F309"/>
      <c r="G309"/>
      <c r="H309"/>
    </row>
    <row r="310" spans="1:8" ht="15" x14ac:dyDescent="0.25">
      <c r="A310" s="609" t="str">
        <f t="shared" si="4"/>
        <v>90631</v>
      </c>
      <c r="B310" s="607" t="s">
        <v>2437</v>
      </c>
      <c r="C310" s="607" t="s">
        <v>10847</v>
      </c>
      <c r="D310" s="607" t="s">
        <v>10776</v>
      </c>
      <c r="E310" s="619" t="s">
        <v>18774</v>
      </c>
      <c r="F310"/>
      <c r="G310"/>
      <c r="H310"/>
    </row>
    <row r="311" spans="1:8" ht="15" x14ac:dyDescent="0.25">
      <c r="A311" s="609" t="str">
        <f t="shared" si="4"/>
        <v>90637</v>
      </c>
      <c r="B311" s="607" t="s">
        <v>2443</v>
      </c>
      <c r="C311" s="607" t="s">
        <v>10848</v>
      </c>
      <c r="D311" s="607" t="s">
        <v>10776</v>
      </c>
      <c r="E311" s="619" t="s">
        <v>16461</v>
      </c>
      <c r="F311"/>
      <c r="G311"/>
      <c r="H311"/>
    </row>
    <row r="312" spans="1:8" ht="15" x14ac:dyDescent="0.25">
      <c r="A312" s="609" t="str">
        <f t="shared" si="4"/>
        <v>90643</v>
      </c>
      <c r="B312" s="607" t="s">
        <v>2449</v>
      </c>
      <c r="C312" s="607" t="s">
        <v>10849</v>
      </c>
      <c r="D312" s="607" t="s">
        <v>10776</v>
      </c>
      <c r="E312" s="619" t="s">
        <v>10101</v>
      </c>
      <c r="F312"/>
      <c r="G312"/>
      <c r="H312"/>
    </row>
    <row r="313" spans="1:8" ht="15" x14ac:dyDescent="0.25">
      <c r="A313" s="609" t="str">
        <f t="shared" si="4"/>
        <v>90650</v>
      </c>
      <c r="B313" s="607" t="s">
        <v>2455</v>
      </c>
      <c r="C313" s="607" t="s">
        <v>10851</v>
      </c>
      <c r="D313" s="607" t="s">
        <v>10776</v>
      </c>
      <c r="E313" s="619" t="s">
        <v>8913</v>
      </c>
      <c r="F313"/>
      <c r="G313"/>
      <c r="H313"/>
    </row>
    <row r="314" spans="1:8" ht="15" x14ac:dyDescent="0.25">
      <c r="A314" s="609" t="str">
        <f t="shared" si="4"/>
        <v>90656</v>
      </c>
      <c r="B314" s="607" t="s">
        <v>2461</v>
      </c>
      <c r="C314" s="607" t="s">
        <v>10852</v>
      </c>
      <c r="D314" s="607" t="s">
        <v>10776</v>
      </c>
      <c r="E314" s="619" t="s">
        <v>15173</v>
      </c>
      <c r="F314"/>
      <c r="G314"/>
      <c r="H314"/>
    </row>
    <row r="315" spans="1:8" ht="15" x14ac:dyDescent="0.25">
      <c r="A315" s="609" t="str">
        <f t="shared" si="4"/>
        <v>90662</v>
      </c>
      <c r="B315" s="607" t="s">
        <v>2467</v>
      </c>
      <c r="C315" s="607" t="s">
        <v>10854</v>
      </c>
      <c r="D315" s="607" t="s">
        <v>10776</v>
      </c>
      <c r="E315" s="619" t="s">
        <v>17990</v>
      </c>
      <c r="F315"/>
      <c r="G315"/>
      <c r="H315"/>
    </row>
    <row r="316" spans="1:8" ht="15" x14ac:dyDescent="0.25">
      <c r="A316" s="609" t="str">
        <f t="shared" si="4"/>
        <v>90668</v>
      </c>
      <c r="B316" s="607" t="s">
        <v>2473</v>
      </c>
      <c r="C316" s="607" t="s">
        <v>10855</v>
      </c>
      <c r="D316" s="607" t="s">
        <v>10776</v>
      </c>
      <c r="E316" s="619" t="s">
        <v>12660</v>
      </c>
      <c r="F316"/>
      <c r="G316"/>
      <c r="H316"/>
    </row>
    <row r="317" spans="1:8" ht="15" x14ac:dyDescent="0.25">
      <c r="A317" s="609" t="str">
        <f t="shared" si="4"/>
        <v>90674</v>
      </c>
      <c r="B317" s="607" t="s">
        <v>2479</v>
      </c>
      <c r="C317" s="607" t="s">
        <v>10856</v>
      </c>
      <c r="D317" s="607" t="s">
        <v>10776</v>
      </c>
      <c r="E317" s="619" t="s">
        <v>32241</v>
      </c>
      <c r="F317"/>
      <c r="G317"/>
      <c r="H317"/>
    </row>
    <row r="318" spans="1:8" ht="15" x14ac:dyDescent="0.25">
      <c r="A318" s="609" t="str">
        <f t="shared" si="4"/>
        <v>90680</v>
      </c>
      <c r="B318" s="607" t="s">
        <v>2485</v>
      </c>
      <c r="C318" s="607" t="s">
        <v>10857</v>
      </c>
      <c r="D318" s="607" t="s">
        <v>10776</v>
      </c>
      <c r="E318" s="619" t="s">
        <v>32242</v>
      </c>
      <c r="F318"/>
      <c r="G318"/>
      <c r="H318"/>
    </row>
    <row r="319" spans="1:8" ht="15" x14ac:dyDescent="0.25">
      <c r="A319" s="609" t="str">
        <f t="shared" si="4"/>
        <v>90686</v>
      </c>
      <c r="B319" s="607" t="s">
        <v>2491</v>
      </c>
      <c r="C319" s="607" t="s">
        <v>10858</v>
      </c>
      <c r="D319" s="607" t="s">
        <v>10776</v>
      </c>
      <c r="E319" s="619" t="s">
        <v>32243</v>
      </c>
      <c r="F319"/>
      <c r="G319"/>
      <c r="H319"/>
    </row>
    <row r="320" spans="1:8" ht="15" x14ac:dyDescent="0.25">
      <c r="A320" s="609" t="str">
        <f t="shared" si="4"/>
        <v>90692</v>
      </c>
      <c r="B320" s="607" t="s">
        <v>2497</v>
      </c>
      <c r="C320" s="607" t="s">
        <v>10859</v>
      </c>
      <c r="D320" s="607" t="s">
        <v>10776</v>
      </c>
      <c r="E320" s="619" t="s">
        <v>32244</v>
      </c>
      <c r="F320"/>
      <c r="G320"/>
      <c r="H320"/>
    </row>
    <row r="321" spans="1:8" ht="15" x14ac:dyDescent="0.25">
      <c r="A321" s="609" t="str">
        <f t="shared" si="4"/>
        <v>90964</v>
      </c>
      <c r="B321" s="607" t="s">
        <v>2617</v>
      </c>
      <c r="C321" s="607" t="s">
        <v>10861</v>
      </c>
      <c r="D321" s="607" t="s">
        <v>10776</v>
      </c>
      <c r="E321" s="619" t="s">
        <v>28474</v>
      </c>
      <c r="F321"/>
      <c r="G321"/>
      <c r="H321"/>
    </row>
    <row r="322" spans="1:8" ht="15" x14ac:dyDescent="0.25">
      <c r="A322" s="609" t="str">
        <f t="shared" ref="A322:A385" si="5">IF(ISERROR(SEARCH("/",B322)=6),TRIM(CLEAN(B322)),IF(SEARCH("/",B322)=6,IF(LEN(TRIM(CLEAN(B322)))=7,LEFT(TRIM(CLEAN(B322)),6)&amp;"00"&amp;RIGHT(TRIM(CLEAN(B322)),1),LEFT(TRIM(CLEAN(B322)),6)&amp;"0"&amp;RIGHT(TRIM(CLEAN(B322)),2)),TRIM(CLEAN(B322))))</f>
        <v>90972</v>
      </c>
      <c r="B322" s="607" t="s">
        <v>2623</v>
      </c>
      <c r="C322" s="607" t="s">
        <v>10862</v>
      </c>
      <c r="D322" s="607" t="s">
        <v>10776</v>
      </c>
      <c r="E322" s="619" t="s">
        <v>18737</v>
      </c>
      <c r="F322"/>
      <c r="G322"/>
      <c r="H322"/>
    </row>
    <row r="323" spans="1:8" ht="15" x14ac:dyDescent="0.25">
      <c r="A323" s="609" t="str">
        <f t="shared" si="5"/>
        <v>90979</v>
      </c>
      <c r="B323" s="607" t="s">
        <v>2629</v>
      </c>
      <c r="C323" s="607" t="s">
        <v>10863</v>
      </c>
      <c r="D323" s="607" t="s">
        <v>10776</v>
      </c>
      <c r="E323" s="619" t="s">
        <v>28475</v>
      </c>
      <c r="F323"/>
      <c r="G323"/>
      <c r="H323"/>
    </row>
    <row r="324" spans="1:8" ht="15" x14ac:dyDescent="0.25">
      <c r="A324" s="609" t="str">
        <f t="shared" si="5"/>
        <v>90991</v>
      </c>
      <c r="B324" s="607" t="s">
        <v>2631</v>
      </c>
      <c r="C324" s="607" t="s">
        <v>10864</v>
      </c>
      <c r="D324" s="607" t="s">
        <v>10776</v>
      </c>
      <c r="E324" s="619" t="s">
        <v>32245</v>
      </c>
      <c r="F324"/>
      <c r="G324"/>
      <c r="H324"/>
    </row>
    <row r="325" spans="1:8" ht="15" x14ac:dyDescent="0.25">
      <c r="A325" s="609" t="str">
        <f t="shared" si="5"/>
        <v>90999</v>
      </c>
      <c r="B325" s="607" t="s">
        <v>2636</v>
      </c>
      <c r="C325" s="607" t="s">
        <v>10865</v>
      </c>
      <c r="D325" s="607" t="s">
        <v>10776</v>
      </c>
      <c r="E325" s="619" t="s">
        <v>21566</v>
      </c>
      <c r="F325"/>
      <c r="G325"/>
      <c r="H325"/>
    </row>
    <row r="326" spans="1:8" ht="15" x14ac:dyDescent="0.25">
      <c r="A326" s="609" t="str">
        <f t="shared" si="5"/>
        <v>91031</v>
      </c>
      <c r="B326" s="607" t="s">
        <v>2652</v>
      </c>
      <c r="C326" s="607" t="s">
        <v>10866</v>
      </c>
      <c r="D326" s="607" t="s">
        <v>10776</v>
      </c>
      <c r="E326" s="619" t="s">
        <v>32246</v>
      </c>
      <c r="F326"/>
      <c r="G326"/>
      <c r="H326"/>
    </row>
    <row r="327" spans="1:8" ht="15" x14ac:dyDescent="0.25">
      <c r="A327" s="609" t="str">
        <f t="shared" si="5"/>
        <v>91277</v>
      </c>
      <c r="B327" s="607" t="s">
        <v>2718</v>
      </c>
      <c r="C327" s="607" t="s">
        <v>10867</v>
      </c>
      <c r="D327" s="607" t="s">
        <v>10776</v>
      </c>
      <c r="E327" s="619" t="s">
        <v>9358</v>
      </c>
      <c r="F327"/>
      <c r="G327"/>
      <c r="H327"/>
    </row>
    <row r="328" spans="1:8" ht="15" x14ac:dyDescent="0.25">
      <c r="A328" s="609" t="str">
        <f t="shared" si="5"/>
        <v>91283</v>
      </c>
      <c r="B328" s="607" t="s">
        <v>2724</v>
      </c>
      <c r="C328" s="607" t="s">
        <v>10869</v>
      </c>
      <c r="D328" s="607" t="s">
        <v>10776</v>
      </c>
      <c r="E328" s="619" t="s">
        <v>15357</v>
      </c>
      <c r="F328"/>
      <c r="G328"/>
      <c r="H328"/>
    </row>
    <row r="329" spans="1:8" ht="15" x14ac:dyDescent="0.25">
      <c r="A329" s="609" t="str">
        <f t="shared" si="5"/>
        <v>91386</v>
      </c>
      <c r="B329" s="607" t="s">
        <v>2778</v>
      </c>
      <c r="C329" s="607" t="s">
        <v>10870</v>
      </c>
      <c r="D329" s="607" t="s">
        <v>10776</v>
      </c>
      <c r="E329" s="619" t="s">
        <v>32247</v>
      </c>
      <c r="F329"/>
      <c r="G329"/>
      <c r="H329"/>
    </row>
    <row r="330" spans="1:8" ht="15" x14ac:dyDescent="0.25">
      <c r="A330" s="609" t="str">
        <f t="shared" si="5"/>
        <v>91533</v>
      </c>
      <c r="B330" s="607" t="s">
        <v>2807</v>
      </c>
      <c r="C330" s="607" t="s">
        <v>10871</v>
      </c>
      <c r="D330" s="607" t="s">
        <v>10776</v>
      </c>
      <c r="E330" s="619" t="s">
        <v>27050</v>
      </c>
      <c r="F330"/>
      <c r="G330"/>
      <c r="H330"/>
    </row>
    <row r="331" spans="1:8" ht="15" x14ac:dyDescent="0.25">
      <c r="A331" s="609" t="str">
        <f t="shared" si="5"/>
        <v>91634</v>
      </c>
      <c r="B331" s="607" t="s">
        <v>2836</v>
      </c>
      <c r="C331" s="607" t="s">
        <v>10873</v>
      </c>
      <c r="D331" s="607" t="s">
        <v>10776</v>
      </c>
      <c r="E331" s="619" t="s">
        <v>18583</v>
      </c>
      <c r="F331"/>
      <c r="G331"/>
      <c r="H331"/>
    </row>
    <row r="332" spans="1:8" ht="15" x14ac:dyDescent="0.25">
      <c r="A332" s="609" t="str">
        <f t="shared" si="5"/>
        <v>91645</v>
      </c>
      <c r="B332" s="607" t="s">
        <v>2843</v>
      </c>
      <c r="C332" s="607" t="s">
        <v>10874</v>
      </c>
      <c r="D332" s="607" t="s">
        <v>10776</v>
      </c>
      <c r="E332" s="619" t="s">
        <v>32248</v>
      </c>
      <c r="F332"/>
      <c r="G332"/>
      <c r="H332"/>
    </row>
    <row r="333" spans="1:8" ht="15" x14ac:dyDescent="0.25">
      <c r="A333" s="609" t="str">
        <f t="shared" si="5"/>
        <v>91692</v>
      </c>
      <c r="B333" s="607" t="s">
        <v>2851</v>
      </c>
      <c r="C333" s="607" t="s">
        <v>10875</v>
      </c>
      <c r="D333" s="607" t="s">
        <v>10776</v>
      </c>
      <c r="E333" s="619" t="s">
        <v>17922</v>
      </c>
      <c r="F333"/>
      <c r="G333"/>
      <c r="H333"/>
    </row>
    <row r="334" spans="1:8" ht="15" x14ac:dyDescent="0.25">
      <c r="A334" s="609" t="str">
        <f t="shared" si="5"/>
        <v>92043</v>
      </c>
      <c r="B334" s="607" t="s">
        <v>3075</v>
      </c>
      <c r="C334" s="607" t="s">
        <v>10876</v>
      </c>
      <c r="D334" s="607" t="s">
        <v>10776</v>
      </c>
      <c r="E334" s="619" t="s">
        <v>17588</v>
      </c>
      <c r="F334"/>
      <c r="G334"/>
      <c r="H334"/>
    </row>
    <row r="335" spans="1:8" ht="15" x14ac:dyDescent="0.25">
      <c r="A335" s="609" t="str">
        <f t="shared" si="5"/>
        <v>92106</v>
      </c>
      <c r="B335" s="607" t="s">
        <v>3082</v>
      </c>
      <c r="C335" s="607" t="s">
        <v>10877</v>
      </c>
      <c r="D335" s="607" t="s">
        <v>10776</v>
      </c>
      <c r="E335" s="619" t="s">
        <v>29633</v>
      </c>
      <c r="F335"/>
      <c r="G335"/>
      <c r="H335"/>
    </row>
    <row r="336" spans="1:8" ht="15" x14ac:dyDescent="0.25">
      <c r="A336" s="609" t="str">
        <f t="shared" si="5"/>
        <v>92112</v>
      </c>
      <c r="B336" s="607" t="s">
        <v>3088</v>
      </c>
      <c r="C336" s="607" t="s">
        <v>10878</v>
      </c>
      <c r="D336" s="607" t="s">
        <v>10776</v>
      </c>
      <c r="E336" s="619" t="s">
        <v>11276</v>
      </c>
      <c r="F336"/>
      <c r="G336"/>
      <c r="H336"/>
    </row>
    <row r="337" spans="1:8" ht="15" x14ac:dyDescent="0.25">
      <c r="A337" s="609" t="str">
        <f t="shared" si="5"/>
        <v>92118</v>
      </c>
      <c r="B337" s="607" t="s">
        <v>3093</v>
      </c>
      <c r="C337" s="607" t="s">
        <v>10879</v>
      </c>
      <c r="D337" s="607" t="s">
        <v>10776</v>
      </c>
      <c r="E337" s="619" t="s">
        <v>10084</v>
      </c>
      <c r="F337"/>
      <c r="G337"/>
      <c r="H337"/>
    </row>
    <row r="338" spans="1:8" ht="15" x14ac:dyDescent="0.25">
      <c r="A338" s="609" t="str">
        <f t="shared" si="5"/>
        <v>92138</v>
      </c>
      <c r="B338" s="607" t="s">
        <v>3103</v>
      </c>
      <c r="C338" s="607" t="s">
        <v>10881</v>
      </c>
      <c r="D338" s="607" t="s">
        <v>10776</v>
      </c>
      <c r="E338" s="619" t="s">
        <v>32249</v>
      </c>
      <c r="F338"/>
      <c r="G338"/>
      <c r="H338"/>
    </row>
    <row r="339" spans="1:8" ht="15" x14ac:dyDescent="0.25">
      <c r="A339" s="609" t="str">
        <f t="shared" si="5"/>
        <v>92145</v>
      </c>
      <c r="B339" s="607" t="s">
        <v>3110</v>
      </c>
      <c r="C339" s="607" t="s">
        <v>10882</v>
      </c>
      <c r="D339" s="607" t="s">
        <v>10776</v>
      </c>
      <c r="E339" s="619" t="s">
        <v>18958</v>
      </c>
      <c r="F339"/>
      <c r="G339"/>
      <c r="H339"/>
    </row>
    <row r="340" spans="1:8" ht="15" x14ac:dyDescent="0.25">
      <c r="A340" s="609" t="str">
        <f t="shared" si="5"/>
        <v>92242</v>
      </c>
      <c r="B340" s="607" t="s">
        <v>3131</v>
      </c>
      <c r="C340" s="607" t="s">
        <v>10883</v>
      </c>
      <c r="D340" s="607" t="s">
        <v>10776</v>
      </c>
      <c r="E340" s="619" t="s">
        <v>32250</v>
      </c>
      <c r="F340"/>
      <c r="G340"/>
      <c r="H340"/>
    </row>
    <row r="341" spans="1:8" ht="15" x14ac:dyDescent="0.25">
      <c r="A341" s="609" t="str">
        <f t="shared" si="5"/>
        <v>92716</v>
      </c>
      <c r="B341" s="607" t="s">
        <v>3544</v>
      </c>
      <c r="C341" s="607" t="s">
        <v>10884</v>
      </c>
      <c r="D341" s="607" t="s">
        <v>10776</v>
      </c>
      <c r="E341" s="619" t="s">
        <v>13681</v>
      </c>
      <c r="F341"/>
      <c r="G341"/>
      <c r="H341"/>
    </row>
    <row r="342" spans="1:8" ht="15" x14ac:dyDescent="0.25">
      <c r="A342" s="609" t="str">
        <f t="shared" si="5"/>
        <v>92960</v>
      </c>
      <c r="B342" s="607" t="s">
        <v>3774</v>
      </c>
      <c r="C342" s="607" t="s">
        <v>10885</v>
      </c>
      <c r="D342" s="607" t="s">
        <v>10776</v>
      </c>
      <c r="E342" s="619" t="s">
        <v>10254</v>
      </c>
      <c r="F342"/>
      <c r="G342"/>
      <c r="H342"/>
    </row>
    <row r="343" spans="1:8" ht="15" x14ac:dyDescent="0.25">
      <c r="A343" s="609" t="str">
        <f t="shared" si="5"/>
        <v>92966</v>
      </c>
      <c r="B343" s="607" t="s">
        <v>3779</v>
      </c>
      <c r="C343" s="607" t="s">
        <v>10887</v>
      </c>
      <c r="D343" s="607" t="s">
        <v>10776</v>
      </c>
      <c r="E343" s="619" t="s">
        <v>13145</v>
      </c>
      <c r="F343"/>
      <c r="G343"/>
      <c r="H343"/>
    </row>
    <row r="344" spans="1:8" ht="15" x14ac:dyDescent="0.25">
      <c r="A344" s="609" t="str">
        <f t="shared" si="5"/>
        <v>93224</v>
      </c>
      <c r="B344" s="607" t="s">
        <v>3946</v>
      </c>
      <c r="C344" s="607" t="s">
        <v>10889</v>
      </c>
      <c r="D344" s="607" t="s">
        <v>10776</v>
      </c>
      <c r="E344" s="619" t="s">
        <v>32251</v>
      </c>
      <c r="F344"/>
      <c r="G344"/>
      <c r="H344"/>
    </row>
    <row r="345" spans="1:8" ht="15" x14ac:dyDescent="0.25">
      <c r="A345" s="609" t="str">
        <f t="shared" si="5"/>
        <v>93233</v>
      </c>
      <c r="B345" s="607" t="s">
        <v>3952</v>
      </c>
      <c r="C345" s="607" t="s">
        <v>10890</v>
      </c>
      <c r="D345" s="607" t="s">
        <v>10776</v>
      </c>
      <c r="E345" s="619" t="s">
        <v>10052</v>
      </c>
      <c r="F345"/>
      <c r="G345"/>
      <c r="H345"/>
    </row>
    <row r="346" spans="1:8" ht="15" x14ac:dyDescent="0.25">
      <c r="A346" s="609" t="str">
        <f t="shared" si="5"/>
        <v>93272</v>
      </c>
      <c r="B346" s="607" t="s">
        <v>3964</v>
      </c>
      <c r="C346" s="607" t="s">
        <v>10891</v>
      </c>
      <c r="D346" s="607" t="s">
        <v>10776</v>
      </c>
      <c r="E346" s="619" t="s">
        <v>32252</v>
      </c>
      <c r="F346"/>
      <c r="G346"/>
      <c r="H346"/>
    </row>
    <row r="347" spans="1:8" ht="15" x14ac:dyDescent="0.25">
      <c r="A347" s="609" t="str">
        <f t="shared" si="5"/>
        <v>93281</v>
      </c>
      <c r="B347" s="607" t="s">
        <v>3970</v>
      </c>
      <c r="C347" s="607" t="s">
        <v>10892</v>
      </c>
      <c r="D347" s="607" t="s">
        <v>10776</v>
      </c>
      <c r="E347" s="619" t="s">
        <v>13469</v>
      </c>
      <c r="F347"/>
      <c r="G347"/>
      <c r="H347"/>
    </row>
    <row r="348" spans="1:8" ht="15" x14ac:dyDescent="0.25">
      <c r="A348" s="609" t="str">
        <f t="shared" si="5"/>
        <v>93287</v>
      </c>
      <c r="B348" s="607" t="s">
        <v>3976</v>
      </c>
      <c r="C348" s="607" t="s">
        <v>10893</v>
      </c>
      <c r="D348" s="607" t="s">
        <v>10776</v>
      </c>
      <c r="E348" s="619" t="s">
        <v>32253</v>
      </c>
      <c r="F348"/>
      <c r="G348"/>
      <c r="H348"/>
    </row>
    <row r="349" spans="1:8" ht="15" x14ac:dyDescent="0.25">
      <c r="A349" s="609" t="str">
        <f t="shared" si="5"/>
        <v>93402</v>
      </c>
      <c r="B349" s="607" t="s">
        <v>4021</v>
      </c>
      <c r="C349" s="607" t="s">
        <v>10894</v>
      </c>
      <c r="D349" s="607" t="s">
        <v>10776</v>
      </c>
      <c r="E349" s="619" t="s">
        <v>32254</v>
      </c>
      <c r="F349"/>
      <c r="G349"/>
      <c r="H349"/>
    </row>
    <row r="350" spans="1:8" ht="15" x14ac:dyDescent="0.25">
      <c r="A350" s="609" t="str">
        <f t="shared" si="5"/>
        <v>93408</v>
      </c>
      <c r="B350" s="607" t="s">
        <v>4027</v>
      </c>
      <c r="C350" s="607" t="s">
        <v>10896</v>
      </c>
      <c r="D350" s="607" t="s">
        <v>10776</v>
      </c>
      <c r="E350" s="619" t="s">
        <v>32255</v>
      </c>
      <c r="F350"/>
      <c r="G350"/>
      <c r="H350"/>
    </row>
    <row r="351" spans="1:8" ht="15" x14ac:dyDescent="0.25">
      <c r="A351" s="609" t="str">
        <f t="shared" si="5"/>
        <v>93415</v>
      </c>
      <c r="B351" s="607" t="s">
        <v>4033</v>
      </c>
      <c r="C351" s="607" t="s">
        <v>10897</v>
      </c>
      <c r="D351" s="607" t="s">
        <v>10776</v>
      </c>
      <c r="E351" s="619" t="s">
        <v>13181</v>
      </c>
      <c r="F351"/>
      <c r="G351"/>
      <c r="H351"/>
    </row>
    <row r="352" spans="1:8" ht="15" x14ac:dyDescent="0.25">
      <c r="A352" s="609" t="str">
        <f t="shared" si="5"/>
        <v>93421</v>
      </c>
      <c r="B352" s="607" t="s">
        <v>4039</v>
      </c>
      <c r="C352" s="607" t="s">
        <v>10899</v>
      </c>
      <c r="D352" s="607" t="s">
        <v>10776</v>
      </c>
      <c r="E352" s="619" t="s">
        <v>19181</v>
      </c>
      <c r="F352"/>
      <c r="G352"/>
      <c r="H352"/>
    </row>
    <row r="353" spans="1:8" ht="15" x14ac:dyDescent="0.25">
      <c r="A353" s="609" t="str">
        <f t="shared" si="5"/>
        <v>93427</v>
      </c>
      <c r="B353" s="607" t="s">
        <v>4045</v>
      </c>
      <c r="C353" s="607" t="s">
        <v>10901</v>
      </c>
      <c r="D353" s="607" t="s">
        <v>10776</v>
      </c>
      <c r="E353" s="619" t="s">
        <v>23480</v>
      </c>
      <c r="F353"/>
      <c r="G353"/>
      <c r="H353"/>
    </row>
    <row r="354" spans="1:8" ht="15" x14ac:dyDescent="0.25">
      <c r="A354" s="609" t="str">
        <f t="shared" si="5"/>
        <v>93433</v>
      </c>
      <c r="B354" s="607" t="s">
        <v>4051</v>
      </c>
      <c r="C354" s="607" t="s">
        <v>10903</v>
      </c>
      <c r="D354" s="607" t="s">
        <v>10776</v>
      </c>
      <c r="E354" s="619" t="s">
        <v>32256</v>
      </c>
      <c r="F354"/>
      <c r="G354"/>
      <c r="H354"/>
    </row>
    <row r="355" spans="1:8" ht="15" x14ac:dyDescent="0.25">
      <c r="A355" s="609" t="str">
        <f t="shared" si="5"/>
        <v>93439</v>
      </c>
      <c r="B355" s="607" t="s">
        <v>4057</v>
      </c>
      <c r="C355" s="607" t="s">
        <v>10904</v>
      </c>
      <c r="D355" s="607" t="s">
        <v>10776</v>
      </c>
      <c r="E355" s="619" t="s">
        <v>32257</v>
      </c>
      <c r="F355"/>
      <c r="G355"/>
      <c r="H355"/>
    </row>
    <row r="356" spans="1:8" ht="15" x14ac:dyDescent="0.25">
      <c r="A356" s="609" t="str">
        <f t="shared" si="5"/>
        <v>95121</v>
      </c>
      <c r="B356" s="607" t="s">
        <v>4486</v>
      </c>
      <c r="C356" s="607" t="s">
        <v>10905</v>
      </c>
      <c r="D356" s="607" t="s">
        <v>10776</v>
      </c>
      <c r="E356" s="619" t="s">
        <v>32258</v>
      </c>
      <c r="F356"/>
      <c r="G356"/>
      <c r="H356"/>
    </row>
    <row r="357" spans="1:8" ht="15" x14ac:dyDescent="0.25">
      <c r="A357" s="609" t="str">
        <f t="shared" si="5"/>
        <v>95127</v>
      </c>
      <c r="B357" s="607" t="s">
        <v>4492</v>
      </c>
      <c r="C357" s="607" t="s">
        <v>10906</v>
      </c>
      <c r="D357" s="607" t="s">
        <v>10776</v>
      </c>
      <c r="E357" s="619" t="s">
        <v>32259</v>
      </c>
      <c r="F357"/>
      <c r="G357"/>
      <c r="H357"/>
    </row>
    <row r="358" spans="1:8" ht="15" x14ac:dyDescent="0.25">
      <c r="A358" s="609" t="str">
        <f t="shared" si="5"/>
        <v>95133</v>
      </c>
      <c r="B358" s="607" t="s">
        <v>4498</v>
      </c>
      <c r="C358" s="607" t="s">
        <v>10907</v>
      </c>
      <c r="D358" s="607" t="s">
        <v>10776</v>
      </c>
      <c r="E358" s="619" t="s">
        <v>32260</v>
      </c>
      <c r="F358"/>
      <c r="G358"/>
      <c r="H358"/>
    </row>
    <row r="359" spans="1:8" ht="15" x14ac:dyDescent="0.25">
      <c r="A359" s="609" t="str">
        <f t="shared" si="5"/>
        <v>95139</v>
      </c>
      <c r="B359" s="607" t="s">
        <v>4502</v>
      </c>
      <c r="C359" s="607" t="s">
        <v>10908</v>
      </c>
      <c r="D359" s="607" t="s">
        <v>10776</v>
      </c>
      <c r="E359" s="619" t="s">
        <v>9701</v>
      </c>
      <c r="F359"/>
      <c r="G359"/>
      <c r="H359"/>
    </row>
    <row r="360" spans="1:8" ht="15" x14ac:dyDescent="0.25">
      <c r="A360" s="609" t="str">
        <f t="shared" si="5"/>
        <v>95212</v>
      </c>
      <c r="B360" s="607" t="s">
        <v>4509</v>
      </c>
      <c r="C360" s="607" t="s">
        <v>10909</v>
      </c>
      <c r="D360" s="607" t="s">
        <v>10776</v>
      </c>
      <c r="E360" s="619" t="s">
        <v>32261</v>
      </c>
      <c r="F360"/>
      <c r="G360"/>
      <c r="H360"/>
    </row>
    <row r="361" spans="1:8" ht="15" x14ac:dyDescent="0.25">
      <c r="A361" s="609" t="str">
        <f t="shared" si="5"/>
        <v>95258</v>
      </c>
      <c r="B361" s="607" t="s">
        <v>4524</v>
      </c>
      <c r="C361" s="607" t="s">
        <v>10911</v>
      </c>
      <c r="D361" s="607" t="s">
        <v>10776</v>
      </c>
      <c r="E361" s="619" t="s">
        <v>9211</v>
      </c>
      <c r="F361"/>
      <c r="G361"/>
      <c r="H361"/>
    </row>
    <row r="362" spans="1:8" ht="15" x14ac:dyDescent="0.25">
      <c r="A362" s="609" t="str">
        <f t="shared" si="5"/>
        <v>95264</v>
      </c>
      <c r="B362" s="607" t="s">
        <v>4530</v>
      </c>
      <c r="C362" s="607" t="s">
        <v>10913</v>
      </c>
      <c r="D362" s="607" t="s">
        <v>10776</v>
      </c>
      <c r="E362" s="619" t="s">
        <v>10224</v>
      </c>
      <c r="F362"/>
      <c r="G362"/>
      <c r="H362"/>
    </row>
    <row r="363" spans="1:8" ht="15" x14ac:dyDescent="0.25">
      <c r="A363" s="609" t="str">
        <f t="shared" si="5"/>
        <v>95270</v>
      </c>
      <c r="B363" s="607" t="s">
        <v>4536</v>
      </c>
      <c r="C363" s="607" t="s">
        <v>10914</v>
      </c>
      <c r="D363" s="607" t="s">
        <v>10776</v>
      </c>
      <c r="E363" s="619" t="s">
        <v>9704</v>
      </c>
      <c r="F363"/>
      <c r="G363"/>
      <c r="H363"/>
    </row>
    <row r="364" spans="1:8" ht="15" x14ac:dyDescent="0.25">
      <c r="A364" s="609" t="str">
        <f t="shared" si="5"/>
        <v>95276</v>
      </c>
      <c r="B364" s="607" t="s">
        <v>4542</v>
      </c>
      <c r="C364" s="607" t="s">
        <v>10916</v>
      </c>
      <c r="D364" s="607" t="s">
        <v>10776</v>
      </c>
      <c r="E364" s="619" t="s">
        <v>8954</v>
      </c>
      <c r="F364"/>
      <c r="G364"/>
      <c r="H364"/>
    </row>
    <row r="365" spans="1:8" ht="15" x14ac:dyDescent="0.25">
      <c r="A365" s="609" t="str">
        <f t="shared" si="5"/>
        <v>95282</v>
      </c>
      <c r="B365" s="607" t="s">
        <v>4548</v>
      </c>
      <c r="C365" s="607" t="s">
        <v>10917</v>
      </c>
      <c r="D365" s="607" t="s">
        <v>10776</v>
      </c>
      <c r="E365" s="619" t="s">
        <v>10216</v>
      </c>
      <c r="F365"/>
      <c r="G365"/>
      <c r="H365"/>
    </row>
    <row r="366" spans="1:8" ht="15" x14ac:dyDescent="0.25">
      <c r="A366" s="609" t="str">
        <f t="shared" si="5"/>
        <v>95620</v>
      </c>
      <c r="B366" s="607" t="s">
        <v>4724</v>
      </c>
      <c r="C366" s="607" t="s">
        <v>10918</v>
      </c>
      <c r="D366" s="607" t="s">
        <v>10776</v>
      </c>
      <c r="E366" s="619" t="s">
        <v>9314</v>
      </c>
      <c r="F366"/>
      <c r="G366"/>
      <c r="H366"/>
    </row>
    <row r="367" spans="1:8" ht="15" x14ac:dyDescent="0.25">
      <c r="A367" s="609" t="str">
        <f t="shared" si="5"/>
        <v>95631</v>
      </c>
      <c r="B367" s="607" t="s">
        <v>4735</v>
      </c>
      <c r="C367" s="607" t="s">
        <v>10919</v>
      </c>
      <c r="D367" s="607" t="s">
        <v>10776</v>
      </c>
      <c r="E367" s="619" t="s">
        <v>32262</v>
      </c>
      <c r="F367"/>
      <c r="G367"/>
      <c r="H367"/>
    </row>
    <row r="368" spans="1:8" ht="15" x14ac:dyDescent="0.25">
      <c r="A368" s="609" t="str">
        <f t="shared" si="5"/>
        <v>95702</v>
      </c>
      <c r="B368" s="607" t="s">
        <v>4764</v>
      </c>
      <c r="C368" s="607" t="s">
        <v>10920</v>
      </c>
      <c r="D368" s="607" t="s">
        <v>10776</v>
      </c>
      <c r="E368" s="619" t="s">
        <v>14856</v>
      </c>
      <c r="F368"/>
      <c r="G368"/>
      <c r="H368"/>
    </row>
    <row r="369" spans="1:8" ht="15" x14ac:dyDescent="0.25">
      <c r="A369" s="609" t="str">
        <f t="shared" si="5"/>
        <v>95708</v>
      </c>
      <c r="B369" s="607" t="s">
        <v>4770</v>
      </c>
      <c r="C369" s="607" t="s">
        <v>10921</v>
      </c>
      <c r="D369" s="607" t="s">
        <v>10776</v>
      </c>
      <c r="E369" s="619" t="s">
        <v>29563</v>
      </c>
      <c r="F369"/>
      <c r="G369"/>
      <c r="H369"/>
    </row>
    <row r="370" spans="1:8" ht="15" x14ac:dyDescent="0.25">
      <c r="A370" s="609" t="str">
        <f t="shared" si="5"/>
        <v>95714</v>
      </c>
      <c r="B370" s="607" t="s">
        <v>4776</v>
      </c>
      <c r="C370" s="607" t="s">
        <v>10922</v>
      </c>
      <c r="D370" s="607" t="s">
        <v>10776</v>
      </c>
      <c r="E370" s="619" t="s">
        <v>32263</v>
      </c>
      <c r="F370"/>
      <c r="G370"/>
      <c r="H370"/>
    </row>
    <row r="371" spans="1:8" ht="15" x14ac:dyDescent="0.25">
      <c r="A371" s="609" t="str">
        <f t="shared" si="5"/>
        <v>95720</v>
      </c>
      <c r="B371" s="607" t="s">
        <v>4782</v>
      </c>
      <c r="C371" s="607" t="s">
        <v>10923</v>
      </c>
      <c r="D371" s="607" t="s">
        <v>10776</v>
      </c>
      <c r="E371" s="619" t="s">
        <v>32264</v>
      </c>
      <c r="F371"/>
      <c r="G371"/>
      <c r="H371"/>
    </row>
    <row r="372" spans="1:8" ht="15" x14ac:dyDescent="0.25">
      <c r="A372" s="609" t="str">
        <f t="shared" si="5"/>
        <v>95872</v>
      </c>
      <c r="B372" s="607" t="s">
        <v>4846</v>
      </c>
      <c r="C372" s="607" t="s">
        <v>10924</v>
      </c>
      <c r="D372" s="607" t="s">
        <v>10776</v>
      </c>
      <c r="E372" s="619" t="s">
        <v>28497</v>
      </c>
      <c r="F372"/>
      <c r="G372"/>
      <c r="H372"/>
    </row>
    <row r="373" spans="1:8" ht="15" x14ac:dyDescent="0.25">
      <c r="A373" s="609" t="str">
        <f t="shared" si="5"/>
        <v>96013</v>
      </c>
      <c r="B373" s="607" t="s">
        <v>4872</v>
      </c>
      <c r="C373" s="607" t="s">
        <v>10925</v>
      </c>
      <c r="D373" s="607" t="s">
        <v>10776</v>
      </c>
      <c r="E373" s="619" t="s">
        <v>24899</v>
      </c>
      <c r="F373"/>
      <c r="G373"/>
      <c r="H373"/>
    </row>
    <row r="374" spans="1:8" ht="15" x14ac:dyDescent="0.25">
      <c r="A374" s="609" t="str">
        <f t="shared" si="5"/>
        <v>96020</v>
      </c>
      <c r="B374" s="607" t="s">
        <v>4878</v>
      </c>
      <c r="C374" s="607" t="s">
        <v>10927</v>
      </c>
      <c r="D374" s="607" t="s">
        <v>10776</v>
      </c>
      <c r="E374" s="619" t="s">
        <v>32265</v>
      </c>
      <c r="F374"/>
      <c r="G374"/>
      <c r="H374"/>
    </row>
    <row r="375" spans="1:8" ht="15" x14ac:dyDescent="0.25">
      <c r="A375" s="609" t="str">
        <f t="shared" si="5"/>
        <v>96028</v>
      </c>
      <c r="B375" s="607" t="s">
        <v>4884</v>
      </c>
      <c r="C375" s="607" t="s">
        <v>10928</v>
      </c>
      <c r="D375" s="607" t="s">
        <v>10776</v>
      </c>
      <c r="E375" s="619" t="s">
        <v>32266</v>
      </c>
      <c r="F375"/>
      <c r="G375"/>
      <c r="H375"/>
    </row>
    <row r="376" spans="1:8" ht="15" x14ac:dyDescent="0.25">
      <c r="A376" s="609" t="str">
        <f t="shared" si="5"/>
        <v>96035</v>
      </c>
      <c r="B376" s="607" t="s">
        <v>4891</v>
      </c>
      <c r="C376" s="607" t="s">
        <v>10929</v>
      </c>
      <c r="D376" s="607" t="s">
        <v>10776</v>
      </c>
      <c r="E376" s="619" t="s">
        <v>32267</v>
      </c>
      <c r="F376"/>
      <c r="G376"/>
      <c r="H376"/>
    </row>
    <row r="377" spans="1:8" ht="15" x14ac:dyDescent="0.25">
      <c r="A377" s="609" t="str">
        <f t="shared" si="5"/>
        <v>96157</v>
      </c>
      <c r="B377" s="607" t="s">
        <v>4925</v>
      </c>
      <c r="C377" s="607" t="s">
        <v>10930</v>
      </c>
      <c r="D377" s="607" t="s">
        <v>10776</v>
      </c>
      <c r="E377" s="619" t="s">
        <v>32268</v>
      </c>
      <c r="F377"/>
      <c r="G377"/>
      <c r="H377"/>
    </row>
    <row r="378" spans="1:8" ht="15" x14ac:dyDescent="0.25">
      <c r="A378" s="609" t="str">
        <f t="shared" si="5"/>
        <v>96158</v>
      </c>
      <c r="B378" s="607" t="s">
        <v>4926</v>
      </c>
      <c r="C378" s="607" t="s">
        <v>10931</v>
      </c>
      <c r="D378" s="607" t="s">
        <v>10776</v>
      </c>
      <c r="E378" s="619" t="s">
        <v>19107</v>
      </c>
      <c r="F378"/>
      <c r="G378"/>
      <c r="H378"/>
    </row>
    <row r="379" spans="1:8" ht="15" x14ac:dyDescent="0.25">
      <c r="A379" s="609" t="str">
        <f t="shared" si="5"/>
        <v>96245</v>
      </c>
      <c r="B379" s="607" t="s">
        <v>4932</v>
      </c>
      <c r="C379" s="607" t="s">
        <v>10932</v>
      </c>
      <c r="D379" s="607" t="s">
        <v>10776</v>
      </c>
      <c r="E379" s="619" t="s">
        <v>26415</v>
      </c>
      <c r="F379"/>
      <c r="G379"/>
      <c r="H379"/>
    </row>
    <row r="380" spans="1:8" ht="15" x14ac:dyDescent="0.25">
      <c r="A380" s="609" t="str">
        <f t="shared" si="5"/>
        <v>96463</v>
      </c>
      <c r="B380" s="607" t="s">
        <v>4973</v>
      </c>
      <c r="C380" s="607" t="s">
        <v>10933</v>
      </c>
      <c r="D380" s="607" t="s">
        <v>10776</v>
      </c>
      <c r="E380" s="619" t="s">
        <v>19642</v>
      </c>
      <c r="F380"/>
      <c r="G380"/>
      <c r="H380"/>
    </row>
    <row r="381" spans="1:8" ht="15" x14ac:dyDescent="0.25">
      <c r="A381" s="609" t="str">
        <f t="shared" si="5"/>
        <v>98764</v>
      </c>
      <c r="B381" s="607" t="s">
        <v>5941</v>
      </c>
      <c r="C381" s="607" t="s">
        <v>10934</v>
      </c>
      <c r="D381" s="607" t="s">
        <v>10776</v>
      </c>
      <c r="E381" s="619" t="s">
        <v>9051</v>
      </c>
      <c r="F381"/>
      <c r="G381"/>
      <c r="H381"/>
    </row>
    <row r="382" spans="1:8" ht="15" x14ac:dyDescent="0.25">
      <c r="A382" s="609" t="str">
        <f t="shared" si="5"/>
        <v>99833</v>
      </c>
      <c r="B382" s="607" t="s">
        <v>6120</v>
      </c>
      <c r="C382" s="607" t="s">
        <v>6121</v>
      </c>
      <c r="D382" s="607" t="s">
        <v>10776</v>
      </c>
      <c r="E382" s="619" t="s">
        <v>9244</v>
      </c>
      <c r="F382"/>
      <c r="G382"/>
      <c r="H382"/>
    </row>
    <row r="383" spans="1:8" ht="15" x14ac:dyDescent="0.25">
      <c r="A383" s="609" t="str">
        <f t="shared" si="5"/>
        <v>100641</v>
      </c>
      <c r="B383" s="607" t="s">
        <v>6604</v>
      </c>
      <c r="C383" s="607" t="s">
        <v>10935</v>
      </c>
      <c r="D383" s="607" t="s">
        <v>10776</v>
      </c>
      <c r="E383" s="619" t="s">
        <v>32269</v>
      </c>
      <c r="F383"/>
      <c r="G383"/>
      <c r="H383"/>
    </row>
    <row r="384" spans="1:8" ht="15" x14ac:dyDescent="0.25">
      <c r="A384" s="609" t="str">
        <f t="shared" si="5"/>
        <v>100647</v>
      </c>
      <c r="B384" s="607" t="s">
        <v>6610</v>
      </c>
      <c r="C384" s="607" t="s">
        <v>10936</v>
      </c>
      <c r="D384" s="607" t="s">
        <v>10776</v>
      </c>
      <c r="E384" s="619" t="s">
        <v>32270</v>
      </c>
      <c r="F384"/>
      <c r="G384"/>
      <c r="H384"/>
    </row>
    <row r="385" spans="1:8" ht="15" x14ac:dyDescent="0.25">
      <c r="A385" s="609" t="str">
        <f t="shared" si="5"/>
        <v>102275</v>
      </c>
      <c r="B385" s="607" t="s">
        <v>10937</v>
      </c>
      <c r="C385" s="607" t="s">
        <v>10938</v>
      </c>
      <c r="D385" s="607" t="s">
        <v>10776</v>
      </c>
      <c r="E385" s="619" t="s">
        <v>32271</v>
      </c>
      <c r="F385"/>
      <c r="G385"/>
      <c r="H385"/>
    </row>
    <row r="386" spans="1:8" ht="15" x14ac:dyDescent="0.25">
      <c r="A386" s="609" t="str">
        <f t="shared" ref="A386:A449" si="6">IF(ISERROR(SEARCH("/",B386)=6),TRIM(CLEAN(B386)),IF(SEARCH("/",B386)=6,IF(LEN(TRIM(CLEAN(B386)))=7,LEFT(TRIM(CLEAN(B386)),6)&amp;"00"&amp;RIGHT(TRIM(CLEAN(B386)),1),LEFT(TRIM(CLEAN(B386)),6)&amp;"0"&amp;RIGHT(TRIM(CLEAN(B386)),2)),TRIM(CLEAN(B386))))</f>
        <v>5632</v>
      </c>
      <c r="B386" s="607" t="s">
        <v>828</v>
      </c>
      <c r="C386" s="607" t="s">
        <v>10939</v>
      </c>
      <c r="D386" s="607" t="s">
        <v>10940</v>
      </c>
      <c r="E386" s="619" t="s">
        <v>30500</v>
      </c>
      <c r="F386"/>
      <c r="G386"/>
      <c r="H386"/>
    </row>
    <row r="387" spans="1:8" ht="15" x14ac:dyDescent="0.25">
      <c r="A387" s="609" t="str">
        <f t="shared" si="6"/>
        <v>5679</v>
      </c>
      <c r="B387" s="607" t="s">
        <v>835</v>
      </c>
      <c r="C387" s="607" t="s">
        <v>10941</v>
      </c>
      <c r="D387" s="607" t="s">
        <v>10940</v>
      </c>
      <c r="E387" s="619" t="s">
        <v>32272</v>
      </c>
      <c r="F387"/>
      <c r="G387"/>
      <c r="H387"/>
    </row>
    <row r="388" spans="1:8" ht="15" x14ac:dyDescent="0.25">
      <c r="A388" s="609" t="str">
        <f t="shared" si="6"/>
        <v>5681</v>
      </c>
      <c r="B388" s="607" t="s">
        <v>837</v>
      </c>
      <c r="C388" s="607" t="s">
        <v>10943</v>
      </c>
      <c r="D388" s="607" t="s">
        <v>10940</v>
      </c>
      <c r="E388" s="619" t="s">
        <v>19691</v>
      </c>
      <c r="F388"/>
      <c r="G388"/>
      <c r="H388"/>
    </row>
    <row r="389" spans="1:8" ht="15" x14ac:dyDescent="0.25">
      <c r="A389" s="609" t="str">
        <f t="shared" si="6"/>
        <v>5685</v>
      </c>
      <c r="B389" s="607" t="s">
        <v>839</v>
      </c>
      <c r="C389" s="607" t="s">
        <v>10944</v>
      </c>
      <c r="D389" s="607" t="s">
        <v>10940</v>
      </c>
      <c r="E389" s="619" t="s">
        <v>16898</v>
      </c>
      <c r="F389"/>
      <c r="G389"/>
      <c r="H389"/>
    </row>
    <row r="390" spans="1:8" ht="15" x14ac:dyDescent="0.25">
      <c r="A390" s="609" t="str">
        <f t="shared" si="6"/>
        <v>5690</v>
      </c>
      <c r="B390" s="607" t="s">
        <v>841</v>
      </c>
      <c r="C390" s="607" t="s">
        <v>10945</v>
      </c>
      <c r="D390" s="607" t="s">
        <v>10940</v>
      </c>
      <c r="E390" s="619" t="s">
        <v>10141</v>
      </c>
      <c r="F390"/>
      <c r="G390"/>
      <c r="H390"/>
    </row>
    <row r="391" spans="1:8" ht="15" x14ac:dyDescent="0.25">
      <c r="A391" s="609" t="str">
        <f t="shared" si="6"/>
        <v>5806</v>
      </c>
      <c r="B391" s="607" t="s">
        <v>876</v>
      </c>
      <c r="C391" s="607" t="s">
        <v>10946</v>
      </c>
      <c r="D391" s="607" t="s">
        <v>10940</v>
      </c>
      <c r="E391" s="619" t="s">
        <v>10084</v>
      </c>
      <c r="F391"/>
      <c r="G391"/>
      <c r="H391"/>
    </row>
    <row r="392" spans="1:8" ht="15" x14ac:dyDescent="0.25">
      <c r="A392" s="609" t="str">
        <f t="shared" si="6"/>
        <v>5826</v>
      </c>
      <c r="B392" s="607" t="s">
        <v>880</v>
      </c>
      <c r="C392" s="607" t="s">
        <v>10947</v>
      </c>
      <c r="D392" s="607" t="s">
        <v>10940</v>
      </c>
      <c r="E392" s="619" t="s">
        <v>16735</v>
      </c>
      <c r="F392"/>
      <c r="G392"/>
      <c r="H392"/>
    </row>
    <row r="393" spans="1:8" ht="15" x14ac:dyDescent="0.25">
      <c r="A393" s="609" t="str">
        <f t="shared" si="6"/>
        <v>5829</v>
      </c>
      <c r="B393" s="607" t="s">
        <v>881</v>
      </c>
      <c r="C393" s="607" t="s">
        <v>10948</v>
      </c>
      <c r="D393" s="607" t="s">
        <v>10940</v>
      </c>
      <c r="E393" s="619" t="s">
        <v>9691</v>
      </c>
      <c r="F393"/>
      <c r="G393"/>
      <c r="H393"/>
    </row>
    <row r="394" spans="1:8" ht="15" x14ac:dyDescent="0.25">
      <c r="A394" s="609" t="str">
        <f t="shared" si="6"/>
        <v>5837</v>
      </c>
      <c r="B394" s="607" t="s">
        <v>883</v>
      </c>
      <c r="C394" s="607" t="s">
        <v>10949</v>
      </c>
      <c r="D394" s="607" t="s">
        <v>10940</v>
      </c>
      <c r="E394" s="619" t="s">
        <v>32273</v>
      </c>
      <c r="F394"/>
      <c r="G394"/>
      <c r="H394"/>
    </row>
    <row r="395" spans="1:8" ht="15" x14ac:dyDescent="0.25">
      <c r="A395" s="609" t="str">
        <f t="shared" si="6"/>
        <v>5841</v>
      </c>
      <c r="B395" s="607" t="s">
        <v>885</v>
      </c>
      <c r="C395" s="607" t="s">
        <v>10950</v>
      </c>
      <c r="D395" s="607" t="s">
        <v>10940</v>
      </c>
      <c r="E395" s="619" t="s">
        <v>18293</v>
      </c>
      <c r="F395"/>
      <c r="G395"/>
      <c r="H395"/>
    </row>
    <row r="396" spans="1:8" ht="15" x14ac:dyDescent="0.25">
      <c r="A396" s="609" t="str">
        <f t="shared" si="6"/>
        <v>5845</v>
      </c>
      <c r="B396" s="607" t="s">
        <v>887</v>
      </c>
      <c r="C396" s="607" t="s">
        <v>10951</v>
      </c>
      <c r="D396" s="607" t="s">
        <v>10940</v>
      </c>
      <c r="E396" s="619" t="s">
        <v>27086</v>
      </c>
      <c r="F396"/>
      <c r="G396"/>
      <c r="H396"/>
    </row>
    <row r="397" spans="1:8" ht="15" x14ac:dyDescent="0.25">
      <c r="A397" s="609" t="str">
        <f t="shared" si="6"/>
        <v>5849</v>
      </c>
      <c r="B397" s="607" t="s">
        <v>889</v>
      </c>
      <c r="C397" s="607" t="s">
        <v>10952</v>
      </c>
      <c r="D397" s="607" t="s">
        <v>10940</v>
      </c>
      <c r="E397" s="619" t="s">
        <v>18236</v>
      </c>
      <c r="F397"/>
      <c r="G397"/>
      <c r="H397"/>
    </row>
    <row r="398" spans="1:8" ht="15" x14ac:dyDescent="0.25">
      <c r="A398" s="609" t="str">
        <f t="shared" si="6"/>
        <v>5853</v>
      </c>
      <c r="B398" s="607" t="s">
        <v>891</v>
      </c>
      <c r="C398" s="607" t="s">
        <v>10953</v>
      </c>
      <c r="D398" s="607" t="s">
        <v>10940</v>
      </c>
      <c r="E398" s="619" t="s">
        <v>32274</v>
      </c>
      <c r="F398"/>
      <c r="G398"/>
      <c r="H398"/>
    </row>
    <row r="399" spans="1:8" ht="15" x14ac:dyDescent="0.25">
      <c r="A399" s="609" t="str">
        <f t="shared" si="6"/>
        <v>5857</v>
      </c>
      <c r="B399" s="607" t="s">
        <v>893</v>
      </c>
      <c r="C399" s="607" t="s">
        <v>10955</v>
      </c>
      <c r="D399" s="607" t="s">
        <v>10940</v>
      </c>
      <c r="E399" s="619" t="s">
        <v>32275</v>
      </c>
      <c r="F399"/>
      <c r="G399"/>
      <c r="H399"/>
    </row>
    <row r="400" spans="1:8" ht="15" x14ac:dyDescent="0.25">
      <c r="A400" s="609" t="str">
        <f t="shared" si="6"/>
        <v>5865</v>
      </c>
      <c r="B400" s="607" t="s">
        <v>895</v>
      </c>
      <c r="C400" s="607" t="s">
        <v>10956</v>
      </c>
      <c r="D400" s="607" t="s">
        <v>10940</v>
      </c>
      <c r="E400" s="619" t="s">
        <v>9465</v>
      </c>
      <c r="F400"/>
      <c r="G400"/>
      <c r="H400"/>
    </row>
    <row r="401" spans="1:8" ht="15" x14ac:dyDescent="0.25">
      <c r="A401" s="609" t="str">
        <f t="shared" si="6"/>
        <v>5869</v>
      </c>
      <c r="B401" s="607" t="s">
        <v>897</v>
      </c>
      <c r="C401" s="607" t="s">
        <v>10957</v>
      </c>
      <c r="D401" s="607" t="s">
        <v>10940</v>
      </c>
      <c r="E401" s="619" t="s">
        <v>13477</v>
      </c>
      <c r="F401"/>
      <c r="G401"/>
      <c r="H401"/>
    </row>
    <row r="402" spans="1:8" ht="15" x14ac:dyDescent="0.25">
      <c r="A402" s="609" t="str">
        <f t="shared" si="6"/>
        <v>5877</v>
      </c>
      <c r="B402" s="607" t="s">
        <v>899</v>
      </c>
      <c r="C402" s="607" t="s">
        <v>10958</v>
      </c>
      <c r="D402" s="607" t="s">
        <v>10940</v>
      </c>
      <c r="E402" s="619" t="s">
        <v>30625</v>
      </c>
      <c r="F402"/>
      <c r="G402"/>
      <c r="H402"/>
    </row>
    <row r="403" spans="1:8" ht="15" x14ac:dyDescent="0.25">
      <c r="A403" s="609" t="str">
        <f t="shared" si="6"/>
        <v>5881</v>
      </c>
      <c r="B403" s="607" t="s">
        <v>901</v>
      </c>
      <c r="C403" s="607" t="s">
        <v>10959</v>
      </c>
      <c r="D403" s="607" t="s">
        <v>10940</v>
      </c>
      <c r="E403" s="619" t="s">
        <v>32276</v>
      </c>
      <c r="F403"/>
      <c r="G403"/>
      <c r="H403"/>
    </row>
    <row r="404" spans="1:8" ht="15" x14ac:dyDescent="0.25">
      <c r="A404" s="609" t="str">
        <f t="shared" si="6"/>
        <v>5884</v>
      </c>
      <c r="B404" s="607" t="s">
        <v>903</v>
      </c>
      <c r="C404" s="607" t="s">
        <v>10960</v>
      </c>
      <c r="D404" s="607" t="s">
        <v>10940</v>
      </c>
      <c r="E404" s="619" t="s">
        <v>18731</v>
      </c>
      <c r="F404"/>
      <c r="G404"/>
      <c r="H404"/>
    </row>
    <row r="405" spans="1:8" ht="15" x14ac:dyDescent="0.25">
      <c r="A405" s="609" t="str">
        <f t="shared" si="6"/>
        <v>5892</v>
      </c>
      <c r="B405" s="607" t="s">
        <v>905</v>
      </c>
      <c r="C405" s="607" t="s">
        <v>10962</v>
      </c>
      <c r="D405" s="607" t="s">
        <v>10940</v>
      </c>
      <c r="E405" s="619" t="s">
        <v>19136</v>
      </c>
      <c r="F405"/>
      <c r="G405"/>
      <c r="H405"/>
    </row>
    <row r="406" spans="1:8" ht="15" x14ac:dyDescent="0.25">
      <c r="A406" s="609" t="str">
        <f t="shared" si="6"/>
        <v>5896</v>
      </c>
      <c r="B406" s="607" t="s">
        <v>907</v>
      </c>
      <c r="C406" s="607" t="s">
        <v>10964</v>
      </c>
      <c r="D406" s="607" t="s">
        <v>10940</v>
      </c>
      <c r="E406" s="619" t="s">
        <v>18031</v>
      </c>
      <c r="F406"/>
      <c r="G406"/>
      <c r="H406"/>
    </row>
    <row r="407" spans="1:8" ht="15" x14ac:dyDescent="0.25">
      <c r="A407" s="609" t="str">
        <f t="shared" si="6"/>
        <v>5903</v>
      </c>
      <c r="B407" s="607" t="s">
        <v>909</v>
      </c>
      <c r="C407" s="607" t="s">
        <v>10965</v>
      </c>
      <c r="D407" s="607" t="s">
        <v>10940</v>
      </c>
      <c r="E407" s="619" t="s">
        <v>32277</v>
      </c>
      <c r="F407"/>
      <c r="G407"/>
      <c r="H407"/>
    </row>
    <row r="408" spans="1:8" ht="15" x14ac:dyDescent="0.25">
      <c r="A408" s="609" t="str">
        <f t="shared" si="6"/>
        <v>5911</v>
      </c>
      <c r="B408" s="607" t="s">
        <v>911</v>
      </c>
      <c r="C408" s="607" t="s">
        <v>10966</v>
      </c>
      <c r="D408" s="607" t="s">
        <v>10940</v>
      </c>
      <c r="E408" s="619" t="s">
        <v>9924</v>
      </c>
      <c r="F408"/>
      <c r="G408"/>
      <c r="H408"/>
    </row>
    <row r="409" spans="1:8" ht="15" x14ac:dyDescent="0.25">
      <c r="A409" s="609" t="str">
        <f t="shared" si="6"/>
        <v>5923</v>
      </c>
      <c r="B409" s="607" t="s">
        <v>913</v>
      </c>
      <c r="C409" s="607" t="s">
        <v>10968</v>
      </c>
      <c r="D409" s="607" t="s">
        <v>10940</v>
      </c>
      <c r="E409" s="619" t="s">
        <v>10461</v>
      </c>
      <c r="F409"/>
      <c r="G409"/>
      <c r="H409"/>
    </row>
    <row r="410" spans="1:8" ht="15" x14ac:dyDescent="0.25">
      <c r="A410" s="609" t="str">
        <f t="shared" si="6"/>
        <v>5930</v>
      </c>
      <c r="B410" s="607" t="s">
        <v>915</v>
      </c>
      <c r="C410" s="607" t="s">
        <v>10970</v>
      </c>
      <c r="D410" s="607" t="s">
        <v>10940</v>
      </c>
      <c r="E410" s="619" t="s">
        <v>32278</v>
      </c>
      <c r="F410"/>
      <c r="G410"/>
      <c r="H410"/>
    </row>
    <row r="411" spans="1:8" ht="15" x14ac:dyDescent="0.25">
      <c r="A411" s="609" t="str">
        <f t="shared" si="6"/>
        <v>5934</v>
      </c>
      <c r="B411" s="607" t="s">
        <v>917</v>
      </c>
      <c r="C411" s="607" t="s">
        <v>10971</v>
      </c>
      <c r="D411" s="607" t="s">
        <v>10940</v>
      </c>
      <c r="E411" s="619" t="s">
        <v>25871</v>
      </c>
      <c r="F411"/>
      <c r="G411"/>
      <c r="H411"/>
    </row>
    <row r="412" spans="1:8" ht="15" x14ac:dyDescent="0.25">
      <c r="A412" s="609" t="str">
        <f t="shared" si="6"/>
        <v>5942</v>
      </c>
      <c r="B412" s="607" t="s">
        <v>919</v>
      </c>
      <c r="C412" s="607" t="s">
        <v>10972</v>
      </c>
      <c r="D412" s="607" t="s">
        <v>10940</v>
      </c>
      <c r="E412" s="619" t="s">
        <v>11063</v>
      </c>
      <c r="F412"/>
      <c r="G412"/>
      <c r="H412"/>
    </row>
    <row r="413" spans="1:8" ht="15" x14ac:dyDescent="0.25">
      <c r="A413" s="609" t="str">
        <f t="shared" si="6"/>
        <v>5946</v>
      </c>
      <c r="B413" s="607" t="s">
        <v>921</v>
      </c>
      <c r="C413" s="607" t="s">
        <v>10974</v>
      </c>
      <c r="D413" s="607" t="s">
        <v>10940</v>
      </c>
      <c r="E413" s="619" t="s">
        <v>21957</v>
      </c>
      <c r="F413"/>
      <c r="G413"/>
      <c r="H413"/>
    </row>
    <row r="414" spans="1:8" ht="15" x14ac:dyDescent="0.25">
      <c r="A414" s="609" t="str">
        <f t="shared" si="6"/>
        <v>5952</v>
      </c>
      <c r="B414" s="607" t="s">
        <v>922</v>
      </c>
      <c r="C414" s="607" t="s">
        <v>10975</v>
      </c>
      <c r="D414" s="607" t="s">
        <v>10940</v>
      </c>
      <c r="E414" s="619" t="s">
        <v>14252</v>
      </c>
      <c r="F414"/>
      <c r="G414"/>
      <c r="H414"/>
    </row>
    <row r="415" spans="1:8" ht="15" x14ac:dyDescent="0.25">
      <c r="A415" s="609" t="str">
        <f t="shared" si="6"/>
        <v>5954</v>
      </c>
      <c r="B415" s="607" t="s">
        <v>924</v>
      </c>
      <c r="C415" s="607" t="s">
        <v>10976</v>
      </c>
      <c r="D415" s="607" t="s">
        <v>10940</v>
      </c>
      <c r="E415" s="619" t="s">
        <v>10295</v>
      </c>
      <c r="F415"/>
      <c r="G415"/>
      <c r="H415"/>
    </row>
    <row r="416" spans="1:8" ht="15" x14ac:dyDescent="0.25">
      <c r="A416" s="609" t="str">
        <f t="shared" si="6"/>
        <v>5961</v>
      </c>
      <c r="B416" s="607" t="s">
        <v>925</v>
      </c>
      <c r="C416" s="607" t="s">
        <v>10977</v>
      </c>
      <c r="D416" s="607" t="s">
        <v>10940</v>
      </c>
      <c r="E416" s="619" t="s">
        <v>10239</v>
      </c>
      <c r="F416"/>
      <c r="G416"/>
      <c r="H416"/>
    </row>
    <row r="417" spans="1:8" ht="15" x14ac:dyDescent="0.25">
      <c r="A417" s="609" t="str">
        <f t="shared" si="6"/>
        <v>6260</v>
      </c>
      <c r="B417" s="607" t="s">
        <v>927</v>
      </c>
      <c r="C417" s="607" t="s">
        <v>10978</v>
      </c>
      <c r="D417" s="607" t="s">
        <v>10940</v>
      </c>
      <c r="E417" s="619" t="s">
        <v>11856</v>
      </c>
      <c r="F417"/>
      <c r="G417"/>
      <c r="H417"/>
    </row>
    <row r="418" spans="1:8" ht="15" x14ac:dyDescent="0.25">
      <c r="A418" s="609" t="str">
        <f t="shared" si="6"/>
        <v>6880</v>
      </c>
      <c r="B418" s="607" t="s">
        <v>929</v>
      </c>
      <c r="C418" s="607" t="s">
        <v>10979</v>
      </c>
      <c r="D418" s="607" t="s">
        <v>10940</v>
      </c>
      <c r="E418" s="619" t="s">
        <v>19758</v>
      </c>
      <c r="F418"/>
      <c r="G418"/>
      <c r="H418"/>
    </row>
    <row r="419" spans="1:8" ht="15" x14ac:dyDescent="0.25">
      <c r="A419" s="609" t="str">
        <f t="shared" si="6"/>
        <v>7031</v>
      </c>
      <c r="B419" s="607" t="s">
        <v>931</v>
      </c>
      <c r="C419" s="607" t="s">
        <v>10980</v>
      </c>
      <c r="D419" s="607" t="s">
        <v>10940</v>
      </c>
      <c r="E419" s="619" t="s">
        <v>9129</v>
      </c>
      <c r="F419"/>
      <c r="G419"/>
      <c r="H419"/>
    </row>
    <row r="420" spans="1:8" ht="15" x14ac:dyDescent="0.25">
      <c r="A420" s="609" t="str">
        <f t="shared" si="6"/>
        <v>7043</v>
      </c>
      <c r="B420" s="607" t="s">
        <v>940</v>
      </c>
      <c r="C420" s="607" t="s">
        <v>10981</v>
      </c>
      <c r="D420" s="607" t="s">
        <v>10940</v>
      </c>
      <c r="E420" s="619" t="s">
        <v>9077</v>
      </c>
      <c r="F420"/>
      <c r="G420"/>
      <c r="H420"/>
    </row>
    <row r="421" spans="1:8" ht="15" x14ac:dyDescent="0.25">
      <c r="A421" s="609" t="str">
        <f t="shared" si="6"/>
        <v>7050</v>
      </c>
      <c r="B421" s="607" t="s">
        <v>946</v>
      </c>
      <c r="C421" s="607" t="s">
        <v>10983</v>
      </c>
      <c r="D421" s="607" t="s">
        <v>10940</v>
      </c>
      <c r="E421" s="619" t="s">
        <v>14017</v>
      </c>
      <c r="F421"/>
      <c r="G421"/>
      <c r="H421"/>
    </row>
    <row r="422" spans="1:8" ht="15" x14ac:dyDescent="0.25">
      <c r="A422" s="609" t="str">
        <f t="shared" si="6"/>
        <v>67827</v>
      </c>
      <c r="B422" s="607" t="s">
        <v>985</v>
      </c>
      <c r="C422" s="607" t="s">
        <v>10984</v>
      </c>
      <c r="D422" s="607" t="s">
        <v>10940</v>
      </c>
      <c r="E422" s="619" t="s">
        <v>8795</v>
      </c>
      <c r="F422"/>
      <c r="G422"/>
      <c r="H422"/>
    </row>
    <row r="423" spans="1:8" ht="15" x14ac:dyDescent="0.25">
      <c r="A423" s="609" t="str">
        <f t="shared" si="6"/>
        <v>73395</v>
      </c>
      <c r="B423" s="607" t="s">
        <v>994</v>
      </c>
      <c r="C423" s="607" t="s">
        <v>10985</v>
      </c>
      <c r="D423" s="607" t="s">
        <v>10940</v>
      </c>
      <c r="E423" s="619" t="s">
        <v>9538</v>
      </c>
      <c r="F423"/>
      <c r="G423"/>
      <c r="H423"/>
    </row>
    <row r="424" spans="1:8" ht="15" x14ac:dyDescent="0.25">
      <c r="A424" s="609" t="str">
        <f t="shared" si="6"/>
        <v>83766</v>
      </c>
      <c r="B424" s="607" t="s">
        <v>1007</v>
      </c>
      <c r="C424" s="607" t="s">
        <v>10986</v>
      </c>
      <c r="D424" s="607" t="s">
        <v>10940</v>
      </c>
      <c r="E424" s="619" t="s">
        <v>17923</v>
      </c>
      <c r="F424"/>
      <c r="G424"/>
      <c r="H424"/>
    </row>
    <row r="425" spans="1:8" ht="15" x14ac:dyDescent="0.25">
      <c r="A425" s="609" t="str">
        <f t="shared" si="6"/>
        <v>84013</v>
      </c>
      <c r="B425" s="607" t="s">
        <v>1008</v>
      </c>
      <c r="C425" s="607" t="s">
        <v>10988</v>
      </c>
      <c r="D425" s="607" t="s">
        <v>10940</v>
      </c>
      <c r="E425" s="619" t="s">
        <v>32279</v>
      </c>
      <c r="F425"/>
      <c r="G425"/>
      <c r="H425"/>
    </row>
    <row r="426" spans="1:8" ht="15" x14ac:dyDescent="0.25">
      <c r="A426" s="609" t="str">
        <f t="shared" si="6"/>
        <v>87446</v>
      </c>
      <c r="B426" s="607" t="s">
        <v>1250</v>
      </c>
      <c r="C426" s="607" t="s">
        <v>10989</v>
      </c>
      <c r="D426" s="607" t="s">
        <v>10940</v>
      </c>
      <c r="E426" s="619" t="s">
        <v>11018</v>
      </c>
      <c r="F426"/>
      <c r="G426"/>
      <c r="H426"/>
    </row>
    <row r="427" spans="1:8" ht="15" x14ac:dyDescent="0.25">
      <c r="A427" s="609" t="str">
        <f t="shared" si="6"/>
        <v>88392</v>
      </c>
      <c r="B427" s="607" t="s">
        <v>1577</v>
      </c>
      <c r="C427" s="607" t="s">
        <v>10990</v>
      </c>
      <c r="D427" s="607" t="s">
        <v>10940</v>
      </c>
      <c r="E427" s="619" t="s">
        <v>10611</v>
      </c>
      <c r="F427"/>
      <c r="G427"/>
      <c r="H427"/>
    </row>
    <row r="428" spans="1:8" ht="15" x14ac:dyDescent="0.25">
      <c r="A428" s="609" t="str">
        <f t="shared" si="6"/>
        <v>88398</v>
      </c>
      <c r="B428" s="607" t="s">
        <v>1583</v>
      </c>
      <c r="C428" s="607" t="s">
        <v>10991</v>
      </c>
      <c r="D428" s="607" t="s">
        <v>10940</v>
      </c>
      <c r="E428" s="619" t="s">
        <v>9632</v>
      </c>
      <c r="F428"/>
      <c r="G428"/>
      <c r="H428"/>
    </row>
    <row r="429" spans="1:8" ht="15" x14ac:dyDescent="0.25">
      <c r="A429" s="609" t="str">
        <f t="shared" si="6"/>
        <v>88404</v>
      </c>
      <c r="B429" s="607" t="s">
        <v>1589</v>
      </c>
      <c r="C429" s="607" t="s">
        <v>10993</v>
      </c>
      <c r="D429" s="607" t="s">
        <v>10940</v>
      </c>
      <c r="E429" s="619" t="s">
        <v>8996</v>
      </c>
      <c r="F429"/>
      <c r="G429"/>
      <c r="H429"/>
    </row>
    <row r="430" spans="1:8" ht="15" x14ac:dyDescent="0.25">
      <c r="A430" s="609" t="str">
        <f t="shared" si="6"/>
        <v>88430</v>
      </c>
      <c r="B430" s="607" t="s">
        <v>1609</v>
      </c>
      <c r="C430" s="607" t="s">
        <v>10994</v>
      </c>
      <c r="D430" s="607" t="s">
        <v>10940</v>
      </c>
      <c r="E430" s="619" t="s">
        <v>11327</v>
      </c>
      <c r="F430"/>
      <c r="G430"/>
      <c r="H430"/>
    </row>
    <row r="431" spans="1:8" ht="15" x14ac:dyDescent="0.25">
      <c r="A431" s="609" t="str">
        <f t="shared" si="6"/>
        <v>88438</v>
      </c>
      <c r="B431" s="607" t="s">
        <v>1617</v>
      </c>
      <c r="C431" s="607" t="s">
        <v>10996</v>
      </c>
      <c r="D431" s="607" t="s">
        <v>10940</v>
      </c>
      <c r="E431" s="619" t="s">
        <v>14219</v>
      </c>
      <c r="F431"/>
      <c r="G431"/>
      <c r="H431"/>
    </row>
    <row r="432" spans="1:8" ht="15" x14ac:dyDescent="0.25">
      <c r="A432" s="609" t="str">
        <f t="shared" si="6"/>
        <v>88831</v>
      </c>
      <c r="B432" s="607" t="s">
        <v>1655</v>
      </c>
      <c r="C432" s="607" t="s">
        <v>10997</v>
      </c>
      <c r="D432" s="607" t="s">
        <v>10940</v>
      </c>
      <c r="E432" s="619" t="s">
        <v>9081</v>
      </c>
      <c r="F432"/>
      <c r="G432"/>
      <c r="H432"/>
    </row>
    <row r="433" spans="1:8" ht="15" x14ac:dyDescent="0.25">
      <c r="A433" s="609" t="str">
        <f t="shared" si="6"/>
        <v>88844</v>
      </c>
      <c r="B433" s="607" t="s">
        <v>1665</v>
      </c>
      <c r="C433" s="607" t="s">
        <v>10999</v>
      </c>
      <c r="D433" s="607" t="s">
        <v>10940</v>
      </c>
      <c r="E433" s="619" t="s">
        <v>18926</v>
      </c>
      <c r="F433"/>
      <c r="G433"/>
      <c r="H433"/>
    </row>
    <row r="434" spans="1:8" ht="15" x14ac:dyDescent="0.25">
      <c r="A434" s="609" t="str">
        <f t="shared" si="6"/>
        <v>88908</v>
      </c>
      <c r="B434" s="607" t="s">
        <v>1681</v>
      </c>
      <c r="C434" s="607" t="s">
        <v>11000</v>
      </c>
      <c r="D434" s="607" t="s">
        <v>10940</v>
      </c>
      <c r="E434" s="619" t="s">
        <v>16612</v>
      </c>
      <c r="F434"/>
      <c r="G434"/>
      <c r="H434"/>
    </row>
    <row r="435" spans="1:8" ht="15" x14ac:dyDescent="0.25">
      <c r="A435" s="609" t="str">
        <f t="shared" si="6"/>
        <v>89022</v>
      </c>
      <c r="B435" s="607" t="s">
        <v>1695</v>
      </c>
      <c r="C435" s="607" t="s">
        <v>11001</v>
      </c>
      <c r="D435" s="607" t="s">
        <v>10940</v>
      </c>
      <c r="E435" s="619" t="s">
        <v>11265</v>
      </c>
      <c r="F435"/>
      <c r="G435"/>
      <c r="H435"/>
    </row>
    <row r="436" spans="1:8" ht="15" x14ac:dyDescent="0.25">
      <c r="A436" s="609" t="str">
        <f t="shared" si="6"/>
        <v>89027</v>
      </c>
      <c r="B436" s="607" t="s">
        <v>1700</v>
      </c>
      <c r="C436" s="607" t="s">
        <v>11002</v>
      </c>
      <c r="D436" s="607" t="s">
        <v>10940</v>
      </c>
      <c r="E436" s="619" t="s">
        <v>10000</v>
      </c>
      <c r="F436"/>
      <c r="G436"/>
      <c r="H436"/>
    </row>
    <row r="437" spans="1:8" ht="15" x14ac:dyDescent="0.25">
      <c r="A437" s="609" t="str">
        <f t="shared" si="6"/>
        <v>89031</v>
      </c>
      <c r="B437" s="607" t="s">
        <v>1704</v>
      </c>
      <c r="C437" s="607" t="s">
        <v>11003</v>
      </c>
      <c r="D437" s="607" t="s">
        <v>10940</v>
      </c>
      <c r="E437" s="619" t="s">
        <v>32280</v>
      </c>
      <c r="F437"/>
      <c r="G437"/>
      <c r="H437"/>
    </row>
    <row r="438" spans="1:8" ht="15" x14ac:dyDescent="0.25">
      <c r="A438" s="609" t="str">
        <f t="shared" si="6"/>
        <v>89036</v>
      </c>
      <c r="B438" s="607" t="s">
        <v>1709</v>
      </c>
      <c r="C438" s="607" t="s">
        <v>11004</v>
      </c>
      <c r="D438" s="607" t="s">
        <v>10940</v>
      </c>
      <c r="E438" s="619" t="s">
        <v>14904</v>
      </c>
      <c r="F438"/>
      <c r="G438"/>
      <c r="H438"/>
    </row>
    <row r="439" spans="1:8" ht="15" x14ac:dyDescent="0.25">
      <c r="A439" s="609" t="str">
        <f t="shared" si="6"/>
        <v>89218</v>
      </c>
      <c r="B439" s="607" t="s">
        <v>1731</v>
      </c>
      <c r="C439" s="607" t="s">
        <v>11005</v>
      </c>
      <c r="D439" s="607" t="s">
        <v>10940</v>
      </c>
      <c r="E439" s="619" t="s">
        <v>32281</v>
      </c>
      <c r="F439"/>
      <c r="G439"/>
      <c r="H439"/>
    </row>
    <row r="440" spans="1:8" ht="15" x14ac:dyDescent="0.25">
      <c r="A440" s="609" t="str">
        <f t="shared" si="6"/>
        <v>89226</v>
      </c>
      <c r="B440" s="607" t="s">
        <v>1737</v>
      </c>
      <c r="C440" s="607" t="s">
        <v>11007</v>
      </c>
      <c r="D440" s="607" t="s">
        <v>10940</v>
      </c>
      <c r="E440" s="619" t="s">
        <v>9184</v>
      </c>
      <c r="F440"/>
      <c r="G440"/>
      <c r="H440"/>
    </row>
    <row r="441" spans="1:8" ht="15" x14ac:dyDescent="0.25">
      <c r="A441" s="609" t="str">
        <f t="shared" si="6"/>
        <v>89235</v>
      </c>
      <c r="B441" s="607" t="s">
        <v>1745</v>
      </c>
      <c r="C441" s="607" t="s">
        <v>11008</v>
      </c>
      <c r="D441" s="607" t="s">
        <v>10940</v>
      </c>
      <c r="E441" s="619" t="s">
        <v>19541</v>
      </c>
      <c r="F441"/>
      <c r="G441"/>
      <c r="H441"/>
    </row>
    <row r="442" spans="1:8" ht="15" x14ac:dyDescent="0.25">
      <c r="A442" s="609" t="str">
        <f t="shared" si="6"/>
        <v>89243</v>
      </c>
      <c r="B442" s="607" t="s">
        <v>1753</v>
      </c>
      <c r="C442" s="607" t="s">
        <v>11009</v>
      </c>
      <c r="D442" s="607" t="s">
        <v>10940</v>
      </c>
      <c r="E442" s="619" t="s">
        <v>32282</v>
      </c>
      <c r="F442"/>
      <c r="G442"/>
      <c r="H442"/>
    </row>
    <row r="443" spans="1:8" ht="15" x14ac:dyDescent="0.25">
      <c r="A443" s="609" t="str">
        <f t="shared" si="6"/>
        <v>89251</v>
      </c>
      <c r="B443" s="607" t="s">
        <v>1759</v>
      </c>
      <c r="C443" s="607" t="s">
        <v>11010</v>
      </c>
      <c r="D443" s="607" t="s">
        <v>10940</v>
      </c>
      <c r="E443" s="619" t="s">
        <v>32283</v>
      </c>
      <c r="F443"/>
      <c r="G443"/>
      <c r="H443"/>
    </row>
    <row r="444" spans="1:8" ht="15" x14ac:dyDescent="0.25">
      <c r="A444" s="609" t="str">
        <f t="shared" si="6"/>
        <v>89258</v>
      </c>
      <c r="B444" s="607" t="s">
        <v>1765</v>
      </c>
      <c r="C444" s="607" t="s">
        <v>11011</v>
      </c>
      <c r="D444" s="607" t="s">
        <v>10940</v>
      </c>
      <c r="E444" s="619" t="s">
        <v>32284</v>
      </c>
      <c r="F444"/>
      <c r="G444"/>
      <c r="H444"/>
    </row>
    <row r="445" spans="1:8" ht="15" x14ac:dyDescent="0.25">
      <c r="A445" s="609" t="str">
        <f t="shared" si="6"/>
        <v>89273</v>
      </c>
      <c r="B445" s="607" t="s">
        <v>1778</v>
      </c>
      <c r="C445" s="607" t="s">
        <v>11012</v>
      </c>
      <c r="D445" s="607" t="s">
        <v>10940</v>
      </c>
      <c r="E445" s="619" t="s">
        <v>18725</v>
      </c>
      <c r="F445"/>
      <c r="G445"/>
      <c r="H445"/>
    </row>
    <row r="446" spans="1:8" ht="15" x14ac:dyDescent="0.25">
      <c r="A446" s="609" t="str">
        <f t="shared" si="6"/>
        <v>89279</v>
      </c>
      <c r="B446" s="607" t="s">
        <v>1784</v>
      </c>
      <c r="C446" s="607" t="s">
        <v>11013</v>
      </c>
      <c r="D446" s="607" t="s">
        <v>10940</v>
      </c>
      <c r="E446" s="619" t="s">
        <v>9261</v>
      </c>
      <c r="F446"/>
      <c r="G446"/>
      <c r="H446"/>
    </row>
    <row r="447" spans="1:8" ht="15" x14ac:dyDescent="0.25">
      <c r="A447" s="609" t="str">
        <f t="shared" si="6"/>
        <v>89877</v>
      </c>
      <c r="B447" s="607" t="s">
        <v>2327</v>
      </c>
      <c r="C447" s="607" t="s">
        <v>11014</v>
      </c>
      <c r="D447" s="607" t="s">
        <v>10940</v>
      </c>
      <c r="E447" s="619" t="s">
        <v>17976</v>
      </c>
      <c r="F447"/>
      <c r="G447"/>
      <c r="H447"/>
    </row>
    <row r="448" spans="1:8" ht="15" x14ac:dyDescent="0.25">
      <c r="A448" s="609" t="str">
        <f t="shared" si="6"/>
        <v>89884</v>
      </c>
      <c r="B448" s="607" t="s">
        <v>2334</v>
      </c>
      <c r="C448" s="607" t="s">
        <v>11015</v>
      </c>
      <c r="D448" s="607" t="s">
        <v>10940</v>
      </c>
      <c r="E448" s="619" t="s">
        <v>31011</v>
      </c>
      <c r="F448"/>
      <c r="G448"/>
      <c r="H448"/>
    </row>
    <row r="449" spans="1:8" ht="15" x14ac:dyDescent="0.25">
      <c r="A449" s="609" t="str">
        <f t="shared" si="6"/>
        <v>90587</v>
      </c>
      <c r="B449" s="607" t="s">
        <v>2426</v>
      </c>
      <c r="C449" s="607" t="s">
        <v>11017</v>
      </c>
      <c r="D449" s="607" t="s">
        <v>10940</v>
      </c>
      <c r="E449" s="619" t="s">
        <v>9095</v>
      </c>
      <c r="F449"/>
      <c r="G449"/>
      <c r="H449"/>
    </row>
    <row r="450" spans="1:8" ht="15" x14ac:dyDescent="0.25">
      <c r="A450" s="609" t="str">
        <f t="shared" ref="A450:A513" si="7">IF(ISERROR(SEARCH("/",B450)=6),TRIM(CLEAN(B450)),IF(SEARCH("/",B450)=6,IF(LEN(TRIM(CLEAN(B450)))=7,LEFT(TRIM(CLEAN(B450)),6)&amp;"00"&amp;RIGHT(TRIM(CLEAN(B450)),1),LEFT(TRIM(CLEAN(B450)),6)&amp;"0"&amp;RIGHT(TRIM(CLEAN(B450)),2)),TRIM(CLEAN(B450))))</f>
        <v>90626</v>
      </c>
      <c r="B450" s="607" t="s">
        <v>2432</v>
      </c>
      <c r="C450" s="607" t="s">
        <v>11019</v>
      </c>
      <c r="D450" s="607" t="s">
        <v>10940</v>
      </c>
      <c r="E450" s="619" t="s">
        <v>28526</v>
      </c>
      <c r="F450"/>
      <c r="G450"/>
      <c r="H450"/>
    </row>
    <row r="451" spans="1:8" ht="15" x14ac:dyDescent="0.25">
      <c r="A451" s="609" t="str">
        <f t="shared" si="7"/>
        <v>90632</v>
      </c>
      <c r="B451" s="607" t="s">
        <v>2438</v>
      </c>
      <c r="C451" s="607" t="s">
        <v>11021</v>
      </c>
      <c r="D451" s="607" t="s">
        <v>10940</v>
      </c>
      <c r="E451" s="619" t="s">
        <v>32285</v>
      </c>
      <c r="F451"/>
      <c r="G451"/>
      <c r="H451"/>
    </row>
    <row r="452" spans="1:8" ht="15" x14ac:dyDescent="0.25">
      <c r="A452" s="609" t="str">
        <f t="shared" si="7"/>
        <v>90638</v>
      </c>
      <c r="B452" s="607" t="s">
        <v>2444</v>
      </c>
      <c r="C452" s="607" t="s">
        <v>11023</v>
      </c>
      <c r="D452" s="607" t="s">
        <v>10940</v>
      </c>
      <c r="E452" s="619" t="s">
        <v>9050</v>
      </c>
      <c r="F452"/>
      <c r="G452"/>
      <c r="H452"/>
    </row>
    <row r="453" spans="1:8" ht="15" x14ac:dyDescent="0.25">
      <c r="A453" s="609" t="str">
        <f t="shared" si="7"/>
        <v>90644</v>
      </c>
      <c r="B453" s="607" t="s">
        <v>2450</v>
      </c>
      <c r="C453" s="607" t="s">
        <v>11024</v>
      </c>
      <c r="D453" s="607" t="s">
        <v>10940</v>
      </c>
      <c r="E453" s="619" t="s">
        <v>9614</v>
      </c>
      <c r="F453"/>
      <c r="G453"/>
      <c r="H453"/>
    </row>
    <row r="454" spans="1:8" ht="15" x14ac:dyDescent="0.25">
      <c r="A454" s="609" t="str">
        <f t="shared" si="7"/>
        <v>90651</v>
      </c>
      <c r="B454" s="607" t="s">
        <v>2456</v>
      </c>
      <c r="C454" s="607" t="s">
        <v>11026</v>
      </c>
      <c r="D454" s="607" t="s">
        <v>10940</v>
      </c>
      <c r="E454" s="619" t="s">
        <v>8809</v>
      </c>
      <c r="F454"/>
      <c r="G454"/>
      <c r="H454"/>
    </row>
    <row r="455" spans="1:8" ht="15" x14ac:dyDescent="0.25">
      <c r="A455" s="609" t="str">
        <f t="shared" si="7"/>
        <v>90657</v>
      </c>
      <c r="B455" s="607" t="s">
        <v>2462</v>
      </c>
      <c r="C455" s="607" t="s">
        <v>11027</v>
      </c>
      <c r="D455" s="607" t="s">
        <v>10940</v>
      </c>
      <c r="E455" s="619" t="s">
        <v>9955</v>
      </c>
      <c r="F455"/>
      <c r="G455"/>
      <c r="H455"/>
    </row>
    <row r="456" spans="1:8" ht="15" x14ac:dyDescent="0.25">
      <c r="A456" s="609" t="str">
        <f t="shared" si="7"/>
        <v>90663</v>
      </c>
      <c r="B456" s="607" t="s">
        <v>2468</v>
      </c>
      <c r="C456" s="607" t="s">
        <v>11028</v>
      </c>
      <c r="D456" s="607" t="s">
        <v>10940</v>
      </c>
      <c r="E456" s="619" t="s">
        <v>8920</v>
      </c>
      <c r="F456"/>
      <c r="G456"/>
      <c r="H456"/>
    </row>
    <row r="457" spans="1:8" ht="15" x14ac:dyDescent="0.25">
      <c r="A457" s="609" t="str">
        <f t="shared" si="7"/>
        <v>90669</v>
      </c>
      <c r="B457" s="607" t="s">
        <v>2474</v>
      </c>
      <c r="C457" s="607" t="s">
        <v>11029</v>
      </c>
      <c r="D457" s="607" t="s">
        <v>10940</v>
      </c>
      <c r="E457" s="619" t="s">
        <v>13103</v>
      </c>
      <c r="F457"/>
      <c r="G457"/>
      <c r="H457"/>
    </row>
    <row r="458" spans="1:8" ht="15" x14ac:dyDescent="0.25">
      <c r="A458" s="609" t="str">
        <f t="shared" si="7"/>
        <v>90675</v>
      </c>
      <c r="B458" s="607" t="s">
        <v>2480</v>
      </c>
      <c r="C458" s="607" t="s">
        <v>11030</v>
      </c>
      <c r="D458" s="607" t="s">
        <v>10940</v>
      </c>
      <c r="E458" s="619" t="s">
        <v>32286</v>
      </c>
      <c r="F458"/>
      <c r="G458"/>
      <c r="H458"/>
    </row>
    <row r="459" spans="1:8" ht="15" x14ac:dyDescent="0.25">
      <c r="A459" s="609" t="str">
        <f t="shared" si="7"/>
        <v>90681</v>
      </c>
      <c r="B459" s="607" t="s">
        <v>2486</v>
      </c>
      <c r="C459" s="607" t="s">
        <v>11031</v>
      </c>
      <c r="D459" s="607" t="s">
        <v>10940</v>
      </c>
      <c r="E459" s="619" t="s">
        <v>32287</v>
      </c>
      <c r="F459"/>
      <c r="G459"/>
      <c r="H459"/>
    </row>
    <row r="460" spans="1:8" ht="15" x14ac:dyDescent="0.25">
      <c r="A460" s="609" t="str">
        <f t="shared" si="7"/>
        <v>90687</v>
      </c>
      <c r="B460" s="607" t="s">
        <v>2492</v>
      </c>
      <c r="C460" s="607" t="s">
        <v>11032</v>
      </c>
      <c r="D460" s="607" t="s">
        <v>10940</v>
      </c>
      <c r="E460" s="619" t="s">
        <v>10201</v>
      </c>
      <c r="F460"/>
      <c r="G460"/>
      <c r="H460"/>
    </row>
    <row r="461" spans="1:8" ht="15" x14ac:dyDescent="0.25">
      <c r="A461" s="609" t="str">
        <f t="shared" si="7"/>
        <v>90693</v>
      </c>
      <c r="B461" s="607" t="s">
        <v>2498</v>
      </c>
      <c r="C461" s="607" t="s">
        <v>11033</v>
      </c>
      <c r="D461" s="607" t="s">
        <v>10940</v>
      </c>
      <c r="E461" s="619" t="s">
        <v>13417</v>
      </c>
      <c r="F461"/>
      <c r="G461"/>
      <c r="H461"/>
    </row>
    <row r="462" spans="1:8" ht="15" x14ac:dyDescent="0.25">
      <c r="A462" s="609" t="str">
        <f t="shared" si="7"/>
        <v>90965</v>
      </c>
      <c r="B462" s="607" t="s">
        <v>2618</v>
      </c>
      <c r="C462" s="607" t="s">
        <v>11034</v>
      </c>
      <c r="D462" s="607" t="s">
        <v>10940</v>
      </c>
      <c r="E462" s="619" t="s">
        <v>9049</v>
      </c>
      <c r="F462"/>
      <c r="G462"/>
      <c r="H462"/>
    </row>
    <row r="463" spans="1:8" ht="15" x14ac:dyDescent="0.25">
      <c r="A463" s="609" t="str">
        <f t="shared" si="7"/>
        <v>90973</v>
      </c>
      <c r="B463" s="607" t="s">
        <v>2624</v>
      </c>
      <c r="C463" s="607" t="s">
        <v>11036</v>
      </c>
      <c r="D463" s="607" t="s">
        <v>10940</v>
      </c>
      <c r="E463" s="619" t="s">
        <v>11412</v>
      </c>
      <c r="F463"/>
      <c r="G463"/>
      <c r="H463"/>
    </row>
    <row r="464" spans="1:8" ht="15" x14ac:dyDescent="0.25">
      <c r="A464" s="609" t="str">
        <f t="shared" si="7"/>
        <v>90982</v>
      </c>
      <c r="B464" s="607" t="s">
        <v>2630</v>
      </c>
      <c r="C464" s="607" t="s">
        <v>11037</v>
      </c>
      <c r="D464" s="607" t="s">
        <v>10940</v>
      </c>
      <c r="E464" s="619" t="s">
        <v>9405</v>
      </c>
      <c r="F464"/>
      <c r="G464"/>
      <c r="H464"/>
    </row>
    <row r="465" spans="1:8" ht="15" x14ac:dyDescent="0.25">
      <c r="A465" s="609" t="str">
        <f t="shared" si="7"/>
        <v>91001</v>
      </c>
      <c r="B465" s="607" t="s">
        <v>2637</v>
      </c>
      <c r="C465" s="607" t="s">
        <v>11039</v>
      </c>
      <c r="D465" s="607" t="s">
        <v>10940</v>
      </c>
      <c r="E465" s="619" t="s">
        <v>28303</v>
      </c>
      <c r="F465"/>
      <c r="G465"/>
      <c r="H465"/>
    </row>
    <row r="466" spans="1:8" ht="15" x14ac:dyDescent="0.25">
      <c r="A466" s="609" t="str">
        <f t="shared" si="7"/>
        <v>91032</v>
      </c>
      <c r="B466" s="607" t="s">
        <v>2653</v>
      </c>
      <c r="C466" s="607" t="s">
        <v>11041</v>
      </c>
      <c r="D466" s="607" t="s">
        <v>10940</v>
      </c>
      <c r="E466" s="619" t="s">
        <v>18190</v>
      </c>
      <c r="F466"/>
      <c r="G466"/>
      <c r="H466"/>
    </row>
    <row r="467" spans="1:8" ht="15" x14ac:dyDescent="0.25">
      <c r="A467" s="609" t="str">
        <f t="shared" si="7"/>
        <v>91278</v>
      </c>
      <c r="B467" s="607" t="s">
        <v>2719</v>
      </c>
      <c r="C467" s="607" t="s">
        <v>11043</v>
      </c>
      <c r="D467" s="607" t="s">
        <v>10940</v>
      </c>
      <c r="E467" s="619" t="s">
        <v>9644</v>
      </c>
      <c r="F467"/>
      <c r="G467"/>
      <c r="H467"/>
    </row>
    <row r="468" spans="1:8" ht="15" x14ac:dyDescent="0.25">
      <c r="A468" s="609" t="str">
        <f t="shared" si="7"/>
        <v>91285</v>
      </c>
      <c r="B468" s="607" t="s">
        <v>2725</v>
      </c>
      <c r="C468" s="607" t="s">
        <v>11044</v>
      </c>
      <c r="D468" s="607" t="s">
        <v>10940</v>
      </c>
      <c r="E468" s="619" t="s">
        <v>10611</v>
      </c>
      <c r="F468"/>
      <c r="G468"/>
      <c r="H468"/>
    </row>
    <row r="469" spans="1:8" ht="15" x14ac:dyDescent="0.25">
      <c r="A469" s="609" t="str">
        <f t="shared" si="7"/>
        <v>91387</v>
      </c>
      <c r="B469" s="607" t="s">
        <v>2779</v>
      </c>
      <c r="C469" s="607" t="s">
        <v>11045</v>
      </c>
      <c r="D469" s="607" t="s">
        <v>10940</v>
      </c>
      <c r="E469" s="619" t="s">
        <v>10039</v>
      </c>
      <c r="F469"/>
      <c r="G469"/>
      <c r="H469"/>
    </row>
    <row r="470" spans="1:8" ht="15" x14ac:dyDescent="0.25">
      <c r="A470" s="609" t="str">
        <f t="shared" si="7"/>
        <v>91395</v>
      </c>
      <c r="B470" s="607" t="s">
        <v>2783</v>
      </c>
      <c r="C470" s="607" t="s">
        <v>11046</v>
      </c>
      <c r="D470" s="607" t="s">
        <v>10940</v>
      </c>
      <c r="E470" s="619" t="s">
        <v>12256</v>
      </c>
      <c r="F470"/>
      <c r="G470"/>
      <c r="H470"/>
    </row>
    <row r="471" spans="1:8" ht="15" x14ac:dyDescent="0.25">
      <c r="A471" s="609" t="str">
        <f t="shared" si="7"/>
        <v>91486</v>
      </c>
      <c r="B471" s="607" t="s">
        <v>2794</v>
      </c>
      <c r="C471" s="607" t="s">
        <v>11047</v>
      </c>
      <c r="D471" s="607" t="s">
        <v>10940</v>
      </c>
      <c r="E471" s="619" t="s">
        <v>32288</v>
      </c>
      <c r="F471"/>
      <c r="G471"/>
      <c r="H471"/>
    </row>
    <row r="472" spans="1:8" ht="15" x14ac:dyDescent="0.25">
      <c r="A472" s="609" t="str">
        <f t="shared" si="7"/>
        <v>91534</v>
      </c>
      <c r="B472" s="607" t="s">
        <v>2808</v>
      </c>
      <c r="C472" s="607" t="s">
        <v>11049</v>
      </c>
      <c r="D472" s="607" t="s">
        <v>10940</v>
      </c>
      <c r="E472" s="619" t="s">
        <v>16563</v>
      </c>
      <c r="F472"/>
      <c r="G472"/>
      <c r="H472"/>
    </row>
    <row r="473" spans="1:8" ht="15" x14ac:dyDescent="0.25">
      <c r="A473" s="609" t="str">
        <f t="shared" si="7"/>
        <v>91635</v>
      </c>
      <c r="B473" s="607" t="s">
        <v>2837</v>
      </c>
      <c r="C473" s="607" t="s">
        <v>11050</v>
      </c>
      <c r="D473" s="607" t="s">
        <v>10940</v>
      </c>
      <c r="E473" s="619" t="s">
        <v>32289</v>
      </c>
      <c r="F473"/>
      <c r="G473"/>
      <c r="H473"/>
    </row>
    <row r="474" spans="1:8" ht="15" x14ac:dyDescent="0.25">
      <c r="A474" s="609" t="str">
        <f t="shared" si="7"/>
        <v>91646</v>
      </c>
      <c r="B474" s="607" t="s">
        <v>2844</v>
      </c>
      <c r="C474" s="607" t="s">
        <v>11051</v>
      </c>
      <c r="D474" s="607" t="s">
        <v>10940</v>
      </c>
      <c r="E474" s="619" t="s">
        <v>29962</v>
      </c>
      <c r="F474"/>
      <c r="G474"/>
      <c r="H474"/>
    </row>
    <row r="475" spans="1:8" ht="15" x14ac:dyDescent="0.25">
      <c r="A475" s="609" t="str">
        <f t="shared" si="7"/>
        <v>91693</v>
      </c>
      <c r="B475" s="607" t="s">
        <v>2852</v>
      </c>
      <c r="C475" s="607" t="s">
        <v>11053</v>
      </c>
      <c r="D475" s="607" t="s">
        <v>10940</v>
      </c>
      <c r="E475" s="619" t="s">
        <v>13056</v>
      </c>
      <c r="F475"/>
      <c r="G475"/>
      <c r="H475"/>
    </row>
    <row r="476" spans="1:8" ht="15" x14ac:dyDescent="0.25">
      <c r="A476" s="609" t="str">
        <f t="shared" si="7"/>
        <v>92044</v>
      </c>
      <c r="B476" s="607" t="s">
        <v>3076</v>
      </c>
      <c r="C476" s="607" t="s">
        <v>11054</v>
      </c>
      <c r="D476" s="607" t="s">
        <v>10940</v>
      </c>
      <c r="E476" s="619" t="s">
        <v>9827</v>
      </c>
      <c r="F476"/>
      <c r="G476"/>
      <c r="H476"/>
    </row>
    <row r="477" spans="1:8" ht="15" x14ac:dyDescent="0.25">
      <c r="A477" s="609" t="str">
        <f t="shared" si="7"/>
        <v>92107</v>
      </c>
      <c r="B477" s="607" t="s">
        <v>3083</v>
      </c>
      <c r="C477" s="607" t="s">
        <v>11055</v>
      </c>
      <c r="D477" s="607" t="s">
        <v>10940</v>
      </c>
      <c r="E477" s="619" t="s">
        <v>10380</v>
      </c>
      <c r="F477"/>
      <c r="G477"/>
      <c r="H477"/>
    </row>
    <row r="478" spans="1:8" ht="15" x14ac:dyDescent="0.25">
      <c r="A478" s="609" t="str">
        <f t="shared" si="7"/>
        <v>92113</v>
      </c>
      <c r="B478" s="607" t="s">
        <v>3089</v>
      </c>
      <c r="C478" s="607" t="s">
        <v>11057</v>
      </c>
      <c r="D478" s="607" t="s">
        <v>10940</v>
      </c>
      <c r="E478" s="619" t="s">
        <v>8875</v>
      </c>
      <c r="F478"/>
      <c r="G478"/>
      <c r="H478"/>
    </row>
    <row r="479" spans="1:8" ht="15" x14ac:dyDescent="0.25">
      <c r="A479" s="609" t="str">
        <f t="shared" si="7"/>
        <v>92119</v>
      </c>
      <c r="B479" s="607" t="s">
        <v>3094</v>
      </c>
      <c r="C479" s="607" t="s">
        <v>11059</v>
      </c>
      <c r="D479" s="607" t="s">
        <v>10940</v>
      </c>
      <c r="E479" s="619" t="s">
        <v>10087</v>
      </c>
      <c r="F479"/>
      <c r="G479"/>
      <c r="H479"/>
    </row>
    <row r="480" spans="1:8" ht="15" x14ac:dyDescent="0.25">
      <c r="A480" s="609" t="str">
        <f t="shared" si="7"/>
        <v>92139</v>
      </c>
      <c r="B480" s="607" t="s">
        <v>3104</v>
      </c>
      <c r="C480" s="607" t="s">
        <v>11060</v>
      </c>
      <c r="D480" s="607" t="s">
        <v>10940</v>
      </c>
      <c r="E480" s="619" t="s">
        <v>18905</v>
      </c>
      <c r="F480"/>
      <c r="G480"/>
      <c r="H480"/>
    </row>
    <row r="481" spans="1:8" ht="15" x14ac:dyDescent="0.25">
      <c r="A481" s="609" t="str">
        <f t="shared" si="7"/>
        <v>92146</v>
      </c>
      <c r="B481" s="607" t="s">
        <v>3111</v>
      </c>
      <c r="C481" s="607" t="s">
        <v>11061</v>
      </c>
      <c r="D481" s="607" t="s">
        <v>10940</v>
      </c>
      <c r="E481" s="619" t="s">
        <v>17921</v>
      </c>
      <c r="F481"/>
      <c r="G481"/>
      <c r="H481"/>
    </row>
    <row r="482" spans="1:8" ht="15" x14ac:dyDescent="0.25">
      <c r="A482" s="609" t="str">
        <f t="shared" si="7"/>
        <v>92243</v>
      </c>
      <c r="B482" s="607" t="s">
        <v>3132</v>
      </c>
      <c r="C482" s="607" t="s">
        <v>11062</v>
      </c>
      <c r="D482" s="607" t="s">
        <v>10940</v>
      </c>
      <c r="E482" s="619" t="s">
        <v>24491</v>
      </c>
      <c r="F482"/>
      <c r="G482"/>
      <c r="H482"/>
    </row>
    <row r="483" spans="1:8" ht="15" x14ac:dyDescent="0.25">
      <c r="A483" s="609" t="str">
        <f t="shared" si="7"/>
        <v>92717</v>
      </c>
      <c r="B483" s="607" t="s">
        <v>3545</v>
      </c>
      <c r="C483" s="607" t="s">
        <v>11064</v>
      </c>
      <c r="D483" s="607" t="s">
        <v>10940</v>
      </c>
      <c r="E483" s="619" t="s">
        <v>10982</v>
      </c>
      <c r="F483"/>
      <c r="G483"/>
      <c r="H483"/>
    </row>
    <row r="484" spans="1:8" ht="15" x14ac:dyDescent="0.25">
      <c r="A484" s="609" t="str">
        <f t="shared" si="7"/>
        <v>92961</v>
      </c>
      <c r="B484" s="607" t="s">
        <v>3775</v>
      </c>
      <c r="C484" s="607" t="s">
        <v>11066</v>
      </c>
      <c r="D484" s="607" t="s">
        <v>10940</v>
      </c>
      <c r="E484" s="619" t="s">
        <v>9262</v>
      </c>
      <c r="F484"/>
      <c r="G484"/>
      <c r="H484"/>
    </row>
    <row r="485" spans="1:8" ht="15" x14ac:dyDescent="0.25">
      <c r="A485" s="609" t="str">
        <f t="shared" si="7"/>
        <v>92967</v>
      </c>
      <c r="B485" s="607" t="s">
        <v>3780</v>
      </c>
      <c r="C485" s="607" t="s">
        <v>11067</v>
      </c>
      <c r="D485" s="607" t="s">
        <v>10940</v>
      </c>
      <c r="E485" s="619" t="s">
        <v>9967</v>
      </c>
      <c r="F485"/>
      <c r="G485"/>
      <c r="H485"/>
    </row>
    <row r="486" spans="1:8" ht="15" x14ac:dyDescent="0.25">
      <c r="A486" s="609" t="str">
        <f t="shared" si="7"/>
        <v>93225</v>
      </c>
      <c r="B486" s="607" t="s">
        <v>3947</v>
      </c>
      <c r="C486" s="607" t="s">
        <v>11068</v>
      </c>
      <c r="D486" s="607" t="s">
        <v>10940</v>
      </c>
      <c r="E486" s="619" t="s">
        <v>32290</v>
      </c>
      <c r="F486"/>
      <c r="G486"/>
      <c r="H486"/>
    </row>
    <row r="487" spans="1:8" ht="15" x14ac:dyDescent="0.25">
      <c r="A487" s="609" t="str">
        <f t="shared" si="7"/>
        <v>93234</v>
      </c>
      <c r="B487" s="607" t="s">
        <v>3953</v>
      </c>
      <c r="C487" s="607" t="s">
        <v>11069</v>
      </c>
      <c r="D487" s="607" t="s">
        <v>10940</v>
      </c>
      <c r="E487" s="619" t="s">
        <v>11429</v>
      </c>
      <c r="F487"/>
      <c r="G487"/>
      <c r="H487"/>
    </row>
    <row r="488" spans="1:8" ht="15" x14ac:dyDescent="0.25">
      <c r="A488" s="609" t="str">
        <f t="shared" si="7"/>
        <v>93244</v>
      </c>
      <c r="B488" s="607" t="s">
        <v>3959</v>
      </c>
      <c r="C488" s="607" t="s">
        <v>11071</v>
      </c>
      <c r="D488" s="607" t="s">
        <v>10940</v>
      </c>
      <c r="E488" s="619" t="s">
        <v>32291</v>
      </c>
      <c r="F488"/>
      <c r="G488"/>
      <c r="H488"/>
    </row>
    <row r="489" spans="1:8" ht="15" x14ac:dyDescent="0.25">
      <c r="A489" s="609" t="str">
        <f t="shared" si="7"/>
        <v>93274</v>
      </c>
      <c r="B489" s="607" t="s">
        <v>3965</v>
      </c>
      <c r="C489" s="607" t="s">
        <v>11072</v>
      </c>
      <c r="D489" s="607" t="s">
        <v>10940</v>
      </c>
      <c r="E489" s="619" t="s">
        <v>32292</v>
      </c>
      <c r="F489"/>
      <c r="G489"/>
      <c r="H489"/>
    </row>
    <row r="490" spans="1:8" ht="15" x14ac:dyDescent="0.25">
      <c r="A490" s="609" t="str">
        <f t="shared" si="7"/>
        <v>93282</v>
      </c>
      <c r="B490" s="607" t="s">
        <v>3971</v>
      </c>
      <c r="C490" s="607" t="s">
        <v>11074</v>
      </c>
      <c r="D490" s="607" t="s">
        <v>10940</v>
      </c>
      <c r="E490" s="619" t="s">
        <v>10291</v>
      </c>
      <c r="F490"/>
      <c r="G490"/>
      <c r="H490"/>
    </row>
    <row r="491" spans="1:8" ht="15" x14ac:dyDescent="0.25">
      <c r="A491" s="609" t="str">
        <f t="shared" si="7"/>
        <v>93288</v>
      </c>
      <c r="B491" s="607" t="s">
        <v>3977</v>
      </c>
      <c r="C491" s="607" t="s">
        <v>11076</v>
      </c>
      <c r="D491" s="607" t="s">
        <v>10940</v>
      </c>
      <c r="E491" s="619" t="s">
        <v>32293</v>
      </c>
      <c r="F491"/>
      <c r="G491"/>
      <c r="H491"/>
    </row>
    <row r="492" spans="1:8" ht="15" x14ac:dyDescent="0.25">
      <c r="A492" s="609" t="str">
        <f t="shared" si="7"/>
        <v>93403</v>
      </c>
      <c r="B492" s="607" t="s">
        <v>4022</v>
      </c>
      <c r="C492" s="607" t="s">
        <v>11077</v>
      </c>
      <c r="D492" s="607" t="s">
        <v>10940</v>
      </c>
      <c r="E492" s="619" t="s">
        <v>32289</v>
      </c>
      <c r="F492"/>
      <c r="G492"/>
      <c r="H492"/>
    </row>
    <row r="493" spans="1:8" ht="15" x14ac:dyDescent="0.25">
      <c r="A493" s="609" t="str">
        <f t="shared" si="7"/>
        <v>93409</v>
      </c>
      <c r="B493" s="607" t="s">
        <v>4028</v>
      </c>
      <c r="C493" s="607" t="s">
        <v>11078</v>
      </c>
      <c r="D493" s="607" t="s">
        <v>10940</v>
      </c>
      <c r="E493" s="619" t="s">
        <v>32294</v>
      </c>
      <c r="F493"/>
      <c r="G493"/>
      <c r="H493"/>
    </row>
    <row r="494" spans="1:8" ht="15" x14ac:dyDescent="0.25">
      <c r="A494" s="609" t="str">
        <f t="shared" si="7"/>
        <v>93416</v>
      </c>
      <c r="B494" s="607" t="s">
        <v>4034</v>
      </c>
      <c r="C494" s="607" t="s">
        <v>11080</v>
      </c>
      <c r="D494" s="607" t="s">
        <v>10940</v>
      </c>
      <c r="E494" s="619" t="s">
        <v>11081</v>
      </c>
      <c r="F494"/>
      <c r="G494"/>
      <c r="H494"/>
    </row>
    <row r="495" spans="1:8" ht="15" x14ac:dyDescent="0.25">
      <c r="A495" s="609" t="str">
        <f t="shared" si="7"/>
        <v>93422</v>
      </c>
      <c r="B495" s="607" t="s">
        <v>4040</v>
      </c>
      <c r="C495" s="607" t="s">
        <v>11082</v>
      </c>
      <c r="D495" s="607" t="s">
        <v>10940</v>
      </c>
      <c r="E495" s="619" t="s">
        <v>9245</v>
      </c>
      <c r="F495"/>
      <c r="G495"/>
      <c r="H495"/>
    </row>
    <row r="496" spans="1:8" ht="15" x14ac:dyDescent="0.25">
      <c r="A496" s="609" t="str">
        <f t="shared" si="7"/>
        <v>93428</v>
      </c>
      <c r="B496" s="607" t="s">
        <v>4046</v>
      </c>
      <c r="C496" s="607" t="s">
        <v>11083</v>
      </c>
      <c r="D496" s="607" t="s">
        <v>10940</v>
      </c>
      <c r="E496" s="619" t="s">
        <v>10114</v>
      </c>
      <c r="F496"/>
      <c r="G496"/>
      <c r="H496"/>
    </row>
    <row r="497" spans="1:8" ht="15" x14ac:dyDescent="0.25">
      <c r="A497" s="609" t="str">
        <f t="shared" si="7"/>
        <v>93434</v>
      </c>
      <c r="B497" s="607" t="s">
        <v>4052</v>
      </c>
      <c r="C497" s="607" t="s">
        <v>11084</v>
      </c>
      <c r="D497" s="607" t="s">
        <v>10940</v>
      </c>
      <c r="E497" s="619" t="s">
        <v>32295</v>
      </c>
      <c r="F497"/>
      <c r="G497"/>
      <c r="H497"/>
    </row>
    <row r="498" spans="1:8" ht="15" x14ac:dyDescent="0.25">
      <c r="A498" s="609" t="str">
        <f t="shared" si="7"/>
        <v>93440</v>
      </c>
      <c r="B498" s="607" t="s">
        <v>4058</v>
      </c>
      <c r="C498" s="607" t="s">
        <v>11085</v>
      </c>
      <c r="D498" s="607" t="s">
        <v>10940</v>
      </c>
      <c r="E498" s="619" t="s">
        <v>19804</v>
      </c>
      <c r="F498"/>
      <c r="G498"/>
      <c r="H498"/>
    </row>
    <row r="499" spans="1:8" ht="15" x14ac:dyDescent="0.25">
      <c r="A499" s="609" t="str">
        <f t="shared" si="7"/>
        <v>95122</v>
      </c>
      <c r="B499" s="607" t="s">
        <v>4487</v>
      </c>
      <c r="C499" s="607" t="s">
        <v>11086</v>
      </c>
      <c r="D499" s="607" t="s">
        <v>10940</v>
      </c>
      <c r="E499" s="619" t="s">
        <v>32296</v>
      </c>
      <c r="F499"/>
      <c r="G499"/>
      <c r="H499"/>
    </row>
    <row r="500" spans="1:8" ht="15" x14ac:dyDescent="0.25">
      <c r="A500" s="609" t="str">
        <f t="shared" si="7"/>
        <v>95128</v>
      </c>
      <c r="B500" s="607" t="s">
        <v>4493</v>
      </c>
      <c r="C500" s="607" t="s">
        <v>11087</v>
      </c>
      <c r="D500" s="607" t="s">
        <v>10940</v>
      </c>
      <c r="E500" s="619" t="s">
        <v>19517</v>
      </c>
      <c r="F500"/>
      <c r="G500"/>
      <c r="H500"/>
    </row>
    <row r="501" spans="1:8" ht="15" x14ac:dyDescent="0.25">
      <c r="A501" s="609" t="str">
        <f t="shared" si="7"/>
        <v>95140</v>
      </c>
      <c r="B501" s="607" t="s">
        <v>4503</v>
      </c>
      <c r="C501" s="607" t="s">
        <v>11089</v>
      </c>
      <c r="D501" s="607" t="s">
        <v>10940</v>
      </c>
      <c r="E501" s="619" t="s">
        <v>8810</v>
      </c>
      <c r="F501"/>
      <c r="G501"/>
      <c r="H501"/>
    </row>
    <row r="502" spans="1:8" ht="15" x14ac:dyDescent="0.25">
      <c r="A502" s="609" t="str">
        <f t="shared" si="7"/>
        <v>95213</v>
      </c>
      <c r="B502" s="607" t="s">
        <v>4510</v>
      </c>
      <c r="C502" s="607" t="s">
        <v>11090</v>
      </c>
      <c r="D502" s="607" t="s">
        <v>10940</v>
      </c>
      <c r="E502" s="619" t="s">
        <v>32297</v>
      </c>
      <c r="F502"/>
      <c r="G502"/>
      <c r="H502"/>
    </row>
    <row r="503" spans="1:8" ht="15" x14ac:dyDescent="0.25">
      <c r="A503" s="609" t="str">
        <f t="shared" si="7"/>
        <v>95259</v>
      </c>
      <c r="B503" s="607" t="s">
        <v>4525</v>
      </c>
      <c r="C503" s="607" t="s">
        <v>11091</v>
      </c>
      <c r="D503" s="607" t="s">
        <v>10940</v>
      </c>
      <c r="E503" s="619" t="s">
        <v>18036</v>
      </c>
      <c r="F503"/>
      <c r="G503"/>
      <c r="H503"/>
    </row>
    <row r="504" spans="1:8" ht="15" x14ac:dyDescent="0.25">
      <c r="A504" s="609" t="str">
        <f t="shared" si="7"/>
        <v>95265</v>
      </c>
      <c r="B504" s="607" t="s">
        <v>4531</v>
      </c>
      <c r="C504" s="607" t="s">
        <v>11093</v>
      </c>
      <c r="D504" s="607" t="s">
        <v>10940</v>
      </c>
      <c r="E504" s="619" t="s">
        <v>8809</v>
      </c>
      <c r="F504"/>
      <c r="G504"/>
      <c r="H504"/>
    </row>
    <row r="505" spans="1:8" ht="15" x14ac:dyDescent="0.25">
      <c r="A505" s="609" t="str">
        <f t="shared" si="7"/>
        <v>95271</v>
      </c>
      <c r="B505" s="607" t="s">
        <v>4537</v>
      </c>
      <c r="C505" s="607" t="s">
        <v>11094</v>
      </c>
      <c r="D505" s="607" t="s">
        <v>10940</v>
      </c>
      <c r="E505" s="619" t="s">
        <v>8791</v>
      </c>
      <c r="F505"/>
      <c r="G505"/>
      <c r="H505"/>
    </row>
    <row r="506" spans="1:8" ht="15" x14ac:dyDescent="0.25">
      <c r="A506" s="609" t="str">
        <f t="shared" si="7"/>
        <v>95277</v>
      </c>
      <c r="B506" s="607" t="s">
        <v>4543</v>
      </c>
      <c r="C506" s="607" t="s">
        <v>11095</v>
      </c>
      <c r="D506" s="607" t="s">
        <v>10940</v>
      </c>
      <c r="E506" s="619" t="s">
        <v>8992</v>
      </c>
      <c r="F506"/>
      <c r="G506"/>
      <c r="H506"/>
    </row>
    <row r="507" spans="1:8" ht="15" x14ac:dyDescent="0.25">
      <c r="A507" s="609" t="str">
        <f t="shared" si="7"/>
        <v>95283</v>
      </c>
      <c r="B507" s="607" t="s">
        <v>4549</v>
      </c>
      <c r="C507" s="607" t="s">
        <v>11097</v>
      </c>
      <c r="D507" s="607" t="s">
        <v>10940</v>
      </c>
      <c r="E507" s="619" t="s">
        <v>11098</v>
      </c>
      <c r="F507"/>
      <c r="G507"/>
      <c r="H507"/>
    </row>
    <row r="508" spans="1:8" ht="15" x14ac:dyDescent="0.25">
      <c r="A508" s="609" t="str">
        <f t="shared" si="7"/>
        <v>95621</v>
      </c>
      <c r="B508" s="607" t="s">
        <v>4725</v>
      </c>
      <c r="C508" s="607" t="s">
        <v>11099</v>
      </c>
      <c r="D508" s="607" t="s">
        <v>10940</v>
      </c>
      <c r="E508" s="619" t="s">
        <v>19798</v>
      </c>
      <c r="F508"/>
      <c r="G508"/>
      <c r="H508"/>
    </row>
    <row r="509" spans="1:8" ht="15" x14ac:dyDescent="0.25">
      <c r="A509" s="609" t="str">
        <f t="shared" si="7"/>
        <v>95632</v>
      </c>
      <c r="B509" s="607" t="s">
        <v>4736</v>
      </c>
      <c r="C509" s="607" t="s">
        <v>11100</v>
      </c>
      <c r="D509" s="607" t="s">
        <v>10940</v>
      </c>
      <c r="E509" s="619" t="s">
        <v>19390</v>
      </c>
      <c r="F509"/>
      <c r="G509"/>
      <c r="H509"/>
    </row>
    <row r="510" spans="1:8" ht="15" x14ac:dyDescent="0.25">
      <c r="A510" s="609" t="str">
        <f t="shared" si="7"/>
        <v>95703</v>
      </c>
      <c r="B510" s="607" t="s">
        <v>4765</v>
      </c>
      <c r="C510" s="607" t="s">
        <v>11101</v>
      </c>
      <c r="D510" s="607" t="s">
        <v>10940</v>
      </c>
      <c r="E510" s="619" t="s">
        <v>18026</v>
      </c>
      <c r="F510"/>
      <c r="G510"/>
      <c r="H510"/>
    </row>
    <row r="511" spans="1:8" ht="15" x14ac:dyDescent="0.25">
      <c r="A511" s="609" t="str">
        <f t="shared" si="7"/>
        <v>95709</v>
      </c>
      <c r="B511" s="607" t="s">
        <v>4771</v>
      </c>
      <c r="C511" s="607" t="s">
        <v>11102</v>
      </c>
      <c r="D511" s="607" t="s">
        <v>10940</v>
      </c>
      <c r="E511" s="619" t="s">
        <v>32298</v>
      </c>
      <c r="F511"/>
      <c r="G511"/>
      <c r="H511"/>
    </row>
    <row r="512" spans="1:8" ht="15" x14ac:dyDescent="0.25">
      <c r="A512" s="609" t="str">
        <f t="shared" si="7"/>
        <v>95715</v>
      </c>
      <c r="B512" s="607" t="s">
        <v>4777</v>
      </c>
      <c r="C512" s="607" t="s">
        <v>11104</v>
      </c>
      <c r="D512" s="607" t="s">
        <v>10940</v>
      </c>
      <c r="E512" s="619" t="s">
        <v>27871</v>
      </c>
      <c r="F512"/>
      <c r="G512"/>
      <c r="H512"/>
    </row>
    <row r="513" spans="1:8" ht="15" x14ac:dyDescent="0.25">
      <c r="A513" s="609" t="str">
        <f t="shared" si="7"/>
        <v>95721</v>
      </c>
      <c r="B513" s="607" t="s">
        <v>4783</v>
      </c>
      <c r="C513" s="607" t="s">
        <v>11106</v>
      </c>
      <c r="D513" s="607" t="s">
        <v>10940</v>
      </c>
      <c r="E513" s="619" t="s">
        <v>32299</v>
      </c>
      <c r="F513"/>
      <c r="G513"/>
      <c r="H513"/>
    </row>
    <row r="514" spans="1:8" ht="15" x14ac:dyDescent="0.25">
      <c r="A514" s="609" t="str">
        <f t="shared" ref="A514:A577" si="8">IF(ISERROR(SEARCH("/",B514)=6),TRIM(CLEAN(B514)),IF(SEARCH("/",B514)=6,IF(LEN(TRIM(CLEAN(B514)))=7,LEFT(TRIM(CLEAN(B514)),6)&amp;"00"&amp;RIGHT(TRIM(CLEAN(B514)),1),LEFT(TRIM(CLEAN(B514)),6)&amp;"0"&amp;RIGHT(TRIM(CLEAN(B514)),2)),TRIM(CLEAN(B514))))</f>
        <v>95873</v>
      </c>
      <c r="B514" s="607" t="s">
        <v>4847</v>
      </c>
      <c r="C514" s="607" t="s">
        <v>11108</v>
      </c>
      <c r="D514" s="607" t="s">
        <v>10940</v>
      </c>
      <c r="E514" s="619" t="s">
        <v>8947</v>
      </c>
      <c r="F514"/>
      <c r="G514"/>
      <c r="H514"/>
    </row>
    <row r="515" spans="1:8" ht="15" x14ac:dyDescent="0.25">
      <c r="A515" s="609" t="str">
        <f t="shared" si="8"/>
        <v>96014</v>
      </c>
      <c r="B515" s="607" t="s">
        <v>4873</v>
      </c>
      <c r="C515" s="607" t="s">
        <v>11109</v>
      </c>
      <c r="D515" s="607" t="s">
        <v>10940</v>
      </c>
      <c r="E515" s="619" t="s">
        <v>32300</v>
      </c>
      <c r="F515"/>
      <c r="G515"/>
      <c r="H515"/>
    </row>
    <row r="516" spans="1:8" ht="15" x14ac:dyDescent="0.25">
      <c r="A516" s="609" t="str">
        <f t="shared" si="8"/>
        <v>96021</v>
      </c>
      <c r="B516" s="607" t="s">
        <v>4879</v>
      </c>
      <c r="C516" s="607" t="s">
        <v>11110</v>
      </c>
      <c r="D516" s="607" t="s">
        <v>10940</v>
      </c>
      <c r="E516" s="619" t="s">
        <v>17930</v>
      </c>
      <c r="F516"/>
      <c r="G516"/>
      <c r="H516"/>
    </row>
    <row r="517" spans="1:8" ht="15" x14ac:dyDescent="0.25">
      <c r="A517" s="609" t="str">
        <f t="shared" si="8"/>
        <v>96029</v>
      </c>
      <c r="B517" s="607" t="s">
        <v>4885</v>
      </c>
      <c r="C517" s="607" t="s">
        <v>11112</v>
      </c>
      <c r="D517" s="607" t="s">
        <v>10940</v>
      </c>
      <c r="E517" s="619" t="s">
        <v>9510</v>
      </c>
      <c r="F517"/>
      <c r="G517"/>
      <c r="H517"/>
    </row>
    <row r="518" spans="1:8" ht="15" x14ac:dyDescent="0.25">
      <c r="A518" s="609" t="str">
        <f t="shared" si="8"/>
        <v>96036</v>
      </c>
      <c r="B518" s="607" t="s">
        <v>4892</v>
      </c>
      <c r="C518" s="607" t="s">
        <v>11113</v>
      </c>
      <c r="D518" s="607" t="s">
        <v>10940</v>
      </c>
      <c r="E518" s="619" t="s">
        <v>32301</v>
      </c>
      <c r="F518"/>
      <c r="G518"/>
      <c r="H518"/>
    </row>
    <row r="519" spans="1:8" ht="15" x14ac:dyDescent="0.25">
      <c r="A519" s="609" t="str">
        <f t="shared" si="8"/>
        <v>96155</v>
      </c>
      <c r="B519" s="607" t="s">
        <v>4923</v>
      </c>
      <c r="C519" s="607" t="s">
        <v>11115</v>
      </c>
      <c r="D519" s="607" t="s">
        <v>10940</v>
      </c>
      <c r="E519" s="619" t="s">
        <v>28668</v>
      </c>
      <c r="F519"/>
      <c r="G519"/>
      <c r="H519"/>
    </row>
    <row r="520" spans="1:8" ht="15" x14ac:dyDescent="0.25">
      <c r="A520" s="609" t="str">
        <f t="shared" si="8"/>
        <v>96156</v>
      </c>
      <c r="B520" s="607" t="s">
        <v>4924</v>
      </c>
      <c r="C520" s="607" t="s">
        <v>11117</v>
      </c>
      <c r="D520" s="607" t="s">
        <v>10940</v>
      </c>
      <c r="E520" s="619" t="s">
        <v>32302</v>
      </c>
      <c r="F520"/>
      <c r="G520"/>
      <c r="H520"/>
    </row>
    <row r="521" spans="1:8" ht="15" x14ac:dyDescent="0.25">
      <c r="A521" s="609" t="str">
        <f t="shared" si="8"/>
        <v>96159</v>
      </c>
      <c r="B521" s="607" t="s">
        <v>4927</v>
      </c>
      <c r="C521" s="607" t="s">
        <v>11119</v>
      </c>
      <c r="D521" s="607" t="s">
        <v>10940</v>
      </c>
      <c r="E521" s="619" t="s">
        <v>30347</v>
      </c>
      <c r="F521"/>
      <c r="G521"/>
      <c r="H521"/>
    </row>
    <row r="522" spans="1:8" ht="15" x14ac:dyDescent="0.25">
      <c r="A522" s="609" t="str">
        <f t="shared" si="8"/>
        <v>96246</v>
      </c>
      <c r="B522" s="607" t="s">
        <v>4933</v>
      </c>
      <c r="C522" s="607" t="s">
        <v>11121</v>
      </c>
      <c r="D522" s="607" t="s">
        <v>10940</v>
      </c>
      <c r="E522" s="619" t="s">
        <v>31395</v>
      </c>
      <c r="F522"/>
      <c r="G522"/>
      <c r="H522"/>
    </row>
    <row r="523" spans="1:8" ht="15" x14ac:dyDescent="0.25">
      <c r="A523" s="609" t="str">
        <f t="shared" si="8"/>
        <v>96464</v>
      </c>
      <c r="B523" s="607" t="s">
        <v>4974</v>
      </c>
      <c r="C523" s="607" t="s">
        <v>11122</v>
      </c>
      <c r="D523" s="607" t="s">
        <v>10940</v>
      </c>
      <c r="E523" s="619" t="s">
        <v>19544</v>
      </c>
      <c r="F523"/>
      <c r="G523"/>
      <c r="H523"/>
    </row>
    <row r="524" spans="1:8" ht="15" x14ac:dyDescent="0.25">
      <c r="A524" s="609" t="str">
        <f t="shared" si="8"/>
        <v>98765</v>
      </c>
      <c r="B524" s="607" t="s">
        <v>5942</v>
      </c>
      <c r="C524" s="607" t="s">
        <v>11123</v>
      </c>
      <c r="D524" s="607" t="s">
        <v>10940</v>
      </c>
      <c r="E524" s="619" t="s">
        <v>10087</v>
      </c>
      <c r="F524"/>
      <c r="G524"/>
      <c r="H524"/>
    </row>
    <row r="525" spans="1:8" ht="15" x14ac:dyDescent="0.25">
      <c r="A525" s="609" t="str">
        <f t="shared" si="8"/>
        <v>99834</v>
      </c>
      <c r="B525" s="607" t="s">
        <v>6122</v>
      </c>
      <c r="C525" s="607" t="s">
        <v>6123</v>
      </c>
      <c r="D525" s="607" t="s">
        <v>10940</v>
      </c>
      <c r="E525" s="619" t="s">
        <v>10081</v>
      </c>
      <c r="F525"/>
      <c r="G525"/>
      <c r="H525"/>
    </row>
    <row r="526" spans="1:8" ht="15" x14ac:dyDescent="0.25">
      <c r="A526" s="609" t="str">
        <f t="shared" si="8"/>
        <v>100642</v>
      </c>
      <c r="B526" s="607" t="s">
        <v>6605</v>
      </c>
      <c r="C526" s="607" t="s">
        <v>11124</v>
      </c>
      <c r="D526" s="607" t="s">
        <v>10940</v>
      </c>
      <c r="E526" s="619" t="s">
        <v>32227</v>
      </c>
      <c r="F526"/>
      <c r="G526"/>
      <c r="H526"/>
    </row>
    <row r="527" spans="1:8" ht="15" x14ac:dyDescent="0.25">
      <c r="A527" s="609" t="str">
        <f t="shared" si="8"/>
        <v>100648</v>
      </c>
      <c r="B527" s="607" t="s">
        <v>6611</v>
      </c>
      <c r="C527" s="607" t="s">
        <v>11125</v>
      </c>
      <c r="D527" s="607" t="s">
        <v>10940</v>
      </c>
      <c r="E527" s="619" t="s">
        <v>32303</v>
      </c>
      <c r="F527"/>
      <c r="G527"/>
      <c r="H527"/>
    </row>
    <row r="528" spans="1:8" ht="15" x14ac:dyDescent="0.25">
      <c r="A528" s="609" t="str">
        <f t="shared" si="8"/>
        <v>102274</v>
      </c>
      <c r="B528" s="607" t="s">
        <v>11126</v>
      </c>
      <c r="C528" s="607" t="s">
        <v>11127</v>
      </c>
      <c r="D528" s="607" t="s">
        <v>10940</v>
      </c>
      <c r="E528" s="619" t="s">
        <v>9529</v>
      </c>
      <c r="F528"/>
      <c r="G528"/>
      <c r="H528"/>
    </row>
    <row r="529" spans="1:8" ht="15" x14ac:dyDescent="0.25">
      <c r="A529" s="609" t="str">
        <f t="shared" si="8"/>
        <v>5089</v>
      </c>
      <c r="B529" s="607" t="s">
        <v>822</v>
      </c>
      <c r="C529" s="607" t="s">
        <v>11129</v>
      </c>
      <c r="D529" s="607" t="s">
        <v>11130</v>
      </c>
      <c r="E529" s="619" t="s">
        <v>24486</v>
      </c>
      <c r="F529"/>
      <c r="G529"/>
      <c r="H529"/>
    </row>
    <row r="530" spans="1:8" ht="15" x14ac:dyDescent="0.25">
      <c r="A530" s="609" t="str">
        <f t="shared" si="8"/>
        <v>5627</v>
      </c>
      <c r="B530" s="607" t="s">
        <v>823</v>
      </c>
      <c r="C530" s="607" t="s">
        <v>11132</v>
      </c>
      <c r="D530" s="607" t="s">
        <v>11130</v>
      </c>
      <c r="E530" s="619" t="s">
        <v>19378</v>
      </c>
      <c r="F530"/>
      <c r="G530"/>
      <c r="H530"/>
    </row>
    <row r="531" spans="1:8" ht="15" x14ac:dyDescent="0.25">
      <c r="A531" s="609" t="str">
        <f t="shared" si="8"/>
        <v>5628</v>
      </c>
      <c r="B531" s="607" t="s">
        <v>824</v>
      </c>
      <c r="C531" s="607" t="s">
        <v>11133</v>
      </c>
      <c r="D531" s="607" t="s">
        <v>11130</v>
      </c>
      <c r="E531" s="619" t="s">
        <v>18167</v>
      </c>
      <c r="F531"/>
      <c r="G531"/>
      <c r="H531"/>
    </row>
    <row r="532" spans="1:8" ht="15" x14ac:dyDescent="0.25">
      <c r="A532" s="609" t="str">
        <f t="shared" si="8"/>
        <v>5629</v>
      </c>
      <c r="B532" s="607" t="s">
        <v>825</v>
      </c>
      <c r="C532" s="607" t="s">
        <v>11135</v>
      </c>
      <c r="D532" s="607" t="s">
        <v>11130</v>
      </c>
      <c r="E532" s="619" t="s">
        <v>28545</v>
      </c>
      <c r="F532"/>
      <c r="G532"/>
      <c r="H532"/>
    </row>
    <row r="533" spans="1:8" ht="15" x14ac:dyDescent="0.25">
      <c r="A533" s="609" t="str">
        <f t="shared" si="8"/>
        <v>5630</v>
      </c>
      <c r="B533" s="607" t="s">
        <v>826</v>
      </c>
      <c r="C533" s="607" t="s">
        <v>11136</v>
      </c>
      <c r="D533" s="607" t="s">
        <v>11130</v>
      </c>
      <c r="E533" s="619" t="s">
        <v>28546</v>
      </c>
      <c r="F533"/>
      <c r="G533"/>
      <c r="H533"/>
    </row>
    <row r="534" spans="1:8" ht="15" x14ac:dyDescent="0.25">
      <c r="A534" s="609" t="str">
        <f t="shared" si="8"/>
        <v>5658</v>
      </c>
      <c r="B534" s="607" t="s">
        <v>829</v>
      </c>
      <c r="C534" s="607" t="s">
        <v>11137</v>
      </c>
      <c r="D534" s="607" t="s">
        <v>11130</v>
      </c>
      <c r="E534" s="619" t="s">
        <v>8974</v>
      </c>
      <c r="F534"/>
      <c r="G534"/>
      <c r="H534"/>
    </row>
    <row r="535" spans="1:8" ht="15" x14ac:dyDescent="0.25">
      <c r="A535" s="609" t="str">
        <f t="shared" si="8"/>
        <v>5664</v>
      </c>
      <c r="B535" s="607" t="s">
        <v>830</v>
      </c>
      <c r="C535" s="607" t="s">
        <v>11138</v>
      </c>
      <c r="D535" s="607" t="s">
        <v>11130</v>
      </c>
      <c r="E535" s="619" t="s">
        <v>28547</v>
      </c>
      <c r="F535"/>
      <c r="G535"/>
      <c r="H535"/>
    </row>
    <row r="536" spans="1:8" ht="15" x14ac:dyDescent="0.25">
      <c r="A536" s="609" t="str">
        <f t="shared" si="8"/>
        <v>5667</v>
      </c>
      <c r="B536" s="607" t="s">
        <v>831</v>
      </c>
      <c r="C536" s="607" t="s">
        <v>11139</v>
      </c>
      <c r="D536" s="607" t="s">
        <v>11130</v>
      </c>
      <c r="E536" s="619" t="s">
        <v>10417</v>
      </c>
      <c r="F536"/>
      <c r="G536"/>
      <c r="H536"/>
    </row>
    <row r="537" spans="1:8" ht="15" x14ac:dyDescent="0.25">
      <c r="A537" s="609" t="str">
        <f t="shared" si="8"/>
        <v>5668</v>
      </c>
      <c r="B537" s="607" t="s">
        <v>832</v>
      </c>
      <c r="C537" s="607" t="s">
        <v>11141</v>
      </c>
      <c r="D537" s="607" t="s">
        <v>11130</v>
      </c>
      <c r="E537" s="619" t="s">
        <v>18930</v>
      </c>
      <c r="F537"/>
      <c r="G537"/>
      <c r="H537"/>
    </row>
    <row r="538" spans="1:8" ht="15" x14ac:dyDescent="0.25">
      <c r="A538" s="609" t="str">
        <f t="shared" si="8"/>
        <v>5674</v>
      </c>
      <c r="B538" s="607" t="s">
        <v>833</v>
      </c>
      <c r="C538" s="607" t="s">
        <v>11143</v>
      </c>
      <c r="D538" s="607" t="s">
        <v>11130</v>
      </c>
      <c r="E538" s="619" t="s">
        <v>9497</v>
      </c>
      <c r="F538"/>
      <c r="G538"/>
      <c r="H538"/>
    </row>
    <row r="539" spans="1:8" ht="15" x14ac:dyDescent="0.25">
      <c r="A539" s="609" t="str">
        <f t="shared" si="8"/>
        <v>5692</v>
      </c>
      <c r="B539" s="607" t="s">
        <v>842</v>
      </c>
      <c r="C539" s="607" t="s">
        <v>11144</v>
      </c>
      <c r="D539" s="607" t="s">
        <v>11130</v>
      </c>
      <c r="E539" s="619" t="s">
        <v>10084</v>
      </c>
      <c r="F539"/>
      <c r="G539"/>
      <c r="H539"/>
    </row>
    <row r="540" spans="1:8" ht="15" x14ac:dyDescent="0.25">
      <c r="A540" s="609" t="str">
        <f t="shared" si="8"/>
        <v>5693</v>
      </c>
      <c r="B540" s="607" t="s">
        <v>843</v>
      </c>
      <c r="C540" s="607" t="s">
        <v>11145</v>
      </c>
      <c r="D540" s="607" t="s">
        <v>11130</v>
      </c>
      <c r="E540" s="619" t="s">
        <v>9813</v>
      </c>
      <c r="F540"/>
      <c r="G540"/>
      <c r="H540"/>
    </row>
    <row r="541" spans="1:8" ht="15" x14ac:dyDescent="0.25">
      <c r="A541" s="609" t="str">
        <f t="shared" si="8"/>
        <v>5695</v>
      </c>
      <c r="B541" s="607" t="s">
        <v>844</v>
      </c>
      <c r="C541" s="607" t="s">
        <v>11146</v>
      </c>
      <c r="D541" s="607" t="s">
        <v>11130</v>
      </c>
      <c r="E541" s="619" t="s">
        <v>18571</v>
      </c>
      <c r="F541"/>
      <c r="G541"/>
      <c r="H541"/>
    </row>
    <row r="542" spans="1:8" ht="15" x14ac:dyDescent="0.25">
      <c r="A542" s="609" t="str">
        <f t="shared" si="8"/>
        <v>5703</v>
      </c>
      <c r="B542" s="607" t="s">
        <v>845</v>
      </c>
      <c r="C542" s="607" t="s">
        <v>11148</v>
      </c>
      <c r="D542" s="607" t="s">
        <v>11130</v>
      </c>
      <c r="E542" s="619" t="s">
        <v>19121</v>
      </c>
      <c r="F542"/>
      <c r="G542"/>
      <c r="H542"/>
    </row>
    <row r="543" spans="1:8" ht="15" x14ac:dyDescent="0.25">
      <c r="A543" s="609" t="str">
        <f t="shared" si="8"/>
        <v>5705</v>
      </c>
      <c r="B543" s="607" t="s">
        <v>846</v>
      </c>
      <c r="C543" s="607" t="s">
        <v>11149</v>
      </c>
      <c r="D543" s="607" t="s">
        <v>11130</v>
      </c>
      <c r="E543" s="619" t="s">
        <v>10056</v>
      </c>
      <c r="F543"/>
      <c r="G543"/>
      <c r="H543"/>
    </row>
    <row r="544" spans="1:8" ht="15" x14ac:dyDescent="0.25">
      <c r="A544" s="609" t="str">
        <f t="shared" si="8"/>
        <v>5707</v>
      </c>
      <c r="B544" s="607" t="s">
        <v>847</v>
      </c>
      <c r="C544" s="607" t="s">
        <v>11151</v>
      </c>
      <c r="D544" s="607" t="s">
        <v>11130</v>
      </c>
      <c r="E544" s="619" t="s">
        <v>28548</v>
      </c>
      <c r="F544"/>
      <c r="G544"/>
      <c r="H544"/>
    </row>
    <row r="545" spans="1:8" ht="15" x14ac:dyDescent="0.25">
      <c r="A545" s="609" t="str">
        <f t="shared" si="8"/>
        <v>5710</v>
      </c>
      <c r="B545" s="607" t="s">
        <v>848</v>
      </c>
      <c r="C545" s="607" t="s">
        <v>11152</v>
      </c>
      <c r="D545" s="607" t="s">
        <v>11130</v>
      </c>
      <c r="E545" s="619" t="s">
        <v>28549</v>
      </c>
      <c r="F545"/>
      <c r="G545"/>
      <c r="H545"/>
    </row>
    <row r="546" spans="1:8" ht="15" x14ac:dyDescent="0.25">
      <c r="A546" s="609" t="str">
        <f t="shared" si="8"/>
        <v>5711</v>
      </c>
      <c r="B546" s="607" t="s">
        <v>849</v>
      </c>
      <c r="C546" s="607" t="s">
        <v>11153</v>
      </c>
      <c r="D546" s="607" t="s">
        <v>11130</v>
      </c>
      <c r="E546" s="619" t="s">
        <v>28550</v>
      </c>
      <c r="F546"/>
      <c r="G546"/>
      <c r="H546"/>
    </row>
    <row r="547" spans="1:8" ht="15" x14ac:dyDescent="0.25">
      <c r="A547" s="609" t="str">
        <f t="shared" si="8"/>
        <v>5714</v>
      </c>
      <c r="B547" s="607" t="s">
        <v>850</v>
      </c>
      <c r="C547" s="607" t="s">
        <v>11155</v>
      </c>
      <c r="D547" s="607" t="s">
        <v>11130</v>
      </c>
      <c r="E547" s="619" t="s">
        <v>9086</v>
      </c>
      <c r="F547"/>
      <c r="G547"/>
      <c r="H547"/>
    </row>
    <row r="548" spans="1:8" ht="15" x14ac:dyDescent="0.25">
      <c r="A548" s="609" t="str">
        <f t="shared" si="8"/>
        <v>5715</v>
      </c>
      <c r="B548" s="607" t="s">
        <v>851</v>
      </c>
      <c r="C548" s="607" t="s">
        <v>11156</v>
      </c>
      <c r="D548" s="607" t="s">
        <v>11130</v>
      </c>
      <c r="E548" s="619" t="s">
        <v>28551</v>
      </c>
      <c r="F548"/>
      <c r="G548"/>
      <c r="H548"/>
    </row>
    <row r="549" spans="1:8" ht="15" x14ac:dyDescent="0.25">
      <c r="A549" s="609" t="str">
        <f t="shared" si="8"/>
        <v>5718</v>
      </c>
      <c r="B549" s="607" t="s">
        <v>852</v>
      </c>
      <c r="C549" s="607" t="s">
        <v>11157</v>
      </c>
      <c r="D549" s="607" t="s">
        <v>11130</v>
      </c>
      <c r="E549" s="619" t="s">
        <v>28552</v>
      </c>
      <c r="F549"/>
      <c r="G549"/>
      <c r="H549"/>
    </row>
    <row r="550" spans="1:8" ht="15" x14ac:dyDescent="0.25">
      <c r="A550" s="609" t="str">
        <f t="shared" si="8"/>
        <v>5721</v>
      </c>
      <c r="B550" s="607" t="s">
        <v>853</v>
      </c>
      <c r="C550" s="607" t="s">
        <v>11159</v>
      </c>
      <c r="D550" s="607" t="s">
        <v>11130</v>
      </c>
      <c r="E550" s="619" t="s">
        <v>19351</v>
      </c>
      <c r="F550"/>
      <c r="G550"/>
      <c r="H550"/>
    </row>
    <row r="551" spans="1:8" ht="15" x14ac:dyDescent="0.25">
      <c r="A551" s="609" t="str">
        <f t="shared" si="8"/>
        <v>5722</v>
      </c>
      <c r="B551" s="607" t="s">
        <v>854</v>
      </c>
      <c r="C551" s="607" t="s">
        <v>11160</v>
      </c>
      <c r="D551" s="607" t="s">
        <v>11130</v>
      </c>
      <c r="E551" s="619" t="s">
        <v>28553</v>
      </c>
      <c r="F551"/>
      <c r="G551"/>
      <c r="H551"/>
    </row>
    <row r="552" spans="1:8" ht="15" x14ac:dyDescent="0.25">
      <c r="A552" s="609" t="str">
        <f t="shared" si="8"/>
        <v>5724</v>
      </c>
      <c r="B552" s="607" t="s">
        <v>855</v>
      </c>
      <c r="C552" s="607" t="s">
        <v>11161</v>
      </c>
      <c r="D552" s="607" t="s">
        <v>11130</v>
      </c>
      <c r="E552" s="619" t="s">
        <v>18548</v>
      </c>
      <c r="F552"/>
      <c r="G552"/>
      <c r="H552"/>
    </row>
    <row r="553" spans="1:8" ht="15" x14ac:dyDescent="0.25">
      <c r="A553" s="609" t="str">
        <f t="shared" si="8"/>
        <v>5727</v>
      </c>
      <c r="B553" s="607" t="s">
        <v>856</v>
      </c>
      <c r="C553" s="607" t="s">
        <v>11162</v>
      </c>
      <c r="D553" s="607" t="s">
        <v>11130</v>
      </c>
      <c r="E553" s="619" t="s">
        <v>18016</v>
      </c>
      <c r="F553"/>
      <c r="G553"/>
      <c r="H553"/>
    </row>
    <row r="554" spans="1:8" ht="15" x14ac:dyDescent="0.25">
      <c r="A554" s="609" t="str">
        <f t="shared" si="8"/>
        <v>5729</v>
      </c>
      <c r="B554" s="607" t="s">
        <v>857</v>
      </c>
      <c r="C554" s="607" t="s">
        <v>11163</v>
      </c>
      <c r="D554" s="607" t="s">
        <v>11130</v>
      </c>
      <c r="E554" s="619" t="s">
        <v>13933</v>
      </c>
      <c r="F554"/>
      <c r="G554"/>
      <c r="H554"/>
    </row>
    <row r="555" spans="1:8" ht="15" x14ac:dyDescent="0.25">
      <c r="A555" s="609" t="str">
        <f t="shared" si="8"/>
        <v>5730</v>
      </c>
      <c r="B555" s="607" t="s">
        <v>858</v>
      </c>
      <c r="C555" s="607" t="s">
        <v>11165</v>
      </c>
      <c r="D555" s="607" t="s">
        <v>11130</v>
      </c>
      <c r="E555" s="619" t="s">
        <v>10122</v>
      </c>
      <c r="F555"/>
      <c r="G555"/>
      <c r="H555"/>
    </row>
    <row r="556" spans="1:8" ht="15" x14ac:dyDescent="0.25">
      <c r="A556" s="609" t="str">
        <f t="shared" si="8"/>
        <v>5735</v>
      </c>
      <c r="B556" s="607" t="s">
        <v>859</v>
      </c>
      <c r="C556" s="607" t="s">
        <v>11166</v>
      </c>
      <c r="D556" s="607" t="s">
        <v>11130</v>
      </c>
      <c r="E556" s="619" t="s">
        <v>10308</v>
      </c>
      <c r="F556"/>
      <c r="G556"/>
      <c r="H556"/>
    </row>
    <row r="557" spans="1:8" ht="15" x14ac:dyDescent="0.25">
      <c r="A557" s="609" t="str">
        <f t="shared" si="8"/>
        <v>5736</v>
      </c>
      <c r="B557" s="607" t="s">
        <v>860</v>
      </c>
      <c r="C557" s="607" t="s">
        <v>11168</v>
      </c>
      <c r="D557" s="607" t="s">
        <v>11130</v>
      </c>
      <c r="E557" s="619" t="s">
        <v>9339</v>
      </c>
      <c r="F557"/>
      <c r="G557"/>
      <c r="H557"/>
    </row>
    <row r="558" spans="1:8" ht="15" x14ac:dyDescent="0.25">
      <c r="A558" s="609" t="str">
        <f t="shared" si="8"/>
        <v>5738</v>
      </c>
      <c r="B558" s="607" t="s">
        <v>861</v>
      </c>
      <c r="C558" s="607" t="s">
        <v>11169</v>
      </c>
      <c r="D558" s="607" t="s">
        <v>11130</v>
      </c>
      <c r="E558" s="619" t="s">
        <v>22610</v>
      </c>
      <c r="F558"/>
      <c r="G558"/>
      <c r="H558"/>
    </row>
    <row r="559" spans="1:8" ht="15" x14ac:dyDescent="0.25">
      <c r="A559" s="609" t="str">
        <f t="shared" si="8"/>
        <v>5739</v>
      </c>
      <c r="B559" s="607" t="s">
        <v>862</v>
      </c>
      <c r="C559" s="607" t="s">
        <v>11170</v>
      </c>
      <c r="D559" s="607" t="s">
        <v>11130</v>
      </c>
      <c r="E559" s="619" t="s">
        <v>14841</v>
      </c>
      <c r="F559"/>
      <c r="G559"/>
      <c r="H559"/>
    </row>
    <row r="560" spans="1:8" ht="15" x14ac:dyDescent="0.25">
      <c r="A560" s="609" t="str">
        <f t="shared" si="8"/>
        <v>5741</v>
      </c>
      <c r="B560" s="607" t="s">
        <v>863</v>
      </c>
      <c r="C560" s="607" t="s">
        <v>11171</v>
      </c>
      <c r="D560" s="607" t="s">
        <v>11130</v>
      </c>
      <c r="E560" s="619" t="s">
        <v>19483</v>
      </c>
      <c r="F560"/>
      <c r="G560"/>
      <c r="H560"/>
    </row>
    <row r="561" spans="1:8" ht="15" x14ac:dyDescent="0.25">
      <c r="A561" s="609" t="str">
        <f t="shared" si="8"/>
        <v>5742</v>
      </c>
      <c r="B561" s="607" t="s">
        <v>864</v>
      </c>
      <c r="C561" s="607" t="s">
        <v>11172</v>
      </c>
      <c r="D561" s="607" t="s">
        <v>11130</v>
      </c>
      <c r="E561" s="619" t="s">
        <v>10015</v>
      </c>
      <c r="F561"/>
      <c r="G561"/>
      <c r="H561"/>
    </row>
    <row r="562" spans="1:8" ht="15" x14ac:dyDescent="0.25">
      <c r="A562" s="609" t="str">
        <f t="shared" si="8"/>
        <v>5747</v>
      </c>
      <c r="B562" s="607" t="s">
        <v>865</v>
      </c>
      <c r="C562" s="607" t="s">
        <v>11173</v>
      </c>
      <c r="D562" s="607" t="s">
        <v>11130</v>
      </c>
      <c r="E562" s="619" t="s">
        <v>28554</v>
      </c>
      <c r="F562"/>
      <c r="G562"/>
      <c r="H562"/>
    </row>
    <row r="563" spans="1:8" ht="15" x14ac:dyDescent="0.25">
      <c r="A563" s="609" t="str">
        <f t="shared" si="8"/>
        <v>5751</v>
      </c>
      <c r="B563" s="607" t="s">
        <v>866</v>
      </c>
      <c r="C563" s="607" t="s">
        <v>11174</v>
      </c>
      <c r="D563" s="607" t="s">
        <v>11130</v>
      </c>
      <c r="E563" s="619" t="s">
        <v>9529</v>
      </c>
      <c r="F563"/>
      <c r="G563"/>
      <c r="H563"/>
    </row>
    <row r="564" spans="1:8" ht="15" x14ac:dyDescent="0.25">
      <c r="A564" s="609" t="str">
        <f t="shared" si="8"/>
        <v>5754</v>
      </c>
      <c r="B564" s="607" t="s">
        <v>867</v>
      </c>
      <c r="C564" s="607" t="s">
        <v>11175</v>
      </c>
      <c r="D564" s="607" t="s">
        <v>11130</v>
      </c>
      <c r="E564" s="619" t="s">
        <v>28555</v>
      </c>
      <c r="F564"/>
      <c r="G564"/>
      <c r="H564"/>
    </row>
    <row r="565" spans="1:8" ht="15" x14ac:dyDescent="0.25">
      <c r="A565" s="609" t="str">
        <f t="shared" si="8"/>
        <v>5763</v>
      </c>
      <c r="B565" s="607" t="s">
        <v>868</v>
      </c>
      <c r="C565" s="607" t="s">
        <v>11176</v>
      </c>
      <c r="D565" s="607" t="s">
        <v>11130</v>
      </c>
      <c r="E565" s="619" t="s">
        <v>18741</v>
      </c>
      <c r="F565"/>
      <c r="G565"/>
      <c r="H565"/>
    </row>
    <row r="566" spans="1:8" ht="15" x14ac:dyDescent="0.25">
      <c r="A566" s="609" t="str">
        <f t="shared" si="8"/>
        <v>5765</v>
      </c>
      <c r="B566" s="607" t="s">
        <v>869</v>
      </c>
      <c r="C566" s="607" t="s">
        <v>11178</v>
      </c>
      <c r="D566" s="607" t="s">
        <v>11130</v>
      </c>
      <c r="E566" s="619" t="s">
        <v>9040</v>
      </c>
      <c r="F566"/>
      <c r="G566"/>
      <c r="H566"/>
    </row>
    <row r="567" spans="1:8" ht="15" x14ac:dyDescent="0.25">
      <c r="A567" s="609" t="str">
        <f t="shared" si="8"/>
        <v>5766</v>
      </c>
      <c r="B567" s="607" t="s">
        <v>870</v>
      </c>
      <c r="C567" s="607" t="s">
        <v>11179</v>
      </c>
      <c r="D567" s="607" t="s">
        <v>11130</v>
      </c>
      <c r="E567" s="619" t="s">
        <v>9503</v>
      </c>
      <c r="F567"/>
      <c r="G567"/>
      <c r="H567"/>
    </row>
    <row r="568" spans="1:8" ht="15" x14ac:dyDescent="0.25">
      <c r="A568" s="609" t="str">
        <f t="shared" si="8"/>
        <v>5779</v>
      </c>
      <c r="B568" s="607" t="s">
        <v>871</v>
      </c>
      <c r="C568" s="607" t="s">
        <v>11181</v>
      </c>
      <c r="D568" s="607" t="s">
        <v>11130</v>
      </c>
      <c r="E568" s="619" t="s">
        <v>28556</v>
      </c>
      <c r="F568"/>
      <c r="G568"/>
      <c r="H568"/>
    </row>
    <row r="569" spans="1:8" ht="15" x14ac:dyDescent="0.25">
      <c r="A569" s="609" t="str">
        <f t="shared" si="8"/>
        <v>5787</v>
      </c>
      <c r="B569" s="607" t="s">
        <v>872</v>
      </c>
      <c r="C569" s="607" t="s">
        <v>11182</v>
      </c>
      <c r="D569" s="607" t="s">
        <v>11130</v>
      </c>
      <c r="E569" s="619" t="s">
        <v>28513</v>
      </c>
      <c r="F569"/>
      <c r="G569"/>
      <c r="H569"/>
    </row>
    <row r="570" spans="1:8" ht="15" x14ac:dyDescent="0.25">
      <c r="A570" s="609" t="str">
        <f t="shared" si="8"/>
        <v>5797</v>
      </c>
      <c r="B570" s="607" t="s">
        <v>874</v>
      </c>
      <c r="C570" s="607" t="s">
        <v>11184</v>
      </c>
      <c r="D570" s="607" t="s">
        <v>11130</v>
      </c>
      <c r="E570" s="619" t="s">
        <v>9288</v>
      </c>
      <c r="F570"/>
      <c r="G570"/>
      <c r="H570"/>
    </row>
    <row r="571" spans="1:8" ht="15" x14ac:dyDescent="0.25">
      <c r="A571" s="609" t="str">
        <f t="shared" si="8"/>
        <v>5800</v>
      </c>
      <c r="B571" s="607" t="s">
        <v>875</v>
      </c>
      <c r="C571" s="607" t="s">
        <v>11185</v>
      </c>
      <c r="D571" s="607" t="s">
        <v>11130</v>
      </c>
      <c r="E571" s="619" t="s">
        <v>11265</v>
      </c>
      <c r="F571"/>
      <c r="G571"/>
      <c r="H571"/>
    </row>
    <row r="572" spans="1:8" ht="15" x14ac:dyDescent="0.25">
      <c r="A572" s="609" t="str">
        <f t="shared" si="8"/>
        <v>7032</v>
      </c>
      <c r="B572" s="607" t="s">
        <v>932</v>
      </c>
      <c r="C572" s="607" t="s">
        <v>11186</v>
      </c>
      <c r="D572" s="607" t="s">
        <v>11130</v>
      </c>
      <c r="E572" s="619" t="s">
        <v>9592</v>
      </c>
      <c r="F572"/>
      <c r="G572"/>
      <c r="H572"/>
    </row>
    <row r="573" spans="1:8" ht="15" x14ac:dyDescent="0.25">
      <c r="A573" s="609" t="str">
        <f t="shared" si="8"/>
        <v>7033</v>
      </c>
      <c r="B573" s="607" t="s">
        <v>933</v>
      </c>
      <c r="C573" s="607" t="s">
        <v>11187</v>
      </c>
      <c r="D573" s="607" t="s">
        <v>11130</v>
      </c>
      <c r="E573" s="619" t="s">
        <v>11058</v>
      </c>
      <c r="F573"/>
      <c r="G573"/>
      <c r="H573"/>
    </row>
    <row r="574" spans="1:8" ht="15" x14ac:dyDescent="0.25">
      <c r="A574" s="609" t="str">
        <f t="shared" si="8"/>
        <v>7034</v>
      </c>
      <c r="B574" s="607" t="s">
        <v>934</v>
      </c>
      <c r="C574" s="607" t="s">
        <v>11188</v>
      </c>
      <c r="D574" s="607" t="s">
        <v>11130</v>
      </c>
      <c r="E574" s="619" t="s">
        <v>9103</v>
      </c>
      <c r="F574"/>
      <c r="G574"/>
      <c r="H574"/>
    </row>
    <row r="575" spans="1:8" ht="15" x14ac:dyDescent="0.25">
      <c r="A575" s="609" t="str">
        <f t="shared" si="8"/>
        <v>7035</v>
      </c>
      <c r="B575" s="607" t="s">
        <v>935</v>
      </c>
      <c r="C575" s="607" t="s">
        <v>11189</v>
      </c>
      <c r="D575" s="607" t="s">
        <v>11130</v>
      </c>
      <c r="E575" s="619" t="s">
        <v>28557</v>
      </c>
      <c r="F575"/>
      <c r="G575"/>
      <c r="H575"/>
    </row>
    <row r="576" spans="1:8" ht="15" x14ac:dyDescent="0.25">
      <c r="A576" s="609" t="str">
        <f t="shared" si="8"/>
        <v>7038</v>
      </c>
      <c r="B576" s="607" t="s">
        <v>936</v>
      </c>
      <c r="C576" s="607" t="s">
        <v>11190</v>
      </c>
      <c r="D576" s="607" t="s">
        <v>11130</v>
      </c>
      <c r="E576" s="619" t="s">
        <v>28558</v>
      </c>
      <c r="F576"/>
      <c r="G576"/>
      <c r="H576"/>
    </row>
    <row r="577" spans="1:8" ht="15" x14ac:dyDescent="0.25">
      <c r="A577" s="609" t="str">
        <f t="shared" si="8"/>
        <v>7039</v>
      </c>
      <c r="B577" s="607" t="s">
        <v>937</v>
      </c>
      <c r="C577" s="607" t="s">
        <v>11191</v>
      </c>
      <c r="D577" s="607" t="s">
        <v>11130</v>
      </c>
      <c r="E577" s="619" t="s">
        <v>17905</v>
      </c>
      <c r="F577"/>
      <c r="G577"/>
      <c r="H577"/>
    </row>
    <row r="578" spans="1:8" ht="15" x14ac:dyDescent="0.25">
      <c r="A578" s="609" t="str">
        <f t="shared" ref="A578:A641" si="9">IF(ISERROR(SEARCH("/",B578)=6),TRIM(CLEAN(B578)),IF(SEARCH("/",B578)=6,IF(LEN(TRIM(CLEAN(B578)))=7,LEFT(TRIM(CLEAN(B578)),6)&amp;"00"&amp;RIGHT(TRIM(CLEAN(B578)),1),LEFT(TRIM(CLEAN(B578)),6)&amp;"0"&amp;RIGHT(TRIM(CLEAN(B578)),2)),TRIM(CLEAN(B578))))</f>
        <v>7040</v>
      </c>
      <c r="B578" s="607" t="s">
        <v>938</v>
      </c>
      <c r="C578" s="607" t="s">
        <v>11192</v>
      </c>
      <c r="D578" s="607" t="s">
        <v>11130</v>
      </c>
      <c r="E578" s="619" t="s">
        <v>28559</v>
      </c>
      <c r="F578"/>
      <c r="G578"/>
      <c r="H578"/>
    </row>
    <row r="579" spans="1:8" ht="15" x14ac:dyDescent="0.25">
      <c r="A579" s="609" t="str">
        <f t="shared" si="9"/>
        <v>7044</v>
      </c>
      <c r="B579" s="607" t="s">
        <v>941</v>
      </c>
      <c r="C579" s="607" t="s">
        <v>11194</v>
      </c>
      <c r="D579" s="607" t="s">
        <v>11130</v>
      </c>
      <c r="E579" s="619" t="s">
        <v>9648</v>
      </c>
      <c r="F579"/>
      <c r="G579"/>
      <c r="H579"/>
    </row>
    <row r="580" spans="1:8" ht="15" x14ac:dyDescent="0.25">
      <c r="A580" s="609" t="str">
        <f t="shared" si="9"/>
        <v>7045</v>
      </c>
      <c r="B580" s="607" t="s">
        <v>942</v>
      </c>
      <c r="C580" s="607" t="s">
        <v>11195</v>
      </c>
      <c r="D580" s="607" t="s">
        <v>11130</v>
      </c>
      <c r="E580" s="619" t="s">
        <v>10083</v>
      </c>
      <c r="F580"/>
      <c r="G580"/>
      <c r="H580"/>
    </row>
    <row r="581" spans="1:8" ht="15" x14ac:dyDescent="0.25">
      <c r="A581" s="609" t="str">
        <f t="shared" si="9"/>
        <v>7046</v>
      </c>
      <c r="B581" s="607" t="s">
        <v>943</v>
      </c>
      <c r="C581" s="607" t="s">
        <v>11196</v>
      </c>
      <c r="D581" s="607" t="s">
        <v>11130</v>
      </c>
      <c r="E581" s="619" t="s">
        <v>9077</v>
      </c>
      <c r="F581"/>
      <c r="G581"/>
      <c r="H581"/>
    </row>
    <row r="582" spans="1:8" ht="15" x14ac:dyDescent="0.25">
      <c r="A582" s="609" t="str">
        <f t="shared" si="9"/>
        <v>7047</v>
      </c>
      <c r="B582" s="607" t="s">
        <v>944</v>
      </c>
      <c r="C582" s="607" t="s">
        <v>11197</v>
      </c>
      <c r="D582" s="607" t="s">
        <v>11130</v>
      </c>
      <c r="E582" s="619" t="s">
        <v>9376</v>
      </c>
      <c r="F582"/>
      <c r="G582"/>
      <c r="H582"/>
    </row>
    <row r="583" spans="1:8" ht="15" x14ac:dyDescent="0.25">
      <c r="A583" s="609" t="str">
        <f t="shared" si="9"/>
        <v>7051</v>
      </c>
      <c r="B583" s="607" t="s">
        <v>947</v>
      </c>
      <c r="C583" s="607" t="s">
        <v>11198</v>
      </c>
      <c r="D583" s="607" t="s">
        <v>11130</v>
      </c>
      <c r="E583" s="619" t="s">
        <v>18011</v>
      </c>
      <c r="F583"/>
      <c r="G583"/>
      <c r="H583"/>
    </row>
    <row r="584" spans="1:8" ht="15" x14ac:dyDescent="0.25">
      <c r="A584" s="609" t="str">
        <f t="shared" si="9"/>
        <v>7052</v>
      </c>
      <c r="B584" s="607" t="s">
        <v>948</v>
      </c>
      <c r="C584" s="607" t="s">
        <v>11199</v>
      </c>
      <c r="D584" s="607" t="s">
        <v>11130</v>
      </c>
      <c r="E584" s="619" t="s">
        <v>11245</v>
      </c>
      <c r="F584"/>
      <c r="G584"/>
      <c r="H584"/>
    </row>
    <row r="585" spans="1:8" ht="15" x14ac:dyDescent="0.25">
      <c r="A585" s="609" t="str">
        <f t="shared" si="9"/>
        <v>7053</v>
      </c>
      <c r="B585" s="607" t="s">
        <v>949</v>
      </c>
      <c r="C585" s="607" t="s">
        <v>11201</v>
      </c>
      <c r="D585" s="607" t="s">
        <v>11130</v>
      </c>
      <c r="E585" s="619" t="s">
        <v>9093</v>
      </c>
      <c r="F585"/>
      <c r="G585"/>
      <c r="H585"/>
    </row>
    <row r="586" spans="1:8" ht="15" x14ac:dyDescent="0.25">
      <c r="A586" s="609" t="str">
        <f t="shared" si="9"/>
        <v>7054</v>
      </c>
      <c r="B586" s="607" t="s">
        <v>950</v>
      </c>
      <c r="C586" s="607" t="s">
        <v>11203</v>
      </c>
      <c r="D586" s="607" t="s">
        <v>11130</v>
      </c>
      <c r="E586" s="619" t="s">
        <v>28560</v>
      </c>
      <c r="F586"/>
      <c r="G586"/>
      <c r="H586"/>
    </row>
    <row r="587" spans="1:8" ht="15" x14ac:dyDescent="0.25">
      <c r="A587" s="609" t="str">
        <f t="shared" si="9"/>
        <v>7058</v>
      </c>
      <c r="B587" s="607" t="s">
        <v>951</v>
      </c>
      <c r="C587" s="607" t="s">
        <v>11204</v>
      </c>
      <c r="D587" s="607" t="s">
        <v>11130</v>
      </c>
      <c r="E587" s="619" t="s">
        <v>9618</v>
      </c>
      <c r="F587"/>
      <c r="G587"/>
      <c r="H587"/>
    </row>
    <row r="588" spans="1:8" ht="15" x14ac:dyDescent="0.25">
      <c r="A588" s="609" t="str">
        <f t="shared" si="9"/>
        <v>7059</v>
      </c>
      <c r="B588" s="607" t="s">
        <v>952</v>
      </c>
      <c r="C588" s="607" t="s">
        <v>11205</v>
      </c>
      <c r="D588" s="607" t="s">
        <v>11130</v>
      </c>
      <c r="E588" s="619" t="s">
        <v>10408</v>
      </c>
      <c r="F588"/>
      <c r="G588"/>
      <c r="H588"/>
    </row>
    <row r="589" spans="1:8" ht="15" x14ac:dyDescent="0.25">
      <c r="A589" s="609" t="str">
        <f t="shared" si="9"/>
        <v>7060</v>
      </c>
      <c r="B589" s="607" t="s">
        <v>953</v>
      </c>
      <c r="C589" s="607" t="s">
        <v>11207</v>
      </c>
      <c r="D589" s="607" t="s">
        <v>11130</v>
      </c>
      <c r="E589" s="619" t="s">
        <v>14074</v>
      </c>
      <c r="F589"/>
      <c r="G589"/>
      <c r="H589"/>
    </row>
    <row r="590" spans="1:8" ht="15" x14ac:dyDescent="0.25">
      <c r="A590" s="609" t="str">
        <f t="shared" si="9"/>
        <v>7061</v>
      </c>
      <c r="B590" s="607" t="s">
        <v>954</v>
      </c>
      <c r="C590" s="607" t="s">
        <v>11208</v>
      </c>
      <c r="D590" s="607" t="s">
        <v>11130</v>
      </c>
      <c r="E590" s="619" t="s">
        <v>28561</v>
      </c>
      <c r="F590"/>
      <c r="G590"/>
      <c r="H590"/>
    </row>
    <row r="591" spans="1:8" ht="15" x14ac:dyDescent="0.25">
      <c r="A591" s="609" t="str">
        <f t="shared" si="9"/>
        <v>7063</v>
      </c>
      <c r="B591" s="607" t="s">
        <v>955</v>
      </c>
      <c r="C591" s="607" t="s">
        <v>11209</v>
      </c>
      <c r="D591" s="607" t="s">
        <v>11130</v>
      </c>
      <c r="E591" s="619" t="s">
        <v>17134</v>
      </c>
      <c r="F591"/>
      <c r="G591"/>
      <c r="H591"/>
    </row>
    <row r="592" spans="1:8" ht="15" x14ac:dyDescent="0.25">
      <c r="A592" s="609" t="str">
        <f t="shared" si="9"/>
        <v>7064</v>
      </c>
      <c r="B592" s="607" t="s">
        <v>956</v>
      </c>
      <c r="C592" s="607" t="s">
        <v>11210</v>
      </c>
      <c r="D592" s="607" t="s">
        <v>11130</v>
      </c>
      <c r="E592" s="619" t="s">
        <v>10029</v>
      </c>
      <c r="F592"/>
      <c r="G592"/>
      <c r="H592"/>
    </row>
    <row r="593" spans="1:8" ht="15" x14ac:dyDescent="0.25">
      <c r="A593" s="609" t="str">
        <f t="shared" si="9"/>
        <v>7065</v>
      </c>
      <c r="B593" s="607" t="s">
        <v>957</v>
      </c>
      <c r="C593" s="607" t="s">
        <v>11211</v>
      </c>
      <c r="D593" s="607" t="s">
        <v>11130</v>
      </c>
      <c r="E593" s="619" t="s">
        <v>16698</v>
      </c>
      <c r="F593"/>
      <c r="G593"/>
      <c r="H593"/>
    </row>
    <row r="594" spans="1:8" ht="15" x14ac:dyDescent="0.25">
      <c r="A594" s="609" t="str">
        <f t="shared" si="9"/>
        <v>7066</v>
      </c>
      <c r="B594" s="607" t="s">
        <v>958</v>
      </c>
      <c r="C594" s="607" t="s">
        <v>11212</v>
      </c>
      <c r="D594" s="607" t="s">
        <v>11130</v>
      </c>
      <c r="E594" s="619" t="s">
        <v>28562</v>
      </c>
      <c r="F594"/>
      <c r="G594"/>
      <c r="H594"/>
    </row>
    <row r="595" spans="1:8" ht="15" x14ac:dyDescent="0.25">
      <c r="A595" s="609" t="str">
        <f t="shared" si="9"/>
        <v>53786</v>
      </c>
      <c r="B595" s="607" t="s">
        <v>959</v>
      </c>
      <c r="C595" s="607" t="s">
        <v>11213</v>
      </c>
      <c r="D595" s="607" t="s">
        <v>11130</v>
      </c>
      <c r="E595" s="619" t="s">
        <v>19607</v>
      </c>
      <c r="F595"/>
      <c r="G595"/>
      <c r="H595"/>
    </row>
    <row r="596" spans="1:8" ht="15" x14ac:dyDescent="0.25">
      <c r="A596" s="609" t="str">
        <f t="shared" si="9"/>
        <v>53788</v>
      </c>
      <c r="B596" s="607" t="s">
        <v>960</v>
      </c>
      <c r="C596" s="607" t="s">
        <v>11215</v>
      </c>
      <c r="D596" s="607" t="s">
        <v>11130</v>
      </c>
      <c r="E596" s="619" t="s">
        <v>28563</v>
      </c>
      <c r="F596"/>
      <c r="G596"/>
      <c r="H596"/>
    </row>
    <row r="597" spans="1:8" ht="15" x14ac:dyDescent="0.25">
      <c r="A597" s="609" t="str">
        <f t="shared" si="9"/>
        <v>53792</v>
      </c>
      <c r="B597" s="607" t="s">
        <v>961</v>
      </c>
      <c r="C597" s="607" t="s">
        <v>11216</v>
      </c>
      <c r="D597" s="607" t="s">
        <v>11130</v>
      </c>
      <c r="E597" s="619" t="s">
        <v>28564</v>
      </c>
      <c r="F597"/>
      <c r="G597"/>
      <c r="H597"/>
    </row>
    <row r="598" spans="1:8" ht="15" x14ac:dyDescent="0.25">
      <c r="A598" s="609" t="str">
        <f t="shared" si="9"/>
        <v>53794</v>
      </c>
      <c r="B598" s="607" t="s">
        <v>962</v>
      </c>
      <c r="C598" s="607" t="s">
        <v>11217</v>
      </c>
      <c r="D598" s="607" t="s">
        <v>11130</v>
      </c>
      <c r="E598" s="619" t="s">
        <v>11218</v>
      </c>
      <c r="F598"/>
      <c r="G598"/>
      <c r="H598"/>
    </row>
    <row r="599" spans="1:8" ht="15" x14ac:dyDescent="0.25">
      <c r="A599" s="609" t="str">
        <f t="shared" si="9"/>
        <v>53797</v>
      </c>
      <c r="B599" s="607" t="s">
        <v>963</v>
      </c>
      <c r="C599" s="607" t="s">
        <v>11219</v>
      </c>
      <c r="D599" s="607" t="s">
        <v>11130</v>
      </c>
      <c r="E599" s="619" t="s">
        <v>19729</v>
      </c>
      <c r="F599"/>
      <c r="G599"/>
      <c r="H599"/>
    </row>
    <row r="600" spans="1:8" ht="15" x14ac:dyDescent="0.25">
      <c r="A600" s="609" t="str">
        <f t="shared" si="9"/>
        <v>53804</v>
      </c>
      <c r="B600" s="607" t="s">
        <v>964</v>
      </c>
      <c r="C600" s="607" t="s">
        <v>11220</v>
      </c>
      <c r="D600" s="607" t="s">
        <v>11130</v>
      </c>
      <c r="E600" s="619" t="s">
        <v>10267</v>
      </c>
      <c r="F600"/>
      <c r="G600"/>
      <c r="H600"/>
    </row>
    <row r="601" spans="1:8" ht="15" x14ac:dyDescent="0.25">
      <c r="A601" s="609" t="str">
        <f t="shared" si="9"/>
        <v>53806</v>
      </c>
      <c r="B601" s="607" t="s">
        <v>965</v>
      </c>
      <c r="C601" s="607" t="s">
        <v>11221</v>
      </c>
      <c r="D601" s="607" t="s">
        <v>11130</v>
      </c>
      <c r="E601" s="619" t="s">
        <v>28565</v>
      </c>
      <c r="F601"/>
      <c r="G601"/>
      <c r="H601"/>
    </row>
    <row r="602" spans="1:8" ht="15" x14ac:dyDescent="0.25">
      <c r="A602" s="609" t="str">
        <f t="shared" si="9"/>
        <v>53810</v>
      </c>
      <c r="B602" s="607" t="s">
        <v>966</v>
      </c>
      <c r="C602" s="607" t="s">
        <v>11222</v>
      </c>
      <c r="D602" s="607" t="s">
        <v>11130</v>
      </c>
      <c r="E602" s="619" t="s">
        <v>28566</v>
      </c>
      <c r="F602"/>
      <c r="G602"/>
      <c r="H602"/>
    </row>
    <row r="603" spans="1:8" ht="15" x14ac:dyDescent="0.25">
      <c r="A603" s="609" t="str">
        <f t="shared" si="9"/>
        <v>53814</v>
      </c>
      <c r="B603" s="607" t="s">
        <v>967</v>
      </c>
      <c r="C603" s="607" t="s">
        <v>11223</v>
      </c>
      <c r="D603" s="607" t="s">
        <v>11130</v>
      </c>
      <c r="E603" s="619" t="s">
        <v>28567</v>
      </c>
      <c r="F603"/>
      <c r="G603"/>
      <c r="H603"/>
    </row>
    <row r="604" spans="1:8" ht="15" x14ac:dyDescent="0.25">
      <c r="A604" s="609" t="str">
        <f t="shared" si="9"/>
        <v>53817</v>
      </c>
      <c r="B604" s="607" t="s">
        <v>968</v>
      </c>
      <c r="C604" s="607" t="s">
        <v>11224</v>
      </c>
      <c r="D604" s="607" t="s">
        <v>11130</v>
      </c>
      <c r="E604" s="619" t="s">
        <v>28568</v>
      </c>
      <c r="F604"/>
      <c r="G604"/>
      <c r="H604"/>
    </row>
    <row r="605" spans="1:8" ht="15" x14ac:dyDescent="0.25">
      <c r="A605" s="609" t="str">
        <f t="shared" si="9"/>
        <v>53818</v>
      </c>
      <c r="B605" s="607" t="s">
        <v>969</v>
      </c>
      <c r="C605" s="607" t="s">
        <v>11225</v>
      </c>
      <c r="D605" s="607" t="s">
        <v>11130</v>
      </c>
      <c r="E605" s="619" t="s">
        <v>9406</v>
      </c>
      <c r="F605"/>
      <c r="G605"/>
      <c r="H605"/>
    </row>
    <row r="606" spans="1:8" ht="15" x14ac:dyDescent="0.25">
      <c r="A606" s="609" t="str">
        <f t="shared" si="9"/>
        <v>53827</v>
      </c>
      <c r="B606" s="607" t="s">
        <v>970</v>
      </c>
      <c r="C606" s="607" t="s">
        <v>11227</v>
      </c>
      <c r="D606" s="607" t="s">
        <v>11130</v>
      </c>
      <c r="E606" s="619" t="s">
        <v>28569</v>
      </c>
      <c r="F606"/>
      <c r="G606"/>
      <c r="H606"/>
    </row>
    <row r="607" spans="1:8" ht="15" x14ac:dyDescent="0.25">
      <c r="A607" s="609" t="str">
        <f t="shared" si="9"/>
        <v>53829</v>
      </c>
      <c r="B607" s="607" t="s">
        <v>971</v>
      </c>
      <c r="C607" s="607" t="s">
        <v>11228</v>
      </c>
      <c r="D607" s="607" t="s">
        <v>11130</v>
      </c>
      <c r="E607" s="619" t="s">
        <v>19729</v>
      </c>
      <c r="F607"/>
      <c r="G607"/>
      <c r="H607"/>
    </row>
    <row r="608" spans="1:8" ht="15" x14ac:dyDescent="0.25">
      <c r="A608" s="609" t="str">
        <f t="shared" si="9"/>
        <v>53831</v>
      </c>
      <c r="B608" s="607" t="s">
        <v>972</v>
      </c>
      <c r="C608" s="607" t="s">
        <v>11229</v>
      </c>
      <c r="D608" s="607" t="s">
        <v>11130</v>
      </c>
      <c r="E608" s="619" t="s">
        <v>28570</v>
      </c>
      <c r="F608"/>
      <c r="G608"/>
      <c r="H608"/>
    </row>
    <row r="609" spans="1:8" ht="15" x14ac:dyDescent="0.25">
      <c r="A609" s="609" t="str">
        <f t="shared" si="9"/>
        <v>53840</v>
      </c>
      <c r="B609" s="607" t="s">
        <v>973</v>
      </c>
      <c r="C609" s="607" t="s">
        <v>11230</v>
      </c>
      <c r="D609" s="607" t="s">
        <v>11130</v>
      </c>
      <c r="E609" s="619" t="s">
        <v>28526</v>
      </c>
      <c r="F609"/>
      <c r="G609"/>
      <c r="H609"/>
    </row>
    <row r="610" spans="1:8" ht="15" x14ac:dyDescent="0.25">
      <c r="A610" s="609" t="str">
        <f t="shared" si="9"/>
        <v>53841</v>
      </c>
      <c r="B610" s="607" t="s">
        <v>974</v>
      </c>
      <c r="C610" s="607" t="s">
        <v>11231</v>
      </c>
      <c r="D610" s="607" t="s">
        <v>11130</v>
      </c>
      <c r="E610" s="619" t="s">
        <v>8876</v>
      </c>
      <c r="F610"/>
      <c r="G610"/>
      <c r="H610"/>
    </row>
    <row r="611" spans="1:8" ht="15" x14ac:dyDescent="0.25">
      <c r="A611" s="609" t="str">
        <f t="shared" si="9"/>
        <v>53849</v>
      </c>
      <c r="B611" s="607" t="s">
        <v>975</v>
      </c>
      <c r="C611" s="607" t="s">
        <v>11232</v>
      </c>
      <c r="D611" s="607" t="s">
        <v>11130</v>
      </c>
      <c r="E611" s="619" t="s">
        <v>28571</v>
      </c>
      <c r="F611"/>
      <c r="G611"/>
      <c r="H611"/>
    </row>
    <row r="612" spans="1:8" ht="15" x14ac:dyDescent="0.25">
      <c r="A612" s="609" t="str">
        <f t="shared" si="9"/>
        <v>53857</v>
      </c>
      <c r="B612" s="607" t="s">
        <v>976</v>
      </c>
      <c r="C612" s="607" t="s">
        <v>11234</v>
      </c>
      <c r="D612" s="607" t="s">
        <v>11130</v>
      </c>
      <c r="E612" s="619" t="s">
        <v>18797</v>
      </c>
      <c r="F612"/>
      <c r="G612"/>
      <c r="H612"/>
    </row>
    <row r="613" spans="1:8" ht="15" x14ac:dyDescent="0.25">
      <c r="A613" s="609" t="str">
        <f t="shared" si="9"/>
        <v>53858</v>
      </c>
      <c r="B613" s="607" t="s">
        <v>977</v>
      </c>
      <c r="C613" s="607" t="s">
        <v>11235</v>
      </c>
      <c r="D613" s="607" t="s">
        <v>11130</v>
      </c>
      <c r="E613" s="619" t="s">
        <v>13643</v>
      </c>
      <c r="F613"/>
      <c r="G613"/>
      <c r="H613"/>
    </row>
    <row r="614" spans="1:8" ht="15" x14ac:dyDescent="0.25">
      <c r="A614" s="609" t="str">
        <f t="shared" si="9"/>
        <v>53861</v>
      </c>
      <c r="B614" s="607" t="s">
        <v>978</v>
      </c>
      <c r="C614" s="607" t="s">
        <v>11236</v>
      </c>
      <c r="D614" s="607" t="s">
        <v>11130</v>
      </c>
      <c r="E614" s="619" t="s">
        <v>28572</v>
      </c>
      <c r="F614"/>
      <c r="G614"/>
      <c r="H614"/>
    </row>
    <row r="615" spans="1:8" ht="15" x14ac:dyDescent="0.25">
      <c r="A615" s="609" t="str">
        <f t="shared" si="9"/>
        <v>53863</v>
      </c>
      <c r="B615" s="607" t="s">
        <v>979</v>
      </c>
      <c r="C615" s="607" t="s">
        <v>11237</v>
      </c>
      <c r="D615" s="607" t="s">
        <v>11130</v>
      </c>
      <c r="E615" s="619" t="s">
        <v>10331</v>
      </c>
      <c r="F615"/>
      <c r="G615"/>
      <c r="H615"/>
    </row>
    <row r="616" spans="1:8" ht="15" x14ac:dyDescent="0.25">
      <c r="A616" s="609" t="str">
        <f t="shared" si="9"/>
        <v>53865</v>
      </c>
      <c r="B616" s="607" t="s">
        <v>980</v>
      </c>
      <c r="C616" s="607" t="s">
        <v>11238</v>
      </c>
      <c r="D616" s="607" t="s">
        <v>11130</v>
      </c>
      <c r="E616" s="619" t="s">
        <v>19069</v>
      </c>
      <c r="F616"/>
      <c r="G616"/>
      <c r="H616"/>
    </row>
    <row r="617" spans="1:8" ht="15" x14ac:dyDescent="0.25">
      <c r="A617" s="609" t="str">
        <f t="shared" si="9"/>
        <v>53866</v>
      </c>
      <c r="B617" s="607" t="s">
        <v>981</v>
      </c>
      <c r="C617" s="607" t="s">
        <v>11239</v>
      </c>
      <c r="D617" s="607" t="s">
        <v>11130</v>
      </c>
      <c r="E617" s="619" t="s">
        <v>8818</v>
      </c>
      <c r="F617"/>
      <c r="G617"/>
      <c r="H617"/>
    </row>
    <row r="618" spans="1:8" ht="15" x14ac:dyDescent="0.25">
      <c r="A618" s="609" t="str">
        <f t="shared" si="9"/>
        <v>53882</v>
      </c>
      <c r="B618" s="607" t="s">
        <v>982</v>
      </c>
      <c r="C618" s="607" t="s">
        <v>11241</v>
      </c>
      <c r="D618" s="607" t="s">
        <v>11130</v>
      </c>
      <c r="E618" s="619" t="s">
        <v>19662</v>
      </c>
      <c r="F618"/>
      <c r="G618"/>
      <c r="H618"/>
    </row>
    <row r="619" spans="1:8" ht="15" x14ac:dyDescent="0.25">
      <c r="A619" s="609" t="str">
        <f t="shared" si="9"/>
        <v>55263</v>
      </c>
      <c r="B619" s="607" t="s">
        <v>983</v>
      </c>
      <c r="C619" s="607" t="s">
        <v>11243</v>
      </c>
      <c r="D619" s="607" t="s">
        <v>11130</v>
      </c>
      <c r="E619" s="619" t="s">
        <v>28546</v>
      </c>
      <c r="F619"/>
      <c r="G619"/>
      <c r="H619"/>
    </row>
    <row r="620" spans="1:8" ht="15" x14ac:dyDescent="0.25">
      <c r="A620" s="609" t="str">
        <f t="shared" si="9"/>
        <v>73303</v>
      </c>
      <c r="B620" s="607" t="s">
        <v>986</v>
      </c>
      <c r="C620" s="607" t="s">
        <v>11244</v>
      </c>
      <c r="D620" s="607" t="s">
        <v>11130</v>
      </c>
      <c r="E620" s="619" t="s">
        <v>18203</v>
      </c>
      <c r="F620"/>
      <c r="G620"/>
      <c r="H620"/>
    </row>
    <row r="621" spans="1:8" ht="15" x14ac:dyDescent="0.25">
      <c r="A621" s="609" t="str">
        <f t="shared" si="9"/>
        <v>73307</v>
      </c>
      <c r="B621" s="607" t="s">
        <v>987</v>
      </c>
      <c r="C621" s="607" t="s">
        <v>11246</v>
      </c>
      <c r="D621" s="607" t="s">
        <v>11130</v>
      </c>
      <c r="E621" s="619" t="s">
        <v>17267</v>
      </c>
      <c r="F621"/>
      <c r="G621"/>
      <c r="H621"/>
    </row>
    <row r="622" spans="1:8" ht="15" x14ac:dyDescent="0.25">
      <c r="A622" s="609" t="str">
        <f t="shared" si="9"/>
        <v>73309</v>
      </c>
      <c r="B622" s="607" t="s">
        <v>988</v>
      </c>
      <c r="C622" s="607" t="s">
        <v>11247</v>
      </c>
      <c r="D622" s="607" t="s">
        <v>11130</v>
      </c>
      <c r="E622" s="619" t="s">
        <v>10099</v>
      </c>
      <c r="F622"/>
      <c r="G622"/>
      <c r="H622"/>
    </row>
    <row r="623" spans="1:8" ht="15" x14ac:dyDescent="0.25">
      <c r="A623" s="609" t="str">
        <f t="shared" si="9"/>
        <v>73311</v>
      </c>
      <c r="B623" s="607" t="s">
        <v>989</v>
      </c>
      <c r="C623" s="607" t="s">
        <v>11249</v>
      </c>
      <c r="D623" s="607" t="s">
        <v>11130</v>
      </c>
      <c r="E623" s="619" t="s">
        <v>28573</v>
      </c>
      <c r="F623"/>
      <c r="G623"/>
      <c r="H623"/>
    </row>
    <row r="624" spans="1:8" ht="15" x14ac:dyDescent="0.25">
      <c r="A624" s="609" t="str">
        <f t="shared" si="9"/>
        <v>73313</v>
      </c>
      <c r="B624" s="607" t="s">
        <v>990</v>
      </c>
      <c r="C624" s="607" t="s">
        <v>11250</v>
      </c>
      <c r="D624" s="607" t="s">
        <v>11130</v>
      </c>
      <c r="E624" s="619" t="s">
        <v>10174</v>
      </c>
      <c r="F624"/>
      <c r="G624"/>
      <c r="H624"/>
    </row>
    <row r="625" spans="1:8" ht="15" x14ac:dyDescent="0.25">
      <c r="A625" s="609" t="str">
        <f t="shared" si="9"/>
        <v>73315</v>
      </c>
      <c r="B625" s="607" t="s">
        <v>991</v>
      </c>
      <c r="C625" s="607" t="s">
        <v>11251</v>
      </c>
      <c r="D625" s="607" t="s">
        <v>11130</v>
      </c>
      <c r="E625" s="619" t="s">
        <v>28563</v>
      </c>
      <c r="F625"/>
      <c r="G625"/>
      <c r="H625"/>
    </row>
    <row r="626" spans="1:8" ht="15" x14ac:dyDescent="0.25">
      <c r="A626" s="609" t="str">
        <f t="shared" si="9"/>
        <v>73335</v>
      </c>
      <c r="B626" s="607" t="s">
        <v>992</v>
      </c>
      <c r="C626" s="607" t="s">
        <v>11252</v>
      </c>
      <c r="D626" s="607" t="s">
        <v>11130</v>
      </c>
      <c r="E626" s="619" t="s">
        <v>14948</v>
      </c>
      <c r="F626"/>
      <c r="G626"/>
      <c r="H626"/>
    </row>
    <row r="627" spans="1:8" ht="15" x14ac:dyDescent="0.25">
      <c r="A627" s="609" t="str">
        <f t="shared" si="9"/>
        <v>73340</v>
      </c>
      <c r="B627" s="607" t="s">
        <v>993</v>
      </c>
      <c r="C627" s="607" t="s">
        <v>11254</v>
      </c>
      <c r="D627" s="607" t="s">
        <v>11130</v>
      </c>
      <c r="E627" s="619" t="s">
        <v>28561</v>
      </c>
      <c r="F627"/>
      <c r="G627"/>
      <c r="H627"/>
    </row>
    <row r="628" spans="1:8" ht="15" x14ac:dyDescent="0.25">
      <c r="A628" s="609" t="str">
        <f t="shared" si="9"/>
        <v>83361</v>
      </c>
      <c r="B628" s="607" t="s">
        <v>999</v>
      </c>
      <c r="C628" s="607" t="s">
        <v>11255</v>
      </c>
      <c r="D628" s="607" t="s">
        <v>11130</v>
      </c>
      <c r="E628" s="619" t="s">
        <v>9159</v>
      </c>
      <c r="F628"/>
      <c r="G628"/>
      <c r="H628"/>
    </row>
    <row r="629" spans="1:8" ht="15" x14ac:dyDescent="0.25">
      <c r="A629" s="609" t="str">
        <f t="shared" si="9"/>
        <v>83761</v>
      </c>
      <c r="B629" s="607" t="s">
        <v>1002</v>
      </c>
      <c r="C629" s="607" t="s">
        <v>11257</v>
      </c>
      <c r="D629" s="607" t="s">
        <v>11130</v>
      </c>
      <c r="E629" s="619" t="s">
        <v>14511</v>
      </c>
      <c r="F629"/>
      <c r="G629"/>
      <c r="H629"/>
    </row>
    <row r="630" spans="1:8" ht="15" x14ac:dyDescent="0.25">
      <c r="A630" s="609" t="str">
        <f t="shared" si="9"/>
        <v>83762</v>
      </c>
      <c r="B630" s="607" t="s">
        <v>1003</v>
      </c>
      <c r="C630" s="607" t="s">
        <v>11258</v>
      </c>
      <c r="D630" s="607" t="s">
        <v>11130</v>
      </c>
      <c r="E630" s="619" t="s">
        <v>9403</v>
      </c>
      <c r="F630"/>
      <c r="G630"/>
      <c r="H630"/>
    </row>
    <row r="631" spans="1:8" ht="15" x14ac:dyDescent="0.25">
      <c r="A631" s="609" t="str">
        <f t="shared" si="9"/>
        <v>83763</v>
      </c>
      <c r="B631" s="607" t="s">
        <v>1004</v>
      </c>
      <c r="C631" s="607" t="s">
        <v>11260</v>
      </c>
      <c r="D631" s="607" t="s">
        <v>11130</v>
      </c>
      <c r="E631" s="619" t="s">
        <v>18572</v>
      </c>
      <c r="F631"/>
      <c r="G631"/>
      <c r="H631"/>
    </row>
    <row r="632" spans="1:8" ht="15" x14ac:dyDescent="0.25">
      <c r="A632" s="609" t="str">
        <f t="shared" si="9"/>
        <v>83764</v>
      </c>
      <c r="B632" s="607" t="s">
        <v>1005</v>
      </c>
      <c r="C632" s="607" t="s">
        <v>11262</v>
      </c>
      <c r="D632" s="607" t="s">
        <v>11130</v>
      </c>
      <c r="E632" s="619" t="s">
        <v>9132</v>
      </c>
      <c r="F632"/>
      <c r="G632"/>
      <c r="H632"/>
    </row>
    <row r="633" spans="1:8" ht="15" x14ac:dyDescent="0.25">
      <c r="A633" s="609" t="str">
        <f t="shared" si="9"/>
        <v>87026</v>
      </c>
      <c r="B633" s="607" t="s">
        <v>1071</v>
      </c>
      <c r="C633" s="607" t="s">
        <v>11263</v>
      </c>
      <c r="D633" s="607" t="s">
        <v>11130</v>
      </c>
      <c r="E633" s="619" t="s">
        <v>11429</v>
      </c>
      <c r="F633"/>
      <c r="G633"/>
      <c r="H633"/>
    </row>
    <row r="634" spans="1:8" ht="15" x14ac:dyDescent="0.25">
      <c r="A634" s="609" t="str">
        <f t="shared" si="9"/>
        <v>87441</v>
      </c>
      <c r="B634" s="607" t="s">
        <v>1245</v>
      </c>
      <c r="C634" s="607" t="s">
        <v>11264</v>
      </c>
      <c r="D634" s="607" t="s">
        <v>11130</v>
      </c>
      <c r="E634" s="619" t="s">
        <v>11429</v>
      </c>
      <c r="F634"/>
      <c r="G634"/>
      <c r="H634"/>
    </row>
    <row r="635" spans="1:8" ht="15" x14ac:dyDescent="0.25">
      <c r="A635" s="609" t="str">
        <f t="shared" si="9"/>
        <v>87442</v>
      </c>
      <c r="B635" s="607" t="s">
        <v>1246</v>
      </c>
      <c r="C635" s="607" t="s">
        <v>11266</v>
      </c>
      <c r="D635" s="607" t="s">
        <v>11130</v>
      </c>
      <c r="E635" s="619" t="s">
        <v>8810</v>
      </c>
      <c r="F635"/>
      <c r="G635"/>
      <c r="H635"/>
    </row>
    <row r="636" spans="1:8" ht="15" x14ac:dyDescent="0.25">
      <c r="A636" s="609" t="str">
        <f t="shared" si="9"/>
        <v>87443</v>
      </c>
      <c r="B636" s="607" t="s">
        <v>1247</v>
      </c>
      <c r="C636" s="607" t="s">
        <v>11268</v>
      </c>
      <c r="D636" s="607" t="s">
        <v>11130</v>
      </c>
      <c r="E636" s="619" t="s">
        <v>11736</v>
      </c>
      <c r="F636"/>
      <c r="G636"/>
      <c r="H636"/>
    </row>
    <row r="637" spans="1:8" ht="15" x14ac:dyDescent="0.25">
      <c r="A637" s="609" t="str">
        <f t="shared" si="9"/>
        <v>87444</v>
      </c>
      <c r="B637" s="607" t="s">
        <v>1248</v>
      </c>
      <c r="C637" s="607" t="s">
        <v>11270</v>
      </c>
      <c r="D637" s="607" t="s">
        <v>11130</v>
      </c>
      <c r="E637" s="619" t="s">
        <v>9088</v>
      </c>
      <c r="F637"/>
      <c r="G637"/>
      <c r="H637"/>
    </row>
    <row r="638" spans="1:8" ht="15" x14ac:dyDescent="0.25">
      <c r="A638" s="609" t="str">
        <f t="shared" si="9"/>
        <v>88387</v>
      </c>
      <c r="B638" s="607" t="s">
        <v>1573</v>
      </c>
      <c r="C638" s="607" t="s">
        <v>11272</v>
      </c>
      <c r="D638" s="607" t="s">
        <v>11130</v>
      </c>
      <c r="E638" s="619" t="s">
        <v>8834</v>
      </c>
      <c r="F638"/>
      <c r="G638"/>
      <c r="H638"/>
    </row>
    <row r="639" spans="1:8" ht="15" x14ac:dyDescent="0.25">
      <c r="A639" s="609" t="str">
        <f t="shared" si="9"/>
        <v>88389</v>
      </c>
      <c r="B639" s="607" t="s">
        <v>1574</v>
      </c>
      <c r="C639" s="607" t="s">
        <v>11273</v>
      </c>
      <c r="D639" s="607" t="s">
        <v>11130</v>
      </c>
      <c r="E639" s="619" t="s">
        <v>9232</v>
      </c>
      <c r="F639"/>
      <c r="G639"/>
      <c r="H639"/>
    </row>
    <row r="640" spans="1:8" ht="15" x14ac:dyDescent="0.25">
      <c r="A640" s="609" t="str">
        <f t="shared" si="9"/>
        <v>88390</v>
      </c>
      <c r="B640" s="607" t="s">
        <v>1575</v>
      </c>
      <c r="C640" s="607" t="s">
        <v>11274</v>
      </c>
      <c r="D640" s="607" t="s">
        <v>11130</v>
      </c>
      <c r="E640" s="619" t="s">
        <v>8909</v>
      </c>
      <c r="F640"/>
      <c r="G640"/>
      <c r="H640"/>
    </row>
    <row r="641" spans="1:8" ht="15" x14ac:dyDescent="0.25">
      <c r="A641" s="609" t="str">
        <f t="shared" si="9"/>
        <v>88391</v>
      </c>
      <c r="B641" s="607" t="s">
        <v>1576</v>
      </c>
      <c r="C641" s="607" t="s">
        <v>11275</v>
      </c>
      <c r="D641" s="607" t="s">
        <v>11130</v>
      </c>
      <c r="E641" s="619" t="s">
        <v>9057</v>
      </c>
      <c r="F641"/>
      <c r="G641"/>
      <c r="H641"/>
    </row>
    <row r="642" spans="1:8" ht="15" x14ac:dyDescent="0.25">
      <c r="A642" s="609" t="str">
        <f t="shared" ref="A642:A705" si="10">IF(ISERROR(SEARCH("/",B642)=6),TRIM(CLEAN(B642)),IF(SEARCH("/",B642)=6,IF(LEN(TRIM(CLEAN(B642)))=7,LEFT(TRIM(CLEAN(B642)),6)&amp;"00"&amp;RIGHT(TRIM(CLEAN(B642)),1),LEFT(TRIM(CLEAN(B642)),6)&amp;"0"&amp;RIGHT(TRIM(CLEAN(B642)),2)),TRIM(CLEAN(B642))))</f>
        <v>88394</v>
      </c>
      <c r="B642" s="607" t="s">
        <v>1579</v>
      </c>
      <c r="C642" s="607" t="s">
        <v>11277</v>
      </c>
      <c r="D642" s="607" t="s">
        <v>11130</v>
      </c>
      <c r="E642" s="619" t="s">
        <v>8986</v>
      </c>
      <c r="F642"/>
      <c r="G642"/>
      <c r="H642"/>
    </row>
    <row r="643" spans="1:8" ht="15" x14ac:dyDescent="0.25">
      <c r="A643" s="609" t="str">
        <f t="shared" si="10"/>
        <v>88395</v>
      </c>
      <c r="B643" s="607" t="s">
        <v>1580</v>
      </c>
      <c r="C643" s="607" t="s">
        <v>11278</v>
      </c>
      <c r="D643" s="607" t="s">
        <v>11130</v>
      </c>
      <c r="E643" s="619" t="s">
        <v>10086</v>
      </c>
      <c r="F643"/>
      <c r="G643"/>
      <c r="H643"/>
    </row>
    <row r="644" spans="1:8" ht="15" x14ac:dyDescent="0.25">
      <c r="A644" s="609" t="str">
        <f t="shared" si="10"/>
        <v>88396</v>
      </c>
      <c r="B644" s="607" t="s">
        <v>1581</v>
      </c>
      <c r="C644" s="607" t="s">
        <v>11279</v>
      </c>
      <c r="D644" s="607" t="s">
        <v>11130</v>
      </c>
      <c r="E644" s="619" t="s">
        <v>9126</v>
      </c>
      <c r="F644"/>
      <c r="G644"/>
      <c r="H644"/>
    </row>
    <row r="645" spans="1:8" ht="15" x14ac:dyDescent="0.25">
      <c r="A645" s="609" t="str">
        <f t="shared" si="10"/>
        <v>88397</v>
      </c>
      <c r="B645" s="607" t="s">
        <v>1582</v>
      </c>
      <c r="C645" s="607" t="s">
        <v>11280</v>
      </c>
      <c r="D645" s="607" t="s">
        <v>11130</v>
      </c>
      <c r="E645" s="619" t="s">
        <v>8846</v>
      </c>
      <c r="F645"/>
      <c r="G645"/>
      <c r="H645"/>
    </row>
    <row r="646" spans="1:8" ht="15" x14ac:dyDescent="0.25">
      <c r="A646" s="609" t="str">
        <f t="shared" si="10"/>
        <v>88400</v>
      </c>
      <c r="B646" s="607" t="s">
        <v>1585</v>
      </c>
      <c r="C646" s="607" t="s">
        <v>11282</v>
      </c>
      <c r="D646" s="607" t="s">
        <v>11130</v>
      </c>
      <c r="E646" s="619" t="s">
        <v>9035</v>
      </c>
      <c r="F646"/>
      <c r="G646"/>
      <c r="H646"/>
    </row>
    <row r="647" spans="1:8" ht="15" x14ac:dyDescent="0.25">
      <c r="A647" s="609" t="str">
        <f t="shared" si="10"/>
        <v>88401</v>
      </c>
      <c r="B647" s="607" t="s">
        <v>1586</v>
      </c>
      <c r="C647" s="607" t="s">
        <v>11283</v>
      </c>
      <c r="D647" s="607" t="s">
        <v>11130</v>
      </c>
      <c r="E647" s="619" t="s">
        <v>9079</v>
      </c>
      <c r="F647"/>
      <c r="G647"/>
      <c r="H647"/>
    </row>
    <row r="648" spans="1:8" ht="15" x14ac:dyDescent="0.25">
      <c r="A648" s="609" t="str">
        <f t="shared" si="10"/>
        <v>88402</v>
      </c>
      <c r="B648" s="607" t="s">
        <v>1587</v>
      </c>
      <c r="C648" s="607" t="s">
        <v>11284</v>
      </c>
      <c r="D648" s="607" t="s">
        <v>11130</v>
      </c>
      <c r="E648" s="619" t="s">
        <v>8986</v>
      </c>
      <c r="F648"/>
      <c r="G648"/>
      <c r="H648"/>
    </row>
    <row r="649" spans="1:8" ht="15" x14ac:dyDescent="0.25">
      <c r="A649" s="609" t="str">
        <f t="shared" si="10"/>
        <v>88403</v>
      </c>
      <c r="B649" s="607" t="s">
        <v>1588</v>
      </c>
      <c r="C649" s="607" t="s">
        <v>11285</v>
      </c>
      <c r="D649" s="607" t="s">
        <v>11130</v>
      </c>
      <c r="E649" s="619" t="s">
        <v>8817</v>
      </c>
      <c r="F649"/>
      <c r="G649"/>
      <c r="H649"/>
    </row>
    <row r="650" spans="1:8" ht="15" x14ac:dyDescent="0.25">
      <c r="A650" s="609" t="str">
        <f t="shared" si="10"/>
        <v>88419</v>
      </c>
      <c r="B650" s="607" t="s">
        <v>1598</v>
      </c>
      <c r="C650" s="607" t="s">
        <v>11286</v>
      </c>
      <c r="D650" s="607" t="s">
        <v>11130</v>
      </c>
      <c r="E650" s="619" t="s">
        <v>10082</v>
      </c>
      <c r="F650"/>
      <c r="G650"/>
      <c r="H650"/>
    </row>
    <row r="651" spans="1:8" ht="15" x14ac:dyDescent="0.25">
      <c r="A651" s="609" t="str">
        <f t="shared" si="10"/>
        <v>88422</v>
      </c>
      <c r="B651" s="607" t="s">
        <v>1601</v>
      </c>
      <c r="C651" s="607" t="s">
        <v>11287</v>
      </c>
      <c r="D651" s="607" t="s">
        <v>11130</v>
      </c>
      <c r="E651" s="619" t="s">
        <v>11717</v>
      </c>
      <c r="F651"/>
      <c r="G651"/>
      <c r="H651"/>
    </row>
    <row r="652" spans="1:8" ht="15" x14ac:dyDescent="0.25">
      <c r="A652" s="609" t="str">
        <f t="shared" si="10"/>
        <v>88425</v>
      </c>
      <c r="B652" s="607" t="s">
        <v>1604</v>
      </c>
      <c r="C652" s="607" t="s">
        <v>11288</v>
      </c>
      <c r="D652" s="607" t="s">
        <v>11130</v>
      </c>
      <c r="E652" s="619" t="s">
        <v>10267</v>
      </c>
      <c r="F652"/>
      <c r="G652"/>
      <c r="H652"/>
    </row>
    <row r="653" spans="1:8" ht="15" x14ac:dyDescent="0.25">
      <c r="A653" s="609" t="str">
        <f t="shared" si="10"/>
        <v>88427</v>
      </c>
      <c r="B653" s="607" t="s">
        <v>1606</v>
      </c>
      <c r="C653" s="607" t="s">
        <v>11289</v>
      </c>
      <c r="D653" s="607" t="s">
        <v>11130</v>
      </c>
      <c r="E653" s="619" t="s">
        <v>9668</v>
      </c>
      <c r="F653"/>
      <c r="G653"/>
      <c r="H653"/>
    </row>
    <row r="654" spans="1:8" ht="15" x14ac:dyDescent="0.25">
      <c r="A654" s="609" t="str">
        <f t="shared" si="10"/>
        <v>88434</v>
      </c>
      <c r="B654" s="607" t="s">
        <v>1613</v>
      </c>
      <c r="C654" s="607" t="s">
        <v>11290</v>
      </c>
      <c r="D654" s="607" t="s">
        <v>11130</v>
      </c>
      <c r="E654" s="619" t="s">
        <v>10184</v>
      </c>
      <c r="F654"/>
      <c r="G654"/>
      <c r="H654"/>
    </row>
    <row r="655" spans="1:8" ht="15" x14ac:dyDescent="0.25">
      <c r="A655" s="609" t="str">
        <f t="shared" si="10"/>
        <v>88435</v>
      </c>
      <c r="B655" s="607" t="s">
        <v>1614</v>
      </c>
      <c r="C655" s="607" t="s">
        <v>11291</v>
      </c>
      <c r="D655" s="607" t="s">
        <v>11130</v>
      </c>
      <c r="E655" s="619" t="s">
        <v>9171</v>
      </c>
      <c r="F655"/>
      <c r="G655"/>
      <c r="H655"/>
    </row>
    <row r="656" spans="1:8" ht="15" x14ac:dyDescent="0.25">
      <c r="A656" s="609" t="str">
        <f t="shared" si="10"/>
        <v>88436</v>
      </c>
      <c r="B656" s="607" t="s">
        <v>1615</v>
      </c>
      <c r="C656" s="607" t="s">
        <v>11292</v>
      </c>
      <c r="D656" s="607" t="s">
        <v>11130</v>
      </c>
      <c r="E656" s="619" t="s">
        <v>11344</v>
      </c>
      <c r="F656"/>
      <c r="G656"/>
      <c r="H656"/>
    </row>
    <row r="657" spans="1:8" ht="15" x14ac:dyDescent="0.25">
      <c r="A657" s="609" t="str">
        <f t="shared" si="10"/>
        <v>88437</v>
      </c>
      <c r="B657" s="607" t="s">
        <v>1616</v>
      </c>
      <c r="C657" s="607" t="s">
        <v>11293</v>
      </c>
      <c r="D657" s="607" t="s">
        <v>11130</v>
      </c>
      <c r="E657" s="619" t="s">
        <v>9668</v>
      </c>
      <c r="F657"/>
      <c r="G657"/>
      <c r="H657"/>
    </row>
    <row r="658" spans="1:8" ht="15" x14ac:dyDescent="0.25">
      <c r="A658" s="609" t="str">
        <f t="shared" si="10"/>
        <v>88569</v>
      </c>
      <c r="B658" s="607" t="s">
        <v>1633</v>
      </c>
      <c r="C658" s="607" t="s">
        <v>11294</v>
      </c>
      <c r="D658" s="607" t="s">
        <v>11130</v>
      </c>
      <c r="E658" s="619" t="s">
        <v>9038</v>
      </c>
      <c r="F658"/>
      <c r="G658"/>
      <c r="H658"/>
    </row>
    <row r="659" spans="1:8" ht="15" x14ac:dyDescent="0.25">
      <c r="A659" s="609" t="str">
        <f t="shared" si="10"/>
        <v>88570</v>
      </c>
      <c r="B659" s="607" t="s">
        <v>1634</v>
      </c>
      <c r="C659" s="607" t="s">
        <v>11295</v>
      </c>
      <c r="D659" s="607" t="s">
        <v>11130</v>
      </c>
      <c r="E659" s="619" t="s">
        <v>9968</v>
      </c>
      <c r="F659"/>
      <c r="G659"/>
      <c r="H659"/>
    </row>
    <row r="660" spans="1:8" ht="15" x14ac:dyDescent="0.25">
      <c r="A660" s="609" t="str">
        <f t="shared" si="10"/>
        <v>88826</v>
      </c>
      <c r="B660" s="607" t="s">
        <v>1650</v>
      </c>
      <c r="C660" s="607" t="s">
        <v>11296</v>
      </c>
      <c r="D660" s="607" t="s">
        <v>11130</v>
      </c>
      <c r="E660" s="619" t="s">
        <v>10998</v>
      </c>
      <c r="F660"/>
      <c r="G660"/>
      <c r="H660"/>
    </row>
    <row r="661" spans="1:8" ht="15" x14ac:dyDescent="0.25">
      <c r="A661" s="609" t="str">
        <f t="shared" si="10"/>
        <v>88827</v>
      </c>
      <c r="B661" s="607" t="s">
        <v>1651</v>
      </c>
      <c r="C661" s="607" t="s">
        <v>11297</v>
      </c>
      <c r="D661" s="607" t="s">
        <v>11130</v>
      </c>
      <c r="E661" s="619" t="s">
        <v>11267</v>
      </c>
      <c r="F661"/>
      <c r="G661"/>
      <c r="H661"/>
    </row>
    <row r="662" spans="1:8" ht="15" x14ac:dyDescent="0.25">
      <c r="A662" s="609" t="str">
        <f t="shared" si="10"/>
        <v>88828</v>
      </c>
      <c r="B662" s="607" t="s">
        <v>1652</v>
      </c>
      <c r="C662" s="607" t="s">
        <v>11298</v>
      </c>
      <c r="D662" s="607" t="s">
        <v>11130</v>
      </c>
      <c r="E662" s="619" t="s">
        <v>9077</v>
      </c>
      <c r="F662"/>
      <c r="G662"/>
      <c r="H662"/>
    </row>
    <row r="663" spans="1:8" ht="15" x14ac:dyDescent="0.25">
      <c r="A663" s="609" t="str">
        <f t="shared" si="10"/>
        <v>88829</v>
      </c>
      <c r="B663" s="607" t="s">
        <v>1653</v>
      </c>
      <c r="C663" s="607" t="s">
        <v>11299</v>
      </c>
      <c r="D663" s="607" t="s">
        <v>11130</v>
      </c>
      <c r="E663" s="619" t="s">
        <v>17179</v>
      </c>
      <c r="F663"/>
      <c r="G663"/>
      <c r="H663"/>
    </row>
    <row r="664" spans="1:8" ht="15" x14ac:dyDescent="0.25">
      <c r="A664" s="609" t="str">
        <f t="shared" si="10"/>
        <v>88832</v>
      </c>
      <c r="B664" s="607" t="s">
        <v>1656</v>
      </c>
      <c r="C664" s="607" t="s">
        <v>11301</v>
      </c>
      <c r="D664" s="607" t="s">
        <v>11130</v>
      </c>
      <c r="E664" s="619" t="s">
        <v>17926</v>
      </c>
      <c r="F664"/>
      <c r="G664"/>
      <c r="H664"/>
    </row>
    <row r="665" spans="1:8" ht="15" x14ac:dyDescent="0.25">
      <c r="A665" s="609" t="str">
        <f t="shared" si="10"/>
        <v>88834</v>
      </c>
      <c r="B665" s="607" t="s">
        <v>1657</v>
      </c>
      <c r="C665" s="607" t="s">
        <v>11302</v>
      </c>
      <c r="D665" s="607" t="s">
        <v>11130</v>
      </c>
      <c r="E665" s="619" t="s">
        <v>10267</v>
      </c>
      <c r="F665"/>
      <c r="G665"/>
      <c r="H665"/>
    </row>
    <row r="666" spans="1:8" ht="15" x14ac:dyDescent="0.25">
      <c r="A666" s="609" t="str">
        <f t="shared" si="10"/>
        <v>88835</v>
      </c>
      <c r="B666" s="607" t="s">
        <v>1658</v>
      </c>
      <c r="C666" s="607" t="s">
        <v>11303</v>
      </c>
      <c r="D666" s="607" t="s">
        <v>11130</v>
      </c>
      <c r="E666" s="619" t="s">
        <v>18477</v>
      </c>
      <c r="F666"/>
      <c r="G666"/>
      <c r="H666"/>
    </row>
    <row r="667" spans="1:8" ht="15" x14ac:dyDescent="0.25">
      <c r="A667" s="609" t="str">
        <f t="shared" si="10"/>
        <v>88836</v>
      </c>
      <c r="B667" s="607" t="s">
        <v>1659</v>
      </c>
      <c r="C667" s="607" t="s">
        <v>11304</v>
      </c>
      <c r="D667" s="607" t="s">
        <v>11130</v>
      </c>
      <c r="E667" s="619" t="s">
        <v>19129</v>
      </c>
      <c r="F667"/>
      <c r="G667"/>
      <c r="H667"/>
    </row>
    <row r="668" spans="1:8" ht="15" x14ac:dyDescent="0.25">
      <c r="A668" s="609" t="str">
        <f t="shared" si="10"/>
        <v>88839</v>
      </c>
      <c r="B668" s="607" t="s">
        <v>1660</v>
      </c>
      <c r="C668" s="607" t="s">
        <v>11305</v>
      </c>
      <c r="D668" s="607" t="s">
        <v>11130</v>
      </c>
      <c r="E668" s="619" t="s">
        <v>18760</v>
      </c>
      <c r="F668"/>
      <c r="G668"/>
      <c r="H668"/>
    </row>
    <row r="669" spans="1:8" ht="15" x14ac:dyDescent="0.25">
      <c r="A669" s="609" t="str">
        <f t="shared" si="10"/>
        <v>88840</v>
      </c>
      <c r="B669" s="607" t="s">
        <v>1661</v>
      </c>
      <c r="C669" s="607" t="s">
        <v>11307</v>
      </c>
      <c r="D669" s="607" t="s">
        <v>11130</v>
      </c>
      <c r="E669" s="619" t="s">
        <v>9462</v>
      </c>
      <c r="F669"/>
      <c r="G669"/>
      <c r="H669"/>
    </row>
    <row r="670" spans="1:8" ht="15" x14ac:dyDescent="0.25">
      <c r="A670" s="609" t="str">
        <f t="shared" si="10"/>
        <v>88841</v>
      </c>
      <c r="B670" s="607" t="s">
        <v>1662</v>
      </c>
      <c r="C670" s="607" t="s">
        <v>11309</v>
      </c>
      <c r="D670" s="607" t="s">
        <v>11130</v>
      </c>
      <c r="E670" s="619" t="s">
        <v>19377</v>
      </c>
      <c r="F670"/>
      <c r="G670"/>
      <c r="H670"/>
    </row>
    <row r="671" spans="1:8" ht="15" x14ac:dyDescent="0.25">
      <c r="A671" s="609" t="str">
        <f t="shared" si="10"/>
        <v>88842</v>
      </c>
      <c r="B671" s="607" t="s">
        <v>1663</v>
      </c>
      <c r="C671" s="607" t="s">
        <v>11311</v>
      </c>
      <c r="D671" s="607" t="s">
        <v>11130</v>
      </c>
      <c r="E671" s="619" t="s">
        <v>24020</v>
      </c>
      <c r="F671"/>
      <c r="G671"/>
      <c r="H671"/>
    </row>
    <row r="672" spans="1:8" ht="15" x14ac:dyDescent="0.25">
      <c r="A672" s="609" t="str">
        <f t="shared" si="10"/>
        <v>88847</v>
      </c>
      <c r="B672" s="607" t="s">
        <v>1666</v>
      </c>
      <c r="C672" s="607" t="s">
        <v>11312</v>
      </c>
      <c r="D672" s="607" t="s">
        <v>11130</v>
      </c>
      <c r="E672" s="619" t="s">
        <v>18025</v>
      </c>
      <c r="F672"/>
      <c r="G672"/>
      <c r="H672"/>
    </row>
    <row r="673" spans="1:8" ht="15" x14ac:dyDescent="0.25">
      <c r="A673" s="609" t="str">
        <f t="shared" si="10"/>
        <v>88848</v>
      </c>
      <c r="B673" s="607" t="s">
        <v>1667</v>
      </c>
      <c r="C673" s="607" t="s">
        <v>11314</v>
      </c>
      <c r="D673" s="607" t="s">
        <v>11130</v>
      </c>
      <c r="E673" s="619" t="s">
        <v>9810</v>
      </c>
      <c r="F673"/>
      <c r="G673"/>
      <c r="H673"/>
    </row>
    <row r="674" spans="1:8" ht="15" x14ac:dyDescent="0.25">
      <c r="A674" s="609" t="str">
        <f t="shared" si="10"/>
        <v>88853</v>
      </c>
      <c r="B674" s="607" t="s">
        <v>1668</v>
      </c>
      <c r="C674" s="607" t="s">
        <v>11315</v>
      </c>
      <c r="D674" s="607" t="s">
        <v>11130</v>
      </c>
      <c r="E674" s="619" t="s">
        <v>10880</v>
      </c>
      <c r="F674"/>
      <c r="G674"/>
      <c r="H674"/>
    </row>
    <row r="675" spans="1:8" ht="15" x14ac:dyDescent="0.25">
      <c r="A675" s="609" t="str">
        <f t="shared" si="10"/>
        <v>88854</v>
      </c>
      <c r="B675" s="607" t="s">
        <v>1669</v>
      </c>
      <c r="C675" s="607" t="s">
        <v>11316</v>
      </c>
      <c r="D675" s="607" t="s">
        <v>11130</v>
      </c>
      <c r="E675" s="619" t="s">
        <v>10083</v>
      </c>
      <c r="F675"/>
      <c r="G675"/>
      <c r="H675"/>
    </row>
    <row r="676" spans="1:8" ht="15" x14ac:dyDescent="0.25">
      <c r="A676" s="609" t="str">
        <f t="shared" si="10"/>
        <v>88855</v>
      </c>
      <c r="B676" s="607" t="s">
        <v>1670</v>
      </c>
      <c r="C676" s="607" t="s">
        <v>11317</v>
      </c>
      <c r="D676" s="607" t="s">
        <v>11130</v>
      </c>
      <c r="E676" s="619" t="s">
        <v>9037</v>
      </c>
      <c r="F676"/>
      <c r="G676"/>
      <c r="H676"/>
    </row>
    <row r="677" spans="1:8" ht="15" x14ac:dyDescent="0.25">
      <c r="A677" s="609" t="str">
        <f t="shared" si="10"/>
        <v>88856</v>
      </c>
      <c r="B677" s="607" t="s">
        <v>1671</v>
      </c>
      <c r="C677" s="607" t="s">
        <v>11318</v>
      </c>
      <c r="D677" s="607" t="s">
        <v>11130</v>
      </c>
      <c r="E677" s="619" t="s">
        <v>8791</v>
      </c>
      <c r="F677"/>
      <c r="G677"/>
      <c r="H677"/>
    </row>
    <row r="678" spans="1:8" ht="15" x14ac:dyDescent="0.25">
      <c r="A678" s="609" t="str">
        <f t="shared" si="10"/>
        <v>88857</v>
      </c>
      <c r="B678" s="607" t="s">
        <v>1672</v>
      </c>
      <c r="C678" s="607" t="s">
        <v>11320</v>
      </c>
      <c r="D678" s="607" t="s">
        <v>11130</v>
      </c>
      <c r="E678" s="619" t="s">
        <v>9780</v>
      </c>
      <c r="F678"/>
      <c r="G678"/>
      <c r="H678"/>
    </row>
    <row r="679" spans="1:8" ht="15" x14ac:dyDescent="0.25">
      <c r="A679" s="609" t="str">
        <f t="shared" si="10"/>
        <v>88858</v>
      </c>
      <c r="B679" s="607" t="s">
        <v>1673</v>
      </c>
      <c r="C679" s="607" t="s">
        <v>11321</v>
      </c>
      <c r="D679" s="607" t="s">
        <v>11130</v>
      </c>
      <c r="E679" s="619" t="s">
        <v>11206</v>
      </c>
      <c r="F679"/>
      <c r="G679"/>
      <c r="H679"/>
    </row>
    <row r="680" spans="1:8" ht="15" x14ac:dyDescent="0.25">
      <c r="A680" s="609" t="str">
        <f t="shared" si="10"/>
        <v>88859</v>
      </c>
      <c r="B680" s="607" t="s">
        <v>1674</v>
      </c>
      <c r="C680" s="607" t="s">
        <v>11322</v>
      </c>
      <c r="D680" s="607" t="s">
        <v>11130</v>
      </c>
      <c r="E680" s="619" t="s">
        <v>18575</v>
      </c>
      <c r="F680"/>
      <c r="G680"/>
      <c r="H680"/>
    </row>
    <row r="681" spans="1:8" ht="15" x14ac:dyDescent="0.25">
      <c r="A681" s="609" t="str">
        <f t="shared" si="10"/>
        <v>88860</v>
      </c>
      <c r="B681" s="607" t="s">
        <v>1675</v>
      </c>
      <c r="C681" s="607" t="s">
        <v>11323</v>
      </c>
      <c r="D681" s="607" t="s">
        <v>11130</v>
      </c>
      <c r="E681" s="619" t="s">
        <v>9065</v>
      </c>
      <c r="F681"/>
      <c r="G681"/>
      <c r="H681"/>
    </row>
    <row r="682" spans="1:8" ht="15" x14ac:dyDescent="0.25">
      <c r="A682" s="609" t="str">
        <f t="shared" si="10"/>
        <v>88900</v>
      </c>
      <c r="B682" s="607" t="s">
        <v>1676</v>
      </c>
      <c r="C682" s="607" t="s">
        <v>11324</v>
      </c>
      <c r="D682" s="607" t="s">
        <v>11130</v>
      </c>
      <c r="E682" s="619" t="s">
        <v>28574</v>
      </c>
      <c r="F682"/>
      <c r="G682"/>
      <c r="H682"/>
    </row>
    <row r="683" spans="1:8" ht="15" x14ac:dyDescent="0.25">
      <c r="A683" s="609" t="str">
        <f t="shared" si="10"/>
        <v>88902</v>
      </c>
      <c r="B683" s="607" t="s">
        <v>1677</v>
      </c>
      <c r="C683" s="607" t="s">
        <v>11326</v>
      </c>
      <c r="D683" s="607" t="s">
        <v>11130</v>
      </c>
      <c r="E683" s="619" t="s">
        <v>10088</v>
      </c>
      <c r="F683"/>
      <c r="G683"/>
      <c r="H683"/>
    </row>
    <row r="684" spans="1:8" ht="15" x14ac:dyDescent="0.25">
      <c r="A684" s="609" t="str">
        <f t="shared" si="10"/>
        <v>88903</v>
      </c>
      <c r="B684" s="607" t="s">
        <v>1678</v>
      </c>
      <c r="C684" s="607" t="s">
        <v>11328</v>
      </c>
      <c r="D684" s="607" t="s">
        <v>11130</v>
      </c>
      <c r="E684" s="619" t="s">
        <v>18249</v>
      </c>
      <c r="F684"/>
      <c r="G684"/>
      <c r="H684"/>
    </row>
    <row r="685" spans="1:8" ht="15" x14ac:dyDescent="0.25">
      <c r="A685" s="609" t="str">
        <f t="shared" si="10"/>
        <v>88904</v>
      </c>
      <c r="B685" s="607" t="s">
        <v>1679</v>
      </c>
      <c r="C685" s="607" t="s">
        <v>11329</v>
      </c>
      <c r="D685" s="607" t="s">
        <v>11130</v>
      </c>
      <c r="E685" s="619" t="s">
        <v>28575</v>
      </c>
      <c r="F685"/>
      <c r="G685"/>
      <c r="H685"/>
    </row>
    <row r="686" spans="1:8" ht="15" x14ac:dyDescent="0.25">
      <c r="A686" s="609" t="str">
        <f t="shared" si="10"/>
        <v>89009</v>
      </c>
      <c r="B686" s="607" t="s">
        <v>1682</v>
      </c>
      <c r="C686" s="607" t="s">
        <v>11330</v>
      </c>
      <c r="D686" s="607" t="s">
        <v>11130</v>
      </c>
      <c r="E686" s="619" t="s">
        <v>28576</v>
      </c>
      <c r="F686"/>
      <c r="G686"/>
      <c r="H686"/>
    </row>
    <row r="687" spans="1:8" ht="15" x14ac:dyDescent="0.25">
      <c r="A687" s="609" t="str">
        <f t="shared" si="10"/>
        <v>89010</v>
      </c>
      <c r="B687" s="607" t="s">
        <v>1683</v>
      </c>
      <c r="C687" s="607" t="s">
        <v>11331</v>
      </c>
      <c r="D687" s="607" t="s">
        <v>11130</v>
      </c>
      <c r="E687" s="619" t="s">
        <v>8856</v>
      </c>
      <c r="F687"/>
      <c r="G687"/>
      <c r="H687"/>
    </row>
    <row r="688" spans="1:8" ht="15" x14ac:dyDescent="0.25">
      <c r="A688" s="609" t="str">
        <f t="shared" si="10"/>
        <v>89011</v>
      </c>
      <c r="B688" s="607" t="s">
        <v>1684</v>
      </c>
      <c r="C688" s="607" t="s">
        <v>11333</v>
      </c>
      <c r="D688" s="607" t="s">
        <v>11130</v>
      </c>
      <c r="E688" s="619" t="s">
        <v>15323</v>
      </c>
      <c r="F688"/>
      <c r="G688"/>
      <c r="H688"/>
    </row>
    <row r="689" spans="1:8" ht="15" x14ac:dyDescent="0.25">
      <c r="A689" s="609" t="str">
        <f t="shared" si="10"/>
        <v>89012</v>
      </c>
      <c r="B689" s="607" t="s">
        <v>1685</v>
      </c>
      <c r="C689" s="607" t="s">
        <v>11335</v>
      </c>
      <c r="D689" s="607" t="s">
        <v>11130</v>
      </c>
      <c r="E689" s="619" t="s">
        <v>10243</v>
      </c>
      <c r="F689"/>
      <c r="G689"/>
      <c r="H689"/>
    </row>
    <row r="690" spans="1:8" ht="15" x14ac:dyDescent="0.25">
      <c r="A690" s="609" t="str">
        <f t="shared" si="10"/>
        <v>89013</v>
      </c>
      <c r="B690" s="607" t="s">
        <v>1686</v>
      </c>
      <c r="C690" s="607" t="s">
        <v>11336</v>
      </c>
      <c r="D690" s="607" t="s">
        <v>11130</v>
      </c>
      <c r="E690" s="619" t="s">
        <v>19802</v>
      </c>
      <c r="F690"/>
      <c r="G690"/>
      <c r="H690"/>
    </row>
    <row r="691" spans="1:8" ht="15" x14ac:dyDescent="0.25">
      <c r="A691" s="609" t="str">
        <f t="shared" si="10"/>
        <v>89014</v>
      </c>
      <c r="B691" s="607" t="s">
        <v>1687</v>
      </c>
      <c r="C691" s="607" t="s">
        <v>11338</v>
      </c>
      <c r="D691" s="607" t="s">
        <v>11130</v>
      </c>
      <c r="E691" s="619" t="s">
        <v>28577</v>
      </c>
      <c r="F691"/>
      <c r="G691"/>
      <c r="H691"/>
    </row>
    <row r="692" spans="1:8" ht="15" x14ac:dyDescent="0.25">
      <c r="A692" s="609" t="str">
        <f t="shared" si="10"/>
        <v>89015</v>
      </c>
      <c r="B692" s="607" t="s">
        <v>1688</v>
      </c>
      <c r="C692" s="607" t="s">
        <v>11340</v>
      </c>
      <c r="D692" s="607" t="s">
        <v>11130</v>
      </c>
      <c r="E692" s="619" t="s">
        <v>8841</v>
      </c>
      <c r="F692"/>
      <c r="G692"/>
      <c r="H692"/>
    </row>
    <row r="693" spans="1:8" ht="15" x14ac:dyDescent="0.25">
      <c r="A693" s="609" t="str">
        <f t="shared" si="10"/>
        <v>89016</v>
      </c>
      <c r="B693" s="607" t="s">
        <v>1689</v>
      </c>
      <c r="C693" s="607" t="s">
        <v>11341</v>
      </c>
      <c r="D693" s="607" t="s">
        <v>11130</v>
      </c>
      <c r="E693" s="619" t="s">
        <v>11717</v>
      </c>
      <c r="F693"/>
      <c r="G693"/>
      <c r="H693"/>
    </row>
    <row r="694" spans="1:8" ht="15" x14ac:dyDescent="0.25">
      <c r="A694" s="609" t="str">
        <f t="shared" si="10"/>
        <v>89017</v>
      </c>
      <c r="B694" s="607" t="s">
        <v>1690</v>
      </c>
      <c r="C694" s="607" t="s">
        <v>11342</v>
      </c>
      <c r="D694" s="607" t="s">
        <v>11130</v>
      </c>
      <c r="E694" s="619" t="s">
        <v>11694</v>
      </c>
      <c r="F694"/>
      <c r="G694"/>
      <c r="H694"/>
    </row>
    <row r="695" spans="1:8" ht="15" x14ac:dyDescent="0.25">
      <c r="A695" s="609" t="str">
        <f t="shared" si="10"/>
        <v>89018</v>
      </c>
      <c r="B695" s="607" t="s">
        <v>1691</v>
      </c>
      <c r="C695" s="607" t="s">
        <v>11343</v>
      </c>
      <c r="D695" s="607" t="s">
        <v>11130</v>
      </c>
      <c r="E695" s="619" t="s">
        <v>10106</v>
      </c>
      <c r="F695"/>
      <c r="G695"/>
      <c r="H695"/>
    </row>
    <row r="696" spans="1:8" ht="15" x14ac:dyDescent="0.25">
      <c r="A696" s="609" t="str">
        <f t="shared" si="10"/>
        <v>89019</v>
      </c>
      <c r="B696" s="607" t="s">
        <v>1692</v>
      </c>
      <c r="C696" s="607" t="s">
        <v>11345</v>
      </c>
      <c r="D696" s="607" t="s">
        <v>11130</v>
      </c>
      <c r="E696" s="619" t="s">
        <v>9081</v>
      </c>
      <c r="F696"/>
      <c r="G696"/>
      <c r="H696"/>
    </row>
    <row r="697" spans="1:8" ht="15" x14ac:dyDescent="0.25">
      <c r="A697" s="609" t="str">
        <f t="shared" si="10"/>
        <v>89020</v>
      </c>
      <c r="B697" s="607" t="s">
        <v>1693</v>
      </c>
      <c r="C697" s="607" t="s">
        <v>11346</v>
      </c>
      <c r="D697" s="607" t="s">
        <v>11130</v>
      </c>
      <c r="E697" s="619" t="s">
        <v>11267</v>
      </c>
      <c r="F697"/>
      <c r="G697"/>
      <c r="H697"/>
    </row>
    <row r="698" spans="1:8" ht="15" x14ac:dyDescent="0.25">
      <c r="A698" s="609" t="str">
        <f t="shared" si="10"/>
        <v>89023</v>
      </c>
      <c r="B698" s="607" t="s">
        <v>1696</v>
      </c>
      <c r="C698" s="607" t="s">
        <v>11347</v>
      </c>
      <c r="D698" s="607" t="s">
        <v>11130</v>
      </c>
      <c r="E698" s="619" t="s">
        <v>9539</v>
      </c>
      <c r="F698"/>
      <c r="G698"/>
      <c r="H698"/>
    </row>
    <row r="699" spans="1:8" ht="15" x14ac:dyDescent="0.25">
      <c r="A699" s="609" t="str">
        <f t="shared" si="10"/>
        <v>89024</v>
      </c>
      <c r="B699" s="607" t="s">
        <v>1697</v>
      </c>
      <c r="C699" s="607" t="s">
        <v>11348</v>
      </c>
      <c r="D699" s="607" t="s">
        <v>11130</v>
      </c>
      <c r="E699" s="619" t="s">
        <v>10176</v>
      </c>
      <c r="F699"/>
      <c r="G699"/>
      <c r="H699"/>
    </row>
    <row r="700" spans="1:8" ht="15" x14ac:dyDescent="0.25">
      <c r="A700" s="609" t="str">
        <f t="shared" si="10"/>
        <v>89025</v>
      </c>
      <c r="B700" s="607" t="s">
        <v>1698</v>
      </c>
      <c r="C700" s="607" t="s">
        <v>11349</v>
      </c>
      <c r="D700" s="607" t="s">
        <v>11130</v>
      </c>
      <c r="E700" s="619" t="s">
        <v>14222</v>
      </c>
      <c r="F700"/>
      <c r="G700"/>
      <c r="H700"/>
    </row>
    <row r="701" spans="1:8" ht="15" x14ac:dyDescent="0.25">
      <c r="A701" s="609" t="str">
        <f t="shared" si="10"/>
        <v>89026</v>
      </c>
      <c r="B701" s="607" t="s">
        <v>1699</v>
      </c>
      <c r="C701" s="607" t="s">
        <v>11350</v>
      </c>
      <c r="D701" s="607" t="s">
        <v>11130</v>
      </c>
      <c r="E701" s="619" t="s">
        <v>28578</v>
      </c>
      <c r="F701"/>
      <c r="G701"/>
      <c r="H701"/>
    </row>
    <row r="702" spans="1:8" ht="15" x14ac:dyDescent="0.25">
      <c r="A702" s="609" t="str">
        <f t="shared" si="10"/>
        <v>89029</v>
      </c>
      <c r="B702" s="607" t="s">
        <v>1702</v>
      </c>
      <c r="C702" s="607" t="s">
        <v>11351</v>
      </c>
      <c r="D702" s="607" t="s">
        <v>11130</v>
      </c>
      <c r="E702" s="619" t="s">
        <v>17412</v>
      </c>
      <c r="F702"/>
      <c r="G702"/>
      <c r="H702"/>
    </row>
    <row r="703" spans="1:8" ht="15" x14ac:dyDescent="0.25">
      <c r="A703" s="609" t="str">
        <f t="shared" si="10"/>
        <v>89030</v>
      </c>
      <c r="B703" s="607" t="s">
        <v>1703</v>
      </c>
      <c r="C703" s="607" t="s">
        <v>11352</v>
      </c>
      <c r="D703" s="607" t="s">
        <v>11130</v>
      </c>
      <c r="E703" s="619" t="s">
        <v>10088</v>
      </c>
      <c r="F703"/>
      <c r="G703"/>
      <c r="H703"/>
    </row>
    <row r="704" spans="1:8" ht="15" x14ac:dyDescent="0.25">
      <c r="A704" s="609" t="str">
        <f t="shared" si="10"/>
        <v>89033</v>
      </c>
      <c r="B704" s="607" t="s">
        <v>1706</v>
      </c>
      <c r="C704" s="607" t="s">
        <v>11353</v>
      </c>
      <c r="D704" s="607" t="s">
        <v>11130</v>
      </c>
      <c r="E704" s="619" t="s">
        <v>17994</v>
      </c>
      <c r="F704"/>
      <c r="G704"/>
      <c r="H704"/>
    </row>
    <row r="705" spans="1:8" ht="15" x14ac:dyDescent="0.25">
      <c r="A705" s="609" t="str">
        <f t="shared" si="10"/>
        <v>89034</v>
      </c>
      <c r="B705" s="607" t="s">
        <v>1707</v>
      </c>
      <c r="C705" s="607" t="s">
        <v>11354</v>
      </c>
      <c r="D705" s="607" t="s">
        <v>11130</v>
      </c>
      <c r="E705" s="619" t="s">
        <v>9715</v>
      </c>
      <c r="F705"/>
      <c r="G705"/>
      <c r="H705"/>
    </row>
    <row r="706" spans="1:8" ht="15" x14ac:dyDescent="0.25">
      <c r="A706" s="609" t="str">
        <f t="shared" ref="A706:A769" si="11">IF(ISERROR(SEARCH("/",B706)=6),TRIM(CLEAN(B706)),IF(SEARCH("/",B706)=6,IF(LEN(TRIM(CLEAN(B706)))=7,LEFT(TRIM(CLEAN(B706)),6)&amp;"00"&amp;RIGHT(TRIM(CLEAN(B706)),1),LEFT(TRIM(CLEAN(B706)),6)&amp;"0"&amp;RIGHT(TRIM(CLEAN(B706)),2)),TRIM(CLEAN(B706))))</f>
        <v>89128</v>
      </c>
      <c r="B706" s="607" t="s">
        <v>1716</v>
      </c>
      <c r="C706" s="607" t="s">
        <v>11356</v>
      </c>
      <c r="D706" s="607" t="s">
        <v>11130</v>
      </c>
      <c r="E706" s="619" t="s">
        <v>27050</v>
      </c>
      <c r="F706"/>
      <c r="G706"/>
      <c r="H706"/>
    </row>
    <row r="707" spans="1:8" ht="15" x14ac:dyDescent="0.25">
      <c r="A707" s="609" t="str">
        <f t="shared" si="11"/>
        <v>89129</v>
      </c>
      <c r="B707" s="607" t="s">
        <v>1717</v>
      </c>
      <c r="C707" s="607" t="s">
        <v>11357</v>
      </c>
      <c r="D707" s="607" t="s">
        <v>11130</v>
      </c>
      <c r="E707" s="619" t="s">
        <v>9955</v>
      </c>
      <c r="F707"/>
      <c r="G707"/>
      <c r="H707"/>
    </row>
    <row r="708" spans="1:8" ht="15" x14ac:dyDescent="0.25">
      <c r="A708" s="609" t="str">
        <f t="shared" si="11"/>
        <v>89130</v>
      </c>
      <c r="B708" s="607" t="s">
        <v>1718</v>
      </c>
      <c r="C708" s="607" t="s">
        <v>11358</v>
      </c>
      <c r="D708" s="607" t="s">
        <v>11130</v>
      </c>
      <c r="E708" s="619" t="s">
        <v>23620</v>
      </c>
      <c r="F708"/>
      <c r="G708"/>
      <c r="H708"/>
    </row>
    <row r="709" spans="1:8" ht="15" x14ac:dyDescent="0.25">
      <c r="A709" s="609" t="str">
        <f t="shared" si="11"/>
        <v>89131</v>
      </c>
      <c r="B709" s="607" t="s">
        <v>1719</v>
      </c>
      <c r="C709" s="607" t="s">
        <v>11359</v>
      </c>
      <c r="D709" s="607" t="s">
        <v>11130</v>
      </c>
      <c r="E709" s="619" t="s">
        <v>11025</v>
      </c>
      <c r="F709"/>
      <c r="G709"/>
      <c r="H709"/>
    </row>
    <row r="710" spans="1:8" ht="15" x14ac:dyDescent="0.25">
      <c r="A710" s="609" t="str">
        <f t="shared" si="11"/>
        <v>89210</v>
      </c>
      <c r="B710" s="607" t="s">
        <v>1725</v>
      </c>
      <c r="C710" s="607" t="s">
        <v>11360</v>
      </c>
      <c r="D710" s="607" t="s">
        <v>11130</v>
      </c>
      <c r="E710" s="619" t="s">
        <v>28579</v>
      </c>
      <c r="F710"/>
      <c r="G710"/>
      <c r="H710"/>
    </row>
    <row r="711" spans="1:8" ht="15" x14ac:dyDescent="0.25">
      <c r="A711" s="609" t="str">
        <f t="shared" si="11"/>
        <v>89211</v>
      </c>
      <c r="B711" s="607" t="s">
        <v>1726</v>
      </c>
      <c r="C711" s="607" t="s">
        <v>11361</v>
      </c>
      <c r="D711" s="607" t="s">
        <v>11130</v>
      </c>
      <c r="E711" s="619" t="s">
        <v>9474</v>
      </c>
      <c r="F711"/>
      <c r="G711"/>
      <c r="H711"/>
    </row>
    <row r="712" spans="1:8" ht="15" x14ac:dyDescent="0.25">
      <c r="A712" s="609" t="str">
        <f t="shared" si="11"/>
        <v>89212</v>
      </c>
      <c r="B712" s="607" t="s">
        <v>1727</v>
      </c>
      <c r="C712" s="607" t="s">
        <v>11363</v>
      </c>
      <c r="D712" s="607" t="s">
        <v>11130</v>
      </c>
      <c r="E712" s="619" t="s">
        <v>14554</v>
      </c>
      <c r="F712"/>
      <c r="G712"/>
      <c r="H712"/>
    </row>
    <row r="713" spans="1:8" ht="15" x14ac:dyDescent="0.25">
      <c r="A713" s="609" t="str">
        <f t="shared" si="11"/>
        <v>89213</v>
      </c>
      <c r="B713" s="607" t="s">
        <v>1728</v>
      </c>
      <c r="C713" s="607" t="s">
        <v>11365</v>
      </c>
      <c r="D713" s="607" t="s">
        <v>11130</v>
      </c>
      <c r="E713" s="619" t="s">
        <v>11281</v>
      </c>
      <c r="F713"/>
      <c r="G713"/>
      <c r="H713"/>
    </row>
    <row r="714" spans="1:8" ht="15" x14ac:dyDescent="0.25">
      <c r="A714" s="609" t="str">
        <f t="shared" si="11"/>
        <v>89214</v>
      </c>
      <c r="B714" s="607" t="s">
        <v>1729</v>
      </c>
      <c r="C714" s="607" t="s">
        <v>11366</v>
      </c>
      <c r="D714" s="607" t="s">
        <v>11130</v>
      </c>
      <c r="E714" s="619" t="s">
        <v>19600</v>
      </c>
      <c r="F714"/>
      <c r="G714"/>
      <c r="H714"/>
    </row>
    <row r="715" spans="1:8" ht="15" x14ac:dyDescent="0.25">
      <c r="A715" s="609" t="str">
        <f t="shared" si="11"/>
        <v>89215</v>
      </c>
      <c r="B715" s="607" t="s">
        <v>1730</v>
      </c>
      <c r="C715" s="607" t="s">
        <v>11368</v>
      </c>
      <c r="D715" s="607" t="s">
        <v>11130</v>
      </c>
      <c r="E715" s="619" t="s">
        <v>28580</v>
      </c>
      <c r="F715"/>
      <c r="G715"/>
      <c r="H715"/>
    </row>
    <row r="716" spans="1:8" ht="15" x14ac:dyDescent="0.25">
      <c r="A716" s="609" t="str">
        <f t="shared" si="11"/>
        <v>89221</v>
      </c>
      <c r="B716" s="607" t="s">
        <v>1732</v>
      </c>
      <c r="C716" s="607" t="s">
        <v>11369</v>
      </c>
      <c r="D716" s="607" t="s">
        <v>11130</v>
      </c>
      <c r="E716" s="619" t="s">
        <v>9719</v>
      </c>
      <c r="F716"/>
      <c r="G716"/>
      <c r="H716"/>
    </row>
    <row r="717" spans="1:8" ht="15" x14ac:dyDescent="0.25">
      <c r="A717" s="609" t="str">
        <f t="shared" si="11"/>
        <v>89222</v>
      </c>
      <c r="B717" s="607" t="s">
        <v>1733</v>
      </c>
      <c r="C717" s="607" t="s">
        <v>11370</v>
      </c>
      <c r="D717" s="607" t="s">
        <v>11130</v>
      </c>
      <c r="E717" s="619" t="s">
        <v>10081</v>
      </c>
      <c r="F717"/>
      <c r="G717"/>
      <c r="H717"/>
    </row>
    <row r="718" spans="1:8" ht="15" x14ac:dyDescent="0.25">
      <c r="A718" s="609" t="str">
        <f t="shared" si="11"/>
        <v>89223</v>
      </c>
      <c r="B718" s="607" t="s">
        <v>1734</v>
      </c>
      <c r="C718" s="607" t="s">
        <v>11371</v>
      </c>
      <c r="D718" s="607" t="s">
        <v>11130</v>
      </c>
      <c r="E718" s="619" t="s">
        <v>11300</v>
      </c>
      <c r="F718"/>
      <c r="G718"/>
      <c r="H718"/>
    </row>
    <row r="719" spans="1:8" ht="15" x14ac:dyDescent="0.25">
      <c r="A719" s="609" t="str">
        <f t="shared" si="11"/>
        <v>89224</v>
      </c>
      <c r="B719" s="607" t="s">
        <v>1735</v>
      </c>
      <c r="C719" s="607" t="s">
        <v>11372</v>
      </c>
      <c r="D719" s="607" t="s">
        <v>11130</v>
      </c>
      <c r="E719" s="619" t="s">
        <v>10331</v>
      </c>
      <c r="F719"/>
      <c r="G719"/>
      <c r="H719"/>
    </row>
    <row r="720" spans="1:8" ht="15" x14ac:dyDescent="0.25">
      <c r="A720" s="609" t="str">
        <f t="shared" si="11"/>
        <v>89228</v>
      </c>
      <c r="B720" s="607" t="s">
        <v>1738</v>
      </c>
      <c r="C720" s="607" t="s">
        <v>11373</v>
      </c>
      <c r="D720" s="607" t="s">
        <v>11130</v>
      </c>
      <c r="E720" s="619" t="s">
        <v>28581</v>
      </c>
      <c r="F720"/>
      <c r="G720"/>
      <c r="H720"/>
    </row>
    <row r="721" spans="1:8" ht="15" x14ac:dyDescent="0.25">
      <c r="A721" s="609" t="str">
        <f t="shared" si="11"/>
        <v>89229</v>
      </c>
      <c r="B721" s="607" t="s">
        <v>1739</v>
      </c>
      <c r="C721" s="607" t="s">
        <v>11375</v>
      </c>
      <c r="D721" s="607" t="s">
        <v>11130</v>
      </c>
      <c r="E721" s="619" t="s">
        <v>9619</v>
      </c>
      <c r="F721"/>
      <c r="G721"/>
      <c r="H721"/>
    </row>
    <row r="722" spans="1:8" ht="15" x14ac:dyDescent="0.25">
      <c r="A722" s="609" t="str">
        <f t="shared" si="11"/>
        <v>89230</v>
      </c>
      <c r="B722" s="607" t="s">
        <v>1740</v>
      </c>
      <c r="C722" s="607" t="s">
        <v>11376</v>
      </c>
      <c r="D722" s="607" t="s">
        <v>11130</v>
      </c>
      <c r="E722" s="619" t="s">
        <v>28582</v>
      </c>
      <c r="F722"/>
      <c r="G722"/>
      <c r="H722"/>
    </row>
    <row r="723" spans="1:8" ht="15" x14ac:dyDescent="0.25">
      <c r="A723" s="609" t="str">
        <f t="shared" si="11"/>
        <v>89231</v>
      </c>
      <c r="B723" s="607" t="s">
        <v>1741</v>
      </c>
      <c r="C723" s="607" t="s">
        <v>11377</v>
      </c>
      <c r="D723" s="607" t="s">
        <v>11130</v>
      </c>
      <c r="E723" s="619" t="s">
        <v>18269</v>
      </c>
      <c r="F723"/>
      <c r="G723"/>
      <c r="H723"/>
    </row>
    <row r="724" spans="1:8" ht="15" x14ac:dyDescent="0.25">
      <c r="A724" s="609" t="str">
        <f t="shared" si="11"/>
        <v>89232</v>
      </c>
      <c r="B724" s="607" t="s">
        <v>1742</v>
      </c>
      <c r="C724" s="607" t="s">
        <v>11378</v>
      </c>
      <c r="D724" s="607" t="s">
        <v>11130</v>
      </c>
      <c r="E724" s="619" t="s">
        <v>22267</v>
      </c>
      <c r="F724"/>
      <c r="G724"/>
      <c r="H724"/>
    </row>
    <row r="725" spans="1:8" ht="15" x14ac:dyDescent="0.25">
      <c r="A725" s="609" t="str">
        <f t="shared" si="11"/>
        <v>89233</v>
      </c>
      <c r="B725" s="607" t="s">
        <v>1743</v>
      </c>
      <c r="C725" s="607" t="s">
        <v>11379</v>
      </c>
      <c r="D725" s="607" t="s">
        <v>11130</v>
      </c>
      <c r="E725" s="619" t="s">
        <v>19482</v>
      </c>
      <c r="F725"/>
      <c r="G725"/>
      <c r="H725"/>
    </row>
    <row r="726" spans="1:8" ht="15" x14ac:dyDescent="0.25">
      <c r="A726" s="609" t="str">
        <f t="shared" si="11"/>
        <v>89236</v>
      </c>
      <c r="B726" s="607" t="s">
        <v>1746</v>
      </c>
      <c r="C726" s="607" t="s">
        <v>11380</v>
      </c>
      <c r="D726" s="607" t="s">
        <v>11130</v>
      </c>
      <c r="E726" s="619" t="s">
        <v>28583</v>
      </c>
      <c r="F726"/>
      <c r="G726"/>
      <c r="H726"/>
    </row>
    <row r="727" spans="1:8" ht="15" x14ac:dyDescent="0.25">
      <c r="A727" s="609" t="str">
        <f t="shared" si="11"/>
        <v>89237</v>
      </c>
      <c r="B727" s="607" t="s">
        <v>1747</v>
      </c>
      <c r="C727" s="607" t="s">
        <v>11381</v>
      </c>
      <c r="D727" s="607" t="s">
        <v>11130</v>
      </c>
      <c r="E727" s="619" t="s">
        <v>19134</v>
      </c>
      <c r="F727"/>
      <c r="G727"/>
      <c r="H727"/>
    </row>
    <row r="728" spans="1:8" ht="15" x14ac:dyDescent="0.25">
      <c r="A728" s="609" t="str">
        <f t="shared" si="11"/>
        <v>89238</v>
      </c>
      <c r="B728" s="607" t="s">
        <v>1748</v>
      </c>
      <c r="C728" s="607" t="s">
        <v>11382</v>
      </c>
      <c r="D728" s="607" t="s">
        <v>11130</v>
      </c>
      <c r="E728" s="619" t="s">
        <v>28584</v>
      </c>
      <c r="F728"/>
      <c r="G728"/>
      <c r="H728"/>
    </row>
    <row r="729" spans="1:8" ht="15" x14ac:dyDescent="0.25">
      <c r="A729" s="609" t="str">
        <f t="shared" si="11"/>
        <v>89239</v>
      </c>
      <c r="B729" s="607" t="s">
        <v>1749</v>
      </c>
      <c r="C729" s="607" t="s">
        <v>11383</v>
      </c>
      <c r="D729" s="607" t="s">
        <v>11130</v>
      </c>
      <c r="E729" s="619" t="s">
        <v>28585</v>
      </c>
      <c r="F729"/>
      <c r="G729"/>
      <c r="H729"/>
    </row>
    <row r="730" spans="1:8" ht="15" x14ac:dyDescent="0.25">
      <c r="A730" s="609" t="str">
        <f t="shared" si="11"/>
        <v>89240</v>
      </c>
      <c r="B730" s="607" t="s">
        <v>1750</v>
      </c>
      <c r="C730" s="607" t="s">
        <v>11384</v>
      </c>
      <c r="D730" s="607" t="s">
        <v>11130</v>
      </c>
      <c r="E730" s="619" t="s">
        <v>28586</v>
      </c>
      <c r="F730"/>
      <c r="G730"/>
      <c r="H730"/>
    </row>
    <row r="731" spans="1:8" ht="15" x14ac:dyDescent="0.25">
      <c r="A731" s="609" t="str">
        <f t="shared" si="11"/>
        <v>89241</v>
      </c>
      <c r="B731" s="607" t="s">
        <v>1751</v>
      </c>
      <c r="C731" s="607" t="s">
        <v>11385</v>
      </c>
      <c r="D731" s="607" t="s">
        <v>11130</v>
      </c>
      <c r="E731" s="619" t="s">
        <v>9343</v>
      </c>
      <c r="F731"/>
      <c r="G731"/>
      <c r="H731"/>
    </row>
    <row r="732" spans="1:8" ht="15" x14ac:dyDescent="0.25">
      <c r="A732" s="609" t="str">
        <f t="shared" si="11"/>
        <v>89246</v>
      </c>
      <c r="B732" s="607" t="s">
        <v>1754</v>
      </c>
      <c r="C732" s="607" t="s">
        <v>11387</v>
      </c>
      <c r="D732" s="607" t="s">
        <v>11130</v>
      </c>
      <c r="E732" s="619" t="s">
        <v>28587</v>
      </c>
      <c r="F732"/>
      <c r="G732"/>
      <c r="H732"/>
    </row>
    <row r="733" spans="1:8" ht="15" x14ac:dyDescent="0.25">
      <c r="A733" s="609" t="str">
        <f t="shared" si="11"/>
        <v>89247</v>
      </c>
      <c r="B733" s="607" t="s">
        <v>1755</v>
      </c>
      <c r="C733" s="607" t="s">
        <v>11388</v>
      </c>
      <c r="D733" s="607" t="s">
        <v>11130</v>
      </c>
      <c r="E733" s="619" t="s">
        <v>18707</v>
      </c>
      <c r="F733"/>
      <c r="G733"/>
      <c r="H733"/>
    </row>
    <row r="734" spans="1:8" ht="15" x14ac:dyDescent="0.25">
      <c r="A734" s="609" t="str">
        <f t="shared" si="11"/>
        <v>89248</v>
      </c>
      <c r="B734" s="607" t="s">
        <v>1756</v>
      </c>
      <c r="C734" s="607" t="s">
        <v>11389</v>
      </c>
      <c r="D734" s="607" t="s">
        <v>11130</v>
      </c>
      <c r="E734" s="619" t="s">
        <v>28588</v>
      </c>
      <c r="F734"/>
      <c r="G734"/>
      <c r="H734"/>
    </row>
    <row r="735" spans="1:8" ht="15" x14ac:dyDescent="0.25">
      <c r="A735" s="609" t="str">
        <f t="shared" si="11"/>
        <v>89249</v>
      </c>
      <c r="B735" s="607" t="s">
        <v>1757</v>
      </c>
      <c r="C735" s="607" t="s">
        <v>11390</v>
      </c>
      <c r="D735" s="607" t="s">
        <v>11130</v>
      </c>
      <c r="E735" s="619" t="s">
        <v>28589</v>
      </c>
      <c r="F735"/>
      <c r="G735"/>
      <c r="H735"/>
    </row>
    <row r="736" spans="1:8" ht="15" x14ac:dyDescent="0.25">
      <c r="A736" s="609" t="str">
        <f t="shared" si="11"/>
        <v>89253</v>
      </c>
      <c r="B736" s="607" t="s">
        <v>1760</v>
      </c>
      <c r="C736" s="607" t="s">
        <v>11391</v>
      </c>
      <c r="D736" s="607" t="s">
        <v>11130</v>
      </c>
      <c r="E736" s="619" t="s">
        <v>28590</v>
      </c>
      <c r="F736"/>
      <c r="G736"/>
      <c r="H736"/>
    </row>
    <row r="737" spans="1:8" ht="15" x14ac:dyDescent="0.25">
      <c r="A737" s="609" t="str">
        <f t="shared" si="11"/>
        <v>89254</v>
      </c>
      <c r="B737" s="607" t="s">
        <v>1761</v>
      </c>
      <c r="C737" s="607" t="s">
        <v>11392</v>
      </c>
      <c r="D737" s="607" t="s">
        <v>11130</v>
      </c>
      <c r="E737" s="619" t="s">
        <v>8886</v>
      </c>
      <c r="F737"/>
      <c r="G737"/>
      <c r="H737"/>
    </row>
    <row r="738" spans="1:8" ht="15" x14ac:dyDescent="0.25">
      <c r="A738" s="609" t="str">
        <f t="shared" si="11"/>
        <v>89255</v>
      </c>
      <c r="B738" s="607" t="s">
        <v>1762</v>
      </c>
      <c r="C738" s="607" t="s">
        <v>11394</v>
      </c>
      <c r="D738" s="607" t="s">
        <v>11130</v>
      </c>
      <c r="E738" s="619" t="s">
        <v>28591</v>
      </c>
      <c r="F738"/>
      <c r="G738"/>
      <c r="H738"/>
    </row>
    <row r="739" spans="1:8" ht="15" x14ac:dyDescent="0.25">
      <c r="A739" s="609" t="str">
        <f t="shared" si="11"/>
        <v>89256</v>
      </c>
      <c r="B739" s="607" t="s">
        <v>1763</v>
      </c>
      <c r="C739" s="607" t="s">
        <v>11395</v>
      </c>
      <c r="D739" s="607" t="s">
        <v>11130</v>
      </c>
      <c r="E739" s="619" t="s">
        <v>28592</v>
      </c>
      <c r="F739"/>
      <c r="G739"/>
      <c r="H739"/>
    </row>
    <row r="740" spans="1:8" ht="15" x14ac:dyDescent="0.25">
      <c r="A740" s="609" t="str">
        <f t="shared" si="11"/>
        <v>89259</v>
      </c>
      <c r="B740" s="607" t="s">
        <v>1766</v>
      </c>
      <c r="C740" s="607" t="s">
        <v>11396</v>
      </c>
      <c r="D740" s="607" t="s">
        <v>11130</v>
      </c>
      <c r="E740" s="619" t="s">
        <v>9556</v>
      </c>
      <c r="F740"/>
      <c r="G740"/>
      <c r="H740"/>
    </row>
    <row r="741" spans="1:8" ht="15" x14ac:dyDescent="0.25">
      <c r="A741" s="609" t="str">
        <f t="shared" si="11"/>
        <v>89260</v>
      </c>
      <c r="B741" s="607" t="s">
        <v>1767</v>
      </c>
      <c r="C741" s="607" t="s">
        <v>11398</v>
      </c>
      <c r="D741" s="607" t="s">
        <v>11130</v>
      </c>
      <c r="E741" s="619" t="s">
        <v>9041</v>
      </c>
      <c r="F741"/>
      <c r="G741"/>
      <c r="H741"/>
    </row>
    <row r="742" spans="1:8" ht="15" x14ac:dyDescent="0.25">
      <c r="A742" s="609" t="str">
        <f t="shared" si="11"/>
        <v>89262</v>
      </c>
      <c r="B742" s="607" t="s">
        <v>1768</v>
      </c>
      <c r="C742" s="607" t="s">
        <v>11399</v>
      </c>
      <c r="D742" s="607" t="s">
        <v>11130</v>
      </c>
      <c r="E742" s="619" t="s">
        <v>10353</v>
      </c>
      <c r="F742"/>
      <c r="G742"/>
      <c r="H742"/>
    </row>
    <row r="743" spans="1:8" ht="15" x14ac:dyDescent="0.25">
      <c r="A743" s="609" t="str">
        <f t="shared" si="11"/>
        <v>89264</v>
      </c>
      <c r="B743" s="607" t="s">
        <v>1769</v>
      </c>
      <c r="C743" s="607" t="s">
        <v>11400</v>
      </c>
      <c r="D743" s="607" t="s">
        <v>11130</v>
      </c>
      <c r="E743" s="619" t="s">
        <v>9403</v>
      </c>
      <c r="F743"/>
      <c r="G743"/>
      <c r="H743"/>
    </row>
    <row r="744" spans="1:8" ht="15" x14ac:dyDescent="0.25">
      <c r="A744" s="609" t="str">
        <f t="shared" si="11"/>
        <v>89265</v>
      </c>
      <c r="B744" s="607" t="s">
        <v>1770</v>
      </c>
      <c r="C744" s="607" t="s">
        <v>11401</v>
      </c>
      <c r="D744" s="607" t="s">
        <v>11130</v>
      </c>
      <c r="E744" s="619" t="s">
        <v>9817</v>
      </c>
      <c r="F744"/>
      <c r="G744"/>
      <c r="H744"/>
    </row>
    <row r="745" spans="1:8" ht="15" x14ac:dyDescent="0.25">
      <c r="A745" s="609" t="str">
        <f t="shared" si="11"/>
        <v>89266</v>
      </c>
      <c r="B745" s="607" t="s">
        <v>1771</v>
      </c>
      <c r="C745" s="607" t="s">
        <v>11402</v>
      </c>
      <c r="D745" s="607" t="s">
        <v>11130</v>
      </c>
      <c r="E745" s="619" t="s">
        <v>11527</v>
      </c>
      <c r="F745"/>
      <c r="G745"/>
      <c r="H745"/>
    </row>
    <row r="746" spans="1:8" ht="15" x14ac:dyDescent="0.25">
      <c r="A746" s="609" t="str">
        <f t="shared" si="11"/>
        <v>89267</v>
      </c>
      <c r="B746" s="607" t="s">
        <v>1772</v>
      </c>
      <c r="C746" s="607" t="s">
        <v>11403</v>
      </c>
      <c r="D746" s="607" t="s">
        <v>11130</v>
      </c>
      <c r="E746" s="619" t="s">
        <v>19636</v>
      </c>
      <c r="F746"/>
      <c r="G746"/>
      <c r="H746"/>
    </row>
    <row r="747" spans="1:8" ht="15" x14ac:dyDescent="0.25">
      <c r="A747" s="609" t="str">
        <f t="shared" si="11"/>
        <v>89268</v>
      </c>
      <c r="B747" s="607" t="s">
        <v>1773</v>
      </c>
      <c r="C747" s="607" t="s">
        <v>11404</v>
      </c>
      <c r="D747" s="607" t="s">
        <v>11130</v>
      </c>
      <c r="E747" s="619" t="s">
        <v>14886</v>
      </c>
      <c r="F747"/>
      <c r="G747"/>
      <c r="H747"/>
    </row>
    <row r="748" spans="1:8" ht="15" x14ac:dyDescent="0.25">
      <c r="A748" s="609" t="str">
        <f t="shared" si="11"/>
        <v>89269</v>
      </c>
      <c r="B748" s="607" t="s">
        <v>1774</v>
      </c>
      <c r="C748" s="607" t="s">
        <v>11405</v>
      </c>
      <c r="D748" s="607" t="s">
        <v>11130</v>
      </c>
      <c r="E748" s="619" t="s">
        <v>8954</v>
      </c>
      <c r="F748"/>
      <c r="G748"/>
      <c r="H748"/>
    </row>
    <row r="749" spans="1:8" ht="15" x14ac:dyDescent="0.25">
      <c r="A749" s="609" t="str">
        <f t="shared" si="11"/>
        <v>89270</v>
      </c>
      <c r="B749" s="607" t="s">
        <v>1775</v>
      </c>
      <c r="C749" s="607" t="s">
        <v>11406</v>
      </c>
      <c r="D749" s="607" t="s">
        <v>11130</v>
      </c>
      <c r="E749" s="619" t="s">
        <v>9718</v>
      </c>
      <c r="F749"/>
      <c r="G749"/>
      <c r="H749"/>
    </row>
    <row r="750" spans="1:8" ht="15" x14ac:dyDescent="0.25">
      <c r="A750" s="609" t="str">
        <f t="shared" si="11"/>
        <v>89271</v>
      </c>
      <c r="B750" s="607" t="s">
        <v>1776</v>
      </c>
      <c r="C750" s="607" t="s">
        <v>11407</v>
      </c>
      <c r="D750" s="607" t="s">
        <v>11130</v>
      </c>
      <c r="E750" s="619" t="s">
        <v>14252</v>
      </c>
      <c r="F750"/>
      <c r="G750"/>
      <c r="H750"/>
    </row>
    <row r="751" spans="1:8" ht="15" x14ac:dyDescent="0.25">
      <c r="A751" s="609" t="str">
        <f t="shared" si="11"/>
        <v>89274</v>
      </c>
      <c r="B751" s="607" t="s">
        <v>1779</v>
      </c>
      <c r="C751" s="607" t="s">
        <v>11408</v>
      </c>
      <c r="D751" s="607" t="s">
        <v>11130</v>
      </c>
      <c r="E751" s="619" t="s">
        <v>10210</v>
      </c>
      <c r="F751"/>
      <c r="G751"/>
      <c r="H751"/>
    </row>
    <row r="752" spans="1:8" ht="15" x14ac:dyDescent="0.25">
      <c r="A752" s="609" t="str">
        <f t="shared" si="11"/>
        <v>89275</v>
      </c>
      <c r="B752" s="607" t="s">
        <v>1780</v>
      </c>
      <c r="C752" s="607" t="s">
        <v>11409</v>
      </c>
      <c r="D752" s="607" t="s">
        <v>11130</v>
      </c>
      <c r="E752" s="619" t="s">
        <v>11607</v>
      </c>
      <c r="F752"/>
      <c r="G752"/>
      <c r="H752"/>
    </row>
    <row r="753" spans="1:8" ht="15" x14ac:dyDescent="0.25">
      <c r="A753" s="609" t="str">
        <f t="shared" si="11"/>
        <v>89276</v>
      </c>
      <c r="B753" s="607" t="s">
        <v>1781</v>
      </c>
      <c r="C753" s="607" t="s">
        <v>11410</v>
      </c>
      <c r="D753" s="607" t="s">
        <v>11130</v>
      </c>
      <c r="E753" s="619" t="s">
        <v>8833</v>
      </c>
      <c r="F753"/>
      <c r="G753"/>
      <c r="H753"/>
    </row>
    <row r="754" spans="1:8" ht="15" x14ac:dyDescent="0.25">
      <c r="A754" s="609" t="str">
        <f t="shared" si="11"/>
        <v>89277</v>
      </c>
      <c r="B754" s="607" t="s">
        <v>1782</v>
      </c>
      <c r="C754" s="607" t="s">
        <v>11411</v>
      </c>
      <c r="D754" s="607" t="s">
        <v>11130</v>
      </c>
      <c r="E754" s="619" t="s">
        <v>14219</v>
      </c>
      <c r="F754"/>
      <c r="G754"/>
      <c r="H754"/>
    </row>
    <row r="755" spans="1:8" ht="15" x14ac:dyDescent="0.25">
      <c r="A755" s="609" t="str">
        <f t="shared" si="11"/>
        <v>89280</v>
      </c>
      <c r="B755" s="607" t="s">
        <v>1785</v>
      </c>
      <c r="C755" s="607" t="s">
        <v>11413</v>
      </c>
      <c r="D755" s="607" t="s">
        <v>11130</v>
      </c>
      <c r="E755" s="619" t="s">
        <v>9606</v>
      </c>
      <c r="F755"/>
      <c r="G755"/>
      <c r="H755"/>
    </row>
    <row r="756" spans="1:8" ht="15" x14ac:dyDescent="0.25">
      <c r="A756" s="609" t="str">
        <f t="shared" si="11"/>
        <v>89281</v>
      </c>
      <c r="B756" s="607" t="s">
        <v>1786</v>
      </c>
      <c r="C756" s="607" t="s">
        <v>11415</v>
      </c>
      <c r="D756" s="607" t="s">
        <v>11130</v>
      </c>
      <c r="E756" s="619" t="s">
        <v>17267</v>
      </c>
      <c r="F756"/>
      <c r="G756"/>
      <c r="H756"/>
    </row>
    <row r="757" spans="1:8" ht="15" x14ac:dyDescent="0.25">
      <c r="A757" s="609" t="str">
        <f t="shared" si="11"/>
        <v>89870</v>
      </c>
      <c r="B757" s="607" t="s">
        <v>2321</v>
      </c>
      <c r="C757" s="607" t="s">
        <v>11416</v>
      </c>
      <c r="D757" s="607" t="s">
        <v>11130</v>
      </c>
      <c r="E757" s="619" t="s">
        <v>9085</v>
      </c>
      <c r="F757"/>
      <c r="G757"/>
      <c r="H757"/>
    </row>
    <row r="758" spans="1:8" ht="15" x14ac:dyDescent="0.25">
      <c r="A758" s="609" t="str">
        <f t="shared" si="11"/>
        <v>89871</v>
      </c>
      <c r="B758" s="607" t="s">
        <v>2322</v>
      </c>
      <c r="C758" s="607" t="s">
        <v>11417</v>
      </c>
      <c r="D758" s="607" t="s">
        <v>11130</v>
      </c>
      <c r="E758" s="619" t="s">
        <v>9795</v>
      </c>
      <c r="F758"/>
      <c r="G758"/>
      <c r="H758"/>
    </row>
    <row r="759" spans="1:8" ht="15" x14ac:dyDescent="0.25">
      <c r="A759" s="609" t="str">
        <f t="shared" si="11"/>
        <v>89872</v>
      </c>
      <c r="B759" s="607" t="s">
        <v>2323</v>
      </c>
      <c r="C759" s="607" t="s">
        <v>11419</v>
      </c>
      <c r="D759" s="607" t="s">
        <v>11130</v>
      </c>
      <c r="E759" s="619" t="s">
        <v>9506</v>
      </c>
      <c r="F759"/>
      <c r="G759"/>
      <c r="H759"/>
    </row>
    <row r="760" spans="1:8" ht="15" x14ac:dyDescent="0.25">
      <c r="A760" s="609" t="str">
        <f t="shared" si="11"/>
        <v>89873</v>
      </c>
      <c r="B760" s="607" t="s">
        <v>2324</v>
      </c>
      <c r="C760" s="607" t="s">
        <v>11420</v>
      </c>
      <c r="D760" s="607" t="s">
        <v>11130</v>
      </c>
      <c r="E760" s="619" t="s">
        <v>19177</v>
      </c>
      <c r="F760"/>
      <c r="G760"/>
      <c r="H760"/>
    </row>
    <row r="761" spans="1:8" ht="15" x14ac:dyDescent="0.25">
      <c r="A761" s="609" t="str">
        <f t="shared" si="11"/>
        <v>89874</v>
      </c>
      <c r="B761" s="607" t="s">
        <v>2325</v>
      </c>
      <c r="C761" s="607" t="s">
        <v>11421</v>
      </c>
      <c r="D761" s="607" t="s">
        <v>11130</v>
      </c>
      <c r="E761" s="619" t="s">
        <v>28593</v>
      </c>
      <c r="F761"/>
      <c r="G761"/>
      <c r="H761"/>
    </row>
    <row r="762" spans="1:8" ht="15" x14ac:dyDescent="0.25">
      <c r="A762" s="609" t="str">
        <f t="shared" si="11"/>
        <v>89878</v>
      </c>
      <c r="B762" s="607" t="s">
        <v>2328</v>
      </c>
      <c r="C762" s="607" t="s">
        <v>11422</v>
      </c>
      <c r="D762" s="607" t="s">
        <v>11130</v>
      </c>
      <c r="E762" s="619" t="s">
        <v>28594</v>
      </c>
      <c r="F762"/>
      <c r="G762"/>
      <c r="H762"/>
    </row>
    <row r="763" spans="1:8" ht="15" x14ac:dyDescent="0.25">
      <c r="A763" s="609" t="str">
        <f t="shared" si="11"/>
        <v>89879</v>
      </c>
      <c r="B763" s="607" t="s">
        <v>2329</v>
      </c>
      <c r="C763" s="607" t="s">
        <v>11423</v>
      </c>
      <c r="D763" s="607" t="s">
        <v>11130</v>
      </c>
      <c r="E763" s="619" t="s">
        <v>18010</v>
      </c>
      <c r="F763"/>
      <c r="G763"/>
      <c r="H763"/>
    </row>
    <row r="764" spans="1:8" ht="15" x14ac:dyDescent="0.25">
      <c r="A764" s="609" t="str">
        <f t="shared" si="11"/>
        <v>89880</v>
      </c>
      <c r="B764" s="607" t="s">
        <v>2330</v>
      </c>
      <c r="C764" s="607" t="s">
        <v>11425</v>
      </c>
      <c r="D764" s="607" t="s">
        <v>11130</v>
      </c>
      <c r="E764" s="619" t="s">
        <v>9483</v>
      </c>
      <c r="F764"/>
      <c r="G764"/>
      <c r="H764"/>
    </row>
    <row r="765" spans="1:8" ht="15" x14ac:dyDescent="0.25">
      <c r="A765" s="609" t="str">
        <f t="shared" si="11"/>
        <v>89881</v>
      </c>
      <c r="B765" s="607" t="s">
        <v>2331</v>
      </c>
      <c r="C765" s="607" t="s">
        <v>11426</v>
      </c>
      <c r="D765" s="607" t="s">
        <v>11130</v>
      </c>
      <c r="E765" s="619" t="s">
        <v>28595</v>
      </c>
      <c r="F765"/>
      <c r="G765"/>
      <c r="H765"/>
    </row>
    <row r="766" spans="1:8" ht="15" x14ac:dyDescent="0.25">
      <c r="A766" s="609" t="str">
        <f t="shared" si="11"/>
        <v>89882</v>
      </c>
      <c r="B766" s="607" t="s">
        <v>2332</v>
      </c>
      <c r="C766" s="607" t="s">
        <v>11427</v>
      </c>
      <c r="D766" s="607" t="s">
        <v>11130</v>
      </c>
      <c r="E766" s="619" t="s">
        <v>28596</v>
      </c>
      <c r="F766"/>
      <c r="G766"/>
      <c r="H766"/>
    </row>
    <row r="767" spans="1:8" ht="15" x14ac:dyDescent="0.25">
      <c r="A767" s="609" t="str">
        <f t="shared" si="11"/>
        <v>90582</v>
      </c>
      <c r="B767" s="607" t="s">
        <v>2421</v>
      </c>
      <c r="C767" s="607" t="s">
        <v>11428</v>
      </c>
      <c r="D767" s="607" t="s">
        <v>11130</v>
      </c>
      <c r="E767" s="619" t="s">
        <v>8989</v>
      </c>
      <c r="F767"/>
      <c r="G767"/>
      <c r="H767"/>
    </row>
    <row r="768" spans="1:8" ht="15" x14ac:dyDescent="0.25">
      <c r="A768" s="609" t="str">
        <f t="shared" si="11"/>
        <v>90583</v>
      </c>
      <c r="B768" s="607" t="s">
        <v>2422</v>
      </c>
      <c r="C768" s="607" t="s">
        <v>11430</v>
      </c>
      <c r="D768" s="607" t="s">
        <v>11130</v>
      </c>
      <c r="E768" s="619" t="s">
        <v>8810</v>
      </c>
      <c r="F768"/>
      <c r="G768"/>
      <c r="H768"/>
    </row>
    <row r="769" spans="1:8" ht="15" x14ac:dyDescent="0.25">
      <c r="A769" s="609" t="str">
        <f t="shared" si="11"/>
        <v>90584</v>
      </c>
      <c r="B769" s="607" t="s">
        <v>2423</v>
      </c>
      <c r="C769" s="607" t="s">
        <v>11431</v>
      </c>
      <c r="D769" s="607" t="s">
        <v>11130</v>
      </c>
      <c r="E769" s="619" t="s">
        <v>11269</v>
      </c>
      <c r="F769"/>
      <c r="G769"/>
      <c r="H769"/>
    </row>
    <row r="770" spans="1:8" ht="15" x14ac:dyDescent="0.25">
      <c r="A770" s="609" t="str">
        <f t="shared" ref="A770:A833" si="12">IF(ISERROR(SEARCH("/",B770)=6),TRIM(CLEAN(B770)),IF(SEARCH("/",B770)=6,IF(LEN(TRIM(CLEAN(B770)))=7,LEFT(TRIM(CLEAN(B770)),6)&amp;"00"&amp;RIGHT(TRIM(CLEAN(B770)),1),LEFT(TRIM(CLEAN(B770)),6)&amp;"0"&amp;RIGHT(TRIM(CLEAN(B770)),2)),TRIM(CLEAN(B770))))</f>
        <v>90585</v>
      </c>
      <c r="B770" s="607" t="s">
        <v>2424</v>
      </c>
      <c r="C770" s="607" t="s">
        <v>11432</v>
      </c>
      <c r="D770" s="607" t="s">
        <v>11130</v>
      </c>
      <c r="E770" s="619" t="s">
        <v>17179</v>
      </c>
      <c r="F770"/>
      <c r="G770"/>
      <c r="H770"/>
    </row>
    <row r="771" spans="1:8" ht="15" x14ac:dyDescent="0.25">
      <c r="A771" s="609" t="str">
        <f t="shared" si="12"/>
        <v>90621</v>
      </c>
      <c r="B771" s="607" t="s">
        <v>2427</v>
      </c>
      <c r="C771" s="607" t="s">
        <v>11433</v>
      </c>
      <c r="D771" s="607" t="s">
        <v>11130</v>
      </c>
      <c r="E771" s="619" t="s">
        <v>8925</v>
      </c>
      <c r="F771"/>
      <c r="G771"/>
      <c r="H771"/>
    </row>
    <row r="772" spans="1:8" ht="15" x14ac:dyDescent="0.25">
      <c r="A772" s="609" t="str">
        <f t="shared" si="12"/>
        <v>90622</v>
      </c>
      <c r="B772" s="607" t="s">
        <v>2428</v>
      </c>
      <c r="C772" s="607" t="s">
        <v>11434</v>
      </c>
      <c r="D772" s="607" t="s">
        <v>11130</v>
      </c>
      <c r="E772" s="619" t="s">
        <v>11319</v>
      </c>
      <c r="F772"/>
      <c r="G772"/>
      <c r="H772"/>
    </row>
    <row r="773" spans="1:8" ht="15" x14ac:dyDescent="0.25">
      <c r="A773" s="609" t="str">
        <f t="shared" si="12"/>
        <v>90623</v>
      </c>
      <c r="B773" s="607" t="s">
        <v>2429</v>
      </c>
      <c r="C773" s="607" t="s">
        <v>11435</v>
      </c>
      <c r="D773" s="607" t="s">
        <v>11130</v>
      </c>
      <c r="E773" s="619" t="s">
        <v>13234</v>
      </c>
      <c r="F773"/>
      <c r="G773"/>
      <c r="H773"/>
    </row>
    <row r="774" spans="1:8" ht="15" x14ac:dyDescent="0.25">
      <c r="A774" s="609" t="str">
        <f t="shared" si="12"/>
        <v>90624</v>
      </c>
      <c r="B774" s="607" t="s">
        <v>2430</v>
      </c>
      <c r="C774" s="607" t="s">
        <v>11436</v>
      </c>
      <c r="D774" s="607" t="s">
        <v>11130</v>
      </c>
      <c r="E774" s="619" t="s">
        <v>9057</v>
      </c>
      <c r="F774"/>
      <c r="G774"/>
      <c r="H774"/>
    </row>
    <row r="775" spans="1:8" ht="15" x14ac:dyDescent="0.25">
      <c r="A775" s="609" t="str">
        <f t="shared" si="12"/>
        <v>90627</v>
      </c>
      <c r="B775" s="607" t="s">
        <v>2433</v>
      </c>
      <c r="C775" s="607" t="s">
        <v>11437</v>
      </c>
      <c r="D775" s="607" t="s">
        <v>11130</v>
      </c>
      <c r="E775" s="619" t="s">
        <v>26481</v>
      </c>
      <c r="F775"/>
      <c r="G775"/>
      <c r="H775"/>
    </row>
    <row r="776" spans="1:8" ht="15" x14ac:dyDescent="0.25">
      <c r="A776" s="609" t="str">
        <f t="shared" si="12"/>
        <v>90628</v>
      </c>
      <c r="B776" s="607" t="s">
        <v>2434</v>
      </c>
      <c r="C776" s="607" t="s">
        <v>11438</v>
      </c>
      <c r="D776" s="607" t="s">
        <v>11130</v>
      </c>
      <c r="E776" s="619" t="s">
        <v>10157</v>
      </c>
      <c r="F776"/>
      <c r="G776"/>
      <c r="H776"/>
    </row>
    <row r="777" spans="1:8" ht="15" x14ac:dyDescent="0.25">
      <c r="A777" s="609" t="str">
        <f t="shared" si="12"/>
        <v>90629</v>
      </c>
      <c r="B777" s="607" t="s">
        <v>2435</v>
      </c>
      <c r="C777" s="607" t="s">
        <v>11439</v>
      </c>
      <c r="D777" s="607" t="s">
        <v>11130</v>
      </c>
      <c r="E777" s="619" t="s">
        <v>8789</v>
      </c>
      <c r="F777"/>
      <c r="G777"/>
      <c r="H777"/>
    </row>
    <row r="778" spans="1:8" ht="15" x14ac:dyDescent="0.25">
      <c r="A778" s="609" t="str">
        <f t="shared" si="12"/>
        <v>90630</v>
      </c>
      <c r="B778" s="607" t="s">
        <v>2436</v>
      </c>
      <c r="C778" s="607" t="s">
        <v>11440</v>
      </c>
      <c r="D778" s="607" t="s">
        <v>11130</v>
      </c>
      <c r="E778" s="619" t="s">
        <v>28597</v>
      </c>
      <c r="F778"/>
      <c r="G778"/>
      <c r="H778"/>
    </row>
    <row r="779" spans="1:8" ht="15" x14ac:dyDescent="0.25">
      <c r="A779" s="609" t="str">
        <f t="shared" si="12"/>
        <v>90633</v>
      </c>
      <c r="B779" s="607" t="s">
        <v>2439</v>
      </c>
      <c r="C779" s="607" t="s">
        <v>11441</v>
      </c>
      <c r="D779" s="607" t="s">
        <v>11130</v>
      </c>
      <c r="E779" s="619" t="s">
        <v>11180</v>
      </c>
      <c r="F779"/>
      <c r="G779"/>
      <c r="H779"/>
    </row>
    <row r="780" spans="1:8" ht="15" x14ac:dyDescent="0.25">
      <c r="A780" s="609" t="str">
        <f t="shared" si="12"/>
        <v>90634</v>
      </c>
      <c r="B780" s="607" t="s">
        <v>2440</v>
      </c>
      <c r="C780" s="607" t="s">
        <v>11442</v>
      </c>
      <c r="D780" s="607" t="s">
        <v>11130</v>
      </c>
      <c r="E780" s="619" t="s">
        <v>17181</v>
      </c>
      <c r="F780"/>
      <c r="G780"/>
      <c r="H780"/>
    </row>
    <row r="781" spans="1:8" ht="15" x14ac:dyDescent="0.25">
      <c r="A781" s="609" t="str">
        <f t="shared" si="12"/>
        <v>90635</v>
      </c>
      <c r="B781" s="607" t="s">
        <v>2441</v>
      </c>
      <c r="C781" s="607" t="s">
        <v>11443</v>
      </c>
      <c r="D781" s="607" t="s">
        <v>11130</v>
      </c>
      <c r="E781" s="619" t="s">
        <v>9039</v>
      </c>
      <c r="F781"/>
      <c r="G781"/>
      <c r="H781"/>
    </row>
    <row r="782" spans="1:8" ht="15" x14ac:dyDescent="0.25">
      <c r="A782" s="609" t="str">
        <f t="shared" si="12"/>
        <v>90636</v>
      </c>
      <c r="B782" s="607" t="s">
        <v>2442</v>
      </c>
      <c r="C782" s="607" t="s">
        <v>11444</v>
      </c>
      <c r="D782" s="607" t="s">
        <v>11130</v>
      </c>
      <c r="E782" s="619" t="s">
        <v>8840</v>
      </c>
      <c r="F782"/>
      <c r="G782"/>
      <c r="H782"/>
    </row>
    <row r="783" spans="1:8" ht="15" x14ac:dyDescent="0.25">
      <c r="A783" s="609" t="str">
        <f t="shared" si="12"/>
        <v>90639</v>
      </c>
      <c r="B783" s="607" t="s">
        <v>2445</v>
      </c>
      <c r="C783" s="607" t="s">
        <v>11446</v>
      </c>
      <c r="D783" s="607" t="s">
        <v>11130</v>
      </c>
      <c r="E783" s="619" t="s">
        <v>11424</v>
      </c>
      <c r="F783"/>
      <c r="G783"/>
      <c r="H783"/>
    </row>
    <row r="784" spans="1:8" ht="15" x14ac:dyDescent="0.25">
      <c r="A784" s="609" t="str">
        <f t="shared" si="12"/>
        <v>90640</v>
      </c>
      <c r="B784" s="607" t="s">
        <v>2446</v>
      </c>
      <c r="C784" s="607" t="s">
        <v>11447</v>
      </c>
      <c r="D784" s="607" t="s">
        <v>11130</v>
      </c>
      <c r="E784" s="619" t="s">
        <v>8971</v>
      </c>
      <c r="F784"/>
      <c r="G784"/>
      <c r="H784"/>
    </row>
    <row r="785" spans="1:8" ht="15" x14ac:dyDescent="0.25">
      <c r="A785" s="609" t="str">
        <f t="shared" si="12"/>
        <v>90641</v>
      </c>
      <c r="B785" s="607" t="s">
        <v>2447</v>
      </c>
      <c r="C785" s="607" t="s">
        <v>11448</v>
      </c>
      <c r="D785" s="607" t="s">
        <v>11130</v>
      </c>
      <c r="E785" s="619" t="s">
        <v>9855</v>
      </c>
      <c r="F785"/>
      <c r="G785"/>
      <c r="H785"/>
    </row>
    <row r="786" spans="1:8" ht="15" x14ac:dyDescent="0.25">
      <c r="A786" s="609" t="str">
        <f t="shared" si="12"/>
        <v>90642</v>
      </c>
      <c r="B786" s="607" t="s">
        <v>2448</v>
      </c>
      <c r="C786" s="607" t="s">
        <v>11449</v>
      </c>
      <c r="D786" s="607" t="s">
        <v>11130</v>
      </c>
      <c r="E786" s="619" t="s">
        <v>9015</v>
      </c>
      <c r="F786"/>
      <c r="G786"/>
      <c r="H786"/>
    </row>
    <row r="787" spans="1:8" ht="15" x14ac:dyDescent="0.25">
      <c r="A787" s="609" t="str">
        <f t="shared" si="12"/>
        <v>90646</v>
      </c>
      <c r="B787" s="607" t="s">
        <v>2451</v>
      </c>
      <c r="C787" s="607" t="s">
        <v>11450</v>
      </c>
      <c r="D787" s="607" t="s">
        <v>11130</v>
      </c>
      <c r="E787" s="619" t="s">
        <v>9078</v>
      </c>
      <c r="F787"/>
      <c r="G787"/>
      <c r="H787"/>
    </row>
    <row r="788" spans="1:8" ht="15" x14ac:dyDescent="0.25">
      <c r="A788" s="609" t="str">
        <f t="shared" si="12"/>
        <v>90647</v>
      </c>
      <c r="B788" s="607" t="s">
        <v>2452</v>
      </c>
      <c r="C788" s="607" t="s">
        <v>11451</v>
      </c>
      <c r="D788" s="607" t="s">
        <v>11130</v>
      </c>
      <c r="E788" s="619" t="s">
        <v>9079</v>
      </c>
      <c r="F788"/>
      <c r="G788"/>
      <c r="H788"/>
    </row>
    <row r="789" spans="1:8" ht="15" x14ac:dyDescent="0.25">
      <c r="A789" s="609" t="str">
        <f t="shared" si="12"/>
        <v>90648</v>
      </c>
      <c r="B789" s="607" t="s">
        <v>2453</v>
      </c>
      <c r="C789" s="607" t="s">
        <v>11452</v>
      </c>
      <c r="D789" s="607" t="s">
        <v>11130</v>
      </c>
      <c r="E789" s="619" t="s">
        <v>8834</v>
      </c>
      <c r="F789"/>
      <c r="G789"/>
      <c r="H789"/>
    </row>
    <row r="790" spans="1:8" ht="15" x14ac:dyDescent="0.25">
      <c r="A790" s="609" t="str">
        <f t="shared" si="12"/>
        <v>90649</v>
      </c>
      <c r="B790" s="607" t="s">
        <v>2454</v>
      </c>
      <c r="C790" s="607" t="s">
        <v>11453</v>
      </c>
      <c r="D790" s="607" t="s">
        <v>11130</v>
      </c>
      <c r="E790" s="619" t="s">
        <v>12890</v>
      </c>
      <c r="F790"/>
      <c r="G790"/>
      <c r="H790"/>
    </row>
    <row r="791" spans="1:8" ht="15" x14ac:dyDescent="0.25">
      <c r="A791" s="609" t="str">
        <f t="shared" si="12"/>
        <v>90652</v>
      </c>
      <c r="B791" s="607" t="s">
        <v>2457</v>
      </c>
      <c r="C791" s="607" t="s">
        <v>11454</v>
      </c>
      <c r="D791" s="607" t="s">
        <v>11130</v>
      </c>
      <c r="E791" s="619" t="s">
        <v>11541</v>
      </c>
      <c r="F791"/>
      <c r="G791"/>
      <c r="H791"/>
    </row>
    <row r="792" spans="1:8" ht="15" x14ac:dyDescent="0.25">
      <c r="A792" s="609" t="str">
        <f t="shared" si="12"/>
        <v>90653</v>
      </c>
      <c r="B792" s="607" t="s">
        <v>2458</v>
      </c>
      <c r="C792" s="607" t="s">
        <v>11455</v>
      </c>
      <c r="D792" s="607" t="s">
        <v>11130</v>
      </c>
      <c r="E792" s="619" t="s">
        <v>8989</v>
      </c>
      <c r="F792"/>
      <c r="G792"/>
      <c r="H792"/>
    </row>
    <row r="793" spans="1:8" ht="15" x14ac:dyDescent="0.25">
      <c r="A793" s="609" t="str">
        <f t="shared" si="12"/>
        <v>90654</v>
      </c>
      <c r="B793" s="607" t="s">
        <v>2459</v>
      </c>
      <c r="C793" s="607" t="s">
        <v>11456</v>
      </c>
      <c r="D793" s="607" t="s">
        <v>11130</v>
      </c>
      <c r="E793" s="619" t="s">
        <v>9043</v>
      </c>
      <c r="F793"/>
      <c r="G793"/>
      <c r="H793"/>
    </row>
    <row r="794" spans="1:8" ht="15" x14ac:dyDescent="0.25">
      <c r="A794" s="609" t="str">
        <f t="shared" si="12"/>
        <v>90655</v>
      </c>
      <c r="B794" s="607" t="s">
        <v>2460</v>
      </c>
      <c r="C794" s="607" t="s">
        <v>11457</v>
      </c>
      <c r="D794" s="607" t="s">
        <v>11130</v>
      </c>
      <c r="E794" s="619" t="s">
        <v>8907</v>
      </c>
      <c r="F794"/>
      <c r="G794"/>
      <c r="H794"/>
    </row>
    <row r="795" spans="1:8" ht="15" x14ac:dyDescent="0.25">
      <c r="A795" s="609" t="str">
        <f t="shared" si="12"/>
        <v>90658</v>
      </c>
      <c r="B795" s="607" t="s">
        <v>2463</v>
      </c>
      <c r="C795" s="607" t="s">
        <v>11458</v>
      </c>
      <c r="D795" s="607" t="s">
        <v>11130</v>
      </c>
      <c r="E795" s="619" t="s">
        <v>8932</v>
      </c>
      <c r="F795"/>
      <c r="G795"/>
      <c r="H795"/>
    </row>
    <row r="796" spans="1:8" ht="15" x14ac:dyDescent="0.25">
      <c r="A796" s="609" t="str">
        <f t="shared" si="12"/>
        <v>90659</v>
      </c>
      <c r="B796" s="607" t="s">
        <v>2464</v>
      </c>
      <c r="C796" s="607" t="s">
        <v>11460</v>
      </c>
      <c r="D796" s="607" t="s">
        <v>11130</v>
      </c>
      <c r="E796" s="619" t="s">
        <v>9169</v>
      </c>
      <c r="F796"/>
      <c r="G796"/>
      <c r="H796"/>
    </row>
    <row r="797" spans="1:8" ht="15" x14ac:dyDescent="0.25">
      <c r="A797" s="609" t="str">
        <f t="shared" si="12"/>
        <v>90660</v>
      </c>
      <c r="B797" s="607" t="s">
        <v>2465</v>
      </c>
      <c r="C797" s="607" t="s">
        <v>11462</v>
      </c>
      <c r="D797" s="607" t="s">
        <v>11130</v>
      </c>
      <c r="E797" s="619" t="s">
        <v>9480</v>
      </c>
      <c r="F797"/>
      <c r="G797"/>
      <c r="H797"/>
    </row>
    <row r="798" spans="1:8" ht="15" x14ac:dyDescent="0.25">
      <c r="A798" s="609" t="str">
        <f t="shared" si="12"/>
        <v>90661</v>
      </c>
      <c r="B798" s="607" t="s">
        <v>2466</v>
      </c>
      <c r="C798" s="607" t="s">
        <v>11463</v>
      </c>
      <c r="D798" s="607" t="s">
        <v>11130</v>
      </c>
      <c r="E798" s="619" t="s">
        <v>8907</v>
      </c>
      <c r="F798"/>
      <c r="G798"/>
      <c r="H798"/>
    </row>
    <row r="799" spans="1:8" ht="15" x14ac:dyDescent="0.25">
      <c r="A799" s="609" t="str">
        <f t="shared" si="12"/>
        <v>90664</v>
      </c>
      <c r="B799" s="607" t="s">
        <v>2469</v>
      </c>
      <c r="C799" s="607" t="s">
        <v>11464</v>
      </c>
      <c r="D799" s="607" t="s">
        <v>11130</v>
      </c>
      <c r="E799" s="619" t="s">
        <v>8907</v>
      </c>
      <c r="F799"/>
      <c r="G799"/>
      <c r="H799"/>
    </row>
    <row r="800" spans="1:8" ht="15" x14ac:dyDescent="0.25">
      <c r="A800" s="609" t="str">
        <f t="shared" si="12"/>
        <v>90665</v>
      </c>
      <c r="B800" s="607" t="s">
        <v>2470</v>
      </c>
      <c r="C800" s="607" t="s">
        <v>11465</v>
      </c>
      <c r="D800" s="607" t="s">
        <v>11130</v>
      </c>
      <c r="E800" s="619" t="s">
        <v>10176</v>
      </c>
      <c r="F800"/>
      <c r="G800"/>
      <c r="H800"/>
    </row>
    <row r="801" spans="1:8" ht="15" x14ac:dyDescent="0.25">
      <c r="A801" s="609" t="str">
        <f t="shared" si="12"/>
        <v>90666</v>
      </c>
      <c r="B801" s="607" t="s">
        <v>2471</v>
      </c>
      <c r="C801" s="607" t="s">
        <v>11466</v>
      </c>
      <c r="D801" s="607" t="s">
        <v>11130</v>
      </c>
      <c r="E801" s="619" t="s">
        <v>13101</v>
      </c>
      <c r="F801"/>
      <c r="G801"/>
      <c r="H801"/>
    </row>
    <row r="802" spans="1:8" ht="15" x14ac:dyDescent="0.25">
      <c r="A802" s="609" t="str">
        <f t="shared" si="12"/>
        <v>90667</v>
      </c>
      <c r="B802" s="607" t="s">
        <v>2472</v>
      </c>
      <c r="C802" s="607" t="s">
        <v>11467</v>
      </c>
      <c r="D802" s="607" t="s">
        <v>11130</v>
      </c>
      <c r="E802" s="619" t="s">
        <v>9009</v>
      </c>
      <c r="F802"/>
      <c r="G802"/>
      <c r="H802"/>
    </row>
    <row r="803" spans="1:8" ht="15" x14ac:dyDescent="0.25">
      <c r="A803" s="609" t="str">
        <f t="shared" si="12"/>
        <v>90670</v>
      </c>
      <c r="B803" s="607" t="s">
        <v>2475</v>
      </c>
      <c r="C803" s="607" t="s">
        <v>11468</v>
      </c>
      <c r="D803" s="607" t="s">
        <v>11130</v>
      </c>
      <c r="E803" s="619" t="s">
        <v>28598</v>
      </c>
      <c r="F803"/>
      <c r="G803"/>
      <c r="H803"/>
    </row>
    <row r="804" spans="1:8" ht="15" x14ac:dyDescent="0.25">
      <c r="A804" s="609" t="str">
        <f t="shared" si="12"/>
        <v>90671</v>
      </c>
      <c r="B804" s="607" t="s">
        <v>2476</v>
      </c>
      <c r="C804" s="607" t="s">
        <v>11469</v>
      </c>
      <c r="D804" s="607" t="s">
        <v>11130</v>
      </c>
      <c r="E804" s="619" t="s">
        <v>28599</v>
      </c>
      <c r="F804"/>
      <c r="G804"/>
      <c r="H804"/>
    </row>
    <row r="805" spans="1:8" ht="15" x14ac:dyDescent="0.25">
      <c r="A805" s="609" t="str">
        <f t="shared" si="12"/>
        <v>90672</v>
      </c>
      <c r="B805" s="607" t="s">
        <v>2477</v>
      </c>
      <c r="C805" s="607" t="s">
        <v>11470</v>
      </c>
      <c r="D805" s="607" t="s">
        <v>11130</v>
      </c>
      <c r="E805" s="619" t="s">
        <v>28600</v>
      </c>
      <c r="F805"/>
      <c r="G805"/>
      <c r="H805"/>
    </row>
    <row r="806" spans="1:8" ht="15" x14ac:dyDescent="0.25">
      <c r="A806" s="609" t="str">
        <f t="shared" si="12"/>
        <v>90673</v>
      </c>
      <c r="B806" s="607" t="s">
        <v>2478</v>
      </c>
      <c r="C806" s="607" t="s">
        <v>11471</v>
      </c>
      <c r="D806" s="607" t="s">
        <v>11130</v>
      </c>
      <c r="E806" s="619" t="s">
        <v>28601</v>
      </c>
      <c r="F806"/>
      <c r="G806"/>
      <c r="H806"/>
    </row>
    <row r="807" spans="1:8" ht="15" x14ac:dyDescent="0.25">
      <c r="A807" s="609" t="str">
        <f t="shared" si="12"/>
        <v>90676</v>
      </c>
      <c r="B807" s="607" t="s">
        <v>2481</v>
      </c>
      <c r="C807" s="607" t="s">
        <v>11472</v>
      </c>
      <c r="D807" s="607" t="s">
        <v>11130</v>
      </c>
      <c r="E807" s="619" t="s">
        <v>28031</v>
      </c>
      <c r="F807"/>
      <c r="G807"/>
      <c r="H807"/>
    </row>
    <row r="808" spans="1:8" ht="15" x14ac:dyDescent="0.25">
      <c r="A808" s="609" t="str">
        <f t="shared" si="12"/>
        <v>90677</v>
      </c>
      <c r="B808" s="607" t="s">
        <v>2482</v>
      </c>
      <c r="C808" s="607" t="s">
        <v>11473</v>
      </c>
      <c r="D808" s="607" t="s">
        <v>11130</v>
      </c>
      <c r="E808" s="619" t="s">
        <v>9469</v>
      </c>
      <c r="F808"/>
      <c r="G808"/>
      <c r="H808"/>
    </row>
    <row r="809" spans="1:8" ht="15" x14ac:dyDescent="0.25">
      <c r="A809" s="609" t="str">
        <f t="shared" si="12"/>
        <v>90678</v>
      </c>
      <c r="B809" s="607" t="s">
        <v>2483</v>
      </c>
      <c r="C809" s="607" t="s">
        <v>11475</v>
      </c>
      <c r="D809" s="607" t="s">
        <v>11130</v>
      </c>
      <c r="E809" s="619" t="s">
        <v>19409</v>
      </c>
      <c r="F809"/>
      <c r="G809"/>
      <c r="H809"/>
    </row>
    <row r="810" spans="1:8" ht="15" x14ac:dyDescent="0.25">
      <c r="A810" s="609" t="str">
        <f t="shared" si="12"/>
        <v>90679</v>
      </c>
      <c r="B810" s="607" t="s">
        <v>2484</v>
      </c>
      <c r="C810" s="607" t="s">
        <v>11476</v>
      </c>
      <c r="D810" s="607" t="s">
        <v>11130</v>
      </c>
      <c r="E810" s="619" t="s">
        <v>18309</v>
      </c>
      <c r="F810"/>
      <c r="G810"/>
      <c r="H810"/>
    </row>
    <row r="811" spans="1:8" ht="15" x14ac:dyDescent="0.25">
      <c r="A811" s="609" t="str">
        <f t="shared" si="12"/>
        <v>90682</v>
      </c>
      <c r="B811" s="607" t="s">
        <v>2487</v>
      </c>
      <c r="C811" s="607" t="s">
        <v>11477</v>
      </c>
      <c r="D811" s="607" t="s">
        <v>11130</v>
      </c>
      <c r="E811" s="619" t="s">
        <v>14616</v>
      </c>
      <c r="F811"/>
      <c r="G811"/>
      <c r="H811"/>
    </row>
    <row r="812" spans="1:8" ht="15" x14ac:dyDescent="0.25">
      <c r="A812" s="609" t="str">
        <f t="shared" si="12"/>
        <v>90683</v>
      </c>
      <c r="B812" s="607" t="s">
        <v>2488</v>
      </c>
      <c r="C812" s="607" t="s">
        <v>11478</v>
      </c>
      <c r="D812" s="607" t="s">
        <v>11130</v>
      </c>
      <c r="E812" s="619" t="s">
        <v>9255</v>
      </c>
      <c r="F812"/>
      <c r="G812"/>
      <c r="H812"/>
    </row>
    <row r="813" spans="1:8" ht="15" x14ac:dyDescent="0.25">
      <c r="A813" s="609" t="str">
        <f t="shared" si="12"/>
        <v>90684</v>
      </c>
      <c r="B813" s="607" t="s">
        <v>2489</v>
      </c>
      <c r="C813" s="607" t="s">
        <v>11479</v>
      </c>
      <c r="D813" s="607" t="s">
        <v>11130</v>
      </c>
      <c r="E813" s="619" t="s">
        <v>10328</v>
      </c>
      <c r="F813"/>
      <c r="G813"/>
      <c r="H813"/>
    </row>
    <row r="814" spans="1:8" ht="15" x14ac:dyDescent="0.25">
      <c r="A814" s="609" t="str">
        <f t="shared" si="12"/>
        <v>90685</v>
      </c>
      <c r="B814" s="607" t="s">
        <v>2490</v>
      </c>
      <c r="C814" s="607" t="s">
        <v>11481</v>
      </c>
      <c r="D814" s="607" t="s">
        <v>11130</v>
      </c>
      <c r="E814" s="619" t="s">
        <v>25093</v>
      </c>
      <c r="F814"/>
      <c r="G814"/>
      <c r="H814"/>
    </row>
    <row r="815" spans="1:8" ht="15" x14ac:dyDescent="0.25">
      <c r="A815" s="609" t="str">
        <f t="shared" si="12"/>
        <v>90688</v>
      </c>
      <c r="B815" s="607" t="s">
        <v>2493</v>
      </c>
      <c r="C815" s="607" t="s">
        <v>11482</v>
      </c>
      <c r="D815" s="607" t="s">
        <v>11130</v>
      </c>
      <c r="E815" s="619" t="s">
        <v>10071</v>
      </c>
      <c r="F815"/>
      <c r="G815"/>
      <c r="H815"/>
    </row>
    <row r="816" spans="1:8" ht="15" x14ac:dyDescent="0.25">
      <c r="A816" s="609" t="str">
        <f t="shared" si="12"/>
        <v>90689</v>
      </c>
      <c r="B816" s="607" t="s">
        <v>2494</v>
      </c>
      <c r="C816" s="607" t="s">
        <v>11483</v>
      </c>
      <c r="D816" s="607" t="s">
        <v>11130</v>
      </c>
      <c r="E816" s="619" t="s">
        <v>9638</v>
      </c>
      <c r="F816"/>
      <c r="G816"/>
      <c r="H816"/>
    </row>
    <row r="817" spans="1:8" ht="15" x14ac:dyDescent="0.25">
      <c r="A817" s="609" t="str">
        <f t="shared" si="12"/>
        <v>90690</v>
      </c>
      <c r="B817" s="607" t="s">
        <v>2495</v>
      </c>
      <c r="C817" s="607" t="s">
        <v>11484</v>
      </c>
      <c r="D817" s="607" t="s">
        <v>11130</v>
      </c>
      <c r="E817" s="619" t="s">
        <v>11586</v>
      </c>
      <c r="F817"/>
      <c r="G817"/>
      <c r="H817"/>
    </row>
    <row r="818" spans="1:8" ht="15" x14ac:dyDescent="0.25">
      <c r="A818" s="609" t="str">
        <f t="shared" si="12"/>
        <v>90691</v>
      </c>
      <c r="B818" s="607" t="s">
        <v>2496</v>
      </c>
      <c r="C818" s="607" t="s">
        <v>11486</v>
      </c>
      <c r="D818" s="607" t="s">
        <v>11130</v>
      </c>
      <c r="E818" s="619" t="s">
        <v>18666</v>
      </c>
      <c r="F818"/>
      <c r="G818"/>
      <c r="H818"/>
    </row>
    <row r="819" spans="1:8" ht="15" x14ac:dyDescent="0.25">
      <c r="A819" s="609" t="str">
        <f t="shared" si="12"/>
        <v>90957</v>
      </c>
      <c r="B819" s="607" t="s">
        <v>2611</v>
      </c>
      <c r="C819" s="607" t="s">
        <v>11487</v>
      </c>
      <c r="D819" s="607" t="s">
        <v>11130</v>
      </c>
      <c r="E819" s="619" t="s">
        <v>10244</v>
      </c>
      <c r="F819"/>
      <c r="G819"/>
      <c r="H819"/>
    </row>
    <row r="820" spans="1:8" ht="15" x14ac:dyDescent="0.25">
      <c r="A820" s="609" t="str">
        <f t="shared" si="12"/>
        <v>90958</v>
      </c>
      <c r="B820" s="607" t="s">
        <v>2612</v>
      </c>
      <c r="C820" s="607" t="s">
        <v>11488</v>
      </c>
      <c r="D820" s="607" t="s">
        <v>11130</v>
      </c>
      <c r="E820" s="619" t="s">
        <v>9337</v>
      </c>
      <c r="F820"/>
      <c r="G820"/>
      <c r="H820"/>
    </row>
    <row r="821" spans="1:8" ht="15" x14ac:dyDescent="0.25">
      <c r="A821" s="609" t="str">
        <f t="shared" si="12"/>
        <v>90960</v>
      </c>
      <c r="B821" s="607" t="s">
        <v>2613</v>
      </c>
      <c r="C821" s="607" t="s">
        <v>11489</v>
      </c>
      <c r="D821" s="607" t="s">
        <v>11130</v>
      </c>
      <c r="E821" s="619" t="s">
        <v>9805</v>
      </c>
      <c r="F821"/>
      <c r="G821"/>
      <c r="H821"/>
    </row>
    <row r="822" spans="1:8" ht="15" x14ac:dyDescent="0.25">
      <c r="A822" s="609" t="str">
        <f t="shared" si="12"/>
        <v>90961</v>
      </c>
      <c r="B822" s="607" t="s">
        <v>2614</v>
      </c>
      <c r="C822" s="607" t="s">
        <v>11490</v>
      </c>
      <c r="D822" s="607" t="s">
        <v>11130</v>
      </c>
      <c r="E822" s="619" t="s">
        <v>10176</v>
      </c>
      <c r="F822"/>
      <c r="G822"/>
      <c r="H822"/>
    </row>
    <row r="823" spans="1:8" ht="15" x14ac:dyDescent="0.25">
      <c r="A823" s="609" t="str">
        <f t="shared" si="12"/>
        <v>90962</v>
      </c>
      <c r="B823" s="607" t="s">
        <v>2615</v>
      </c>
      <c r="C823" s="607" t="s">
        <v>11491</v>
      </c>
      <c r="D823" s="607" t="s">
        <v>11130</v>
      </c>
      <c r="E823" s="619" t="s">
        <v>14710</v>
      </c>
      <c r="F823"/>
      <c r="G823"/>
      <c r="H823"/>
    </row>
    <row r="824" spans="1:8" ht="15" x14ac:dyDescent="0.25">
      <c r="A824" s="609" t="str">
        <f t="shared" si="12"/>
        <v>90963</v>
      </c>
      <c r="B824" s="607" t="s">
        <v>2616</v>
      </c>
      <c r="C824" s="607" t="s">
        <v>11492</v>
      </c>
      <c r="D824" s="607" t="s">
        <v>11130</v>
      </c>
      <c r="E824" s="619" t="s">
        <v>9009</v>
      </c>
      <c r="F824"/>
      <c r="G824"/>
      <c r="H824"/>
    </row>
    <row r="825" spans="1:8" ht="15" x14ac:dyDescent="0.25">
      <c r="A825" s="609" t="str">
        <f t="shared" si="12"/>
        <v>90968</v>
      </c>
      <c r="B825" s="607" t="s">
        <v>2619</v>
      </c>
      <c r="C825" s="607" t="s">
        <v>11493</v>
      </c>
      <c r="D825" s="607" t="s">
        <v>11130</v>
      </c>
      <c r="E825" s="619" t="s">
        <v>9927</v>
      </c>
      <c r="F825"/>
      <c r="G825"/>
      <c r="H825"/>
    </row>
    <row r="826" spans="1:8" ht="15" x14ac:dyDescent="0.25">
      <c r="A826" s="609" t="str">
        <f t="shared" si="12"/>
        <v>90969</v>
      </c>
      <c r="B826" s="607" t="s">
        <v>2620</v>
      </c>
      <c r="C826" s="607" t="s">
        <v>11494</v>
      </c>
      <c r="D826" s="607" t="s">
        <v>11130</v>
      </c>
      <c r="E826" s="619" t="s">
        <v>10176</v>
      </c>
      <c r="F826"/>
      <c r="G826"/>
      <c r="H826"/>
    </row>
    <row r="827" spans="1:8" ht="15" x14ac:dyDescent="0.25">
      <c r="A827" s="609" t="str">
        <f t="shared" si="12"/>
        <v>90970</v>
      </c>
      <c r="B827" s="607" t="s">
        <v>2621</v>
      </c>
      <c r="C827" s="607" t="s">
        <v>11495</v>
      </c>
      <c r="D827" s="607" t="s">
        <v>11130</v>
      </c>
      <c r="E827" s="619" t="s">
        <v>10184</v>
      </c>
      <c r="F827"/>
      <c r="G827"/>
      <c r="H827"/>
    </row>
    <row r="828" spans="1:8" ht="15" x14ac:dyDescent="0.25">
      <c r="A828" s="609" t="str">
        <f t="shared" si="12"/>
        <v>90971</v>
      </c>
      <c r="B828" s="607" t="s">
        <v>2622</v>
      </c>
      <c r="C828" s="607" t="s">
        <v>11497</v>
      </c>
      <c r="D828" s="607" t="s">
        <v>11130</v>
      </c>
      <c r="E828" s="619" t="s">
        <v>9117</v>
      </c>
      <c r="F828"/>
      <c r="G828"/>
      <c r="H828"/>
    </row>
    <row r="829" spans="1:8" ht="15" x14ac:dyDescent="0.25">
      <c r="A829" s="609" t="str">
        <f t="shared" si="12"/>
        <v>90975</v>
      </c>
      <c r="B829" s="607" t="s">
        <v>2625</v>
      </c>
      <c r="C829" s="607" t="s">
        <v>11498</v>
      </c>
      <c r="D829" s="607" t="s">
        <v>11130</v>
      </c>
      <c r="E829" s="619" t="s">
        <v>9834</v>
      </c>
      <c r="F829"/>
      <c r="G829"/>
      <c r="H829"/>
    </row>
    <row r="830" spans="1:8" ht="15" x14ac:dyDescent="0.25">
      <c r="A830" s="609" t="str">
        <f t="shared" si="12"/>
        <v>90976</v>
      </c>
      <c r="B830" s="607" t="s">
        <v>2626</v>
      </c>
      <c r="C830" s="607" t="s">
        <v>11499</v>
      </c>
      <c r="D830" s="607" t="s">
        <v>11130</v>
      </c>
      <c r="E830" s="619" t="s">
        <v>8817</v>
      </c>
      <c r="F830"/>
      <c r="G830"/>
      <c r="H830"/>
    </row>
    <row r="831" spans="1:8" ht="15" x14ac:dyDescent="0.25">
      <c r="A831" s="609" t="str">
        <f t="shared" si="12"/>
        <v>90977</v>
      </c>
      <c r="B831" s="607" t="s">
        <v>2627</v>
      </c>
      <c r="C831" s="607" t="s">
        <v>11500</v>
      </c>
      <c r="D831" s="607" t="s">
        <v>11130</v>
      </c>
      <c r="E831" s="619" t="s">
        <v>8933</v>
      </c>
      <c r="F831"/>
      <c r="G831"/>
      <c r="H831"/>
    </row>
    <row r="832" spans="1:8" ht="15" x14ac:dyDescent="0.25">
      <c r="A832" s="609" t="str">
        <f t="shared" si="12"/>
        <v>90978</v>
      </c>
      <c r="B832" s="607" t="s">
        <v>2628</v>
      </c>
      <c r="C832" s="607" t="s">
        <v>11502</v>
      </c>
      <c r="D832" s="607" t="s">
        <v>11130</v>
      </c>
      <c r="E832" s="619" t="s">
        <v>18871</v>
      </c>
      <c r="F832"/>
      <c r="G832"/>
      <c r="H832"/>
    </row>
    <row r="833" spans="1:8" ht="15" x14ac:dyDescent="0.25">
      <c r="A833" s="609" t="str">
        <f t="shared" si="12"/>
        <v>90992</v>
      </c>
      <c r="B833" s="607" t="s">
        <v>2632</v>
      </c>
      <c r="C833" s="607" t="s">
        <v>11503</v>
      </c>
      <c r="D833" s="607" t="s">
        <v>11130</v>
      </c>
      <c r="E833" s="619" t="s">
        <v>15755</v>
      </c>
      <c r="F833"/>
      <c r="G833"/>
      <c r="H833"/>
    </row>
    <row r="834" spans="1:8" ht="15" x14ac:dyDescent="0.25">
      <c r="A834" s="609" t="str">
        <f t="shared" ref="A834:A897" si="13">IF(ISERROR(SEARCH("/",B834)=6),TRIM(CLEAN(B834)),IF(SEARCH("/",B834)=6,IF(LEN(TRIM(CLEAN(B834)))=7,LEFT(TRIM(CLEAN(B834)),6)&amp;"00"&amp;RIGHT(TRIM(CLEAN(B834)),1),LEFT(TRIM(CLEAN(B834)),6)&amp;"0"&amp;RIGHT(TRIM(CLEAN(B834)),2)),TRIM(CLEAN(B834))))</f>
        <v>90993</v>
      </c>
      <c r="B834" s="607" t="s">
        <v>2633</v>
      </c>
      <c r="C834" s="607" t="s">
        <v>11504</v>
      </c>
      <c r="D834" s="607" t="s">
        <v>11130</v>
      </c>
      <c r="E834" s="619" t="s">
        <v>8838</v>
      </c>
      <c r="F834"/>
      <c r="G834"/>
      <c r="H834"/>
    </row>
    <row r="835" spans="1:8" ht="15" x14ac:dyDescent="0.25">
      <c r="A835" s="609" t="str">
        <f t="shared" si="13"/>
        <v>90994</v>
      </c>
      <c r="B835" s="607" t="s">
        <v>2634</v>
      </c>
      <c r="C835" s="607" t="s">
        <v>11505</v>
      </c>
      <c r="D835" s="607" t="s">
        <v>11130</v>
      </c>
      <c r="E835" s="619" t="s">
        <v>10123</v>
      </c>
      <c r="F835"/>
      <c r="G835"/>
      <c r="H835"/>
    </row>
    <row r="836" spans="1:8" ht="15" x14ac:dyDescent="0.25">
      <c r="A836" s="609" t="str">
        <f t="shared" si="13"/>
        <v>90995</v>
      </c>
      <c r="B836" s="607" t="s">
        <v>2635</v>
      </c>
      <c r="C836" s="607" t="s">
        <v>11506</v>
      </c>
      <c r="D836" s="607" t="s">
        <v>11130</v>
      </c>
      <c r="E836" s="619" t="s">
        <v>28602</v>
      </c>
      <c r="F836"/>
      <c r="G836"/>
      <c r="H836"/>
    </row>
    <row r="837" spans="1:8" ht="15" x14ac:dyDescent="0.25">
      <c r="A837" s="609" t="str">
        <f t="shared" si="13"/>
        <v>91021</v>
      </c>
      <c r="B837" s="607" t="s">
        <v>2646</v>
      </c>
      <c r="C837" s="607" t="s">
        <v>11507</v>
      </c>
      <c r="D837" s="607" t="s">
        <v>11130</v>
      </c>
      <c r="E837" s="619" t="s">
        <v>9592</v>
      </c>
      <c r="F837"/>
      <c r="G837"/>
      <c r="H837"/>
    </row>
    <row r="838" spans="1:8" ht="15" x14ac:dyDescent="0.25">
      <c r="A838" s="609" t="str">
        <f t="shared" si="13"/>
        <v>91026</v>
      </c>
      <c r="B838" s="607" t="s">
        <v>2647</v>
      </c>
      <c r="C838" s="607" t="s">
        <v>11509</v>
      </c>
      <c r="D838" s="607" t="s">
        <v>11130</v>
      </c>
      <c r="E838" s="619" t="s">
        <v>8951</v>
      </c>
      <c r="F838"/>
      <c r="G838"/>
      <c r="H838"/>
    </row>
    <row r="839" spans="1:8" ht="15" x14ac:dyDescent="0.25">
      <c r="A839" s="609" t="str">
        <f t="shared" si="13"/>
        <v>91027</v>
      </c>
      <c r="B839" s="607" t="s">
        <v>2648</v>
      </c>
      <c r="C839" s="607" t="s">
        <v>11510</v>
      </c>
      <c r="D839" s="607" t="s">
        <v>11130</v>
      </c>
      <c r="E839" s="619" t="s">
        <v>10320</v>
      </c>
      <c r="F839"/>
      <c r="G839"/>
      <c r="H839"/>
    </row>
    <row r="840" spans="1:8" ht="15" x14ac:dyDescent="0.25">
      <c r="A840" s="609" t="str">
        <f t="shared" si="13"/>
        <v>91028</v>
      </c>
      <c r="B840" s="607" t="s">
        <v>2649</v>
      </c>
      <c r="C840" s="607" t="s">
        <v>11511</v>
      </c>
      <c r="D840" s="607" t="s">
        <v>11130</v>
      </c>
      <c r="E840" s="619" t="s">
        <v>8808</v>
      </c>
      <c r="F840"/>
      <c r="G840"/>
      <c r="H840"/>
    </row>
    <row r="841" spans="1:8" ht="15" x14ac:dyDescent="0.25">
      <c r="A841" s="609" t="str">
        <f t="shared" si="13"/>
        <v>91029</v>
      </c>
      <c r="B841" s="607" t="s">
        <v>2650</v>
      </c>
      <c r="C841" s="607" t="s">
        <v>11513</v>
      </c>
      <c r="D841" s="607" t="s">
        <v>11130</v>
      </c>
      <c r="E841" s="619" t="s">
        <v>28603</v>
      </c>
      <c r="F841"/>
      <c r="G841"/>
      <c r="H841"/>
    </row>
    <row r="842" spans="1:8" ht="15" x14ac:dyDescent="0.25">
      <c r="A842" s="609" t="str">
        <f t="shared" si="13"/>
        <v>91030</v>
      </c>
      <c r="B842" s="607" t="s">
        <v>2651</v>
      </c>
      <c r="C842" s="607" t="s">
        <v>11514</v>
      </c>
      <c r="D842" s="607" t="s">
        <v>11130</v>
      </c>
      <c r="E842" s="619" t="s">
        <v>28604</v>
      </c>
      <c r="F842"/>
      <c r="G842"/>
      <c r="H842"/>
    </row>
    <row r="843" spans="1:8" ht="15" x14ac:dyDescent="0.25">
      <c r="A843" s="609" t="str">
        <f t="shared" si="13"/>
        <v>91273</v>
      </c>
      <c r="B843" s="607" t="s">
        <v>2714</v>
      </c>
      <c r="C843" s="607" t="s">
        <v>11515</v>
      </c>
      <c r="D843" s="607" t="s">
        <v>11130</v>
      </c>
      <c r="E843" s="619" t="s">
        <v>8791</v>
      </c>
      <c r="F843"/>
      <c r="G843"/>
      <c r="H843"/>
    </row>
    <row r="844" spans="1:8" ht="15" x14ac:dyDescent="0.25">
      <c r="A844" s="609" t="str">
        <f t="shared" si="13"/>
        <v>91274</v>
      </c>
      <c r="B844" s="607" t="s">
        <v>2715</v>
      </c>
      <c r="C844" s="607" t="s">
        <v>11516</v>
      </c>
      <c r="D844" s="607" t="s">
        <v>11130</v>
      </c>
      <c r="E844" s="619" t="s">
        <v>9701</v>
      </c>
      <c r="F844"/>
      <c r="G844"/>
      <c r="H844"/>
    </row>
    <row r="845" spans="1:8" ht="15" x14ac:dyDescent="0.25">
      <c r="A845" s="609" t="str">
        <f t="shared" si="13"/>
        <v>91275</v>
      </c>
      <c r="B845" s="607" t="s">
        <v>2716</v>
      </c>
      <c r="C845" s="607" t="s">
        <v>11517</v>
      </c>
      <c r="D845" s="607" t="s">
        <v>11130</v>
      </c>
      <c r="E845" s="619" t="s">
        <v>9625</v>
      </c>
      <c r="F845"/>
      <c r="G845"/>
      <c r="H845"/>
    </row>
    <row r="846" spans="1:8" ht="15" x14ac:dyDescent="0.25">
      <c r="A846" s="609" t="str">
        <f t="shared" si="13"/>
        <v>91276</v>
      </c>
      <c r="B846" s="607" t="s">
        <v>2717</v>
      </c>
      <c r="C846" s="607" t="s">
        <v>11518</v>
      </c>
      <c r="D846" s="607" t="s">
        <v>11130</v>
      </c>
      <c r="E846" s="619" t="s">
        <v>9813</v>
      </c>
      <c r="F846"/>
      <c r="G846"/>
      <c r="H846"/>
    </row>
    <row r="847" spans="1:8" ht="15" x14ac:dyDescent="0.25">
      <c r="A847" s="609" t="str">
        <f t="shared" si="13"/>
        <v>91279</v>
      </c>
      <c r="B847" s="607" t="s">
        <v>2720</v>
      </c>
      <c r="C847" s="607" t="s">
        <v>11519</v>
      </c>
      <c r="D847" s="607" t="s">
        <v>11130</v>
      </c>
      <c r="E847" s="619" t="s">
        <v>8834</v>
      </c>
      <c r="F847"/>
      <c r="G847"/>
      <c r="H847"/>
    </row>
    <row r="848" spans="1:8" ht="15" x14ac:dyDescent="0.25">
      <c r="A848" s="609" t="str">
        <f t="shared" si="13"/>
        <v>91280</v>
      </c>
      <c r="B848" s="607" t="s">
        <v>2721</v>
      </c>
      <c r="C848" s="607" t="s">
        <v>11520</v>
      </c>
      <c r="D848" s="607" t="s">
        <v>11130</v>
      </c>
      <c r="E848" s="619" t="s">
        <v>9232</v>
      </c>
      <c r="F848"/>
      <c r="G848"/>
      <c r="H848"/>
    </row>
    <row r="849" spans="1:8" ht="15" x14ac:dyDescent="0.25">
      <c r="A849" s="609" t="str">
        <f t="shared" si="13"/>
        <v>91281</v>
      </c>
      <c r="B849" s="607" t="s">
        <v>2722</v>
      </c>
      <c r="C849" s="607" t="s">
        <v>11521</v>
      </c>
      <c r="D849" s="607" t="s">
        <v>11130</v>
      </c>
      <c r="E849" s="619" t="s">
        <v>9029</v>
      </c>
      <c r="F849"/>
      <c r="G849"/>
      <c r="H849"/>
    </row>
    <row r="850" spans="1:8" ht="15" x14ac:dyDescent="0.25">
      <c r="A850" s="609" t="str">
        <f t="shared" si="13"/>
        <v>91282</v>
      </c>
      <c r="B850" s="607" t="s">
        <v>2723</v>
      </c>
      <c r="C850" s="607" t="s">
        <v>11522</v>
      </c>
      <c r="D850" s="607" t="s">
        <v>11130</v>
      </c>
      <c r="E850" s="619" t="s">
        <v>9587</v>
      </c>
      <c r="F850"/>
      <c r="G850"/>
      <c r="H850"/>
    </row>
    <row r="851" spans="1:8" ht="15" x14ac:dyDescent="0.25">
      <c r="A851" s="609" t="str">
        <f t="shared" si="13"/>
        <v>91354</v>
      </c>
      <c r="B851" s="607" t="s">
        <v>2761</v>
      </c>
      <c r="C851" s="607" t="s">
        <v>11524</v>
      </c>
      <c r="D851" s="607" t="s">
        <v>11130</v>
      </c>
      <c r="E851" s="619" t="s">
        <v>10499</v>
      </c>
      <c r="F851"/>
      <c r="G851"/>
      <c r="H851"/>
    </row>
    <row r="852" spans="1:8" ht="15" x14ac:dyDescent="0.25">
      <c r="A852" s="609" t="str">
        <f t="shared" si="13"/>
        <v>91355</v>
      </c>
      <c r="B852" s="607" t="s">
        <v>2762</v>
      </c>
      <c r="C852" s="607" t="s">
        <v>11525</v>
      </c>
      <c r="D852" s="607" t="s">
        <v>11130</v>
      </c>
      <c r="E852" s="619" t="s">
        <v>9056</v>
      </c>
      <c r="F852"/>
      <c r="G852"/>
      <c r="H852"/>
    </row>
    <row r="853" spans="1:8" ht="15" x14ac:dyDescent="0.25">
      <c r="A853" s="609" t="str">
        <f t="shared" si="13"/>
        <v>91356</v>
      </c>
      <c r="B853" s="607" t="s">
        <v>2763</v>
      </c>
      <c r="C853" s="607" t="s">
        <v>11526</v>
      </c>
      <c r="D853" s="607" t="s">
        <v>11130</v>
      </c>
      <c r="E853" s="619" t="s">
        <v>9713</v>
      </c>
      <c r="F853"/>
      <c r="G853"/>
      <c r="H853"/>
    </row>
    <row r="854" spans="1:8" ht="15" x14ac:dyDescent="0.25">
      <c r="A854" s="609" t="str">
        <f t="shared" si="13"/>
        <v>91359</v>
      </c>
      <c r="B854" s="607" t="s">
        <v>2764</v>
      </c>
      <c r="C854" s="607" t="s">
        <v>11528</v>
      </c>
      <c r="D854" s="607" t="s">
        <v>11130</v>
      </c>
      <c r="E854" s="619" t="s">
        <v>10071</v>
      </c>
      <c r="F854"/>
      <c r="G854"/>
      <c r="H854"/>
    </row>
    <row r="855" spans="1:8" ht="15" x14ac:dyDescent="0.25">
      <c r="A855" s="609" t="str">
        <f t="shared" si="13"/>
        <v>91360</v>
      </c>
      <c r="B855" s="607" t="s">
        <v>2765</v>
      </c>
      <c r="C855" s="607" t="s">
        <v>11529</v>
      </c>
      <c r="D855" s="607" t="s">
        <v>11130</v>
      </c>
      <c r="E855" s="619" t="s">
        <v>18910</v>
      </c>
      <c r="F855"/>
      <c r="G855"/>
      <c r="H855"/>
    </row>
    <row r="856" spans="1:8" ht="15" x14ac:dyDescent="0.25">
      <c r="A856" s="609" t="str">
        <f t="shared" si="13"/>
        <v>91361</v>
      </c>
      <c r="B856" s="607" t="s">
        <v>2766</v>
      </c>
      <c r="C856" s="607" t="s">
        <v>11531</v>
      </c>
      <c r="D856" s="607" t="s">
        <v>11130</v>
      </c>
      <c r="E856" s="619" t="s">
        <v>9200</v>
      </c>
      <c r="F856"/>
      <c r="G856"/>
      <c r="H856"/>
    </row>
    <row r="857" spans="1:8" ht="15" x14ac:dyDescent="0.25">
      <c r="A857" s="609" t="str">
        <f t="shared" si="13"/>
        <v>91367</v>
      </c>
      <c r="B857" s="607" t="s">
        <v>2767</v>
      </c>
      <c r="C857" s="607" t="s">
        <v>11532</v>
      </c>
      <c r="D857" s="607" t="s">
        <v>11130</v>
      </c>
      <c r="E857" s="619" t="s">
        <v>10197</v>
      </c>
      <c r="F857"/>
      <c r="G857"/>
      <c r="H857"/>
    </row>
    <row r="858" spans="1:8" ht="15" x14ac:dyDescent="0.25">
      <c r="A858" s="609" t="str">
        <f t="shared" si="13"/>
        <v>91368</v>
      </c>
      <c r="B858" s="607" t="s">
        <v>2768</v>
      </c>
      <c r="C858" s="607" t="s">
        <v>11534</v>
      </c>
      <c r="D858" s="607" t="s">
        <v>11130</v>
      </c>
      <c r="E858" s="619" t="s">
        <v>11459</v>
      </c>
      <c r="F858"/>
      <c r="G858"/>
      <c r="H858"/>
    </row>
    <row r="859" spans="1:8" ht="15" x14ac:dyDescent="0.25">
      <c r="A859" s="609" t="str">
        <f t="shared" si="13"/>
        <v>91369</v>
      </c>
      <c r="B859" s="607" t="s">
        <v>2769</v>
      </c>
      <c r="C859" s="607" t="s">
        <v>11535</v>
      </c>
      <c r="D859" s="607" t="s">
        <v>11130</v>
      </c>
      <c r="E859" s="619" t="s">
        <v>10305</v>
      </c>
      <c r="F859"/>
      <c r="G859"/>
      <c r="H859"/>
    </row>
    <row r="860" spans="1:8" ht="15" x14ac:dyDescent="0.25">
      <c r="A860" s="609" t="str">
        <f t="shared" si="13"/>
        <v>91375</v>
      </c>
      <c r="B860" s="607" t="s">
        <v>2770</v>
      </c>
      <c r="C860" s="607" t="s">
        <v>11536</v>
      </c>
      <c r="D860" s="607" t="s">
        <v>11130</v>
      </c>
      <c r="E860" s="619" t="s">
        <v>8882</v>
      </c>
      <c r="F860"/>
      <c r="G860"/>
      <c r="H860"/>
    </row>
    <row r="861" spans="1:8" ht="15" x14ac:dyDescent="0.25">
      <c r="A861" s="609" t="str">
        <f t="shared" si="13"/>
        <v>91376</v>
      </c>
      <c r="B861" s="607" t="s">
        <v>2771</v>
      </c>
      <c r="C861" s="607" t="s">
        <v>11537</v>
      </c>
      <c r="D861" s="607" t="s">
        <v>11130</v>
      </c>
      <c r="E861" s="619" t="s">
        <v>13231</v>
      </c>
      <c r="F861"/>
      <c r="G861"/>
      <c r="H861"/>
    </row>
    <row r="862" spans="1:8" ht="15" x14ac:dyDescent="0.25">
      <c r="A862" s="609" t="str">
        <f t="shared" si="13"/>
        <v>91377</v>
      </c>
      <c r="B862" s="607" t="s">
        <v>2772</v>
      </c>
      <c r="C862" s="607" t="s">
        <v>11538</v>
      </c>
      <c r="D862" s="607" t="s">
        <v>11130</v>
      </c>
      <c r="E862" s="619" t="s">
        <v>11058</v>
      </c>
      <c r="F862"/>
      <c r="G862"/>
      <c r="H862"/>
    </row>
    <row r="863" spans="1:8" ht="15" x14ac:dyDescent="0.25">
      <c r="A863" s="609" t="str">
        <f t="shared" si="13"/>
        <v>91380</v>
      </c>
      <c r="B863" s="607" t="s">
        <v>2773</v>
      </c>
      <c r="C863" s="607" t="s">
        <v>11539</v>
      </c>
      <c r="D863" s="607" t="s">
        <v>11130</v>
      </c>
      <c r="E863" s="619" t="s">
        <v>8890</v>
      </c>
      <c r="F863"/>
      <c r="G863"/>
      <c r="H863"/>
    </row>
    <row r="864" spans="1:8" ht="15" x14ac:dyDescent="0.25">
      <c r="A864" s="609" t="str">
        <f t="shared" si="13"/>
        <v>91381</v>
      </c>
      <c r="B864" s="607" t="s">
        <v>2774</v>
      </c>
      <c r="C864" s="607" t="s">
        <v>11540</v>
      </c>
      <c r="D864" s="607" t="s">
        <v>11130</v>
      </c>
      <c r="E864" s="619" t="s">
        <v>8867</v>
      </c>
      <c r="F864"/>
      <c r="G864"/>
      <c r="H864"/>
    </row>
    <row r="865" spans="1:8" ht="15" x14ac:dyDescent="0.25">
      <c r="A865" s="609" t="str">
        <f t="shared" si="13"/>
        <v>91382</v>
      </c>
      <c r="B865" s="607" t="s">
        <v>2775</v>
      </c>
      <c r="C865" s="607" t="s">
        <v>11542</v>
      </c>
      <c r="D865" s="607" t="s">
        <v>11130</v>
      </c>
      <c r="E865" s="619" t="s">
        <v>9411</v>
      </c>
      <c r="F865"/>
      <c r="G865"/>
      <c r="H865"/>
    </row>
    <row r="866" spans="1:8" ht="15" x14ac:dyDescent="0.25">
      <c r="A866" s="609" t="str">
        <f t="shared" si="13"/>
        <v>91383</v>
      </c>
      <c r="B866" s="607" t="s">
        <v>2776</v>
      </c>
      <c r="C866" s="607" t="s">
        <v>11543</v>
      </c>
      <c r="D866" s="607" t="s">
        <v>11130</v>
      </c>
      <c r="E866" s="619" t="s">
        <v>9252</v>
      </c>
      <c r="F866"/>
      <c r="G866"/>
      <c r="H866"/>
    </row>
    <row r="867" spans="1:8" ht="15" x14ac:dyDescent="0.25">
      <c r="A867" s="609" t="str">
        <f t="shared" si="13"/>
        <v>91384</v>
      </c>
      <c r="B867" s="607" t="s">
        <v>2777</v>
      </c>
      <c r="C867" s="607" t="s">
        <v>11545</v>
      </c>
      <c r="D867" s="607" t="s">
        <v>11130</v>
      </c>
      <c r="E867" s="619" t="s">
        <v>19537</v>
      </c>
      <c r="F867"/>
      <c r="G867"/>
      <c r="H867"/>
    </row>
    <row r="868" spans="1:8" ht="15" x14ac:dyDescent="0.25">
      <c r="A868" s="609" t="str">
        <f t="shared" si="13"/>
        <v>91390</v>
      </c>
      <c r="B868" s="607" t="s">
        <v>2780</v>
      </c>
      <c r="C868" s="607" t="s">
        <v>11546</v>
      </c>
      <c r="D868" s="607" t="s">
        <v>11130</v>
      </c>
      <c r="E868" s="619" t="s">
        <v>11501</v>
      </c>
      <c r="F868"/>
      <c r="G868"/>
      <c r="H868"/>
    </row>
    <row r="869" spans="1:8" ht="15" x14ac:dyDescent="0.25">
      <c r="A869" s="609" t="str">
        <f t="shared" si="13"/>
        <v>91391</v>
      </c>
      <c r="B869" s="607" t="s">
        <v>2781</v>
      </c>
      <c r="C869" s="607" t="s">
        <v>11547</v>
      </c>
      <c r="D869" s="607" t="s">
        <v>11130</v>
      </c>
      <c r="E869" s="619" t="s">
        <v>9060</v>
      </c>
      <c r="F869"/>
      <c r="G869"/>
      <c r="H869"/>
    </row>
    <row r="870" spans="1:8" ht="15" x14ac:dyDescent="0.25">
      <c r="A870" s="609" t="str">
        <f t="shared" si="13"/>
        <v>91392</v>
      </c>
      <c r="B870" s="607" t="s">
        <v>2782</v>
      </c>
      <c r="C870" s="607" t="s">
        <v>11548</v>
      </c>
      <c r="D870" s="607" t="s">
        <v>11130</v>
      </c>
      <c r="E870" s="619" t="s">
        <v>9640</v>
      </c>
      <c r="F870"/>
      <c r="G870"/>
      <c r="H870"/>
    </row>
    <row r="871" spans="1:8" ht="15" x14ac:dyDescent="0.25">
      <c r="A871" s="609" t="str">
        <f t="shared" si="13"/>
        <v>91396</v>
      </c>
      <c r="B871" s="607" t="s">
        <v>2784</v>
      </c>
      <c r="C871" s="607" t="s">
        <v>11549</v>
      </c>
      <c r="D871" s="607" t="s">
        <v>11130</v>
      </c>
      <c r="E871" s="619" t="s">
        <v>18254</v>
      </c>
      <c r="F871"/>
      <c r="G871"/>
      <c r="H871"/>
    </row>
    <row r="872" spans="1:8" ht="15" x14ac:dyDescent="0.25">
      <c r="A872" s="609" t="str">
        <f t="shared" si="13"/>
        <v>91397</v>
      </c>
      <c r="B872" s="607" t="s">
        <v>2785</v>
      </c>
      <c r="C872" s="607" t="s">
        <v>11550</v>
      </c>
      <c r="D872" s="607" t="s">
        <v>11130</v>
      </c>
      <c r="E872" s="619" t="s">
        <v>17267</v>
      </c>
      <c r="F872"/>
      <c r="G872"/>
      <c r="H872"/>
    </row>
    <row r="873" spans="1:8" ht="15" x14ac:dyDescent="0.25">
      <c r="A873" s="609" t="str">
        <f t="shared" si="13"/>
        <v>91398</v>
      </c>
      <c r="B873" s="607" t="s">
        <v>2786</v>
      </c>
      <c r="C873" s="607" t="s">
        <v>11551</v>
      </c>
      <c r="D873" s="607" t="s">
        <v>11130</v>
      </c>
      <c r="E873" s="619" t="s">
        <v>8832</v>
      </c>
      <c r="F873"/>
      <c r="G873"/>
      <c r="H873"/>
    </row>
    <row r="874" spans="1:8" ht="15" x14ac:dyDescent="0.25">
      <c r="A874" s="609" t="str">
        <f t="shared" si="13"/>
        <v>91402</v>
      </c>
      <c r="B874" s="607" t="s">
        <v>2787</v>
      </c>
      <c r="C874" s="607" t="s">
        <v>11552</v>
      </c>
      <c r="D874" s="607" t="s">
        <v>11130</v>
      </c>
      <c r="E874" s="619" t="s">
        <v>18298</v>
      </c>
      <c r="F874"/>
      <c r="G874"/>
      <c r="H874"/>
    </row>
    <row r="875" spans="1:8" ht="15" x14ac:dyDescent="0.25">
      <c r="A875" s="609" t="str">
        <f t="shared" si="13"/>
        <v>91466</v>
      </c>
      <c r="B875" s="607" t="s">
        <v>2788</v>
      </c>
      <c r="C875" s="607" t="s">
        <v>11553</v>
      </c>
      <c r="D875" s="607" t="s">
        <v>11130</v>
      </c>
      <c r="E875" s="619" t="s">
        <v>8949</v>
      </c>
      <c r="F875"/>
      <c r="G875"/>
      <c r="H875"/>
    </row>
    <row r="876" spans="1:8" ht="15" x14ac:dyDescent="0.25">
      <c r="A876" s="609" t="str">
        <f t="shared" si="13"/>
        <v>91467</v>
      </c>
      <c r="B876" s="607" t="s">
        <v>2789</v>
      </c>
      <c r="C876" s="607" t="s">
        <v>11554</v>
      </c>
      <c r="D876" s="607" t="s">
        <v>11130</v>
      </c>
      <c r="E876" s="619" t="s">
        <v>28554</v>
      </c>
      <c r="F876"/>
      <c r="G876"/>
      <c r="H876"/>
    </row>
    <row r="877" spans="1:8" ht="15" x14ac:dyDescent="0.25">
      <c r="A877" s="609" t="str">
        <f t="shared" si="13"/>
        <v>91468</v>
      </c>
      <c r="B877" s="607" t="s">
        <v>2790</v>
      </c>
      <c r="C877" s="607" t="s">
        <v>11555</v>
      </c>
      <c r="D877" s="607" t="s">
        <v>11130</v>
      </c>
      <c r="E877" s="619" t="s">
        <v>9424</v>
      </c>
      <c r="F877"/>
      <c r="G877"/>
      <c r="H877"/>
    </row>
    <row r="878" spans="1:8" ht="15" x14ac:dyDescent="0.25">
      <c r="A878" s="609" t="str">
        <f t="shared" si="13"/>
        <v>91469</v>
      </c>
      <c r="B878" s="607" t="s">
        <v>2791</v>
      </c>
      <c r="C878" s="607" t="s">
        <v>11557</v>
      </c>
      <c r="D878" s="607" t="s">
        <v>11130</v>
      </c>
      <c r="E878" s="619" t="s">
        <v>9262</v>
      </c>
      <c r="F878"/>
      <c r="G878"/>
      <c r="H878"/>
    </row>
    <row r="879" spans="1:8" ht="15" x14ac:dyDescent="0.25">
      <c r="A879" s="609" t="str">
        <f t="shared" si="13"/>
        <v>91484</v>
      </c>
      <c r="B879" s="607" t="s">
        <v>2792</v>
      </c>
      <c r="C879" s="607" t="s">
        <v>11558</v>
      </c>
      <c r="D879" s="607" t="s">
        <v>11130</v>
      </c>
      <c r="E879" s="619" t="s">
        <v>10034</v>
      </c>
      <c r="F879"/>
      <c r="G879"/>
      <c r="H879"/>
    </row>
    <row r="880" spans="1:8" ht="15" x14ac:dyDescent="0.25">
      <c r="A880" s="609" t="str">
        <f t="shared" si="13"/>
        <v>91485</v>
      </c>
      <c r="B880" s="607" t="s">
        <v>2793</v>
      </c>
      <c r="C880" s="607" t="s">
        <v>11559</v>
      </c>
      <c r="D880" s="607" t="s">
        <v>11130</v>
      </c>
      <c r="E880" s="619" t="s">
        <v>18864</v>
      </c>
      <c r="F880"/>
      <c r="G880"/>
      <c r="H880"/>
    </row>
    <row r="881" spans="1:8" ht="15" x14ac:dyDescent="0.25">
      <c r="A881" s="609" t="str">
        <f t="shared" si="13"/>
        <v>91529</v>
      </c>
      <c r="B881" s="607" t="s">
        <v>2803</v>
      </c>
      <c r="C881" s="607" t="s">
        <v>11560</v>
      </c>
      <c r="D881" s="607" t="s">
        <v>11130</v>
      </c>
      <c r="E881" s="619" t="s">
        <v>9171</v>
      </c>
      <c r="F881"/>
      <c r="G881"/>
      <c r="H881"/>
    </row>
    <row r="882" spans="1:8" ht="15" x14ac:dyDescent="0.25">
      <c r="A882" s="609" t="str">
        <f t="shared" si="13"/>
        <v>91530</v>
      </c>
      <c r="B882" s="607" t="s">
        <v>2804</v>
      </c>
      <c r="C882" s="607" t="s">
        <v>11561</v>
      </c>
      <c r="D882" s="607" t="s">
        <v>11130</v>
      </c>
      <c r="E882" s="619" t="s">
        <v>10087</v>
      </c>
      <c r="F882"/>
      <c r="G882"/>
      <c r="H882"/>
    </row>
    <row r="883" spans="1:8" ht="15" x14ac:dyDescent="0.25">
      <c r="A883" s="609" t="str">
        <f t="shared" si="13"/>
        <v>91531</v>
      </c>
      <c r="B883" s="607" t="s">
        <v>2805</v>
      </c>
      <c r="C883" s="607" t="s">
        <v>11562</v>
      </c>
      <c r="D883" s="607" t="s">
        <v>11130</v>
      </c>
      <c r="E883" s="619" t="s">
        <v>10992</v>
      </c>
      <c r="F883"/>
      <c r="G883"/>
      <c r="H883"/>
    </row>
    <row r="884" spans="1:8" ht="15" x14ac:dyDescent="0.25">
      <c r="A884" s="609" t="str">
        <f t="shared" si="13"/>
        <v>91532</v>
      </c>
      <c r="B884" s="607" t="s">
        <v>2806</v>
      </c>
      <c r="C884" s="607" t="s">
        <v>11563</v>
      </c>
      <c r="D884" s="607" t="s">
        <v>11130</v>
      </c>
      <c r="E884" s="619" t="s">
        <v>17132</v>
      </c>
      <c r="F884"/>
      <c r="G884"/>
      <c r="H884"/>
    </row>
    <row r="885" spans="1:8" ht="15" x14ac:dyDescent="0.25">
      <c r="A885" s="609" t="str">
        <f t="shared" si="13"/>
        <v>91629</v>
      </c>
      <c r="B885" s="607" t="s">
        <v>2831</v>
      </c>
      <c r="C885" s="607" t="s">
        <v>11564</v>
      </c>
      <c r="D885" s="607" t="s">
        <v>11130</v>
      </c>
      <c r="E885" s="619" t="s">
        <v>13119</v>
      </c>
      <c r="F885"/>
      <c r="G885"/>
      <c r="H885"/>
    </row>
    <row r="886" spans="1:8" ht="15" x14ac:dyDescent="0.25">
      <c r="A886" s="609" t="str">
        <f t="shared" si="13"/>
        <v>91630</v>
      </c>
      <c r="B886" s="607" t="s">
        <v>2832</v>
      </c>
      <c r="C886" s="607" t="s">
        <v>11565</v>
      </c>
      <c r="D886" s="607" t="s">
        <v>11130</v>
      </c>
      <c r="E886" s="619" t="s">
        <v>10028</v>
      </c>
      <c r="F886"/>
      <c r="G886"/>
      <c r="H886"/>
    </row>
    <row r="887" spans="1:8" ht="15" x14ac:dyDescent="0.25">
      <c r="A887" s="609" t="str">
        <f t="shared" si="13"/>
        <v>91631</v>
      </c>
      <c r="B887" s="607" t="s">
        <v>2833</v>
      </c>
      <c r="C887" s="607" t="s">
        <v>11566</v>
      </c>
      <c r="D887" s="607" t="s">
        <v>11130</v>
      </c>
      <c r="E887" s="619" t="s">
        <v>9640</v>
      </c>
      <c r="F887"/>
      <c r="G887"/>
      <c r="H887"/>
    </row>
    <row r="888" spans="1:8" ht="15" x14ac:dyDescent="0.25">
      <c r="A888" s="609" t="str">
        <f t="shared" si="13"/>
        <v>91632</v>
      </c>
      <c r="B888" s="607" t="s">
        <v>2834</v>
      </c>
      <c r="C888" s="607" t="s">
        <v>11567</v>
      </c>
      <c r="D888" s="607" t="s">
        <v>11130</v>
      </c>
      <c r="E888" s="619" t="s">
        <v>28605</v>
      </c>
      <c r="F888"/>
      <c r="G888"/>
      <c r="H888"/>
    </row>
    <row r="889" spans="1:8" ht="15" x14ac:dyDescent="0.25">
      <c r="A889" s="609" t="str">
        <f t="shared" si="13"/>
        <v>91633</v>
      </c>
      <c r="B889" s="607" t="s">
        <v>2835</v>
      </c>
      <c r="C889" s="607" t="s">
        <v>11569</v>
      </c>
      <c r="D889" s="607" t="s">
        <v>11130</v>
      </c>
      <c r="E889" s="619" t="s">
        <v>28606</v>
      </c>
      <c r="F889"/>
      <c r="G889"/>
      <c r="H889"/>
    </row>
    <row r="890" spans="1:8" ht="15" x14ac:dyDescent="0.25">
      <c r="A890" s="609" t="str">
        <f t="shared" si="13"/>
        <v>91640</v>
      </c>
      <c r="B890" s="607" t="s">
        <v>2838</v>
      </c>
      <c r="C890" s="607" t="s">
        <v>11570</v>
      </c>
      <c r="D890" s="607" t="s">
        <v>11130</v>
      </c>
      <c r="E890" s="619" t="s">
        <v>18741</v>
      </c>
      <c r="F890"/>
      <c r="G890"/>
      <c r="H890"/>
    </row>
    <row r="891" spans="1:8" ht="15" x14ac:dyDescent="0.25">
      <c r="A891" s="609" t="str">
        <f t="shared" si="13"/>
        <v>91641</v>
      </c>
      <c r="B891" s="607" t="s">
        <v>2839</v>
      </c>
      <c r="C891" s="607" t="s">
        <v>11571</v>
      </c>
      <c r="D891" s="607" t="s">
        <v>11130</v>
      </c>
      <c r="E891" s="619" t="s">
        <v>9896</v>
      </c>
      <c r="F891"/>
      <c r="G891"/>
      <c r="H891"/>
    </row>
    <row r="892" spans="1:8" ht="15" x14ac:dyDescent="0.25">
      <c r="A892" s="609" t="str">
        <f t="shared" si="13"/>
        <v>91642</v>
      </c>
      <c r="B892" s="607" t="s">
        <v>2840</v>
      </c>
      <c r="C892" s="607" t="s">
        <v>11572</v>
      </c>
      <c r="D892" s="607" t="s">
        <v>11130</v>
      </c>
      <c r="E892" s="619" t="s">
        <v>9800</v>
      </c>
      <c r="F892"/>
      <c r="G892"/>
      <c r="H892"/>
    </row>
    <row r="893" spans="1:8" ht="15" x14ac:dyDescent="0.25">
      <c r="A893" s="609" t="str">
        <f t="shared" si="13"/>
        <v>91643</v>
      </c>
      <c r="B893" s="607" t="s">
        <v>2841</v>
      </c>
      <c r="C893" s="607" t="s">
        <v>11574</v>
      </c>
      <c r="D893" s="607" t="s">
        <v>11130</v>
      </c>
      <c r="E893" s="619" t="s">
        <v>28607</v>
      </c>
      <c r="F893"/>
      <c r="G893"/>
      <c r="H893"/>
    </row>
    <row r="894" spans="1:8" ht="15" x14ac:dyDescent="0.25">
      <c r="A894" s="609" t="str">
        <f t="shared" si="13"/>
        <v>91644</v>
      </c>
      <c r="B894" s="607" t="s">
        <v>2842</v>
      </c>
      <c r="C894" s="607" t="s">
        <v>11575</v>
      </c>
      <c r="D894" s="607" t="s">
        <v>11130</v>
      </c>
      <c r="E894" s="619" t="s">
        <v>28608</v>
      </c>
      <c r="F894"/>
      <c r="G894"/>
      <c r="H894"/>
    </row>
    <row r="895" spans="1:8" ht="15" x14ac:dyDescent="0.25">
      <c r="A895" s="609" t="str">
        <f t="shared" si="13"/>
        <v>91688</v>
      </c>
      <c r="B895" s="607" t="s">
        <v>2847</v>
      </c>
      <c r="C895" s="607" t="s">
        <v>11576</v>
      </c>
      <c r="D895" s="607" t="s">
        <v>11130</v>
      </c>
      <c r="E895" s="619" t="s">
        <v>9232</v>
      </c>
      <c r="F895"/>
      <c r="G895"/>
      <c r="H895"/>
    </row>
    <row r="896" spans="1:8" ht="15" x14ac:dyDescent="0.25">
      <c r="A896" s="609" t="str">
        <f t="shared" si="13"/>
        <v>91689</v>
      </c>
      <c r="B896" s="607" t="s">
        <v>2848</v>
      </c>
      <c r="C896" s="607" t="s">
        <v>11577</v>
      </c>
      <c r="D896" s="607" t="s">
        <v>11130</v>
      </c>
      <c r="E896" s="619" t="s">
        <v>9695</v>
      </c>
      <c r="F896"/>
      <c r="G896"/>
      <c r="H896"/>
    </row>
    <row r="897" spans="1:8" ht="15" x14ac:dyDescent="0.25">
      <c r="A897" s="609" t="str">
        <f t="shared" si="13"/>
        <v>91690</v>
      </c>
      <c r="B897" s="607" t="s">
        <v>2849</v>
      </c>
      <c r="C897" s="607" t="s">
        <v>11578</v>
      </c>
      <c r="D897" s="607" t="s">
        <v>11130</v>
      </c>
      <c r="E897" s="619" t="s">
        <v>11579</v>
      </c>
      <c r="F897"/>
      <c r="G897"/>
      <c r="H897"/>
    </row>
    <row r="898" spans="1:8" ht="15" x14ac:dyDescent="0.25">
      <c r="A898" s="609" t="str">
        <f t="shared" ref="A898:A961" si="14">IF(ISERROR(SEARCH("/",B898)=6),TRIM(CLEAN(B898)),IF(SEARCH("/",B898)=6,IF(LEN(TRIM(CLEAN(B898)))=7,LEFT(TRIM(CLEAN(B898)),6)&amp;"00"&amp;RIGHT(TRIM(CLEAN(B898)),1),LEFT(TRIM(CLEAN(B898)),6)&amp;"0"&amp;RIGHT(TRIM(CLEAN(B898)),2)),TRIM(CLEAN(B898))))</f>
        <v>91691</v>
      </c>
      <c r="B898" s="607" t="s">
        <v>2850</v>
      </c>
      <c r="C898" s="607" t="s">
        <v>11580</v>
      </c>
      <c r="D898" s="607" t="s">
        <v>11130</v>
      </c>
      <c r="E898" s="619" t="s">
        <v>11206</v>
      </c>
      <c r="F898"/>
      <c r="G898"/>
      <c r="H898"/>
    </row>
    <row r="899" spans="1:8" ht="15" x14ac:dyDescent="0.25">
      <c r="A899" s="609" t="str">
        <f t="shared" si="14"/>
        <v>92040</v>
      </c>
      <c r="B899" s="607" t="s">
        <v>3072</v>
      </c>
      <c r="C899" s="607" t="s">
        <v>11581</v>
      </c>
      <c r="D899" s="607" t="s">
        <v>11130</v>
      </c>
      <c r="E899" s="619" t="s">
        <v>13114</v>
      </c>
      <c r="F899"/>
      <c r="G899"/>
      <c r="H899"/>
    </row>
    <row r="900" spans="1:8" ht="15" x14ac:dyDescent="0.25">
      <c r="A900" s="609" t="str">
        <f t="shared" si="14"/>
        <v>92041</v>
      </c>
      <c r="B900" s="607" t="s">
        <v>3073</v>
      </c>
      <c r="C900" s="607" t="s">
        <v>11582</v>
      </c>
      <c r="D900" s="607" t="s">
        <v>11130</v>
      </c>
      <c r="E900" s="619" t="s">
        <v>9034</v>
      </c>
      <c r="F900"/>
      <c r="G900"/>
      <c r="H900"/>
    </row>
    <row r="901" spans="1:8" ht="15" x14ac:dyDescent="0.25">
      <c r="A901" s="609" t="str">
        <f t="shared" si="14"/>
        <v>92042</v>
      </c>
      <c r="B901" s="607" t="s">
        <v>3074</v>
      </c>
      <c r="C901" s="607" t="s">
        <v>11583</v>
      </c>
      <c r="D901" s="607" t="s">
        <v>11130</v>
      </c>
      <c r="E901" s="619" t="s">
        <v>9969</v>
      </c>
      <c r="F901"/>
      <c r="G901"/>
      <c r="H901"/>
    </row>
    <row r="902" spans="1:8" ht="15" x14ac:dyDescent="0.25">
      <c r="A902" s="609" t="str">
        <f t="shared" si="14"/>
        <v>92101</v>
      </c>
      <c r="B902" s="607" t="s">
        <v>3077</v>
      </c>
      <c r="C902" s="607" t="s">
        <v>11585</v>
      </c>
      <c r="D902" s="607" t="s">
        <v>11130</v>
      </c>
      <c r="E902" s="619" t="s">
        <v>18013</v>
      </c>
      <c r="F902"/>
      <c r="G902"/>
      <c r="H902"/>
    </row>
    <row r="903" spans="1:8" ht="15" x14ac:dyDescent="0.25">
      <c r="A903" s="609" t="str">
        <f t="shared" si="14"/>
        <v>92102</v>
      </c>
      <c r="B903" s="607" t="s">
        <v>3078</v>
      </c>
      <c r="C903" s="607" t="s">
        <v>11587</v>
      </c>
      <c r="D903" s="607" t="s">
        <v>11130</v>
      </c>
      <c r="E903" s="619" t="s">
        <v>9091</v>
      </c>
      <c r="F903"/>
      <c r="G903"/>
      <c r="H903"/>
    </row>
    <row r="904" spans="1:8" ht="15" x14ac:dyDescent="0.25">
      <c r="A904" s="609" t="str">
        <f t="shared" si="14"/>
        <v>92103</v>
      </c>
      <c r="B904" s="607" t="s">
        <v>3079</v>
      </c>
      <c r="C904" s="607" t="s">
        <v>11588</v>
      </c>
      <c r="D904" s="607" t="s">
        <v>11130</v>
      </c>
      <c r="E904" s="619" t="s">
        <v>9910</v>
      </c>
      <c r="F904"/>
      <c r="G904"/>
      <c r="H904"/>
    </row>
    <row r="905" spans="1:8" ht="15" x14ac:dyDescent="0.25">
      <c r="A905" s="609" t="str">
        <f t="shared" si="14"/>
        <v>92104</v>
      </c>
      <c r="B905" s="607" t="s">
        <v>3080</v>
      </c>
      <c r="C905" s="607" t="s">
        <v>11589</v>
      </c>
      <c r="D905" s="607" t="s">
        <v>11130</v>
      </c>
      <c r="E905" s="619" t="s">
        <v>28609</v>
      </c>
      <c r="F905"/>
      <c r="G905"/>
      <c r="H905"/>
    </row>
    <row r="906" spans="1:8" ht="15" x14ac:dyDescent="0.25">
      <c r="A906" s="609" t="str">
        <f t="shared" si="14"/>
        <v>92105</v>
      </c>
      <c r="B906" s="607" t="s">
        <v>3081</v>
      </c>
      <c r="C906" s="607" t="s">
        <v>11590</v>
      </c>
      <c r="D906" s="607" t="s">
        <v>11130</v>
      </c>
      <c r="E906" s="619" t="s">
        <v>28570</v>
      </c>
      <c r="F906"/>
      <c r="G906"/>
      <c r="H906"/>
    </row>
    <row r="907" spans="1:8" ht="15" x14ac:dyDescent="0.25">
      <c r="A907" s="609" t="str">
        <f t="shared" si="14"/>
        <v>92108</v>
      </c>
      <c r="B907" s="607" t="s">
        <v>3084</v>
      </c>
      <c r="C907" s="607" t="s">
        <v>11591</v>
      </c>
      <c r="D907" s="607" t="s">
        <v>11130</v>
      </c>
      <c r="E907" s="619" t="s">
        <v>11058</v>
      </c>
      <c r="F907"/>
      <c r="G907"/>
      <c r="H907"/>
    </row>
    <row r="908" spans="1:8" ht="15" x14ac:dyDescent="0.25">
      <c r="A908" s="609" t="str">
        <f t="shared" si="14"/>
        <v>92109</v>
      </c>
      <c r="B908" s="607" t="s">
        <v>3085</v>
      </c>
      <c r="C908" s="607" t="s">
        <v>11592</v>
      </c>
      <c r="D908" s="607" t="s">
        <v>11130</v>
      </c>
      <c r="E908" s="619" t="s">
        <v>10087</v>
      </c>
      <c r="F908"/>
      <c r="G908"/>
      <c r="H908"/>
    </row>
    <row r="909" spans="1:8" ht="15" x14ac:dyDescent="0.25">
      <c r="A909" s="609" t="str">
        <f t="shared" si="14"/>
        <v>92110</v>
      </c>
      <c r="B909" s="607" t="s">
        <v>3086</v>
      </c>
      <c r="C909" s="607" t="s">
        <v>11593</v>
      </c>
      <c r="D909" s="607" t="s">
        <v>11130</v>
      </c>
      <c r="E909" s="619" t="s">
        <v>9034</v>
      </c>
      <c r="F909"/>
      <c r="G909"/>
      <c r="H909"/>
    </row>
    <row r="910" spans="1:8" ht="15" x14ac:dyDescent="0.25">
      <c r="A910" s="609" t="str">
        <f t="shared" si="14"/>
        <v>92111</v>
      </c>
      <c r="B910" s="607" t="s">
        <v>3087</v>
      </c>
      <c r="C910" s="607" t="s">
        <v>11594</v>
      </c>
      <c r="D910" s="607" t="s">
        <v>11130</v>
      </c>
      <c r="E910" s="619" t="s">
        <v>17179</v>
      </c>
      <c r="F910"/>
      <c r="G910"/>
      <c r="H910"/>
    </row>
    <row r="911" spans="1:8" ht="15" x14ac:dyDescent="0.25">
      <c r="A911" s="609" t="str">
        <f t="shared" si="14"/>
        <v>92114</v>
      </c>
      <c r="B911" s="607" t="s">
        <v>3090</v>
      </c>
      <c r="C911" s="607" t="s">
        <v>11595</v>
      </c>
      <c r="D911" s="607" t="s">
        <v>11130</v>
      </c>
      <c r="E911" s="619" t="s">
        <v>9232</v>
      </c>
      <c r="F911"/>
      <c r="G911"/>
      <c r="H911"/>
    </row>
    <row r="912" spans="1:8" ht="15" x14ac:dyDescent="0.25">
      <c r="A912" s="609" t="str">
        <f t="shared" si="14"/>
        <v>92115</v>
      </c>
      <c r="B912" s="607" t="s">
        <v>3091</v>
      </c>
      <c r="C912" s="607" t="s">
        <v>11596</v>
      </c>
      <c r="D912" s="607" t="s">
        <v>11130</v>
      </c>
      <c r="E912" s="619" t="s">
        <v>9695</v>
      </c>
      <c r="F912"/>
      <c r="G912"/>
      <c r="H912"/>
    </row>
    <row r="913" spans="1:8" ht="15" x14ac:dyDescent="0.25">
      <c r="A913" s="609" t="str">
        <f t="shared" si="14"/>
        <v>92116</v>
      </c>
      <c r="B913" s="607" t="s">
        <v>3092</v>
      </c>
      <c r="C913" s="607" t="s">
        <v>11597</v>
      </c>
      <c r="D913" s="607" t="s">
        <v>11130</v>
      </c>
      <c r="E913" s="619" t="s">
        <v>8811</v>
      </c>
      <c r="F913"/>
      <c r="G913"/>
      <c r="H913"/>
    </row>
    <row r="914" spans="1:8" ht="15" x14ac:dyDescent="0.25">
      <c r="A914" s="609" t="str">
        <f t="shared" si="14"/>
        <v>92133</v>
      </c>
      <c r="B914" s="607" t="s">
        <v>3098</v>
      </c>
      <c r="C914" s="607" t="s">
        <v>11598</v>
      </c>
      <c r="D914" s="607" t="s">
        <v>11130</v>
      </c>
      <c r="E914" s="619" t="s">
        <v>8865</v>
      </c>
      <c r="F914"/>
      <c r="G914"/>
      <c r="H914"/>
    </row>
    <row r="915" spans="1:8" ht="15" x14ac:dyDescent="0.25">
      <c r="A915" s="609" t="str">
        <f t="shared" si="14"/>
        <v>92134</v>
      </c>
      <c r="B915" s="607" t="s">
        <v>3099</v>
      </c>
      <c r="C915" s="607" t="s">
        <v>11600</v>
      </c>
      <c r="D915" s="607" t="s">
        <v>11130</v>
      </c>
      <c r="E915" s="619" t="s">
        <v>9910</v>
      </c>
      <c r="F915"/>
      <c r="G915"/>
      <c r="H915"/>
    </row>
    <row r="916" spans="1:8" ht="15" x14ac:dyDescent="0.25">
      <c r="A916" s="609" t="str">
        <f t="shared" si="14"/>
        <v>92135</v>
      </c>
      <c r="B916" s="607" t="s">
        <v>3100</v>
      </c>
      <c r="C916" s="607" t="s">
        <v>11601</v>
      </c>
      <c r="D916" s="607" t="s">
        <v>11130</v>
      </c>
      <c r="E916" s="619" t="s">
        <v>8971</v>
      </c>
      <c r="F916"/>
      <c r="G916"/>
      <c r="H916"/>
    </row>
    <row r="917" spans="1:8" ht="15" x14ac:dyDescent="0.25">
      <c r="A917" s="609" t="str">
        <f t="shared" si="14"/>
        <v>92136</v>
      </c>
      <c r="B917" s="607" t="s">
        <v>3101</v>
      </c>
      <c r="C917" s="607" t="s">
        <v>11602</v>
      </c>
      <c r="D917" s="607" t="s">
        <v>11130</v>
      </c>
      <c r="E917" s="619" t="s">
        <v>9266</v>
      </c>
      <c r="F917"/>
      <c r="G917"/>
      <c r="H917"/>
    </row>
    <row r="918" spans="1:8" ht="15" x14ac:dyDescent="0.25">
      <c r="A918" s="609" t="str">
        <f t="shared" si="14"/>
        <v>92137</v>
      </c>
      <c r="B918" s="607" t="s">
        <v>3102</v>
      </c>
      <c r="C918" s="607" t="s">
        <v>11603</v>
      </c>
      <c r="D918" s="607" t="s">
        <v>11130</v>
      </c>
      <c r="E918" s="619" t="s">
        <v>28610</v>
      </c>
      <c r="F918"/>
      <c r="G918"/>
      <c r="H918"/>
    </row>
    <row r="919" spans="1:8" ht="15" x14ac:dyDescent="0.25">
      <c r="A919" s="609" t="str">
        <f t="shared" si="14"/>
        <v>92140</v>
      </c>
      <c r="B919" s="607" t="s">
        <v>3105</v>
      </c>
      <c r="C919" s="607" t="s">
        <v>11604</v>
      </c>
      <c r="D919" s="607" t="s">
        <v>11130</v>
      </c>
      <c r="E919" s="619" t="s">
        <v>10409</v>
      </c>
      <c r="F919"/>
      <c r="G919"/>
      <c r="H919"/>
    </row>
    <row r="920" spans="1:8" ht="15" x14ac:dyDescent="0.25">
      <c r="A920" s="609" t="str">
        <f t="shared" si="14"/>
        <v>92141</v>
      </c>
      <c r="B920" s="607" t="s">
        <v>3106</v>
      </c>
      <c r="C920" s="607" t="s">
        <v>11605</v>
      </c>
      <c r="D920" s="607" t="s">
        <v>11130</v>
      </c>
      <c r="E920" s="619" t="s">
        <v>8791</v>
      </c>
      <c r="F920"/>
      <c r="G920"/>
      <c r="H920"/>
    </row>
    <row r="921" spans="1:8" ht="15" x14ac:dyDescent="0.25">
      <c r="A921" s="609" t="str">
        <f t="shared" si="14"/>
        <v>92142</v>
      </c>
      <c r="B921" s="607" t="s">
        <v>3107</v>
      </c>
      <c r="C921" s="607" t="s">
        <v>11606</v>
      </c>
      <c r="D921" s="607" t="s">
        <v>11130</v>
      </c>
      <c r="E921" s="619" t="s">
        <v>10880</v>
      </c>
      <c r="F921"/>
      <c r="G921"/>
      <c r="H921"/>
    </row>
    <row r="922" spans="1:8" ht="15" x14ac:dyDescent="0.25">
      <c r="A922" s="609" t="str">
        <f t="shared" si="14"/>
        <v>92143</v>
      </c>
      <c r="B922" s="607" t="s">
        <v>3108</v>
      </c>
      <c r="C922" s="607" t="s">
        <v>11608</v>
      </c>
      <c r="D922" s="607" t="s">
        <v>11130</v>
      </c>
      <c r="E922" s="619" t="s">
        <v>9955</v>
      </c>
      <c r="F922"/>
      <c r="G922"/>
      <c r="H922"/>
    </row>
    <row r="923" spans="1:8" ht="15" x14ac:dyDescent="0.25">
      <c r="A923" s="609" t="str">
        <f t="shared" si="14"/>
        <v>92144</v>
      </c>
      <c r="B923" s="607" t="s">
        <v>3109</v>
      </c>
      <c r="C923" s="607" t="s">
        <v>11609</v>
      </c>
      <c r="D923" s="607" t="s">
        <v>11130</v>
      </c>
      <c r="E923" s="619" t="s">
        <v>9542</v>
      </c>
      <c r="F923"/>
      <c r="G923"/>
      <c r="H923"/>
    </row>
    <row r="924" spans="1:8" ht="15" x14ac:dyDescent="0.25">
      <c r="A924" s="609" t="str">
        <f t="shared" si="14"/>
        <v>92237</v>
      </c>
      <c r="B924" s="607" t="s">
        <v>3126</v>
      </c>
      <c r="C924" s="607" t="s">
        <v>11610</v>
      </c>
      <c r="D924" s="607" t="s">
        <v>11130</v>
      </c>
      <c r="E924" s="619" t="s">
        <v>18245</v>
      </c>
      <c r="F924"/>
      <c r="G924"/>
      <c r="H924"/>
    </row>
    <row r="925" spans="1:8" ht="15" x14ac:dyDescent="0.25">
      <c r="A925" s="609" t="str">
        <f t="shared" si="14"/>
        <v>92238</v>
      </c>
      <c r="B925" s="607" t="s">
        <v>3127</v>
      </c>
      <c r="C925" s="607" t="s">
        <v>11612</v>
      </c>
      <c r="D925" s="607" t="s">
        <v>11130</v>
      </c>
      <c r="E925" s="619" t="s">
        <v>8799</v>
      </c>
      <c r="F925"/>
      <c r="G925"/>
      <c r="H925"/>
    </row>
    <row r="926" spans="1:8" ht="15" x14ac:dyDescent="0.25">
      <c r="A926" s="609" t="str">
        <f t="shared" si="14"/>
        <v>92239</v>
      </c>
      <c r="B926" s="607" t="s">
        <v>3128</v>
      </c>
      <c r="C926" s="607" t="s">
        <v>11613</v>
      </c>
      <c r="D926" s="607" t="s">
        <v>11130</v>
      </c>
      <c r="E926" s="619" t="s">
        <v>9063</v>
      </c>
      <c r="F926"/>
      <c r="G926"/>
      <c r="H926"/>
    </row>
    <row r="927" spans="1:8" ht="15" x14ac:dyDescent="0.25">
      <c r="A927" s="609" t="str">
        <f t="shared" si="14"/>
        <v>92240</v>
      </c>
      <c r="B927" s="607" t="s">
        <v>3129</v>
      </c>
      <c r="C927" s="607" t="s">
        <v>11614</v>
      </c>
      <c r="D927" s="607" t="s">
        <v>11130</v>
      </c>
      <c r="E927" s="619" t="s">
        <v>28611</v>
      </c>
      <c r="F927"/>
      <c r="G927"/>
      <c r="H927"/>
    </row>
    <row r="928" spans="1:8" ht="15" x14ac:dyDescent="0.25">
      <c r="A928" s="609" t="str">
        <f t="shared" si="14"/>
        <v>92241</v>
      </c>
      <c r="B928" s="607" t="s">
        <v>3130</v>
      </c>
      <c r="C928" s="607" t="s">
        <v>11616</v>
      </c>
      <c r="D928" s="607" t="s">
        <v>11130</v>
      </c>
      <c r="E928" s="619" t="s">
        <v>28612</v>
      </c>
      <c r="F928"/>
      <c r="G928"/>
      <c r="H928"/>
    </row>
    <row r="929" spans="1:8" ht="15" x14ac:dyDescent="0.25">
      <c r="A929" s="609" t="str">
        <f t="shared" si="14"/>
        <v>92712</v>
      </c>
      <c r="B929" s="607" t="s">
        <v>3540</v>
      </c>
      <c r="C929" s="607" t="s">
        <v>11617</v>
      </c>
      <c r="D929" s="607" t="s">
        <v>11130</v>
      </c>
      <c r="E929" s="619" t="s">
        <v>11081</v>
      </c>
      <c r="F929"/>
      <c r="G929"/>
      <c r="H929"/>
    </row>
    <row r="930" spans="1:8" ht="15" x14ac:dyDescent="0.25">
      <c r="A930" s="609" t="str">
        <f t="shared" si="14"/>
        <v>92713</v>
      </c>
      <c r="B930" s="607" t="s">
        <v>3541</v>
      </c>
      <c r="C930" s="607" t="s">
        <v>11619</v>
      </c>
      <c r="D930" s="607" t="s">
        <v>11130</v>
      </c>
      <c r="E930" s="619" t="s">
        <v>10083</v>
      </c>
      <c r="F930"/>
      <c r="G930"/>
      <c r="H930"/>
    </row>
    <row r="931" spans="1:8" ht="15" x14ac:dyDescent="0.25">
      <c r="A931" s="609" t="str">
        <f t="shared" si="14"/>
        <v>92714</v>
      </c>
      <c r="B931" s="607" t="s">
        <v>3542</v>
      </c>
      <c r="C931" s="607" t="s">
        <v>11620</v>
      </c>
      <c r="D931" s="607" t="s">
        <v>11130</v>
      </c>
      <c r="E931" s="619" t="s">
        <v>9692</v>
      </c>
      <c r="F931"/>
      <c r="G931"/>
      <c r="H931"/>
    </row>
    <row r="932" spans="1:8" ht="15" x14ac:dyDescent="0.25">
      <c r="A932" s="609" t="str">
        <f t="shared" si="14"/>
        <v>92715</v>
      </c>
      <c r="B932" s="607" t="s">
        <v>3543</v>
      </c>
      <c r="C932" s="607" t="s">
        <v>11621</v>
      </c>
      <c r="D932" s="607" t="s">
        <v>11130</v>
      </c>
      <c r="E932" s="619" t="s">
        <v>13679</v>
      </c>
      <c r="F932"/>
      <c r="G932"/>
      <c r="H932"/>
    </row>
    <row r="933" spans="1:8" ht="15" x14ac:dyDescent="0.25">
      <c r="A933" s="609" t="str">
        <f t="shared" si="14"/>
        <v>92956</v>
      </c>
      <c r="B933" s="607" t="s">
        <v>3770</v>
      </c>
      <c r="C933" s="607" t="s">
        <v>11623</v>
      </c>
      <c r="D933" s="607" t="s">
        <v>11130</v>
      </c>
      <c r="E933" s="619" t="s">
        <v>8823</v>
      </c>
      <c r="F933"/>
      <c r="G933"/>
      <c r="H933"/>
    </row>
    <row r="934" spans="1:8" ht="15" x14ac:dyDescent="0.25">
      <c r="A934" s="609" t="str">
        <f t="shared" si="14"/>
        <v>92957</v>
      </c>
      <c r="B934" s="607" t="s">
        <v>3771</v>
      </c>
      <c r="C934" s="607" t="s">
        <v>11624</v>
      </c>
      <c r="D934" s="607" t="s">
        <v>11130</v>
      </c>
      <c r="E934" s="619" t="s">
        <v>9095</v>
      </c>
      <c r="F934"/>
      <c r="G934"/>
      <c r="H934"/>
    </row>
    <row r="935" spans="1:8" ht="15" x14ac:dyDescent="0.25">
      <c r="A935" s="609" t="str">
        <f t="shared" si="14"/>
        <v>92958</v>
      </c>
      <c r="B935" s="607" t="s">
        <v>3772</v>
      </c>
      <c r="C935" s="607" t="s">
        <v>11625</v>
      </c>
      <c r="D935" s="607" t="s">
        <v>11130</v>
      </c>
      <c r="E935" s="619" t="s">
        <v>9803</v>
      </c>
      <c r="F935"/>
      <c r="G935"/>
      <c r="H935"/>
    </row>
    <row r="936" spans="1:8" ht="15" x14ac:dyDescent="0.25">
      <c r="A936" s="609" t="str">
        <f t="shared" si="14"/>
        <v>92959</v>
      </c>
      <c r="B936" s="607" t="s">
        <v>3773</v>
      </c>
      <c r="C936" s="607" t="s">
        <v>11626</v>
      </c>
      <c r="D936" s="607" t="s">
        <v>11130</v>
      </c>
      <c r="E936" s="619" t="s">
        <v>17662</v>
      </c>
      <c r="F936"/>
      <c r="G936"/>
      <c r="H936"/>
    </row>
    <row r="937" spans="1:8" ht="15" x14ac:dyDescent="0.25">
      <c r="A937" s="609" t="str">
        <f t="shared" si="14"/>
        <v>92963</v>
      </c>
      <c r="B937" s="607" t="s">
        <v>3776</v>
      </c>
      <c r="C937" s="607" t="s">
        <v>11628</v>
      </c>
      <c r="D937" s="607" t="s">
        <v>11130</v>
      </c>
      <c r="E937" s="619" t="s">
        <v>9109</v>
      </c>
      <c r="F937"/>
      <c r="G937"/>
      <c r="H937"/>
    </row>
    <row r="938" spans="1:8" ht="15" x14ac:dyDescent="0.25">
      <c r="A938" s="609" t="str">
        <f t="shared" si="14"/>
        <v>92964</v>
      </c>
      <c r="B938" s="607" t="s">
        <v>3777</v>
      </c>
      <c r="C938" s="607" t="s">
        <v>11629</v>
      </c>
      <c r="D938" s="607" t="s">
        <v>11130</v>
      </c>
      <c r="E938" s="619" t="s">
        <v>10094</v>
      </c>
      <c r="F938"/>
      <c r="G938"/>
      <c r="H938"/>
    </row>
    <row r="939" spans="1:8" ht="15" x14ac:dyDescent="0.25">
      <c r="A939" s="609" t="str">
        <f t="shared" si="14"/>
        <v>92965</v>
      </c>
      <c r="B939" s="607" t="s">
        <v>3778</v>
      </c>
      <c r="C939" s="607" t="s">
        <v>11630</v>
      </c>
      <c r="D939" s="607" t="s">
        <v>11130</v>
      </c>
      <c r="E939" s="619" t="s">
        <v>8923</v>
      </c>
      <c r="F939"/>
      <c r="G939"/>
      <c r="H939"/>
    </row>
    <row r="940" spans="1:8" ht="15" x14ac:dyDescent="0.25">
      <c r="A940" s="609" t="str">
        <f t="shared" si="14"/>
        <v>93220</v>
      </c>
      <c r="B940" s="607" t="s">
        <v>3942</v>
      </c>
      <c r="C940" s="607" t="s">
        <v>11631</v>
      </c>
      <c r="D940" s="607" t="s">
        <v>11130</v>
      </c>
      <c r="E940" s="619" t="s">
        <v>28613</v>
      </c>
      <c r="F940"/>
      <c r="G940"/>
      <c r="H940"/>
    </row>
    <row r="941" spans="1:8" ht="15" x14ac:dyDescent="0.25">
      <c r="A941" s="609" t="str">
        <f t="shared" si="14"/>
        <v>93221</v>
      </c>
      <c r="B941" s="607" t="s">
        <v>3943</v>
      </c>
      <c r="C941" s="607" t="s">
        <v>11632</v>
      </c>
      <c r="D941" s="607" t="s">
        <v>11130</v>
      </c>
      <c r="E941" s="619" t="s">
        <v>23620</v>
      </c>
      <c r="F941"/>
      <c r="G941"/>
      <c r="H941"/>
    </row>
    <row r="942" spans="1:8" ht="15" x14ac:dyDescent="0.25">
      <c r="A942" s="609" t="str">
        <f t="shared" si="14"/>
        <v>93222</v>
      </c>
      <c r="B942" s="607" t="s">
        <v>3944</v>
      </c>
      <c r="C942" s="607" t="s">
        <v>11634</v>
      </c>
      <c r="D942" s="607" t="s">
        <v>11130</v>
      </c>
      <c r="E942" s="619" t="s">
        <v>28614</v>
      </c>
      <c r="F942"/>
      <c r="G942"/>
      <c r="H942"/>
    </row>
    <row r="943" spans="1:8" ht="15" x14ac:dyDescent="0.25">
      <c r="A943" s="609" t="str">
        <f t="shared" si="14"/>
        <v>93223</v>
      </c>
      <c r="B943" s="607" t="s">
        <v>3945</v>
      </c>
      <c r="C943" s="607" t="s">
        <v>11635</v>
      </c>
      <c r="D943" s="607" t="s">
        <v>11130</v>
      </c>
      <c r="E943" s="619" t="s">
        <v>28615</v>
      </c>
      <c r="F943"/>
      <c r="G943"/>
      <c r="H943"/>
    </row>
    <row r="944" spans="1:8" ht="15" x14ac:dyDescent="0.25">
      <c r="A944" s="609" t="str">
        <f t="shared" si="14"/>
        <v>93229</v>
      </c>
      <c r="B944" s="607" t="s">
        <v>3948</v>
      </c>
      <c r="C944" s="607" t="s">
        <v>11636</v>
      </c>
      <c r="D944" s="607" t="s">
        <v>11130</v>
      </c>
      <c r="E944" s="619" t="s">
        <v>11070</v>
      </c>
      <c r="F944"/>
      <c r="G944"/>
      <c r="H944"/>
    </row>
    <row r="945" spans="1:8" ht="15" x14ac:dyDescent="0.25">
      <c r="A945" s="609" t="str">
        <f t="shared" si="14"/>
        <v>93230</v>
      </c>
      <c r="B945" s="607" t="s">
        <v>3949</v>
      </c>
      <c r="C945" s="607" t="s">
        <v>11637</v>
      </c>
      <c r="D945" s="607" t="s">
        <v>11130</v>
      </c>
      <c r="E945" s="619" t="s">
        <v>11267</v>
      </c>
      <c r="F945"/>
      <c r="G945"/>
      <c r="H945"/>
    </row>
    <row r="946" spans="1:8" ht="15" x14ac:dyDescent="0.25">
      <c r="A946" s="609" t="str">
        <f t="shared" si="14"/>
        <v>93231</v>
      </c>
      <c r="B946" s="607" t="s">
        <v>3950</v>
      </c>
      <c r="C946" s="607" t="s">
        <v>11638</v>
      </c>
      <c r="D946" s="607" t="s">
        <v>11130</v>
      </c>
      <c r="E946" s="619" t="s">
        <v>10098</v>
      </c>
      <c r="F946"/>
      <c r="G946"/>
      <c r="H946"/>
    </row>
    <row r="947" spans="1:8" ht="15" x14ac:dyDescent="0.25">
      <c r="A947" s="609" t="str">
        <f t="shared" si="14"/>
        <v>93232</v>
      </c>
      <c r="B947" s="607" t="s">
        <v>3951</v>
      </c>
      <c r="C947" s="607" t="s">
        <v>11639</v>
      </c>
      <c r="D947" s="607" t="s">
        <v>11130</v>
      </c>
      <c r="E947" s="619" t="s">
        <v>18629</v>
      </c>
      <c r="F947"/>
      <c r="G947"/>
      <c r="H947"/>
    </row>
    <row r="948" spans="1:8" ht="15" x14ac:dyDescent="0.25">
      <c r="A948" s="609" t="str">
        <f t="shared" si="14"/>
        <v>93235</v>
      </c>
      <c r="B948" s="607" t="s">
        <v>3954</v>
      </c>
      <c r="C948" s="607" t="s">
        <v>11640</v>
      </c>
      <c r="D948" s="607" t="s">
        <v>11130</v>
      </c>
      <c r="E948" s="619" t="s">
        <v>8834</v>
      </c>
      <c r="F948"/>
      <c r="G948"/>
      <c r="H948"/>
    </row>
    <row r="949" spans="1:8" ht="15" x14ac:dyDescent="0.25">
      <c r="A949" s="609" t="str">
        <f t="shared" si="14"/>
        <v>93238</v>
      </c>
      <c r="B949" s="607" t="s">
        <v>3955</v>
      </c>
      <c r="C949" s="607" t="s">
        <v>11641</v>
      </c>
      <c r="D949" s="607" t="s">
        <v>11130</v>
      </c>
      <c r="E949" s="619" t="s">
        <v>8875</v>
      </c>
      <c r="F949"/>
      <c r="G949"/>
      <c r="H949"/>
    </row>
    <row r="950" spans="1:8" ht="15" x14ac:dyDescent="0.25">
      <c r="A950" s="609" t="str">
        <f t="shared" si="14"/>
        <v>93239</v>
      </c>
      <c r="B950" s="607" t="s">
        <v>3956</v>
      </c>
      <c r="C950" s="607" t="s">
        <v>11642</v>
      </c>
      <c r="D950" s="607" t="s">
        <v>11130</v>
      </c>
      <c r="E950" s="619" t="s">
        <v>9121</v>
      </c>
      <c r="F950"/>
      <c r="G950"/>
      <c r="H950"/>
    </row>
    <row r="951" spans="1:8" ht="15" x14ac:dyDescent="0.25">
      <c r="A951" s="609" t="str">
        <f t="shared" si="14"/>
        <v>93240</v>
      </c>
      <c r="B951" s="607" t="s">
        <v>3957</v>
      </c>
      <c r="C951" s="607" t="s">
        <v>11643</v>
      </c>
      <c r="D951" s="607" t="s">
        <v>11130</v>
      </c>
      <c r="E951" s="619" t="s">
        <v>9898</v>
      </c>
      <c r="F951"/>
      <c r="G951"/>
      <c r="H951"/>
    </row>
    <row r="952" spans="1:8" ht="15" x14ac:dyDescent="0.25">
      <c r="A952" s="609" t="str">
        <f t="shared" si="14"/>
        <v>93267</v>
      </c>
      <c r="B952" s="607" t="s">
        <v>3960</v>
      </c>
      <c r="C952" s="607" t="s">
        <v>11644</v>
      </c>
      <c r="D952" s="607" t="s">
        <v>11130</v>
      </c>
      <c r="E952" s="619" t="s">
        <v>28616</v>
      </c>
      <c r="F952"/>
      <c r="G952"/>
      <c r="H952"/>
    </row>
    <row r="953" spans="1:8" ht="15" x14ac:dyDescent="0.25">
      <c r="A953" s="609" t="str">
        <f t="shared" si="14"/>
        <v>93269</v>
      </c>
      <c r="B953" s="607" t="s">
        <v>3961</v>
      </c>
      <c r="C953" s="607" t="s">
        <v>11645</v>
      </c>
      <c r="D953" s="607" t="s">
        <v>11130</v>
      </c>
      <c r="E953" s="619" t="s">
        <v>9805</v>
      </c>
      <c r="F953"/>
      <c r="G953"/>
      <c r="H953"/>
    </row>
    <row r="954" spans="1:8" ht="15" x14ac:dyDescent="0.25">
      <c r="A954" s="609" t="str">
        <f t="shared" si="14"/>
        <v>93270</v>
      </c>
      <c r="B954" s="607" t="s">
        <v>3962</v>
      </c>
      <c r="C954" s="607" t="s">
        <v>11646</v>
      </c>
      <c r="D954" s="607" t="s">
        <v>11130</v>
      </c>
      <c r="E954" s="619" t="s">
        <v>18044</v>
      </c>
      <c r="F954"/>
      <c r="G954"/>
      <c r="H954"/>
    </row>
    <row r="955" spans="1:8" ht="15" x14ac:dyDescent="0.25">
      <c r="A955" s="609" t="str">
        <f t="shared" si="14"/>
        <v>93271</v>
      </c>
      <c r="B955" s="607" t="s">
        <v>3963</v>
      </c>
      <c r="C955" s="607" t="s">
        <v>11647</v>
      </c>
      <c r="D955" s="607" t="s">
        <v>11130</v>
      </c>
      <c r="E955" s="619" t="s">
        <v>8998</v>
      </c>
      <c r="F955"/>
      <c r="G955"/>
      <c r="H955"/>
    </row>
    <row r="956" spans="1:8" ht="15" x14ac:dyDescent="0.25">
      <c r="A956" s="609" t="str">
        <f t="shared" si="14"/>
        <v>93277</v>
      </c>
      <c r="B956" s="607" t="s">
        <v>3966</v>
      </c>
      <c r="C956" s="607" t="s">
        <v>11648</v>
      </c>
      <c r="D956" s="607" t="s">
        <v>11130</v>
      </c>
      <c r="E956" s="619" t="s">
        <v>11319</v>
      </c>
      <c r="F956"/>
      <c r="G956"/>
      <c r="H956"/>
    </row>
    <row r="957" spans="1:8" ht="15" x14ac:dyDescent="0.25">
      <c r="A957" s="609" t="str">
        <f t="shared" si="14"/>
        <v>93278</v>
      </c>
      <c r="B957" s="607" t="s">
        <v>3967</v>
      </c>
      <c r="C957" s="607" t="s">
        <v>11649</v>
      </c>
      <c r="D957" s="607" t="s">
        <v>11130</v>
      </c>
      <c r="E957" s="619" t="s">
        <v>11267</v>
      </c>
      <c r="F957"/>
      <c r="G957"/>
      <c r="H957"/>
    </row>
    <row r="958" spans="1:8" ht="15" x14ac:dyDescent="0.25">
      <c r="A958" s="609" t="str">
        <f t="shared" si="14"/>
        <v>93279</v>
      </c>
      <c r="B958" s="607" t="s">
        <v>3968</v>
      </c>
      <c r="C958" s="607" t="s">
        <v>11650</v>
      </c>
      <c r="D958" s="607" t="s">
        <v>11130</v>
      </c>
      <c r="E958" s="619" t="s">
        <v>10998</v>
      </c>
      <c r="F958"/>
      <c r="G958"/>
      <c r="H958"/>
    </row>
    <row r="959" spans="1:8" ht="15" x14ac:dyDescent="0.25">
      <c r="A959" s="609" t="str">
        <f t="shared" si="14"/>
        <v>93280</v>
      </c>
      <c r="B959" s="607" t="s">
        <v>3969</v>
      </c>
      <c r="C959" s="607" t="s">
        <v>11651</v>
      </c>
      <c r="D959" s="607" t="s">
        <v>11130</v>
      </c>
      <c r="E959" s="619" t="s">
        <v>9035</v>
      </c>
      <c r="F959"/>
      <c r="G959"/>
      <c r="H959"/>
    </row>
    <row r="960" spans="1:8" ht="15" x14ac:dyDescent="0.25">
      <c r="A960" s="609" t="str">
        <f t="shared" si="14"/>
        <v>93283</v>
      </c>
      <c r="B960" s="607" t="s">
        <v>3972</v>
      </c>
      <c r="C960" s="607" t="s">
        <v>11652</v>
      </c>
      <c r="D960" s="607" t="s">
        <v>11130</v>
      </c>
      <c r="E960" s="619" t="s">
        <v>18973</v>
      </c>
      <c r="F960"/>
      <c r="G960"/>
      <c r="H960"/>
    </row>
    <row r="961" spans="1:8" ht="15" x14ac:dyDescent="0.25">
      <c r="A961" s="609" t="str">
        <f t="shared" si="14"/>
        <v>93284</v>
      </c>
      <c r="B961" s="607" t="s">
        <v>3973</v>
      </c>
      <c r="C961" s="607" t="s">
        <v>11654</v>
      </c>
      <c r="D961" s="607" t="s">
        <v>11130</v>
      </c>
      <c r="E961" s="619" t="s">
        <v>25196</v>
      </c>
      <c r="F961"/>
      <c r="G961"/>
      <c r="H961"/>
    </row>
    <row r="962" spans="1:8" ht="15" x14ac:dyDescent="0.25">
      <c r="A962" s="609" t="str">
        <f t="shared" ref="A962:A1025" si="15">IF(ISERROR(SEARCH("/",B962)=6),TRIM(CLEAN(B962)),IF(SEARCH("/",B962)=6,IF(LEN(TRIM(CLEAN(B962)))=7,LEFT(TRIM(CLEAN(B962)),6)&amp;"00"&amp;RIGHT(TRIM(CLEAN(B962)),1),LEFT(TRIM(CLEAN(B962)),6)&amp;"0"&amp;RIGHT(TRIM(CLEAN(B962)),2)),TRIM(CLEAN(B962))))</f>
        <v>93285</v>
      </c>
      <c r="B962" s="607" t="s">
        <v>3974</v>
      </c>
      <c r="C962" s="607" t="s">
        <v>11655</v>
      </c>
      <c r="D962" s="607" t="s">
        <v>11130</v>
      </c>
      <c r="E962" s="619" t="s">
        <v>28617</v>
      </c>
      <c r="F962"/>
      <c r="G962"/>
      <c r="H962"/>
    </row>
    <row r="963" spans="1:8" ht="15" x14ac:dyDescent="0.25">
      <c r="A963" s="609" t="str">
        <f t="shared" si="15"/>
        <v>93286</v>
      </c>
      <c r="B963" s="607" t="s">
        <v>3975</v>
      </c>
      <c r="C963" s="607" t="s">
        <v>11656</v>
      </c>
      <c r="D963" s="607" t="s">
        <v>11130</v>
      </c>
      <c r="E963" s="619" t="s">
        <v>28618</v>
      </c>
      <c r="F963"/>
      <c r="G963"/>
      <c r="H963"/>
    </row>
    <row r="964" spans="1:8" ht="15" x14ac:dyDescent="0.25">
      <c r="A964" s="609" t="str">
        <f t="shared" si="15"/>
        <v>93296</v>
      </c>
      <c r="B964" s="607" t="s">
        <v>3978</v>
      </c>
      <c r="C964" s="607" t="s">
        <v>11657</v>
      </c>
      <c r="D964" s="607" t="s">
        <v>11130</v>
      </c>
      <c r="E964" s="619" t="s">
        <v>10289</v>
      </c>
      <c r="F964"/>
      <c r="G964"/>
      <c r="H964"/>
    </row>
    <row r="965" spans="1:8" ht="15" x14ac:dyDescent="0.25">
      <c r="A965" s="609" t="str">
        <f t="shared" si="15"/>
        <v>93397</v>
      </c>
      <c r="B965" s="607" t="s">
        <v>4016</v>
      </c>
      <c r="C965" s="607" t="s">
        <v>11658</v>
      </c>
      <c r="D965" s="607" t="s">
        <v>11130</v>
      </c>
      <c r="E965" s="619" t="s">
        <v>13119</v>
      </c>
      <c r="F965"/>
      <c r="G965"/>
      <c r="H965"/>
    </row>
    <row r="966" spans="1:8" ht="15" x14ac:dyDescent="0.25">
      <c r="A966" s="609" t="str">
        <f t="shared" si="15"/>
        <v>93398</v>
      </c>
      <c r="B966" s="607" t="s">
        <v>4017</v>
      </c>
      <c r="C966" s="607" t="s">
        <v>11659</v>
      </c>
      <c r="D966" s="607" t="s">
        <v>11130</v>
      </c>
      <c r="E966" s="619" t="s">
        <v>10028</v>
      </c>
      <c r="F966"/>
      <c r="G966"/>
      <c r="H966"/>
    </row>
    <row r="967" spans="1:8" ht="15" x14ac:dyDescent="0.25">
      <c r="A967" s="609" t="str">
        <f t="shared" si="15"/>
        <v>93399</v>
      </c>
      <c r="B967" s="607" t="s">
        <v>4018</v>
      </c>
      <c r="C967" s="607" t="s">
        <v>11660</v>
      </c>
      <c r="D967" s="607" t="s">
        <v>11130</v>
      </c>
      <c r="E967" s="619" t="s">
        <v>9640</v>
      </c>
      <c r="F967"/>
      <c r="G967"/>
      <c r="H967"/>
    </row>
    <row r="968" spans="1:8" ht="15" x14ac:dyDescent="0.25">
      <c r="A968" s="609" t="str">
        <f t="shared" si="15"/>
        <v>93400</v>
      </c>
      <c r="B968" s="607" t="s">
        <v>4019</v>
      </c>
      <c r="C968" s="607" t="s">
        <v>11661</v>
      </c>
      <c r="D968" s="607" t="s">
        <v>11130</v>
      </c>
      <c r="E968" s="619" t="s">
        <v>28605</v>
      </c>
      <c r="F968"/>
      <c r="G968"/>
      <c r="H968"/>
    </row>
    <row r="969" spans="1:8" ht="15" x14ac:dyDescent="0.25">
      <c r="A969" s="609" t="str">
        <f t="shared" si="15"/>
        <v>93401</v>
      </c>
      <c r="B969" s="607" t="s">
        <v>4020</v>
      </c>
      <c r="C969" s="607" t="s">
        <v>11662</v>
      </c>
      <c r="D969" s="607" t="s">
        <v>11130</v>
      </c>
      <c r="E969" s="619" t="s">
        <v>28554</v>
      </c>
      <c r="F969"/>
      <c r="G969"/>
      <c r="H969"/>
    </row>
    <row r="970" spans="1:8" ht="15" x14ac:dyDescent="0.25">
      <c r="A970" s="609" t="str">
        <f t="shared" si="15"/>
        <v>93404</v>
      </c>
      <c r="B970" s="607" t="s">
        <v>4023</v>
      </c>
      <c r="C970" s="607" t="s">
        <v>11663</v>
      </c>
      <c r="D970" s="607" t="s">
        <v>11130</v>
      </c>
      <c r="E970" s="619" t="s">
        <v>18452</v>
      </c>
      <c r="F970"/>
      <c r="G970"/>
      <c r="H970"/>
    </row>
    <row r="971" spans="1:8" ht="15" x14ac:dyDescent="0.25">
      <c r="A971" s="609" t="str">
        <f t="shared" si="15"/>
        <v>93405</v>
      </c>
      <c r="B971" s="607" t="s">
        <v>4024</v>
      </c>
      <c r="C971" s="607" t="s">
        <v>11664</v>
      </c>
      <c r="D971" s="607" t="s">
        <v>11130</v>
      </c>
      <c r="E971" s="619" t="s">
        <v>9078</v>
      </c>
      <c r="F971"/>
      <c r="G971"/>
      <c r="H971"/>
    </row>
    <row r="972" spans="1:8" ht="15" x14ac:dyDescent="0.25">
      <c r="A972" s="609" t="str">
        <f t="shared" si="15"/>
        <v>93406</v>
      </c>
      <c r="B972" s="607" t="s">
        <v>4025</v>
      </c>
      <c r="C972" s="607" t="s">
        <v>11665</v>
      </c>
      <c r="D972" s="607" t="s">
        <v>11130</v>
      </c>
      <c r="E972" s="619" t="s">
        <v>8998</v>
      </c>
      <c r="F972"/>
      <c r="G972"/>
      <c r="H972"/>
    </row>
    <row r="973" spans="1:8" ht="15" x14ac:dyDescent="0.25">
      <c r="A973" s="609" t="str">
        <f t="shared" si="15"/>
        <v>93407</v>
      </c>
      <c r="B973" s="607" t="s">
        <v>4026</v>
      </c>
      <c r="C973" s="607" t="s">
        <v>11667</v>
      </c>
      <c r="D973" s="607" t="s">
        <v>11130</v>
      </c>
      <c r="E973" s="619" t="s">
        <v>19069</v>
      </c>
      <c r="F973"/>
      <c r="G973"/>
      <c r="H973"/>
    </row>
    <row r="974" spans="1:8" ht="15" x14ac:dyDescent="0.25">
      <c r="A974" s="609" t="str">
        <f t="shared" si="15"/>
        <v>93411</v>
      </c>
      <c r="B974" s="607" t="s">
        <v>4029</v>
      </c>
      <c r="C974" s="607" t="s">
        <v>11668</v>
      </c>
      <c r="D974" s="607" t="s">
        <v>11130</v>
      </c>
      <c r="E974" s="619" t="s">
        <v>11065</v>
      </c>
      <c r="F974"/>
      <c r="G974"/>
      <c r="H974"/>
    </row>
    <row r="975" spans="1:8" ht="15" x14ac:dyDescent="0.25">
      <c r="A975" s="609" t="str">
        <f t="shared" si="15"/>
        <v>93412</v>
      </c>
      <c r="B975" s="607" t="s">
        <v>4030</v>
      </c>
      <c r="C975" s="607" t="s">
        <v>11669</v>
      </c>
      <c r="D975" s="607" t="s">
        <v>11130</v>
      </c>
      <c r="E975" s="619" t="s">
        <v>11267</v>
      </c>
      <c r="F975"/>
      <c r="G975"/>
      <c r="H975"/>
    </row>
    <row r="976" spans="1:8" ht="15" x14ac:dyDescent="0.25">
      <c r="A976" s="609" t="str">
        <f t="shared" si="15"/>
        <v>93413</v>
      </c>
      <c r="B976" s="607" t="s">
        <v>4031</v>
      </c>
      <c r="C976" s="607" t="s">
        <v>11670</v>
      </c>
      <c r="D976" s="607" t="s">
        <v>11130</v>
      </c>
      <c r="E976" s="619" t="s">
        <v>11618</v>
      </c>
      <c r="F976"/>
      <c r="G976"/>
      <c r="H976"/>
    </row>
    <row r="977" spans="1:8" ht="15" x14ac:dyDescent="0.25">
      <c r="A977" s="609" t="str">
        <f t="shared" si="15"/>
        <v>93414</v>
      </c>
      <c r="B977" s="607" t="s">
        <v>4032</v>
      </c>
      <c r="C977" s="607" t="s">
        <v>11671</v>
      </c>
      <c r="D977" s="607" t="s">
        <v>11130</v>
      </c>
      <c r="E977" s="619" t="s">
        <v>9113</v>
      </c>
      <c r="F977"/>
      <c r="G977"/>
      <c r="H977"/>
    </row>
    <row r="978" spans="1:8" ht="15" x14ac:dyDescent="0.25">
      <c r="A978" s="609" t="str">
        <f t="shared" si="15"/>
        <v>93417</v>
      </c>
      <c r="B978" s="607" t="s">
        <v>4035</v>
      </c>
      <c r="C978" s="607" t="s">
        <v>11672</v>
      </c>
      <c r="D978" s="607" t="s">
        <v>11130</v>
      </c>
      <c r="E978" s="619" t="s">
        <v>9581</v>
      </c>
      <c r="F978"/>
      <c r="G978"/>
      <c r="H978"/>
    </row>
    <row r="979" spans="1:8" ht="15" x14ac:dyDescent="0.25">
      <c r="A979" s="609" t="str">
        <f t="shared" si="15"/>
        <v>93418</v>
      </c>
      <c r="B979" s="607" t="s">
        <v>4036</v>
      </c>
      <c r="C979" s="607" t="s">
        <v>11674</v>
      </c>
      <c r="D979" s="607" t="s">
        <v>11130</v>
      </c>
      <c r="E979" s="619" t="s">
        <v>11096</v>
      </c>
      <c r="F979"/>
      <c r="G979"/>
      <c r="H979"/>
    </row>
    <row r="980" spans="1:8" ht="15" x14ac:dyDescent="0.25">
      <c r="A980" s="609" t="str">
        <f t="shared" si="15"/>
        <v>93419</v>
      </c>
      <c r="B980" s="607" t="s">
        <v>4037</v>
      </c>
      <c r="C980" s="607" t="s">
        <v>11675</v>
      </c>
      <c r="D980" s="607" t="s">
        <v>11130</v>
      </c>
      <c r="E980" s="619" t="s">
        <v>9506</v>
      </c>
      <c r="F980"/>
      <c r="G980"/>
      <c r="H980"/>
    </row>
    <row r="981" spans="1:8" ht="15" x14ac:dyDescent="0.25">
      <c r="A981" s="609" t="str">
        <f t="shared" si="15"/>
        <v>93420</v>
      </c>
      <c r="B981" s="607" t="s">
        <v>4038</v>
      </c>
      <c r="C981" s="607" t="s">
        <v>11676</v>
      </c>
      <c r="D981" s="607" t="s">
        <v>11130</v>
      </c>
      <c r="E981" s="619" t="s">
        <v>11073</v>
      </c>
      <c r="F981"/>
      <c r="G981"/>
      <c r="H981"/>
    </row>
    <row r="982" spans="1:8" ht="15" x14ac:dyDescent="0.25">
      <c r="A982" s="609" t="str">
        <f t="shared" si="15"/>
        <v>93423</v>
      </c>
      <c r="B982" s="607" t="s">
        <v>4041</v>
      </c>
      <c r="C982" s="607" t="s">
        <v>11677</v>
      </c>
      <c r="D982" s="607" t="s">
        <v>11130</v>
      </c>
      <c r="E982" s="619" t="s">
        <v>10593</v>
      </c>
      <c r="F982"/>
      <c r="G982"/>
      <c r="H982"/>
    </row>
    <row r="983" spans="1:8" ht="15" x14ac:dyDescent="0.25">
      <c r="A983" s="609" t="str">
        <f t="shared" si="15"/>
        <v>93424</v>
      </c>
      <c r="B983" s="607" t="s">
        <v>4042</v>
      </c>
      <c r="C983" s="607" t="s">
        <v>11678</v>
      </c>
      <c r="D983" s="607" t="s">
        <v>11130</v>
      </c>
      <c r="E983" s="619" t="s">
        <v>9635</v>
      </c>
      <c r="F983"/>
      <c r="G983"/>
      <c r="H983"/>
    </row>
    <row r="984" spans="1:8" ht="15" x14ac:dyDescent="0.25">
      <c r="A984" s="609" t="str">
        <f t="shared" si="15"/>
        <v>93425</v>
      </c>
      <c r="B984" s="607" t="s">
        <v>4043</v>
      </c>
      <c r="C984" s="607" t="s">
        <v>11679</v>
      </c>
      <c r="D984" s="607" t="s">
        <v>11130</v>
      </c>
      <c r="E984" s="619" t="s">
        <v>11459</v>
      </c>
      <c r="F984"/>
      <c r="G984"/>
      <c r="H984"/>
    </row>
    <row r="985" spans="1:8" ht="15" x14ac:dyDescent="0.25">
      <c r="A985" s="609" t="str">
        <f t="shared" si="15"/>
        <v>93426</v>
      </c>
      <c r="B985" s="607" t="s">
        <v>4044</v>
      </c>
      <c r="C985" s="607" t="s">
        <v>11680</v>
      </c>
      <c r="D985" s="607" t="s">
        <v>11130</v>
      </c>
      <c r="E985" s="619" t="s">
        <v>18751</v>
      </c>
      <c r="F985"/>
      <c r="G985"/>
      <c r="H985"/>
    </row>
    <row r="986" spans="1:8" ht="15" x14ac:dyDescent="0.25">
      <c r="A986" s="609" t="str">
        <f t="shared" si="15"/>
        <v>93429</v>
      </c>
      <c r="B986" s="607" t="s">
        <v>4047</v>
      </c>
      <c r="C986" s="607" t="s">
        <v>11682</v>
      </c>
      <c r="D986" s="607" t="s">
        <v>11130</v>
      </c>
      <c r="E986" s="619" t="s">
        <v>10129</v>
      </c>
      <c r="F986"/>
      <c r="G986"/>
      <c r="H986"/>
    </row>
    <row r="987" spans="1:8" ht="15" x14ac:dyDescent="0.25">
      <c r="A987" s="609" t="str">
        <f t="shared" si="15"/>
        <v>93430</v>
      </c>
      <c r="B987" s="607" t="s">
        <v>4048</v>
      </c>
      <c r="C987" s="607" t="s">
        <v>11683</v>
      </c>
      <c r="D987" s="607" t="s">
        <v>11130</v>
      </c>
      <c r="E987" s="619" t="s">
        <v>13183</v>
      </c>
      <c r="F987"/>
      <c r="G987"/>
      <c r="H987"/>
    </row>
    <row r="988" spans="1:8" ht="15" x14ac:dyDescent="0.25">
      <c r="A988" s="609" t="str">
        <f t="shared" si="15"/>
        <v>93431</v>
      </c>
      <c r="B988" s="607" t="s">
        <v>4049</v>
      </c>
      <c r="C988" s="607" t="s">
        <v>11685</v>
      </c>
      <c r="D988" s="607" t="s">
        <v>11130</v>
      </c>
      <c r="E988" s="619" t="s">
        <v>28619</v>
      </c>
      <c r="F988"/>
      <c r="G988"/>
      <c r="H988"/>
    </row>
    <row r="989" spans="1:8" ht="15" x14ac:dyDescent="0.25">
      <c r="A989" s="609" t="str">
        <f t="shared" si="15"/>
        <v>93432</v>
      </c>
      <c r="B989" s="607" t="s">
        <v>4050</v>
      </c>
      <c r="C989" s="607" t="s">
        <v>11686</v>
      </c>
      <c r="D989" s="607" t="s">
        <v>11130</v>
      </c>
      <c r="E989" s="619" t="s">
        <v>28620</v>
      </c>
      <c r="F989"/>
      <c r="G989"/>
      <c r="H989"/>
    </row>
    <row r="990" spans="1:8" ht="15" x14ac:dyDescent="0.25">
      <c r="A990" s="609" t="str">
        <f t="shared" si="15"/>
        <v>93435</v>
      </c>
      <c r="B990" s="607" t="s">
        <v>4053</v>
      </c>
      <c r="C990" s="607" t="s">
        <v>11687</v>
      </c>
      <c r="D990" s="607" t="s">
        <v>11130</v>
      </c>
      <c r="E990" s="619" t="s">
        <v>11418</v>
      </c>
      <c r="F990"/>
      <c r="G990"/>
      <c r="H990"/>
    </row>
    <row r="991" spans="1:8" ht="15" x14ac:dyDescent="0.25">
      <c r="A991" s="609" t="str">
        <f t="shared" si="15"/>
        <v>93436</v>
      </c>
      <c r="B991" s="607" t="s">
        <v>4054</v>
      </c>
      <c r="C991" s="607" t="s">
        <v>11688</v>
      </c>
      <c r="D991" s="607" t="s">
        <v>11130</v>
      </c>
      <c r="E991" s="619" t="s">
        <v>8970</v>
      </c>
      <c r="F991"/>
      <c r="G991"/>
      <c r="H991"/>
    </row>
    <row r="992" spans="1:8" ht="15" x14ac:dyDescent="0.25">
      <c r="A992" s="609" t="str">
        <f t="shared" si="15"/>
        <v>93437</v>
      </c>
      <c r="B992" s="607" t="s">
        <v>4055</v>
      </c>
      <c r="C992" s="607" t="s">
        <v>11689</v>
      </c>
      <c r="D992" s="607" t="s">
        <v>11130</v>
      </c>
      <c r="E992" s="619" t="s">
        <v>9611</v>
      </c>
      <c r="F992"/>
      <c r="G992"/>
      <c r="H992"/>
    </row>
    <row r="993" spans="1:8" ht="15" x14ac:dyDescent="0.25">
      <c r="A993" s="609" t="str">
        <f t="shared" si="15"/>
        <v>93438</v>
      </c>
      <c r="B993" s="607" t="s">
        <v>4056</v>
      </c>
      <c r="C993" s="607" t="s">
        <v>11690</v>
      </c>
      <c r="D993" s="607" t="s">
        <v>11130</v>
      </c>
      <c r="E993" s="619" t="s">
        <v>26828</v>
      </c>
      <c r="F993"/>
      <c r="G993"/>
      <c r="H993"/>
    </row>
    <row r="994" spans="1:8" ht="15" x14ac:dyDescent="0.25">
      <c r="A994" s="609" t="str">
        <f t="shared" si="15"/>
        <v>95114</v>
      </c>
      <c r="B994" s="607" t="s">
        <v>4479</v>
      </c>
      <c r="C994" s="607" t="s">
        <v>11691</v>
      </c>
      <c r="D994" s="607" t="s">
        <v>11130</v>
      </c>
      <c r="E994" s="619" t="s">
        <v>10095</v>
      </c>
      <c r="F994"/>
      <c r="G994"/>
      <c r="H994"/>
    </row>
    <row r="995" spans="1:8" ht="15" x14ac:dyDescent="0.25">
      <c r="A995" s="609" t="str">
        <f t="shared" si="15"/>
        <v>95115</v>
      </c>
      <c r="B995" s="607" t="s">
        <v>4480</v>
      </c>
      <c r="C995" s="607" t="s">
        <v>11692</v>
      </c>
      <c r="D995" s="607" t="s">
        <v>11130</v>
      </c>
      <c r="E995" s="619" t="s">
        <v>10084</v>
      </c>
      <c r="F995"/>
      <c r="G995"/>
      <c r="H995"/>
    </row>
    <row r="996" spans="1:8" ht="15" x14ac:dyDescent="0.25">
      <c r="A996" s="609" t="str">
        <f t="shared" si="15"/>
        <v>95116</v>
      </c>
      <c r="B996" s="607" t="s">
        <v>4481</v>
      </c>
      <c r="C996" s="607" t="s">
        <v>11693</v>
      </c>
      <c r="D996" s="607" t="s">
        <v>11130</v>
      </c>
      <c r="E996" s="619" t="s">
        <v>11694</v>
      </c>
      <c r="F996"/>
      <c r="G996"/>
      <c r="H996"/>
    </row>
    <row r="997" spans="1:8" ht="15" x14ac:dyDescent="0.25">
      <c r="A997" s="609" t="str">
        <f t="shared" si="15"/>
        <v>95117</v>
      </c>
      <c r="B997" s="607" t="s">
        <v>4482</v>
      </c>
      <c r="C997" s="607" t="s">
        <v>11695</v>
      </c>
      <c r="D997" s="607" t="s">
        <v>11130</v>
      </c>
      <c r="E997" s="619" t="s">
        <v>9225</v>
      </c>
      <c r="F997"/>
      <c r="G997"/>
      <c r="H997"/>
    </row>
    <row r="998" spans="1:8" ht="15" x14ac:dyDescent="0.25">
      <c r="A998" s="609" t="str">
        <f t="shared" si="15"/>
        <v>95118</v>
      </c>
      <c r="B998" s="607" t="s">
        <v>4483</v>
      </c>
      <c r="C998" s="607" t="s">
        <v>11696</v>
      </c>
      <c r="D998" s="607" t="s">
        <v>11130</v>
      </c>
      <c r="E998" s="619" t="s">
        <v>9872</v>
      </c>
      <c r="F998"/>
      <c r="G998"/>
      <c r="H998"/>
    </row>
    <row r="999" spans="1:8" ht="15" x14ac:dyDescent="0.25">
      <c r="A999" s="609" t="str">
        <f t="shared" si="15"/>
        <v>95119</v>
      </c>
      <c r="B999" s="607" t="s">
        <v>4484</v>
      </c>
      <c r="C999" s="607" t="s">
        <v>11698</v>
      </c>
      <c r="D999" s="607" t="s">
        <v>11130</v>
      </c>
      <c r="E999" s="619" t="s">
        <v>12844</v>
      </c>
      <c r="F999"/>
      <c r="G999"/>
      <c r="H999"/>
    </row>
    <row r="1000" spans="1:8" ht="15" x14ac:dyDescent="0.25">
      <c r="A1000" s="609" t="str">
        <f t="shared" si="15"/>
        <v>95120</v>
      </c>
      <c r="B1000" s="607" t="s">
        <v>4485</v>
      </c>
      <c r="C1000" s="607" t="s">
        <v>11699</v>
      </c>
      <c r="D1000" s="607" t="s">
        <v>11130</v>
      </c>
      <c r="E1000" s="619" t="s">
        <v>28621</v>
      </c>
      <c r="F1000"/>
      <c r="G1000"/>
      <c r="H1000"/>
    </row>
    <row r="1001" spans="1:8" ht="15" x14ac:dyDescent="0.25">
      <c r="A1001" s="609" t="str">
        <f t="shared" si="15"/>
        <v>95123</v>
      </c>
      <c r="B1001" s="607" t="s">
        <v>4488</v>
      </c>
      <c r="C1001" s="607" t="s">
        <v>11700</v>
      </c>
      <c r="D1001" s="607" t="s">
        <v>11130</v>
      </c>
      <c r="E1001" s="619" t="s">
        <v>15922</v>
      </c>
      <c r="F1001"/>
      <c r="G1001"/>
      <c r="H1001"/>
    </row>
    <row r="1002" spans="1:8" ht="15" x14ac:dyDescent="0.25">
      <c r="A1002" s="609" t="str">
        <f t="shared" si="15"/>
        <v>95124</v>
      </c>
      <c r="B1002" s="607" t="s">
        <v>4489</v>
      </c>
      <c r="C1002" s="607" t="s">
        <v>11701</v>
      </c>
      <c r="D1002" s="607" t="s">
        <v>11130</v>
      </c>
      <c r="E1002" s="619" t="s">
        <v>9716</v>
      </c>
      <c r="F1002"/>
      <c r="G1002"/>
      <c r="H1002"/>
    </row>
    <row r="1003" spans="1:8" ht="15" x14ac:dyDescent="0.25">
      <c r="A1003" s="609" t="str">
        <f t="shared" si="15"/>
        <v>95125</v>
      </c>
      <c r="B1003" s="607" t="s">
        <v>4490</v>
      </c>
      <c r="C1003" s="607" t="s">
        <v>11702</v>
      </c>
      <c r="D1003" s="607" t="s">
        <v>11130</v>
      </c>
      <c r="E1003" s="619" t="s">
        <v>19137</v>
      </c>
      <c r="F1003"/>
      <c r="G1003"/>
      <c r="H1003"/>
    </row>
    <row r="1004" spans="1:8" ht="15" x14ac:dyDescent="0.25">
      <c r="A1004" s="609" t="str">
        <f t="shared" si="15"/>
        <v>95126</v>
      </c>
      <c r="B1004" s="607" t="s">
        <v>4491</v>
      </c>
      <c r="C1004" s="607" t="s">
        <v>11703</v>
      </c>
      <c r="D1004" s="607" t="s">
        <v>11130</v>
      </c>
      <c r="E1004" s="619" t="s">
        <v>28622</v>
      </c>
      <c r="F1004"/>
      <c r="G1004"/>
      <c r="H1004"/>
    </row>
    <row r="1005" spans="1:8" ht="15" x14ac:dyDescent="0.25">
      <c r="A1005" s="609" t="str">
        <f t="shared" si="15"/>
        <v>95129</v>
      </c>
      <c r="B1005" s="607" t="s">
        <v>4494</v>
      </c>
      <c r="C1005" s="607" t="s">
        <v>11704</v>
      </c>
      <c r="D1005" s="607" t="s">
        <v>11130</v>
      </c>
      <c r="E1005" s="619" t="s">
        <v>18287</v>
      </c>
      <c r="F1005"/>
      <c r="G1005"/>
      <c r="H1005"/>
    </row>
    <row r="1006" spans="1:8" ht="15" x14ac:dyDescent="0.25">
      <c r="A1006" s="609" t="str">
        <f t="shared" si="15"/>
        <v>95130</v>
      </c>
      <c r="B1006" s="607" t="s">
        <v>4495</v>
      </c>
      <c r="C1006" s="607" t="s">
        <v>11705</v>
      </c>
      <c r="D1006" s="607" t="s">
        <v>11130</v>
      </c>
      <c r="E1006" s="619" t="s">
        <v>11445</v>
      </c>
      <c r="F1006"/>
      <c r="G1006"/>
      <c r="H1006"/>
    </row>
    <row r="1007" spans="1:8" ht="15" x14ac:dyDescent="0.25">
      <c r="A1007" s="609" t="str">
        <f t="shared" si="15"/>
        <v>95131</v>
      </c>
      <c r="B1007" s="607" t="s">
        <v>4496</v>
      </c>
      <c r="C1007" s="607" t="s">
        <v>11706</v>
      </c>
      <c r="D1007" s="607" t="s">
        <v>11130</v>
      </c>
      <c r="E1007" s="619" t="s">
        <v>13043</v>
      </c>
      <c r="F1007"/>
      <c r="G1007"/>
      <c r="H1007"/>
    </row>
    <row r="1008" spans="1:8" ht="15" x14ac:dyDescent="0.25">
      <c r="A1008" s="609" t="str">
        <f t="shared" si="15"/>
        <v>95132</v>
      </c>
      <c r="B1008" s="607" t="s">
        <v>4497</v>
      </c>
      <c r="C1008" s="607" t="s">
        <v>11707</v>
      </c>
      <c r="D1008" s="607" t="s">
        <v>11130</v>
      </c>
      <c r="E1008" s="619" t="s">
        <v>10038</v>
      </c>
      <c r="F1008"/>
      <c r="G1008"/>
      <c r="H1008"/>
    </row>
    <row r="1009" spans="1:8" ht="15" x14ac:dyDescent="0.25">
      <c r="A1009" s="609" t="str">
        <f t="shared" si="15"/>
        <v>95136</v>
      </c>
      <c r="B1009" s="607" t="s">
        <v>4499</v>
      </c>
      <c r="C1009" s="607" t="s">
        <v>11708</v>
      </c>
      <c r="D1009" s="607" t="s">
        <v>11130</v>
      </c>
      <c r="E1009" s="619" t="s">
        <v>11267</v>
      </c>
      <c r="F1009"/>
      <c r="G1009"/>
      <c r="H1009"/>
    </row>
    <row r="1010" spans="1:8" ht="15" x14ac:dyDescent="0.25">
      <c r="A1010" s="609" t="str">
        <f t="shared" si="15"/>
        <v>95137</v>
      </c>
      <c r="B1010" s="607" t="s">
        <v>4500</v>
      </c>
      <c r="C1010" s="607" t="s">
        <v>11709</v>
      </c>
      <c r="D1010" s="607" t="s">
        <v>11130</v>
      </c>
      <c r="E1010" s="619" t="s">
        <v>9695</v>
      </c>
      <c r="F1010"/>
      <c r="G1010"/>
      <c r="H1010"/>
    </row>
    <row r="1011" spans="1:8" ht="15" x14ac:dyDescent="0.25">
      <c r="A1011" s="609" t="str">
        <f t="shared" si="15"/>
        <v>95138</v>
      </c>
      <c r="B1011" s="607" t="s">
        <v>4501</v>
      </c>
      <c r="C1011" s="607" t="s">
        <v>11710</v>
      </c>
      <c r="D1011" s="607" t="s">
        <v>11130</v>
      </c>
      <c r="E1011" s="619" t="s">
        <v>10083</v>
      </c>
      <c r="F1011"/>
      <c r="G1011"/>
      <c r="H1011"/>
    </row>
    <row r="1012" spans="1:8" ht="15" x14ac:dyDescent="0.25">
      <c r="A1012" s="609" t="str">
        <f t="shared" si="15"/>
        <v>95208</v>
      </c>
      <c r="B1012" s="607" t="s">
        <v>4505</v>
      </c>
      <c r="C1012" s="607" t="s">
        <v>11711</v>
      </c>
      <c r="D1012" s="607" t="s">
        <v>11130</v>
      </c>
      <c r="E1012" s="619" t="s">
        <v>28623</v>
      </c>
      <c r="F1012"/>
      <c r="G1012"/>
      <c r="H1012"/>
    </row>
    <row r="1013" spans="1:8" ht="15" x14ac:dyDescent="0.25">
      <c r="A1013" s="609" t="str">
        <f t="shared" si="15"/>
        <v>95209</v>
      </c>
      <c r="B1013" s="607" t="s">
        <v>4506</v>
      </c>
      <c r="C1013" s="607" t="s">
        <v>11713</v>
      </c>
      <c r="D1013" s="607" t="s">
        <v>11130</v>
      </c>
      <c r="E1013" s="619" t="s">
        <v>9726</v>
      </c>
      <c r="F1013"/>
      <c r="G1013"/>
      <c r="H1013"/>
    </row>
    <row r="1014" spans="1:8" ht="15" x14ac:dyDescent="0.25">
      <c r="A1014" s="609" t="str">
        <f t="shared" si="15"/>
        <v>95210</v>
      </c>
      <c r="B1014" s="607" t="s">
        <v>4507</v>
      </c>
      <c r="C1014" s="607" t="s">
        <v>11714</v>
      </c>
      <c r="D1014" s="607" t="s">
        <v>11130</v>
      </c>
      <c r="E1014" s="619" t="s">
        <v>28624</v>
      </c>
      <c r="F1014"/>
      <c r="G1014"/>
      <c r="H1014"/>
    </row>
    <row r="1015" spans="1:8" ht="15" x14ac:dyDescent="0.25">
      <c r="A1015" s="609" t="str">
        <f t="shared" si="15"/>
        <v>95211</v>
      </c>
      <c r="B1015" s="607" t="s">
        <v>4508</v>
      </c>
      <c r="C1015" s="607" t="s">
        <v>11715</v>
      </c>
      <c r="D1015" s="607" t="s">
        <v>11130</v>
      </c>
      <c r="E1015" s="619" t="s">
        <v>8998</v>
      </c>
      <c r="F1015"/>
      <c r="G1015"/>
      <c r="H1015"/>
    </row>
    <row r="1016" spans="1:8" ht="15" x14ac:dyDescent="0.25">
      <c r="A1016" s="609" t="str">
        <f t="shared" si="15"/>
        <v>95217</v>
      </c>
      <c r="B1016" s="607" t="s">
        <v>4511</v>
      </c>
      <c r="C1016" s="607" t="s">
        <v>11716</v>
      </c>
      <c r="D1016" s="607" t="s">
        <v>11130</v>
      </c>
      <c r="E1016" s="619" t="s">
        <v>8969</v>
      </c>
      <c r="F1016"/>
      <c r="G1016"/>
      <c r="H1016"/>
    </row>
    <row r="1017" spans="1:8" ht="15" x14ac:dyDescent="0.25">
      <c r="A1017" s="609" t="str">
        <f t="shared" si="15"/>
        <v>95255</v>
      </c>
      <c r="B1017" s="607" t="s">
        <v>4521</v>
      </c>
      <c r="C1017" s="607" t="s">
        <v>11718</v>
      </c>
      <c r="D1017" s="607" t="s">
        <v>11130</v>
      </c>
      <c r="E1017" s="619" t="s">
        <v>9163</v>
      </c>
      <c r="F1017"/>
      <c r="G1017"/>
      <c r="H1017"/>
    </row>
    <row r="1018" spans="1:8" ht="15" x14ac:dyDescent="0.25">
      <c r="A1018" s="609" t="str">
        <f t="shared" si="15"/>
        <v>95256</v>
      </c>
      <c r="B1018" s="607" t="s">
        <v>4522</v>
      </c>
      <c r="C1018" s="607" t="s">
        <v>11719</v>
      </c>
      <c r="D1018" s="607" t="s">
        <v>11130</v>
      </c>
      <c r="E1018" s="619" t="s">
        <v>10880</v>
      </c>
      <c r="F1018"/>
      <c r="G1018"/>
      <c r="H1018"/>
    </row>
    <row r="1019" spans="1:8" ht="15" x14ac:dyDescent="0.25">
      <c r="A1019" s="609" t="str">
        <f t="shared" si="15"/>
        <v>95257</v>
      </c>
      <c r="B1019" s="607" t="s">
        <v>4523</v>
      </c>
      <c r="C1019" s="607" t="s">
        <v>11720</v>
      </c>
      <c r="D1019" s="607" t="s">
        <v>11130</v>
      </c>
      <c r="E1019" s="619" t="s">
        <v>9096</v>
      </c>
      <c r="F1019"/>
      <c r="G1019"/>
      <c r="H1019"/>
    </row>
    <row r="1020" spans="1:8" ht="15" x14ac:dyDescent="0.25">
      <c r="A1020" s="609" t="str">
        <f t="shared" si="15"/>
        <v>95260</v>
      </c>
      <c r="B1020" s="607" t="s">
        <v>4526</v>
      </c>
      <c r="C1020" s="607" t="s">
        <v>11721</v>
      </c>
      <c r="D1020" s="607" t="s">
        <v>11130</v>
      </c>
      <c r="E1020" s="619" t="s">
        <v>9331</v>
      </c>
      <c r="F1020"/>
      <c r="G1020"/>
      <c r="H1020"/>
    </row>
    <row r="1021" spans="1:8" ht="15" x14ac:dyDescent="0.25">
      <c r="A1021" s="609" t="str">
        <f t="shared" si="15"/>
        <v>95261</v>
      </c>
      <c r="B1021" s="607" t="s">
        <v>4527</v>
      </c>
      <c r="C1021" s="607" t="s">
        <v>11722</v>
      </c>
      <c r="D1021" s="607" t="s">
        <v>11130</v>
      </c>
      <c r="E1021" s="619" t="s">
        <v>11618</v>
      </c>
      <c r="F1021"/>
      <c r="G1021"/>
      <c r="H1021"/>
    </row>
    <row r="1022" spans="1:8" ht="15" x14ac:dyDescent="0.25">
      <c r="A1022" s="609" t="str">
        <f t="shared" si="15"/>
        <v>95262</v>
      </c>
      <c r="B1022" s="607" t="s">
        <v>4528</v>
      </c>
      <c r="C1022" s="607" t="s">
        <v>11723</v>
      </c>
      <c r="D1022" s="607" t="s">
        <v>11130</v>
      </c>
      <c r="E1022" s="619" t="s">
        <v>9260</v>
      </c>
      <c r="F1022"/>
      <c r="G1022"/>
      <c r="H1022"/>
    </row>
    <row r="1023" spans="1:8" ht="15" x14ac:dyDescent="0.25">
      <c r="A1023" s="609" t="str">
        <f t="shared" si="15"/>
        <v>95263</v>
      </c>
      <c r="B1023" s="607" t="s">
        <v>4529</v>
      </c>
      <c r="C1023" s="607" t="s">
        <v>11724</v>
      </c>
      <c r="D1023" s="607" t="s">
        <v>11130</v>
      </c>
      <c r="E1023" s="619" t="s">
        <v>16688</v>
      </c>
      <c r="F1023"/>
      <c r="G1023"/>
      <c r="H1023"/>
    </row>
    <row r="1024" spans="1:8" ht="15" x14ac:dyDescent="0.25">
      <c r="A1024" s="609" t="str">
        <f t="shared" si="15"/>
        <v>95266</v>
      </c>
      <c r="B1024" s="607" t="s">
        <v>4532</v>
      </c>
      <c r="C1024" s="607" t="s">
        <v>11725</v>
      </c>
      <c r="D1024" s="607" t="s">
        <v>11130</v>
      </c>
      <c r="E1024" s="619" t="s">
        <v>9095</v>
      </c>
      <c r="F1024"/>
      <c r="G1024"/>
      <c r="H1024"/>
    </row>
    <row r="1025" spans="1:8" ht="15" x14ac:dyDescent="0.25">
      <c r="A1025" s="609" t="str">
        <f t="shared" si="15"/>
        <v>95267</v>
      </c>
      <c r="B1025" s="607" t="s">
        <v>4533</v>
      </c>
      <c r="C1025" s="607" t="s">
        <v>11726</v>
      </c>
      <c r="D1025" s="607" t="s">
        <v>11130</v>
      </c>
      <c r="E1025" s="619" t="s">
        <v>8810</v>
      </c>
      <c r="F1025"/>
      <c r="G1025"/>
      <c r="H1025"/>
    </row>
    <row r="1026" spans="1:8" ht="15" x14ac:dyDescent="0.25">
      <c r="A1026" s="609" t="str">
        <f t="shared" ref="A1026:A1089" si="16">IF(ISERROR(SEARCH("/",B1026)=6),TRIM(CLEAN(B1026)),IF(SEARCH("/",B1026)=6,IF(LEN(TRIM(CLEAN(B1026)))=7,LEFT(TRIM(CLEAN(B1026)),6)&amp;"00"&amp;RIGHT(TRIM(CLEAN(B1026)),1),LEFT(TRIM(CLEAN(B1026)),6)&amp;"0"&amp;RIGHT(TRIM(CLEAN(B1026)),2)),TRIM(CLEAN(B1026))))</f>
        <v>95268</v>
      </c>
      <c r="B1026" s="607" t="s">
        <v>4534</v>
      </c>
      <c r="C1026" s="607" t="s">
        <v>11727</v>
      </c>
      <c r="D1026" s="607" t="s">
        <v>11130</v>
      </c>
      <c r="E1026" s="619" t="s">
        <v>9169</v>
      </c>
      <c r="F1026"/>
      <c r="G1026"/>
      <c r="H1026"/>
    </row>
    <row r="1027" spans="1:8" ht="15" x14ac:dyDescent="0.25">
      <c r="A1027" s="609" t="str">
        <f t="shared" si="16"/>
        <v>95269</v>
      </c>
      <c r="B1027" s="607" t="s">
        <v>4535</v>
      </c>
      <c r="C1027" s="607" t="s">
        <v>11728</v>
      </c>
      <c r="D1027" s="607" t="s">
        <v>11130</v>
      </c>
      <c r="E1027" s="619" t="s">
        <v>18629</v>
      </c>
      <c r="F1027"/>
      <c r="G1027"/>
      <c r="H1027"/>
    </row>
    <row r="1028" spans="1:8" ht="15" x14ac:dyDescent="0.25">
      <c r="A1028" s="609" t="str">
        <f t="shared" si="16"/>
        <v>95272</v>
      </c>
      <c r="B1028" s="607" t="s">
        <v>4538</v>
      </c>
      <c r="C1028" s="607" t="s">
        <v>11729</v>
      </c>
      <c r="D1028" s="607" t="s">
        <v>11130</v>
      </c>
      <c r="E1028" s="619" t="s">
        <v>9169</v>
      </c>
      <c r="F1028"/>
      <c r="G1028"/>
      <c r="H1028"/>
    </row>
    <row r="1029" spans="1:8" ht="15" x14ac:dyDescent="0.25">
      <c r="A1029" s="609" t="str">
        <f t="shared" si="16"/>
        <v>95273</v>
      </c>
      <c r="B1029" s="607" t="s">
        <v>4539</v>
      </c>
      <c r="C1029" s="607" t="s">
        <v>11730</v>
      </c>
      <c r="D1029" s="607" t="s">
        <v>11130</v>
      </c>
      <c r="E1029" s="619" t="s">
        <v>8810</v>
      </c>
      <c r="F1029"/>
      <c r="G1029"/>
      <c r="H1029"/>
    </row>
    <row r="1030" spans="1:8" ht="15" x14ac:dyDescent="0.25">
      <c r="A1030" s="609" t="str">
        <f t="shared" si="16"/>
        <v>95274</v>
      </c>
      <c r="B1030" s="607" t="s">
        <v>4540</v>
      </c>
      <c r="C1030" s="607" t="s">
        <v>11731</v>
      </c>
      <c r="D1030" s="607" t="s">
        <v>11130</v>
      </c>
      <c r="E1030" s="619" t="s">
        <v>11265</v>
      </c>
      <c r="F1030"/>
      <c r="G1030"/>
      <c r="H1030"/>
    </row>
    <row r="1031" spans="1:8" ht="15" x14ac:dyDescent="0.25">
      <c r="A1031" s="609" t="str">
        <f t="shared" si="16"/>
        <v>95275</v>
      </c>
      <c r="B1031" s="607" t="s">
        <v>4541</v>
      </c>
      <c r="C1031" s="607" t="s">
        <v>11732</v>
      </c>
      <c r="D1031" s="607" t="s">
        <v>11130</v>
      </c>
      <c r="E1031" s="619" t="s">
        <v>9030</v>
      </c>
      <c r="F1031"/>
      <c r="G1031"/>
      <c r="H1031"/>
    </row>
    <row r="1032" spans="1:8" ht="15" x14ac:dyDescent="0.25">
      <c r="A1032" s="609" t="str">
        <f t="shared" si="16"/>
        <v>95278</v>
      </c>
      <c r="B1032" s="607" t="s">
        <v>4544</v>
      </c>
      <c r="C1032" s="607" t="s">
        <v>11733</v>
      </c>
      <c r="D1032" s="607" t="s">
        <v>11130</v>
      </c>
      <c r="E1032" s="619" t="s">
        <v>11096</v>
      </c>
      <c r="F1032"/>
      <c r="G1032"/>
      <c r="H1032"/>
    </row>
    <row r="1033" spans="1:8" ht="15" x14ac:dyDescent="0.25">
      <c r="A1033" s="609" t="str">
        <f t="shared" si="16"/>
        <v>95279</v>
      </c>
      <c r="B1033" s="607" t="s">
        <v>4545</v>
      </c>
      <c r="C1033" s="607" t="s">
        <v>11734</v>
      </c>
      <c r="D1033" s="607" t="s">
        <v>11130</v>
      </c>
      <c r="E1033" s="619" t="s">
        <v>11579</v>
      </c>
      <c r="F1033"/>
      <c r="G1033"/>
      <c r="H1033"/>
    </row>
    <row r="1034" spans="1:8" ht="15" x14ac:dyDescent="0.25">
      <c r="A1034" s="609" t="str">
        <f t="shared" si="16"/>
        <v>95280</v>
      </c>
      <c r="B1034" s="607" t="s">
        <v>4546</v>
      </c>
      <c r="C1034" s="607" t="s">
        <v>11735</v>
      </c>
      <c r="D1034" s="607" t="s">
        <v>11130</v>
      </c>
      <c r="E1034" s="619" t="s">
        <v>9749</v>
      </c>
      <c r="F1034"/>
      <c r="G1034"/>
      <c r="H1034"/>
    </row>
    <row r="1035" spans="1:8" ht="15" x14ac:dyDescent="0.25">
      <c r="A1035" s="609" t="str">
        <f t="shared" si="16"/>
        <v>95281</v>
      </c>
      <c r="B1035" s="607" t="s">
        <v>4547</v>
      </c>
      <c r="C1035" s="607" t="s">
        <v>11737</v>
      </c>
      <c r="D1035" s="607" t="s">
        <v>11130</v>
      </c>
      <c r="E1035" s="619" t="s">
        <v>18629</v>
      </c>
      <c r="F1035"/>
      <c r="G1035"/>
      <c r="H1035"/>
    </row>
    <row r="1036" spans="1:8" ht="15" x14ac:dyDescent="0.25">
      <c r="A1036" s="609" t="str">
        <f t="shared" si="16"/>
        <v>95617</v>
      </c>
      <c r="B1036" s="607" t="s">
        <v>4721</v>
      </c>
      <c r="C1036" s="607" t="s">
        <v>11738</v>
      </c>
      <c r="D1036" s="607" t="s">
        <v>11130</v>
      </c>
      <c r="E1036" s="619" t="s">
        <v>10034</v>
      </c>
      <c r="F1036"/>
      <c r="G1036"/>
      <c r="H1036"/>
    </row>
    <row r="1037" spans="1:8" ht="15" x14ac:dyDescent="0.25">
      <c r="A1037" s="609" t="str">
        <f t="shared" si="16"/>
        <v>95618</v>
      </c>
      <c r="B1037" s="607" t="s">
        <v>4722</v>
      </c>
      <c r="C1037" s="607" t="s">
        <v>11739</v>
      </c>
      <c r="D1037" s="607" t="s">
        <v>11130</v>
      </c>
      <c r="E1037" s="619" t="s">
        <v>11607</v>
      </c>
      <c r="F1037"/>
      <c r="G1037"/>
      <c r="H1037"/>
    </row>
    <row r="1038" spans="1:8" ht="15" x14ac:dyDescent="0.25">
      <c r="A1038" s="609" t="str">
        <f t="shared" si="16"/>
        <v>95619</v>
      </c>
      <c r="B1038" s="607" t="s">
        <v>4723</v>
      </c>
      <c r="C1038" s="607" t="s">
        <v>11740</v>
      </c>
      <c r="D1038" s="607" t="s">
        <v>11130</v>
      </c>
      <c r="E1038" s="619" t="s">
        <v>9138</v>
      </c>
      <c r="F1038"/>
      <c r="G1038"/>
      <c r="H1038"/>
    </row>
    <row r="1039" spans="1:8" ht="15" x14ac:dyDescent="0.25">
      <c r="A1039" s="609" t="str">
        <f t="shared" si="16"/>
        <v>95627</v>
      </c>
      <c r="B1039" s="607" t="s">
        <v>4731</v>
      </c>
      <c r="C1039" s="607" t="s">
        <v>11741</v>
      </c>
      <c r="D1039" s="607" t="s">
        <v>11130</v>
      </c>
      <c r="E1039" s="619" t="s">
        <v>13067</v>
      </c>
      <c r="F1039"/>
      <c r="G1039"/>
      <c r="H1039"/>
    </row>
    <row r="1040" spans="1:8" ht="15" x14ac:dyDescent="0.25">
      <c r="A1040" s="609" t="str">
        <f t="shared" si="16"/>
        <v>95628</v>
      </c>
      <c r="B1040" s="607" t="s">
        <v>4732</v>
      </c>
      <c r="C1040" s="607" t="s">
        <v>11743</v>
      </c>
      <c r="D1040" s="607" t="s">
        <v>11130</v>
      </c>
      <c r="E1040" s="619" t="s">
        <v>9288</v>
      </c>
      <c r="F1040"/>
      <c r="G1040"/>
      <c r="H1040"/>
    </row>
    <row r="1041" spans="1:8" ht="15" x14ac:dyDescent="0.25">
      <c r="A1041" s="609" t="str">
        <f t="shared" si="16"/>
        <v>95629</v>
      </c>
      <c r="B1041" s="607" t="s">
        <v>4733</v>
      </c>
      <c r="C1041" s="607" t="s">
        <v>11744</v>
      </c>
      <c r="D1041" s="607" t="s">
        <v>11130</v>
      </c>
      <c r="E1041" s="619" t="s">
        <v>21912</v>
      </c>
      <c r="F1041"/>
      <c r="G1041"/>
      <c r="H1041"/>
    </row>
    <row r="1042" spans="1:8" ht="15" x14ac:dyDescent="0.25">
      <c r="A1042" s="609" t="str">
        <f t="shared" si="16"/>
        <v>95630</v>
      </c>
      <c r="B1042" s="607" t="s">
        <v>4734</v>
      </c>
      <c r="C1042" s="607" t="s">
        <v>11746</v>
      </c>
      <c r="D1042" s="607" t="s">
        <v>11130</v>
      </c>
      <c r="E1042" s="619" t="s">
        <v>28560</v>
      </c>
      <c r="F1042"/>
      <c r="G1042"/>
      <c r="H1042"/>
    </row>
    <row r="1043" spans="1:8" ht="15" x14ac:dyDescent="0.25">
      <c r="A1043" s="609" t="str">
        <f t="shared" si="16"/>
        <v>95698</v>
      </c>
      <c r="B1043" s="607" t="s">
        <v>4760</v>
      </c>
      <c r="C1043" s="607" t="s">
        <v>11747</v>
      </c>
      <c r="D1043" s="607" t="s">
        <v>11130</v>
      </c>
      <c r="E1043" s="619" t="s">
        <v>11308</v>
      </c>
      <c r="F1043"/>
      <c r="G1043"/>
      <c r="H1043"/>
    </row>
    <row r="1044" spans="1:8" ht="15" x14ac:dyDescent="0.25">
      <c r="A1044" s="609" t="str">
        <f t="shared" si="16"/>
        <v>95699</v>
      </c>
      <c r="B1044" s="607" t="s">
        <v>4761</v>
      </c>
      <c r="C1044" s="607" t="s">
        <v>11748</v>
      </c>
      <c r="D1044" s="607" t="s">
        <v>11130</v>
      </c>
      <c r="E1044" s="619" t="s">
        <v>9034</v>
      </c>
      <c r="F1044"/>
      <c r="G1044"/>
      <c r="H1044"/>
    </row>
    <row r="1045" spans="1:8" ht="15" x14ac:dyDescent="0.25">
      <c r="A1045" s="609" t="str">
        <f t="shared" si="16"/>
        <v>95700</v>
      </c>
      <c r="B1045" s="607" t="s">
        <v>4762</v>
      </c>
      <c r="C1045" s="607" t="s">
        <v>11749</v>
      </c>
      <c r="D1045" s="607" t="s">
        <v>11130</v>
      </c>
      <c r="E1045" s="619" t="s">
        <v>9827</v>
      </c>
      <c r="F1045"/>
      <c r="G1045"/>
      <c r="H1045"/>
    </row>
    <row r="1046" spans="1:8" ht="15" x14ac:dyDescent="0.25">
      <c r="A1046" s="609" t="str">
        <f t="shared" si="16"/>
        <v>95701</v>
      </c>
      <c r="B1046" s="607" t="s">
        <v>4763</v>
      </c>
      <c r="C1046" s="607" t="s">
        <v>11751</v>
      </c>
      <c r="D1046" s="607" t="s">
        <v>11130</v>
      </c>
      <c r="E1046" s="619" t="s">
        <v>9057</v>
      </c>
      <c r="F1046"/>
      <c r="G1046"/>
      <c r="H1046"/>
    </row>
    <row r="1047" spans="1:8" ht="15" x14ac:dyDescent="0.25">
      <c r="A1047" s="609" t="str">
        <f t="shared" si="16"/>
        <v>95704</v>
      </c>
      <c r="B1047" s="607" t="s">
        <v>4766</v>
      </c>
      <c r="C1047" s="607" t="s">
        <v>11752</v>
      </c>
      <c r="D1047" s="607" t="s">
        <v>11130</v>
      </c>
      <c r="E1047" s="619" t="s">
        <v>28625</v>
      </c>
      <c r="F1047"/>
      <c r="G1047"/>
      <c r="H1047"/>
    </row>
    <row r="1048" spans="1:8" ht="15" x14ac:dyDescent="0.25">
      <c r="A1048" s="609" t="str">
        <f t="shared" si="16"/>
        <v>95705</v>
      </c>
      <c r="B1048" s="607" t="s">
        <v>4767</v>
      </c>
      <c r="C1048" s="607" t="s">
        <v>11753</v>
      </c>
      <c r="D1048" s="607" t="s">
        <v>11130</v>
      </c>
      <c r="E1048" s="619" t="s">
        <v>11308</v>
      </c>
      <c r="F1048"/>
      <c r="G1048"/>
      <c r="H1048"/>
    </row>
    <row r="1049" spans="1:8" ht="15" x14ac:dyDescent="0.25">
      <c r="A1049" s="609" t="str">
        <f t="shared" si="16"/>
        <v>95706</v>
      </c>
      <c r="B1049" s="607" t="s">
        <v>4768</v>
      </c>
      <c r="C1049" s="607" t="s">
        <v>11754</v>
      </c>
      <c r="D1049" s="607" t="s">
        <v>11130</v>
      </c>
      <c r="E1049" s="619" t="s">
        <v>28626</v>
      </c>
      <c r="F1049"/>
      <c r="G1049"/>
      <c r="H1049"/>
    </row>
    <row r="1050" spans="1:8" ht="15" x14ac:dyDescent="0.25">
      <c r="A1050" s="609" t="str">
        <f t="shared" si="16"/>
        <v>95707</v>
      </c>
      <c r="B1050" s="607" t="s">
        <v>4769</v>
      </c>
      <c r="C1050" s="607" t="s">
        <v>11755</v>
      </c>
      <c r="D1050" s="607" t="s">
        <v>11130</v>
      </c>
      <c r="E1050" s="619" t="s">
        <v>14537</v>
      </c>
      <c r="F1050"/>
      <c r="G1050"/>
      <c r="H1050"/>
    </row>
    <row r="1051" spans="1:8" ht="15" x14ac:dyDescent="0.25">
      <c r="A1051" s="609" t="str">
        <f t="shared" si="16"/>
        <v>95710</v>
      </c>
      <c r="B1051" s="607" t="s">
        <v>4772</v>
      </c>
      <c r="C1051" s="607" t="s">
        <v>11756</v>
      </c>
      <c r="D1051" s="607" t="s">
        <v>11130</v>
      </c>
      <c r="E1051" s="619" t="s">
        <v>18680</v>
      </c>
      <c r="F1051"/>
      <c r="G1051"/>
      <c r="H1051"/>
    </row>
    <row r="1052" spans="1:8" ht="15" x14ac:dyDescent="0.25">
      <c r="A1052" s="609" t="str">
        <f t="shared" si="16"/>
        <v>95711</v>
      </c>
      <c r="B1052" s="607" t="s">
        <v>4773</v>
      </c>
      <c r="C1052" s="607" t="s">
        <v>11757</v>
      </c>
      <c r="D1052" s="607" t="s">
        <v>11130</v>
      </c>
      <c r="E1052" s="619" t="s">
        <v>23923</v>
      </c>
      <c r="F1052"/>
      <c r="G1052"/>
      <c r="H1052"/>
    </row>
    <row r="1053" spans="1:8" ht="15" x14ac:dyDescent="0.25">
      <c r="A1053" s="609" t="str">
        <f t="shared" si="16"/>
        <v>95712</v>
      </c>
      <c r="B1053" s="607" t="s">
        <v>4774</v>
      </c>
      <c r="C1053" s="607" t="s">
        <v>11758</v>
      </c>
      <c r="D1053" s="607" t="s">
        <v>11130</v>
      </c>
      <c r="E1053" s="619" t="s">
        <v>16100</v>
      </c>
      <c r="F1053"/>
      <c r="G1053"/>
      <c r="H1053"/>
    </row>
    <row r="1054" spans="1:8" ht="15" x14ac:dyDescent="0.25">
      <c r="A1054" s="609" t="str">
        <f t="shared" si="16"/>
        <v>95713</v>
      </c>
      <c r="B1054" s="607" t="s">
        <v>4775</v>
      </c>
      <c r="C1054" s="607" t="s">
        <v>11759</v>
      </c>
      <c r="D1054" s="607" t="s">
        <v>11130</v>
      </c>
      <c r="E1054" s="619" t="s">
        <v>28575</v>
      </c>
      <c r="F1054"/>
      <c r="G1054"/>
      <c r="H1054"/>
    </row>
    <row r="1055" spans="1:8" ht="15" x14ac:dyDescent="0.25">
      <c r="A1055" s="609" t="str">
        <f t="shared" si="16"/>
        <v>95716</v>
      </c>
      <c r="B1055" s="607" t="s">
        <v>4778</v>
      </c>
      <c r="C1055" s="607" t="s">
        <v>11760</v>
      </c>
      <c r="D1055" s="607" t="s">
        <v>11130</v>
      </c>
      <c r="E1055" s="619" t="s">
        <v>27119</v>
      </c>
      <c r="F1055"/>
      <c r="G1055"/>
      <c r="H1055"/>
    </row>
    <row r="1056" spans="1:8" ht="15" x14ac:dyDescent="0.25">
      <c r="A1056" s="609" t="str">
        <f t="shared" si="16"/>
        <v>95717</v>
      </c>
      <c r="B1056" s="607" t="s">
        <v>4779</v>
      </c>
      <c r="C1056" s="607" t="s">
        <v>11762</v>
      </c>
      <c r="D1056" s="607" t="s">
        <v>11130</v>
      </c>
      <c r="E1056" s="619" t="s">
        <v>9971</v>
      </c>
      <c r="F1056"/>
      <c r="G1056"/>
      <c r="H1056"/>
    </row>
    <row r="1057" spans="1:8" ht="15" x14ac:dyDescent="0.25">
      <c r="A1057" s="609" t="str">
        <f t="shared" si="16"/>
        <v>95718</v>
      </c>
      <c r="B1057" s="607" t="s">
        <v>4780</v>
      </c>
      <c r="C1057" s="607" t="s">
        <v>11763</v>
      </c>
      <c r="D1057" s="607" t="s">
        <v>11130</v>
      </c>
      <c r="E1057" s="619" t="s">
        <v>16359</v>
      </c>
      <c r="F1057"/>
      <c r="G1057"/>
      <c r="H1057"/>
    </row>
    <row r="1058" spans="1:8" ht="15" x14ac:dyDescent="0.25">
      <c r="A1058" s="609" t="str">
        <f t="shared" si="16"/>
        <v>95719</v>
      </c>
      <c r="B1058" s="607" t="s">
        <v>4781</v>
      </c>
      <c r="C1058" s="607" t="s">
        <v>11764</v>
      </c>
      <c r="D1058" s="607" t="s">
        <v>11130</v>
      </c>
      <c r="E1058" s="619" t="s">
        <v>28575</v>
      </c>
      <c r="F1058"/>
      <c r="G1058"/>
      <c r="H1058"/>
    </row>
    <row r="1059" spans="1:8" ht="15" x14ac:dyDescent="0.25">
      <c r="A1059" s="609" t="str">
        <f t="shared" si="16"/>
        <v>95869</v>
      </c>
      <c r="B1059" s="607" t="s">
        <v>4843</v>
      </c>
      <c r="C1059" s="607" t="s">
        <v>11765</v>
      </c>
      <c r="D1059" s="607" t="s">
        <v>11130</v>
      </c>
      <c r="E1059" s="619" t="s">
        <v>9640</v>
      </c>
      <c r="F1059"/>
      <c r="G1059"/>
      <c r="H1059"/>
    </row>
    <row r="1060" spans="1:8" ht="15" x14ac:dyDescent="0.25">
      <c r="A1060" s="609" t="str">
        <f t="shared" si="16"/>
        <v>95870</v>
      </c>
      <c r="B1060" s="607" t="s">
        <v>4844</v>
      </c>
      <c r="C1060" s="607" t="s">
        <v>11766</v>
      </c>
      <c r="D1060" s="607" t="s">
        <v>11130</v>
      </c>
      <c r="E1060" s="619" t="s">
        <v>8904</v>
      </c>
      <c r="F1060"/>
      <c r="G1060"/>
      <c r="H1060"/>
    </row>
    <row r="1061" spans="1:8" ht="15" x14ac:dyDescent="0.25">
      <c r="A1061" s="609" t="str">
        <f t="shared" si="16"/>
        <v>95871</v>
      </c>
      <c r="B1061" s="607" t="s">
        <v>4845</v>
      </c>
      <c r="C1061" s="607" t="s">
        <v>11768</v>
      </c>
      <c r="D1061" s="607" t="s">
        <v>11130</v>
      </c>
      <c r="E1061" s="619" t="s">
        <v>28627</v>
      </c>
      <c r="F1061"/>
      <c r="G1061"/>
      <c r="H1061"/>
    </row>
    <row r="1062" spans="1:8" ht="15" x14ac:dyDescent="0.25">
      <c r="A1062" s="609" t="str">
        <f t="shared" si="16"/>
        <v>95874</v>
      </c>
      <c r="B1062" s="607" t="s">
        <v>4848</v>
      </c>
      <c r="C1062" s="607" t="s">
        <v>11769</v>
      </c>
      <c r="D1062" s="607" t="s">
        <v>11130</v>
      </c>
      <c r="E1062" s="619" t="s">
        <v>9089</v>
      </c>
      <c r="F1062"/>
      <c r="G1062"/>
      <c r="H1062"/>
    </row>
    <row r="1063" spans="1:8" ht="15" x14ac:dyDescent="0.25">
      <c r="A1063" s="609" t="str">
        <f t="shared" si="16"/>
        <v>96008</v>
      </c>
      <c r="B1063" s="607" t="s">
        <v>4868</v>
      </c>
      <c r="C1063" s="607" t="s">
        <v>11770</v>
      </c>
      <c r="D1063" s="607" t="s">
        <v>11130</v>
      </c>
      <c r="E1063" s="619" t="s">
        <v>18657</v>
      </c>
      <c r="F1063"/>
      <c r="G1063"/>
      <c r="H1063"/>
    </row>
    <row r="1064" spans="1:8" ht="15" x14ac:dyDescent="0.25">
      <c r="A1064" s="609" t="str">
        <f t="shared" si="16"/>
        <v>96009</v>
      </c>
      <c r="B1064" s="607" t="s">
        <v>4869</v>
      </c>
      <c r="C1064" s="607" t="s">
        <v>11772</v>
      </c>
      <c r="D1064" s="607" t="s">
        <v>11130</v>
      </c>
      <c r="E1064" s="619" t="s">
        <v>11673</v>
      </c>
      <c r="F1064"/>
      <c r="G1064"/>
      <c r="H1064"/>
    </row>
    <row r="1065" spans="1:8" ht="15" x14ac:dyDescent="0.25">
      <c r="A1065" s="609" t="str">
        <f t="shared" si="16"/>
        <v>96011</v>
      </c>
      <c r="B1065" s="607" t="s">
        <v>4870</v>
      </c>
      <c r="C1065" s="607" t="s">
        <v>11773</v>
      </c>
      <c r="D1065" s="607" t="s">
        <v>11130</v>
      </c>
      <c r="E1065" s="619" t="s">
        <v>20854</v>
      </c>
      <c r="F1065"/>
      <c r="G1065"/>
      <c r="H1065"/>
    </row>
    <row r="1066" spans="1:8" ht="15" x14ac:dyDescent="0.25">
      <c r="A1066" s="609" t="str">
        <f t="shared" si="16"/>
        <v>96012</v>
      </c>
      <c r="B1066" s="607" t="s">
        <v>4871</v>
      </c>
      <c r="C1066" s="607" t="s">
        <v>11775</v>
      </c>
      <c r="D1066" s="607" t="s">
        <v>11130</v>
      </c>
      <c r="E1066" s="619" t="s">
        <v>28562</v>
      </c>
      <c r="F1066"/>
      <c r="G1066"/>
      <c r="H1066"/>
    </row>
    <row r="1067" spans="1:8" ht="15" x14ac:dyDescent="0.25">
      <c r="A1067" s="609" t="str">
        <f t="shared" si="16"/>
        <v>96015</v>
      </c>
      <c r="B1067" s="607" t="s">
        <v>4874</v>
      </c>
      <c r="C1067" s="607" t="s">
        <v>11776</v>
      </c>
      <c r="D1067" s="607" t="s">
        <v>11130</v>
      </c>
      <c r="E1067" s="619" t="s">
        <v>9355</v>
      </c>
      <c r="F1067"/>
      <c r="G1067"/>
      <c r="H1067"/>
    </row>
    <row r="1068" spans="1:8" ht="15" x14ac:dyDescent="0.25">
      <c r="A1068" s="609" t="str">
        <f t="shared" si="16"/>
        <v>96016</v>
      </c>
      <c r="B1068" s="607" t="s">
        <v>4875</v>
      </c>
      <c r="C1068" s="607" t="s">
        <v>11778</v>
      </c>
      <c r="D1068" s="607" t="s">
        <v>11130</v>
      </c>
      <c r="E1068" s="619" t="s">
        <v>9581</v>
      </c>
      <c r="F1068"/>
      <c r="G1068"/>
      <c r="H1068"/>
    </row>
    <row r="1069" spans="1:8" ht="15" x14ac:dyDescent="0.25">
      <c r="A1069" s="609" t="str">
        <f t="shared" si="16"/>
        <v>96018</v>
      </c>
      <c r="B1069" s="607" t="s">
        <v>4876</v>
      </c>
      <c r="C1069" s="607" t="s">
        <v>11780</v>
      </c>
      <c r="D1069" s="607" t="s">
        <v>11130</v>
      </c>
      <c r="E1069" s="619" t="s">
        <v>9108</v>
      </c>
      <c r="F1069"/>
      <c r="G1069"/>
      <c r="H1069"/>
    </row>
    <row r="1070" spans="1:8" ht="15" x14ac:dyDescent="0.25">
      <c r="A1070" s="609" t="str">
        <f t="shared" si="16"/>
        <v>96019</v>
      </c>
      <c r="B1070" s="607" t="s">
        <v>4877</v>
      </c>
      <c r="C1070" s="607" t="s">
        <v>11782</v>
      </c>
      <c r="D1070" s="607" t="s">
        <v>11130</v>
      </c>
      <c r="E1070" s="619" t="s">
        <v>28562</v>
      </c>
      <c r="F1070"/>
      <c r="G1070"/>
      <c r="H1070"/>
    </row>
    <row r="1071" spans="1:8" ht="15" x14ac:dyDescent="0.25">
      <c r="A1071" s="609" t="str">
        <f t="shared" si="16"/>
        <v>96023</v>
      </c>
      <c r="B1071" s="607" t="s">
        <v>4880</v>
      </c>
      <c r="C1071" s="607" t="s">
        <v>11783</v>
      </c>
      <c r="D1071" s="607" t="s">
        <v>11130</v>
      </c>
      <c r="E1071" s="619" t="s">
        <v>9752</v>
      </c>
      <c r="F1071"/>
      <c r="G1071"/>
      <c r="H1071"/>
    </row>
    <row r="1072" spans="1:8" ht="15" x14ac:dyDescent="0.25">
      <c r="A1072" s="609" t="str">
        <f t="shared" si="16"/>
        <v>96024</v>
      </c>
      <c r="B1072" s="607" t="s">
        <v>4881</v>
      </c>
      <c r="C1072" s="607" t="s">
        <v>11784</v>
      </c>
      <c r="D1072" s="607" t="s">
        <v>11130</v>
      </c>
      <c r="E1072" s="619" t="s">
        <v>9222</v>
      </c>
      <c r="F1072"/>
      <c r="G1072"/>
      <c r="H1072"/>
    </row>
    <row r="1073" spans="1:8" ht="15" x14ac:dyDescent="0.25">
      <c r="A1073" s="609" t="str">
        <f t="shared" si="16"/>
        <v>96026</v>
      </c>
      <c r="B1073" s="607" t="s">
        <v>4882</v>
      </c>
      <c r="C1073" s="607" t="s">
        <v>11785</v>
      </c>
      <c r="D1073" s="607" t="s">
        <v>11130</v>
      </c>
      <c r="E1073" s="619" t="s">
        <v>18096</v>
      </c>
      <c r="F1073"/>
      <c r="G1073"/>
      <c r="H1073"/>
    </row>
    <row r="1074" spans="1:8" ht="15" x14ac:dyDescent="0.25">
      <c r="A1074" s="609" t="str">
        <f t="shared" si="16"/>
        <v>96027</v>
      </c>
      <c r="B1074" s="607" t="s">
        <v>4883</v>
      </c>
      <c r="C1074" s="607" t="s">
        <v>11787</v>
      </c>
      <c r="D1074" s="607" t="s">
        <v>11130</v>
      </c>
      <c r="E1074" s="619" t="s">
        <v>28551</v>
      </c>
      <c r="F1074"/>
      <c r="G1074"/>
      <c r="H1074"/>
    </row>
    <row r="1075" spans="1:8" ht="15" x14ac:dyDescent="0.25">
      <c r="A1075" s="609" t="str">
        <f t="shared" si="16"/>
        <v>96030</v>
      </c>
      <c r="B1075" s="607" t="s">
        <v>4886</v>
      </c>
      <c r="C1075" s="607" t="s">
        <v>11788</v>
      </c>
      <c r="D1075" s="607" t="s">
        <v>11130</v>
      </c>
      <c r="E1075" s="619" t="s">
        <v>10187</v>
      </c>
      <c r="F1075"/>
      <c r="G1075"/>
      <c r="H1075"/>
    </row>
    <row r="1076" spans="1:8" ht="15" x14ac:dyDescent="0.25">
      <c r="A1076" s="609" t="str">
        <f t="shared" si="16"/>
        <v>96031</v>
      </c>
      <c r="B1076" s="607" t="s">
        <v>4887</v>
      </c>
      <c r="C1076" s="607" t="s">
        <v>11790</v>
      </c>
      <c r="D1076" s="607" t="s">
        <v>11130</v>
      </c>
      <c r="E1076" s="619" t="s">
        <v>9051</v>
      </c>
      <c r="F1076"/>
      <c r="G1076"/>
      <c r="H1076"/>
    </row>
    <row r="1077" spans="1:8" ht="15" x14ac:dyDescent="0.25">
      <c r="A1077" s="609" t="str">
        <f t="shared" si="16"/>
        <v>96032</v>
      </c>
      <c r="B1077" s="607" t="s">
        <v>4888</v>
      </c>
      <c r="C1077" s="607" t="s">
        <v>11792</v>
      </c>
      <c r="D1077" s="607" t="s">
        <v>11130</v>
      </c>
      <c r="E1077" s="619" t="s">
        <v>8817</v>
      </c>
      <c r="F1077"/>
      <c r="G1077"/>
      <c r="H1077"/>
    </row>
    <row r="1078" spans="1:8" ht="15" x14ac:dyDescent="0.25">
      <c r="A1078" s="609" t="str">
        <f t="shared" si="16"/>
        <v>96033</v>
      </c>
      <c r="B1078" s="607" t="s">
        <v>4889</v>
      </c>
      <c r="C1078" s="607" t="s">
        <v>11793</v>
      </c>
      <c r="D1078" s="607" t="s">
        <v>11130</v>
      </c>
      <c r="E1078" s="619" t="s">
        <v>28628</v>
      </c>
      <c r="F1078"/>
      <c r="G1078"/>
      <c r="H1078"/>
    </row>
    <row r="1079" spans="1:8" ht="15" x14ac:dyDescent="0.25">
      <c r="A1079" s="609" t="str">
        <f t="shared" si="16"/>
        <v>96034</v>
      </c>
      <c r="B1079" s="607" t="s">
        <v>4890</v>
      </c>
      <c r="C1079" s="607" t="s">
        <v>11795</v>
      </c>
      <c r="D1079" s="607" t="s">
        <v>11130</v>
      </c>
      <c r="E1079" s="619" t="s">
        <v>19537</v>
      </c>
      <c r="F1079"/>
      <c r="G1079"/>
      <c r="H1079"/>
    </row>
    <row r="1080" spans="1:8" ht="15" x14ac:dyDescent="0.25">
      <c r="A1080" s="609" t="str">
        <f t="shared" si="16"/>
        <v>96053</v>
      </c>
      <c r="B1080" s="607" t="s">
        <v>4893</v>
      </c>
      <c r="C1080" s="607" t="s">
        <v>11796</v>
      </c>
      <c r="D1080" s="607" t="s">
        <v>11130</v>
      </c>
      <c r="E1080" s="619" t="s">
        <v>14890</v>
      </c>
      <c r="F1080"/>
      <c r="G1080"/>
      <c r="H1080"/>
    </row>
    <row r="1081" spans="1:8" ht="15" x14ac:dyDescent="0.25">
      <c r="A1081" s="609" t="str">
        <f t="shared" si="16"/>
        <v>96054</v>
      </c>
      <c r="B1081" s="607" t="s">
        <v>4894</v>
      </c>
      <c r="C1081" s="607" t="s">
        <v>11797</v>
      </c>
      <c r="D1081" s="607" t="s">
        <v>11130</v>
      </c>
      <c r="E1081" s="619" t="s">
        <v>10343</v>
      </c>
      <c r="F1081"/>
      <c r="G1081"/>
      <c r="H1081"/>
    </row>
    <row r="1082" spans="1:8" ht="15" x14ac:dyDescent="0.25">
      <c r="A1082" s="609" t="str">
        <f t="shared" si="16"/>
        <v>96055</v>
      </c>
      <c r="B1082" s="607" t="s">
        <v>4895</v>
      </c>
      <c r="C1082" s="607" t="s">
        <v>11798</v>
      </c>
      <c r="D1082" s="607" t="s">
        <v>11130</v>
      </c>
      <c r="E1082" s="619" t="s">
        <v>10001</v>
      </c>
      <c r="F1082"/>
      <c r="G1082"/>
      <c r="H1082"/>
    </row>
    <row r="1083" spans="1:8" ht="15" x14ac:dyDescent="0.25">
      <c r="A1083" s="609" t="str">
        <f t="shared" si="16"/>
        <v>96056</v>
      </c>
      <c r="B1083" s="607" t="s">
        <v>4896</v>
      </c>
      <c r="C1083" s="607" t="s">
        <v>11800</v>
      </c>
      <c r="D1083" s="607" t="s">
        <v>11130</v>
      </c>
      <c r="E1083" s="619" t="s">
        <v>11840</v>
      </c>
      <c r="F1083"/>
      <c r="G1083"/>
      <c r="H1083"/>
    </row>
    <row r="1084" spans="1:8" ht="15" x14ac:dyDescent="0.25">
      <c r="A1084" s="609" t="str">
        <f t="shared" si="16"/>
        <v>96057</v>
      </c>
      <c r="B1084" s="607" t="s">
        <v>4897</v>
      </c>
      <c r="C1084" s="607" t="s">
        <v>11801</v>
      </c>
      <c r="D1084" s="607" t="s">
        <v>11130</v>
      </c>
      <c r="E1084" s="619" t="s">
        <v>28551</v>
      </c>
      <c r="F1084"/>
      <c r="G1084"/>
      <c r="H1084"/>
    </row>
    <row r="1085" spans="1:8" ht="15" x14ac:dyDescent="0.25">
      <c r="A1085" s="609" t="str">
        <f t="shared" si="16"/>
        <v>96060</v>
      </c>
      <c r="B1085" s="607" t="s">
        <v>4898</v>
      </c>
      <c r="C1085" s="607" t="s">
        <v>11802</v>
      </c>
      <c r="D1085" s="607" t="s">
        <v>11130</v>
      </c>
      <c r="E1085" s="619" t="s">
        <v>9063</v>
      </c>
      <c r="F1085"/>
      <c r="G1085"/>
      <c r="H1085"/>
    </row>
    <row r="1086" spans="1:8" ht="15" x14ac:dyDescent="0.25">
      <c r="A1086" s="609" t="str">
        <f t="shared" si="16"/>
        <v>96061</v>
      </c>
      <c r="B1086" s="607" t="s">
        <v>4899</v>
      </c>
      <c r="C1086" s="607" t="s">
        <v>11803</v>
      </c>
      <c r="D1086" s="607" t="s">
        <v>11130</v>
      </c>
      <c r="E1086" s="619" t="s">
        <v>18703</v>
      </c>
      <c r="F1086"/>
      <c r="G1086"/>
      <c r="H1086"/>
    </row>
    <row r="1087" spans="1:8" ht="15" x14ac:dyDescent="0.25">
      <c r="A1087" s="609" t="str">
        <f t="shared" si="16"/>
        <v>96062</v>
      </c>
      <c r="B1087" s="607" t="s">
        <v>4900</v>
      </c>
      <c r="C1087" s="607" t="s">
        <v>11805</v>
      </c>
      <c r="D1087" s="607" t="s">
        <v>11130</v>
      </c>
      <c r="E1087" s="619" t="s">
        <v>18666</v>
      </c>
      <c r="F1087"/>
      <c r="G1087"/>
      <c r="H1087"/>
    </row>
    <row r="1088" spans="1:8" ht="15" x14ac:dyDescent="0.25">
      <c r="A1088" s="609" t="str">
        <f t="shared" si="16"/>
        <v>96241</v>
      </c>
      <c r="B1088" s="607" t="s">
        <v>4928</v>
      </c>
      <c r="C1088" s="607" t="s">
        <v>11806</v>
      </c>
      <c r="D1088" s="607" t="s">
        <v>11130</v>
      </c>
      <c r="E1088" s="619" t="s">
        <v>9781</v>
      </c>
      <c r="F1088"/>
      <c r="G1088"/>
      <c r="H1088"/>
    </row>
    <row r="1089" spans="1:8" ht="15" x14ac:dyDescent="0.25">
      <c r="A1089" s="609" t="str">
        <f t="shared" si="16"/>
        <v>96242</v>
      </c>
      <c r="B1089" s="607" t="s">
        <v>4929</v>
      </c>
      <c r="C1089" s="607" t="s">
        <v>11807</v>
      </c>
      <c r="D1089" s="607" t="s">
        <v>11130</v>
      </c>
      <c r="E1089" s="619" t="s">
        <v>8819</v>
      </c>
      <c r="F1089"/>
      <c r="G1089"/>
      <c r="H1089"/>
    </row>
    <row r="1090" spans="1:8" ht="15" x14ac:dyDescent="0.25">
      <c r="A1090" s="609" t="str">
        <f t="shared" ref="A1090:A1153" si="17">IF(ISERROR(SEARCH("/",B1090)=6),TRIM(CLEAN(B1090)),IF(SEARCH("/",B1090)=6,IF(LEN(TRIM(CLEAN(B1090)))=7,LEFT(TRIM(CLEAN(B1090)),6)&amp;"00"&amp;RIGHT(TRIM(CLEAN(B1090)),1),LEFT(TRIM(CLEAN(B1090)),6)&amp;"0"&amp;RIGHT(TRIM(CLEAN(B1090)),2)),TRIM(CLEAN(B1090))))</f>
        <v>96243</v>
      </c>
      <c r="B1090" s="607" t="s">
        <v>4930</v>
      </c>
      <c r="C1090" s="607" t="s">
        <v>11809</v>
      </c>
      <c r="D1090" s="607" t="s">
        <v>11130</v>
      </c>
      <c r="E1090" s="619" t="s">
        <v>19749</v>
      </c>
      <c r="F1090"/>
      <c r="G1090"/>
      <c r="H1090"/>
    </row>
    <row r="1091" spans="1:8" ht="15" x14ac:dyDescent="0.25">
      <c r="A1091" s="609" t="str">
        <f t="shared" si="17"/>
        <v>96244</v>
      </c>
      <c r="B1091" s="607" t="s">
        <v>4931</v>
      </c>
      <c r="C1091" s="607" t="s">
        <v>11810</v>
      </c>
      <c r="D1091" s="607" t="s">
        <v>11130</v>
      </c>
      <c r="E1091" s="619" t="s">
        <v>9370</v>
      </c>
      <c r="F1091"/>
      <c r="G1091"/>
      <c r="H1091"/>
    </row>
    <row r="1092" spans="1:8" ht="15" x14ac:dyDescent="0.25">
      <c r="A1092" s="609" t="str">
        <f t="shared" si="17"/>
        <v>96301</v>
      </c>
      <c r="B1092" s="607" t="s">
        <v>4938</v>
      </c>
      <c r="C1092" s="607" t="s">
        <v>11811</v>
      </c>
      <c r="D1092" s="607" t="s">
        <v>11130</v>
      </c>
      <c r="E1092" s="619" t="s">
        <v>18176</v>
      </c>
      <c r="F1092"/>
      <c r="G1092"/>
      <c r="H1092"/>
    </row>
    <row r="1093" spans="1:8" ht="15" x14ac:dyDescent="0.25">
      <c r="A1093" s="609" t="str">
        <f t="shared" si="17"/>
        <v>96457</v>
      </c>
      <c r="B1093" s="607" t="s">
        <v>4969</v>
      </c>
      <c r="C1093" s="607" t="s">
        <v>11814</v>
      </c>
      <c r="D1093" s="607" t="s">
        <v>11130</v>
      </c>
      <c r="E1093" s="619" t="s">
        <v>19129</v>
      </c>
      <c r="F1093"/>
      <c r="G1093"/>
      <c r="H1093"/>
    </row>
    <row r="1094" spans="1:8" ht="15" x14ac:dyDescent="0.25">
      <c r="A1094" s="609" t="str">
        <f t="shared" si="17"/>
        <v>96458</v>
      </c>
      <c r="B1094" s="607" t="s">
        <v>4970</v>
      </c>
      <c r="C1094" s="607" t="s">
        <v>11815</v>
      </c>
      <c r="D1094" s="607" t="s">
        <v>11130</v>
      </c>
      <c r="E1094" s="619" t="s">
        <v>28629</v>
      </c>
      <c r="F1094"/>
      <c r="G1094"/>
      <c r="H1094"/>
    </row>
    <row r="1095" spans="1:8" ht="15" x14ac:dyDescent="0.25">
      <c r="A1095" s="609" t="str">
        <f t="shared" si="17"/>
        <v>96459</v>
      </c>
      <c r="B1095" s="607" t="s">
        <v>4971</v>
      </c>
      <c r="C1095" s="607" t="s">
        <v>11816</v>
      </c>
      <c r="D1095" s="607" t="s">
        <v>11130</v>
      </c>
      <c r="E1095" s="619" t="s">
        <v>13212</v>
      </c>
      <c r="F1095"/>
      <c r="G1095"/>
      <c r="H1095"/>
    </row>
    <row r="1096" spans="1:8" ht="15" x14ac:dyDescent="0.25">
      <c r="A1096" s="609" t="str">
        <f t="shared" si="17"/>
        <v>96460</v>
      </c>
      <c r="B1096" s="607" t="s">
        <v>4972</v>
      </c>
      <c r="C1096" s="607" t="s">
        <v>11817</v>
      </c>
      <c r="D1096" s="607" t="s">
        <v>11130</v>
      </c>
      <c r="E1096" s="619" t="s">
        <v>28630</v>
      </c>
      <c r="F1096"/>
      <c r="G1096"/>
      <c r="H1096"/>
    </row>
    <row r="1097" spans="1:8" ht="15" x14ac:dyDescent="0.25">
      <c r="A1097" s="609" t="str">
        <f t="shared" si="17"/>
        <v>98760</v>
      </c>
      <c r="B1097" s="607" t="s">
        <v>5937</v>
      </c>
      <c r="C1097" s="607" t="s">
        <v>11819</v>
      </c>
      <c r="D1097" s="607" t="s">
        <v>11130</v>
      </c>
      <c r="E1097" s="619" t="s">
        <v>9232</v>
      </c>
      <c r="F1097"/>
      <c r="G1097"/>
      <c r="H1097"/>
    </row>
    <row r="1098" spans="1:8" ht="15" x14ac:dyDescent="0.25">
      <c r="A1098" s="609" t="str">
        <f t="shared" si="17"/>
        <v>98761</v>
      </c>
      <c r="B1098" s="607" t="s">
        <v>5938</v>
      </c>
      <c r="C1098" s="607" t="s">
        <v>11820</v>
      </c>
      <c r="D1098" s="607" t="s">
        <v>11130</v>
      </c>
      <c r="E1098" s="619" t="s">
        <v>9695</v>
      </c>
      <c r="F1098"/>
      <c r="G1098"/>
      <c r="H1098"/>
    </row>
    <row r="1099" spans="1:8" ht="15" x14ac:dyDescent="0.25">
      <c r="A1099" s="609" t="str">
        <f t="shared" si="17"/>
        <v>98762</v>
      </c>
      <c r="B1099" s="607" t="s">
        <v>5939</v>
      </c>
      <c r="C1099" s="607" t="s">
        <v>11821</v>
      </c>
      <c r="D1099" s="607" t="s">
        <v>11130</v>
      </c>
      <c r="E1099" s="619" t="s">
        <v>10086</v>
      </c>
      <c r="F1099"/>
      <c r="G1099"/>
      <c r="H1099"/>
    </row>
    <row r="1100" spans="1:8" ht="15" x14ac:dyDescent="0.25">
      <c r="A1100" s="609" t="str">
        <f t="shared" si="17"/>
        <v>98763</v>
      </c>
      <c r="B1100" s="607" t="s">
        <v>5940</v>
      </c>
      <c r="C1100" s="607" t="s">
        <v>11822</v>
      </c>
      <c r="D1100" s="607" t="s">
        <v>11130</v>
      </c>
      <c r="E1100" s="619" t="s">
        <v>9495</v>
      </c>
      <c r="F1100"/>
      <c r="G1100"/>
      <c r="H1100"/>
    </row>
    <row r="1101" spans="1:8" ht="15" x14ac:dyDescent="0.25">
      <c r="A1101" s="609" t="str">
        <f t="shared" si="17"/>
        <v>99829</v>
      </c>
      <c r="B1101" s="607" t="s">
        <v>6112</v>
      </c>
      <c r="C1101" s="607" t="s">
        <v>6113</v>
      </c>
      <c r="D1101" s="607" t="s">
        <v>11130</v>
      </c>
      <c r="E1101" s="619" t="s">
        <v>8811</v>
      </c>
      <c r="F1101"/>
      <c r="G1101"/>
      <c r="H1101"/>
    </row>
    <row r="1102" spans="1:8" ht="15" x14ac:dyDescent="0.25">
      <c r="A1102" s="609" t="str">
        <f t="shared" si="17"/>
        <v>99830</v>
      </c>
      <c r="B1102" s="607" t="s">
        <v>6114</v>
      </c>
      <c r="C1102" s="607" t="s">
        <v>6115</v>
      </c>
      <c r="D1102" s="607" t="s">
        <v>11130</v>
      </c>
      <c r="E1102" s="619" t="s">
        <v>9695</v>
      </c>
      <c r="F1102"/>
      <c r="G1102"/>
      <c r="H1102"/>
    </row>
    <row r="1103" spans="1:8" ht="15" x14ac:dyDescent="0.25">
      <c r="A1103" s="609" t="str">
        <f t="shared" si="17"/>
        <v>99831</v>
      </c>
      <c r="B1103" s="607" t="s">
        <v>6116</v>
      </c>
      <c r="C1103" s="607" t="s">
        <v>6117</v>
      </c>
      <c r="D1103" s="607" t="s">
        <v>11130</v>
      </c>
      <c r="E1103" s="619" t="s">
        <v>10093</v>
      </c>
      <c r="F1103"/>
      <c r="G1103"/>
      <c r="H1103"/>
    </row>
    <row r="1104" spans="1:8" ht="15" x14ac:dyDescent="0.25">
      <c r="A1104" s="609" t="str">
        <f t="shared" si="17"/>
        <v>99832</v>
      </c>
      <c r="B1104" s="607" t="s">
        <v>6118</v>
      </c>
      <c r="C1104" s="607" t="s">
        <v>6119</v>
      </c>
      <c r="D1104" s="607" t="s">
        <v>11130</v>
      </c>
      <c r="E1104" s="619" t="s">
        <v>8835</v>
      </c>
      <c r="F1104"/>
      <c r="G1104"/>
      <c r="H1104"/>
    </row>
    <row r="1105" spans="1:8" ht="15" x14ac:dyDescent="0.25">
      <c r="A1105" s="609" t="str">
        <f t="shared" si="17"/>
        <v>100637</v>
      </c>
      <c r="B1105" s="607" t="s">
        <v>6600</v>
      </c>
      <c r="C1105" s="607" t="s">
        <v>11823</v>
      </c>
      <c r="D1105" s="607" t="s">
        <v>11130</v>
      </c>
      <c r="E1105" s="619" t="s">
        <v>28631</v>
      </c>
      <c r="F1105"/>
      <c r="G1105"/>
      <c r="H1105"/>
    </row>
    <row r="1106" spans="1:8" ht="15" x14ac:dyDescent="0.25">
      <c r="A1106" s="609" t="str">
        <f t="shared" si="17"/>
        <v>100638</v>
      </c>
      <c r="B1106" s="607" t="s">
        <v>6601</v>
      </c>
      <c r="C1106" s="607" t="s">
        <v>11824</v>
      </c>
      <c r="D1106" s="607" t="s">
        <v>11130</v>
      </c>
      <c r="E1106" s="619" t="s">
        <v>19032</v>
      </c>
      <c r="F1106"/>
      <c r="G1106"/>
      <c r="H1106"/>
    </row>
    <row r="1107" spans="1:8" ht="15" x14ac:dyDescent="0.25">
      <c r="A1107" s="609" t="str">
        <f t="shared" si="17"/>
        <v>100639</v>
      </c>
      <c r="B1107" s="607" t="s">
        <v>6602</v>
      </c>
      <c r="C1107" s="607" t="s">
        <v>11826</v>
      </c>
      <c r="D1107" s="607" t="s">
        <v>11130</v>
      </c>
      <c r="E1107" s="619" t="s">
        <v>28632</v>
      </c>
      <c r="F1107"/>
      <c r="G1107"/>
      <c r="H1107"/>
    </row>
    <row r="1108" spans="1:8" ht="15" x14ac:dyDescent="0.25">
      <c r="A1108" s="609" t="str">
        <f t="shared" si="17"/>
        <v>100640</v>
      </c>
      <c r="B1108" s="607" t="s">
        <v>6603</v>
      </c>
      <c r="C1108" s="607" t="s">
        <v>11827</v>
      </c>
      <c r="D1108" s="607" t="s">
        <v>11130</v>
      </c>
      <c r="E1108" s="619" t="s">
        <v>28633</v>
      </c>
      <c r="F1108"/>
      <c r="G1108"/>
      <c r="H1108"/>
    </row>
    <row r="1109" spans="1:8" ht="15" x14ac:dyDescent="0.25">
      <c r="A1109" s="609" t="str">
        <f t="shared" si="17"/>
        <v>100643</v>
      </c>
      <c r="B1109" s="607" t="s">
        <v>6606</v>
      </c>
      <c r="C1109" s="607" t="s">
        <v>11828</v>
      </c>
      <c r="D1109" s="607" t="s">
        <v>11130</v>
      </c>
      <c r="E1109" s="619" t="s">
        <v>28634</v>
      </c>
      <c r="F1109"/>
      <c r="G1109"/>
      <c r="H1109"/>
    </row>
    <row r="1110" spans="1:8" ht="15" x14ac:dyDescent="0.25">
      <c r="A1110" s="609" t="str">
        <f t="shared" si="17"/>
        <v>100644</v>
      </c>
      <c r="B1110" s="607" t="s">
        <v>6607</v>
      </c>
      <c r="C1110" s="607" t="s">
        <v>11829</v>
      </c>
      <c r="D1110" s="607" t="s">
        <v>11130</v>
      </c>
      <c r="E1110" s="619" t="s">
        <v>19684</v>
      </c>
      <c r="F1110"/>
      <c r="G1110"/>
      <c r="H1110"/>
    </row>
    <row r="1111" spans="1:8" ht="15" x14ac:dyDescent="0.25">
      <c r="A1111" s="609" t="str">
        <f t="shared" si="17"/>
        <v>100645</v>
      </c>
      <c r="B1111" s="607" t="s">
        <v>6608</v>
      </c>
      <c r="C1111" s="607" t="s">
        <v>11830</v>
      </c>
      <c r="D1111" s="607" t="s">
        <v>11130</v>
      </c>
      <c r="E1111" s="619" t="s">
        <v>28635</v>
      </c>
      <c r="F1111"/>
      <c r="G1111"/>
      <c r="H1111"/>
    </row>
    <row r="1112" spans="1:8" ht="15" x14ac:dyDescent="0.25">
      <c r="A1112" s="609" t="str">
        <f t="shared" si="17"/>
        <v>100646</v>
      </c>
      <c r="B1112" s="607" t="s">
        <v>6609</v>
      </c>
      <c r="C1112" s="607" t="s">
        <v>11831</v>
      </c>
      <c r="D1112" s="607" t="s">
        <v>11130</v>
      </c>
      <c r="E1112" s="619" t="s">
        <v>28636</v>
      </c>
      <c r="F1112"/>
      <c r="G1112"/>
      <c r="H1112"/>
    </row>
    <row r="1113" spans="1:8" ht="15" x14ac:dyDescent="0.25">
      <c r="A1113" s="609" t="str">
        <f t="shared" si="17"/>
        <v>102270</v>
      </c>
      <c r="B1113" s="607" t="s">
        <v>11832</v>
      </c>
      <c r="C1113" s="607" t="s">
        <v>11833</v>
      </c>
      <c r="D1113" s="607" t="s">
        <v>11130</v>
      </c>
      <c r="E1113" s="619" t="s">
        <v>9172</v>
      </c>
      <c r="F1113"/>
      <c r="G1113"/>
      <c r="H1113"/>
    </row>
    <row r="1114" spans="1:8" ht="15" x14ac:dyDescent="0.25">
      <c r="A1114" s="609" t="str">
        <f t="shared" si="17"/>
        <v>102271</v>
      </c>
      <c r="B1114" s="607" t="s">
        <v>11834</v>
      </c>
      <c r="C1114" s="607" t="s">
        <v>11835</v>
      </c>
      <c r="D1114" s="607" t="s">
        <v>11130</v>
      </c>
      <c r="E1114" s="619" t="s">
        <v>9077</v>
      </c>
      <c r="F1114"/>
      <c r="G1114"/>
      <c r="H1114"/>
    </row>
    <row r="1115" spans="1:8" ht="15" x14ac:dyDescent="0.25">
      <c r="A1115" s="609" t="str">
        <f t="shared" si="17"/>
        <v>102272</v>
      </c>
      <c r="B1115" s="607" t="s">
        <v>11836</v>
      </c>
      <c r="C1115" s="607" t="s">
        <v>11837</v>
      </c>
      <c r="D1115" s="607" t="s">
        <v>11130</v>
      </c>
      <c r="E1115" s="619" t="s">
        <v>8971</v>
      </c>
      <c r="F1115"/>
      <c r="G1115"/>
      <c r="H1115"/>
    </row>
    <row r="1116" spans="1:8" ht="15" x14ac:dyDescent="0.25">
      <c r="A1116" s="609" t="str">
        <f t="shared" si="17"/>
        <v>102273</v>
      </c>
      <c r="B1116" s="607" t="s">
        <v>11838</v>
      </c>
      <c r="C1116" s="607" t="s">
        <v>11839</v>
      </c>
      <c r="D1116" s="607" t="s">
        <v>11130</v>
      </c>
      <c r="E1116" s="619" t="s">
        <v>9261</v>
      </c>
      <c r="F1116"/>
      <c r="G1116"/>
      <c r="H1116"/>
    </row>
    <row r="1117" spans="1:8" ht="15" x14ac:dyDescent="0.25">
      <c r="A1117" s="609" t="str">
        <f t="shared" si="17"/>
        <v>92259</v>
      </c>
      <c r="B1117" s="607" t="s">
        <v>3141</v>
      </c>
      <c r="C1117" s="607" t="s">
        <v>3142</v>
      </c>
      <c r="D1117" s="607" t="s">
        <v>10580</v>
      </c>
      <c r="E1117" s="619" t="s">
        <v>32304</v>
      </c>
      <c r="F1117"/>
      <c r="G1117"/>
      <c r="H1117"/>
    </row>
    <row r="1118" spans="1:8" ht="15" x14ac:dyDescent="0.25">
      <c r="A1118" s="609" t="str">
        <f t="shared" si="17"/>
        <v>92260</v>
      </c>
      <c r="B1118" s="607" t="s">
        <v>3143</v>
      </c>
      <c r="C1118" s="607" t="s">
        <v>3144</v>
      </c>
      <c r="D1118" s="607" t="s">
        <v>10580</v>
      </c>
      <c r="E1118" s="619" t="s">
        <v>32305</v>
      </c>
      <c r="F1118"/>
      <c r="G1118"/>
      <c r="H1118"/>
    </row>
    <row r="1119" spans="1:8" ht="15" x14ac:dyDescent="0.25">
      <c r="A1119" s="609" t="str">
        <f t="shared" si="17"/>
        <v>92261</v>
      </c>
      <c r="B1119" s="607" t="s">
        <v>3145</v>
      </c>
      <c r="C1119" s="607" t="s">
        <v>3146</v>
      </c>
      <c r="D1119" s="607" t="s">
        <v>10580</v>
      </c>
      <c r="E1119" s="619" t="s">
        <v>32306</v>
      </c>
      <c r="F1119"/>
      <c r="G1119"/>
      <c r="H1119"/>
    </row>
    <row r="1120" spans="1:8" ht="15" x14ac:dyDescent="0.25">
      <c r="A1120" s="609" t="str">
        <f t="shared" si="17"/>
        <v>92262</v>
      </c>
      <c r="B1120" s="607" t="s">
        <v>3147</v>
      </c>
      <c r="C1120" s="607" t="s">
        <v>3148</v>
      </c>
      <c r="D1120" s="607" t="s">
        <v>10580</v>
      </c>
      <c r="E1120" s="619" t="s">
        <v>32307</v>
      </c>
      <c r="F1120"/>
      <c r="G1120"/>
      <c r="H1120"/>
    </row>
    <row r="1121" spans="1:8" ht="15" x14ac:dyDescent="0.25">
      <c r="A1121" s="609" t="str">
        <f t="shared" si="17"/>
        <v>92539</v>
      </c>
      <c r="B1121" s="607" t="s">
        <v>3371</v>
      </c>
      <c r="C1121" s="607" t="s">
        <v>3372</v>
      </c>
      <c r="D1121" s="607" t="s">
        <v>10737</v>
      </c>
      <c r="E1121" s="619" t="s">
        <v>18470</v>
      </c>
      <c r="F1121"/>
      <c r="G1121"/>
      <c r="H1121"/>
    </row>
    <row r="1122" spans="1:8" ht="15" x14ac:dyDescent="0.25">
      <c r="A1122" s="609" t="str">
        <f t="shared" si="17"/>
        <v>92540</v>
      </c>
      <c r="B1122" s="607" t="s">
        <v>3373</v>
      </c>
      <c r="C1122" s="607" t="s">
        <v>3374</v>
      </c>
      <c r="D1122" s="607" t="s">
        <v>10737</v>
      </c>
      <c r="E1122" s="619" t="s">
        <v>32308</v>
      </c>
      <c r="F1122"/>
      <c r="G1122"/>
      <c r="H1122"/>
    </row>
    <row r="1123" spans="1:8" ht="15" x14ac:dyDescent="0.25">
      <c r="A1123" s="609" t="str">
        <f t="shared" si="17"/>
        <v>92541</v>
      </c>
      <c r="B1123" s="607" t="s">
        <v>3375</v>
      </c>
      <c r="C1123" s="607" t="s">
        <v>3376</v>
      </c>
      <c r="D1123" s="607" t="s">
        <v>10737</v>
      </c>
      <c r="E1123" s="619" t="s">
        <v>24930</v>
      </c>
      <c r="F1123"/>
      <c r="G1123"/>
      <c r="H1123"/>
    </row>
    <row r="1124" spans="1:8" ht="15" x14ac:dyDescent="0.25">
      <c r="A1124" s="609" t="str">
        <f t="shared" si="17"/>
        <v>92542</v>
      </c>
      <c r="B1124" s="607" t="s">
        <v>3377</v>
      </c>
      <c r="C1124" s="607" t="s">
        <v>3378</v>
      </c>
      <c r="D1124" s="607" t="s">
        <v>10737</v>
      </c>
      <c r="E1124" s="619" t="s">
        <v>19777</v>
      </c>
      <c r="F1124"/>
      <c r="G1124"/>
      <c r="H1124"/>
    </row>
    <row r="1125" spans="1:8" ht="15" x14ac:dyDescent="0.25">
      <c r="A1125" s="609" t="str">
        <f t="shared" si="17"/>
        <v>92543</v>
      </c>
      <c r="B1125" s="607" t="s">
        <v>3379</v>
      </c>
      <c r="C1125" s="607" t="s">
        <v>3380</v>
      </c>
      <c r="D1125" s="607" t="s">
        <v>10737</v>
      </c>
      <c r="E1125" s="619" t="s">
        <v>18311</v>
      </c>
      <c r="F1125"/>
      <c r="G1125"/>
      <c r="H1125"/>
    </row>
    <row r="1126" spans="1:8" ht="15" x14ac:dyDescent="0.25">
      <c r="A1126" s="609" t="str">
        <f t="shared" si="17"/>
        <v>92544</v>
      </c>
      <c r="B1126" s="607" t="s">
        <v>3381</v>
      </c>
      <c r="C1126" s="607" t="s">
        <v>3382</v>
      </c>
      <c r="D1126" s="607" t="s">
        <v>10737</v>
      </c>
      <c r="E1126" s="619" t="s">
        <v>9366</v>
      </c>
      <c r="F1126"/>
      <c r="G1126"/>
      <c r="H1126"/>
    </row>
    <row r="1127" spans="1:8" ht="15" x14ac:dyDescent="0.25">
      <c r="A1127" s="609" t="str">
        <f t="shared" si="17"/>
        <v>92545</v>
      </c>
      <c r="B1127" s="607" t="s">
        <v>3383</v>
      </c>
      <c r="C1127" s="607" t="s">
        <v>3384</v>
      </c>
      <c r="D1127" s="607" t="s">
        <v>10580</v>
      </c>
      <c r="E1127" s="619" t="s">
        <v>32309</v>
      </c>
      <c r="F1127"/>
      <c r="G1127"/>
      <c r="H1127"/>
    </row>
    <row r="1128" spans="1:8" ht="15" x14ac:dyDescent="0.25">
      <c r="A1128" s="609" t="str">
        <f t="shared" si="17"/>
        <v>92546</v>
      </c>
      <c r="B1128" s="607" t="s">
        <v>3385</v>
      </c>
      <c r="C1128" s="607" t="s">
        <v>3386</v>
      </c>
      <c r="D1128" s="607" t="s">
        <v>10580</v>
      </c>
      <c r="E1128" s="619" t="s">
        <v>21513</v>
      </c>
      <c r="F1128"/>
      <c r="G1128"/>
      <c r="H1128"/>
    </row>
    <row r="1129" spans="1:8" ht="15" x14ac:dyDescent="0.25">
      <c r="A1129" s="609" t="str">
        <f t="shared" si="17"/>
        <v>92547</v>
      </c>
      <c r="B1129" s="607" t="s">
        <v>3387</v>
      </c>
      <c r="C1129" s="607" t="s">
        <v>3388</v>
      </c>
      <c r="D1129" s="607" t="s">
        <v>10580</v>
      </c>
      <c r="E1129" s="619" t="s">
        <v>32310</v>
      </c>
      <c r="F1129"/>
      <c r="G1129"/>
      <c r="H1129"/>
    </row>
    <row r="1130" spans="1:8" ht="15" x14ac:dyDescent="0.25">
      <c r="A1130" s="609" t="str">
        <f t="shared" si="17"/>
        <v>92548</v>
      </c>
      <c r="B1130" s="607" t="s">
        <v>3389</v>
      </c>
      <c r="C1130" s="607" t="s">
        <v>3390</v>
      </c>
      <c r="D1130" s="607" t="s">
        <v>10580</v>
      </c>
      <c r="E1130" s="619" t="s">
        <v>32311</v>
      </c>
      <c r="F1130"/>
      <c r="G1130"/>
      <c r="H1130"/>
    </row>
    <row r="1131" spans="1:8" ht="15" x14ac:dyDescent="0.25">
      <c r="A1131" s="609" t="str">
        <f t="shared" si="17"/>
        <v>92549</v>
      </c>
      <c r="B1131" s="607" t="s">
        <v>3391</v>
      </c>
      <c r="C1131" s="607" t="s">
        <v>3392</v>
      </c>
      <c r="D1131" s="607" t="s">
        <v>10580</v>
      </c>
      <c r="E1131" s="619" t="s">
        <v>32312</v>
      </c>
      <c r="F1131"/>
      <c r="G1131"/>
      <c r="H1131"/>
    </row>
    <row r="1132" spans="1:8" ht="15" x14ac:dyDescent="0.25">
      <c r="A1132" s="609" t="str">
        <f t="shared" si="17"/>
        <v>92550</v>
      </c>
      <c r="B1132" s="607" t="s">
        <v>3393</v>
      </c>
      <c r="C1132" s="607" t="s">
        <v>3394</v>
      </c>
      <c r="D1132" s="607" t="s">
        <v>10580</v>
      </c>
      <c r="E1132" s="619" t="s">
        <v>32313</v>
      </c>
      <c r="F1132"/>
      <c r="G1132"/>
      <c r="H1132"/>
    </row>
    <row r="1133" spans="1:8" ht="15" x14ac:dyDescent="0.25">
      <c r="A1133" s="609" t="str">
        <f t="shared" si="17"/>
        <v>92551</v>
      </c>
      <c r="B1133" s="607" t="s">
        <v>3395</v>
      </c>
      <c r="C1133" s="607" t="s">
        <v>3396</v>
      </c>
      <c r="D1133" s="607" t="s">
        <v>10580</v>
      </c>
      <c r="E1133" s="619" t="s">
        <v>32314</v>
      </c>
      <c r="F1133"/>
      <c r="G1133"/>
      <c r="H1133"/>
    </row>
    <row r="1134" spans="1:8" ht="15" x14ac:dyDescent="0.25">
      <c r="A1134" s="609" t="str">
        <f t="shared" si="17"/>
        <v>92552</v>
      </c>
      <c r="B1134" s="607" t="s">
        <v>3397</v>
      </c>
      <c r="C1134" s="607" t="s">
        <v>3398</v>
      </c>
      <c r="D1134" s="607" t="s">
        <v>10580</v>
      </c>
      <c r="E1134" s="619" t="s">
        <v>32315</v>
      </c>
      <c r="F1134"/>
      <c r="G1134"/>
      <c r="H1134"/>
    </row>
    <row r="1135" spans="1:8" ht="15" x14ac:dyDescent="0.25">
      <c r="A1135" s="609" t="str">
        <f t="shared" si="17"/>
        <v>92553</v>
      </c>
      <c r="B1135" s="607" t="s">
        <v>3399</v>
      </c>
      <c r="C1135" s="607" t="s">
        <v>3400</v>
      </c>
      <c r="D1135" s="607" t="s">
        <v>10580</v>
      </c>
      <c r="E1135" s="619" t="s">
        <v>32316</v>
      </c>
      <c r="F1135"/>
      <c r="G1135"/>
      <c r="H1135"/>
    </row>
    <row r="1136" spans="1:8" ht="15" x14ac:dyDescent="0.25">
      <c r="A1136" s="609" t="str">
        <f t="shared" si="17"/>
        <v>92554</v>
      </c>
      <c r="B1136" s="607" t="s">
        <v>3401</v>
      </c>
      <c r="C1136" s="607" t="s">
        <v>3402</v>
      </c>
      <c r="D1136" s="607" t="s">
        <v>10580</v>
      </c>
      <c r="E1136" s="619" t="s">
        <v>32317</v>
      </c>
      <c r="F1136"/>
      <c r="G1136"/>
      <c r="H1136"/>
    </row>
    <row r="1137" spans="1:8" ht="15" x14ac:dyDescent="0.25">
      <c r="A1137" s="609" t="str">
        <f t="shared" si="17"/>
        <v>92555</v>
      </c>
      <c r="B1137" s="607" t="s">
        <v>3403</v>
      </c>
      <c r="C1137" s="607" t="s">
        <v>3404</v>
      </c>
      <c r="D1137" s="607" t="s">
        <v>10580</v>
      </c>
      <c r="E1137" s="619" t="s">
        <v>32318</v>
      </c>
      <c r="F1137"/>
      <c r="G1137"/>
      <c r="H1137"/>
    </row>
    <row r="1138" spans="1:8" ht="15" x14ac:dyDescent="0.25">
      <c r="A1138" s="609" t="str">
        <f t="shared" si="17"/>
        <v>92556</v>
      </c>
      <c r="B1138" s="607" t="s">
        <v>3405</v>
      </c>
      <c r="C1138" s="607" t="s">
        <v>3406</v>
      </c>
      <c r="D1138" s="607" t="s">
        <v>10580</v>
      </c>
      <c r="E1138" s="619" t="s">
        <v>29473</v>
      </c>
      <c r="F1138"/>
      <c r="G1138"/>
      <c r="H1138"/>
    </row>
    <row r="1139" spans="1:8" ht="15" x14ac:dyDescent="0.25">
      <c r="A1139" s="609" t="str">
        <f t="shared" si="17"/>
        <v>92557</v>
      </c>
      <c r="B1139" s="607" t="s">
        <v>3407</v>
      </c>
      <c r="C1139" s="607" t="s">
        <v>3408</v>
      </c>
      <c r="D1139" s="607" t="s">
        <v>10580</v>
      </c>
      <c r="E1139" s="619" t="s">
        <v>32319</v>
      </c>
      <c r="F1139"/>
      <c r="G1139"/>
      <c r="H1139"/>
    </row>
    <row r="1140" spans="1:8" ht="15" x14ac:dyDescent="0.25">
      <c r="A1140" s="609" t="str">
        <f t="shared" si="17"/>
        <v>92558</v>
      </c>
      <c r="B1140" s="607" t="s">
        <v>3409</v>
      </c>
      <c r="C1140" s="607" t="s">
        <v>3410</v>
      </c>
      <c r="D1140" s="607" t="s">
        <v>10580</v>
      </c>
      <c r="E1140" s="619" t="s">
        <v>32320</v>
      </c>
      <c r="F1140"/>
      <c r="G1140"/>
      <c r="H1140"/>
    </row>
    <row r="1141" spans="1:8" ht="15" x14ac:dyDescent="0.25">
      <c r="A1141" s="609" t="str">
        <f t="shared" si="17"/>
        <v>92559</v>
      </c>
      <c r="B1141" s="607" t="s">
        <v>3411</v>
      </c>
      <c r="C1141" s="607" t="s">
        <v>3412</v>
      </c>
      <c r="D1141" s="607" t="s">
        <v>10580</v>
      </c>
      <c r="E1141" s="619" t="s">
        <v>32321</v>
      </c>
      <c r="F1141"/>
      <c r="G1141"/>
      <c r="H1141"/>
    </row>
    <row r="1142" spans="1:8" ht="15" x14ac:dyDescent="0.25">
      <c r="A1142" s="609" t="str">
        <f t="shared" si="17"/>
        <v>92560</v>
      </c>
      <c r="B1142" s="607" t="s">
        <v>3413</v>
      </c>
      <c r="C1142" s="607" t="s">
        <v>3414</v>
      </c>
      <c r="D1142" s="607" t="s">
        <v>10580</v>
      </c>
      <c r="E1142" s="619" t="s">
        <v>32322</v>
      </c>
      <c r="F1142"/>
      <c r="G1142"/>
      <c r="H1142"/>
    </row>
    <row r="1143" spans="1:8" ht="15" x14ac:dyDescent="0.25">
      <c r="A1143" s="609" t="str">
        <f t="shared" si="17"/>
        <v>92561</v>
      </c>
      <c r="B1143" s="607" t="s">
        <v>3415</v>
      </c>
      <c r="C1143" s="607" t="s">
        <v>3416</v>
      </c>
      <c r="D1143" s="607" t="s">
        <v>10580</v>
      </c>
      <c r="E1143" s="619" t="s">
        <v>32323</v>
      </c>
      <c r="F1143"/>
      <c r="G1143"/>
      <c r="H1143"/>
    </row>
    <row r="1144" spans="1:8" ht="15" x14ac:dyDescent="0.25">
      <c r="A1144" s="609" t="str">
        <f t="shared" si="17"/>
        <v>92562</v>
      </c>
      <c r="B1144" s="607" t="s">
        <v>3417</v>
      </c>
      <c r="C1144" s="607" t="s">
        <v>3418</v>
      </c>
      <c r="D1144" s="607" t="s">
        <v>10580</v>
      </c>
      <c r="E1144" s="619" t="s">
        <v>32324</v>
      </c>
      <c r="F1144"/>
      <c r="G1144"/>
      <c r="H1144"/>
    </row>
    <row r="1145" spans="1:8" ht="15" x14ac:dyDescent="0.25">
      <c r="A1145" s="609" t="str">
        <f t="shared" si="17"/>
        <v>92563</v>
      </c>
      <c r="B1145" s="607" t="s">
        <v>3419</v>
      </c>
      <c r="C1145" s="607" t="s">
        <v>3420</v>
      </c>
      <c r="D1145" s="607" t="s">
        <v>10580</v>
      </c>
      <c r="E1145" s="619" t="s">
        <v>32325</v>
      </c>
      <c r="F1145"/>
      <c r="G1145"/>
      <c r="H1145"/>
    </row>
    <row r="1146" spans="1:8" ht="15" x14ac:dyDescent="0.25">
      <c r="A1146" s="609" t="str">
        <f t="shared" si="17"/>
        <v>92564</v>
      </c>
      <c r="B1146" s="607" t="s">
        <v>3421</v>
      </c>
      <c r="C1146" s="607" t="s">
        <v>3422</v>
      </c>
      <c r="D1146" s="607" t="s">
        <v>10580</v>
      </c>
      <c r="E1146" s="619" t="s">
        <v>32326</v>
      </c>
      <c r="F1146"/>
      <c r="G1146"/>
      <c r="H1146"/>
    </row>
    <row r="1147" spans="1:8" ht="15" x14ac:dyDescent="0.25">
      <c r="A1147" s="609" t="str">
        <f t="shared" si="17"/>
        <v>92565</v>
      </c>
      <c r="B1147" s="607" t="s">
        <v>3423</v>
      </c>
      <c r="C1147" s="607" t="s">
        <v>11842</v>
      </c>
      <c r="D1147" s="607" t="s">
        <v>10737</v>
      </c>
      <c r="E1147" s="619" t="s">
        <v>9536</v>
      </c>
      <c r="F1147"/>
      <c r="G1147"/>
      <c r="H1147"/>
    </row>
    <row r="1148" spans="1:8" ht="15" x14ac:dyDescent="0.25">
      <c r="A1148" s="609" t="str">
        <f t="shared" si="17"/>
        <v>92566</v>
      </c>
      <c r="B1148" s="607" t="s">
        <v>3424</v>
      </c>
      <c r="C1148" s="607" t="s">
        <v>11843</v>
      </c>
      <c r="D1148" s="607" t="s">
        <v>10737</v>
      </c>
      <c r="E1148" s="619" t="s">
        <v>10013</v>
      </c>
      <c r="F1148"/>
      <c r="G1148"/>
      <c r="H1148"/>
    </row>
    <row r="1149" spans="1:8" ht="15" x14ac:dyDescent="0.25">
      <c r="A1149" s="609" t="str">
        <f t="shared" si="17"/>
        <v>92567</v>
      </c>
      <c r="B1149" s="607" t="s">
        <v>3425</v>
      </c>
      <c r="C1149" s="607" t="s">
        <v>11845</v>
      </c>
      <c r="D1149" s="607" t="s">
        <v>10737</v>
      </c>
      <c r="E1149" s="619" t="s">
        <v>18284</v>
      </c>
      <c r="F1149"/>
      <c r="G1149"/>
      <c r="H1149"/>
    </row>
    <row r="1150" spans="1:8" ht="15" x14ac:dyDescent="0.25">
      <c r="A1150" s="609" t="str">
        <f t="shared" si="17"/>
        <v>100379</v>
      </c>
      <c r="B1150" s="607" t="s">
        <v>6469</v>
      </c>
      <c r="C1150" s="607" t="s">
        <v>6470</v>
      </c>
      <c r="D1150" s="607" t="s">
        <v>10737</v>
      </c>
      <c r="E1150" s="619" t="s">
        <v>9536</v>
      </c>
      <c r="F1150"/>
      <c r="G1150"/>
      <c r="H1150"/>
    </row>
    <row r="1151" spans="1:8" ht="15" x14ac:dyDescent="0.25">
      <c r="A1151" s="609" t="str">
        <f t="shared" si="17"/>
        <v>100380</v>
      </c>
      <c r="B1151" s="607" t="s">
        <v>6471</v>
      </c>
      <c r="C1151" s="607" t="s">
        <v>6472</v>
      </c>
      <c r="D1151" s="607" t="s">
        <v>10737</v>
      </c>
      <c r="E1151" s="619" t="s">
        <v>27766</v>
      </c>
      <c r="F1151"/>
      <c r="G1151"/>
      <c r="H1151"/>
    </row>
    <row r="1152" spans="1:8" ht="15" x14ac:dyDescent="0.25">
      <c r="A1152" s="609" t="str">
        <f t="shared" si="17"/>
        <v>100381</v>
      </c>
      <c r="B1152" s="607" t="s">
        <v>6473</v>
      </c>
      <c r="C1152" s="607" t="s">
        <v>6474</v>
      </c>
      <c r="D1152" s="607" t="s">
        <v>10737</v>
      </c>
      <c r="E1152" s="619" t="s">
        <v>19417</v>
      </c>
      <c r="F1152"/>
      <c r="G1152"/>
      <c r="H1152"/>
    </row>
    <row r="1153" spans="1:8" ht="15" x14ac:dyDescent="0.25">
      <c r="A1153" s="609" t="str">
        <f t="shared" si="17"/>
        <v>100383</v>
      </c>
      <c r="B1153" s="607" t="s">
        <v>6477</v>
      </c>
      <c r="C1153" s="607" t="s">
        <v>6478</v>
      </c>
      <c r="D1153" s="607" t="s">
        <v>10737</v>
      </c>
      <c r="E1153" s="619" t="s">
        <v>17384</v>
      </c>
      <c r="F1153"/>
      <c r="G1153"/>
      <c r="H1153"/>
    </row>
    <row r="1154" spans="1:8" ht="15" x14ac:dyDescent="0.25">
      <c r="A1154" s="609" t="str">
        <f t="shared" ref="A1154:A1217" si="18">IF(ISERROR(SEARCH("/",B1154)=6),TRIM(CLEAN(B1154)),IF(SEARCH("/",B1154)=6,IF(LEN(TRIM(CLEAN(B1154)))=7,LEFT(TRIM(CLEAN(B1154)),6)&amp;"00"&amp;RIGHT(TRIM(CLEAN(B1154)),1),LEFT(TRIM(CLEAN(B1154)),6)&amp;"0"&amp;RIGHT(TRIM(CLEAN(B1154)),2)),TRIM(CLEAN(B1154))))</f>
        <v>100384</v>
      </c>
      <c r="B1154" s="607" t="s">
        <v>6479</v>
      </c>
      <c r="C1154" s="607" t="s">
        <v>6480</v>
      </c>
      <c r="D1154" s="607" t="s">
        <v>10737</v>
      </c>
      <c r="E1154" s="619" t="s">
        <v>17685</v>
      </c>
      <c r="F1154"/>
      <c r="G1154"/>
      <c r="H1154"/>
    </row>
    <row r="1155" spans="1:8" ht="15" x14ac:dyDescent="0.25">
      <c r="A1155" s="609" t="str">
        <f t="shared" si="18"/>
        <v>100385</v>
      </c>
      <c r="B1155" s="607" t="s">
        <v>6481</v>
      </c>
      <c r="C1155" s="607" t="s">
        <v>6482</v>
      </c>
      <c r="D1155" s="607" t="s">
        <v>10737</v>
      </c>
      <c r="E1155" s="619" t="s">
        <v>18284</v>
      </c>
      <c r="F1155"/>
      <c r="G1155"/>
      <c r="H1155"/>
    </row>
    <row r="1156" spans="1:8" ht="15" x14ac:dyDescent="0.25">
      <c r="A1156" s="609" t="str">
        <f t="shared" si="18"/>
        <v>100386</v>
      </c>
      <c r="B1156" s="607" t="s">
        <v>6483</v>
      </c>
      <c r="C1156" s="607" t="s">
        <v>6484</v>
      </c>
      <c r="D1156" s="607" t="s">
        <v>10737</v>
      </c>
      <c r="E1156" s="619" t="s">
        <v>9505</v>
      </c>
      <c r="F1156"/>
      <c r="G1156"/>
      <c r="H1156"/>
    </row>
    <row r="1157" spans="1:8" ht="15" x14ac:dyDescent="0.25">
      <c r="A1157" s="609" t="str">
        <f t="shared" si="18"/>
        <v>100387</v>
      </c>
      <c r="B1157" s="607" t="s">
        <v>6485</v>
      </c>
      <c r="C1157" s="607" t="s">
        <v>6486</v>
      </c>
      <c r="D1157" s="607" t="s">
        <v>10737</v>
      </c>
      <c r="E1157" s="619" t="s">
        <v>12643</v>
      </c>
      <c r="F1157"/>
      <c r="G1157"/>
      <c r="H1157"/>
    </row>
    <row r="1158" spans="1:8" ht="15" x14ac:dyDescent="0.25">
      <c r="A1158" s="609" t="str">
        <f t="shared" si="18"/>
        <v>100388</v>
      </c>
      <c r="B1158" s="607" t="s">
        <v>6487</v>
      </c>
      <c r="C1158" s="607" t="s">
        <v>6488</v>
      </c>
      <c r="D1158" s="607" t="s">
        <v>10737</v>
      </c>
      <c r="E1158" s="619" t="s">
        <v>9159</v>
      </c>
      <c r="F1158"/>
      <c r="G1158"/>
      <c r="H1158"/>
    </row>
    <row r="1159" spans="1:8" ht="15" x14ac:dyDescent="0.25">
      <c r="A1159" s="609" t="str">
        <f t="shared" si="18"/>
        <v>100389</v>
      </c>
      <c r="B1159" s="607" t="s">
        <v>6489</v>
      </c>
      <c r="C1159" s="607" t="s">
        <v>6490</v>
      </c>
      <c r="D1159" s="607" t="s">
        <v>10737</v>
      </c>
      <c r="E1159" s="619" t="s">
        <v>9534</v>
      </c>
      <c r="F1159"/>
      <c r="G1159"/>
      <c r="H1159"/>
    </row>
    <row r="1160" spans="1:8" ht="15" x14ac:dyDescent="0.25">
      <c r="A1160" s="609" t="str">
        <f t="shared" si="18"/>
        <v>100390</v>
      </c>
      <c r="B1160" s="607" t="s">
        <v>6491</v>
      </c>
      <c r="C1160" s="607" t="s">
        <v>6492</v>
      </c>
      <c r="D1160" s="607" t="s">
        <v>10737</v>
      </c>
      <c r="E1160" s="619" t="s">
        <v>9493</v>
      </c>
      <c r="F1160"/>
      <c r="G1160"/>
      <c r="H1160"/>
    </row>
    <row r="1161" spans="1:8" ht="15" x14ac:dyDescent="0.25">
      <c r="A1161" s="609" t="str">
        <f t="shared" si="18"/>
        <v>100391</v>
      </c>
      <c r="B1161" s="607" t="s">
        <v>6493</v>
      </c>
      <c r="C1161" s="607" t="s">
        <v>6494</v>
      </c>
      <c r="D1161" s="607" t="s">
        <v>10737</v>
      </c>
      <c r="E1161" s="619" t="s">
        <v>9520</v>
      </c>
      <c r="F1161"/>
      <c r="G1161"/>
      <c r="H1161"/>
    </row>
    <row r="1162" spans="1:8" ht="15" x14ac:dyDescent="0.25">
      <c r="A1162" s="609" t="str">
        <f t="shared" si="18"/>
        <v>100392</v>
      </c>
      <c r="B1162" s="607" t="s">
        <v>6495</v>
      </c>
      <c r="C1162" s="607" t="s">
        <v>6496</v>
      </c>
      <c r="D1162" s="607" t="s">
        <v>10737</v>
      </c>
      <c r="E1162" s="619" t="s">
        <v>10499</v>
      </c>
      <c r="F1162"/>
      <c r="G1162"/>
      <c r="H1162"/>
    </row>
    <row r="1163" spans="1:8" ht="15" x14ac:dyDescent="0.25">
      <c r="A1163" s="609" t="str">
        <f t="shared" si="18"/>
        <v>100393</v>
      </c>
      <c r="B1163" s="607" t="s">
        <v>6497</v>
      </c>
      <c r="C1163" s="607" t="s">
        <v>6498</v>
      </c>
      <c r="D1163" s="607" t="s">
        <v>10737</v>
      </c>
      <c r="E1163" s="619" t="s">
        <v>8933</v>
      </c>
      <c r="F1163"/>
      <c r="G1163"/>
      <c r="H1163"/>
    </row>
    <row r="1164" spans="1:8" ht="15" x14ac:dyDescent="0.25">
      <c r="A1164" s="609" t="str">
        <f t="shared" si="18"/>
        <v>100394</v>
      </c>
      <c r="B1164" s="607" t="s">
        <v>6499</v>
      </c>
      <c r="C1164" s="607" t="s">
        <v>6500</v>
      </c>
      <c r="D1164" s="607" t="s">
        <v>10737</v>
      </c>
      <c r="E1164" s="619" t="s">
        <v>9419</v>
      </c>
      <c r="F1164"/>
      <c r="G1164"/>
      <c r="H1164"/>
    </row>
    <row r="1165" spans="1:8" ht="15" x14ac:dyDescent="0.25">
      <c r="A1165" s="609" t="str">
        <f t="shared" si="18"/>
        <v>100395</v>
      </c>
      <c r="B1165" s="607" t="s">
        <v>6501</v>
      </c>
      <c r="C1165" s="607" t="s">
        <v>6502</v>
      </c>
      <c r="D1165" s="607" t="s">
        <v>10737</v>
      </c>
      <c r="E1165" s="619" t="s">
        <v>9415</v>
      </c>
      <c r="F1165"/>
      <c r="G1165"/>
      <c r="H1165"/>
    </row>
    <row r="1166" spans="1:8" ht="15" x14ac:dyDescent="0.25">
      <c r="A1166" s="609" t="str">
        <f t="shared" si="18"/>
        <v>94189</v>
      </c>
      <c r="B1166" s="607" t="s">
        <v>4136</v>
      </c>
      <c r="C1166" s="607" t="s">
        <v>4137</v>
      </c>
      <c r="D1166" s="607" t="s">
        <v>10737</v>
      </c>
      <c r="E1166" s="619" t="s">
        <v>9680</v>
      </c>
      <c r="F1166"/>
      <c r="G1166"/>
      <c r="H1166"/>
    </row>
    <row r="1167" spans="1:8" ht="15" x14ac:dyDescent="0.25">
      <c r="A1167" s="609" t="str">
        <f t="shared" si="18"/>
        <v>94192</v>
      </c>
      <c r="B1167" s="607" t="s">
        <v>4138</v>
      </c>
      <c r="C1167" s="607" t="s">
        <v>4139</v>
      </c>
      <c r="D1167" s="607" t="s">
        <v>10737</v>
      </c>
      <c r="E1167" s="619" t="s">
        <v>22941</v>
      </c>
      <c r="F1167"/>
      <c r="G1167"/>
      <c r="H1167"/>
    </row>
    <row r="1168" spans="1:8" ht="15" x14ac:dyDescent="0.25">
      <c r="A1168" s="609" t="str">
        <f t="shared" si="18"/>
        <v>94195</v>
      </c>
      <c r="B1168" s="607" t="s">
        <v>4140</v>
      </c>
      <c r="C1168" s="607" t="s">
        <v>4141</v>
      </c>
      <c r="D1168" s="607" t="s">
        <v>10737</v>
      </c>
      <c r="E1168" s="619" t="s">
        <v>11694</v>
      </c>
      <c r="F1168"/>
      <c r="G1168"/>
      <c r="H1168"/>
    </row>
    <row r="1169" spans="1:8" ht="15" x14ac:dyDescent="0.25">
      <c r="A1169" s="609" t="str">
        <f t="shared" si="18"/>
        <v>94198</v>
      </c>
      <c r="B1169" s="607" t="s">
        <v>4142</v>
      </c>
      <c r="C1169" s="607" t="s">
        <v>4143</v>
      </c>
      <c r="D1169" s="607" t="s">
        <v>10737</v>
      </c>
      <c r="E1169" s="619" t="s">
        <v>22033</v>
      </c>
      <c r="F1169"/>
      <c r="G1169"/>
      <c r="H1169"/>
    </row>
    <row r="1170" spans="1:8" ht="15" x14ac:dyDescent="0.25">
      <c r="A1170" s="609" t="str">
        <f t="shared" si="18"/>
        <v>94201</v>
      </c>
      <c r="B1170" s="607" t="s">
        <v>4144</v>
      </c>
      <c r="C1170" s="607" t="s">
        <v>4145</v>
      </c>
      <c r="D1170" s="607" t="s">
        <v>10737</v>
      </c>
      <c r="E1170" s="619" t="s">
        <v>12224</v>
      </c>
      <c r="F1170"/>
      <c r="G1170"/>
      <c r="H1170"/>
    </row>
    <row r="1171" spans="1:8" ht="15" x14ac:dyDescent="0.25">
      <c r="A1171" s="609" t="str">
        <f t="shared" si="18"/>
        <v>94204</v>
      </c>
      <c r="B1171" s="607" t="s">
        <v>4146</v>
      </c>
      <c r="C1171" s="607" t="s">
        <v>4147</v>
      </c>
      <c r="D1171" s="607" t="s">
        <v>10737</v>
      </c>
      <c r="E1171" s="619" t="s">
        <v>17321</v>
      </c>
      <c r="F1171"/>
      <c r="G1171"/>
      <c r="H1171"/>
    </row>
    <row r="1172" spans="1:8" ht="15" x14ac:dyDescent="0.25">
      <c r="A1172" s="609" t="str">
        <f t="shared" si="18"/>
        <v>94224</v>
      </c>
      <c r="B1172" s="607" t="s">
        <v>4167</v>
      </c>
      <c r="C1172" s="607" t="s">
        <v>4168</v>
      </c>
      <c r="D1172" s="607" t="s">
        <v>10494</v>
      </c>
      <c r="E1172" s="619" t="s">
        <v>9686</v>
      </c>
      <c r="F1172"/>
      <c r="G1172"/>
      <c r="H1172"/>
    </row>
    <row r="1173" spans="1:8" ht="15" x14ac:dyDescent="0.25">
      <c r="A1173" s="609" t="str">
        <f t="shared" si="18"/>
        <v>94226</v>
      </c>
      <c r="B1173" s="607" t="s">
        <v>4169</v>
      </c>
      <c r="C1173" s="607" t="s">
        <v>4170</v>
      </c>
      <c r="D1173" s="607" t="s">
        <v>10737</v>
      </c>
      <c r="E1173" s="619" t="s">
        <v>17605</v>
      </c>
      <c r="F1173"/>
      <c r="G1173"/>
      <c r="H1173"/>
    </row>
    <row r="1174" spans="1:8" ht="15" x14ac:dyDescent="0.25">
      <c r="A1174" s="609" t="str">
        <f t="shared" si="18"/>
        <v>94232</v>
      </c>
      <c r="B1174" s="607" t="s">
        <v>4179</v>
      </c>
      <c r="C1174" s="607" t="s">
        <v>4180</v>
      </c>
      <c r="D1174" s="607" t="s">
        <v>10580</v>
      </c>
      <c r="E1174" s="619" t="s">
        <v>9030</v>
      </c>
      <c r="F1174"/>
      <c r="G1174"/>
      <c r="H1174"/>
    </row>
    <row r="1175" spans="1:8" ht="15" x14ac:dyDescent="0.25">
      <c r="A1175" s="609" t="str">
        <f t="shared" si="18"/>
        <v>94440</v>
      </c>
      <c r="B1175" s="607" t="s">
        <v>4237</v>
      </c>
      <c r="C1175" s="607" t="s">
        <v>4238</v>
      </c>
      <c r="D1175" s="607" t="s">
        <v>10737</v>
      </c>
      <c r="E1175" s="619" t="s">
        <v>11694</v>
      </c>
      <c r="F1175"/>
      <c r="G1175"/>
      <c r="H1175"/>
    </row>
    <row r="1176" spans="1:8" ht="15" x14ac:dyDescent="0.25">
      <c r="A1176" s="609" t="str">
        <f t="shared" si="18"/>
        <v>94441</v>
      </c>
      <c r="B1176" s="607" t="s">
        <v>4239</v>
      </c>
      <c r="C1176" s="607" t="s">
        <v>4240</v>
      </c>
      <c r="D1176" s="607" t="s">
        <v>10737</v>
      </c>
      <c r="E1176" s="619" t="s">
        <v>22033</v>
      </c>
      <c r="F1176"/>
      <c r="G1176"/>
      <c r="H1176"/>
    </row>
    <row r="1177" spans="1:8" ht="15" x14ac:dyDescent="0.25">
      <c r="A1177" s="609" t="str">
        <f t="shared" si="18"/>
        <v>94442</v>
      </c>
      <c r="B1177" s="607" t="s">
        <v>4241</v>
      </c>
      <c r="C1177" s="607" t="s">
        <v>4242</v>
      </c>
      <c r="D1177" s="607" t="s">
        <v>10737</v>
      </c>
      <c r="E1177" s="619" t="s">
        <v>11694</v>
      </c>
      <c r="F1177"/>
      <c r="G1177"/>
      <c r="H1177"/>
    </row>
    <row r="1178" spans="1:8" ht="15" x14ac:dyDescent="0.25">
      <c r="A1178" s="609" t="str">
        <f t="shared" si="18"/>
        <v>94443</v>
      </c>
      <c r="B1178" s="607" t="s">
        <v>4243</v>
      </c>
      <c r="C1178" s="607" t="s">
        <v>4244</v>
      </c>
      <c r="D1178" s="607" t="s">
        <v>10737</v>
      </c>
      <c r="E1178" s="619" t="s">
        <v>22033</v>
      </c>
      <c r="F1178"/>
      <c r="G1178"/>
      <c r="H1178"/>
    </row>
    <row r="1179" spans="1:8" ht="15" x14ac:dyDescent="0.25">
      <c r="A1179" s="609" t="str">
        <f t="shared" si="18"/>
        <v>94445</v>
      </c>
      <c r="B1179" s="607" t="s">
        <v>4247</v>
      </c>
      <c r="C1179" s="607" t="s">
        <v>4248</v>
      </c>
      <c r="D1179" s="607" t="s">
        <v>10737</v>
      </c>
      <c r="E1179" s="619" t="s">
        <v>12224</v>
      </c>
      <c r="F1179"/>
      <c r="G1179"/>
      <c r="H1179"/>
    </row>
    <row r="1180" spans="1:8" ht="15" x14ac:dyDescent="0.25">
      <c r="A1180" s="609" t="str">
        <f t="shared" si="18"/>
        <v>94446</v>
      </c>
      <c r="B1180" s="607" t="s">
        <v>4249</v>
      </c>
      <c r="C1180" s="607" t="s">
        <v>4250</v>
      </c>
      <c r="D1180" s="607" t="s">
        <v>10737</v>
      </c>
      <c r="E1180" s="619" t="s">
        <v>17321</v>
      </c>
      <c r="F1180"/>
      <c r="G1180"/>
      <c r="H1180"/>
    </row>
    <row r="1181" spans="1:8" ht="15" x14ac:dyDescent="0.25">
      <c r="A1181" s="609" t="str">
        <f t="shared" si="18"/>
        <v>94447</v>
      </c>
      <c r="B1181" s="607" t="s">
        <v>4251</v>
      </c>
      <c r="C1181" s="607" t="s">
        <v>4252</v>
      </c>
      <c r="D1181" s="607" t="s">
        <v>10737</v>
      </c>
      <c r="E1181" s="619" t="s">
        <v>12224</v>
      </c>
      <c r="F1181"/>
      <c r="G1181"/>
      <c r="H1181"/>
    </row>
    <row r="1182" spans="1:8" ht="15" x14ac:dyDescent="0.25">
      <c r="A1182" s="609" t="str">
        <f t="shared" si="18"/>
        <v>94448</v>
      </c>
      <c r="B1182" s="607" t="s">
        <v>4253</v>
      </c>
      <c r="C1182" s="607" t="s">
        <v>4254</v>
      </c>
      <c r="D1182" s="607" t="s">
        <v>10737</v>
      </c>
      <c r="E1182" s="619" t="s">
        <v>17321</v>
      </c>
      <c r="F1182"/>
      <c r="G1182"/>
      <c r="H1182"/>
    </row>
    <row r="1183" spans="1:8" ht="15" x14ac:dyDescent="0.25">
      <c r="A1183" s="609" t="str">
        <f t="shared" si="18"/>
        <v>94207</v>
      </c>
      <c r="B1183" s="607" t="s">
        <v>4148</v>
      </c>
      <c r="C1183" s="607" t="s">
        <v>4149</v>
      </c>
      <c r="D1183" s="607" t="s">
        <v>10737</v>
      </c>
      <c r="E1183" s="619" t="s">
        <v>16251</v>
      </c>
      <c r="F1183"/>
      <c r="G1183"/>
      <c r="H1183"/>
    </row>
    <row r="1184" spans="1:8" ht="15" x14ac:dyDescent="0.25">
      <c r="A1184" s="609" t="str">
        <f t="shared" si="18"/>
        <v>94210</v>
      </c>
      <c r="B1184" s="607" t="s">
        <v>4150</v>
      </c>
      <c r="C1184" s="607" t="s">
        <v>4151</v>
      </c>
      <c r="D1184" s="607" t="s">
        <v>10737</v>
      </c>
      <c r="E1184" s="619" t="s">
        <v>32327</v>
      </c>
      <c r="F1184"/>
      <c r="G1184"/>
      <c r="H1184"/>
    </row>
    <row r="1185" spans="1:8" ht="15" x14ac:dyDescent="0.25">
      <c r="A1185" s="609" t="str">
        <f t="shared" si="18"/>
        <v>94218</v>
      </c>
      <c r="B1185" s="607" t="s">
        <v>4156</v>
      </c>
      <c r="C1185" s="607" t="s">
        <v>28671</v>
      </c>
      <c r="D1185" s="607" t="s">
        <v>10737</v>
      </c>
      <c r="E1185" s="619" t="s">
        <v>32328</v>
      </c>
      <c r="F1185"/>
      <c r="G1185"/>
      <c r="H1185"/>
    </row>
    <row r="1186" spans="1:8" ht="15" x14ac:dyDescent="0.25">
      <c r="A1186" s="609" t="str">
        <f t="shared" si="18"/>
        <v>94213</v>
      </c>
      <c r="B1186" s="607" t="s">
        <v>4152</v>
      </c>
      <c r="C1186" s="607" t="s">
        <v>4153</v>
      </c>
      <c r="D1186" s="607" t="s">
        <v>10737</v>
      </c>
      <c r="E1186" s="619" t="s">
        <v>29533</v>
      </c>
      <c r="F1186"/>
      <c r="G1186"/>
      <c r="H1186"/>
    </row>
    <row r="1187" spans="1:8" ht="15" x14ac:dyDescent="0.25">
      <c r="A1187" s="609" t="str">
        <f t="shared" si="18"/>
        <v>94216</v>
      </c>
      <c r="B1187" s="607" t="s">
        <v>4154</v>
      </c>
      <c r="C1187" s="607" t="s">
        <v>4155</v>
      </c>
      <c r="D1187" s="607" t="s">
        <v>10737</v>
      </c>
      <c r="E1187" s="619" t="s">
        <v>32329</v>
      </c>
      <c r="F1187"/>
      <c r="G1187"/>
      <c r="H1187"/>
    </row>
    <row r="1188" spans="1:8" ht="15" x14ac:dyDescent="0.25">
      <c r="A1188" s="609" t="str">
        <f t="shared" si="18"/>
        <v>94219</v>
      </c>
      <c r="B1188" s="607" t="s">
        <v>4157</v>
      </c>
      <c r="C1188" s="607" t="s">
        <v>4158</v>
      </c>
      <c r="D1188" s="607" t="s">
        <v>10494</v>
      </c>
      <c r="E1188" s="619" t="s">
        <v>32330</v>
      </c>
      <c r="F1188"/>
      <c r="G1188"/>
      <c r="H1188"/>
    </row>
    <row r="1189" spans="1:8" ht="15" x14ac:dyDescent="0.25">
      <c r="A1189" s="609" t="str">
        <f t="shared" si="18"/>
        <v>94220</v>
      </c>
      <c r="B1189" s="607" t="s">
        <v>4159</v>
      </c>
      <c r="C1189" s="607" t="s">
        <v>4160</v>
      </c>
      <c r="D1189" s="607" t="s">
        <v>10494</v>
      </c>
      <c r="E1189" s="619" t="s">
        <v>28813</v>
      </c>
      <c r="F1189"/>
      <c r="G1189"/>
      <c r="H1189"/>
    </row>
    <row r="1190" spans="1:8" ht="15" x14ac:dyDescent="0.25">
      <c r="A1190" s="609" t="str">
        <f t="shared" si="18"/>
        <v>94221</v>
      </c>
      <c r="B1190" s="607" t="s">
        <v>4161</v>
      </c>
      <c r="C1190" s="607" t="s">
        <v>4162</v>
      </c>
      <c r="D1190" s="607" t="s">
        <v>10494</v>
      </c>
      <c r="E1190" s="619" t="s">
        <v>19634</v>
      </c>
      <c r="F1190"/>
      <c r="G1190"/>
      <c r="H1190"/>
    </row>
    <row r="1191" spans="1:8" ht="15" x14ac:dyDescent="0.25">
      <c r="A1191" s="609" t="str">
        <f t="shared" si="18"/>
        <v>94222</v>
      </c>
      <c r="B1191" s="607" t="s">
        <v>4163</v>
      </c>
      <c r="C1191" s="607" t="s">
        <v>4164</v>
      </c>
      <c r="D1191" s="607" t="s">
        <v>10494</v>
      </c>
      <c r="E1191" s="619" t="s">
        <v>18899</v>
      </c>
      <c r="F1191"/>
      <c r="G1191"/>
      <c r="H1191"/>
    </row>
    <row r="1192" spans="1:8" ht="15" x14ac:dyDescent="0.25">
      <c r="A1192" s="609" t="str">
        <f t="shared" si="18"/>
        <v>94223</v>
      </c>
      <c r="B1192" s="607" t="s">
        <v>4165</v>
      </c>
      <c r="C1192" s="607" t="s">
        <v>4166</v>
      </c>
      <c r="D1192" s="607" t="s">
        <v>10494</v>
      </c>
      <c r="E1192" s="619" t="s">
        <v>18250</v>
      </c>
      <c r="F1192"/>
      <c r="G1192"/>
      <c r="H1192"/>
    </row>
    <row r="1193" spans="1:8" ht="15" x14ac:dyDescent="0.25">
      <c r="A1193" s="609" t="str">
        <f t="shared" si="18"/>
        <v>94451</v>
      </c>
      <c r="B1193" s="607" t="s">
        <v>4257</v>
      </c>
      <c r="C1193" s="607" t="s">
        <v>4258</v>
      </c>
      <c r="D1193" s="607" t="s">
        <v>10494</v>
      </c>
      <c r="E1193" s="619" t="s">
        <v>32331</v>
      </c>
      <c r="F1193"/>
      <c r="G1193"/>
      <c r="H1193"/>
    </row>
    <row r="1194" spans="1:8" ht="15" x14ac:dyDescent="0.25">
      <c r="A1194" s="609" t="str">
        <f t="shared" si="18"/>
        <v>100325</v>
      </c>
      <c r="B1194" s="607" t="s">
        <v>6394</v>
      </c>
      <c r="C1194" s="607" t="s">
        <v>6395</v>
      </c>
      <c r="D1194" s="607" t="s">
        <v>10494</v>
      </c>
      <c r="E1194" s="619" t="s">
        <v>32332</v>
      </c>
      <c r="F1194"/>
      <c r="G1194"/>
      <c r="H1194"/>
    </row>
    <row r="1195" spans="1:8" ht="15" x14ac:dyDescent="0.25">
      <c r="A1195" s="609" t="str">
        <f t="shared" si="18"/>
        <v>100327</v>
      </c>
      <c r="B1195" s="607" t="s">
        <v>6396</v>
      </c>
      <c r="C1195" s="607" t="s">
        <v>6397</v>
      </c>
      <c r="D1195" s="607" t="s">
        <v>10494</v>
      </c>
      <c r="E1195" s="619" t="s">
        <v>32333</v>
      </c>
      <c r="F1195"/>
      <c r="G1195"/>
      <c r="H1195"/>
    </row>
    <row r="1196" spans="1:8" ht="15" x14ac:dyDescent="0.25">
      <c r="A1196" s="609" t="str">
        <f t="shared" si="18"/>
        <v>100328</v>
      </c>
      <c r="B1196" s="607" t="s">
        <v>6398</v>
      </c>
      <c r="C1196" s="607" t="s">
        <v>6399</v>
      </c>
      <c r="D1196" s="607" t="s">
        <v>10737</v>
      </c>
      <c r="E1196" s="619" t="s">
        <v>14292</v>
      </c>
      <c r="F1196"/>
      <c r="G1196"/>
      <c r="H1196"/>
    </row>
    <row r="1197" spans="1:8" ht="15" x14ac:dyDescent="0.25">
      <c r="A1197" s="609" t="str">
        <f t="shared" si="18"/>
        <v>100329</v>
      </c>
      <c r="B1197" s="607" t="s">
        <v>6400</v>
      </c>
      <c r="C1197" s="607" t="s">
        <v>6401</v>
      </c>
      <c r="D1197" s="607" t="s">
        <v>10737</v>
      </c>
      <c r="E1197" s="619" t="s">
        <v>14625</v>
      </c>
      <c r="F1197"/>
      <c r="G1197"/>
      <c r="H1197"/>
    </row>
    <row r="1198" spans="1:8" ht="15" x14ac:dyDescent="0.25">
      <c r="A1198" s="609" t="str">
        <f t="shared" si="18"/>
        <v>100330</v>
      </c>
      <c r="B1198" s="607" t="s">
        <v>6402</v>
      </c>
      <c r="C1198" s="607" t="s">
        <v>6403</v>
      </c>
      <c r="D1198" s="607" t="s">
        <v>10737</v>
      </c>
      <c r="E1198" s="619" t="s">
        <v>9130</v>
      </c>
      <c r="F1198"/>
      <c r="G1198"/>
      <c r="H1198"/>
    </row>
    <row r="1199" spans="1:8" ht="15" x14ac:dyDescent="0.25">
      <c r="A1199" s="609" t="str">
        <f t="shared" si="18"/>
        <v>100331</v>
      </c>
      <c r="B1199" s="607" t="s">
        <v>6404</v>
      </c>
      <c r="C1199" s="607" t="s">
        <v>6405</v>
      </c>
      <c r="D1199" s="607" t="s">
        <v>10737</v>
      </c>
      <c r="E1199" s="619" t="s">
        <v>10175</v>
      </c>
      <c r="F1199"/>
      <c r="G1199"/>
      <c r="H1199"/>
    </row>
    <row r="1200" spans="1:8" ht="15" x14ac:dyDescent="0.25">
      <c r="A1200" s="609" t="str">
        <f t="shared" si="18"/>
        <v>100434</v>
      </c>
      <c r="B1200" s="607" t="s">
        <v>6503</v>
      </c>
      <c r="C1200" s="607" t="s">
        <v>11862</v>
      </c>
      <c r="D1200" s="607" t="s">
        <v>10494</v>
      </c>
      <c r="E1200" s="619" t="s">
        <v>18809</v>
      </c>
      <c r="F1200"/>
      <c r="G1200"/>
      <c r="H1200"/>
    </row>
    <row r="1201" spans="1:8" ht="15" x14ac:dyDescent="0.25">
      <c r="A1201" s="609" t="str">
        <f t="shared" si="18"/>
        <v>100435</v>
      </c>
      <c r="B1201" s="607" t="s">
        <v>6504</v>
      </c>
      <c r="C1201" s="607" t="s">
        <v>11863</v>
      </c>
      <c r="D1201" s="607" t="s">
        <v>10494</v>
      </c>
      <c r="E1201" s="619" t="s">
        <v>23593</v>
      </c>
      <c r="F1201"/>
      <c r="G1201"/>
      <c r="H1201"/>
    </row>
    <row r="1202" spans="1:8" ht="15" x14ac:dyDescent="0.25">
      <c r="A1202" s="609" t="str">
        <f t="shared" si="18"/>
        <v>94227</v>
      </c>
      <c r="B1202" s="607" t="s">
        <v>4171</v>
      </c>
      <c r="C1202" s="607" t="s">
        <v>4172</v>
      </c>
      <c r="D1202" s="607" t="s">
        <v>10494</v>
      </c>
      <c r="E1202" s="619" t="s">
        <v>32334</v>
      </c>
      <c r="F1202"/>
      <c r="G1202"/>
      <c r="H1202"/>
    </row>
    <row r="1203" spans="1:8" ht="15" x14ac:dyDescent="0.25">
      <c r="A1203" s="609" t="str">
        <f t="shared" si="18"/>
        <v>94228</v>
      </c>
      <c r="B1203" s="607" t="s">
        <v>4173</v>
      </c>
      <c r="C1203" s="607" t="s">
        <v>4174</v>
      </c>
      <c r="D1203" s="607" t="s">
        <v>10494</v>
      </c>
      <c r="E1203" s="619" t="s">
        <v>32335</v>
      </c>
      <c r="F1203"/>
      <c r="G1203"/>
      <c r="H1203"/>
    </row>
    <row r="1204" spans="1:8" ht="15" x14ac:dyDescent="0.25">
      <c r="A1204" s="609" t="str">
        <f t="shared" si="18"/>
        <v>94229</v>
      </c>
      <c r="B1204" s="607" t="s">
        <v>4175</v>
      </c>
      <c r="C1204" s="607" t="s">
        <v>4176</v>
      </c>
      <c r="D1204" s="607" t="s">
        <v>10494</v>
      </c>
      <c r="E1204" s="619" t="s">
        <v>32336</v>
      </c>
      <c r="F1204"/>
      <c r="G1204"/>
      <c r="H1204"/>
    </row>
    <row r="1205" spans="1:8" ht="15" x14ac:dyDescent="0.25">
      <c r="A1205" s="609" t="str">
        <f t="shared" si="18"/>
        <v>94231</v>
      </c>
      <c r="B1205" s="607" t="s">
        <v>4177</v>
      </c>
      <c r="C1205" s="607" t="s">
        <v>4178</v>
      </c>
      <c r="D1205" s="607" t="s">
        <v>10494</v>
      </c>
      <c r="E1205" s="619" t="s">
        <v>10465</v>
      </c>
      <c r="F1205"/>
      <c r="G1205"/>
      <c r="H1205"/>
    </row>
    <row r="1206" spans="1:8" ht="15" x14ac:dyDescent="0.25">
      <c r="A1206" s="609" t="str">
        <f t="shared" si="18"/>
        <v>94449</v>
      </c>
      <c r="B1206" s="607" t="s">
        <v>4255</v>
      </c>
      <c r="C1206" s="607" t="s">
        <v>4256</v>
      </c>
      <c r="D1206" s="607" t="s">
        <v>10737</v>
      </c>
      <c r="E1206" s="619" t="s">
        <v>32337</v>
      </c>
      <c r="F1206"/>
      <c r="G1206"/>
      <c r="H1206"/>
    </row>
    <row r="1207" spans="1:8" ht="15" x14ac:dyDescent="0.25">
      <c r="A1207" s="609" t="str">
        <f t="shared" si="18"/>
        <v>92255</v>
      </c>
      <c r="B1207" s="607" t="s">
        <v>3133</v>
      </c>
      <c r="C1207" s="607" t="s">
        <v>3134</v>
      </c>
      <c r="D1207" s="607" t="s">
        <v>10580</v>
      </c>
      <c r="E1207" s="619" t="s">
        <v>32338</v>
      </c>
      <c r="F1207"/>
      <c r="G1207"/>
      <c r="H1207"/>
    </row>
    <row r="1208" spans="1:8" ht="15" x14ac:dyDescent="0.25">
      <c r="A1208" s="609" t="str">
        <f t="shared" si="18"/>
        <v>92256</v>
      </c>
      <c r="B1208" s="607" t="s">
        <v>3135</v>
      </c>
      <c r="C1208" s="607" t="s">
        <v>3136</v>
      </c>
      <c r="D1208" s="607" t="s">
        <v>10580</v>
      </c>
      <c r="E1208" s="619" t="s">
        <v>32339</v>
      </c>
      <c r="F1208"/>
      <c r="G1208"/>
      <c r="H1208"/>
    </row>
    <row r="1209" spans="1:8" ht="15" x14ac:dyDescent="0.25">
      <c r="A1209" s="609" t="str">
        <f t="shared" si="18"/>
        <v>92257</v>
      </c>
      <c r="B1209" s="607" t="s">
        <v>3137</v>
      </c>
      <c r="C1209" s="607" t="s">
        <v>3138</v>
      </c>
      <c r="D1209" s="607" t="s">
        <v>10580</v>
      </c>
      <c r="E1209" s="619" t="s">
        <v>32340</v>
      </c>
      <c r="F1209"/>
      <c r="G1209"/>
      <c r="H1209"/>
    </row>
    <row r="1210" spans="1:8" ht="15" x14ac:dyDescent="0.25">
      <c r="A1210" s="609" t="str">
        <f t="shared" si="18"/>
        <v>92258</v>
      </c>
      <c r="B1210" s="607" t="s">
        <v>3139</v>
      </c>
      <c r="C1210" s="607" t="s">
        <v>3140</v>
      </c>
      <c r="D1210" s="607" t="s">
        <v>10580</v>
      </c>
      <c r="E1210" s="619" t="s">
        <v>32341</v>
      </c>
      <c r="F1210"/>
      <c r="G1210"/>
      <c r="H1210"/>
    </row>
    <row r="1211" spans="1:8" ht="15" x14ac:dyDescent="0.25">
      <c r="A1211" s="609" t="str">
        <f t="shared" si="18"/>
        <v>92568</v>
      </c>
      <c r="B1211" s="607" t="s">
        <v>3426</v>
      </c>
      <c r="C1211" s="607" t="s">
        <v>3427</v>
      </c>
      <c r="D1211" s="607" t="s">
        <v>10737</v>
      </c>
      <c r="E1211" s="619" t="s">
        <v>32342</v>
      </c>
      <c r="F1211"/>
      <c r="G1211"/>
      <c r="H1211"/>
    </row>
    <row r="1212" spans="1:8" ht="15" x14ac:dyDescent="0.25">
      <c r="A1212" s="609" t="str">
        <f t="shared" si="18"/>
        <v>92569</v>
      </c>
      <c r="B1212" s="607" t="s">
        <v>3428</v>
      </c>
      <c r="C1212" s="607" t="s">
        <v>3429</v>
      </c>
      <c r="D1212" s="607" t="s">
        <v>10737</v>
      </c>
      <c r="E1212" s="619" t="s">
        <v>32343</v>
      </c>
      <c r="F1212"/>
      <c r="G1212"/>
      <c r="H1212"/>
    </row>
    <row r="1213" spans="1:8" ht="15" x14ac:dyDescent="0.25">
      <c r="A1213" s="609" t="str">
        <f t="shared" si="18"/>
        <v>92570</v>
      </c>
      <c r="B1213" s="607" t="s">
        <v>3430</v>
      </c>
      <c r="C1213" s="607" t="s">
        <v>3431</v>
      </c>
      <c r="D1213" s="607" t="s">
        <v>10737</v>
      </c>
      <c r="E1213" s="619" t="s">
        <v>9150</v>
      </c>
      <c r="F1213"/>
      <c r="G1213"/>
      <c r="H1213"/>
    </row>
    <row r="1214" spans="1:8" ht="15" x14ac:dyDescent="0.25">
      <c r="A1214" s="609" t="str">
        <f t="shared" si="18"/>
        <v>92571</v>
      </c>
      <c r="B1214" s="607" t="s">
        <v>3432</v>
      </c>
      <c r="C1214" s="607" t="s">
        <v>3433</v>
      </c>
      <c r="D1214" s="607" t="s">
        <v>10737</v>
      </c>
      <c r="E1214" s="619" t="s">
        <v>32344</v>
      </c>
      <c r="F1214"/>
      <c r="G1214"/>
      <c r="H1214"/>
    </row>
    <row r="1215" spans="1:8" ht="15" x14ac:dyDescent="0.25">
      <c r="A1215" s="609" t="str">
        <f t="shared" si="18"/>
        <v>92572</v>
      </c>
      <c r="B1215" s="607" t="s">
        <v>3434</v>
      </c>
      <c r="C1215" s="607" t="s">
        <v>3435</v>
      </c>
      <c r="D1215" s="607" t="s">
        <v>10737</v>
      </c>
      <c r="E1215" s="619" t="s">
        <v>9997</v>
      </c>
      <c r="F1215"/>
      <c r="G1215"/>
      <c r="H1215"/>
    </row>
    <row r="1216" spans="1:8" ht="15" x14ac:dyDescent="0.25">
      <c r="A1216" s="609" t="str">
        <f t="shared" si="18"/>
        <v>92573</v>
      </c>
      <c r="B1216" s="607" t="s">
        <v>3436</v>
      </c>
      <c r="C1216" s="607" t="s">
        <v>3437</v>
      </c>
      <c r="D1216" s="607" t="s">
        <v>10737</v>
      </c>
      <c r="E1216" s="619" t="s">
        <v>32345</v>
      </c>
      <c r="F1216"/>
      <c r="G1216"/>
      <c r="H1216"/>
    </row>
    <row r="1217" spans="1:8" ht="15" x14ac:dyDescent="0.25">
      <c r="A1217" s="609" t="str">
        <f t="shared" si="18"/>
        <v>92574</v>
      </c>
      <c r="B1217" s="607" t="s">
        <v>3438</v>
      </c>
      <c r="C1217" s="607" t="s">
        <v>3439</v>
      </c>
      <c r="D1217" s="607" t="s">
        <v>10737</v>
      </c>
      <c r="E1217" s="619" t="s">
        <v>32346</v>
      </c>
      <c r="F1217"/>
      <c r="G1217"/>
      <c r="H1217"/>
    </row>
    <row r="1218" spans="1:8" ht="15" x14ac:dyDescent="0.25">
      <c r="A1218" s="609" t="str">
        <f t="shared" ref="A1218:A1281" si="19">IF(ISERROR(SEARCH("/",B1218)=6),TRIM(CLEAN(B1218)),IF(SEARCH("/",B1218)=6,IF(LEN(TRIM(CLEAN(B1218)))=7,LEFT(TRIM(CLEAN(B1218)),6)&amp;"00"&amp;RIGHT(TRIM(CLEAN(B1218)),1),LEFT(TRIM(CLEAN(B1218)),6)&amp;"0"&amp;RIGHT(TRIM(CLEAN(B1218)),2)),TRIM(CLEAN(B1218))))</f>
        <v>92575</v>
      </c>
      <c r="B1218" s="607" t="s">
        <v>3440</v>
      </c>
      <c r="C1218" s="607" t="s">
        <v>3441</v>
      </c>
      <c r="D1218" s="607" t="s">
        <v>10737</v>
      </c>
      <c r="E1218" s="619" t="s">
        <v>32347</v>
      </c>
      <c r="F1218"/>
      <c r="G1218"/>
      <c r="H1218"/>
    </row>
    <row r="1219" spans="1:8" ht="15" x14ac:dyDescent="0.25">
      <c r="A1219" s="609" t="str">
        <f t="shared" si="19"/>
        <v>92576</v>
      </c>
      <c r="B1219" s="607" t="s">
        <v>3442</v>
      </c>
      <c r="C1219" s="607" t="s">
        <v>3443</v>
      </c>
      <c r="D1219" s="607" t="s">
        <v>10737</v>
      </c>
      <c r="E1219" s="619" t="s">
        <v>18633</v>
      </c>
      <c r="F1219"/>
      <c r="G1219"/>
      <c r="H1219"/>
    </row>
    <row r="1220" spans="1:8" ht="15" x14ac:dyDescent="0.25">
      <c r="A1220" s="609" t="str">
        <f t="shared" si="19"/>
        <v>92577</v>
      </c>
      <c r="B1220" s="607" t="s">
        <v>3444</v>
      </c>
      <c r="C1220" s="607" t="s">
        <v>3445</v>
      </c>
      <c r="D1220" s="607" t="s">
        <v>10737</v>
      </c>
      <c r="E1220" s="619" t="s">
        <v>32348</v>
      </c>
      <c r="F1220"/>
      <c r="G1220"/>
      <c r="H1220"/>
    </row>
    <row r="1221" spans="1:8" ht="15" x14ac:dyDescent="0.25">
      <c r="A1221" s="609" t="str">
        <f t="shared" si="19"/>
        <v>92578</v>
      </c>
      <c r="B1221" s="607" t="s">
        <v>3446</v>
      </c>
      <c r="C1221" s="607" t="s">
        <v>3447</v>
      </c>
      <c r="D1221" s="607" t="s">
        <v>10737</v>
      </c>
      <c r="E1221" s="619" t="s">
        <v>32349</v>
      </c>
      <c r="F1221"/>
      <c r="G1221"/>
      <c r="H1221"/>
    </row>
    <row r="1222" spans="1:8" ht="15" x14ac:dyDescent="0.25">
      <c r="A1222" s="609" t="str">
        <f t="shared" si="19"/>
        <v>92579</v>
      </c>
      <c r="B1222" s="607" t="s">
        <v>3448</v>
      </c>
      <c r="C1222" s="607" t="s">
        <v>3449</v>
      </c>
      <c r="D1222" s="607" t="s">
        <v>10737</v>
      </c>
      <c r="E1222" s="619" t="s">
        <v>32350</v>
      </c>
      <c r="F1222"/>
      <c r="G1222"/>
      <c r="H1222"/>
    </row>
    <row r="1223" spans="1:8" ht="15" x14ac:dyDescent="0.25">
      <c r="A1223" s="609" t="str">
        <f t="shared" si="19"/>
        <v>92580</v>
      </c>
      <c r="B1223" s="607" t="s">
        <v>3450</v>
      </c>
      <c r="C1223" s="607" t="s">
        <v>3451</v>
      </c>
      <c r="D1223" s="607" t="s">
        <v>10737</v>
      </c>
      <c r="E1223" s="619" t="s">
        <v>18945</v>
      </c>
      <c r="F1223"/>
      <c r="G1223"/>
      <c r="H1223"/>
    </row>
    <row r="1224" spans="1:8" ht="15" x14ac:dyDescent="0.25">
      <c r="A1224" s="609" t="str">
        <f t="shared" si="19"/>
        <v>92581</v>
      </c>
      <c r="B1224" s="607" t="s">
        <v>3452</v>
      </c>
      <c r="C1224" s="607" t="s">
        <v>3453</v>
      </c>
      <c r="D1224" s="607" t="s">
        <v>10737</v>
      </c>
      <c r="E1224" s="619" t="s">
        <v>32351</v>
      </c>
      <c r="F1224"/>
      <c r="G1224"/>
      <c r="H1224"/>
    </row>
    <row r="1225" spans="1:8" ht="15" x14ac:dyDescent="0.25">
      <c r="A1225" s="609" t="str">
        <f t="shared" si="19"/>
        <v>92582</v>
      </c>
      <c r="B1225" s="607" t="s">
        <v>3454</v>
      </c>
      <c r="C1225" s="607" t="s">
        <v>11868</v>
      </c>
      <c r="D1225" s="607" t="s">
        <v>10580</v>
      </c>
      <c r="E1225" s="619" t="s">
        <v>32352</v>
      </c>
      <c r="F1225"/>
      <c r="G1225"/>
      <c r="H1225"/>
    </row>
    <row r="1226" spans="1:8" ht="15" x14ac:dyDescent="0.25">
      <c r="A1226" s="609" t="str">
        <f t="shared" si="19"/>
        <v>92584</v>
      </c>
      <c r="B1226" s="607" t="s">
        <v>3455</v>
      </c>
      <c r="C1226" s="607" t="s">
        <v>11869</v>
      </c>
      <c r="D1226" s="607" t="s">
        <v>10580</v>
      </c>
      <c r="E1226" s="619" t="s">
        <v>32353</v>
      </c>
      <c r="F1226"/>
      <c r="G1226"/>
      <c r="H1226"/>
    </row>
    <row r="1227" spans="1:8" ht="15" x14ac:dyDescent="0.25">
      <c r="A1227" s="609" t="str">
        <f t="shared" si="19"/>
        <v>92586</v>
      </c>
      <c r="B1227" s="607" t="s">
        <v>3456</v>
      </c>
      <c r="C1227" s="607" t="s">
        <v>11870</v>
      </c>
      <c r="D1227" s="607" t="s">
        <v>10580</v>
      </c>
      <c r="E1227" s="619" t="s">
        <v>32354</v>
      </c>
      <c r="F1227"/>
      <c r="G1227"/>
      <c r="H1227"/>
    </row>
    <row r="1228" spans="1:8" ht="15" x14ac:dyDescent="0.25">
      <c r="A1228" s="609" t="str">
        <f t="shared" si="19"/>
        <v>92588</v>
      </c>
      <c r="B1228" s="607" t="s">
        <v>3457</v>
      </c>
      <c r="C1228" s="607" t="s">
        <v>11871</v>
      </c>
      <c r="D1228" s="607" t="s">
        <v>10580</v>
      </c>
      <c r="E1228" s="619" t="s">
        <v>32355</v>
      </c>
      <c r="F1228"/>
      <c r="G1228"/>
      <c r="H1228"/>
    </row>
    <row r="1229" spans="1:8" ht="15" x14ac:dyDescent="0.25">
      <c r="A1229" s="609" t="str">
        <f t="shared" si="19"/>
        <v>92590</v>
      </c>
      <c r="B1229" s="607" t="s">
        <v>3458</v>
      </c>
      <c r="C1229" s="607" t="s">
        <v>11872</v>
      </c>
      <c r="D1229" s="607" t="s">
        <v>10580</v>
      </c>
      <c r="E1229" s="619" t="s">
        <v>32356</v>
      </c>
      <c r="F1229"/>
      <c r="G1229"/>
      <c r="H1229"/>
    </row>
    <row r="1230" spans="1:8" ht="15" x14ac:dyDescent="0.25">
      <c r="A1230" s="609" t="str">
        <f t="shared" si="19"/>
        <v>92592</v>
      </c>
      <c r="B1230" s="607" t="s">
        <v>3459</v>
      </c>
      <c r="C1230" s="607" t="s">
        <v>11873</v>
      </c>
      <c r="D1230" s="607" t="s">
        <v>10580</v>
      </c>
      <c r="E1230" s="619" t="s">
        <v>32357</v>
      </c>
      <c r="F1230"/>
      <c r="G1230"/>
      <c r="H1230"/>
    </row>
    <row r="1231" spans="1:8" ht="15" x14ac:dyDescent="0.25">
      <c r="A1231" s="609" t="str">
        <f t="shared" si="19"/>
        <v>92593</v>
      </c>
      <c r="B1231" s="607" t="s">
        <v>3460</v>
      </c>
      <c r="C1231" s="607" t="s">
        <v>11874</v>
      </c>
      <c r="D1231" s="607" t="s">
        <v>11875</v>
      </c>
      <c r="E1231" s="619" t="s">
        <v>9552</v>
      </c>
      <c r="F1231"/>
      <c r="G1231"/>
      <c r="H1231"/>
    </row>
    <row r="1232" spans="1:8" ht="15" x14ac:dyDescent="0.25">
      <c r="A1232" s="609" t="str">
        <f t="shared" si="19"/>
        <v>92594</v>
      </c>
      <c r="B1232" s="607" t="s">
        <v>3461</v>
      </c>
      <c r="C1232" s="607" t="s">
        <v>11877</v>
      </c>
      <c r="D1232" s="607" t="s">
        <v>10580</v>
      </c>
      <c r="E1232" s="619" t="s">
        <v>32358</v>
      </c>
      <c r="F1232"/>
      <c r="G1232"/>
      <c r="H1232"/>
    </row>
    <row r="1233" spans="1:8" ht="15" x14ac:dyDescent="0.25">
      <c r="A1233" s="609" t="str">
        <f t="shared" si="19"/>
        <v>92596</v>
      </c>
      <c r="B1233" s="607" t="s">
        <v>3462</v>
      </c>
      <c r="C1233" s="607" t="s">
        <v>11878</v>
      </c>
      <c r="D1233" s="607" t="s">
        <v>10580</v>
      </c>
      <c r="E1233" s="619" t="s">
        <v>32359</v>
      </c>
      <c r="F1233"/>
      <c r="G1233"/>
      <c r="H1233"/>
    </row>
    <row r="1234" spans="1:8" ht="15" x14ac:dyDescent="0.25">
      <c r="A1234" s="609" t="str">
        <f t="shared" si="19"/>
        <v>92598</v>
      </c>
      <c r="B1234" s="607" t="s">
        <v>3463</v>
      </c>
      <c r="C1234" s="607" t="s">
        <v>11879</v>
      </c>
      <c r="D1234" s="607" t="s">
        <v>10580</v>
      </c>
      <c r="E1234" s="619" t="s">
        <v>32360</v>
      </c>
      <c r="F1234"/>
      <c r="G1234"/>
      <c r="H1234"/>
    </row>
    <row r="1235" spans="1:8" ht="15" x14ac:dyDescent="0.25">
      <c r="A1235" s="609" t="str">
        <f t="shared" si="19"/>
        <v>92600</v>
      </c>
      <c r="B1235" s="607" t="s">
        <v>3464</v>
      </c>
      <c r="C1235" s="607" t="s">
        <v>11880</v>
      </c>
      <c r="D1235" s="607" t="s">
        <v>10580</v>
      </c>
      <c r="E1235" s="619" t="s">
        <v>32361</v>
      </c>
      <c r="F1235"/>
      <c r="G1235"/>
      <c r="H1235"/>
    </row>
    <row r="1236" spans="1:8" ht="15" x14ac:dyDescent="0.25">
      <c r="A1236" s="609" t="str">
        <f t="shared" si="19"/>
        <v>92602</v>
      </c>
      <c r="B1236" s="607" t="s">
        <v>3465</v>
      </c>
      <c r="C1236" s="607" t="s">
        <v>11881</v>
      </c>
      <c r="D1236" s="607" t="s">
        <v>10580</v>
      </c>
      <c r="E1236" s="619" t="s">
        <v>32352</v>
      </c>
      <c r="F1236"/>
      <c r="G1236"/>
      <c r="H1236"/>
    </row>
    <row r="1237" spans="1:8" ht="15" x14ac:dyDescent="0.25">
      <c r="A1237" s="609" t="str">
        <f t="shared" si="19"/>
        <v>92604</v>
      </c>
      <c r="B1237" s="607" t="s">
        <v>3466</v>
      </c>
      <c r="C1237" s="607" t="s">
        <v>11882</v>
      </c>
      <c r="D1237" s="607" t="s">
        <v>10580</v>
      </c>
      <c r="E1237" s="619" t="s">
        <v>32362</v>
      </c>
      <c r="F1237"/>
      <c r="G1237"/>
      <c r="H1237"/>
    </row>
    <row r="1238" spans="1:8" ht="15" x14ac:dyDescent="0.25">
      <c r="A1238" s="609" t="str">
        <f t="shared" si="19"/>
        <v>92606</v>
      </c>
      <c r="B1238" s="607" t="s">
        <v>3467</v>
      </c>
      <c r="C1238" s="607" t="s">
        <v>11883</v>
      </c>
      <c r="D1238" s="607" t="s">
        <v>10580</v>
      </c>
      <c r="E1238" s="619" t="s">
        <v>32363</v>
      </c>
      <c r="F1238"/>
      <c r="G1238"/>
      <c r="H1238"/>
    </row>
    <row r="1239" spans="1:8" ht="15" x14ac:dyDescent="0.25">
      <c r="A1239" s="609" t="str">
        <f t="shared" si="19"/>
        <v>92608</v>
      </c>
      <c r="B1239" s="607" t="s">
        <v>3468</v>
      </c>
      <c r="C1239" s="607" t="s">
        <v>11884</v>
      </c>
      <c r="D1239" s="607" t="s">
        <v>10580</v>
      </c>
      <c r="E1239" s="619" t="s">
        <v>32364</v>
      </c>
      <c r="F1239"/>
      <c r="G1239"/>
      <c r="H1239"/>
    </row>
    <row r="1240" spans="1:8" ht="15" x14ac:dyDescent="0.25">
      <c r="A1240" s="609" t="str">
        <f t="shared" si="19"/>
        <v>92610</v>
      </c>
      <c r="B1240" s="607" t="s">
        <v>3469</v>
      </c>
      <c r="C1240" s="607" t="s">
        <v>11885</v>
      </c>
      <c r="D1240" s="607" t="s">
        <v>10580</v>
      </c>
      <c r="E1240" s="619" t="s">
        <v>32365</v>
      </c>
      <c r="F1240"/>
      <c r="G1240"/>
      <c r="H1240"/>
    </row>
    <row r="1241" spans="1:8" ht="15" x14ac:dyDescent="0.25">
      <c r="A1241" s="609" t="str">
        <f t="shared" si="19"/>
        <v>92612</v>
      </c>
      <c r="B1241" s="607" t="s">
        <v>3470</v>
      </c>
      <c r="C1241" s="607" t="s">
        <v>11886</v>
      </c>
      <c r="D1241" s="607" t="s">
        <v>10580</v>
      </c>
      <c r="E1241" s="619" t="s">
        <v>32366</v>
      </c>
      <c r="F1241"/>
      <c r="G1241"/>
      <c r="H1241"/>
    </row>
    <row r="1242" spans="1:8" ht="15" x14ac:dyDescent="0.25">
      <c r="A1242" s="609" t="str">
        <f t="shared" si="19"/>
        <v>92614</v>
      </c>
      <c r="B1242" s="607" t="s">
        <v>3471</v>
      </c>
      <c r="C1242" s="607" t="s">
        <v>11887</v>
      </c>
      <c r="D1242" s="607" t="s">
        <v>10580</v>
      </c>
      <c r="E1242" s="619" t="s">
        <v>32367</v>
      </c>
      <c r="F1242"/>
      <c r="G1242"/>
      <c r="H1242"/>
    </row>
    <row r="1243" spans="1:8" ht="15" x14ac:dyDescent="0.25">
      <c r="A1243" s="609" t="str">
        <f t="shared" si="19"/>
        <v>92616</v>
      </c>
      <c r="B1243" s="607" t="s">
        <v>3472</v>
      </c>
      <c r="C1243" s="607" t="s">
        <v>11888</v>
      </c>
      <c r="D1243" s="607" t="s">
        <v>10580</v>
      </c>
      <c r="E1243" s="619" t="s">
        <v>32368</v>
      </c>
      <c r="F1243"/>
      <c r="G1243"/>
      <c r="H1243"/>
    </row>
    <row r="1244" spans="1:8" ht="15" x14ac:dyDescent="0.25">
      <c r="A1244" s="609" t="str">
        <f t="shared" si="19"/>
        <v>92618</v>
      </c>
      <c r="B1244" s="607" t="s">
        <v>3473</v>
      </c>
      <c r="C1244" s="607" t="s">
        <v>11889</v>
      </c>
      <c r="D1244" s="607" t="s">
        <v>10580</v>
      </c>
      <c r="E1244" s="619" t="s">
        <v>32369</v>
      </c>
      <c r="F1244"/>
      <c r="G1244"/>
      <c r="H1244"/>
    </row>
    <row r="1245" spans="1:8" ht="15" x14ac:dyDescent="0.25">
      <c r="A1245" s="609" t="str">
        <f t="shared" si="19"/>
        <v>92620</v>
      </c>
      <c r="B1245" s="607" t="s">
        <v>3474</v>
      </c>
      <c r="C1245" s="607" t="s">
        <v>11890</v>
      </c>
      <c r="D1245" s="607" t="s">
        <v>10580</v>
      </c>
      <c r="E1245" s="619" t="s">
        <v>32370</v>
      </c>
      <c r="F1245"/>
      <c r="G1245"/>
      <c r="H1245"/>
    </row>
    <row r="1246" spans="1:8" ht="15" x14ac:dyDescent="0.25">
      <c r="A1246" s="609" t="str">
        <f t="shared" si="19"/>
        <v>100357</v>
      </c>
      <c r="B1246" s="607" t="s">
        <v>6427</v>
      </c>
      <c r="C1246" s="607" t="s">
        <v>6428</v>
      </c>
      <c r="D1246" s="607" t="s">
        <v>10580</v>
      </c>
      <c r="E1246" s="619" t="s">
        <v>32371</v>
      </c>
      <c r="F1246"/>
      <c r="G1246"/>
      <c r="H1246"/>
    </row>
    <row r="1247" spans="1:8" ht="15" x14ac:dyDescent="0.25">
      <c r="A1247" s="609" t="str">
        <f t="shared" si="19"/>
        <v>100358</v>
      </c>
      <c r="B1247" s="607" t="s">
        <v>6429</v>
      </c>
      <c r="C1247" s="607" t="s">
        <v>6430</v>
      </c>
      <c r="D1247" s="607" t="s">
        <v>10580</v>
      </c>
      <c r="E1247" s="619" t="s">
        <v>32372</v>
      </c>
      <c r="F1247"/>
      <c r="G1247"/>
      <c r="H1247"/>
    </row>
    <row r="1248" spans="1:8" ht="15" x14ac:dyDescent="0.25">
      <c r="A1248" s="609" t="str">
        <f t="shared" si="19"/>
        <v>100359</v>
      </c>
      <c r="B1248" s="607" t="s">
        <v>6431</v>
      </c>
      <c r="C1248" s="607" t="s">
        <v>6432</v>
      </c>
      <c r="D1248" s="607" t="s">
        <v>10580</v>
      </c>
      <c r="E1248" s="619" t="s">
        <v>32373</v>
      </c>
      <c r="F1248"/>
      <c r="G1248"/>
      <c r="H1248"/>
    </row>
    <row r="1249" spans="1:8" ht="15" x14ac:dyDescent="0.25">
      <c r="A1249" s="609" t="str">
        <f t="shared" si="19"/>
        <v>100360</v>
      </c>
      <c r="B1249" s="607" t="s">
        <v>6433</v>
      </c>
      <c r="C1249" s="607" t="s">
        <v>6434</v>
      </c>
      <c r="D1249" s="607" t="s">
        <v>10580</v>
      </c>
      <c r="E1249" s="619" t="s">
        <v>32374</v>
      </c>
      <c r="F1249"/>
      <c r="G1249"/>
      <c r="H1249"/>
    </row>
    <row r="1250" spans="1:8" ht="15" x14ac:dyDescent="0.25">
      <c r="A1250" s="609" t="str">
        <f t="shared" si="19"/>
        <v>100361</v>
      </c>
      <c r="B1250" s="607" t="s">
        <v>6435</v>
      </c>
      <c r="C1250" s="607" t="s">
        <v>6436</v>
      </c>
      <c r="D1250" s="607" t="s">
        <v>10580</v>
      </c>
      <c r="E1250" s="619" t="s">
        <v>32375</v>
      </c>
      <c r="F1250"/>
      <c r="G1250"/>
      <c r="H1250"/>
    </row>
    <row r="1251" spans="1:8" ht="15" x14ac:dyDescent="0.25">
      <c r="A1251" s="609" t="str">
        <f t="shared" si="19"/>
        <v>100362</v>
      </c>
      <c r="B1251" s="607" t="s">
        <v>6437</v>
      </c>
      <c r="C1251" s="607" t="s">
        <v>6438</v>
      </c>
      <c r="D1251" s="607" t="s">
        <v>10580</v>
      </c>
      <c r="E1251" s="619" t="s">
        <v>32376</v>
      </c>
      <c r="F1251"/>
      <c r="G1251"/>
      <c r="H1251"/>
    </row>
    <row r="1252" spans="1:8" ht="15" x14ac:dyDescent="0.25">
      <c r="A1252" s="609" t="str">
        <f t="shared" si="19"/>
        <v>100363</v>
      </c>
      <c r="B1252" s="607" t="s">
        <v>6439</v>
      </c>
      <c r="C1252" s="607" t="s">
        <v>6440</v>
      </c>
      <c r="D1252" s="607" t="s">
        <v>10580</v>
      </c>
      <c r="E1252" s="619" t="s">
        <v>32377</v>
      </c>
      <c r="F1252"/>
      <c r="G1252"/>
      <c r="H1252"/>
    </row>
    <row r="1253" spans="1:8" ht="15" x14ac:dyDescent="0.25">
      <c r="A1253" s="609" t="str">
        <f t="shared" si="19"/>
        <v>100364</v>
      </c>
      <c r="B1253" s="607" t="s">
        <v>6441</v>
      </c>
      <c r="C1253" s="607" t="s">
        <v>6442</v>
      </c>
      <c r="D1253" s="607" t="s">
        <v>10580</v>
      </c>
      <c r="E1253" s="619" t="s">
        <v>32378</v>
      </c>
      <c r="F1253"/>
      <c r="G1253"/>
      <c r="H1253"/>
    </row>
    <row r="1254" spans="1:8" ht="15" x14ac:dyDescent="0.25">
      <c r="A1254" s="609" t="str">
        <f t="shared" si="19"/>
        <v>100365</v>
      </c>
      <c r="B1254" s="607" t="s">
        <v>6443</v>
      </c>
      <c r="C1254" s="607" t="s">
        <v>6444</v>
      </c>
      <c r="D1254" s="607" t="s">
        <v>10580</v>
      </c>
      <c r="E1254" s="619" t="s">
        <v>32379</v>
      </c>
      <c r="F1254"/>
      <c r="G1254"/>
      <c r="H1254"/>
    </row>
    <row r="1255" spans="1:8" ht="15" x14ac:dyDescent="0.25">
      <c r="A1255" s="609" t="str">
        <f t="shared" si="19"/>
        <v>100366</v>
      </c>
      <c r="B1255" s="607" t="s">
        <v>6445</v>
      </c>
      <c r="C1255" s="607" t="s">
        <v>6446</v>
      </c>
      <c r="D1255" s="607" t="s">
        <v>10580</v>
      </c>
      <c r="E1255" s="619" t="s">
        <v>32380</v>
      </c>
      <c r="F1255"/>
      <c r="G1255"/>
      <c r="H1255"/>
    </row>
    <row r="1256" spans="1:8" ht="15" x14ac:dyDescent="0.25">
      <c r="A1256" s="609" t="str">
        <f t="shared" si="19"/>
        <v>100367</v>
      </c>
      <c r="B1256" s="607" t="s">
        <v>6447</v>
      </c>
      <c r="C1256" s="607" t="s">
        <v>6448</v>
      </c>
      <c r="D1256" s="607" t="s">
        <v>10580</v>
      </c>
      <c r="E1256" s="619" t="s">
        <v>32381</v>
      </c>
      <c r="F1256"/>
      <c r="G1256"/>
      <c r="H1256"/>
    </row>
    <row r="1257" spans="1:8" ht="15" x14ac:dyDescent="0.25">
      <c r="A1257" s="609" t="str">
        <f t="shared" si="19"/>
        <v>100368</v>
      </c>
      <c r="B1257" s="607" t="s">
        <v>6449</v>
      </c>
      <c r="C1257" s="607" t="s">
        <v>6450</v>
      </c>
      <c r="D1257" s="607" t="s">
        <v>10580</v>
      </c>
      <c r="E1257" s="619" t="s">
        <v>32382</v>
      </c>
      <c r="F1257"/>
      <c r="G1257"/>
      <c r="H1257"/>
    </row>
    <row r="1258" spans="1:8" ht="15" x14ac:dyDescent="0.25">
      <c r="A1258" s="609" t="str">
        <f t="shared" si="19"/>
        <v>100369</v>
      </c>
      <c r="B1258" s="607" t="s">
        <v>6451</v>
      </c>
      <c r="C1258" s="607" t="s">
        <v>6452</v>
      </c>
      <c r="D1258" s="607" t="s">
        <v>10580</v>
      </c>
      <c r="E1258" s="619" t="s">
        <v>32383</v>
      </c>
      <c r="F1258"/>
      <c r="G1258"/>
      <c r="H1258"/>
    </row>
    <row r="1259" spans="1:8" ht="15" x14ac:dyDescent="0.25">
      <c r="A1259" s="609" t="str">
        <f t="shared" si="19"/>
        <v>100370</v>
      </c>
      <c r="B1259" s="607" t="s">
        <v>6453</v>
      </c>
      <c r="C1259" s="607" t="s">
        <v>6454</v>
      </c>
      <c r="D1259" s="607" t="s">
        <v>10580</v>
      </c>
      <c r="E1259" s="619" t="s">
        <v>32384</v>
      </c>
      <c r="F1259"/>
      <c r="G1259"/>
      <c r="H1259"/>
    </row>
    <row r="1260" spans="1:8" ht="15" x14ac:dyDescent="0.25">
      <c r="A1260" s="609" t="str">
        <f t="shared" si="19"/>
        <v>100371</v>
      </c>
      <c r="B1260" s="607" t="s">
        <v>6455</v>
      </c>
      <c r="C1260" s="607" t="s">
        <v>6456</v>
      </c>
      <c r="D1260" s="607" t="s">
        <v>10580</v>
      </c>
      <c r="E1260" s="619" t="s">
        <v>32385</v>
      </c>
      <c r="F1260"/>
      <c r="G1260"/>
      <c r="H1260"/>
    </row>
    <row r="1261" spans="1:8" ht="15" x14ac:dyDescent="0.25">
      <c r="A1261" s="609" t="str">
        <f t="shared" si="19"/>
        <v>100372</v>
      </c>
      <c r="B1261" s="607" t="s">
        <v>6457</v>
      </c>
      <c r="C1261" s="607" t="s">
        <v>6458</v>
      </c>
      <c r="D1261" s="607" t="s">
        <v>10580</v>
      </c>
      <c r="E1261" s="619" t="s">
        <v>32386</v>
      </c>
      <c r="F1261"/>
      <c r="G1261"/>
      <c r="H1261"/>
    </row>
    <row r="1262" spans="1:8" ht="15" x14ac:dyDescent="0.25">
      <c r="A1262" s="609" t="str">
        <f t="shared" si="19"/>
        <v>100373</v>
      </c>
      <c r="B1262" s="607" t="s">
        <v>6459</v>
      </c>
      <c r="C1262" s="607" t="s">
        <v>6460</v>
      </c>
      <c r="D1262" s="607" t="s">
        <v>10580</v>
      </c>
      <c r="E1262" s="619" t="s">
        <v>32387</v>
      </c>
      <c r="F1262"/>
      <c r="G1262"/>
      <c r="H1262"/>
    </row>
    <row r="1263" spans="1:8" ht="15" x14ac:dyDescent="0.25">
      <c r="A1263" s="609" t="str">
        <f t="shared" si="19"/>
        <v>100374</v>
      </c>
      <c r="B1263" s="607" t="s">
        <v>6461</v>
      </c>
      <c r="C1263" s="607" t="s">
        <v>6462</v>
      </c>
      <c r="D1263" s="607" t="s">
        <v>10580</v>
      </c>
      <c r="E1263" s="619" t="s">
        <v>32388</v>
      </c>
      <c r="F1263"/>
      <c r="G1263"/>
      <c r="H1263"/>
    </row>
    <row r="1264" spans="1:8" ht="15" x14ac:dyDescent="0.25">
      <c r="A1264" s="609" t="str">
        <f t="shared" si="19"/>
        <v>100375</v>
      </c>
      <c r="B1264" s="607" t="s">
        <v>6463</v>
      </c>
      <c r="C1264" s="607" t="s">
        <v>6464</v>
      </c>
      <c r="D1264" s="607" t="s">
        <v>10580</v>
      </c>
      <c r="E1264" s="619" t="s">
        <v>32389</v>
      </c>
      <c r="F1264"/>
      <c r="G1264"/>
      <c r="H1264"/>
    </row>
    <row r="1265" spans="1:8" ht="15" x14ac:dyDescent="0.25">
      <c r="A1265" s="609" t="str">
        <f t="shared" si="19"/>
        <v>100376</v>
      </c>
      <c r="B1265" s="607" t="s">
        <v>6465</v>
      </c>
      <c r="C1265" s="607" t="s">
        <v>6466</v>
      </c>
      <c r="D1265" s="607" t="s">
        <v>10580</v>
      </c>
      <c r="E1265" s="619" t="s">
        <v>32390</v>
      </c>
      <c r="F1265"/>
      <c r="G1265"/>
      <c r="H1265"/>
    </row>
    <row r="1266" spans="1:8" ht="15" x14ac:dyDescent="0.25">
      <c r="A1266" s="609" t="str">
        <f t="shared" si="19"/>
        <v>100377</v>
      </c>
      <c r="B1266" s="607" t="s">
        <v>6467</v>
      </c>
      <c r="C1266" s="607" t="s">
        <v>11891</v>
      </c>
      <c r="D1266" s="607" t="s">
        <v>11875</v>
      </c>
      <c r="E1266" s="619" t="s">
        <v>9115</v>
      </c>
      <c r="F1266"/>
      <c r="G1266"/>
      <c r="H1266"/>
    </row>
    <row r="1267" spans="1:8" ht="15" x14ac:dyDescent="0.25">
      <c r="A1267" s="609" t="str">
        <f t="shared" si="19"/>
        <v>100378</v>
      </c>
      <c r="B1267" s="607" t="s">
        <v>6468</v>
      </c>
      <c r="C1267" s="607" t="s">
        <v>11892</v>
      </c>
      <c r="D1267" s="607" t="s">
        <v>11875</v>
      </c>
      <c r="E1267" s="619" t="s">
        <v>12812</v>
      </c>
      <c r="F1267"/>
      <c r="G1267"/>
      <c r="H1267"/>
    </row>
    <row r="1268" spans="1:8" ht="15" x14ac:dyDescent="0.25">
      <c r="A1268" s="609" t="str">
        <f t="shared" si="19"/>
        <v>100382</v>
      </c>
      <c r="B1268" s="607" t="s">
        <v>6475</v>
      </c>
      <c r="C1268" s="607" t="s">
        <v>6476</v>
      </c>
      <c r="D1268" s="607" t="s">
        <v>10737</v>
      </c>
      <c r="E1268" s="619" t="s">
        <v>10013</v>
      </c>
      <c r="F1268"/>
      <c r="G1268"/>
      <c r="H1268"/>
    </row>
    <row r="1269" spans="1:8" ht="15" x14ac:dyDescent="0.25">
      <c r="A1269" s="609" t="str">
        <f t="shared" si="19"/>
        <v>94444</v>
      </c>
      <c r="B1269" s="607" t="s">
        <v>4245</v>
      </c>
      <c r="C1269" s="607" t="s">
        <v>4246</v>
      </c>
      <c r="D1269" s="607" t="s">
        <v>10737</v>
      </c>
      <c r="E1269" s="619" t="s">
        <v>32391</v>
      </c>
      <c r="F1269"/>
      <c r="G1269"/>
      <c r="H1269"/>
    </row>
    <row r="1270" spans="1:8" ht="15" x14ac:dyDescent="0.25">
      <c r="A1270" s="609" t="str">
        <f t="shared" si="19"/>
        <v>102661</v>
      </c>
      <c r="B1270" s="607" t="s">
        <v>28733</v>
      </c>
      <c r="C1270" s="607" t="s">
        <v>28734</v>
      </c>
      <c r="D1270" s="607" t="s">
        <v>10494</v>
      </c>
      <c r="E1270" s="619" t="s">
        <v>31647</v>
      </c>
      <c r="F1270"/>
      <c r="G1270"/>
      <c r="H1270"/>
    </row>
    <row r="1271" spans="1:8" ht="15" x14ac:dyDescent="0.25">
      <c r="A1271" s="609" t="str">
        <f t="shared" si="19"/>
        <v>102663</v>
      </c>
      <c r="B1271" s="607" t="s">
        <v>28735</v>
      </c>
      <c r="C1271" s="607" t="s">
        <v>28736</v>
      </c>
      <c r="D1271" s="607" t="s">
        <v>10494</v>
      </c>
      <c r="E1271" s="619" t="s">
        <v>19737</v>
      </c>
      <c r="F1271"/>
      <c r="G1271"/>
      <c r="H1271"/>
    </row>
    <row r="1272" spans="1:8" ht="15" x14ac:dyDescent="0.25">
      <c r="A1272" s="609" t="str">
        <f t="shared" si="19"/>
        <v>102664</v>
      </c>
      <c r="B1272" s="607" t="s">
        <v>28737</v>
      </c>
      <c r="C1272" s="607" t="s">
        <v>28738</v>
      </c>
      <c r="D1272" s="607" t="s">
        <v>10494</v>
      </c>
      <c r="E1272" s="619" t="s">
        <v>21039</v>
      </c>
      <c r="F1272"/>
      <c r="G1272"/>
      <c r="H1272"/>
    </row>
    <row r="1273" spans="1:8" ht="15" x14ac:dyDescent="0.25">
      <c r="A1273" s="609" t="str">
        <f t="shared" si="19"/>
        <v>102665</v>
      </c>
      <c r="B1273" s="607" t="s">
        <v>28739</v>
      </c>
      <c r="C1273" s="607" t="s">
        <v>28740</v>
      </c>
      <c r="D1273" s="607" t="s">
        <v>10494</v>
      </c>
      <c r="E1273" s="619" t="s">
        <v>19085</v>
      </c>
      <c r="F1273"/>
      <c r="G1273"/>
      <c r="H1273"/>
    </row>
    <row r="1274" spans="1:8" ht="15" x14ac:dyDescent="0.25">
      <c r="A1274" s="609" t="str">
        <f t="shared" si="19"/>
        <v>102666</v>
      </c>
      <c r="B1274" s="607" t="s">
        <v>28741</v>
      </c>
      <c r="C1274" s="607" t="s">
        <v>28742</v>
      </c>
      <c r="D1274" s="607" t="s">
        <v>10494</v>
      </c>
      <c r="E1274" s="619" t="s">
        <v>18924</v>
      </c>
      <c r="F1274"/>
      <c r="G1274"/>
      <c r="H1274"/>
    </row>
    <row r="1275" spans="1:8" ht="15" x14ac:dyDescent="0.25">
      <c r="A1275" s="609" t="str">
        <f t="shared" si="19"/>
        <v>102669</v>
      </c>
      <c r="B1275" s="607" t="s">
        <v>28743</v>
      </c>
      <c r="C1275" s="607" t="s">
        <v>28744</v>
      </c>
      <c r="D1275" s="607" t="s">
        <v>10494</v>
      </c>
      <c r="E1275" s="619" t="s">
        <v>19512</v>
      </c>
      <c r="F1275"/>
      <c r="G1275"/>
      <c r="H1275"/>
    </row>
    <row r="1276" spans="1:8" ht="15" x14ac:dyDescent="0.25">
      <c r="A1276" s="609" t="str">
        <f t="shared" si="19"/>
        <v>102670</v>
      </c>
      <c r="B1276" s="607" t="s">
        <v>28746</v>
      </c>
      <c r="C1276" s="607" t="s">
        <v>28747</v>
      </c>
      <c r="D1276" s="607" t="s">
        <v>10494</v>
      </c>
      <c r="E1276" s="619" t="s">
        <v>28607</v>
      </c>
      <c r="F1276"/>
      <c r="G1276"/>
      <c r="H1276"/>
    </row>
    <row r="1277" spans="1:8" ht="15" x14ac:dyDescent="0.25">
      <c r="A1277" s="609" t="str">
        <f t="shared" si="19"/>
        <v>102673</v>
      </c>
      <c r="B1277" s="607" t="s">
        <v>28749</v>
      </c>
      <c r="C1277" s="607" t="s">
        <v>28750</v>
      </c>
      <c r="D1277" s="607" t="s">
        <v>10494</v>
      </c>
      <c r="E1277" s="619" t="s">
        <v>19820</v>
      </c>
      <c r="F1277"/>
      <c r="G1277"/>
      <c r="H1277"/>
    </row>
    <row r="1278" spans="1:8" ht="15" x14ac:dyDescent="0.25">
      <c r="A1278" s="609" t="str">
        <f t="shared" si="19"/>
        <v>102674</v>
      </c>
      <c r="B1278" s="607" t="s">
        <v>28752</v>
      </c>
      <c r="C1278" s="607" t="s">
        <v>28753</v>
      </c>
      <c r="D1278" s="607" t="s">
        <v>10494</v>
      </c>
      <c r="E1278" s="619" t="s">
        <v>32392</v>
      </c>
      <c r="F1278"/>
      <c r="G1278"/>
      <c r="H1278"/>
    </row>
    <row r="1279" spans="1:8" ht="15" x14ac:dyDescent="0.25">
      <c r="A1279" s="609" t="str">
        <f t="shared" si="19"/>
        <v>102677</v>
      </c>
      <c r="B1279" s="607" t="s">
        <v>28754</v>
      </c>
      <c r="C1279" s="607" t="s">
        <v>28755</v>
      </c>
      <c r="D1279" s="607" t="s">
        <v>10494</v>
      </c>
      <c r="E1279" s="619" t="s">
        <v>32393</v>
      </c>
      <c r="F1279"/>
      <c r="G1279"/>
      <c r="H1279"/>
    </row>
    <row r="1280" spans="1:8" ht="15" x14ac:dyDescent="0.25">
      <c r="A1280" s="609" t="str">
        <f t="shared" si="19"/>
        <v>102678</v>
      </c>
      <c r="B1280" s="607" t="s">
        <v>28756</v>
      </c>
      <c r="C1280" s="607" t="s">
        <v>28757</v>
      </c>
      <c r="D1280" s="607" t="s">
        <v>10494</v>
      </c>
      <c r="E1280" s="619" t="s">
        <v>32394</v>
      </c>
      <c r="F1280"/>
      <c r="G1280"/>
      <c r="H1280"/>
    </row>
    <row r="1281" spans="1:8" ht="15" x14ac:dyDescent="0.25">
      <c r="A1281" s="609" t="str">
        <f t="shared" si="19"/>
        <v>102679</v>
      </c>
      <c r="B1281" s="607" t="s">
        <v>28759</v>
      </c>
      <c r="C1281" s="607" t="s">
        <v>28760</v>
      </c>
      <c r="D1281" s="607" t="s">
        <v>10494</v>
      </c>
      <c r="E1281" s="619" t="s">
        <v>11857</v>
      </c>
      <c r="F1281"/>
      <c r="G1281"/>
      <c r="H1281"/>
    </row>
    <row r="1282" spans="1:8" ht="15" x14ac:dyDescent="0.25">
      <c r="A1282" s="609" t="str">
        <f t="shared" ref="A1282:A1345" si="20">IF(ISERROR(SEARCH("/",B1282)=6),TRIM(CLEAN(B1282)),IF(SEARCH("/",B1282)=6,IF(LEN(TRIM(CLEAN(B1282)))=7,LEFT(TRIM(CLEAN(B1282)),6)&amp;"00"&amp;RIGHT(TRIM(CLEAN(B1282)),1),LEFT(TRIM(CLEAN(B1282)),6)&amp;"0"&amp;RIGHT(TRIM(CLEAN(B1282)),2)),TRIM(CLEAN(B1282))))</f>
        <v>102680</v>
      </c>
      <c r="B1282" s="607" t="s">
        <v>28762</v>
      </c>
      <c r="C1282" s="607" t="s">
        <v>28763</v>
      </c>
      <c r="D1282" s="607" t="s">
        <v>10494</v>
      </c>
      <c r="E1282" s="619" t="s">
        <v>32395</v>
      </c>
      <c r="F1282"/>
      <c r="G1282"/>
      <c r="H1282"/>
    </row>
    <row r="1283" spans="1:8" ht="15" x14ac:dyDescent="0.25">
      <c r="A1283" s="609" t="str">
        <f t="shared" si="20"/>
        <v>102683</v>
      </c>
      <c r="B1283" s="607" t="s">
        <v>28765</v>
      </c>
      <c r="C1283" s="607" t="s">
        <v>28766</v>
      </c>
      <c r="D1283" s="607" t="s">
        <v>10494</v>
      </c>
      <c r="E1283" s="619" t="s">
        <v>32396</v>
      </c>
      <c r="F1283"/>
      <c r="G1283"/>
      <c r="H1283"/>
    </row>
    <row r="1284" spans="1:8" ht="15" x14ac:dyDescent="0.25">
      <c r="A1284" s="609" t="str">
        <f t="shared" si="20"/>
        <v>102684</v>
      </c>
      <c r="B1284" s="607" t="s">
        <v>28768</v>
      </c>
      <c r="C1284" s="607" t="s">
        <v>28769</v>
      </c>
      <c r="D1284" s="607" t="s">
        <v>10494</v>
      </c>
      <c r="E1284" s="619" t="s">
        <v>32397</v>
      </c>
      <c r="F1284"/>
      <c r="G1284"/>
      <c r="H1284"/>
    </row>
    <row r="1285" spans="1:8" ht="15" x14ac:dyDescent="0.25">
      <c r="A1285" s="609" t="str">
        <f t="shared" si="20"/>
        <v>102687</v>
      </c>
      <c r="B1285" s="607" t="s">
        <v>28771</v>
      </c>
      <c r="C1285" s="607" t="s">
        <v>28772</v>
      </c>
      <c r="D1285" s="607" t="s">
        <v>10494</v>
      </c>
      <c r="E1285" s="619" t="s">
        <v>32398</v>
      </c>
      <c r="F1285"/>
      <c r="G1285"/>
      <c r="H1285"/>
    </row>
    <row r="1286" spans="1:8" ht="15" x14ac:dyDescent="0.25">
      <c r="A1286" s="609" t="str">
        <f t="shared" si="20"/>
        <v>102688</v>
      </c>
      <c r="B1286" s="607" t="s">
        <v>28773</v>
      </c>
      <c r="C1286" s="607" t="s">
        <v>28774</v>
      </c>
      <c r="D1286" s="607" t="s">
        <v>10494</v>
      </c>
      <c r="E1286" s="619" t="s">
        <v>9860</v>
      </c>
      <c r="F1286"/>
      <c r="G1286"/>
      <c r="H1286"/>
    </row>
    <row r="1287" spans="1:8" ht="15" x14ac:dyDescent="0.25">
      <c r="A1287" s="609" t="str">
        <f t="shared" si="20"/>
        <v>102690</v>
      </c>
      <c r="B1287" s="607" t="s">
        <v>28775</v>
      </c>
      <c r="C1287" s="607" t="s">
        <v>28776</v>
      </c>
      <c r="D1287" s="607" t="s">
        <v>10494</v>
      </c>
      <c r="E1287" s="619" t="s">
        <v>32399</v>
      </c>
      <c r="F1287"/>
      <c r="G1287"/>
      <c r="H1287"/>
    </row>
    <row r="1288" spans="1:8" ht="15" x14ac:dyDescent="0.25">
      <c r="A1288" s="609" t="str">
        <f t="shared" si="20"/>
        <v>102694</v>
      </c>
      <c r="B1288" s="607" t="s">
        <v>28778</v>
      </c>
      <c r="C1288" s="607" t="s">
        <v>28779</v>
      </c>
      <c r="D1288" s="607" t="s">
        <v>10494</v>
      </c>
      <c r="E1288" s="619" t="s">
        <v>30206</v>
      </c>
      <c r="F1288"/>
      <c r="G1288"/>
      <c r="H1288"/>
    </row>
    <row r="1289" spans="1:8" ht="15" x14ac:dyDescent="0.25">
      <c r="A1289" s="609" t="str">
        <f t="shared" si="20"/>
        <v>102697</v>
      </c>
      <c r="B1289" s="607" t="s">
        <v>28780</v>
      </c>
      <c r="C1289" s="607" t="s">
        <v>28781</v>
      </c>
      <c r="D1289" s="607" t="s">
        <v>10494</v>
      </c>
      <c r="E1289" s="619" t="s">
        <v>32400</v>
      </c>
      <c r="F1289"/>
      <c r="G1289"/>
      <c r="H1289"/>
    </row>
    <row r="1290" spans="1:8" ht="15" x14ac:dyDescent="0.25">
      <c r="A1290" s="609" t="str">
        <f t="shared" si="20"/>
        <v>102704</v>
      </c>
      <c r="B1290" s="607" t="s">
        <v>28782</v>
      </c>
      <c r="C1290" s="607" t="s">
        <v>28783</v>
      </c>
      <c r="D1290" s="607" t="s">
        <v>10494</v>
      </c>
      <c r="E1290" s="619" t="s">
        <v>10285</v>
      </c>
      <c r="F1290"/>
      <c r="G1290"/>
      <c r="H1290"/>
    </row>
    <row r="1291" spans="1:8" ht="15" x14ac:dyDescent="0.25">
      <c r="A1291" s="609" t="str">
        <f t="shared" si="20"/>
        <v>102706</v>
      </c>
      <c r="B1291" s="607" t="s">
        <v>28784</v>
      </c>
      <c r="C1291" s="607" t="s">
        <v>28785</v>
      </c>
      <c r="D1291" s="607" t="s">
        <v>10494</v>
      </c>
      <c r="E1291" s="619" t="s">
        <v>9582</v>
      </c>
      <c r="F1291"/>
      <c r="G1291"/>
      <c r="H1291"/>
    </row>
    <row r="1292" spans="1:8" ht="15" x14ac:dyDescent="0.25">
      <c r="A1292" s="609" t="str">
        <f t="shared" si="20"/>
        <v>102707</v>
      </c>
      <c r="B1292" s="607" t="s">
        <v>28786</v>
      </c>
      <c r="C1292" s="607" t="s">
        <v>28787</v>
      </c>
      <c r="D1292" s="607" t="s">
        <v>10494</v>
      </c>
      <c r="E1292" s="619" t="s">
        <v>9134</v>
      </c>
      <c r="F1292"/>
      <c r="G1292"/>
      <c r="H1292"/>
    </row>
    <row r="1293" spans="1:8" ht="15" x14ac:dyDescent="0.25">
      <c r="A1293" s="609" t="str">
        <f t="shared" si="20"/>
        <v>102708</v>
      </c>
      <c r="B1293" s="607" t="s">
        <v>28789</v>
      </c>
      <c r="C1293" s="607" t="s">
        <v>28790</v>
      </c>
      <c r="D1293" s="607" t="s">
        <v>10580</v>
      </c>
      <c r="E1293" s="619" t="s">
        <v>30349</v>
      </c>
      <c r="F1293"/>
      <c r="G1293"/>
      <c r="H1293"/>
    </row>
    <row r="1294" spans="1:8" ht="15" x14ac:dyDescent="0.25">
      <c r="A1294" s="609" t="str">
        <f t="shared" si="20"/>
        <v>102710</v>
      </c>
      <c r="B1294" s="607" t="s">
        <v>28791</v>
      </c>
      <c r="C1294" s="607" t="s">
        <v>28792</v>
      </c>
      <c r="D1294" s="607" t="s">
        <v>10580</v>
      </c>
      <c r="E1294" s="619" t="s">
        <v>18806</v>
      </c>
      <c r="F1294"/>
      <c r="G1294"/>
      <c r="H1294"/>
    </row>
    <row r="1295" spans="1:8" ht="15" x14ac:dyDescent="0.25">
      <c r="A1295" s="609" t="str">
        <f t="shared" si="20"/>
        <v>102711</v>
      </c>
      <c r="B1295" s="607" t="s">
        <v>28793</v>
      </c>
      <c r="C1295" s="607" t="s">
        <v>28794</v>
      </c>
      <c r="D1295" s="607" t="s">
        <v>10580</v>
      </c>
      <c r="E1295" s="619" t="s">
        <v>19361</v>
      </c>
      <c r="F1295"/>
      <c r="G1295"/>
      <c r="H1295"/>
    </row>
    <row r="1296" spans="1:8" ht="15" x14ac:dyDescent="0.25">
      <c r="A1296" s="609" t="str">
        <f t="shared" si="20"/>
        <v>102712</v>
      </c>
      <c r="B1296" s="607" t="s">
        <v>28796</v>
      </c>
      <c r="C1296" s="607" t="s">
        <v>28797</v>
      </c>
      <c r="D1296" s="607" t="s">
        <v>10737</v>
      </c>
      <c r="E1296" s="619" t="s">
        <v>10414</v>
      </c>
      <c r="F1296"/>
      <c r="G1296"/>
      <c r="H1296"/>
    </row>
    <row r="1297" spans="1:8" ht="15" x14ac:dyDescent="0.25">
      <c r="A1297" s="609" t="str">
        <f t="shared" si="20"/>
        <v>102713</v>
      </c>
      <c r="B1297" s="607" t="s">
        <v>28798</v>
      </c>
      <c r="C1297" s="607" t="s">
        <v>28799</v>
      </c>
      <c r="D1297" s="607" t="s">
        <v>10737</v>
      </c>
      <c r="E1297" s="619" t="s">
        <v>12886</v>
      </c>
      <c r="F1297"/>
      <c r="G1297"/>
      <c r="H1297"/>
    </row>
    <row r="1298" spans="1:8" ht="15" x14ac:dyDescent="0.25">
      <c r="A1298" s="609" t="str">
        <f t="shared" si="20"/>
        <v>102715</v>
      </c>
      <c r="B1298" s="607" t="s">
        <v>28800</v>
      </c>
      <c r="C1298" s="607" t="s">
        <v>28801</v>
      </c>
      <c r="D1298" s="607" t="s">
        <v>10737</v>
      </c>
      <c r="E1298" s="619" t="s">
        <v>32401</v>
      </c>
      <c r="F1298"/>
      <c r="G1298"/>
      <c r="H1298"/>
    </row>
    <row r="1299" spans="1:8" ht="15" x14ac:dyDescent="0.25">
      <c r="A1299" s="609" t="str">
        <f t="shared" si="20"/>
        <v>102716</v>
      </c>
      <c r="B1299" s="607" t="s">
        <v>28802</v>
      </c>
      <c r="C1299" s="607" t="s">
        <v>28803</v>
      </c>
      <c r="D1299" s="607" t="s">
        <v>11895</v>
      </c>
      <c r="E1299" s="619" t="s">
        <v>32402</v>
      </c>
      <c r="F1299"/>
      <c r="G1299"/>
      <c r="H1299"/>
    </row>
    <row r="1300" spans="1:8" ht="15" x14ac:dyDescent="0.25">
      <c r="A1300" s="609" t="str">
        <f t="shared" si="20"/>
        <v>102717</v>
      </c>
      <c r="B1300" s="607" t="s">
        <v>28804</v>
      </c>
      <c r="C1300" s="607" t="s">
        <v>28805</v>
      </c>
      <c r="D1300" s="607" t="s">
        <v>11895</v>
      </c>
      <c r="E1300" s="619" t="s">
        <v>19125</v>
      </c>
      <c r="F1300"/>
      <c r="G1300"/>
      <c r="H1300"/>
    </row>
    <row r="1301" spans="1:8" ht="15" x14ac:dyDescent="0.25">
      <c r="A1301" s="609" t="str">
        <f t="shared" si="20"/>
        <v>102718</v>
      </c>
      <c r="B1301" s="607" t="s">
        <v>28806</v>
      </c>
      <c r="C1301" s="607" t="s">
        <v>28807</v>
      </c>
      <c r="D1301" s="607" t="s">
        <v>11895</v>
      </c>
      <c r="E1301" s="619" t="s">
        <v>32403</v>
      </c>
      <c r="F1301"/>
      <c r="G1301"/>
      <c r="H1301"/>
    </row>
    <row r="1302" spans="1:8" ht="15" x14ac:dyDescent="0.25">
      <c r="A1302" s="609" t="str">
        <f t="shared" si="20"/>
        <v>102719</v>
      </c>
      <c r="B1302" s="607" t="s">
        <v>28808</v>
      </c>
      <c r="C1302" s="607" t="s">
        <v>28809</v>
      </c>
      <c r="D1302" s="607" t="s">
        <v>11895</v>
      </c>
      <c r="E1302" s="619" t="s">
        <v>32404</v>
      </c>
      <c r="F1302"/>
      <c r="G1302"/>
      <c r="H1302"/>
    </row>
    <row r="1303" spans="1:8" ht="15" x14ac:dyDescent="0.25">
      <c r="A1303" s="609" t="str">
        <f t="shared" si="20"/>
        <v>102722</v>
      </c>
      <c r="B1303" s="607" t="s">
        <v>28811</v>
      </c>
      <c r="C1303" s="607" t="s">
        <v>28812</v>
      </c>
      <c r="D1303" s="607" t="s">
        <v>10494</v>
      </c>
      <c r="E1303" s="619" t="s">
        <v>10049</v>
      </c>
      <c r="F1303"/>
      <c r="G1303"/>
      <c r="H1303"/>
    </row>
    <row r="1304" spans="1:8" ht="15" x14ac:dyDescent="0.25">
      <c r="A1304" s="609" t="str">
        <f t="shared" si="20"/>
        <v>102723</v>
      </c>
      <c r="B1304" s="607" t="s">
        <v>28814</v>
      </c>
      <c r="C1304" s="607" t="s">
        <v>28815</v>
      </c>
      <c r="D1304" s="607" t="s">
        <v>10494</v>
      </c>
      <c r="E1304" s="619" t="s">
        <v>10272</v>
      </c>
      <c r="F1304"/>
      <c r="G1304"/>
      <c r="H1304"/>
    </row>
    <row r="1305" spans="1:8" ht="15" x14ac:dyDescent="0.25">
      <c r="A1305" s="609" t="str">
        <f t="shared" si="20"/>
        <v>102724</v>
      </c>
      <c r="B1305" s="607" t="s">
        <v>28816</v>
      </c>
      <c r="C1305" s="607" t="s">
        <v>28817</v>
      </c>
      <c r="D1305" s="607" t="s">
        <v>10580</v>
      </c>
      <c r="E1305" s="619" t="s">
        <v>32089</v>
      </c>
      <c r="F1305"/>
      <c r="G1305"/>
      <c r="H1305"/>
    </row>
    <row r="1306" spans="1:8" ht="15" x14ac:dyDescent="0.25">
      <c r="A1306" s="609" t="str">
        <f t="shared" si="20"/>
        <v>102725</v>
      </c>
      <c r="B1306" s="607" t="s">
        <v>28819</v>
      </c>
      <c r="C1306" s="607" t="s">
        <v>28820</v>
      </c>
      <c r="D1306" s="607" t="s">
        <v>10580</v>
      </c>
      <c r="E1306" s="619" t="s">
        <v>9732</v>
      </c>
      <c r="F1306"/>
      <c r="G1306"/>
      <c r="H1306"/>
    </row>
    <row r="1307" spans="1:8" ht="15" x14ac:dyDescent="0.25">
      <c r="A1307" s="609" t="str">
        <f t="shared" si="20"/>
        <v>102726</v>
      </c>
      <c r="B1307" s="607" t="s">
        <v>28821</v>
      </c>
      <c r="C1307" s="607" t="s">
        <v>28822</v>
      </c>
      <c r="D1307" s="607" t="s">
        <v>10580</v>
      </c>
      <c r="E1307" s="619" t="s">
        <v>9084</v>
      </c>
      <c r="F1307"/>
      <c r="G1307"/>
      <c r="H1307"/>
    </row>
    <row r="1308" spans="1:8" ht="15" x14ac:dyDescent="0.25">
      <c r="A1308" s="609" t="str">
        <f t="shared" si="20"/>
        <v>92743</v>
      </c>
      <c r="B1308" s="607" t="s">
        <v>3569</v>
      </c>
      <c r="C1308" s="607" t="s">
        <v>11896</v>
      </c>
      <c r="D1308" s="607" t="s">
        <v>11895</v>
      </c>
      <c r="E1308" s="619" t="s">
        <v>32405</v>
      </c>
      <c r="F1308"/>
      <c r="G1308"/>
      <c r="H1308"/>
    </row>
    <row r="1309" spans="1:8" ht="15" x14ac:dyDescent="0.25">
      <c r="A1309" s="609" t="str">
        <f t="shared" si="20"/>
        <v>92744</v>
      </c>
      <c r="B1309" s="607" t="s">
        <v>3570</v>
      </c>
      <c r="C1309" s="607" t="s">
        <v>11897</v>
      </c>
      <c r="D1309" s="607" t="s">
        <v>11895</v>
      </c>
      <c r="E1309" s="619" t="s">
        <v>32406</v>
      </c>
      <c r="F1309"/>
      <c r="G1309"/>
      <c r="H1309"/>
    </row>
    <row r="1310" spans="1:8" ht="15" x14ac:dyDescent="0.25">
      <c r="A1310" s="609" t="str">
        <f t="shared" si="20"/>
        <v>92745</v>
      </c>
      <c r="B1310" s="607" t="s">
        <v>3571</v>
      </c>
      <c r="C1310" s="607" t="s">
        <v>11898</v>
      </c>
      <c r="D1310" s="607" t="s">
        <v>11895</v>
      </c>
      <c r="E1310" s="619" t="s">
        <v>32407</v>
      </c>
      <c r="F1310"/>
      <c r="G1310"/>
      <c r="H1310"/>
    </row>
    <row r="1311" spans="1:8" ht="15" x14ac:dyDescent="0.25">
      <c r="A1311" s="609" t="str">
        <f t="shared" si="20"/>
        <v>92746</v>
      </c>
      <c r="B1311" s="607" t="s">
        <v>3572</v>
      </c>
      <c r="C1311" s="607" t="s">
        <v>11899</v>
      </c>
      <c r="D1311" s="607" t="s">
        <v>11895</v>
      </c>
      <c r="E1311" s="619" t="s">
        <v>32408</v>
      </c>
      <c r="F1311"/>
      <c r="G1311"/>
      <c r="H1311"/>
    </row>
    <row r="1312" spans="1:8" ht="15" x14ac:dyDescent="0.25">
      <c r="A1312" s="609" t="str">
        <f t="shared" si="20"/>
        <v>92747</v>
      </c>
      <c r="B1312" s="607" t="s">
        <v>3573</v>
      </c>
      <c r="C1312" s="607" t="s">
        <v>11900</v>
      </c>
      <c r="D1312" s="607" t="s">
        <v>11895</v>
      </c>
      <c r="E1312" s="619" t="s">
        <v>32409</v>
      </c>
      <c r="F1312"/>
      <c r="G1312"/>
      <c r="H1312"/>
    </row>
    <row r="1313" spans="1:8" ht="15" x14ac:dyDescent="0.25">
      <c r="A1313" s="609" t="str">
        <f t="shared" si="20"/>
        <v>92748</v>
      </c>
      <c r="B1313" s="607" t="s">
        <v>3574</v>
      </c>
      <c r="C1313" s="607" t="s">
        <v>11901</v>
      </c>
      <c r="D1313" s="607" t="s">
        <v>11895</v>
      </c>
      <c r="E1313" s="619" t="s">
        <v>28357</v>
      </c>
      <c r="F1313"/>
      <c r="G1313"/>
      <c r="H1313"/>
    </row>
    <row r="1314" spans="1:8" ht="15" x14ac:dyDescent="0.25">
      <c r="A1314" s="609" t="str">
        <f t="shared" si="20"/>
        <v>92749</v>
      </c>
      <c r="B1314" s="607" t="s">
        <v>3575</v>
      </c>
      <c r="C1314" s="607" t="s">
        <v>11902</v>
      </c>
      <c r="D1314" s="607" t="s">
        <v>11895</v>
      </c>
      <c r="E1314" s="619" t="s">
        <v>32410</v>
      </c>
      <c r="F1314"/>
      <c r="G1314"/>
      <c r="H1314"/>
    </row>
    <row r="1315" spans="1:8" ht="15" x14ac:dyDescent="0.25">
      <c r="A1315" s="609" t="str">
        <f t="shared" si="20"/>
        <v>92750</v>
      </c>
      <c r="B1315" s="607" t="s">
        <v>3576</v>
      </c>
      <c r="C1315" s="607" t="s">
        <v>11903</v>
      </c>
      <c r="D1315" s="607" t="s">
        <v>11895</v>
      </c>
      <c r="E1315" s="619" t="s">
        <v>32411</v>
      </c>
      <c r="F1315"/>
      <c r="G1315"/>
      <c r="H1315"/>
    </row>
    <row r="1316" spans="1:8" ht="15" x14ac:dyDescent="0.25">
      <c r="A1316" s="609" t="str">
        <f t="shared" si="20"/>
        <v>92751</v>
      </c>
      <c r="B1316" s="607" t="s">
        <v>3577</v>
      </c>
      <c r="C1316" s="607" t="s">
        <v>11904</v>
      </c>
      <c r="D1316" s="607" t="s">
        <v>11895</v>
      </c>
      <c r="E1316" s="619" t="s">
        <v>32412</v>
      </c>
      <c r="F1316"/>
      <c r="G1316"/>
      <c r="H1316"/>
    </row>
    <row r="1317" spans="1:8" ht="15" x14ac:dyDescent="0.25">
      <c r="A1317" s="609" t="str">
        <f t="shared" si="20"/>
        <v>92752</v>
      </c>
      <c r="B1317" s="607" t="s">
        <v>3578</v>
      </c>
      <c r="C1317" s="607" t="s">
        <v>11905</v>
      </c>
      <c r="D1317" s="607" t="s">
        <v>11895</v>
      </c>
      <c r="E1317" s="619" t="s">
        <v>32413</v>
      </c>
      <c r="F1317"/>
      <c r="G1317"/>
      <c r="H1317"/>
    </row>
    <row r="1318" spans="1:8" ht="15" x14ac:dyDescent="0.25">
      <c r="A1318" s="609" t="str">
        <f t="shared" si="20"/>
        <v>92753</v>
      </c>
      <c r="B1318" s="607" t="s">
        <v>3579</v>
      </c>
      <c r="C1318" s="607" t="s">
        <v>11906</v>
      </c>
      <c r="D1318" s="607" t="s">
        <v>11895</v>
      </c>
      <c r="E1318" s="619" t="s">
        <v>32414</v>
      </c>
      <c r="F1318"/>
      <c r="G1318"/>
      <c r="H1318"/>
    </row>
    <row r="1319" spans="1:8" ht="15" x14ac:dyDescent="0.25">
      <c r="A1319" s="609" t="str">
        <f t="shared" si="20"/>
        <v>92754</v>
      </c>
      <c r="B1319" s="607" t="s">
        <v>3580</v>
      </c>
      <c r="C1319" s="607" t="s">
        <v>11907</v>
      </c>
      <c r="D1319" s="607" t="s">
        <v>11895</v>
      </c>
      <c r="E1319" s="619" t="s">
        <v>32415</v>
      </c>
      <c r="F1319"/>
      <c r="G1319"/>
      <c r="H1319"/>
    </row>
    <row r="1320" spans="1:8" ht="15" x14ac:dyDescent="0.25">
      <c r="A1320" s="609" t="str">
        <f t="shared" si="20"/>
        <v>92755</v>
      </c>
      <c r="B1320" s="607" t="s">
        <v>3581</v>
      </c>
      <c r="C1320" s="607" t="s">
        <v>11908</v>
      </c>
      <c r="D1320" s="607" t="s">
        <v>10737</v>
      </c>
      <c r="E1320" s="619" t="s">
        <v>26610</v>
      </c>
      <c r="F1320"/>
      <c r="G1320"/>
      <c r="H1320"/>
    </row>
    <row r="1321" spans="1:8" ht="15" x14ac:dyDescent="0.25">
      <c r="A1321" s="609" t="str">
        <f t="shared" si="20"/>
        <v>92756</v>
      </c>
      <c r="B1321" s="607" t="s">
        <v>3582</v>
      </c>
      <c r="C1321" s="607" t="s">
        <v>11909</v>
      </c>
      <c r="D1321" s="607" t="s">
        <v>10737</v>
      </c>
      <c r="E1321" s="619" t="s">
        <v>32416</v>
      </c>
      <c r="F1321"/>
      <c r="G1321"/>
      <c r="H1321"/>
    </row>
    <row r="1322" spans="1:8" ht="15" x14ac:dyDescent="0.25">
      <c r="A1322" s="609" t="str">
        <f t="shared" si="20"/>
        <v>92757</v>
      </c>
      <c r="B1322" s="607" t="s">
        <v>3583</v>
      </c>
      <c r="C1322" s="607" t="s">
        <v>11910</v>
      </c>
      <c r="D1322" s="607" t="s">
        <v>10737</v>
      </c>
      <c r="E1322" s="619" t="s">
        <v>32417</v>
      </c>
      <c r="F1322"/>
      <c r="G1322"/>
      <c r="H1322"/>
    </row>
    <row r="1323" spans="1:8" ht="15" x14ac:dyDescent="0.25">
      <c r="A1323" s="609" t="str">
        <f t="shared" si="20"/>
        <v>92758</v>
      </c>
      <c r="B1323" s="607" t="s">
        <v>3584</v>
      </c>
      <c r="C1323" s="607" t="s">
        <v>11911</v>
      </c>
      <c r="D1323" s="607" t="s">
        <v>11895</v>
      </c>
      <c r="E1323" s="619" t="s">
        <v>32418</v>
      </c>
      <c r="F1323"/>
      <c r="G1323"/>
      <c r="H1323"/>
    </row>
    <row r="1324" spans="1:8" ht="15" x14ac:dyDescent="0.25">
      <c r="A1324" s="609" t="str">
        <f t="shared" si="20"/>
        <v>91069</v>
      </c>
      <c r="B1324" s="607" t="s">
        <v>2654</v>
      </c>
      <c r="C1324" s="607" t="s">
        <v>11912</v>
      </c>
      <c r="D1324" s="607" t="s">
        <v>10737</v>
      </c>
      <c r="E1324" s="619" t="s">
        <v>32419</v>
      </c>
      <c r="F1324"/>
      <c r="G1324"/>
      <c r="H1324"/>
    </row>
    <row r="1325" spans="1:8" ht="15" x14ac:dyDescent="0.25">
      <c r="A1325" s="609" t="str">
        <f t="shared" si="20"/>
        <v>91070</v>
      </c>
      <c r="B1325" s="607" t="s">
        <v>2655</v>
      </c>
      <c r="C1325" s="607" t="s">
        <v>11914</v>
      </c>
      <c r="D1325" s="607" t="s">
        <v>10737</v>
      </c>
      <c r="E1325" s="619" t="s">
        <v>28454</v>
      </c>
      <c r="F1325"/>
      <c r="G1325"/>
      <c r="H1325"/>
    </row>
    <row r="1326" spans="1:8" ht="15" x14ac:dyDescent="0.25">
      <c r="A1326" s="609" t="str">
        <f t="shared" si="20"/>
        <v>91071</v>
      </c>
      <c r="B1326" s="607" t="s">
        <v>2656</v>
      </c>
      <c r="C1326" s="607" t="s">
        <v>11915</v>
      </c>
      <c r="D1326" s="607" t="s">
        <v>10737</v>
      </c>
      <c r="E1326" s="619" t="s">
        <v>32420</v>
      </c>
      <c r="F1326"/>
      <c r="G1326"/>
      <c r="H1326"/>
    </row>
    <row r="1327" spans="1:8" ht="15" x14ac:dyDescent="0.25">
      <c r="A1327" s="609" t="str">
        <f t="shared" si="20"/>
        <v>91072</v>
      </c>
      <c r="B1327" s="607" t="s">
        <v>2657</v>
      </c>
      <c r="C1327" s="607" t="s">
        <v>11916</v>
      </c>
      <c r="D1327" s="607" t="s">
        <v>10737</v>
      </c>
      <c r="E1327" s="619" t="s">
        <v>32421</v>
      </c>
      <c r="F1327"/>
      <c r="G1327"/>
      <c r="H1327"/>
    </row>
    <row r="1328" spans="1:8" ht="15" x14ac:dyDescent="0.25">
      <c r="A1328" s="609" t="str">
        <f t="shared" si="20"/>
        <v>91073</v>
      </c>
      <c r="B1328" s="607" t="s">
        <v>2658</v>
      </c>
      <c r="C1328" s="607" t="s">
        <v>11917</v>
      </c>
      <c r="D1328" s="607" t="s">
        <v>10737</v>
      </c>
      <c r="E1328" s="619" t="s">
        <v>19727</v>
      </c>
      <c r="F1328"/>
      <c r="G1328"/>
      <c r="H1328"/>
    </row>
    <row r="1329" spans="1:8" ht="15" x14ac:dyDescent="0.25">
      <c r="A1329" s="609" t="str">
        <f t="shared" si="20"/>
        <v>91074</v>
      </c>
      <c r="B1329" s="607" t="s">
        <v>2659</v>
      </c>
      <c r="C1329" s="607" t="s">
        <v>11918</v>
      </c>
      <c r="D1329" s="607" t="s">
        <v>10737</v>
      </c>
      <c r="E1329" s="619" t="s">
        <v>23309</v>
      </c>
      <c r="F1329"/>
      <c r="G1329"/>
      <c r="H1329"/>
    </row>
    <row r="1330" spans="1:8" ht="15" x14ac:dyDescent="0.25">
      <c r="A1330" s="609" t="str">
        <f t="shared" si="20"/>
        <v>91075</v>
      </c>
      <c r="B1330" s="607" t="s">
        <v>2660</v>
      </c>
      <c r="C1330" s="607" t="s">
        <v>11919</v>
      </c>
      <c r="D1330" s="607" t="s">
        <v>10737</v>
      </c>
      <c r="E1330" s="619" t="s">
        <v>32422</v>
      </c>
      <c r="F1330"/>
      <c r="G1330"/>
      <c r="H1330"/>
    </row>
    <row r="1331" spans="1:8" ht="15" x14ac:dyDescent="0.25">
      <c r="A1331" s="609" t="str">
        <f t="shared" si="20"/>
        <v>91076</v>
      </c>
      <c r="B1331" s="607" t="s">
        <v>2661</v>
      </c>
      <c r="C1331" s="607" t="s">
        <v>11920</v>
      </c>
      <c r="D1331" s="607" t="s">
        <v>10737</v>
      </c>
      <c r="E1331" s="619" t="s">
        <v>32423</v>
      </c>
      <c r="F1331"/>
      <c r="G1331"/>
      <c r="H1331"/>
    </row>
    <row r="1332" spans="1:8" ht="15" x14ac:dyDescent="0.25">
      <c r="A1332" s="609" t="str">
        <f t="shared" si="20"/>
        <v>91077</v>
      </c>
      <c r="B1332" s="607" t="s">
        <v>2662</v>
      </c>
      <c r="C1332" s="607" t="s">
        <v>11921</v>
      </c>
      <c r="D1332" s="607" t="s">
        <v>10737</v>
      </c>
      <c r="E1332" s="619" t="s">
        <v>32424</v>
      </c>
      <c r="F1332"/>
      <c r="G1332"/>
      <c r="H1332"/>
    </row>
    <row r="1333" spans="1:8" ht="15" x14ac:dyDescent="0.25">
      <c r="A1333" s="609" t="str">
        <f t="shared" si="20"/>
        <v>91078</v>
      </c>
      <c r="B1333" s="607" t="s">
        <v>2663</v>
      </c>
      <c r="C1333" s="607" t="s">
        <v>11922</v>
      </c>
      <c r="D1333" s="607" t="s">
        <v>10737</v>
      </c>
      <c r="E1333" s="619" t="s">
        <v>19592</v>
      </c>
      <c r="F1333"/>
      <c r="G1333"/>
      <c r="H1333"/>
    </row>
    <row r="1334" spans="1:8" ht="15" x14ac:dyDescent="0.25">
      <c r="A1334" s="609" t="str">
        <f t="shared" si="20"/>
        <v>91079</v>
      </c>
      <c r="B1334" s="607" t="s">
        <v>2664</v>
      </c>
      <c r="C1334" s="607" t="s">
        <v>11923</v>
      </c>
      <c r="D1334" s="607" t="s">
        <v>10737</v>
      </c>
      <c r="E1334" s="619" t="s">
        <v>32425</v>
      </c>
      <c r="F1334"/>
      <c r="G1334"/>
      <c r="H1334"/>
    </row>
    <row r="1335" spans="1:8" ht="15" x14ac:dyDescent="0.25">
      <c r="A1335" s="609" t="str">
        <f t="shared" si="20"/>
        <v>91080</v>
      </c>
      <c r="B1335" s="607" t="s">
        <v>2665</v>
      </c>
      <c r="C1335" s="607" t="s">
        <v>11924</v>
      </c>
      <c r="D1335" s="607" t="s">
        <v>10737</v>
      </c>
      <c r="E1335" s="619" t="s">
        <v>32426</v>
      </c>
      <c r="F1335"/>
      <c r="G1335"/>
      <c r="H1335"/>
    </row>
    <row r="1336" spans="1:8" ht="15" x14ac:dyDescent="0.25">
      <c r="A1336" s="609" t="str">
        <f t="shared" si="20"/>
        <v>91081</v>
      </c>
      <c r="B1336" s="607" t="s">
        <v>2666</v>
      </c>
      <c r="C1336" s="607" t="s">
        <v>11925</v>
      </c>
      <c r="D1336" s="607" t="s">
        <v>10737</v>
      </c>
      <c r="E1336" s="619" t="s">
        <v>10758</v>
      </c>
      <c r="F1336"/>
      <c r="G1336"/>
      <c r="H1336"/>
    </row>
    <row r="1337" spans="1:8" ht="15" x14ac:dyDescent="0.25">
      <c r="A1337" s="609" t="str">
        <f t="shared" si="20"/>
        <v>91082</v>
      </c>
      <c r="B1337" s="607" t="s">
        <v>2667</v>
      </c>
      <c r="C1337" s="607" t="s">
        <v>11926</v>
      </c>
      <c r="D1337" s="607" t="s">
        <v>10737</v>
      </c>
      <c r="E1337" s="619" t="s">
        <v>32427</v>
      </c>
      <c r="F1337"/>
      <c r="G1337"/>
      <c r="H1337"/>
    </row>
    <row r="1338" spans="1:8" ht="15" x14ac:dyDescent="0.25">
      <c r="A1338" s="609" t="str">
        <f t="shared" si="20"/>
        <v>91083</v>
      </c>
      <c r="B1338" s="607" t="s">
        <v>2668</v>
      </c>
      <c r="C1338" s="607" t="s">
        <v>11927</v>
      </c>
      <c r="D1338" s="607" t="s">
        <v>10737</v>
      </c>
      <c r="E1338" s="619" t="s">
        <v>32428</v>
      </c>
      <c r="F1338"/>
      <c r="G1338"/>
      <c r="H1338"/>
    </row>
    <row r="1339" spans="1:8" ht="15" x14ac:dyDescent="0.25">
      <c r="A1339" s="609" t="str">
        <f t="shared" si="20"/>
        <v>91084</v>
      </c>
      <c r="B1339" s="607" t="s">
        <v>2669</v>
      </c>
      <c r="C1339" s="607" t="s">
        <v>11928</v>
      </c>
      <c r="D1339" s="607" t="s">
        <v>10737</v>
      </c>
      <c r="E1339" s="619" t="s">
        <v>32429</v>
      </c>
      <c r="F1339"/>
      <c r="G1339"/>
      <c r="H1339"/>
    </row>
    <row r="1340" spans="1:8" ht="15" x14ac:dyDescent="0.25">
      <c r="A1340" s="609" t="str">
        <f t="shared" si="20"/>
        <v>91086</v>
      </c>
      <c r="B1340" s="607" t="s">
        <v>2670</v>
      </c>
      <c r="C1340" s="607" t="s">
        <v>11929</v>
      </c>
      <c r="D1340" s="607" t="s">
        <v>10737</v>
      </c>
      <c r="E1340" s="619" t="s">
        <v>32430</v>
      </c>
      <c r="F1340"/>
      <c r="G1340"/>
      <c r="H1340"/>
    </row>
    <row r="1341" spans="1:8" ht="15" x14ac:dyDescent="0.25">
      <c r="A1341" s="609" t="str">
        <f t="shared" si="20"/>
        <v>91087</v>
      </c>
      <c r="B1341" s="607" t="s">
        <v>2671</v>
      </c>
      <c r="C1341" s="607" t="s">
        <v>11930</v>
      </c>
      <c r="D1341" s="607" t="s">
        <v>10737</v>
      </c>
      <c r="E1341" s="619" t="s">
        <v>32431</v>
      </c>
      <c r="F1341"/>
      <c r="G1341"/>
      <c r="H1341"/>
    </row>
    <row r="1342" spans="1:8" ht="15" x14ac:dyDescent="0.25">
      <c r="A1342" s="609" t="str">
        <f t="shared" si="20"/>
        <v>91088</v>
      </c>
      <c r="B1342" s="607" t="s">
        <v>2672</v>
      </c>
      <c r="C1342" s="607" t="s">
        <v>11931</v>
      </c>
      <c r="D1342" s="607" t="s">
        <v>10737</v>
      </c>
      <c r="E1342" s="619" t="s">
        <v>23189</v>
      </c>
      <c r="F1342"/>
      <c r="G1342"/>
      <c r="H1342"/>
    </row>
    <row r="1343" spans="1:8" ht="15" x14ac:dyDescent="0.25">
      <c r="A1343" s="609" t="str">
        <f t="shared" si="20"/>
        <v>91089</v>
      </c>
      <c r="B1343" s="607" t="s">
        <v>2673</v>
      </c>
      <c r="C1343" s="607" t="s">
        <v>11932</v>
      </c>
      <c r="D1343" s="607" t="s">
        <v>10737</v>
      </c>
      <c r="E1343" s="619" t="s">
        <v>32432</v>
      </c>
      <c r="F1343"/>
      <c r="G1343"/>
      <c r="H1343"/>
    </row>
    <row r="1344" spans="1:8" ht="15" x14ac:dyDescent="0.25">
      <c r="A1344" s="609" t="str">
        <f t="shared" si="20"/>
        <v>91090</v>
      </c>
      <c r="B1344" s="607" t="s">
        <v>2674</v>
      </c>
      <c r="C1344" s="607" t="s">
        <v>11933</v>
      </c>
      <c r="D1344" s="607" t="s">
        <v>10737</v>
      </c>
      <c r="E1344" s="619" t="s">
        <v>32433</v>
      </c>
      <c r="F1344"/>
      <c r="G1344"/>
      <c r="H1344"/>
    </row>
    <row r="1345" spans="1:8" ht="15" x14ac:dyDescent="0.25">
      <c r="A1345" s="609" t="str">
        <f t="shared" si="20"/>
        <v>91091</v>
      </c>
      <c r="B1345" s="607" t="s">
        <v>2675</v>
      </c>
      <c r="C1345" s="607" t="s">
        <v>11935</v>
      </c>
      <c r="D1345" s="607" t="s">
        <v>10737</v>
      </c>
      <c r="E1345" s="619" t="s">
        <v>32434</v>
      </c>
      <c r="F1345"/>
      <c r="G1345"/>
      <c r="H1345"/>
    </row>
    <row r="1346" spans="1:8" ht="15" x14ac:dyDescent="0.25">
      <c r="A1346" s="609" t="str">
        <f t="shared" ref="A1346:A1409" si="21">IF(ISERROR(SEARCH("/",B1346)=6),TRIM(CLEAN(B1346)),IF(SEARCH("/",B1346)=6,IF(LEN(TRIM(CLEAN(B1346)))=7,LEFT(TRIM(CLEAN(B1346)),6)&amp;"00"&amp;RIGHT(TRIM(CLEAN(B1346)),1),LEFT(TRIM(CLEAN(B1346)),6)&amp;"0"&amp;RIGHT(TRIM(CLEAN(B1346)),2)),TRIM(CLEAN(B1346))))</f>
        <v>91092</v>
      </c>
      <c r="B1346" s="607" t="s">
        <v>2676</v>
      </c>
      <c r="C1346" s="607" t="s">
        <v>11936</v>
      </c>
      <c r="D1346" s="607" t="s">
        <v>10737</v>
      </c>
      <c r="E1346" s="619" t="s">
        <v>30574</v>
      </c>
      <c r="F1346"/>
      <c r="G1346"/>
      <c r="H1346"/>
    </row>
    <row r="1347" spans="1:8" ht="15" x14ac:dyDescent="0.25">
      <c r="A1347" s="609" t="str">
        <f t="shared" si="21"/>
        <v>91093</v>
      </c>
      <c r="B1347" s="607" t="s">
        <v>2677</v>
      </c>
      <c r="C1347" s="607" t="s">
        <v>11938</v>
      </c>
      <c r="D1347" s="607" t="s">
        <v>10737</v>
      </c>
      <c r="E1347" s="619" t="s">
        <v>32435</v>
      </c>
      <c r="F1347"/>
      <c r="G1347"/>
      <c r="H1347"/>
    </row>
    <row r="1348" spans="1:8" ht="15" x14ac:dyDescent="0.25">
      <c r="A1348" s="609" t="str">
        <f t="shared" si="21"/>
        <v>91094</v>
      </c>
      <c r="B1348" s="607" t="s">
        <v>2678</v>
      </c>
      <c r="C1348" s="607" t="s">
        <v>11939</v>
      </c>
      <c r="D1348" s="607" t="s">
        <v>10737</v>
      </c>
      <c r="E1348" s="619" t="s">
        <v>32436</v>
      </c>
      <c r="F1348"/>
      <c r="G1348"/>
      <c r="H1348"/>
    </row>
    <row r="1349" spans="1:8" ht="15" x14ac:dyDescent="0.25">
      <c r="A1349" s="609" t="str">
        <f t="shared" si="21"/>
        <v>91095</v>
      </c>
      <c r="B1349" s="607" t="s">
        <v>2679</v>
      </c>
      <c r="C1349" s="607" t="s">
        <v>11940</v>
      </c>
      <c r="D1349" s="607" t="s">
        <v>10737</v>
      </c>
      <c r="E1349" s="619" t="s">
        <v>32437</v>
      </c>
      <c r="F1349"/>
      <c r="G1349"/>
      <c r="H1349"/>
    </row>
    <row r="1350" spans="1:8" ht="15" x14ac:dyDescent="0.25">
      <c r="A1350" s="609" t="str">
        <f t="shared" si="21"/>
        <v>91096</v>
      </c>
      <c r="B1350" s="607" t="s">
        <v>2680</v>
      </c>
      <c r="C1350" s="607" t="s">
        <v>11941</v>
      </c>
      <c r="D1350" s="607" t="s">
        <v>10737</v>
      </c>
      <c r="E1350" s="619" t="s">
        <v>32438</v>
      </c>
      <c r="F1350"/>
      <c r="G1350"/>
      <c r="H1350"/>
    </row>
    <row r="1351" spans="1:8" ht="15" x14ac:dyDescent="0.25">
      <c r="A1351" s="609" t="str">
        <f t="shared" si="21"/>
        <v>91097</v>
      </c>
      <c r="B1351" s="607" t="s">
        <v>2681</v>
      </c>
      <c r="C1351" s="607" t="s">
        <v>11942</v>
      </c>
      <c r="D1351" s="607" t="s">
        <v>10737</v>
      </c>
      <c r="E1351" s="619" t="s">
        <v>32439</v>
      </c>
      <c r="F1351"/>
      <c r="G1351"/>
      <c r="H1351"/>
    </row>
    <row r="1352" spans="1:8" ht="15" x14ac:dyDescent="0.25">
      <c r="A1352" s="609" t="str">
        <f t="shared" si="21"/>
        <v>91098</v>
      </c>
      <c r="B1352" s="607" t="s">
        <v>2682</v>
      </c>
      <c r="C1352" s="607" t="s">
        <v>11943</v>
      </c>
      <c r="D1352" s="607" t="s">
        <v>10737</v>
      </c>
      <c r="E1352" s="619" t="s">
        <v>32440</v>
      </c>
      <c r="F1352"/>
      <c r="G1352"/>
      <c r="H1352"/>
    </row>
    <row r="1353" spans="1:8" ht="15" x14ac:dyDescent="0.25">
      <c r="A1353" s="609" t="str">
        <f t="shared" si="21"/>
        <v>91099</v>
      </c>
      <c r="B1353" s="607" t="s">
        <v>2683</v>
      </c>
      <c r="C1353" s="607" t="s">
        <v>11944</v>
      </c>
      <c r="D1353" s="607" t="s">
        <v>10737</v>
      </c>
      <c r="E1353" s="619" t="s">
        <v>32441</v>
      </c>
      <c r="F1353"/>
      <c r="G1353"/>
      <c r="H1353"/>
    </row>
    <row r="1354" spans="1:8" ht="15" x14ac:dyDescent="0.25">
      <c r="A1354" s="609" t="str">
        <f t="shared" si="21"/>
        <v>91100</v>
      </c>
      <c r="B1354" s="607" t="s">
        <v>2684</v>
      </c>
      <c r="C1354" s="607" t="s">
        <v>11945</v>
      </c>
      <c r="D1354" s="607" t="s">
        <v>10737</v>
      </c>
      <c r="E1354" s="619" t="s">
        <v>18589</v>
      </c>
      <c r="F1354"/>
      <c r="G1354"/>
      <c r="H1354"/>
    </row>
    <row r="1355" spans="1:8" ht="15" x14ac:dyDescent="0.25">
      <c r="A1355" s="609" t="str">
        <f t="shared" si="21"/>
        <v>91101</v>
      </c>
      <c r="B1355" s="607" t="s">
        <v>2685</v>
      </c>
      <c r="C1355" s="607" t="s">
        <v>11946</v>
      </c>
      <c r="D1355" s="607" t="s">
        <v>10737</v>
      </c>
      <c r="E1355" s="619" t="s">
        <v>32442</v>
      </c>
      <c r="F1355"/>
      <c r="G1355"/>
      <c r="H1355"/>
    </row>
    <row r="1356" spans="1:8" ht="15" x14ac:dyDescent="0.25">
      <c r="A1356" s="609" t="str">
        <f t="shared" si="21"/>
        <v>93952</v>
      </c>
      <c r="B1356" s="607" t="s">
        <v>4116</v>
      </c>
      <c r="C1356" s="607" t="s">
        <v>11947</v>
      </c>
      <c r="D1356" s="607" t="s">
        <v>10494</v>
      </c>
      <c r="E1356" s="619" t="s">
        <v>32443</v>
      </c>
      <c r="F1356"/>
      <c r="G1356"/>
      <c r="H1356"/>
    </row>
    <row r="1357" spans="1:8" ht="15" x14ac:dyDescent="0.25">
      <c r="A1357" s="609" t="str">
        <f t="shared" si="21"/>
        <v>93953</v>
      </c>
      <c r="B1357" s="607" t="s">
        <v>4117</v>
      </c>
      <c r="C1357" s="607" t="s">
        <v>11948</v>
      </c>
      <c r="D1357" s="607" t="s">
        <v>10494</v>
      </c>
      <c r="E1357" s="619" t="s">
        <v>32444</v>
      </c>
      <c r="F1357"/>
      <c r="G1357"/>
      <c r="H1357"/>
    </row>
    <row r="1358" spans="1:8" ht="15" x14ac:dyDescent="0.25">
      <c r="A1358" s="609" t="str">
        <f t="shared" si="21"/>
        <v>93954</v>
      </c>
      <c r="B1358" s="607" t="s">
        <v>4118</v>
      </c>
      <c r="C1358" s="607" t="s">
        <v>11949</v>
      </c>
      <c r="D1358" s="607" t="s">
        <v>10494</v>
      </c>
      <c r="E1358" s="619" t="s">
        <v>32445</v>
      </c>
      <c r="F1358"/>
      <c r="G1358"/>
      <c r="H1358"/>
    </row>
    <row r="1359" spans="1:8" ht="15" x14ac:dyDescent="0.25">
      <c r="A1359" s="609" t="str">
        <f t="shared" si="21"/>
        <v>93955</v>
      </c>
      <c r="B1359" s="607" t="s">
        <v>4119</v>
      </c>
      <c r="C1359" s="607" t="s">
        <v>11950</v>
      </c>
      <c r="D1359" s="607" t="s">
        <v>10494</v>
      </c>
      <c r="E1359" s="619" t="s">
        <v>18800</v>
      </c>
      <c r="F1359"/>
      <c r="G1359"/>
      <c r="H1359"/>
    </row>
    <row r="1360" spans="1:8" ht="15" x14ac:dyDescent="0.25">
      <c r="A1360" s="609" t="str">
        <f t="shared" si="21"/>
        <v>93956</v>
      </c>
      <c r="B1360" s="607" t="s">
        <v>4120</v>
      </c>
      <c r="C1360" s="607" t="s">
        <v>11951</v>
      </c>
      <c r="D1360" s="607" t="s">
        <v>10494</v>
      </c>
      <c r="E1360" s="619" t="s">
        <v>32446</v>
      </c>
      <c r="F1360"/>
      <c r="G1360"/>
      <c r="H1360"/>
    </row>
    <row r="1361" spans="1:8" ht="15" x14ac:dyDescent="0.25">
      <c r="A1361" s="609" t="str">
        <f t="shared" si="21"/>
        <v>93957</v>
      </c>
      <c r="B1361" s="607" t="s">
        <v>4121</v>
      </c>
      <c r="C1361" s="607" t="s">
        <v>11952</v>
      </c>
      <c r="D1361" s="607" t="s">
        <v>10494</v>
      </c>
      <c r="E1361" s="619" t="s">
        <v>32447</v>
      </c>
      <c r="F1361"/>
      <c r="G1361"/>
      <c r="H1361"/>
    </row>
    <row r="1362" spans="1:8" ht="15" x14ac:dyDescent="0.25">
      <c r="A1362" s="609" t="str">
        <f t="shared" si="21"/>
        <v>93958</v>
      </c>
      <c r="B1362" s="607" t="s">
        <v>4122</v>
      </c>
      <c r="C1362" s="607" t="s">
        <v>11953</v>
      </c>
      <c r="D1362" s="607" t="s">
        <v>10494</v>
      </c>
      <c r="E1362" s="619" t="s">
        <v>32448</v>
      </c>
      <c r="F1362"/>
      <c r="G1362"/>
      <c r="H1362"/>
    </row>
    <row r="1363" spans="1:8" ht="15" x14ac:dyDescent="0.25">
      <c r="A1363" s="609" t="str">
        <f t="shared" si="21"/>
        <v>93959</v>
      </c>
      <c r="B1363" s="607" t="s">
        <v>4123</v>
      </c>
      <c r="C1363" s="607" t="s">
        <v>11954</v>
      </c>
      <c r="D1363" s="607" t="s">
        <v>10494</v>
      </c>
      <c r="E1363" s="619" t="s">
        <v>32449</v>
      </c>
      <c r="F1363"/>
      <c r="G1363"/>
      <c r="H1363"/>
    </row>
    <row r="1364" spans="1:8" ht="15" x14ac:dyDescent="0.25">
      <c r="A1364" s="609" t="str">
        <f t="shared" si="21"/>
        <v>93960</v>
      </c>
      <c r="B1364" s="607" t="s">
        <v>4124</v>
      </c>
      <c r="C1364" s="607" t="s">
        <v>11955</v>
      </c>
      <c r="D1364" s="607" t="s">
        <v>10494</v>
      </c>
      <c r="E1364" s="619" t="s">
        <v>32450</v>
      </c>
      <c r="F1364"/>
      <c r="G1364"/>
      <c r="H1364"/>
    </row>
    <row r="1365" spans="1:8" ht="15" x14ac:dyDescent="0.25">
      <c r="A1365" s="609" t="str">
        <f t="shared" si="21"/>
        <v>93961</v>
      </c>
      <c r="B1365" s="607" t="s">
        <v>4125</v>
      </c>
      <c r="C1365" s="607" t="s">
        <v>11956</v>
      </c>
      <c r="D1365" s="607" t="s">
        <v>10494</v>
      </c>
      <c r="E1365" s="619" t="s">
        <v>32451</v>
      </c>
      <c r="F1365"/>
      <c r="G1365"/>
      <c r="H1365"/>
    </row>
    <row r="1366" spans="1:8" ht="15" x14ac:dyDescent="0.25">
      <c r="A1366" s="609" t="str">
        <f t="shared" si="21"/>
        <v>93962</v>
      </c>
      <c r="B1366" s="607" t="s">
        <v>4126</v>
      </c>
      <c r="C1366" s="607" t="s">
        <v>11957</v>
      </c>
      <c r="D1366" s="607" t="s">
        <v>10494</v>
      </c>
      <c r="E1366" s="619" t="s">
        <v>32452</v>
      </c>
      <c r="F1366"/>
      <c r="G1366"/>
      <c r="H1366"/>
    </row>
    <row r="1367" spans="1:8" ht="15" x14ac:dyDescent="0.25">
      <c r="A1367" s="609" t="str">
        <f t="shared" si="21"/>
        <v>93963</v>
      </c>
      <c r="B1367" s="607" t="s">
        <v>4127</v>
      </c>
      <c r="C1367" s="607" t="s">
        <v>11958</v>
      </c>
      <c r="D1367" s="607" t="s">
        <v>10494</v>
      </c>
      <c r="E1367" s="619" t="s">
        <v>32453</v>
      </c>
      <c r="F1367"/>
      <c r="G1367"/>
      <c r="H1367"/>
    </row>
    <row r="1368" spans="1:8" ht="15" x14ac:dyDescent="0.25">
      <c r="A1368" s="609" t="str">
        <f t="shared" si="21"/>
        <v>93964</v>
      </c>
      <c r="B1368" s="607" t="s">
        <v>4128</v>
      </c>
      <c r="C1368" s="607" t="s">
        <v>11960</v>
      </c>
      <c r="D1368" s="607" t="s">
        <v>10494</v>
      </c>
      <c r="E1368" s="619" t="s">
        <v>32454</v>
      </c>
      <c r="F1368"/>
      <c r="G1368"/>
      <c r="H1368"/>
    </row>
    <row r="1369" spans="1:8" ht="15" x14ac:dyDescent="0.25">
      <c r="A1369" s="609" t="str">
        <f t="shared" si="21"/>
        <v>93965</v>
      </c>
      <c r="B1369" s="607" t="s">
        <v>4129</v>
      </c>
      <c r="C1369" s="607" t="s">
        <v>11961</v>
      </c>
      <c r="D1369" s="607" t="s">
        <v>10494</v>
      </c>
      <c r="E1369" s="619" t="s">
        <v>32455</v>
      </c>
      <c r="F1369"/>
      <c r="G1369"/>
      <c r="H1369"/>
    </row>
    <row r="1370" spans="1:8" ht="15" x14ac:dyDescent="0.25">
      <c r="A1370" s="609" t="str">
        <f t="shared" si="21"/>
        <v>93966</v>
      </c>
      <c r="B1370" s="607" t="s">
        <v>4130</v>
      </c>
      <c r="C1370" s="607" t="s">
        <v>11962</v>
      </c>
      <c r="D1370" s="607" t="s">
        <v>10494</v>
      </c>
      <c r="E1370" s="619" t="s">
        <v>32456</v>
      </c>
      <c r="F1370"/>
      <c r="G1370"/>
      <c r="H1370"/>
    </row>
    <row r="1371" spans="1:8" ht="15" x14ac:dyDescent="0.25">
      <c r="A1371" s="609" t="str">
        <f t="shared" si="21"/>
        <v>93967</v>
      </c>
      <c r="B1371" s="607" t="s">
        <v>4131</v>
      </c>
      <c r="C1371" s="607" t="s">
        <v>11963</v>
      </c>
      <c r="D1371" s="607" t="s">
        <v>10494</v>
      </c>
      <c r="E1371" s="619" t="s">
        <v>29645</v>
      </c>
      <c r="F1371"/>
      <c r="G1371"/>
      <c r="H1371"/>
    </row>
    <row r="1372" spans="1:8" ht="15" x14ac:dyDescent="0.25">
      <c r="A1372" s="609" t="str">
        <f t="shared" si="21"/>
        <v>93968</v>
      </c>
      <c r="B1372" s="607" t="s">
        <v>4132</v>
      </c>
      <c r="C1372" s="607" t="s">
        <v>11964</v>
      </c>
      <c r="D1372" s="607" t="s">
        <v>10494</v>
      </c>
      <c r="E1372" s="619" t="s">
        <v>32457</v>
      </c>
      <c r="F1372"/>
      <c r="G1372"/>
      <c r="H1372"/>
    </row>
    <row r="1373" spans="1:8" ht="15" x14ac:dyDescent="0.25">
      <c r="A1373" s="609" t="str">
        <f t="shared" si="21"/>
        <v>93969</v>
      </c>
      <c r="B1373" s="607" t="s">
        <v>4133</v>
      </c>
      <c r="C1373" s="607" t="s">
        <v>11965</v>
      </c>
      <c r="D1373" s="607" t="s">
        <v>10494</v>
      </c>
      <c r="E1373" s="619" t="s">
        <v>29435</v>
      </c>
      <c r="F1373"/>
      <c r="G1373"/>
      <c r="H1373"/>
    </row>
    <row r="1374" spans="1:8" ht="15" x14ac:dyDescent="0.25">
      <c r="A1374" s="609" t="str">
        <f t="shared" si="21"/>
        <v>93970</v>
      </c>
      <c r="B1374" s="607" t="s">
        <v>4134</v>
      </c>
      <c r="C1374" s="607" t="s">
        <v>11966</v>
      </c>
      <c r="D1374" s="607" t="s">
        <v>10494</v>
      </c>
      <c r="E1374" s="619" t="s">
        <v>32458</v>
      </c>
      <c r="F1374"/>
      <c r="G1374"/>
      <c r="H1374"/>
    </row>
    <row r="1375" spans="1:8" ht="15" x14ac:dyDescent="0.25">
      <c r="A1375" s="609" t="str">
        <f t="shared" si="21"/>
        <v>93971</v>
      </c>
      <c r="B1375" s="607" t="s">
        <v>4135</v>
      </c>
      <c r="C1375" s="607" t="s">
        <v>11967</v>
      </c>
      <c r="D1375" s="607" t="s">
        <v>10494</v>
      </c>
      <c r="E1375" s="619" t="s">
        <v>32459</v>
      </c>
      <c r="F1375"/>
      <c r="G1375"/>
      <c r="H1375"/>
    </row>
    <row r="1376" spans="1:8" ht="15" x14ac:dyDescent="0.25">
      <c r="A1376" s="609" t="str">
        <f t="shared" si="21"/>
        <v>95108</v>
      </c>
      <c r="B1376" s="607" t="s">
        <v>4478</v>
      </c>
      <c r="C1376" s="607" t="s">
        <v>11968</v>
      </c>
      <c r="D1376" s="607" t="s">
        <v>10580</v>
      </c>
      <c r="E1376" s="619" t="s">
        <v>17900</v>
      </c>
      <c r="F1376"/>
      <c r="G1376"/>
      <c r="H1376"/>
    </row>
    <row r="1377" spans="1:8" ht="15" x14ac:dyDescent="0.25">
      <c r="A1377" s="609" t="str">
        <f t="shared" si="21"/>
        <v>100332</v>
      </c>
      <c r="B1377" s="607" t="s">
        <v>6406</v>
      </c>
      <c r="C1377" s="607" t="s">
        <v>6407</v>
      </c>
      <c r="D1377" s="607" t="s">
        <v>10737</v>
      </c>
      <c r="E1377" s="619" t="s">
        <v>32460</v>
      </c>
      <c r="F1377"/>
      <c r="G1377"/>
      <c r="H1377"/>
    </row>
    <row r="1378" spans="1:8" ht="15" x14ac:dyDescent="0.25">
      <c r="A1378" s="609" t="str">
        <f t="shared" si="21"/>
        <v>100333</v>
      </c>
      <c r="B1378" s="607" t="s">
        <v>6408</v>
      </c>
      <c r="C1378" s="607" t="s">
        <v>6409</v>
      </c>
      <c r="D1378" s="607" t="s">
        <v>10737</v>
      </c>
      <c r="E1378" s="619" t="s">
        <v>32461</v>
      </c>
      <c r="F1378"/>
      <c r="G1378"/>
      <c r="H1378"/>
    </row>
    <row r="1379" spans="1:8" ht="15" x14ac:dyDescent="0.25">
      <c r="A1379" s="609" t="str">
        <f t="shared" si="21"/>
        <v>100334</v>
      </c>
      <c r="B1379" s="607" t="s">
        <v>6410</v>
      </c>
      <c r="C1379" s="607" t="s">
        <v>6411</v>
      </c>
      <c r="D1379" s="607" t="s">
        <v>10737</v>
      </c>
      <c r="E1379" s="619" t="s">
        <v>32462</v>
      </c>
      <c r="F1379"/>
      <c r="G1379"/>
      <c r="H1379"/>
    </row>
    <row r="1380" spans="1:8" ht="15" x14ac:dyDescent="0.25">
      <c r="A1380" s="609" t="str">
        <f t="shared" si="21"/>
        <v>100335</v>
      </c>
      <c r="B1380" s="607" t="s">
        <v>6412</v>
      </c>
      <c r="C1380" s="607" t="s">
        <v>6413</v>
      </c>
      <c r="D1380" s="607" t="s">
        <v>10737</v>
      </c>
      <c r="E1380" s="619" t="s">
        <v>32463</v>
      </c>
      <c r="F1380"/>
      <c r="G1380"/>
      <c r="H1380"/>
    </row>
    <row r="1381" spans="1:8" ht="15" x14ac:dyDescent="0.25">
      <c r="A1381" s="609" t="str">
        <f t="shared" si="21"/>
        <v>100341</v>
      </c>
      <c r="B1381" s="607" t="s">
        <v>6414</v>
      </c>
      <c r="C1381" s="607" t="s">
        <v>6415</v>
      </c>
      <c r="D1381" s="607" t="s">
        <v>10737</v>
      </c>
      <c r="E1381" s="619" t="s">
        <v>18158</v>
      </c>
      <c r="F1381"/>
      <c r="G1381"/>
      <c r="H1381"/>
    </row>
    <row r="1382" spans="1:8" ht="15" x14ac:dyDescent="0.25">
      <c r="A1382" s="609" t="str">
        <f t="shared" si="21"/>
        <v>100342</v>
      </c>
      <c r="B1382" s="607" t="s">
        <v>285</v>
      </c>
      <c r="C1382" s="607" t="s">
        <v>432</v>
      </c>
      <c r="D1382" s="607" t="s">
        <v>11875</v>
      </c>
      <c r="E1382" s="619" t="s">
        <v>18275</v>
      </c>
      <c r="F1382"/>
      <c r="G1382"/>
      <c r="H1382"/>
    </row>
    <row r="1383" spans="1:8" ht="15" x14ac:dyDescent="0.25">
      <c r="A1383" s="609" t="str">
        <f t="shared" si="21"/>
        <v>100343</v>
      </c>
      <c r="B1383" s="607" t="s">
        <v>286</v>
      </c>
      <c r="C1383" s="607" t="s">
        <v>433</v>
      </c>
      <c r="D1383" s="607" t="s">
        <v>11875</v>
      </c>
      <c r="E1383" s="619" t="s">
        <v>15485</v>
      </c>
      <c r="F1383"/>
      <c r="G1383"/>
      <c r="H1383"/>
    </row>
    <row r="1384" spans="1:8" ht="15" x14ac:dyDescent="0.25">
      <c r="A1384" s="609" t="str">
        <f t="shared" si="21"/>
        <v>100344</v>
      </c>
      <c r="B1384" s="607" t="s">
        <v>6416</v>
      </c>
      <c r="C1384" s="607" t="s">
        <v>6417</v>
      </c>
      <c r="D1384" s="607" t="s">
        <v>11875</v>
      </c>
      <c r="E1384" s="619" t="s">
        <v>18324</v>
      </c>
      <c r="F1384"/>
      <c r="G1384"/>
      <c r="H1384"/>
    </row>
    <row r="1385" spans="1:8" ht="15" x14ac:dyDescent="0.25">
      <c r="A1385" s="609" t="str">
        <f t="shared" si="21"/>
        <v>100345</v>
      </c>
      <c r="B1385" s="607" t="s">
        <v>6418</v>
      </c>
      <c r="C1385" s="607" t="s">
        <v>6419</v>
      </c>
      <c r="D1385" s="607" t="s">
        <v>11875</v>
      </c>
      <c r="E1385" s="619" t="s">
        <v>10215</v>
      </c>
      <c r="F1385"/>
      <c r="G1385"/>
      <c r="H1385"/>
    </row>
    <row r="1386" spans="1:8" ht="15" x14ac:dyDescent="0.25">
      <c r="A1386" s="609" t="str">
        <f t="shared" si="21"/>
        <v>100346</v>
      </c>
      <c r="B1386" s="607" t="s">
        <v>6420</v>
      </c>
      <c r="C1386" s="607" t="s">
        <v>6421</v>
      </c>
      <c r="D1386" s="607" t="s">
        <v>11875</v>
      </c>
      <c r="E1386" s="619" t="s">
        <v>18446</v>
      </c>
      <c r="F1386"/>
      <c r="G1386"/>
      <c r="H1386"/>
    </row>
    <row r="1387" spans="1:8" ht="15" x14ac:dyDescent="0.25">
      <c r="A1387" s="609" t="str">
        <f t="shared" si="21"/>
        <v>100347</v>
      </c>
      <c r="B1387" s="607" t="s">
        <v>6422</v>
      </c>
      <c r="C1387" s="607" t="s">
        <v>6423</v>
      </c>
      <c r="D1387" s="607" t="s">
        <v>11875</v>
      </c>
      <c r="E1387" s="619" t="s">
        <v>14518</v>
      </c>
      <c r="F1387"/>
      <c r="G1387"/>
      <c r="H1387"/>
    </row>
    <row r="1388" spans="1:8" ht="15" x14ac:dyDescent="0.25">
      <c r="A1388" s="609" t="str">
        <f t="shared" si="21"/>
        <v>100348</v>
      </c>
      <c r="B1388" s="607" t="s">
        <v>6424</v>
      </c>
      <c r="C1388" s="607" t="s">
        <v>6425</v>
      </c>
      <c r="D1388" s="607" t="s">
        <v>11875</v>
      </c>
      <c r="E1388" s="619" t="s">
        <v>18005</v>
      </c>
      <c r="F1388"/>
      <c r="G1388"/>
      <c r="H1388"/>
    </row>
    <row r="1389" spans="1:8" ht="15" x14ac:dyDescent="0.25">
      <c r="A1389" s="609" t="str">
        <f t="shared" si="21"/>
        <v>100349</v>
      </c>
      <c r="B1389" s="607" t="s">
        <v>6426</v>
      </c>
      <c r="C1389" s="607" t="s">
        <v>11972</v>
      </c>
      <c r="D1389" s="607" t="s">
        <v>11895</v>
      </c>
      <c r="E1389" s="619" t="s">
        <v>18451</v>
      </c>
      <c r="F1389"/>
      <c r="G1389"/>
      <c r="H1389"/>
    </row>
    <row r="1390" spans="1:8" ht="15" x14ac:dyDescent="0.25">
      <c r="A1390" s="609" t="str">
        <f t="shared" si="21"/>
        <v>83716</v>
      </c>
      <c r="B1390" s="607" t="s">
        <v>1001</v>
      </c>
      <c r="C1390" s="607" t="s">
        <v>11973</v>
      </c>
      <c r="D1390" s="607" t="s">
        <v>10580</v>
      </c>
      <c r="E1390" s="619" t="s">
        <v>28117</v>
      </c>
      <c r="F1390"/>
      <c r="G1390"/>
      <c r="H1390"/>
    </row>
    <row r="1391" spans="1:8" ht="15" x14ac:dyDescent="0.25">
      <c r="A1391" s="609" t="str">
        <f t="shared" si="21"/>
        <v>97933</v>
      </c>
      <c r="B1391" s="607" t="s">
        <v>8530</v>
      </c>
      <c r="C1391" s="607" t="s">
        <v>11974</v>
      </c>
      <c r="D1391" s="607" t="s">
        <v>10580</v>
      </c>
      <c r="E1391" s="619" t="s">
        <v>32464</v>
      </c>
      <c r="F1391"/>
      <c r="G1391"/>
      <c r="H1391"/>
    </row>
    <row r="1392" spans="1:8" ht="15" x14ac:dyDescent="0.25">
      <c r="A1392" s="609" t="str">
        <f t="shared" si="21"/>
        <v>97934</v>
      </c>
      <c r="B1392" s="607" t="s">
        <v>11975</v>
      </c>
      <c r="C1392" s="607" t="s">
        <v>11976</v>
      </c>
      <c r="D1392" s="607" t="s">
        <v>10580</v>
      </c>
      <c r="E1392" s="619" t="s">
        <v>32465</v>
      </c>
      <c r="F1392"/>
      <c r="G1392"/>
      <c r="H1392"/>
    </row>
    <row r="1393" spans="1:8" ht="15" x14ac:dyDescent="0.25">
      <c r="A1393" s="609" t="str">
        <f t="shared" si="21"/>
        <v>97935</v>
      </c>
      <c r="B1393" s="607" t="s">
        <v>11977</v>
      </c>
      <c r="C1393" s="607" t="s">
        <v>11978</v>
      </c>
      <c r="D1393" s="607" t="s">
        <v>10580</v>
      </c>
      <c r="E1393" s="619" t="s">
        <v>32466</v>
      </c>
      <c r="F1393"/>
      <c r="G1393"/>
      <c r="H1393"/>
    </row>
    <row r="1394" spans="1:8" ht="15" x14ac:dyDescent="0.25">
      <c r="A1394" s="609" t="str">
        <f t="shared" si="21"/>
        <v>97936</v>
      </c>
      <c r="B1394" s="607" t="s">
        <v>11979</v>
      </c>
      <c r="C1394" s="607" t="s">
        <v>11980</v>
      </c>
      <c r="D1394" s="607" t="s">
        <v>10580</v>
      </c>
      <c r="E1394" s="619" t="s">
        <v>32467</v>
      </c>
      <c r="F1394"/>
      <c r="G1394"/>
      <c r="H1394"/>
    </row>
    <row r="1395" spans="1:8" ht="15" x14ac:dyDescent="0.25">
      <c r="A1395" s="609" t="str">
        <f t="shared" si="21"/>
        <v>97947</v>
      </c>
      <c r="B1395" s="607" t="s">
        <v>8531</v>
      </c>
      <c r="C1395" s="607" t="s">
        <v>11981</v>
      </c>
      <c r="D1395" s="607" t="s">
        <v>10580</v>
      </c>
      <c r="E1395" s="619" t="s">
        <v>32468</v>
      </c>
      <c r="F1395"/>
      <c r="G1395"/>
      <c r="H1395"/>
    </row>
    <row r="1396" spans="1:8" ht="15" x14ac:dyDescent="0.25">
      <c r="A1396" s="609" t="str">
        <f t="shared" si="21"/>
        <v>97948</v>
      </c>
      <c r="B1396" s="607" t="s">
        <v>8532</v>
      </c>
      <c r="C1396" s="607" t="s">
        <v>11982</v>
      </c>
      <c r="D1396" s="607" t="s">
        <v>10580</v>
      </c>
      <c r="E1396" s="619" t="s">
        <v>32469</v>
      </c>
      <c r="F1396"/>
      <c r="G1396"/>
      <c r="H1396"/>
    </row>
    <row r="1397" spans="1:8" ht="15" x14ac:dyDescent="0.25">
      <c r="A1397" s="609" t="str">
        <f t="shared" si="21"/>
        <v>97949</v>
      </c>
      <c r="B1397" s="607" t="s">
        <v>11983</v>
      </c>
      <c r="C1397" s="607" t="s">
        <v>11984</v>
      </c>
      <c r="D1397" s="607" t="s">
        <v>10580</v>
      </c>
      <c r="E1397" s="619" t="s">
        <v>32470</v>
      </c>
      <c r="F1397"/>
      <c r="G1397"/>
      <c r="H1397"/>
    </row>
    <row r="1398" spans="1:8" ht="15" x14ac:dyDescent="0.25">
      <c r="A1398" s="609" t="str">
        <f t="shared" si="21"/>
        <v>97950</v>
      </c>
      <c r="B1398" s="607" t="s">
        <v>11985</v>
      </c>
      <c r="C1398" s="607" t="s">
        <v>11986</v>
      </c>
      <c r="D1398" s="607" t="s">
        <v>10580</v>
      </c>
      <c r="E1398" s="619" t="s">
        <v>32471</v>
      </c>
      <c r="F1398"/>
      <c r="G1398"/>
      <c r="H1398"/>
    </row>
    <row r="1399" spans="1:8" ht="15" x14ac:dyDescent="0.25">
      <c r="A1399" s="609" t="str">
        <f t="shared" si="21"/>
        <v>97951</v>
      </c>
      <c r="B1399" s="607" t="s">
        <v>11987</v>
      </c>
      <c r="C1399" s="607" t="s">
        <v>11988</v>
      </c>
      <c r="D1399" s="607" t="s">
        <v>10580</v>
      </c>
      <c r="E1399" s="619" t="s">
        <v>32472</v>
      </c>
      <c r="F1399"/>
      <c r="G1399"/>
      <c r="H1399"/>
    </row>
    <row r="1400" spans="1:8" ht="15" x14ac:dyDescent="0.25">
      <c r="A1400" s="609" t="str">
        <f t="shared" si="21"/>
        <v>97952</v>
      </c>
      <c r="B1400" s="607" t="s">
        <v>11989</v>
      </c>
      <c r="C1400" s="607" t="s">
        <v>11990</v>
      </c>
      <c r="D1400" s="607" t="s">
        <v>10580</v>
      </c>
      <c r="E1400" s="619" t="s">
        <v>32473</v>
      </c>
      <c r="F1400"/>
      <c r="G1400"/>
      <c r="H1400"/>
    </row>
    <row r="1401" spans="1:8" ht="15" x14ac:dyDescent="0.25">
      <c r="A1401" s="609" t="str">
        <f t="shared" si="21"/>
        <v>97953</v>
      </c>
      <c r="B1401" s="607" t="s">
        <v>8533</v>
      </c>
      <c r="C1401" s="607" t="s">
        <v>11991</v>
      </c>
      <c r="D1401" s="607" t="s">
        <v>10580</v>
      </c>
      <c r="E1401" s="619" t="s">
        <v>32474</v>
      </c>
      <c r="F1401"/>
      <c r="G1401"/>
      <c r="H1401"/>
    </row>
    <row r="1402" spans="1:8" ht="15" x14ac:dyDescent="0.25">
      <c r="A1402" s="609" t="str">
        <f t="shared" si="21"/>
        <v>97955</v>
      </c>
      <c r="B1402" s="607" t="s">
        <v>8534</v>
      </c>
      <c r="C1402" s="607" t="s">
        <v>11992</v>
      </c>
      <c r="D1402" s="607" t="s">
        <v>10580</v>
      </c>
      <c r="E1402" s="619" t="s">
        <v>32475</v>
      </c>
      <c r="F1402"/>
      <c r="G1402"/>
      <c r="H1402"/>
    </row>
    <row r="1403" spans="1:8" ht="15" x14ac:dyDescent="0.25">
      <c r="A1403" s="609" t="str">
        <f t="shared" si="21"/>
        <v>97956</v>
      </c>
      <c r="B1403" s="607" t="s">
        <v>11993</v>
      </c>
      <c r="C1403" s="607" t="s">
        <v>11994</v>
      </c>
      <c r="D1403" s="607" t="s">
        <v>10580</v>
      </c>
      <c r="E1403" s="619" t="s">
        <v>32476</v>
      </c>
      <c r="F1403"/>
      <c r="G1403"/>
      <c r="H1403"/>
    </row>
    <row r="1404" spans="1:8" ht="15" x14ac:dyDescent="0.25">
      <c r="A1404" s="609" t="str">
        <f t="shared" si="21"/>
        <v>97957</v>
      </c>
      <c r="B1404" s="607" t="s">
        <v>11995</v>
      </c>
      <c r="C1404" s="607" t="s">
        <v>11996</v>
      </c>
      <c r="D1404" s="607" t="s">
        <v>10580</v>
      </c>
      <c r="E1404" s="619" t="s">
        <v>32477</v>
      </c>
      <c r="F1404"/>
      <c r="G1404"/>
      <c r="H1404"/>
    </row>
    <row r="1405" spans="1:8" ht="15" x14ac:dyDescent="0.25">
      <c r="A1405" s="609" t="str">
        <f t="shared" si="21"/>
        <v>97961</v>
      </c>
      <c r="B1405" s="607" t="s">
        <v>11997</v>
      </c>
      <c r="C1405" s="607" t="s">
        <v>11998</v>
      </c>
      <c r="D1405" s="607" t="s">
        <v>10580</v>
      </c>
      <c r="E1405" s="619" t="s">
        <v>32478</v>
      </c>
      <c r="F1405"/>
      <c r="G1405"/>
      <c r="H1405"/>
    </row>
    <row r="1406" spans="1:8" ht="15" x14ac:dyDescent="0.25">
      <c r="A1406" s="609" t="str">
        <f t="shared" si="21"/>
        <v>97973</v>
      </c>
      <c r="B1406" s="607" t="s">
        <v>11999</v>
      </c>
      <c r="C1406" s="607" t="s">
        <v>12000</v>
      </c>
      <c r="D1406" s="607" t="s">
        <v>10580</v>
      </c>
      <c r="E1406" s="619" t="s">
        <v>32479</v>
      </c>
      <c r="F1406"/>
      <c r="G1406"/>
      <c r="H1406"/>
    </row>
    <row r="1407" spans="1:8" ht="15" x14ac:dyDescent="0.25">
      <c r="A1407" s="609" t="str">
        <f t="shared" si="21"/>
        <v>97974</v>
      </c>
      <c r="B1407" s="607" t="s">
        <v>8535</v>
      </c>
      <c r="C1407" s="607" t="s">
        <v>12001</v>
      </c>
      <c r="D1407" s="607" t="s">
        <v>10580</v>
      </c>
      <c r="E1407" s="619" t="s">
        <v>32480</v>
      </c>
      <c r="F1407"/>
      <c r="G1407"/>
      <c r="H1407"/>
    </row>
    <row r="1408" spans="1:8" ht="15" x14ac:dyDescent="0.25">
      <c r="A1408" s="609" t="str">
        <f t="shared" si="21"/>
        <v>97975</v>
      </c>
      <c r="B1408" s="607" t="s">
        <v>8536</v>
      </c>
      <c r="C1408" s="607" t="s">
        <v>12002</v>
      </c>
      <c r="D1408" s="607" t="s">
        <v>10580</v>
      </c>
      <c r="E1408" s="619" t="s">
        <v>32481</v>
      </c>
      <c r="F1408"/>
      <c r="G1408"/>
      <c r="H1408"/>
    </row>
    <row r="1409" spans="1:8" ht="15" x14ac:dyDescent="0.25">
      <c r="A1409" s="609" t="str">
        <f t="shared" si="21"/>
        <v>97976</v>
      </c>
      <c r="B1409" s="607" t="s">
        <v>5639</v>
      </c>
      <c r="C1409" s="607" t="s">
        <v>12003</v>
      </c>
      <c r="D1409" s="607" t="s">
        <v>10580</v>
      </c>
      <c r="E1409" s="619" t="s">
        <v>25164</v>
      </c>
      <c r="F1409"/>
      <c r="G1409"/>
      <c r="H1409"/>
    </row>
    <row r="1410" spans="1:8" ht="15" x14ac:dyDescent="0.25">
      <c r="A1410" s="609" t="str">
        <f t="shared" ref="A1410:A1473" si="22">IF(ISERROR(SEARCH("/",B1410)=6),TRIM(CLEAN(B1410)),IF(SEARCH("/",B1410)=6,IF(LEN(TRIM(CLEAN(B1410)))=7,LEFT(TRIM(CLEAN(B1410)),6)&amp;"00"&amp;RIGHT(TRIM(CLEAN(B1410)),1),LEFT(TRIM(CLEAN(B1410)),6)&amp;"0"&amp;RIGHT(TRIM(CLEAN(B1410)),2)),TRIM(CLEAN(B1410))))</f>
        <v>97977</v>
      </c>
      <c r="B1410" s="607" t="s">
        <v>5640</v>
      </c>
      <c r="C1410" s="607" t="s">
        <v>12004</v>
      </c>
      <c r="D1410" s="607" t="s">
        <v>10580</v>
      </c>
      <c r="E1410" s="619" t="s">
        <v>32482</v>
      </c>
      <c r="F1410"/>
      <c r="G1410"/>
      <c r="H1410"/>
    </row>
    <row r="1411" spans="1:8" ht="15" x14ac:dyDescent="0.25">
      <c r="A1411" s="609" t="str">
        <f t="shared" si="22"/>
        <v>97978</v>
      </c>
      <c r="B1411" s="607" t="s">
        <v>8537</v>
      </c>
      <c r="C1411" s="607" t="s">
        <v>12005</v>
      </c>
      <c r="D1411" s="607" t="s">
        <v>10580</v>
      </c>
      <c r="E1411" s="619" t="s">
        <v>32483</v>
      </c>
      <c r="F1411"/>
      <c r="G1411"/>
      <c r="H1411"/>
    </row>
    <row r="1412" spans="1:8" ht="15" x14ac:dyDescent="0.25">
      <c r="A1412" s="609" t="str">
        <f t="shared" si="22"/>
        <v>97980</v>
      </c>
      <c r="B1412" s="607" t="s">
        <v>5641</v>
      </c>
      <c r="C1412" s="607" t="s">
        <v>12006</v>
      </c>
      <c r="D1412" s="607" t="s">
        <v>10580</v>
      </c>
      <c r="E1412" s="619" t="s">
        <v>32484</v>
      </c>
      <c r="F1412"/>
      <c r="G1412"/>
      <c r="H1412"/>
    </row>
    <row r="1413" spans="1:8" ht="15" x14ac:dyDescent="0.25">
      <c r="A1413" s="609" t="str">
        <f t="shared" si="22"/>
        <v>97981</v>
      </c>
      <c r="B1413" s="607" t="s">
        <v>5642</v>
      </c>
      <c r="C1413" s="607" t="s">
        <v>12007</v>
      </c>
      <c r="D1413" s="607" t="s">
        <v>10494</v>
      </c>
      <c r="E1413" s="619" t="s">
        <v>32485</v>
      </c>
      <c r="F1413"/>
      <c r="G1413"/>
      <c r="H1413"/>
    </row>
    <row r="1414" spans="1:8" ht="15" x14ac:dyDescent="0.25">
      <c r="A1414" s="609" t="str">
        <f t="shared" si="22"/>
        <v>97983</v>
      </c>
      <c r="B1414" s="607" t="s">
        <v>5643</v>
      </c>
      <c r="C1414" s="607" t="s">
        <v>12008</v>
      </c>
      <c r="D1414" s="607" t="s">
        <v>10494</v>
      </c>
      <c r="E1414" s="619" t="s">
        <v>32486</v>
      </c>
      <c r="F1414"/>
      <c r="G1414"/>
      <c r="H1414"/>
    </row>
    <row r="1415" spans="1:8" ht="15" x14ac:dyDescent="0.25">
      <c r="A1415" s="609" t="str">
        <f t="shared" si="22"/>
        <v>97985</v>
      </c>
      <c r="B1415" s="607" t="s">
        <v>5644</v>
      </c>
      <c r="C1415" s="607" t="s">
        <v>12009</v>
      </c>
      <c r="D1415" s="607" t="s">
        <v>10494</v>
      </c>
      <c r="E1415" s="619" t="s">
        <v>32487</v>
      </c>
      <c r="F1415"/>
      <c r="G1415"/>
      <c r="H1415"/>
    </row>
    <row r="1416" spans="1:8" ht="15" x14ac:dyDescent="0.25">
      <c r="A1416" s="609" t="str">
        <f t="shared" si="22"/>
        <v>97987</v>
      </c>
      <c r="B1416" s="607" t="s">
        <v>5645</v>
      </c>
      <c r="C1416" s="607" t="s">
        <v>12010</v>
      </c>
      <c r="D1416" s="607" t="s">
        <v>10494</v>
      </c>
      <c r="E1416" s="619" t="s">
        <v>32488</v>
      </c>
      <c r="F1416"/>
      <c r="G1416"/>
      <c r="H1416"/>
    </row>
    <row r="1417" spans="1:8" ht="15" x14ac:dyDescent="0.25">
      <c r="A1417" s="609" t="str">
        <f t="shared" si="22"/>
        <v>97988</v>
      </c>
      <c r="B1417" s="607" t="s">
        <v>5646</v>
      </c>
      <c r="C1417" s="607" t="s">
        <v>12011</v>
      </c>
      <c r="D1417" s="607" t="s">
        <v>10580</v>
      </c>
      <c r="E1417" s="619" t="s">
        <v>32489</v>
      </c>
      <c r="F1417"/>
      <c r="G1417"/>
      <c r="H1417"/>
    </row>
    <row r="1418" spans="1:8" ht="15" x14ac:dyDescent="0.25">
      <c r="A1418" s="609" t="str">
        <f t="shared" si="22"/>
        <v>97989</v>
      </c>
      <c r="B1418" s="607" t="s">
        <v>5647</v>
      </c>
      <c r="C1418" s="607" t="s">
        <v>12012</v>
      </c>
      <c r="D1418" s="607" t="s">
        <v>10494</v>
      </c>
      <c r="E1418" s="619" t="s">
        <v>32490</v>
      </c>
      <c r="F1418"/>
      <c r="G1418"/>
      <c r="H1418"/>
    </row>
    <row r="1419" spans="1:8" ht="15" x14ac:dyDescent="0.25">
      <c r="A1419" s="609" t="str">
        <f t="shared" si="22"/>
        <v>97991</v>
      </c>
      <c r="B1419" s="607" t="s">
        <v>5648</v>
      </c>
      <c r="C1419" s="607" t="s">
        <v>12013</v>
      </c>
      <c r="D1419" s="607" t="s">
        <v>10494</v>
      </c>
      <c r="E1419" s="619" t="s">
        <v>32491</v>
      </c>
      <c r="F1419"/>
      <c r="G1419"/>
      <c r="H1419"/>
    </row>
    <row r="1420" spans="1:8" ht="15" x14ac:dyDescent="0.25">
      <c r="A1420" s="609" t="str">
        <f t="shared" si="22"/>
        <v>97992</v>
      </c>
      <c r="B1420" s="607" t="s">
        <v>5649</v>
      </c>
      <c r="C1420" s="607" t="s">
        <v>12014</v>
      </c>
      <c r="D1420" s="607" t="s">
        <v>10580</v>
      </c>
      <c r="E1420" s="619" t="s">
        <v>32492</v>
      </c>
      <c r="F1420"/>
      <c r="G1420"/>
      <c r="H1420"/>
    </row>
    <row r="1421" spans="1:8" ht="15" x14ac:dyDescent="0.25">
      <c r="A1421" s="609" t="str">
        <f t="shared" si="22"/>
        <v>97993</v>
      </c>
      <c r="B1421" s="607" t="s">
        <v>5650</v>
      </c>
      <c r="C1421" s="607" t="s">
        <v>12015</v>
      </c>
      <c r="D1421" s="607" t="s">
        <v>10494</v>
      </c>
      <c r="E1421" s="619" t="s">
        <v>32493</v>
      </c>
      <c r="F1421"/>
      <c r="G1421"/>
      <c r="H1421"/>
    </row>
    <row r="1422" spans="1:8" ht="15" x14ac:dyDescent="0.25">
      <c r="A1422" s="609" t="str">
        <f t="shared" si="22"/>
        <v>97994</v>
      </c>
      <c r="B1422" s="607" t="s">
        <v>5651</v>
      </c>
      <c r="C1422" s="607" t="s">
        <v>12016</v>
      </c>
      <c r="D1422" s="607" t="s">
        <v>10580</v>
      </c>
      <c r="E1422" s="619" t="s">
        <v>32494</v>
      </c>
      <c r="F1422"/>
      <c r="G1422"/>
      <c r="H1422"/>
    </row>
    <row r="1423" spans="1:8" ht="15" x14ac:dyDescent="0.25">
      <c r="A1423" s="609" t="str">
        <f t="shared" si="22"/>
        <v>97995</v>
      </c>
      <c r="B1423" s="607" t="s">
        <v>5652</v>
      </c>
      <c r="C1423" s="607" t="s">
        <v>12017</v>
      </c>
      <c r="D1423" s="607" t="s">
        <v>10494</v>
      </c>
      <c r="E1423" s="619" t="s">
        <v>32495</v>
      </c>
      <c r="F1423"/>
      <c r="G1423"/>
      <c r="H1423"/>
    </row>
    <row r="1424" spans="1:8" ht="15" x14ac:dyDescent="0.25">
      <c r="A1424" s="609" t="str">
        <f t="shared" si="22"/>
        <v>97996</v>
      </c>
      <c r="B1424" s="607" t="s">
        <v>5653</v>
      </c>
      <c r="C1424" s="607" t="s">
        <v>12018</v>
      </c>
      <c r="D1424" s="607" t="s">
        <v>10580</v>
      </c>
      <c r="E1424" s="619" t="s">
        <v>32496</v>
      </c>
      <c r="F1424"/>
      <c r="G1424"/>
      <c r="H1424"/>
    </row>
    <row r="1425" spans="1:8" ht="15" x14ac:dyDescent="0.25">
      <c r="A1425" s="609" t="str">
        <f t="shared" si="22"/>
        <v>97997</v>
      </c>
      <c r="B1425" s="607" t="s">
        <v>5654</v>
      </c>
      <c r="C1425" s="607" t="s">
        <v>12019</v>
      </c>
      <c r="D1425" s="607" t="s">
        <v>10494</v>
      </c>
      <c r="E1425" s="619" t="s">
        <v>32497</v>
      </c>
      <c r="F1425"/>
      <c r="G1425"/>
      <c r="H1425"/>
    </row>
    <row r="1426" spans="1:8" ht="15" x14ac:dyDescent="0.25">
      <c r="A1426" s="609" t="str">
        <f t="shared" si="22"/>
        <v>97999</v>
      </c>
      <c r="B1426" s="607" t="s">
        <v>5655</v>
      </c>
      <c r="C1426" s="607" t="s">
        <v>12020</v>
      </c>
      <c r="D1426" s="607" t="s">
        <v>10494</v>
      </c>
      <c r="E1426" s="619" t="s">
        <v>32498</v>
      </c>
      <c r="F1426"/>
      <c r="G1426"/>
      <c r="H1426"/>
    </row>
    <row r="1427" spans="1:8" ht="15" x14ac:dyDescent="0.25">
      <c r="A1427" s="609" t="str">
        <f t="shared" si="22"/>
        <v>98001</v>
      </c>
      <c r="B1427" s="607" t="s">
        <v>5656</v>
      </c>
      <c r="C1427" s="607" t="s">
        <v>12021</v>
      </c>
      <c r="D1427" s="607" t="s">
        <v>10494</v>
      </c>
      <c r="E1427" s="619" t="s">
        <v>32499</v>
      </c>
      <c r="F1427"/>
      <c r="G1427"/>
      <c r="H1427"/>
    </row>
    <row r="1428" spans="1:8" ht="15" x14ac:dyDescent="0.25">
      <c r="A1428" s="609" t="str">
        <f t="shared" si="22"/>
        <v>98002</v>
      </c>
      <c r="B1428" s="607" t="s">
        <v>5657</v>
      </c>
      <c r="C1428" s="607" t="s">
        <v>12022</v>
      </c>
      <c r="D1428" s="607" t="s">
        <v>10580</v>
      </c>
      <c r="E1428" s="619" t="s">
        <v>32500</v>
      </c>
      <c r="F1428"/>
      <c r="G1428"/>
      <c r="H1428"/>
    </row>
    <row r="1429" spans="1:8" ht="15" x14ac:dyDescent="0.25">
      <c r="A1429" s="609" t="str">
        <f t="shared" si="22"/>
        <v>98003</v>
      </c>
      <c r="B1429" s="607" t="s">
        <v>5658</v>
      </c>
      <c r="C1429" s="607" t="s">
        <v>12023</v>
      </c>
      <c r="D1429" s="607" t="s">
        <v>10494</v>
      </c>
      <c r="E1429" s="619" t="s">
        <v>32501</v>
      </c>
      <c r="F1429"/>
      <c r="G1429"/>
      <c r="H1429"/>
    </row>
    <row r="1430" spans="1:8" ht="15" x14ac:dyDescent="0.25">
      <c r="A1430" s="609" t="str">
        <f t="shared" si="22"/>
        <v>98005</v>
      </c>
      <c r="B1430" s="607" t="s">
        <v>5659</v>
      </c>
      <c r="C1430" s="607" t="s">
        <v>12024</v>
      </c>
      <c r="D1430" s="607" t="s">
        <v>10494</v>
      </c>
      <c r="E1430" s="619" t="s">
        <v>32502</v>
      </c>
      <c r="F1430"/>
      <c r="G1430"/>
      <c r="H1430"/>
    </row>
    <row r="1431" spans="1:8" ht="15" x14ac:dyDescent="0.25">
      <c r="A1431" s="609" t="str">
        <f t="shared" si="22"/>
        <v>98006</v>
      </c>
      <c r="B1431" s="607" t="s">
        <v>5660</v>
      </c>
      <c r="C1431" s="607" t="s">
        <v>12025</v>
      </c>
      <c r="D1431" s="607" t="s">
        <v>10580</v>
      </c>
      <c r="E1431" s="619" t="s">
        <v>32503</v>
      </c>
      <c r="F1431"/>
      <c r="G1431"/>
      <c r="H1431"/>
    </row>
    <row r="1432" spans="1:8" ht="15" x14ac:dyDescent="0.25">
      <c r="A1432" s="609" t="str">
        <f t="shared" si="22"/>
        <v>98007</v>
      </c>
      <c r="B1432" s="607" t="s">
        <v>5661</v>
      </c>
      <c r="C1432" s="607" t="s">
        <v>12026</v>
      </c>
      <c r="D1432" s="607" t="s">
        <v>10494</v>
      </c>
      <c r="E1432" s="619" t="s">
        <v>32504</v>
      </c>
      <c r="F1432"/>
      <c r="G1432"/>
      <c r="H1432"/>
    </row>
    <row r="1433" spans="1:8" ht="15" x14ac:dyDescent="0.25">
      <c r="A1433" s="609" t="str">
        <f t="shared" si="22"/>
        <v>98008</v>
      </c>
      <c r="B1433" s="607" t="s">
        <v>5662</v>
      </c>
      <c r="C1433" s="607" t="s">
        <v>12027</v>
      </c>
      <c r="D1433" s="607" t="s">
        <v>10580</v>
      </c>
      <c r="E1433" s="619" t="s">
        <v>32505</v>
      </c>
      <c r="F1433"/>
      <c r="G1433"/>
      <c r="H1433"/>
    </row>
    <row r="1434" spans="1:8" ht="15" x14ac:dyDescent="0.25">
      <c r="A1434" s="609" t="str">
        <f t="shared" si="22"/>
        <v>98009</v>
      </c>
      <c r="B1434" s="607" t="s">
        <v>5663</v>
      </c>
      <c r="C1434" s="607" t="s">
        <v>12028</v>
      </c>
      <c r="D1434" s="607" t="s">
        <v>10494</v>
      </c>
      <c r="E1434" s="619" t="s">
        <v>32498</v>
      </c>
      <c r="F1434"/>
      <c r="G1434"/>
      <c r="H1434"/>
    </row>
    <row r="1435" spans="1:8" ht="15" x14ac:dyDescent="0.25">
      <c r="A1435" s="609" t="str">
        <f t="shared" si="22"/>
        <v>98010</v>
      </c>
      <c r="B1435" s="607" t="s">
        <v>5664</v>
      </c>
      <c r="C1435" s="607" t="s">
        <v>12029</v>
      </c>
      <c r="D1435" s="607" t="s">
        <v>10580</v>
      </c>
      <c r="E1435" s="619" t="s">
        <v>32506</v>
      </c>
      <c r="F1435"/>
      <c r="G1435"/>
      <c r="H1435"/>
    </row>
    <row r="1436" spans="1:8" ht="15" x14ac:dyDescent="0.25">
      <c r="A1436" s="609" t="str">
        <f t="shared" si="22"/>
        <v>98011</v>
      </c>
      <c r="B1436" s="607" t="s">
        <v>5665</v>
      </c>
      <c r="C1436" s="607" t="s">
        <v>12030</v>
      </c>
      <c r="D1436" s="607" t="s">
        <v>10494</v>
      </c>
      <c r="E1436" s="619" t="s">
        <v>32499</v>
      </c>
      <c r="F1436"/>
      <c r="G1436"/>
      <c r="H1436"/>
    </row>
    <row r="1437" spans="1:8" ht="15" x14ac:dyDescent="0.25">
      <c r="A1437" s="609" t="str">
        <f t="shared" si="22"/>
        <v>98012</v>
      </c>
      <c r="B1437" s="607" t="s">
        <v>5666</v>
      </c>
      <c r="C1437" s="607" t="s">
        <v>12031</v>
      </c>
      <c r="D1437" s="607" t="s">
        <v>10580</v>
      </c>
      <c r="E1437" s="619" t="s">
        <v>32507</v>
      </c>
      <c r="F1437"/>
      <c r="G1437"/>
      <c r="H1437"/>
    </row>
    <row r="1438" spans="1:8" ht="15" x14ac:dyDescent="0.25">
      <c r="A1438" s="609" t="str">
        <f t="shared" si="22"/>
        <v>98013</v>
      </c>
      <c r="B1438" s="607" t="s">
        <v>5667</v>
      </c>
      <c r="C1438" s="607" t="s">
        <v>12032</v>
      </c>
      <c r="D1438" s="607" t="s">
        <v>10494</v>
      </c>
      <c r="E1438" s="619" t="s">
        <v>32501</v>
      </c>
      <c r="F1438"/>
      <c r="G1438"/>
      <c r="H1438"/>
    </row>
    <row r="1439" spans="1:8" ht="15" x14ac:dyDescent="0.25">
      <c r="A1439" s="609" t="str">
        <f t="shared" si="22"/>
        <v>98014</v>
      </c>
      <c r="B1439" s="607" t="s">
        <v>5668</v>
      </c>
      <c r="C1439" s="607" t="s">
        <v>12033</v>
      </c>
      <c r="D1439" s="607" t="s">
        <v>10580</v>
      </c>
      <c r="E1439" s="619" t="s">
        <v>32508</v>
      </c>
      <c r="F1439"/>
      <c r="G1439"/>
      <c r="H1439"/>
    </row>
    <row r="1440" spans="1:8" ht="15" x14ac:dyDescent="0.25">
      <c r="A1440" s="609" t="str">
        <f t="shared" si="22"/>
        <v>98015</v>
      </c>
      <c r="B1440" s="607" t="s">
        <v>5669</v>
      </c>
      <c r="C1440" s="607" t="s">
        <v>12034</v>
      </c>
      <c r="D1440" s="607" t="s">
        <v>10494</v>
      </c>
      <c r="E1440" s="619" t="s">
        <v>32502</v>
      </c>
      <c r="F1440"/>
      <c r="G1440"/>
      <c r="H1440"/>
    </row>
    <row r="1441" spans="1:8" ht="15" x14ac:dyDescent="0.25">
      <c r="A1441" s="609" t="str">
        <f t="shared" si="22"/>
        <v>98016</v>
      </c>
      <c r="B1441" s="607" t="s">
        <v>5670</v>
      </c>
      <c r="C1441" s="607" t="s">
        <v>12035</v>
      </c>
      <c r="D1441" s="607" t="s">
        <v>10580</v>
      </c>
      <c r="E1441" s="619" t="s">
        <v>32509</v>
      </c>
      <c r="F1441"/>
      <c r="G1441"/>
      <c r="H1441"/>
    </row>
    <row r="1442" spans="1:8" ht="15" x14ac:dyDescent="0.25">
      <c r="A1442" s="609" t="str">
        <f t="shared" si="22"/>
        <v>98017</v>
      </c>
      <c r="B1442" s="607" t="s">
        <v>5671</v>
      </c>
      <c r="C1442" s="607" t="s">
        <v>12036</v>
      </c>
      <c r="D1442" s="607" t="s">
        <v>10494</v>
      </c>
      <c r="E1442" s="619" t="s">
        <v>32504</v>
      </c>
      <c r="F1442"/>
      <c r="G1442"/>
      <c r="H1442"/>
    </row>
    <row r="1443" spans="1:8" ht="15" x14ac:dyDescent="0.25">
      <c r="A1443" s="609" t="str">
        <f t="shared" si="22"/>
        <v>98018</v>
      </c>
      <c r="B1443" s="607" t="s">
        <v>5672</v>
      </c>
      <c r="C1443" s="607" t="s">
        <v>12037</v>
      </c>
      <c r="D1443" s="607" t="s">
        <v>10580</v>
      </c>
      <c r="E1443" s="619" t="s">
        <v>32510</v>
      </c>
      <c r="F1443"/>
      <c r="G1443"/>
      <c r="H1443"/>
    </row>
    <row r="1444" spans="1:8" ht="15" x14ac:dyDescent="0.25">
      <c r="A1444" s="609" t="str">
        <f t="shared" si="22"/>
        <v>98019</v>
      </c>
      <c r="B1444" s="607" t="s">
        <v>5673</v>
      </c>
      <c r="C1444" s="607" t="s">
        <v>12038</v>
      </c>
      <c r="D1444" s="607" t="s">
        <v>10494</v>
      </c>
      <c r="E1444" s="619" t="s">
        <v>32511</v>
      </c>
      <c r="F1444"/>
      <c r="G1444"/>
      <c r="H1444"/>
    </row>
    <row r="1445" spans="1:8" ht="15" x14ac:dyDescent="0.25">
      <c r="A1445" s="609" t="str">
        <f t="shared" si="22"/>
        <v>98020</v>
      </c>
      <c r="B1445" s="607" t="s">
        <v>5674</v>
      </c>
      <c r="C1445" s="607" t="s">
        <v>12039</v>
      </c>
      <c r="D1445" s="607" t="s">
        <v>10580</v>
      </c>
      <c r="E1445" s="619" t="s">
        <v>32512</v>
      </c>
      <c r="F1445"/>
      <c r="G1445"/>
      <c r="H1445"/>
    </row>
    <row r="1446" spans="1:8" ht="15" x14ac:dyDescent="0.25">
      <c r="A1446" s="609" t="str">
        <f t="shared" si="22"/>
        <v>98021</v>
      </c>
      <c r="B1446" s="607" t="s">
        <v>5675</v>
      </c>
      <c r="C1446" s="607" t="s">
        <v>12040</v>
      </c>
      <c r="D1446" s="607" t="s">
        <v>10494</v>
      </c>
      <c r="E1446" s="619" t="s">
        <v>32513</v>
      </c>
      <c r="F1446"/>
      <c r="G1446"/>
      <c r="H1446"/>
    </row>
    <row r="1447" spans="1:8" ht="15" x14ac:dyDescent="0.25">
      <c r="A1447" s="609" t="str">
        <f t="shared" si="22"/>
        <v>98022</v>
      </c>
      <c r="B1447" s="607" t="s">
        <v>5676</v>
      </c>
      <c r="C1447" s="607" t="s">
        <v>12041</v>
      </c>
      <c r="D1447" s="607" t="s">
        <v>10580</v>
      </c>
      <c r="E1447" s="619" t="s">
        <v>32514</v>
      </c>
      <c r="F1447"/>
      <c r="G1447"/>
      <c r="H1447"/>
    </row>
    <row r="1448" spans="1:8" ht="15" x14ac:dyDescent="0.25">
      <c r="A1448" s="609" t="str">
        <f t="shared" si="22"/>
        <v>98023</v>
      </c>
      <c r="B1448" s="607" t="s">
        <v>5677</v>
      </c>
      <c r="C1448" s="607" t="s">
        <v>12042</v>
      </c>
      <c r="D1448" s="607" t="s">
        <v>10494</v>
      </c>
      <c r="E1448" s="619" t="s">
        <v>32515</v>
      </c>
      <c r="F1448"/>
      <c r="G1448"/>
      <c r="H1448"/>
    </row>
    <row r="1449" spans="1:8" ht="15" x14ac:dyDescent="0.25">
      <c r="A1449" s="609" t="str">
        <f t="shared" si="22"/>
        <v>98024</v>
      </c>
      <c r="B1449" s="607" t="s">
        <v>5678</v>
      </c>
      <c r="C1449" s="607" t="s">
        <v>12043</v>
      </c>
      <c r="D1449" s="607" t="s">
        <v>10580</v>
      </c>
      <c r="E1449" s="619" t="s">
        <v>32516</v>
      </c>
      <c r="F1449"/>
      <c r="G1449"/>
      <c r="H1449"/>
    </row>
    <row r="1450" spans="1:8" ht="15" x14ac:dyDescent="0.25">
      <c r="A1450" s="609" t="str">
        <f t="shared" si="22"/>
        <v>98025</v>
      </c>
      <c r="B1450" s="607" t="s">
        <v>5679</v>
      </c>
      <c r="C1450" s="607" t="s">
        <v>12044</v>
      </c>
      <c r="D1450" s="607" t="s">
        <v>10494</v>
      </c>
      <c r="E1450" s="619" t="s">
        <v>32517</v>
      </c>
      <c r="F1450"/>
      <c r="G1450"/>
      <c r="H1450"/>
    </row>
    <row r="1451" spans="1:8" ht="15" x14ac:dyDescent="0.25">
      <c r="A1451" s="609" t="str">
        <f t="shared" si="22"/>
        <v>98026</v>
      </c>
      <c r="B1451" s="607" t="s">
        <v>5680</v>
      </c>
      <c r="C1451" s="607" t="s">
        <v>12045</v>
      </c>
      <c r="D1451" s="607" t="s">
        <v>10580</v>
      </c>
      <c r="E1451" s="619" t="s">
        <v>32518</v>
      </c>
      <c r="F1451"/>
      <c r="G1451"/>
      <c r="H1451"/>
    </row>
    <row r="1452" spans="1:8" ht="15" x14ac:dyDescent="0.25">
      <c r="A1452" s="609" t="str">
        <f t="shared" si="22"/>
        <v>98027</v>
      </c>
      <c r="B1452" s="607" t="s">
        <v>5681</v>
      </c>
      <c r="C1452" s="607" t="s">
        <v>12046</v>
      </c>
      <c r="D1452" s="607" t="s">
        <v>10494</v>
      </c>
      <c r="E1452" s="619" t="s">
        <v>32511</v>
      </c>
      <c r="F1452"/>
      <c r="G1452"/>
      <c r="H1452"/>
    </row>
    <row r="1453" spans="1:8" ht="15" x14ac:dyDescent="0.25">
      <c r="A1453" s="609" t="str">
        <f t="shared" si="22"/>
        <v>98028</v>
      </c>
      <c r="B1453" s="607" t="s">
        <v>5682</v>
      </c>
      <c r="C1453" s="607" t="s">
        <v>12047</v>
      </c>
      <c r="D1453" s="607" t="s">
        <v>10580</v>
      </c>
      <c r="E1453" s="619" t="s">
        <v>32519</v>
      </c>
      <c r="F1453"/>
      <c r="G1453"/>
      <c r="H1453"/>
    </row>
    <row r="1454" spans="1:8" ht="15" x14ac:dyDescent="0.25">
      <c r="A1454" s="609" t="str">
        <f t="shared" si="22"/>
        <v>98029</v>
      </c>
      <c r="B1454" s="607" t="s">
        <v>5683</v>
      </c>
      <c r="C1454" s="607" t="s">
        <v>12048</v>
      </c>
      <c r="D1454" s="607" t="s">
        <v>10494</v>
      </c>
      <c r="E1454" s="619" t="s">
        <v>32520</v>
      </c>
      <c r="F1454"/>
      <c r="G1454"/>
      <c r="H1454"/>
    </row>
    <row r="1455" spans="1:8" ht="15" x14ac:dyDescent="0.25">
      <c r="A1455" s="609" t="str">
        <f t="shared" si="22"/>
        <v>98030</v>
      </c>
      <c r="B1455" s="607" t="s">
        <v>5684</v>
      </c>
      <c r="C1455" s="607" t="s">
        <v>12049</v>
      </c>
      <c r="D1455" s="607" t="s">
        <v>10580</v>
      </c>
      <c r="E1455" s="619" t="s">
        <v>32521</v>
      </c>
      <c r="F1455"/>
      <c r="G1455"/>
      <c r="H1455"/>
    </row>
    <row r="1456" spans="1:8" ht="15" x14ac:dyDescent="0.25">
      <c r="A1456" s="609" t="str">
        <f t="shared" si="22"/>
        <v>98031</v>
      </c>
      <c r="B1456" s="607" t="s">
        <v>5685</v>
      </c>
      <c r="C1456" s="607" t="s">
        <v>12050</v>
      </c>
      <c r="D1456" s="607" t="s">
        <v>10494</v>
      </c>
      <c r="E1456" s="619" t="s">
        <v>32522</v>
      </c>
      <c r="F1456"/>
      <c r="G1456"/>
      <c r="H1456"/>
    </row>
    <row r="1457" spans="1:8" ht="15" x14ac:dyDescent="0.25">
      <c r="A1457" s="609" t="str">
        <f t="shared" si="22"/>
        <v>98032</v>
      </c>
      <c r="B1457" s="607" t="s">
        <v>5686</v>
      </c>
      <c r="C1457" s="607" t="s">
        <v>12051</v>
      </c>
      <c r="D1457" s="607" t="s">
        <v>10580</v>
      </c>
      <c r="E1457" s="619" t="s">
        <v>32523</v>
      </c>
      <c r="F1457"/>
      <c r="G1457"/>
      <c r="H1457"/>
    </row>
    <row r="1458" spans="1:8" ht="15" x14ac:dyDescent="0.25">
      <c r="A1458" s="609" t="str">
        <f t="shared" si="22"/>
        <v>98033</v>
      </c>
      <c r="B1458" s="607" t="s">
        <v>5687</v>
      </c>
      <c r="C1458" s="607" t="s">
        <v>12052</v>
      </c>
      <c r="D1458" s="607" t="s">
        <v>10494</v>
      </c>
      <c r="E1458" s="619" t="s">
        <v>32524</v>
      </c>
      <c r="F1458"/>
      <c r="G1458"/>
      <c r="H1458"/>
    </row>
    <row r="1459" spans="1:8" ht="15" x14ac:dyDescent="0.25">
      <c r="A1459" s="609" t="str">
        <f t="shared" si="22"/>
        <v>98034</v>
      </c>
      <c r="B1459" s="607" t="s">
        <v>5688</v>
      </c>
      <c r="C1459" s="607" t="s">
        <v>12053</v>
      </c>
      <c r="D1459" s="607" t="s">
        <v>10580</v>
      </c>
      <c r="E1459" s="619" t="s">
        <v>32525</v>
      </c>
      <c r="F1459"/>
      <c r="G1459"/>
      <c r="H1459"/>
    </row>
    <row r="1460" spans="1:8" ht="15" x14ac:dyDescent="0.25">
      <c r="A1460" s="609" t="str">
        <f t="shared" si="22"/>
        <v>98035</v>
      </c>
      <c r="B1460" s="607" t="s">
        <v>5689</v>
      </c>
      <c r="C1460" s="607" t="s">
        <v>12054</v>
      </c>
      <c r="D1460" s="607" t="s">
        <v>10494</v>
      </c>
      <c r="E1460" s="619" t="s">
        <v>32520</v>
      </c>
      <c r="F1460"/>
      <c r="G1460"/>
      <c r="H1460"/>
    </row>
    <row r="1461" spans="1:8" ht="15" x14ac:dyDescent="0.25">
      <c r="A1461" s="609" t="str">
        <f t="shared" si="22"/>
        <v>98036</v>
      </c>
      <c r="B1461" s="607" t="s">
        <v>5690</v>
      </c>
      <c r="C1461" s="607" t="s">
        <v>12055</v>
      </c>
      <c r="D1461" s="607" t="s">
        <v>10580</v>
      </c>
      <c r="E1461" s="619" t="s">
        <v>32526</v>
      </c>
      <c r="F1461"/>
      <c r="G1461"/>
      <c r="H1461"/>
    </row>
    <row r="1462" spans="1:8" ht="15" x14ac:dyDescent="0.25">
      <c r="A1462" s="609" t="str">
        <f t="shared" si="22"/>
        <v>98037</v>
      </c>
      <c r="B1462" s="607" t="s">
        <v>5691</v>
      </c>
      <c r="C1462" s="607" t="s">
        <v>12056</v>
      </c>
      <c r="D1462" s="607" t="s">
        <v>10494</v>
      </c>
      <c r="E1462" s="619" t="s">
        <v>32527</v>
      </c>
      <c r="F1462"/>
      <c r="G1462"/>
      <c r="H1462"/>
    </row>
    <row r="1463" spans="1:8" ht="15" x14ac:dyDescent="0.25">
      <c r="A1463" s="609" t="str">
        <f t="shared" si="22"/>
        <v>98038</v>
      </c>
      <c r="B1463" s="607" t="s">
        <v>5692</v>
      </c>
      <c r="C1463" s="607" t="s">
        <v>12057</v>
      </c>
      <c r="D1463" s="607" t="s">
        <v>10580</v>
      </c>
      <c r="E1463" s="619" t="s">
        <v>32528</v>
      </c>
      <c r="F1463"/>
      <c r="G1463"/>
      <c r="H1463"/>
    </row>
    <row r="1464" spans="1:8" ht="15" x14ac:dyDescent="0.25">
      <c r="A1464" s="609" t="str">
        <f t="shared" si="22"/>
        <v>98039</v>
      </c>
      <c r="B1464" s="607" t="s">
        <v>5693</v>
      </c>
      <c r="C1464" s="607" t="s">
        <v>12058</v>
      </c>
      <c r="D1464" s="607" t="s">
        <v>10494</v>
      </c>
      <c r="E1464" s="619" t="s">
        <v>32529</v>
      </c>
      <c r="F1464"/>
      <c r="G1464"/>
      <c r="H1464"/>
    </row>
    <row r="1465" spans="1:8" ht="15" x14ac:dyDescent="0.25">
      <c r="A1465" s="609" t="str">
        <f t="shared" si="22"/>
        <v>98040</v>
      </c>
      <c r="B1465" s="607" t="s">
        <v>5694</v>
      </c>
      <c r="C1465" s="607" t="s">
        <v>12059</v>
      </c>
      <c r="D1465" s="607" t="s">
        <v>10580</v>
      </c>
      <c r="E1465" s="619" t="s">
        <v>32530</v>
      </c>
      <c r="F1465"/>
      <c r="G1465"/>
      <c r="H1465"/>
    </row>
    <row r="1466" spans="1:8" ht="15" x14ac:dyDescent="0.25">
      <c r="A1466" s="609" t="str">
        <f t="shared" si="22"/>
        <v>98041</v>
      </c>
      <c r="B1466" s="607" t="s">
        <v>5695</v>
      </c>
      <c r="C1466" s="607" t="s">
        <v>12060</v>
      </c>
      <c r="D1466" s="607" t="s">
        <v>10494</v>
      </c>
      <c r="E1466" s="619" t="s">
        <v>32527</v>
      </c>
      <c r="F1466"/>
      <c r="G1466"/>
      <c r="H1466"/>
    </row>
    <row r="1467" spans="1:8" ht="15" x14ac:dyDescent="0.25">
      <c r="A1467" s="609" t="str">
        <f t="shared" si="22"/>
        <v>98042</v>
      </c>
      <c r="B1467" s="607" t="s">
        <v>5696</v>
      </c>
      <c r="C1467" s="607" t="s">
        <v>12061</v>
      </c>
      <c r="D1467" s="607" t="s">
        <v>10580</v>
      </c>
      <c r="E1467" s="619" t="s">
        <v>32531</v>
      </c>
      <c r="F1467"/>
      <c r="G1467"/>
      <c r="H1467"/>
    </row>
    <row r="1468" spans="1:8" ht="15" x14ac:dyDescent="0.25">
      <c r="A1468" s="609" t="str">
        <f t="shared" si="22"/>
        <v>98043</v>
      </c>
      <c r="B1468" s="607" t="s">
        <v>5697</v>
      </c>
      <c r="C1468" s="607" t="s">
        <v>12062</v>
      </c>
      <c r="D1468" s="607" t="s">
        <v>10494</v>
      </c>
      <c r="E1468" s="619" t="s">
        <v>32532</v>
      </c>
      <c r="F1468"/>
      <c r="G1468"/>
      <c r="H1468"/>
    </row>
    <row r="1469" spans="1:8" ht="15" x14ac:dyDescent="0.25">
      <c r="A1469" s="609" t="str">
        <f t="shared" si="22"/>
        <v>98044</v>
      </c>
      <c r="B1469" s="607" t="s">
        <v>5698</v>
      </c>
      <c r="C1469" s="607" t="s">
        <v>12063</v>
      </c>
      <c r="D1469" s="607" t="s">
        <v>10580</v>
      </c>
      <c r="E1469" s="619" t="s">
        <v>32533</v>
      </c>
      <c r="F1469"/>
      <c r="G1469"/>
      <c r="H1469"/>
    </row>
    <row r="1470" spans="1:8" ht="15" x14ac:dyDescent="0.25">
      <c r="A1470" s="609" t="str">
        <f t="shared" si="22"/>
        <v>98045</v>
      </c>
      <c r="B1470" s="607" t="s">
        <v>5699</v>
      </c>
      <c r="C1470" s="607" t="s">
        <v>12064</v>
      </c>
      <c r="D1470" s="607" t="s">
        <v>10494</v>
      </c>
      <c r="E1470" s="619" t="s">
        <v>32532</v>
      </c>
      <c r="F1470"/>
      <c r="G1470"/>
      <c r="H1470"/>
    </row>
    <row r="1471" spans="1:8" ht="15" x14ac:dyDescent="0.25">
      <c r="A1471" s="609" t="str">
        <f t="shared" si="22"/>
        <v>98046</v>
      </c>
      <c r="B1471" s="607" t="s">
        <v>5700</v>
      </c>
      <c r="C1471" s="607" t="s">
        <v>12065</v>
      </c>
      <c r="D1471" s="607" t="s">
        <v>10580</v>
      </c>
      <c r="E1471" s="619" t="s">
        <v>32534</v>
      </c>
      <c r="F1471"/>
      <c r="G1471"/>
      <c r="H1471"/>
    </row>
    <row r="1472" spans="1:8" ht="15" x14ac:dyDescent="0.25">
      <c r="A1472" s="609" t="str">
        <f t="shared" si="22"/>
        <v>98047</v>
      </c>
      <c r="B1472" s="607" t="s">
        <v>5701</v>
      </c>
      <c r="C1472" s="607" t="s">
        <v>12066</v>
      </c>
      <c r="D1472" s="607" t="s">
        <v>10494</v>
      </c>
      <c r="E1472" s="619" t="s">
        <v>32535</v>
      </c>
      <c r="F1472"/>
      <c r="G1472"/>
      <c r="H1472"/>
    </row>
    <row r="1473" spans="1:8" ht="15" x14ac:dyDescent="0.25">
      <c r="A1473" s="609" t="str">
        <f t="shared" si="22"/>
        <v>98048</v>
      </c>
      <c r="B1473" s="607" t="s">
        <v>5702</v>
      </c>
      <c r="C1473" s="607" t="s">
        <v>12067</v>
      </c>
      <c r="D1473" s="607" t="s">
        <v>10580</v>
      </c>
      <c r="E1473" s="619" t="s">
        <v>32536</v>
      </c>
      <c r="F1473"/>
      <c r="G1473"/>
      <c r="H1473"/>
    </row>
    <row r="1474" spans="1:8" ht="15" x14ac:dyDescent="0.25">
      <c r="A1474" s="609" t="str">
        <f t="shared" ref="A1474:A1537" si="23">IF(ISERROR(SEARCH("/",B1474)=6),TRIM(CLEAN(B1474)),IF(SEARCH("/",B1474)=6,IF(LEN(TRIM(CLEAN(B1474)))=7,LEFT(TRIM(CLEAN(B1474)),6)&amp;"00"&amp;RIGHT(TRIM(CLEAN(B1474)),1),LEFT(TRIM(CLEAN(B1474)),6)&amp;"0"&amp;RIGHT(TRIM(CLEAN(B1474)),2)),TRIM(CLEAN(B1474))))</f>
        <v>98049</v>
      </c>
      <c r="B1474" s="607" t="s">
        <v>5703</v>
      </c>
      <c r="C1474" s="607" t="s">
        <v>12068</v>
      </c>
      <c r="D1474" s="607" t="s">
        <v>10494</v>
      </c>
      <c r="E1474" s="619" t="s">
        <v>32537</v>
      </c>
      <c r="F1474"/>
      <c r="G1474"/>
      <c r="H1474"/>
    </row>
    <row r="1475" spans="1:8" ht="15" x14ac:dyDescent="0.25">
      <c r="A1475" s="609" t="str">
        <f t="shared" si="23"/>
        <v>98050</v>
      </c>
      <c r="B1475" s="607" t="s">
        <v>5704</v>
      </c>
      <c r="C1475" s="607" t="s">
        <v>12069</v>
      </c>
      <c r="D1475" s="607" t="s">
        <v>10494</v>
      </c>
      <c r="E1475" s="619" t="s">
        <v>32538</v>
      </c>
      <c r="F1475"/>
      <c r="G1475"/>
      <c r="H1475"/>
    </row>
    <row r="1476" spans="1:8" ht="15" x14ac:dyDescent="0.25">
      <c r="A1476" s="609" t="str">
        <f t="shared" si="23"/>
        <v>98051</v>
      </c>
      <c r="B1476" s="607" t="s">
        <v>275</v>
      </c>
      <c r="C1476" s="607" t="s">
        <v>12070</v>
      </c>
      <c r="D1476" s="607" t="s">
        <v>10494</v>
      </c>
      <c r="E1476" s="619" t="s">
        <v>32539</v>
      </c>
      <c r="F1476"/>
      <c r="G1476"/>
      <c r="H1476"/>
    </row>
    <row r="1477" spans="1:8" ht="15" x14ac:dyDescent="0.25">
      <c r="A1477" s="609" t="str">
        <f t="shared" si="23"/>
        <v>98405</v>
      </c>
      <c r="B1477" s="607" t="s">
        <v>5800</v>
      </c>
      <c r="C1477" s="607" t="s">
        <v>12071</v>
      </c>
      <c r="D1477" s="607" t="s">
        <v>10580</v>
      </c>
      <c r="E1477" s="619" t="s">
        <v>32540</v>
      </c>
      <c r="F1477"/>
      <c r="G1477"/>
      <c r="H1477"/>
    </row>
    <row r="1478" spans="1:8" ht="15" x14ac:dyDescent="0.25">
      <c r="A1478" s="609" t="str">
        <f t="shared" si="23"/>
        <v>98406</v>
      </c>
      <c r="B1478" s="607" t="s">
        <v>5801</v>
      </c>
      <c r="C1478" s="607" t="s">
        <v>12072</v>
      </c>
      <c r="D1478" s="607" t="s">
        <v>10580</v>
      </c>
      <c r="E1478" s="619" t="s">
        <v>32541</v>
      </c>
      <c r="F1478"/>
      <c r="G1478"/>
      <c r="H1478"/>
    </row>
    <row r="1479" spans="1:8" ht="15" x14ac:dyDescent="0.25">
      <c r="A1479" s="609" t="str">
        <f t="shared" si="23"/>
        <v>98407</v>
      </c>
      <c r="B1479" s="607" t="s">
        <v>5802</v>
      </c>
      <c r="C1479" s="607" t="s">
        <v>12073</v>
      </c>
      <c r="D1479" s="607" t="s">
        <v>10580</v>
      </c>
      <c r="E1479" s="619" t="s">
        <v>32542</v>
      </c>
      <c r="F1479"/>
      <c r="G1479"/>
      <c r="H1479"/>
    </row>
    <row r="1480" spans="1:8" ht="15" x14ac:dyDescent="0.25">
      <c r="A1480" s="609" t="str">
        <f t="shared" si="23"/>
        <v>98408</v>
      </c>
      <c r="B1480" s="607" t="s">
        <v>5803</v>
      </c>
      <c r="C1480" s="607" t="s">
        <v>12074</v>
      </c>
      <c r="D1480" s="607" t="s">
        <v>10580</v>
      </c>
      <c r="E1480" s="619" t="s">
        <v>32543</v>
      </c>
      <c r="F1480"/>
      <c r="G1480"/>
      <c r="H1480"/>
    </row>
    <row r="1481" spans="1:8" ht="15" x14ac:dyDescent="0.25">
      <c r="A1481" s="609" t="str">
        <f t="shared" si="23"/>
        <v>98409</v>
      </c>
      <c r="B1481" s="607" t="s">
        <v>5804</v>
      </c>
      <c r="C1481" s="607" t="s">
        <v>12075</v>
      </c>
      <c r="D1481" s="607" t="s">
        <v>10494</v>
      </c>
      <c r="E1481" s="619" t="s">
        <v>32544</v>
      </c>
      <c r="F1481"/>
      <c r="G1481"/>
      <c r="H1481"/>
    </row>
    <row r="1482" spans="1:8" ht="15" x14ac:dyDescent="0.25">
      <c r="A1482" s="609" t="str">
        <f t="shared" si="23"/>
        <v>98410</v>
      </c>
      <c r="B1482" s="607" t="s">
        <v>8544</v>
      </c>
      <c r="C1482" s="607" t="s">
        <v>12076</v>
      </c>
      <c r="D1482" s="607" t="s">
        <v>10580</v>
      </c>
      <c r="E1482" s="619" t="s">
        <v>32545</v>
      </c>
      <c r="F1482"/>
      <c r="G1482"/>
      <c r="H1482"/>
    </row>
    <row r="1483" spans="1:8" ht="15" x14ac:dyDescent="0.25">
      <c r="A1483" s="609" t="str">
        <f t="shared" si="23"/>
        <v>98414</v>
      </c>
      <c r="B1483" s="607" t="s">
        <v>5805</v>
      </c>
      <c r="C1483" s="607" t="s">
        <v>12077</v>
      </c>
      <c r="D1483" s="607" t="s">
        <v>10580</v>
      </c>
      <c r="E1483" s="619" t="s">
        <v>32546</v>
      </c>
      <c r="F1483"/>
      <c r="G1483"/>
      <c r="H1483"/>
    </row>
    <row r="1484" spans="1:8" ht="15" x14ac:dyDescent="0.25">
      <c r="A1484" s="609" t="str">
        <f t="shared" si="23"/>
        <v>98415</v>
      </c>
      <c r="B1484" s="607" t="s">
        <v>5806</v>
      </c>
      <c r="C1484" s="607" t="s">
        <v>12078</v>
      </c>
      <c r="D1484" s="607" t="s">
        <v>10580</v>
      </c>
      <c r="E1484" s="619" t="s">
        <v>32547</v>
      </c>
      <c r="F1484"/>
      <c r="G1484"/>
      <c r="H1484"/>
    </row>
    <row r="1485" spans="1:8" ht="15" x14ac:dyDescent="0.25">
      <c r="A1485" s="609" t="str">
        <f t="shared" si="23"/>
        <v>98416</v>
      </c>
      <c r="B1485" s="607" t="s">
        <v>5807</v>
      </c>
      <c r="C1485" s="607" t="s">
        <v>12079</v>
      </c>
      <c r="D1485" s="607" t="s">
        <v>10580</v>
      </c>
      <c r="E1485" s="619" t="s">
        <v>32548</v>
      </c>
      <c r="F1485"/>
      <c r="G1485"/>
      <c r="H1485"/>
    </row>
    <row r="1486" spans="1:8" ht="15" x14ac:dyDescent="0.25">
      <c r="A1486" s="609" t="str">
        <f t="shared" si="23"/>
        <v>98417</v>
      </c>
      <c r="B1486" s="607" t="s">
        <v>5808</v>
      </c>
      <c r="C1486" s="607" t="s">
        <v>12080</v>
      </c>
      <c r="D1486" s="607" t="s">
        <v>10580</v>
      </c>
      <c r="E1486" s="619" t="s">
        <v>32549</v>
      </c>
      <c r="F1486"/>
      <c r="G1486"/>
      <c r="H1486"/>
    </row>
    <row r="1487" spans="1:8" ht="15" x14ac:dyDescent="0.25">
      <c r="A1487" s="609" t="str">
        <f t="shared" si="23"/>
        <v>98418</v>
      </c>
      <c r="B1487" s="607" t="s">
        <v>5809</v>
      </c>
      <c r="C1487" s="607" t="s">
        <v>12081</v>
      </c>
      <c r="D1487" s="607" t="s">
        <v>10580</v>
      </c>
      <c r="E1487" s="619" t="s">
        <v>32550</v>
      </c>
      <c r="F1487"/>
      <c r="G1487"/>
      <c r="H1487"/>
    </row>
    <row r="1488" spans="1:8" ht="15" x14ac:dyDescent="0.25">
      <c r="A1488" s="609" t="str">
        <f t="shared" si="23"/>
        <v>98419</v>
      </c>
      <c r="B1488" s="607" t="s">
        <v>5810</v>
      </c>
      <c r="C1488" s="607" t="s">
        <v>12082</v>
      </c>
      <c r="D1488" s="607" t="s">
        <v>10580</v>
      </c>
      <c r="E1488" s="619" t="s">
        <v>32551</v>
      </c>
      <c r="F1488"/>
      <c r="G1488"/>
      <c r="H1488"/>
    </row>
    <row r="1489" spans="1:8" ht="15" x14ac:dyDescent="0.25">
      <c r="A1489" s="609" t="str">
        <f t="shared" si="23"/>
        <v>98420</v>
      </c>
      <c r="B1489" s="607" t="s">
        <v>5811</v>
      </c>
      <c r="C1489" s="607" t="s">
        <v>12083</v>
      </c>
      <c r="D1489" s="607" t="s">
        <v>10580</v>
      </c>
      <c r="E1489" s="619" t="s">
        <v>32552</v>
      </c>
      <c r="F1489"/>
      <c r="G1489"/>
      <c r="H1489"/>
    </row>
    <row r="1490" spans="1:8" ht="15" x14ac:dyDescent="0.25">
      <c r="A1490" s="609" t="str">
        <f t="shared" si="23"/>
        <v>98421</v>
      </c>
      <c r="B1490" s="607" t="s">
        <v>5812</v>
      </c>
      <c r="C1490" s="607" t="s">
        <v>12084</v>
      </c>
      <c r="D1490" s="607" t="s">
        <v>10580</v>
      </c>
      <c r="E1490" s="619" t="s">
        <v>32553</v>
      </c>
      <c r="F1490"/>
      <c r="G1490"/>
      <c r="H1490"/>
    </row>
    <row r="1491" spans="1:8" ht="15" x14ac:dyDescent="0.25">
      <c r="A1491" s="609" t="str">
        <f t="shared" si="23"/>
        <v>98422</v>
      </c>
      <c r="B1491" s="607" t="s">
        <v>5813</v>
      </c>
      <c r="C1491" s="607" t="s">
        <v>12085</v>
      </c>
      <c r="D1491" s="607" t="s">
        <v>10580</v>
      </c>
      <c r="E1491" s="619" t="s">
        <v>32554</v>
      </c>
      <c r="F1491"/>
      <c r="G1491"/>
      <c r="H1491"/>
    </row>
    <row r="1492" spans="1:8" ht="15" x14ac:dyDescent="0.25">
      <c r="A1492" s="609" t="str">
        <f t="shared" si="23"/>
        <v>98423</v>
      </c>
      <c r="B1492" s="607" t="s">
        <v>5814</v>
      </c>
      <c r="C1492" s="607" t="s">
        <v>12086</v>
      </c>
      <c r="D1492" s="607" t="s">
        <v>10580</v>
      </c>
      <c r="E1492" s="619" t="s">
        <v>32555</v>
      </c>
      <c r="F1492"/>
      <c r="G1492"/>
      <c r="H1492"/>
    </row>
    <row r="1493" spans="1:8" ht="15" x14ac:dyDescent="0.25">
      <c r="A1493" s="609" t="str">
        <f t="shared" si="23"/>
        <v>98424</v>
      </c>
      <c r="B1493" s="607" t="s">
        <v>5815</v>
      </c>
      <c r="C1493" s="607" t="s">
        <v>12087</v>
      </c>
      <c r="D1493" s="607" t="s">
        <v>10580</v>
      </c>
      <c r="E1493" s="619" t="s">
        <v>32556</v>
      </c>
      <c r="F1493"/>
      <c r="G1493"/>
      <c r="H1493"/>
    </row>
    <row r="1494" spans="1:8" ht="15" x14ac:dyDescent="0.25">
      <c r="A1494" s="609" t="str">
        <f t="shared" si="23"/>
        <v>98425</v>
      </c>
      <c r="B1494" s="607" t="s">
        <v>5816</v>
      </c>
      <c r="C1494" s="607" t="s">
        <v>12088</v>
      </c>
      <c r="D1494" s="607" t="s">
        <v>10580</v>
      </c>
      <c r="E1494" s="619" t="s">
        <v>32489</v>
      </c>
      <c r="F1494"/>
      <c r="G1494"/>
      <c r="H1494"/>
    </row>
    <row r="1495" spans="1:8" ht="15" x14ac:dyDescent="0.25">
      <c r="A1495" s="609" t="str">
        <f t="shared" si="23"/>
        <v>98426</v>
      </c>
      <c r="B1495" s="607" t="s">
        <v>5817</v>
      </c>
      <c r="C1495" s="607" t="s">
        <v>12089</v>
      </c>
      <c r="D1495" s="607" t="s">
        <v>10580</v>
      </c>
      <c r="E1495" s="619" t="s">
        <v>32557</v>
      </c>
      <c r="F1495"/>
      <c r="G1495"/>
      <c r="H1495"/>
    </row>
    <row r="1496" spans="1:8" ht="15" x14ac:dyDescent="0.25">
      <c r="A1496" s="609" t="str">
        <f t="shared" si="23"/>
        <v>98427</v>
      </c>
      <c r="B1496" s="607" t="s">
        <v>5818</v>
      </c>
      <c r="C1496" s="607" t="s">
        <v>12090</v>
      </c>
      <c r="D1496" s="607" t="s">
        <v>10580</v>
      </c>
      <c r="E1496" s="619" t="s">
        <v>32558</v>
      </c>
      <c r="F1496"/>
      <c r="G1496"/>
      <c r="H1496"/>
    </row>
    <row r="1497" spans="1:8" ht="15" x14ac:dyDescent="0.25">
      <c r="A1497" s="609" t="str">
        <f t="shared" si="23"/>
        <v>98428</v>
      </c>
      <c r="B1497" s="607" t="s">
        <v>5819</v>
      </c>
      <c r="C1497" s="607" t="s">
        <v>12091</v>
      </c>
      <c r="D1497" s="607" t="s">
        <v>10580</v>
      </c>
      <c r="E1497" s="619" t="s">
        <v>32559</v>
      </c>
      <c r="F1497"/>
      <c r="G1497"/>
      <c r="H1497"/>
    </row>
    <row r="1498" spans="1:8" ht="15" x14ac:dyDescent="0.25">
      <c r="A1498" s="609" t="str">
        <f t="shared" si="23"/>
        <v>98429</v>
      </c>
      <c r="B1498" s="607" t="s">
        <v>5820</v>
      </c>
      <c r="C1498" s="607" t="s">
        <v>12092</v>
      </c>
      <c r="D1498" s="607" t="s">
        <v>10580</v>
      </c>
      <c r="E1498" s="619" t="s">
        <v>32560</v>
      </c>
      <c r="F1498"/>
      <c r="G1498"/>
      <c r="H1498"/>
    </row>
    <row r="1499" spans="1:8" ht="15" x14ac:dyDescent="0.25">
      <c r="A1499" s="609" t="str">
        <f t="shared" si="23"/>
        <v>98430</v>
      </c>
      <c r="B1499" s="607" t="s">
        <v>5821</v>
      </c>
      <c r="C1499" s="607" t="s">
        <v>12093</v>
      </c>
      <c r="D1499" s="607" t="s">
        <v>10580</v>
      </c>
      <c r="E1499" s="619" t="s">
        <v>32561</v>
      </c>
      <c r="F1499"/>
      <c r="G1499"/>
      <c r="H1499"/>
    </row>
    <row r="1500" spans="1:8" ht="15" x14ac:dyDescent="0.25">
      <c r="A1500" s="609" t="str">
        <f t="shared" si="23"/>
        <v>98431</v>
      </c>
      <c r="B1500" s="607" t="s">
        <v>5822</v>
      </c>
      <c r="C1500" s="607" t="s">
        <v>12094</v>
      </c>
      <c r="D1500" s="607" t="s">
        <v>10580</v>
      </c>
      <c r="E1500" s="619" t="s">
        <v>32562</v>
      </c>
      <c r="F1500"/>
      <c r="G1500"/>
      <c r="H1500"/>
    </row>
    <row r="1501" spans="1:8" ht="15" x14ac:dyDescent="0.25">
      <c r="A1501" s="609" t="str">
        <f t="shared" si="23"/>
        <v>98432</v>
      </c>
      <c r="B1501" s="607" t="s">
        <v>5823</v>
      </c>
      <c r="C1501" s="607" t="s">
        <v>12095</v>
      </c>
      <c r="D1501" s="607" t="s">
        <v>10580</v>
      </c>
      <c r="E1501" s="619" t="s">
        <v>32563</v>
      </c>
      <c r="F1501"/>
      <c r="G1501"/>
      <c r="H1501"/>
    </row>
    <row r="1502" spans="1:8" ht="15" x14ac:dyDescent="0.25">
      <c r="A1502" s="609" t="str">
        <f t="shared" si="23"/>
        <v>98433</v>
      </c>
      <c r="B1502" s="607" t="s">
        <v>5824</v>
      </c>
      <c r="C1502" s="607" t="s">
        <v>12096</v>
      </c>
      <c r="D1502" s="607" t="s">
        <v>10580</v>
      </c>
      <c r="E1502" s="619" t="s">
        <v>32564</v>
      </c>
      <c r="F1502"/>
      <c r="G1502"/>
      <c r="H1502"/>
    </row>
    <row r="1503" spans="1:8" ht="15" x14ac:dyDescent="0.25">
      <c r="A1503" s="609" t="str">
        <f t="shared" si="23"/>
        <v>98434</v>
      </c>
      <c r="B1503" s="607" t="s">
        <v>5825</v>
      </c>
      <c r="C1503" s="607" t="s">
        <v>12097</v>
      </c>
      <c r="D1503" s="607" t="s">
        <v>10580</v>
      </c>
      <c r="E1503" s="619" t="s">
        <v>32565</v>
      </c>
      <c r="F1503"/>
      <c r="G1503"/>
      <c r="H1503"/>
    </row>
    <row r="1504" spans="1:8" ht="15" x14ac:dyDescent="0.25">
      <c r="A1504" s="609" t="str">
        <f t="shared" si="23"/>
        <v>99240</v>
      </c>
      <c r="B1504" s="607" t="s">
        <v>5957</v>
      </c>
      <c r="C1504" s="607" t="s">
        <v>12098</v>
      </c>
      <c r="D1504" s="607" t="s">
        <v>10494</v>
      </c>
      <c r="E1504" s="619" t="s">
        <v>32566</v>
      </c>
      <c r="F1504"/>
      <c r="G1504"/>
      <c r="H1504"/>
    </row>
    <row r="1505" spans="1:8" ht="15" x14ac:dyDescent="0.25">
      <c r="A1505" s="609" t="str">
        <f t="shared" si="23"/>
        <v>99241</v>
      </c>
      <c r="B1505" s="607" t="s">
        <v>5958</v>
      </c>
      <c r="C1505" s="607" t="s">
        <v>12099</v>
      </c>
      <c r="D1505" s="607" t="s">
        <v>10494</v>
      </c>
      <c r="E1505" s="619" t="s">
        <v>32567</v>
      </c>
      <c r="F1505"/>
      <c r="G1505"/>
      <c r="H1505"/>
    </row>
    <row r="1506" spans="1:8" ht="15" x14ac:dyDescent="0.25">
      <c r="A1506" s="609" t="str">
        <f t="shared" si="23"/>
        <v>99242</v>
      </c>
      <c r="B1506" s="607" t="s">
        <v>5959</v>
      </c>
      <c r="C1506" s="607" t="s">
        <v>12100</v>
      </c>
      <c r="D1506" s="607" t="s">
        <v>10580</v>
      </c>
      <c r="E1506" s="619" t="s">
        <v>32568</v>
      </c>
      <c r="F1506"/>
      <c r="G1506"/>
      <c r="H1506"/>
    </row>
    <row r="1507" spans="1:8" ht="15" x14ac:dyDescent="0.25">
      <c r="A1507" s="609" t="str">
        <f t="shared" si="23"/>
        <v>99243</v>
      </c>
      <c r="B1507" s="607" t="s">
        <v>5960</v>
      </c>
      <c r="C1507" s="607" t="s">
        <v>12101</v>
      </c>
      <c r="D1507" s="607" t="s">
        <v>10494</v>
      </c>
      <c r="E1507" s="619" t="s">
        <v>32569</v>
      </c>
      <c r="F1507"/>
      <c r="G1507"/>
      <c r="H1507"/>
    </row>
    <row r="1508" spans="1:8" ht="15" x14ac:dyDescent="0.25">
      <c r="A1508" s="609" t="str">
        <f t="shared" si="23"/>
        <v>99244</v>
      </c>
      <c r="B1508" s="607" t="s">
        <v>5961</v>
      </c>
      <c r="C1508" s="607" t="s">
        <v>12102</v>
      </c>
      <c r="D1508" s="607" t="s">
        <v>10580</v>
      </c>
      <c r="E1508" s="619" t="s">
        <v>32570</v>
      </c>
      <c r="F1508"/>
      <c r="G1508"/>
      <c r="H1508"/>
    </row>
    <row r="1509" spans="1:8" ht="15" x14ac:dyDescent="0.25">
      <c r="A1509" s="609" t="str">
        <f t="shared" si="23"/>
        <v>99246</v>
      </c>
      <c r="B1509" s="607" t="s">
        <v>5962</v>
      </c>
      <c r="C1509" s="607" t="s">
        <v>12103</v>
      </c>
      <c r="D1509" s="607" t="s">
        <v>10494</v>
      </c>
      <c r="E1509" s="619" t="s">
        <v>32571</v>
      </c>
      <c r="F1509"/>
      <c r="G1509"/>
      <c r="H1509"/>
    </row>
    <row r="1510" spans="1:8" ht="15" x14ac:dyDescent="0.25">
      <c r="A1510" s="609" t="str">
        <f t="shared" si="23"/>
        <v>99247</v>
      </c>
      <c r="B1510" s="607" t="s">
        <v>5963</v>
      </c>
      <c r="C1510" s="607" t="s">
        <v>12104</v>
      </c>
      <c r="D1510" s="607" t="s">
        <v>10494</v>
      </c>
      <c r="E1510" s="619" t="s">
        <v>32572</v>
      </c>
      <c r="F1510"/>
      <c r="G1510"/>
      <c r="H1510"/>
    </row>
    <row r="1511" spans="1:8" ht="15" x14ac:dyDescent="0.25">
      <c r="A1511" s="609" t="str">
        <f t="shared" si="23"/>
        <v>99248</v>
      </c>
      <c r="B1511" s="607" t="s">
        <v>5964</v>
      </c>
      <c r="C1511" s="607" t="s">
        <v>12105</v>
      </c>
      <c r="D1511" s="607" t="s">
        <v>10580</v>
      </c>
      <c r="E1511" s="619" t="s">
        <v>32573</v>
      </c>
      <c r="F1511"/>
      <c r="G1511"/>
      <c r="H1511"/>
    </row>
    <row r="1512" spans="1:8" ht="15" x14ac:dyDescent="0.25">
      <c r="A1512" s="609" t="str">
        <f t="shared" si="23"/>
        <v>99249</v>
      </c>
      <c r="B1512" s="607" t="s">
        <v>5965</v>
      </c>
      <c r="C1512" s="607" t="s">
        <v>12106</v>
      </c>
      <c r="D1512" s="607" t="s">
        <v>10494</v>
      </c>
      <c r="E1512" s="619" t="s">
        <v>32574</v>
      </c>
      <c r="F1512"/>
      <c r="G1512"/>
      <c r="H1512"/>
    </row>
    <row r="1513" spans="1:8" ht="15" x14ac:dyDescent="0.25">
      <c r="A1513" s="609" t="str">
        <f t="shared" si="23"/>
        <v>99252</v>
      </c>
      <c r="B1513" s="607" t="s">
        <v>5968</v>
      </c>
      <c r="C1513" s="607" t="s">
        <v>12107</v>
      </c>
      <c r="D1513" s="607" t="s">
        <v>10580</v>
      </c>
      <c r="E1513" s="619" t="s">
        <v>32575</v>
      </c>
      <c r="F1513"/>
      <c r="G1513"/>
      <c r="H1513"/>
    </row>
    <row r="1514" spans="1:8" ht="15" x14ac:dyDescent="0.25">
      <c r="A1514" s="609" t="str">
        <f t="shared" si="23"/>
        <v>99254</v>
      </c>
      <c r="B1514" s="607" t="s">
        <v>5970</v>
      </c>
      <c r="C1514" s="607" t="s">
        <v>12108</v>
      </c>
      <c r="D1514" s="607" t="s">
        <v>10494</v>
      </c>
      <c r="E1514" s="619" t="s">
        <v>32576</v>
      </c>
      <c r="F1514"/>
      <c r="G1514"/>
      <c r="H1514"/>
    </row>
    <row r="1515" spans="1:8" ht="15" x14ac:dyDescent="0.25">
      <c r="A1515" s="609" t="str">
        <f t="shared" si="23"/>
        <v>99256</v>
      </c>
      <c r="B1515" s="607" t="s">
        <v>5972</v>
      </c>
      <c r="C1515" s="607" t="s">
        <v>12109</v>
      </c>
      <c r="D1515" s="607" t="s">
        <v>10580</v>
      </c>
      <c r="E1515" s="619" t="s">
        <v>32577</v>
      </c>
      <c r="F1515"/>
      <c r="G1515"/>
      <c r="H1515"/>
    </row>
    <row r="1516" spans="1:8" ht="15" x14ac:dyDescent="0.25">
      <c r="A1516" s="609" t="str">
        <f t="shared" si="23"/>
        <v>99259</v>
      </c>
      <c r="B1516" s="607" t="s">
        <v>5975</v>
      </c>
      <c r="C1516" s="607" t="s">
        <v>12110</v>
      </c>
      <c r="D1516" s="607" t="s">
        <v>10580</v>
      </c>
      <c r="E1516" s="619" t="s">
        <v>32578</v>
      </c>
      <c r="F1516"/>
      <c r="G1516"/>
      <c r="H1516"/>
    </row>
    <row r="1517" spans="1:8" ht="15" x14ac:dyDescent="0.25">
      <c r="A1517" s="609" t="str">
        <f t="shared" si="23"/>
        <v>99261</v>
      </c>
      <c r="B1517" s="607" t="s">
        <v>5977</v>
      </c>
      <c r="C1517" s="607" t="s">
        <v>12111</v>
      </c>
      <c r="D1517" s="607" t="s">
        <v>10494</v>
      </c>
      <c r="E1517" s="619" t="s">
        <v>32579</v>
      </c>
      <c r="F1517"/>
      <c r="G1517"/>
      <c r="H1517"/>
    </row>
    <row r="1518" spans="1:8" ht="15" x14ac:dyDescent="0.25">
      <c r="A1518" s="609" t="str">
        <f t="shared" si="23"/>
        <v>99263</v>
      </c>
      <c r="B1518" s="607" t="s">
        <v>5979</v>
      </c>
      <c r="C1518" s="607" t="s">
        <v>12112</v>
      </c>
      <c r="D1518" s="607" t="s">
        <v>10494</v>
      </c>
      <c r="E1518" s="619" t="s">
        <v>32580</v>
      </c>
      <c r="F1518"/>
      <c r="G1518"/>
      <c r="H1518"/>
    </row>
    <row r="1519" spans="1:8" ht="15" x14ac:dyDescent="0.25">
      <c r="A1519" s="609" t="str">
        <f t="shared" si="23"/>
        <v>99265</v>
      </c>
      <c r="B1519" s="607" t="s">
        <v>5981</v>
      </c>
      <c r="C1519" s="607" t="s">
        <v>12113</v>
      </c>
      <c r="D1519" s="607" t="s">
        <v>10580</v>
      </c>
      <c r="E1519" s="619" t="s">
        <v>32581</v>
      </c>
      <c r="F1519"/>
      <c r="G1519"/>
      <c r="H1519"/>
    </row>
    <row r="1520" spans="1:8" ht="15" x14ac:dyDescent="0.25">
      <c r="A1520" s="609" t="str">
        <f t="shared" si="23"/>
        <v>99266</v>
      </c>
      <c r="B1520" s="607" t="s">
        <v>5982</v>
      </c>
      <c r="C1520" s="607" t="s">
        <v>12114</v>
      </c>
      <c r="D1520" s="607" t="s">
        <v>10494</v>
      </c>
      <c r="E1520" s="619" t="s">
        <v>32567</v>
      </c>
      <c r="F1520"/>
      <c r="G1520"/>
      <c r="H1520"/>
    </row>
    <row r="1521" spans="1:8" ht="15" x14ac:dyDescent="0.25">
      <c r="A1521" s="609" t="str">
        <f t="shared" si="23"/>
        <v>99267</v>
      </c>
      <c r="B1521" s="607" t="s">
        <v>5983</v>
      </c>
      <c r="C1521" s="607" t="s">
        <v>12115</v>
      </c>
      <c r="D1521" s="607" t="s">
        <v>10580</v>
      </c>
      <c r="E1521" s="619" t="s">
        <v>32582</v>
      </c>
      <c r="F1521"/>
      <c r="G1521"/>
      <c r="H1521"/>
    </row>
    <row r="1522" spans="1:8" ht="15" x14ac:dyDescent="0.25">
      <c r="A1522" s="609" t="str">
        <f t="shared" si="23"/>
        <v>99268</v>
      </c>
      <c r="B1522" s="607" t="s">
        <v>8545</v>
      </c>
      <c r="C1522" s="607" t="s">
        <v>12116</v>
      </c>
      <c r="D1522" s="607" t="s">
        <v>10580</v>
      </c>
      <c r="E1522" s="619" t="s">
        <v>32583</v>
      </c>
      <c r="F1522"/>
      <c r="G1522"/>
      <c r="H1522"/>
    </row>
    <row r="1523" spans="1:8" ht="15" x14ac:dyDescent="0.25">
      <c r="A1523" s="609" t="str">
        <f t="shared" si="23"/>
        <v>99269</v>
      </c>
      <c r="B1523" s="607" t="s">
        <v>5984</v>
      </c>
      <c r="C1523" s="607" t="s">
        <v>12117</v>
      </c>
      <c r="D1523" s="607" t="s">
        <v>10494</v>
      </c>
      <c r="E1523" s="619" t="s">
        <v>32572</v>
      </c>
      <c r="F1523"/>
      <c r="G1523"/>
      <c r="H1523"/>
    </row>
    <row r="1524" spans="1:8" ht="15" x14ac:dyDescent="0.25">
      <c r="A1524" s="609" t="str">
        <f t="shared" si="23"/>
        <v>99270</v>
      </c>
      <c r="B1524" s="607" t="s">
        <v>8546</v>
      </c>
      <c r="C1524" s="607" t="s">
        <v>12118</v>
      </c>
      <c r="D1524" s="607" t="s">
        <v>10580</v>
      </c>
      <c r="E1524" s="619" t="s">
        <v>32584</v>
      </c>
      <c r="F1524"/>
      <c r="G1524"/>
      <c r="H1524"/>
    </row>
    <row r="1525" spans="1:8" ht="15" x14ac:dyDescent="0.25">
      <c r="A1525" s="609" t="str">
        <f t="shared" si="23"/>
        <v>99271</v>
      </c>
      <c r="B1525" s="607" t="s">
        <v>5985</v>
      </c>
      <c r="C1525" s="607" t="s">
        <v>12120</v>
      </c>
      <c r="D1525" s="607" t="s">
        <v>10580</v>
      </c>
      <c r="E1525" s="619" t="s">
        <v>32585</v>
      </c>
      <c r="F1525"/>
      <c r="G1525"/>
      <c r="H1525"/>
    </row>
    <row r="1526" spans="1:8" ht="15" x14ac:dyDescent="0.25">
      <c r="A1526" s="609" t="str">
        <f t="shared" si="23"/>
        <v>99272</v>
      </c>
      <c r="B1526" s="607" t="s">
        <v>5986</v>
      </c>
      <c r="C1526" s="607" t="s">
        <v>12121</v>
      </c>
      <c r="D1526" s="607" t="s">
        <v>10580</v>
      </c>
      <c r="E1526" s="619" t="s">
        <v>32586</v>
      </c>
      <c r="F1526"/>
      <c r="G1526"/>
      <c r="H1526"/>
    </row>
    <row r="1527" spans="1:8" ht="15" x14ac:dyDescent="0.25">
      <c r="A1527" s="609" t="str">
        <f t="shared" si="23"/>
        <v>99273</v>
      </c>
      <c r="B1527" s="607" t="s">
        <v>5987</v>
      </c>
      <c r="C1527" s="607" t="s">
        <v>12122</v>
      </c>
      <c r="D1527" s="607" t="s">
        <v>10580</v>
      </c>
      <c r="E1527" s="619" t="s">
        <v>32587</v>
      </c>
      <c r="F1527"/>
      <c r="G1527"/>
      <c r="H1527"/>
    </row>
    <row r="1528" spans="1:8" ht="15" x14ac:dyDescent="0.25">
      <c r="A1528" s="609" t="str">
        <f t="shared" si="23"/>
        <v>99274</v>
      </c>
      <c r="B1528" s="607" t="s">
        <v>5988</v>
      </c>
      <c r="C1528" s="607" t="s">
        <v>12123</v>
      </c>
      <c r="D1528" s="607" t="s">
        <v>10580</v>
      </c>
      <c r="E1528" s="619" t="s">
        <v>32588</v>
      </c>
      <c r="F1528"/>
      <c r="G1528"/>
      <c r="H1528"/>
    </row>
    <row r="1529" spans="1:8" ht="15" x14ac:dyDescent="0.25">
      <c r="A1529" s="609" t="str">
        <f t="shared" si="23"/>
        <v>99275</v>
      </c>
      <c r="B1529" s="607" t="s">
        <v>8547</v>
      </c>
      <c r="C1529" s="607" t="s">
        <v>12124</v>
      </c>
      <c r="D1529" s="607" t="s">
        <v>10580</v>
      </c>
      <c r="E1529" s="619" t="s">
        <v>32589</v>
      </c>
      <c r="F1529"/>
      <c r="G1529"/>
      <c r="H1529"/>
    </row>
    <row r="1530" spans="1:8" ht="15" x14ac:dyDescent="0.25">
      <c r="A1530" s="609" t="str">
        <f t="shared" si="23"/>
        <v>99276</v>
      </c>
      <c r="B1530" s="607" t="s">
        <v>5989</v>
      </c>
      <c r="C1530" s="607" t="s">
        <v>12125</v>
      </c>
      <c r="D1530" s="607" t="s">
        <v>10494</v>
      </c>
      <c r="E1530" s="619" t="s">
        <v>32590</v>
      </c>
      <c r="F1530"/>
      <c r="G1530"/>
      <c r="H1530"/>
    </row>
    <row r="1531" spans="1:8" ht="15" x14ac:dyDescent="0.25">
      <c r="A1531" s="609" t="str">
        <f t="shared" si="23"/>
        <v>99277</v>
      </c>
      <c r="B1531" s="607" t="s">
        <v>5990</v>
      </c>
      <c r="C1531" s="607" t="s">
        <v>12126</v>
      </c>
      <c r="D1531" s="607" t="s">
        <v>10494</v>
      </c>
      <c r="E1531" s="619" t="s">
        <v>32580</v>
      </c>
      <c r="F1531"/>
      <c r="G1531"/>
      <c r="H1531"/>
    </row>
    <row r="1532" spans="1:8" ht="15" x14ac:dyDescent="0.25">
      <c r="A1532" s="609" t="str">
        <f t="shared" si="23"/>
        <v>99278</v>
      </c>
      <c r="B1532" s="607" t="s">
        <v>5991</v>
      </c>
      <c r="C1532" s="607" t="s">
        <v>12127</v>
      </c>
      <c r="D1532" s="607" t="s">
        <v>10494</v>
      </c>
      <c r="E1532" s="619" t="s">
        <v>32591</v>
      </c>
      <c r="F1532"/>
      <c r="G1532"/>
      <c r="H1532"/>
    </row>
    <row r="1533" spans="1:8" ht="15" x14ac:dyDescent="0.25">
      <c r="A1533" s="609" t="str">
        <f t="shared" si="23"/>
        <v>99279</v>
      </c>
      <c r="B1533" s="607" t="s">
        <v>5992</v>
      </c>
      <c r="C1533" s="607" t="s">
        <v>12128</v>
      </c>
      <c r="D1533" s="607" t="s">
        <v>10580</v>
      </c>
      <c r="E1533" s="619" t="s">
        <v>32592</v>
      </c>
      <c r="F1533"/>
      <c r="G1533"/>
      <c r="H1533"/>
    </row>
    <row r="1534" spans="1:8" ht="15" x14ac:dyDescent="0.25">
      <c r="A1534" s="609" t="str">
        <f t="shared" si="23"/>
        <v>99280</v>
      </c>
      <c r="B1534" s="607" t="s">
        <v>5993</v>
      </c>
      <c r="C1534" s="607" t="s">
        <v>12129</v>
      </c>
      <c r="D1534" s="607" t="s">
        <v>10580</v>
      </c>
      <c r="E1534" s="619" t="s">
        <v>32593</v>
      </c>
      <c r="F1534"/>
      <c r="G1534"/>
      <c r="H1534"/>
    </row>
    <row r="1535" spans="1:8" ht="15" x14ac:dyDescent="0.25">
      <c r="A1535" s="609" t="str">
        <f t="shared" si="23"/>
        <v>99281</v>
      </c>
      <c r="B1535" s="607" t="s">
        <v>5994</v>
      </c>
      <c r="C1535" s="607" t="s">
        <v>12130</v>
      </c>
      <c r="D1535" s="607" t="s">
        <v>10494</v>
      </c>
      <c r="E1535" s="619" t="s">
        <v>32590</v>
      </c>
      <c r="F1535"/>
      <c r="G1535"/>
      <c r="H1535"/>
    </row>
    <row r="1536" spans="1:8" ht="15" x14ac:dyDescent="0.25">
      <c r="A1536" s="609" t="str">
        <f t="shared" si="23"/>
        <v>99282</v>
      </c>
      <c r="B1536" s="607" t="s">
        <v>5995</v>
      </c>
      <c r="C1536" s="607" t="s">
        <v>12131</v>
      </c>
      <c r="D1536" s="607" t="s">
        <v>10494</v>
      </c>
      <c r="E1536" s="619" t="s">
        <v>32594</v>
      </c>
      <c r="F1536"/>
      <c r="G1536"/>
      <c r="H1536"/>
    </row>
    <row r="1537" spans="1:8" ht="15" x14ac:dyDescent="0.25">
      <c r="A1537" s="609" t="str">
        <f t="shared" si="23"/>
        <v>99283</v>
      </c>
      <c r="B1537" s="607" t="s">
        <v>5996</v>
      </c>
      <c r="C1537" s="607" t="s">
        <v>12132</v>
      </c>
      <c r="D1537" s="607" t="s">
        <v>10494</v>
      </c>
      <c r="E1537" s="619" t="s">
        <v>32595</v>
      </c>
      <c r="F1537"/>
      <c r="G1537"/>
      <c r="H1537"/>
    </row>
    <row r="1538" spans="1:8" ht="15" x14ac:dyDescent="0.25">
      <c r="A1538" s="609" t="str">
        <f t="shared" ref="A1538:A1601" si="24">IF(ISERROR(SEARCH("/",B1538)=6),TRIM(CLEAN(B1538)),IF(SEARCH("/",B1538)=6,IF(LEN(TRIM(CLEAN(B1538)))=7,LEFT(TRIM(CLEAN(B1538)),6)&amp;"00"&amp;RIGHT(TRIM(CLEAN(B1538)),1),LEFT(TRIM(CLEAN(B1538)),6)&amp;"0"&amp;RIGHT(TRIM(CLEAN(B1538)),2)),TRIM(CLEAN(B1538))))</f>
        <v>99284</v>
      </c>
      <c r="B1538" s="607" t="s">
        <v>5997</v>
      </c>
      <c r="C1538" s="607" t="s">
        <v>12133</v>
      </c>
      <c r="D1538" s="607" t="s">
        <v>10580</v>
      </c>
      <c r="E1538" s="619" t="s">
        <v>32596</v>
      </c>
      <c r="F1538"/>
      <c r="G1538"/>
      <c r="H1538"/>
    </row>
    <row r="1539" spans="1:8" ht="15" x14ac:dyDescent="0.25">
      <c r="A1539" s="609" t="str">
        <f t="shared" si="24"/>
        <v>99285</v>
      </c>
      <c r="B1539" s="607" t="s">
        <v>8548</v>
      </c>
      <c r="C1539" s="607" t="s">
        <v>12134</v>
      </c>
      <c r="D1539" s="607" t="s">
        <v>10580</v>
      </c>
      <c r="E1539" s="619" t="s">
        <v>32597</v>
      </c>
      <c r="F1539"/>
      <c r="G1539"/>
      <c r="H1539"/>
    </row>
    <row r="1540" spans="1:8" ht="15" x14ac:dyDescent="0.25">
      <c r="A1540" s="609" t="str">
        <f t="shared" si="24"/>
        <v>99286</v>
      </c>
      <c r="B1540" s="607" t="s">
        <v>5998</v>
      </c>
      <c r="C1540" s="607" t="s">
        <v>12135</v>
      </c>
      <c r="D1540" s="607" t="s">
        <v>10580</v>
      </c>
      <c r="E1540" s="619" t="s">
        <v>32598</v>
      </c>
      <c r="F1540"/>
      <c r="G1540"/>
      <c r="H1540"/>
    </row>
    <row r="1541" spans="1:8" ht="15" x14ac:dyDescent="0.25">
      <c r="A1541" s="609" t="str">
        <f t="shared" si="24"/>
        <v>99287</v>
      </c>
      <c r="B1541" s="607" t="s">
        <v>5999</v>
      </c>
      <c r="C1541" s="607" t="s">
        <v>12136</v>
      </c>
      <c r="D1541" s="607" t="s">
        <v>10580</v>
      </c>
      <c r="E1541" s="619" t="s">
        <v>32599</v>
      </c>
      <c r="F1541"/>
      <c r="G1541"/>
      <c r="H1541"/>
    </row>
    <row r="1542" spans="1:8" ht="15" x14ac:dyDescent="0.25">
      <c r="A1542" s="609" t="str">
        <f t="shared" si="24"/>
        <v>99288</v>
      </c>
      <c r="B1542" s="607" t="s">
        <v>6000</v>
      </c>
      <c r="C1542" s="607" t="s">
        <v>12137</v>
      </c>
      <c r="D1542" s="607" t="s">
        <v>10494</v>
      </c>
      <c r="E1542" s="619" t="s">
        <v>32600</v>
      </c>
      <c r="F1542"/>
      <c r="G1542"/>
      <c r="H1542"/>
    </row>
    <row r="1543" spans="1:8" ht="15" x14ac:dyDescent="0.25">
      <c r="A1543" s="609" t="str">
        <f t="shared" si="24"/>
        <v>99289</v>
      </c>
      <c r="B1543" s="607" t="s">
        <v>6001</v>
      </c>
      <c r="C1543" s="607" t="s">
        <v>12138</v>
      </c>
      <c r="D1543" s="607" t="s">
        <v>10494</v>
      </c>
      <c r="E1543" s="619" t="s">
        <v>32601</v>
      </c>
      <c r="F1543"/>
      <c r="G1543"/>
      <c r="H1543"/>
    </row>
    <row r="1544" spans="1:8" ht="15" x14ac:dyDescent="0.25">
      <c r="A1544" s="609" t="str">
        <f t="shared" si="24"/>
        <v>99290</v>
      </c>
      <c r="B1544" s="607" t="s">
        <v>6002</v>
      </c>
      <c r="C1544" s="607" t="s">
        <v>12139</v>
      </c>
      <c r="D1544" s="607" t="s">
        <v>10580</v>
      </c>
      <c r="E1544" s="619" t="s">
        <v>32602</v>
      </c>
      <c r="F1544"/>
      <c r="G1544"/>
      <c r="H1544"/>
    </row>
    <row r="1545" spans="1:8" ht="15" x14ac:dyDescent="0.25">
      <c r="A1545" s="609" t="str">
        <f t="shared" si="24"/>
        <v>99291</v>
      </c>
      <c r="B1545" s="607" t="s">
        <v>6003</v>
      </c>
      <c r="C1545" s="607" t="s">
        <v>12140</v>
      </c>
      <c r="D1545" s="607" t="s">
        <v>10494</v>
      </c>
      <c r="E1545" s="619" t="s">
        <v>32603</v>
      </c>
      <c r="F1545"/>
      <c r="G1545"/>
      <c r="H1545"/>
    </row>
    <row r="1546" spans="1:8" ht="15" x14ac:dyDescent="0.25">
      <c r="A1546" s="609" t="str">
        <f t="shared" si="24"/>
        <v>99292</v>
      </c>
      <c r="B1546" s="607" t="s">
        <v>6004</v>
      </c>
      <c r="C1546" s="607" t="s">
        <v>12141</v>
      </c>
      <c r="D1546" s="607" t="s">
        <v>10580</v>
      </c>
      <c r="E1546" s="619" t="s">
        <v>32604</v>
      </c>
      <c r="F1546"/>
      <c r="G1546"/>
      <c r="H1546"/>
    </row>
    <row r="1547" spans="1:8" ht="15" x14ac:dyDescent="0.25">
      <c r="A1547" s="609" t="str">
        <f t="shared" si="24"/>
        <v>99293</v>
      </c>
      <c r="B1547" s="607" t="s">
        <v>6005</v>
      </c>
      <c r="C1547" s="607" t="s">
        <v>12142</v>
      </c>
      <c r="D1547" s="607" t="s">
        <v>10494</v>
      </c>
      <c r="E1547" s="619" t="s">
        <v>32605</v>
      </c>
      <c r="F1547"/>
      <c r="G1547"/>
      <c r="H1547"/>
    </row>
    <row r="1548" spans="1:8" ht="15" x14ac:dyDescent="0.25">
      <c r="A1548" s="609" t="str">
        <f t="shared" si="24"/>
        <v>99294</v>
      </c>
      <c r="B1548" s="607" t="s">
        <v>6006</v>
      </c>
      <c r="C1548" s="607" t="s">
        <v>12143</v>
      </c>
      <c r="D1548" s="607" t="s">
        <v>10580</v>
      </c>
      <c r="E1548" s="619" t="s">
        <v>32606</v>
      </c>
      <c r="F1548"/>
      <c r="G1548"/>
      <c r="H1548"/>
    </row>
    <row r="1549" spans="1:8" ht="15" x14ac:dyDescent="0.25">
      <c r="A1549" s="609" t="str">
        <f t="shared" si="24"/>
        <v>99296</v>
      </c>
      <c r="B1549" s="607" t="s">
        <v>6007</v>
      </c>
      <c r="C1549" s="607" t="s">
        <v>12144</v>
      </c>
      <c r="D1549" s="607" t="s">
        <v>10494</v>
      </c>
      <c r="E1549" s="619" t="s">
        <v>32607</v>
      </c>
      <c r="F1549"/>
      <c r="G1549"/>
      <c r="H1549"/>
    </row>
    <row r="1550" spans="1:8" ht="15" x14ac:dyDescent="0.25">
      <c r="A1550" s="609" t="str">
        <f t="shared" si="24"/>
        <v>99297</v>
      </c>
      <c r="B1550" s="607" t="s">
        <v>6008</v>
      </c>
      <c r="C1550" s="607" t="s">
        <v>12145</v>
      </c>
      <c r="D1550" s="607" t="s">
        <v>10494</v>
      </c>
      <c r="E1550" s="619" t="s">
        <v>32608</v>
      </c>
      <c r="F1550"/>
      <c r="G1550"/>
      <c r="H1550"/>
    </row>
    <row r="1551" spans="1:8" ht="15" x14ac:dyDescent="0.25">
      <c r="A1551" s="609" t="str">
        <f t="shared" si="24"/>
        <v>99298</v>
      </c>
      <c r="B1551" s="607" t="s">
        <v>6009</v>
      </c>
      <c r="C1551" s="607" t="s">
        <v>12146</v>
      </c>
      <c r="D1551" s="607" t="s">
        <v>10580</v>
      </c>
      <c r="E1551" s="619" t="s">
        <v>32609</v>
      </c>
      <c r="F1551"/>
      <c r="G1551"/>
      <c r="H1551"/>
    </row>
    <row r="1552" spans="1:8" ht="15" x14ac:dyDescent="0.25">
      <c r="A1552" s="609" t="str">
        <f t="shared" si="24"/>
        <v>99299</v>
      </c>
      <c r="B1552" s="607" t="s">
        <v>6010</v>
      </c>
      <c r="C1552" s="607" t="s">
        <v>12147</v>
      </c>
      <c r="D1552" s="607" t="s">
        <v>10494</v>
      </c>
      <c r="E1552" s="619" t="s">
        <v>32610</v>
      </c>
      <c r="F1552"/>
      <c r="G1552"/>
      <c r="H1552"/>
    </row>
    <row r="1553" spans="1:8" ht="15" x14ac:dyDescent="0.25">
      <c r="A1553" s="609" t="str">
        <f t="shared" si="24"/>
        <v>99300</v>
      </c>
      <c r="B1553" s="607" t="s">
        <v>6011</v>
      </c>
      <c r="C1553" s="607" t="s">
        <v>12148</v>
      </c>
      <c r="D1553" s="607" t="s">
        <v>10580</v>
      </c>
      <c r="E1553" s="619" t="s">
        <v>32611</v>
      </c>
      <c r="F1553"/>
      <c r="G1553"/>
      <c r="H1553"/>
    </row>
    <row r="1554" spans="1:8" ht="15" x14ac:dyDescent="0.25">
      <c r="A1554" s="609" t="str">
        <f t="shared" si="24"/>
        <v>99301</v>
      </c>
      <c r="B1554" s="607" t="s">
        <v>6012</v>
      </c>
      <c r="C1554" s="607" t="s">
        <v>12149</v>
      </c>
      <c r="D1554" s="607" t="s">
        <v>10580</v>
      </c>
      <c r="E1554" s="619" t="s">
        <v>32612</v>
      </c>
      <c r="F1554"/>
      <c r="G1554"/>
      <c r="H1554"/>
    </row>
    <row r="1555" spans="1:8" ht="15" x14ac:dyDescent="0.25">
      <c r="A1555" s="609" t="str">
        <f t="shared" si="24"/>
        <v>99302</v>
      </c>
      <c r="B1555" s="607" t="s">
        <v>6013</v>
      </c>
      <c r="C1555" s="607" t="s">
        <v>12150</v>
      </c>
      <c r="D1555" s="607" t="s">
        <v>10494</v>
      </c>
      <c r="E1555" s="619" t="s">
        <v>32613</v>
      </c>
      <c r="F1555"/>
      <c r="G1555"/>
      <c r="H1555"/>
    </row>
    <row r="1556" spans="1:8" ht="15" x14ac:dyDescent="0.25">
      <c r="A1556" s="609" t="str">
        <f t="shared" si="24"/>
        <v>99303</v>
      </c>
      <c r="B1556" s="607" t="s">
        <v>6014</v>
      </c>
      <c r="C1556" s="607" t="s">
        <v>12151</v>
      </c>
      <c r="D1556" s="607" t="s">
        <v>10580</v>
      </c>
      <c r="E1556" s="619" t="s">
        <v>32614</v>
      </c>
      <c r="F1556"/>
      <c r="G1556"/>
      <c r="H1556"/>
    </row>
    <row r="1557" spans="1:8" ht="15" x14ac:dyDescent="0.25">
      <c r="A1557" s="609" t="str">
        <f t="shared" si="24"/>
        <v>99304</v>
      </c>
      <c r="B1557" s="607" t="s">
        <v>6015</v>
      </c>
      <c r="C1557" s="607" t="s">
        <v>12152</v>
      </c>
      <c r="D1557" s="607" t="s">
        <v>10494</v>
      </c>
      <c r="E1557" s="619" t="s">
        <v>32615</v>
      </c>
      <c r="F1557"/>
      <c r="G1557"/>
      <c r="H1557"/>
    </row>
    <row r="1558" spans="1:8" ht="15" x14ac:dyDescent="0.25">
      <c r="A1558" s="609" t="str">
        <f t="shared" si="24"/>
        <v>99305</v>
      </c>
      <c r="B1558" s="607" t="s">
        <v>6016</v>
      </c>
      <c r="C1558" s="607" t="s">
        <v>12153</v>
      </c>
      <c r="D1558" s="607" t="s">
        <v>10580</v>
      </c>
      <c r="E1558" s="619" t="s">
        <v>32616</v>
      </c>
      <c r="F1558"/>
      <c r="G1558"/>
      <c r="H1558"/>
    </row>
    <row r="1559" spans="1:8" ht="15" x14ac:dyDescent="0.25">
      <c r="A1559" s="609" t="str">
        <f t="shared" si="24"/>
        <v>99306</v>
      </c>
      <c r="B1559" s="607" t="s">
        <v>6017</v>
      </c>
      <c r="C1559" s="607" t="s">
        <v>12154</v>
      </c>
      <c r="D1559" s="607" t="s">
        <v>10494</v>
      </c>
      <c r="E1559" s="619" t="s">
        <v>32613</v>
      </c>
      <c r="F1559"/>
      <c r="G1559"/>
      <c r="H1559"/>
    </row>
    <row r="1560" spans="1:8" ht="15" x14ac:dyDescent="0.25">
      <c r="A1560" s="609" t="str">
        <f t="shared" si="24"/>
        <v>99307</v>
      </c>
      <c r="B1560" s="607" t="s">
        <v>6018</v>
      </c>
      <c r="C1560" s="607" t="s">
        <v>12155</v>
      </c>
      <c r="D1560" s="607" t="s">
        <v>10494</v>
      </c>
      <c r="E1560" s="619" t="s">
        <v>32617</v>
      </c>
      <c r="F1560"/>
      <c r="G1560"/>
      <c r="H1560"/>
    </row>
    <row r="1561" spans="1:8" ht="15" x14ac:dyDescent="0.25">
      <c r="A1561" s="609" t="str">
        <f t="shared" si="24"/>
        <v>99308</v>
      </c>
      <c r="B1561" s="607" t="s">
        <v>6019</v>
      </c>
      <c r="C1561" s="607" t="s">
        <v>12156</v>
      </c>
      <c r="D1561" s="607" t="s">
        <v>10580</v>
      </c>
      <c r="E1561" s="619" t="s">
        <v>32618</v>
      </c>
      <c r="F1561"/>
      <c r="G1561"/>
      <c r="H1561"/>
    </row>
    <row r="1562" spans="1:8" ht="15" x14ac:dyDescent="0.25">
      <c r="A1562" s="609" t="str">
        <f t="shared" si="24"/>
        <v>99309</v>
      </c>
      <c r="B1562" s="607" t="s">
        <v>6020</v>
      </c>
      <c r="C1562" s="607" t="s">
        <v>12157</v>
      </c>
      <c r="D1562" s="607" t="s">
        <v>10494</v>
      </c>
      <c r="E1562" s="619" t="s">
        <v>32619</v>
      </c>
      <c r="F1562"/>
      <c r="G1562"/>
      <c r="H1562"/>
    </row>
    <row r="1563" spans="1:8" ht="15" x14ac:dyDescent="0.25">
      <c r="A1563" s="609" t="str">
        <f t="shared" si="24"/>
        <v>99310</v>
      </c>
      <c r="B1563" s="607" t="s">
        <v>6021</v>
      </c>
      <c r="C1563" s="607" t="s">
        <v>12158</v>
      </c>
      <c r="D1563" s="607" t="s">
        <v>10580</v>
      </c>
      <c r="E1563" s="619" t="s">
        <v>32620</v>
      </c>
      <c r="F1563"/>
      <c r="G1563"/>
      <c r="H1563"/>
    </row>
    <row r="1564" spans="1:8" ht="15" x14ac:dyDescent="0.25">
      <c r="A1564" s="609" t="str">
        <f t="shared" si="24"/>
        <v>99311</v>
      </c>
      <c r="B1564" s="607" t="s">
        <v>6022</v>
      </c>
      <c r="C1564" s="607" t="s">
        <v>12159</v>
      </c>
      <c r="D1564" s="607" t="s">
        <v>10494</v>
      </c>
      <c r="E1564" s="619" t="s">
        <v>32619</v>
      </c>
      <c r="F1564"/>
      <c r="G1564"/>
      <c r="H1564"/>
    </row>
    <row r="1565" spans="1:8" ht="15" x14ac:dyDescent="0.25">
      <c r="A1565" s="609" t="str">
        <f t="shared" si="24"/>
        <v>99312</v>
      </c>
      <c r="B1565" s="607" t="s">
        <v>6023</v>
      </c>
      <c r="C1565" s="607" t="s">
        <v>12160</v>
      </c>
      <c r="D1565" s="607" t="s">
        <v>10580</v>
      </c>
      <c r="E1565" s="619" t="s">
        <v>32621</v>
      </c>
      <c r="F1565"/>
      <c r="G1565"/>
      <c r="H1565"/>
    </row>
    <row r="1566" spans="1:8" ht="15" x14ac:dyDescent="0.25">
      <c r="A1566" s="609" t="str">
        <f t="shared" si="24"/>
        <v>99313</v>
      </c>
      <c r="B1566" s="607" t="s">
        <v>6024</v>
      </c>
      <c r="C1566" s="607" t="s">
        <v>12161</v>
      </c>
      <c r="D1566" s="607" t="s">
        <v>10580</v>
      </c>
      <c r="E1566" s="619" t="s">
        <v>32622</v>
      </c>
      <c r="F1566"/>
      <c r="G1566"/>
      <c r="H1566"/>
    </row>
    <row r="1567" spans="1:8" ht="15" x14ac:dyDescent="0.25">
      <c r="A1567" s="609" t="str">
        <f t="shared" si="24"/>
        <v>99314</v>
      </c>
      <c r="B1567" s="607" t="s">
        <v>6025</v>
      </c>
      <c r="C1567" s="607" t="s">
        <v>12162</v>
      </c>
      <c r="D1567" s="607" t="s">
        <v>10494</v>
      </c>
      <c r="E1567" s="619" t="s">
        <v>32623</v>
      </c>
      <c r="F1567"/>
      <c r="G1567"/>
      <c r="H1567"/>
    </row>
    <row r="1568" spans="1:8" ht="15" x14ac:dyDescent="0.25">
      <c r="A1568" s="609" t="str">
        <f t="shared" si="24"/>
        <v>99315</v>
      </c>
      <c r="B1568" s="607" t="s">
        <v>6026</v>
      </c>
      <c r="C1568" s="607" t="s">
        <v>12163</v>
      </c>
      <c r="D1568" s="607" t="s">
        <v>10580</v>
      </c>
      <c r="E1568" s="619" t="s">
        <v>32624</v>
      </c>
      <c r="F1568"/>
      <c r="G1568"/>
      <c r="H1568"/>
    </row>
    <row r="1569" spans="1:8" ht="15" x14ac:dyDescent="0.25">
      <c r="A1569" s="609" t="str">
        <f t="shared" si="24"/>
        <v>99317</v>
      </c>
      <c r="B1569" s="607" t="s">
        <v>6027</v>
      </c>
      <c r="C1569" s="607" t="s">
        <v>12164</v>
      </c>
      <c r="D1569" s="607" t="s">
        <v>10494</v>
      </c>
      <c r="E1569" s="619" t="s">
        <v>32625</v>
      </c>
      <c r="F1569"/>
      <c r="G1569"/>
      <c r="H1569"/>
    </row>
    <row r="1570" spans="1:8" ht="15" x14ac:dyDescent="0.25">
      <c r="A1570" s="609" t="str">
        <f t="shared" si="24"/>
        <v>99318</v>
      </c>
      <c r="B1570" s="607" t="s">
        <v>6028</v>
      </c>
      <c r="C1570" s="607" t="s">
        <v>12165</v>
      </c>
      <c r="D1570" s="607" t="s">
        <v>10494</v>
      </c>
      <c r="E1570" s="619" t="s">
        <v>32626</v>
      </c>
      <c r="F1570"/>
      <c r="G1570"/>
      <c r="H1570"/>
    </row>
    <row r="1571" spans="1:8" ht="15" x14ac:dyDescent="0.25">
      <c r="A1571" s="609" t="str">
        <f t="shared" si="24"/>
        <v>99319</v>
      </c>
      <c r="B1571" s="607" t="s">
        <v>6029</v>
      </c>
      <c r="C1571" s="607" t="s">
        <v>12166</v>
      </c>
      <c r="D1571" s="607" t="s">
        <v>10494</v>
      </c>
      <c r="E1571" s="619" t="s">
        <v>32627</v>
      </c>
      <c r="F1571"/>
      <c r="G1571"/>
      <c r="H1571"/>
    </row>
    <row r="1572" spans="1:8" ht="15" x14ac:dyDescent="0.25">
      <c r="A1572" s="609" t="str">
        <f t="shared" si="24"/>
        <v>99320</v>
      </c>
      <c r="B1572" s="607" t="s">
        <v>6030</v>
      </c>
      <c r="C1572" s="607" t="s">
        <v>12167</v>
      </c>
      <c r="D1572" s="607" t="s">
        <v>10580</v>
      </c>
      <c r="E1572" s="619" t="s">
        <v>32628</v>
      </c>
      <c r="F1572"/>
      <c r="G1572"/>
      <c r="H1572"/>
    </row>
    <row r="1573" spans="1:8" ht="15" x14ac:dyDescent="0.25">
      <c r="A1573" s="609" t="str">
        <f t="shared" si="24"/>
        <v>99321</v>
      </c>
      <c r="B1573" s="607" t="s">
        <v>6031</v>
      </c>
      <c r="C1573" s="607" t="s">
        <v>12168</v>
      </c>
      <c r="D1573" s="607" t="s">
        <v>10494</v>
      </c>
      <c r="E1573" s="619" t="s">
        <v>32629</v>
      </c>
      <c r="F1573"/>
      <c r="G1573"/>
      <c r="H1573"/>
    </row>
    <row r="1574" spans="1:8" ht="15" x14ac:dyDescent="0.25">
      <c r="A1574" s="609" t="str">
        <f t="shared" si="24"/>
        <v>99322</v>
      </c>
      <c r="B1574" s="607" t="s">
        <v>6032</v>
      </c>
      <c r="C1574" s="607" t="s">
        <v>12169</v>
      </c>
      <c r="D1574" s="607" t="s">
        <v>10580</v>
      </c>
      <c r="E1574" s="619" t="s">
        <v>32630</v>
      </c>
      <c r="F1574"/>
      <c r="G1574"/>
      <c r="H1574"/>
    </row>
    <row r="1575" spans="1:8" ht="15" x14ac:dyDescent="0.25">
      <c r="A1575" s="609" t="str">
        <f t="shared" si="24"/>
        <v>99323</v>
      </c>
      <c r="B1575" s="607" t="s">
        <v>6033</v>
      </c>
      <c r="C1575" s="607" t="s">
        <v>12170</v>
      </c>
      <c r="D1575" s="607" t="s">
        <v>10494</v>
      </c>
      <c r="E1575" s="619" t="s">
        <v>32608</v>
      </c>
      <c r="F1575"/>
      <c r="G1575"/>
      <c r="H1575"/>
    </row>
    <row r="1576" spans="1:8" ht="15" x14ac:dyDescent="0.25">
      <c r="A1576" s="609" t="str">
        <f t="shared" si="24"/>
        <v>99324</v>
      </c>
      <c r="B1576" s="607" t="s">
        <v>6034</v>
      </c>
      <c r="C1576" s="607" t="s">
        <v>12171</v>
      </c>
      <c r="D1576" s="607" t="s">
        <v>10580</v>
      </c>
      <c r="E1576" s="619" t="s">
        <v>32631</v>
      </c>
      <c r="F1576"/>
      <c r="G1576"/>
      <c r="H1576"/>
    </row>
    <row r="1577" spans="1:8" ht="15" x14ac:dyDescent="0.25">
      <c r="A1577" s="609" t="str">
        <f t="shared" si="24"/>
        <v>99325</v>
      </c>
      <c r="B1577" s="607" t="s">
        <v>6035</v>
      </c>
      <c r="C1577" s="607" t="s">
        <v>12172</v>
      </c>
      <c r="D1577" s="607" t="s">
        <v>10494</v>
      </c>
      <c r="E1577" s="619" t="s">
        <v>32610</v>
      </c>
      <c r="F1577"/>
      <c r="G1577"/>
      <c r="H1577"/>
    </row>
    <row r="1578" spans="1:8" ht="15" x14ac:dyDescent="0.25">
      <c r="A1578" s="609" t="str">
        <f t="shared" si="24"/>
        <v>99326</v>
      </c>
      <c r="B1578" s="607" t="s">
        <v>6036</v>
      </c>
      <c r="C1578" s="607" t="s">
        <v>12173</v>
      </c>
      <c r="D1578" s="607" t="s">
        <v>10580</v>
      </c>
      <c r="E1578" s="619" t="s">
        <v>32632</v>
      </c>
      <c r="F1578"/>
      <c r="G1578"/>
      <c r="H1578"/>
    </row>
    <row r="1579" spans="1:8" ht="15" x14ac:dyDescent="0.25">
      <c r="A1579" s="609" t="str">
        <f t="shared" si="24"/>
        <v>99327</v>
      </c>
      <c r="B1579" s="607" t="s">
        <v>6037</v>
      </c>
      <c r="C1579" s="607" t="s">
        <v>12174</v>
      </c>
      <c r="D1579" s="607" t="s">
        <v>10494</v>
      </c>
      <c r="E1579" s="619" t="s">
        <v>32633</v>
      </c>
      <c r="F1579"/>
      <c r="G1579"/>
      <c r="H1579"/>
    </row>
    <row r="1580" spans="1:8" ht="15" x14ac:dyDescent="0.25">
      <c r="A1580" s="609" t="str">
        <f t="shared" si="24"/>
        <v>101800</v>
      </c>
      <c r="B1580" s="607" t="s">
        <v>12175</v>
      </c>
      <c r="C1580" s="607" t="s">
        <v>12176</v>
      </c>
      <c r="D1580" s="607" t="s">
        <v>10580</v>
      </c>
      <c r="E1580" s="619" t="s">
        <v>32634</v>
      </c>
      <c r="F1580"/>
      <c r="G1580"/>
      <c r="H1580"/>
    </row>
    <row r="1581" spans="1:8" ht="15" x14ac:dyDescent="0.25">
      <c r="A1581" s="609" t="str">
        <f t="shared" si="24"/>
        <v>101801</v>
      </c>
      <c r="B1581" s="607" t="s">
        <v>12177</v>
      </c>
      <c r="C1581" s="607" t="s">
        <v>12178</v>
      </c>
      <c r="D1581" s="607" t="s">
        <v>10580</v>
      </c>
      <c r="E1581" s="619" t="s">
        <v>32635</v>
      </c>
      <c r="F1581"/>
      <c r="G1581"/>
      <c r="H1581"/>
    </row>
    <row r="1582" spans="1:8" ht="15" x14ac:dyDescent="0.25">
      <c r="A1582" s="609" t="str">
        <f t="shared" si="24"/>
        <v>101806</v>
      </c>
      <c r="B1582" s="607" t="s">
        <v>12179</v>
      </c>
      <c r="C1582" s="607" t="s">
        <v>12180</v>
      </c>
      <c r="D1582" s="607" t="s">
        <v>10580</v>
      </c>
      <c r="E1582" s="619" t="s">
        <v>32636</v>
      </c>
      <c r="F1582"/>
      <c r="G1582"/>
      <c r="H1582"/>
    </row>
    <row r="1583" spans="1:8" ht="15" x14ac:dyDescent="0.25">
      <c r="A1583" s="609" t="str">
        <f t="shared" si="24"/>
        <v>101807</v>
      </c>
      <c r="B1583" s="607" t="s">
        <v>12181</v>
      </c>
      <c r="C1583" s="607" t="s">
        <v>12182</v>
      </c>
      <c r="D1583" s="607" t="s">
        <v>10580</v>
      </c>
      <c r="E1583" s="619" t="s">
        <v>32637</v>
      </c>
      <c r="F1583"/>
      <c r="G1583"/>
      <c r="H1583"/>
    </row>
    <row r="1584" spans="1:8" ht="15" x14ac:dyDescent="0.25">
      <c r="A1584" s="609" t="str">
        <f t="shared" si="24"/>
        <v>101808</v>
      </c>
      <c r="B1584" s="607" t="s">
        <v>12183</v>
      </c>
      <c r="C1584" s="607" t="s">
        <v>12184</v>
      </c>
      <c r="D1584" s="607" t="s">
        <v>10580</v>
      </c>
      <c r="E1584" s="619" t="s">
        <v>32638</v>
      </c>
      <c r="F1584"/>
      <c r="G1584"/>
      <c r="H1584"/>
    </row>
    <row r="1585" spans="1:8" ht="15" x14ac:dyDescent="0.25">
      <c r="A1585" s="609" t="str">
        <f t="shared" si="24"/>
        <v>101809</v>
      </c>
      <c r="B1585" s="607" t="s">
        <v>12185</v>
      </c>
      <c r="C1585" s="607" t="s">
        <v>12186</v>
      </c>
      <c r="D1585" s="607" t="s">
        <v>10580</v>
      </c>
      <c r="E1585" s="619" t="s">
        <v>32639</v>
      </c>
      <c r="F1585"/>
      <c r="G1585"/>
      <c r="H1585"/>
    </row>
    <row r="1586" spans="1:8" ht="15" x14ac:dyDescent="0.25">
      <c r="A1586" s="609" t="str">
        <f t="shared" si="24"/>
        <v>102139</v>
      </c>
      <c r="B1586" s="607" t="s">
        <v>12187</v>
      </c>
      <c r="C1586" s="607" t="s">
        <v>12188</v>
      </c>
      <c r="D1586" s="607" t="s">
        <v>10580</v>
      </c>
      <c r="E1586" s="619" t="s">
        <v>32640</v>
      </c>
      <c r="F1586"/>
      <c r="G1586"/>
      <c r="H1586"/>
    </row>
    <row r="1587" spans="1:8" ht="15" x14ac:dyDescent="0.25">
      <c r="A1587" s="609" t="str">
        <f t="shared" si="24"/>
        <v>102141</v>
      </c>
      <c r="B1587" s="607" t="s">
        <v>12189</v>
      </c>
      <c r="C1587" s="607" t="s">
        <v>12190</v>
      </c>
      <c r="D1587" s="607" t="s">
        <v>10580</v>
      </c>
      <c r="E1587" s="619" t="s">
        <v>32641</v>
      </c>
      <c r="F1587"/>
      <c r="G1587"/>
      <c r="H1587"/>
    </row>
    <row r="1588" spans="1:8" ht="15" x14ac:dyDescent="0.25">
      <c r="A1588" s="609" t="str">
        <f t="shared" si="24"/>
        <v>102142</v>
      </c>
      <c r="B1588" s="607" t="s">
        <v>12191</v>
      </c>
      <c r="C1588" s="607" t="s">
        <v>12192</v>
      </c>
      <c r="D1588" s="607" t="s">
        <v>10580</v>
      </c>
      <c r="E1588" s="619" t="s">
        <v>32642</v>
      </c>
      <c r="F1588"/>
      <c r="G1588"/>
      <c r="H1588"/>
    </row>
    <row r="1589" spans="1:8" ht="15" x14ac:dyDescent="0.25">
      <c r="A1589" s="609" t="str">
        <f t="shared" si="24"/>
        <v>102457</v>
      </c>
      <c r="B1589" s="607" t="s">
        <v>29063</v>
      </c>
      <c r="C1589" s="607" t="s">
        <v>29064</v>
      </c>
      <c r="D1589" s="607" t="s">
        <v>10580</v>
      </c>
      <c r="E1589" s="619" t="s">
        <v>32643</v>
      </c>
      <c r="F1589"/>
      <c r="G1589"/>
      <c r="H1589"/>
    </row>
    <row r="1590" spans="1:8" ht="15" x14ac:dyDescent="0.25">
      <c r="A1590" s="609" t="str">
        <f t="shared" si="24"/>
        <v>94263</v>
      </c>
      <c r="B1590" s="607" t="s">
        <v>4181</v>
      </c>
      <c r="C1590" s="607" t="s">
        <v>12193</v>
      </c>
      <c r="D1590" s="607" t="s">
        <v>10494</v>
      </c>
      <c r="E1590" s="619" t="s">
        <v>32644</v>
      </c>
      <c r="F1590"/>
      <c r="G1590"/>
      <c r="H1590"/>
    </row>
    <row r="1591" spans="1:8" ht="15" x14ac:dyDescent="0.25">
      <c r="A1591" s="609" t="str">
        <f t="shared" si="24"/>
        <v>94264</v>
      </c>
      <c r="B1591" s="607" t="s">
        <v>4182</v>
      </c>
      <c r="C1591" s="607" t="s">
        <v>12194</v>
      </c>
      <c r="D1591" s="607" t="s">
        <v>10494</v>
      </c>
      <c r="E1591" s="619" t="s">
        <v>32645</v>
      </c>
      <c r="F1591"/>
      <c r="G1591"/>
      <c r="H1591"/>
    </row>
    <row r="1592" spans="1:8" ht="15" x14ac:dyDescent="0.25">
      <c r="A1592" s="609" t="str">
        <f t="shared" si="24"/>
        <v>94265</v>
      </c>
      <c r="B1592" s="607" t="s">
        <v>4183</v>
      </c>
      <c r="C1592" s="607" t="s">
        <v>12195</v>
      </c>
      <c r="D1592" s="607" t="s">
        <v>10494</v>
      </c>
      <c r="E1592" s="619" t="s">
        <v>13460</v>
      </c>
      <c r="F1592"/>
      <c r="G1592"/>
      <c r="H1592"/>
    </row>
    <row r="1593" spans="1:8" ht="15" x14ac:dyDescent="0.25">
      <c r="A1593" s="609" t="str">
        <f t="shared" si="24"/>
        <v>94266</v>
      </c>
      <c r="B1593" s="607" t="s">
        <v>4184</v>
      </c>
      <c r="C1593" s="607" t="s">
        <v>12196</v>
      </c>
      <c r="D1593" s="607" t="s">
        <v>10494</v>
      </c>
      <c r="E1593" s="619" t="s">
        <v>26153</v>
      </c>
      <c r="F1593"/>
      <c r="G1593"/>
      <c r="H1593"/>
    </row>
    <row r="1594" spans="1:8" ht="15" x14ac:dyDescent="0.25">
      <c r="A1594" s="609" t="str">
        <f t="shared" si="24"/>
        <v>94267</v>
      </c>
      <c r="B1594" s="607" t="s">
        <v>4185</v>
      </c>
      <c r="C1594" s="607" t="s">
        <v>12198</v>
      </c>
      <c r="D1594" s="607" t="s">
        <v>10494</v>
      </c>
      <c r="E1594" s="619" t="s">
        <v>32646</v>
      </c>
      <c r="F1594"/>
      <c r="G1594"/>
      <c r="H1594"/>
    </row>
    <row r="1595" spans="1:8" ht="15" x14ac:dyDescent="0.25">
      <c r="A1595" s="609" t="str">
        <f t="shared" si="24"/>
        <v>94268</v>
      </c>
      <c r="B1595" s="607" t="s">
        <v>4186</v>
      </c>
      <c r="C1595" s="607" t="s">
        <v>12199</v>
      </c>
      <c r="D1595" s="607" t="s">
        <v>10494</v>
      </c>
      <c r="E1595" s="619" t="s">
        <v>11114</v>
      </c>
      <c r="F1595"/>
      <c r="G1595"/>
      <c r="H1595"/>
    </row>
    <row r="1596" spans="1:8" ht="15" x14ac:dyDescent="0.25">
      <c r="A1596" s="609" t="str">
        <f t="shared" si="24"/>
        <v>94269</v>
      </c>
      <c r="B1596" s="607" t="s">
        <v>4187</v>
      </c>
      <c r="C1596" s="607" t="s">
        <v>12200</v>
      </c>
      <c r="D1596" s="607" t="s">
        <v>10494</v>
      </c>
      <c r="E1596" s="619" t="s">
        <v>32647</v>
      </c>
      <c r="F1596"/>
      <c r="G1596"/>
      <c r="H1596"/>
    </row>
    <row r="1597" spans="1:8" ht="15" x14ac:dyDescent="0.25">
      <c r="A1597" s="609" t="str">
        <f t="shared" si="24"/>
        <v>94270</v>
      </c>
      <c r="B1597" s="607" t="s">
        <v>4188</v>
      </c>
      <c r="C1597" s="607" t="s">
        <v>12202</v>
      </c>
      <c r="D1597" s="607" t="s">
        <v>10494</v>
      </c>
      <c r="E1597" s="619" t="s">
        <v>32648</v>
      </c>
      <c r="F1597"/>
      <c r="G1597"/>
      <c r="H1597"/>
    </row>
    <row r="1598" spans="1:8" ht="15" x14ac:dyDescent="0.25">
      <c r="A1598" s="609" t="str">
        <f t="shared" si="24"/>
        <v>94271</v>
      </c>
      <c r="B1598" s="607" t="s">
        <v>4189</v>
      </c>
      <c r="C1598" s="607" t="s">
        <v>12203</v>
      </c>
      <c r="D1598" s="607" t="s">
        <v>10494</v>
      </c>
      <c r="E1598" s="619" t="s">
        <v>19560</v>
      </c>
      <c r="F1598"/>
      <c r="G1598"/>
      <c r="H1598"/>
    </row>
    <row r="1599" spans="1:8" ht="15" x14ac:dyDescent="0.25">
      <c r="A1599" s="609" t="str">
        <f t="shared" si="24"/>
        <v>94272</v>
      </c>
      <c r="B1599" s="607" t="s">
        <v>4190</v>
      </c>
      <c r="C1599" s="607" t="s">
        <v>12204</v>
      </c>
      <c r="D1599" s="607" t="s">
        <v>10494</v>
      </c>
      <c r="E1599" s="619" t="s">
        <v>32649</v>
      </c>
      <c r="F1599"/>
      <c r="G1599"/>
      <c r="H1599"/>
    </row>
    <row r="1600" spans="1:8" ht="15" x14ac:dyDescent="0.25">
      <c r="A1600" s="609" t="str">
        <f t="shared" si="24"/>
        <v>94273</v>
      </c>
      <c r="B1600" s="607" t="s">
        <v>4191</v>
      </c>
      <c r="C1600" s="607" t="s">
        <v>12205</v>
      </c>
      <c r="D1600" s="607" t="s">
        <v>10494</v>
      </c>
      <c r="E1600" s="619" t="s">
        <v>17975</v>
      </c>
      <c r="F1600"/>
      <c r="G1600"/>
      <c r="H1600"/>
    </row>
    <row r="1601" spans="1:8" ht="15" x14ac:dyDescent="0.25">
      <c r="A1601" s="609" t="str">
        <f t="shared" si="24"/>
        <v>94274</v>
      </c>
      <c r="B1601" s="607" t="s">
        <v>4192</v>
      </c>
      <c r="C1601" s="607" t="s">
        <v>12206</v>
      </c>
      <c r="D1601" s="607" t="s">
        <v>10494</v>
      </c>
      <c r="E1601" s="619" t="s">
        <v>10359</v>
      </c>
      <c r="F1601"/>
      <c r="G1601"/>
      <c r="H1601"/>
    </row>
    <row r="1602" spans="1:8" ht="15" x14ac:dyDescent="0.25">
      <c r="A1602" s="609" t="str">
        <f t="shared" ref="A1602:A1665" si="25">IF(ISERROR(SEARCH("/",B1602)=6),TRIM(CLEAN(B1602)),IF(SEARCH("/",B1602)=6,IF(LEN(TRIM(CLEAN(B1602)))=7,LEFT(TRIM(CLEAN(B1602)),6)&amp;"00"&amp;RIGHT(TRIM(CLEAN(B1602)),1),LEFT(TRIM(CLEAN(B1602)),6)&amp;"0"&amp;RIGHT(TRIM(CLEAN(B1602)),2)),TRIM(CLEAN(B1602))))</f>
        <v>94275</v>
      </c>
      <c r="B1602" s="607" t="s">
        <v>4193</v>
      </c>
      <c r="C1602" s="607" t="s">
        <v>12207</v>
      </c>
      <c r="D1602" s="607" t="s">
        <v>10494</v>
      </c>
      <c r="E1602" s="619" t="s">
        <v>24830</v>
      </c>
      <c r="F1602"/>
      <c r="G1602"/>
      <c r="H1602"/>
    </row>
    <row r="1603" spans="1:8" ht="15" x14ac:dyDescent="0.25">
      <c r="A1603" s="609" t="str">
        <f t="shared" si="25"/>
        <v>94276</v>
      </c>
      <c r="B1603" s="607" t="s">
        <v>4194</v>
      </c>
      <c r="C1603" s="607" t="s">
        <v>12208</v>
      </c>
      <c r="D1603" s="607" t="s">
        <v>10494</v>
      </c>
      <c r="E1603" s="619" t="s">
        <v>29080</v>
      </c>
      <c r="F1603"/>
      <c r="G1603"/>
      <c r="H1603"/>
    </row>
    <row r="1604" spans="1:8" ht="15" x14ac:dyDescent="0.25">
      <c r="A1604" s="609" t="str">
        <f t="shared" si="25"/>
        <v>94277</v>
      </c>
      <c r="B1604" s="607" t="s">
        <v>29072</v>
      </c>
      <c r="C1604" s="607" t="s">
        <v>29073</v>
      </c>
      <c r="D1604" s="607" t="s">
        <v>10494</v>
      </c>
      <c r="E1604" s="619" t="s">
        <v>17715</v>
      </c>
      <c r="F1604"/>
      <c r="G1604"/>
      <c r="H1604"/>
    </row>
    <row r="1605" spans="1:8" ht="15" x14ac:dyDescent="0.25">
      <c r="A1605" s="609" t="str">
        <f t="shared" si="25"/>
        <v>94278</v>
      </c>
      <c r="B1605" s="607" t="s">
        <v>29074</v>
      </c>
      <c r="C1605" s="607" t="s">
        <v>29075</v>
      </c>
      <c r="D1605" s="607" t="s">
        <v>10494</v>
      </c>
      <c r="E1605" s="619" t="s">
        <v>13480</v>
      </c>
      <c r="F1605"/>
      <c r="G1605"/>
      <c r="H1605"/>
    </row>
    <row r="1606" spans="1:8" ht="15" x14ac:dyDescent="0.25">
      <c r="A1606" s="609" t="str">
        <f t="shared" si="25"/>
        <v>94279</v>
      </c>
      <c r="B1606" s="607" t="s">
        <v>29076</v>
      </c>
      <c r="C1606" s="607" t="s">
        <v>29077</v>
      </c>
      <c r="D1606" s="607" t="s">
        <v>10494</v>
      </c>
      <c r="E1606" s="619" t="s">
        <v>25936</v>
      </c>
      <c r="F1606"/>
      <c r="G1606"/>
      <c r="H1606"/>
    </row>
    <row r="1607" spans="1:8" ht="15" x14ac:dyDescent="0.25">
      <c r="A1607" s="609" t="str">
        <f t="shared" si="25"/>
        <v>94280</v>
      </c>
      <c r="B1607" s="607" t="s">
        <v>29078</v>
      </c>
      <c r="C1607" s="607" t="s">
        <v>29079</v>
      </c>
      <c r="D1607" s="607" t="s">
        <v>10494</v>
      </c>
      <c r="E1607" s="619" t="s">
        <v>30348</v>
      </c>
      <c r="F1607"/>
      <c r="G1607"/>
      <c r="H1607"/>
    </row>
    <row r="1608" spans="1:8" ht="15" x14ac:dyDescent="0.25">
      <c r="A1608" s="609" t="str">
        <f t="shared" si="25"/>
        <v>94281</v>
      </c>
      <c r="B1608" s="607" t="s">
        <v>4195</v>
      </c>
      <c r="C1608" s="607" t="s">
        <v>12209</v>
      </c>
      <c r="D1608" s="607" t="s">
        <v>10494</v>
      </c>
      <c r="E1608" s="619" t="s">
        <v>32650</v>
      </c>
      <c r="F1608"/>
      <c r="G1608"/>
      <c r="H1608"/>
    </row>
    <row r="1609" spans="1:8" ht="15" x14ac:dyDescent="0.25">
      <c r="A1609" s="609" t="str">
        <f t="shared" si="25"/>
        <v>94282</v>
      </c>
      <c r="B1609" s="607" t="s">
        <v>4196</v>
      </c>
      <c r="C1609" s="607" t="s">
        <v>12211</v>
      </c>
      <c r="D1609" s="607" t="s">
        <v>10494</v>
      </c>
      <c r="E1609" s="619" t="s">
        <v>16283</v>
      </c>
      <c r="F1609"/>
      <c r="G1609"/>
      <c r="H1609"/>
    </row>
    <row r="1610" spans="1:8" ht="15" x14ac:dyDescent="0.25">
      <c r="A1610" s="609" t="str">
        <f t="shared" si="25"/>
        <v>94283</v>
      </c>
      <c r="B1610" s="607" t="s">
        <v>4197</v>
      </c>
      <c r="C1610" s="607" t="s">
        <v>12212</v>
      </c>
      <c r="D1610" s="607" t="s">
        <v>10494</v>
      </c>
      <c r="E1610" s="619" t="s">
        <v>19146</v>
      </c>
      <c r="F1610"/>
      <c r="G1610"/>
      <c r="H1610"/>
    </row>
    <row r="1611" spans="1:8" ht="15" x14ac:dyDescent="0.25">
      <c r="A1611" s="609" t="str">
        <f t="shared" si="25"/>
        <v>94284</v>
      </c>
      <c r="B1611" s="607" t="s">
        <v>4198</v>
      </c>
      <c r="C1611" s="607" t="s">
        <v>12213</v>
      </c>
      <c r="D1611" s="607" t="s">
        <v>10494</v>
      </c>
      <c r="E1611" s="619" t="s">
        <v>32651</v>
      </c>
      <c r="F1611"/>
      <c r="G1611"/>
      <c r="H1611"/>
    </row>
    <row r="1612" spans="1:8" ht="15" x14ac:dyDescent="0.25">
      <c r="A1612" s="609" t="str">
        <f t="shared" si="25"/>
        <v>94285</v>
      </c>
      <c r="B1612" s="607" t="s">
        <v>4199</v>
      </c>
      <c r="C1612" s="607" t="s">
        <v>12214</v>
      </c>
      <c r="D1612" s="607" t="s">
        <v>10494</v>
      </c>
      <c r="E1612" s="619" t="s">
        <v>18958</v>
      </c>
      <c r="F1612"/>
      <c r="G1612"/>
      <c r="H1612"/>
    </row>
    <row r="1613" spans="1:8" ht="15" x14ac:dyDescent="0.25">
      <c r="A1613" s="609" t="str">
        <f t="shared" si="25"/>
        <v>94286</v>
      </c>
      <c r="B1613" s="607" t="s">
        <v>4200</v>
      </c>
      <c r="C1613" s="607" t="s">
        <v>12215</v>
      </c>
      <c r="D1613" s="607" t="s">
        <v>10494</v>
      </c>
      <c r="E1613" s="619" t="s">
        <v>32652</v>
      </c>
      <c r="F1613"/>
      <c r="G1613"/>
      <c r="H1613"/>
    </row>
    <row r="1614" spans="1:8" ht="15" x14ac:dyDescent="0.25">
      <c r="A1614" s="609" t="str">
        <f t="shared" si="25"/>
        <v>94287</v>
      </c>
      <c r="B1614" s="607" t="s">
        <v>4201</v>
      </c>
      <c r="C1614" s="607" t="s">
        <v>12217</v>
      </c>
      <c r="D1614" s="607" t="s">
        <v>10494</v>
      </c>
      <c r="E1614" s="619" t="s">
        <v>18117</v>
      </c>
      <c r="F1614"/>
      <c r="G1614"/>
      <c r="H1614"/>
    </row>
    <row r="1615" spans="1:8" ht="15" x14ac:dyDescent="0.25">
      <c r="A1615" s="609" t="str">
        <f t="shared" si="25"/>
        <v>94288</v>
      </c>
      <c r="B1615" s="607" t="s">
        <v>4202</v>
      </c>
      <c r="C1615" s="607" t="s">
        <v>12218</v>
      </c>
      <c r="D1615" s="607" t="s">
        <v>10494</v>
      </c>
      <c r="E1615" s="619" t="s">
        <v>29968</v>
      </c>
      <c r="F1615"/>
      <c r="G1615"/>
      <c r="H1615"/>
    </row>
    <row r="1616" spans="1:8" ht="15" x14ac:dyDescent="0.25">
      <c r="A1616" s="609" t="str">
        <f t="shared" si="25"/>
        <v>94289</v>
      </c>
      <c r="B1616" s="607" t="s">
        <v>4203</v>
      </c>
      <c r="C1616" s="607" t="s">
        <v>12219</v>
      </c>
      <c r="D1616" s="607" t="s">
        <v>10494</v>
      </c>
      <c r="E1616" s="619" t="s">
        <v>9721</v>
      </c>
      <c r="F1616"/>
      <c r="G1616"/>
      <c r="H1616"/>
    </row>
    <row r="1617" spans="1:8" ht="15" x14ac:dyDescent="0.25">
      <c r="A1617" s="609" t="str">
        <f t="shared" si="25"/>
        <v>94290</v>
      </c>
      <c r="B1617" s="607" t="s">
        <v>4204</v>
      </c>
      <c r="C1617" s="607" t="s">
        <v>12221</v>
      </c>
      <c r="D1617" s="607" t="s">
        <v>10494</v>
      </c>
      <c r="E1617" s="619" t="s">
        <v>18679</v>
      </c>
      <c r="F1617"/>
      <c r="G1617"/>
      <c r="H1617"/>
    </row>
    <row r="1618" spans="1:8" ht="15" x14ac:dyDescent="0.25">
      <c r="A1618" s="609" t="str">
        <f t="shared" si="25"/>
        <v>94291</v>
      </c>
      <c r="B1618" s="607" t="s">
        <v>4205</v>
      </c>
      <c r="C1618" s="607" t="s">
        <v>12223</v>
      </c>
      <c r="D1618" s="607" t="s">
        <v>10494</v>
      </c>
      <c r="E1618" s="619" t="s">
        <v>18721</v>
      </c>
      <c r="F1618"/>
      <c r="G1618"/>
      <c r="H1618"/>
    </row>
    <row r="1619" spans="1:8" ht="15" x14ac:dyDescent="0.25">
      <c r="A1619" s="609" t="str">
        <f t="shared" si="25"/>
        <v>94292</v>
      </c>
      <c r="B1619" s="607" t="s">
        <v>4206</v>
      </c>
      <c r="C1619" s="607" t="s">
        <v>12225</v>
      </c>
      <c r="D1619" s="607" t="s">
        <v>10494</v>
      </c>
      <c r="E1619" s="619" t="s">
        <v>18894</v>
      </c>
      <c r="F1619"/>
      <c r="G1619"/>
      <c r="H1619"/>
    </row>
    <row r="1620" spans="1:8" ht="15" x14ac:dyDescent="0.25">
      <c r="A1620" s="609" t="str">
        <f t="shared" si="25"/>
        <v>94293</v>
      </c>
      <c r="B1620" s="607" t="s">
        <v>4207</v>
      </c>
      <c r="C1620" s="607" t="s">
        <v>12226</v>
      </c>
      <c r="D1620" s="607" t="s">
        <v>10494</v>
      </c>
      <c r="E1620" s="619" t="s">
        <v>32653</v>
      </c>
      <c r="F1620"/>
      <c r="G1620"/>
      <c r="H1620"/>
    </row>
    <row r="1621" spans="1:8" ht="15" x14ac:dyDescent="0.25">
      <c r="A1621" s="609" t="str">
        <f t="shared" si="25"/>
        <v>94294</v>
      </c>
      <c r="B1621" s="607" t="s">
        <v>4208</v>
      </c>
      <c r="C1621" s="607" t="s">
        <v>12227</v>
      </c>
      <c r="D1621" s="607" t="s">
        <v>10494</v>
      </c>
      <c r="E1621" s="619" t="s">
        <v>14234</v>
      </c>
      <c r="F1621"/>
      <c r="G1621"/>
      <c r="H1621"/>
    </row>
    <row r="1622" spans="1:8" ht="15" x14ac:dyDescent="0.25">
      <c r="A1622" s="609" t="str">
        <f t="shared" si="25"/>
        <v>102727</v>
      </c>
      <c r="B1622" s="607" t="s">
        <v>29087</v>
      </c>
      <c r="C1622" s="607" t="s">
        <v>29088</v>
      </c>
      <c r="D1622" s="607" t="s">
        <v>10737</v>
      </c>
      <c r="E1622" s="619" t="s">
        <v>32654</v>
      </c>
      <c r="F1622"/>
      <c r="G1622"/>
      <c r="H1622"/>
    </row>
    <row r="1623" spans="1:8" ht="15" x14ac:dyDescent="0.25">
      <c r="A1623" s="609" t="str">
        <f t="shared" si="25"/>
        <v>102728</v>
      </c>
      <c r="B1623" s="607" t="s">
        <v>29089</v>
      </c>
      <c r="C1623" s="607" t="s">
        <v>29090</v>
      </c>
      <c r="D1623" s="607" t="s">
        <v>11875</v>
      </c>
      <c r="E1623" s="619" t="s">
        <v>13185</v>
      </c>
      <c r="F1623"/>
      <c r="G1623"/>
      <c r="H1623"/>
    </row>
    <row r="1624" spans="1:8" ht="15" x14ac:dyDescent="0.25">
      <c r="A1624" s="609" t="str">
        <f t="shared" si="25"/>
        <v>102729</v>
      </c>
      <c r="B1624" s="607" t="s">
        <v>29091</v>
      </c>
      <c r="C1624" s="607" t="s">
        <v>29092</v>
      </c>
      <c r="D1624" s="607" t="s">
        <v>11875</v>
      </c>
      <c r="E1624" s="619" t="s">
        <v>9549</v>
      </c>
      <c r="F1624"/>
      <c r="G1624"/>
      <c r="H1624"/>
    </row>
    <row r="1625" spans="1:8" ht="15" x14ac:dyDescent="0.25">
      <c r="A1625" s="609" t="str">
        <f t="shared" si="25"/>
        <v>102730</v>
      </c>
      <c r="B1625" s="607" t="s">
        <v>29093</v>
      </c>
      <c r="C1625" s="607" t="s">
        <v>29094</v>
      </c>
      <c r="D1625" s="607" t="s">
        <v>11875</v>
      </c>
      <c r="E1625" s="619" t="s">
        <v>9344</v>
      </c>
      <c r="F1625"/>
      <c r="G1625"/>
      <c r="H1625"/>
    </row>
    <row r="1626" spans="1:8" ht="15" x14ac:dyDescent="0.25">
      <c r="A1626" s="609" t="str">
        <f t="shared" si="25"/>
        <v>102731</v>
      </c>
      <c r="B1626" s="607" t="s">
        <v>29095</v>
      </c>
      <c r="C1626" s="607" t="s">
        <v>29096</v>
      </c>
      <c r="D1626" s="607" t="s">
        <v>11875</v>
      </c>
      <c r="E1626" s="619" t="s">
        <v>9432</v>
      </c>
      <c r="F1626"/>
      <c r="G1626"/>
      <c r="H1626"/>
    </row>
    <row r="1627" spans="1:8" ht="15" x14ac:dyDescent="0.25">
      <c r="A1627" s="609" t="str">
        <f t="shared" si="25"/>
        <v>102732</v>
      </c>
      <c r="B1627" s="607" t="s">
        <v>29097</v>
      </c>
      <c r="C1627" s="607" t="s">
        <v>29098</v>
      </c>
      <c r="D1627" s="607" t="s">
        <v>11875</v>
      </c>
      <c r="E1627" s="619" t="s">
        <v>15173</v>
      </c>
      <c r="F1627"/>
      <c r="G1627"/>
      <c r="H1627"/>
    </row>
    <row r="1628" spans="1:8" ht="15" x14ac:dyDescent="0.25">
      <c r="A1628" s="609" t="str">
        <f t="shared" si="25"/>
        <v>102733</v>
      </c>
      <c r="B1628" s="607" t="s">
        <v>29099</v>
      </c>
      <c r="C1628" s="607" t="s">
        <v>29100</v>
      </c>
      <c r="D1628" s="607" t="s">
        <v>11875</v>
      </c>
      <c r="E1628" s="619" t="s">
        <v>10251</v>
      </c>
      <c r="F1628"/>
      <c r="G1628"/>
      <c r="H1628"/>
    </row>
    <row r="1629" spans="1:8" ht="15" x14ac:dyDescent="0.25">
      <c r="A1629" s="609" t="str">
        <f t="shared" si="25"/>
        <v>102734</v>
      </c>
      <c r="B1629" s="607" t="s">
        <v>29101</v>
      </c>
      <c r="C1629" s="607" t="s">
        <v>29102</v>
      </c>
      <c r="D1629" s="607" t="s">
        <v>11875</v>
      </c>
      <c r="E1629" s="619" t="s">
        <v>19664</v>
      </c>
      <c r="F1629"/>
      <c r="G1629"/>
      <c r="H1629"/>
    </row>
    <row r="1630" spans="1:8" ht="15" x14ac:dyDescent="0.25">
      <c r="A1630" s="609" t="str">
        <f t="shared" si="25"/>
        <v>102735</v>
      </c>
      <c r="B1630" s="607" t="s">
        <v>29104</v>
      </c>
      <c r="C1630" s="607" t="s">
        <v>29105</v>
      </c>
      <c r="D1630" s="607" t="s">
        <v>11875</v>
      </c>
      <c r="E1630" s="619" t="s">
        <v>29672</v>
      </c>
      <c r="F1630"/>
      <c r="G1630"/>
      <c r="H1630"/>
    </row>
    <row r="1631" spans="1:8" ht="15" x14ac:dyDescent="0.25">
      <c r="A1631" s="609" t="str">
        <f t="shared" si="25"/>
        <v>102736</v>
      </c>
      <c r="B1631" s="607" t="s">
        <v>29106</v>
      </c>
      <c r="C1631" s="607" t="s">
        <v>29107</v>
      </c>
      <c r="D1631" s="607" t="s">
        <v>11895</v>
      </c>
      <c r="E1631" s="619" t="s">
        <v>32655</v>
      </c>
      <c r="F1631"/>
      <c r="G1631"/>
      <c r="H1631"/>
    </row>
    <row r="1632" spans="1:8" ht="15" x14ac:dyDescent="0.25">
      <c r="A1632" s="609" t="str">
        <f t="shared" si="25"/>
        <v>102737</v>
      </c>
      <c r="B1632" s="607" t="s">
        <v>29109</v>
      </c>
      <c r="C1632" s="607" t="s">
        <v>29110</v>
      </c>
      <c r="D1632" s="607" t="s">
        <v>10580</v>
      </c>
      <c r="E1632" s="619" t="s">
        <v>32656</v>
      </c>
      <c r="F1632"/>
      <c r="G1632"/>
      <c r="H1632"/>
    </row>
    <row r="1633" spans="1:8" ht="15" x14ac:dyDescent="0.25">
      <c r="A1633" s="609" t="str">
        <f t="shared" si="25"/>
        <v>102738</v>
      </c>
      <c r="B1633" s="607" t="s">
        <v>29112</v>
      </c>
      <c r="C1633" s="607" t="s">
        <v>29113</v>
      </c>
      <c r="D1633" s="607" t="s">
        <v>10580</v>
      </c>
      <c r="E1633" s="619" t="s">
        <v>32657</v>
      </c>
      <c r="F1633"/>
      <c r="G1633"/>
      <c r="H1633"/>
    </row>
    <row r="1634" spans="1:8" ht="15" x14ac:dyDescent="0.25">
      <c r="A1634" s="609" t="str">
        <f t="shared" si="25"/>
        <v>102739</v>
      </c>
      <c r="B1634" s="607" t="s">
        <v>29115</v>
      </c>
      <c r="C1634" s="607" t="s">
        <v>29116</v>
      </c>
      <c r="D1634" s="607" t="s">
        <v>10580</v>
      </c>
      <c r="E1634" s="619" t="s">
        <v>32658</v>
      </c>
      <c r="F1634"/>
      <c r="G1634"/>
      <c r="H1634"/>
    </row>
    <row r="1635" spans="1:8" ht="15" x14ac:dyDescent="0.25">
      <c r="A1635" s="609" t="str">
        <f t="shared" si="25"/>
        <v>102740</v>
      </c>
      <c r="B1635" s="607" t="s">
        <v>29118</v>
      </c>
      <c r="C1635" s="607" t="s">
        <v>29119</v>
      </c>
      <c r="D1635" s="607" t="s">
        <v>10580</v>
      </c>
      <c r="E1635" s="619" t="s">
        <v>32659</v>
      </c>
      <c r="F1635"/>
      <c r="G1635"/>
      <c r="H1635"/>
    </row>
    <row r="1636" spans="1:8" ht="15" x14ac:dyDescent="0.25">
      <c r="A1636" s="609" t="str">
        <f t="shared" si="25"/>
        <v>102741</v>
      </c>
      <c r="B1636" s="607" t="s">
        <v>29121</v>
      </c>
      <c r="C1636" s="607" t="s">
        <v>29122</v>
      </c>
      <c r="D1636" s="607" t="s">
        <v>10580</v>
      </c>
      <c r="E1636" s="619" t="s">
        <v>32660</v>
      </c>
      <c r="F1636"/>
      <c r="G1636"/>
      <c r="H1636"/>
    </row>
    <row r="1637" spans="1:8" ht="15" x14ac:dyDescent="0.25">
      <c r="A1637" s="609" t="str">
        <f t="shared" si="25"/>
        <v>102742</v>
      </c>
      <c r="B1637" s="607" t="s">
        <v>29124</v>
      </c>
      <c r="C1637" s="607" t="s">
        <v>29125</v>
      </c>
      <c r="D1637" s="607" t="s">
        <v>10580</v>
      </c>
      <c r="E1637" s="619" t="s">
        <v>32661</v>
      </c>
      <c r="F1637"/>
      <c r="G1637"/>
      <c r="H1637"/>
    </row>
    <row r="1638" spans="1:8" ht="15" x14ac:dyDescent="0.25">
      <c r="A1638" s="609" t="str">
        <f t="shared" si="25"/>
        <v>102743</v>
      </c>
      <c r="B1638" s="607" t="s">
        <v>29127</v>
      </c>
      <c r="C1638" s="607" t="s">
        <v>29128</v>
      </c>
      <c r="D1638" s="607" t="s">
        <v>10580</v>
      </c>
      <c r="E1638" s="619" t="s">
        <v>32662</v>
      </c>
      <c r="F1638"/>
      <c r="G1638"/>
      <c r="H1638"/>
    </row>
    <row r="1639" spans="1:8" ht="15" x14ac:dyDescent="0.25">
      <c r="A1639" s="609" t="str">
        <f t="shared" si="25"/>
        <v>102744</v>
      </c>
      <c r="B1639" s="607" t="s">
        <v>29130</v>
      </c>
      <c r="C1639" s="607" t="s">
        <v>29131</v>
      </c>
      <c r="D1639" s="607" t="s">
        <v>10580</v>
      </c>
      <c r="E1639" s="619" t="s">
        <v>32663</v>
      </c>
      <c r="F1639"/>
      <c r="G1639"/>
      <c r="H1639"/>
    </row>
    <row r="1640" spans="1:8" ht="15" x14ac:dyDescent="0.25">
      <c r="A1640" s="609" t="str">
        <f t="shared" si="25"/>
        <v>102745</v>
      </c>
      <c r="B1640" s="607" t="s">
        <v>29133</v>
      </c>
      <c r="C1640" s="607" t="s">
        <v>29134</v>
      </c>
      <c r="D1640" s="607" t="s">
        <v>10580</v>
      </c>
      <c r="E1640" s="619" t="s">
        <v>32664</v>
      </c>
      <c r="F1640"/>
      <c r="G1640"/>
      <c r="H1640"/>
    </row>
    <row r="1641" spans="1:8" ht="15" x14ac:dyDescent="0.25">
      <c r="A1641" s="609" t="str">
        <f t="shared" si="25"/>
        <v>102746</v>
      </c>
      <c r="B1641" s="607" t="s">
        <v>29136</v>
      </c>
      <c r="C1641" s="607" t="s">
        <v>29137</v>
      </c>
      <c r="D1641" s="607" t="s">
        <v>10580</v>
      </c>
      <c r="E1641" s="619" t="s">
        <v>32665</v>
      </c>
      <c r="F1641"/>
      <c r="G1641"/>
      <c r="H1641"/>
    </row>
    <row r="1642" spans="1:8" ht="15" x14ac:dyDescent="0.25">
      <c r="A1642" s="609" t="str">
        <f t="shared" si="25"/>
        <v>102747</v>
      </c>
      <c r="B1642" s="607" t="s">
        <v>29139</v>
      </c>
      <c r="C1642" s="607" t="s">
        <v>29140</v>
      </c>
      <c r="D1642" s="607" t="s">
        <v>10580</v>
      </c>
      <c r="E1642" s="619" t="s">
        <v>32666</v>
      </c>
      <c r="F1642"/>
      <c r="G1642"/>
      <c r="H1642"/>
    </row>
    <row r="1643" spans="1:8" ht="15" x14ac:dyDescent="0.25">
      <c r="A1643" s="609" t="str">
        <f t="shared" si="25"/>
        <v>102748</v>
      </c>
      <c r="B1643" s="607" t="s">
        <v>29142</v>
      </c>
      <c r="C1643" s="607" t="s">
        <v>29143</v>
      </c>
      <c r="D1643" s="607" t="s">
        <v>10580</v>
      </c>
      <c r="E1643" s="619" t="s">
        <v>32667</v>
      </c>
      <c r="F1643"/>
      <c r="G1643"/>
      <c r="H1643"/>
    </row>
    <row r="1644" spans="1:8" ht="15" x14ac:dyDescent="0.25">
      <c r="A1644" s="609" t="str">
        <f t="shared" si="25"/>
        <v>102749</v>
      </c>
      <c r="B1644" s="607" t="s">
        <v>29145</v>
      </c>
      <c r="C1644" s="607" t="s">
        <v>29146</v>
      </c>
      <c r="D1644" s="607" t="s">
        <v>10580</v>
      </c>
      <c r="E1644" s="619" t="s">
        <v>32668</v>
      </c>
      <c r="F1644"/>
      <c r="G1644"/>
      <c r="H1644"/>
    </row>
    <row r="1645" spans="1:8" ht="15" x14ac:dyDescent="0.25">
      <c r="A1645" s="609" t="str">
        <f t="shared" si="25"/>
        <v>102750</v>
      </c>
      <c r="B1645" s="607" t="s">
        <v>29148</v>
      </c>
      <c r="C1645" s="607" t="s">
        <v>29149</v>
      </c>
      <c r="D1645" s="607" t="s">
        <v>10580</v>
      </c>
      <c r="E1645" s="619" t="s">
        <v>32669</v>
      </c>
      <c r="F1645"/>
      <c r="G1645"/>
      <c r="H1645"/>
    </row>
    <row r="1646" spans="1:8" ht="15" x14ac:dyDescent="0.25">
      <c r="A1646" s="609" t="str">
        <f t="shared" si="25"/>
        <v>102751</v>
      </c>
      <c r="B1646" s="607" t="s">
        <v>29150</v>
      </c>
      <c r="C1646" s="607" t="s">
        <v>29151</v>
      </c>
      <c r="D1646" s="607" t="s">
        <v>10580</v>
      </c>
      <c r="E1646" s="619" t="s">
        <v>32670</v>
      </c>
      <c r="F1646"/>
      <c r="G1646"/>
      <c r="H1646"/>
    </row>
    <row r="1647" spans="1:8" ht="15" x14ac:dyDescent="0.25">
      <c r="A1647" s="609" t="str">
        <f t="shared" si="25"/>
        <v>102752</v>
      </c>
      <c r="B1647" s="607" t="s">
        <v>29153</v>
      </c>
      <c r="C1647" s="607" t="s">
        <v>29154</v>
      </c>
      <c r="D1647" s="607" t="s">
        <v>10580</v>
      </c>
      <c r="E1647" s="619" t="s">
        <v>32671</v>
      </c>
      <c r="F1647"/>
      <c r="G1647"/>
      <c r="H1647"/>
    </row>
    <row r="1648" spans="1:8" ht="15" x14ac:dyDescent="0.25">
      <c r="A1648" s="609" t="str">
        <f t="shared" si="25"/>
        <v>102753</v>
      </c>
      <c r="B1648" s="607" t="s">
        <v>29156</v>
      </c>
      <c r="C1648" s="607" t="s">
        <v>29157</v>
      </c>
      <c r="D1648" s="607" t="s">
        <v>10580</v>
      </c>
      <c r="E1648" s="619" t="s">
        <v>32672</v>
      </c>
      <c r="F1648"/>
      <c r="G1648"/>
      <c r="H1648"/>
    </row>
    <row r="1649" spans="1:8" ht="15" x14ac:dyDescent="0.25">
      <c r="A1649" s="609" t="str">
        <f t="shared" si="25"/>
        <v>102754</v>
      </c>
      <c r="B1649" s="607" t="s">
        <v>29159</v>
      </c>
      <c r="C1649" s="607" t="s">
        <v>29160</v>
      </c>
      <c r="D1649" s="607" t="s">
        <v>10580</v>
      </c>
      <c r="E1649" s="619" t="s">
        <v>32673</v>
      </c>
      <c r="F1649"/>
      <c r="G1649"/>
      <c r="H1649"/>
    </row>
    <row r="1650" spans="1:8" ht="15" x14ac:dyDescent="0.25">
      <c r="A1650" s="609" t="str">
        <f t="shared" si="25"/>
        <v>102755</v>
      </c>
      <c r="B1650" s="607" t="s">
        <v>29162</v>
      </c>
      <c r="C1650" s="607" t="s">
        <v>29163</v>
      </c>
      <c r="D1650" s="607" t="s">
        <v>10580</v>
      </c>
      <c r="E1650" s="619" t="s">
        <v>32674</v>
      </c>
      <c r="F1650"/>
      <c r="G1650"/>
      <c r="H1650"/>
    </row>
    <row r="1651" spans="1:8" ht="15" x14ac:dyDescent="0.25">
      <c r="A1651" s="609" t="str">
        <f t="shared" si="25"/>
        <v>102756</v>
      </c>
      <c r="B1651" s="607" t="s">
        <v>29165</v>
      </c>
      <c r="C1651" s="607" t="s">
        <v>29166</v>
      </c>
      <c r="D1651" s="607" t="s">
        <v>10580</v>
      </c>
      <c r="E1651" s="619" t="s">
        <v>32675</v>
      </c>
      <c r="F1651"/>
      <c r="G1651"/>
      <c r="H1651"/>
    </row>
    <row r="1652" spans="1:8" ht="15" x14ac:dyDescent="0.25">
      <c r="A1652" s="609" t="str">
        <f t="shared" si="25"/>
        <v>102757</v>
      </c>
      <c r="B1652" s="607" t="s">
        <v>29168</v>
      </c>
      <c r="C1652" s="607" t="s">
        <v>29169</v>
      </c>
      <c r="D1652" s="607" t="s">
        <v>10580</v>
      </c>
      <c r="E1652" s="619" t="s">
        <v>32676</v>
      </c>
      <c r="F1652"/>
      <c r="G1652"/>
      <c r="H1652"/>
    </row>
    <row r="1653" spans="1:8" ht="15" x14ac:dyDescent="0.25">
      <c r="A1653" s="609" t="str">
        <f t="shared" si="25"/>
        <v>102758</v>
      </c>
      <c r="B1653" s="607" t="s">
        <v>29171</v>
      </c>
      <c r="C1653" s="607" t="s">
        <v>29172</v>
      </c>
      <c r="D1653" s="607" t="s">
        <v>10580</v>
      </c>
      <c r="E1653" s="619" t="s">
        <v>32677</v>
      </c>
      <c r="F1653"/>
      <c r="G1653"/>
      <c r="H1653"/>
    </row>
    <row r="1654" spans="1:8" ht="15" x14ac:dyDescent="0.25">
      <c r="A1654" s="609" t="str">
        <f t="shared" si="25"/>
        <v>102759</v>
      </c>
      <c r="B1654" s="607" t="s">
        <v>29174</v>
      </c>
      <c r="C1654" s="607" t="s">
        <v>29175</v>
      </c>
      <c r="D1654" s="607" t="s">
        <v>10580</v>
      </c>
      <c r="E1654" s="619" t="s">
        <v>32678</v>
      </c>
      <c r="F1654"/>
      <c r="G1654"/>
      <c r="H1654"/>
    </row>
    <row r="1655" spans="1:8" ht="15" x14ac:dyDescent="0.25">
      <c r="A1655" s="609" t="str">
        <f t="shared" si="25"/>
        <v>102760</v>
      </c>
      <c r="B1655" s="607" t="s">
        <v>29177</v>
      </c>
      <c r="C1655" s="607" t="s">
        <v>29178</v>
      </c>
      <c r="D1655" s="607" t="s">
        <v>10580</v>
      </c>
      <c r="E1655" s="619" t="s">
        <v>32679</v>
      </c>
      <c r="F1655"/>
      <c r="G1655"/>
      <c r="H1655"/>
    </row>
    <row r="1656" spans="1:8" ht="15" x14ac:dyDescent="0.25">
      <c r="A1656" s="609" t="str">
        <f t="shared" si="25"/>
        <v>102761</v>
      </c>
      <c r="B1656" s="607" t="s">
        <v>29180</v>
      </c>
      <c r="C1656" s="607" t="s">
        <v>29181</v>
      </c>
      <c r="D1656" s="607" t="s">
        <v>10580</v>
      </c>
      <c r="E1656" s="619" t="s">
        <v>32680</v>
      </c>
      <c r="F1656"/>
      <c r="G1656"/>
      <c r="H1656"/>
    </row>
    <row r="1657" spans="1:8" ht="15" x14ac:dyDescent="0.25">
      <c r="A1657" s="609" t="str">
        <f t="shared" si="25"/>
        <v>102762</v>
      </c>
      <c r="B1657" s="607" t="s">
        <v>29183</v>
      </c>
      <c r="C1657" s="607" t="s">
        <v>29184</v>
      </c>
      <c r="D1657" s="607" t="s">
        <v>10580</v>
      </c>
      <c r="E1657" s="619" t="s">
        <v>32681</v>
      </c>
      <c r="F1657"/>
      <c r="G1657"/>
      <c r="H1657"/>
    </row>
    <row r="1658" spans="1:8" ht="15" x14ac:dyDescent="0.25">
      <c r="A1658" s="609" t="str">
        <f t="shared" si="25"/>
        <v>102763</v>
      </c>
      <c r="B1658" s="607" t="s">
        <v>29186</v>
      </c>
      <c r="C1658" s="607" t="s">
        <v>29187</v>
      </c>
      <c r="D1658" s="607" t="s">
        <v>10580</v>
      </c>
      <c r="E1658" s="619" t="s">
        <v>32682</v>
      </c>
      <c r="F1658"/>
      <c r="G1658"/>
      <c r="H1658"/>
    </row>
    <row r="1659" spans="1:8" ht="15" x14ac:dyDescent="0.25">
      <c r="A1659" s="609" t="str">
        <f t="shared" si="25"/>
        <v>102764</v>
      </c>
      <c r="B1659" s="607" t="s">
        <v>29189</v>
      </c>
      <c r="C1659" s="607" t="s">
        <v>29190</v>
      </c>
      <c r="D1659" s="607" t="s">
        <v>10580</v>
      </c>
      <c r="E1659" s="619" t="s">
        <v>32683</v>
      </c>
      <c r="F1659"/>
      <c r="G1659"/>
      <c r="H1659"/>
    </row>
    <row r="1660" spans="1:8" ht="15" x14ac:dyDescent="0.25">
      <c r="A1660" s="609" t="str">
        <f t="shared" si="25"/>
        <v>102765</v>
      </c>
      <c r="B1660" s="607" t="s">
        <v>29192</v>
      </c>
      <c r="C1660" s="607" t="s">
        <v>29193</v>
      </c>
      <c r="D1660" s="607" t="s">
        <v>10580</v>
      </c>
      <c r="E1660" s="619" t="s">
        <v>32684</v>
      </c>
      <c r="F1660"/>
      <c r="G1660"/>
      <c r="H1660"/>
    </row>
    <row r="1661" spans="1:8" ht="15" x14ac:dyDescent="0.25">
      <c r="A1661" s="609" t="str">
        <f t="shared" si="25"/>
        <v>102766</v>
      </c>
      <c r="B1661" s="607" t="s">
        <v>29195</v>
      </c>
      <c r="C1661" s="607" t="s">
        <v>29196</v>
      </c>
      <c r="D1661" s="607" t="s">
        <v>10580</v>
      </c>
      <c r="E1661" s="619" t="s">
        <v>32685</v>
      </c>
      <c r="F1661"/>
      <c r="G1661"/>
      <c r="H1661"/>
    </row>
    <row r="1662" spans="1:8" ht="15" x14ac:dyDescent="0.25">
      <c r="A1662" s="609" t="str">
        <f t="shared" si="25"/>
        <v>102767</v>
      </c>
      <c r="B1662" s="607" t="s">
        <v>29198</v>
      </c>
      <c r="C1662" s="607" t="s">
        <v>29199</v>
      </c>
      <c r="D1662" s="607" t="s">
        <v>10580</v>
      </c>
      <c r="E1662" s="619" t="s">
        <v>32686</v>
      </c>
      <c r="F1662"/>
      <c r="G1662"/>
      <c r="H1662"/>
    </row>
    <row r="1663" spans="1:8" ht="15" x14ac:dyDescent="0.25">
      <c r="A1663" s="609" t="str">
        <f t="shared" si="25"/>
        <v>102768</v>
      </c>
      <c r="B1663" s="607" t="s">
        <v>29201</v>
      </c>
      <c r="C1663" s="607" t="s">
        <v>29202</v>
      </c>
      <c r="D1663" s="607" t="s">
        <v>10580</v>
      </c>
      <c r="E1663" s="619" t="s">
        <v>32687</v>
      </c>
      <c r="F1663"/>
      <c r="G1663"/>
      <c r="H1663"/>
    </row>
    <row r="1664" spans="1:8" ht="15" x14ac:dyDescent="0.25">
      <c r="A1664" s="609" t="str">
        <f t="shared" si="25"/>
        <v>102769</v>
      </c>
      <c r="B1664" s="607" t="s">
        <v>29204</v>
      </c>
      <c r="C1664" s="607" t="s">
        <v>29205</v>
      </c>
      <c r="D1664" s="607" t="s">
        <v>10580</v>
      </c>
      <c r="E1664" s="619" t="s">
        <v>32688</v>
      </c>
      <c r="F1664"/>
      <c r="G1664"/>
      <c r="H1664"/>
    </row>
    <row r="1665" spans="1:8" ht="15" x14ac:dyDescent="0.25">
      <c r="A1665" s="609" t="str">
        <f t="shared" si="25"/>
        <v>102770</v>
      </c>
      <c r="B1665" s="607" t="s">
        <v>29207</v>
      </c>
      <c r="C1665" s="607" t="s">
        <v>29208</v>
      </c>
      <c r="D1665" s="607" t="s">
        <v>10580</v>
      </c>
      <c r="E1665" s="619" t="s">
        <v>32689</v>
      </c>
      <c r="F1665"/>
      <c r="G1665"/>
      <c r="H1665"/>
    </row>
    <row r="1666" spans="1:8" ht="15" x14ac:dyDescent="0.25">
      <c r="A1666" s="609" t="str">
        <f t="shared" ref="A1666:A1729" si="26">IF(ISERROR(SEARCH("/",B1666)=6),TRIM(CLEAN(B1666)),IF(SEARCH("/",B1666)=6,IF(LEN(TRIM(CLEAN(B1666)))=7,LEFT(TRIM(CLEAN(B1666)),6)&amp;"00"&amp;RIGHT(TRIM(CLEAN(B1666)),1),LEFT(TRIM(CLEAN(B1666)),6)&amp;"0"&amp;RIGHT(TRIM(CLEAN(B1666)),2)),TRIM(CLEAN(B1666))))</f>
        <v>102771</v>
      </c>
      <c r="B1666" s="607" t="s">
        <v>29210</v>
      </c>
      <c r="C1666" s="607" t="s">
        <v>29211</v>
      </c>
      <c r="D1666" s="607" t="s">
        <v>10580</v>
      </c>
      <c r="E1666" s="619" t="s">
        <v>32690</v>
      </c>
      <c r="F1666"/>
      <c r="G1666"/>
      <c r="H1666"/>
    </row>
    <row r="1667" spans="1:8" ht="15" x14ac:dyDescent="0.25">
      <c r="A1667" s="609" t="str">
        <f t="shared" si="26"/>
        <v>102772</v>
      </c>
      <c r="B1667" s="607" t="s">
        <v>29213</v>
      </c>
      <c r="C1667" s="607" t="s">
        <v>29214</v>
      </c>
      <c r="D1667" s="607" t="s">
        <v>10580</v>
      </c>
      <c r="E1667" s="619" t="s">
        <v>32691</v>
      </c>
      <c r="F1667"/>
      <c r="G1667"/>
      <c r="H1667"/>
    </row>
    <row r="1668" spans="1:8" ht="15" x14ac:dyDescent="0.25">
      <c r="A1668" s="609" t="str">
        <f t="shared" si="26"/>
        <v>102773</v>
      </c>
      <c r="B1668" s="607" t="s">
        <v>29216</v>
      </c>
      <c r="C1668" s="607" t="s">
        <v>29217</v>
      </c>
      <c r="D1668" s="607" t="s">
        <v>10580</v>
      </c>
      <c r="E1668" s="619" t="s">
        <v>32692</v>
      </c>
      <c r="F1668"/>
      <c r="G1668"/>
      <c r="H1668"/>
    </row>
    <row r="1669" spans="1:8" ht="15" x14ac:dyDescent="0.25">
      <c r="A1669" s="609" t="str">
        <f t="shared" si="26"/>
        <v>102774</v>
      </c>
      <c r="B1669" s="607" t="s">
        <v>29219</v>
      </c>
      <c r="C1669" s="607" t="s">
        <v>29220</v>
      </c>
      <c r="D1669" s="607" t="s">
        <v>10580</v>
      </c>
      <c r="E1669" s="619" t="s">
        <v>32692</v>
      </c>
      <c r="F1669"/>
      <c r="G1669"/>
      <c r="H1669"/>
    </row>
    <row r="1670" spans="1:8" ht="15" x14ac:dyDescent="0.25">
      <c r="A1670" s="609" t="str">
        <f t="shared" si="26"/>
        <v>102775</v>
      </c>
      <c r="B1670" s="607" t="s">
        <v>29221</v>
      </c>
      <c r="C1670" s="607" t="s">
        <v>29222</v>
      </c>
      <c r="D1670" s="607" t="s">
        <v>10580</v>
      </c>
      <c r="E1670" s="619" t="s">
        <v>32693</v>
      </c>
      <c r="F1670"/>
      <c r="G1670"/>
      <c r="H1670"/>
    </row>
    <row r="1671" spans="1:8" ht="15" x14ac:dyDescent="0.25">
      <c r="A1671" s="609" t="str">
        <f t="shared" si="26"/>
        <v>102776</v>
      </c>
      <c r="B1671" s="607" t="s">
        <v>29224</v>
      </c>
      <c r="C1671" s="607" t="s">
        <v>29225</v>
      </c>
      <c r="D1671" s="607" t="s">
        <v>10580</v>
      </c>
      <c r="E1671" s="619" t="s">
        <v>32693</v>
      </c>
      <c r="F1671"/>
      <c r="G1671"/>
      <c r="H1671"/>
    </row>
    <row r="1672" spans="1:8" ht="15" x14ac:dyDescent="0.25">
      <c r="A1672" s="609" t="str">
        <f t="shared" si="26"/>
        <v>102777</v>
      </c>
      <c r="B1672" s="607" t="s">
        <v>29226</v>
      </c>
      <c r="C1672" s="607" t="s">
        <v>29227</v>
      </c>
      <c r="D1672" s="607" t="s">
        <v>10580</v>
      </c>
      <c r="E1672" s="619" t="s">
        <v>32694</v>
      </c>
      <c r="F1672"/>
      <c r="G1672"/>
      <c r="H1672"/>
    </row>
    <row r="1673" spans="1:8" ht="15" x14ac:dyDescent="0.25">
      <c r="A1673" s="609" t="str">
        <f t="shared" si="26"/>
        <v>102778</v>
      </c>
      <c r="B1673" s="607" t="s">
        <v>29229</v>
      </c>
      <c r="C1673" s="607" t="s">
        <v>29230</v>
      </c>
      <c r="D1673" s="607" t="s">
        <v>10580</v>
      </c>
      <c r="E1673" s="619" t="s">
        <v>32695</v>
      </c>
      <c r="F1673"/>
      <c r="G1673"/>
      <c r="H1673"/>
    </row>
    <row r="1674" spans="1:8" ht="15" x14ac:dyDescent="0.25">
      <c r="A1674" s="609" t="str">
        <f t="shared" si="26"/>
        <v>102779</v>
      </c>
      <c r="B1674" s="607" t="s">
        <v>29232</v>
      </c>
      <c r="C1674" s="607" t="s">
        <v>29233</v>
      </c>
      <c r="D1674" s="607" t="s">
        <v>10580</v>
      </c>
      <c r="E1674" s="619" t="s">
        <v>32692</v>
      </c>
      <c r="F1674"/>
      <c r="G1674"/>
      <c r="H1674"/>
    </row>
    <row r="1675" spans="1:8" ht="15" x14ac:dyDescent="0.25">
      <c r="A1675" s="609" t="str">
        <f t="shared" si="26"/>
        <v>102780</v>
      </c>
      <c r="B1675" s="607" t="s">
        <v>29234</v>
      </c>
      <c r="C1675" s="607" t="s">
        <v>29235</v>
      </c>
      <c r="D1675" s="607" t="s">
        <v>10580</v>
      </c>
      <c r="E1675" s="619" t="s">
        <v>32696</v>
      </c>
      <c r="F1675"/>
      <c r="G1675"/>
      <c r="H1675"/>
    </row>
    <row r="1676" spans="1:8" ht="15" x14ac:dyDescent="0.25">
      <c r="A1676" s="609" t="str">
        <f t="shared" si="26"/>
        <v>102781</v>
      </c>
      <c r="B1676" s="607" t="s">
        <v>29237</v>
      </c>
      <c r="C1676" s="607" t="s">
        <v>29238</v>
      </c>
      <c r="D1676" s="607" t="s">
        <v>10580</v>
      </c>
      <c r="E1676" s="619" t="s">
        <v>32697</v>
      </c>
      <c r="F1676"/>
      <c r="G1676"/>
      <c r="H1676"/>
    </row>
    <row r="1677" spans="1:8" ht="15" x14ac:dyDescent="0.25">
      <c r="A1677" s="609" t="str">
        <f t="shared" si="26"/>
        <v>102782</v>
      </c>
      <c r="B1677" s="607" t="s">
        <v>29240</v>
      </c>
      <c r="C1677" s="607" t="s">
        <v>29241</v>
      </c>
      <c r="D1677" s="607" t="s">
        <v>10580</v>
      </c>
      <c r="E1677" s="619" t="s">
        <v>32698</v>
      </c>
      <c r="F1677"/>
      <c r="G1677"/>
      <c r="H1677"/>
    </row>
    <row r="1678" spans="1:8" ht="15" x14ac:dyDescent="0.25">
      <c r="A1678" s="609" t="str">
        <f t="shared" si="26"/>
        <v>102783</v>
      </c>
      <c r="B1678" s="607" t="s">
        <v>29243</v>
      </c>
      <c r="C1678" s="607" t="s">
        <v>29244</v>
      </c>
      <c r="D1678" s="607" t="s">
        <v>10580</v>
      </c>
      <c r="E1678" s="619" t="s">
        <v>32699</v>
      </c>
      <c r="F1678"/>
      <c r="G1678"/>
      <c r="H1678"/>
    </row>
    <row r="1679" spans="1:8" ht="15" x14ac:dyDescent="0.25">
      <c r="A1679" s="609" t="str">
        <f t="shared" si="26"/>
        <v>102784</v>
      </c>
      <c r="B1679" s="607" t="s">
        <v>29246</v>
      </c>
      <c r="C1679" s="607" t="s">
        <v>29247</v>
      </c>
      <c r="D1679" s="607" t="s">
        <v>10580</v>
      </c>
      <c r="E1679" s="619" t="s">
        <v>32700</v>
      </c>
      <c r="F1679"/>
      <c r="G1679"/>
      <c r="H1679"/>
    </row>
    <row r="1680" spans="1:8" ht="15" x14ac:dyDescent="0.25">
      <c r="A1680" s="609" t="str">
        <f t="shared" si="26"/>
        <v>102785</v>
      </c>
      <c r="B1680" s="607" t="s">
        <v>29249</v>
      </c>
      <c r="C1680" s="607" t="s">
        <v>29250</v>
      </c>
      <c r="D1680" s="607" t="s">
        <v>10580</v>
      </c>
      <c r="E1680" s="619" t="s">
        <v>32696</v>
      </c>
      <c r="F1680"/>
      <c r="G1680"/>
      <c r="H1680"/>
    </row>
    <row r="1681" spans="1:8" ht="15" x14ac:dyDescent="0.25">
      <c r="A1681" s="609" t="str">
        <f t="shared" si="26"/>
        <v>102786</v>
      </c>
      <c r="B1681" s="607" t="s">
        <v>29251</v>
      </c>
      <c r="C1681" s="607" t="s">
        <v>29252</v>
      </c>
      <c r="D1681" s="607" t="s">
        <v>10580</v>
      </c>
      <c r="E1681" s="619" t="s">
        <v>32701</v>
      </c>
      <c r="F1681"/>
      <c r="G1681"/>
      <c r="H1681"/>
    </row>
    <row r="1682" spans="1:8" ht="15" x14ac:dyDescent="0.25">
      <c r="A1682" s="609" t="str">
        <f t="shared" si="26"/>
        <v>102787</v>
      </c>
      <c r="B1682" s="607" t="s">
        <v>29254</v>
      </c>
      <c r="C1682" s="607" t="s">
        <v>29255</v>
      </c>
      <c r="D1682" s="607" t="s">
        <v>10580</v>
      </c>
      <c r="E1682" s="619" t="s">
        <v>32698</v>
      </c>
      <c r="F1682"/>
      <c r="G1682"/>
      <c r="H1682"/>
    </row>
    <row r="1683" spans="1:8" ht="15" x14ac:dyDescent="0.25">
      <c r="A1683" s="609" t="str">
        <f t="shared" si="26"/>
        <v>102788</v>
      </c>
      <c r="B1683" s="607" t="s">
        <v>29256</v>
      </c>
      <c r="C1683" s="607" t="s">
        <v>29257</v>
      </c>
      <c r="D1683" s="607" t="s">
        <v>10580</v>
      </c>
      <c r="E1683" s="619" t="s">
        <v>32702</v>
      </c>
      <c r="F1683"/>
      <c r="G1683"/>
      <c r="H1683"/>
    </row>
    <row r="1684" spans="1:8" ht="15" x14ac:dyDescent="0.25">
      <c r="A1684" s="609" t="str">
        <f t="shared" si="26"/>
        <v>102789</v>
      </c>
      <c r="B1684" s="607" t="s">
        <v>29259</v>
      </c>
      <c r="C1684" s="607" t="s">
        <v>29260</v>
      </c>
      <c r="D1684" s="607" t="s">
        <v>10580</v>
      </c>
      <c r="E1684" s="619" t="s">
        <v>32703</v>
      </c>
      <c r="F1684"/>
      <c r="G1684"/>
      <c r="H1684"/>
    </row>
    <row r="1685" spans="1:8" ht="15" x14ac:dyDescent="0.25">
      <c r="A1685" s="609" t="str">
        <f t="shared" si="26"/>
        <v>102790</v>
      </c>
      <c r="B1685" s="607" t="s">
        <v>29262</v>
      </c>
      <c r="C1685" s="607" t="s">
        <v>29263</v>
      </c>
      <c r="D1685" s="607" t="s">
        <v>10580</v>
      </c>
      <c r="E1685" s="619" t="s">
        <v>32704</v>
      </c>
      <c r="F1685"/>
      <c r="G1685"/>
      <c r="H1685"/>
    </row>
    <row r="1686" spans="1:8" ht="15" x14ac:dyDescent="0.25">
      <c r="A1686" s="609" t="str">
        <f t="shared" si="26"/>
        <v>102791</v>
      </c>
      <c r="B1686" s="607" t="s">
        <v>29265</v>
      </c>
      <c r="C1686" s="607" t="s">
        <v>29266</v>
      </c>
      <c r="D1686" s="607" t="s">
        <v>10580</v>
      </c>
      <c r="E1686" s="619" t="s">
        <v>32705</v>
      </c>
      <c r="F1686"/>
      <c r="G1686"/>
      <c r="H1686"/>
    </row>
    <row r="1687" spans="1:8" ht="15" x14ac:dyDescent="0.25">
      <c r="A1687" s="609" t="str">
        <f t="shared" si="26"/>
        <v>102792</v>
      </c>
      <c r="B1687" s="607" t="s">
        <v>29268</v>
      </c>
      <c r="C1687" s="607" t="s">
        <v>29269</v>
      </c>
      <c r="D1687" s="607" t="s">
        <v>10580</v>
      </c>
      <c r="E1687" s="619" t="s">
        <v>32706</v>
      </c>
      <c r="F1687"/>
      <c r="G1687"/>
      <c r="H1687"/>
    </row>
    <row r="1688" spans="1:8" ht="15" x14ac:dyDescent="0.25">
      <c r="A1688" s="609" t="str">
        <f t="shared" si="26"/>
        <v>102793</v>
      </c>
      <c r="B1688" s="607" t="s">
        <v>29271</v>
      </c>
      <c r="C1688" s="607" t="s">
        <v>29272</v>
      </c>
      <c r="D1688" s="607" t="s">
        <v>10580</v>
      </c>
      <c r="E1688" s="619" t="s">
        <v>32707</v>
      </c>
      <c r="F1688"/>
      <c r="G1688"/>
      <c r="H1688"/>
    </row>
    <row r="1689" spans="1:8" ht="15" x14ac:dyDescent="0.25">
      <c r="A1689" s="609" t="str">
        <f t="shared" si="26"/>
        <v>102794</v>
      </c>
      <c r="B1689" s="607" t="s">
        <v>29274</v>
      </c>
      <c r="C1689" s="607" t="s">
        <v>29275</v>
      </c>
      <c r="D1689" s="607" t="s">
        <v>10580</v>
      </c>
      <c r="E1689" s="619" t="s">
        <v>32708</v>
      </c>
      <c r="F1689"/>
      <c r="G1689"/>
      <c r="H1689"/>
    </row>
    <row r="1690" spans="1:8" ht="15" x14ac:dyDescent="0.25">
      <c r="A1690" s="609" t="str">
        <f t="shared" si="26"/>
        <v>102795</v>
      </c>
      <c r="B1690" s="607" t="s">
        <v>29277</v>
      </c>
      <c r="C1690" s="607" t="s">
        <v>29278</v>
      </c>
      <c r="D1690" s="607" t="s">
        <v>10580</v>
      </c>
      <c r="E1690" s="619" t="s">
        <v>32709</v>
      </c>
      <c r="F1690"/>
      <c r="G1690"/>
      <c r="H1690"/>
    </row>
    <row r="1691" spans="1:8" ht="15" x14ac:dyDescent="0.25">
      <c r="A1691" s="609" t="str">
        <f t="shared" si="26"/>
        <v>102796</v>
      </c>
      <c r="B1691" s="607" t="s">
        <v>29280</v>
      </c>
      <c r="C1691" s="607" t="s">
        <v>29281</v>
      </c>
      <c r="D1691" s="607" t="s">
        <v>10580</v>
      </c>
      <c r="E1691" s="619" t="s">
        <v>32710</v>
      </c>
      <c r="F1691"/>
      <c r="G1691"/>
      <c r="H1691"/>
    </row>
    <row r="1692" spans="1:8" ht="15" x14ac:dyDescent="0.25">
      <c r="A1692" s="609" t="str">
        <f t="shared" si="26"/>
        <v>102797</v>
      </c>
      <c r="B1692" s="607" t="s">
        <v>29283</v>
      </c>
      <c r="C1692" s="607" t="s">
        <v>29284</v>
      </c>
      <c r="D1692" s="607" t="s">
        <v>10580</v>
      </c>
      <c r="E1692" s="619" t="s">
        <v>32711</v>
      </c>
      <c r="F1692"/>
      <c r="G1692"/>
      <c r="H1692"/>
    </row>
    <row r="1693" spans="1:8" ht="15" x14ac:dyDescent="0.25">
      <c r="A1693" s="609" t="str">
        <f t="shared" si="26"/>
        <v>102798</v>
      </c>
      <c r="B1693" s="607" t="s">
        <v>29286</v>
      </c>
      <c r="C1693" s="607" t="s">
        <v>29287</v>
      </c>
      <c r="D1693" s="607" t="s">
        <v>10580</v>
      </c>
      <c r="E1693" s="619" t="s">
        <v>32712</v>
      </c>
      <c r="F1693"/>
      <c r="G1693"/>
      <c r="H1693"/>
    </row>
    <row r="1694" spans="1:8" ht="15" x14ac:dyDescent="0.25">
      <c r="A1694" s="609" t="str">
        <f t="shared" si="26"/>
        <v>102799</v>
      </c>
      <c r="B1694" s="607" t="s">
        <v>29289</v>
      </c>
      <c r="C1694" s="607" t="s">
        <v>29290</v>
      </c>
      <c r="D1694" s="607" t="s">
        <v>10580</v>
      </c>
      <c r="E1694" s="619" t="s">
        <v>32713</v>
      </c>
      <c r="F1694"/>
      <c r="G1694"/>
      <c r="H1694"/>
    </row>
    <row r="1695" spans="1:8" ht="15" x14ac:dyDescent="0.25">
      <c r="A1695" s="609" t="str">
        <f t="shared" si="26"/>
        <v>102800</v>
      </c>
      <c r="B1695" s="607" t="s">
        <v>29292</v>
      </c>
      <c r="C1695" s="607" t="s">
        <v>29293</v>
      </c>
      <c r="D1695" s="607" t="s">
        <v>10580</v>
      </c>
      <c r="E1695" s="619" t="s">
        <v>32714</v>
      </c>
      <c r="F1695"/>
      <c r="G1695"/>
      <c r="H1695"/>
    </row>
    <row r="1696" spans="1:8" ht="15" x14ac:dyDescent="0.25">
      <c r="A1696" s="609" t="str">
        <f t="shared" si="26"/>
        <v>102801</v>
      </c>
      <c r="B1696" s="607" t="s">
        <v>29295</v>
      </c>
      <c r="C1696" s="607" t="s">
        <v>29296</v>
      </c>
      <c r="D1696" s="607" t="s">
        <v>10580</v>
      </c>
      <c r="E1696" s="619" t="s">
        <v>32715</v>
      </c>
      <c r="F1696"/>
      <c r="G1696"/>
      <c r="H1696"/>
    </row>
    <row r="1697" spans="1:8" ht="15" x14ac:dyDescent="0.25">
      <c r="A1697" s="609" t="str">
        <f t="shared" si="26"/>
        <v>102802</v>
      </c>
      <c r="B1697" s="607" t="s">
        <v>29298</v>
      </c>
      <c r="C1697" s="607" t="s">
        <v>29299</v>
      </c>
      <c r="D1697" s="607" t="s">
        <v>10580</v>
      </c>
      <c r="E1697" s="619" t="s">
        <v>32716</v>
      </c>
      <c r="F1697"/>
      <c r="G1697"/>
      <c r="H1697"/>
    </row>
    <row r="1698" spans="1:8" ht="15" x14ac:dyDescent="0.25">
      <c r="A1698" s="609" t="str">
        <f t="shared" si="26"/>
        <v>101570</v>
      </c>
      <c r="B1698" s="607" t="s">
        <v>8188</v>
      </c>
      <c r="C1698" s="607" t="s">
        <v>12228</v>
      </c>
      <c r="D1698" s="607" t="s">
        <v>10737</v>
      </c>
      <c r="E1698" s="619" t="s">
        <v>13811</v>
      </c>
      <c r="F1698"/>
      <c r="G1698"/>
      <c r="H1698"/>
    </row>
    <row r="1699" spans="1:8" ht="15" x14ac:dyDescent="0.25">
      <c r="A1699" s="609" t="str">
        <f t="shared" si="26"/>
        <v>101571</v>
      </c>
      <c r="B1699" s="607" t="s">
        <v>8189</v>
      </c>
      <c r="C1699" s="607" t="s">
        <v>12229</v>
      </c>
      <c r="D1699" s="607" t="s">
        <v>10737</v>
      </c>
      <c r="E1699" s="619" t="s">
        <v>10273</v>
      </c>
      <c r="F1699"/>
      <c r="G1699"/>
      <c r="H1699"/>
    </row>
    <row r="1700" spans="1:8" ht="15" x14ac:dyDescent="0.25">
      <c r="A1700" s="609" t="str">
        <f t="shared" si="26"/>
        <v>101572</v>
      </c>
      <c r="B1700" s="607" t="s">
        <v>8190</v>
      </c>
      <c r="C1700" s="607" t="s">
        <v>12230</v>
      </c>
      <c r="D1700" s="607" t="s">
        <v>10737</v>
      </c>
      <c r="E1700" s="619" t="s">
        <v>9186</v>
      </c>
      <c r="F1700"/>
      <c r="G1700"/>
      <c r="H1700"/>
    </row>
    <row r="1701" spans="1:8" ht="15" x14ac:dyDescent="0.25">
      <c r="A1701" s="609" t="str">
        <f t="shared" si="26"/>
        <v>101573</v>
      </c>
      <c r="B1701" s="607" t="s">
        <v>8191</v>
      </c>
      <c r="C1701" s="607" t="s">
        <v>12231</v>
      </c>
      <c r="D1701" s="607" t="s">
        <v>10737</v>
      </c>
      <c r="E1701" s="619" t="s">
        <v>9108</v>
      </c>
      <c r="F1701"/>
      <c r="G1701"/>
      <c r="H1701"/>
    </row>
    <row r="1702" spans="1:8" ht="15" x14ac:dyDescent="0.25">
      <c r="A1702" s="609" t="str">
        <f t="shared" si="26"/>
        <v>101574</v>
      </c>
      <c r="B1702" s="607" t="s">
        <v>8192</v>
      </c>
      <c r="C1702" s="607" t="s">
        <v>12233</v>
      </c>
      <c r="D1702" s="607" t="s">
        <v>10737</v>
      </c>
      <c r="E1702" s="619" t="s">
        <v>10064</v>
      </c>
      <c r="F1702"/>
      <c r="G1702"/>
      <c r="H1702"/>
    </row>
    <row r="1703" spans="1:8" ht="15" x14ac:dyDescent="0.25">
      <c r="A1703" s="609" t="str">
        <f t="shared" si="26"/>
        <v>101575</v>
      </c>
      <c r="B1703" s="607" t="s">
        <v>8193</v>
      </c>
      <c r="C1703" s="607" t="s">
        <v>12234</v>
      </c>
      <c r="D1703" s="607" t="s">
        <v>10737</v>
      </c>
      <c r="E1703" s="619" t="s">
        <v>9214</v>
      </c>
      <c r="F1703"/>
      <c r="G1703"/>
      <c r="H1703"/>
    </row>
    <row r="1704" spans="1:8" ht="15" x14ac:dyDescent="0.25">
      <c r="A1704" s="609" t="str">
        <f t="shared" si="26"/>
        <v>101576</v>
      </c>
      <c r="B1704" s="607" t="s">
        <v>8194</v>
      </c>
      <c r="C1704" s="607" t="s">
        <v>12235</v>
      </c>
      <c r="D1704" s="607" t="s">
        <v>10737</v>
      </c>
      <c r="E1704" s="619" t="s">
        <v>19590</v>
      </c>
      <c r="F1704"/>
      <c r="G1704"/>
      <c r="H1704"/>
    </row>
    <row r="1705" spans="1:8" ht="15" x14ac:dyDescent="0.25">
      <c r="A1705" s="609" t="str">
        <f t="shared" si="26"/>
        <v>101577</v>
      </c>
      <c r="B1705" s="607" t="s">
        <v>8195</v>
      </c>
      <c r="C1705" s="607" t="s">
        <v>12236</v>
      </c>
      <c r="D1705" s="607" t="s">
        <v>10737</v>
      </c>
      <c r="E1705" s="619" t="s">
        <v>10419</v>
      </c>
      <c r="F1705"/>
      <c r="G1705"/>
      <c r="H1705"/>
    </row>
    <row r="1706" spans="1:8" ht="15" x14ac:dyDescent="0.25">
      <c r="A1706" s="609" t="str">
        <f t="shared" si="26"/>
        <v>101578</v>
      </c>
      <c r="B1706" s="607" t="s">
        <v>8196</v>
      </c>
      <c r="C1706" s="607" t="s">
        <v>12237</v>
      </c>
      <c r="D1706" s="607" t="s">
        <v>10737</v>
      </c>
      <c r="E1706" s="619" t="s">
        <v>9656</v>
      </c>
      <c r="F1706"/>
      <c r="G1706"/>
      <c r="H1706"/>
    </row>
    <row r="1707" spans="1:8" ht="15" x14ac:dyDescent="0.25">
      <c r="A1707" s="609" t="str">
        <f t="shared" si="26"/>
        <v>101579</v>
      </c>
      <c r="B1707" s="607" t="s">
        <v>8197</v>
      </c>
      <c r="C1707" s="607" t="s">
        <v>12238</v>
      </c>
      <c r="D1707" s="607" t="s">
        <v>10737</v>
      </c>
      <c r="E1707" s="619" t="s">
        <v>32717</v>
      </c>
      <c r="F1707"/>
      <c r="G1707"/>
      <c r="H1707"/>
    </row>
    <row r="1708" spans="1:8" ht="15" x14ac:dyDescent="0.25">
      <c r="A1708" s="609" t="str">
        <f t="shared" si="26"/>
        <v>101580</v>
      </c>
      <c r="B1708" s="607" t="s">
        <v>8198</v>
      </c>
      <c r="C1708" s="607" t="s">
        <v>12239</v>
      </c>
      <c r="D1708" s="607" t="s">
        <v>10737</v>
      </c>
      <c r="E1708" s="619" t="s">
        <v>10014</v>
      </c>
      <c r="F1708"/>
      <c r="G1708"/>
      <c r="H1708"/>
    </row>
    <row r="1709" spans="1:8" ht="15" x14ac:dyDescent="0.25">
      <c r="A1709" s="609" t="str">
        <f t="shared" si="26"/>
        <v>101581</v>
      </c>
      <c r="B1709" s="607" t="s">
        <v>8199</v>
      </c>
      <c r="C1709" s="607" t="s">
        <v>12241</v>
      </c>
      <c r="D1709" s="607" t="s">
        <v>10737</v>
      </c>
      <c r="E1709" s="619" t="s">
        <v>11812</v>
      </c>
      <c r="F1709"/>
      <c r="G1709"/>
      <c r="H1709"/>
    </row>
    <row r="1710" spans="1:8" ht="15" x14ac:dyDescent="0.25">
      <c r="A1710" s="609" t="str">
        <f t="shared" si="26"/>
        <v>101582</v>
      </c>
      <c r="B1710" s="607" t="s">
        <v>8200</v>
      </c>
      <c r="C1710" s="607" t="s">
        <v>12242</v>
      </c>
      <c r="D1710" s="607" t="s">
        <v>10737</v>
      </c>
      <c r="E1710" s="619" t="s">
        <v>19487</v>
      </c>
      <c r="F1710"/>
      <c r="G1710"/>
      <c r="H1710"/>
    </row>
    <row r="1711" spans="1:8" ht="15" x14ac:dyDescent="0.25">
      <c r="A1711" s="609" t="str">
        <f t="shared" si="26"/>
        <v>101583</v>
      </c>
      <c r="B1711" s="607" t="s">
        <v>8201</v>
      </c>
      <c r="C1711" s="607" t="s">
        <v>12244</v>
      </c>
      <c r="D1711" s="607" t="s">
        <v>10737</v>
      </c>
      <c r="E1711" s="619" t="s">
        <v>17146</v>
      </c>
      <c r="F1711"/>
      <c r="G1711"/>
      <c r="H1711"/>
    </row>
    <row r="1712" spans="1:8" ht="15" x14ac:dyDescent="0.25">
      <c r="A1712" s="609" t="str">
        <f t="shared" si="26"/>
        <v>101584</v>
      </c>
      <c r="B1712" s="607" t="s">
        <v>8202</v>
      </c>
      <c r="C1712" s="607" t="s">
        <v>12245</v>
      </c>
      <c r="D1712" s="607" t="s">
        <v>10737</v>
      </c>
      <c r="E1712" s="619" t="s">
        <v>9324</v>
      </c>
      <c r="F1712"/>
      <c r="G1712"/>
      <c r="H1712"/>
    </row>
    <row r="1713" spans="1:8" ht="15" x14ac:dyDescent="0.25">
      <c r="A1713" s="609" t="str">
        <f t="shared" si="26"/>
        <v>101585</v>
      </c>
      <c r="B1713" s="607" t="s">
        <v>8203</v>
      </c>
      <c r="C1713" s="607" t="s">
        <v>12246</v>
      </c>
      <c r="D1713" s="607" t="s">
        <v>10737</v>
      </c>
      <c r="E1713" s="619" t="s">
        <v>24491</v>
      </c>
      <c r="F1713"/>
      <c r="G1713"/>
      <c r="H1713"/>
    </row>
    <row r="1714" spans="1:8" ht="15" x14ac:dyDescent="0.25">
      <c r="A1714" s="609" t="str">
        <f t="shared" si="26"/>
        <v>101586</v>
      </c>
      <c r="B1714" s="607" t="s">
        <v>8204</v>
      </c>
      <c r="C1714" s="607" t="s">
        <v>12248</v>
      </c>
      <c r="D1714" s="607" t="s">
        <v>10737</v>
      </c>
      <c r="E1714" s="619" t="s">
        <v>17981</v>
      </c>
      <c r="F1714"/>
      <c r="G1714"/>
      <c r="H1714"/>
    </row>
    <row r="1715" spans="1:8" ht="15" x14ac:dyDescent="0.25">
      <c r="A1715" s="609" t="str">
        <f t="shared" si="26"/>
        <v>101587</v>
      </c>
      <c r="B1715" s="607" t="s">
        <v>8205</v>
      </c>
      <c r="C1715" s="607" t="s">
        <v>12249</v>
      </c>
      <c r="D1715" s="607" t="s">
        <v>10737</v>
      </c>
      <c r="E1715" s="619" t="s">
        <v>19561</v>
      </c>
      <c r="F1715"/>
      <c r="G1715"/>
      <c r="H1715"/>
    </row>
    <row r="1716" spans="1:8" ht="15" x14ac:dyDescent="0.25">
      <c r="A1716" s="609" t="str">
        <f t="shared" si="26"/>
        <v>101588</v>
      </c>
      <c r="B1716" s="607" t="s">
        <v>8206</v>
      </c>
      <c r="C1716" s="607" t="s">
        <v>12250</v>
      </c>
      <c r="D1716" s="607" t="s">
        <v>10737</v>
      </c>
      <c r="E1716" s="619" t="s">
        <v>19555</v>
      </c>
      <c r="F1716"/>
      <c r="G1716"/>
      <c r="H1716"/>
    </row>
    <row r="1717" spans="1:8" ht="15" x14ac:dyDescent="0.25">
      <c r="A1717" s="609" t="str">
        <f t="shared" si="26"/>
        <v>101589</v>
      </c>
      <c r="B1717" s="607" t="s">
        <v>8207</v>
      </c>
      <c r="C1717" s="607" t="s">
        <v>12251</v>
      </c>
      <c r="D1717" s="607" t="s">
        <v>10737</v>
      </c>
      <c r="E1717" s="619" t="s">
        <v>29534</v>
      </c>
      <c r="F1717"/>
      <c r="G1717"/>
      <c r="H1717"/>
    </row>
    <row r="1718" spans="1:8" ht="15" x14ac:dyDescent="0.25">
      <c r="A1718" s="609" t="str">
        <f t="shared" si="26"/>
        <v>101590</v>
      </c>
      <c r="B1718" s="607" t="s">
        <v>8208</v>
      </c>
      <c r="C1718" s="607" t="s">
        <v>12252</v>
      </c>
      <c r="D1718" s="607" t="s">
        <v>10737</v>
      </c>
      <c r="E1718" s="619" t="s">
        <v>32718</v>
      </c>
      <c r="F1718"/>
      <c r="G1718"/>
      <c r="H1718"/>
    </row>
    <row r="1719" spans="1:8" ht="15" x14ac:dyDescent="0.25">
      <c r="A1719" s="609" t="str">
        <f t="shared" si="26"/>
        <v>101591</v>
      </c>
      <c r="B1719" s="607" t="s">
        <v>8209</v>
      </c>
      <c r="C1719" s="607" t="s">
        <v>12254</v>
      </c>
      <c r="D1719" s="607" t="s">
        <v>10737</v>
      </c>
      <c r="E1719" s="619" t="s">
        <v>19186</v>
      </c>
      <c r="F1719"/>
      <c r="G1719"/>
      <c r="H1719"/>
    </row>
    <row r="1720" spans="1:8" ht="15" x14ac:dyDescent="0.25">
      <c r="A1720" s="609" t="str">
        <f t="shared" si="26"/>
        <v>101592</v>
      </c>
      <c r="B1720" s="607" t="s">
        <v>8210</v>
      </c>
      <c r="C1720" s="607" t="s">
        <v>12255</v>
      </c>
      <c r="D1720" s="607" t="s">
        <v>10737</v>
      </c>
      <c r="E1720" s="619" t="s">
        <v>9865</v>
      </c>
      <c r="F1720"/>
      <c r="G1720"/>
      <c r="H1720"/>
    </row>
    <row r="1721" spans="1:8" ht="15" x14ac:dyDescent="0.25">
      <c r="A1721" s="609" t="str">
        <f t="shared" si="26"/>
        <v>101593</v>
      </c>
      <c r="B1721" s="607" t="s">
        <v>8211</v>
      </c>
      <c r="C1721" s="607" t="s">
        <v>12257</v>
      </c>
      <c r="D1721" s="607" t="s">
        <v>10737</v>
      </c>
      <c r="E1721" s="619" t="s">
        <v>32719</v>
      </c>
      <c r="F1721"/>
      <c r="G1721"/>
      <c r="H1721"/>
    </row>
    <row r="1722" spans="1:8" ht="15" x14ac:dyDescent="0.25">
      <c r="A1722" s="609" t="str">
        <f t="shared" si="26"/>
        <v>101600</v>
      </c>
      <c r="B1722" s="607" t="s">
        <v>8212</v>
      </c>
      <c r="C1722" s="607" t="s">
        <v>12258</v>
      </c>
      <c r="D1722" s="607" t="s">
        <v>10737</v>
      </c>
      <c r="E1722" s="619" t="s">
        <v>10337</v>
      </c>
      <c r="F1722"/>
      <c r="G1722"/>
      <c r="H1722"/>
    </row>
    <row r="1723" spans="1:8" ht="15" x14ac:dyDescent="0.25">
      <c r="A1723" s="609" t="str">
        <f t="shared" si="26"/>
        <v>101601</v>
      </c>
      <c r="B1723" s="607" t="s">
        <v>8213</v>
      </c>
      <c r="C1723" s="607" t="s">
        <v>12259</v>
      </c>
      <c r="D1723" s="607" t="s">
        <v>10737</v>
      </c>
      <c r="E1723" s="619" t="s">
        <v>17078</v>
      </c>
      <c r="F1723"/>
      <c r="G1723"/>
      <c r="H1723"/>
    </row>
    <row r="1724" spans="1:8" ht="15" x14ac:dyDescent="0.25">
      <c r="A1724" s="609" t="str">
        <f t="shared" si="26"/>
        <v>101602</v>
      </c>
      <c r="B1724" s="607" t="s">
        <v>8214</v>
      </c>
      <c r="C1724" s="607" t="s">
        <v>12260</v>
      </c>
      <c r="D1724" s="607" t="s">
        <v>10737</v>
      </c>
      <c r="E1724" s="619" t="s">
        <v>12856</v>
      </c>
      <c r="F1724"/>
      <c r="G1724"/>
      <c r="H1724"/>
    </row>
    <row r="1725" spans="1:8" ht="15" x14ac:dyDescent="0.25">
      <c r="A1725" s="609" t="str">
        <f t="shared" si="26"/>
        <v>101603</v>
      </c>
      <c r="B1725" s="607" t="s">
        <v>8215</v>
      </c>
      <c r="C1725" s="607" t="s">
        <v>12261</v>
      </c>
      <c r="D1725" s="607" t="s">
        <v>10737</v>
      </c>
      <c r="E1725" s="619" t="s">
        <v>9028</v>
      </c>
      <c r="F1725"/>
      <c r="G1725"/>
      <c r="H1725"/>
    </row>
    <row r="1726" spans="1:8" ht="15" x14ac:dyDescent="0.25">
      <c r="A1726" s="609" t="str">
        <f t="shared" si="26"/>
        <v>101604</v>
      </c>
      <c r="B1726" s="607" t="s">
        <v>8216</v>
      </c>
      <c r="C1726" s="607" t="s">
        <v>12263</v>
      </c>
      <c r="D1726" s="607" t="s">
        <v>10737</v>
      </c>
      <c r="E1726" s="619" t="s">
        <v>14159</v>
      </c>
      <c r="F1726"/>
      <c r="G1726"/>
      <c r="H1726"/>
    </row>
    <row r="1727" spans="1:8" ht="15" x14ac:dyDescent="0.25">
      <c r="A1727" s="609" t="str">
        <f t="shared" si="26"/>
        <v>101605</v>
      </c>
      <c r="B1727" s="607" t="s">
        <v>8217</v>
      </c>
      <c r="C1727" s="607" t="s">
        <v>12265</v>
      </c>
      <c r="D1727" s="607" t="s">
        <v>10737</v>
      </c>
      <c r="E1727" s="619" t="s">
        <v>10347</v>
      </c>
      <c r="F1727"/>
      <c r="G1727"/>
      <c r="H1727"/>
    </row>
    <row r="1728" spans="1:8" ht="15" x14ac:dyDescent="0.25">
      <c r="A1728" s="609" t="str">
        <f t="shared" si="26"/>
        <v>90788</v>
      </c>
      <c r="B1728" s="607" t="s">
        <v>2549</v>
      </c>
      <c r="C1728" s="607" t="s">
        <v>12266</v>
      </c>
      <c r="D1728" s="607" t="s">
        <v>10580</v>
      </c>
      <c r="E1728" s="619" t="s">
        <v>32720</v>
      </c>
      <c r="F1728"/>
      <c r="G1728"/>
      <c r="H1728"/>
    </row>
    <row r="1729" spans="1:8" ht="15" x14ac:dyDescent="0.25">
      <c r="A1729" s="609" t="str">
        <f t="shared" si="26"/>
        <v>90789</v>
      </c>
      <c r="B1729" s="607" t="s">
        <v>2550</v>
      </c>
      <c r="C1729" s="607" t="s">
        <v>12267</v>
      </c>
      <c r="D1729" s="607" t="s">
        <v>10580</v>
      </c>
      <c r="E1729" s="619" t="s">
        <v>32721</v>
      </c>
      <c r="F1729"/>
      <c r="G1729"/>
      <c r="H1729"/>
    </row>
    <row r="1730" spans="1:8" ht="15" x14ac:dyDescent="0.25">
      <c r="A1730" s="609" t="str">
        <f t="shared" ref="A1730:A1793" si="27">IF(ISERROR(SEARCH("/",B1730)=6),TRIM(CLEAN(B1730)),IF(SEARCH("/",B1730)=6,IF(LEN(TRIM(CLEAN(B1730)))=7,LEFT(TRIM(CLEAN(B1730)),6)&amp;"00"&amp;RIGHT(TRIM(CLEAN(B1730)),1),LEFT(TRIM(CLEAN(B1730)),6)&amp;"0"&amp;RIGHT(TRIM(CLEAN(B1730)),2)),TRIM(CLEAN(B1730))))</f>
        <v>90790</v>
      </c>
      <c r="B1730" s="607" t="s">
        <v>2551</v>
      </c>
      <c r="C1730" s="607" t="s">
        <v>12268</v>
      </c>
      <c r="D1730" s="607" t="s">
        <v>10580</v>
      </c>
      <c r="E1730" s="619" t="s">
        <v>32722</v>
      </c>
      <c r="F1730"/>
      <c r="G1730"/>
      <c r="H1730"/>
    </row>
    <row r="1731" spans="1:8" ht="15" x14ac:dyDescent="0.25">
      <c r="A1731" s="609" t="str">
        <f t="shared" si="27"/>
        <v>90791</v>
      </c>
      <c r="B1731" s="607" t="s">
        <v>2552</v>
      </c>
      <c r="C1731" s="607" t="s">
        <v>12269</v>
      </c>
      <c r="D1731" s="607" t="s">
        <v>10580</v>
      </c>
      <c r="E1731" s="619" t="s">
        <v>32723</v>
      </c>
      <c r="F1731"/>
      <c r="G1731"/>
      <c r="H1731"/>
    </row>
    <row r="1732" spans="1:8" ht="15" x14ac:dyDescent="0.25">
      <c r="A1732" s="609" t="str">
        <f t="shared" si="27"/>
        <v>90793</v>
      </c>
      <c r="B1732" s="607" t="s">
        <v>2553</v>
      </c>
      <c r="C1732" s="607" t="s">
        <v>12270</v>
      </c>
      <c r="D1732" s="607" t="s">
        <v>10580</v>
      </c>
      <c r="E1732" s="619" t="s">
        <v>32724</v>
      </c>
      <c r="F1732"/>
      <c r="G1732"/>
      <c r="H1732"/>
    </row>
    <row r="1733" spans="1:8" ht="15" x14ac:dyDescent="0.25">
      <c r="A1733" s="609" t="str">
        <f t="shared" si="27"/>
        <v>90794</v>
      </c>
      <c r="B1733" s="607" t="s">
        <v>2554</v>
      </c>
      <c r="C1733" s="607" t="s">
        <v>12271</v>
      </c>
      <c r="D1733" s="607" t="s">
        <v>10580</v>
      </c>
      <c r="E1733" s="619" t="s">
        <v>32725</v>
      </c>
      <c r="F1733"/>
      <c r="G1733"/>
      <c r="H1733"/>
    </row>
    <row r="1734" spans="1:8" ht="15" x14ac:dyDescent="0.25">
      <c r="A1734" s="609" t="str">
        <f t="shared" si="27"/>
        <v>90795</v>
      </c>
      <c r="B1734" s="607" t="s">
        <v>2555</v>
      </c>
      <c r="C1734" s="607" t="s">
        <v>12272</v>
      </c>
      <c r="D1734" s="607" t="s">
        <v>10580</v>
      </c>
      <c r="E1734" s="619" t="s">
        <v>32726</v>
      </c>
      <c r="F1734"/>
      <c r="G1734"/>
      <c r="H1734"/>
    </row>
    <row r="1735" spans="1:8" ht="15" x14ac:dyDescent="0.25">
      <c r="A1735" s="609" t="str">
        <f t="shared" si="27"/>
        <v>90796</v>
      </c>
      <c r="B1735" s="607" t="s">
        <v>2556</v>
      </c>
      <c r="C1735" s="607" t="s">
        <v>12273</v>
      </c>
      <c r="D1735" s="607" t="s">
        <v>10580</v>
      </c>
      <c r="E1735" s="619" t="s">
        <v>32727</v>
      </c>
      <c r="F1735"/>
      <c r="G1735"/>
      <c r="H1735"/>
    </row>
    <row r="1736" spans="1:8" ht="15" x14ac:dyDescent="0.25">
      <c r="A1736" s="609" t="str">
        <f t="shared" si="27"/>
        <v>90797</v>
      </c>
      <c r="B1736" s="607" t="s">
        <v>2557</v>
      </c>
      <c r="C1736" s="607" t="s">
        <v>12274</v>
      </c>
      <c r="D1736" s="607" t="s">
        <v>10580</v>
      </c>
      <c r="E1736" s="619" t="s">
        <v>32728</v>
      </c>
      <c r="F1736"/>
      <c r="G1736"/>
      <c r="H1736"/>
    </row>
    <row r="1737" spans="1:8" ht="15" x14ac:dyDescent="0.25">
      <c r="A1737" s="609" t="str">
        <f t="shared" si="27"/>
        <v>90798</v>
      </c>
      <c r="B1737" s="607" t="s">
        <v>2558</v>
      </c>
      <c r="C1737" s="607" t="s">
        <v>12275</v>
      </c>
      <c r="D1737" s="607" t="s">
        <v>10580</v>
      </c>
      <c r="E1737" s="619" t="s">
        <v>32729</v>
      </c>
      <c r="F1737"/>
      <c r="G1737"/>
      <c r="H1737"/>
    </row>
    <row r="1738" spans="1:8" ht="15" x14ac:dyDescent="0.25">
      <c r="A1738" s="609" t="str">
        <f t="shared" si="27"/>
        <v>90799</v>
      </c>
      <c r="B1738" s="607" t="s">
        <v>2559</v>
      </c>
      <c r="C1738" s="607" t="s">
        <v>12276</v>
      </c>
      <c r="D1738" s="607" t="s">
        <v>10580</v>
      </c>
      <c r="E1738" s="619" t="s">
        <v>32730</v>
      </c>
      <c r="F1738"/>
      <c r="G1738"/>
      <c r="H1738"/>
    </row>
    <row r="1739" spans="1:8" ht="15" x14ac:dyDescent="0.25">
      <c r="A1739" s="609" t="str">
        <f t="shared" si="27"/>
        <v>90801</v>
      </c>
      <c r="B1739" s="607" t="s">
        <v>2560</v>
      </c>
      <c r="C1739" s="607" t="s">
        <v>12277</v>
      </c>
      <c r="D1739" s="607" t="s">
        <v>10580</v>
      </c>
      <c r="E1739" s="619" t="s">
        <v>32731</v>
      </c>
      <c r="F1739"/>
      <c r="G1739"/>
      <c r="H1739"/>
    </row>
    <row r="1740" spans="1:8" ht="15" x14ac:dyDescent="0.25">
      <c r="A1740" s="609" t="str">
        <f t="shared" si="27"/>
        <v>90806</v>
      </c>
      <c r="B1740" s="607" t="s">
        <v>2561</v>
      </c>
      <c r="C1740" s="607" t="s">
        <v>12278</v>
      </c>
      <c r="D1740" s="607" t="s">
        <v>10580</v>
      </c>
      <c r="E1740" s="619" t="s">
        <v>32732</v>
      </c>
      <c r="F1740"/>
      <c r="G1740"/>
      <c r="H1740"/>
    </row>
    <row r="1741" spans="1:8" ht="15" x14ac:dyDescent="0.25">
      <c r="A1741" s="609" t="str">
        <f t="shared" si="27"/>
        <v>90820</v>
      </c>
      <c r="B1741" s="607" t="s">
        <v>2562</v>
      </c>
      <c r="C1741" s="607" t="s">
        <v>12279</v>
      </c>
      <c r="D1741" s="607" t="s">
        <v>10580</v>
      </c>
      <c r="E1741" s="619" t="s">
        <v>32733</v>
      </c>
      <c r="F1741"/>
      <c r="G1741"/>
      <c r="H1741"/>
    </row>
    <row r="1742" spans="1:8" ht="15" x14ac:dyDescent="0.25">
      <c r="A1742" s="609" t="str">
        <f t="shared" si="27"/>
        <v>90821</v>
      </c>
      <c r="B1742" s="607" t="s">
        <v>2563</v>
      </c>
      <c r="C1742" s="607" t="s">
        <v>12280</v>
      </c>
      <c r="D1742" s="607" t="s">
        <v>10580</v>
      </c>
      <c r="E1742" s="619" t="s">
        <v>32734</v>
      </c>
      <c r="F1742"/>
      <c r="G1742"/>
      <c r="H1742"/>
    </row>
    <row r="1743" spans="1:8" ht="15" x14ac:dyDescent="0.25">
      <c r="A1743" s="609" t="str">
        <f t="shared" si="27"/>
        <v>90822</v>
      </c>
      <c r="B1743" s="607" t="s">
        <v>2564</v>
      </c>
      <c r="C1743" s="607" t="s">
        <v>12281</v>
      </c>
      <c r="D1743" s="607" t="s">
        <v>10580</v>
      </c>
      <c r="E1743" s="619" t="s">
        <v>32735</v>
      </c>
      <c r="F1743"/>
      <c r="G1743"/>
      <c r="H1743"/>
    </row>
    <row r="1744" spans="1:8" ht="15" x14ac:dyDescent="0.25">
      <c r="A1744" s="609" t="str">
        <f t="shared" si="27"/>
        <v>90823</v>
      </c>
      <c r="B1744" s="607" t="s">
        <v>2565</v>
      </c>
      <c r="C1744" s="607" t="s">
        <v>12282</v>
      </c>
      <c r="D1744" s="607" t="s">
        <v>10580</v>
      </c>
      <c r="E1744" s="619" t="s">
        <v>32736</v>
      </c>
      <c r="F1744"/>
      <c r="G1744"/>
      <c r="H1744"/>
    </row>
    <row r="1745" spans="1:8" ht="15" x14ac:dyDescent="0.25">
      <c r="A1745" s="609" t="str">
        <f t="shared" si="27"/>
        <v>90824</v>
      </c>
      <c r="B1745" s="607" t="s">
        <v>2566</v>
      </c>
      <c r="C1745" s="607" t="s">
        <v>12283</v>
      </c>
      <c r="D1745" s="607" t="s">
        <v>10580</v>
      </c>
      <c r="E1745" s="619" t="s">
        <v>32737</v>
      </c>
      <c r="F1745"/>
      <c r="G1745"/>
      <c r="H1745"/>
    </row>
    <row r="1746" spans="1:8" ht="15" x14ac:dyDescent="0.25">
      <c r="A1746" s="609" t="str">
        <f t="shared" si="27"/>
        <v>90825</v>
      </c>
      <c r="B1746" s="607" t="s">
        <v>2567</v>
      </c>
      <c r="C1746" s="607" t="s">
        <v>12284</v>
      </c>
      <c r="D1746" s="607" t="s">
        <v>10580</v>
      </c>
      <c r="E1746" s="619" t="s">
        <v>32738</v>
      </c>
      <c r="F1746"/>
      <c r="G1746"/>
      <c r="H1746"/>
    </row>
    <row r="1747" spans="1:8" ht="15" x14ac:dyDescent="0.25">
      <c r="A1747" s="609" t="str">
        <f t="shared" si="27"/>
        <v>90830</v>
      </c>
      <c r="B1747" s="607" t="s">
        <v>2568</v>
      </c>
      <c r="C1747" s="607" t="s">
        <v>12285</v>
      </c>
      <c r="D1747" s="607" t="s">
        <v>10580</v>
      </c>
      <c r="E1747" s="619" t="s">
        <v>32739</v>
      </c>
      <c r="F1747"/>
      <c r="G1747"/>
      <c r="H1747"/>
    </row>
    <row r="1748" spans="1:8" ht="15" x14ac:dyDescent="0.25">
      <c r="A1748" s="609" t="str">
        <f t="shared" si="27"/>
        <v>90831</v>
      </c>
      <c r="B1748" s="607" t="s">
        <v>2569</v>
      </c>
      <c r="C1748" s="607" t="s">
        <v>12286</v>
      </c>
      <c r="D1748" s="607" t="s">
        <v>10580</v>
      </c>
      <c r="E1748" s="619" t="s">
        <v>30094</v>
      </c>
      <c r="F1748"/>
      <c r="G1748"/>
      <c r="H1748"/>
    </row>
    <row r="1749" spans="1:8" ht="15" x14ac:dyDescent="0.25">
      <c r="A1749" s="609" t="str">
        <f t="shared" si="27"/>
        <v>90841</v>
      </c>
      <c r="B1749" s="607" t="s">
        <v>2571</v>
      </c>
      <c r="C1749" s="607" t="s">
        <v>12288</v>
      </c>
      <c r="D1749" s="607" t="s">
        <v>10580</v>
      </c>
      <c r="E1749" s="619" t="s">
        <v>32740</v>
      </c>
      <c r="F1749"/>
      <c r="G1749"/>
      <c r="H1749"/>
    </row>
    <row r="1750" spans="1:8" ht="15" x14ac:dyDescent="0.25">
      <c r="A1750" s="609" t="str">
        <f t="shared" si="27"/>
        <v>90842</v>
      </c>
      <c r="B1750" s="607" t="s">
        <v>2572</v>
      </c>
      <c r="C1750" s="607" t="s">
        <v>12289</v>
      </c>
      <c r="D1750" s="607" t="s">
        <v>10580</v>
      </c>
      <c r="E1750" s="619" t="s">
        <v>32741</v>
      </c>
      <c r="F1750"/>
      <c r="G1750"/>
      <c r="H1750"/>
    </row>
    <row r="1751" spans="1:8" ht="15" x14ac:dyDescent="0.25">
      <c r="A1751" s="609" t="str">
        <f t="shared" si="27"/>
        <v>90843</v>
      </c>
      <c r="B1751" s="607" t="s">
        <v>2573</v>
      </c>
      <c r="C1751" s="607" t="s">
        <v>12290</v>
      </c>
      <c r="D1751" s="607" t="s">
        <v>10580</v>
      </c>
      <c r="E1751" s="619" t="s">
        <v>32742</v>
      </c>
      <c r="F1751"/>
      <c r="G1751"/>
      <c r="H1751"/>
    </row>
    <row r="1752" spans="1:8" ht="15" x14ac:dyDescent="0.25">
      <c r="A1752" s="609" t="str">
        <f t="shared" si="27"/>
        <v>90844</v>
      </c>
      <c r="B1752" s="607" t="s">
        <v>2574</v>
      </c>
      <c r="C1752" s="607" t="s">
        <v>12291</v>
      </c>
      <c r="D1752" s="607" t="s">
        <v>10580</v>
      </c>
      <c r="E1752" s="619" t="s">
        <v>32743</v>
      </c>
      <c r="F1752"/>
      <c r="G1752"/>
      <c r="H1752"/>
    </row>
    <row r="1753" spans="1:8" ht="15" x14ac:dyDescent="0.25">
      <c r="A1753" s="609" t="str">
        <f t="shared" si="27"/>
        <v>90845</v>
      </c>
      <c r="B1753" s="607" t="s">
        <v>7899</v>
      </c>
      <c r="C1753" s="607" t="s">
        <v>12292</v>
      </c>
      <c r="D1753" s="607" t="s">
        <v>10580</v>
      </c>
      <c r="E1753" s="619" t="s">
        <v>31201</v>
      </c>
      <c r="F1753"/>
      <c r="G1753"/>
      <c r="H1753"/>
    </row>
    <row r="1754" spans="1:8" ht="15" x14ac:dyDescent="0.25">
      <c r="A1754" s="609" t="str">
        <f t="shared" si="27"/>
        <v>90846</v>
      </c>
      <c r="B1754" s="607" t="s">
        <v>7900</v>
      </c>
      <c r="C1754" s="607" t="s">
        <v>12293</v>
      </c>
      <c r="D1754" s="607" t="s">
        <v>10580</v>
      </c>
      <c r="E1754" s="619" t="s">
        <v>32744</v>
      </c>
      <c r="F1754"/>
      <c r="G1754"/>
      <c r="H1754"/>
    </row>
    <row r="1755" spans="1:8" ht="15" x14ac:dyDescent="0.25">
      <c r="A1755" s="609" t="str">
        <f t="shared" si="27"/>
        <v>90847</v>
      </c>
      <c r="B1755" s="607" t="s">
        <v>2575</v>
      </c>
      <c r="C1755" s="607" t="s">
        <v>12294</v>
      </c>
      <c r="D1755" s="607" t="s">
        <v>10580</v>
      </c>
      <c r="E1755" s="619" t="s">
        <v>32745</v>
      </c>
      <c r="F1755"/>
      <c r="G1755"/>
      <c r="H1755"/>
    </row>
    <row r="1756" spans="1:8" ht="15" x14ac:dyDescent="0.25">
      <c r="A1756" s="609" t="str">
        <f t="shared" si="27"/>
        <v>90848</v>
      </c>
      <c r="B1756" s="607" t="s">
        <v>2576</v>
      </c>
      <c r="C1756" s="607" t="s">
        <v>12295</v>
      </c>
      <c r="D1756" s="607" t="s">
        <v>10580</v>
      </c>
      <c r="E1756" s="619" t="s">
        <v>32746</v>
      </c>
      <c r="F1756"/>
      <c r="G1756"/>
      <c r="H1756"/>
    </row>
    <row r="1757" spans="1:8" ht="15" x14ac:dyDescent="0.25">
      <c r="A1757" s="609" t="str">
        <f t="shared" si="27"/>
        <v>90849</v>
      </c>
      <c r="B1757" s="607" t="s">
        <v>2577</v>
      </c>
      <c r="C1757" s="607" t="s">
        <v>12296</v>
      </c>
      <c r="D1757" s="607" t="s">
        <v>10580</v>
      </c>
      <c r="E1757" s="619" t="s">
        <v>32747</v>
      </c>
      <c r="F1757"/>
      <c r="G1757"/>
      <c r="H1757"/>
    </row>
    <row r="1758" spans="1:8" ht="15" x14ac:dyDescent="0.25">
      <c r="A1758" s="609" t="str">
        <f t="shared" si="27"/>
        <v>90850</v>
      </c>
      <c r="B1758" s="607" t="s">
        <v>2578</v>
      </c>
      <c r="C1758" s="607" t="s">
        <v>12297</v>
      </c>
      <c r="D1758" s="607" t="s">
        <v>10580</v>
      </c>
      <c r="E1758" s="619" t="s">
        <v>32748</v>
      </c>
      <c r="F1758"/>
      <c r="G1758"/>
      <c r="H1758"/>
    </row>
    <row r="1759" spans="1:8" ht="15" x14ac:dyDescent="0.25">
      <c r="A1759" s="609" t="str">
        <f t="shared" si="27"/>
        <v>90851</v>
      </c>
      <c r="B1759" s="607" t="s">
        <v>7901</v>
      </c>
      <c r="C1759" s="607" t="s">
        <v>12298</v>
      </c>
      <c r="D1759" s="607" t="s">
        <v>10580</v>
      </c>
      <c r="E1759" s="619" t="s">
        <v>32749</v>
      </c>
      <c r="F1759"/>
      <c r="G1759"/>
      <c r="H1759"/>
    </row>
    <row r="1760" spans="1:8" ht="15" x14ac:dyDescent="0.25">
      <c r="A1760" s="609" t="str">
        <f t="shared" si="27"/>
        <v>90852</v>
      </c>
      <c r="B1760" s="607" t="s">
        <v>7902</v>
      </c>
      <c r="C1760" s="607" t="s">
        <v>12299</v>
      </c>
      <c r="D1760" s="607" t="s">
        <v>10580</v>
      </c>
      <c r="E1760" s="619" t="s">
        <v>32750</v>
      </c>
      <c r="F1760"/>
      <c r="G1760"/>
      <c r="H1760"/>
    </row>
    <row r="1761" spans="1:8" ht="15" x14ac:dyDescent="0.25">
      <c r="A1761" s="609" t="str">
        <f t="shared" si="27"/>
        <v>91009</v>
      </c>
      <c r="B1761" s="607" t="s">
        <v>2638</v>
      </c>
      <c r="C1761" s="607" t="s">
        <v>12300</v>
      </c>
      <c r="D1761" s="607" t="s">
        <v>10580</v>
      </c>
      <c r="E1761" s="619" t="s">
        <v>32751</v>
      </c>
      <c r="F1761"/>
      <c r="G1761"/>
      <c r="H1761"/>
    </row>
    <row r="1762" spans="1:8" ht="15" x14ac:dyDescent="0.25">
      <c r="A1762" s="609" t="str">
        <f t="shared" si="27"/>
        <v>91010</v>
      </c>
      <c r="B1762" s="607" t="s">
        <v>2639</v>
      </c>
      <c r="C1762" s="607" t="s">
        <v>12301</v>
      </c>
      <c r="D1762" s="607" t="s">
        <v>10580</v>
      </c>
      <c r="E1762" s="619" t="s">
        <v>29569</v>
      </c>
      <c r="F1762"/>
      <c r="G1762"/>
      <c r="H1762"/>
    </row>
    <row r="1763" spans="1:8" ht="15" x14ac:dyDescent="0.25">
      <c r="A1763" s="609" t="str">
        <f t="shared" si="27"/>
        <v>91011</v>
      </c>
      <c r="B1763" s="607" t="s">
        <v>2640</v>
      </c>
      <c r="C1763" s="607" t="s">
        <v>12302</v>
      </c>
      <c r="D1763" s="607" t="s">
        <v>10580</v>
      </c>
      <c r="E1763" s="619" t="s">
        <v>32752</v>
      </c>
      <c r="F1763"/>
      <c r="G1763"/>
      <c r="H1763"/>
    </row>
    <row r="1764" spans="1:8" ht="15" x14ac:dyDescent="0.25">
      <c r="A1764" s="609" t="str">
        <f t="shared" si="27"/>
        <v>91012</v>
      </c>
      <c r="B1764" s="607" t="s">
        <v>2641</v>
      </c>
      <c r="C1764" s="607" t="s">
        <v>12303</v>
      </c>
      <c r="D1764" s="607" t="s">
        <v>10580</v>
      </c>
      <c r="E1764" s="619" t="s">
        <v>32753</v>
      </c>
      <c r="F1764"/>
      <c r="G1764"/>
      <c r="H1764"/>
    </row>
    <row r="1765" spans="1:8" ht="15" x14ac:dyDescent="0.25">
      <c r="A1765" s="609" t="str">
        <f t="shared" si="27"/>
        <v>91013</v>
      </c>
      <c r="B1765" s="607" t="s">
        <v>2642</v>
      </c>
      <c r="C1765" s="607" t="s">
        <v>12304</v>
      </c>
      <c r="D1765" s="607" t="s">
        <v>10580</v>
      </c>
      <c r="E1765" s="619" t="s">
        <v>32754</v>
      </c>
      <c r="F1765"/>
      <c r="G1765"/>
      <c r="H1765"/>
    </row>
    <row r="1766" spans="1:8" ht="15" x14ac:dyDescent="0.25">
      <c r="A1766" s="609" t="str">
        <f t="shared" si="27"/>
        <v>91014</v>
      </c>
      <c r="B1766" s="607" t="s">
        <v>2643</v>
      </c>
      <c r="C1766" s="607" t="s">
        <v>12305</v>
      </c>
      <c r="D1766" s="607" t="s">
        <v>10580</v>
      </c>
      <c r="E1766" s="619" t="s">
        <v>32755</v>
      </c>
      <c r="F1766"/>
      <c r="G1766"/>
      <c r="H1766"/>
    </row>
    <row r="1767" spans="1:8" ht="15" x14ac:dyDescent="0.25">
      <c r="A1767" s="609" t="str">
        <f t="shared" si="27"/>
        <v>91015</v>
      </c>
      <c r="B1767" s="607" t="s">
        <v>2644</v>
      </c>
      <c r="C1767" s="607" t="s">
        <v>12306</v>
      </c>
      <c r="D1767" s="607" t="s">
        <v>10580</v>
      </c>
      <c r="E1767" s="619" t="s">
        <v>32756</v>
      </c>
      <c r="F1767"/>
      <c r="G1767"/>
      <c r="H1767"/>
    </row>
    <row r="1768" spans="1:8" ht="15" x14ac:dyDescent="0.25">
      <c r="A1768" s="609" t="str">
        <f t="shared" si="27"/>
        <v>91016</v>
      </c>
      <c r="B1768" s="607" t="s">
        <v>2645</v>
      </c>
      <c r="C1768" s="607" t="s">
        <v>12307</v>
      </c>
      <c r="D1768" s="607" t="s">
        <v>10580</v>
      </c>
      <c r="E1768" s="619" t="s">
        <v>32757</v>
      </c>
      <c r="F1768"/>
      <c r="G1768"/>
      <c r="H1768"/>
    </row>
    <row r="1769" spans="1:8" ht="15" x14ac:dyDescent="0.25">
      <c r="A1769" s="609" t="str">
        <f t="shared" si="27"/>
        <v>91287</v>
      </c>
      <c r="B1769" s="607" t="s">
        <v>2726</v>
      </c>
      <c r="C1769" s="607" t="s">
        <v>12308</v>
      </c>
      <c r="D1769" s="607" t="s">
        <v>10580</v>
      </c>
      <c r="E1769" s="619" t="s">
        <v>32758</v>
      </c>
      <c r="F1769"/>
      <c r="G1769"/>
      <c r="H1769"/>
    </row>
    <row r="1770" spans="1:8" ht="15" x14ac:dyDescent="0.25">
      <c r="A1770" s="609" t="str">
        <f t="shared" si="27"/>
        <v>91292</v>
      </c>
      <c r="B1770" s="607" t="s">
        <v>2727</v>
      </c>
      <c r="C1770" s="607" t="s">
        <v>12309</v>
      </c>
      <c r="D1770" s="607" t="s">
        <v>10580</v>
      </c>
      <c r="E1770" s="619" t="s">
        <v>32759</v>
      </c>
      <c r="F1770"/>
      <c r="G1770"/>
      <c r="H1770"/>
    </row>
    <row r="1771" spans="1:8" ht="15" x14ac:dyDescent="0.25">
      <c r="A1771" s="609" t="str">
        <f t="shared" si="27"/>
        <v>91295</v>
      </c>
      <c r="B1771" s="607" t="s">
        <v>2728</v>
      </c>
      <c r="C1771" s="607" t="s">
        <v>12310</v>
      </c>
      <c r="D1771" s="607" t="s">
        <v>10580</v>
      </c>
      <c r="E1771" s="619" t="s">
        <v>32760</v>
      </c>
      <c r="F1771"/>
      <c r="G1771"/>
      <c r="H1771"/>
    </row>
    <row r="1772" spans="1:8" ht="15" x14ac:dyDescent="0.25">
      <c r="A1772" s="609" t="str">
        <f t="shared" si="27"/>
        <v>91296</v>
      </c>
      <c r="B1772" s="607" t="s">
        <v>2729</v>
      </c>
      <c r="C1772" s="607" t="s">
        <v>12311</v>
      </c>
      <c r="D1772" s="607" t="s">
        <v>10580</v>
      </c>
      <c r="E1772" s="619" t="s">
        <v>32761</v>
      </c>
      <c r="F1772"/>
      <c r="G1772"/>
      <c r="H1772"/>
    </row>
    <row r="1773" spans="1:8" ht="15" x14ac:dyDescent="0.25">
      <c r="A1773" s="609" t="str">
        <f t="shared" si="27"/>
        <v>91297</v>
      </c>
      <c r="B1773" s="607" t="s">
        <v>2730</v>
      </c>
      <c r="C1773" s="607" t="s">
        <v>12312</v>
      </c>
      <c r="D1773" s="607" t="s">
        <v>10580</v>
      </c>
      <c r="E1773" s="619" t="s">
        <v>32762</v>
      </c>
      <c r="F1773"/>
      <c r="G1773"/>
      <c r="H1773"/>
    </row>
    <row r="1774" spans="1:8" ht="15" x14ac:dyDescent="0.25">
      <c r="A1774" s="609" t="str">
        <f t="shared" si="27"/>
        <v>91298</v>
      </c>
      <c r="B1774" s="607" t="s">
        <v>2731</v>
      </c>
      <c r="C1774" s="607" t="s">
        <v>12313</v>
      </c>
      <c r="D1774" s="607" t="s">
        <v>10580</v>
      </c>
      <c r="E1774" s="619" t="s">
        <v>32763</v>
      </c>
      <c r="F1774"/>
      <c r="G1774"/>
      <c r="H1774"/>
    </row>
    <row r="1775" spans="1:8" ht="15" x14ac:dyDescent="0.25">
      <c r="A1775" s="609" t="str">
        <f t="shared" si="27"/>
        <v>91299</v>
      </c>
      <c r="B1775" s="607" t="s">
        <v>2732</v>
      </c>
      <c r="C1775" s="607" t="s">
        <v>12314</v>
      </c>
      <c r="D1775" s="607" t="s">
        <v>10580</v>
      </c>
      <c r="E1775" s="619" t="s">
        <v>32764</v>
      </c>
      <c r="F1775"/>
      <c r="G1775"/>
      <c r="H1775"/>
    </row>
    <row r="1776" spans="1:8" ht="15" x14ac:dyDescent="0.25">
      <c r="A1776" s="609" t="str">
        <f t="shared" si="27"/>
        <v>91304</v>
      </c>
      <c r="B1776" s="607" t="s">
        <v>2733</v>
      </c>
      <c r="C1776" s="607" t="s">
        <v>12315</v>
      </c>
      <c r="D1776" s="607" t="s">
        <v>10580</v>
      </c>
      <c r="E1776" s="619" t="s">
        <v>32765</v>
      </c>
      <c r="F1776"/>
      <c r="G1776"/>
      <c r="H1776"/>
    </row>
    <row r="1777" spans="1:8" ht="15" x14ac:dyDescent="0.25">
      <c r="A1777" s="609" t="str">
        <f t="shared" si="27"/>
        <v>91305</v>
      </c>
      <c r="B1777" s="607" t="s">
        <v>2734</v>
      </c>
      <c r="C1777" s="607" t="s">
        <v>12316</v>
      </c>
      <c r="D1777" s="607" t="s">
        <v>10580</v>
      </c>
      <c r="E1777" s="619" t="s">
        <v>19617</v>
      </c>
      <c r="F1777"/>
      <c r="G1777"/>
      <c r="H1777"/>
    </row>
    <row r="1778" spans="1:8" ht="15" x14ac:dyDescent="0.25">
      <c r="A1778" s="609" t="str">
        <f t="shared" si="27"/>
        <v>91306</v>
      </c>
      <c r="B1778" s="607" t="s">
        <v>2735</v>
      </c>
      <c r="C1778" s="607" t="s">
        <v>12317</v>
      </c>
      <c r="D1778" s="607" t="s">
        <v>10580</v>
      </c>
      <c r="E1778" s="619" t="s">
        <v>30094</v>
      </c>
      <c r="F1778"/>
      <c r="G1778"/>
      <c r="H1778"/>
    </row>
    <row r="1779" spans="1:8" ht="15" x14ac:dyDescent="0.25">
      <c r="A1779" s="609" t="str">
        <f t="shared" si="27"/>
        <v>91307</v>
      </c>
      <c r="B1779" s="607" t="s">
        <v>2736</v>
      </c>
      <c r="C1779" s="607" t="s">
        <v>12318</v>
      </c>
      <c r="D1779" s="607" t="s">
        <v>10580</v>
      </c>
      <c r="E1779" s="619" t="s">
        <v>29546</v>
      </c>
      <c r="F1779"/>
      <c r="G1779"/>
      <c r="H1779"/>
    </row>
    <row r="1780" spans="1:8" ht="15" x14ac:dyDescent="0.25">
      <c r="A1780" s="609" t="str">
        <f t="shared" si="27"/>
        <v>91312</v>
      </c>
      <c r="B1780" s="607" t="s">
        <v>2737</v>
      </c>
      <c r="C1780" s="607" t="s">
        <v>12319</v>
      </c>
      <c r="D1780" s="607" t="s">
        <v>10580</v>
      </c>
      <c r="E1780" s="619" t="s">
        <v>32766</v>
      </c>
      <c r="F1780"/>
      <c r="G1780"/>
      <c r="H1780"/>
    </row>
    <row r="1781" spans="1:8" ht="15" x14ac:dyDescent="0.25">
      <c r="A1781" s="609" t="str">
        <f t="shared" si="27"/>
        <v>91313</v>
      </c>
      <c r="B1781" s="607" t="s">
        <v>2738</v>
      </c>
      <c r="C1781" s="607" t="s">
        <v>12320</v>
      </c>
      <c r="D1781" s="607" t="s">
        <v>10580</v>
      </c>
      <c r="E1781" s="619" t="s">
        <v>32767</v>
      </c>
      <c r="F1781"/>
      <c r="G1781"/>
      <c r="H1781"/>
    </row>
    <row r="1782" spans="1:8" ht="15" x14ac:dyDescent="0.25">
      <c r="A1782" s="609" t="str">
        <f t="shared" si="27"/>
        <v>91314</v>
      </c>
      <c r="B1782" s="607" t="s">
        <v>2739</v>
      </c>
      <c r="C1782" s="607" t="s">
        <v>12321</v>
      </c>
      <c r="D1782" s="607" t="s">
        <v>10580</v>
      </c>
      <c r="E1782" s="619" t="s">
        <v>32768</v>
      </c>
      <c r="F1782"/>
      <c r="G1782"/>
      <c r="H1782"/>
    </row>
    <row r="1783" spans="1:8" ht="15" x14ac:dyDescent="0.25">
      <c r="A1783" s="609" t="str">
        <f t="shared" si="27"/>
        <v>91315</v>
      </c>
      <c r="B1783" s="607" t="s">
        <v>2740</v>
      </c>
      <c r="C1783" s="607" t="s">
        <v>12322</v>
      </c>
      <c r="D1783" s="607" t="s">
        <v>10580</v>
      </c>
      <c r="E1783" s="619" t="s">
        <v>32769</v>
      </c>
      <c r="F1783"/>
      <c r="G1783"/>
      <c r="H1783"/>
    </row>
    <row r="1784" spans="1:8" ht="15" x14ac:dyDescent="0.25">
      <c r="A1784" s="609" t="str">
        <f t="shared" si="27"/>
        <v>91316</v>
      </c>
      <c r="B1784" s="607" t="s">
        <v>7903</v>
      </c>
      <c r="C1784" s="607" t="s">
        <v>12323</v>
      </c>
      <c r="D1784" s="607" t="s">
        <v>10580</v>
      </c>
      <c r="E1784" s="619" t="s">
        <v>32770</v>
      </c>
      <c r="F1784"/>
      <c r="G1784"/>
      <c r="H1784"/>
    </row>
    <row r="1785" spans="1:8" ht="15" x14ac:dyDescent="0.25">
      <c r="A1785" s="609" t="str">
        <f t="shared" si="27"/>
        <v>91317</v>
      </c>
      <c r="B1785" s="607" t="s">
        <v>7904</v>
      </c>
      <c r="C1785" s="607" t="s">
        <v>12324</v>
      </c>
      <c r="D1785" s="607" t="s">
        <v>10580</v>
      </c>
      <c r="E1785" s="619" t="s">
        <v>32771</v>
      </c>
      <c r="F1785"/>
      <c r="G1785"/>
      <c r="H1785"/>
    </row>
    <row r="1786" spans="1:8" ht="15" x14ac:dyDescent="0.25">
      <c r="A1786" s="609" t="str">
        <f t="shared" si="27"/>
        <v>91318</v>
      </c>
      <c r="B1786" s="607" t="s">
        <v>2741</v>
      </c>
      <c r="C1786" s="607" t="s">
        <v>12325</v>
      </c>
      <c r="D1786" s="607" t="s">
        <v>10580</v>
      </c>
      <c r="E1786" s="619" t="s">
        <v>32772</v>
      </c>
      <c r="F1786"/>
      <c r="G1786"/>
      <c r="H1786"/>
    </row>
    <row r="1787" spans="1:8" ht="15" x14ac:dyDescent="0.25">
      <c r="A1787" s="609" t="str">
        <f t="shared" si="27"/>
        <v>91319</v>
      </c>
      <c r="B1787" s="607" t="s">
        <v>2742</v>
      </c>
      <c r="C1787" s="607" t="s">
        <v>12326</v>
      </c>
      <c r="D1787" s="607" t="s">
        <v>10580</v>
      </c>
      <c r="E1787" s="619" t="s">
        <v>32773</v>
      </c>
      <c r="F1787"/>
      <c r="G1787"/>
      <c r="H1787"/>
    </row>
    <row r="1788" spans="1:8" ht="15" x14ac:dyDescent="0.25">
      <c r="A1788" s="609" t="str">
        <f t="shared" si="27"/>
        <v>91320</v>
      </c>
      <c r="B1788" s="607" t="s">
        <v>2743</v>
      </c>
      <c r="C1788" s="607" t="s">
        <v>12327</v>
      </c>
      <c r="D1788" s="607" t="s">
        <v>10580</v>
      </c>
      <c r="E1788" s="619" t="s">
        <v>32774</v>
      </c>
      <c r="F1788"/>
      <c r="G1788"/>
      <c r="H1788"/>
    </row>
    <row r="1789" spans="1:8" ht="15" x14ac:dyDescent="0.25">
      <c r="A1789" s="609" t="str">
        <f t="shared" si="27"/>
        <v>91321</v>
      </c>
      <c r="B1789" s="607" t="s">
        <v>2744</v>
      </c>
      <c r="C1789" s="607" t="s">
        <v>12328</v>
      </c>
      <c r="D1789" s="607" t="s">
        <v>10580</v>
      </c>
      <c r="E1789" s="619" t="s">
        <v>32775</v>
      </c>
      <c r="F1789"/>
      <c r="G1789"/>
      <c r="H1789"/>
    </row>
    <row r="1790" spans="1:8" ht="15" x14ac:dyDescent="0.25">
      <c r="A1790" s="609" t="str">
        <f t="shared" si="27"/>
        <v>91322</v>
      </c>
      <c r="B1790" s="607" t="s">
        <v>7905</v>
      </c>
      <c r="C1790" s="607" t="s">
        <v>12329</v>
      </c>
      <c r="D1790" s="607" t="s">
        <v>10580</v>
      </c>
      <c r="E1790" s="619" t="s">
        <v>32776</v>
      </c>
      <c r="F1790"/>
      <c r="G1790"/>
      <c r="H1790"/>
    </row>
    <row r="1791" spans="1:8" ht="15" x14ac:dyDescent="0.25">
      <c r="A1791" s="609" t="str">
        <f t="shared" si="27"/>
        <v>91323</v>
      </c>
      <c r="B1791" s="607" t="s">
        <v>7906</v>
      </c>
      <c r="C1791" s="607" t="s">
        <v>12330</v>
      </c>
      <c r="D1791" s="607" t="s">
        <v>10580</v>
      </c>
      <c r="E1791" s="619" t="s">
        <v>32777</v>
      </c>
      <c r="F1791"/>
      <c r="G1791"/>
      <c r="H1791"/>
    </row>
    <row r="1792" spans="1:8" ht="15" x14ac:dyDescent="0.25">
      <c r="A1792" s="609" t="str">
        <f t="shared" si="27"/>
        <v>91324</v>
      </c>
      <c r="B1792" s="607" t="s">
        <v>2745</v>
      </c>
      <c r="C1792" s="607" t="s">
        <v>12331</v>
      </c>
      <c r="D1792" s="607" t="s">
        <v>10580</v>
      </c>
      <c r="E1792" s="619" t="s">
        <v>32778</v>
      </c>
      <c r="F1792"/>
      <c r="G1792"/>
      <c r="H1792"/>
    </row>
    <row r="1793" spans="1:8" ht="15" x14ac:dyDescent="0.25">
      <c r="A1793" s="609" t="str">
        <f t="shared" si="27"/>
        <v>91325</v>
      </c>
      <c r="B1793" s="607" t="s">
        <v>2746</v>
      </c>
      <c r="C1793" s="607" t="s">
        <v>12332</v>
      </c>
      <c r="D1793" s="607" t="s">
        <v>10580</v>
      </c>
      <c r="E1793" s="619" t="s">
        <v>32779</v>
      </c>
      <c r="F1793"/>
      <c r="G1793"/>
      <c r="H1793"/>
    </row>
    <row r="1794" spans="1:8" ht="15" x14ac:dyDescent="0.25">
      <c r="A1794" s="609" t="str">
        <f t="shared" ref="A1794:A1857" si="28">IF(ISERROR(SEARCH("/",B1794)=6),TRIM(CLEAN(B1794)),IF(SEARCH("/",B1794)=6,IF(LEN(TRIM(CLEAN(B1794)))=7,LEFT(TRIM(CLEAN(B1794)),6)&amp;"00"&amp;RIGHT(TRIM(CLEAN(B1794)),1),LEFT(TRIM(CLEAN(B1794)),6)&amp;"0"&amp;RIGHT(TRIM(CLEAN(B1794)),2)),TRIM(CLEAN(B1794))))</f>
        <v>91326</v>
      </c>
      <c r="B1794" s="607" t="s">
        <v>2747</v>
      </c>
      <c r="C1794" s="607" t="s">
        <v>12333</v>
      </c>
      <c r="D1794" s="607" t="s">
        <v>10580</v>
      </c>
      <c r="E1794" s="619" t="s">
        <v>32780</v>
      </c>
      <c r="F1794"/>
      <c r="G1794"/>
      <c r="H1794"/>
    </row>
    <row r="1795" spans="1:8" ht="15" x14ac:dyDescent="0.25">
      <c r="A1795" s="609" t="str">
        <f t="shared" si="28"/>
        <v>91327</v>
      </c>
      <c r="B1795" s="607" t="s">
        <v>2748</v>
      </c>
      <c r="C1795" s="607" t="s">
        <v>12334</v>
      </c>
      <c r="D1795" s="607" t="s">
        <v>10580</v>
      </c>
      <c r="E1795" s="619" t="s">
        <v>32781</v>
      </c>
      <c r="F1795"/>
      <c r="G1795"/>
      <c r="H1795"/>
    </row>
    <row r="1796" spans="1:8" ht="15" x14ac:dyDescent="0.25">
      <c r="A1796" s="609" t="str">
        <f t="shared" si="28"/>
        <v>91328</v>
      </c>
      <c r="B1796" s="607" t="s">
        <v>2749</v>
      </c>
      <c r="C1796" s="607" t="s">
        <v>12335</v>
      </c>
      <c r="D1796" s="607" t="s">
        <v>10580</v>
      </c>
      <c r="E1796" s="619" t="s">
        <v>32782</v>
      </c>
      <c r="F1796"/>
      <c r="G1796"/>
      <c r="H1796"/>
    </row>
    <row r="1797" spans="1:8" ht="15" x14ac:dyDescent="0.25">
      <c r="A1797" s="609" t="str">
        <f t="shared" si="28"/>
        <v>91329</v>
      </c>
      <c r="B1797" s="607" t="s">
        <v>2750</v>
      </c>
      <c r="C1797" s="607" t="s">
        <v>12336</v>
      </c>
      <c r="D1797" s="607" t="s">
        <v>10580</v>
      </c>
      <c r="E1797" s="619" t="s">
        <v>32783</v>
      </c>
      <c r="F1797"/>
      <c r="G1797"/>
      <c r="H1797"/>
    </row>
    <row r="1798" spans="1:8" ht="15" x14ac:dyDescent="0.25">
      <c r="A1798" s="609" t="str">
        <f t="shared" si="28"/>
        <v>91330</v>
      </c>
      <c r="B1798" s="607" t="s">
        <v>2751</v>
      </c>
      <c r="C1798" s="607" t="s">
        <v>12337</v>
      </c>
      <c r="D1798" s="607" t="s">
        <v>10580</v>
      </c>
      <c r="E1798" s="619" t="s">
        <v>29361</v>
      </c>
      <c r="F1798"/>
      <c r="G1798"/>
      <c r="H1798"/>
    </row>
    <row r="1799" spans="1:8" ht="15" x14ac:dyDescent="0.25">
      <c r="A1799" s="609" t="str">
        <f t="shared" si="28"/>
        <v>91331</v>
      </c>
      <c r="B1799" s="607" t="s">
        <v>2752</v>
      </c>
      <c r="C1799" s="607" t="s">
        <v>12338</v>
      </c>
      <c r="D1799" s="607" t="s">
        <v>10580</v>
      </c>
      <c r="E1799" s="619" t="s">
        <v>32784</v>
      </c>
      <c r="F1799"/>
      <c r="G1799"/>
      <c r="H1799"/>
    </row>
    <row r="1800" spans="1:8" ht="15" x14ac:dyDescent="0.25">
      <c r="A1800" s="609" t="str">
        <f t="shared" si="28"/>
        <v>91332</v>
      </c>
      <c r="B1800" s="607" t="s">
        <v>2753</v>
      </c>
      <c r="C1800" s="607" t="s">
        <v>12339</v>
      </c>
      <c r="D1800" s="607" t="s">
        <v>10580</v>
      </c>
      <c r="E1800" s="619" t="s">
        <v>32785</v>
      </c>
      <c r="F1800"/>
      <c r="G1800"/>
      <c r="H1800"/>
    </row>
    <row r="1801" spans="1:8" ht="15" x14ac:dyDescent="0.25">
      <c r="A1801" s="609" t="str">
        <f t="shared" si="28"/>
        <v>91333</v>
      </c>
      <c r="B1801" s="607" t="s">
        <v>2754</v>
      </c>
      <c r="C1801" s="607" t="s">
        <v>12340</v>
      </c>
      <c r="D1801" s="607" t="s">
        <v>10580</v>
      </c>
      <c r="E1801" s="619" t="s">
        <v>32786</v>
      </c>
      <c r="F1801"/>
      <c r="G1801"/>
      <c r="H1801"/>
    </row>
    <row r="1802" spans="1:8" ht="15" x14ac:dyDescent="0.25">
      <c r="A1802" s="609" t="str">
        <f t="shared" si="28"/>
        <v>91334</v>
      </c>
      <c r="B1802" s="607" t="s">
        <v>2755</v>
      </c>
      <c r="C1802" s="607" t="s">
        <v>12341</v>
      </c>
      <c r="D1802" s="607" t="s">
        <v>10580</v>
      </c>
      <c r="E1802" s="619" t="s">
        <v>32787</v>
      </c>
      <c r="F1802"/>
      <c r="G1802"/>
      <c r="H1802"/>
    </row>
    <row r="1803" spans="1:8" ht="15" x14ac:dyDescent="0.25">
      <c r="A1803" s="609" t="str">
        <f t="shared" si="28"/>
        <v>91335</v>
      </c>
      <c r="B1803" s="607" t="s">
        <v>2756</v>
      </c>
      <c r="C1803" s="607" t="s">
        <v>12342</v>
      </c>
      <c r="D1803" s="607" t="s">
        <v>10580</v>
      </c>
      <c r="E1803" s="619" t="s">
        <v>32788</v>
      </c>
      <c r="F1803"/>
      <c r="G1803"/>
      <c r="H1803"/>
    </row>
    <row r="1804" spans="1:8" ht="15" x14ac:dyDescent="0.25">
      <c r="A1804" s="609" t="str">
        <f t="shared" si="28"/>
        <v>91336</v>
      </c>
      <c r="B1804" s="607" t="s">
        <v>2757</v>
      </c>
      <c r="C1804" s="607" t="s">
        <v>12343</v>
      </c>
      <c r="D1804" s="607" t="s">
        <v>10580</v>
      </c>
      <c r="E1804" s="619" t="s">
        <v>32789</v>
      </c>
      <c r="F1804"/>
      <c r="G1804"/>
      <c r="H1804"/>
    </row>
    <row r="1805" spans="1:8" ht="15" x14ac:dyDescent="0.25">
      <c r="A1805" s="609" t="str">
        <f t="shared" si="28"/>
        <v>91337</v>
      </c>
      <c r="B1805" s="607" t="s">
        <v>2758</v>
      </c>
      <c r="C1805" s="607" t="s">
        <v>12344</v>
      </c>
      <c r="D1805" s="607" t="s">
        <v>10580</v>
      </c>
      <c r="E1805" s="619" t="s">
        <v>32790</v>
      </c>
      <c r="F1805"/>
      <c r="G1805"/>
      <c r="H1805"/>
    </row>
    <row r="1806" spans="1:8" ht="15" x14ac:dyDescent="0.25">
      <c r="A1806" s="609" t="str">
        <f t="shared" si="28"/>
        <v>100659</v>
      </c>
      <c r="B1806" s="607" t="s">
        <v>6620</v>
      </c>
      <c r="C1806" s="607" t="s">
        <v>12345</v>
      </c>
      <c r="D1806" s="607" t="s">
        <v>10494</v>
      </c>
      <c r="E1806" s="619" t="s">
        <v>10142</v>
      </c>
      <c r="F1806"/>
      <c r="G1806"/>
      <c r="H1806"/>
    </row>
    <row r="1807" spans="1:8" ht="15" x14ac:dyDescent="0.25">
      <c r="A1807" s="609" t="str">
        <f t="shared" si="28"/>
        <v>100660</v>
      </c>
      <c r="B1807" s="607" t="s">
        <v>6621</v>
      </c>
      <c r="C1807" s="607" t="s">
        <v>12346</v>
      </c>
      <c r="D1807" s="607" t="s">
        <v>10494</v>
      </c>
      <c r="E1807" s="619" t="s">
        <v>9538</v>
      </c>
      <c r="F1807"/>
      <c r="G1807"/>
      <c r="H1807"/>
    </row>
    <row r="1808" spans="1:8" ht="15" x14ac:dyDescent="0.25">
      <c r="A1808" s="609" t="str">
        <f t="shared" si="28"/>
        <v>100675</v>
      </c>
      <c r="B1808" s="607" t="s">
        <v>6631</v>
      </c>
      <c r="C1808" s="607" t="s">
        <v>12347</v>
      </c>
      <c r="D1808" s="607" t="s">
        <v>10580</v>
      </c>
      <c r="E1808" s="619" t="s">
        <v>32791</v>
      </c>
      <c r="F1808"/>
      <c r="G1808"/>
      <c r="H1808"/>
    </row>
    <row r="1809" spans="1:8" ht="15" x14ac:dyDescent="0.25">
      <c r="A1809" s="609" t="str">
        <f t="shared" si="28"/>
        <v>100676</v>
      </c>
      <c r="B1809" s="607" t="s">
        <v>6632</v>
      </c>
      <c r="C1809" s="607" t="s">
        <v>12348</v>
      </c>
      <c r="D1809" s="607" t="s">
        <v>10580</v>
      </c>
      <c r="E1809" s="619" t="s">
        <v>32792</v>
      </c>
      <c r="F1809"/>
      <c r="G1809"/>
      <c r="H1809"/>
    </row>
    <row r="1810" spans="1:8" ht="15" x14ac:dyDescent="0.25">
      <c r="A1810" s="609" t="str">
        <f t="shared" si="28"/>
        <v>100678</v>
      </c>
      <c r="B1810" s="607" t="s">
        <v>6633</v>
      </c>
      <c r="C1810" s="607" t="s">
        <v>12349</v>
      </c>
      <c r="D1810" s="607" t="s">
        <v>10580</v>
      </c>
      <c r="E1810" s="619" t="s">
        <v>32793</v>
      </c>
      <c r="F1810"/>
      <c r="G1810"/>
      <c r="H1810"/>
    </row>
    <row r="1811" spans="1:8" ht="15" x14ac:dyDescent="0.25">
      <c r="A1811" s="609" t="str">
        <f t="shared" si="28"/>
        <v>100679</v>
      </c>
      <c r="B1811" s="607" t="s">
        <v>6634</v>
      </c>
      <c r="C1811" s="607" t="s">
        <v>12350</v>
      </c>
      <c r="D1811" s="607" t="s">
        <v>10580</v>
      </c>
      <c r="E1811" s="619" t="s">
        <v>32794</v>
      </c>
      <c r="F1811"/>
      <c r="G1811"/>
      <c r="H1811"/>
    </row>
    <row r="1812" spans="1:8" ht="15" x14ac:dyDescent="0.25">
      <c r="A1812" s="609" t="str">
        <f t="shared" si="28"/>
        <v>100680</v>
      </c>
      <c r="B1812" s="607" t="s">
        <v>6635</v>
      </c>
      <c r="C1812" s="607" t="s">
        <v>12351</v>
      </c>
      <c r="D1812" s="607" t="s">
        <v>10580</v>
      </c>
      <c r="E1812" s="619" t="s">
        <v>32795</v>
      </c>
      <c r="F1812"/>
      <c r="G1812"/>
      <c r="H1812"/>
    </row>
    <row r="1813" spans="1:8" ht="15" x14ac:dyDescent="0.25">
      <c r="A1813" s="609" t="str">
        <f t="shared" si="28"/>
        <v>100681</v>
      </c>
      <c r="B1813" s="607" t="s">
        <v>6636</v>
      </c>
      <c r="C1813" s="607" t="s">
        <v>12352</v>
      </c>
      <c r="D1813" s="607" t="s">
        <v>10580</v>
      </c>
      <c r="E1813" s="619" t="s">
        <v>32796</v>
      </c>
      <c r="F1813"/>
      <c r="G1813"/>
      <c r="H1813"/>
    </row>
    <row r="1814" spans="1:8" ht="15" x14ac:dyDescent="0.25">
      <c r="A1814" s="609" t="str">
        <f t="shared" si="28"/>
        <v>100682</v>
      </c>
      <c r="B1814" s="607" t="s">
        <v>6637</v>
      </c>
      <c r="C1814" s="607" t="s">
        <v>12353</v>
      </c>
      <c r="D1814" s="607" t="s">
        <v>10580</v>
      </c>
      <c r="E1814" s="619" t="s">
        <v>32797</v>
      </c>
      <c r="F1814"/>
      <c r="G1814"/>
      <c r="H1814"/>
    </row>
    <row r="1815" spans="1:8" ht="15" x14ac:dyDescent="0.25">
      <c r="A1815" s="609" t="str">
        <f t="shared" si="28"/>
        <v>100683</v>
      </c>
      <c r="B1815" s="607" t="s">
        <v>6638</v>
      </c>
      <c r="C1815" s="607" t="s">
        <v>12354</v>
      </c>
      <c r="D1815" s="607" t="s">
        <v>10580</v>
      </c>
      <c r="E1815" s="619" t="s">
        <v>32798</v>
      </c>
      <c r="F1815"/>
      <c r="G1815"/>
      <c r="H1815"/>
    </row>
    <row r="1816" spans="1:8" ht="15" x14ac:dyDescent="0.25">
      <c r="A1816" s="609" t="str">
        <f t="shared" si="28"/>
        <v>100684</v>
      </c>
      <c r="B1816" s="607" t="s">
        <v>6639</v>
      </c>
      <c r="C1816" s="607" t="s">
        <v>12355</v>
      </c>
      <c r="D1816" s="607" t="s">
        <v>10580</v>
      </c>
      <c r="E1816" s="619" t="s">
        <v>32799</v>
      </c>
      <c r="F1816"/>
      <c r="G1816"/>
      <c r="H1816"/>
    </row>
    <row r="1817" spans="1:8" ht="15" x14ac:dyDescent="0.25">
      <c r="A1817" s="609" t="str">
        <f t="shared" si="28"/>
        <v>100685</v>
      </c>
      <c r="B1817" s="607" t="s">
        <v>6640</v>
      </c>
      <c r="C1817" s="607" t="s">
        <v>12356</v>
      </c>
      <c r="D1817" s="607" t="s">
        <v>10580</v>
      </c>
      <c r="E1817" s="619" t="s">
        <v>32800</v>
      </c>
      <c r="F1817"/>
      <c r="G1817"/>
      <c r="H1817"/>
    </row>
    <row r="1818" spans="1:8" ht="15" x14ac:dyDescent="0.25">
      <c r="A1818" s="609" t="str">
        <f t="shared" si="28"/>
        <v>100686</v>
      </c>
      <c r="B1818" s="607" t="s">
        <v>6641</v>
      </c>
      <c r="C1818" s="607" t="s">
        <v>12357</v>
      </c>
      <c r="D1818" s="607" t="s">
        <v>10580</v>
      </c>
      <c r="E1818" s="619" t="s">
        <v>32801</v>
      </c>
      <c r="F1818"/>
      <c r="G1818"/>
      <c r="H1818"/>
    </row>
    <row r="1819" spans="1:8" ht="15" x14ac:dyDescent="0.25">
      <c r="A1819" s="609" t="str">
        <f t="shared" si="28"/>
        <v>100687</v>
      </c>
      <c r="B1819" s="607" t="s">
        <v>6642</v>
      </c>
      <c r="C1819" s="607" t="s">
        <v>12358</v>
      </c>
      <c r="D1819" s="607" t="s">
        <v>10580</v>
      </c>
      <c r="E1819" s="619" t="s">
        <v>32802</v>
      </c>
      <c r="F1819"/>
      <c r="G1819"/>
      <c r="H1819"/>
    </row>
    <row r="1820" spans="1:8" ht="15" x14ac:dyDescent="0.25">
      <c r="A1820" s="609" t="str">
        <f t="shared" si="28"/>
        <v>100688</v>
      </c>
      <c r="B1820" s="607" t="s">
        <v>6643</v>
      </c>
      <c r="C1820" s="607" t="s">
        <v>12359</v>
      </c>
      <c r="D1820" s="607" t="s">
        <v>10580</v>
      </c>
      <c r="E1820" s="619" t="s">
        <v>32803</v>
      </c>
      <c r="F1820"/>
      <c r="G1820"/>
      <c r="H1820"/>
    </row>
    <row r="1821" spans="1:8" ht="15" x14ac:dyDescent="0.25">
      <c r="A1821" s="609" t="str">
        <f t="shared" si="28"/>
        <v>100689</v>
      </c>
      <c r="B1821" s="607" t="s">
        <v>6644</v>
      </c>
      <c r="C1821" s="607" t="s">
        <v>12360</v>
      </c>
      <c r="D1821" s="607" t="s">
        <v>10580</v>
      </c>
      <c r="E1821" s="619" t="s">
        <v>32804</v>
      </c>
      <c r="F1821"/>
      <c r="G1821"/>
      <c r="H1821"/>
    </row>
    <row r="1822" spans="1:8" ht="15" x14ac:dyDescent="0.25">
      <c r="A1822" s="609" t="str">
        <f t="shared" si="28"/>
        <v>100690</v>
      </c>
      <c r="B1822" s="607" t="s">
        <v>6645</v>
      </c>
      <c r="C1822" s="607" t="s">
        <v>12361</v>
      </c>
      <c r="D1822" s="607" t="s">
        <v>10580</v>
      </c>
      <c r="E1822" s="619" t="s">
        <v>32805</v>
      </c>
      <c r="F1822"/>
      <c r="G1822"/>
      <c r="H1822"/>
    </row>
    <row r="1823" spans="1:8" ht="15" x14ac:dyDescent="0.25">
      <c r="A1823" s="609" t="str">
        <f t="shared" si="28"/>
        <v>100691</v>
      </c>
      <c r="B1823" s="607" t="s">
        <v>6646</v>
      </c>
      <c r="C1823" s="607" t="s">
        <v>12362</v>
      </c>
      <c r="D1823" s="607" t="s">
        <v>10580</v>
      </c>
      <c r="E1823" s="619" t="s">
        <v>32806</v>
      </c>
      <c r="F1823"/>
      <c r="G1823"/>
      <c r="H1823"/>
    </row>
    <row r="1824" spans="1:8" ht="15" x14ac:dyDescent="0.25">
      <c r="A1824" s="609" t="str">
        <f t="shared" si="28"/>
        <v>100692</v>
      </c>
      <c r="B1824" s="607" t="s">
        <v>6647</v>
      </c>
      <c r="C1824" s="607" t="s">
        <v>12363</v>
      </c>
      <c r="D1824" s="607" t="s">
        <v>10580</v>
      </c>
      <c r="E1824" s="619" t="s">
        <v>32807</v>
      </c>
      <c r="F1824"/>
      <c r="G1824"/>
      <c r="H1824"/>
    </row>
    <row r="1825" spans="1:8" ht="15" x14ac:dyDescent="0.25">
      <c r="A1825" s="609" t="str">
        <f t="shared" si="28"/>
        <v>100693</v>
      </c>
      <c r="B1825" s="607" t="s">
        <v>6648</v>
      </c>
      <c r="C1825" s="607" t="s">
        <v>12364</v>
      </c>
      <c r="D1825" s="607" t="s">
        <v>10580</v>
      </c>
      <c r="E1825" s="619" t="s">
        <v>32808</v>
      </c>
      <c r="F1825"/>
      <c r="G1825"/>
      <c r="H1825"/>
    </row>
    <row r="1826" spans="1:8" ht="15" x14ac:dyDescent="0.25">
      <c r="A1826" s="609" t="str">
        <f t="shared" si="28"/>
        <v>100694</v>
      </c>
      <c r="B1826" s="607" t="s">
        <v>6649</v>
      </c>
      <c r="C1826" s="607" t="s">
        <v>12365</v>
      </c>
      <c r="D1826" s="607" t="s">
        <v>10580</v>
      </c>
      <c r="E1826" s="619" t="s">
        <v>32809</v>
      </c>
      <c r="F1826"/>
      <c r="G1826"/>
      <c r="H1826"/>
    </row>
    <row r="1827" spans="1:8" ht="15" x14ac:dyDescent="0.25">
      <c r="A1827" s="609" t="str">
        <f t="shared" si="28"/>
        <v>100695</v>
      </c>
      <c r="B1827" s="607" t="s">
        <v>6650</v>
      </c>
      <c r="C1827" s="607" t="s">
        <v>12366</v>
      </c>
      <c r="D1827" s="607" t="s">
        <v>10580</v>
      </c>
      <c r="E1827" s="619" t="s">
        <v>32810</v>
      </c>
      <c r="F1827"/>
      <c r="G1827"/>
      <c r="H1827"/>
    </row>
    <row r="1828" spans="1:8" ht="15" x14ac:dyDescent="0.25">
      <c r="A1828" s="609" t="str">
        <f t="shared" si="28"/>
        <v>100696</v>
      </c>
      <c r="B1828" s="607" t="s">
        <v>6651</v>
      </c>
      <c r="C1828" s="607" t="s">
        <v>12367</v>
      </c>
      <c r="D1828" s="607" t="s">
        <v>10580</v>
      </c>
      <c r="E1828" s="619" t="s">
        <v>19068</v>
      </c>
      <c r="F1828"/>
      <c r="G1828"/>
      <c r="H1828"/>
    </row>
    <row r="1829" spans="1:8" ht="15" x14ac:dyDescent="0.25">
      <c r="A1829" s="609" t="str">
        <f t="shared" si="28"/>
        <v>100697</v>
      </c>
      <c r="B1829" s="607" t="s">
        <v>6652</v>
      </c>
      <c r="C1829" s="607" t="s">
        <v>12369</v>
      </c>
      <c r="D1829" s="607" t="s">
        <v>10580</v>
      </c>
      <c r="E1829" s="619" t="s">
        <v>19690</v>
      </c>
      <c r="F1829"/>
      <c r="G1829"/>
      <c r="H1829"/>
    </row>
    <row r="1830" spans="1:8" ht="15" x14ac:dyDescent="0.25">
      <c r="A1830" s="609" t="str">
        <f t="shared" si="28"/>
        <v>100698</v>
      </c>
      <c r="B1830" s="607" t="s">
        <v>6653</v>
      </c>
      <c r="C1830" s="607" t="s">
        <v>12370</v>
      </c>
      <c r="D1830" s="607" t="s">
        <v>10580</v>
      </c>
      <c r="E1830" s="619" t="s">
        <v>30235</v>
      </c>
      <c r="F1830"/>
      <c r="G1830"/>
      <c r="H1830"/>
    </row>
    <row r="1831" spans="1:8" ht="15" x14ac:dyDescent="0.25">
      <c r="A1831" s="609" t="str">
        <f t="shared" si="28"/>
        <v>100699</v>
      </c>
      <c r="B1831" s="607" t="s">
        <v>6654</v>
      </c>
      <c r="C1831" s="607" t="s">
        <v>12372</v>
      </c>
      <c r="D1831" s="607" t="s">
        <v>10580</v>
      </c>
      <c r="E1831" s="619" t="s">
        <v>32811</v>
      </c>
      <c r="F1831"/>
      <c r="G1831"/>
      <c r="H1831"/>
    </row>
    <row r="1832" spans="1:8" ht="15" x14ac:dyDescent="0.25">
      <c r="A1832" s="609" t="str">
        <f t="shared" si="28"/>
        <v>100700</v>
      </c>
      <c r="B1832" s="607" t="s">
        <v>6655</v>
      </c>
      <c r="C1832" s="607" t="s">
        <v>12373</v>
      </c>
      <c r="D1832" s="607" t="s">
        <v>10580</v>
      </c>
      <c r="E1832" s="619" t="s">
        <v>32812</v>
      </c>
      <c r="F1832"/>
      <c r="G1832"/>
      <c r="H1832"/>
    </row>
    <row r="1833" spans="1:8" ht="15" x14ac:dyDescent="0.25">
      <c r="A1833" s="609" t="str">
        <f t="shared" si="28"/>
        <v>100712</v>
      </c>
      <c r="B1833" s="607" t="s">
        <v>6666</v>
      </c>
      <c r="C1833" s="607" t="s">
        <v>12374</v>
      </c>
      <c r="D1833" s="607" t="s">
        <v>10580</v>
      </c>
      <c r="E1833" s="619" t="s">
        <v>32813</v>
      </c>
      <c r="F1833"/>
      <c r="G1833"/>
      <c r="H1833"/>
    </row>
    <row r="1834" spans="1:8" ht="15" x14ac:dyDescent="0.25">
      <c r="A1834" s="609" t="str">
        <f t="shared" si="28"/>
        <v>100665</v>
      </c>
      <c r="B1834" s="607" t="s">
        <v>6622</v>
      </c>
      <c r="C1834" s="607" t="s">
        <v>12375</v>
      </c>
      <c r="D1834" s="607" t="s">
        <v>10737</v>
      </c>
      <c r="E1834" s="619" t="s">
        <v>32814</v>
      </c>
      <c r="F1834"/>
      <c r="G1834"/>
      <c r="H1834"/>
    </row>
    <row r="1835" spans="1:8" ht="15" x14ac:dyDescent="0.25">
      <c r="A1835" s="609" t="str">
        <f t="shared" si="28"/>
        <v>100666</v>
      </c>
      <c r="B1835" s="607" t="s">
        <v>6623</v>
      </c>
      <c r="C1835" s="607" t="s">
        <v>12376</v>
      </c>
      <c r="D1835" s="607" t="s">
        <v>10737</v>
      </c>
      <c r="E1835" s="619" t="s">
        <v>32815</v>
      </c>
      <c r="F1835"/>
      <c r="G1835"/>
      <c r="H1835"/>
    </row>
    <row r="1836" spans="1:8" ht="15" x14ac:dyDescent="0.25">
      <c r="A1836" s="609" t="str">
        <f t="shared" si="28"/>
        <v>100667</v>
      </c>
      <c r="B1836" s="607" t="s">
        <v>6624</v>
      </c>
      <c r="C1836" s="607" t="s">
        <v>12377</v>
      </c>
      <c r="D1836" s="607" t="s">
        <v>10737</v>
      </c>
      <c r="E1836" s="619" t="s">
        <v>32816</v>
      </c>
      <c r="F1836"/>
      <c r="G1836"/>
      <c r="H1836"/>
    </row>
    <row r="1837" spans="1:8" ht="15" x14ac:dyDescent="0.25">
      <c r="A1837" s="609" t="str">
        <f t="shared" si="28"/>
        <v>100668</v>
      </c>
      <c r="B1837" s="607" t="s">
        <v>6625</v>
      </c>
      <c r="C1837" s="607" t="s">
        <v>12378</v>
      </c>
      <c r="D1837" s="607" t="s">
        <v>10737</v>
      </c>
      <c r="E1837" s="619" t="s">
        <v>32817</v>
      </c>
      <c r="F1837"/>
      <c r="G1837"/>
      <c r="H1837"/>
    </row>
    <row r="1838" spans="1:8" ht="15" x14ac:dyDescent="0.25">
      <c r="A1838" s="609" t="str">
        <f t="shared" si="28"/>
        <v>100669</v>
      </c>
      <c r="B1838" s="607" t="s">
        <v>6626</v>
      </c>
      <c r="C1838" s="607" t="s">
        <v>12379</v>
      </c>
      <c r="D1838" s="607" t="s">
        <v>10737</v>
      </c>
      <c r="E1838" s="619" t="s">
        <v>32818</v>
      </c>
      <c r="F1838"/>
      <c r="G1838"/>
      <c r="H1838"/>
    </row>
    <row r="1839" spans="1:8" ht="15" x14ac:dyDescent="0.25">
      <c r="A1839" s="609" t="str">
        <f t="shared" si="28"/>
        <v>100670</v>
      </c>
      <c r="B1839" s="607" t="s">
        <v>6627</v>
      </c>
      <c r="C1839" s="607" t="s">
        <v>12380</v>
      </c>
      <c r="D1839" s="607" t="s">
        <v>10737</v>
      </c>
      <c r="E1839" s="619" t="s">
        <v>32819</v>
      </c>
      <c r="F1839"/>
      <c r="G1839"/>
      <c r="H1839"/>
    </row>
    <row r="1840" spans="1:8" ht="15" x14ac:dyDescent="0.25">
      <c r="A1840" s="609" t="str">
        <f t="shared" si="28"/>
        <v>100671</v>
      </c>
      <c r="B1840" s="607" t="s">
        <v>6628</v>
      </c>
      <c r="C1840" s="607" t="s">
        <v>12381</v>
      </c>
      <c r="D1840" s="607" t="s">
        <v>10737</v>
      </c>
      <c r="E1840" s="619" t="s">
        <v>32820</v>
      </c>
      <c r="F1840"/>
      <c r="G1840"/>
      <c r="H1840"/>
    </row>
    <row r="1841" spans="1:8" ht="15" x14ac:dyDescent="0.25">
      <c r="A1841" s="609" t="str">
        <f t="shared" si="28"/>
        <v>100672</v>
      </c>
      <c r="B1841" s="607" t="s">
        <v>6629</v>
      </c>
      <c r="C1841" s="607" t="s">
        <v>12382</v>
      </c>
      <c r="D1841" s="607" t="s">
        <v>10737</v>
      </c>
      <c r="E1841" s="619" t="s">
        <v>32821</v>
      </c>
      <c r="F1841"/>
      <c r="G1841"/>
      <c r="H1841"/>
    </row>
    <row r="1842" spans="1:8" ht="15" x14ac:dyDescent="0.25">
      <c r="A1842" s="609" t="str">
        <f t="shared" si="28"/>
        <v>100701</v>
      </c>
      <c r="B1842" s="607" t="s">
        <v>6656</v>
      </c>
      <c r="C1842" s="607" t="s">
        <v>12383</v>
      </c>
      <c r="D1842" s="607" t="s">
        <v>10737</v>
      </c>
      <c r="E1842" s="619" t="s">
        <v>32822</v>
      </c>
      <c r="F1842"/>
      <c r="G1842"/>
      <c r="H1842"/>
    </row>
    <row r="1843" spans="1:8" ht="15" x14ac:dyDescent="0.25">
      <c r="A1843" s="609" t="str">
        <f t="shared" si="28"/>
        <v>94559</v>
      </c>
      <c r="B1843" s="607" t="s">
        <v>4294</v>
      </c>
      <c r="C1843" s="607" t="s">
        <v>12384</v>
      </c>
      <c r="D1843" s="607" t="s">
        <v>10737</v>
      </c>
      <c r="E1843" s="619" t="s">
        <v>32823</v>
      </c>
      <c r="F1843"/>
      <c r="G1843"/>
      <c r="H1843"/>
    </row>
    <row r="1844" spans="1:8" ht="15" x14ac:dyDescent="0.25">
      <c r="A1844" s="609" t="str">
        <f t="shared" si="28"/>
        <v>94562</v>
      </c>
      <c r="B1844" s="607" t="s">
        <v>4295</v>
      </c>
      <c r="C1844" s="607" t="s">
        <v>12385</v>
      </c>
      <c r="D1844" s="607" t="s">
        <v>10737</v>
      </c>
      <c r="E1844" s="619" t="s">
        <v>32824</v>
      </c>
      <c r="F1844"/>
      <c r="G1844"/>
      <c r="H1844"/>
    </row>
    <row r="1845" spans="1:8" ht="15" x14ac:dyDescent="0.25">
      <c r="A1845" s="609" t="str">
        <f t="shared" si="28"/>
        <v>94587</v>
      </c>
      <c r="B1845" s="607" t="s">
        <v>4301</v>
      </c>
      <c r="C1845" s="607" t="s">
        <v>12386</v>
      </c>
      <c r="D1845" s="607" t="s">
        <v>10494</v>
      </c>
      <c r="E1845" s="619" t="s">
        <v>32825</v>
      </c>
      <c r="F1845"/>
      <c r="G1845"/>
      <c r="H1845"/>
    </row>
    <row r="1846" spans="1:8" ht="15" x14ac:dyDescent="0.25">
      <c r="A1846" s="609" t="str">
        <f t="shared" si="28"/>
        <v>94588</v>
      </c>
      <c r="B1846" s="607" t="s">
        <v>4302</v>
      </c>
      <c r="C1846" s="607" t="s">
        <v>12387</v>
      </c>
      <c r="D1846" s="607" t="s">
        <v>10494</v>
      </c>
      <c r="E1846" s="619" t="s">
        <v>10544</v>
      </c>
      <c r="F1846"/>
      <c r="G1846"/>
      <c r="H1846"/>
    </row>
    <row r="1847" spans="1:8" ht="15" x14ac:dyDescent="0.25">
      <c r="A1847" s="609" t="str">
        <f t="shared" si="28"/>
        <v>99837</v>
      </c>
      <c r="B1847" s="607" t="s">
        <v>6124</v>
      </c>
      <c r="C1847" s="607" t="s">
        <v>6125</v>
      </c>
      <c r="D1847" s="607" t="s">
        <v>10494</v>
      </c>
      <c r="E1847" s="619" t="s">
        <v>32826</v>
      </c>
      <c r="F1847"/>
      <c r="G1847"/>
      <c r="H1847"/>
    </row>
    <row r="1848" spans="1:8" ht="15" x14ac:dyDescent="0.25">
      <c r="A1848" s="609" t="str">
        <f t="shared" si="28"/>
        <v>99839</v>
      </c>
      <c r="B1848" s="607" t="s">
        <v>6126</v>
      </c>
      <c r="C1848" s="607" t="s">
        <v>12388</v>
      </c>
      <c r="D1848" s="607" t="s">
        <v>10494</v>
      </c>
      <c r="E1848" s="619" t="s">
        <v>32827</v>
      </c>
      <c r="F1848"/>
      <c r="G1848"/>
      <c r="H1848"/>
    </row>
    <row r="1849" spans="1:8" ht="15" x14ac:dyDescent="0.25">
      <c r="A1849" s="609" t="str">
        <f t="shared" si="28"/>
        <v>99841</v>
      </c>
      <c r="B1849" s="607" t="s">
        <v>6127</v>
      </c>
      <c r="C1849" s="607" t="s">
        <v>6128</v>
      </c>
      <c r="D1849" s="607" t="s">
        <v>10494</v>
      </c>
      <c r="E1849" s="619" t="s">
        <v>32828</v>
      </c>
      <c r="F1849"/>
      <c r="G1849"/>
      <c r="H1849"/>
    </row>
    <row r="1850" spans="1:8" ht="15" x14ac:dyDescent="0.25">
      <c r="A1850" s="609" t="str">
        <f t="shared" si="28"/>
        <v>99855</v>
      </c>
      <c r="B1850" s="607" t="s">
        <v>6129</v>
      </c>
      <c r="C1850" s="607" t="s">
        <v>6130</v>
      </c>
      <c r="D1850" s="607" t="s">
        <v>10494</v>
      </c>
      <c r="E1850" s="619" t="s">
        <v>32829</v>
      </c>
      <c r="F1850"/>
      <c r="G1850"/>
      <c r="H1850"/>
    </row>
    <row r="1851" spans="1:8" ht="15" x14ac:dyDescent="0.25">
      <c r="A1851" s="609" t="str">
        <f t="shared" si="28"/>
        <v>99857</v>
      </c>
      <c r="B1851" s="607" t="s">
        <v>6131</v>
      </c>
      <c r="C1851" s="607" t="s">
        <v>6132</v>
      </c>
      <c r="D1851" s="607" t="s">
        <v>10494</v>
      </c>
      <c r="E1851" s="619" t="s">
        <v>21581</v>
      </c>
      <c r="F1851"/>
      <c r="G1851"/>
      <c r="H1851"/>
    </row>
    <row r="1852" spans="1:8" ht="15" x14ac:dyDescent="0.25">
      <c r="A1852" s="609" t="str">
        <f t="shared" si="28"/>
        <v>99861</v>
      </c>
      <c r="B1852" s="607" t="s">
        <v>6133</v>
      </c>
      <c r="C1852" s="607" t="s">
        <v>6134</v>
      </c>
      <c r="D1852" s="607" t="s">
        <v>10737</v>
      </c>
      <c r="E1852" s="619" t="s">
        <v>32830</v>
      </c>
      <c r="F1852"/>
      <c r="G1852"/>
      <c r="H1852"/>
    </row>
    <row r="1853" spans="1:8" ht="15" x14ac:dyDescent="0.25">
      <c r="A1853" s="609" t="str">
        <f t="shared" si="28"/>
        <v>99862</v>
      </c>
      <c r="B1853" s="607" t="s">
        <v>6135</v>
      </c>
      <c r="C1853" s="607" t="s">
        <v>6136</v>
      </c>
      <c r="D1853" s="607" t="s">
        <v>10737</v>
      </c>
      <c r="E1853" s="619" t="s">
        <v>32831</v>
      </c>
      <c r="F1853"/>
      <c r="G1853"/>
      <c r="H1853"/>
    </row>
    <row r="1854" spans="1:8" ht="15" x14ac:dyDescent="0.25">
      <c r="A1854" s="609" t="str">
        <f t="shared" si="28"/>
        <v>90838</v>
      </c>
      <c r="B1854" s="607" t="s">
        <v>2570</v>
      </c>
      <c r="C1854" s="607" t="s">
        <v>12390</v>
      </c>
      <c r="D1854" s="607" t="s">
        <v>10580</v>
      </c>
      <c r="E1854" s="619" t="s">
        <v>32832</v>
      </c>
      <c r="F1854"/>
      <c r="G1854"/>
      <c r="H1854"/>
    </row>
    <row r="1855" spans="1:8" ht="15" x14ac:dyDescent="0.25">
      <c r="A1855" s="609" t="str">
        <f t="shared" si="28"/>
        <v>91338</v>
      </c>
      <c r="B1855" s="607" t="s">
        <v>2759</v>
      </c>
      <c r="C1855" s="607" t="s">
        <v>12391</v>
      </c>
      <c r="D1855" s="607" t="s">
        <v>10737</v>
      </c>
      <c r="E1855" s="619" t="s">
        <v>32833</v>
      </c>
      <c r="F1855"/>
      <c r="G1855"/>
      <c r="H1855"/>
    </row>
    <row r="1856" spans="1:8" ht="15" x14ac:dyDescent="0.25">
      <c r="A1856" s="609" t="str">
        <f t="shared" si="28"/>
        <v>91341</v>
      </c>
      <c r="B1856" s="607" t="s">
        <v>2760</v>
      </c>
      <c r="C1856" s="607" t="s">
        <v>12392</v>
      </c>
      <c r="D1856" s="607" t="s">
        <v>10737</v>
      </c>
      <c r="E1856" s="619" t="s">
        <v>32834</v>
      </c>
      <c r="F1856"/>
      <c r="G1856"/>
      <c r="H1856"/>
    </row>
    <row r="1857" spans="1:8" ht="15" x14ac:dyDescent="0.25">
      <c r="A1857" s="609" t="str">
        <f t="shared" si="28"/>
        <v>94805</v>
      </c>
      <c r="B1857" s="607" t="s">
        <v>4441</v>
      </c>
      <c r="C1857" s="607" t="s">
        <v>12393</v>
      </c>
      <c r="D1857" s="607" t="s">
        <v>10580</v>
      </c>
      <c r="E1857" s="619" t="s">
        <v>32835</v>
      </c>
      <c r="F1857"/>
      <c r="G1857"/>
      <c r="H1857"/>
    </row>
    <row r="1858" spans="1:8" ht="15" x14ac:dyDescent="0.25">
      <c r="A1858" s="609" t="str">
        <f t="shared" ref="A1858:A1921" si="29">IF(ISERROR(SEARCH("/",B1858)=6),TRIM(CLEAN(B1858)),IF(SEARCH("/",B1858)=6,IF(LEN(TRIM(CLEAN(B1858)))=7,LEFT(TRIM(CLEAN(B1858)),6)&amp;"00"&amp;RIGHT(TRIM(CLEAN(B1858)),1),LEFT(TRIM(CLEAN(B1858)),6)&amp;"0"&amp;RIGHT(TRIM(CLEAN(B1858)),2)),TRIM(CLEAN(B1858))))</f>
        <v>94806</v>
      </c>
      <c r="B1858" s="607" t="s">
        <v>4442</v>
      </c>
      <c r="C1858" s="607" t="s">
        <v>12394</v>
      </c>
      <c r="D1858" s="607" t="s">
        <v>10580</v>
      </c>
      <c r="E1858" s="619" t="s">
        <v>32836</v>
      </c>
      <c r="F1858"/>
      <c r="G1858"/>
      <c r="H1858"/>
    </row>
    <row r="1859" spans="1:8" ht="15" x14ac:dyDescent="0.25">
      <c r="A1859" s="609" t="str">
        <f t="shared" si="29"/>
        <v>94807</v>
      </c>
      <c r="B1859" s="607" t="s">
        <v>4443</v>
      </c>
      <c r="C1859" s="607" t="s">
        <v>12395</v>
      </c>
      <c r="D1859" s="607" t="s">
        <v>10580</v>
      </c>
      <c r="E1859" s="619" t="s">
        <v>32837</v>
      </c>
      <c r="F1859"/>
      <c r="G1859"/>
      <c r="H1859"/>
    </row>
    <row r="1860" spans="1:8" ht="15" x14ac:dyDescent="0.25">
      <c r="A1860" s="609" t="str">
        <f t="shared" si="29"/>
        <v>100702</v>
      </c>
      <c r="B1860" s="607" t="s">
        <v>6657</v>
      </c>
      <c r="C1860" s="607" t="s">
        <v>12396</v>
      </c>
      <c r="D1860" s="607" t="s">
        <v>10737</v>
      </c>
      <c r="E1860" s="619" t="s">
        <v>32838</v>
      </c>
      <c r="F1860"/>
      <c r="G1860"/>
      <c r="H1860"/>
    </row>
    <row r="1861" spans="1:8" ht="15" x14ac:dyDescent="0.25">
      <c r="A1861" s="609" t="str">
        <f t="shared" si="29"/>
        <v>102188</v>
      </c>
      <c r="B1861" s="607" t="s">
        <v>12397</v>
      </c>
      <c r="C1861" s="607" t="s">
        <v>12398</v>
      </c>
      <c r="D1861" s="607" t="s">
        <v>10580</v>
      </c>
      <c r="E1861" s="619" t="s">
        <v>32839</v>
      </c>
      <c r="F1861"/>
      <c r="G1861"/>
      <c r="H1861"/>
    </row>
    <row r="1862" spans="1:8" ht="15" x14ac:dyDescent="0.25">
      <c r="A1862" s="609" t="str">
        <f t="shared" si="29"/>
        <v>102189</v>
      </c>
      <c r="B1862" s="607" t="s">
        <v>12399</v>
      </c>
      <c r="C1862" s="607" t="s">
        <v>12400</v>
      </c>
      <c r="D1862" s="607" t="s">
        <v>10580</v>
      </c>
      <c r="E1862" s="619" t="s">
        <v>32840</v>
      </c>
      <c r="F1862"/>
      <c r="G1862"/>
      <c r="H1862"/>
    </row>
    <row r="1863" spans="1:8" ht="15" x14ac:dyDescent="0.25">
      <c r="A1863" s="609" t="str">
        <f t="shared" si="29"/>
        <v>100703</v>
      </c>
      <c r="B1863" s="607" t="s">
        <v>6658</v>
      </c>
      <c r="C1863" s="607" t="s">
        <v>12401</v>
      </c>
      <c r="D1863" s="607" t="s">
        <v>10580</v>
      </c>
      <c r="E1863" s="619" t="s">
        <v>19399</v>
      </c>
      <c r="F1863"/>
      <c r="G1863"/>
      <c r="H1863"/>
    </row>
    <row r="1864" spans="1:8" ht="15" x14ac:dyDescent="0.25">
      <c r="A1864" s="609" t="str">
        <f t="shared" si="29"/>
        <v>100704</v>
      </c>
      <c r="B1864" s="607" t="s">
        <v>6659</v>
      </c>
      <c r="C1864" s="607" t="s">
        <v>12402</v>
      </c>
      <c r="D1864" s="607" t="s">
        <v>10580</v>
      </c>
      <c r="E1864" s="619" t="s">
        <v>19526</v>
      </c>
      <c r="F1864"/>
      <c r="G1864"/>
      <c r="H1864"/>
    </row>
    <row r="1865" spans="1:8" ht="15" x14ac:dyDescent="0.25">
      <c r="A1865" s="609" t="str">
        <f t="shared" si="29"/>
        <v>100705</v>
      </c>
      <c r="B1865" s="607" t="s">
        <v>6660</v>
      </c>
      <c r="C1865" s="607" t="s">
        <v>12403</v>
      </c>
      <c r="D1865" s="607" t="s">
        <v>10580</v>
      </c>
      <c r="E1865" s="619" t="s">
        <v>14990</v>
      </c>
      <c r="F1865"/>
      <c r="G1865"/>
      <c r="H1865"/>
    </row>
    <row r="1866" spans="1:8" ht="15" x14ac:dyDescent="0.25">
      <c r="A1866" s="609" t="str">
        <f t="shared" si="29"/>
        <v>100706</v>
      </c>
      <c r="B1866" s="607" t="s">
        <v>6661</v>
      </c>
      <c r="C1866" s="607" t="s">
        <v>12404</v>
      </c>
      <c r="D1866" s="607" t="s">
        <v>10580</v>
      </c>
      <c r="E1866" s="619" t="s">
        <v>32841</v>
      </c>
      <c r="F1866"/>
      <c r="G1866"/>
      <c r="H1866"/>
    </row>
    <row r="1867" spans="1:8" ht="15" x14ac:dyDescent="0.25">
      <c r="A1867" s="609" t="str">
        <f t="shared" si="29"/>
        <v>100707</v>
      </c>
      <c r="B1867" s="607" t="s">
        <v>6662</v>
      </c>
      <c r="C1867" s="607" t="s">
        <v>12405</v>
      </c>
      <c r="D1867" s="607" t="s">
        <v>10580</v>
      </c>
      <c r="E1867" s="619" t="s">
        <v>19486</v>
      </c>
      <c r="F1867"/>
      <c r="G1867"/>
      <c r="H1867"/>
    </row>
    <row r="1868" spans="1:8" ht="15" x14ac:dyDescent="0.25">
      <c r="A1868" s="609" t="str">
        <f t="shared" si="29"/>
        <v>100708</v>
      </c>
      <c r="B1868" s="607" t="s">
        <v>6663</v>
      </c>
      <c r="C1868" s="607" t="s">
        <v>12406</v>
      </c>
      <c r="D1868" s="607" t="s">
        <v>10580</v>
      </c>
      <c r="E1868" s="619" t="s">
        <v>32842</v>
      </c>
      <c r="F1868"/>
      <c r="G1868"/>
      <c r="H1868"/>
    </row>
    <row r="1869" spans="1:8" ht="15" x14ac:dyDescent="0.25">
      <c r="A1869" s="609" t="str">
        <f t="shared" si="29"/>
        <v>100709</v>
      </c>
      <c r="B1869" s="607" t="s">
        <v>6664</v>
      </c>
      <c r="C1869" s="607" t="s">
        <v>12407</v>
      </c>
      <c r="D1869" s="607" t="s">
        <v>10580</v>
      </c>
      <c r="E1869" s="619" t="s">
        <v>18605</v>
      </c>
      <c r="F1869"/>
      <c r="G1869"/>
      <c r="H1869"/>
    </row>
    <row r="1870" spans="1:8" ht="15" x14ac:dyDescent="0.25">
      <c r="A1870" s="609" t="str">
        <f t="shared" si="29"/>
        <v>100710</v>
      </c>
      <c r="B1870" s="607" t="s">
        <v>6665</v>
      </c>
      <c r="C1870" s="607" t="s">
        <v>12408</v>
      </c>
      <c r="D1870" s="607" t="s">
        <v>10580</v>
      </c>
      <c r="E1870" s="619" t="s">
        <v>18989</v>
      </c>
      <c r="F1870"/>
      <c r="G1870"/>
      <c r="H1870"/>
    </row>
    <row r="1871" spans="1:8" ht="15" x14ac:dyDescent="0.25">
      <c r="A1871" s="609" t="str">
        <f t="shared" si="29"/>
        <v>102151</v>
      </c>
      <c r="B1871" s="607" t="s">
        <v>12409</v>
      </c>
      <c r="C1871" s="607" t="s">
        <v>12410</v>
      </c>
      <c r="D1871" s="607" t="s">
        <v>10737</v>
      </c>
      <c r="E1871" s="619" t="s">
        <v>32843</v>
      </c>
      <c r="F1871"/>
      <c r="G1871"/>
      <c r="H1871"/>
    </row>
    <row r="1872" spans="1:8" ht="15" x14ac:dyDescent="0.25">
      <c r="A1872" s="609" t="str">
        <f t="shared" si="29"/>
        <v>102152</v>
      </c>
      <c r="B1872" s="607" t="s">
        <v>12411</v>
      </c>
      <c r="C1872" s="607" t="s">
        <v>12412</v>
      </c>
      <c r="D1872" s="607" t="s">
        <v>10737</v>
      </c>
      <c r="E1872" s="619" t="s">
        <v>32844</v>
      </c>
      <c r="F1872"/>
      <c r="G1872"/>
      <c r="H1872"/>
    </row>
    <row r="1873" spans="1:8" ht="15" x14ac:dyDescent="0.25">
      <c r="A1873" s="609" t="str">
        <f t="shared" si="29"/>
        <v>102153</v>
      </c>
      <c r="B1873" s="607" t="s">
        <v>12413</v>
      </c>
      <c r="C1873" s="607" t="s">
        <v>12414</v>
      </c>
      <c r="D1873" s="607" t="s">
        <v>10737</v>
      </c>
      <c r="E1873" s="619" t="s">
        <v>32845</v>
      </c>
      <c r="F1873"/>
      <c r="G1873"/>
      <c r="H1873"/>
    </row>
    <row r="1874" spans="1:8" ht="15" x14ac:dyDescent="0.25">
      <c r="A1874" s="609" t="str">
        <f t="shared" si="29"/>
        <v>102154</v>
      </c>
      <c r="B1874" s="607" t="s">
        <v>12415</v>
      </c>
      <c r="C1874" s="607" t="s">
        <v>12416</v>
      </c>
      <c r="D1874" s="607" t="s">
        <v>10737</v>
      </c>
      <c r="E1874" s="619" t="s">
        <v>32846</v>
      </c>
      <c r="F1874"/>
      <c r="G1874"/>
      <c r="H1874"/>
    </row>
    <row r="1875" spans="1:8" ht="15" x14ac:dyDescent="0.25">
      <c r="A1875" s="609" t="str">
        <f t="shared" si="29"/>
        <v>102155</v>
      </c>
      <c r="B1875" s="607" t="s">
        <v>12417</v>
      </c>
      <c r="C1875" s="607" t="s">
        <v>12418</v>
      </c>
      <c r="D1875" s="607" t="s">
        <v>10737</v>
      </c>
      <c r="E1875" s="619" t="s">
        <v>32847</v>
      </c>
      <c r="F1875"/>
      <c r="G1875"/>
      <c r="H1875"/>
    </row>
    <row r="1876" spans="1:8" ht="15" x14ac:dyDescent="0.25">
      <c r="A1876" s="609" t="str">
        <f t="shared" si="29"/>
        <v>102156</v>
      </c>
      <c r="B1876" s="607" t="s">
        <v>12419</v>
      </c>
      <c r="C1876" s="607" t="s">
        <v>12420</v>
      </c>
      <c r="D1876" s="607" t="s">
        <v>10737</v>
      </c>
      <c r="E1876" s="619" t="s">
        <v>32848</v>
      </c>
      <c r="F1876"/>
      <c r="G1876"/>
      <c r="H1876"/>
    </row>
    <row r="1877" spans="1:8" ht="15" x14ac:dyDescent="0.25">
      <c r="A1877" s="609" t="str">
        <f t="shared" si="29"/>
        <v>102157</v>
      </c>
      <c r="B1877" s="607" t="s">
        <v>12421</v>
      </c>
      <c r="C1877" s="607" t="s">
        <v>12422</v>
      </c>
      <c r="D1877" s="607" t="s">
        <v>10737</v>
      </c>
      <c r="E1877" s="619" t="s">
        <v>32849</v>
      </c>
      <c r="F1877"/>
      <c r="G1877"/>
      <c r="H1877"/>
    </row>
    <row r="1878" spans="1:8" ht="15" x14ac:dyDescent="0.25">
      <c r="A1878" s="609" t="str">
        <f t="shared" si="29"/>
        <v>102158</v>
      </c>
      <c r="B1878" s="607" t="s">
        <v>12423</v>
      </c>
      <c r="C1878" s="607" t="s">
        <v>12424</v>
      </c>
      <c r="D1878" s="607" t="s">
        <v>10737</v>
      </c>
      <c r="E1878" s="619" t="s">
        <v>32850</v>
      </c>
      <c r="F1878"/>
      <c r="G1878"/>
      <c r="H1878"/>
    </row>
    <row r="1879" spans="1:8" ht="15" x14ac:dyDescent="0.25">
      <c r="A1879" s="609" t="str">
        <f t="shared" si="29"/>
        <v>102159</v>
      </c>
      <c r="B1879" s="607" t="s">
        <v>12425</v>
      </c>
      <c r="C1879" s="607" t="s">
        <v>12426</v>
      </c>
      <c r="D1879" s="607" t="s">
        <v>10737</v>
      </c>
      <c r="E1879" s="619" t="s">
        <v>32851</v>
      </c>
      <c r="F1879"/>
      <c r="G1879"/>
      <c r="H1879"/>
    </row>
    <row r="1880" spans="1:8" ht="15" x14ac:dyDescent="0.25">
      <c r="A1880" s="609" t="str">
        <f t="shared" si="29"/>
        <v>102160</v>
      </c>
      <c r="B1880" s="607" t="s">
        <v>12427</v>
      </c>
      <c r="C1880" s="607" t="s">
        <v>12428</v>
      </c>
      <c r="D1880" s="607" t="s">
        <v>10737</v>
      </c>
      <c r="E1880" s="619" t="s">
        <v>32852</v>
      </c>
      <c r="F1880"/>
      <c r="G1880"/>
      <c r="H1880"/>
    </row>
    <row r="1881" spans="1:8" ht="15" x14ac:dyDescent="0.25">
      <c r="A1881" s="609" t="str">
        <f t="shared" si="29"/>
        <v>102161</v>
      </c>
      <c r="B1881" s="607" t="s">
        <v>12429</v>
      </c>
      <c r="C1881" s="607" t="s">
        <v>12430</v>
      </c>
      <c r="D1881" s="607" t="s">
        <v>10737</v>
      </c>
      <c r="E1881" s="619" t="s">
        <v>32853</v>
      </c>
      <c r="F1881"/>
      <c r="G1881"/>
      <c r="H1881"/>
    </row>
    <row r="1882" spans="1:8" ht="15" x14ac:dyDescent="0.25">
      <c r="A1882" s="609" t="str">
        <f t="shared" si="29"/>
        <v>102162</v>
      </c>
      <c r="B1882" s="607" t="s">
        <v>12431</v>
      </c>
      <c r="C1882" s="607" t="s">
        <v>12432</v>
      </c>
      <c r="D1882" s="607" t="s">
        <v>10737</v>
      </c>
      <c r="E1882" s="619" t="s">
        <v>32854</v>
      </c>
      <c r="F1882"/>
      <c r="G1882"/>
      <c r="H1882"/>
    </row>
    <row r="1883" spans="1:8" ht="15" x14ac:dyDescent="0.25">
      <c r="A1883" s="609" t="str">
        <f t="shared" si="29"/>
        <v>102163</v>
      </c>
      <c r="B1883" s="607" t="s">
        <v>12433</v>
      </c>
      <c r="C1883" s="607" t="s">
        <v>12434</v>
      </c>
      <c r="D1883" s="607" t="s">
        <v>10737</v>
      </c>
      <c r="E1883" s="619" t="s">
        <v>32855</v>
      </c>
      <c r="F1883"/>
      <c r="G1883"/>
      <c r="H1883"/>
    </row>
    <row r="1884" spans="1:8" ht="15" x14ac:dyDescent="0.25">
      <c r="A1884" s="609" t="str">
        <f t="shared" si="29"/>
        <v>102164</v>
      </c>
      <c r="B1884" s="607" t="s">
        <v>12435</v>
      </c>
      <c r="C1884" s="607" t="s">
        <v>12436</v>
      </c>
      <c r="D1884" s="607" t="s">
        <v>10737</v>
      </c>
      <c r="E1884" s="619" t="s">
        <v>32856</v>
      </c>
      <c r="F1884"/>
      <c r="G1884"/>
      <c r="H1884"/>
    </row>
    <row r="1885" spans="1:8" ht="15" x14ac:dyDescent="0.25">
      <c r="A1885" s="609" t="str">
        <f t="shared" si="29"/>
        <v>102165</v>
      </c>
      <c r="B1885" s="607" t="s">
        <v>12437</v>
      </c>
      <c r="C1885" s="607" t="s">
        <v>12438</v>
      </c>
      <c r="D1885" s="607" t="s">
        <v>10737</v>
      </c>
      <c r="E1885" s="619" t="s">
        <v>32857</v>
      </c>
      <c r="F1885"/>
      <c r="G1885"/>
      <c r="H1885"/>
    </row>
    <row r="1886" spans="1:8" ht="15" x14ac:dyDescent="0.25">
      <c r="A1886" s="609" t="str">
        <f t="shared" si="29"/>
        <v>102166</v>
      </c>
      <c r="B1886" s="607" t="s">
        <v>12439</v>
      </c>
      <c r="C1886" s="607" t="s">
        <v>12440</v>
      </c>
      <c r="D1886" s="607" t="s">
        <v>10737</v>
      </c>
      <c r="E1886" s="619" t="s">
        <v>32858</v>
      </c>
      <c r="F1886"/>
      <c r="G1886"/>
      <c r="H1886"/>
    </row>
    <row r="1887" spans="1:8" ht="15" x14ac:dyDescent="0.25">
      <c r="A1887" s="609" t="str">
        <f t="shared" si="29"/>
        <v>102167</v>
      </c>
      <c r="B1887" s="607" t="s">
        <v>12441</v>
      </c>
      <c r="C1887" s="607" t="s">
        <v>12442</v>
      </c>
      <c r="D1887" s="607" t="s">
        <v>10737</v>
      </c>
      <c r="E1887" s="619" t="s">
        <v>32859</v>
      </c>
      <c r="F1887"/>
      <c r="G1887"/>
      <c r="H1887"/>
    </row>
    <row r="1888" spans="1:8" ht="15" x14ac:dyDescent="0.25">
      <c r="A1888" s="609" t="str">
        <f t="shared" si="29"/>
        <v>102168</v>
      </c>
      <c r="B1888" s="607" t="s">
        <v>12443</v>
      </c>
      <c r="C1888" s="607" t="s">
        <v>12444</v>
      </c>
      <c r="D1888" s="607" t="s">
        <v>10737</v>
      </c>
      <c r="E1888" s="619" t="s">
        <v>32860</v>
      </c>
      <c r="F1888"/>
      <c r="G1888"/>
      <c r="H1888"/>
    </row>
    <row r="1889" spans="1:8" ht="15" x14ac:dyDescent="0.25">
      <c r="A1889" s="609" t="str">
        <f t="shared" si="29"/>
        <v>102169</v>
      </c>
      <c r="B1889" s="607" t="s">
        <v>12445</v>
      </c>
      <c r="C1889" s="607" t="s">
        <v>12446</v>
      </c>
      <c r="D1889" s="607" t="s">
        <v>10737</v>
      </c>
      <c r="E1889" s="619" t="s">
        <v>32861</v>
      </c>
      <c r="F1889"/>
      <c r="G1889"/>
      <c r="H1889"/>
    </row>
    <row r="1890" spans="1:8" ht="15" x14ac:dyDescent="0.25">
      <c r="A1890" s="609" t="str">
        <f t="shared" si="29"/>
        <v>102170</v>
      </c>
      <c r="B1890" s="607" t="s">
        <v>12447</v>
      </c>
      <c r="C1890" s="607" t="s">
        <v>12448</v>
      </c>
      <c r="D1890" s="607" t="s">
        <v>10737</v>
      </c>
      <c r="E1890" s="619" t="s">
        <v>32862</v>
      </c>
      <c r="F1890"/>
      <c r="G1890"/>
      <c r="H1890"/>
    </row>
    <row r="1891" spans="1:8" ht="15" x14ac:dyDescent="0.25">
      <c r="A1891" s="609" t="str">
        <f t="shared" si="29"/>
        <v>102171</v>
      </c>
      <c r="B1891" s="607" t="s">
        <v>12449</v>
      </c>
      <c r="C1891" s="607" t="s">
        <v>12450</v>
      </c>
      <c r="D1891" s="607" t="s">
        <v>10737</v>
      </c>
      <c r="E1891" s="619" t="s">
        <v>32863</v>
      </c>
      <c r="F1891"/>
      <c r="G1891"/>
      <c r="H1891"/>
    </row>
    <row r="1892" spans="1:8" ht="15" x14ac:dyDescent="0.25">
      <c r="A1892" s="609" t="str">
        <f t="shared" si="29"/>
        <v>102172</v>
      </c>
      <c r="B1892" s="607" t="s">
        <v>12451</v>
      </c>
      <c r="C1892" s="607" t="s">
        <v>12452</v>
      </c>
      <c r="D1892" s="607" t="s">
        <v>10737</v>
      </c>
      <c r="E1892" s="619" t="s">
        <v>32864</v>
      </c>
      <c r="F1892"/>
      <c r="G1892"/>
      <c r="H1892"/>
    </row>
    <row r="1893" spans="1:8" ht="15" x14ac:dyDescent="0.25">
      <c r="A1893" s="609" t="str">
        <f t="shared" si="29"/>
        <v>102176</v>
      </c>
      <c r="B1893" s="607" t="s">
        <v>12453</v>
      </c>
      <c r="C1893" s="607" t="s">
        <v>12454</v>
      </c>
      <c r="D1893" s="607" t="s">
        <v>10737</v>
      </c>
      <c r="E1893" s="619" t="s">
        <v>32865</v>
      </c>
      <c r="F1893"/>
      <c r="G1893"/>
      <c r="H1893"/>
    </row>
    <row r="1894" spans="1:8" ht="15" x14ac:dyDescent="0.25">
      <c r="A1894" s="609" t="str">
        <f t="shared" si="29"/>
        <v>102177</v>
      </c>
      <c r="B1894" s="607" t="s">
        <v>12455</v>
      </c>
      <c r="C1894" s="607" t="s">
        <v>12456</v>
      </c>
      <c r="D1894" s="607" t="s">
        <v>10737</v>
      </c>
      <c r="E1894" s="619" t="s">
        <v>32866</v>
      </c>
      <c r="F1894"/>
      <c r="G1894"/>
      <c r="H1894"/>
    </row>
    <row r="1895" spans="1:8" ht="15" x14ac:dyDescent="0.25">
      <c r="A1895" s="609" t="str">
        <f t="shared" si="29"/>
        <v>102178</v>
      </c>
      <c r="B1895" s="607" t="s">
        <v>12457</v>
      </c>
      <c r="C1895" s="607" t="s">
        <v>12458</v>
      </c>
      <c r="D1895" s="607" t="s">
        <v>10737</v>
      </c>
      <c r="E1895" s="619" t="s">
        <v>32867</v>
      </c>
      <c r="F1895"/>
      <c r="G1895"/>
      <c r="H1895"/>
    </row>
    <row r="1896" spans="1:8" ht="15" x14ac:dyDescent="0.25">
      <c r="A1896" s="609" t="str">
        <f t="shared" si="29"/>
        <v>102179</v>
      </c>
      <c r="B1896" s="607" t="s">
        <v>12459</v>
      </c>
      <c r="C1896" s="607" t="s">
        <v>12460</v>
      </c>
      <c r="D1896" s="607" t="s">
        <v>10737</v>
      </c>
      <c r="E1896" s="619" t="s">
        <v>32868</v>
      </c>
      <c r="F1896"/>
      <c r="G1896"/>
      <c r="H1896"/>
    </row>
    <row r="1897" spans="1:8" ht="15" x14ac:dyDescent="0.25">
      <c r="A1897" s="609" t="str">
        <f t="shared" si="29"/>
        <v>102180</v>
      </c>
      <c r="B1897" s="607" t="s">
        <v>12461</v>
      </c>
      <c r="C1897" s="607" t="s">
        <v>12462</v>
      </c>
      <c r="D1897" s="607" t="s">
        <v>10737</v>
      </c>
      <c r="E1897" s="619" t="s">
        <v>32869</v>
      </c>
      <c r="F1897"/>
      <c r="G1897"/>
      <c r="H1897"/>
    </row>
    <row r="1898" spans="1:8" ht="15" x14ac:dyDescent="0.25">
      <c r="A1898" s="609" t="str">
        <f t="shared" si="29"/>
        <v>102181</v>
      </c>
      <c r="B1898" s="607" t="s">
        <v>12463</v>
      </c>
      <c r="C1898" s="607" t="s">
        <v>12464</v>
      </c>
      <c r="D1898" s="607" t="s">
        <v>10737</v>
      </c>
      <c r="E1898" s="619" t="s">
        <v>32870</v>
      </c>
      <c r="F1898"/>
      <c r="G1898"/>
      <c r="H1898"/>
    </row>
    <row r="1899" spans="1:8" ht="15" x14ac:dyDescent="0.25">
      <c r="A1899" s="609" t="str">
        <f t="shared" si="29"/>
        <v>102182</v>
      </c>
      <c r="B1899" s="607" t="s">
        <v>12465</v>
      </c>
      <c r="C1899" s="607" t="s">
        <v>12466</v>
      </c>
      <c r="D1899" s="607" t="s">
        <v>10580</v>
      </c>
      <c r="E1899" s="619" t="s">
        <v>32871</v>
      </c>
      <c r="F1899"/>
      <c r="G1899"/>
      <c r="H1899"/>
    </row>
    <row r="1900" spans="1:8" ht="15" x14ac:dyDescent="0.25">
      <c r="A1900" s="609" t="str">
        <f t="shared" si="29"/>
        <v>102183</v>
      </c>
      <c r="B1900" s="607" t="s">
        <v>12467</v>
      </c>
      <c r="C1900" s="607" t="s">
        <v>12468</v>
      </c>
      <c r="D1900" s="607" t="s">
        <v>10580</v>
      </c>
      <c r="E1900" s="619" t="s">
        <v>32872</v>
      </c>
      <c r="F1900"/>
      <c r="G1900"/>
      <c r="H1900"/>
    </row>
    <row r="1901" spans="1:8" ht="15" x14ac:dyDescent="0.25">
      <c r="A1901" s="609" t="str">
        <f t="shared" si="29"/>
        <v>102184</v>
      </c>
      <c r="B1901" s="607" t="s">
        <v>12469</v>
      </c>
      <c r="C1901" s="607" t="s">
        <v>12470</v>
      </c>
      <c r="D1901" s="607" t="s">
        <v>10580</v>
      </c>
      <c r="E1901" s="619" t="s">
        <v>32873</v>
      </c>
      <c r="F1901"/>
      <c r="G1901"/>
      <c r="H1901"/>
    </row>
    <row r="1902" spans="1:8" ht="15" x14ac:dyDescent="0.25">
      <c r="A1902" s="609" t="str">
        <f t="shared" si="29"/>
        <v>102185</v>
      </c>
      <c r="B1902" s="607" t="s">
        <v>12471</v>
      </c>
      <c r="C1902" s="607" t="s">
        <v>12472</v>
      </c>
      <c r="D1902" s="607" t="s">
        <v>10580</v>
      </c>
      <c r="E1902" s="619" t="s">
        <v>32874</v>
      </c>
      <c r="F1902"/>
      <c r="G1902"/>
      <c r="H1902"/>
    </row>
    <row r="1903" spans="1:8" ht="15" x14ac:dyDescent="0.25">
      <c r="A1903" s="609" t="str">
        <f t="shared" si="29"/>
        <v>102190</v>
      </c>
      <c r="B1903" s="607" t="s">
        <v>12473</v>
      </c>
      <c r="C1903" s="607" t="s">
        <v>12474</v>
      </c>
      <c r="D1903" s="607" t="s">
        <v>10737</v>
      </c>
      <c r="E1903" s="619" t="s">
        <v>28304</v>
      </c>
      <c r="F1903"/>
      <c r="G1903"/>
      <c r="H1903"/>
    </row>
    <row r="1904" spans="1:8" ht="15" x14ac:dyDescent="0.25">
      <c r="A1904" s="609" t="str">
        <f t="shared" si="29"/>
        <v>102191</v>
      </c>
      <c r="B1904" s="607" t="s">
        <v>12475</v>
      </c>
      <c r="C1904" s="607" t="s">
        <v>12476</v>
      </c>
      <c r="D1904" s="607" t="s">
        <v>10737</v>
      </c>
      <c r="E1904" s="619" t="s">
        <v>17954</v>
      </c>
      <c r="F1904"/>
      <c r="G1904"/>
      <c r="H1904"/>
    </row>
    <row r="1905" spans="1:8" ht="15" x14ac:dyDescent="0.25">
      <c r="A1905" s="609" t="str">
        <f t="shared" si="29"/>
        <v>102192</v>
      </c>
      <c r="B1905" s="607" t="s">
        <v>12478</v>
      </c>
      <c r="C1905" s="607" t="s">
        <v>12479</v>
      </c>
      <c r="D1905" s="607" t="s">
        <v>10737</v>
      </c>
      <c r="E1905" s="619" t="s">
        <v>12550</v>
      </c>
      <c r="F1905"/>
      <c r="G1905"/>
      <c r="H1905"/>
    </row>
    <row r="1906" spans="1:8" ht="15" x14ac:dyDescent="0.25">
      <c r="A1906" s="609" t="str">
        <f t="shared" si="29"/>
        <v>94569</v>
      </c>
      <c r="B1906" s="607" t="s">
        <v>4296</v>
      </c>
      <c r="C1906" s="607" t="s">
        <v>12480</v>
      </c>
      <c r="D1906" s="607" t="s">
        <v>10737</v>
      </c>
      <c r="E1906" s="619" t="s">
        <v>32875</v>
      </c>
      <c r="F1906"/>
      <c r="G1906"/>
      <c r="H1906"/>
    </row>
    <row r="1907" spans="1:8" ht="15" x14ac:dyDescent="0.25">
      <c r="A1907" s="609" t="str">
        <f t="shared" si="29"/>
        <v>94570</v>
      </c>
      <c r="B1907" s="607" t="s">
        <v>4297</v>
      </c>
      <c r="C1907" s="607" t="s">
        <v>12481</v>
      </c>
      <c r="D1907" s="607" t="s">
        <v>10737</v>
      </c>
      <c r="E1907" s="619" t="s">
        <v>32876</v>
      </c>
      <c r="F1907"/>
      <c r="G1907"/>
      <c r="H1907"/>
    </row>
    <row r="1908" spans="1:8" ht="15" x14ac:dyDescent="0.25">
      <c r="A1908" s="609" t="str">
        <f t="shared" si="29"/>
        <v>94572</v>
      </c>
      <c r="B1908" s="607" t="s">
        <v>4298</v>
      </c>
      <c r="C1908" s="607" t="s">
        <v>12482</v>
      </c>
      <c r="D1908" s="607" t="s">
        <v>10737</v>
      </c>
      <c r="E1908" s="619" t="s">
        <v>32877</v>
      </c>
      <c r="F1908"/>
      <c r="G1908"/>
      <c r="H1908"/>
    </row>
    <row r="1909" spans="1:8" ht="15" x14ac:dyDescent="0.25">
      <c r="A1909" s="609" t="str">
        <f t="shared" si="29"/>
        <v>94573</v>
      </c>
      <c r="B1909" s="607" t="s">
        <v>4299</v>
      </c>
      <c r="C1909" s="607" t="s">
        <v>12483</v>
      </c>
      <c r="D1909" s="607" t="s">
        <v>10737</v>
      </c>
      <c r="E1909" s="619" t="s">
        <v>32878</v>
      </c>
      <c r="F1909"/>
      <c r="G1909"/>
      <c r="H1909"/>
    </row>
    <row r="1910" spans="1:8" ht="15" x14ac:dyDescent="0.25">
      <c r="A1910" s="609" t="str">
        <f t="shared" si="29"/>
        <v>94580</v>
      </c>
      <c r="B1910" s="607" t="s">
        <v>4300</v>
      </c>
      <c r="C1910" s="607" t="s">
        <v>12484</v>
      </c>
      <c r="D1910" s="607" t="s">
        <v>10737</v>
      </c>
      <c r="E1910" s="619" t="s">
        <v>32879</v>
      </c>
      <c r="F1910"/>
      <c r="G1910"/>
      <c r="H1910"/>
    </row>
    <row r="1911" spans="1:8" ht="15" x14ac:dyDescent="0.25">
      <c r="A1911" s="609" t="str">
        <f t="shared" si="29"/>
        <v>100674</v>
      </c>
      <c r="B1911" s="607" t="s">
        <v>6630</v>
      </c>
      <c r="C1911" s="607" t="s">
        <v>12485</v>
      </c>
      <c r="D1911" s="607" t="s">
        <v>10737</v>
      </c>
      <c r="E1911" s="619" t="s">
        <v>32880</v>
      </c>
      <c r="F1911"/>
      <c r="G1911"/>
      <c r="H1911"/>
    </row>
    <row r="1912" spans="1:8" ht="15" x14ac:dyDescent="0.25">
      <c r="A1912" s="609" t="str">
        <f t="shared" si="29"/>
        <v>101096</v>
      </c>
      <c r="B1912" s="607" t="s">
        <v>6791</v>
      </c>
      <c r="C1912" s="607" t="s">
        <v>12486</v>
      </c>
      <c r="D1912" s="607" t="s">
        <v>11895</v>
      </c>
      <c r="E1912" s="619" t="s">
        <v>32881</v>
      </c>
      <c r="F1912"/>
      <c r="G1912"/>
      <c r="H1912"/>
    </row>
    <row r="1913" spans="1:8" ht="15" x14ac:dyDescent="0.25">
      <c r="A1913" s="609" t="str">
        <f t="shared" si="29"/>
        <v>101097</v>
      </c>
      <c r="B1913" s="607" t="s">
        <v>6792</v>
      </c>
      <c r="C1913" s="607" t="s">
        <v>12487</v>
      </c>
      <c r="D1913" s="607" t="s">
        <v>11895</v>
      </c>
      <c r="E1913" s="619" t="s">
        <v>32882</v>
      </c>
      <c r="F1913"/>
      <c r="G1913"/>
      <c r="H1913"/>
    </row>
    <row r="1914" spans="1:8" ht="15" x14ac:dyDescent="0.25">
      <c r="A1914" s="609" t="str">
        <f t="shared" si="29"/>
        <v>101098</v>
      </c>
      <c r="B1914" s="607" t="s">
        <v>6793</v>
      </c>
      <c r="C1914" s="607" t="s">
        <v>12488</v>
      </c>
      <c r="D1914" s="607" t="s">
        <v>11895</v>
      </c>
      <c r="E1914" s="619" t="s">
        <v>32883</v>
      </c>
      <c r="F1914"/>
      <c r="G1914"/>
      <c r="H1914"/>
    </row>
    <row r="1915" spans="1:8" ht="15" x14ac:dyDescent="0.25">
      <c r="A1915" s="609" t="str">
        <f t="shared" si="29"/>
        <v>101099</v>
      </c>
      <c r="B1915" s="607" t="s">
        <v>6794</v>
      </c>
      <c r="C1915" s="607" t="s">
        <v>12489</v>
      </c>
      <c r="D1915" s="607" t="s">
        <v>11895</v>
      </c>
      <c r="E1915" s="619" t="s">
        <v>32884</v>
      </c>
      <c r="F1915"/>
      <c r="G1915"/>
      <c r="H1915"/>
    </row>
    <row r="1916" spans="1:8" ht="15" x14ac:dyDescent="0.25">
      <c r="A1916" s="609" t="str">
        <f t="shared" si="29"/>
        <v>101100</v>
      </c>
      <c r="B1916" s="607" t="s">
        <v>6795</v>
      </c>
      <c r="C1916" s="607" t="s">
        <v>12490</v>
      </c>
      <c r="D1916" s="607" t="s">
        <v>11895</v>
      </c>
      <c r="E1916" s="619" t="s">
        <v>32885</v>
      </c>
      <c r="F1916"/>
      <c r="G1916"/>
      <c r="H1916"/>
    </row>
    <row r="1917" spans="1:8" ht="15" x14ac:dyDescent="0.25">
      <c r="A1917" s="609" t="str">
        <f t="shared" si="29"/>
        <v>101101</v>
      </c>
      <c r="B1917" s="607" t="s">
        <v>6796</v>
      </c>
      <c r="C1917" s="607" t="s">
        <v>12491</v>
      </c>
      <c r="D1917" s="607" t="s">
        <v>11895</v>
      </c>
      <c r="E1917" s="619" t="s">
        <v>32886</v>
      </c>
      <c r="F1917"/>
      <c r="G1917"/>
      <c r="H1917"/>
    </row>
    <row r="1918" spans="1:8" ht="15" x14ac:dyDescent="0.25">
      <c r="A1918" s="609" t="str">
        <f t="shared" si="29"/>
        <v>101102</v>
      </c>
      <c r="B1918" s="607" t="s">
        <v>6797</v>
      </c>
      <c r="C1918" s="607" t="s">
        <v>12492</v>
      </c>
      <c r="D1918" s="607" t="s">
        <v>11895</v>
      </c>
      <c r="E1918" s="619" t="s">
        <v>32887</v>
      </c>
      <c r="F1918"/>
      <c r="G1918"/>
      <c r="H1918"/>
    </row>
    <row r="1919" spans="1:8" ht="15" x14ac:dyDescent="0.25">
      <c r="A1919" s="609" t="str">
        <f t="shared" si="29"/>
        <v>101103</v>
      </c>
      <c r="B1919" s="607" t="s">
        <v>6798</v>
      </c>
      <c r="C1919" s="607" t="s">
        <v>12493</v>
      </c>
      <c r="D1919" s="607" t="s">
        <v>11895</v>
      </c>
      <c r="E1919" s="619" t="s">
        <v>32888</v>
      </c>
      <c r="F1919"/>
      <c r="G1919"/>
      <c r="H1919"/>
    </row>
    <row r="1920" spans="1:8" ht="15" x14ac:dyDescent="0.25">
      <c r="A1920" s="609" t="str">
        <f t="shared" si="29"/>
        <v>101104</v>
      </c>
      <c r="B1920" s="607" t="s">
        <v>6799</v>
      </c>
      <c r="C1920" s="607" t="s">
        <v>12494</v>
      </c>
      <c r="D1920" s="607" t="s">
        <v>11895</v>
      </c>
      <c r="E1920" s="619" t="s">
        <v>32889</v>
      </c>
      <c r="F1920"/>
      <c r="G1920"/>
      <c r="H1920"/>
    </row>
    <row r="1921" spans="1:8" ht="15" x14ac:dyDescent="0.25">
      <c r="A1921" s="609" t="str">
        <f t="shared" si="29"/>
        <v>101105</v>
      </c>
      <c r="B1921" s="607" t="s">
        <v>6800</v>
      </c>
      <c r="C1921" s="607" t="s">
        <v>12495</v>
      </c>
      <c r="D1921" s="607" t="s">
        <v>11895</v>
      </c>
      <c r="E1921" s="619" t="s">
        <v>32890</v>
      </c>
      <c r="F1921"/>
      <c r="G1921"/>
      <c r="H1921"/>
    </row>
    <row r="1922" spans="1:8" ht="15" x14ac:dyDescent="0.25">
      <c r="A1922" s="609" t="str">
        <f t="shared" ref="A1922:A1985" si="30">IF(ISERROR(SEARCH("/",B1922)=6),TRIM(CLEAN(B1922)),IF(SEARCH("/",B1922)=6,IF(LEN(TRIM(CLEAN(B1922)))=7,LEFT(TRIM(CLEAN(B1922)),6)&amp;"00"&amp;RIGHT(TRIM(CLEAN(B1922)),1),LEFT(TRIM(CLEAN(B1922)),6)&amp;"0"&amp;RIGHT(TRIM(CLEAN(B1922)),2)),TRIM(CLEAN(B1922))))</f>
        <v>101106</v>
      </c>
      <c r="B1922" s="607" t="s">
        <v>6801</v>
      </c>
      <c r="C1922" s="607" t="s">
        <v>12496</v>
      </c>
      <c r="D1922" s="607" t="s">
        <v>11895</v>
      </c>
      <c r="E1922" s="619" t="s">
        <v>32891</v>
      </c>
      <c r="F1922"/>
      <c r="G1922"/>
      <c r="H1922"/>
    </row>
    <row r="1923" spans="1:8" ht="15" x14ac:dyDescent="0.25">
      <c r="A1923" s="609" t="str">
        <f t="shared" si="30"/>
        <v>101107</v>
      </c>
      <c r="B1923" s="607" t="s">
        <v>6802</v>
      </c>
      <c r="C1923" s="607" t="s">
        <v>12497</v>
      </c>
      <c r="D1923" s="607" t="s">
        <v>11895</v>
      </c>
      <c r="E1923" s="619" t="s">
        <v>32892</v>
      </c>
      <c r="F1923"/>
      <c r="G1923"/>
      <c r="H1923"/>
    </row>
    <row r="1924" spans="1:8" ht="15" x14ac:dyDescent="0.25">
      <c r="A1924" s="609" t="str">
        <f t="shared" si="30"/>
        <v>101108</v>
      </c>
      <c r="B1924" s="607" t="s">
        <v>6803</v>
      </c>
      <c r="C1924" s="607" t="s">
        <v>12498</v>
      </c>
      <c r="D1924" s="607" t="s">
        <v>11895</v>
      </c>
      <c r="E1924" s="619" t="s">
        <v>32893</v>
      </c>
      <c r="F1924"/>
      <c r="G1924"/>
      <c r="H1924"/>
    </row>
    <row r="1925" spans="1:8" ht="15" x14ac:dyDescent="0.25">
      <c r="A1925" s="609" t="str">
        <f t="shared" si="30"/>
        <v>101109</v>
      </c>
      <c r="B1925" s="607" t="s">
        <v>6804</v>
      </c>
      <c r="C1925" s="607" t="s">
        <v>12499</v>
      </c>
      <c r="D1925" s="607" t="s">
        <v>11895</v>
      </c>
      <c r="E1925" s="619" t="s">
        <v>32894</v>
      </c>
      <c r="F1925"/>
      <c r="G1925"/>
      <c r="H1925"/>
    </row>
    <row r="1926" spans="1:8" ht="15" x14ac:dyDescent="0.25">
      <c r="A1926" s="609" t="str">
        <f t="shared" si="30"/>
        <v>101110</v>
      </c>
      <c r="B1926" s="607" t="s">
        <v>6805</v>
      </c>
      <c r="C1926" s="607" t="s">
        <v>12500</v>
      </c>
      <c r="D1926" s="607" t="s">
        <v>11895</v>
      </c>
      <c r="E1926" s="619" t="s">
        <v>29316</v>
      </c>
      <c r="F1926"/>
      <c r="G1926"/>
      <c r="H1926"/>
    </row>
    <row r="1927" spans="1:8" ht="15" x14ac:dyDescent="0.25">
      <c r="A1927" s="609" t="str">
        <f t="shared" si="30"/>
        <v>101111</v>
      </c>
      <c r="B1927" s="607" t="s">
        <v>6806</v>
      </c>
      <c r="C1927" s="607" t="s">
        <v>12501</v>
      </c>
      <c r="D1927" s="607" t="s">
        <v>11895</v>
      </c>
      <c r="E1927" s="619" t="s">
        <v>32895</v>
      </c>
      <c r="F1927"/>
      <c r="G1927"/>
      <c r="H1927"/>
    </row>
    <row r="1928" spans="1:8" ht="15" x14ac:dyDescent="0.25">
      <c r="A1928" s="609" t="str">
        <f t="shared" si="30"/>
        <v>101112</v>
      </c>
      <c r="B1928" s="607" t="s">
        <v>6807</v>
      </c>
      <c r="C1928" s="607" t="s">
        <v>12502</v>
      </c>
      <c r="D1928" s="607" t="s">
        <v>11895</v>
      </c>
      <c r="E1928" s="619" t="s">
        <v>32896</v>
      </c>
      <c r="F1928"/>
      <c r="G1928"/>
      <c r="H1928"/>
    </row>
    <row r="1929" spans="1:8" ht="15" x14ac:dyDescent="0.25">
      <c r="A1929" s="609" t="str">
        <f t="shared" si="30"/>
        <v>101113</v>
      </c>
      <c r="B1929" s="607" t="s">
        <v>6808</v>
      </c>
      <c r="C1929" s="607" t="s">
        <v>12503</v>
      </c>
      <c r="D1929" s="607" t="s">
        <v>11895</v>
      </c>
      <c r="E1929" s="619" t="s">
        <v>32897</v>
      </c>
      <c r="F1929"/>
      <c r="G1929"/>
      <c r="H1929"/>
    </row>
    <row r="1930" spans="1:8" ht="15" x14ac:dyDescent="0.25">
      <c r="A1930" s="609" t="str">
        <f t="shared" si="30"/>
        <v>95601</v>
      </c>
      <c r="B1930" s="607" t="s">
        <v>4712</v>
      </c>
      <c r="C1930" s="607" t="s">
        <v>29488</v>
      </c>
      <c r="D1930" s="607" t="s">
        <v>10580</v>
      </c>
      <c r="E1930" s="619" t="s">
        <v>10391</v>
      </c>
      <c r="F1930"/>
      <c r="G1930"/>
      <c r="H1930"/>
    </row>
    <row r="1931" spans="1:8" ht="15" x14ac:dyDescent="0.25">
      <c r="A1931" s="609" t="str">
        <f t="shared" si="30"/>
        <v>95602</v>
      </c>
      <c r="B1931" s="607" t="s">
        <v>4713</v>
      </c>
      <c r="C1931" s="607" t="s">
        <v>29489</v>
      </c>
      <c r="D1931" s="607" t="s">
        <v>10580</v>
      </c>
      <c r="E1931" s="619" t="s">
        <v>16432</v>
      </c>
      <c r="F1931"/>
      <c r="G1931"/>
      <c r="H1931"/>
    </row>
    <row r="1932" spans="1:8" ht="15" x14ac:dyDescent="0.25">
      <c r="A1932" s="609" t="str">
        <f t="shared" si="30"/>
        <v>95603</v>
      </c>
      <c r="B1932" s="607" t="s">
        <v>4714</v>
      </c>
      <c r="C1932" s="607" t="s">
        <v>29490</v>
      </c>
      <c r="D1932" s="607" t="s">
        <v>10580</v>
      </c>
      <c r="E1932" s="619" t="s">
        <v>9254</v>
      </c>
      <c r="F1932"/>
      <c r="G1932"/>
      <c r="H1932"/>
    </row>
    <row r="1933" spans="1:8" ht="15" x14ac:dyDescent="0.25">
      <c r="A1933" s="609" t="str">
        <f t="shared" si="30"/>
        <v>95604</v>
      </c>
      <c r="B1933" s="607" t="s">
        <v>4715</v>
      </c>
      <c r="C1933" s="607" t="s">
        <v>29492</v>
      </c>
      <c r="D1933" s="607" t="s">
        <v>10580</v>
      </c>
      <c r="E1933" s="619" t="s">
        <v>32647</v>
      </c>
      <c r="F1933"/>
      <c r="G1933"/>
      <c r="H1933"/>
    </row>
    <row r="1934" spans="1:8" ht="15" x14ac:dyDescent="0.25">
      <c r="A1934" s="609" t="str">
        <f t="shared" si="30"/>
        <v>95605</v>
      </c>
      <c r="B1934" s="607" t="s">
        <v>4716</v>
      </c>
      <c r="C1934" s="607" t="s">
        <v>29494</v>
      </c>
      <c r="D1934" s="607" t="s">
        <v>10580</v>
      </c>
      <c r="E1934" s="619" t="s">
        <v>10815</v>
      </c>
      <c r="F1934"/>
      <c r="G1934"/>
      <c r="H1934"/>
    </row>
    <row r="1935" spans="1:8" ht="15" x14ac:dyDescent="0.25">
      <c r="A1935" s="609" t="str">
        <f t="shared" si="30"/>
        <v>95607</v>
      </c>
      <c r="B1935" s="607" t="s">
        <v>4718</v>
      </c>
      <c r="C1935" s="607" t="s">
        <v>29495</v>
      </c>
      <c r="D1935" s="607" t="s">
        <v>10580</v>
      </c>
      <c r="E1935" s="619" t="s">
        <v>9403</v>
      </c>
      <c r="F1935"/>
      <c r="G1935"/>
      <c r="H1935"/>
    </row>
    <row r="1936" spans="1:8" ht="15" x14ac:dyDescent="0.25">
      <c r="A1936" s="609" t="str">
        <f t="shared" si="30"/>
        <v>95608</v>
      </c>
      <c r="B1936" s="607" t="s">
        <v>4719</v>
      </c>
      <c r="C1936" s="607" t="s">
        <v>29496</v>
      </c>
      <c r="D1936" s="607" t="s">
        <v>10580</v>
      </c>
      <c r="E1936" s="619" t="s">
        <v>10333</v>
      </c>
      <c r="F1936"/>
      <c r="G1936"/>
      <c r="H1936"/>
    </row>
    <row r="1937" spans="1:8" ht="15" x14ac:dyDescent="0.25">
      <c r="A1937" s="609" t="str">
        <f t="shared" si="30"/>
        <v>95609</v>
      </c>
      <c r="B1937" s="607" t="s">
        <v>4720</v>
      </c>
      <c r="C1937" s="607" t="s">
        <v>29497</v>
      </c>
      <c r="D1937" s="607" t="s">
        <v>10580</v>
      </c>
      <c r="E1937" s="619" t="s">
        <v>19032</v>
      </c>
      <c r="F1937"/>
      <c r="G1937"/>
      <c r="H1937"/>
    </row>
    <row r="1938" spans="1:8" ht="15" x14ac:dyDescent="0.25">
      <c r="A1938" s="609" t="str">
        <f t="shared" si="30"/>
        <v>100651</v>
      </c>
      <c r="B1938" s="607" t="s">
        <v>6612</v>
      </c>
      <c r="C1938" s="607" t="s">
        <v>12508</v>
      </c>
      <c r="D1938" s="607" t="s">
        <v>10494</v>
      </c>
      <c r="E1938" s="619" t="s">
        <v>18198</v>
      </c>
      <c r="F1938"/>
      <c r="G1938"/>
      <c r="H1938"/>
    </row>
    <row r="1939" spans="1:8" ht="15" x14ac:dyDescent="0.25">
      <c r="A1939" s="609" t="str">
        <f t="shared" si="30"/>
        <v>100652</v>
      </c>
      <c r="B1939" s="607" t="s">
        <v>6613</v>
      </c>
      <c r="C1939" s="607" t="s">
        <v>12509</v>
      </c>
      <c r="D1939" s="607" t="s">
        <v>10494</v>
      </c>
      <c r="E1939" s="619" t="s">
        <v>32898</v>
      </c>
      <c r="F1939"/>
      <c r="G1939"/>
      <c r="H1939"/>
    </row>
    <row r="1940" spans="1:8" ht="15" x14ac:dyDescent="0.25">
      <c r="A1940" s="609" t="str">
        <f t="shared" si="30"/>
        <v>100653</v>
      </c>
      <c r="B1940" s="607" t="s">
        <v>6614</v>
      </c>
      <c r="C1940" s="607" t="s">
        <v>12510</v>
      </c>
      <c r="D1940" s="607" t="s">
        <v>10494</v>
      </c>
      <c r="E1940" s="619" t="s">
        <v>32899</v>
      </c>
      <c r="F1940"/>
      <c r="G1940"/>
      <c r="H1940"/>
    </row>
    <row r="1941" spans="1:8" ht="15" x14ac:dyDescent="0.25">
      <c r="A1941" s="609" t="str">
        <f t="shared" si="30"/>
        <v>100654</v>
      </c>
      <c r="B1941" s="607" t="s">
        <v>6615</v>
      </c>
      <c r="C1941" s="607" t="s">
        <v>12511</v>
      </c>
      <c r="D1941" s="607" t="s">
        <v>10494</v>
      </c>
      <c r="E1941" s="619" t="s">
        <v>32900</v>
      </c>
      <c r="F1941"/>
      <c r="G1941"/>
      <c r="H1941"/>
    </row>
    <row r="1942" spans="1:8" ht="15" x14ac:dyDescent="0.25">
      <c r="A1942" s="609" t="str">
        <f t="shared" si="30"/>
        <v>100655</v>
      </c>
      <c r="B1942" s="607" t="s">
        <v>6616</v>
      </c>
      <c r="C1942" s="607" t="s">
        <v>12512</v>
      </c>
      <c r="D1942" s="607" t="s">
        <v>10494</v>
      </c>
      <c r="E1942" s="619" t="s">
        <v>19832</v>
      </c>
      <c r="F1942"/>
      <c r="G1942"/>
      <c r="H1942"/>
    </row>
    <row r="1943" spans="1:8" ht="15" x14ac:dyDescent="0.25">
      <c r="A1943" s="609" t="str">
        <f t="shared" si="30"/>
        <v>100656</v>
      </c>
      <c r="B1943" s="607" t="s">
        <v>6617</v>
      </c>
      <c r="C1943" s="607" t="s">
        <v>12513</v>
      </c>
      <c r="D1943" s="607" t="s">
        <v>10494</v>
      </c>
      <c r="E1943" s="619" t="s">
        <v>30331</v>
      </c>
      <c r="F1943"/>
      <c r="G1943"/>
      <c r="H1943"/>
    </row>
    <row r="1944" spans="1:8" ht="15" x14ac:dyDescent="0.25">
      <c r="A1944" s="609" t="str">
        <f t="shared" si="30"/>
        <v>100657</v>
      </c>
      <c r="B1944" s="607" t="s">
        <v>6618</v>
      </c>
      <c r="C1944" s="607" t="s">
        <v>12514</v>
      </c>
      <c r="D1944" s="607" t="s">
        <v>10494</v>
      </c>
      <c r="E1944" s="619" t="s">
        <v>18867</v>
      </c>
      <c r="F1944"/>
      <c r="G1944"/>
      <c r="H1944"/>
    </row>
    <row r="1945" spans="1:8" ht="15" x14ac:dyDescent="0.25">
      <c r="A1945" s="609" t="str">
        <f t="shared" si="30"/>
        <v>100658</v>
      </c>
      <c r="B1945" s="607" t="s">
        <v>6619</v>
      </c>
      <c r="C1945" s="607" t="s">
        <v>12515</v>
      </c>
      <c r="D1945" s="607" t="s">
        <v>10494</v>
      </c>
      <c r="E1945" s="619" t="s">
        <v>32901</v>
      </c>
      <c r="F1945"/>
      <c r="G1945"/>
      <c r="H1945"/>
    </row>
    <row r="1946" spans="1:8" ht="15" x14ac:dyDescent="0.25">
      <c r="A1946" s="609" t="str">
        <f t="shared" si="30"/>
        <v>100889</v>
      </c>
      <c r="B1946" s="607" t="s">
        <v>6758</v>
      </c>
      <c r="C1946" s="607" t="s">
        <v>12516</v>
      </c>
      <c r="D1946" s="607" t="s">
        <v>11875</v>
      </c>
      <c r="E1946" s="619" t="s">
        <v>8873</v>
      </c>
      <c r="F1946"/>
      <c r="G1946"/>
      <c r="H1946"/>
    </row>
    <row r="1947" spans="1:8" ht="15" x14ac:dyDescent="0.25">
      <c r="A1947" s="609" t="str">
        <f t="shared" si="30"/>
        <v>100890</v>
      </c>
      <c r="B1947" s="607" t="s">
        <v>6759</v>
      </c>
      <c r="C1947" s="607" t="s">
        <v>12518</v>
      </c>
      <c r="D1947" s="607" t="s">
        <v>11875</v>
      </c>
      <c r="E1947" s="619" t="s">
        <v>17989</v>
      </c>
      <c r="F1947"/>
      <c r="G1947"/>
      <c r="H1947"/>
    </row>
    <row r="1948" spans="1:8" ht="15" x14ac:dyDescent="0.25">
      <c r="A1948" s="609" t="str">
        <f t="shared" si="30"/>
        <v>100892</v>
      </c>
      <c r="B1948" s="607" t="s">
        <v>6760</v>
      </c>
      <c r="C1948" s="607" t="s">
        <v>12519</v>
      </c>
      <c r="D1948" s="607" t="s">
        <v>11875</v>
      </c>
      <c r="E1948" s="619" t="s">
        <v>10276</v>
      </c>
      <c r="F1948"/>
      <c r="G1948"/>
      <c r="H1948"/>
    </row>
    <row r="1949" spans="1:8" ht="15" x14ac:dyDescent="0.25">
      <c r="A1949" s="609" t="str">
        <f t="shared" si="30"/>
        <v>100893</v>
      </c>
      <c r="B1949" s="607" t="s">
        <v>6761</v>
      </c>
      <c r="C1949" s="607" t="s">
        <v>12521</v>
      </c>
      <c r="D1949" s="607" t="s">
        <v>11875</v>
      </c>
      <c r="E1949" s="619" t="s">
        <v>10172</v>
      </c>
      <c r="F1949"/>
      <c r="G1949"/>
      <c r="H1949"/>
    </row>
    <row r="1950" spans="1:8" ht="15" x14ac:dyDescent="0.25">
      <c r="A1950" s="609" t="str">
        <f t="shared" si="30"/>
        <v>100894</v>
      </c>
      <c r="B1950" s="607" t="s">
        <v>6762</v>
      </c>
      <c r="C1950" s="607" t="s">
        <v>12522</v>
      </c>
      <c r="D1950" s="607" t="s">
        <v>11875</v>
      </c>
      <c r="E1950" s="619" t="s">
        <v>9750</v>
      </c>
      <c r="F1950"/>
      <c r="G1950"/>
      <c r="H1950"/>
    </row>
    <row r="1951" spans="1:8" ht="15" x14ac:dyDescent="0.25">
      <c r="A1951" s="609" t="str">
        <f t="shared" si="30"/>
        <v>100896</v>
      </c>
      <c r="B1951" s="607" t="s">
        <v>6763</v>
      </c>
      <c r="C1951" s="607" t="s">
        <v>12523</v>
      </c>
      <c r="D1951" s="607" t="s">
        <v>10494</v>
      </c>
      <c r="E1951" s="619" t="s">
        <v>17934</v>
      </c>
      <c r="F1951"/>
      <c r="G1951"/>
      <c r="H1951"/>
    </row>
    <row r="1952" spans="1:8" ht="15" x14ac:dyDescent="0.25">
      <c r="A1952" s="609" t="str">
        <f t="shared" si="30"/>
        <v>100897</v>
      </c>
      <c r="B1952" s="607" t="s">
        <v>6764</v>
      </c>
      <c r="C1952" s="607" t="s">
        <v>12524</v>
      </c>
      <c r="D1952" s="607" t="s">
        <v>10494</v>
      </c>
      <c r="E1952" s="619" t="s">
        <v>13031</v>
      </c>
      <c r="F1952"/>
      <c r="G1952"/>
      <c r="H1952"/>
    </row>
    <row r="1953" spans="1:8" ht="15" x14ac:dyDescent="0.25">
      <c r="A1953" s="609" t="str">
        <f t="shared" si="30"/>
        <v>100898</v>
      </c>
      <c r="B1953" s="607" t="s">
        <v>6765</v>
      </c>
      <c r="C1953" s="607" t="s">
        <v>12525</v>
      </c>
      <c r="D1953" s="607" t="s">
        <v>10494</v>
      </c>
      <c r="E1953" s="619" t="s">
        <v>32902</v>
      </c>
      <c r="F1953"/>
      <c r="G1953"/>
      <c r="H1953"/>
    </row>
    <row r="1954" spans="1:8" ht="15" x14ac:dyDescent="0.25">
      <c r="A1954" s="609" t="str">
        <f t="shared" si="30"/>
        <v>100899</v>
      </c>
      <c r="B1954" s="607" t="s">
        <v>6766</v>
      </c>
      <c r="C1954" s="607" t="s">
        <v>12526</v>
      </c>
      <c r="D1954" s="607" t="s">
        <v>10494</v>
      </c>
      <c r="E1954" s="619" t="s">
        <v>32299</v>
      </c>
      <c r="F1954"/>
      <c r="G1954"/>
      <c r="H1954"/>
    </row>
    <row r="1955" spans="1:8" ht="15" x14ac:dyDescent="0.25">
      <c r="A1955" s="609" t="str">
        <f t="shared" si="30"/>
        <v>100900</v>
      </c>
      <c r="B1955" s="607" t="s">
        <v>6767</v>
      </c>
      <c r="C1955" s="607" t="s">
        <v>12527</v>
      </c>
      <c r="D1955" s="607" t="s">
        <v>10494</v>
      </c>
      <c r="E1955" s="619" t="s">
        <v>32903</v>
      </c>
      <c r="F1955"/>
      <c r="G1955"/>
      <c r="H1955"/>
    </row>
    <row r="1956" spans="1:8" ht="15" x14ac:dyDescent="0.25">
      <c r="A1956" s="609" t="str">
        <f t="shared" si="30"/>
        <v>101173</v>
      </c>
      <c r="B1956" s="607" t="s">
        <v>6825</v>
      </c>
      <c r="C1956" s="607" t="s">
        <v>12528</v>
      </c>
      <c r="D1956" s="607" t="s">
        <v>10494</v>
      </c>
      <c r="E1956" s="619" t="s">
        <v>14051</v>
      </c>
      <c r="F1956"/>
      <c r="G1956"/>
      <c r="H1956"/>
    </row>
    <row r="1957" spans="1:8" ht="15" x14ac:dyDescent="0.25">
      <c r="A1957" s="609" t="str">
        <f t="shared" si="30"/>
        <v>101174</v>
      </c>
      <c r="B1957" s="607" t="s">
        <v>6826</v>
      </c>
      <c r="C1957" s="607" t="s">
        <v>12529</v>
      </c>
      <c r="D1957" s="607" t="s">
        <v>10494</v>
      </c>
      <c r="E1957" s="619" t="s">
        <v>15075</v>
      </c>
      <c r="F1957"/>
      <c r="G1957"/>
      <c r="H1957"/>
    </row>
    <row r="1958" spans="1:8" ht="15" x14ac:dyDescent="0.25">
      <c r="A1958" s="609" t="str">
        <f t="shared" si="30"/>
        <v>101175</v>
      </c>
      <c r="B1958" s="607" t="s">
        <v>6827</v>
      </c>
      <c r="C1958" s="607" t="s">
        <v>12530</v>
      </c>
      <c r="D1958" s="607" t="s">
        <v>10494</v>
      </c>
      <c r="E1958" s="619" t="s">
        <v>32904</v>
      </c>
      <c r="F1958"/>
      <c r="G1958"/>
      <c r="H1958"/>
    </row>
    <row r="1959" spans="1:8" ht="15" x14ac:dyDescent="0.25">
      <c r="A1959" s="609" t="str">
        <f t="shared" si="30"/>
        <v>101176</v>
      </c>
      <c r="B1959" s="607" t="s">
        <v>6828</v>
      </c>
      <c r="C1959" s="607" t="s">
        <v>12531</v>
      </c>
      <c r="D1959" s="607" t="s">
        <v>10494</v>
      </c>
      <c r="E1959" s="619" t="s">
        <v>22288</v>
      </c>
      <c r="F1959"/>
      <c r="G1959"/>
      <c r="H1959"/>
    </row>
    <row r="1960" spans="1:8" ht="15" x14ac:dyDescent="0.25">
      <c r="A1960" s="609" t="str">
        <f t="shared" si="30"/>
        <v>102521</v>
      </c>
      <c r="B1960" s="607" t="s">
        <v>29508</v>
      </c>
      <c r="C1960" s="607" t="s">
        <v>29509</v>
      </c>
      <c r="D1960" s="607" t="s">
        <v>10580</v>
      </c>
      <c r="E1960" s="619" t="s">
        <v>32905</v>
      </c>
      <c r="F1960"/>
      <c r="G1960"/>
      <c r="H1960"/>
    </row>
    <row r="1961" spans="1:8" ht="15" x14ac:dyDescent="0.25">
      <c r="A1961" s="609" t="str">
        <f t="shared" si="30"/>
        <v>102522</v>
      </c>
      <c r="B1961" s="607" t="s">
        <v>29510</v>
      </c>
      <c r="C1961" s="607" t="s">
        <v>29511</v>
      </c>
      <c r="D1961" s="607" t="s">
        <v>10580</v>
      </c>
      <c r="E1961" s="619" t="s">
        <v>31669</v>
      </c>
      <c r="F1961"/>
      <c r="G1961"/>
      <c r="H1961"/>
    </row>
    <row r="1962" spans="1:8" ht="15" x14ac:dyDescent="0.25">
      <c r="A1962" s="609" t="str">
        <f t="shared" si="30"/>
        <v>102523</v>
      </c>
      <c r="B1962" s="607" t="s">
        <v>29513</v>
      </c>
      <c r="C1962" s="607" t="s">
        <v>29514</v>
      </c>
      <c r="D1962" s="607" t="s">
        <v>10580</v>
      </c>
      <c r="E1962" s="619" t="s">
        <v>32906</v>
      </c>
      <c r="F1962"/>
      <c r="G1962"/>
      <c r="H1962"/>
    </row>
    <row r="1963" spans="1:8" ht="15" x14ac:dyDescent="0.25">
      <c r="A1963" s="609" t="str">
        <f t="shared" si="30"/>
        <v>95240</v>
      </c>
      <c r="B1963" s="607" t="s">
        <v>4513</v>
      </c>
      <c r="C1963" s="607" t="s">
        <v>18963</v>
      </c>
      <c r="D1963" s="607" t="s">
        <v>10737</v>
      </c>
      <c r="E1963" s="619" t="s">
        <v>9737</v>
      </c>
      <c r="F1963"/>
      <c r="G1963"/>
      <c r="H1963"/>
    </row>
    <row r="1964" spans="1:8" ht="15" x14ac:dyDescent="0.25">
      <c r="A1964" s="609" t="str">
        <f t="shared" si="30"/>
        <v>95241</v>
      </c>
      <c r="B1964" s="607" t="s">
        <v>4514</v>
      </c>
      <c r="C1964" s="607" t="s">
        <v>18964</v>
      </c>
      <c r="D1964" s="607" t="s">
        <v>10737</v>
      </c>
      <c r="E1964" s="619" t="s">
        <v>9851</v>
      </c>
      <c r="F1964"/>
      <c r="G1964"/>
      <c r="H1964"/>
    </row>
    <row r="1965" spans="1:8" ht="15" x14ac:dyDescent="0.25">
      <c r="A1965" s="609" t="str">
        <f t="shared" si="30"/>
        <v>96616</v>
      </c>
      <c r="B1965" s="607" t="s">
        <v>5017</v>
      </c>
      <c r="C1965" s="607" t="s">
        <v>12533</v>
      </c>
      <c r="D1965" s="607" t="s">
        <v>11895</v>
      </c>
      <c r="E1965" s="619" t="s">
        <v>32907</v>
      </c>
      <c r="F1965"/>
      <c r="G1965"/>
      <c r="H1965"/>
    </row>
    <row r="1966" spans="1:8" ht="15" x14ac:dyDescent="0.25">
      <c r="A1966" s="609" t="str">
        <f t="shared" si="30"/>
        <v>96617</v>
      </c>
      <c r="B1966" s="607" t="s">
        <v>5018</v>
      </c>
      <c r="C1966" s="607" t="s">
        <v>12534</v>
      </c>
      <c r="D1966" s="607" t="s">
        <v>10737</v>
      </c>
      <c r="E1966" s="619" t="s">
        <v>10036</v>
      </c>
      <c r="F1966"/>
      <c r="G1966"/>
      <c r="H1966"/>
    </row>
    <row r="1967" spans="1:8" ht="15" x14ac:dyDescent="0.25">
      <c r="A1967" s="609" t="str">
        <f t="shared" si="30"/>
        <v>96619</v>
      </c>
      <c r="B1967" s="607" t="s">
        <v>5019</v>
      </c>
      <c r="C1967" s="607" t="s">
        <v>12535</v>
      </c>
      <c r="D1967" s="607" t="s">
        <v>10737</v>
      </c>
      <c r="E1967" s="619" t="s">
        <v>26413</v>
      </c>
      <c r="F1967"/>
      <c r="G1967"/>
      <c r="H1967"/>
    </row>
    <row r="1968" spans="1:8" ht="15" x14ac:dyDescent="0.25">
      <c r="A1968" s="609" t="str">
        <f t="shared" si="30"/>
        <v>96620</v>
      </c>
      <c r="B1968" s="607" t="s">
        <v>5020</v>
      </c>
      <c r="C1968" s="607" t="s">
        <v>18965</v>
      </c>
      <c r="D1968" s="607" t="s">
        <v>11895</v>
      </c>
      <c r="E1968" s="619" t="s">
        <v>32908</v>
      </c>
      <c r="F1968"/>
      <c r="G1968"/>
      <c r="H1968"/>
    </row>
    <row r="1969" spans="1:8" ht="15" x14ac:dyDescent="0.25">
      <c r="A1969" s="609" t="str">
        <f t="shared" si="30"/>
        <v>96621</v>
      </c>
      <c r="B1969" s="607" t="s">
        <v>5021</v>
      </c>
      <c r="C1969" s="607" t="s">
        <v>12536</v>
      </c>
      <c r="D1969" s="607" t="s">
        <v>11895</v>
      </c>
      <c r="E1969" s="619" t="s">
        <v>32909</v>
      </c>
      <c r="F1969"/>
      <c r="G1969"/>
      <c r="H1969"/>
    </row>
    <row r="1970" spans="1:8" ht="15" x14ac:dyDescent="0.25">
      <c r="A1970" s="609" t="str">
        <f t="shared" si="30"/>
        <v>96622</v>
      </c>
      <c r="B1970" s="607" t="s">
        <v>5022</v>
      </c>
      <c r="C1970" s="607" t="s">
        <v>18966</v>
      </c>
      <c r="D1970" s="607" t="s">
        <v>11895</v>
      </c>
      <c r="E1970" s="619" t="s">
        <v>32910</v>
      </c>
      <c r="F1970"/>
      <c r="G1970"/>
      <c r="H1970"/>
    </row>
    <row r="1971" spans="1:8" ht="15" x14ac:dyDescent="0.25">
      <c r="A1971" s="609" t="str">
        <f t="shared" si="30"/>
        <v>96623</v>
      </c>
      <c r="B1971" s="607" t="s">
        <v>5023</v>
      </c>
      <c r="C1971" s="607" t="s">
        <v>12538</v>
      </c>
      <c r="D1971" s="607" t="s">
        <v>11895</v>
      </c>
      <c r="E1971" s="619" t="s">
        <v>32911</v>
      </c>
      <c r="F1971"/>
      <c r="G1971"/>
      <c r="H1971"/>
    </row>
    <row r="1972" spans="1:8" ht="15" x14ac:dyDescent="0.25">
      <c r="A1972" s="609" t="str">
        <f t="shared" si="30"/>
        <v>96624</v>
      </c>
      <c r="B1972" s="607" t="s">
        <v>5024</v>
      </c>
      <c r="C1972" s="607" t="s">
        <v>18967</v>
      </c>
      <c r="D1972" s="607" t="s">
        <v>11895</v>
      </c>
      <c r="E1972" s="619" t="s">
        <v>18043</v>
      </c>
      <c r="F1972"/>
      <c r="G1972"/>
      <c r="H1972"/>
    </row>
    <row r="1973" spans="1:8" ht="15" x14ac:dyDescent="0.25">
      <c r="A1973" s="609" t="str">
        <f t="shared" si="30"/>
        <v>97082</v>
      </c>
      <c r="B1973" s="607" t="s">
        <v>5285</v>
      </c>
      <c r="C1973" s="607" t="s">
        <v>12539</v>
      </c>
      <c r="D1973" s="607" t="s">
        <v>11895</v>
      </c>
      <c r="E1973" s="619" t="s">
        <v>32912</v>
      </c>
      <c r="F1973"/>
      <c r="G1973"/>
      <c r="H1973"/>
    </row>
    <row r="1974" spans="1:8" ht="15" x14ac:dyDescent="0.25">
      <c r="A1974" s="609" t="str">
        <f t="shared" si="30"/>
        <v>97083</v>
      </c>
      <c r="B1974" s="607" t="s">
        <v>5286</v>
      </c>
      <c r="C1974" s="607" t="s">
        <v>12540</v>
      </c>
      <c r="D1974" s="607" t="s">
        <v>10737</v>
      </c>
      <c r="E1974" s="619" t="s">
        <v>9595</v>
      </c>
      <c r="F1974"/>
      <c r="G1974"/>
      <c r="H1974"/>
    </row>
    <row r="1975" spans="1:8" ht="15" x14ac:dyDescent="0.25">
      <c r="A1975" s="609" t="str">
        <f t="shared" si="30"/>
        <v>97084</v>
      </c>
      <c r="B1975" s="607" t="s">
        <v>5287</v>
      </c>
      <c r="C1975" s="607" t="s">
        <v>12541</v>
      </c>
      <c r="D1975" s="607" t="s">
        <v>10737</v>
      </c>
      <c r="E1975" s="619" t="s">
        <v>8839</v>
      </c>
      <c r="F1975"/>
      <c r="G1975"/>
      <c r="H1975"/>
    </row>
    <row r="1976" spans="1:8" ht="15" x14ac:dyDescent="0.25">
      <c r="A1976" s="609" t="str">
        <f t="shared" si="30"/>
        <v>97086</v>
      </c>
      <c r="B1976" s="607" t="s">
        <v>5288</v>
      </c>
      <c r="C1976" s="607" t="s">
        <v>12542</v>
      </c>
      <c r="D1976" s="607" t="s">
        <v>10737</v>
      </c>
      <c r="E1976" s="619" t="s">
        <v>31022</v>
      </c>
      <c r="F1976"/>
      <c r="G1976"/>
      <c r="H1976"/>
    </row>
    <row r="1977" spans="1:8" ht="15" x14ac:dyDescent="0.25">
      <c r="A1977" s="609" t="str">
        <f t="shared" si="30"/>
        <v>97087</v>
      </c>
      <c r="B1977" s="607" t="s">
        <v>8496</v>
      </c>
      <c r="C1977" s="607" t="s">
        <v>12543</v>
      </c>
      <c r="D1977" s="607" t="s">
        <v>10737</v>
      </c>
      <c r="E1977" s="619" t="s">
        <v>9052</v>
      </c>
      <c r="F1977"/>
      <c r="G1977"/>
      <c r="H1977"/>
    </row>
    <row r="1978" spans="1:8" ht="15" x14ac:dyDescent="0.25">
      <c r="A1978" s="609" t="str">
        <f t="shared" si="30"/>
        <v>97088</v>
      </c>
      <c r="B1978" s="607" t="s">
        <v>8497</v>
      </c>
      <c r="C1978" s="607" t="s">
        <v>12544</v>
      </c>
      <c r="D1978" s="607" t="s">
        <v>11875</v>
      </c>
      <c r="E1978" s="619" t="s">
        <v>10145</v>
      </c>
      <c r="F1978"/>
      <c r="G1978"/>
      <c r="H1978"/>
    </row>
    <row r="1979" spans="1:8" ht="15" x14ac:dyDescent="0.25">
      <c r="A1979" s="609" t="str">
        <f t="shared" si="30"/>
        <v>97089</v>
      </c>
      <c r="B1979" s="607" t="s">
        <v>8498</v>
      </c>
      <c r="C1979" s="607" t="s">
        <v>12545</v>
      </c>
      <c r="D1979" s="607" t="s">
        <v>11875</v>
      </c>
      <c r="E1979" s="619" t="s">
        <v>17929</v>
      </c>
      <c r="F1979"/>
      <c r="G1979"/>
      <c r="H1979"/>
    </row>
    <row r="1980" spans="1:8" ht="15" x14ac:dyDescent="0.25">
      <c r="A1980" s="609" t="str">
        <f t="shared" si="30"/>
        <v>97090</v>
      </c>
      <c r="B1980" s="607" t="s">
        <v>8499</v>
      </c>
      <c r="C1980" s="607" t="s">
        <v>12547</v>
      </c>
      <c r="D1980" s="607" t="s">
        <v>11875</v>
      </c>
      <c r="E1980" s="619" t="s">
        <v>30304</v>
      </c>
      <c r="F1980"/>
      <c r="G1980"/>
      <c r="H1980"/>
    </row>
    <row r="1981" spans="1:8" ht="15" x14ac:dyDescent="0.25">
      <c r="A1981" s="609" t="str">
        <f t="shared" si="30"/>
        <v>97091</v>
      </c>
      <c r="B1981" s="607" t="s">
        <v>8500</v>
      </c>
      <c r="C1981" s="607" t="s">
        <v>12548</v>
      </c>
      <c r="D1981" s="607" t="s">
        <v>11875</v>
      </c>
      <c r="E1981" s="619" t="s">
        <v>9833</v>
      </c>
      <c r="F1981"/>
      <c r="G1981"/>
      <c r="H1981"/>
    </row>
    <row r="1982" spans="1:8" ht="15" x14ac:dyDescent="0.25">
      <c r="A1982" s="609" t="str">
        <f t="shared" si="30"/>
        <v>97092</v>
      </c>
      <c r="B1982" s="607" t="s">
        <v>8501</v>
      </c>
      <c r="C1982" s="607" t="s">
        <v>12549</v>
      </c>
      <c r="D1982" s="607" t="s">
        <v>11875</v>
      </c>
      <c r="E1982" s="619" t="s">
        <v>10374</v>
      </c>
      <c r="F1982"/>
      <c r="G1982"/>
      <c r="H1982"/>
    </row>
    <row r="1983" spans="1:8" ht="15" x14ac:dyDescent="0.25">
      <c r="A1983" s="609" t="str">
        <f t="shared" si="30"/>
        <v>97093</v>
      </c>
      <c r="B1983" s="607" t="s">
        <v>8502</v>
      </c>
      <c r="C1983" s="607" t="s">
        <v>12551</v>
      </c>
      <c r="D1983" s="607" t="s">
        <v>11875</v>
      </c>
      <c r="E1983" s="619" t="s">
        <v>14007</v>
      </c>
      <c r="F1983"/>
      <c r="G1983"/>
      <c r="H1983"/>
    </row>
    <row r="1984" spans="1:8" ht="15" x14ac:dyDescent="0.25">
      <c r="A1984" s="609" t="str">
        <f t="shared" si="30"/>
        <v>97094</v>
      </c>
      <c r="B1984" s="607" t="s">
        <v>5289</v>
      </c>
      <c r="C1984" s="607" t="s">
        <v>12552</v>
      </c>
      <c r="D1984" s="607" t="s">
        <v>11895</v>
      </c>
      <c r="E1984" s="619" t="s">
        <v>32913</v>
      </c>
      <c r="F1984"/>
      <c r="G1984"/>
      <c r="H1984"/>
    </row>
    <row r="1985" spans="1:8" ht="15" x14ac:dyDescent="0.25">
      <c r="A1985" s="609" t="str">
        <f t="shared" si="30"/>
        <v>97095</v>
      </c>
      <c r="B1985" s="607" t="s">
        <v>5290</v>
      </c>
      <c r="C1985" s="607" t="s">
        <v>12553</v>
      </c>
      <c r="D1985" s="607" t="s">
        <v>11895</v>
      </c>
      <c r="E1985" s="619" t="s">
        <v>32914</v>
      </c>
      <c r="F1985"/>
      <c r="G1985"/>
      <c r="H1985"/>
    </row>
    <row r="1986" spans="1:8" ht="15" x14ac:dyDescent="0.25">
      <c r="A1986" s="609" t="str">
        <f t="shared" ref="A1986:A2049" si="31">IF(ISERROR(SEARCH("/",B1986)=6),TRIM(CLEAN(B1986)),IF(SEARCH("/",B1986)=6,IF(LEN(TRIM(CLEAN(B1986)))=7,LEFT(TRIM(CLEAN(B1986)),6)&amp;"00"&amp;RIGHT(TRIM(CLEAN(B1986)),1),LEFT(TRIM(CLEAN(B1986)),6)&amp;"0"&amp;RIGHT(TRIM(CLEAN(B1986)),2)),TRIM(CLEAN(B1986))))</f>
        <v>97096</v>
      </c>
      <c r="B1986" s="607" t="s">
        <v>5291</v>
      </c>
      <c r="C1986" s="607" t="s">
        <v>12554</v>
      </c>
      <c r="D1986" s="607" t="s">
        <v>11895</v>
      </c>
      <c r="E1986" s="619" t="s">
        <v>32915</v>
      </c>
      <c r="F1986"/>
      <c r="G1986"/>
      <c r="H1986"/>
    </row>
    <row r="1987" spans="1:8" ht="15" x14ac:dyDescent="0.25">
      <c r="A1987" s="609" t="str">
        <f t="shared" si="31"/>
        <v>97097</v>
      </c>
      <c r="B1987" s="607" t="s">
        <v>5292</v>
      </c>
      <c r="C1987" s="607" t="s">
        <v>12555</v>
      </c>
      <c r="D1987" s="607" t="s">
        <v>10737</v>
      </c>
      <c r="E1987" s="619" t="s">
        <v>18028</v>
      </c>
      <c r="F1987"/>
      <c r="G1987"/>
      <c r="H1987"/>
    </row>
    <row r="1988" spans="1:8" ht="15" x14ac:dyDescent="0.25">
      <c r="A1988" s="609" t="str">
        <f t="shared" si="31"/>
        <v>97101</v>
      </c>
      <c r="B1988" s="607" t="s">
        <v>8503</v>
      </c>
      <c r="C1988" s="607" t="s">
        <v>12556</v>
      </c>
      <c r="D1988" s="607" t="s">
        <v>10737</v>
      </c>
      <c r="E1988" s="619" t="s">
        <v>32916</v>
      </c>
      <c r="F1988"/>
      <c r="G1988"/>
      <c r="H1988"/>
    </row>
    <row r="1989" spans="1:8" ht="15" x14ac:dyDescent="0.25">
      <c r="A1989" s="609" t="str">
        <f t="shared" si="31"/>
        <v>97102</v>
      </c>
      <c r="B1989" s="607" t="s">
        <v>8504</v>
      </c>
      <c r="C1989" s="607" t="s">
        <v>12557</v>
      </c>
      <c r="D1989" s="607" t="s">
        <v>10737</v>
      </c>
      <c r="E1989" s="619" t="s">
        <v>32917</v>
      </c>
      <c r="F1989"/>
      <c r="G1989"/>
      <c r="H1989"/>
    </row>
    <row r="1990" spans="1:8" ht="15" x14ac:dyDescent="0.25">
      <c r="A1990" s="609" t="str">
        <f t="shared" si="31"/>
        <v>97103</v>
      </c>
      <c r="B1990" s="607" t="s">
        <v>8505</v>
      </c>
      <c r="C1990" s="607" t="s">
        <v>12558</v>
      </c>
      <c r="D1990" s="607" t="s">
        <v>10737</v>
      </c>
      <c r="E1990" s="619" t="s">
        <v>32918</v>
      </c>
      <c r="F1990"/>
      <c r="G1990"/>
      <c r="H1990"/>
    </row>
    <row r="1991" spans="1:8" ht="15" x14ac:dyDescent="0.25">
      <c r="A1991" s="609" t="str">
        <f t="shared" si="31"/>
        <v>100322</v>
      </c>
      <c r="B1991" s="607" t="s">
        <v>6391</v>
      </c>
      <c r="C1991" s="607" t="s">
        <v>18968</v>
      </c>
      <c r="D1991" s="607" t="s">
        <v>11895</v>
      </c>
      <c r="E1991" s="619" t="s">
        <v>15661</v>
      </c>
      <c r="F1991"/>
      <c r="G1991"/>
      <c r="H1991"/>
    </row>
    <row r="1992" spans="1:8" ht="15" x14ac:dyDescent="0.25">
      <c r="A1992" s="609" t="str">
        <f t="shared" si="31"/>
        <v>100323</v>
      </c>
      <c r="B1992" s="607" t="s">
        <v>6392</v>
      </c>
      <c r="C1992" s="607" t="s">
        <v>18969</v>
      </c>
      <c r="D1992" s="607" t="s">
        <v>11895</v>
      </c>
      <c r="E1992" s="619" t="s">
        <v>32919</v>
      </c>
      <c r="F1992"/>
      <c r="G1992"/>
      <c r="H1992"/>
    </row>
    <row r="1993" spans="1:8" ht="15" x14ac:dyDescent="0.25">
      <c r="A1993" s="609" t="str">
        <f t="shared" si="31"/>
        <v>100324</v>
      </c>
      <c r="B1993" s="607" t="s">
        <v>6393</v>
      </c>
      <c r="C1993" s="607" t="s">
        <v>18970</v>
      </c>
      <c r="D1993" s="607" t="s">
        <v>11895</v>
      </c>
      <c r="E1993" s="619" t="s">
        <v>28810</v>
      </c>
      <c r="F1993"/>
      <c r="G1993"/>
      <c r="H1993"/>
    </row>
    <row r="1994" spans="1:8" ht="15" x14ac:dyDescent="0.25">
      <c r="A1994" s="609" t="str">
        <f t="shared" si="31"/>
        <v>92263</v>
      </c>
      <c r="B1994" s="607" t="s">
        <v>3149</v>
      </c>
      <c r="C1994" s="607" t="s">
        <v>12564</v>
      </c>
      <c r="D1994" s="607" t="s">
        <v>10737</v>
      </c>
      <c r="E1994" s="619" t="s">
        <v>32920</v>
      </c>
      <c r="F1994"/>
      <c r="G1994"/>
      <c r="H1994"/>
    </row>
    <row r="1995" spans="1:8" ht="15" x14ac:dyDescent="0.25">
      <c r="A1995" s="609" t="str">
        <f t="shared" si="31"/>
        <v>92264</v>
      </c>
      <c r="B1995" s="607" t="s">
        <v>3150</v>
      </c>
      <c r="C1995" s="607" t="s">
        <v>12565</v>
      </c>
      <c r="D1995" s="607" t="s">
        <v>10737</v>
      </c>
      <c r="E1995" s="619" t="s">
        <v>32921</v>
      </c>
      <c r="F1995"/>
      <c r="G1995"/>
      <c r="H1995"/>
    </row>
    <row r="1996" spans="1:8" ht="15" x14ac:dyDescent="0.25">
      <c r="A1996" s="609" t="str">
        <f t="shared" si="31"/>
        <v>92265</v>
      </c>
      <c r="B1996" s="607" t="s">
        <v>3151</v>
      </c>
      <c r="C1996" s="607" t="s">
        <v>12566</v>
      </c>
      <c r="D1996" s="607" t="s">
        <v>10737</v>
      </c>
      <c r="E1996" s="619" t="s">
        <v>32922</v>
      </c>
      <c r="F1996"/>
      <c r="G1996"/>
      <c r="H1996"/>
    </row>
    <row r="1997" spans="1:8" ht="15" x14ac:dyDescent="0.25">
      <c r="A1997" s="609" t="str">
        <f t="shared" si="31"/>
        <v>92266</v>
      </c>
      <c r="B1997" s="607" t="s">
        <v>3152</v>
      </c>
      <c r="C1997" s="607" t="s">
        <v>12567</v>
      </c>
      <c r="D1997" s="607" t="s">
        <v>10737</v>
      </c>
      <c r="E1997" s="619" t="s">
        <v>32923</v>
      </c>
      <c r="F1997"/>
      <c r="G1997"/>
      <c r="H1997"/>
    </row>
    <row r="1998" spans="1:8" ht="15" x14ac:dyDescent="0.25">
      <c r="A1998" s="609" t="str">
        <f t="shared" si="31"/>
        <v>92267</v>
      </c>
      <c r="B1998" s="607" t="s">
        <v>3153</v>
      </c>
      <c r="C1998" s="607" t="s">
        <v>12568</v>
      </c>
      <c r="D1998" s="607" t="s">
        <v>10737</v>
      </c>
      <c r="E1998" s="619" t="s">
        <v>19552</v>
      </c>
      <c r="F1998"/>
      <c r="G1998"/>
      <c r="H1998"/>
    </row>
    <row r="1999" spans="1:8" ht="15" x14ac:dyDescent="0.25">
      <c r="A1999" s="609" t="str">
        <f t="shared" si="31"/>
        <v>92268</v>
      </c>
      <c r="B1999" s="607" t="s">
        <v>3154</v>
      </c>
      <c r="C1999" s="607" t="s">
        <v>12569</v>
      </c>
      <c r="D1999" s="607" t="s">
        <v>10737</v>
      </c>
      <c r="E1999" s="619" t="s">
        <v>32924</v>
      </c>
      <c r="F1999"/>
      <c r="G1999"/>
      <c r="H1999"/>
    </row>
    <row r="2000" spans="1:8" ht="15" x14ac:dyDescent="0.25">
      <c r="A2000" s="609" t="str">
        <f t="shared" si="31"/>
        <v>92269</v>
      </c>
      <c r="B2000" s="607" t="s">
        <v>3155</v>
      </c>
      <c r="C2000" s="607" t="s">
        <v>12571</v>
      </c>
      <c r="D2000" s="607" t="s">
        <v>10737</v>
      </c>
      <c r="E2000" s="619" t="s">
        <v>32925</v>
      </c>
      <c r="F2000"/>
      <c r="G2000"/>
      <c r="H2000"/>
    </row>
    <row r="2001" spans="1:8" ht="15" x14ac:dyDescent="0.25">
      <c r="A2001" s="609" t="str">
        <f t="shared" si="31"/>
        <v>92270</v>
      </c>
      <c r="B2001" s="607" t="s">
        <v>3156</v>
      </c>
      <c r="C2001" s="607" t="s">
        <v>12572</v>
      </c>
      <c r="D2001" s="607" t="s">
        <v>10737</v>
      </c>
      <c r="E2001" s="619" t="s">
        <v>19058</v>
      </c>
      <c r="F2001"/>
      <c r="G2001"/>
      <c r="H2001"/>
    </row>
    <row r="2002" spans="1:8" ht="15" x14ac:dyDescent="0.25">
      <c r="A2002" s="609" t="str">
        <f t="shared" si="31"/>
        <v>92271</v>
      </c>
      <c r="B2002" s="607" t="s">
        <v>3157</v>
      </c>
      <c r="C2002" s="607" t="s">
        <v>12573</v>
      </c>
      <c r="D2002" s="607" t="s">
        <v>10737</v>
      </c>
      <c r="E2002" s="619" t="s">
        <v>32926</v>
      </c>
      <c r="F2002"/>
      <c r="G2002"/>
      <c r="H2002"/>
    </row>
    <row r="2003" spans="1:8" ht="15" x14ac:dyDescent="0.25">
      <c r="A2003" s="609" t="str">
        <f t="shared" si="31"/>
        <v>92272</v>
      </c>
      <c r="B2003" s="607" t="s">
        <v>3158</v>
      </c>
      <c r="C2003" s="607" t="s">
        <v>12574</v>
      </c>
      <c r="D2003" s="607" t="s">
        <v>10494</v>
      </c>
      <c r="E2003" s="619" t="s">
        <v>10308</v>
      </c>
      <c r="F2003"/>
      <c r="G2003"/>
      <c r="H2003"/>
    </row>
    <row r="2004" spans="1:8" ht="15" x14ac:dyDescent="0.25">
      <c r="A2004" s="609" t="str">
        <f t="shared" si="31"/>
        <v>92273</v>
      </c>
      <c r="B2004" s="607" t="s">
        <v>3159</v>
      </c>
      <c r="C2004" s="607" t="s">
        <v>12576</v>
      </c>
      <c r="D2004" s="607" t="s">
        <v>10494</v>
      </c>
      <c r="E2004" s="619" t="s">
        <v>14559</v>
      </c>
      <c r="F2004"/>
      <c r="G2004"/>
      <c r="H2004"/>
    </row>
    <row r="2005" spans="1:8" ht="15" x14ac:dyDescent="0.25">
      <c r="A2005" s="609" t="str">
        <f t="shared" si="31"/>
        <v>92409</v>
      </c>
      <c r="B2005" s="607" t="s">
        <v>3289</v>
      </c>
      <c r="C2005" s="607" t="s">
        <v>12577</v>
      </c>
      <c r="D2005" s="607" t="s">
        <v>10737</v>
      </c>
      <c r="E2005" s="619" t="s">
        <v>32927</v>
      </c>
      <c r="F2005"/>
      <c r="G2005"/>
      <c r="H2005"/>
    </row>
    <row r="2006" spans="1:8" ht="15" x14ac:dyDescent="0.25">
      <c r="A2006" s="609" t="str">
        <f t="shared" si="31"/>
        <v>92411</v>
      </c>
      <c r="B2006" s="607" t="s">
        <v>3290</v>
      </c>
      <c r="C2006" s="607" t="s">
        <v>12578</v>
      </c>
      <c r="D2006" s="607" t="s">
        <v>10737</v>
      </c>
      <c r="E2006" s="619" t="s">
        <v>32928</v>
      </c>
      <c r="F2006"/>
      <c r="G2006"/>
      <c r="H2006"/>
    </row>
    <row r="2007" spans="1:8" ht="15" x14ac:dyDescent="0.25">
      <c r="A2007" s="609" t="str">
        <f t="shared" si="31"/>
        <v>92413</v>
      </c>
      <c r="B2007" s="607" t="s">
        <v>3291</v>
      </c>
      <c r="C2007" s="607" t="s">
        <v>12579</v>
      </c>
      <c r="D2007" s="607" t="s">
        <v>10737</v>
      </c>
      <c r="E2007" s="619" t="s">
        <v>32929</v>
      </c>
      <c r="F2007"/>
      <c r="G2007"/>
      <c r="H2007"/>
    </row>
    <row r="2008" spans="1:8" ht="15" x14ac:dyDescent="0.25">
      <c r="A2008" s="609" t="str">
        <f t="shared" si="31"/>
        <v>92415</v>
      </c>
      <c r="B2008" s="607" t="s">
        <v>212</v>
      </c>
      <c r="C2008" s="607" t="s">
        <v>12581</v>
      </c>
      <c r="D2008" s="607" t="s">
        <v>10737</v>
      </c>
      <c r="E2008" s="619" t="s">
        <v>32930</v>
      </c>
      <c r="F2008"/>
      <c r="G2008"/>
      <c r="H2008"/>
    </row>
    <row r="2009" spans="1:8" ht="15" x14ac:dyDescent="0.25">
      <c r="A2009" s="609" t="str">
        <f t="shared" si="31"/>
        <v>92417</v>
      </c>
      <c r="B2009" s="607" t="s">
        <v>3292</v>
      </c>
      <c r="C2009" s="607" t="s">
        <v>12582</v>
      </c>
      <c r="D2009" s="607" t="s">
        <v>10737</v>
      </c>
      <c r="E2009" s="619" t="s">
        <v>8937</v>
      </c>
      <c r="F2009"/>
      <c r="G2009"/>
      <c r="H2009"/>
    </row>
    <row r="2010" spans="1:8" ht="15" x14ac:dyDescent="0.25">
      <c r="A2010" s="609" t="str">
        <f t="shared" si="31"/>
        <v>92419</v>
      </c>
      <c r="B2010" s="607" t="s">
        <v>3293</v>
      </c>
      <c r="C2010" s="607" t="s">
        <v>12583</v>
      </c>
      <c r="D2010" s="607" t="s">
        <v>10737</v>
      </c>
      <c r="E2010" s="619" t="s">
        <v>31027</v>
      </c>
      <c r="F2010"/>
      <c r="G2010"/>
      <c r="H2010"/>
    </row>
    <row r="2011" spans="1:8" ht="15" x14ac:dyDescent="0.25">
      <c r="A2011" s="609" t="str">
        <f t="shared" si="31"/>
        <v>92421</v>
      </c>
      <c r="B2011" s="607" t="s">
        <v>3294</v>
      </c>
      <c r="C2011" s="607" t="s">
        <v>12584</v>
      </c>
      <c r="D2011" s="607" t="s">
        <v>10737</v>
      </c>
      <c r="E2011" s="619" t="s">
        <v>19359</v>
      </c>
      <c r="F2011"/>
      <c r="G2011"/>
      <c r="H2011"/>
    </row>
    <row r="2012" spans="1:8" ht="15" x14ac:dyDescent="0.25">
      <c r="A2012" s="609" t="str">
        <f t="shared" si="31"/>
        <v>92423</v>
      </c>
      <c r="B2012" s="607" t="s">
        <v>3295</v>
      </c>
      <c r="C2012" s="607" t="s">
        <v>12585</v>
      </c>
      <c r="D2012" s="607" t="s">
        <v>10737</v>
      </c>
      <c r="E2012" s="619" t="s">
        <v>18193</v>
      </c>
      <c r="F2012"/>
      <c r="G2012"/>
      <c r="H2012"/>
    </row>
    <row r="2013" spans="1:8" ht="15" x14ac:dyDescent="0.25">
      <c r="A2013" s="609" t="str">
        <f t="shared" si="31"/>
        <v>92425</v>
      </c>
      <c r="B2013" s="607" t="s">
        <v>3296</v>
      </c>
      <c r="C2013" s="607" t="s">
        <v>12586</v>
      </c>
      <c r="D2013" s="607" t="s">
        <v>10737</v>
      </c>
      <c r="E2013" s="619" t="s">
        <v>32931</v>
      </c>
      <c r="F2013"/>
      <c r="G2013"/>
      <c r="H2013"/>
    </row>
    <row r="2014" spans="1:8" ht="15" x14ac:dyDescent="0.25">
      <c r="A2014" s="609" t="str">
        <f t="shared" si="31"/>
        <v>92427</v>
      </c>
      <c r="B2014" s="607" t="s">
        <v>3297</v>
      </c>
      <c r="C2014" s="607" t="s">
        <v>12587</v>
      </c>
      <c r="D2014" s="607" t="s">
        <v>10737</v>
      </c>
      <c r="E2014" s="619" t="s">
        <v>19047</v>
      </c>
      <c r="F2014"/>
      <c r="G2014"/>
      <c r="H2014"/>
    </row>
    <row r="2015" spans="1:8" ht="15" x14ac:dyDescent="0.25">
      <c r="A2015" s="609" t="str">
        <f t="shared" si="31"/>
        <v>92429</v>
      </c>
      <c r="B2015" s="607" t="s">
        <v>3298</v>
      </c>
      <c r="C2015" s="607" t="s">
        <v>12588</v>
      </c>
      <c r="D2015" s="607" t="s">
        <v>10737</v>
      </c>
      <c r="E2015" s="619" t="s">
        <v>32932</v>
      </c>
      <c r="F2015"/>
      <c r="G2015"/>
      <c r="H2015"/>
    </row>
    <row r="2016" spans="1:8" ht="15" x14ac:dyDescent="0.25">
      <c r="A2016" s="609" t="str">
        <f t="shared" si="31"/>
        <v>92431</v>
      </c>
      <c r="B2016" s="607" t="s">
        <v>3299</v>
      </c>
      <c r="C2016" s="607" t="s">
        <v>12589</v>
      </c>
      <c r="D2016" s="607" t="s">
        <v>10737</v>
      </c>
      <c r="E2016" s="619" t="s">
        <v>32933</v>
      </c>
      <c r="F2016"/>
      <c r="G2016"/>
      <c r="H2016"/>
    </row>
    <row r="2017" spans="1:8" ht="15" x14ac:dyDescent="0.25">
      <c r="A2017" s="609" t="str">
        <f t="shared" si="31"/>
        <v>92433</v>
      </c>
      <c r="B2017" s="607" t="s">
        <v>3300</v>
      </c>
      <c r="C2017" s="607" t="s">
        <v>12591</v>
      </c>
      <c r="D2017" s="607" t="s">
        <v>10737</v>
      </c>
      <c r="E2017" s="619" t="s">
        <v>10278</v>
      </c>
      <c r="F2017"/>
      <c r="G2017"/>
      <c r="H2017"/>
    </row>
    <row r="2018" spans="1:8" ht="15" x14ac:dyDescent="0.25">
      <c r="A2018" s="609" t="str">
        <f t="shared" si="31"/>
        <v>92435</v>
      </c>
      <c r="B2018" s="607" t="s">
        <v>3301</v>
      </c>
      <c r="C2018" s="607" t="s">
        <v>12592</v>
      </c>
      <c r="D2018" s="607" t="s">
        <v>10737</v>
      </c>
      <c r="E2018" s="619" t="s">
        <v>11056</v>
      </c>
      <c r="F2018"/>
      <c r="G2018"/>
      <c r="H2018"/>
    </row>
    <row r="2019" spans="1:8" ht="15" x14ac:dyDescent="0.25">
      <c r="A2019" s="609" t="str">
        <f t="shared" si="31"/>
        <v>92437</v>
      </c>
      <c r="B2019" s="607" t="s">
        <v>3302</v>
      </c>
      <c r="C2019" s="607" t="s">
        <v>12593</v>
      </c>
      <c r="D2019" s="607" t="s">
        <v>10737</v>
      </c>
      <c r="E2019" s="619" t="s">
        <v>32934</v>
      </c>
      <c r="F2019"/>
      <c r="G2019"/>
      <c r="H2019"/>
    </row>
    <row r="2020" spans="1:8" ht="15" x14ac:dyDescent="0.25">
      <c r="A2020" s="609" t="str">
        <f t="shared" si="31"/>
        <v>92439</v>
      </c>
      <c r="B2020" s="607" t="s">
        <v>3303</v>
      </c>
      <c r="C2020" s="607" t="s">
        <v>12595</v>
      </c>
      <c r="D2020" s="607" t="s">
        <v>10737</v>
      </c>
      <c r="E2020" s="619" t="s">
        <v>32935</v>
      </c>
      <c r="F2020"/>
      <c r="G2020"/>
      <c r="H2020"/>
    </row>
    <row r="2021" spans="1:8" ht="15" x14ac:dyDescent="0.25">
      <c r="A2021" s="609" t="str">
        <f t="shared" si="31"/>
        <v>92441</v>
      </c>
      <c r="B2021" s="607" t="s">
        <v>3304</v>
      </c>
      <c r="C2021" s="607" t="s">
        <v>12596</v>
      </c>
      <c r="D2021" s="607" t="s">
        <v>10737</v>
      </c>
      <c r="E2021" s="619" t="s">
        <v>19047</v>
      </c>
      <c r="F2021"/>
      <c r="G2021"/>
      <c r="H2021"/>
    </row>
    <row r="2022" spans="1:8" ht="15" x14ac:dyDescent="0.25">
      <c r="A2022" s="609" t="str">
        <f t="shared" si="31"/>
        <v>92443</v>
      </c>
      <c r="B2022" s="607" t="s">
        <v>3305</v>
      </c>
      <c r="C2022" s="607" t="s">
        <v>12597</v>
      </c>
      <c r="D2022" s="607" t="s">
        <v>10737</v>
      </c>
      <c r="E2022" s="619" t="s">
        <v>19683</v>
      </c>
      <c r="F2022"/>
      <c r="G2022"/>
      <c r="H2022"/>
    </row>
    <row r="2023" spans="1:8" ht="15" x14ac:dyDescent="0.25">
      <c r="A2023" s="609" t="str">
        <f t="shared" si="31"/>
        <v>92445</v>
      </c>
      <c r="B2023" s="607" t="s">
        <v>3306</v>
      </c>
      <c r="C2023" s="607" t="s">
        <v>12598</v>
      </c>
      <c r="D2023" s="607" t="s">
        <v>10737</v>
      </c>
      <c r="E2023" s="619" t="s">
        <v>31336</v>
      </c>
      <c r="F2023"/>
      <c r="G2023"/>
      <c r="H2023"/>
    </row>
    <row r="2024" spans="1:8" ht="15" x14ac:dyDescent="0.25">
      <c r="A2024" s="609" t="str">
        <f t="shared" si="31"/>
        <v>92446</v>
      </c>
      <c r="B2024" s="607" t="s">
        <v>3307</v>
      </c>
      <c r="C2024" s="607" t="s">
        <v>12600</v>
      </c>
      <c r="D2024" s="607" t="s">
        <v>10737</v>
      </c>
      <c r="E2024" s="619" t="s">
        <v>32936</v>
      </c>
      <c r="F2024"/>
      <c r="G2024"/>
      <c r="H2024"/>
    </row>
    <row r="2025" spans="1:8" ht="15" x14ac:dyDescent="0.25">
      <c r="A2025" s="609" t="str">
        <f t="shared" si="31"/>
        <v>92447</v>
      </c>
      <c r="B2025" s="607" t="s">
        <v>3308</v>
      </c>
      <c r="C2025" s="607" t="s">
        <v>12601</v>
      </c>
      <c r="D2025" s="607" t="s">
        <v>10737</v>
      </c>
      <c r="E2025" s="619" t="s">
        <v>32937</v>
      </c>
      <c r="F2025"/>
      <c r="G2025"/>
      <c r="H2025"/>
    </row>
    <row r="2026" spans="1:8" ht="15" x14ac:dyDescent="0.25">
      <c r="A2026" s="609" t="str">
        <f t="shared" si="31"/>
        <v>92448</v>
      </c>
      <c r="B2026" s="607" t="s">
        <v>3309</v>
      </c>
      <c r="C2026" s="607" t="s">
        <v>12602</v>
      </c>
      <c r="D2026" s="607" t="s">
        <v>10737</v>
      </c>
      <c r="E2026" s="619" t="s">
        <v>32938</v>
      </c>
      <c r="F2026"/>
      <c r="G2026"/>
      <c r="H2026"/>
    </row>
    <row r="2027" spans="1:8" ht="15" x14ac:dyDescent="0.25">
      <c r="A2027" s="609" t="str">
        <f t="shared" si="31"/>
        <v>92449</v>
      </c>
      <c r="B2027" s="607" t="s">
        <v>3310</v>
      </c>
      <c r="C2027" s="607" t="s">
        <v>12603</v>
      </c>
      <c r="D2027" s="607" t="s">
        <v>10737</v>
      </c>
      <c r="E2027" s="619" t="s">
        <v>32939</v>
      </c>
      <c r="F2027"/>
      <c r="G2027"/>
      <c r="H2027"/>
    </row>
    <row r="2028" spans="1:8" ht="15" x14ac:dyDescent="0.25">
      <c r="A2028" s="609" t="str">
        <f t="shared" si="31"/>
        <v>92450</v>
      </c>
      <c r="B2028" s="607" t="s">
        <v>3311</v>
      </c>
      <c r="C2028" s="607" t="s">
        <v>12604</v>
      </c>
      <c r="D2028" s="607" t="s">
        <v>10737</v>
      </c>
      <c r="E2028" s="619" t="s">
        <v>32940</v>
      </c>
      <c r="F2028"/>
      <c r="G2028"/>
      <c r="H2028"/>
    </row>
    <row r="2029" spans="1:8" ht="15" x14ac:dyDescent="0.25">
      <c r="A2029" s="609" t="str">
        <f t="shared" si="31"/>
        <v>92451</v>
      </c>
      <c r="B2029" s="607" t="s">
        <v>3312</v>
      </c>
      <c r="C2029" s="607" t="s">
        <v>12605</v>
      </c>
      <c r="D2029" s="607" t="s">
        <v>10737</v>
      </c>
      <c r="E2029" s="619" t="s">
        <v>18940</v>
      </c>
      <c r="F2029"/>
      <c r="G2029"/>
      <c r="H2029"/>
    </row>
    <row r="2030" spans="1:8" ht="15" x14ac:dyDescent="0.25">
      <c r="A2030" s="609" t="str">
        <f t="shared" si="31"/>
        <v>92452</v>
      </c>
      <c r="B2030" s="607" t="s">
        <v>3313</v>
      </c>
      <c r="C2030" s="607" t="s">
        <v>12606</v>
      </c>
      <c r="D2030" s="607" t="s">
        <v>10737</v>
      </c>
      <c r="E2030" s="619" t="s">
        <v>18323</v>
      </c>
      <c r="F2030"/>
      <c r="G2030"/>
      <c r="H2030"/>
    </row>
    <row r="2031" spans="1:8" ht="15" x14ac:dyDescent="0.25">
      <c r="A2031" s="609" t="str">
        <f t="shared" si="31"/>
        <v>92453</v>
      </c>
      <c r="B2031" s="607" t="s">
        <v>3314</v>
      </c>
      <c r="C2031" s="607" t="s">
        <v>12607</v>
      </c>
      <c r="D2031" s="607" t="s">
        <v>10737</v>
      </c>
      <c r="E2031" s="619" t="s">
        <v>32941</v>
      </c>
      <c r="F2031"/>
      <c r="G2031"/>
      <c r="H2031"/>
    </row>
    <row r="2032" spans="1:8" ht="15" x14ac:dyDescent="0.25">
      <c r="A2032" s="609" t="str">
        <f t="shared" si="31"/>
        <v>92454</v>
      </c>
      <c r="B2032" s="607" t="s">
        <v>3315</v>
      </c>
      <c r="C2032" s="607" t="s">
        <v>12608</v>
      </c>
      <c r="D2032" s="607" t="s">
        <v>10737</v>
      </c>
      <c r="E2032" s="619" t="s">
        <v>32942</v>
      </c>
      <c r="F2032"/>
      <c r="G2032"/>
      <c r="H2032"/>
    </row>
    <row r="2033" spans="1:8" ht="15" x14ac:dyDescent="0.25">
      <c r="A2033" s="609" t="str">
        <f t="shared" si="31"/>
        <v>92455</v>
      </c>
      <c r="B2033" s="607" t="s">
        <v>3316</v>
      </c>
      <c r="C2033" s="607" t="s">
        <v>12609</v>
      </c>
      <c r="D2033" s="607" t="s">
        <v>10737</v>
      </c>
      <c r="E2033" s="619" t="s">
        <v>32943</v>
      </c>
      <c r="F2033"/>
      <c r="G2033"/>
      <c r="H2033"/>
    </row>
    <row r="2034" spans="1:8" ht="15" x14ac:dyDescent="0.25">
      <c r="A2034" s="609" t="str">
        <f t="shared" si="31"/>
        <v>92456</v>
      </c>
      <c r="B2034" s="607" t="s">
        <v>3317</v>
      </c>
      <c r="C2034" s="607" t="s">
        <v>12611</v>
      </c>
      <c r="D2034" s="607" t="s">
        <v>10737</v>
      </c>
      <c r="E2034" s="619" t="s">
        <v>9576</v>
      </c>
      <c r="F2034"/>
      <c r="G2034"/>
      <c r="H2034"/>
    </row>
    <row r="2035" spans="1:8" ht="15" x14ac:dyDescent="0.25">
      <c r="A2035" s="609" t="str">
        <f t="shared" si="31"/>
        <v>92457</v>
      </c>
      <c r="B2035" s="607" t="s">
        <v>3318</v>
      </c>
      <c r="C2035" s="607" t="s">
        <v>12612</v>
      </c>
      <c r="D2035" s="607" t="s">
        <v>10737</v>
      </c>
      <c r="E2035" s="619" t="s">
        <v>32944</v>
      </c>
      <c r="F2035"/>
      <c r="G2035"/>
      <c r="H2035"/>
    </row>
    <row r="2036" spans="1:8" ht="15" x14ac:dyDescent="0.25">
      <c r="A2036" s="609" t="str">
        <f t="shared" si="31"/>
        <v>92458</v>
      </c>
      <c r="B2036" s="607" t="s">
        <v>3319</v>
      </c>
      <c r="C2036" s="607" t="s">
        <v>12613</v>
      </c>
      <c r="D2036" s="607" t="s">
        <v>10737</v>
      </c>
      <c r="E2036" s="619" t="s">
        <v>19148</v>
      </c>
      <c r="F2036"/>
      <c r="G2036"/>
      <c r="H2036"/>
    </row>
    <row r="2037" spans="1:8" ht="15" x14ac:dyDescent="0.25">
      <c r="A2037" s="609" t="str">
        <f t="shared" si="31"/>
        <v>92459</v>
      </c>
      <c r="B2037" s="607" t="s">
        <v>3320</v>
      </c>
      <c r="C2037" s="607" t="s">
        <v>12614</v>
      </c>
      <c r="D2037" s="607" t="s">
        <v>10737</v>
      </c>
      <c r="E2037" s="619" t="s">
        <v>32945</v>
      </c>
      <c r="F2037"/>
      <c r="G2037"/>
      <c r="H2037"/>
    </row>
    <row r="2038" spans="1:8" ht="15" x14ac:dyDescent="0.25">
      <c r="A2038" s="609" t="str">
        <f t="shared" si="31"/>
        <v>92460</v>
      </c>
      <c r="B2038" s="607" t="s">
        <v>3321</v>
      </c>
      <c r="C2038" s="607" t="s">
        <v>12615</v>
      </c>
      <c r="D2038" s="607" t="s">
        <v>10737</v>
      </c>
      <c r="E2038" s="619" t="s">
        <v>18870</v>
      </c>
      <c r="F2038"/>
      <c r="G2038"/>
      <c r="H2038"/>
    </row>
    <row r="2039" spans="1:8" ht="15" x14ac:dyDescent="0.25">
      <c r="A2039" s="609" t="str">
        <f t="shared" si="31"/>
        <v>92461</v>
      </c>
      <c r="B2039" s="607" t="s">
        <v>3322</v>
      </c>
      <c r="C2039" s="607" t="s">
        <v>12617</v>
      </c>
      <c r="D2039" s="607" t="s">
        <v>10737</v>
      </c>
      <c r="E2039" s="619" t="s">
        <v>32946</v>
      </c>
      <c r="F2039"/>
      <c r="G2039"/>
      <c r="H2039"/>
    </row>
    <row r="2040" spans="1:8" ht="15" x14ac:dyDescent="0.25">
      <c r="A2040" s="609" t="str">
        <f t="shared" si="31"/>
        <v>92462</v>
      </c>
      <c r="B2040" s="607" t="s">
        <v>3323</v>
      </c>
      <c r="C2040" s="607" t="s">
        <v>12618</v>
      </c>
      <c r="D2040" s="607" t="s">
        <v>10737</v>
      </c>
      <c r="E2040" s="619" t="s">
        <v>32947</v>
      </c>
      <c r="F2040"/>
      <c r="G2040"/>
      <c r="H2040"/>
    </row>
    <row r="2041" spans="1:8" ht="15" x14ac:dyDescent="0.25">
      <c r="A2041" s="609" t="str">
        <f t="shared" si="31"/>
        <v>92463</v>
      </c>
      <c r="B2041" s="607" t="s">
        <v>3324</v>
      </c>
      <c r="C2041" s="607" t="s">
        <v>12619</v>
      </c>
      <c r="D2041" s="607" t="s">
        <v>10737</v>
      </c>
      <c r="E2041" s="619" t="s">
        <v>32948</v>
      </c>
      <c r="F2041"/>
      <c r="G2041"/>
      <c r="H2041"/>
    </row>
    <row r="2042" spans="1:8" ht="15" x14ac:dyDescent="0.25">
      <c r="A2042" s="609" t="str">
        <f t="shared" si="31"/>
        <v>92464</v>
      </c>
      <c r="B2042" s="607" t="s">
        <v>3325</v>
      </c>
      <c r="C2042" s="607" t="s">
        <v>12620</v>
      </c>
      <c r="D2042" s="607" t="s">
        <v>10737</v>
      </c>
      <c r="E2042" s="619" t="s">
        <v>19361</v>
      </c>
      <c r="F2042"/>
      <c r="G2042"/>
      <c r="H2042"/>
    </row>
    <row r="2043" spans="1:8" ht="15" x14ac:dyDescent="0.25">
      <c r="A2043" s="609" t="str">
        <f t="shared" si="31"/>
        <v>92465</v>
      </c>
      <c r="B2043" s="607" t="s">
        <v>3326</v>
      </c>
      <c r="C2043" s="607" t="s">
        <v>12621</v>
      </c>
      <c r="D2043" s="607" t="s">
        <v>10737</v>
      </c>
      <c r="E2043" s="619" t="s">
        <v>32949</v>
      </c>
      <c r="F2043"/>
      <c r="G2043"/>
      <c r="H2043"/>
    </row>
    <row r="2044" spans="1:8" ht="15" x14ac:dyDescent="0.25">
      <c r="A2044" s="609" t="str">
        <f t="shared" si="31"/>
        <v>92466</v>
      </c>
      <c r="B2044" s="607" t="s">
        <v>3327</v>
      </c>
      <c r="C2044" s="607" t="s">
        <v>12622</v>
      </c>
      <c r="D2044" s="607" t="s">
        <v>10737</v>
      </c>
      <c r="E2044" s="619" t="s">
        <v>32950</v>
      </c>
      <c r="F2044"/>
      <c r="G2044"/>
      <c r="H2044"/>
    </row>
    <row r="2045" spans="1:8" ht="15" x14ac:dyDescent="0.25">
      <c r="A2045" s="609" t="str">
        <f t="shared" si="31"/>
        <v>92467</v>
      </c>
      <c r="B2045" s="607" t="s">
        <v>3328</v>
      </c>
      <c r="C2045" s="607" t="s">
        <v>12623</v>
      </c>
      <c r="D2045" s="607" t="s">
        <v>10737</v>
      </c>
      <c r="E2045" s="619" t="s">
        <v>18223</v>
      </c>
      <c r="F2045"/>
      <c r="G2045"/>
      <c r="H2045"/>
    </row>
    <row r="2046" spans="1:8" ht="15" x14ac:dyDescent="0.25">
      <c r="A2046" s="609" t="str">
        <f t="shared" si="31"/>
        <v>92468</v>
      </c>
      <c r="B2046" s="607" t="s">
        <v>3329</v>
      </c>
      <c r="C2046" s="607" t="s">
        <v>12624</v>
      </c>
      <c r="D2046" s="607" t="s">
        <v>10737</v>
      </c>
      <c r="E2046" s="619" t="s">
        <v>19402</v>
      </c>
      <c r="F2046"/>
      <c r="G2046"/>
      <c r="H2046"/>
    </row>
    <row r="2047" spans="1:8" ht="15" x14ac:dyDescent="0.25">
      <c r="A2047" s="609" t="str">
        <f t="shared" si="31"/>
        <v>92469</v>
      </c>
      <c r="B2047" s="607" t="s">
        <v>3330</v>
      </c>
      <c r="C2047" s="607" t="s">
        <v>12625</v>
      </c>
      <c r="D2047" s="607" t="s">
        <v>10737</v>
      </c>
      <c r="E2047" s="619" t="s">
        <v>19610</v>
      </c>
      <c r="F2047"/>
      <c r="G2047"/>
      <c r="H2047"/>
    </row>
    <row r="2048" spans="1:8" ht="15" x14ac:dyDescent="0.25">
      <c r="A2048" s="609" t="str">
        <f t="shared" si="31"/>
        <v>92470</v>
      </c>
      <c r="B2048" s="607" t="s">
        <v>3331</v>
      </c>
      <c r="C2048" s="607" t="s">
        <v>12626</v>
      </c>
      <c r="D2048" s="607" t="s">
        <v>10737</v>
      </c>
      <c r="E2048" s="619" t="s">
        <v>32951</v>
      </c>
      <c r="F2048"/>
      <c r="G2048"/>
      <c r="H2048"/>
    </row>
    <row r="2049" spans="1:8" ht="15" x14ac:dyDescent="0.25">
      <c r="A2049" s="609" t="str">
        <f t="shared" si="31"/>
        <v>92471</v>
      </c>
      <c r="B2049" s="607" t="s">
        <v>3332</v>
      </c>
      <c r="C2049" s="607" t="s">
        <v>12627</v>
      </c>
      <c r="D2049" s="607" t="s">
        <v>10737</v>
      </c>
      <c r="E2049" s="619" t="s">
        <v>9677</v>
      </c>
      <c r="F2049"/>
      <c r="G2049"/>
      <c r="H2049"/>
    </row>
    <row r="2050" spans="1:8" ht="15" x14ac:dyDescent="0.25">
      <c r="A2050" s="609" t="str">
        <f t="shared" ref="A2050:A2113" si="32">IF(ISERROR(SEARCH("/",B2050)=6),TRIM(CLEAN(B2050)),IF(SEARCH("/",B2050)=6,IF(LEN(TRIM(CLEAN(B2050)))=7,LEFT(TRIM(CLEAN(B2050)),6)&amp;"00"&amp;RIGHT(TRIM(CLEAN(B2050)),1),LEFT(TRIM(CLEAN(B2050)),6)&amp;"0"&amp;RIGHT(TRIM(CLEAN(B2050)),2)),TRIM(CLEAN(B2050))))</f>
        <v>92472</v>
      </c>
      <c r="B2050" s="607" t="s">
        <v>3333</v>
      </c>
      <c r="C2050" s="607" t="s">
        <v>12628</v>
      </c>
      <c r="D2050" s="607" t="s">
        <v>10737</v>
      </c>
      <c r="E2050" s="619" t="s">
        <v>32952</v>
      </c>
      <c r="F2050"/>
      <c r="G2050"/>
      <c r="H2050"/>
    </row>
    <row r="2051" spans="1:8" ht="15" x14ac:dyDescent="0.25">
      <c r="A2051" s="609" t="str">
        <f t="shared" si="32"/>
        <v>92473</v>
      </c>
      <c r="B2051" s="607" t="s">
        <v>3334</v>
      </c>
      <c r="C2051" s="607" t="s">
        <v>12629</v>
      </c>
      <c r="D2051" s="607" t="s">
        <v>10737</v>
      </c>
      <c r="E2051" s="619" t="s">
        <v>10756</v>
      </c>
      <c r="F2051"/>
      <c r="G2051"/>
      <c r="H2051"/>
    </row>
    <row r="2052" spans="1:8" ht="15" x14ac:dyDescent="0.25">
      <c r="A2052" s="609" t="str">
        <f t="shared" si="32"/>
        <v>92474</v>
      </c>
      <c r="B2052" s="607" t="s">
        <v>3335</v>
      </c>
      <c r="C2052" s="607" t="s">
        <v>12630</v>
      </c>
      <c r="D2052" s="607" t="s">
        <v>10737</v>
      </c>
      <c r="E2052" s="619" t="s">
        <v>32953</v>
      </c>
      <c r="F2052"/>
      <c r="G2052"/>
      <c r="H2052"/>
    </row>
    <row r="2053" spans="1:8" ht="15" x14ac:dyDescent="0.25">
      <c r="A2053" s="609" t="str">
        <f t="shared" si="32"/>
        <v>92475</v>
      </c>
      <c r="B2053" s="607" t="s">
        <v>3336</v>
      </c>
      <c r="C2053" s="607" t="s">
        <v>12631</v>
      </c>
      <c r="D2053" s="607" t="s">
        <v>10737</v>
      </c>
      <c r="E2053" s="619" t="s">
        <v>19785</v>
      </c>
      <c r="F2053"/>
      <c r="G2053"/>
      <c r="H2053"/>
    </row>
    <row r="2054" spans="1:8" ht="15" x14ac:dyDescent="0.25">
      <c r="A2054" s="609" t="str">
        <f t="shared" si="32"/>
        <v>92476</v>
      </c>
      <c r="B2054" s="607" t="s">
        <v>3337</v>
      </c>
      <c r="C2054" s="607" t="s">
        <v>12632</v>
      </c>
      <c r="D2054" s="607" t="s">
        <v>10737</v>
      </c>
      <c r="E2054" s="619" t="s">
        <v>9500</v>
      </c>
      <c r="F2054"/>
      <c r="G2054"/>
      <c r="H2054"/>
    </row>
    <row r="2055" spans="1:8" ht="15" x14ac:dyDescent="0.25">
      <c r="A2055" s="609" t="str">
        <f t="shared" si="32"/>
        <v>92477</v>
      </c>
      <c r="B2055" s="607" t="s">
        <v>3338</v>
      </c>
      <c r="C2055" s="607" t="s">
        <v>12634</v>
      </c>
      <c r="D2055" s="607" t="s">
        <v>10737</v>
      </c>
      <c r="E2055" s="619" t="s">
        <v>32954</v>
      </c>
      <c r="F2055"/>
      <c r="G2055"/>
      <c r="H2055"/>
    </row>
    <row r="2056" spans="1:8" ht="15" x14ac:dyDescent="0.25">
      <c r="A2056" s="609" t="str">
        <f t="shared" si="32"/>
        <v>92478</v>
      </c>
      <c r="B2056" s="607" t="s">
        <v>3339</v>
      </c>
      <c r="C2056" s="607" t="s">
        <v>12635</v>
      </c>
      <c r="D2056" s="607" t="s">
        <v>10737</v>
      </c>
      <c r="E2056" s="619" t="s">
        <v>32955</v>
      </c>
      <c r="F2056"/>
      <c r="G2056"/>
      <c r="H2056"/>
    </row>
    <row r="2057" spans="1:8" ht="15" x14ac:dyDescent="0.25">
      <c r="A2057" s="609" t="str">
        <f t="shared" si="32"/>
        <v>92479</v>
      </c>
      <c r="B2057" s="607" t="s">
        <v>3340</v>
      </c>
      <c r="C2057" s="607" t="s">
        <v>12636</v>
      </c>
      <c r="D2057" s="607" t="s">
        <v>10737</v>
      </c>
      <c r="E2057" s="619" t="s">
        <v>21156</v>
      </c>
      <c r="F2057"/>
      <c r="G2057"/>
      <c r="H2057"/>
    </row>
    <row r="2058" spans="1:8" ht="15" x14ac:dyDescent="0.25">
      <c r="A2058" s="609" t="str">
        <f t="shared" si="32"/>
        <v>92480</v>
      </c>
      <c r="B2058" s="607" t="s">
        <v>3341</v>
      </c>
      <c r="C2058" s="607" t="s">
        <v>12637</v>
      </c>
      <c r="D2058" s="607" t="s">
        <v>10737</v>
      </c>
      <c r="E2058" s="619" t="s">
        <v>16863</v>
      </c>
      <c r="F2058"/>
      <c r="G2058"/>
      <c r="H2058"/>
    </row>
    <row r="2059" spans="1:8" ht="15" x14ac:dyDescent="0.25">
      <c r="A2059" s="609" t="str">
        <f t="shared" si="32"/>
        <v>92482</v>
      </c>
      <c r="B2059" s="607" t="s">
        <v>3342</v>
      </c>
      <c r="C2059" s="607" t="s">
        <v>12638</v>
      </c>
      <c r="D2059" s="607" t="s">
        <v>10737</v>
      </c>
      <c r="E2059" s="619" t="s">
        <v>32956</v>
      </c>
      <c r="F2059"/>
      <c r="G2059"/>
      <c r="H2059"/>
    </row>
    <row r="2060" spans="1:8" ht="15" x14ac:dyDescent="0.25">
      <c r="A2060" s="609" t="str">
        <f t="shared" si="32"/>
        <v>92484</v>
      </c>
      <c r="B2060" s="607" t="s">
        <v>3343</v>
      </c>
      <c r="C2060" s="607" t="s">
        <v>12639</v>
      </c>
      <c r="D2060" s="607" t="s">
        <v>10737</v>
      </c>
      <c r="E2060" s="619" t="s">
        <v>32957</v>
      </c>
      <c r="F2060"/>
      <c r="G2060"/>
      <c r="H2060"/>
    </row>
    <row r="2061" spans="1:8" ht="15" x14ac:dyDescent="0.25">
      <c r="A2061" s="609" t="str">
        <f t="shared" si="32"/>
        <v>92486</v>
      </c>
      <c r="B2061" s="607" t="s">
        <v>3344</v>
      </c>
      <c r="C2061" s="607" t="s">
        <v>12640</v>
      </c>
      <c r="D2061" s="607" t="s">
        <v>10737</v>
      </c>
      <c r="E2061" s="619" t="s">
        <v>32958</v>
      </c>
      <c r="F2061"/>
      <c r="G2061"/>
      <c r="H2061"/>
    </row>
    <row r="2062" spans="1:8" ht="15" x14ac:dyDescent="0.25">
      <c r="A2062" s="609" t="str">
        <f t="shared" si="32"/>
        <v>92488</v>
      </c>
      <c r="B2062" s="607" t="s">
        <v>3345</v>
      </c>
      <c r="C2062" s="607" t="s">
        <v>12641</v>
      </c>
      <c r="D2062" s="607" t="s">
        <v>10737</v>
      </c>
      <c r="E2062" s="619" t="s">
        <v>32959</v>
      </c>
      <c r="F2062"/>
      <c r="G2062"/>
      <c r="H2062"/>
    </row>
    <row r="2063" spans="1:8" ht="15" x14ac:dyDescent="0.25">
      <c r="A2063" s="609" t="str">
        <f t="shared" si="32"/>
        <v>92490</v>
      </c>
      <c r="B2063" s="607" t="s">
        <v>3346</v>
      </c>
      <c r="C2063" s="607" t="s">
        <v>12642</v>
      </c>
      <c r="D2063" s="607" t="s">
        <v>10737</v>
      </c>
      <c r="E2063" s="619" t="s">
        <v>9117</v>
      </c>
      <c r="F2063"/>
      <c r="G2063"/>
      <c r="H2063"/>
    </row>
    <row r="2064" spans="1:8" ht="15" x14ac:dyDescent="0.25">
      <c r="A2064" s="609" t="str">
        <f t="shared" si="32"/>
        <v>92492</v>
      </c>
      <c r="B2064" s="607" t="s">
        <v>3347</v>
      </c>
      <c r="C2064" s="607" t="s">
        <v>12644</v>
      </c>
      <c r="D2064" s="607" t="s">
        <v>10737</v>
      </c>
      <c r="E2064" s="619" t="s">
        <v>19179</v>
      </c>
      <c r="F2064"/>
      <c r="G2064"/>
      <c r="H2064"/>
    </row>
    <row r="2065" spans="1:8" ht="15" x14ac:dyDescent="0.25">
      <c r="A2065" s="609" t="str">
        <f t="shared" si="32"/>
        <v>92494</v>
      </c>
      <c r="B2065" s="607" t="s">
        <v>3348</v>
      </c>
      <c r="C2065" s="607" t="s">
        <v>12645</v>
      </c>
      <c r="D2065" s="607" t="s">
        <v>10737</v>
      </c>
      <c r="E2065" s="619" t="s">
        <v>32960</v>
      </c>
      <c r="F2065"/>
      <c r="G2065"/>
      <c r="H2065"/>
    </row>
    <row r="2066" spans="1:8" ht="15" x14ac:dyDescent="0.25">
      <c r="A2066" s="609" t="str">
        <f t="shared" si="32"/>
        <v>92496</v>
      </c>
      <c r="B2066" s="607" t="s">
        <v>3349</v>
      </c>
      <c r="C2066" s="607" t="s">
        <v>12646</v>
      </c>
      <c r="D2066" s="607" t="s">
        <v>10737</v>
      </c>
      <c r="E2066" s="619" t="s">
        <v>32961</v>
      </c>
      <c r="F2066"/>
      <c r="G2066"/>
      <c r="H2066"/>
    </row>
    <row r="2067" spans="1:8" ht="15" x14ac:dyDescent="0.25">
      <c r="A2067" s="609" t="str">
        <f t="shared" si="32"/>
        <v>92498</v>
      </c>
      <c r="B2067" s="607" t="s">
        <v>3350</v>
      </c>
      <c r="C2067" s="607" t="s">
        <v>12647</v>
      </c>
      <c r="D2067" s="607" t="s">
        <v>10737</v>
      </c>
      <c r="E2067" s="619" t="s">
        <v>32962</v>
      </c>
      <c r="F2067"/>
      <c r="G2067"/>
      <c r="H2067"/>
    </row>
    <row r="2068" spans="1:8" ht="15" x14ac:dyDescent="0.25">
      <c r="A2068" s="609" t="str">
        <f t="shared" si="32"/>
        <v>92500</v>
      </c>
      <c r="B2068" s="607" t="s">
        <v>3351</v>
      </c>
      <c r="C2068" s="607" t="s">
        <v>12648</v>
      </c>
      <c r="D2068" s="607" t="s">
        <v>10737</v>
      </c>
      <c r="E2068" s="619" t="s">
        <v>19605</v>
      </c>
      <c r="F2068"/>
      <c r="G2068"/>
      <c r="H2068"/>
    </row>
    <row r="2069" spans="1:8" ht="15" x14ac:dyDescent="0.25">
      <c r="A2069" s="609" t="str">
        <f t="shared" si="32"/>
        <v>92502</v>
      </c>
      <c r="B2069" s="607" t="s">
        <v>3352</v>
      </c>
      <c r="C2069" s="607" t="s">
        <v>12649</v>
      </c>
      <c r="D2069" s="607" t="s">
        <v>10737</v>
      </c>
      <c r="E2069" s="619" t="s">
        <v>19142</v>
      </c>
      <c r="F2069"/>
      <c r="G2069"/>
      <c r="H2069"/>
    </row>
    <row r="2070" spans="1:8" ht="15" x14ac:dyDescent="0.25">
      <c r="A2070" s="609" t="str">
        <f t="shared" si="32"/>
        <v>92504</v>
      </c>
      <c r="B2070" s="607" t="s">
        <v>3353</v>
      </c>
      <c r="C2070" s="607" t="s">
        <v>12651</v>
      </c>
      <c r="D2070" s="607" t="s">
        <v>10737</v>
      </c>
      <c r="E2070" s="619" t="s">
        <v>32963</v>
      </c>
      <c r="F2070"/>
      <c r="G2070"/>
      <c r="H2070"/>
    </row>
    <row r="2071" spans="1:8" ht="15" x14ac:dyDescent="0.25">
      <c r="A2071" s="609" t="str">
        <f t="shared" si="32"/>
        <v>92506</v>
      </c>
      <c r="B2071" s="607" t="s">
        <v>3354</v>
      </c>
      <c r="C2071" s="607" t="s">
        <v>12652</v>
      </c>
      <c r="D2071" s="607" t="s">
        <v>10737</v>
      </c>
      <c r="E2071" s="619" t="s">
        <v>16382</v>
      </c>
      <c r="F2071"/>
      <c r="G2071"/>
      <c r="H2071"/>
    </row>
    <row r="2072" spans="1:8" ht="15" x14ac:dyDescent="0.25">
      <c r="A2072" s="609" t="str">
        <f t="shared" si="32"/>
        <v>92508</v>
      </c>
      <c r="B2072" s="607" t="s">
        <v>3355</v>
      </c>
      <c r="C2072" s="607" t="s">
        <v>12653</v>
      </c>
      <c r="D2072" s="607" t="s">
        <v>10737</v>
      </c>
      <c r="E2072" s="619" t="s">
        <v>32964</v>
      </c>
      <c r="F2072"/>
      <c r="G2072"/>
      <c r="H2072"/>
    </row>
    <row r="2073" spans="1:8" ht="15" x14ac:dyDescent="0.25">
      <c r="A2073" s="609" t="str">
        <f t="shared" si="32"/>
        <v>92510</v>
      </c>
      <c r="B2073" s="607" t="s">
        <v>3356</v>
      </c>
      <c r="C2073" s="607" t="s">
        <v>12654</v>
      </c>
      <c r="D2073" s="607" t="s">
        <v>10737</v>
      </c>
      <c r="E2073" s="619" t="s">
        <v>9744</v>
      </c>
      <c r="F2073"/>
      <c r="G2073"/>
      <c r="H2073"/>
    </row>
    <row r="2074" spans="1:8" ht="15" x14ac:dyDescent="0.25">
      <c r="A2074" s="609" t="str">
        <f t="shared" si="32"/>
        <v>92512</v>
      </c>
      <c r="B2074" s="607" t="s">
        <v>3357</v>
      </c>
      <c r="C2074" s="607" t="s">
        <v>12655</v>
      </c>
      <c r="D2074" s="607" t="s">
        <v>10737</v>
      </c>
      <c r="E2074" s="619" t="s">
        <v>9760</v>
      </c>
      <c r="F2074"/>
      <c r="G2074"/>
      <c r="H2074"/>
    </row>
    <row r="2075" spans="1:8" ht="15" x14ac:dyDescent="0.25">
      <c r="A2075" s="609" t="str">
        <f t="shared" si="32"/>
        <v>92514</v>
      </c>
      <c r="B2075" s="607" t="s">
        <v>3358</v>
      </c>
      <c r="C2075" s="607" t="s">
        <v>12656</v>
      </c>
      <c r="D2075" s="607" t="s">
        <v>10737</v>
      </c>
      <c r="E2075" s="619" t="s">
        <v>11694</v>
      </c>
      <c r="F2075"/>
      <c r="G2075"/>
      <c r="H2075"/>
    </row>
    <row r="2076" spans="1:8" ht="15" x14ac:dyDescent="0.25">
      <c r="A2076" s="609" t="str">
        <f t="shared" si="32"/>
        <v>92515</v>
      </c>
      <c r="B2076" s="607" t="s">
        <v>3359</v>
      </c>
      <c r="C2076" s="607" t="s">
        <v>12658</v>
      </c>
      <c r="D2076" s="607" t="s">
        <v>10737</v>
      </c>
      <c r="E2076" s="619" t="s">
        <v>21586</v>
      </c>
      <c r="F2076"/>
      <c r="G2076"/>
      <c r="H2076"/>
    </row>
    <row r="2077" spans="1:8" ht="15" x14ac:dyDescent="0.25">
      <c r="A2077" s="609" t="str">
        <f t="shared" si="32"/>
        <v>92518</v>
      </c>
      <c r="B2077" s="607" t="s">
        <v>3360</v>
      </c>
      <c r="C2077" s="607" t="s">
        <v>12659</v>
      </c>
      <c r="D2077" s="607" t="s">
        <v>10737</v>
      </c>
      <c r="E2077" s="619" t="s">
        <v>9613</v>
      </c>
      <c r="F2077"/>
      <c r="G2077"/>
      <c r="H2077"/>
    </row>
    <row r="2078" spans="1:8" ht="15" x14ac:dyDescent="0.25">
      <c r="A2078" s="609" t="str">
        <f t="shared" si="32"/>
        <v>92520</v>
      </c>
      <c r="B2078" s="607" t="s">
        <v>3361</v>
      </c>
      <c r="C2078" s="607" t="s">
        <v>12661</v>
      </c>
      <c r="D2078" s="607" t="s">
        <v>10737</v>
      </c>
      <c r="E2078" s="619" t="s">
        <v>32965</v>
      </c>
      <c r="F2078"/>
      <c r="G2078"/>
      <c r="H2078"/>
    </row>
    <row r="2079" spans="1:8" ht="15" x14ac:dyDescent="0.25">
      <c r="A2079" s="609" t="str">
        <f t="shared" si="32"/>
        <v>92522</v>
      </c>
      <c r="B2079" s="607" t="s">
        <v>3362</v>
      </c>
      <c r="C2079" s="607" t="s">
        <v>12662</v>
      </c>
      <c r="D2079" s="607" t="s">
        <v>10737</v>
      </c>
      <c r="E2079" s="619" t="s">
        <v>15243</v>
      </c>
      <c r="F2079"/>
      <c r="G2079"/>
      <c r="H2079"/>
    </row>
    <row r="2080" spans="1:8" ht="15" x14ac:dyDescent="0.25">
      <c r="A2080" s="609" t="str">
        <f t="shared" si="32"/>
        <v>92524</v>
      </c>
      <c r="B2080" s="607" t="s">
        <v>3363</v>
      </c>
      <c r="C2080" s="607" t="s">
        <v>12663</v>
      </c>
      <c r="D2080" s="607" t="s">
        <v>10737</v>
      </c>
      <c r="E2080" s="619" t="s">
        <v>32966</v>
      </c>
      <c r="F2080"/>
      <c r="G2080"/>
      <c r="H2080"/>
    </row>
    <row r="2081" spans="1:8" ht="15" x14ac:dyDescent="0.25">
      <c r="A2081" s="609" t="str">
        <f t="shared" si="32"/>
        <v>92526</v>
      </c>
      <c r="B2081" s="607" t="s">
        <v>3364</v>
      </c>
      <c r="C2081" s="607" t="s">
        <v>12664</v>
      </c>
      <c r="D2081" s="607" t="s">
        <v>10737</v>
      </c>
      <c r="E2081" s="619" t="s">
        <v>19384</v>
      </c>
      <c r="F2081"/>
      <c r="G2081"/>
      <c r="H2081"/>
    </row>
    <row r="2082" spans="1:8" ht="15" x14ac:dyDescent="0.25">
      <c r="A2082" s="609" t="str">
        <f t="shared" si="32"/>
        <v>92528</v>
      </c>
      <c r="B2082" s="607" t="s">
        <v>3365</v>
      </c>
      <c r="C2082" s="607" t="s">
        <v>12665</v>
      </c>
      <c r="D2082" s="607" t="s">
        <v>10737</v>
      </c>
      <c r="E2082" s="619" t="s">
        <v>19819</v>
      </c>
      <c r="F2082"/>
      <c r="G2082"/>
      <c r="H2082"/>
    </row>
    <row r="2083" spans="1:8" ht="15" x14ac:dyDescent="0.25">
      <c r="A2083" s="609" t="str">
        <f t="shared" si="32"/>
        <v>92530</v>
      </c>
      <c r="B2083" s="607" t="s">
        <v>3366</v>
      </c>
      <c r="C2083" s="607" t="s">
        <v>12666</v>
      </c>
      <c r="D2083" s="607" t="s">
        <v>10737</v>
      </c>
      <c r="E2083" s="619" t="s">
        <v>17890</v>
      </c>
      <c r="F2083"/>
      <c r="G2083"/>
      <c r="H2083"/>
    </row>
    <row r="2084" spans="1:8" ht="15" x14ac:dyDescent="0.25">
      <c r="A2084" s="609" t="str">
        <f t="shared" si="32"/>
        <v>92532</v>
      </c>
      <c r="B2084" s="607" t="s">
        <v>3367</v>
      </c>
      <c r="C2084" s="607" t="s">
        <v>12667</v>
      </c>
      <c r="D2084" s="607" t="s">
        <v>10737</v>
      </c>
      <c r="E2084" s="619" t="s">
        <v>32967</v>
      </c>
      <c r="F2084"/>
      <c r="G2084"/>
      <c r="H2084"/>
    </row>
    <row r="2085" spans="1:8" ht="15" x14ac:dyDescent="0.25">
      <c r="A2085" s="609" t="str">
        <f t="shared" si="32"/>
        <v>92534</v>
      </c>
      <c r="B2085" s="607" t="s">
        <v>3368</v>
      </c>
      <c r="C2085" s="607" t="s">
        <v>12668</v>
      </c>
      <c r="D2085" s="607" t="s">
        <v>10737</v>
      </c>
      <c r="E2085" s="619" t="s">
        <v>17410</v>
      </c>
      <c r="F2085"/>
      <c r="G2085"/>
      <c r="H2085"/>
    </row>
    <row r="2086" spans="1:8" ht="15" x14ac:dyDescent="0.25">
      <c r="A2086" s="609" t="str">
        <f t="shared" si="32"/>
        <v>92536</v>
      </c>
      <c r="B2086" s="607" t="s">
        <v>3369</v>
      </c>
      <c r="C2086" s="607" t="s">
        <v>12669</v>
      </c>
      <c r="D2086" s="607" t="s">
        <v>10737</v>
      </c>
      <c r="E2086" s="619" t="s">
        <v>32968</v>
      </c>
      <c r="F2086"/>
      <c r="G2086"/>
      <c r="H2086"/>
    </row>
    <row r="2087" spans="1:8" ht="15" x14ac:dyDescent="0.25">
      <c r="A2087" s="609" t="str">
        <f t="shared" si="32"/>
        <v>92538</v>
      </c>
      <c r="B2087" s="607" t="s">
        <v>3370</v>
      </c>
      <c r="C2087" s="607" t="s">
        <v>12670</v>
      </c>
      <c r="D2087" s="607" t="s">
        <v>10737</v>
      </c>
      <c r="E2087" s="619" t="s">
        <v>14504</v>
      </c>
      <c r="F2087"/>
      <c r="G2087"/>
      <c r="H2087"/>
    </row>
    <row r="2088" spans="1:8" ht="15" x14ac:dyDescent="0.25">
      <c r="A2088" s="609" t="str">
        <f t="shared" si="32"/>
        <v>96252</v>
      </c>
      <c r="B2088" s="607" t="s">
        <v>4934</v>
      </c>
      <c r="C2088" s="607" t="s">
        <v>12671</v>
      </c>
      <c r="D2088" s="607" t="s">
        <v>10737</v>
      </c>
      <c r="E2088" s="619" t="s">
        <v>18696</v>
      </c>
      <c r="F2088"/>
      <c r="G2088"/>
      <c r="H2088"/>
    </row>
    <row r="2089" spans="1:8" ht="15" x14ac:dyDescent="0.25">
      <c r="A2089" s="609" t="str">
        <f t="shared" si="32"/>
        <v>96257</v>
      </c>
      <c r="B2089" s="607" t="s">
        <v>4935</v>
      </c>
      <c r="C2089" s="607" t="s">
        <v>12672</v>
      </c>
      <c r="D2089" s="607" t="s">
        <v>10737</v>
      </c>
      <c r="E2089" s="619" t="s">
        <v>19075</v>
      </c>
      <c r="F2089"/>
      <c r="G2089"/>
      <c r="H2089"/>
    </row>
    <row r="2090" spans="1:8" ht="15" x14ac:dyDescent="0.25">
      <c r="A2090" s="609" t="str">
        <f t="shared" si="32"/>
        <v>96258</v>
      </c>
      <c r="B2090" s="607" t="s">
        <v>4936</v>
      </c>
      <c r="C2090" s="607" t="s">
        <v>12673</v>
      </c>
      <c r="D2090" s="607" t="s">
        <v>10737</v>
      </c>
      <c r="E2090" s="619" t="s">
        <v>32969</v>
      </c>
      <c r="F2090"/>
      <c r="G2090"/>
      <c r="H2090"/>
    </row>
    <row r="2091" spans="1:8" ht="15" x14ac:dyDescent="0.25">
      <c r="A2091" s="609" t="str">
        <f t="shared" si="32"/>
        <v>96259</v>
      </c>
      <c r="B2091" s="607" t="s">
        <v>4937</v>
      </c>
      <c r="C2091" s="607" t="s">
        <v>12674</v>
      </c>
      <c r="D2091" s="607" t="s">
        <v>10737</v>
      </c>
      <c r="E2091" s="619" t="s">
        <v>32970</v>
      </c>
      <c r="F2091"/>
      <c r="G2091"/>
      <c r="H2091"/>
    </row>
    <row r="2092" spans="1:8" ht="15" x14ac:dyDescent="0.25">
      <c r="A2092" s="609" t="str">
        <f t="shared" si="32"/>
        <v>96529</v>
      </c>
      <c r="B2092" s="607" t="s">
        <v>4987</v>
      </c>
      <c r="C2092" s="607" t="s">
        <v>12675</v>
      </c>
      <c r="D2092" s="607" t="s">
        <v>10737</v>
      </c>
      <c r="E2092" s="619" t="s">
        <v>32971</v>
      </c>
      <c r="F2092"/>
      <c r="G2092"/>
      <c r="H2092"/>
    </row>
    <row r="2093" spans="1:8" ht="15" x14ac:dyDescent="0.25">
      <c r="A2093" s="609" t="str">
        <f t="shared" si="32"/>
        <v>96530</v>
      </c>
      <c r="B2093" s="607" t="s">
        <v>4988</v>
      </c>
      <c r="C2093" s="607" t="s">
        <v>12676</v>
      </c>
      <c r="D2093" s="607" t="s">
        <v>10737</v>
      </c>
      <c r="E2093" s="619" t="s">
        <v>32972</v>
      </c>
      <c r="F2093"/>
      <c r="G2093"/>
      <c r="H2093"/>
    </row>
    <row r="2094" spans="1:8" ht="15" x14ac:dyDescent="0.25">
      <c r="A2094" s="609" t="str">
        <f t="shared" si="32"/>
        <v>96531</v>
      </c>
      <c r="B2094" s="607" t="s">
        <v>4989</v>
      </c>
      <c r="C2094" s="607" t="s">
        <v>12677</v>
      </c>
      <c r="D2094" s="607" t="s">
        <v>10737</v>
      </c>
      <c r="E2094" s="619" t="s">
        <v>19477</v>
      </c>
      <c r="F2094"/>
      <c r="G2094"/>
      <c r="H2094"/>
    </row>
    <row r="2095" spans="1:8" ht="15" x14ac:dyDescent="0.25">
      <c r="A2095" s="609" t="str">
        <f t="shared" si="32"/>
        <v>96532</v>
      </c>
      <c r="B2095" s="607" t="s">
        <v>4990</v>
      </c>
      <c r="C2095" s="607" t="s">
        <v>12678</v>
      </c>
      <c r="D2095" s="607" t="s">
        <v>10737</v>
      </c>
      <c r="E2095" s="619" t="s">
        <v>32973</v>
      </c>
      <c r="F2095"/>
      <c r="G2095"/>
      <c r="H2095"/>
    </row>
    <row r="2096" spans="1:8" ht="15" x14ac:dyDescent="0.25">
      <c r="A2096" s="609" t="str">
        <f t="shared" si="32"/>
        <v>96533</v>
      </c>
      <c r="B2096" s="607" t="s">
        <v>4991</v>
      </c>
      <c r="C2096" s="607" t="s">
        <v>12679</v>
      </c>
      <c r="D2096" s="607" t="s">
        <v>10737</v>
      </c>
      <c r="E2096" s="619" t="s">
        <v>32974</v>
      </c>
      <c r="F2096"/>
      <c r="G2096"/>
      <c r="H2096"/>
    </row>
    <row r="2097" spans="1:8" ht="15" x14ac:dyDescent="0.25">
      <c r="A2097" s="609" t="str">
        <f t="shared" si="32"/>
        <v>96534</v>
      </c>
      <c r="B2097" s="607" t="s">
        <v>4992</v>
      </c>
      <c r="C2097" s="607" t="s">
        <v>12680</v>
      </c>
      <c r="D2097" s="607" t="s">
        <v>10737</v>
      </c>
      <c r="E2097" s="619" t="s">
        <v>32975</v>
      </c>
      <c r="F2097"/>
      <c r="G2097"/>
      <c r="H2097"/>
    </row>
    <row r="2098" spans="1:8" ht="15" x14ac:dyDescent="0.25">
      <c r="A2098" s="609" t="str">
        <f t="shared" si="32"/>
        <v>96535</v>
      </c>
      <c r="B2098" s="607" t="s">
        <v>4993</v>
      </c>
      <c r="C2098" s="607" t="s">
        <v>12681</v>
      </c>
      <c r="D2098" s="607" t="s">
        <v>10737</v>
      </c>
      <c r="E2098" s="619" t="s">
        <v>32976</v>
      </c>
      <c r="F2098"/>
      <c r="G2098"/>
      <c r="H2098"/>
    </row>
    <row r="2099" spans="1:8" ht="15" x14ac:dyDescent="0.25">
      <c r="A2099" s="609" t="str">
        <f t="shared" si="32"/>
        <v>96536</v>
      </c>
      <c r="B2099" s="607" t="s">
        <v>4994</v>
      </c>
      <c r="C2099" s="607" t="s">
        <v>12682</v>
      </c>
      <c r="D2099" s="607" t="s">
        <v>10737</v>
      </c>
      <c r="E2099" s="619" t="s">
        <v>19801</v>
      </c>
      <c r="F2099"/>
      <c r="G2099"/>
      <c r="H2099"/>
    </row>
    <row r="2100" spans="1:8" ht="15" x14ac:dyDescent="0.25">
      <c r="A2100" s="609" t="str">
        <f t="shared" si="32"/>
        <v>96537</v>
      </c>
      <c r="B2100" s="607" t="s">
        <v>4995</v>
      </c>
      <c r="C2100" s="607" t="s">
        <v>12683</v>
      </c>
      <c r="D2100" s="607" t="s">
        <v>10737</v>
      </c>
      <c r="E2100" s="619" t="s">
        <v>32977</v>
      </c>
      <c r="F2100"/>
      <c r="G2100"/>
      <c r="H2100"/>
    </row>
    <row r="2101" spans="1:8" ht="15" x14ac:dyDescent="0.25">
      <c r="A2101" s="609" t="str">
        <f t="shared" si="32"/>
        <v>96538</v>
      </c>
      <c r="B2101" s="607" t="s">
        <v>4996</v>
      </c>
      <c r="C2101" s="607" t="s">
        <v>12684</v>
      </c>
      <c r="D2101" s="607" t="s">
        <v>10737</v>
      </c>
      <c r="E2101" s="619" t="s">
        <v>32978</v>
      </c>
      <c r="F2101"/>
      <c r="G2101"/>
      <c r="H2101"/>
    </row>
    <row r="2102" spans="1:8" ht="15" x14ac:dyDescent="0.25">
      <c r="A2102" s="609" t="str">
        <f t="shared" si="32"/>
        <v>96539</v>
      </c>
      <c r="B2102" s="607" t="s">
        <v>4997</v>
      </c>
      <c r="C2102" s="607" t="s">
        <v>12685</v>
      </c>
      <c r="D2102" s="607" t="s">
        <v>10737</v>
      </c>
      <c r="E2102" s="619" t="s">
        <v>32979</v>
      </c>
      <c r="F2102"/>
      <c r="G2102"/>
      <c r="H2102"/>
    </row>
    <row r="2103" spans="1:8" ht="15" x14ac:dyDescent="0.25">
      <c r="A2103" s="609" t="str">
        <f t="shared" si="32"/>
        <v>96540</v>
      </c>
      <c r="B2103" s="607" t="s">
        <v>4998</v>
      </c>
      <c r="C2103" s="607" t="s">
        <v>12686</v>
      </c>
      <c r="D2103" s="607" t="s">
        <v>10737</v>
      </c>
      <c r="E2103" s="619" t="s">
        <v>32980</v>
      </c>
      <c r="F2103"/>
      <c r="G2103"/>
      <c r="H2103"/>
    </row>
    <row r="2104" spans="1:8" ht="15" x14ac:dyDescent="0.25">
      <c r="A2104" s="609" t="str">
        <f t="shared" si="32"/>
        <v>96541</v>
      </c>
      <c r="B2104" s="607" t="s">
        <v>4999</v>
      </c>
      <c r="C2104" s="607" t="s">
        <v>12687</v>
      </c>
      <c r="D2104" s="607" t="s">
        <v>10737</v>
      </c>
      <c r="E2104" s="619" t="s">
        <v>32981</v>
      </c>
      <c r="F2104"/>
      <c r="G2104"/>
      <c r="H2104"/>
    </row>
    <row r="2105" spans="1:8" ht="15" x14ac:dyDescent="0.25">
      <c r="A2105" s="609" t="str">
        <f t="shared" si="32"/>
        <v>96542</v>
      </c>
      <c r="B2105" s="607" t="s">
        <v>5000</v>
      </c>
      <c r="C2105" s="607" t="s">
        <v>12688</v>
      </c>
      <c r="D2105" s="607" t="s">
        <v>10737</v>
      </c>
      <c r="E2105" s="619" t="s">
        <v>32982</v>
      </c>
      <c r="F2105"/>
      <c r="G2105"/>
      <c r="H2105"/>
    </row>
    <row r="2106" spans="1:8" ht="15" x14ac:dyDescent="0.25">
      <c r="A2106" s="609" t="str">
        <f t="shared" si="32"/>
        <v>96543</v>
      </c>
      <c r="B2106" s="607" t="s">
        <v>290</v>
      </c>
      <c r="C2106" s="607" t="s">
        <v>12689</v>
      </c>
      <c r="D2106" s="607" t="s">
        <v>11875</v>
      </c>
      <c r="E2106" s="619" t="s">
        <v>18032</v>
      </c>
      <c r="F2106"/>
      <c r="G2106"/>
      <c r="H2106"/>
    </row>
    <row r="2107" spans="1:8" ht="15" x14ac:dyDescent="0.25">
      <c r="A2107" s="609" t="str">
        <f t="shared" si="32"/>
        <v>97747</v>
      </c>
      <c r="B2107" s="607" t="s">
        <v>5604</v>
      </c>
      <c r="C2107" s="607" t="s">
        <v>12690</v>
      </c>
      <c r="D2107" s="607" t="s">
        <v>10737</v>
      </c>
      <c r="E2107" s="619" t="s">
        <v>32168</v>
      </c>
      <c r="F2107"/>
      <c r="G2107"/>
      <c r="H2107"/>
    </row>
    <row r="2108" spans="1:8" ht="15" x14ac:dyDescent="0.25">
      <c r="A2108" s="609" t="str">
        <f t="shared" si="32"/>
        <v>101791</v>
      </c>
      <c r="B2108" s="607" t="s">
        <v>8292</v>
      </c>
      <c r="C2108" s="607" t="s">
        <v>12691</v>
      </c>
      <c r="D2108" s="607" t="s">
        <v>10494</v>
      </c>
      <c r="E2108" s="619" t="s">
        <v>11248</v>
      </c>
      <c r="F2108"/>
      <c r="G2108"/>
      <c r="H2108"/>
    </row>
    <row r="2109" spans="1:8" ht="15" x14ac:dyDescent="0.25">
      <c r="A2109" s="609" t="str">
        <f t="shared" si="32"/>
        <v>101792</v>
      </c>
      <c r="B2109" s="607" t="s">
        <v>8293</v>
      </c>
      <c r="C2109" s="607" t="s">
        <v>12692</v>
      </c>
      <c r="D2109" s="607" t="s">
        <v>11895</v>
      </c>
      <c r="E2109" s="619" t="s">
        <v>11256</v>
      </c>
      <c r="F2109"/>
      <c r="G2109"/>
      <c r="H2109"/>
    </row>
    <row r="2110" spans="1:8" ht="15" x14ac:dyDescent="0.25">
      <c r="A2110" s="609" t="str">
        <f t="shared" si="32"/>
        <v>101793</v>
      </c>
      <c r="B2110" s="607" t="s">
        <v>8294</v>
      </c>
      <c r="C2110" s="607" t="s">
        <v>12693</v>
      </c>
      <c r="D2110" s="607" t="s">
        <v>11895</v>
      </c>
      <c r="E2110" s="619" t="s">
        <v>9907</v>
      </c>
      <c r="F2110"/>
      <c r="G2110"/>
      <c r="H2110"/>
    </row>
    <row r="2111" spans="1:8" ht="15" x14ac:dyDescent="0.25">
      <c r="A2111" s="609" t="str">
        <f t="shared" si="32"/>
        <v>101969</v>
      </c>
      <c r="B2111" s="607" t="s">
        <v>8618</v>
      </c>
      <c r="C2111" s="607" t="s">
        <v>12694</v>
      </c>
      <c r="D2111" s="607" t="s">
        <v>10737</v>
      </c>
      <c r="E2111" s="619" t="s">
        <v>31614</v>
      </c>
      <c r="F2111"/>
      <c r="G2111"/>
      <c r="H2111"/>
    </row>
    <row r="2112" spans="1:8" ht="15" x14ac:dyDescent="0.25">
      <c r="A2112" s="609" t="str">
        <f t="shared" si="32"/>
        <v>101971</v>
      </c>
      <c r="B2112" s="607" t="s">
        <v>8619</v>
      </c>
      <c r="C2112" s="607" t="s">
        <v>12695</v>
      </c>
      <c r="D2112" s="607" t="s">
        <v>10737</v>
      </c>
      <c r="E2112" s="619" t="s">
        <v>14638</v>
      </c>
      <c r="F2112"/>
      <c r="G2112"/>
      <c r="H2112"/>
    </row>
    <row r="2113" spans="1:8" ht="15" x14ac:dyDescent="0.25">
      <c r="A2113" s="609" t="str">
        <f t="shared" si="32"/>
        <v>101973</v>
      </c>
      <c r="B2113" s="607" t="s">
        <v>8620</v>
      </c>
      <c r="C2113" s="607" t="s">
        <v>12696</v>
      </c>
      <c r="D2113" s="607" t="s">
        <v>10737</v>
      </c>
      <c r="E2113" s="619" t="s">
        <v>32983</v>
      </c>
      <c r="F2113"/>
      <c r="G2113"/>
      <c r="H2113"/>
    </row>
    <row r="2114" spans="1:8" ht="15" x14ac:dyDescent="0.25">
      <c r="A2114" s="609" t="str">
        <f t="shared" ref="A2114:A2177" si="33">IF(ISERROR(SEARCH("/",B2114)=6),TRIM(CLEAN(B2114)),IF(SEARCH("/",B2114)=6,IF(LEN(TRIM(CLEAN(B2114)))=7,LEFT(TRIM(CLEAN(B2114)),6)&amp;"00"&amp;RIGHT(TRIM(CLEAN(B2114)),1),LEFT(TRIM(CLEAN(B2114)),6)&amp;"0"&amp;RIGHT(TRIM(CLEAN(B2114)),2)),TRIM(CLEAN(B2114))))</f>
        <v>101974</v>
      </c>
      <c r="B2114" s="607" t="s">
        <v>8621</v>
      </c>
      <c r="C2114" s="607" t="s">
        <v>12697</v>
      </c>
      <c r="D2114" s="607" t="s">
        <v>10737</v>
      </c>
      <c r="E2114" s="619" t="s">
        <v>32984</v>
      </c>
      <c r="F2114"/>
      <c r="G2114"/>
      <c r="H2114"/>
    </row>
    <row r="2115" spans="1:8" ht="15" x14ac:dyDescent="0.25">
      <c r="A2115" s="609" t="str">
        <f t="shared" si="33"/>
        <v>101975</v>
      </c>
      <c r="B2115" s="607" t="s">
        <v>8622</v>
      </c>
      <c r="C2115" s="607" t="s">
        <v>12698</v>
      </c>
      <c r="D2115" s="607" t="s">
        <v>10737</v>
      </c>
      <c r="E2115" s="619" t="s">
        <v>32985</v>
      </c>
      <c r="F2115"/>
      <c r="G2115"/>
      <c r="H2115"/>
    </row>
    <row r="2116" spans="1:8" ht="15" x14ac:dyDescent="0.25">
      <c r="A2116" s="609" t="str">
        <f t="shared" si="33"/>
        <v>101977</v>
      </c>
      <c r="B2116" s="607" t="s">
        <v>8623</v>
      </c>
      <c r="C2116" s="607" t="s">
        <v>12699</v>
      </c>
      <c r="D2116" s="607" t="s">
        <v>10737</v>
      </c>
      <c r="E2116" s="619" t="s">
        <v>32986</v>
      </c>
      <c r="F2116"/>
      <c r="G2116"/>
      <c r="H2116"/>
    </row>
    <row r="2117" spans="1:8" ht="15" x14ac:dyDescent="0.25">
      <c r="A2117" s="609" t="str">
        <f t="shared" si="33"/>
        <v>101980</v>
      </c>
      <c r="B2117" s="607" t="s">
        <v>8625</v>
      </c>
      <c r="C2117" s="607" t="s">
        <v>12700</v>
      </c>
      <c r="D2117" s="607" t="s">
        <v>10737</v>
      </c>
      <c r="E2117" s="619" t="s">
        <v>32987</v>
      </c>
      <c r="F2117"/>
      <c r="G2117"/>
      <c r="H2117"/>
    </row>
    <row r="2118" spans="1:8" ht="15" x14ac:dyDescent="0.25">
      <c r="A2118" s="609" t="str">
        <f t="shared" si="33"/>
        <v>101981</v>
      </c>
      <c r="B2118" s="607" t="s">
        <v>8626</v>
      </c>
      <c r="C2118" s="607" t="s">
        <v>12701</v>
      </c>
      <c r="D2118" s="607" t="s">
        <v>10737</v>
      </c>
      <c r="E2118" s="619" t="s">
        <v>32988</v>
      </c>
      <c r="F2118"/>
      <c r="G2118"/>
      <c r="H2118"/>
    </row>
    <row r="2119" spans="1:8" ht="15" x14ac:dyDescent="0.25">
      <c r="A2119" s="609" t="str">
        <f t="shared" si="33"/>
        <v>101982</v>
      </c>
      <c r="B2119" s="607" t="s">
        <v>8627</v>
      </c>
      <c r="C2119" s="607" t="s">
        <v>12702</v>
      </c>
      <c r="D2119" s="607" t="s">
        <v>10737</v>
      </c>
      <c r="E2119" s="619" t="s">
        <v>32989</v>
      </c>
      <c r="F2119"/>
      <c r="G2119"/>
      <c r="H2119"/>
    </row>
    <row r="2120" spans="1:8" ht="15" x14ac:dyDescent="0.25">
      <c r="A2120" s="609" t="str">
        <f t="shared" si="33"/>
        <v>101983</v>
      </c>
      <c r="B2120" s="607" t="s">
        <v>8628</v>
      </c>
      <c r="C2120" s="607" t="s">
        <v>12703</v>
      </c>
      <c r="D2120" s="607" t="s">
        <v>10737</v>
      </c>
      <c r="E2120" s="619" t="s">
        <v>32990</v>
      </c>
      <c r="F2120"/>
      <c r="G2120"/>
      <c r="H2120"/>
    </row>
    <row r="2121" spans="1:8" ht="15" x14ac:dyDescent="0.25">
      <c r="A2121" s="609" t="str">
        <f t="shared" si="33"/>
        <v>101985</v>
      </c>
      <c r="B2121" s="607" t="s">
        <v>8629</v>
      </c>
      <c r="C2121" s="607" t="s">
        <v>12704</v>
      </c>
      <c r="D2121" s="607" t="s">
        <v>10737</v>
      </c>
      <c r="E2121" s="619" t="s">
        <v>32991</v>
      </c>
      <c r="F2121"/>
      <c r="G2121"/>
      <c r="H2121"/>
    </row>
    <row r="2122" spans="1:8" ht="15" x14ac:dyDescent="0.25">
      <c r="A2122" s="609" t="str">
        <f t="shared" si="33"/>
        <v>101986</v>
      </c>
      <c r="B2122" s="607" t="s">
        <v>8630</v>
      </c>
      <c r="C2122" s="607" t="s">
        <v>12705</v>
      </c>
      <c r="D2122" s="607" t="s">
        <v>10737</v>
      </c>
      <c r="E2122" s="619" t="s">
        <v>32992</v>
      </c>
      <c r="F2122"/>
      <c r="G2122"/>
      <c r="H2122"/>
    </row>
    <row r="2123" spans="1:8" ht="15" x14ac:dyDescent="0.25">
      <c r="A2123" s="609" t="str">
        <f t="shared" si="33"/>
        <v>101987</v>
      </c>
      <c r="B2123" s="607" t="s">
        <v>8631</v>
      </c>
      <c r="C2123" s="607" t="s">
        <v>12706</v>
      </c>
      <c r="D2123" s="607" t="s">
        <v>10737</v>
      </c>
      <c r="E2123" s="619" t="s">
        <v>24934</v>
      </c>
      <c r="F2123"/>
      <c r="G2123"/>
      <c r="H2123"/>
    </row>
    <row r="2124" spans="1:8" ht="15" x14ac:dyDescent="0.25">
      <c r="A2124" s="609" t="str">
        <f t="shared" si="33"/>
        <v>101988</v>
      </c>
      <c r="B2124" s="607" t="s">
        <v>8632</v>
      </c>
      <c r="C2124" s="607" t="s">
        <v>12707</v>
      </c>
      <c r="D2124" s="607" t="s">
        <v>10737</v>
      </c>
      <c r="E2124" s="619" t="s">
        <v>26308</v>
      </c>
      <c r="F2124"/>
      <c r="G2124"/>
      <c r="H2124"/>
    </row>
    <row r="2125" spans="1:8" ht="15" x14ac:dyDescent="0.25">
      <c r="A2125" s="609" t="str">
        <f t="shared" si="33"/>
        <v>101989</v>
      </c>
      <c r="B2125" s="607" t="s">
        <v>8633</v>
      </c>
      <c r="C2125" s="607" t="s">
        <v>12708</v>
      </c>
      <c r="D2125" s="607" t="s">
        <v>10737</v>
      </c>
      <c r="E2125" s="619" t="s">
        <v>32993</v>
      </c>
      <c r="F2125"/>
      <c r="G2125"/>
      <c r="H2125"/>
    </row>
    <row r="2126" spans="1:8" ht="15" x14ac:dyDescent="0.25">
      <c r="A2126" s="609" t="str">
        <f t="shared" si="33"/>
        <v>101990</v>
      </c>
      <c r="B2126" s="607" t="s">
        <v>8634</v>
      </c>
      <c r="C2126" s="607" t="s">
        <v>12709</v>
      </c>
      <c r="D2126" s="607" t="s">
        <v>10737</v>
      </c>
      <c r="E2126" s="619" t="s">
        <v>32994</v>
      </c>
      <c r="F2126"/>
      <c r="G2126"/>
      <c r="H2126"/>
    </row>
    <row r="2127" spans="1:8" ht="15" x14ac:dyDescent="0.25">
      <c r="A2127" s="609" t="str">
        <f t="shared" si="33"/>
        <v>101991</v>
      </c>
      <c r="B2127" s="607" t="s">
        <v>8635</v>
      </c>
      <c r="C2127" s="607" t="s">
        <v>12710</v>
      </c>
      <c r="D2127" s="607" t="s">
        <v>10737</v>
      </c>
      <c r="E2127" s="619" t="s">
        <v>18561</v>
      </c>
      <c r="F2127"/>
      <c r="G2127"/>
      <c r="H2127"/>
    </row>
    <row r="2128" spans="1:8" ht="15" x14ac:dyDescent="0.25">
      <c r="A2128" s="609" t="str">
        <f t="shared" si="33"/>
        <v>101992</v>
      </c>
      <c r="B2128" s="607" t="s">
        <v>8636</v>
      </c>
      <c r="C2128" s="607" t="s">
        <v>12711</v>
      </c>
      <c r="D2128" s="607" t="s">
        <v>10737</v>
      </c>
      <c r="E2128" s="619" t="s">
        <v>32995</v>
      </c>
      <c r="F2128"/>
      <c r="G2128"/>
      <c r="H2128"/>
    </row>
    <row r="2129" spans="1:8" ht="15" x14ac:dyDescent="0.25">
      <c r="A2129" s="609" t="str">
        <f t="shared" si="33"/>
        <v>101993</v>
      </c>
      <c r="B2129" s="607" t="s">
        <v>8637</v>
      </c>
      <c r="C2129" s="607" t="s">
        <v>12712</v>
      </c>
      <c r="D2129" s="607" t="s">
        <v>10737</v>
      </c>
      <c r="E2129" s="619" t="s">
        <v>32996</v>
      </c>
      <c r="F2129"/>
      <c r="G2129"/>
      <c r="H2129"/>
    </row>
    <row r="2130" spans="1:8" ht="15" x14ac:dyDescent="0.25">
      <c r="A2130" s="609" t="str">
        <f t="shared" si="33"/>
        <v>101994</v>
      </c>
      <c r="B2130" s="607" t="s">
        <v>8638</v>
      </c>
      <c r="C2130" s="607" t="s">
        <v>12713</v>
      </c>
      <c r="D2130" s="607" t="s">
        <v>10737</v>
      </c>
      <c r="E2130" s="619" t="s">
        <v>32997</v>
      </c>
      <c r="F2130"/>
      <c r="G2130"/>
      <c r="H2130"/>
    </row>
    <row r="2131" spans="1:8" ht="15" x14ac:dyDescent="0.25">
      <c r="A2131" s="609" t="str">
        <f t="shared" si="33"/>
        <v>101995</v>
      </c>
      <c r="B2131" s="607" t="s">
        <v>8639</v>
      </c>
      <c r="C2131" s="607" t="s">
        <v>12714</v>
      </c>
      <c r="D2131" s="607" t="s">
        <v>10737</v>
      </c>
      <c r="E2131" s="619" t="s">
        <v>29619</v>
      </c>
      <c r="F2131"/>
      <c r="G2131"/>
      <c r="H2131"/>
    </row>
    <row r="2132" spans="1:8" ht="15" x14ac:dyDescent="0.25">
      <c r="A2132" s="609" t="str">
        <f t="shared" si="33"/>
        <v>101996</v>
      </c>
      <c r="B2132" s="607" t="s">
        <v>8640</v>
      </c>
      <c r="C2132" s="607" t="s">
        <v>12715</v>
      </c>
      <c r="D2132" s="607" t="s">
        <v>10737</v>
      </c>
      <c r="E2132" s="619" t="s">
        <v>32998</v>
      </c>
      <c r="F2132"/>
      <c r="G2132"/>
      <c r="H2132"/>
    </row>
    <row r="2133" spans="1:8" ht="15" x14ac:dyDescent="0.25">
      <c r="A2133" s="609" t="str">
        <f t="shared" si="33"/>
        <v>101997</v>
      </c>
      <c r="B2133" s="607" t="s">
        <v>8641</v>
      </c>
      <c r="C2133" s="607" t="s">
        <v>12716</v>
      </c>
      <c r="D2133" s="607" t="s">
        <v>10737</v>
      </c>
      <c r="E2133" s="619" t="s">
        <v>32999</v>
      </c>
      <c r="F2133"/>
      <c r="G2133"/>
      <c r="H2133"/>
    </row>
    <row r="2134" spans="1:8" ht="15" x14ac:dyDescent="0.25">
      <c r="A2134" s="609" t="str">
        <f t="shared" si="33"/>
        <v>101998</v>
      </c>
      <c r="B2134" s="607" t="s">
        <v>8642</v>
      </c>
      <c r="C2134" s="607" t="s">
        <v>12717</v>
      </c>
      <c r="D2134" s="607" t="s">
        <v>10737</v>
      </c>
      <c r="E2134" s="619" t="s">
        <v>33000</v>
      </c>
      <c r="F2134"/>
      <c r="G2134"/>
      <c r="H2134"/>
    </row>
    <row r="2135" spans="1:8" ht="15" x14ac:dyDescent="0.25">
      <c r="A2135" s="609" t="str">
        <f t="shared" si="33"/>
        <v>101999</v>
      </c>
      <c r="B2135" s="607" t="s">
        <v>8643</v>
      </c>
      <c r="C2135" s="607" t="s">
        <v>12718</v>
      </c>
      <c r="D2135" s="607" t="s">
        <v>10737</v>
      </c>
      <c r="E2135" s="619" t="s">
        <v>33001</v>
      </c>
      <c r="F2135"/>
      <c r="G2135"/>
      <c r="H2135"/>
    </row>
    <row r="2136" spans="1:8" ht="15" x14ac:dyDescent="0.25">
      <c r="A2136" s="609" t="str">
        <f t="shared" si="33"/>
        <v>102000</v>
      </c>
      <c r="B2136" s="607" t="s">
        <v>8644</v>
      </c>
      <c r="C2136" s="607" t="s">
        <v>12719</v>
      </c>
      <c r="D2136" s="607" t="s">
        <v>10737</v>
      </c>
      <c r="E2136" s="619" t="s">
        <v>33002</v>
      </c>
      <c r="F2136"/>
      <c r="G2136"/>
      <c r="H2136"/>
    </row>
    <row r="2137" spans="1:8" ht="15" x14ac:dyDescent="0.25">
      <c r="A2137" s="609" t="str">
        <f t="shared" si="33"/>
        <v>102001</v>
      </c>
      <c r="B2137" s="607" t="s">
        <v>8645</v>
      </c>
      <c r="C2137" s="607" t="s">
        <v>12720</v>
      </c>
      <c r="D2137" s="607" t="s">
        <v>10737</v>
      </c>
      <c r="E2137" s="619" t="s">
        <v>33003</v>
      </c>
      <c r="F2137"/>
      <c r="G2137"/>
      <c r="H2137"/>
    </row>
    <row r="2138" spans="1:8" ht="15" x14ac:dyDescent="0.25">
      <c r="A2138" s="609" t="str">
        <f t="shared" si="33"/>
        <v>102002</v>
      </c>
      <c r="B2138" s="607" t="s">
        <v>8646</v>
      </c>
      <c r="C2138" s="607" t="s">
        <v>12721</v>
      </c>
      <c r="D2138" s="607" t="s">
        <v>10737</v>
      </c>
      <c r="E2138" s="619" t="s">
        <v>31630</v>
      </c>
      <c r="F2138"/>
      <c r="G2138"/>
      <c r="H2138"/>
    </row>
    <row r="2139" spans="1:8" ht="15" x14ac:dyDescent="0.25">
      <c r="A2139" s="609" t="str">
        <f t="shared" si="33"/>
        <v>102003</v>
      </c>
      <c r="B2139" s="607" t="s">
        <v>8647</v>
      </c>
      <c r="C2139" s="607" t="s">
        <v>12722</v>
      </c>
      <c r="D2139" s="607" t="s">
        <v>10737</v>
      </c>
      <c r="E2139" s="619" t="s">
        <v>33004</v>
      </c>
      <c r="F2139"/>
      <c r="G2139"/>
      <c r="H2139"/>
    </row>
    <row r="2140" spans="1:8" ht="15" x14ac:dyDescent="0.25">
      <c r="A2140" s="609" t="str">
        <f t="shared" si="33"/>
        <v>102004</v>
      </c>
      <c r="B2140" s="607" t="s">
        <v>8648</v>
      </c>
      <c r="C2140" s="607" t="s">
        <v>12723</v>
      </c>
      <c r="D2140" s="607" t="s">
        <v>10737</v>
      </c>
      <c r="E2140" s="619" t="s">
        <v>18885</v>
      </c>
      <c r="F2140"/>
      <c r="G2140"/>
      <c r="H2140"/>
    </row>
    <row r="2141" spans="1:8" ht="15" x14ac:dyDescent="0.25">
      <c r="A2141" s="609" t="str">
        <f t="shared" si="33"/>
        <v>102005</v>
      </c>
      <c r="B2141" s="607" t="s">
        <v>8649</v>
      </c>
      <c r="C2141" s="607" t="s">
        <v>12724</v>
      </c>
      <c r="D2141" s="607" t="s">
        <v>10737</v>
      </c>
      <c r="E2141" s="619" t="s">
        <v>33005</v>
      </c>
      <c r="F2141"/>
      <c r="G2141"/>
      <c r="H2141"/>
    </row>
    <row r="2142" spans="1:8" ht="15" x14ac:dyDescent="0.25">
      <c r="A2142" s="609" t="str">
        <f t="shared" si="33"/>
        <v>102006</v>
      </c>
      <c r="B2142" s="607" t="s">
        <v>8650</v>
      </c>
      <c r="C2142" s="607" t="s">
        <v>12725</v>
      </c>
      <c r="D2142" s="607" t="s">
        <v>10737</v>
      </c>
      <c r="E2142" s="619" t="s">
        <v>33006</v>
      </c>
      <c r="F2142"/>
      <c r="G2142"/>
      <c r="H2142"/>
    </row>
    <row r="2143" spans="1:8" ht="15" x14ac:dyDescent="0.25">
      <c r="A2143" s="609" t="str">
        <f t="shared" si="33"/>
        <v>102007</v>
      </c>
      <c r="B2143" s="607" t="s">
        <v>8651</v>
      </c>
      <c r="C2143" s="607" t="s">
        <v>12726</v>
      </c>
      <c r="D2143" s="607" t="s">
        <v>10737</v>
      </c>
      <c r="E2143" s="619" t="s">
        <v>33007</v>
      </c>
      <c r="F2143"/>
      <c r="G2143"/>
      <c r="H2143"/>
    </row>
    <row r="2144" spans="1:8" ht="15" x14ac:dyDescent="0.25">
      <c r="A2144" s="609" t="str">
        <f t="shared" si="33"/>
        <v>102008</v>
      </c>
      <c r="B2144" s="607" t="s">
        <v>8652</v>
      </c>
      <c r="C2144" s="607" t="s">
        <v>12727</v>
      </c>
      <c r="D2144" s="607" t="s">
        <v>10737</v>
      </c>
      <c r="E2144" s="619" t="s">
        <v>33008</v>
      </c>
      <c r="F2144"/>
      <c r="G2144"/>
      <c r="H2144"/>
    </row>
    <row r="2145" spans="1:8" ht="15" x14ac:dyDescent="0.25">
      <c r="A2145" s="609" t="str">
        <f t="shared" si="33"/>
        <v>102009</v>
      </c>
      <c r="B2145" s="607" t="s">
        <v>8653</v>
      </c>
      <c r="C2145" s="607" t="s">
        <v>12728</v>
      </c>
      <c r="D2145" s="607" t="s">
        <v>10737</v>
      </c>
      <c r="E2145" s="619" t="s">
        <v>33009</v>
      </c>
      <c r="F2145"/>
      <c r="G2145"/>
      <c r="H2145"/>
    </row>
    <row r="2146" spans="1:8" ht="15" x14ac:dyDescent="0.25">
      <c r="A2146" s="609" t="str">
        <f t="shared" si="33"/>
        <v>102010</v>
      </c>
      <c r="B2146" s="607" t="s">
        <v>8654</v>
      </c>
      <c r="C2146" s="607" t="s">
        <v>12729</v>
      </c>
      <c r="D2146" s="607" t="s">
        <v>10737</v>
      </c>
      <c r="E2146" s="619" t="s">
        <v>33010</v>
      </c>
      <c r="F2146"/>
      <c r="G2146"/>
      <c r="H2146"/>
    </row>
    <row r="2147" spans="1:8" ht="15" x14ac:dyDescent="0.25">
      <c r="A2147" s="609" t="str">
        <f t="shared" si="33"/>
        <v>102011</v>
      </c>
      <c r="B2147" s="607" t="s">
        <v>8655</v>
      </c>
      <c r="C2147" s="607" t="s">
        <v>12730</v>
      </c>
      <c r="D2147" s="607" t="s">
        <v>10737</v>
      </c>
      <c r="E2147" s="619" t="s">
        <v>33011</v>
      </c>
      <c r="F2147"/>
      <c r="G2147"/>
      <c r="H2147"/>
    </row>
    <row r="2148" spans="1:8" ht="15" x14ac:dyDescent="0.25">
      <c r="A2148" s="609" t="str">
        <f t="shared" si="33"/>
        <v>102012</v>
      </c>
      <c r="B2148" s="607" t="s">
        <v>8656</v>
      </c>
      <c r="C2148" s="607" t="s">
        <v>12731</v>
      </c>
      <c r="D2148" s="607" t="s">
        <v>10737</v>
      </c>
      <c r="E2148" s="619" t="s">
        <v>33012</v>
      </c>
      <c r="F2148"/>
      <c r="G2148"/>
      <c r="H2148"/>
    </row>
    <row r="2149" spans="1:8" ht="15" x14ac:dyDescent="0.25">
      <c r="A2149" s="609" t="str">
        <f t="shared" si="33"/>
        <v>102013</v>
      </c>
      <c r="B2149" s="607" t="s">
        <v>8657</v>
      </c>
      <c r="C2149" s="607" t="s">
        <v>12733</v>
      </c>
      <c r="D2149" s="607" t="s">
        <v>10737</v>
      </c>
      <c r="E2149" s="619" t="s">
        <v>33013</v>
      </c>
      <c r="F2149"/>
      <c r="G2149"/>
      <c r="H2149"/>
    </row>
    <row r="2150" spans="1:8" ht="15" x14ac:dyDescent="0.25">
      <c r="A2150" s="609" t="str">
        <f t="shared" si="33"/>
        <v>102014</v>
      </c>
      <c r="B2150" s="607" t="s">
        <v>8658</v>
      </c>
      <c r="C2150" s="607" t="s">
        <v>12734</v>
      </c>
      <c r="D2150" s="607" t="s">
        <v>10737</v>
      </c>
      <c r="E2150" s="619" t="s">
        <v>33014</v>
      </c>
      <c r="F2150"/>
      <c r="G2150"/>
      <c r="H2150"/>
    </row>
    <row r="2151" spans="1:8" ht="15" x14ac:dyDescent="0.25">
      <c r="A2151" s="609" t="str">
        <f t="shared" si="33"/>
        <v>102015</v>
      </c>
      <c r="B2151" s="607" t="s">
        <v>8659</v>
      </c>
      <c r="C2151" s="607" t="s">
        <v>12735</v>
      </c>
      <c r="D2151" s="607" t="s">
        <v>10737</v>
      </c>
      <c r="E2151" s="619" t="s">
        <v>33015</v>
      </c>
      <c r="F2151"/>
      <c r="G2151"/>
      <c r="H2151"/>
    </row>
    <row r="2152" spans="1:8" ht="15" x14ac:dyDescent="0.25">
      <c r="A2152" s="609" t="str">
        <f t="shared" si="33"/>
        <v>102016</v>
      </c>
      <c r="B2152" s="607" t="s">
        <v>8660</v>
      </c>
      <c r="C2152" s="607" t="s">
        <v>12736</v>
      </c>
      <c r="D2152" s="607" t="s">
        <v>10737</v>
      </c>
      <c r="E2152" s="619" t="s">
        <v>33016</v>
      </c>
      <c r="F2152"/>
      <c r="G2152"/>
      <c r="H2152"/>
    </row>
    <row r="2153" spans="1:8" ht="15" x14ac:dyDescent="0.25">
      <c r="A2153" s="609" t="str">
        <f t="shared" si="33"/>
        <v>102017</v>
      </c>
      <c r="B2153" s="607" t="s">
        <v>8661</v>
      </c>
      <c r="C2153" s="607" t="s">
        <v>12737</v>
      </c>
      <c r="D2153" s="607" t="s">
        <v>10737</v>
      </c>
      <c r="E2153" s="619" t="s">
        <v>33017</v>
      </c>
      <c r="F2153"/>
      <c r="G2153"/>
      <c r="H2153"/>
    </row>
    <row r="2154" spans="1:8" ht="15" x14ac:dyDescent="0.25">
      <c r="A2154" s="609" t="str">
        <f t="shared" si="33"/>
        <v>102036</v>
      </c>
      <c r="B2154" s="607" t="s">
        <v>8662</v>
      </c>
      <c r="C2154" s="607" t="s">
        <v>12738</v>
      </c>
      <c r="D2154" s="607" t="s">
        <v>10737</v>
      </c>
      <c r="E2154" s="619" t="s">
        <v>19072</v>
      </c>
      <c r="F2154"/>
      <c r="G2154"/>
      <c r="H2154"/>
    </row>
    <row r="2155" spans="1:8" ht="15" x14ac:dyDescent="0.25">
      <c r="A2155" s="609" t="str">
        <f t="shared" si="33"/>
        <v>102037</v>
      </c>
      <c r="B2155" s="607" t="s">
        <v>8663</v>
      </c>
      <c r="C2155" s="607" t="s">
        <v>12740</v>
      </c>
      <c r="D2155" s="607" t="s">
        <v>10737</v>
      </c>
      <c r="E2155" s="619" t="s">
        <v>33018</v>
      </c>
      <c r="F2155"/>
      <c r="G2155"/>
      <c r="H2155"/>
    </row>
    <row r="2156" spans="1:8" ht="15" x14ac:dyDescent="0.25">
      <c r="A2156" s="609" t="str">
        <f t="shared" si="33"/>
        <v>102038</v>
      </c>
      <c r="B2156" s="607" t="s">
        <v>8664</v>
      </c>
      <c r="C2156" s="607" t="s">
        <v>12741</v>
      </c>
      <c r="D2156" s="607" t="s">
        <v>10737</v>
      </c>
      <c r="E2156" s="619" t="s">
        <v>33019</v>
      </c>
      <c r="F2156"/>
      <c r="G2156"/>
      <c r="H2156"/>
    </row>
    <row r="2157" spans="1:8" ht="15" x14ac:dyDescent="0.25">
      <c r="A2157" s="609" t="str">
        <f t="shared" si="33"/>
        <v>102039</v>
      </c>
      <c r="B2157" s="607" t="s">
        <v>8665</v>
      </c>
      <c r="C2157" s="607" t="s">
        <v>12742</v>
      </c>
      <c r="D2157" s="607" t="s">
        <v>10737</v>
      </c>
      <c r="E2157" s="619" t="s">
        <v>33020</v>
      </c>
      <c r="F2157"/>
      <c r="G2157"/>
      <c r="H2157"/>
    </row>
    <row r="2158" spans="1:8" ht="15" x14ac:dyDescent="0.25">
      <c r="A2158" s="609" t="str">
        <f t="shared" si="33"/>
        <v>102040</v>
      </c>
      <c r="B2158" s="607" t="s">
        <v>8666</v>
      </c>
      <c r="C2158" s="607" t="s">
        <v>12743</v>
      </c>
      <c r="D2158" s="607" t="s">
        <v>10737</v>
      </c>
      <c r="E2158" s="619" t="s">
        <v>19624</v>
      </c>
      <c r="F2158"/>
      <c r="G2158"/>
      <c r="H2158"/>
    </row>
    <row r="2159" spans="1:8" ht="15" x14ac:dyDescent="0.25">
      <c r="A2159" s="609" t="str">
        <f t="shared" si="33"/>
        <v>102041</v>
      </c>
      <c r="B2159" s="607" t="s">
        <v>8667</v>
      </c>
      <c r="C2159" s="607" t="s">
        <v>12744</v>
      </c>
      <c r="D2159" s="607" t="s">
        <v>10737</v>
      </c>
      <c r="E2159" s="619" t="s">
        <v>33021</v>
      </c>
      <c r="F2159"/>
      <c r="G2159"/>
      <c r="H2159"/>
    </row>
    <row r="2160" spans="1:8" ht="15" x14ac:dyDescent="0.25">
      <c r="A2160" s="609" t="str">
        <f t="shared" si="33"/>
        <v>102042</v>
      </c>
      <c r="B2160" s="607" t="s">
        <v>8668</v>
      </c>
      <c r="C2160" s="607" t="s">
        <v>12745</v>
      </c>
      <c r="D2160" s="607" t="s">
        <v>10737</v>
      </c>
      <c r="E2160" s="619" t="s">
        <v>33022</v>
      </c>
      <c r="F2160"/>
      <c r="G2160"/>
      <c r="H2160"/>
    </row>
    <row r="2161" spans="1:8" ht="15" x14ac:dyDescent="0.25">
      <c r="A2161" s="609" t="str">
        <f t="shared" si="33"/>
        <v>102043</v>
      </c>
      <c r="B2161" s="607" t="s">
        <v>8669</v>
      </c>
      <c r="C2161" s="607" t="s">
        <v>12746</v>
      </c>
      <c r="D2161" s="607" t="s">
        <v>10737</v>
      </c>
      <c r="E2161" s="619" t="s">
        <v>33023</v>
      </c>
      <c r="F2161"/>
      <c r="G2161"/>
      <c r="H2161"/>
    </row>
    <row r="2162" spans="1:8" ht="15" x14ac:dyDescent="0.25">
      <c r="A2162" s="609" t="str">
        <f t="shared" si="33"/>
        <v>102044</v>
      </c>
      <c r="B2162" s="607" t="s">
        <v>8670</v>
      </c>
      <c r="C2162" s="607" t="s">
        <v>12747</v>
      </c>
      <c r="D2162" s="607" t="s">
        <v>10737</v>
      </c>
      <c r="E2162" s="619" t="s">
        <v>33024</v>
      </c>
      <c r="F2162"/>
      <c r="G2162"/>
      <c r="H2162"/>
    </row>
    <row r="2163" spans="1:8" ht="15" x14ac:dyDescent="0.25">
      <c r="A2163" s="609" t="str">
        <f t="shared" si="33"/>
        <v>102045</v>
      </c>
      <c r="B2163" s="607" t="s">
        <v>8671</v>
      </c>
      <c r="C2163" s="607" t="s">
        <v>12748</v>
      </c>
      <c r="D2163" s="607" t="s">
        <v>10737</v>
      </c>
      <c r="E2163" s="619" t="s">
        <v>33025</v>
      </c>
      <c r="F2163"/>
      <c r="G2163"/>
      <c r="H2163"/>
    </row>
    <row r="2164" spans="1:8" ht="15" x14ac:dyDescent="0.25">
      <c r="A2164" s="609" t="str">
        <f t="shared" si="33"/>
        <v>102046</v>
      </c>
      <c r="B2164" s="607" t="s">
        <v>8672</v>
      </c>
      <c r="C2164" s="607" t="s">
        <v>12749</v>
      </c>
      <c r="D2164" s="607" t="s">
        <v>10737</v>
      </c>
      <c r="E2164" s="619" t="s">
        <v>33026</v>
      </c>
      <c r="F2164"/>
      <c r="G2164"/>
      <c r="H2164"/>
    </row>
    <row r="2165" spans="1:8" ht="15" x14ac:dyDescent="0.25">
      <c r="A2165" s="609" t="str">
        <f t="shared" si="33"/>
        <v>102047</v>
      </c>
      <c r="B2165" s="607" t="s">
        <v>8673</v>
      </c>
      <c r="C2165" s="607" t="s">
        <v>12750</v>
      </c>
      <c r="D2165" s="607" t="s">
        <v>10737</v>
      </c>
      <c r="E2165" s="619" t="s">
        <v>33027</v>
      </c>
      <c r="F2165"/>
      <c r="G2165"/>
      <c r="H2165"/>
    </row>
    <row r="2166" spans="1:8" ht="15" x14ac:dyDescent="0.25">
      <c r="A2166" s="609" t="str">
        <f t="shared" si="33"/>
        <v>102048</v>
      </c>
      <c r="B2166" s="607" t="s">
        <v>8674</v>
      </c>
      <c r="C2166" s="607" t="s">
        <v>12751</v>
      </c>
      <c r="D2166" s="607" t="s">
        <v>10737</v>
      </c>
      <c r="E2166" s="619" t="s">
        <v>33028</v>
      </c>
      <c r="F2166"/>
      <c r="G2166"/>
      <c r="H2166"/>
    </row>
    <row r="2167" spans="1:8" ht="15" x14ac:dyDescent="0.25">
      <c r="A2167" s="609" t="str">
        <f t="shared" si="33"/>
        <v>102049</v>
      </c>
      <c r="B2167" s="607" t="s">
        <v>8675</v>
      </c>
      <c r="C2167" s="607" t="s">
        <v>12752</v>
      </c>
      <c r="D2167" s="607" t="s">
        <v>10737</v>
      </c>
      <c r="E2167" s="619" t="s">
        <v>33029</v>
      </c>
      <c r="F2167"/>
      <c r="G2167"/>
      <c r="H2167"/>
    </row>
    <row r="2168" spans="1:8" ht="15" x14ac:dyDescent="0.25">
      <c r="A2168" s="609" t="str">
        <f t="shared" si="33"/>
        <v>102050</v>
      </c>
      <c r="B2168" s="607" t="s">
        <v>8676</v>
      </c>
      <c r="C2168" s="607" t="s">
        <v>12753</v>
      </c>
      <c r="D2168" s="607" t="s">
        <v>10737</v>
      </c>
      <c r="E2168" s="619" t="s">
        <v>33030</v>
      </c>
      <c r="F2168"/>
      <c r="G2168"/>
      <c r="H2168"/>
    </row>
    <row r="2169" spans="1:8" ht="15" x14ac:dyDescent="0.25">
      <c r="A2169" s="609" t="str">
        <f t="shared" si="33"/>
        <v>102051</v>
      </c>
      <c r="B2169" s="607" t="s">
        <v>8677</v>
      </c>
      <c r="C2169" s="607" t="s">
        <v>12754</v>
      </c>
      <c r="D2169" s="607" t="s">
        <v>10737</v>
      </c>
      <c r="E2169" s="619" t="s">
        <v>33031</v>
      </c>
      <c r="F2169"/>
      <c r="G2169"/>
      <c r="H2169"/>
    </row>
    <row r="2170" spans="1:8" ht="15" x14ac:dyDescent="0.25">
      <c r="A2170" s="609" t="str">
        <f t="shared" si="33"/>
        <v>102052</v>
      </c>
      <c r="B2170" s="607" t="s">
        <v>8678</v>
      </c>
      <c r="C2170" s="607" t="s">
        <v>12755</v>
      </c>
      <c r="D2170" s="607" t="s">
        <v>10737</v>
      </c>
      <c r="E2170" s="619" t="s">
        <v>33032</v>
      </c>
      <c r="F2170"/>
      <c r="G2170"/>
      <c r="H2170"/>
    </row>
    <row r="2171" spans="1:8" ht="15" x14ac:dyDescent="0.25">
      <c r="A2171" s="609" t="str">
        <f t="shared" si="33"/>
        <v>102059</v>
      </c>
      <c r="B2171" s="607" t="s">
        <v>8679</v>
      </c>
      <c r="C2171" s="607" t="s">
        <v>12756</v>
      </c>
      <c r="D2171" s="607" t="s">
        <v>10737</v>
      </c>
      <c r="E2171" s="619" t="s">
        <v>33033</v>
      </c>
      <c r="F2171"/>
      <c r="G2171"/>
      <c r="H2171"/>
    </row>
    <row r="2172" spans="1:8" ht="15" x14ac:dyDescent="0.25">
      <c r="A2172" s="609" t="str">
        <f t="shared" si="33"/>
        <v>102060</v>
      </c>
      <c r="B2172" s="607" t="s">
        <v>8680</v>
      </c>
      <c r="C2172" s="607" t="s">
        <v>12757</v>
      </c>
      <c r="D2172" s="607" t="s">
        <v>10737</v>
      </c>
      <c r="E2172" s="619" t="s">
        <v>33034</v>
      </c>
      <c r="F2172"/>
      <c r="G2172"/>
      <c r="H2172"/>
    </row>
    <row r="2173" spans="1:8" ht="15" x14ac:dyDescent="0.25">
      <c r="A2173" s="609" t="str">
        <f t="shared" si="33"/>
        <v>102061</v>
      </c>
      <c r="B2173" s="607" t="s">
        <v>8681</v>
      </c>
      <c r="C2173" s="607" t="s">
        <v>12758</v>
      </c>
      <c r="D2173" s="607" t="s">
        <v>10737</v>
      </c>
      <c r="E2173" s="619" t="s">
        <v>33035</v>
      </c>
      <c r="F2173"/>
      <c r="G2173"/>
      <c r="H2173"/>
    </row>
    <row r="2174" spans="1:8" ht="15" x14ac:dyDescent="0.25">
      <c r="A2174" s="609" t="str">
        <f t="shared" si="33"/>
        <v>102062</v>
      </c>
      <c r="B2174" s="607" t="s">
        <v>8682</v>
      </c>
      <c r="C2174" s="607" t="s">
        <v>12759</v>
      </c>
      <c r="D2174" s="607" t="s">
        <v>10737</v>
      </c>
      <c r="E2174" s="619" t="s">
        <v>33036</v>
      </c>
      <c r="F2174"/>
      <c r="G2174"/>
      <c r="H2174"/>
    </row>
    <row r="2175" spans="1:8" ht="15" x14ac:dyDescent="0.25">
      <c r="A2175" s="609" t="str">
        <f t="shared" si="33"/>
        <v>102063</v>
      </c>
      <c r="B2175" s="607" t="s">
        <v>8683</v>
      </c>
      <c r="C2175" s="607" t="s">
        <v>12760</v>
      </c>
      <c r="D2175" s="607" t="s">
        <v>10737</v>
      </c>
      <c r="E2175" s="619" t="s">
        <v>19694</v>
      </c>
      <c r="F2175"/>
      <c r="G2175"/>
      <c r="H2175"/>
    </row>
    <row r="2176" spans="1:8" ht="15" x14ac:dyDescent="0.25">
      <c r="A2176" s="609" t="str">
        <f t="shared" si="33"/>
        <v>102064</v>
      </c>
      <c r="B2176" s="607" t="s">
        <v>8684</v>
      </c>
      <c r="C2176" s="607" t="s">
        <v>12761</v>
      </c>
      <c r="D2176" s="607" t="s">
        <v>10737</v>
      </c>
      <c r="E2176" s="619" t="s">
        <v>18876</v>
      </c>
      <c r="F2176"/>
      <c r="G2176"/>
      <c r="H2176"/>
    </row>
    <row r="2177" spans="1:8" ht="15" x14ac:dyDescent="0.25">
      <c r="A2177" s="609" t="str">
        <f t="shared" si="33"/>
        <v>102065</v>
      </c>
      <c r="B2177" s="607" t="s">
        <v>8685</v>
      </c>
      <c r="C2177" s="607" t="s">
        <v>12762</v>
      </c>
      <c r="D2177" s="607" t="s">
        <v>10737</v>
      </c>
      <c r="E2177" s="619" t="s">
        <v>18325</v>
      </c>
      <c r="F2177"/>
      <c r="G2177"/>
      <c r="H2177"/>
    </row>
    <row r="2178" spans="1:8" ht="15" x14ac:dyDescent="0.25">
      <c r="A2178" s="609" t="str">
        <f t="shared" ref="A2178:A2241" si="34">IF(ISERROR(SEARCH("/",B2178)=6),TRIM(CLEAN(B2178)),IF(SEARCH("/",B2178)=6,IF(LEN(TRIM(CLEAN(B2178)))=7,LEFT(TRIM(CLEAN(B2178)),6)&amp;"00"&amp;RIGHT(TRIM(CLEAN(B2178)),1),LEFT(TRIM(CLEAN(B2178)),6)&amp;"0"&amp;RIGHT(TRIM(CLEAN(B2178)),2)),TRIM(CLEAN(B2178))))</f>
        <v>102066</v>
      </c>
      <c r="B2178" s="607" t="s">
        <v>8686</v>
      </c>
      <c r="C2178" s="607" t="s">
        <v>12763</v>
      </c>
      <c r="D2178" s="607" t="s">
        <v>10737</v>
      </c>
      <c r="E2178" s="619" t="s">
        <v>28151</v>
      </c>
      <c r="F2178"/>
      <c r="G2178"/>
      <c r="H2178"/>
    </row>
    <row r="2179" spans="1:8" ht="15" x14ac:dyDescent="0.25">
      <c r="A2179" s="609" t="str">
        <f t="shared" si="34"/>
        <v>102067</v>
      </c>
      <c r="B2179" s="607" t="s">
        <v>8687</v>
      </c>
      <c r="C2179" s="607" t="s">
        <v>12764</v>
      </c>
      <c r="D2179" s="607" t="s">
        <v>10737</v>
      </c>
      <c r="E2179" s="619" t="s">
        <v>33037</v>
      </c>
      <c r="F2179"/>
      <c r="G2179"/>
      <c r="H2179"/>
    </row>
    <row r="2180" spans="1:8" ht="15" x14ac:dyDescent="0.25">
      <c r="A2180" s="609" t="str">
        <f t="shared" si="34"/>
        <v>102068</v>
      </c>
      <c r="B2180" s="607" t="s">
        <v>8688</v>
      </c>
      <c r="C2180" s="607" t="s">
        <v>12765</v>
      </c>
      <c r="D2180" s="607" t="s">
        <v>10737</v>
      </c>
      <c r="E2180" s="619" t="s">
        <v>33038</v>
      </c>
      <c r="F2180"/>
      <c r="G2180"/>
      <c r="H2180"/>
    </row>
    <row r="2181" spans="1:8" ht="15" x14ac:dyDescent="0.25">
      <c r="A2181" s="609" t="str">
        <f t="shared" si="34"/>
        <v>102069</v>
      </c>
      <c r="B2181" s="607" t="s">
        <v>8689</v>
      </c>
      <c r="C2181" s="607" t="s">
        <v>12766</v>
      </c>
      <c r="D2181" s="607" t="s">
        <v>10737</v>
      </c>
      <c r="E2181" s="619" t="s">
        <v>33039</v>
      </c>
      <c r="F2181"/>
      <c r="G2181"/>
      <c r="H2181"/>
    </row>
    <row r="2182" spans="1:8" ht="15" x14ac:dyDescent="0.25">
      <c r="A2182" s="609" t="str">
        <f t="shared" si="34"/>
        <v>102070</v>
      </c>
      <c r="B2182" s="607" t="s">
        <v>8690</v>
      </c>
      <c r="C2182" s="607" t="s">
        <v>12767</v>
      </c>
      <c r="D2182" s="607" t="s">
        <v>10737</v>
      </c>
      <c r="E2182" s="619" t="s">
        <v>33040</v>
      </c>
      <c r="F2182"/>
      <c r="G2182"/>
      <c r="H2182"/>
    </row>
    <row r="2183" spans="1:8" ht="15" x14ac:dyDescent="0.25">
      <c r="A2183" s="609" t="str">
        <f t="shared" si="34"/>
        <v>102071</v>
      </c>
      <c r="B2183" s="607" t="s">
        <v>8691</v>
      </c>
      <c r="C2183" s="607" t="s">
        <v>12768</v>
      </c>
      <c r="D2183" s="607" t="s">
        <v>10737</v>
      </c>
      <c r="E2183" s="619" t="s">
        <v>33041</v>
      </c>
      <c r="F2183"/>
      <c r="G2183"/>
      <c r="H2183"/>
    </row>
    <row r="2184" spans="1:8" ht="15" x14ac:dyDescent="0.25">
      <c r="A2184" s="609" t="str">
        <f t="shared" si="34"/>
        <v>102072</v>
      </c>
      <c r="B2184" s="607" t="s">
        <v>8692</v>
      </c>
      <c r="C2184" s="607" t="s">
        <v>12769</v>
      </c>
      <c r="D2184" s="607" t="s">
        <v>10737</v>
      </c>
      <c r="E2184" s="619" t="s">
        <v>18748</v>
      </c>
      <c r="F2184"/>
      <c r="G2184"/>
      <c r="H2184"/>
    </row>
    <row r="2185" spans="1:8" ht="15" x14ac:dyDescent="0.25">
      <c r="A2185" s="609" t="str">
        <f t="shared" si="34"/>
        <v>102073</v>
      </c>
      <c r="B2185" s="607" t="s">
        <v>8693</v>
      </c>
      <c r="C2185" s="607" t="s">
        <v>12770</v>
      </c>
      <c r="D2185" s="607" t="s">
        <v>11895</v>
      </c>
      <c r="E2185" s="619" t="s">
        <v>33042</v>
      </c>
      <c r="F2185"/>
      <c r="G2185"/>
      <c r="H2185"/>
    </row>
    <row r="2186" spans="1:8" ht="15" x14ac:dyDescent="0.25">
      <c r="A2186" s="609" t="str">
        <f t="shared" si="34"/>
        <v>102074</v>
      </c>
      <c r="B2186" s="607" t="s">
        <v>8694</v>
      </c>
      <c r="C2186" s="607" t="s">
        <v>12771</v>
      </c>
      <c r="D2186" s="607" t="s">
        <v>11895</v>
      </c>
      <c r="E2186" s="619" t="s">
        <v>33043</v>
      </c>
      <c r="F2186"/>
      <c r="G2186"/>
      <c r="H2186"/>
    </row>
    <row r="2187" spans="1:8" ht="15" x14ac:dyDescent="0.25">
      <c r="A2187" s="609" t="str">
        <f t="shared" si="34"/>
        <v>102075</v>
      </c>
      <c r="B2187" s="607" t="s">
        <v>8695</v>
      </c>
      <c r="C2187" s="607" t="s">
        <v>12772</v>
      </c>
      <c r="D2187" s="607" t="s">
        <v>11895</v>
      </c>
      <c r="E2187" s="619" t="s">
        <v>33044</v>
      </c>
      <c r="F2187"/>
      <c r="G2187"/>
      <c r="H2187"/>
    </row>
    <row r="2188" spans="1:8" ht="15" x14ac:dyDescent="0.25">
      <c r="A2188" s="609" t="str">
        <f t="shared" si="34"/>
        <v>102076</v>
      </c>
      <c r="B2188" s="607" t="s">
        <v>8696</v>
      </c>
      <c r="C2188" s="607" t="s">
        <v>12773</v>
      </c>
      <c r="D2188" s="607" t="s">
        <v>11895</v>
      </c>
      <c r="E2188" s="619" t="s">
        <v>33045</v>
      </c>
      <c r="F2188"/>
      <c r="G2188"/>
      <c r="H2188"/>
    </row>
    <row r="2189" spans="1:8" ht="15" x14ac:dyDescent="0.25">
      <c r="A2189" s="609" t="str">
        <f t="shared" si="34"/>
        <v>102077</v>
      </c>
      <c r="B2189" s="607" t="s">
        <v>8697</v>
      </c>
      <c r="C2189" s="607" t="s">
        <v>12774</v>
      </c>
      <c r="D2189" s="607" t="s">
        <v>11895</v>
      </c>
      <c r="E2189" s="619" t="s">
        <v>33046</v>
      </c>
      <c r="F2189"/>
      <c r="G2189"/>
      <c r="H2189"/>
    </row>
    <row r="2190" spans="1:8" ht="15" x14ac:dyDescent="0.25">
      <c r="A2190" s="609" t="str">
        <f t="shared" si="34"/>
        <v>102078</v>
      </c>
      <c r="B2190" s="607" t="s">
        <v>8698</v>
      </c>
      <c r="C2190" s="607" t="s">
        <v>12775</v>
      </c>
      <c r="D2190" s="607" t="s">
        <v>11895</v>
      </c>
      <c r="E2190" s="619" t="s">
        <v>33047</v>
      </c>
      <c r="F2190"/>
      <c r="G2190"/>
      <c r="H2190"/>
    </row>
    <row r="2191" spans="1:8" ht="15" x14ac:dyDescent="0.25">
      <c r="A2191" s="609" t="str">
        <f t="shared" si="34"/>
        <v>102079</v>
      </c>
      <c r="B2191" s="607" t="s">
        <v>8699</v>
      </c>
      <c r="C2191" s="607" t="s">
        <v>12776</v>
      </c>
      <c r="D2191" s="607" t="s">
        <v>11895</v>
      </c>
      <c r="E2191" s="619" t="s">
        <v>33048</v>
      </c>
      <c r="F2191"/>
      <c r="G2191"/>
      <c r="H2191"/>
    </row>
    <row r="2192" spans="1:8" ht="15" x14ac:dyDescent="0.25">
      <c r="A2192" s="609" t="str">
        <f t="shared" si="34"/>
        <v>102080</v>
      </c>
      <c r="B2192" s="607" t="s">
        <v>8700</v>
      </c>
      <c r="C2192" s="607" t="s">
        <v>12777</v>
      </c>
      <c r="D2192" s="607" t="s">
        <v>11895</v>
      </c>
      <c r="E2192" s="619" t="s">
        <v>33049</v>
      </c>
      <c r="F2192"/>
      <c r="G2192"/>
      <c r="H2192"/>
    </row>
    <row r="2193" spans="1:8" ht="15" x14ac:dyDescent="0.25">
      <c r="A2193" s="609" t="str">
        <f t="shared" si="34"/>
        <v>102086</v>
      </c>
      <c r="B2193" s="607" t="s">
        <v>8702</v>
      </c>
      <c r="C2193" s="607" t="s">
        <v>12778</v>
      </c>
      <c r="D2193" s="607" t="s">
        <v>10737</v>
      </c>
      <c r="E2193" s="619" t="s">
        <v>33050</v>
      </c>
      <c r="F2193"/>
      <c r="G2193"/>
      <c r="H2193"/>
    </row>
    <row r="2194" spans="1:8" ht="15" x14ac:dyDescent="0.25">
      <c r="A2194" s="609" t="str">
        <f t="shared" si="34"/>
        <v>102087</v>
      </c>
      <c r="B2194" s="607" t="s">
        <v>8703</v>
      </c>
      <c r="C2194" s="607" t="s">
        <v>12779</v>
      </c>
      <c r="D2194" s="607" t="s">
        <v>10737</v>
      </c>
      <c r="E2194" s="619" t="s">
        <v>31614</v>
      </c>
      <c r="F2194"/>
      <c r="G2194"/>
      <c r="H2194"/>
    </row>
    <row r="2195" spans="1:8" ht="15" x14ac:dyDescent="0.25">
      <c r="A2195" s="609" t="str">
        <f t="shared" si="34"/>
        <v>102088</v>
      </c>
      <c r="B2195" s="607" t="s">
        <v>8704</v>
      </c>
      <c r="C2195" s="607" t="s">
        <v>12780</v>
      </c>
      <c r="D2195" s="607" t="s">
        <v>10737</v>
      </c>
      <c r="E2195" s="619" t="s">
        <v>33051</v>
      </c>
      <c r="F2195"/>
      <c r="G2195"/>
      <c r="H2195"/>
    </row>
    <row r="2196" spans="1:8" ht="15" x14ac:dyDescent="0.25">
      <c r="A2196" s="609" t="str">
        <f t="shared" si="34"/>
        <v>102089</v>
      </c>
      <c r="B2196" s="607" t="s">
        <v>8705</v>
      </c>
      <c r="C2196" s="607" t="s">
        <v>12781</v>
      </c>
      <c r="D2196" s="607" t="s">
        <v>10737</v>
      </c>
      <c r="E2196" s="619" t="s">
        <v>33052</v>
      </c>
      <c r="F2196"/>
      <c r="G2196"/>
      <c r="H2196"/>
    </row>
    <row r="2197" spans="1:8" ht="15" x14ac:dyDescent="0.25">
      <c r="A2197" s="609" t="str">
        <f t="shared" si="34"/>
        <v>102090</v>
      </c>
      <c r="B2197" s="607" t="s">
        <v>8706</v>
      </c>
      <c r="C2197" s="607" t="s">
        <v>12782</v>
      </c>
      <c r="D2197" s="607" t="s">
        <v>10737</v>
      </c>
      <c r="E2197" s="619" t="s">
        <v>33053</v>
      </c>
      <c r="F2197"/>
      <c r="G2197"/>
      <c r="H2197"/>
    </row>
    <row r="2198" spans="1:8" ht="15" x14ac:dyDescent="0.25">
      <c r="A2198" s="609" t="str">
        <f t="shared" si="34"/>
        <v>102091</v>
      </c>
      <c r="B2198" s="607" t="s">
        <v>8707</v>
      </c>
      <c r="C2198" s="607" t="s">
        <v>12783</v>
      </c>
      <c r="D2198" s="607" t="s">
        <v>10737</v>
      </c>
      <c r="E2198" s="619" t="s">
        <v>19556</v>
      </c>
      <c r="F2198"/>
      <c r="G2198"/>
      <c r="H2198"/>
    </row>
    <row r="2199" spans="1:8" ht="15" x14ac:dyDescent="0.25">
      <c r="A2199" s="609" t="str">
        <f t="shared" si="34"/>
        <v>89996</v>
      </c>
      <c r="B2199" s="607" t="s">
        <v>2355</v>
      </c>
      <c r="C2199" s="607" t="s">
        <v>12784</v>
      </c>
      <c r="D2199" s="607" t="s">
        <v>11875</v>
      </c>
      <c r="E2199" s="619" t="s">
        <v>8919</v>
      </c>
      <c r="F2199"/>
      <c r="G2199"/>
      <c r="H2199"/>
    </row>
    <row r="2200" spans="1:8" ht="15" x14ac:dyDescent="0.25">
      <c r="A2200" s="609" t="str">
        <f t="shared" si="34"/>
        <v>89997</v>
      </c>
      <c r="B2200" s="607" t="s">
        <v>2356</v>
      </c>
      <c r="C2200" s="607" t="s">
        <v>12785</v>
      </c>
      <c r="D2200" s="607" t="s">
        <v>11875</v>
      </c>
      <c r="E2200" s="619" t="s">
        <v>9524</v>
      </c>
      <c r="F2200"/>
      <c r="G2200"/>
      <c r="H2200"/>
    </row>
    <row r="2201" spans="1:8" ht="15" x14ac:dyDescent="0.25">
      <c r="A2201" s="609" t="str">
        <f t="shared" si="34"/>
        <v>89998</v>
      </c>
      <c r="B2201" s="607" t="s">
        <v>2357</v>
      </c>
      <c r="C2201" s="607" t="s">
        <v>12786</v>
      </c>
      <c r="D2201" s="607" t="s">
        <v>11875</v>
      </c>
      <c r="E2201" s="619" t="s">
        <v>33054</v>
      </c>
      <c r="F2201"/>
      <c r="G2201"/>
      <c r="H2201"/>
    </row>
    <row r="2202" spans="1:8" ht="15" x14ac:dyDescent="0.25">
      <c r="A2202" s="609" t="str">
        <f t="shared" si="34"/>
        <v>89999</v>
      </c>
      <c r="B2202" s="607" t="s">
        <v>2358</v>
      </c>
      <c r="C2202" s="607" t="s">
        <v>12788</v>
      </c>
      <c r="D2202" s="607" t="s">
        <v>11875</v>
      </c>
      <c r="E2202" s="619" t="s">
        <v>16539</v>
      </c>
      <c r="F2202"/>
      <c r="G2202"/>
      <c r="H2202"/>
    </row>
    <row r="2203" spans="1:8" ht="15" x14ac:dyDescent="0.25">
      <c r="A2203" s="609" t="str">
        <f t="shared" si="34"/>
        <v>90000</v>
      </c>
      <c r="B2203" s="607" t="s">
        <v>2359</v>
      </c>
      <c r="C2203" s="607" t="s">
        <v>12790</v>
      </c>
      <c r="D2203" s="607" t="s">
        <v>11875</v>
      </c>
      <c r="E2203" s="619" t="s">
        <v>14552</v>
      </c>
      <c r="F2203"/>
      <c r="G2203"/>
      <c r="H2203"/>
    </row>
    <row r="2204" spans="1:8" ht="15" x14ac:dyDescent="0.25">
      <c r="A2204" s="609" t="str">
        <f t="shared" si="34"/>
        <v>91593</v>
      </c>
      <c r="B2204" s="607" t="s">
        <v>2809</v>
      </c>
      <c r="C2204" s="607" t="s">
        <v>2810</v>
      </c>
      <c r="D2204" s="607" t="s">
        <v>11875</v>
      </c>
      <c r="E2204" s="619" t="s">
        <v>9765</v>
      </c>
      <c r="F2204"/>
      <c r="G2204"/>
      <c r="H2204"/>
    </row>
    <row r="2205" spans="1:8" ht="15" x14ac:dyDescent="0.25">
      <c r="A2205" s="609" t="str">
        <f t="shared" si="34"/>
        <v>91594</v>
      </c>
      <c r="B2205" s="607" t="s">
        <v>2811</v>
      </c>
      <c r="C2205" s="607" t="s">
        <v>2812</v>
      </c>
      <c r="D2205" s="607" t="s">
        <v>11875</v>
      </c>
      <c r="E2205" s="619" t="s">
        <v>11781</v>
      </c>
      <c r="F2205"/>
      <c r="G2205"/>
      <c r="H2205"/>
    </row>
    <row r="2206" spans="1:8" ht="15" x14ac:dyDescent="0.25">
      <c r="A2206" s="609" t="str">
        <f t="shared" si="34"/>
        <v>91595</v>
      </c>
      <c r="B2206" s="607" t="s">
        <v>2813</v>
      </c>
      <c r="C2206" s="607" t="s">
        <v>2814</v>
      </c>
      <c r="D2206" s="607" t="s">
        <v>11875</v>
      </c>
      <c r="E2206" s="619" t="s">
        <v>25196</v>
      </c>
      <c r="F2206"/>
      <c r="G2206"/>
      <c r="H2206"/>
    </row>
    <row r="2207" spans="1:8" ht="15" x14ac:dyDescent="0.25">
      <c r="A2207" s="609" t="str">
        <f t="shared" si="34"/>
        <v>91596</v>
      </c>
      <c r="B2207" s="607" t="s">
        <v>2815</v>
      </c>
      <c r="C2207" s="607" t="s">
        <v>2816</v>
      </c>
      <c r="D2207" s="607" t="s">
        <v>11875</v>
      </c>
      <c r="E2207" s="619" t="s">
        <v>8927</v>
      </c>
      <c r="F2207"/>
      <c r="G2207"/>
      <c r="H2207"/>
    </row>
    <row r="2208" spans="1:8" ht="15" x14ac:dyDescent="0.25">
      <c r="A2208" s="609" t="str">
        <f t="shared" si="34"/>
        <v>91597</v>
      </c>
      <c r="B2208" s="607" t="s">
        <v>2817</v>
      </c>
      <c r="C2208" s="607" t="s">
        <v>2818</v>
      </c>
      <c r="D2208" s="607" t="s">
        <v>11875</v>
      </c>
      <c r="E2208" s="619" t="s">
        <v>13410</v>
      </c>
      <c r="F2208"/>
      <c r="G2208"/>
      <c r="H2208"/>
    </row>
    <row r="2209" spans="1:8" ht="15" x14ac:dyDescent="0.25">
      <c r="A2209" s="609" t="str">
        <f t="shared" si="34"/>
        <v>91598</v>
      </c>
      <c r="B2209" s="607" t="s">
        <v>2819</v>
      </c>
      <c r="C2209" s="607" t="s">
        <v>2820</v>
      </c>
      <c r="D2209" s="607" t="s">
        <v>11875</v>
      </c>
      <c r="E2209" s="619" t="s">
        <v>14518</v>
      </c>
      <c r="F2209"/>
      <c r="G2209"/>
      <c r="H2209"/>
    </row>
    <row r="2210" spans="1:8" ht="15" x14ac:dyDescent="0.25">
      <c r="A2210" s="609" t="str">
        <f t="shared" si="34"/>
        <v>91599</v>
      </c>
      <c r="B2210" s="607" t="s">
        <v>2821</v>
      </c>
      <c r="C2210" s="607" t="s">
        <v>2822</v>
      </c>
      <c r="D2210" s="607" t="s">
        <v>11875</v>
      </c>
      <c r="E2210" s="619" t="s">
        <v>14351</v>
      </c>
      <c r="F2210"/>
      <c r="G2210"/>
      <c r="H2210"/>
    </row>
    <row r="2211" spans="1:8" ht="15" x14ac:dyDescent="0.25">
      <c r="A2211" s="609" t="str">
        <f t="shared" si="34"/>
        <v>91600</v>
      </c>
      <c r="B2211" s="607" t="s">
        <v>2823</v>
      </c>
      <c r="C2211" s="607" t="s">
        <v>2824</v>
      </c>
      <c r="D2211" s="607" t="s">
        <v>11875</v>
      </c>
      <c r="E2211" s="619" t="s">
        <v>10073</v>
      </c>
      <c r="F2211"/>
      <c r="G2211"/>
      <c r="H2211"/>
    </row>
    <row r="2212" spans="1:8" ht="15" x14ac:dyDescent="0.25">
      <c r="A2212" s="609" t="str">
        <f t="shared" si="34"/>
        <v>91601</v>
      </c>
      <c r="B2212" s="607" t="s">
        <v>2825</v>
      </c>
      <c r="C2212" s="607" t="s">
        <v>2826</v>
      </c>
      <c r="D2212" s="607" t="s">
        <v>11875</v>
      </c>
      <c r="E2212" s="619" t="s">
        <v>9771</v>
      </c>
      <c r="F2212"/>
      <c r="G2212"/>
      <c r="H2212"/>
    </row>
    <row r="2213" spans="1:8" ht="15" x14ac:dyDescent="0.25">
      <c r="A2213" s="609" t="str">
        <f t="shared" si="34"/>
        <v>91602</v>
      </c>
      <c r="B2213" s="607" t="s">
        <v>2827</v>
      </c>
      <c r="C2213" s="607" t="s">
        <v>2828</v>
      </c>
      <c r="D2213" s="607" t="s">
        <v>11875</v>
      </c>
      <c r="E2213" s="619" t="s">
        <v>14924</v>
      </c>
      <c r="F2213"/>
      <c r="G2213"/>
      <c r="H2213"/>
    </row>
    <row r="2214" spans="1:8" ht="15" x14ac:dyDescent="0.25">
      <c r="A2214" s="609" t="str">
        <f t="shared" si="34"/>
        <v>91603</v>
      </c>
      <c r="B2214" s="607" t="s">
        <v>2829</v>
      </c>
      <c r="C2214" s="607" t="s">
        <v>2830</v>
      </c>
      <c r="D2214" s="607" t="s">
        <v>11875</v>
      </c>
      <c r="E2214" s="619" t="s">
        <v>15899</v>
      </c>
      <c r="F2214"/>
      <c r="G2214"/>
      <c r="H2214"/>
    </row>
    <row r="2215" spans="1:8" ht="15" x14ac:dyDescent="0.25">
      <c r="A2215" s="609" t="str">
        <f t="shared" si="34"/>
        <v>92759</v>
      </c>
      <c r="B2215" s="607" t="s">
        <v>3585</v>
      </c>
      <c r="C2215" s="607" t="s">
        <v>12793</v>
      </c>
      <c r="D2215" s="607" t="s">
        <v>11875</v>
      </c>
      <c r="E2215" s="619" t="s">
        <v>9345</v>
      </c>
      <c r="F2215"/>
      <c r="G2215"/>
      <c r="H2215"/>
    </row>
    <row r="2216" spans="1:8" ht="15" x14ac:dyDescent="0.25">
      <c r="A2216" s="609" t="str">
        <f t="shared" si="34"/>
        <v>92760</v>
      </c>
      <c r="B2216" s="607" t="s">
        <v>3586</v>
      </c>
      <c r="C2216" s="607" t="s">
        <v>12795</v>
      </c>
      <c r="D2216" s="607" t="s">
        <v>11875</v>
      </c>
      <c r="E2216" s="619" t="s">
        <v>9448</v>
      </c>
      <c r="F2216"/>
      <c r="G2216"/>
      <c r="H2216"/>
    </row>
    <row r="2217" spans="1:8" ht="15" x14ac:dyDescent="0.25">
      <c r="A2217" s="609" t="str">
        <f t="shared" si="34"/>
        <v>92761</v>
      </c>
      <c r="B2217" s="607" t="s">
        <v>3587</v>
      </c>
      <c r="C2217" s="607" t="s">
        <v>12797</v>
      </c>
      <c r="D2217" s="607" t="s">
        <v>11875</v>
      </c>
      <c r="E2217" s="619" t="s">
        <v>9559</v>
      </c>
      <c r="F2217"/>
      <c r="G2217"/>
      <c r="H2217"/>
    </row>
    <row r="2218" spans="1:8" ht="15" x14ac:dyDescent="0.25">
      <c r="A2218" s="609" t="str">
        <f t="shared" si="34"/>
        <v>92762</v>
      </c>
      <c r="B2218" s="607" t="s">
        <v>3588</v>
      </c>
      <c r="C2218" s="607" t="s">
        <v>12798</v>
      </c>
      <c r="D2218" s="607" t="s">
        <v>11875</v>
      </c>
      <c r="E2218" s="619" t="s">
        <v>17909</v>
      </c>
      <c r="F2218"/>
      <c r="G2218"/>
      <c r="H2218"/>
    </row>
    <row r="2219" spans="1:8" ht="15" x14ac:dyDescent="0.25">
      <c r="A2219" s="609" t="str">
        <f t="shared" si="34"/>
        <v>92763</v>
      </c>
      <c r="B2219" s="607" t="s">
        <v>3589</v>
      </c>
      <c r="C2219" s="607" t="s">
        <v>12800</v>
      </c>
      <c r="D2219" s="607" t="s">
        <v>11875</v>
      </c>
      <c r="E2219" s="619" t="s">
        <v>18089</v>
      </c>
      <c r="F2219"/>
      <c r="G2219"/>
      <c r="H2219"/>
    </row>
    <row r="2220" spans="1:8" ht="15" x14ac:dyDescent="0.25">
      <c r="A2220" s="609" t="str">
        <f t="shared" si="34"/>
        <v>92764</v>
      </c>
      <c r="B2220" s="607" t="s">
        <v>3590</v>
      </c>
      <c r="C2220" s="607" t="s">
        <v>12802</v>
      </c>
      <c r="D2220" s="607" t="s">
        <v>11875</v>
      </c>
      <c r="E2220" s="619" t="s">
        <v>10096</v>
      </c>
      <c r="F2220"/>
      <c r="G2220"/>
      <c r="H2220"/>
    </row>
    <row r="2221" spans="1:8" ht="15" x14ac:dyDescent="0.25">
      <c r="A2221" s="609" t="str">
        <f t="shared" si="34"/>
        <v>92765</v>
      </c>
      <c r="B2221" s="607" t="s">
        <v>3591</v>
      </c>
      <c r="C2221" s="607" t="s">
        <v>12803</v>
      </c>
      <c r="D2221" s="607" t="s">
        <v>11875</v>
      </c>
      <c r="E2221" s="619" t="s">
        <v>9113</v>
      </c>
      <c r="F2221"/>
      <c r="G2221"/>
      <c r="H2221"/>
    </row>
    <row r="2222" spans="1:8" ht="15" x14ac:dyDescent="0.25">
      <c r="A2222" s="609" t="str">
        <f t="shared" si="34"/>
        <v>92766</v>
      </c>
      <c r="B2222" s="607" t="s">
        <v>3592</v>
      </c>
      <c r="C2222" s="607" t="s">
        <v>12804</v>
      </c>
      <c r="D2222" s="607" t="s">
        <v>11875</v>
      </c>
      <c r="E2222" s="619" t="s">
        <v>13200</v>
      </c>
      <c r="F2222"/>
      <c r="G2222"/>
      <c r="H2222"/>
    </row>
    <row r="2223" spans="1:8" ht="15" x14ac:dyDescent="0.25">
      <c r="A2223" s="609" t="str">
        <f t="shared" si="34"/>
        <v>92767</v>
      </c>
      <c r="B2223" s="607" t="s">
        <v>3593</v>
      </c>
      <c r="C2223" s="607" t="s">
        <v>12806</v>
      </c>
      <c r="D2223" s="607" t="s">
        <v>11875</v>
      </c>
      <c r="E2223" s="619" t="s">
        <v>10413</v>
      </c>
      <c r="F2223"/>
      <c r="G2223"/>
      <c r="H2223"/>
    </row>
    <row r="2224" spans="1:8" ht="15" x14ac:dyDescent="0.25">
      <c r="A2224" s="609" t="str">
        <f t="shared" si="34"/>
        <v>92768</v>
      </c>
      <c r="B2224" s="607" t="s">
        <v>3594</v>
      </c>
      <c r="C2224" s="607" t="s">
        <v>12808</v>
      </c>
      <c r="D2224" s="607" t="s">
        <v>11875</v>
      </c>
      <c r="E2224" s="619" t="s">
        <v>16544</v>
      </c>
      <c r="F2224"/>
      <c r="G2224"/>
      <c r="H2224"/>
    </row>
    <row r="2225" spans="1:8" ht="15" x14ac:dyDescent="0.25">
      <c r="A2225" s="609" t="str">
        <f t="shared" si="34"/>
        <v>92769</v>
      </c>
      <c r="B2225" s="607" t="s">
        <v>3595</v>
      </c>
      <c r="C2225" s="607" t="s">
        <v>12809</v>
      </c>
      <c r="D2225" s="607" t="s">
        <v>11875</v>
      </c>
      <c r="E2225" s="619" t="s">
        <v>10179</v>
      </c>
      <c r="F2225"/>
      <c r="G2225"/>
      <c r="H2225"/>
    </row>
    <row r="2226" spans="1:8" ht="15" x14ac:dyDescent="0.25">
      <c r="A2226" s="609" t="str">
        <f t="shared" si="34"/>
        <v>92770</v>
      </c>
      <c r="B2226" s="607" t="s">
        <v>3596</v>
      </c>
      <c r="C2226" s="607" t="s">
        <v>12811</v>
      </c>
      <c r="D2226" s="607" t="s">
        <v>11875</v>
      </c>
      <c r="E2226" s="619" t="s">
        <v>25236</v>
      </c>
      <c r="F2226"/>
      <c r="G2226"/>
      <c r="H2226"/>
    </row>
    <row r="2227" spans="1:8" ht="15" x14ac:dyDescent="0.25">
      <c r="A2227" s="609" t="str">
        <f t="shared" si="34"/>
        <v>92771</v>
      </c>
      <c r="B2227" s="607" t="s">
        <v>3597</v>
      </c>
      <c r="C2227" s="607" t="s">
        <v>12813</v>
      </c>
      <c r="D2227" s="607" t="s">
        <v>11875</v>
      </c>
      <c r="E2227" s="619" t="s">
        <v>25023</v>
      </c>
      <c r="F2227"/>
      <c r="G2227"/>
      <c r="H2227"/>
    </row>
    <row r="2228" spans="1:8" ht="15" x14ac:dyDescent="0.25">
      <c r="A2228" s="609" t="str">
        <f t="shared" si="34"/>
        <v>92772</v>
      </c>
      <c r="B2228" s="607" t="s">
        <v>3598</v>
      </c>
      <c r="C2228" s="607" t="s">
        <v>12814</v>
      </c>
      <c r="D2228" s="607" t="s">
        <v>11875</v>
      </c>
      <c r="E2228" s="619" t="s">
        <v>9966</v>
      </c>
      <c r="F2228"/>
      <c r="G2228"/>
      <c r="H2228"/>
    </row>
    <row r="2229" spans="1:8" ht="15" x14ac:dyDescent="0.25">
      <c r="A2229" s="609" t="str">
        <f t="shared" si="34"/>
        <v>92773</v>
      </c>
      <c r="B2229" s="607" t="s">
        <v>3599</v>
      </c>
      <c r="C2229" s="607" t="s">
        <v>12815</v>
      </c>
      <c r="D2229" s="607" t="s">
        <v>11875</v>
      </c>
      <c r="E2229" s="619" t="s">
        <v>9223</v>
      </c>
      <c r="F2229"/>
      <c r="G2229"/>
      <c r="H2229"/>
    </row>
    <row r="2230" spans="1:8" ht="15" x14ac:dyDescent="0.25">
      <c r="A2230" s="609" t="str">
        <f t="shared" si="34"/>
        <v>92774</v>
      </c>
      <c r="B2230" s="607" t="s">
        <v>3600</v>
      </c>
      <c r="C2230" s="607" t="s">
        <v>12816</v>
      </c>
      <c r="D2230" s="607" t="s">
        <v>11875</v>
      </c>
      <c r="E2230" s="619" t="s">
        <v>10196</v>
      </c>
      <c r="F2230"/>
      <c r="G2230"/>
      <c r="H2230"/>
    </row>
    <row r="2231" spans="1:8" ht="15" x14ac:dyDescent="0.25">
      <c r="A2231" s="609" t="str">
        <f t="shared" si="34"/>
        <v>92775</v>
      </c>
      <c r="B2231" s="607" t="s">
        <v>3601</v>
      </c>
      <c r="C2231" s="607" t="s">
        <v>12817</v>
      </c>
      <c r="D2231" s="607" t="s">
        <v>11875</v>
      </c>
      <c r="E2231" s="619" t="s">
        <v>18032</v>
      </c>
      <c r="F2231"/>
      <c r="G2231"/>
      <c r="H2231"/>
    </row>
    <row r="2232" spans="1:8" ht="15" x14ac:dyDescent="0.25">
      <c r="A2232" s="609" t="str">
        <f t="shared" si="34"/>
        <v>92776</v>
      </c>
      <c r="B2232" s="607" t="s">
        <v>3602</v>
      </c>
      <c r="C2232" s="607" t="s">
        <v>12818</v>
      </c>
      <c r="D2232" s="607" t="s">
        <v>11875</v>
      </c>
      <c r="E2232" s="619" t="s">
        <v>19710</v>
      </c>
      <c r="F2232"/>
      <c r="G2232"/>
      <c r="H2232"/>
    </row>
    <row r="2233" spans="1:8" ht="15" x14ac:dyDescent="0.25">
      <c r="A2233" s="609" t="str">
        <f t="shared" si="34"/>
        <v>92777</v>
      </c>
      <c r="B2233" s="607" t="s">
        <v>3603</v>
      </c>
      <c r="C2233" s="607" t="s">
        <v>12820</v>
      </c>
      <c r="D2233" s="607" t="s">
        <v>11875</v>
      </c>
      <c r="E2233" s="619" t="s">
        <v>9839</v>
      </c>
      <c r="F2233"/>
      <c r="G2233"/>
      <c r="H2233"/>
    </row>
    <row r="2234" spans="1:8" ht="15" x14ac:dyDescent="0.25">
      <c r="A2234" s="609" t="str">
        <f t="shared" si="34"/>
        <v>92778</v>
      </c>
      <c r="B2234" s="607" t="s">
        <v>3604</v>
      </c>
      <c r="C2234" s="607" t="s">
        <v>12821</v>
      </c>
      <c r="D2234" s="607" t="s">
        <v>11875</v>
      </c>
      <c r="E2234" s="619" t="s">
        <v>9098</v>
      </c>
      <c r="F2234"/>
      <c r="G2234"/>
      <c r="H2234"/>
    </row>
    <row r="2235" spans="1:8" ht="15" x14ac:dyDescent="0.25">
      <c r="A2235" s="609" t="str">
        <f t="shared" si="34"/>
        <v>92779</v>
      </c>
      <c r="B2235" s="607" t="s">
        <v>3605</v>
      </c>
      <c r="C2235" s="607" t="s">
        <v>12822</v>
      </c>
      <c r="D2235" s="607" t="s">
        <v>11875</v>
      </c>
      <c r="E2235" s="619" t="s">
        <v>9006</v>
      </c>
      <c r="F2235"/>
      <c r="G2235"/>
      <c r="H2235"/>
    </row>
    <row r="2236" spans="1:8" ht="15" x14ac:dyDescent="0.25">
      <c r="A2236" s="609" t="str">
        <f t="shared" si="34"/>
        <v>92780</v>
      </c>
      <c r="B2236" s="607" t="s">
        <v>3606</v>
      </c>
      <c r="C2236" s="607" t="s">
        <v>12824</v>
      </c>
      <c r="D2236" s="607" t="s">
        <v>11875</v>
      </c>
      <c r="E2236" s="619" t="s">
        <v>9937</v>
      </c>
      <c r="F2236"/>
      <c r="G2236"/>
      <c r="H2236"/>
    </row>
    <row r="2237" spans="1:8" ht="15" x14ac:dyDescent="0.25">
      <c r="A2237" s="609" t="str">
        <f t="shared" si="34"/>
        <v>92781</v>
      </c>
      <c r="B2237" s="607" t="s">
        <v>3607</v>
      </c>
      <c r="C2237" s="607" t="s">
        <v>12825</v>
      </c>
      <c r="D2237" s="607" t="s">
        <v>11875</v>
      </c>
      <c r="E2237" s="619" t="s">
        <v>14552</v>
      </c>
      <c r="F2237"/>
      <c r="G2237"/>
      <c r="H2237"/>
    </row>
    <row r="2238" spans="1:8" ht="15" x14ac:dyDescent="0.25">
      <c r="A2238" s="609" t="str">
        <f t="shared" si="34"/>
        <v>92782</v>
      </c>
      <c r="B2238" s="607" t="s">
        <v>3608</v>
      </c>
      <c r="C2238" s="607" t="s">
        <v>12826</v>
      </c>
      <c r="D2238" s="607" t="s">
        <v>11875</v>
      </c>
      <c r="E2238" s="619" t="s">
        <v>13061</v>
      </c>
      <c r="F2238"/>
      <c r="G2238"/>
      <c r="H2238"/>
    </row>
    <row r="2239" spans="1:8" ht="15" x14ac:dyDescent="0.25">
      <c r="A2239" s="609" t="str">
        <f t="shared" si="34"/>
        <v>92783</v>
      </c>
      <c r="B2239" s="607" t="s">
        <v>3609</v>
      </c>
      <c r="C2239" s="607" t="s">
        <v>12828</v>
      </c>
      <c r="D2239" s="607" t="s">
        <v>11875</v>
      </c>
      <c r="E2239" s="619" t="s">
        <v>10183</v>
      </c>
      <c r="F2239"/>
      <c r="G2239"/>
      <c r="H2239"/>
    </row>
    <row r="2240" spans="1:8" ht="15" x14ac:dyDescent="0.25">
      <c r="A2240" s="609" t="str">
        <f t="shared" si="34"/>
        <v>92784</v>
      </c>
      <c r="B2240" s="607" t="s">
        <v>3610</v>
      </c>
      <c r="C2240" s="607" t="s">
        <v>12829</v>
      </c>
      <c r="D2240" s="607" t="s">
        <v>11875</v>
      </c>
      <c r="E2240" s="619" t="s">
        <v>9535</v>
      </c>
      <c r="F2240"/>
      <c r="G2240"/>
      <c r="H2240"/>
    </row>
    <row r="2241" spans="1:8" ht="15" x14ac:dyDescent="0.25">
      <c r="A2241" s="609" t="str">
        <f t="shared" si="34"/>
        <v>92785</v>
      </c>
      <c r="B2241" s="607" t="s">
        <v>3611</v>
      </c>
      <c r="C2241" s="607" t="s">
        <v>12830</v>
      </c>
      <c r="D2241" s="607" t="s">
        <v>11875</v>
      </c>
      <c r="E2241" s="619" t="s">
        <v>10413</v>
      </c>
      <c r="F2241"/>
      <c r="G2241"/>
      <c r="H2241"/>
    </row>
    <row r="2242" spans="1:8" ht="15" x14ac:dyDescent="0.25">
      <c r="A2242" s="609" t="str">
        <f t="shared" ref="A2242:A2305" si="35">IF(ISERROR(SEARCH("/",B2242)=6),TRIM(CLEAN(B2242)),IF(SEARCH("/",B2242)=6,IF(LEN(TRIM(CLEAN(B2242)))=7,LEFT(TRIM(CLEAN(B2242)),6)&amp;"00"&amp;RIGHT(TRIM(CLEAN(B2242)),1),LEFT(TRIM(CLEAN(B2242)),6)&amp;"0"&amp;RIGHT(TRIM(CLEAN(B2242)),2)),TRIM(CLEAN(B2242))))</f>
        <v>92786</v>
      </c>
      <c r="B2242" s="607" t="s">
        <v>3612</v>
      </c>
      <c r="C2242" s="607" t="s">
        <v>12831</v>
      </c>
      <c r="D2242" s="607" t="s">
        <v>11875</v>
      </c>
      <c r="E2242" s="619" t="s">
        <v>18098</v>
      </c>
      <c r="F2242"/>
      <c r="G2242"/>
      <c r="H2242"/>
    </row>
    <row r="2243" spans="1:8" ht="15" x14ac:dyDescent="0.25">
      <c r="A2243" s="609" t="str">
        <f t="shared" si="35"/>
        <v>92787</v>
      </c>
      <c r="B2243" s="607" t="s">
        <v>3613</v>
      </c>
      <c r="C2243" s="607" t="s">
        <v>12832</v>
      </c>
      <c r="D2243" s="607" t="s">
        <v>11875</v>
      </c>
      <c r="E2243" s="619" t="s">
        <v>9526</v>
      </c>
      <c r="F2243"/>
      <c r="G2243"/>
      <c r="H2243"/>
    </row>
    <row r="2244" spans="1:8" ht="15" x14ac:dyDescent="0.25">
      <c r="A2244" s="609" t="str">
        <f t="shared" si="35"/>
        <v>92788</v>
      </c>
      <c r="B2244" s="607" t="s">
        <v>3614</v>
      </c>
      <c r="C2244" s="607" t="s">
        <v>12834</v>
      </c>
      <c r="D2244" s="607" t="s">
        <v>11875</v>
      </c>
      <c r="E2244" s="619" t="s">
        <v>9862</v>
      </c>
      <c r="F2244"/>
      <c r="G2244"/>
      <c r="H2244"/>
    </row>
    <row r="2245" spans="1:8" ht="15" x14ac:dyDescent="0.25">
      <c r="A2245" s="609" t="str">
        <f t="shared" si="35"/>
        <v>92789</v>
      </c>
      <c r="B2245" s="607" t="s">
        <v>3615</v>
      </c>
      <c r="C2245" s="607" t="s">
        <v>12836</v>
      </c>
      <c r="D2245" s="607" t="s">
        <v>11875</v>
      </c>
      <c r="E2245" s="619" t="s">
        <v>9361</v>
      </c>
      <c r="F2245"/>
      <c r="G2245"/>
      <c r="H2245"/>
    </row>
    <row r="2246" spans="1:8" ht="15" x14ac:dyDescent="0.25">
      <c r="A2246" s="609" t="str">
        <f t="shared" si="35"/>
        <v>92790</v>
      </c>
      <c r="B2246" s="607" t="s">
        <v>3616</v>
      </c>
      <c r="C2246" s="607" t="s">
        <v>12837</v>
      </c>
      <c r="D2246" s="607" t="s">
        <v>11875</v>
      </c>
      <c r="E2246" s="619" t="s">
        <v>10446</v>
      </c>
      <c r="F2246"/>
      <c r="G2246"/>
      <c r="H2246"/>
    </row>
    <row r="2247" spans="1:8" ht="15" x14ac:dyDescent="0.25">
      <c r="A2247" s="609" t="str">
        <f t="shared" si="35"/>
        <v>92791</v>
      </c>
      <c r="B2247" s="607" t="s">
        <v>3617</v>
      </c>
      <c r="C2247" s="607" t="s">
        <v>12839</v>
      </c>
      <c r="D2247" s="607" t="s">
        <v>11875</v>
      </c>
      <c r="E2247" s="619" t="s">
        <v>9556</v>
      </c>
      <c r="F2247"/>
      <c r="G2247"/>
      <c r="H2247"/>
    </row>
    <row r="2248" spans="1:8" ht="15" x14ac:dyDescent="0.25">
      <c r="A2248" s="609" t="str">
        <f t="shared" si="35"/>
        <v>92792</v>
      </c>
      <c r="B2248" s="607" t="s">
        <v>3618</v>
      </c>
      <c r="C2248" s="607" t="s">
        <v>12840</v>
      </c>
      <c r="D2248" s="607" t="s">
        <v>11875</v>
      </c>
      <c r="E2248" s="619" t="s">
        <v>14943</v>
      </c>
      <c r="F2248"/>
      <c r="G2248"/>
      <c r="H2248"/>
    </row>
    <row r="2249" spans="1:8" ht="15" x14ac:dyDescent="0.25">
      <c r="A2249" s="609" t="str">
        <f t="shared" si="35"/>
        <v>92793</v>
      </c>
      <c r="B2249" s="607" t="s">
        <v>3619</v>
      </c>
      <c r="C2249" s="607" t="s">
        <v>12841</v>
      </c>
      <c r="D2249" s="607" t="s">
        <v>11875</v>
      </c>
      <c r="E2249" s="619" t="s">
        <v>26865</v>
      </c>
      <c r="F2249"/>
      <c r="G2249"/>
      <c r="H2249"/>
    </row>
    <row r="2250" spans="1:8" ht="15" x14ac:dyDescent="0.25">
      <c r="A2250" s="609" t="str">
        <f t="shared" si="35"/>
        <v>92794</v>
      </c>
      <c r="B2250" s="607" t="s">
        <v>3620</v>
      </c>
      <c r="C2250" s="607" t="s">
        <v>12842</v>
      </c>
      <c r="D2250" s="607" t="s">
        <v>11875</v>
      </c>
      <c r="E2250" s="619" t="s">
        <v>19101</v>
      </c>
      <c r="F2250"/>
      <c r="G2250"/>
      <c r="H2250"/>
    </row>
    <row r="2251" spans="1:8" ht="15" x14ac:dyDescent="0.25">
      <c r="A2251" s="609" t="str">
        <f t="shared" si="35"/>
        <v>92795</v>
      </c>
      <c r="B2251" s="607" t="s">
        <v>3621</v>
      </c>
      <c r="C2251" s="607" t="s">
        <v>12843</v>
      </c>
      <c r="D2251" s="607" t="s">
        <v>11875</v>
      </c>
      <c r="E2251" s="619" t="s">
        <v>9974</v>
      </c>
      <c r="F2251"/>
      <c r="G2251"/>
      <c r="H2251"/>
    </row>
    <row r="2252" spans="1:8" ht="15" x14ac:dyDescent="0.25">
      <c r="A2252" s="609" t="str">
        <f t="shared" si="35"/>
        <v>92796</v>
      </c>
      <c r="B2252" s="607" t="s">
        <v>3622</v>
      </c>
      <c r="C2252" s="607" t="s">
        <v>12845</v>
      </c>
      <c r="D2252" s="607" t="s">
        <v>11875</v>
      </c>
      <c r="E2252" s="619" t="s">
        <v>9003</v>
      </c>
      <c r="F2252"/>
      <c r="G2252"/>
      <c r="H2252"/>
    </row>
    <row r="2253" spans="1:8" ht="15" x14ac:dyDescent="0.25">
      <c r="A2253" s="609" t="str">
        <f t="shared" si="35"/>
        <v>92797</v>
      </c>
      <c r="B2253" s="607" t="s">
        <v>3623</v>
      </c>
      <c r="C2253" s="607" t="s">
        <v>12846</v>
      </c>
      <c r="D2253" s="607" t="s">
        <v>11875</v>
      </c>
      <c r="E2253" s="619" t="s">
        <v>14412</v>
      </c>
      <c r="F2253"/>
      <c r="G2253"/>
      <c r="H2253"/>
    </row>
    <row r="2254" spans="1:8" ht="15" x14ac:dyDescent="0.25">
      <c r="A2254" s="609" t="str">
        <f t="shared" si="35"/>
        <v>92798</v>
      </c>
      <c r="B2254" s="607" t="s">
        <v>3624</v>
      </c>
      <c r="C2254" s="607" t="s">
        <v>12847</v>
      </c>
      <c r="D2254" s="607" t="s">
        <v>11875</v>
      </c>
      <c r="E2254" s="619" t="s">
        <v>29674</v>
      </c>
      <c r="F2254"/>
      <c r="G2254"/>
      <c r="H2254"/>
    </row>
    <row r="2255" spans="1:8" ht="15" x14ac:dyDescent="0.25">
      <c r="A2255" s="609" t="str">
        <f t="shared" si="35"/>
        <v>92799</v>
      </c>
      <c r="B2255" s="607" t="s">
        <v>3625</v>
      </c>
      <c r="C2255" s="607" t="s">
        <v>12848</v>
      </c>
      <c r="D2255" s="607" t="s">
        <v>11875</v>
      </c>
      <c r="E2255" s="619" t="s">
        <v>18599</v>
      </c>
      <c r="F2255"/>
      <c r="G2255"/>
      <c r="H2255"/>
    </row>
    <row r="2256" spans="1:8" ht="15" x14ac:dyDescent="0.25">
      <c r="A2256" s="609" t="str">
        <f t="shared" si="35"/>
        <v>92800</v>
      </c>
      <c r="B2256" s="607" t="s">
        <v>3626</v>
      </c>
      <c r="C2256" s="607" t="s">
        <v>12850</v>
      </c>
      <c r="D2256" s="607" t="s">
        <v>11875</v>
      </c>
      <c r="E2256" s="619" t="s">
        <v>9766</v>
      </c>
      <c r="F2256"/>
      <c r="G2256"/>
      <c r="H2256"/>
    </row>
    <row r="2257" spans="1:8" ht="15" x14ac:dyDescent="0.25">
      <c r="A2257" s="609" t="str">
        <f t="shared" si="35"/>
        <v>92801</v>
      </c>
      <c r="B2257" s="607" t="s">
        <v>3627</v>
      </c>
      <c r="C2257" s="607" t="s">
        <v>12852</v>
      </c>
      <c r="D2257" s="607" t="s">
        <v>11875</v>
      </c>
      <c r="E2257" s="619" t="s">
        <v>9781</v>
      </c>
      <c r="F2257"/>
      <c r="G2257"/>
      <c r="H2257"/>
    </row>
    <row r="2258" spans="1:8" ht="15" x14ac:dyDescent="0.25">
      <c r="A2258" s="609" t="str">
        <f t="shared" si="35"/>
        <v>92802</v>
      </c>
      <c r="B2258" s="607" t="s">
        <v>3628</v>
      </c>
      <c r="C2258" s="607" t="s">
        <v>12854</v>
      </c>
      <c r="D2258" s="607" t="s">
        <v>11875</v>
      </c>
      <c r="E2258" s="619" t="s">
        <v>13200</v>
      </c>
      <c r="F2258"/>
      <c r="G2258"/>
      <c r="H2258"/>
    </row>
    <row r="2259" spans="1:8" ht="15" x14ac:dyDescent="0.25">
      <c r="A2259" s="609" t="str">
        <f t="shared" si="35"/>
        <v>92803</v>
      </c>
      <c r="B2259" s="607" t="s">
        <v>3629</v>
      </c>
      <c r="C2259" s="607" t="s">
        <v>12855</v>
      </c>
      <c r="D2259" s="607" t="s">
        <v>11875</v>
      </c>
      <c r="E2259" s="619" t="s">
        <v>9739</v>
      </c>
      <c r="F2259"/>
      <c r="G2259"/>
      <c r="H2259"/>
    </row>
    <row r="2260" spans="1:8" ht="15" x14ac:dyDescent="0.25">
      <c r="A2260" s="609" t="str">
        <f t="shared" si="35"/>
        <v>92804</v>
      </c>
      <c r="B2260" s="607" t="s">
        <v>3630</v>
      </c>
      <c r="C2260" s="607" t="s">
        <v>12857</v>
      </c>
      <c r="D2260" s="607" t="s">
        <v>11875</v>
      </c>
      <c r="E2260" s="619" t="s">
        <v>10193</v>
      </c>
      <c r="F2260"/>
      <c r="G2260"/>
      <c r="H2260"/>
    </row>
    <row r="2261" spans="1:8" ht="15" x14ac:dyDescent="0.25">
      <c r="A2261" s="609" t="str">
        <f t="shared" si="35"/>
        <v>92805</v>
      </c>
      <c r="B2261" s="607" t="s">
        <v>3631</v>
      </c>
      <c r="C2261" s="607" t="s">
        <v>12858</v>
      </c>
      <c r="D2261" s="607" t="s">
        <v>11875</v>
      </c>
      <c r="E2261" s="619" t="s">
        <v>9226</v>
      </c>
      <c r="F2261"/>
      <c r="G2261"/>
      <c r="H2261"/>
    </row>
    <row r="2262" spans="1:8" ht="15" x14ac:dyDescent="0.25">
      <c r="A2262" s="609" t="str">
        <f t="shared" si="35"/>
        <v>92806</v>
      </c>
      <c r="B2262" s="607" t="s">
        <v>3632</v>
      </c>
      <c r="C2262" s="607" t="s">
        <v>12860</v>
      </c>
      <c r="D2262" s="607" t="s">
        <v>11875</v>
      </c>
      <c r="E2262" s="619" t="s">
        <v>29674</v>
      </c>
      <c r="F2262"/>
      <c r="G2262"/>
      <c r="H2262"/>
    </row>
    <row r="2263" spans="1:8" ht="15" x14ac:dyDescent="0.25">
      <c r="A2263" s="609" t="str">
        <f t="shared" si="35"/>
        <v>92875</v>
      </c>
      <c r="B2263" s="607" t="s">
        <v>3691</v>
      </c>
      <c r="C2263" s="607" t="s">
        <v>12861</v>
      </c>
      <c r="D2263" s="607" t="s">
        <v>11875</v>
      </c>
      <c r="E2263" s="619" t="s">
        <v>10117</v>
      </c>
      <c r="F2263"/>
      <c r="G2263"/>
      <c r="H2263"/>
    </row>
    <row r="2264" spans="1:8" ht="15" x14ac:dyDescent="0.25">
      <c r="A2264" s="609" t="str">
        <f t="shared" si="35"/>
        <v>92876</v>
      </c>
      <c r="B2264" s="607" t="s">
        <v>3692</v>
      </c>
      <c r="C2264" s="607" t="s">
        <v>12862</v>
      </c>
      <c r="D2264" s="607" t="s">
        <v>11875</v>
      </c>
      <c r="E2264" s="619" t="s">
        <v>9736</v>
      </c>
      <c r="F2264"/>
      <c r="G2264"/>
      <c r="H2264"/>
    </row>
    <row r="2265" spans="1:8" ht="15" x14ac:dyDescent="0.25">
      <c r="A2265" s="609" t="str">
        <f t="shared" si="35"/>
        <v>92877</v>
      </c>
      <c r="B2265" s="607" t="s">
        <v>3693</v>
      </c>
      <c r="C2265" s="607" t="s">
        <v>12864</v>
      </c>
      <c r="D2265" s="607" t="s">
        <v>11875</v>
      </c>
      <c r="E2265" s="619" t="s">
        <v>10075</v>
      </c>
      <c r="F2265"/>
      <c r="G2265"/>
      <c r="H2265"/>
    </row>
    <row r="2266" spans="1:8" ht="15" x14ac:dyDescent="0.25">
      <c r="A2266" s="609" t="str">
        <f t="shared" si="35"/>
        <v>92878</v>
      </c>
      <c r="B2266" s="607" t="s">
        <v>3694</v>
      </c>
      <c r="C2266" s="607" t="s">
        <v>12865</v>
      </c>
      <c r="D2266" s="607" t="s">
        <v>11875</v>
      </c>
      <c r="E2266" s="619" t="s">
        <v>10276</v>
      </c>
      <c r="F2266"/>
      <c r="G2266"/>
      <c r="H2266"/>
    </row>
    <row r="2267" spans="1:8" ht="15" x14ac:dyDescent="0.25">
      <c r="A2267" s="609" t="str">
        <f t="shared" si="35"/>
        <v>92879</v>
      </c>
      <c r="B2267" s="607" t="s">
        <v>3695</v>
      </c>
      <c r="C2267" s="607" t="s">
        <v>12866</v>
      </c>
      <c r="D2267" s="607" t="s">
        <v>11875</v>
      </c>
      <c r="E2267" s="619" t="s">
        <v>18173</v>
      </c>
      <c r="F2267"/>
      <c r="G2267"/>
      <c r="H2267"/>
    </row>
    <row r="2268" spans="1:8" ht="15" x14ac:dyDescent="0.25">
      <c r="A2268" s="609" t="str">
        <f t="shared" si="35"/>
        <v>92880</v>
      </c>
      <c r="B2268" s="607" t="s">
        <v>3696</v>
      </c>
      <c r="C2268" s="607" t="s">
        <v>12867</v>
      </c>
      <c r="D2268" s="607" t="s">
        <v>11875</v>
      </c>
      <c r="E2268" s="619" t="s">
        <v>11313</v>
      </c>
      <c r="F2268"/>
      <c r="G2268"/>
      <c r="H2268"/>
    </row>
    <row r="2269" spans="1:8" ht="15" x14ac:dyDescent="0.25">
      <c r="A2269" s="609" t="str">
        <f t="shared" si="35"/>
        <v>92881</v>
      </c>
      <c r="B2269" s="607" t="s">
        <v>3697</v>
      </c>
      <c r="C2269" s="607" t="s">
        <v>12868</v>
      </c>
      <c r="D2269" s="607" t="s">
        <v>11875</v>
      </c>
      <c r="E2269" s="619" t="s">
        <v>12878</v>
      </c>
      <c r="F2269"/>
      <c r="G2269"/>
      <c r="H2269"/>
    </row>
    <row r="2270" spans="1:8" ht="15" x14ac:dyDescent="0.25">
      <c r="A2270" s="609" t="str">
        <f t="shared" si="35"/>
        <v>92882</v>
      </c>
      <c r="B2270" s="607" t="s">
        <v>3698</v>
      </c>
      <c r="C2270" s="607" t="s">
        <v>12870</v>
      </c>
      <c r="D2270" s="607" t="s">
        <v>11875</v>
      </c>
      <c r="E2270" s="619" t="s">
        <v>13183</v>
      </c>
      <c r="F2270"/>
      <c r="G2270"/>
      <c r="H2270"/>
    </row>
    <row r="2271" spans="1:8" ht="15" x14ac:dyDescent="0.25">
      <c r="A2271" s="609" t="str">
        <f t="shared" si="35"/>
        <v>92883</v>
      </c>
      <c r="B2271" s="607" t="s">
        <v>3699</v>
      </c>
      <c r="C2271" s="607" t="s">
        <v>12871</v>
      </c>
      <c r="D2271" s="607" t="s">
        <v>11875</v>
      </c>
      <c r="E2271" s="619" t="s">
        <v>9589</v>
      </c>
      <c r="F2271"/>
      <c r="G2271"/>
      <c r="H2271"/>
    </row>
    <row r="2272" spans="1:8" ht="15" x14ac:dyDescent="0.25">
      <c r="A2272" s="609" t="str">
        <f t="shared" si="35"/>
        <v>92884</v>
      </c>
      <c r="B2272" s="607" t="s">
        <v>3700</v>
      </c>
      <c r="C2272" s="607" t="s">
        <v>12872</v>
      </c>
      <c r="D2272" s="607" t="s">
        <v>11875</v>
      </c>
      <c r="E2272" s="619" t="s">
        <v>22937</v>
      </c>
      <c r="F2272"/>
      <c r="G2272"/>
      <c r="H2272"/>
    </row>
    <row r="2273" spans="1:8" ht="15" x14ac:dyDescent="0.25">
      <c r="A2273" s="609" t="str">
        <f t="shared" si="35"/>
        <v>92885</v>
      </c>
      <c r="B2273" s="607" t="s">
        <v>3701</v>
      </c>
      <c r="C2273" s="607" t="s">
        <v>12873</v>
      </c>
      <c r="D2273" s="607" t="s">
        <v>11875</v>
      </c>
      <c r="E2273" s="619" t="s">
        <v>19085</v>
      </c>
      <c r="F2273"/>
      <c r="G2273"/>
      <c r="H2273"/>
    </row>
    <row r="2274" spans="1:8" ht="15" x14ac:dyDescent="0.25">
      <c r="A2274" s="609" t="str">
        <f t="shared" si="35"/>
        <v>92886</v>
      </c>
      <c r="B2274" s="607" t="s">
        <v>3702</v>
      </c>
      <c r="C2274" s="607" t="s">
        <v>12874</v>
      </c>
      <c r="D2274" s="607" t="s">
        <v>11875</v>
      </c>
      <c r="E2274" s="619" t="s">
        <v>18324</v>
      </c>
      <c r="F2274"/>
      <c r="G2274"/>
      <c r="H2274"/>
    </row>
    <row r="2275" spans="1:8" ht="15" x14ac:dyDescent="0.25">
      <c r="A2275" s="609" t="str">
        <f t="shared" si="35"/>
        <v>92887</v>
      </c>
      <c r="B2275" s="607" t="s">
        <v>3703</v>
      </c>
      <c r="C2275" s="607" t="s">
        <v>12875</v>
      </c>
      <c r="D2275" s="607" t="s">
        <v>11875</v>
      </c>
      <c r="E2275" s="619" t="s">
        <v>18644</v>
      </c>
      <c r="F2275"/>
      <c r="G2275"/>
      <c r="H2275"/>
    </row>
    <row r="2276" spans="1:8" ht="15" x14ac:dyDescent="0.25">
      <c r="A2276" s="609" t="str">
        <f t="shared" si="35"/>
        <v>92888</v>
      </c>
      <c r="B2276" s="607" t="s">
        <v>3704</v>
      </c>
      <c r="C2276" s="607" t="s">
        <v>12876</v>
      </c>
      <c r="D2276" s="607" t="s">
        <v>11875</v>
      </c>
      <c r="E2276" s="619" t="s">
        <v>9589</v>
      </c>
      <c r="F2276"/>
      <c r="G2276"/>
      <c r="H2276"/>
    </row>
    <row r="2277" spans="1:8" ht="15" x14ac:dyDescent="0.25">
      <c r="A2277" s="609" t="str">
        <f t="shared" si="35"/>
        <v>92915</v>
      </c>
      <c r="B2277" s="607" t="s">
        <v>3731</v>
      </c>
      <c r="C2277" s="607" t="s">
        <v>12877</v>
      </c>
      <c r="D2277" s="607" t="s">
        <v>11875</v>
      </c>
      <c r="E2277" s="619" t="s">
        <v>11150</v>
      </c>
      <c r="F2277"/>
      <c r="G2277"/>
      <c r="H2277"/>
    </row>
    <row r="2278" spans="1:8" ht="15" x14ac:dyDescent="0.25">
      <c r="A2278" s="609" t="str">
        <f t="shared" si="35"/>
        <v>92916</v>
      </c>
      <c r="B2278" s="607" t="s">
        <v>3732</v>
      </c>
      <c r="C2278" s="607" t="s">
        <v>12879</v>
      </c>
      <c r="D2278" s="607" t="s">
        <v>11875</v>
      </c>
      <c r="E2278" s="619" t="s">
        <v>10037</v>
      </c>
      <c r="F2278"/>
      <c r="G2278"/>
      <c r="H2278"/>
    </row>
    <row r="2279" spans="1:8" ht="15" x14ac:dyDescent="0.25">
      <c r="A2279" s="609" t="str">
        <f t="shared" si="35"/>
        <v>92917</v>
      </c>
      <c r="B2279" s="607" t="s">
        <v>3733</v>
      </c>
      <c r="C2279" s="607" t="s">
        <v>12880</v>
      </c>
      <c r="D2279" s="607" t="s">
        <v>11875</v>
      </c>
      <c r="E2279" s="619" t="s">
        <v>19339</v>
      </c>
      <c r="F2279"/>
      <c r="G2279"/>
      <c r="H2279"/>
    </row>
    <row r="2280" spans="1:8" ht="15" x14ac:dyDescent="0.25">
      <c r="A2280" s="609" t="str">
        <f t="shared" si="35"/>
        <v>92919</v>
      </c>
      <c r="B2280" s="607" t="s">
        <v>3735</v>
      </c>
      <c r="C2280" s="607" t="s">
        <v>12882</v>
      </c>
      <c r="D2280" s="607" t="s">
        <v>11875</v>
      </c>
      <c r="E2280" s="619" t="s">
        <v>9166</v>
      </c>
      <c r="F2280"/>
      <c r="G2280"/>
      <c r="H2280"/>
    </row>
    <row r="2281" spans="1:8" ht="15" x14ac:dyDescent="0.25">
      <c r="A2281" s="609" t="str">
        <f t="shared" si="35"/>
        <v>92921</v>
      </c>
      <c r="B2281" s="607" t="s">
        <v>3737</v>
      </c>
      <c r="C2281" s="607" t="s">
        <v>12884</v>
      </c>
      <c r="D2281" s="607" t="s">
        <v>11875</v>
      </c>
      <c r="E2281" s="619" t="s">
        <v>9739</v>
      </c>
      <c r="F2281"/>
      <c r="G2281"/>
      <c r="H2281"/>
    </row>
    <row r="2282" spans="1:8" ht="15" x14ac:dyDescent="0.25">
      <c r="A2282" s="609" t="str">
        <f t="shared" si="35"/>
        <v>92922</v>
      </c>
      <c r="B2282" s="607" t="s">
        <v>3738</v>
      </c>
      <c r="C2282" s="607" t="s">
        <v>12885</v>
      </c>
      <c r="D2282" s="607" t="s">
        <v>11875</v>
      </c>
      <c r="E2282" s="619" t="s">
        <v>9380</v>
      </c>
      <c r="F2282"/>
      <c r="G2282"/>
      <c r="H2282"/>
    </row>
    <row r="2283" spans="1:8" ht="15" x14ac:dyDescent="0.25">
      <c r="A2283" s="609" t="str">
        <f t="shared" si="35"/>
        <v>92923</v>
      </c>
      <c r="B2283" s="607" t="s">
        <v>3739</v>
      </c>
      <c r="C2283" s="607" t="s">
        <v>12887</v>
      </c>
      <c r="D2283" s="607" t="s">
        <v>11875</v>
      </c>
      <c r="E2283" s="619" t="s">
        <v>13822</v>
      </c>
      <c r="F2283"/>
      <c r="G2283"/>
      <c r="H2283"/>
    </row>
    <row r="2284" spans="1:8" ht="15" x14ac:dyDescent="0.25">
      <c r="A2284" s="609" t="str">
        <f t="shared" si="35"/>
        <v>92924</v>
      </c>
      <c r="B2284" s="607" t="s">
        <v>3740</v>
      </c>
      <c r="C2284" s="607" t="s">
        <v>12888</v>
      </c>
      <c r="D2284" s="607" t="s">
        <v>11875</v>
      </c>
      <c r="E2284" s="619" t="s">
        <v>10170</v>
      </c>
      <c r="F2284"/>
      <c r="G2284"/>
      <c r="H2284"/>
    </row>
    <row r="2285" spans="1:8" ht="15" x14ac:dyDescent="0.25">
      <c r="A2285" s="609" t="str">
        <f t="shared" si="35"/>
        <v>95445</v>
      </c>
      <c r="B2285" s="607" t="s">
        <v>4671</v>
      </c>
      <c r="C2285" s="607" t="s">
        <v>12889</v>
      </c>
      <c r="D2285" s="607" t="s">
        <v>11875</v>
      </c>
      <c r="E2285" s="619" t="s">
        <v>9544</v>
      </c>
      <c r="F2285"/>
      <c r="G2285"/>
      <c r="H2285"/>
    </row>
    <row r="2286" spans="1:8" ht="15" x14ac:dyDescent="0.25">
      <c r="A2286" s="609" t="str">
        <f t="shared" si="35"/>
        <v>95446</v>
      </c>
      <c r="B2286" s="607" t="s">
        <v>4672</v>
      </c>
      <c r="C2286" s="607" t="s">
        <v>12891</v>
      </c>
      <c r="D2286" s="607" t="s">
        <v>11875</v>
      </c>
      <c r="E2286" s="619" t="s">
        <v>15875</v>
      </c>
      <c r="F2286"/>
      <c r="G2286"/>
      <c r="H2286"/>
    </row>
    <row r="2287" spans="1:8" ht="15" x14ac:dyDescent="0.25">
      <c r="A2287" s="609" t="str">
        <f t="shared" si="35"/>
        <v>95448</v>
      </c>
      <c r="B2287" s="607" t="s">
        <v>4673</v>
      </c>
      <c r="C2287" s="607" t="s">
        <v>12892</v>
      </c>
      <c r="D2287" s="607" t="s">
        <v>11875</v>
      </c>
      <c r="E2287" s="619" t="s">
        <v>14803</v>
      </c>
      <c r="F2287"/>
      <c r="G2287"/>
      <c r="H2287"/>
    </row>
    <row r="2288" spans="1:8" ht="15" x14ac:dyDescent="0.25">
      <c r="A2288" s="609" t="str">
        <f t="shared" si="35"/>
        <v>95576</v>
      </c>
      <c r="B2288" s="607" t="s">
        <v>4694</v>
      </c>
      <c r="C2288" s="607" t="s">
        <v>12893</v>
      </c>
      <c r="D2288" s="607" t="s">
        <v>11875</v>
      </c>
      <c r="E2288" s="619" t="s">
        <v>19673</v>
      </c>
      <c r="F2288"/>
      <c r="G2288"/>
      <c r="H2288"/>
    </row>
    <row r="2289" spans="1:8" ht="15" x14ac:dyDescent="0.25">
      <c r="A2289" s="609" t="str">
        <f t="shared" si="35"/>
        <v>95577</v>
      </c>
      <c r="B2289" s="607" t="s">
        <v>4695</v>
      </c>
      <c r="C2289" s="607" t="s">
        <v>12894</v>
      </c>
      <c r="D2289" s="607" t="s">
        <v>11875</v>
      </c>
      <c r="E2289" s="619" t="s">
        <v>14924</v>
      </c>
      <c r="F2289"/>
      <c r="G2289"/>
      <c r="H2289"/>
    </row>
    <row r="2290" spans="1:8" ht="15" x14ac:dyDescent="0.25">
      <c r="A2290" s="609" t="str">
        <f t="shared" si="35"/>
        <v>95578</v>
      </c>
      <c r="B2290" s="607" t="s">
        <v>4696</v>
      </c>
      <c r="C2290" s="607" t="s">
        <v>12895</v>
      </c>
      <c r="D2290" s="607" t="s">
        <v>11875</v>
      </c>
      <c r="E2290" s="619" t="s">
        <v>10059</v>
      </c>
      <c r="F2290"/>
      <c r="G2290"/>
      <c r="H2290"/>
    </row>
    <row r="2291" spans="1:8" ht="15" x14ac:dyDescent="0.25">
      <c r="A2291" s="609" t="str">
        <f t="shared" si="35"/>
        <v>95579</v>
      </c>
      <c r="B2291" s="607" t="s">
        <v>4697</v>
      </c>
      <c r="C2291" s="607" t="s">
        <v>12896</v>
      </c>
      <c r="D2291" s="607" t="s">
        <v>11875</v>
      </c>
      <c r="E2291" s="619" t="s">
        <v>9024</v>
      </c>
      <c r="F2291"/>
      <c r="G2291"/>
      <c r="H2291"/>
    </row>
    <row r="2292" spans="1:8" ht="15" x14ac:dyDescent="0.25">
      <c r="A2292" s="609" t="str">
        <f t="shared" si="35"/>
        <v>95580</v>
      </c>
      <c r="B2292" s="607" t="s">
        <v>4698</v>
      </c>
      <c r="C2292" s="607" t="s">
        <v>12897</v>
      </c>
      <c r="D2292" s="607" t="s">
        <v>11875</v>
      </c>
      <c r="E2292" s="619" t="s">
        <v>8933</v>
      </c>
      <c r="F2292"/>
      <c r="G2292"/>
      <c r="H2292"/>
    </row>
    <row r="2293" spans="1:8" ht="15" x14ac:dyDescent="0.25">
      <c r="A2293" s="609" t="str">
        <f t="shared" si="35"/>
        <v>95581</v>
      </c>
      <c r="B2293" s="607" t="s">
        <v>4699</v>
      </c>
      <c r="C2293" s="607" t="s">
        <v>12898</v>
      </c>
      <c r="D2293" s="607" t="s">
        <v>11875</v>
      </c>
      <c r="E2293" s="619" t="s">
        <v>11313</v>
      </c>
      <c r="F2293"/>
      <c r="G2293"/>
      <c r="H2293"/>
    </row>
    <row r="2294" spans="1:8" ht="15" x14ac:dyDescent="0.25">
      <c r="A2294" s="609" t="str">
        <f t="shared" si="35"/>
        <v>95582</v>
      </c>
      <c r="B2294" s="607" t="s">
        <v>4700</v>
      </c>
      <c r="C2294" s="607" t="s">
        <v>12900</v>
      </c>
      <c r="D2294" s="607" t="s">
        <v>11875</v>
      </c>
      <c r="E2294" s="619" t="s">
        <v>16724</v>
      </c>
      <c r="F2294"/>
      <c r="G2294"/>
      <c r="H2294"/>
    </row>
    <row r="2295" spans="1:8" ht="15" x14ac:dyDescent="0.25">
      <c r="A2295" s="609" t="str">
        <f t="shared" si="35"/>
        <v>95583</v>
      </c>
      <c r="B2295" s="607" t="s">
        <v>4701</v>
      </c>
      <c r="C2295" s="607" t="s">
        <v>12901</v>
      </c>
      <c r="D2295" s="607" t="s">
        <v>11875</v>
      </c>
      <c r="E2295" s="619" t="s">
        <v>28555</v>
      </c>
      <c r="F2295"/>
      <c r="G2295"/>
      <c r="H2295"/>
    </row>
    <row r="2296" spans="1:8" ht="15" x14ac:dyDescent="0.25">
      <c r="A2296" s="609" t="str">
        <f t="shared" si="35"/>
        <v>95584</v>
      </c>
      <c r="B2296" s="607" t="s">
        <v>4702</v>
      </c>
      <c r="C2296" s="607" t="s">
        <v>12902</v>
      </c>
      <c r="D2296" s="607" t="s">
        <v>11875</v>
      </c>
      <c r="E2296" s="619" t="s">
        <v>9394</v>
      </c>
      <c r="F2296"/>
      <c r="G2296"/>
      <c r="H2296"/>
    </row>
    <row r="2297" spans="1:8" ht="15" x14ac:dyDescent="0.25">
      <c r="A2297" s="609" t="str">
        <f t="shared" si="35"/>
        <v>95585</v>
      </c>
      <c r="B2297" s="607" t="s">
        <v>4703</v>
      </c>
      <c r="C2297" s="607" t="s">
        <v>12903</v>
      </c>
      <c r="D2297" s="607" t="s">
        <v>11875</v>
      </c>
      <c r="E2297" s="619" t="s">
        <v>16551</v>
      </c>
      <c r="F2297"/>
      <c r="G2297"/>
      <c r="H2297"/>
    </row>
    <row r="2298" spans="1:8" ht="15" x14ac:dyDescent="0.25">
      <c r="A2298" s="609" t="str">
        <f t="shared" si="35"/>
        <v>95586</v>
      </c>
      <c r="B2298" s="607" t="s">
        <v>4704</v>
      </c>
      <c r="C2298" s="607" t="s">
        <v>12904</v>
      </c>
      <c r="D2298" s="607" t="s">
        <v>11875</v>
      </c>
      <c r="E2298" s="619" t="s">
        <v>9028</v>
      </c>
      <c r="F2298"/>
      <c r="G2298"/>
      <c r="H2298"/>
    </row>
    <row r="2299" spans="1:8" ht="15" x14ac:dyDescent="0.25">
      <c r="A2299" s="609" t="str">
        <f t="shared" si="35"/>
        <v>95587</v>
      </c>
      <c r="B2299" s="607" t="s">
        <v>4705</v>
      </c>
      <c r="C2299" s="607" t="s">
        <v>12905</v>
      </c>
      <c r="D2299" s="607" t="s">
        <v>11875</v>
      </c>
      <c r="E2299" s="619" t="s">
        <v>9935</v>
      </c>
      <c r="F2299"/>
      <c r="G2299"/>
      <c r="H2299"/>
    </row>
    <row r="2300" spans="1:8" ht="15" x14ac:dyDescent="0.25">
      <c r="A2300" s="609" t="str">
        <f t="shared" si="35"/>
        <v>95588</v>
      </c>
      <c r="B2300" s="607" t="s">
        <v>4706</v>
      </c>
      <c r="C2300" s="607" t="s">
        <v>12906</v>
      </c>
      <c r="D2300" s="607" t="s">
        <v>11875</v>
      </c>
      <c r="E2300" s="619" t="s">
        <v>18089</v>
      </c>
      <c r="F2300"/>
      <c r="G2300"/>
      <c r="H2300"/>
    </row>
    <row r="2301" spans="1:8" ht="15" x14ac:dyDescent="0.25">
      <c r="A2301" s="609" t="str">
        <f t="shared" si="35"/>
        <v>95589</v>
      </c>
      <c r="B2301" s="607" t="s">
        <v>4707</v>
      </c>
      <c r="C2301" s="607" t="s">
        <v>12907</v>
      </c>
      <c r="D2301" s="607" t="s">
        <v>11875</v>
      </c>
      <c r="E2301" s="619" t="s">
        <v>14803</v>
      </c>
      <c r="F2301"/>
      <c r="G2301"/>
      <c r="H2301"/>
    </row>
    <row r="2302" spans="1:8" ht="15" x14ac:dyDescent="0.25">
      <c r="A2302" s="609" t="str">
        <f t="shared" si="35"/>
        <v>95590</v>
      </c>
      <c r="B2302" s="607" t="s">
        <v>4708</v>
      </c>
      <c r="C2302" s="607" t="s">
        <v>12908</v>
      </c>
      <c r="D2302" s="607" t="s">
        <v>11875</v>
      </c>
      <c r="E2302" s="619" t="s">
        <v>11485</v>
      </c>
      <c r="F2302"/>
      <c r="G2302"/>
      <c r="H2302"/>
    </row>
    <row r="2303" spans="1:8" ht="15" x14ac:dyDescent="0.25">
      <c r="A2303" s="609" t="str">
        <f t="shared" si="35"/>
        <v>95591</v>
      </c>
      <c r="B2303" s="607" t="s">
        <v>4709</v>
      </c>
      <c r="C2303" s="607" t="s">
        <v>12909</v>
      </c>
      <c r="D2303" s="607" t="s">
        <v>11875</v>
      </c>
      <c r="E2303" s="619" t="s">
        <v>14526</v>
      </c>
      <c r="F2303"/>
      <c r="G2303"/>
      <c r="H2303"/>
    </row>
    <row r="2304" spans="1:8" ht="15" x14ac:dyDescent="0.25">
      <c r="A2304" s="609" t="str">
        <f t="shared" si="35"/>
        <v>95592</v>
      </c>
      <c r="B2304" s="607" t="s">
        <v>4710</v>
      </c>
      <c r="C2304" s="607" t="s">
        <v>12910</v>
      </c>
      <c r="D2304" s="607" t="s">
        <v>11875</v>
      </c>
      <c r="E2304" s="619" t="s">
        <v>19114</v>
      </c>
      <c r="F2304"/>
      <c r="G2304"/>
      <c r="H2304"/>
    </row>
    <row r="2305" spans="1:8" ht="15" x14ac:dyDescent="0.25">
      <c r="A2305" s="609" t="str">
        <f t="shared" si="35"/>
        <v>95593</v>
      </c>
      <c r="B2305" s="607" t="s">
        <v>4711</v>
      </c>
      <c r="C2305" s="607" t="s">
        <v>12911</v>
      </c>
      <c r="D2305" s="607" t="s">
        <v>11875</v>
      </c>
      <c r="E2305" s="619" t="s">
        <v>9754</v>
      </c>
      <c r="F2305"/>
      <c r="G2305"/>
      <c r="H2305"/>
    </row>
    <row r="2306" spans="1:8" ht="15" x14ac:dyDescent="0.25">
      <c r="A2306" s="609" t="str">
        <f t="shared" ref="A2306:A2369" si="36">IF(ISERROR(SEARCH("/",B2306)=6),TRIM(CLEAN(B2306)),IF(SEARCH("/",B2306)=6,IF(LEN(TRIM(CLEAN(B2306)))=7,LEFT(TRIM(CLEAN(B2306)),6)&amp;"00"&amp;RIGHT(TRIM(CLEAN(B2306)),1),LEFT(TRIM(CLEAN(B2306)),6)&amp;"0"&amp;RIGHT(TRIM(CLEAN(B2306)),2)),TRIM(CLEAN(B2306))))</f>
        <v>95943</v>
      </c>
      <c r="B2306" s="607" t="s">
        <v>4852</v>
      </c>
      <c r="C2306" s="607" t="s">
        <v>12912</v>
      </c>
      <c r="D2306" s="607" t="s">
        <v>11875</v>
      </c>
      <c r="E2306" s="619" t="s">
        <v>31054</v>
      </c>
      <c r="F2306"/>
      <c r="G2306"/>
      <c r="H2306"/>
    </row>
    <row r="2307" spans="1:8" ht="15" x14ac:dyDescent="0.25">
      <c r="A2307" s="609" t="str">
        <f t="shared" si="36"/>
        <v>95944</v>
      </c>
      <c r="B2307" s="607" t="s">
        <v>4853</v>
      </c>
      <c r="C2307" s="607" t="s">
        <v>12913</v>
      </c>
      <c r="D2307" s="607" t="s">
        <v>11875</v>
      </c>
      <c r="E2307" s="619" t="s">
        <v>17393</v>
      </c>
      <c r="F2307"/>
      <c r="G2307"/>
      <c r="H2307"/>
    </row>
    <row r="2308" spans="1:8" ht="15" x14ac:dyDescent="0.25">
      <c r="A2308" s="609" t="str">
        <f t="shared" si="36"/>
        <v>95945</v>
      </c>
      <c r="B2308" s="607" t="s">
        <v>4854</v>
      </c>
      <c r="C2308" s="607" t="s">
        <v>12914</v>
      </c>
      <c r="D2308" s="607" t="s">
        <v>11875</v>
      </c>
      <c r="E2308" s="619" t="s">
        <v>11804</v>
      </c>
      <c r="F2308"/>
      <c r="G2308"/>
      <c r="H2308"/>
    </row>
    <row r="2309" spans="1:8" ht="15" x14ac:dyDescent="0.25">
      <c r="A2309" s="609" t="str">
        <f t="shared" si="36"/>
        <v>95946</v>
      </c>
      <c r="B2309" s="607" t="s">
        <v>4855</v>
      </c>
      <c r="C2309" s="607" t="s">
        <v>12915</v>
      </c>
      <c r="D2309" s="607" t="s">
        <v>11875</v>
      </c>
      <c r="E2309" s="619" t="s">
        <v>14031</v>
      </c>
      <c r="F2309"/>
      <c r="G2309"/>
      <c r="H2309"/>
    </row>
    <row r="2310" spans="1:8" ht="15" x14ac:dyDescent="0.25">
      <c r="A2310" s="609" t="str">
        <f t="shared" si="36"/>
        <v>95947</v>
      </c>
      <c r="B2310" s="607" t="s">
        <v>4856</v>
      </c>
      <c r="C2310" s="607" t="s">
        <v>12916</v>
      </c>
      <c r="D2310" s="607" t="s">
        <v>11875</v>
      </c>
      <c r="E2310" s="619" t="s">
        <v>12881</v>
      </c>
      <c r="F2310"/>
      <c r="G2310"/>
      <c r="H2310"/>
    </row>
    <row r="2311" spans="1:8" ht="15" x14ac:dyDescent="0.25">
      <c r="A2311" s="609" t="str">
        <f t="shared" si="36"/>
        <v>95948</v>
      </c>
      <c r="B2311" s="607" t="s">
        <v>4857</v>
      </c>
      <c r="C2311" s="607" t="s">
        <v>12917</v>
      </c>
      <c r="D2311" s="607" t="s">
        <v>11875</v>
      </c>
      <c r="E2311" s="619" t="s">
        <v>9481</v>
      </c>
      <c r="F2311"/>
      <c r="G2311"/>
      <c r="H2311"/>
    </row>
    <row r="2312" spans="1:8" ht="15" x14ac:dyDescent="0.25">
      <c r="A2312" s="609" t="str">
        <f t="shared" si="36"/>
        <v>96544</v>
      </c>
      <c r="B2312" s="607" t="s">
        <v>5001</v>
      </c>
      <c r="C2312" s="607" t="s">
        <v>12918</v>
      </c>
      <c r="D2312" s="607" t="s">
        <v>11875</v>
      </c>
      <c r="E2312" s="619" t="s">
        <v>22092</v>
      </c>
      <c r="F2312"/>
      <c r="G2312"/>
      <c r="H2312"/>
    </row>
    <row r="2313" spans="1:8" ht="15" x14ac:dyDescent="0.25">
      <c r="A2313" s="609" t="str">
        <f t="shared" si="36"/>
        <v>96545</v>
      </c>
      <c r="B2313" s="607" t="s">
        <v>5002</v>
      </c>
      <c r="C2313" s="607" t="s">
        <v>12919</v>
      </c>
      <c r="D2313" s="607" t="s">
        <v>11875</v>
      </c>
      <c r="E2313" s="619" t="s">
        <v>9839</v>
      </c>
      <c r="F2313"/>
      <c r="G2313"/>
      <c r="H2313"/>
    </row>
    <row r="2314" spans="1:8" ht="15" x14ac:dyDescent="0.25">
      <c r="A2314" s="609" t="str">
        <f t="shared" si="36"/>
        <v>96546</v>
      </c>
      <c r="B2314" s="607" t="s">
        <v>5003</v>
      </c>
      <c r="C2314" s="607" t="s">
        <v>12920</v>
      </c>
      <c r="D2314" s="607" t="s">
        <v>11875</v>
      </c>
      <c r="E2314" s="619" t="s">
        <v>22937</v>
      </c>
      <c r="F2314"/>
      <c r="G2314"/>
      <c r="H2314"/>
    </row>
    <row r="2315" spans="1:8" ht="15" x14ac:dyDescent="0.25">
      <c r="A2315" s="609" t="str">
        <f t="shared" si="36"/>
        <v>96547</v>
      </c>
      <c r="B2315" s="607" t="s">
        <v>5004</v>
      </c>
      <c r="C2315" s="607" t="s">
        <v>12921</v>
      </c>
      <c r="D2315" s="607" t="s">
        <v>11875</v>
      </c>
      <c r="E2315" s="619" t="s">
        <v>11777</v>
      </c>
      <c r="F2315"/>
      <c r="G2315"/>
      <c r="H2315"/>
    </row>
    <row r="2316" spans="1:8" ht="15" x14ac:dyDescent="0.25">
      <c r="A2316" s="609" t="str">
        <f t="shared" si="36"/>
        <v>96548</v>
      </c>
      <c r="B2316" s="607" t="s">
        <v>5005</v>
      </c>
      <c r="C2316" s="607" t="s">
        <v>12922</v>
      </c>
      <c r="D2316" s="607" t="s">
        <v>11875</v>
      </c>
      <c r="E2316" s="619" t="s">
        <v>9423</v>
      </c>
      <c r="F2316"/>
      <c r="G2316"/>
      <c r="H2316"/>
    </row>
    <row r="2317" spans="1:8" ht="15" x14ac:dyDescent="0.25">
      <c r="A2317" s="609" t="str">
        <f t="shared" si="36"/>
        <v>96549</v>
      </c>
      <c r="B2317" s="607" t="s">
        <v>5006</v>
      </c>
      <c r="C2317" s="607" t="s">
        <v>12923</v>
      </c>
      <c r="D2317" s="607" t="s">
        <v>11875</v>
      </c>
      <c r="E2317" s="619" t="s">
        <v>9694</v>
      </c>
      <c r="F2317"/>
      <c r="G2317"/>
      <c r="H2317"/>
    </row>
    <row r="2318" spans="1:8" ht="15" x14ac:dyDescent="0.25">
      <c r="A2318" s="609" t="str">
        <f t="shared" si="36"/>
        <v>96550</v>
      </c>
      <c r="B2318" s="607" t="s">
        <v>5007</v>
      </c>
      <c r="C2318" s="607" t="s">
        <v>12925</v>
      </c>
      <c r="D2318" s="607" t="s">
        <v>11875</v>
      </c>
      <c r="E2318" s="619" t="s">
        <v>25023</v>
      </c>
      <c r="F2318"/>
      <c r="G2318"/>
      <c r="H2318"/>
    </row>
    <row r="2319" spans="1:8" ht="15" x14ac:dyDescent="0.25">
      <c r="A2319" s="609" t="str">
        <f t="shared" si="36"/>
        <v>100064</v>
      </c>
      <c r="B2319" s="607" t="s">
        <v>29676</v>
      </c>
      <c r="C2319" s="607" t="s">
        <v>29677</v>
      </c>
      <c r="D2319" s="607" t="s">
        <v>11875</v>
      </c>
      <c r="E2319" s="619" t="s">
        <v>8927</v>
      </c>
      <c r="F2319"/>
      <c r="G2319"/>
      <c r="H2319"/>
    </row>
    <row r="2320" spans="1:8" ht="15" x14ac:dyDescent="0.25">
      <c r="A2320" s="609" t="str">
        <f t="shared" si="36"/>
        <v>100066</v>
      </c>
      <c r="B2320" s="607" t="s">
        <v>6137</v>
      </c>
      <c r="C2320" s="607" t="s">
        <v>6138</v>
      </c>
      <c r="D2320" s="607" t="s">
        <v>11875</v>
      </c>
      <c r="E2320" s="619" t="s">
        <v>9389</v>
      </c>
      <c r="F2320"/>
      <c r="G2320"/>
      <c r="H2320"/>
    </row>
    <row r="2321" spans="1:8" ht="15" x14ac:dyDescent="0.25">
      <c r="A2321" s="609" t="str">
        <f t="shared" si="36"/>
        <v>100067</v>
      </c>
      <c r="B2321" s="607" t="s">
        <v>6139</v>
      </c>
      <c r="C2321" s="607" t="s">
        <v>6140</v>
      </c>
      <c r="D2321" s="607" t="s">
        <v>11875</v>
      </c>
      <c r="E2321" s="619" t="s">
        <v>9389</v>
      </c>
      <c r="F2321"/>
      <c r="G2321"/>
      <c r="H2321"/>
    </row>
    <row r="2322" spans="1:8" ht="15" x14ac:dyDescent="0.25">
      <c r="A2322" s="609" t="str">
        <f t="shared" si="36"/>
        <v>100068</v>
      </c>
      <c r="B2322" s="607" t="s">
        <v>6141</v>
      </c>
      <c r="C2322" s="607" t="s">
        <v>6142</v>
      </c>
      <c r="D2322" s="607" t="s">
        <v>11875</v>
      </c>
      <c r="E2322" s="619" t="s">
        <v>8940</v>
      </c>
      <c r="F2322"/>
      <c r="G2322"/>
      <c r="H2322"/>
    </row>
    <row r="2323" spans="1:8" ht="15" x14ac:dyDescent="0.25">
      <c r="A2323" s="609" t="str">
        <f t="shared" si="36"/>
        <v>89993</v>
      </c>
      <c r="B2323" s="607" t="s">
        <v>2352</v>
      </c>
      <c r="C2323" s="607" t="s">
        <v>12927</v>
      </c>
      <c r="D2323" s="607" t="s">
        <v>11895</v>
      </c>
      <c r="E2323" s="619" t="s">
        <v>33055</v>
      </c>
      <c r="F2323"/>
      <c r="G2323"/>
      <c r="H2323"/>
    </row>
    <row r="2324" spans="1:8" ht="15" x14ac:dyDescent="0.25">
      <c r="A2324" s="609" t="str">
        <f t="shared" si="36"/>
        <v>89994</v>
      </c>
      <c r="B2324" s="607" t="s">
        <v>2353</v>
      </c>
      <c r="C2324" s="607" t="s">
        <v>12928</v>
      </c>
      <c r="D2324" s="607" t="s">
        <v>11895</v>
      </c>
      <c r="E2324" s="619" t="s">
        <v>33056</v>
      </c>
      <c r="F2324"/>
      <c r="G2324"/>
      <c r="H2324"/>
    </row>
    <row r="2325" spans="1:8" ht="15" x14ac:dyDescent="0.25">
      <c r="A2325" s="609" t="str">
        <f t="shared" si="36"/>
        <v>89995</v>
      </c>
      <c r="B2325" s="607" t="s">
        <v>2354</v>
      </c>
      <c r="C2325" s="607" t="s">
        <v>12929</v>
      </c>
      <c r="D2325" s="607" t="s">
        <v>11895</v>
      </c>
      <c r="E2325" s="619" t="s">
        <v>33057</v>
      </c>
      <c r="F2325"/>
      <c r="G2325"/>
      <c r="H2325"/>
    </row>
    <row r="2326" spans="1:8" ht="15" x14ac:dyDescent="0.25">
      <c r="A2326" s="609" t="str">
        <f t="shared" si="36"/>
        <v>90278</v>
      </c>
      <c r="B2326" s="607" t="s">
        <v>2376</v>
      </c>
      <c r="C2326" s="607" t="s">
        <v>12930</v>
      </c>
      <c r="D2326" s="607" t="s">
        <v>11895</v>
      </c>
      <c r="E2326" s="619" t="s">
        <v>33058</v>
      </c>
      <c r="F2326"/>
      <c r="G2326"/>
      <c r="H2326"/>
    </row>
    <row r="2327" spans="1:8" ht="15" x14ac:dyDescent="0.25">
      <c r="A2327" s="609" t="str">
        <f t="shared" si="36"/>
        <v>90279</v>
      </c>
      <c r="B2327" s="607" t="s">
        <v>2377</v>
      </c>
      <c r="C2327" s="607" t="s">
        <v>12931</v>
      </c>
      <c r="D2327" s="607" t="s">
        <v>11895</v>
      </c>
      <c r="E2327" s="619" t="s">
        <v>33059</v>
      </c>
      <c r="F2327"/>
      <c r="G2327"/>
      <c r="H2327"/>
    </row>
    <row r="2328" spans="1:8" ht="15" x14ac:dyDescent="0.25">
      <c r="A2328" s="609" t="str">
        <f t="shared" si="36"/>
        <v>90280</v>
      </c>
      <c r="B2328" s="607" t="s">
        <v>2378</v>
      </c>
      <c r="C2328" s="607" t="s">
        <v>12932</v>
      </c>
      <c r="D2328" s="607" t="s">
        <v>11895</v>
      </c>
      <c r="E2328" s="619" t="s">
        <v>33060</v>
      </c>
      <c r="F2328"/>
      <c r="G2328"/>
      <c r="H2328"/>
    </row>
    <row r="2329" spans="1:8" ht="15" x14ac:dyDescent="0.25">
      <c r="A2329" s="609" t="str">
        <f t="shared" si="36"/>
        <v>90281</v>
      </c>
      <c r="B2329" s="607" t="s">
        <v>2379</v>
      </c>
      <c r="C2329" s="607" t="s">
        <v>12933</v>
      </c>
      <c r="D2329" s="607" t="s">
        <v>11895</v>
      </c>
      <c r="E2329" s="619" t="s">
        <v>33061</v>
      </c>
      <c r="F2329"/>
      <c r="G2329"/>
      <c r="H2329"/>
    </row>
    <row r="2330" spans="1:8" ht="15" x14ac:dyDescent="0.25">
      <c r="A2330" s="609" t="str">
        <f t="shared" si="36"/>
        <v>90282</v>
      </c>
      <c r="B2330" s="607" t="s">
        <v>2380</v>
      </c>
      <c r="C2330" s="607" t="s">
        <v>12934</v>
      </c>
      <c r="D2330" s="607" t="s">
        <v>11895</v>
      </c>
      <c r="E2330" s="619" t="s">
        <v>33062</v>
      </c>
      <c r="F2330"/>
      <c r="G2330"/>
      <c r="H2330"/>
    </row>
    <row r="2331" spans="1:8" ht="15" x14ac:dyDescent="0.25">
      <c r="A2331" s="609" t="str">
        <f t="shared" si="36"/>
        <v>90283</v>
      </c>
      <c r="B2331" s="607" t="s">
        <v>2381</v>
      </c>
      <c r="C2331" s="607" t="s">
        <v>12935</v>
      </c>
      <c r="D2331" s="607" t="s">
        <v>11895</v>
      </c>
      <c r="E2331" s="619" t="s">
        <v>33063</v>
      </c>
      <c r="F2331"/>
      <c r="G2331"/>
      <c r="H2331"/>
    </row>
    <row r="2332" spans="1:8" ht="15" x14ac:dyDescent="0.25">
      <c r="A2332" s="609" t="str">
        <f t="shared" si="36"/>
        <v>90284</v>
      </c>
      <c r="B2332" s="607" t="s">
        <v>2382</v>
      </c>
      <c r="C2332" s="607" t="s">
        <v>12936</v>
      </c>
      <c r="D2332" s="607" t="s">
        <v>11895</v>
      </c>
      <c r="E2332" s="619" t="s">
        <v>30864</v>
      </c>
      <c r="F2332"/>
      <c r="G2332"/>
      <c r="H2332"/>
    </row>
    <row r="2333" spans="1:8" ht="15" x14ac:dyDescent="0.25">
      <c r="A2333" s="609" t="str">
        <f t="shared" si="36"/>
        <v>90285</v>
      </c>
      <c r="B2333" s="607" t="s">
        <v>2383</v>
      </c>
      <c r="C2333" s="607" t="s">
        <v>12937</v>
      </c>
      <c r="D2333" s="607" t="s">
        <v>11895</v>
      </c>
      <c r="E2333" s="619" t="s">
        <v>33064</v>
      </c>
      <c r="F2333"/>
      <c r="G2333"/>
      <c r="H2333"/>
    </row>
    <row r="2334" spans="1:8" ht="15" x14ac:dyDescent="0.25">
      <c r="A2334" s="609" t="str">
        <f t="shared" si="36"/>
        <v>90853</v>
      </c>
      <c r="B2334" s="607" t="s">
        <v>2579</v>
      </c>
      <c r="C2334" s="607" t="s">
        <v>2580</v>
      </c>
      <c r="D2334" s="607" t="s">
        <v>11895</v>
      </c>
      <c r="E2334" s="619" t="s">
        <v>33065</v>
      </c>
      <c r="F2334"/>
      <c r="G2334"/>
      <c r="H2334"/>
    </row>
    <row r="2335" spans="1:8" ht="15" x14ac:dyDescent="0.25">
      <c r="A2335" s="609" t="str">
        <f t="shared" si="36"/>
        <v>90854</v>
      </c>
      <c r="B2335" s="607" t="s">
        <v>2581</v>
      </c>
      <c r="C2335" s="607" t="s">
        <v>2582</v>
      </c>
      <c r="D2335" s="607" t="s">
        <v>11895</v>
      </c>
      <c r="E2335" s="619" t="s">
        <v>33066</v>
      </c>
      <c r="F2335"/>
      <c r="G2335"/>
      <c r="H2335"/>
    </row>
    <row r="2336" spans="1:8" ht="15" x14ac:dyDescent="0.25">
      <c r="A2336" s="609" t="str">
        <f t="shared" si="36"/>
        <v>90855</v>
      </c>
      <c r="B2336" s="607" t="s">
        <v>2583</v>
      </c>
      <c r="C2336" s="607" t="s">
        <v>2584</v>
      </c>
      <c r="D2336" s="607" t="s">
        <v>11895</v>
      </c>
      <c r="E2336" s="619" t="s">
        <v>33067</v>
      </c>
      <c r="F2336"/>
      <c r="G2336"/>
      <c r="H2336"/>
    </row>
    <row r="2337" spans="1:8" ht="15" x14ac:dyDescent="0.25">
      <c r="A2337" s="609" t="str">
        <f t="shared" si="36"/>
        <v>90856</v>
      </c>
      <c r="B2337" s="607" t="s">
        <v>2585</v>
      </c>
      <c r="C2337" s="607" t="s">
        <v>2586</v>
      </c>
      <c r="D2337" s="607" t="s">
        <v>11895</v>
      </c>
      <c r="E2337" s="619" t="s">
        <v>33068</v>
      </c>
      <c r="F2337"/>
      <c r="G2337"/>
      <c r="H2337"/>
    </row>
    <row r="2338" spans="1:8" ht="15" x14ac:dyDescent="0.25">
      <c r="A2338" s="609" t="str">
        <f t="shared" si="36"/>
        <v>90857</v>
      </c>
      <c r="B2338" s="607" t="s">
        <v>2587</v>
      </c>
      <c r="C2338" s="607" t="s">
        <v>2588</v>
      </c>
      <c r="D2338" s="607" t="s">
        <v>11895</v>
      </c>
      <c r="E2338" s="619" t="s">
        <v>33069</v>
      </c>
      <c r="F2338"/>
      <c r="G2338"/>
      <c r="H2338"/>
    </row>
    <row r="2339" spans="1:8" ht="15" x14ac:dyDescent="0.25">
      <c r="A2339" s="609" t="str">
        <f t="shared" si="36"/>
        <v>90858</v>
      </c>
      <c r="B2339" s="607" t="s">
        <v>2589</v>
      </c>
      <c r="C2339" s="607" t="s">
        <v>2590</v>
      </c>
      <c r="D2339" s="607" t="s">
        <v>11895</v>
      </c>
      <c r="E2339" s="619" t="s">
        <v>33070</v>
      </c>
      <c r="F2339"/>
      <c r="G2339"/>
      <c r="H2339"/>
    </row>
    <row r="2340" spans="1:8" ht="15" x14ac:dyDescent="0.25">
      <c r="A2340" s="609" t="str">
        <f t="shared" si="36"/>
        <v>90859</v>
      </c>
      <c r="B2340" s="607" t="s">
        <v>2591</v>
      </c>
      <c r="C2340" s="607" t="s">
        <v>2592</v>
      </c>
      <c r="D2340" s="607" t="s">
        <v>11895</v>
      </c>
      <c r="E2340" s="619" t="s">
        <v>33071</v>
      </c>
      <c r="F2340"/>
      <c r="G2340"/>
      <c r="H2340"/>
    </row>
    <row r="2341" spans="1:8" ht="15" x14ac:dyDescent="0.25">
      <c r="A2341" s="609" t="str">
        <f t="shared" si="36"/>
        <v>90860</v>
      </c>
      <c r="B2341" s="607" t="s">
        <v>2593</v>
      </c>
      <c r="C2341" s="607" t="s">
        <v>2594</v>
      </c>
      <c r="D2341" s="607" t="s">
        <v>11895</v>
      </c>
      <c r="E2341" s="619" t="s">
        <v>33072</v>
      </c>
      <c r="F2341"/>
      <c r="G2341"/>
      <c r="H2341"/>
    </row>
    <row r="2342" spans="1:8" ht="15" x14ac:dyDescent="0.25">
      <c r="A2342" s="609" t="str">
        <f t="shared" si="36"/>
        <v>90861</v>
      </c>
      <c r="B2342" s="607" t="s">
        <v>2595</v>
      </c>
      <c r="C2342" s="607" t="s">
        <v>2596</v>
      </c>
      <c r="D2342" s="607" t="s">
        <v>11895</v>
      </c>
      <c r="E2342" s="619" t="s">
        <v>33073</v>
      </c>
      <c r="F2342"/>
      <c r="G2342"/>
      <c r="H2342"/>
    </row>
    <row r="2343" spans="1:8" ht="15" x14ac:dyDescent="0.25">
      <c r="A2343" s="609" t="str">
        <f t="shared" si="36"/>
        <v>90862</v>
      </c>
      <c r="B2343" s="607" t="s">
        <v>2597</v>
      </c>
      <c r="C2343" s="607" t="s">
        <v>2598</v>
      </c>
      <c r="D2343" s="607" t="s">
        <v>11895</v>
      </c>
      <c r="E2343" s="619" t="s">
        <v>19725</v>
      </c>
      <c r="F2343"/>
      <c r="G2343"/>
      <c r="H2343"/>
    </row>
    <row r="2344" spans="1:8" ht="15" x14ac:dyDescent="0.25">
      <c r="A2344" s="609" t="str">
        <f t="shared" si="36"/>
        <v>92718</v>
      </c>
      <c r="B2344" s="607" t="s">
        <v>3546</v>
      </c>
      <c r="C2344" s="607" t="s">
        <v>12938</v>
      </c>
      <c r="D2344" s="607" t="s">
        <v>11895</v>
      </c>
      <c r="E2344" s="619" t="s">
        <v>33074</v>
      </c>
      <c r="F2344"/>
      <c r="G2344"/>
      <c r="H2344"/>
    </row>
    <row r="2345" spans="1:8" ht="15" x14ac:dyDescent="0.25">
      <c r="A2345" s="609" t="str">
        <f t="shared" si="36"/>
        <v>92719</v>
      </c>
      <c r="B2345" s="607" t="s">
        <v>3547</v>
      </c>
      <c r="C2345" s="607" t="s">
        <v>12939</v>
      </c>
      <c r="D2345" s="607" t="s">
        <v>11895</v>
      </c>
      <c r="E2345" s="619" t="s">
        <v>33075</v>
      </c>
      <c r="F2345"/>
      <c r="G2345"/>
      <c r="H2345"/>
    </row>
    <row r="2346" spans="1:8" ht="15" x14ac:dyDescent="0.25">
      <c r="A2346" s="609" t="str">
        <f t="shared" si="36"/>
        <v>92720</v>
      </c>
      <c r="B2346" s="607" t="s">
        <v>3548</v>
      </c>
      <c r="C2346" s="607" t="s">
        <v>12940</v>
      </c>
      <c r="D2346" s="607" t="s">
        <v>11895</v>
      </c>
      <c r="E2346" s="619" t="s">
        <v>33076</v>
      </c>
      <c r="F2346"/>
      <c r="G2346"/>
      <c r="H2346"/>
    </row>
    <row r="2347" spans="1:8" ht="15" x14ac:dyDescent="0.25">
      <c r="A2347" s="609" t="str">
        <f t="shared" si="36"/>
        <v>92721</v>
      </c>
      <c r="B2347" s="607" t="s">
        <v>3549</v>
      </c>
      <c r="C2347" s="607" t="s">
        <v>12941</v>
      </c>
      <c r="D2347" s="607" t="s">
        <v>11895</v>
      </c>
      <c r="E2347" s="619" t="s">
        <v>33077</v>
      </c>
      <c r="F2347"/>
      <c r="G2347"/>
      <c r="H2347"/>
    </row>
    <row r="2348" spans="1:8" ht="15" x14ac:dyDescent="0.25">
      <c r="A2348" s="609" t="str">
        <f t="shared" si="36"/>
        <v>92722</v>
      </c>
      <c r="B2348" s="607" t="s">
        <v>3550</v>
      </c>
      <c r="C2348" s="607" t="s">
        <v>12942</v>
      </c>
      <c r="D2348" s="607" t="s">
        <v>11895</v>
      </c>
      <c r="E2348" s="619" t="s">
        <v>19627</v>
      </c>
      <c r="F2348"/>
      <c r="G2348"/>
      <c r="H2348"/>
    </row>
    <row r="2349" spans="1:8" ht="15" x14ac:dyDescent="0.25">
      <c r="A2349" s="609" t="str">
        <f t="shared" si="36"/>
        <v>92723</v>
      </c>
      <c r="B2349" s="607" t="s">
        <v>3551</v>
      </c>
      <c r="C2349" s="607" t="s">
        <v>12943</v>
      </c>
      <c r="D2349" s="607" t="s">
        <v>11895</v>
      </c>
      <c r="E2349" s="619" t="s">
        <v>33078</v>
      </c>
      <c r="F2349"/>
      <c r="G2349"/>
      <c r="H2349"/>
    </row>
    <row r="2350" spans="1:8" ht="15" x14ac:dyDescent="0.25">
      <c r="A2350" s="609" t="str">
        <f t="shared" si="36"/>
        <v>92724</v>
      </c>
      <c r="B2350" s="607" t="s">
        <v>3552</v>
      </c>
      <c r="C2350" s="607" t="s">
        <v>12944</v>
      </c>
      <c r="D2350" s="607" t="s">
        <v>11895</v>
      </c>
      <c r="E2350" s="619" t="s">
        <v>33079</v>
      </c>
      <c r="F2350"/>
      <c r="G2350"/>
      <c r="H2350"/>
    </row>
    <row r="2351" spans="1:8" ht="15" x14ac:dyDescent="0.25">
      <c r="A2351" s="609" t="str">
        <f t="shared" si="36"/>
        <v>92725</v>
      </c>
      <c r="B2351" s="607" t="s">
        <v>3553</v>
      </c>
      <c r="C2351" s="607" t="s">
        <v>12945</v>
      </c>
      <c r="D2351" s="607" t="s">
        <v>11895</v>
      </c>
      <c r="E2351" s="619" t="s">
        <v>33080</v>
      </c>
      <c r="F2351"/>
      <c r="G2351"/>
      <c r="H2351"/>
    </row>
    <row r="2352" spans="1:8" ht="15" x14ac:dyDescent="0.25">
      <c r="A2352" s="609" t="str">
        <f t="shared" si="36"/>
        <v>92726</v>
      </c>
      <c r="B2352" s="607" t="s">
        <v>3554</v>
      </c>
      <c r="C2352" s="607" t="s">
        <v>12946</v>
      </c>
      <c r="D2352" s="607" t="s">
        <v>11895</v>
      </c>
      <c r="E2352" s="619" t="s">
        <v>33081</v>
      </c>
      <c r="F2352"/>
      <c r="G2352"/>
      <c r="H2352"/>
    </row>
    <row r="2353" spans="1:8" ht="15" x14ac:dyDescent="0.25">
      <c r="A2353" s="609" t="str">
        <f t="shared" si="36"/>
        <v>92727</v>
      </c>
      <c r="B2353" s="607" t="s">
        <v>3555</v>
      </c>
      <c r="C2353" s="607" t="s">
        <v>12947</v>
      </c>
      <c r="D2353" s="607" t="s">
        <v>11895</v>
      </c>
      <c r="E2353" s="619" t="s">
        <v>33082</v>
      </c>
      <c r="F2353"/>
      <c r="G2353"/>
      <c r="H2353"/>
    </row>
    <row r="2354" spans="1:8" ht="15" x14ac:dyDescent="0.25">
      <c r="A2354" s="609" t="str">
        <f t="shared" si="36"/>
        <v>92728</v>
      </c>
      <c r="B2354" s="607" t="s">
        <v>3556</v>
      </c>
      <c r="C2354" s="607" t="s">
        <v>12948</v>
      </c>
      <c r="D2354" s="607" t="s">
        <v>11895</v>
      </c>
      <c r="E2354" s="619" t="s">
        <v>33083</v>
      </c>
      <c r="F2354"/>
      <c r="G2354"/>
      <c r="H2354"/>
    </row>
    <row r="2355" spans="1:8" ht="15" x14ac:dyDescent="0.25">
      <c r="A2355" s="609" t="str">
        <f t="shared" si="36"/>
        <v>92729</v>
      </c>
      <c r="B2355" s="607" t="s">
        <v>3557</v>
      </c>
      <c r="C2355" s="607" t="s">
        <v>12949</v>
      </c>
      <c r="D2355" s="607" t="s">
        <v>11895</v>
      </c>
      <c r="E2355" s="619" t="s">
        <v>33084</v>
      </c>
      <c r="F2355"/>
      <c r="G2355"/>
      <c r="H2355"/>
    </row>
    <row r="2356" spans="1:8" ht="15" x14ac:dyDescent="0.25">
      <c r="A2356" s="609" t="str">
        <f t="shared" si="36"/>
        <v>92730</v>
      </c>
      <c r="B2356" s="607" t="s">
        <v>3558</v>
      </c>
      <c r="C2356" s="607" t="s">
        <v>12950</v>
      </c>
      <c r="D2356" s="607" t="s">
        <v>11895</v>
      </c>
      <c r="E2356" s="619" t="s">
        <v>33085</v>
      </c>
      <c r="F2356"/>
      <c r="G2356"/>
      <c r="H2356"/>
    </row>
    <row r="2357" spans="1:8" ht="15" x14ac:dyDescent="0.25">
      <c r="A2357" s="609" t="str">
        <f t="shared" si="36"/>
        <v>92731</v>
      </c>
      <c r="B2357" s="607" t="s">
        <v>3559</v>
      </c>
      <c r="C2357" s="607" t="s">
        <v>12951</v>
      </c>
      <c r="D2357" s="607" t="s">
        <v>11895</v>
      </c>
      <c r="E2357" s="619" t="s">
        <v>28356</v>
      </c>
      <c r="F2357"/>
      <c r="G2357"/>
      <c r="H2357"/>
    </row>
    <row r="2358" spans="1:8" ht="15" x14ac:dyDescent="0.25">
      <c r="A2358" s="609" t="str">
        <f t="shared" si="36"/>
        <v>92732</v>
      </c>
      <c r="B2358" s="607" t="s">
        <v>3560</v>
      </c>
      <c r="C2358" s="607" t="s">
        <v>12952</v>
      </c>
      <c r="D2358" s="607" t="s">
        <v>11895</v>
      </c>
      <c r="E2358" s="619" t="s">
        <v>33086</v>
      </c>
      <c r="F2358"/>
      <c r="G2358"/>
      <c r="H2358"/>
    </row>
    <row r="2359" spans="1:8" ht="15" x14ac:dyDescent="0.25">
      <c r="A2359" s="609" t="str">
        <f t="shared" si="36"/>
        <v>92733</v>
      </c>
      <c r="B2359" s="607" t="s">
        <v>3561</v>
      </c>
      <c r="C2359" s="607" t="s">
        <v>12953</v>
      </c>
      <c r="D2359" s="607" t="s">
        <v>11895</v>
      </c>
      <c r="E2359" s="619" t="s">
        <v>33087</v>
      </c>
      <c r="F2359"/>
      <c r="G2359"/>
      <c r="H2359"/>
    </row>
    <row r="2360" spans="1:8" ht="15" x14ac:dyDescent="0.25">
      <c r="A2360" s="609" t="str">
        <f t="shared" si="36"/>
        <v>92734</v>
      </c>
      <c r="B2360" s="607" t="s">
        <v>3562</v>
      </c>
      <c r="C2360" s="607" t="s">
        <v>12954</v>
      </c>
      <c r="D2360" s="607" t="s">
        <v>11895</v>
      </c>
      <c r="E2360" s="619" t="s">
        <v>33088</v>
      </c>
      <c r="F2360"/>
      <c r="G2360"/>
      <c r="H2360"/>
    </row>
    <row r="2361" spans="1:8" ht="15" x14ac:dyDescent="0.25">
      <c r="A2361" s="609" t="str">
        <f t="shared" si="36"/>
        <v>92735</v>
      </c>
      <c r="B2361" s="607" t="s">
        <v>3563</v>
      </c>
      <c r="C2361" s="607" t="s">
        <v>12955</v>
      </c>
      <c r="D2361" s="607" t="s">
        <v>11895</v>
      </c>
      <c r="E2361" s="619" t="s">
        <v>33089</v>
      </c>
      <c r="F2361"/>
      <c r="G2361"/>
      <c r="H2361"/>
    </row>
    <row r="2362" spans="1:8" ht="15" x14ac:dyDescent="0.25">
      <c r="A2362" s="609" t="str">
        <f t="shared" si="36"/>
        <v>92736</v>
      </c>
      <c r="B2362" s="607" t="s">
        <v>3564</v>
      </c>
      <c r="C2362" s="607" t="s">
        <v>12956</v>
      </c>
      <c r="D2362" s="607" t="s">
        <v>11895</v>
      </c>
      <c r="E2362" s="619" t="s">
        <v>33090</v>
      </c>
      <c r="F2362"/>
      <c r="G2362"/>
      <c r="H2362"/>
    </row>
    <row r="2363" spans="1:8" ht="15" x14ac:dyDescent="0.25">
      <c r="A2363" s="609" t="str">
        <f t="shared" si="36"/>
        <v>92739</v>
      </c>
      <c r="B2363" s="607" t="s">
        <v>3565</v>
      </c>
      <c r="C2363" s="607" t="s">
        <v>12957</v>
      </c>
      <c r="D2363" s="607" t="s">
        <v>11895</v>
      </c>
      <c r="E2363" s="619" t="s">
        <v>33091</v>
      </c>
      <c r="F2363"/>
      <c r="G2363"/>
      <c r="H2363"/>
    </row>
    <row r="2364" spans="1:8" ht="15" x14ac:dyDescent="0.25">
      <c r="A2364" s="609" t="str">
        <f t="shared" si="36"/>
        <v>92740</v>
      </c>
      <c r="B2364" s="607" t="s">
        <v>3566</v>
      </c>
      <c r="C2364" s="607" t="s">
        <v>12959</v>
      </c>
      <c r="D2364" s="607" t="s">
        <v>11895</v>
      </c>
      <c r="E2364" s="619" t="s">
        <v>33092</v>
      </c>
      <c r="F2364"/>
      <c r="G2364"/>
      <c r="H2364"/>
    </row>
    <row r="2365" spans="1:8" ht="15" x14ac:dyDescent="0.25">
      <c r="A2365" s="609" t="str">
        <f t="shared" si="36"/>
        <v>92741</v>
      </c>
      <c r="B2365" s="607" t="s">
        <v>3567</v>
      </c>
      <c r="C2365" s="607" t="s">
        <v>12960</v>
      </c>
      <c r="D2365" s="607" t="s">
        <v>11895</v>
      </c>
      <c r="E2365" s="619" t="s">
        <v>33093</v>
      </c>
      <c r="F2365"/>
      <c r="G2365"/>
      <c r="H2365"/>
    </row>
    <row r="2366" spans="1:8" ht="15" x14ac:dyDescent="0.25">
      <c r="A2366" s="609" t="str">
        <f t="shared" si="36"/>
        <v>92742</v>
      </c>
      <c r="B2366" s="607" t="s">
        <v>3568</v>
      </c>
      <c r="C2366" s="607" t="s">
        <v>12961</v>
      </c>
      <c r="D2366" s="607" t="s">
        <v>11895</v>
      </c>
      <c r="E2366" s="619" t="s">
        <v>33094</v>
      </c>
      <c r="F2366"/>
      <c r="G2366"/>
      <c r="H2366"/>
    </row>
    <row r="2367" spans="1:8" ht="15" x14ac:dyDescent="0.25">
      <c r="A2367" s="609" t="str">
        <f t="shared" si="36"/>
        <v>92873</v>
      </c>
      <c r="B2367" s="607" t="s">
        <v>3689</v>
      </c>
      <c r="C2367" s="607" t="s">
        <v>12962</v>
      </c>
      <c r="D2367" s="607" t="s">
        <v>11895</v>
      </c>
      <c r="E2367" s="619" t="s">
        <v>33095</v>
      </c>
      <c r="F2367"/>
      <c r="G2367"/>
      <c r="H2367"/>
    </row>
    <row r="2368" spans="1:8" ht="15" x14ac:dyDescent="0.25">
      <c r="A2368" s="609" t="str">
        <f t="shared" si="36"/>
        <v>92874</v>
      </c>
      <c r="B2368" s="607" t="s">
        <v>3690</v>
      </c>
      <c r="C2368" s="607" t="s">
        <v>12963</v>
      </c>
      <c r="D2368" s="607" t="s">
        <v>11895</v>
      </c>
      <c r="E2368" s="619" t="s">
        <v>16438</v>
      </c>
      <c r="F2368"/>
      <c r="G2368"/>
      <c r="H2368"/>
    </row>
    <row r="2369" spans="1:8" ht="15" x14ac:dyDescent="0.25">
      <c r="A2369" s="609" t="str">
        <f t="shared" si="36"/>
        <v>94962</v>
      </c>
      <c r="B2369" s="607" t="s">
        <v>306</v>
      </c>
      <c r="C2369" s="607" t="s">
        <v>29720</v>
      </c>
      <c r="D2369" s="607" t="s">
        <v>11895</v>
      </c>
      <c r="E2369" s="619" t="s">
        <v>33096</v>
      </c>
      <c r="F2369"/>
      <c r="G2369"/>
      <c r="H2369"/>
    </row>
    <row r="2370" spans="1:8" ht="15" x14ac:dyDescent="0.25">
      <c r="A2370" s="609" t="str">
        <f t="shared" ref="A2370:A2433" si="37">IF(ISERROR(SEARCH("/",B2370)=6),TRIM(CLEAN(B2370)),IF(SEARCH("/",B2370)=6,IF(LEN(TRIM(CLEAN(B2370)))=7,LEFT(TRIM(CLEAN(B2370)),6)&amp;"00"&amp;RIGHT(TRIM(CLEAN(B2370)),1),LEFT(TRIM(CLEAN(B2370)),6)&amp;"0"&amp;RIGHT(TRIM(CLEAN(B2370)),2)),TRIM(CLEAN(B2370))))</f>
        <v>94963</v>
      </c>
      <c r="B2370" s="607" t="s">
        <v>282</v>
      </c>
      <c r="C2370" s="607" t="s">
        <v>29722</v>
      </c>
      <c r="D2370" s="607" t="s">
        <v>11895</v>
      </c>
      <c r="E2370" s="619" t="s">
        <v>33097</v>
      </c>
      <c r="F2370"/>
      <c r="G2370"/>
      <c r="H2370"/>
    </row>
    <row r="2371" spans="1:8" ht="15" x14ac:dyDescent="0.25">
      <c r="A2371" s="609" t="str">
        <f t="shared" si="37"/>
        <v>94964</v>
      </c>
      <c r="B2371" s="607" t="s">
        <v>4457</v>
      </c>
      <c r="C2371" s="607" t="s">
        <v>29724</v>
      </c>
      <c r="D2371" s="607" t="s">
        <v>11895</v>
      </c>
      <c r="E2371" s="619" t="s">
        <v>12958</v>
      </c>
      <c r="F2371"/>
      <c r="G2371"/>
      <c r="H2371"/>
    </row>
    <row r="2372" spans="1:8" ht="15" x14ac:dyDescent="0.25">
      <c r="A2372" s="609" t="str">
        <f t="shared" si="37"/>
        <v>94965</v>
      </c>
      <c r="B2372" s="607" t="s">
        <v>4458</v>
      </c>
      <c r="C2372" s="607" t="s">
        <v>29725</v>
      </c>
      <c r="D2372" s="607" t="s">
        <v>11895</v>
      </c>
      <c r="E2372" s="619" t="s">
        <v>33098</v>
      </c>
      <c r="F2372"/>
      <c r="G2372"/>
      <c r="H2372"/>
    </row>
    <row r="2373" spans="1:8" ht="15" x14ac:dyDescent="0.25">
      <c r="A2373" s="609" t="str">
        <f t="shared" si="37"/>
        <v>94966</v>
      </c>
      <c r="B2373" s="607" t="s">
        <v>283</v>
      </c>
      <c r="C2373" s="607" t="s">
        <v>29727</v>
      </c>
      <c r="D2373" s="607" t="s">
        <v>11895</v>
      </c>
      <c r="E2373" s="619" t="s">
        <v>24811</v>
      </c>
      <c r="F2373"/>
      <c r="G2373"/>
      <c r="H2373"/>
    </row>
    <row r="2374" spans="1:8" ht="15" x14ac:dyDescent="0.25">
      <c r="A2374" s="609" t="str">
        <f t="shared" si="37"/>
        <v>94967</v>
      </c>
      <c r="B2374" s="607" t="s">
        <v>4459</v>
      </c>
      <c r="C2374" s="607" t="s">
        <v>29729</v>
      </c>
      <c r="D2374" s="607" t="s">
        <v>11895</v>
      </c>
      <c r="E2374" s="619" t="s">
        <v>33099</v>
      </c>
      <c r="F2374"/>
      <c r="G2374"/>
      <c r="H2374"/>
    </row>
    <row r="2375" spans="1:8" ht="15" x14ac:dyDescent="0.25">
      <c r="A2375" s="609" t="str">
        <f t="shared" si="37"/>
        <v>94968</v>
      </c>
      <c r="B2375" s="607" t="s">
        <v>4460</v>
      </c>
      <c r="C2375" s="607" t="s">
        <v>29731</v>
      </c>
      <c r="D2375" s="607" t="s">
        <v>11895</v>
      </c>
      <c r="E2375" s="619" t="s">
        <v>23503</v>
      </c>
      <c r="F2375"/>
      <c r="G2375"/>
      <c r="H2375"/>
    </row>
    <row r="2376" spans="1:8" ht="15" x14ac:dyDescent="0.25">
      <c r="A2376" s="609" t="str">
        <f t="shared" si="37"/>
        <v>94969</v>
      </c>
      <c r="B2376" s="607" t="s">
        <v>4461</v>
      </c>
      <c r="C2376" s="607" t="s">
        <v>29733</v>
      </c>
      <c r="D2376" s="607" t="s">
        <v>11895</v>
      </c>
      <c r="E2376" s="619" t="s">
        <v>33100</v>
      </c>
      <c r="F2376"/>
      <c r="G2376"/>
      <c r="H2376"/>
    </row>
    <row r="2377" spans="1:8" ht="15" x14ac:dyDescent="0.25">
      <c r="A2377" s="609" t="str">
        <f t="shared" si="37"/>
        <v>94970</v>
      </c>
      <c r="B2377" s="607" t="s">
        <v>4462</v>
      </c>
      <c r="C2377" s="607" t="s">
        <v>29735</v>
      </c>
      <c r="D2377" s="607" t="s">
        <v>11895</v>
      </c>
      <c r="E2377" s="619" t="s">
        <v>18743</v>
      </c>
      <c r="F2377"/>
      <c r="G2377"/>
      <c r="H2377"/>
    </row>
    <row r="2378" spans="1:8" ht="15" x14ac:dyDescent="0.25">
      <c r="A2378" s="609" t="str">
        <f t="shared" si="37"/>
        <v>94971</v>
      </c>
      <c r="B2378" s="607" t="s">
        <v>4463</v>
      </c>
      <c r="C2378" s="607" t="s">
        <v>29737</v>
      </c>
      <c r="D2378" s="607" t="s">
        <v>11895</v>
      </c>
      <c r="E2378" s="619" t="s">
        <v>33101</v>
      </c>
      <c r="F2378"/>
      <c r="G2378"/>
      <c r="H2378"/>
    </row>
    <row r="2379" spans="1:8" ht="15" x14ac:dyDescent="0.25">
      <c r="A2379" s="609" t="str">
        <f t="shared" si="37"/>
        <v>94972</v>
      </c>
      <c r="B2379" s="607" t="s">
        <v>4464</v>
      </c>
      <c r="C2379" s="607" t="s">
        <v>29739</v>
      </c>
      <c r="D2379" s="607" t="s">
        <v>11895</v>
      </c>
      <c r="E2379" s="619" t="s">
        <v>33102</v>
      </c>
      <c r="F2379"/>
      <c r="G2379"/>
      <c r="H2379"/>
    </row>
    <row r="2380" spans="1:8" ht="15" x14ac:dyDescent="0.25">
      <c r="A2380" s="609" t="str">
        <f t="shared" si="37"/>
        <v>94973</v>
      </c>
      <c r="B2380" s="607" t="s">
        <v>4465</v>
      </c>
      <c r="C2380" s="607" t="s">
        <v>29741</v>
      </c>
      <c r="D2380" s="607" t="s">
        <v>11895</v>
      </c>
      <c r="E2380" s="619" t="s">
        <v>33103</v>
      </c>
      <c r="F2380"/>
      <c r="G2380"/>
      <c r="H2380"/>
    </row>
    <row r="2381" spans="1:8" ht="15" x14ac:dyDescent="0.25">
      <c r="A2381" s="609" t="str">
        <f t="shared" si="37"/>
        <v>94974</v>
      </c>
      <c r="B2381" s="607" t="s">
        <v>4466</v>
      </c>
      <c r="C2381" s="607" t="s">
        <v>29743</v>
      </c>
      <c r="D2381" s="607" t="s">
        <v>11895</v>
      </c>
      <c r="E2381" s="619" t="s">
        <v>33104</v>
      </c>
      <c r="F2381"/>
      <c r="G2381"/>
      <c r="H2381"/>
    </row>
    <row r="2382" spans="1:8" ht="15" x14ac:dyDescent="0.25">
      <c r="A2382" s="609" t="str">
        <f t="shared" si="37"/>
        <v>94975</v>
      </c>
      <c r="B2382" s="607" t="s">
        <v>4467</v>
      </c>
      <c r="C2382" s="607" t="s">
        <v>29745</v>
      </c>
      <c r="D2382" s="607" t="s">
        <v>11895</v>
      </c>
      <c r="E2382" s="619" t="s">
        <v>33105</v>
      </c>
      <c r="F2382"/>
      <c r="G2382"/>
      <c r="H2382"/>
    </row>
    <row r="2383" spans="1:8" ht="15" x14ac:dyDescent="0.25">
      <c r="A2383" s="609" t="str">
        <f t="shared" si="37"/>
        <v>96555</v>
      </c>
      <c r="B2383" s="607" t="s">
        <v>5008</v>
      </c>
      <c r="C2383" s="607" t="s">
        <v>12965</v>
      </c>
      <c r="D2383" s="607" t="s">
        <v>11895</v>
      </c>
      <c r="E2383" s="619" t="s">
        <v>33106</v>
      </c>
      <c r="F2383"/>
      <c r="G2383"/>
      <c r="H2383"/>
    </row>
    <row r="2384" spans="1:8" ht="15" x14ac:dyDescent="0.25">
      <c r="A2384" s="609" t="str">
        <f t="shared" si="37"/>
        <v>96556</v>
      </c>
      <c r="B2384" s="607" t="s">
        <v>5009</v>
      </c>
      <c r="C2384" s="607" t="s">
        <v>12966</v>
      </c>
      <c r="D2384" s="607" t="s">
        <v>11895</v>
      </c>
      <c r="E2384" s="619" t="s">
        <v>33107</v>
      </c>
      <c r="F2384"/>
      <c r="G2384"/>
      <c r="H2384"/>
    </row>
    <row r="2385" spans="1:8" ht="15" x14ac:dyDescent="0.25">
      <c r="A2385" s="609" t="str">
        <f t="shared" si="37"/>
        <v>96557</v>
      </c>
      <c r="B2385" s="607" t="s">
        <v>5010</v>
      </c>
      <c r="C2385" s="607" t="s">
        <v>12967</v>
      </c>
      <c r="D2385" s="607" t="s">
        <v>11895</v>
      </c>
      <c r="E2385" s="619" t="s">
        <v>33108</v>
      </c>
      <c r="F2385"/>
      <c r="G2385"/>
      <c r="H2385"/>
    </row>
    <row r="2386" spans="1:8" ht="15" x14ac:dyDescent="0.25">
      <c r="A2386" s="609" t="str">
        <f t="shared" si="37"/>
        <v>96558</v>
      </c>
      <c r="B2386" s="607" t="s">
        <v>5011</v>
      </c>
      <c r="C2386" s="607" t="s">
        <v>12968</v>
      </c>
      <c r="D2386" s="607" t="s">
        <v>11895</v>
      </c>
      <c r="E2386" s="619" t="s">
        <v>33109</v>
      </c>
      <c r="F2386"/>
      <c r="G2386"/>
      <c r="H2386"/>
    </row>
    <row r="2387" spans="1:8" ht="15" x14ac:dyDescent="0.25">
      <c r="A2387" s="609" t="str">
        <f t="shared" si="37"/>
        <v>99235</v>
      </c>
      <c r="B2387" s="607" t="s">
        <v>5955</v>
      </c>
      <c r="C2387" s="607" t="s">
        <v>5956</v>
      </c>
      <c r="D2387" s="607" t="s">
        <v>11895</v>
      </c>
      <c r="E2387" s="619" t="s">
        <v>33110</v>
      </c>
      <c r="F2387"/>
      <c r="G2387"/>
      <c r="H2387"/>
    </row>
    <row r="2388" spans="1:8" ht="15" x14ac:dyDescent="0.25">
      <c r="A2388" s="609" t="str">
        <f t="shared" si="37"/>
        <v>99431</v>
      </c>
      <c r="B2388" s="607" t="s">
        <v>6038</v>
      </c>
      <c r="C2388" s="607" t="s">
        <v>6039</v>
      </c>
      <c r="D2388" s="607" t="s">
        <v>11895</v>
      </c>
      <c r="E2388" s="619" t="s">
        <v>33111</v>
      </c>
      <c r="F2388"/>
      <c r="G2388"/>
      <c r="H2388"/>
    </row>
    <row r="2389" spans="1:8" ht="15" x14ac:dyDescent="0.25">
      <c r="A2389" s="609" t="str">
        <f t="shared" si="37"/>
        <v>99432</v>
      </c>
      <c r="B2389" s="607" t="s">
        <v>6040</v>
      </c>
      <c r="C2389" s="607" t="s">
        <v>6041</v>
      </c>
      <c r="D2389" s="607" t="s">
        <v>11895</v>
      </c>
      <c r="E2389" s="619" t="s">
        <v>33112</v>
      </c>
      <c r="F2389"/>
      <c r="G2389"/>
      <c r="H2389"/>
    </row>
    <row r="2390" spans="1:8" ht="15" x14ac:dyDescent="0.25">
      <c r="A2390" s="609" t="str">
        <f t="shared" si="37"/>
        <v>99433</v>
      </c>
      <c r="B2390" s="607" t="s">
        <v>6042</v>
      </c>
      <c r="C2390" s="607" t="s">
        <v>6043</v>
      </c>
      <c r="D2390" s="607" t="s">
        <v>11895</v>
      </c>
      <c r="E2390" s="619" t="s">
        <v>33113</v>
      </c>
      <c r="F2390"/>
      <c r="G2390"/>
      <c r="H2390"/>
    </row>
    <row r="2391" spans="1:8" ht="15" x14ac:dyDescent="0.25">
      <c r="A2391" s="609" t="str">
        <f t="shared" si="37"/>
        <v>99434</v>
      </c>
      <c r="B2391" s="607" t="s">
        <v>6044</v>
      </c>
      <c r="C2391" s="607" t="s">
        <v>6045</v>
      </c>
      <c r="D2391" s="607" t="s">
        <v>11895</v>
      </c>
      <c r="E2391" s="619" t="s">
        <v>33114</v>
      </c>
      <c r="F2391"/>
      <c r="G2391"/>
      <c r="H2391"/>
    </row>
    <row r="2392" spans="1:8" ht="15" x14ac:dyDescent="0.25">
      <c r="A2392" s="609" t="str">
        <f t="shared" si="37"/>
        <v>99435</v>
      </c>
      <c r="B2392" s="607" t="s">
        <v>6046</v>
      </c>
      <c r="C2392" s="607" t="s">
        <v>6047</v>
      </c>
      <c r="D2392" s="607" t="s">
        <v>11895</v>
      </c>
      <c r="E2392" s="619" t="s">
        <v>33115</v>
      </c>
      <c r="F2392"/>
      <c r="G2392"/>
      <c r="H2392"/>
    </row>
    <row r="2393" spans="1:8" ht="15" x14ac:dyDescent="0.25">
      <c r="A2393" s="609" t="str">
        <f t="shared" si="37"/>
        <v>99436</v>
      </c>
      <c r="B2393" s="607" t="s">
        <v>6048</v>
      </c>
      <c r="C2393" s="607" t="s">
        <v>6049</v>
      </c>
      <c r="D2393" s="607" t="s">
        <v>11895</v>
      </c>
      <c r="E2393" s="619" t="s">
        <v>33116</v>
      </c>
      <c r="F2393"/>
      <c r="G2393"/>
      <c r="H2393"/>
    </row>
    <row r="2394" spans="1:8" ht="15" x14ac:dyDescent="0.25">
      <c r="A2394" s="609" t="str">
        <f t="shared" si="37"/>
        <v>99437</v>
      </c>
      <c r="B2394" s="607" t="s">
        <v>6050</v>
      </c>
      <c r="C2394" s="607" t="s">
        <v>6051</v>
      </c>
      <c r="D2394" s="607" t="s">
        <v>11895</v>
      </c>
      <c r="E2394" s="619" t="s">
        <v>33117</v>
      </c>
      <c r="F2394"/>
      <c r="G2394"/>
      <c r="H2394"/>
    </row>
    <row r="2395" spans="1:8" ht="15" x14ac:dyDescent="0.25">
      <c r="A2395" s="609" t="str">
        <f t="shared" si="37"/>
        <v>99438</v>
      </c>
      <c r="B2395" s="607" t="s">
        <v>6052</v>
      </c>
      <c r="C2395" s="607" t="s">
        <v>6053</v>
      </c>
      <c r="D2395" s="607" t="s">
        <v>11895</v>
      </c>
      <c r="E2395" s="619" t="s">
        <v>33118</v>
      </c>
      <c r="F2395"/>
      <c r="G2395"/>
      <c r="H2395"/>
    </row>
    <row r="2396" spans="1:8" ht="15" x14ac:dyDescent="0.25">
      <c r="A2396" s="609" t="str">
        <f t="shared" si="37"/>
        <v>99439</v>
      </c>
      <c r="B2396" s="607" t="s">
        <v>6054</v>
      </c>
      <c r="C2396" s="607" t="s">
        <v>6055</v>
      </c>
      <c r="D2396" s="607" t="s">
        <v>11895</v>
      </c>
      <c r="E2396" s="619" t="s">
        <v>33119</v>
      </c>
      <c r="F2396"/>
      <c r="G2396"/>
      <c r="H2396"/>
    </row>
    <row r="2397" spans="1:8" ht="15" x14ac:dyDescent="0.25">
      <c r="A2397" s="609" t="str">
        <f t="shared" si="37"/>
        <v>102473</v>
      </c>
      <c r="B2397" s="607" t="s">
        <v>29761</v>
      </c>
      <c r="C2397" s="607" t="s">
        <v>29762</v>
      </c>
      <c r="D2397" s="607" t="s">
        <v>11895</v>
      </c>
      <c r="E2397" s="619" t="s">
        <v>33120</v>
      </c>
      <c r="F2397"/>
      <c r="G2397"/>
      <c r="H2397"/>
    </row>
    <row r="2398" spans="1:8" ht="15" x14ac:dyDescent="0.25">
      <c r="A2398" s="609" t="str">
        <f t="shared" si="37"/>
        <v>102474</v>
      </c>
      <c r="B2398" s="607" t="s">
        <v>29764</v>
      </c>
      <c r="C2398" s="607" t="s">
        <v>29765</v>
      </c>
      <c r="D2398" s="607" t="s">
        <v>11895</v>
      </c>
      <c r="E2398" s="619" t="s">
        <v>33121</v>
      </c>
      <c r="F2398"/>
      <c r="G2398"/>
      <c r="H2398"/>
    </row>
    <row r="2399" spans="1:8" ht="15" x14ac:dyDescent="0.25">
      <c r="A2399" s="609" t="str">
        <f t="shared" si="37"/>
        <v>102475</v>
      </c>
      <c r="B2399" s="607" t="s">
        <v>29767</v>
      </c>
      <c r="C2399" s="607" t="s">
        <v>29768</v>
      </c>
      <c r="D2399" s="607" t="s">
        <v>11895</v>
      </c>
      <c r="E2399" s="619" t="s">
        <v>33122</v>
      </c>
      <c r="F2399"/>
      <c r="G2399"/>
      <c r="H2399"/>
    </row>
    <row r="2400" spans="1:8" ht="15" x14ac:dyDescent="0.25">
      <c r="A2400" s="609" t="str">
        <f t="shared" si="37"/>
        <v>102476</v>
      </c>
      <c r="B2400" s="607" t="s">
        <v>29770</v>
      </c>
      <c r="C2400" s="607" t="s">
        <v>29771</v>
      </c>
      <c r="D2400" s="607" t="s">
        <v>11895</v>
      </c>
      <c r="E2400" s="619" t="s">
        <v>33123</v>
      </c>
      <c r="F2400"/>
      <c r="G2400"/>
      <c r="H2400"/>
    </row>
    <row r="2401" spans="1:8" ht="15" x14ac:dyDescent="0.25">
      <c r="A2401" s="609" t="str">
        <f t="shared" si="37"/>
        <v>102477</v>
      </c>
      <c r="B2401" s="607" t="s">
        <v>29773</v>
      </c>
      <c r="C2401" s="607" t="s">
        <v>29774</v>
      </c>
      <c r="D2401" s="607" t="s">
        <v>11895</v>
      </c>
      <c r="E2401" s="619" t="s">
        <v>33124</v>
      </c>
      <c r="F2401"/>
      <c r="G2401"/>
      <c r="H2401"/>
    </row>
    <row r="2402" spans="1:8" ht="15" x14ac:dyDescent="0.25">
      <c r="A2402" s="609" t="str">
        <f t="shared" si="37"/>
        <v>102478</v>
      </c>
      <c r="B2402" s="607" t="s">
        <v>29776</v>
      </c>
      <c r="C2402" s="607" t="s">
        <v>29777</v>
      </c>
      <c r="D2402" s="607" t="s">
        <v>11895</v>
      </c>
      <c r="E2402" s="619" t="s">
        <v>33125</v>
      </c>
      <c r="F2402"/>
      <c r="G2402"/>
      <c r="H2402"/>
    </row>
    <row r="2403" spans="1:8" ht="15" x14ac:dyDescent="0.25">
      <c r="A2403" s="609" t="str">
        <f t="shared" si="37"/>
        <v>102479</v>
      </c>
      <c r="B2403" s="607" t="s">
        <v>29778</v>
      </c>
      <c r="C2403" s="607" t="s">
        <v>29779</v>
      </c>
      <c r="D2403" s="607" t="s">
        <v>11895</v>
      </c>
      <c r="E2403" s="619" t="s">
        <v>33126</v>
      </c>
      <c r="F2403"/>
      <c r="G2403"/>
      <c r="H2403"/>
    </row>
    <row r="2404" spans="1:8" ht="15" x14ac:dyDescent="0.25">
      <c r="A2404" s="609" t="str">
        <f t="shared" si="37"/>
        <v>102480</v>
      </c>
      <c r="B2404" s="607" t="s">
        <v>29781</v>
      </c>
      <c r="C2404" s="607" t="s">
        <v>29782</v>
      </c>
      <c r="D2404" s="607" t="s">
        <v>11895</v>
      </c>
      <c r="E2404" s="619" t="s">
        <v>33127</v>
      </c>
      <c r="F2404"/>
      <c r="G2404"/>
      <c r="H2404"/>
    </row>
    <row r="2405" spans="1:8" ht="15" x14ac:dyDescent="0.25">
      <c r="A2405" s="609" t="str">
        <f t="shared" si="37"/>
        <v>102481</v>
      </c>
      <c r="B2405" s="607" t="s">
        <v>29784</v>
      </c>
      <c r="C2405" s="607" t="s">
        <v>29785</v>
      </c>
      <c r="D2405" s="607" t="s">
        <v>11895</v>
      </c>
      <c r="E2405" s="619" t="s">
        <v>33128</v>
      </c>
      <c r="F2405"/>
      <c r="G2405"/>
      <c r="H2405"/>
    </row>
    <row r="2406" spans="1:8" ht="15" x14ac:dyDescent="0.25">
      <c r="A2406" s="609" t="str">
        <f t="shared" si="37"/>
        <v>102482</v>
      </c>
      <c r="B2406" s="607" t="s">
        <v>29787</v>
      </c>
      <c r="C2406" s="607" t="s">
        <v>29788</v>
      </c>
      <c r="D2406" s="607" t="s">
        <v>11895</v>
      </c>
      <c r="E2406" s="619" t="s">
        <v>33129</v>
      </c>
      <c r="F2406"/>
      <c r="G2406"/>
      <c r="H2406"/>
    </row>
    <row r="2407" spans="1:8" ht="15" x14ac:dyDescent="0.25">
      <c r="A2407" s="609" t="str">
        <f t="shared" si="37"/>
        <v>102483</v>
      </c>
      <c r="B2407" s="607" t="s">
        <v>29790</v>
      </c>
      <c r="C2407" s="607" t="s">
        <v>29791</v>
      </c>
      <c r="D2407" s="607" t="s">
        <v>11895</v>
      </c>
      <c r="E2407" s="619" t="s">
        <v>33130</v>
      </c>
      <c r="F2407"/>
      <c r="G2407"/>
      <c r="H2407"/>
    </row>
    <row r="2408" spans="1:8" ht="15" x14ac:dyDescent="0.25">
      <c r="A2408" s="609" t="str">
        <f t="shared" si="37"/>
        <v>102484</v>
      </c>
      <c r="B2408" s="607" t="s">
        <v>29793</v>
      </c>
      <c r="C2408" s="607" t="s">
        <v>29794</v>
      </c>
      <c r="D2408" s="607" t="s">
        <v>11895</v>
      </c>
      <c r="E2408" s="619" t="s">
        <v>33131</v>
      </c>
      <c r="F2408"/>
      <c r="G2408"/>
      <c r="H2408"/>
    </row>
    <row r="2409" spans="1:8" ht="15" x14ac:dyDescent="0.25">
      <c r="A2409" s="609" t="str">
        <f t="shared" si="37"/>
        <v>102485</v>
      </c>
      <c r="B2409" s="607" t="s">
        <v>29796</v>
      </c>
      <c r="C2409" s="607" t="s">
        <v>29797</v>
      </c>
      <c r="D2409" s="607" t="s">
        <v>11895</v>
      </c>
      <c r="E2409" s="619" t="s">
        <v>33132</v>
      </c>
      <c r="F2409"/>
      <c r="G2409"/>
      <c r="H2409"/>
    </row>
    <row r="2410" spans="1:8" ht="15" x14ac:dyDescent="0.25">
      <c r="A2410" s="609" t="str">
        <f t="shared" si="37"/>
        <v>102486</v>
      </c>
      <c r="B2410" s="607" t="s">
        <v>29799</v>
      </c>
      <c r="C2410" s="607" t="s">
        <v>29800</v>
      </c>
      <c r="D2410" s="607" t="s">
        <v>11895</v>
      </c>
      <c r="E2410" s="619" t="s">
        <v>33133</v>
      </c>
      <c r="F2410"/>
      <c r="G2410"/>
      <c r="H2410"/>
    </row>
    <row r="2411" spans="1:8" ht="15" x14ac:dyDescent="0.25">
      <c r="A2411" s="609" t="str">
        <f t="shared" si="37"/>
        <v>102487</v>
      </c>
      <c r="B2411" s="607" t="s">
        <v>29802</v>
      </c>
      <c r="C2411" s="607" t="s">
        <v>29803</v>
      </c>
      <c r="D2411" s="607" t="s">
        <v>11895</v>
      </c>
      <c r="E2411" s="619" t="s">
        <v>33134</v>
      </c>
      <c r="F2411"/>
      <c r="G2411"/>
      <c r="H2411"/>
    </row>
    <row r="2412" spans="1:8" ht="15" x14ac:dyDescent="0.25">
      <c r="A2412" s="609" t="str">
        <f t="shared" si="37"/>
        <v>101963</v>
      </c>
      <c r="B2412" s="607" t="s">
        <v>8614</v>
      </c>
      <c r="C2412" s="607" t="s">
        <v>12969</v>
      </c>
      <c r="D2412" s="607" t="s">
        <v>10737</v>
      </c>
      <c r="E2412" s="619" t="s">
        <v>33135</v>
      </c>
      <c r="F2412"/>
      <c r="G2412"/>
      <c r="H2412"/>
    </row>
    <row r="2413" spans="1:8" ht="15" x14ac:dyDescent="0.25">
      <c r="A2413" s="609" t="str">
        <f t="shared" si="37"/>
        <v>101964</v>
      </c>
      <c r="B2413" s="607" t="s">
        <v>8615</v>
      </c>
      <c r="C2413" s="607" t="s">
        <v>12970</v>
      </c>
      <c r="D2413" s="607" t="s">
        <v>10737</v>
      </c>
      <c r="E2413" s="619" t="s">
        <v>33136</v>
      </c>
      <c r="F2413"/>
      <c r="G2413"/>
      <c r="H2413"/>
    </row>
    <row r="2414" spans="1:8" ht="15" x14ac:dyDescent="0.25">
      <c r="A2414" s="609" t="str">
        <f t="shared" si="37"/>
        <v>101165</v>
      </c>
      <c r="B2414" s="607" t="s">
        <v>6817</v>
      </c>
      <c r="C2414" s="607" t="s">
        <v>12971</v>
      </c>
      <c r="D2414" s="607" t="s">
        <v>11895</v>
      </c>
      <c r="E2414" s="619" t="s">
        <v>33137</v>
      </c>
      <c r="F2414"/>
      <c r="G2414"/>
      <c r="H2414"/>
    </row>
    <row r="2415" spans="1:8" ht="15" x14ac:dyDescent="0.25">
      <c r="A2415" s="609" t="str">
        <f t="shared" si="37"/>
        <v>101166</v>
      </c>
      <c r="B2415" s="607" t="s">
        <v>6818</v>
      </c>
      <c r="C2415" s="607" t="s">
        <v>12972</v>
      </c>
      <c r="D2415" s="607" t="s">
        <v>11895</v>
      </c>
      <c r="E2415" s="619" t="s">
        <v>33138</v>
      </c>
      <c r="F2415"/>
      <c r="G2415"/>
      <c r="H2415"/>
    </row>
    <row r="2416" spans="1:8" ht="15" x14ac:dyDescent="0.25">
      <c r="A2416" s="609" t="str">
        <f t="shared" si="37"/>
        <v>98576</v>
      </c>
      <c r="B2416" s="607" t="s">
        <v>5897</v>
      </c>
      <c r="C2416" s="607" t="s">
        <v>12973</v>
      </c>
      <c r="D2416" s="607" t="s">
        <v>10494</v>
      </c>
      <c r="E2416" s="619" t="s">
        <v>9354</v>
      </c>
      <c r="F2416"/>
      <c r="G2416"/>
      <c r="H2416"/>
    </row>
    <row r="2417" spans="1:8" ht="15" x14ac:dyDescent="0.25">
      <c r="A2417" s="609" t="str">
        <f t="shared" si="37"/>
        <v>93182</v>
      </c>
      <c r="B2417" s="607" t="s">
        <v>3909</v>
      </c>
      <c r="C2417" s="607" t="s">
        <v>12974</v>
      </c>
      <c r="D2417" s="607" t="s">
        <v>10494</v>
      </c>
      <c r="E2417" s="619" t="s">
        <v>33139</v>
      </c>
      <c r="F2417"/>
      <c r="G2417"/>
      <c r="H2417"/>
    </row>
    <row r="2418" spans="1:8" ht="15" x14ac:dyDescent="0.25">
      <c r="A2418" s="609" t="str">
        <f t="shared" si="37"/>
        <v>93183</v>
      </c>
      <c r="B2418" s="607" t="s">
        <v>3910</v>
      </c>
      <c r="C2418" s="607" t="s">
        <v>12975</v>
      </c>
      <c r="D2418" s="607" t="s">
        <v>10494</v>
      </c>
      <c r="E2418" s="619" t="s">
        <v>10246</v>
      </c>
      <c r="F2418"/>
      <c r="G2418"/>
      <c r="H2418"/>
    </row>
    <row r="2419" spans="1:8" ht="15" x14ac:dyDescent="0.25">
      <c r="A2419" s="609" t="str">
        <f t="shared" si="37"/>
        <v>93184</v>
      </c>
      <c r="B2419" s="607" t="s">
        <v>3911</v>
      </c>
      <c r="C2419" s="607" t="s">
        <v>12977</v>
      </c>
      <c r="D2419" s="607" t="s">
        <v>10494</v>
      </c>
      <c r="E2419" s="619" t="s">
        <v>19708</v>
      </c>
      <c r="F2419"/>
      <c r="G2419"/>
      <c r="H2419"/>
    </row>
    <row r="2420" spans="1:8" ht="15" x14ac:dyDescent="0.25">
      <c r="A2420" s="609" t="str">
        <f t="shared" si="37"/>
        <v>93185</v>
      </c>
      <c r="B2420" s="607" t="s">
        <v>3912</v>
      </c>
      <c r="C2420" s="607" t="s">
        <v>12978</v>
      </c>
      <c r="D2420" s="607" t="s">
        <v>10494</v>
      </c>
      <c r="E2420" s="619" t="s">
        <v>19074</v>
      </c>
      <c r="F2420"/>
      <c r="G2420"/>
      <c r="H2420"/>
    </row>
    <row r="2421" spans="1:8" ht="15" x14ac:dyDescent="0.25">
      <c r="A2421" s="609" t="str">
        <f t="shared" si="37"/>
        <v>93186</v>
      </c>
      <c r="B2421" s="607" t="s">
        <v>3913</v>
      </c>
      <c r="C2421" s="607" t="s">
        <v>12979</v>
      </c>
      <c r="D2421" s="607" t="s">
        <v>10494</v>
      </c>
      <c r="E2421" s="619" t="s">
        <v>33140</v>
      </c>
      <c r="F2421"/>
      <c r="G2421"/>
      <c r="H2421"/>
    </row>
    <row r="2422" spans="1:8" ht="15" x14ac:dyDescent="0.25">
      <c r="A2422" s="609" t="str">
        <f t="shared" si="37"/>
        <v>93187</v>
      </c>
      <c r="B2422" s="607" t="s">
        <v>3914</v>
      </c>
      <c r="C2422" s="607" t="s">
        <v>12980</v>
      </c>
      <c r="D2422" s="607" t="s">
        <v>10494</v>
      </c>
      <c r="E2422" s="619" t="s">
        <v>19364</v>
      </c>
      <c r="F2422"/>
      <c r="G2422"/>
      <c r="H2422"/>
    </row>
    <row r="2423" spans="1:8" ht="15" x14ac:dyDescent="0.25">
      <c r="A2423" s="609" t="str">
        <f t="shared" si="37"/>
        <v>93188</v>
      </c>
      <c r="B2423" s="607" t="s">
        <v>3915</v>
      </c>
      <c r="C2423" s="607" t="s">
        <v>12981</v>
      </c>
      <c r="D2423" s="607" t="s">
        <v>10494</v>
      </c>
      <c r="E2423" s="619" t="s">
        <v>19501</v>
      </c>
      <c r="F2423"/>
      <c r="G2423"/>
      <c r="H2423"/>
    </row>
    <row r="2424" spans="1:8" ht="15" x14ac:dyDescent="0.25">
      <c r="A2424" s="609" t="str">
        <f t="shared" si="37"/>
        <v>93189</v>
      </c>
      <c r="B2424" s="607" t="s">
        <v>3916</v>
      </c>
      <c r="C2424" s="607" t="s">
        <v>12982</v>
      </c>
      <c r="D2424" s="607" t="s">
        <v>10494</v>
      </c>
      <c r="E2424" s="619" t="s">
        <v>30303</v>
      </c>
      <c r="F2424"/>
      <c r="G2424"/>
      <c r="H2424"/>
    </row>
    <row r="2425" spans="1:8" ht="15" x14ac:dyDescent="0.25">
      <c r="A2425" s="609" t="str">
        <f t="shared" si="37"/>
        <v>93190</v>
      </c>
      <c r="B2425" s="607" t="s">
        <v>3917</v>
      </c>
      <c r="C2425" s="607" t="s">
        <v>12983</v>
      </c>
      <c r="D2425" s="607" t="s">
        <v>10494</v>
      </c>
      <c r="E2425" s="619" t="s">
        <v>19598</v>
      </c>
      <c r="F2425"/>
      <c r="G2425"/>
      <c r="H2425"/>
    </row>
    <row r="2426" spans="1:8" ht="15" x14ac:dyDescent="0.25">
      <c r="A2426" s="609" t="str">
        <f t="shared" si="37"/>
        <v>93191</v>
      </c>
      <c r="B2426" s="607" t="s">
        <v>3918</v>
      </c>
      <c r="C2426" s="607" t="s">
        <v>12985</v>
      </c>
      <c r="D2426" s="607" t="s">
        <v>10494</v>
      </c>
      <c r="E2426" s="619" t="s">
        <v>19067</v>
      </c>
      <c r="F2426"/>
      <c r="G2426"/>
      <c r="H2426"/>
    </row>
    <row r="2427" spans="1:8" ht="15" x14ac:dyDescent="0.25">
      <c r="A2427" s="609" t="str">
        <f t="shared" si="37"/>
        <v>93192</v>
      </c>
      <c r="B2427" s="607" t="s">
        <v>3919</v>
      </c>
      <c r="C2427" s="607" t="s">
        <v>12987</v>
      </c>
      <c r="D2427" s="607" t="s">
        <v>10494</v>
      </c>
      <c r="E2427" s="619" t="s">
        <v>8782</v>
      </c>
      <c r="F2427"/>
      <c r="G2427"/>
      <c r="H2427"/>
    </row>
    <row r="2428" spans="1:8" ht="15" x14ac:dyDescent="0.25">
      <c r="A2428" s="609" t="str">
        <f t="shared" si="37"/>
        <v>93193</v>
      </c>
      <c r="B2428" s="607" t="s">
        <v>3920</v>
      </c>
      <c r="C2428" s="607" t="s">
        <v>12988</v>
      </c>
      <c r="D2428" s="607" t="s">
        <v>10494</v>
      </c>
      <c r="E2428" s="619" t="s">
        <v>32288</v>
      </c>
      <c r="F2428"/>
      <c r="G2428"/>
      <c r="H2428"/>
    </row>
    <row r="2429" spans="1:8" ht="15" x14ac:dyDescent="0.25">
      <c r="A2429" s="609" t="str">
        <f t="shared" si="37"/>
        <v>93194</v>
      </c>
      <c r="B2429" s="607" t="s">
        <v>3921</v>
      </c>
      <c r="C2429" s="607" t="s">
        <v>12989</v>
      </c>
      <c r="D2429" s="607" t="s">
        <v>10494</v>
      </c>
      <c r="E2429" s="619" t="s">
        <v>28531</v>
      </c>
      <c r="F2429"/>
      <c r="G2429"/>
      <c r="H2429"/>
    </row>
    <row r="2430" spans="1:8" ht="15" x14ac:dyDescent="0.25">
      <c r="A2430" s="609" t="str">
        <f t="shared" si="37"/>
        <v>93195</v>
      </c>
      <c r="B2430" s="607" t="s">
        <v>3922</v>
      </c>
      <c r="C2430" s="607" t="s">
        <v>12990</v>
      </c>
      <c r="D2430" s="607" t="s">
        <v>10494</v>
      </c>
      <c r="E2430" s="619" t="s">
        <v>33141</v>
      </c>
      <c r="F2430"/>
      <c r="G2430"/>
      <c r="H2430"/>
    </row>
    <row r="2431" spans="1:8" ht="15" x14ac:dyDescent="0.25">
      <c r="A2431" s="609" t="str">
        <f t="shared" si="37"/>
        <v>93196</v>
      </c>
      <c r="B2431" s="607" t="s">
        <v>3923</v>
      </c>
      <c r="C2431" s="607" t="s">
        <v>12991</v>
      </c>
      <c r="D2431" s="607" t="s">
        <v>10494</v>
      </c>
      <c r="E2431" s="619" t="s">
        <v>33142</v>
      </c>
      <c r="F2431"/>
      <c r="G2431"/>
      <c r="H2431"/>
    </row>
    <row r="2432" spans="1:8" ht="15" x14ac:dyDescent="0.25">
      <c r="A2432" s="609" t="str">
        <f t="shared" si="37"/>
        <v>93197</v>
      </c>
      <c r="B2432" s="607" t="s">
        <v>3924</v>
      </c>
      <c r="C2432" s="607" t="s">
        <v>12993</v>
      </c>
      <c r="D2432" s="607" t="s">
        <v>10494</v>
      </c>
      <c r="E2432" s="619" t="s">
        <v>19776</v>
      </c>
      <c r="F2432"/>
      <c r="G2432"/>
      <c r="H2432"/>
    </row>
    <row r="2433" spans="1:8" ht="15" x14ac:dyDescent="0.25">
      <c r="A2433" s="609" t="str">
        <f t="shared" si="37"/>
        <v>93198</v>
      </c>
      <c r="B2433" s="607" t="s">
        <v>3925</v>
      </c>
      <c r="C2433" s="607" t="s">
        <v>12994</v>
      </c>
      <c r="D2433" s="607" t="s">
        <v>10494</v>
      </c>
      <c r="E2433" s="619" t="s">
        <v>14783</v>
      </c>
      <c r="F2433"/>
      <c r="G2433"/>
      <c r="H2433"/>
    </row>
    <row r="2434" spans="1:8" ht="15" x14ac:dyDescent="0.25">
      <c r="A2434" s="609" t="str">
        <f t="shared" ref="A2434:A2497" si="38">IF(ISERROR(SEARCH("/",B2434)=6),TRIM(CLEAN(B2434)),IF(SEARCH("/",B2434)=6,IF(LEN(TRIM(CLEAN(B2434)))=7,LEFT(TRIM(CLEAN(B2434)),6)&amp;"00"&amp;RIGHT(TRIM(CLEAN(B2434)),1),LEFT(TRIM(CLEAN(B2434)),6)&amp;"0"&amp;RIGHT(TRIM(CLEAN(B2434)),2)),TRIM(CLEAN(B2434))))</f>
        <v>93199</v>
      </c>
      <c r="B2434" s="607" t="s">
        <v>3926</v>
      </c>
      <c r="C2434" s="607" t="s">
        <v>12995</v>
      </c>
      <c r="D2434" s="607" t="s">
        <v>10494</v>
      </c>
      <c r="E2434" s="619" t="s">
        <v>33143</v>
      </c>
      <c r="F2434"/>
      <c r="G2434"/>
      <c r="H2434"/>
    </row>
    <row r="2435" spans="1:8" ht="15" x14ac:dyDescent="0.25">
      <c r="A2435" s="609" t="str">
        <f t="shared" si="38"/>
        <v>93200</v>
      </c>
      <c r="B2435" s="607" t="s">
        <v>3927</v>
      </c>
      <c r="C2435" s="607" t="s">
        <v>12996</v>
      </c>
      <c r="D2435" s="607" t="s">
        <v>10494</v>
      </c>
      <c r="E2435" s="619" t="s">
        <v>9065</v>
      </c>
      <c r="F2435"/>
      <c r="G2435"/>
      <c r="H2435"/>
    </row>
    <row r="2436" spans="1:8" ht="15" x14ac:dyDescent="0.25">
      <c r="A2436" s="609" t="str">
        <f t="shared" si="38"/>
        <v>93201</v>
      </c>
      <c r="B2436" s="607" t="s">
        <v>3928</v>
      </c>
      <c r="C2436" s="607" t="s">
        <v>12998</v>
      </c>
      <c r="D2436" s="607" t="s">
        <v>10494</v>
      </c>
      <c r="E2436" s="619" t="s">
        <v>18437</v>
      </c>
      <c r="F2436"/>
      <c r="G2436"/>
      <c r="H2436"/>
    </row>
    <row r="2437" spans="1:8" ht="15" x14ac:dyDescent="0.25">
      <c r="A2437" s="609" t="str">
        <f t="shared" si="38"/>
        <v>93202</v>
      </c>
      <c r="B2437" s="607" t="s">
        <v>3929</v>
      </c>
      <c r="C2437" s="607" t="s">
        <v>12999</v>
      </c>
      <c r="D2437" s="607" t="s">
        <v>10494</v>
      </c>
      <c r="E2437" s="619" t="s">
        <v>9590</v>
      </c>
      <c r="F2437"/>
      <c r="G2437"/>
      <c r="H2437"/>
    </row>
    <row r="2438" spans="1:8" ht="15" x14ac:dyDescent="0.25">
      <c r="A2438" s="609" t="str">
        <f t="shared" si="38"/>
        <v>93203</v>
      </c>
      <c r="B2438" s="607" t="s">
        <v>3930</v>
      </c>
      <c r="C2438" s="607" t="s">
        <v>13001</v>
      </c>
      <c r="D2438" s="607" t="s">
        <v>10494</v>
      </c>
      <c r="E2438" s="619" t="s">
        <v>9853</v>
      </c>
      <c r="F2438"/>
      <c r="G2438"/>
      <c r="H2438"/>
    </row>
    <row r="2439" spans="1:8" ht="15" x14ac:dyDescent="0.25">
      <c r="A2439" s="609" t="str">
        <f t="shared" si="38"/>
        <v>93204</v>
      </c>
      <c r="B2439" s="607" t="s">
        <v>3931</v>
      </c>
      <c r="C2439" s="607" t="s">
        <v>13002</v>
      </c>
      <c r="D2439" s="607" t="s">
        <v>10494</v>
      </c>
      <c r="E2439" s="619" t="s">
        <v>27041</v>
      </c>
      <c r="F2439"/>
      <c r="G2439"/>
      <c r="H2439"/>
    </row>
    <row r="2440" spans="1:8" ht="15" x14ac:dyDescent="0.25">
      <c r="A2440" s="609" t="str">
        <f t="shared" si="38"/>
        <v>93205</v>
      </c>
      <c r="B2440" s="607" t="s">
        <v>3932</v>
      </c>
      <c r="C2440" s="607" t="s">
        <v>13003</v>
      </c>
      <c r="D2440" s="607" t="s">
        <v>10494</v>
      </c>
      <c r="E2440" s="619" t="s">
        <v>24488</v>
      </c>
      <c r="F2440"/>
      <c r="G2440"/>
      <c r="H2440"/>
    </row>
    <row r="2441" spans="1:8" ht="15" x14ac:dyDescent="0.25">
      <c r="A2441" s="609" t="str">
        <f t="shared" si="38"/>
        <v>95952</v>
      </c>
      <c r="B2441" s="607" t="s">
        <v>4858</v>
      </c>
      <c r="C2441" s="607" t="s">
        <v>13005</v>
      </c>
      <c r="D2441" s="607" t="s">
        <v>11895</v>
      </c>
      <c r="E2441" s="619" t="s">
        <v>33144</v>
      </c>
      <c r="F2441"/>
      <c r="G2441"/>
      <c r="H2441"/>
    </row>
    <row r="2442" spans="1:8" ht="15" x14ac:dyDescent="0.25">
      <c r="A2442" s="609" t="str">
        <f t="shared" si="38"/>
        <v>95953</v>
      </c>
      <c r="B2442" s="607" t="s">
        <v>4859</v>
      </c>
      <c r="C2442" s="607" t="s">
        <v>13006</v>
      </c>
      <c r="D2442" s="607" t="s">
        <v>11895</v>
      </c>
      <c r="E2442" s="619" t="s">
        <v>33145</v>
      </c>
      <c r="F2442"/>
      <c r="G2442"/>
      <c r="H2442"/>
    </row>
    <row r="2443" spans="1:8" ht="15" x14ac:dyDescent="0.25">
      <c r="A2443" s="609" t="str">
        <f t="shared" si="38"/>
        <v>95954</v>
      </c>
      <c r="B2443" s="607" t="s">
        <v>4860</v>
      </c>
      <c r="C2443" s="607" t="s">
        <v>13007</v>
      </c>
      <c r="D2443" s="607" t="s">
        <v>11895</v>
      </c>
      <c r="E2443" s="619" t="s">
        <v>33146</v>
      </c>
      <c r="F2443"/>
      <c r="G2443"/>
      <c r="H2443"/>
    </row>
    <row r="2444" spans="1:8" ht="15" x14ac:dyDescent="0.25">
      <c r="A2444" s="609" t="str">
        <f t="shared" si="38"/>
        <v>95955</v>
      </c>
      <c r="B2444" s="607" t="s">
        <v>4861</v>
      </c>
      <c r="C2444" s="607" t="s">
        <v>13008</v>
      </c>
      <c r="D2444" s="607" t="s">
        <v>11895</v>
      </c>
      <c r="E2444" s="619" t="s">
        <v>33147</v>
      </c>
      <c r="F2444"/>
      <c r="G2444"/>
      <c r="H2444"/>
    </row>
    <row r="2445" spans="1:8" ht="15" x14ac:dyDescent="0.25">
      <c r="A2445" s="609" t="str">
        <f t="shared" si="38"/>
        <v>95956</v>
      </c>
      <c r="B2445" s="607" t="s">
        <v>4862</v>
      </c>
      <c r="C2445" s="607" t="s">
        <v>13009</v>
      </c>
      <c r="D2445" s="607" t="s">
        <v>11895</v>
      </c>
      <c r="E2445" s="619" t="s">
        <v>33148</v>
      </c>
      <c r="F2445"/>
      <c r="G2445"/>
      <c r="H2445"/>
    </row>
    <row r="2446" spans="1:8" ht="15" x14ac:dyDescent="0.25">
      <c r="A2446" s="609" t="str">
        <f t="shared" si="38"/>
        <v>95957</v>
      </c>
      <c r="B2446" s="607" t="s">
        <v>4863</v>
      </c>
      <c r="C2446" s="607" t="s">
        <v>13010</v>
      </c>
      <c r="D2446" s="607" t="s">
        <v>11895</v>
      </c>
      <c r="E2446" s="619" t="s">
        <v>33149</v>
      </c>
      <c r="F2446"/>
      <c r="G2446"/>
      <c r="H2446"/>
    </row>
    <row r="2447" spans="1:8" ht="15" x14ac:dyDescent="0.25">
      <c r="A2447" s="609" t="str">
        <f t="shared" si="38"/>
        <v>95969</v>
      </c>
      <c r="B2447" s="607" t="s">
        <v>4865</v>
      </c>
      <c r="C2447" s="607" t="s">
        <v>13011</v>
      </c>
      <c r="D2447" s="607" t="s">
        <v>11895</v>
      </c>
      <c r="E2447" s="619" t="s">
        <v>33150</v>
      </c>
      <c r="F2447"/>
      <c r="G2447"/>
      <c r="H2447"/>
    </row>
    <row r="2448" spans="1:8" ht="15" x14ac:dyDescent="0.25">
      <c r="A2448" s="609" t="str">
        <f t="shared" si="38"/>
        <v>97733</v>
      </c>
      <c r="B2448" s="607" t="s">
        <v>5595</v>
      </c>
      <c r="C2448" s="607" t="s">
        <v>13012</v>
      </c>
      <c r="D2448" s="607" t="s">
        <v>11895</v>
      </c>
      <c r="E2448" s="619" t="s">
        <v>33151</v>
      </c>
      <c r="F2448"/>
      <c r="G2448"/>
      <c r="H2448"/>
    </row>
    <row r="2449" spans="1:8" ht="15" x14ac:dyDescent="0.25">
      <c r="A2449" s="609" t="str">
        <f t="shared" si="38"/>
        <v>97734</v>
      </c>
      <c r="B2449" s="607" t="s">
        <v>5596</v>
      </c>
      <c r="C2449" s="607" t="s">
        <v>13013</v>
      </c>
      <c r="D2449" s="607" t="s">
        <v>11895</v>
      </c>
      <c r="E2449" s="619" t="s">
        <v>33152</v>
      </c>
      <c r="F2449"/>
      <c r="G2449"/>
      <c r="H2449"/>
    </row>
    <row r="2450" spans="1:8" ht="15" x14ac:dyDescent="0.25">
      <c r="A2450" s="609" t="str">
        <f t="shared" si="38"/>
        <v>97735</v>
      </c>
      <c r="B2450" s="607" t="s">
        <v>5597</v>
      </c>
      <c r="C2450" s="607" t="s">
        <v>13014</v>
      </c>
      <c r="D2450" s="607" t="s">
        <v>11895</v>
      </c>
      <c r="E2450" s="619" t="s">
        <v>33153</v>
      </c>
      <c r="F2450"/>
      <c r="G2450"/>
      <c r="H2450"/>
    </row>
    <row r="2451" spans="1:8" ht="15" x14ac:dyDescent="0.25">
      <c r="A2451" s="609" t="str">
        <f t="shared" si="38"/>
        <v>97736</v>
      </c>
      <c r="B2451" s="607" t="s">
        <v>5598</v>
      </c>
      <c r="C2451" s="607" t="s">
        <v>13015</v>
      </c>
      <c r="D2451" s="607" t="s">
        <v>11895</v>
      </c>
      <c r="E2451" s="619" t="s">
        <v>33154</v>
      </c>
      <c r="F2451"/>
      <c r="G2451"/>
      <c r="H2451"/>
    </row>
    <row r="2452" spans="1:8" ht="15" x14ac:dyDescent="0.25">
      <c r="A2452" s="609" t="str">
        <f t="shared" si="38"/>
        <v>97737</v>
      </c>
      <c r="B2452" s="607" t="s">
        <v>5599</v>
      </c>
      <c r="C2452" s="607" t="s">
        <v>13016</v>
      </c>
      <c r="D2452" s="607" t="s">
        <v>11895</v>
      </c>
      <c r="E2452" s="619" t="s">
        <v>33155</v>
      </c>
      <c r="F2452"/>
      <c r="G2452"/>
      <c r="H2452"/>
    </row>
    <row r="2453" spans="1:8" ht="15" x14ac:dyDescent="0.25">
      <c r="A2453" s="609" t="str">
        <f t="shared" si="38"/>
        <v>97738</v>
      </c>
      <c r="B2453" s="607" t="s">
        <v>5600</v>
      </c>
      <c r="C2453" s="607" t="s">
        <v>13017</v>
      </c>
      <c r="D2453" s="607" t="s">
        <v>11895</v>
      </c>
      <c r="E2453" s="619" t="s">
        <v>33156</v>
      </c>
      <c r="F2453"/>
      <c r="G2453"/>
      <c r="H2453"/>
    </row>
    <row r="2454" spans="1:8" ht="15" x14ac:dyDescent="0.25">
      <c r="A2454" s="609" t="str">
        <f t="shared" si="38"/>
        <v>97739</v>
      </c>
      <c r="B2454" s="607" t="s">
        <v>5601</v>
      </c>
      <c r="C2454" s="607" t="s">
        <v>13018</v>
      </c>
      <c r="D2454" s="607" t="s">
        <v>11895</v>
      </c>
      <c r="E2454" s="619" t="s">
        <v>33157</v>
      </c>
      <c r="F2454"/>
      <c r="G2454"/>
      <c r="H2454"/>
    </row>
    <row r="2455" spans="1:8" ht="15" x14ac:dyDescent="0.25">
      <c r="A2455" s="609" t="str">
        <f t="shared" si="38"/>
        <v>97740</v>
      </c>
      <c r="B2455" s="607" t="s">
        <v>5602</v>
      </c>
      <c r="C2455" s="607" t="s">
        <v>13019</v>
      </c>
      <c r="D2455" s="607" t="s">
        <v>11895</v>
      </c>
      <c r="E2455" s="619" t="s">
        <v>33158</v>
      </c>
      <c r="F2455"/>
      <c r="G2455"/>
      <c r="H2455"/>
    </row>
    <row r="2456" spans="1:8" ht="15" x14ac:dyDescent="0.25">
      <c r="A2456" s="609" t="str">
        <f t="shared" si="38"/>
        <v>98615</v>
      </c>
      <c r="B2456" s="607" t="s">
        <v>5900</v>
      </c>
      <c r="C2456" s="607" t="s">
        <v>13020</v>
      </c>
      <c r="D2456" s="607" t="s">
        <v>10737</v>
      </c>
      <c r="E2456" s="619" t="s">
        <v>33159</v>
      </c>
      <c r="F2456"/>
      <c r="G2456"/>
      <c r="H2456"/>
    </row>
    <row r="2457" spans="1:8" ht="15" x14ac:dyDescent="0.25">
      <c r="A2457" s="609" t="str">
        <f t="shared" si="38"/>
        <v>98616</v>
      </c>
      <c r="B2457" s="607" t="s">
        <v>5901</v>
      </c>
      <c r="C2457" s="607" t="s">
        <v>13021</v>
      </c>
      <c r="D2457" s="607" t="s">
        <v>10737</v>
      </c>
      <c r="E2457" s="619" t="s">
        <v>19497</v>
      </c>
      <c r="F2457"/>
      <c r="G2457"/>
      <c r="H2457"/>
    </row>
    <row r="2458" spans="1:8" ht="15" x14ac:dyDescent="0.25">
      <c r="A2458" s="609" t="str">
        <f t="shared" si="38"/>
        <v>98617</v>
      </c>
      <c r="B2458" s="607" t="s">
        <v>5902</v>
      </c>
      <c r="C2458" s="607" t="s">
        <v>13023</v>
      </c>
      <c r="D2458" s="607" t="s">
        <v>10737</v>
      </c>
      <c r="E2458" s="619" t="s">
        <v>30735</v>
      </c>
      <c r="F2458"/>
      <c r="G2458"/>
      <c r="H2458"/>
    </row>
    <row r="2459" spans="1:8" ht="15" x14ac:dyDescent="0.25">
      <c r="A2459" s="609" t="str">
        <f t="shared" si="38"/>
        <v>98618</v>
      </c>
      <c r="B2459" s="607" t="s">
        <v>5903</v>
      </c>
      <c r="C2459" s="607" t="s">
        <v>13025</v>
      </c>
      <c r="D2459" s="607" t="s">
        <v>10737</v>
      </c>
      <c r="E2459" s="619" t="s">
        <v>33160</v>
      </c>
      <c r="F2459"/>
      <c r="G2459"/>
      <c r="H2459"/>
    </row>
    <row r="2460" spans="1:8" ht="15" x14ac:dyDescent="0.25">
      <c r="A2460" s="609" t="str">
        <f t="shared" si="38"/>
        <v>98619</v>
      </c>
      <c r="B2460" s="607" t="s">
        <v>5904</v>
      </c>
      <c r="C2460" s="607" t="s">
        <v>13026</v>
      </c>
      <c r="D2460" s="607" t="s">
        <v>10737</v>
      </c>
      <c r="E2460" s="619" t="s">
        <v>10368</v>
      </c>
      <c r="F2460"/>
      <c r="G2460"/>
      <c r="H2460"/>
    </row>
    <row r="2461" spans="1:8" ht="15" x14ac:dyDescent="0.25">
      <c r="A2461" s="609" t="str">
        <f t="shared" si="38"/>
        <v>98620</v>
      </c>
      <c r="B2461" s="607" t="s">
        <v>5905</v>
      </c>
      <c r="C2461" s="607" t="s">
        <v>13027</v>
      </c>
      <c r="D2461" s="607" t="s">
        <v>10737</v>
      </c>
      <c r="E2461" s="619" t="s">
        <v>33161</v>
      </c>
      <c r="F2461"/>
      <c r="G2461"/>
      <c r="H2461"/>
    </row>
    <row r="2462" spans="1:8" ht="15" x14ac:dyDescent="0.25">
      <c r="A2462" s="609" t="str">
        <f t="shared" si="38"/>
        <v>98621</v>
      </c>
      <c r="B2462" s="607" t="s">
        <v>5906</v>
      </c>
      <c r="C2462" s="607" t="s">
        <v>13028</v>
      </c>
      <c r="D2462" s="607" t="s">
        <v>10737</v>
      </c>
      <c r="E2462" s="619" t="s">
        <v>33162</v>
      </c>
      <c r="F2462"/>
      <c r="G2462"/>
      <c r="H2462"/>
    </row>
    <row r="2463" spans="1:8" ht="15" x14ac:dyDescent="0.25">
      <c r="A2463" s="609" t="str">
        <f t="shared" si="38"/>
        <v>98622</v>
      </c>
      <c r="B2463" s="607" t="s">
        <v>5907</v>
      </c>
      <c r="C2463" s="607" t="s">
        <v>13029</v>
      </c>
      <c r="D2463" s="607" t="s">
        <v>10737</v>
      </c>
      <c r="E2463" s="619" t="s">
        <v>33163</v>
      </c>
      <c r="F2463"/>
      <c r="G2463"/>
      <c r="H2463"/>
    </row>
    <row r="2464" spans="1:8" ht="15" x14ac:dyDescent="0.25">
      <c r="A2464" s="609" t="str">
        <f t="shared" si="38"/>
        <v>98623</v>
      </c>
      <c r="B2464" s="607" t="s">
        <v>5908</v>
      </c>
      <c r="C2464" s="607" t="s">
        <v>13030</v>
      </c>
      <c r="D2464" s="607" t="s">
        <v>10737</v>
      </c>
      <c r="E2464" s="619" t="s">
        <v>28770</v>
      </c>
      <c r="F2464"/>
      <c r="G2464"/>
      <c r="H2464"/>
    </row>
    <row r="2465" spans="1:8" ht="15" x14ac:dyDescent="0.25">
      <c r="A2465" s="609" t="str">
        <f t="shared" si="38"/>
        <v>98624</v>
      </c>
      <c r="B2465" s="607" t="s">
        <v>5909</v>
      </c>
      <c r="C2465" s="607" t="s">
        <v>13032</v>
      </c>
      <c r="D2465" s="607" t="s">
        <v>10737</v>
      </c>
      <c r="E2465" s="619" t="s">
        <v>19793</v>
      </c>
      <c r="F2465"/>
      <c r="G2465"/>
      <c r="H2465"/>
    </row>
    <row r="2466" spans="1:8" ht="15" x14ac:dyDescent="0.25">
      <c r="A2466" s="609" t="str">
        <f t="shared" si="38"/>
        <v>98625</v>
      </c>
      <c r="B2466" s="607" t="s">
        <v>5910</v>
      </c>
      <c r="C2466" s="607" t="s">
        <v>13033</v>
      </c>
      <c r="D2466" s="607" t="s">
        <v>10737</v>
      </c>
      <c r="E2466" s="619" t="s">
        <v>33164</v>
      </c>
      <c r="F2466"/>
      <c r="G2466"/>
      <c r="H2466"/>
    </row>
    <row r="2467" spans="1:8" ht="15" x14ac:dyDescent="0.25">
      <c r="A2467" s="609" t="str">
        <f t="shared" si="38"/>
        <v>98626</v>
      </c>
      <c r="B2467" s="607" t="s">
        <v>5911</v>
      </c>
      <c r="C2467" s="607" t="s">
        <v>13034</v>
      </c>
      <c r="D2467" s="607" t="s">
        <v>10737</v>
      </c>
      <c r="E2467" s="619" t="s">
        <v>30104</v>
      </c>
      <c r="F2467"/>
      <c r="G2467"/>
      <c r="H2467"/>
    </row>
    <row r="2468" spans="1:8" ht="15" x14ac:dyDescent="0.25">
      <c r="A2468" s="609" t="str">
        <f t="shared" si="38"/>
        <v>98655</v>
      </c>
      <c r="B2468" s="607" t="s">
        <v>5912</v>
      </c>
      <c r="C2468" s="607" t="s">
        <v>13035</v>
      </c>
      <c r="D2468" s="607" t="s">
        <v>10494</v>
      </c>
      <c r="E2468" s="619" t="s">
        <v>33165</v>
      </c>
      <c r="F2468"/>
      <c r="G2468"/>
      <c r="H2468"/>
    </row>
    <row r="2469" spans="1:8" ht="15" x14ac:dyDescent="0.25">
      <c r="A2469" s="609" t="str">
        <f t="shared" si="38"/>
        <v>98656</v>
      </c>
      <c r="B2469" s="607" t="s">
        <v>5913</v>
      </c>
      <c r="C2469" s="607" t="s">
        <v>13036</v>
      </c>
      <c r="D2469" s="607" t="s">
        <v>10494</v>
      </c>
      <c r="E2469" s="619" t="s">
        <v>33166</v>
      </c>
      <c r="F2469"/>
      <c r="G2469"/>
      <c r="H2469"/>
    </row>
    <row r="2470" spans="1:8" ht="15" x14ac:dyDescent="0.25">
      <c r="A2470" s="609" t="str">
        <f t="shared" si="38"/>
        <v>98657</v>
      </c>
      <c r="B2470" s="607" t="s">
        <v>5914</v>
      </c>
      <c r="C2470" s="607" t="s">
        <v>13037</v>
      </c>
      <c r="D2470" s="607" t="s">
        <v>10494</v>
      </c>
      <c r="E2470" s="619" t="s">
        <v>33167</v>
      </c>
      <c r="F2470"/>
      <c r="G2470"/>
      <c r="H2470"/>
    </row>
    <row r="2471" spans="1:8" ht="15" x14ac:dyDescent="0.25">
      <c r="A2471" s="609" t="str">
        <f t="shared" si="38"/>
        <v>98658</v>
      </c>
      <c r="B2471" s="607" t="s">
        <v>5915</v>
      </c>
      <c r="C2471" s="607" t="s">
        <v>13038</v>
      </c>
      <c r="D2471" s="607" t="s">
        <v>10494</v>
      </c>
      <c r="E2471" s="619" t="s">
        <v>33168</v>
      </c>
      <c r="F2471"/>
      <c r="G2471"/>
      <c r="H2471"/>
    </row>
    <row r="2472" spans="1:8" ht="15" x14ac:dyDescent="0.25">
      <c r="A2472" s="609" t="str">
        <f t="shared" si="38"/>
        <v>98659</v>
      </c>
      <c r="B2472" s="607" t="s">
        <v>5916</v>
      </c>
      <c r="C2472" s="607" t="s">
        <v>13039</v>
      </c>
      <c r="D2472" s="607" t="s">
        <v>10494</v>
      </c>
      <c r="E2472" s="619" t="s">
        <v>33169</v>
      </c>
      <c r="F2472"/>
      <c r="G2472"/>
      <c r="H2472"/>
    </row>
    <row r="2473" spans="1:8" ht="15" x14ac:dyDescent="0.25">
      <c r="A2473" s="609" t="str">
        <f t="shared" si="38"/>
        <v>98746</v>
      </c>
      <c r="B2473" s="607" t="s">
        <v>5931</v>
      </c>
      <c r="C2473" s="607" t="s">
        <v>13040</v>
      </c>
      <c r="D2473" s="607" t="s">
        <v>10494</v>
      </c>
      <c r="E2473" s="619" t="s">
        <v>19705</v>
      </c>
      <c r="F2473"/>
      <c r="G2473"/>
      <c r="H2473"/>
    </row>
    <row r="2474" spans="1:8" ht="15" x14ac:dyDescent="0.25">
      <c r="A2474" s="609" t="str">
        <f t="shared" si="38"/>
        <v>98749</v>
      </c>
      <c r="B2474" s="607" t="s">
        <v>5932</v>
      </c>
      <c r="C2474" s="607" t="s">
        <v>13042</v>
      </c>
      <c r="D2474" s="607" t="s">
        <v>10494</v>
      </c>
      <c r="E2474" s="619" t="s">
        <v>29081</v>
      </c>
      <c r="F2474"/>
      <c r="G2474"/>
      <c r="H2474"/>
    </row>
    <row r="2475" spans="1:8" ht="15" x14ac:dyDescent="0.25">
      <c r="A2475" s="609" t="str">
        <f t="shared" si="38"/>
        <v>98750</v>
      </c>
      <c r="B2475" s="607" t="s">
        <v>5933</v>
      </c>
      <c r="C2475" s="607" t="s">
        <v>13044</v>
      </c>
      <c r="D2475" s="607" t="s">
        <v>10494</v>
      </c>
      <c r="E2475" s="619" t="s">
        <v>19173</v>
      </c>
      <c r="F2475"/>
      <c r="G2475"/>
      <c r="H2475"/>
    </row>
    <row r="2476" spans="1:8" ht="15" x14ac:dyDescent="0.25">
      <c r="A2476" s="609" t="str">
        <f t="shared" si="38"/>
        <v>98751</v>
      </c>
      <c r="B2476" s="607" t="s">
        <v>5934</v>
      </c>
      <c r="C2476" s="607" t="s">
        <v>13045</v>
      </c>
      <c r="D2476" s="607" t="s">
        <v>10494</v>
      </c>
      <c r="E2476" s="619" t="s">
        <v>31622</v>
      </c>
      <c r="F2476"/>
      <c r="G2476"/>
      <c r="H2476"/>
    </row>
    <row r="2477" spans="1:8" ht="15" x14ac:dyDescent="0.25">
      <c r="A2477" s="609" t="str">
        <f t="shared" si="38"/>
        <v>98752</v>
      </c>
      <c r="B2477" s="607" t="s">
        <v>5935</v>
      </c>
      <c r="C2477" s="607" t="s">
        <v>13046</v>
      </c>
      <c r="D2477" s="607" t="s">
        <v>10494</v>
      </c>
      <c r="E2477" s="619" t="s">
        <v>33170</v>
      </c>
      <c r="F2477"/>
      <c r="G2477"/>
      <c r="H2477"/>
    </row>
    <row r="2478" spans="1:8" ht="15" x14ac:dyDescent="0.25">
      <c r="A2478" s="609" t="str">
        <f t="shared" si="38"/>
        <v>98753</v>
      </c>
      <c r="B2478" s="607" t="s">
        <v>5936</v>
      </c>
      <c r="C2478" s="607" t="s">
        <v>13047</v>
      </c>
      <c r="D2478" s="607" t="s">
        <v>10494</v>
      </c>
      <c r="E2478" s="619" t="s">
        <v>33171</v>
      </c>
      <c r="F2478"/>
      <c r="G2478"/>
      <c r="H2478"/>
    </row>
    <row r="2479" spans="1:8" ht="15" x14ac:dyDescent="0.25">
      <c r="A2479" s="609" t="str">
        <f t="shared" si="38"/>
        <v>100763</v>
      </c>
      <c r="B2479" s="607" t="s">
        <v>6708</v>
      </c>
      <c r="C2479" s="607" t="s">
        <v>13048</v>
      </c>
      <c r="D2479" s="607" t="s">
        <v>11875</v>
      </c>
      <c r="E2479" s="619" t="s">
        <v>14209</v>
      </c>
      <c r="F2479"/>
      <c r="G2479"/>
      <c r="H2479"/>
    </row>
    <row r="2480" spans="1:8" ht="15" x14ac:dyDescent="0.25">
      <c r="A2480" s="609" t="str">
        <f t="shared" si="38"/>
        <v>100764</v>
      </c>
      <c r="B2480" s="607" t="s">
        <v>6709</v>
      </c>
      <c r="C2480" s="607" t="s">
        <v>13049</v>
      </c>
      <c r="D2480" s="607" t="s">
        <v>11875</v>
      </c>
      <c r="E2480" s="619" t="s">
        <v>18271</v>
      </c>
      <c r="F2480"/>
      <c r="G2480"/>
      <c r="H2480"/>
    </row>
    <row r="2481" spans="1:8" ht="15" x14ac:dyDescent="0.25">
      <c r="A2481" s="609" t="str">
        <f t="shared" si="38"/>
        <v>100765</v>
      </c>
      <c r="B2481" s="607" t="s">
        <v>6710</v>
      </c>
      <c r="C2481" s="607" t="s">
        <v>13050</v>
      </c>
      <c r="D2481" s="607" t="s">
        <v>11875</v>
      </c>
      <c r="E2481" s="619" t="s">
        <v>10309</v>
      </c>
      <c r="F2481"/>
      <c r="G2481"/>
      <c r="H2481"/>
    </row>
    <row r="2482" spans="1:8" ht="15" x14ac:dyDescent="0.25">
      <c r="A2482" s="609" t="str">
        <f t="shared" si="38"/>
        <v>100766</v>
      </c>
      <c r="B2482" s="607" t="s">
        <v>6711</v>
      </c>
      <c r="C2482" s="607" t="s">
        <v>29847</v>
      </c>
      <c r="D2482" s="607" t="s">
        <v>11875</v>
      </c>
      <c r="E2482" s="619" t="s">
        <v>15922</v>
      </c>
      <c r="F2482"/>
      <c r="G2482"/>
      <c r="H2482"/>
    </row>
    <row r="2483" spans="1:8" ht="15" x14ac:dyDescent="0.25">
      <c r="A2483" s="609" t="str">
        <f t="shared" si="38"/>
        <v>100767</v>
      </c>
      <c r="B2483" s="607" t="s">
        <v>6712</v>
      </c>
      <c r="C2483" s="607" t="s">
        <v>13051</v>
      </c>
      <c r="D2483" s="607" t="s">
        <v>11875</v>
      </c>
      <c r="E2483" s="619" t="s">
        <v>16759</v>
      </c>
      <c r="F2483"/>
      <c r="G2483"/>
      <c r="H2483"/>
    </row>
    <row r="2484" spans="1:8" ht="15" x14ac:dyDescent="0.25">
      <c r="A2484" s="609" t="str">
        <f t="shared" si="38"/>
        <v>100768</v>
      </c>
      <c r="B2484" s="607" t="s">
        <v>6713</v>
      </c>
      <c r="C2484" s="607" t="s">
        <v>29848</v>
      </c>
      <c r="D2484" s="607" t="s">
        <v>11875</v>
      </c>
      <c r="E2484" s="619" t="s">
        <v>23012</v>
      </c>
      <c r="F2484"/>
      <c r="G2484"/>
      <c r="H2484"/>
    </row>
    <row r="2485" spans="1:8" ht="15" x14ac:dyDescent="0.25">
      <c r="A2485" s="609" t="str">
        <f t="shared" si="38"/>
        <v>100769</v>
      </c>
      <c r="B2485" s="607" t="s">
        <v>6714</v>
      </c>
      <c r="C2485" s="607" t="s">
        <v>13053</v>
      </c>
      <c r="D2485" s="607" t="s">
        <v>11875</v>
      </c>
      <c r="E2485" s="619" t="s">
        <v>19843</v>
      </c>
      <c r="F2485"/>
      <c r="G2485"/>
      <c r="H2485"/>
    </row>
    <row r="2486" spans="1:8" ht="15" x14ac:dyDescent="0.25">
      <c r="A2486" s="609" t="str">
        <f t="shared" si="38"/>
        <v>100770</v>
      </c>
      <c r="B2486" s="607" t="s">
        <v>6715</v>
      </c>
      <c r="C2486" s="607" t="s">
        <v>29849</v>
      </c>
      <c r="D2486" s="607" t="s">
        <v>11875</v>
      </c>
      <c r="E2486" s="619" t="s">
        <v>32401</v>
      </c>
      <c r="F2486"/>
      <c r="G2486"/>
      <c r="H2486"/>
    </row>
    <row r="2487" spans="1:8" ht="15" x14ac:dyDescent="0.25">
      <c r="A2487" s="609" t="str">
        <f t="shared" si="38"/>
        <v>100771</v>
      </c>
      <c r="B2487" s="607" t="s">
        <v>6716</v>
      </c>
      <c r="C2487" s="607" t="s">
        <v>13055</v>
      </c>
      <c r="D2487" s="607" t="s">
        <v>11875</v>
      </c>
      <c r="E2487" s="619" t="s">
        <v>18158</v>
      </c>
      <c r="F2487"/>
      <c r="G2487"/>
      <c r="H2487"/>
    </row>
    <row r="2488" spans="1:8" ht="15" x14ac:dyDescent="0.25">
      <c r="A2488" s="609" t="str">
        <f t="shared" si="38"/>
        <v>100772</v>
      </c>
      <c r="B2488" s="607" t="s">
        <v>6717</v>
      </c>
      <c r="C2488" s="607" t="s">
        <v>29850</v>
      </c>
      <c r="D2488" s="607" t="s">
        <v>11875</v>
      </c>
      <c r="E2488" s="619" t="s">
        <v>14031</v>
      </c>
      <c r="F2488"/>
      <c r="G2488"/>
      <c r="H2488"/>
    </row>
    <row r="2489" spans="1:8" ht="15" x14ac:dyDescent="0.25">
      <c r="A2489" s="609" t="str">
        <f t="shared" si="38"/>
        <v>100773</v>
      </c>
      <c r="B2489" s="607" t="s">
        <v>6718</v>
      </c>
      <c r="C2489" s="607" t="s">
        <v>13057</v>
      </c>
      <c r="D2489" s="607" t="s">
        <v>11875</v>
      </c>
      <c r="E2489" s="619" t="s">
        <v>19170</v>
      </c>
      <c r="F2489"/>
      <c r="G2489"/>
      <c r="H2489"/>
    </row>
    <row r="2490" spans="1:8" ht="15" x14ac:dyDescent="0.25">
      <c r="A2490" s="609" t="str">
        <f t="shared" si="38"/>
        <v>100774</v>
      </c>
      <c r="B2490" s="607" t="s">
        <v>6719</v>
      </c>
      <c r="C2490" s="607" t="s">
        <v>13058</v>
      </c>
      <c r="D2490" s="607" t="s">
        <v>11875</v>
      </c>
      <c r="E2490" s="619" t="s">
        <v>14045</v>
      </c>
      <c r="F2490"/>
      <c r="G2490"/>
      <c r="H2490"/>
    </row>
    <row r="2491" spans="1:8" ht="15" x14ac:dyDescent="0.25">
      <c r="A2491" s="609" t="str">
        <f t="shared" si="38"/>
        <v>100775</v>
      </c>
      <c r="B2491" s="607" t="s">
        <v>6720</v>
      </c>
      <c r="C2491" s="607" t="s">
        <v>13059</v>
      </c>
      <c r="D2491" s="607" t="s">
        <v>11875</v>
      </c>
      <c r="E2491" s="619" t="s">
        <v>18594</v>
      </c>
      <c r="F2491"/>
      <c r="G2491"/>
      <c r="H2491"/>
    </row>
    <row r="2492" spans="1:8" ht="15" x14ac:dyDescent="0.25">
      <c r="A2492" s="609" t="str">
        <f t="shared" si="38"/>
        <v>100776</v>
      </c>
      <c r="B2492" s="607" t="s">
        <v>6721</v>
      </c>
      <c r="C2492" s="607" t="s">
        <v>13060</v>
      </c>
      <c r="D2492" s="607" t="s">
        <v>11875</v>
      </c>
      <c r="E2492" s="619" t="s">
        <v>13895</v>
      </c>
      <c r="F2492"/>
      <c r="G2492"/>
      <c r="H2492"/>
    </row>
    <row r="2493" spans="1:8" ht="15" x14ac:dyDescent="0.25">
      <c r="A2493" s="609" t="str">
        <f t="shared" si="38"/>
        <v>100777</v>
      </c>
      <c r="B2493" s="607" t="s">
        <v>6722</v>
      </c>
      <c r="C2493" s="607" t="s">
        <v>13062</v>
      </c>
      <c r="D2493" s="607" t="s">
        <v>11875</v>
      </c>
      <c r="E2493" s="619" t="s">
        <v>13901</v>
      </c>
      <c r="F2493"/>
      <c r="G2493"/>
      <c r="H2493"/>
    </row>
    <row r="2494" spans="1:8" ht="15" x14ac:dyDescent="0.25">
      <c r="A2494" s="609" t="str">
        <f t="shared" si="38"/>
        <v>100778</v>
      </c>
      <c r="B2494" s="607" t="s">
        <v>6723</v>
      </c>
      <c r="C2494" s="607" t="s">
        <v>13063</v>
      </c>
      <c r="D2494" s="607" t="s">
        <v>11875</v>
      </c>
      <c r="E2494" s="619" t="s">
        <v>17994</v>
      </c>
      <c r="F2494"/>
      <c r="G2494"/>
      <c r="H2494"/>
    </row>
    <row r="2495" spans="1:8" ht="15" x14ac:dyDescent="0.25">
      <c r="A2495" s="609" t="str">
        <f t="shared" si="38"/>
        <v>98560</v>
      </c>
      <c r="B2495" s="607" t="s">
        <v>5883</v>
      </c>
      <c r="C2495" s="607" t="s">
        <v>13064</v>
      </c>
      <c r="D2495" s="607" t="s">
        <v>10737</v>
      </c>
      <c r="E2495" s="619" t="s">
        <v>21931</v>
      </c>
      <c r="F2495"/>
      <c r="G2495"/>
      <c r="H2495"/>
    </row>
    <row r="2496" spans="1:8" ht="15" x14ac:dyDescent="0.25">
      <c r="A2496" s="609" t="str">
        <f t="shared" si="38"/>
        <v>98561</v>
      </c>
      <c r="B2496" s="607" t="s">
        <v>5884</v>
      </c>
      <c r="C2496" s="607" t="s">
        <v>13065</v>
      </c>
      <c r="D2496" s="607" t="s">
        <v>10737</v>
      </c>
      <c r="E2496" s="619" t="s">
        <v>19702</v>
      </c>
      <c r="F2496"/>
      <c r="G2496"/>
      <c r="H2496"/>
    </row>
    <row r="2497" spans="1:8" ht="15" x14ac:dyDescent="0.25">
      <c r="A2497" s="609" t="str">
        <f t="shared" si="38"/>
        <v>98562</v>
      </c>
      <c r="B2497" s="607" t="s">
        <v>5885</v>
      </c>
      <c r="C2497" s="607" t="s">
        <v>13066</v>
      </c>
      <c r="D2497" s="607" t="s">
        <v>10737</v>
      </c>
      <c r="E2497" s="619" t="s">
        <v>13074</v>
      </c>
      <c r="F2497"/>
      <c r="G2497"/>
      <c r="H2497"/>
    </row>
    <row r="2498" spans="1:8" ht="15" x14ac:dyDescent="0.25">
      <c r="A2498" s="609" t="str">
        <f t="shared" ref="A2498:A2561" si="39">IF(ISERROR(SEARCH("/",B2498)=6),TRIM(CLEAN(B2498)),IF(SEARCH("/",B2498)=6,IF(LEN(TRIM(CLEAN(B2498)))=7,LEFT(TRIM(CLEAN(B2498)),6)&amp;"00"&amp;RIGHT(TRIM(CLEAN(B2498)),1),LEFT(TRIM(CLEAN(B2498)),6)&amp;"0"&amp;RIGHT(TRIM(CLEAN(B2498)),2)),TRIM(CLEAN(B2498))))</f>
        <v>98555</v>
      </c>
      <c r="B2498" s="607" t="s">
        <v>5875</v>
      </c>
      <c r="C2498" s="607" t="s">
        <v>5876</v>
      </c>
      <c r="D2498" s="607" t="s">
        <v>10737</v>
      </c>
      <c r="E2498" s="619" t="s">
        <v>18302</v>
      </c>
      <c r="F2498"/>
      <c r="G2498"/>
      <c r="H2498"/>
    </row>
    <row r="2499" spans="1:8" ht="15" x14ac:dyDescent="0.25">
      <c r="A2499" s="609" t="str">
        <f t="shared" si="39"/>
        <v>98556</v>
      </c>
      <c r="B2499" s="607" t="s">
        <v>5877</v>
      </c>
      <c r="C2499" s="607" t="s">
        <v>5878</v>
      </c>
      <c r="D2499" s="607" t="s">
        <v>10737</v>
      </c>
      <c r="E2499" s="619" t="s">
        <v>19595</v>
      </c>
      <c r="F2499"/>
      <c r="G2499"/>
      <c r="H2499"/>
    </row>
    <row r="2500" spans="1:8" ht="15" x14ac:dyDescent="0.25">
      <c r="A2500" s="609" t="str">
        <f t="shared" si="39"/>
        <v>98558</v>
      </c>
      <c r="B2500" s="607" t="s">
        <v>5880</v>
      </c>
      <c r="C2500" s="607" t="s">
        <v>5881</v>
      </c>
      <c r="D2500" s="607" t="s">
        <v>10580</v>
      </c>
      <c r="E2500" s="619" t="s">
        <v>9655</v>
      </c>
      <c r="F2500"/>
      <c r="G2500"/>
      <c r="H2500"/>
    </row>
    <row r="2501" spans="1:8" ht="15" x14ac:dyDescent="0.25">
      <c r="A2501" s="609" t="str">
        <f t="shared" si="39"/>
        <v>98559</v>
      </c>
      <c r="B2501" s="607" t="s">
        <v>5882</v>
      </c>
      <c r="C2501" s="607" t="s">
        <v>13069</v>
      </c>
      <c r="D2501" s="607" t="s">
        <v>10494</v>
      </c>
      <c r="E2501" s="619" t="s">
        <v>8842</v>
      </c>
      <c r="F2501"/>
      <c r="G2501"/>
      <c r="H2501"/>
    </row>
    <row r="2502" spans="1:8" ht="15" x14ac:dyDescent="0.25">
      <c r="A2502" s="609" t="str">
        <f t="shared" si="39"/>
        <v>98546</v>
      </c>
      <c r="B2502" s="607" t="s">
        <v>5871</v>
      </c>
      <c r="C2502" s="607" t="s">
        <v>13070</v>
      </c>
      <c r="D2502" s="607" t="s">
        <v>10737</v>
      </c>
      <c r="E2502" s="619" t="s">
        <v>18319</v>
      </c>
      <c r="F2502"/>
      <c r="G2502"/>
      <c r="H2502"/>
    </row>
    <row r="2503" spans="1:8" ht="15" x14ac:dyDescent="0.25">
      <c r="A2503" s="609" t="str">
        <f t="shared" si="39"/>
        <v>98547</v>
      </c>
      <c r="B2503" s="607" t="s">
        <v>5872</v>
      </c>
      <c r="C2503" s="607" t="s">
        <v>13071</v>
      </c>
      <c r="D2503" s="607" t="s">
        <v>10737</v>
      </c>
      <c r="E2503" s="619" t="s">
        <v>33172</v>
      </c>
      <c r="F2503"/>
      <c r="G2503"/>
      <c r="H2503"/>
    </row>
    <row r="2504" spans="1:8" ht="15" x14ac:dyDescent="0.25">
      <c r="A2504" s="609" t="str">
        <f t="shared" si="39"/>
        <v>98553</v>
      </c>
      <c r="B2504" s="607" t="s">
        <v>5873</v>
      </c>
      <c r="C2504" s="607" t="s">
        <v>13072</v>
      </c>
      <c r="D2504" s="607" t="s">
        <v>10737</v>
      </c>
      <c r="E2504" s="619" t="s">
        <v>17918</v>
      </c>
      <c r="F2504"/>
      <c r="G2504"/>
      <c r="H2504"/>
    </row>
    <row r="2505" spans="1:8" ht="15" x14ac:dyDescent="0.25">
      <c r="A2505" s="609" t="str">
        <f t="shared" si="39"/>
        <v>98554</v>
      </c>
      <c r="B2505" s="607" t="s">
        <v>5874</v>
      </c>
      <c r="C2505" s="607" t="s">
        <v>13073</v>
      </c>
      <c r="D2505" s="607" t="s">
        <v>10737</v>
      </c>
      <c r="E2505" s="619" t="s">
        <v>19167</v>
      </c>
      <c r="F2505"/>
      <c r="G2505"/>
      <c r="H2505"/>
    </row>
    <row r="2506" spans="1:8" ht="15" x14ac:dyDescent="0.25">
      <c r="A2506" s="609" t="str">
        <f t="shared" si="39"/>
        <v>98557</v>
      </c>
      <c r="B2506" s="607" t="s">
        <v>5879</v>
      </c>
      <c r="C2506" s="607" t="s">
        <v>13075</v>
      </c>
      <c r="D2506" s="607" t="s">
        <v>10737</v>
      </c>
      <c r="E2506" s="619" t="s">
        <v>11544</v>
      </c>
      <c r="F2506"/>
      <c r="G2506"/>
      <c r="H2506"/>
    </row>
    <row r="2507" spans="1:8" ht="15" x14ac:dyDescent="0.25">
      <c r="A2507" s="609" t="str">
        <f t="shared" si="39"/>
        <v>98563</v>
      </c>
      <c r="B2507" s="607" t="s">
        <v>5886</v>
      </c>
      <c r="C2507" s="607" t="s">
        <v>13076</v>
      </c>
      <c r="D2507" s="607" t="s">
        <v>10737</v>
      </c>
      <c r="E2507" s="619" t="s">
        <v>16304</v>
      </c>
      <c r="F2507"/>
      <c r="G2507"/>
      <c r="H2507"/>
    </row>
    <row r="2508" spans="1:8" ht="15" x14ac:dyDescent="0.25">
      <c r="A2508" s="609" t="str">
        <f t="shared" si="39"/>
        <v>98564</v>
      </c>
      <c r="B2508" s="607" t="s">
        <v>5887</v>
      </c>
      <c r="C2508" s="607" t="s">
        <v>13077</v>
      </c>
      <c r="D2508" s="607" t="s">
        <v>10737</v>
      </c>
      <c r="E2508" s="619" t="s">
        <v>29941</v>
      </c>
      <c r="F2508"/>
      <c r="G2508"/>
      <c r="H2508"/>
    </row>
    <row r="2509" spans="1:8" ht="15" x14ac:dyDescent="0.25">
      <c r="A2509" s="609" t="str">
        <f t="shared" si="39"/>
        <v>98565</v>
      </c>
      <c r="B2509" s="607" t="s">
        <v>5888</v>
      </c>
      <c r="C2509" s="607" t="s">
        <v>13078</v>
      </c>
      <c r="D2509" s="607" t="s">
        <v>10737</v>
      </c>
      <c r="E2509" s="619" t="s">
        <v>33173</v>
      </c>
      <c r="F2509"/>
      <c r="G2509"/>
      <c r="H2509"/>
    </row>
    <row r="2510" spans="1:8" ht="15" x14ac:dyDescent="0.25">
      <c r="A2510" s="609" t="str">
        <f t="shared" si="39"/>
        <v>98566</v>
      </c>
      <c r="B2510" s="607" t="s">
        <v>5889</v>
      </c>
      <c r="C2510" s="607" t="s">
        <v>13079</v>
      </c>
      <c r="D2510" s="607" t="s">
        <v>10737</v>
      </c>
      <c r="E2510" s="619" t="s">
        <v>18141</v>
      </c>
      <c r="F2510"/>
      <c r="G2510"/>
      <c r="H2510"/>
    </row>
    <row r="2511" spans="1:8" ht="15" x14ac:dyDescent="0.25">
      <c r="A2511" s="609" t="str">
        <f t="shared" si="39"/>
        <v>98567</v>
      </c>
      <c r="B2511" s="607" t="s">
        <v>5890</v>
      </c>
      <c r="C2511" s="607" t="s">
        <v>13080</v>
      </c>
      <c r="D2511" s="607" t="s">
        <v>10737</v>
      </c>
      <c r="E2511" s="619" t="s">
        <v>33174</v>
      </c>
      <c r="F2511"/>
      <c r="G2511"/>
      <c r="H2511"/>
    </row>
    <row r="2512" spans="1:8" ht="15" x14ac:dyDescent="0.25">
      <c r="A2512" s="609" t="str">
        <f t="shared" si="39"/>
        <v>98568</v>
      </c>
      <c r="B2512" s="607" t="s">
        <v>5891</v>
      </c>
      <c r="C2512" s="607" t="s">
        <v>13081</v>
      </c>
      <c r="D2512" s="607" t="s">
        <v>10737</v>
      </c>
      <c r="E2512" s="619" t="s">
        <v>31180</v>
      </c>
      <c r="F2512"/>
      <c r="G2512"/>
      <c r="H2512"/>
    </row>
    <row r="2513" spans="1:8" ht="15" x14ac:dyDescent="0.25">
      <c r="A2513" s="609" t="str">
        <f t="shared" si="39"/>
        <v>98569</v>
      </c>
      <c r="B2513" s="607" t="s">
        <v>5892</v>
      </c>
      <c r="C2513" s="607" t="s">
        <v>13083</v>
      </c>
      <c r="D2513" s="607" t="s">
        <v>10737</v>
      </c>
      <c r="E2513" s="619" t="s">
        <v>32292</v>
      </c>
      <c r="F2513"/>
      <c r="G2513"/>
      <c r="H2513"/>
    </row>
    <row r="2514" spans="1:8" ht="15" x14ac:dyDescent="0.25">
      <c r="A2514" s="609" t="str">
        <f t="shared" si="39"/>
        <v>98570</v>
      </c>
      <c r="B2514" s="607" t="s">
        <v>5893</v>
      </c>
      <c r="C2514" s="607" t="s">
        <v>13084</v>
      </c>
      <c r="D2514" s="607" t="s">
        <v>10737</v>
      </c>
      <c r="E2514" s="619" t="s">
        <v>33175</v>
      </c>
      <c r="F2514"/>
      <c r="G2514"/>
      <c r="H2514"/>
    </row>
    <row r="2515" spans="1:8" ht="15" x14ac:dyDescent="0.25">
      <c r="A2515" s="609" t="str">
        <f t="shared" si="39"/>
        <v>98571</v>
      </c>
      <c r="B2515" s="607" t="s">
        <v>5894</v>
      </c>
      <c r="C2515" s="607" t="s">
        <v>13085</v>
      </c>
      <c r="D2515" s="607" t="s">
        <v>10737</v>
      </c>
      <c r="E2515" s="619" t="s">
        <v>19082</v>
      </c>
      <c r="F2515"/>
      <c r="G2515"/>
      <c r="H2515"/>
    </row>
    <row r="2516" spans="1:8" ht="15" x14ac:dyDescent="0.25">
      <c r="A2516" s="609" t="str">
        <f t="shared" si="39"/>
        <v>98572</v>
      </c>
      <c r="B2516" s="607" t="s">
        <v>5895</v>
      </c>
      <c r="C2516" s="607" t="s">
        <v>13086</v>
      </c>
      <c r="D2516" s="607" t="s">
        <v>10737</v>
      </c>
      <c r="E2516" s="619" t="s">
        <v>12210</v>
      </c>
      <c r="F2516"/>
      <c r="G2516"/>
      <c r="H2516"/>
    </row>
    <row r="2517" spans="1:8" ht="15" x14ac:dyDescent="0.25">
      <c r="A2517" s="609" t="str">
        <f t="shared" si="39"/>
        <v>98573</v>
      </c>
      <c r="B2517" s="607" t="s">
        <v>5896</v>
      </c>
      <c r="C2517" s="607" t="s">
        <v>13087</v>
      </c>
      <c r="D2517" s="607" t="s">
        <v>10737</v>
      </c>
      <c r="E2517" s="619" t="s">
        <v>19841</v>
      </c>
      <c r="F2517"/>
      <c r="G2517"/>
      <c r="H2517"/>
    </row>
    <row r="2518" spans="1:8" ht="15" x14ac:dyDescent="0.25">
      <c r="A2518" s="609" t="str">
        <f t="shared" si="39"/>
        <v>91831</v>
      </c>
      <c r="B2518" s="607" t="s">
        <v>2868</v>
      </c>
      <c r="C2518" s="607" t="s">
        <v>13089</v>
      </c>
      <c r="D2518" s="607" t="s">
        <v>10494</v>
      </c>
      <c r="E2518" s="619" t="s">
        <v>24993</v>
      </c>
      <c r="F2518"/>
      <c r="G2518"/>
      <c r="H2518"/>
    </row>
    <row r="2519" spans="1:8" ht="15" x14ac:dyDescent="0.25">
      <c r="A2519" s="609" t="str">
        <f t="shared" si="39"/>
        <v>91833</v>
      </c>
      <c r="B2519" s="607" t="s">
        <v>2869</v>
      </c>
      <c r="C2519" s="607" t="s">
        <v>2870</v>
      </c>
      <c r="D2519" s="607" t="s">
        <v>10494</v>
      </c>
      <c r="E2519" s="619" t="s">
        <v>9914</v>
      </c>
      <c r="F2519"/>
      <c r="G2519"/>
      <c r="H2519"/>
    </row>
    <row r="2520" spans="1:8" ht="15" x14ac:dyDescent="0.25">
      <c r="A2520" s="609" t="str">
        <f t="shared" si="39"/>
        <v>91834</v>
      </c>
      <c r="B2520" s="607" t="s">
        <v>2871</v>
      </c>
      <c r="C2520" s="607" t="s">
        <v>13091</v>
      </c>
      <c r="D2520" s="607" t="s">
        <v>10494</v>
      </c>
      <c r="E2520" s="619" t="s">
        <v>9465</v>
      </c>
      <c r="F2520"/>
      <c r="G2520"/>
      <c r="H2520"/>
    </row>
    <row r="2521" spans="1:8" ht="15" x14ac:dyDescent="0.25">
      <c r="A2521" s="609" t="str">
        <f t="shared" si="39"/>
        <v>91835</v>
      </c>
      <c r="B2521" s="607" t="s">
        <v>2872</v>
      </c>
      <c r="C2521" s="607" t="s">
        <v>2873</v>
      </c>
      <c r="D2521" s="607" t="s">
        <v>10494</v>
      </c>
      <c r="E2521" s="619" t="s">
        <v>17941</v>
      </c>
      <c r="F2521"/>
      <c r="G2521"/>
      <c r="H2521"/>
    </row>
    <row r="2522" spans="1:8" ht="15" x14ac:dyDescent="0.25">
      <c r="A2522" s="609" t="str">
        <f t="shared" si="39"/>
        <v>91836</v>
      </c>
      <c r="B2522" s="607" t="s">
        <v>2874</v>
      </c>
      <c r="C2522" s="607" t="s">
        <v>13094</v>
      </c>
      <c r="D2522" s="607" t="s">
        <v>10494</v>
      </c>
      <c r="E2522" s="619" t="s">
        <v>12835</v>
      </c>
      <c r="F2522"/>
      <c r="G2522"/>
      <c r="H2522"/>
    </row>
    <row r="2523" spans="1:8" ht="15" x14ac:dyDescent="0.25">
      <c r="A2523" s="609" t="str">
        <f t="shared" si="39"/>
        <v>91837</v>
      </c>
      <c r="B2523" s="607" t="s">
        <v>2875</v>
      </c>
      <c r="C2523" s="607" t="s">
        <v>2876</v>
      </c>
      <c r="D2523" s="607" t="s">
        <v>10494</v>
      </c>
      <c r="E2523" s="619" t="s">
        <v>8903</v>
      </c>
      <c r="F2523"/>
      <c r="G2523"/>
      <c r="H2523"/>
    </row>
    <row r="2524" spans="1:8" ht="15" x14ac:dyDescent="0.25">
      <c r="A2524" s="609" t="str">
        <f t="shared" si="39"/>
        <v>91839</v>
      </c>
      <c r="B2524" s="607" t="s">
        <v>2877</v>
      </c>
      <c r="C2524" s="607" t="s">
        <v>2878</v>
      </c>
      <c r="D2524" s="607" t="s">
        <v>10494</v>
      </c>
      <c r="E2524" s="619" t="s">
        <v>9938</v>
      </c>
      <c r="F2524"/>
      <c r="G2524"/>
      <c r="H2524"/>
    </row>
    <row r="2525" spans="1:8" ht="15" x14ac:dyDescent="0.25">
      <c r="A2525" s="609" t="str">
        <f t="shared" si="39"/>
        <v>91840</v>
      </c>
      <c r="B2525" s="607" t="s">
        <v>2879</v>
      </c>
      <c r="C2525" s="607" t="s">
        <v>2880</v>
      </c>
      <c r="D2525" s="607" t="s">
        <v>10494</v>
      </c>
      <c r="E2525" s="619" t="s">
        <v>9588</v>
      </c>
      <c r="F2525"/>
      <c r="G2525"/>
      <c r="H2525"/>
    </row>
    <row r="2526" spans="1:8" ht="15" x14ac:dyDescent="0.25">
      <c r="A2526" s="609" t="str">
        <f t="shared" si="39"/>
        <v>91841</v>
      </c>
      <c r="B2526" s="607" t="s">
        <v>2881</v>
      </c>
      <c r="C2526" s="607" t="s">
        <v>2882</v>
      </c>
      <c r="D2526" s="607" t="s">
        <v>10494</v>
      </c>
      <c r="E2526" s="619" t="s">
        <v>9876</v>
      </c>
      <c r="F2526"/>
      <c r="G2526"/>
      <c r="H2526"/>
    </row>
    <row r="2527" spans="1:8" ht="15" x14ac:dyDescent="0.25">
      <c r="A2527" s="609" t="str">
        <f t="shared" si="39"/>
        <v>91842</v>
      </c>
      <c r="B2527" s="607" t="s">
        <v>2883</v>
      </c>
      <c r="C2527" s="607" t="s">
        <v>13097</v>
      </c>
      <c r="D2527" s="607" t="s">
        <v>10494</v>
      </c>
      <c r="E2527" s="619" t="s">
        <v>18437</v>
      </c>
      <c r="F2527"/>
      <c r="G2527"/>
      <c r="H2527"/>
    </row>
    <row r="2528" spans="1:8" ht="15" x14ac:dyDescent="0.25">
      <c r="A2528" s="609" t="str">
        <f t="shared" si="39"/>
        <v>91843</v>
      </c>
      <c r="B2528" s="607" t="s">
        <v>2884</v>
      </c>
      <c r="C2528" s="607" t="s">
        <v>2885</v>
      </c>
      <c r="D2528" s="607" t="s">
        <v>10494</v>
      </c>
      <c r="E2528" s="619" t="s">
        <v>9143</v>
      </c>
      <c r="F2528"/>
      <c r="G2528"/>
      <c r="H2528"/>
    </row>
    <row r="2529" spans="1:8" ht="15" x14ac:dyDescent="0.25">
      <c r="A2529" s="609" t="str">
        <f t="shared" si="39"/>
        <v>91844</v>
      </c>
      <c r="B2529" s="607" t="s">
        <v>2886</v>
      </c>
      <c r="C2529" s="607" t="s">
        <v>13099</v>
      </c>
      <c r="D2529" s="607" t="s">
        <v>10494</v>
      </c>
      <c r="E2529" s="619" t="s">
        <v>8907</v>
      </c>
      <c r="F2529"/>
      <c r="G2529"/>
      <c r="H2529"/>
    </row>
    <row r="2530" spans="1:8" ht="15" x14ac:dyDescent="0.25">
      <c r="A2530" s="609" t="str">
        <f t="shared" si="39"/>
        <v>91845</v>
      </c>
      <c r="B2530" s="607" t="s">
        <v>2887</v>
      </c>
      <c r="C2530" s="607" t="s">
        <v>2888</v>
      </c>
      <c r="D2530" s="607" t="s">
        <v>10494</v>
      </c>
      <c r="E2530" s="619" t="s">
        <v>19799</v>
      </c>
      <c r="F2530"/>
      <c r="G2530"/>
      <c r="H2530"/>
    </row>
    <row r="2531" spans="1:8" ht="15" x14ac:dyDescent="0.25">
      <c r="A2531" s="609" t="str">
        <f t="shared" si="39"/>
        <v>91846</v>
      </c>
      <c r="B2531" s="607" t="s">
        <v>2889</v>
      </c>
      <c r="C2531" s="607" t="s">
        <v>13102</v>
      </c>
      <c r="D2531" s="607" t="s">
        <v>10494</v>
      </c>
      <c r="E2531" s="619" t="s">
        <v>10144</v>
      </c>
      <c r="F2531"/>
      <c r="G2531"/>
      <c r="H2531"/>
    </row>
    <row r="2532" spans="1:8" ht="15" x14ac:dyDescent="0.25">
      <c r="A2532" s="609" t="str">
        <f t="shared" si="39"/>
        <v>91847</v>
      </c>
      <c r="B2532" s="607" t="s">
        <v>2890</v>
      </c>
      <c r="C2532" s="607" t="s">
        <v>2891</v>
      </c>
      <c r="D2532" s="607" t="s">
        <v>10494</v>
      </c>
      <c r="E2532" s="619" t="s">
        <v>9577</v>
      </c>
      <c r="F2532"/>
      <c r="G2532"/>
      <c r="H2532"/>
    </row>
    <row r="2533" spans="1:8" ht="15" x14ac:dyDescent="0.25">
      <c r="A2533" s="609" t="str">
        <f t="shared" si="39"/>
        <v>91849</v>
      </c>
      <c r="B2533" s="607" t="s">
        <v>2892</v>
      </c>
      <c r="C2533" s="607" t="s">
        <v>2893</v>
      </c>
      <c r="D2533" s="607" t="s">
        <v>10494</v>
      </c>
      <c r="E2533" s="619" t="s">
        <v>11332</v>
      </c>
      <c r="F2533"/>
      <c r="G2533"/>
      <c r="H2533"/>
    </row>
    <row r="2534" spans="1:8" ht="15" x14ac:dyDescent="0.25">
      <c r="A2534" s="609" t="str">
        <f t="shared" si="39"/>
        <v>91850</v>
      </c>
      <c r="B2534" s="607" t="s">
        <v>2894</v>
      </c>
      <c r="C2534" s="607" t="s">
        <v>2895</v>
      </c>
      <c r="D2534" s="607" t="s">
        <v>10494</v>
      </c>
      <c r="E2534" s="619" t="s">
        <v>10721</v>
      </c>
      <c r="F2534"/>
      <c r="G2534"/>
      <c r="H2534"/>
    </row>
    <row r="2535" spans="1:8" ht="15" x14ac:dyDescent="0.25">
      <c r="A2535" s="609" t="str">
        <f t="shared" si="39"/>
        <v>91851</v>
      </c>
      <c r="B2535" s="607" t="s">
        <v>2896</v>
      </c>
      <c r="C2535" s="607" t="s">
        <v>2897</v>
      </c>
      <c r="D2535" s="607" t="s">
        <v>10494</v>
      </c>
      <c r="E2535" s="619" t="s">
        <v>9938</v>
      </c>
      <c r="F2535"/>
      <c r="G2535"/>
      <c r="H2535"/>
    </row>
    <row r="2536" spans="1:8" ht="15" x14ac:dyDescent="0.25">
      <c r="A2536" s="609" t="str">
        <f t="shared" si="39"/>
        <v>91852</v>
      </c>
      <c r="B2536" s="607" t="s">
        <v>2898</v>
      </c>
      <c r="C2536" s="607" t="s">
        <v>13104</v>
      </c>
      <c r="D2536" s="607" t="s">
        <v>10494</v>
      </c>
      <c r="E2536" s="619" t="s">
        <v>9144</v>
      </c>
      <c r="F2536"/>
      <c r="G2536"/>
      <c r="H2536"/>
    </row>
    <row r="2537" spans="1:8" ht="15" x14ac:dyDescent="0.25">
      <c r="A2537" s="609" t="str">
        <f t="shared" si="39"/>
        <v>91853</v>
      </c>
      <c r="B2537" s="607" t="s">
        <v>2899</v>
      </c>
      <c r="C2537" s="607" t="s">
        <v>2900</v>
      </c>
      <c r="D2537" s="607" t="s">
        <v>10494</v>
      </c>
      <c r="E2537" s="619" t="s">
        <v>10106</v>
      </c>
      <c r="F2537"/>
      <c r="G2537"/>
      <c r="H2537"/>
    </row>
    <row r="2538" spans="1:8" ht="15" x14ac:dyDescent="0.25">
      <c r="A2538" s="609" t="str">
        <f t="shared" si="39"/>
        <v>91854</v>
      </c>
      <c r="B2538" s="607" t="s">
        <v>2901</v>
      </c>
      <c r="C2538" s="607" t="s">
        <v>13105</v>
      </c>
      <c r="D2538" s="607" t="s">
        <v>10494</v>
      </c>
      <c r="E2538" s="619" t="s">
        <v>9723</v>
      </c>
      <c r="F2538"/>
      <c r="G2538"/>
      <c r="H2538"/>
    </row>
    <row r="2539" spans="1:8" ht="15" x14ac:dyDescent="0.25">
      <c r="A2539" s="609" t="str">
        <f t="shared" si="39"/>
        <v>91855</v>
      </c>
      <c r="B2539" s="607" t="s">
        <v>2902</v>
      </c>
      <c r="C2539" s="607" t="s">
        <v>2903</v>
      </c>
      <c r="D2539" s="607" t="s">
        <v>10494</v>
      </c>
      <c r="E2539" s="619" t="s">
        <v>9017</v>
      </c>
      <c r="F2539"/>
      <c r="G2539"/>
      <c r="H2539"/>
    </row>
    <row r="2540" spans="1:8" ht="15" x14ac:dyDescent="0.25">
      <c r="A2540" s="609" t="str">
        <f t="shared" si="39"/>
        <v>91856</v>
      </c>
      <c r="B2540" s="607" t="s">
        <v>2904</v>
      </c>
      <c r="C2540" s="607" t="s">
        <v>13106</v>
      </c>
      <c r="D2540" s="607" t="s">
        <v>10494</v>
      </c>
      <c r="E2540" s="619" t="s">
        <v>13117</v>
      </c>
      <c r="F2540"/>
      <c r="G2540"/>
      <c r="H2540"/>
    </row>
    <row r="2541" spans="1:8" ht="15" x14ac:dyDescent="0.25">
      <c r="A2541" s="609" t="str">
        <f t="shared" si="39"/>
        <v>91857</v>
      </c>
      <c r="B2541" s="607" t="s">
        <v>2905</v>
      </c>
      <c r="C2541" s="607" t="s">
        <v>2906</v>
      </c>
      <c r="D2541" s="607" t="s">
        <v>10494</v>
      </c>
      <c r="E2541" s="619" t="s">
        <v>9580</v>
      </c>
      <c r="F2541"/>
      <c r="G2541"/>
      <c r="H2541"/>
    </row>
    <row r="2542" spans="1:8" ht="15" x14ac:dyDescent="0.25">
      <c r="A2542" s="609" t="str">
        <f t="shared" si="39"/>
        <v>91859</v>
      </c>
      <c r="B2542" s="607" t="s">
        <v>2907</v>
      </c>
      <c r="C2542" s="607" t="s">
        <v>2908</v>
      </c>
      <c r="D2542" s="607" t="s">
        <v>10494</v>
      </c>
      <c r="E2542" s="619" t="s">
        <v>15963</v>
      </c>
      <c r="F2542"/>
      <c r="G2542"/>
      <c r="H2542"/>
    </row>
    <row r="2543" spans="1:8" ht="15" x14ac:dyDescent="0.25">
      <c r="A2543" s="609" t="str">
        <f t="shared" si="39"/>
        <v>91860</v>
      </c>
      <c r="B2543" s="607" t="s">
        <v>2909</v>
      </c>
      <c r="C2543" s="607" t="s">
        <v>2910</v>
      </c>
      <c r="D2543" s="607" t="s">
        <v>10494</v>
      </c>
      <c r="E2543" s="619" t="s">
        <v>33176</v>
      </c>
      <c r="F2543"/>
      <c r="G2543"/>
      <c r="H2543"/>
    </row>
    <row r="2544" spans="1:8" ht="15" x14ac:dyDescent="0.25">
      <c r="A2544" s="609" t="str">
        <f t="shared" si="39"/>
        <v>91861</v>
      </c>
      <c r="B2544" s="607" t="s">
        <v>2911</v>
      </c>
      <c r="C2544" s="607" t="s">
        <v>2912</v>
      </c>
      <c r="D2544" s="607" t="s">
        <v>10494</v>
      </c>
      <c r="E2544" s="619" t="s">
        <v>8950</v>
      </c>
      <c r="F2544"/>
      <c r="G2544"/>
      <c r="H2544"/>
    </row>
    <row r="2545" spans="1:8" ht="15" x14ac:dyDescent="0.25">
      <c r="A2545" s="609" t="str">
        <f t="shared" si="39"/>
        <v>91862</v>
      </c>
      <c r="B2545" s="607" t="s">
        <v>2913</v>
      </c>
      <c r="C2545" s="607" t="s">
        <v>13108</v>
      </c>
      <c r="D2545" s="607" t="s">
        <v>10494</v>
      </c>
      <c r="E2545" s="619" t="s">
        <v>9426</v>
      </c>
      <c r="F2545"/>
      <c r="G2545"/>
      <c r="H2545"/>
    </row>
    <row r="2546" spans="1:8" ht="15" x14ac:dyDescent="0.25">
      <c r="A2546" s="609" t="str">
        <f t="shared" si="39"/>
        <v>91863</v>
      </c>
      <c r="B2546" s="607" t="s">
        <v>2914</v>
      </c>
      <c r="C2546" s="607" t="s">
        <v>13109</v>
      </c>
      <c r="D2546" s="607" t="s">
        <v>10494</v>
      </c>
      <c r="E2546" s="619" t="s">
        <v>12886</v>
      </c>
      <c r="F2546"/>
      <c r="G2546"/>
      <c r="H2546"/>
    </row>
    <row r="2547" spans="1:8" ht="15" x14ac:dyDescent="0.25">
      <c r="A2547" s="609" t="str">
        <f t="shared" si="39"/>
        <v>91864</v>
      </c>
      <c r="B2547" s="607" t="s">
        <v>2915</v>
      </c>
      <c r="C2547" s="607" t="s">
        <v>13110</v>
      </c>
      <c r="D2547" s="607" t="s">
        <v>10494</v>
      </c>
      <c r="E2547" s="619" t="s">
        <v>9115</v>
      </c>
      <c r="F2547"/>
      <c r="G2547"/>
      <c r="H2547"/>
    </row>
    <row r="2548" spans="1:8" ht="15" x14ac:dyDescent="0.25">
      <c r="A2548" s="609" t="str">
        <f t="shared" si="39"/>
        <v>91865</v>
      </c>
      <c r="B2548" s="607" t="s">
        <v>2916</v>
      </c>
      <c r="C2548" s="607" t="s">
        <v>13112</v>
      </c>
      <c r="D2548" s="607" t="s">
        <v>10494</v>
      </c>
      <c r="E2548" s="619" t="s">
        <v>11533</v>
      </c>
      <c r="F2548"/>
      <c r="G2548"/>
      <c r="H2548"/>
    </row>
    <row r="2549" spans="1:8" ht="15" x14ac:dyDescent="0.25">
      <c r="A2549" s="609" t="str">
        <f t="shared" si="39"/>
        <v>91866</v>
      </c>
      <c r="B2549" s="607" t="s">
        <v>2917</v>
      </c>
      <c r="C2549" s="607" t="s">
        <v>13113</v>
      </c>
      <c r="D2549" s="607" t="s">
        <v>10494</v>
      </c>
      <c r="E2549" s="619" t="s">
        <v>9827</v>
      </c>
      <c r="F2549"/>
      <c r="G2549"/>
      <c r="H2549"/>
    </row>
    <row r="2550" spans="1:8" ht="15" x14ac:dyDescent="0.25">
      <c r="A2550" s="609" t="str">
        <f t="shared" si="39"/>
        <v>91867</v>
      </c>
      <c r="B2550" s="607" t="s">
        <v>2918</v>
      </c>
      <c r="C2550" s="607" t="s">
        <v>13115</v>
      </c>
      <c r="D2550" s="607" t="s">
        <v>10494</v>
      </c>
      <c r="E2550" s="619" t="s">
        <v>18016</v>
      </c>
      <c r="F2550"/>
      <c r="G2550"/>
      <c r="H2550"/>
    </row>
    <row r="2551" spans="1:8" ht="15" x14ac:dyDescent="0.25">
      <c r="A2551" s="609" t="str">
        <f t="shared" si="39"/>
        <v>91868</v>
      </c>
      <c r="B2551" s="607" t="s">
        <v>2919</v>
      </c>
      <c r="C2551" s="607" t="s">
        <v>13116</v>
      </c>
      <c r="D2551" s="607" t="s">
        <v>10494</v>
      </c>
      <c r="E2551" s="619" t="s">
        <v>15952</v>
      </c>
      <c r="F2551"/>
      <c r="G2551"/>
      <c r="H2551"/>
    </row>
    <row r="2552" spans="1:8" ht="15" x14ac:dyDescent="0.25">
      <c r="A2552" s="609" t="str">
        <f t="shared" si="39"/>
        <v>91869</v>
      </c>
      <c r="B2552" s="607" t="s">
        <v>2920</v>
      </c>
      <c r="C2552" s="607" t="s">
        <v>13118</v>
      </c>
      <c r="D2552" s="607" t="s">
        <v>10494</v>
      </c>
      <c r="E2552" s="619" t="s">
        <v>10172</v>
      </c>
      <c r="F2552"/>
      <c r="G2552"/>
      <c r="H2552"/>
    </row>
    <row r="2553" spans="1:8" ht="15" x14ac:dyDescent="0.25">
      <c r="A2553" s="609" t="str">
        <f t="shared" si="39"/>
        <v>91870</v>
      </c>
      <c r="B2553" s="607" t="s">
        <v>2921</v>
      </c>
      <c r="C2553" s="607" t="s">
        <v>13120</v>
      </c>
      <c r="D2553" s="607" t="s">
        <v>10494</v>
      </c>
      <c r="E2553" s="619" t="s">
        <v>17068</v>
      </c>
      <c r="F2553"/>
      <c r="G2553"/>
      <c r="H2553"/>
    </row>
    <row r="2554" spans="1:8" ht="15" x14ac:dyDescent="0.25">
      <c r="A2554" s="609" t="str">
        <f t="shared" si="39"/>
        <v>91871</v>
      </c>
      <c r="B2554" s="607" t="s">
        <v>2922</v>
      </c>
      <c r="C2554" s="607" t="s">
        <v>13122</v>
      </c>
      <c r="D2554" s="607" t="s">
        <v>10494</v>
      </c>
      <c r="E2554" s="619" t="s">
        <v>9404</v>
      </c>
      <c r="F2554"/>
      <c r="G2554"/>
      <c r="H2554"/>
    </row>
    <row r="2555" spans="1:8" ht="15" x14ac:dyDescent="0.25">
      <c r="A2555" s="609" t="str">
        <f t="shared" si="39"/>
        <v>91872</v>
      </c>
      <c r="B2555" s="607" t="s">
        <v>2923</v>
      </c>
      <c r="C2555" s="607" t="s">
        <v>13123</v>
      </c>
      <c r="D2555" s="607" t="s">
        <v>10494</v>
      </c>
      <c r="E2555" s="619" t="s">
        <v>11860</v>
      </c>
      <c r="F2555"/>
      <c r="G2555"/>
      <c r="H2555"/>
    </row>
    <row r="2556" spans="1:8" ht="15" x14ac:dyDescent="0.25">
      <c r="A2556" s="609" t="str">
        <f t="shared" si="39"/>
        <v>91873</v>
      </c>
      <c r="B2556" s="607" t="s">
        <v>2924</v>
      </c>
      <c r="C2556" s="607" t="s">
        <v>13125</v>
      </c>
      <c r="D2556" s="607" t="s">
        <v>10494</v>
      </c>
      <c r="E2556" s="619" t="s">
        <v>11364</v>
      </c>
      <c r="F2556"/>
      <c r="G2556"/>
      <c r="H2556"/>
    </row>
    <row r="2557" spans="1:8" ht="15" x14ac:dyDescent="0.25">
      <c r="A2557" s="609" t="str">
        <f t="shared" si="39"/>
        <v>93008</v>
      </c>
      <c r="B2557" s="607" t="s">
        <v>3805</v>
      </c>
      <c r="C2557" s="607" t="s">
        <v>13126</v>
      </c>
      <c r="D2557" s="607" t="s">
        <v>10494</v>
      </c>
      <c r="E2557" s="619" t="s">
        <v>13193</v>
      </c>
      <c r="F2557"/>
      <c r="G2557"/>
      <c r="H2557"/>
    </row>
    <row r="2558" spans="1:8" ht="15" x14ac:dyDescent="0.25">
      <c r="A2558" s="609" t="str">
        <f t="shared" si="39"/>
        <v>93009</v>
      </c>
      <c r="B2558" s="607" t="s">
        <v>3806</v>
      </c>
      <c r="C2558" s="607" t="s">
        <v>13127</v>
      </c>
      <c r="D2558" s="607" t="s">
        <v>10494</v>
      </c>
      <c r="E2558" s="619" t="s">
        <v>9533</v>
      </c>
      <c r="F2558"/>
      <c r="G2558"/>
      <c r="H2558"/>
    </row>
    <row r="2559" spans="1:8" ht="15" x14ac:dyDescent="0.25">
      <c r="A2559" s="609" t="str">
        <f t="shared" si="39"/>
        <v>93010</v>
      </c>
      <c r="B2559" s="607" t="s">
        <v>3807</v>
      </c>
      <c r="C2559" s="607" t="s">
        <v>13129</v>
      </c>
      <c r="D2559" s="607" t="s">
        <v>10494</v>
      </c>
      <c r="E2559" s="619" t="s">
        <v>18001</v>
      </c>
      <c r="F2559"/>
      <c r="G2559"/>
      <c r="H2559"/>
    </row>
    <row r="2560" spans="1:8" ht="15" x14ac:dyDescent="0.25">
      <c r="A2560" s="609" t="str">
        <f t="shared" si="39"/>
        <v>93011</v>
      </c>
      <c r="B2560" s="607" t="s">
        <v>3808</v>
      </c>
      <c r="C2560" s="607" t="s">
        <v>13131</v>
      </c>
      <c r="D2560" s="607" t="s">
        <v>10494</v>
      </c>
      <c r="E2560" s="619" t="s">
        <v>16567</v>
      </c>
      <c r="F2560"/>
      <c r="G2560"/>
      <c r="H2560"/>
    </row>
    <row r="2561" spans="1:8" ht="15" x14ac:dyDescent="0.25">
      <c r="A2561" s="609" t="str">
        <f t="shared" si="39"/>
        <v>93012</v>
      </c>
      <c r="B2561" s="607" t="s">
        <v>3809</v>
      </c>
      <c r="C2561" s="607" t="s">
        <v>13132</v>
      </c>
      <c r="D2561" s="607" t="s">
        <v>10494</v>
      </c>
      <c r="E2561" s="619" t="s">
        <v>18447</v>
      </c>
      <c r="F2561"/>
      <c r="G2561"/>
      <c r="H2561"/>
    </row>
    <row r="2562" spans="1:8" ht="15" x14ac:dyDescent="0.25">
      <c r="A2562" s="609" t="str">
        <f t="shared" ref="A2562:A2625" si="40">IF(ISERROR(SEARCH("/",B2562)=6),TRIM(CLEAN(B2562)),IF(SEARCH("/",B2562)=6,IF(LEN(TRIM(CLEAN(B2562)))=7,LEFT(TRIM(CLEAN(B2562)),6)&amp;"00"&amp;RIGHT(TRIM(CLEAN(B2562)),1),LEFT(TRIM(CLEAN(B2562)),6)&amp;"0"&amp;RIGHT(TRIM(CLEAN(B2562)),2)),TRIM(CLEAN(B2562))))</f>
        <v>95726</v>
      </c>
      <c r="B2562" s="607" t="s">
        <v>4784</v>
      </c>
      <c r="C2562" s="607" t="s">
        <v>13133</v>
      </c>
      <c r="D2562" s="607" t="s">
        <v>10494</v>
      </c>
      <c r="E2562" s="619" t="s">
        <v>15714</v>
      </c>
      <c r="F2562"/>
      <c r="G2562"/>
      <c r="H2562"/>
    </row>
    <row r="2563" spans="1:8" ht="15" x14ac:dyDescent="0.25">
      <c r="A2563" s="609" t="str">
        <f t="shared" si="40"/>
        <v>95727</v>
      </c>
      <c r="B2563" s="607" t="s">
        <v>4785</v>
      </c>
      <c r="C2563" s="607" t="s">
        <v>13134</v>
      </c>
      <c r="D2563" s="607" t="s">
        <v>10494</v>
      </c>
      <c r="E2563" s="619" t="s">
        <v>9246</v>
      </c>
      <c r="F2563"/>
      <c r="G2563"/>
      <c r="H2563"/>
    </row>
    <row r="2564" spans="1:8" ht="15" x14ac:dyDescent="0.25">
      <c r="A2564" s="609" t="str">
        <f t="shared" si="40"/>
        <v>95728</v>
      </c>
      <c r="B2564" s="607" t="s">
        <v>4786</v>
      </c>
      <c r="C2564" s="607" t="s">
        <v>13136</v>
      </c>
      <c r="D2564" s="607" t="s">
        <v>10494</v>
      </c>
      <c r="E2564" s="619" t="s">
        <v>9475</v>
      </c>
      <c r="F2564"/>
      <c r="G2564"/>
      <c r="H2564"/>
    </row>
    <row r="2565" spans="1:8" ht="15" x14ac:dyDescent="0.25">
      <c r="A2565" s="609" t="str">
        <f t="shared" si="40"/>
        <v>95729</v>
      </c>
      <c r="B2565" s="607" t="s">
        <v>4787</v>
      </c>
      <c r="C2565" s="607" t="s">
        <v>13137</v>
      </c>
      <c r="D2565" s="607" t="s">
        <v>10494</v>
      </c>
      <c r="E2565" s="619" t="s">
        <v>9755</v>
      </c>
      <c r="F2565"/>
      <c r="G2565"/>
      <c r="H2565"/>
    </row>
    <row r="2566" spans="1:8" ht="15" x14ac:dyDescent="0.25">
      <c r="A2566" s="609" t="str">
        <f t="shared" si="40"/>
        <v>95730</v>
      </c>
      <c r="B2566" s="607" t="s">
        <v>4788</v>
      </c>
      <c r="C2566" s="607" t="s">
        <v>13138</v>
      </c>
      <c r="D2566" s="607" t="s">
        <v>10494</v>
      </c>
      <c r="E2566" s="619" t="s">
        <v>10341</v>
      </c>
      <c r="F2566"/>
      <c r="G2566"/>
      <c r="H2566"/>
    </row>
    <row r="2567" spans="1:8" ht="15" x14ac:dyDescent="0.25">
      <c r="A2567" s="609" t="str">
        <f t="shared" si="40"/>
        <v>95731</v>
      </c>
      <c r="B2567" s="607" t="s">
        <v>4789</v>
      </c>
      <c r="C2567" s="607" t="s">
        <v>13139</v>
      </c>
      <c r="D2567" s="607" t="s">
        <v>10494</v>
      </c>
      <c r="E2567" s="619" t="s">
        <v>9296</v>
      </c>
      <c r="F2567"/>
      <c r="G2567"/>
      <c r="H2567"/>
    </row>
    <row r="2568" spans="1:8" ht="15" x14ac:dyDescent="0.25">
      <c r="A2568" s="609" t="str">
        <f t="shared" si="40"/>
        <v>95732</v>
      </c>
      <c r="B2568" s="607" t="s">
        <v>4790</v>
      </c>
      <c r="C2568" s="607" t="s">
        <v>13140</v>
      </c>
      <c r="D2568" s="607" t="s">
        <v>10580</v>
      </c>
      <c r="E2568" s="619" t="s">
        <v>8841</v>
      </c>
      <c r="F2568"/>
      <c r="G2568"/>
      <c r="H2568"/>
    </row>
    <row r="2569" spans="1:8" ht="15" x14ac:dyDescent="0.25">
      <c r="A2569" s="609" t="str">
        <f t="shared" si="40"/>
        <v>95745</v>
      </c>
      <c r="B2569" s="607" t="s">
        <v>4796</v>
      </c>
      <c r="C2569" s="607" t="s">
        <v>13141</v>
      </c>
      <c r="D2569" s="607" t="s">
        <v>10494</v>
      </c>
      <c r="E2569" s="619" t="s">
        <v>10048</v>
      </c>
      <c r="F2569"/>
      <c r="G2569"/>
      <c r="H2569"/>
    </row>
    <row r="2570" spans="1:8" ht="15" x14ac:dyDescent="0.25">
      <c r="A2570" s="609" t="str">
        <f t="shared" si="40"/>
        <v>95746</v>
      </c>
      <c r="B2570" s="607" t="s">
        <v>4797</v>
      </c>
      <c r="C2570" s="607" t="s">
        <v>13142</v>
      </c>
      <c r="D2570" s="607" t="s">
        <v>10494</v>
      </c>
      <c r="E2570" s="619" t="s">
        <v>13990</v>
      </c>
      <c r="F2570"/>
      <c r="G2570"/>
      <c r="H2570"/>
    </row>
    <row r="2571" spans="1:8" ht="15" x14ac:dyDescent="0.25">
      <c r="A2571" s="609" t="str">
        <f t="shared" si="40"/>
        <v>95747</v>
      </c>
      <c r="B2571" s="607" t="s">
        <v>4798</v>
      </c>
      <c r="C2571" s="607" t="s">
        <v>13143</v>
      </c>
      <c r="D2571" s="607" t="s">
        <v>10494</v>
      </c>
      <c r="E2571" s="619" t="s">
        <v>8896</v>
      </c>
      <c r="F2571"/>
      <c r="G2571"/>
      <c r="H2571"/>
    </row>
    <row r="2572" spans="1:8" ht="15" x14ac:dyDescent="0.25">
      <c r="A2572" s="609" t="str">
        <f t="shared" si="40"/>
        <v>95748</v>
      </c>
      <c r="B2572" s="607" t="s">
        <v>4799</v>
      </c>
      <c r="C2572" s="607" t="s">
        <v>13144</v>
      </c>
      <c r="D2572" s="607" t="s">
        <v>10494</v>
      </c>
      <c r="E2572" s="619" t="s">
        <v>33177</v>
      </c>
      <c r="F2572"/>
      <c r="G2572"/>
      <c r="H2572"/>
    </row>
    <row r="2573" spans="1:8" ht="15" x14ac:dyDescent="0.25">
      <c r="A2573" s="609" t="str">
        <f t="shared" si="40"/>
        <v>95749</v>
      </c>
      <c r="B2573" s="607" t="s">
        <v>4800</v>
      </c>
      <c r="C2573" s="607" t="s">
        <v>13146</v>
      </c>
      <c r="D2573" s="607" t="s">
        <v>10494</v>
      </c>
      <c r="E2573" s="619" t="s">
        <v>17964</v>
      </c>
      <c r="F2573"/>
      <c r="G2573"/>
      <c r="H2573"/>
    </row>
    <row r="2574" spans="1:8" ht="15" x14ac:dyDescent="0.25">
      <c r="A2574" s="609" t="str">
        <f t="shared" si="40"/>
        <v>95750</v>
      </c>
      <c r="B2574" s="607" t="s">
        <v>4801</v>
      </c>
      <c r="C2574" s="607" t="s">
        <v>13147</v>
      </c>
      <c r="D2574" s="607" t="s">
        <v>10494</v>
      </c>
      <c r="E2574" s="619" t="s">
        <v>14193</v>
      </c>
      <c r="F2574"/>
      <c r="G2574"/>
      <c r="H2574"/>
    </row>
    <row r="2575" spans="1:8" ht="15" x14ac:dyDescent="0.25">
      <c r="A2575" s="609" t="str">
        <f t="shared" si="40"/>
        <v>95751</v>
      </c>
      <c r="B2575" s="607" t="s">
        <v>4802</v>
      </c>
      <c r="C2575" s="607" t="s">
        <v>13148</v>
      </c>
      <c r="D2575" s="607" t="s">
        <v>10494</v>
      </c>
      <c r="E2575" s="619" t="s">
        <v>19377</v>
      </c>
      <c r="F2575"/>
      <c r="G2575"/>
      <c r="H2575"/>
    </row>
    <row r="2576" spans="1:8" ht="15" x14ac:dyDescent="0.25">
      <c r="A2576" s="609" t="str">
        <f t="shared" si="40"/>
        <v>95752</v>
      </c>
      <c r="B2576" s="607" t="s">
        <v>4803</v>
      </c>
      <c r="C2576" s="607" t="s">
        <v>13149</v>
      </c>
      <c r="D2576" s="607" t="s">
        <v>10494</v>
      </c>
      <c r="E2576" s="619" t="s">
        <v>33178</v>
      </c>
      <c r="F2576"/>
      <c r="G2576"/>
      <c r="H2576"/>
    </row>
    <row r="2577" spans="1:8" ht="15" x14ac:dyDescent="0.25">
      <c r="A2577" s="609" t="str">
        <f t="shared" si="40"/>
        <v>97667</v>
      </c>
      <c r="B2577" s="607" t="s">
        <v>5590</v>
      </c>
      <c r="C2577" s="607" t="s">
        <v>13150</v>
      </c>
      <c r="D2577" s="607" t="s">
        <v>10494</v>
      </c>
      <c r="E2577" s="619" t="s">
        <v>8844</v>
      </c>
      <c r="F2577"/>
      <c r="G2577"/>
      <c r="H2577"/>
    </row>
    <row r="2578" spans="1:8" ht="15" x14ac:dyDescent="0.25">
      <c r="A2578" s="609" t="str">
        <f t="shared" si="40"/>
        <v>97668</v>
      </c>
      <c r="B2578" s="607" t="s">
        <v>5591</v>
      </c>
      <c r="C2578" s="607" t="s">
        <v>5592</v>
      </c>
      <c r="D2578" s="607" t="s">
        <v>10494</v>
      </c>
      <c r="E2578" s="619" t="s">
        <v>12851</v>
      </c>
      <c r="F2578"/>
      <c r="G2578"/>
      <c r="H2578"/>
    </row>
    <row r="2579" spans="1:8" ht="15" x14ac:dyDescent="0.25">
      <c r="A2579" s="609" t="str">
        <f t="shared" si="40"/>
        <v>97669</v>
      </c>
      <c r="B2579" s="607" t="s">
        <v>5593</v>
      </c>
      <c r="C2579" s="607" t="s">
        <v>13151</v>
      </c>
      <c r="D2579" s="607" t="s">
        <v>10494</v>
      </c>
      <c r="E2579" s="619" t="s">
        <v>9397</v>
      </c>
      <c r="F2579"/>
      <c r="G2579"/>
      <c r="H2579"/>
    </row>
    <row r="2580" spans="1:8" ht="15" x14ac:dyDescent="0.25">
      <c r="A2580" s="609" t="str">
        <f t="shared" si="40"/>
        <v>97670</v>
      </c>
      <c r="B2580" s="607" t="s">
        <v>5594</v>
      </c>
      <c r="C2580" s="607" t="s">
        <v>13152</v>
      </c>
      <c r="D2580" s="607" t="s">
        <v>10494</v>
      </c>
      <c r="E2580" s="619" t="s">
        <v>8935</v>
      </c>
      <c r="F2580"/>
      <c r="G2580"/>
      <c r="H2580"/>
    </row>
    <row r="2581" spans="1:8" ht="15" x14ac:dyDescent="0.25">
      <c r="A2581" s="609" t="str">
        <f t="shared" si="40"/>
        <v>91874</v>
      </c>
      <c r="B2581" s="607" t="s">
        <v>2925</v>
      </c>
      <c r="C2581" s="607" t="s">
        <v>13153</v>
      </c>
      <c r="D2581" s="607" t="s">
        <v>10580</v>
      </c>
      <c r="E2581" s="619" t="s">
        <v>9460</v>
      </c>
      <c r="F2581"/>
      <c r="G2581"/>
      <c r="H2581"/>
    </row>
    <row r="2582" spans="1:8" ht="15" x14ac:dyDescent="0.25">
      <c r="A2582" s="609" t="str">
        <f t="shared" si="40"/>
        <v>91875</v>
      </c>
      <c r="B2582" s="607" t="s">
        <v>2926</v>
      </c>
      <c r="C2582" s="607" t="s">
        <v>13154</v>
      </c>
      <c r="D2582" s="607" t="s">
        <v>10580</v>
      </c>
      <c r="E2582" s="619" t="s">
        <v>18157</v>
      </c>
      <c r="F2582"/>
      <c r="G2582"/>
      <c r="H2582"/>
    </row>
    <row r="2583" spans="1:8" ht="15" x14ac:dyDescent="0.25">
      <c r="A2583" s="609" t="str">
        <f t="shared" si="40"/>
        <v>91876</v>
      </c>
      <c r="B2583" s="607" t="s">
        <v>2927</v>
      </c>
      <c r="C2583" s="607" t="s">
        <v>13155</v>
      </c>
      <c r="D2583" s="607" t="s">
        <v>10580</v>
      </c>
      <c r="E2583" s="619" t="s">
        <v>9486</v>
      </c>
      <c r="F2583"/>
      <c r="G2583"/>
      <c r="H2583"/>
    </row>
    <row r="2584" spans="1:8" ht="15" x14ac:dyDescent="0.25">
      <c r="A2584" s="609" t="str">
        <f t="shared" si="40"/>
        <v>91877</v>
      </c>
      <c r="B2584" s="607" t="s">
        <v>2928</v>
      </c>
      <c r="C2584" s="607" t="s">
        <v>13157</v>
      </c>
      <c r="D2584" s="607" t="s">
        <v>10580</v>
      </c>
      <c r="E2584" s="619" t="s">
        <v>12791</v>
      </c>
      <c r="F2584"/>
      <c r="G2584"/>
      <c r="H2584"/>
    </row>
    <row r="2585" spans="1:8" ht="15" x14ac:dyDescent="0.25">
      <c r="A2585" s="609" t="str">
        <f t="shared" si="40"/>
        <v>91878</v>
      </c>
      <c r="B2585" s="607" t="s">
        <v>2929</v>
      </c>
      <c r="C2585" s="607" t="s">
        <v>13158</v>
      </c>
      <c r="D2585" s="607" t="s">
        <v>10580</v>
      </c>
      <c r="E2585" s="619" t="s">
        <v>20985</v>
      </c>
      <c r="F2585"/>
      <c r="G2585"/>
      <c r="H2585"/>
    </row>
    <row r="2586" spans="1:8" ht="15" x14ac:dyDescent="0.25">
      <c r="A2586" s="609" t="str">
        <f t="shared" si="40"/>
        <v>91879</v>
      </c>
      <c r="B2586" s="607" t="s">
        <v>2930</v>
      </c>
      <c r="C2586" s="607" t="s">
        <v>13159</v>
      </c>
      <c r="D2586" s="607" t="s">
        <v>10580</v>
      </c>
      <c r="E2586" s="619" t="s">
        <v>9477</v>
      </c>
      <c r="F2586"/>
      <c r="G2586"/>
      <c r="H2586"/>
    </row>
    <row r="2587" spans="1:8" ht="15" x14ac:dyDescent="0.25">
      <c r="A2587" s="609" t="str">
        <f t="shared" si="40"/>
        <v>91880</v>
      </c>
      <c r="B2587" s="607" t="s">
        <v>2931</v>
      </c>
      <c r="C2587" s="607" t="s">
        <v>13161</v>
      </c>
      <c r="D2587" s="607" t="s">
        <v>10580</v>
      </c>
      <c r="E2587" s="619" t="s">
        <v>28400</v>
      </c>
      <c r="F2587"/>
      <c r="G2587"/>
      <c r="H2587"/>
    </row>
    <row r="2588" spans="1:8" ht="15" x14ac:dyDescent="0.25">
      <c r="A2588" s="609" t="str">
        <f t="shared" si="40"/>
        <v>91881</v>
      </c>
      <c r="B2588" s="607" t="s">
        <v>2932</v>
      </c>
      <c r="C2588" s="607" t="s">
        <v>13162</v>
      </c>
      <c r="D2588" s="607" t="s">
        <v>10580</v>
      </c>
      <c r="E2588" s="619" t="s">
        <v>15903</v>
      </c>
      <c r="F2588"/>
      <c r="G2588"/>
      <c r="H2588"/>
    </row>
    <row r="2589" spans="1:8" ht="15" x14ac:dyDescent="0.25">
      <c r="A2589" s="609" t="str">
        <f t="shared" si="40"/>
        <v>91882</v>
      </c>
      <c r="B2589" s="607" t="s">
        <v>2933</v>
      </c>
      <c r="C2589" s="607" t="s">
        <v>13163</v>
      </c>
      <c r="D2589" s="607" t="s">
        <v>10580</v>
      </c>
      <c r="E2589" s="619" t="s">
        <v>9173</v>
      </c>
      <c r="F2589"/>
      <c r="G2589"/>
      <c r="H2589"/>
    </row>
    <row r="2590" spans="1:8" ht="15" x14ac:dyDescent="0.25">
      <c r="A2590" s="609" t="str">
        <f t="shared" si="40"/>
        <v>91884</v>
      </c>
      <c r="B2590" s="607" t="s">
        <v>2934</v>
      </c>
      <c r="C2590" s="607" t="s">
        <v>13164</v>
      </c>
      <c r="D2590" s="607" t="s">
        <v>10580</v>
      </c>
      <c r="E2590" s="619" t="s">
        <v>10817</v>
      </c>
      <c r="F2590"/>
      <c r="G2590"/>
      <c r="H2590"/>
    </row>
    <row r="2591" spans="1:8" ht="15" x14ac:dyDescent="0.25">
      <c r="A2591" s="609" t="str">
        <f t="shared" si="40"/>
        <v>91885</v>
      </c>
      <c r="B2591" s="607" t="s">
        <v>2935</v>
      </c>
      <c r="C2591" s="607" t="s">
        <v>13165</v>
      </c>
      <c r="D2591" s="607" t="s">
        <v>10580</v>
      </c>
      <c r="E2591" s="619" t="s">
        <v>14511</v>
      </c>
      <c r="F2591"/>
      <c r="G2591"/>
      <c r="H2591"/>
    </row>
    <row r="2592" spans="1:8" ht="15" x14ac:dyDescent="0.25">
      <c r="A2592" s="609" t="str">
        <f t="shared" si="40"/>
        <v>91886</v>
      </c>
      <c r="B2592" s="607" t="s">
        <v>2936</v>
      </c>
      <c r="C2592" s="607" t="s">
        <v>13166</v>
      </c>
      <c r="D2592" s="607" t="s">
        <v>10580</v>
      </c>
      <c r="E2592" s="619" t="s">
        <v>33176</v>
      </c>
      <c r="F2592"/>
      <c r="G2592"/>
      <c r="H2592"/>
    </row>
    <row r="2593" spans="1:8" ht="15" x14ac:dyDescent="0.25">
      <c r="A2593" s="609" t="str">
        <f t="shared" si="40"/>
        <v>91887</v>
      </c>
      <c r="B2593" s="607" t="s">
        <v>2937</v>
      </c>
      <c r="C2593" s="607" t="s">
        <v>13167</v>
      </c>
      <c r="D2593" s="607" t="s">
        <v>10580</v>
      </c>
      <c r="E2593" s="619" t="s">
        <v>19338</v>
      </c>
      <c r="F2593"/>
      <c r="G2593"/>
      <c r="H2593"/>
    </row>
    <row r="2594" spans="1:8" ht="15" x14ac:dyDescent="0.25">
      <c r="A2594" s="609" t="str">
        <f t="shared" si="40"/>
        <v>91889</v>
      </c>
      <c r="B2594" s="607" t="s">
        <v>2938</v>
      </c>
      <c r="C2594" s="607" t="s">
        <v>13168</v>
      </c>
      <c r="D2594" s="607" t="s">
        <v>10580</v>
      </c>
      <c r="E2594" s="619" t="s">
        <v>13092</v>
      </c>
      <c r="F2594"/>
      <c r="G2594"/>
      <c r="H2594"/>
    </row>
    <row r="2595" spans="1:8" ht="15" x14ac:dyDescent="0.25">
      <c r="A2595" s="609" t="str">
        <f t="shared" si="40"/>
        <v>91890</v>
      </c>
      <c r="B2595" s="607" t="s">
        <v>2939</v>
      </c>
      <c r="C2595" s="607" t="s">
        <v>13169</v>
      </c>
      <c r="D2595" s="607" t="s">
        <v>10580</v>
      </c>
      <c r="E2595" s="619" t="s">
        <v>24945</v>
      </c>
      <c r="F2595"/>
      <c r="G2595"/>
      <c r="H2595"/>
    </row>
    <row r="2596" spans="1:8" ht="15" x14ac:dyDescent="0.25">
      <c r="A2596" s="609" t="str">
        <f t="shared" si="40"/>
        <v>91892</v>
      </c>
      <c r="B2596" s="607" t="s">
        <v>2940</v>
      </c>
      <c r="C2596" s="607" t="s">
        <v>13170</v>
      </c>
      <c r="D2596" s="607" t="s">
        <v>10580</v>
      </c>
      <c r="E2596" s="619" t="s">
        <v>10042</v>
      </c>
      <c r="F2596"/>
      <c r="G2596"/>
      <c r="H2596"/>
    </row>
    <row r="2597" spans="1:8" ht="15" x14ac:dyDescent="0.25">
      <c r="A2597" s="609" t="str">
        <f t="shared" si="40"/>
        <v>91893</v>
      </c>
      <c r="B2597" s="607" t="s">
        <v>2941</v>
      </c>
      <c r="C2597" s="607" t="s">
        <v>13171</v>
      </c>
      <c r="D2597" s="607" t="s">
        <v>10580</v>
      </c>
      <c r="E2597" s="619" t="s">
        <v>14170</v>
      </c>
      <c r="F2597"/>
      <c r="G2597"/>
      <c r="H2597"/>
    </row>
    <row r="2598" spans="1:8" ht="15" x14ac:dyDescent="0.25">
      <c r="A2598" s="609" t="str">
        <f t="shared" si="40"/>
        <v>91895</v>
      </c>
      <c r="B2598" s="607" t="s">
        <v>2942</v>
      </c>
      <c r="C2598" s="607" t="s">
        <v>2943</v>
      </c>
      <c r="D2598" s="607" t="s">
        <v>10580</v>
      </c>
      <c r="E2598" s="619" t="s">
        <v>17972</v>
      </c>
      <c r="F2598"/>
      <c r="G2598"/>
      <c r="H2598"/>
    </row>
    <row r="2599" spans="1:8" ht="15" x14ac:dyDescent="0.25">
      <c r="A2599" s="609" t="str">
        <f t="shared" si="40"/>
        <v>91896</v>
      </c>
      <c r="B2599" s="607" t="s">
        <v>2944</v>
      </c>
      <c r="C2599" s="607" t="s">
        <v>13173</v>
      </c>
      <c r="D2599" s="607" t="s">
        <v>10580</v>
      </c>
      <c r="E2599" s="619" t="s">
        <v>10446</v>
      </c>
      <c r="F2599"/>
      <c r="G2599"/>
      <c r="H2599"/>
    </row>
    <row r="2600" spans="1:8" ht="15" x14ac:dyDescent="0.25">
      <c r="A2600" s="609" t="str">
        <f t="shared" si="40"/>
        <v>91898</v>
      </c>
      <c r="B2600" s="607" t="s">
        <v>2945</v>
      </c>
      <c r="C2600" s="607" t="s">
        <v>13174</v>
      </c>
      <c r="D2600" s="607" t="s">
        <v>10580</v>
      </c>
      <c r="E2600" s="619" t="s">
        <v>17605</v>
      </c>
      <c r="F2600"/>
      <c r="G2600"/>
      <c r="H2600"/>
    </row>
    <row r="2601" spans="1:8" ht="15" x14ac:dyDescent="0.25">
      <c r="A2601" s="609" t="str">
        <f t="shared" si="40"/>
        <v>91899</v>
      </c>
      <c r="B2601" s="607" t="s">
        <v>2946</v>
      </c>
      <c r="C2601" s="607" t="s">
        <v>13175</v>
      </c>
      <c r="D2601" s="607" t="s">
        <v>10580</v>
      </c>
      <c r="E2601" s="619" t="s">
        <v>18884</v>
      </c>
      <c r="F2601"/>
      <c r="G2601"/>
      <c r="H2601"/>
    </row>
    <row r="2602" spans="1:8" ht="15" x14ac:dyDescent="0.25">
      <c r="A2602" s="609" t="str">
        <f t="shared" si="40"/>
        <v>91901</v>
      </c>
      <c r="B2602" s="607" t="s">
        <v>2947</v>
      </c>
      <c r="C2602" s="607" t="s">
        <v>13176</v>
      </c>
      <c r="D2602" s="607" t="s">
        <v>10580</v>
      </c>
      <c r="E2602" s="619" t="s">
        <v>9017</v>
      </c>
      <c r="F2602"/>
      <c r="G2602"/>
      <c r="H2602"/>
    </row>
    <row r="2603" spans="1:8" ht="15" x14ac:dyDescent="0.25">
      <c r="A2603" s="609" t="str">
        <f t="shared" si="40"/>
        <v>91902</v>
      </c>
      <c r="B2603" s="607" t="s">
        <v>2948</v>
      </c>
      <c r="C2603" s="607" t="s">
        <v>13177</v>
      </c>
      <c r="D2603" s="607" t="s">
        <v>10580</v>
      </c>
      <c r="E2603" s="619" t="s">
        <v>13809</v>
      </c>
      <c r="F2603"/>
      <c r="G2603"/>
      <c r="H2603"/>
    </row>
    <row r="2604" spans="1:8" ht="15" x14ac:dyDescent="0.25">
      <c r="A2604" s="609" t="str">
        <f t="shared" si="40"/>
        <v>91904</v>
      </c>
      <c r="B2604" s="607" t="s">
        <v>2949</v>
      </c>
      <c r="C2604" s="607" t="s">
        <v>13178</v>
      </c>
      <c r="D2604" s="607" t="s">
        <v>10580</v>
      </c>
      <c r="E2604" s="619" t="s">
        <v>8921</v>
      </c>
      <c r="F2604"/>
      <c r="G2604"/>
      <c r="H2604"/>
    </row>
    <row r="2605" spans="1:8" ht="15" x14ac:dyDescent="0.25">
      <c r="A2605" s="609" t="str">
        <f t="shared" si="40"/>
        <v>91905</v>
      </c>
      <c r="B2605" s="607" t="s">
        <v>2950</v>
      </c>
      <c r="C2605" s="607" t="s">
        <v>13179</v>
      </c>
      <c r="D2605" s="607" t="s">
        <v>10580</v>
      </c>
      <c r="E2605" s="619" t="s">
        <v>17878</v>
      </c>
      <c r="F2605"/>
      <c r="G2605"/>
      <c r="H2605"/>
    </row>
    <row r="2606" spans="1:8" ht="15" x14ac:dyDescent="0.25">
      <c r="A2606" s="609" t="str">
        <f t="shared" si="40"/>
        <v>91907</v>
      </c>
      <c r="B2606" s="607" t="s">
        <v>2951</v>
      </c>
      <c r="C2606" s="607" t="s">
        <v>13180</v>
      </c>
      <c r="D2606" s="607" t="s">
        <v>10580</v>
      </c>
      <c r="E2606" s="619" t="s">
        <v>9233</v>
      </c>
      <c r="F2606"/>
      <c r="G2606"/>
      <c r="H2606"/>
    </row>
    <row r="2607" spans="1:8" ht="15" x14ac:dyDescent="0.25">
      <c r="A2607" s="609" t="str">
        <f t="shared" si="40"/>
        <v>91908</v>
      </c>
      <c r="B2607" s="607" t="s">
        <v>2952</v>
      </c>
      <c r="C2607" s="607" t="s">
        <v>13182</v>
      </c>
      <c r="D2607" s="607" t="s">
        <v>10580</v>
      </c>
      <c r="E2607" s="619" t="s">
        <v>15922</v>
      </c>
      <c r="F2607"/>
      <c r="G2607"/>
      <c r="H2607"/>
    </row>
    <row r="2608" spans="1:8" ht="15" x14ac:dyDescent="0.25">
      <c r="A2608" s="609" t="str">
        <f t="shared" si="40"/>
        <v>91910</v>
      </c>
      <c r="B2608" s="607" t="s">
        <v>2953</v>
      </c>
      <c r="C2608" s="607" t="s">
        <v>13184</v>
      </c>
      <c r="D2608" s="607" t="s">
        <v>10580</v>
      </c>
      <c r="E2608" s="619" t="s">
        <v>10101</v>
      </c>
      <c r="F2608"/>
      <c r="G2608"/>
      <c r="H2608"/>
    </row>
    <row r="2609" spans="1:8" ht="15" x14ac:dyDescent="0.25">
      <c r="A2609" s="609" t="str">
        <f t="shared" si="40"/>
        <v>91911</v>
      </c>
      <c r="B2609" s="607" t="s">
        <v>2954</v>
      </c>
      <c r="C2609" s="607" t="s">
        <v>13186</v>
      </c>
      <c r="D2609" s="607" t="s">
        <v>10580</v>
      </c>
      <c r="E2609" s="619" t="s">
        <v>13224</v>
      </c>
      <c r="F2609"/>
      <c r="G2609"/>
      <c r="H2609"/>
    </row>
    <row r="2610" spans="1:8" ht="15" x14ac:dyDescent="0.25">
      <c r="A2610" s="609" t="str">
        <f t="shared" si="40"/>
        <v>91913</v>
      </c>
      <c r="B2610" s="607" t="s">
        <v>2955</v>
      </c>
      <c r="C2610" s="607" t="s">
        <v>13187</v>
      </c>
      <c r="D2610" s="607" t="s">
        <v>10580</v>
      </c>
      <c r="E2610" s="619" t="s">
        <v>9008</v>
      </c>
      <c r="F2610"/>
      <c r="G2610"/>
      <c r="H2610"/>
    </row>
    <row r="2611" spans="1:8" ht="15" x14ac:dyDescent="0.25">
      <c r="A2611" s="609" t="str">
        <f t="shared" si="40"/>
        <v>91914</v>
      </c>
      <c r="B2611" s="607" t="s">
        <v>2956</v>
      </c>
      <c r="C2611" s="607" t="s">
        <v>13188</v>
      </c>
      <c r="D2611" s="607" t="s">
        <v>10580</v>
      </c>
      <c r="E2611" s="619" t="s">
        <v>12883</v>
      </c>
      <c r="F2611"/>
      <c r="G2611"/>
      <c r="H2611"/>
    </row>
    <row r="2612" spans="1:8" ht="15" x14ac:dyDescent="0.25">
      <c r="A2612" s="609" t="str">
        <f t="shared" si="40"/>
        <v>91916</v>
      </c>
      <c r="B2612" s="607" t="s">
        <v>2957</v>
      </c>
      <c r="C2612" s="607" t="s">
        <v>13190</v>
      </c>
      <c r="D2612" s="607" t="s">
        <v>10580</v>
      </c>
      <c r="E2612" s="619" t="s">
        <v>14412</v>
      </c>
      <c r="F2612"/>
      <c r="G2612"/>
      <c r="H2612"/>
    </row>
    <row r="2613" spans="1:8" ht="15" x14ac:dyDescent="0.25">
      <c r="A2613" s="609" t="str">
        <f t="shared" si="40"/>
        <v>91917</v>
      </c>
      <c r="B2613" s="607" t="s">
        <v>2958</v>
      </c>
      <c r="C2613" s="607" t="s">
        <v>13192</v>
      </c>
      <c r="D2613" s="607" t="s">
        <v>10580</v>
      </c>
      <c r="E2613" s="619" t="s">
        <v>10276</v>
      </c>
      <c r="F2613"/>
      <c r="G2613"/>
      <c r="H2613"/>
    </row>
    <row r="2614" spans="1:8" ht="15" x14ac:dyDescent="0.25">
      <c r="A2614" s="609" t="str">
        <f t="shared" si="40"/>
        <v>91919</v>
      </c>
      <c r="B2614" s="607" t="s">
        <v>2959</v>
      </c>
      <c r="C2614" s="607" t="s">
        <v>13194</v>
      </c>
      <c r="D2614" s="607" t="s">
        <v>10580</v>
      </c>
      <c r="E2614" s="619" t="s">
        <v>22937</v>
      </c>
      <c r="F2614"/>
      <c r="G2614"/>
      <c r="H2614"/>
    </row>
    <row r="2615" spans="1:8" ht="15" x14ac:dyDescent="0.25">
      <c r="A2615" s="609" t="str">
        <f t="shared" si="40"/>
        <v>91920</v>
      </c>
      <c r="B2615" s="607" t="s">
        <v>2960</v>
      </c>
      <c r="C2615" s="607" t="s">
        <v>13195</v>
      </c>
      <c r="D2615" s="607" t="s">
        <v>10580</v>
      </c>
      <c r="E2615" s="619" t="s">
        <v>9660</v>
      </c>
      <c r="F2615"/>
      <c r="G2615"/>
      <c r="H2615"/>
    </row>
    <row r="2616" spans="1:8" ht="15" x14ac:dyDescent="0.25">
      <c r="A2616" s="609" t="str">
        <f t="shared" si="40"/>
        <v>91922</v>
      </c>
      <c r="B2616" s="607" t="s">
        <v>2961</v>
      </c>
      <c r="C2616" s="607" t="s">
        <v>13196</v>
      </c>
      <c r="D2616" s="607" t="s">
        <v>10580</v>
      </c>
      <c r="E2616" s="619" t="s">
        <v>17471</v>
      </c>
      <c r="F2616"/>
      <c r="G2616"/>
      <c r="H2616"/>
    </row>
    <row r="2617" spans="1:8" ht="15" x14ac:dyDescent="0.25">
      <c r="A2617" s="609" t="str">
        <f t="shared" si="40"/>
        <v>93013</v>
      </c>
      <c r="B2617" s="607" t="s">
        <v>3810</v>
      </c>
      <c r="C2617" s="607" t="s">
        <v>13198</v>
      </c>
      <c r="D2617" s="607" t="s">
        <v>10580</v>
      </c>
      <c r="E2617" s="619" t="s">
        <v>9335</v>
      </c>
      <c r="F2617"/>
      <c r="G2617"/>
      <c r="H2617"/>
    </row>
    <row r="2618" spans="1:8" ht="15" x14ac:dyDescent="0.25">
      <c r="A2618" s="609" t="str">
        <f t="shared" si="40"/>
        <v>93014</v>
      </c>
      <c r="B2618" s="607" t="s">
        <v>3811</v>
      </c>
      <c r="C2618" s="607" t="s">
        <v>13199</v>
      </c>
      <c r="D2618" s="607" t="s">
        <v>10580</v>
      </c>
      <c r="E2618" s="619" t="s">
        <v>9520</v>
      </c>
      <c r="F2618"/>
      <c r="G2618"/>
      <c r="H2618"/>
    </row>
    <row r="2619" spans="1:8" ht="15" x14ac:dyDescent="0.25">
      <c r="A2619" s="609" t="str">
        <f t="shared" si="40"/>
        <v>93015</v>
      </c>
      <c r="B2619" s="607" t="s">
        <v>3812</v>
      </c>
      <c r="C2619" s="607" t="s">
        <v>13201</v>
      </c>
      <c r="D2619" s="607" t="s">
        <v>10580</v>
      </c>
      <c r="E2619" s="619" t="s">
        <v>22921</v>
      </c>
      <c r="F2619"/>
      <c r="G2619"/>
      <c r="H2619"/>
    </row>
    <row r="2620" spans="1:8" ht="15" x14ac:dyDescent="0.25">
      <c r="A2620" s="609" t="str">
        <f t="shared" si="40"/>
        <v>93016</v>
      </c>
      <c r="B2620" s="607" t="s">
        <v>3813</v>
      </c>
      <c r="C2620" s="607" t="s">
        <v>13202</v>
      </c>
      <c r="D2620" s="607" t="s">
        <v>10580</v>
      </c>
      <c r="E2620" s="619" t="s">
        <v>18290</v>
      </c>
      <c r="F2620"/>
      <c r="G2620"/>
      <c r="H2620"/>
    </row>
    <row r="2621" spans="1:8" ht="15" x14ac:dyDescent="0.25">
      <c r="A2621" s="609" t="str">
        <f t="shared" si="40"/>
        <v>93017</v>
      </c>
      <c r="B2621" s="607" t="s">
        <v>3814</v>
      </c>
      <c r="C2621" s="607" t="s">
        <v>13203</v>
      </c>
      <c r="D2621" s="607" t="s">
        <v>10580</v>
      </c>
      <c r="E2621" s="619" t="s">
        <v>33179</v>
      </c>
      <c r="F2621"/>
      <c r="G2621"/>
      <c r="H2621"/>
    </row>
    <row r="2622" spans="1:8" ht="15" x14ac:dyDescent="0.25">
      <c r="A2622" s="609" t="str">
        <f t="shared" si="40"/>
        <v>93018</v>
      </c>
      <c r="B2622" s="607" t="s">
        <v>3815</v>
      </c>
      <c r="C2622" s="607" t="s">
        <v>13204</v>
      </c>
      <c r="D2622" s="607" t="s">
        <v>10580</v>
      </c>
      <c r="E2622" s="619" t="s">
        <v>10277</v>
      </c>
      <c r="F2622"/>
      <c r="G2622"/>
      <c r="H2622"/>
    </row>
    <row r="2623" spans="1:8" ht="15" x14ac:dyDescent="0.25">
      <c r="A2623" s="609" t="str">
        <f t="shared" si="40"/>
        <v>93020</v>
      </c>
      <c r="B2623" s="607" t="s">
        <v>3816</v>
      </c>
      <c r="C2623" s="607" t="s">
        <v>13206</v>
      </c>
      <c r="D2623" s="607" t="s">
        <v>10580</v>
      </c>
      <c r="E2623" s="619" t="s">
        <v>18328</v>
      </c>
      <c r="F2623"/>
      <c r="G2623"/>
      <c r="H2623"/>
    </row>
    <row r="2624" spans="1:8" ht="15" x14ac:dyDescent="0.25">
      <c r="A2624" s="609" t="str">
        <f t="shared" si="40"/>
        <v>93022</v>
      </c>
      <c r="B2624" s="607" t="s">
        <v>3817</v>
      </c>
      <c r="C2624" s="607" t="s">
        <v>13208</v>
      </c>
      <c r="D2624" s="607" t="s">
        <v>10580</v>
      </c>
      <c r="E2624" s="619" t="s">
        <v>19449</v>
      </c>
      <c r="F2624"/>
      <c r="G2624"/>
      <c r="H2624"/>
    </row>
    <row r="2625" spans="1:8" ht="15" x14ac:dyDescent="0.25">
      <c r="A2625" s="609" t="str">
        <f t="shared" si="40"/>
        <v>93024</v>
      </c>
      <c r="B2625" s="607" t="s">
        <v>3818</v>
      </c>
      <c r="C2625" s="607" t="s">
        <v>13209</v>
      </c>
      <c r="D2625" s="607" t="s">
        <v>10580</v>
      </c>
      <c r="E2625" s="619" t="s">
        <v>27934</v>
      </c>
      <c r="F2625"/>
      <c r="G2625"/>
      <c r="H2625"/>
    </row>
    <row r="2626" spans="1:8" ht="15" x14ac:dyDescent="0.25">
      <c r="A2626" s="609" t="str">
        <f t="shared" ref="A2626:A2689" si="41">IF(ISERROR(SEARCH("/",B2626)=6),TRIM(CLEAN(B2626)),IF(SEARCH("/",B2626)=6,IF(LEN(TRIM(CLEAN(B2626)))=7,LEFT(TRIM(CLEAN(B2626)),6)&amp;"00"&amp;RIGHT(TRIM(CLEAN(B2626)),1),LEFT(TRIM(CLEAN(B2626)),6)&amp;"0"&amp;RIGHT(TRIM(CLEAN(B2626)),2)),TRIM(CLEAN(B2626))))</f>
        <v>93026</v>
      </c>
      <c r="B2626" s="607" t="s">
        <v>3819</v>
      </c>
      <c r="C2626" s="607" t="s">
        <v>13210</v>
      </c>
      <c r="D2626" s="607" t="s">
        <v>10580</v>
      </c>
      <c r="E2626" s="619" t="s">
        <v>19638</v>
      </c>
      <c r="F2626"/>
      <c r="G2626"/>
      <c r="H2626"/>
    </row>
    <row r="2627" spans="1:8" ht="15" x14ac:dyDescent="0.25">
      <c r="A2627" s="609" t="str">
        <f t="shared" si="41"/>
        <v>95733</v>
      </c>
      <c r="B2627" s="607" t="s">
        <v>4791</v>
      </c>
      <c r="C2627" s="607" t="s">
        <v>13211</v>
      </c>
      <c r="D2627" s="607" t="s">
        <v>10580</v>
      </c>
      <c r="E2627" s="619" t="s">
        <v>9751</v>
      </c>
      <c r="F2627"/>
      <c r="G2627"/>
      <c r="H2627"/>
    </row>
    <row r="2628" spans="1:8" ht="15" x14ac:dyDescent="0.25">
      <c r="A2628" s="609" t="str">
        <f t="shared" si="41"/>
        <v>95734</v>
      </c>
      <c r="B2628" s="607" t="s">
        <v>4792</v>
      </c>
      <c r="C2628" s="607" t="s">
        <v>13213</v>
      </c>
      <c r="D2628" s="607" t="s">
        <v>10580</v>
      </c>
      <c r="E2628" s="619" t="s">
        <v>10495</v>
      </c>
      <c r="F2628"/>
      <c r="G2628"/>
      <c r="H2628"/>
    </row>
    <row r="2629" spans="1:8" ht="15" x14ac:dyDescent="0.25">
      <c r="A2629" s="609" t="str">
        <f t="shared" si="41"/>
        <v>95735</v>
      </c>
      <c r="B2629" s="607" t="s">
        <v>4793</v>
      </c>
      <c r="C2629" s="607" t="s">
        <v>13214</v>
      </c>
      <c r="D2629" s="607" t="s">
        <v>10580</v>
      </c>
      <c r="E2629" s="619" t="s">
        <v>9855</v>
      </c>
      <c r="F2629"/>
      <c r="G2629"/>
      <c r="H2629"/>
    </row>
    <row r="2630" spans="1:8" ht="15" x14ac:dyDescent="0.25">
      <c r="A2630" s="609" t="str">
        <f t="shared" si="41"/>
        <v>95736</v>
      </c>
      <c r="B2630" s="607" t="s">
        <v>4794</v>
      </c>
      <c r="C2630" s="607" t="s">
        <v>13215</v>
      </c>
      <c r="D2630" s="607" t="s">
        <v>10580</v>
      </c>
      <c r="E2630" s="619" t="s">
        <v>10279</v>
      </c>
      <c r="F2630"/>
      <c r="G2630"/>
      <c r="H2630"/>
    </row>
    <row r="2631" spans="1:8" ht="15" x14ac:dyDescent="0.25">
      <c r="A2631" s="609" t="str">
        <f t="shared" si="41"/>
        <v>95738</v>
      </c>
      <c r="B2631" s="607" t="s">
        <v>4795</v>
      </c>
      <c r="C2631" s="607" t="s">
        <v>13216</v>
      </c>
      <c r="D2631" s="607" t="s">
        <v>10580</v>
      </c>
      <c r="E2631" s="619" t="s">
        <v>18016</v>
      </c>
      <c r="F2631"/>
      <c r="G2631"/>
      <c r="H2631"/>
    </row>
    <row r="2632" spans="1:8" ht="15" x14ac:dyDescent="0.25">
      <c r="A2632" s="609" t="str">
        <f t="shared" si="41"/>
        <v>95753</v>
      </c>
      <c r="B2632" s="607" t="s">
        <v>4804</v>
      </c>
      <c r="C2632" s="607" t="s">
        <v>13217</v>
      </c>
      <c r="D2632" s="607" t="s">
        <v>10580</v>
      </c>
      <c r="E2632" s="619" t="s">
        <v>9871</v>
      </c>
      <c r="F2632"/>
      <c r="G2632"/>
      <c r="H2632"/>
    </row>
    <row r="2633" spans="1:8" ht="15" x14ac:dyDescent="0.25">
      <c r="A2633" s="609" t="str">
        <f t="shared" si="41"/>
        <v>95754</v>
      </c>
      <c r="B2633" s="607" t="s">
        <v>4805</v>
      </c>
      <c r="C2633" s="607" t="s">
        <v>13218</v>
      </c>
      <c r="D2633" s="607" t="s">
        <v>10580</v>
      </c>
      <c r="E2633" s="619" t="s">
        <v>9347</v>
      </c>
      <c r="F2633"/>
      <c r="G2633"/>
      <c r="H2633"/>
    </row>
    <row r="2634" spans="1:8" ht="15" x14ac:dyDescent="0.25">
      <c r="A2634" s="609" t="str">
        <f t="shared" si="41"/>
        <v>95755</v>
      </c>
      <c r="B2634" s="607" t="s">
        <v>4806</v>
      </c>
      <c r="C2634" s="607" t="s">
        <v>13219</v>
      </c>
      <c r="D2634" s="607" t="s">
        <v>10580</v>
      </c>
      <c r="E2634" s="619" t="s">
        <v>12550</v>
      </c>
      <c r="F2634"/>
      <c r="G2634"/>
      <c r="H2634"/>
    </row>
    <row r="2635" spans="1:8" ht="15" x14ac:dyDescent="0.25">
      <c r="A2635" s="609" t="str">
        <f t="shared" si="41"/>
        <v>95756</v>
      </c>
      <c r="B2635" s="607" t="s">
        <v>4807</v>
      </c>
      <c r="C2635" s="607" t="s">
        <v>13220</v>
      </c>
      <c r="D2635" s="607" t="s">
        <v>10580</v>
      </c>
      <c r="E2635" s="619" t="s">
        <v>10169</v>
      </c>
      <c r="F2635"/>
      <c r="G2635"/>
      <c r="H2635"/>
    </row>
    <row r="2636" spans="1:8" ht="15" x14ac:dyDescent="0.25">
      <c r="A2636" s="609" t="str">
        <f t="shared" si="41"/>
        <v>95757</v>
      </c>
      <c r="B2636" s="607" t="s">
        <v>4808</v>
      </c>
      <c r="C2636" s="607" t="s">
        <v>13221</v>
      </c>
      <c r="D2636" s="607" t="s">
        <v>10580</v>
      </c>
      <c r="E2636" s="619" t="s">
        <v>12926</v>
      </c>
      <c r="F2636"/>
      <c r="G2636"/>
      <c r="H2636"/>
    </row>
    <row r="2637" spans="1:8" ht="15" x14ac:dyDescent="0.25">
      <c r="A2637" s="609" t="str">
        <f t="shared" si="41"/>
        <v>95758</v>
      </c>
      <c r="B2637" s="607" t="s">
        <v>4809</v>
      </c>
      <c r="C2637" s="607" t="s">
        <v>13222</v>
      </c>
      <c r="D2637" s="607" t="s">
        <v>10580</v>
      </c>
      <c r="E2637" s="619" t="s">
        <v>9453</v>
      </c>
      <c r="F2637"/>
      <c r="G2637"/>
      <c r="H2637"/>
    </row>
    <row r="2638" spans="1:8" ht="15" x14ac:dyDescent="0.25">
      <c r="A2638" s="609" t="str">
        <f t="shared" si="41"/>
        <v>95759</v>
      </c>
      <c r="B2638" s="607" t="s">
        <v>4810</v>
      </c>
      <c r="C2638" s="607" t="s">
        <v>13223</v>
      </c>
      <c r="D2638" s="607" t="s">
        <v>10580</v>
      </c>
      <c r="E2638" s="619" t="s">
        <v>9508</v>
      </c>
      <c r="F2638"/>
      <c r="G2638"/>
      <c r="H2638"/>
    </row>
    <row r="2639" spans="1:8" ht="15" x14ac:dyDescent="0.25">
      <c r="A2639" s="609" t="str">
        <f t="shared" si="41"/>
        <v>95760</v>
      </c>
      <c r="B2639" s="607" t="s">
        <v>4811</v>
      </c>
      <c r="C2639" s="607" t="s">
        <v>13225</v>
      </c>
      <c r="D2639" s="607" t="s">
        <v>10580</v>
      </c>
      <c r="E2639" s="619" t="s">
        <v>15941</v>
      </c>
      <c r="F2639"/>
      <c r="G2639"/>
      <c r="H2639"/>
    </row>
    <row r="2640" spans="1:8" ht="15" x14ac:dyDescent="0.25">
      <c r="A2640" s="609" t="str">
        <f t="shared" si="41"/>
        <v>97559</v>
      </c>
      <c r="B2640" s="607" t="s">
        <v>5512</v>
      </c>
      <c r="C2640" s="607" t="s">
        <v>13227</v>
      </c>
      <c r="D2640" s="607" t="s">
        <v>10580</v>
      </c>
      <c r="E2640" s="619" t="s">
        <v>14511</v>
      </c>
      <c r="F2640"/>
      <c r="G2640"/>
      <c r="H2640"/>
    </row>
    <row r="2641" spans="1:8" ht="15" x14ac:dyDescent="0.25">
      <c r="A2641" s="609" t="str">
        <f t="shared" si="41"/>
        <v>97562</v>
      </c>
      <c r="B2641" s="607" t="s">
        <v>5513</v>
      </c>
      <c r="C2641" s="607" t="s">
        <v>13228</v>
      </c>
      <c r="D2641" s="607" t="s">
        <v>10580</v>
      </c>
      <c r="E2641" s="619" t="s">
        <v>10425</v>
      </c>
      <c r="F2641"/>
      <c r="G2641"/>
      <c r="H2641"/>
    </row>
    <row r="2642" spans="1:8" ht="15" x14ac:dyDescent="0.25">
      <c r="A2642" s="609" t="str">
        <f t="shared" si="41"/>
        <v>97564</v>
      </c>
      <c r="B2642" s="607" t="s">
        <v>5514</v>
      </c>
      <c r="C2642" s="607" t="s">
        <v>13229</v>
      </c>
      <c r="D2642" s="607" t="s">
        <v>10580</v>
      </c>
      <c r="E2642" s="619" t="s">
        <v>9299</v>
      </c>
      <c r="F2642"/>
      <c r="G2642"/>
      <c r="H2642"/>
    </row>
    <row r="2643" spans="1:8" ht="15" x14ac:dyDescent="0.25">
      <c r="A2643" s="609" t="str">
        <f t="shared" si="41"/>
        <v>91924</v>
      </c>
      <c r="B2643" s="607" t="s">
        <v>2962</v>
      </c>
      <c r="C2643" s="607" t="s">
        <v>13230</v>
      </c>
      <c r="D2643" s="607" t="s">
        <v>10494</v>
      </c>
      <c r="E2643" s="619" t="s">
        <v>8953</v>
      </c>
      <c r="F2643"/>
      <c r="G2643"/>
      <c r="H2643"/>
    </row>
    <row r="2644" spans="1:8" ht="15" x14ac:dyDescent="0.25">
      <c r="A2644" s="609" t="str">
        <f t="shared" si="41"/>
        <v>91925</v>
      </c>
      <c r="B2644" s="607" t="s">
        <v>2963</v>
      </c>
      <c r="C2644" s="607" t="s">
        <v>13232</v>
      </c>
      <c r="D2644" s="607" t="s">
        <v>10494</v>
      </c>
      <c r="E2644" s="619" t="s">
        <v>9194</v>
      </c>
      <c r="F2644"/>
      <c r="G2644"/>
      <c r="H2644"/>
    </row>
    <row r="2645" spans="1:8" ht="15" x14ac:dyDescent="0.25">
      <c r="A2645" s="609" t="str">
        <f t="shared" si="41"/>
        <v>91926</v>
      </c>
      <c r="B2645" s="607" t="s">
        <v>2964</v>
      </c>
      <c r="C2645" s="607" t="s">
        <v>13233</v>
      </c>
      <c r="D2645" s="607" t="s">
        <v>10494</v>
      </c>
      <c r="E2645" s="619" t="s">
        <v>9262</v>
      </c>
      <c r="F2645"/>
      <c r="G2645"/>
      <c r="H2645"/>
    </row>
    <row r="2646" spans="1:8" ht="15" x14ac:dyDescent="0.25">
      <c r="A2646" s="609" t="str">
        <f t="shared" si="41"/>
        <v>91927</v>
      </c>
      <c r="B2646" s="607" t="s">
        <v>2965</v>
      </c>
      <c r="C2646" s="607" t="s">
        <v>13235</v>
      </c>
      <c r="D2646" s="607" t="s">
        <v>10494</v>
      </c>
      <c r="E2646" s="619" t="s">
        <v>9651</v>
      </c>
      <c r="F2646"/>
      <c r="G2646"/>
      <c r="H2646"/>
    </row>
    <row r="2647" spans="1:8" ht="15" x14ac:dyDescent="0.25">
      <c r="A2647" s="609" t="str">
        <f t="shared" si="41"/>
        <v>91928</v>
      </c>
      <c r="B2647" s="607" t="s">
        <v>2966</v>
      </c>
      <c r="C2647" s="607" t="s">
        <v>13236</v>
      </c>
      <c r="D2647" s="607" t="s">
        <v>10494</v>
      </c>
      <c r="E2647" s="619" t="s">
        <v>9451</v>
      </c>
      <c r="F2647"/>
      <c r="G2647"/>
      <c r="H2647"/>
    </row>
    <row r="2648" spans="1:8" ht="15" x14ac:dyDescent="0.25">
      <c r="A2648" s="609" t="str">
        <f t="shared" si="41"/>
        <v>91929</v>
      </c>
      <c r="B2648" s="607" t="s">
        <v>2967</v>
      </c>
      <c r="C2648" s="607" t="s">
        <v>13237</v>
      </c>
      <c r="D2648" s="607" t="s">
        <v>10494</v>
      </c>
      <c r="E2648" s="619" t="s">
        <v>14081</v>
      </c>
      <c r="F2648"/>
      <c r="G2648"/>
      <c r="H2648"/>
    </row>
    <row r="2649" spans="1:8" ht="15" x14ac:dyDescent="0.25">
      <c r="A2649" s="609" t="str">
        <f t="shared" si="41"/>
        <v>91930</v>
      </c>
      <c r="B2649" s="607" t="s">
        <v>2968</v>
      </c>
      <c r="C2649" s="607" t="s">
        <v>13238</v>
      </c>
      <c r="D2649" s="607" t="s">
        <v>10494</v>
      </c>
      <c r="E2649" s="619" t="s">
        <v>12926</v>
      </c>
      <c r="F2649"/>
      <c r="G2649"/>
      <c r="H2649"/>
    </row>
    <row r="2650" spans="1:8" ht="15" x14ac:dyDescent="0.25">
      <c r="A2650" s="609" t="str">
        <f t="shared" si="41"/>
        <v>91931</v>
      </c>
      <c r="B2650" s="607" t="s">
        <v>2969</v>
      </c>
      <c r="C2650" s="607" t="s">
        <v>13239</v>
      </c>
      <c r="D2650" s="607" t="s">
        <v>10494</v>
      </c>
      <c r="E2650" s="619" t="s">
        <v>15903</v>
      </c>
      <c r="F2650"/>
      <c r="G2650"/>
      <c r="H2650"/>
    </row>
    <row r="2651" spans="1:8" ht="15" x14ac:dyDescent="0.25">
      <c r="A2651" s="609" t="str">
        <f t="shared" si="41"/>
        <v>91932</v>
      </c>
      <c r="B2651" s="607" t="s">
        <v>2970</v>
      </c>
      <c r="C2651" s="607" t="s">
        <v>13240</v>
      </c>
      <c r="D2651" s="607" t="s">
        <v>10494</v>
      </c>
      <c r="E2651" s="619" t="s">
        <v>17989</v>
      </c>
      <c r="F2651"/>
      <c r="G2651"/>
      <c r="H2651"/>
    </row>
    <row r="2652" spans="1:8" ht="15" x14ac:dyDescent="0.25">
      <c r="A2652" s="609" t="str">
        <f t="shared" si="41"/>
        <v>91933</v>
      </c>
      <c r="B2652" s="607" t="s">
        <v>2971</v>
      </c>
      <c r="C2652" s="607" t="s">
        <v>13241</v>
      </c>
      <c r="D2652" s="607" t="s">
        <v>10494</v>
      </c>
      <c r="E2652" s="619" t="s">
        <v>18050</v>
      </c>
      <c r="F2652"/>
      <c r="G2652"/>
      <c r="H2652"/>
    </row>
    <row r="2653" spans="1:8" ht="15" x14ac:dyDescent="0.25">
      <c r="A2653" s="609" t="str">
        <f t="shared" si="41"/>
        <v>91934</v>
      </c>
      <c r="B2653" s="607" t="s">
        <v>2972</v>
      </c>
      <c r="C2653" s="607" t="s">
        <v>13242</v>
      </c>
      <c r="D2653" s="607" t="s">
        <v>10494</v>
      </c>
      <c r="E2653" s="619" t="s">
        <v>18882</v>
      </c>
      <c r="F2653"/>
      <c r="G2653"/>
      <c r="H2653"/>
    </row>
    <row r="2654" spans="1:8" ht="15" x14ac:dyDescent="0.25">
      <c r="A2654" s="609" t="str">
        <f t="shared" si="41"/>
        <v>91935</v>
      </c>
      <c r="B2654" s="607" t="s">
        <v>2973</v>
      </c>
      <c r="C2654" s="607" t="s">
        <v>13244</v>
      </c>
      <c r="D2654" s="607" t="s">
        <v>10494</v>
      </c>
      <c r="E2654" s="619" t="s">
        <v>13990</v>
      </c>
      <c r="F2654"/>
      <c r="G2654"/>
      <c r="H2654"/>
    </row>
    <row r="2655" spans="1:8" ht="15" x14ac:dyDescent="0.25">
      <c r="A2655" s="609" t="str">
        <f t="shared" si="41"/>
        <v>92979</v>
      </c>
      <c r="B2655" s="607" t="s">
        <v>3781</v>
      </c>
      <c r="C2655" s="607" t="s">
        <v>13245</v>
      </c>
      <c r="D2655" s="607" t="s">
        <v>10494</v>
      </c>
      <c r="E2655" s="619" t="s">
        <v>9702</v>
      </c>
      <c r="F2655"/>
      <c r="G2655"/>
      <c r="H2655"/>
    </row>
    <row r="2656" spans="1:8" ht="15" x14ac:dyDescent="0.25">
      <c r="A2656" s="609" t="str">
        <f t="shared" si="41"/>
        <v>92980</v>
      </c>
      <c r="B2656" s="607" t="s">
        <v>3782</v>
      </c>
      <c r="C2656" s="607" t="s">
        <v>13246</v>
      </c>
      <c r="D2656" s="607" t="s">
        <v>10494</v>
      </c>
      <c r="E2656" s="619" t="s">
        <v>9378</v>
      </c>
      <c r="F2656"/>
      <c r="G2656"/>
      <c r="H2656"/>
    </row>
    <row r="2657" spans="1:8" ht="15" x14ac:dyDescent="0.25">
      <c r="A2657" s="609" t="str">
        <f t="shared" si="41"/>
        <v>92981</v>
      </c>
      <c r="B2657" s="607" t="s">
        <v>3783</v>
      </c>
      <c r="C2657" s="607" t="s">
        <v>13247</v>
      </c>
      <c r="D2657" s="607" t="s">
        <v>10494</v>
      </c>
      <c r="E2657" s="619" t="s">
        <v>9584</v>
      </c>
      <c r="F2657"/>
      <c r="G2657"/>
      <c r="H2657"/>
    </row>
    <row r="2658" spans="1:8" ht="15" x14ac:dyDescent="0.25">
      <c r="A2658" s="609" t="str">
        <f t="shared" si="41"/>
        <v>92982</v>
      </c>
      <c r="B2658" s="607" t="s">
        <v>3784</v>
      </c>
      <c r="C2658" s="607" t="s">
        <v>13248</v>
      </c>
      <c r="D2658" s="607" t="s">
        <v>10494</v>
      </c>
      <c r="E2658" s="619" t="s">
        <v>9022</v>
      </c>
      <c r="F2658"/>
      <c r="G2658"/>
      <c r="H2658"/>
    </row>
    <row r="2659" spans="1:8" ht="15" x14ac:dyDescent="0.25">
      <c r="A2659" s="609" t="str">
        <f t="shared" si="41"/>
        <v>92983</v>
      </c>
      <c r="B2659" s="607" t="s">
        <v>3785</v>
      </c>
      <c r="C2659" s="607" t="s">
        <v>13249</v>
      </c>
      <c r="D2659" s="607" t="s">
        <v>10494</v>
      </c>
      <c r="E2659" s="619" t="s">
        <v>18257</v>
      </c>
      <c r="F2659"/>
      <c r="G2659"/>
      <c r="H2659"/>
    </row>
    <row r="2660" spans="1:8" ht="15" x14ac:dyDescent="0.25">
      <c r="A2660" s="609" t="str">
        <f t="shared" si="41"/>
        <v>92984</v>
      </c>
      <c r="B2660" s="607" t="s">
        <v>3786</v>
      </c>
      <c r="C2660" s="607" t="s">
        <v>13250</v>
      </c>
      <c r="D2660" s="607" t="s">
        <v>10494</v>
      </c>
      <c r="E2660" s="619" t="s">
        <v>13648</v>
      </c>
      <c r="F2660"/>
      <c r="G2660"/>
      <c r="H2660"/>
    </row>
    <row r="2661" spans="1:8" ht="15" x14ac:dyDescent="0.25">
      <c r="A2661" s="609" t="str">
        <f t="shared" si="41"/>
        <v>92985</v>
      </c>
      <c r="B2661" s="607" t="s">
        <v>3787</v>
      </c>
      <c r="C2661" s="607" t="s">
        <v>13251</v>
      </c>
      <c r="D2661" s="607" t="s">
        <v>10494</v>
      </c>
      <c r="E2661" s="619" t="s">
        <v>18303</v>
      </c>
      <c r="F2661"/>
      <c r="G2661"/>
      <c r="H2661"/>
    </row>
    <row r="2662" spans="1:8" ht="15" x14ac:dyDescent="0.25">
      <c r="A2662" s="609" t="str">
        <f t="shared" si="41"/>
        <v>92986</v>
      </c>
      <c r="B2662" s="607" t="s">
        <v>3788</v>
      </c>
      <c r="C2662" s="607" t="s">
        <v>13253</v>
      </c>
      <c r="D2662" s="607" t="s">
        <v>10494</v>
      </c>
      <c r="E2662" s="619" t="s">
        <v>19788</v>
      </c>
      <c r="F2662"/>
      <c r="G2662"/>
      <c r="H2662"/>
    </row>
    <row r="2663" spans="1:8" ht="15" x14ac:dyDescent="0.25">
      <c r="A2663" s="609" t="str">
        <f t="shared" si="41"/>
        <v>92987</v>
      </c>
      <c r="B2663" s="607" t="s">
        <v>3789</v>
      </c>
      <c r="C2663" s="607" t="s">
        <v>13254</v>
      </c>
      <c r="D2663" s="607" t="s">
        <v>10494</v>
      </c>
      <c r="E2663" s="619" t="s">
        <v>28692</v>
      </c>
      <c r="F2663"/>
      <c r="G2663"/>
      <c r="H2663"/>
    </row>
    <row r="2664" spans="1:8" ht="15" x14ac:dyDescent="0.25">
      <c r="A2664" s="609" t="str">
        <f t="shared" si="41"/>
        <v>92988</v>
      </c>
      <c r="B2664" s="607" t="s">
        <v>3790</v>
      </c>
      <c r="C2664" s="607" t="s">
        <v>13255</v>
      </c>
      <c r="D2664" s="607" t="s">
        <v>10494</v>
      </c>
      <c r="E2664" s="619" t="s">
        <v>9124</v>
      </c>
      <c r="F2664"/>
      <c r="G2664"/>
      <c r="H2664"/>
    </row>
    <row r="2665" spans="1:8" ht="15" x14ac:dyDescent="0.25">
      <c r="A2665" s="609" t="str">
        <f t="shared" si="41"/>
        <v>92989</v>
      </c>
      <c r="B2665" s="607" t="s">
        <v>3791</v>
      </c>
      <c r="C2665" s="607" t="s">
        <v>13256</v>
      </c>
      <c r="D2665" s="607" t="s">
        <v>10494</v>
      </c>
      <c r="E2665" s="619" t="s">
        <v>31357</v>
      </c>
      <c r="F2665"/>
      <c r="G2665"/>
      <c r="H2665"/>
    </row>
    <row r="2666" spans="1:8" ht="15" x14ac:dyDescent="0.25">
      <c r="A2666" s="609" t="str">
        <f t="shared" si="41"/>
        <v>92990</v>
      </c>
      <c r="B2666" s="607" t="s">
        <v>3792</v>
      </c>
      <c r="C2666" s="607" t="s">
        <v>13258</v>
      </c>
      <c r="D2666" s="607" t="s">
        <v>10494</v>
      </c>
      <c r="E2666" s="619" t="s">
        <v>33180</v>
      </c>
      <c r="F2666"/>
      <c r="G2666"/>
      <c r="H2666"/>
    </row>
    <row r="2667" spans="1:8" ht="15" x14ac:dyDescent="0.25">
      <c r="A2667" s="609" t="str">
        <f t="shared" si="41"/>
        <v>92991</v>
      </c>
      <c r="B2667" s="607" t="s">
        <v>3793</v>
      </c>
      <c r="C2667" s="607" t="s">
        <v>13259</v>
      </c>
      <c r="D2667" s="607" t="s">
        <v>10494</v>
      </c>
      <c r="E2667" s="619" t="s">
        <v>33181</v>
      </c>
      <c r="F2667"/>
      <c r="G2667"/>
      <c r="H2667"/>
    </row>
    <row r="2668" spans="1:8" ht="15" x14ac:dyDescent="0.25">
      <c r="A2668" s="609" t="str">
        <f t="shared" si="41"/>
        <v>92992</v>
      </c>
      <c r="B2668" s="607" t="s">
        <v>3794</v>
      </c>
      <c r="C2668" s="607" t="s">
        <v>13260</v>
      </c>
      <c r="D2668" s="607" t="s">
        <v>10494</v>
      </c>
      <c r="E2668" s="619" t="s">
        <v>18873</v>
      </c>
      <c r="F2668"/>
      <c r="G2668"/>
      <c r="H2668"/>
    </row>
    <row r="2669" spans="1:8" ht="15" x14ac:dyDescent="0.25">
      <c r="A2669" s="609" t="str">
        <f t="shared" si="41"/>
        <v>92993</v>
      </c>
      <c r="B2669" s="607" t="s">
        <v>3795</v>
      </c>
      <c r="C2669" s="607" t="s">
        <v>13262</v>
      </c>
      <c r="D2669" s="607" t="s">
        <v>10494</v>
      </c>
      <c r="E2669" s="619" t="s">
        <v>33182</v>
      </c>
      <c r="F2669"/>
      <c r="G2669"/>
      <c r="H2669"/>
    </row>
    <row r="2670" spans="1:8" ht="15" x14ac:dyDescent="0.25">
      <c r="A2670" s="609" t="str">
        <f t="shared" si="41"/>
        <v>92994</v>
      </c>
      <c r="B2670" s="607" t="s">
        <v>3796</v>
      </c>
      <c r="C2670" s="607" t="s">
        <v>13263</v>
      </c>
      <c r="D2670" s="607" t="s">
        <v>10494</v>
      </c>
      <c r="E2670" s="619" t="s">
        <v>19681</v>
      </c>
      <c r="F2670"/>
      <c r="G2670"/>
      <c r="H2670"/>
    </row>
    <row r="2671" spans="1:8" ht="15" x14ac:dyDescent="0.25">
      <c r="A2671" s="609" t="str">
        <f t="shared" si="41"/>
        <v>92995</v>
      </c>
      <c r="B2671" s="607" t="s">
        <v>3797</v>
      </c>
      <c r="C2671" s="607" t="s">
        <v>13264</v>
      </c>
      <c r="D2671" s="607" t="s">
        <v>10494</v>
      </c>
      <c r="E2671" s="619" t="s">
        <v>28457</v>
      </c>
      <c r="F2671"/>
      <c r="G2671"/>
      <c r="H2671"/>
    </row>
    <row r="2672" spans="1:8" ht="15" x14ac:dyDescent="0.25">
      <c r="A2672" s="609" t="str">
        <f t="shared" si="41"/>
        <v>92996</v>
      </c>
      <c r="B2672" s="607" t="s">
        <v>3798</v>
      </c>
      <c r="C2672" s="607" t="s">
        <v>13265</v>
      </c>
      <c r="D2672" s="607" t="s">
        <v>10494</v>
      </c>
      <c r="E2672" s="619" t="s">
        <v>18660</v>
      </c>
      <c r="F2672"/>
      <c r="G2672"/>
      <c r="H2672"/>
    </row>
    <row r="2673" spans="1:8" ht="15" x14ac:dyDescent="0.25">
      <c r="A2673" s="609" t="str">
        <f t="shared" si="41"/>
        <v>92997</v>
      </c>
      <c r="B2673" s="607" t="s">
        <v>3799</v>
      </c>
      <c r="C2673" s="607" t="s">
        <v>13266</v>
      </c>
      <c r="D2673" s="607" t="s">
        <v>10494</v>
      </c>
      <c r="E2673" s="619" t="s">
        <v>33183</v>
      </c>
      <c r="F2673"/>
      <c r="G2673"/>
      <c r="H2673"/>
    </row>
    <row r="2674" spans="1:8" ht="15" x14ac:dyDescent="0.25">
      <c r="A2674" s="609" t="str">
        <f t="shared" si="41"/>
        <v>92998</v>
      </c>
      <c r="B2674" s="607" t="s">
        <v>3800</v>
      </c>
      <c r="C2674" s="607" t="s">
        <v>13267</v>
      </c>
      <c r="D2674" s="607" t="s">
        <v>10494</v>
      </c>
      <c r="E2674" s="619" t="s">
        <v>33184</v>
      </c>
      <c r="F2674"/>
      <c r="G2674"/>
      <c r="H2674"/>
    </row>
    <row r="2675" spans="1:8" ht="15" x14ac:dyDescent="0.25">
      <c r="A2675" s="609" t="str">
        <f t="shared" si="41"/>
        <v>92999</v>
      </c>
      <c r="B2675" s="607" t="s">
        <v>3801</v>
      </c>
      <c r="C2675" s="607" t="s">
        <v>13268</v>
      </c>
      <c r="D2675" s="607" t="s">
        <v>10494</v>
      </c>
      <c r="E2675" s="619" t="s">
        <v>33185</v>
      </c>
      <c r="F2675"/>
      <c r="G2675"/>
      <c r="H2675"/>
    </row>
    <row r="2676" spans="1:8" ht="15" x14ac:dyDescent="0.25">
      <c r="A2676" s="609" t="str">
        <f t="shared" si="41"/>
        <v>93000</v>
      </c>
      <c r="B2676" s="607" t="s">
        <v>3802</v>
      </c>
      <c r="C2676" s="607" t="s">
        <v>13269</v>
      </c>
      <c r="D2676" s="607" t="s">
        <v>10494</v>
      </c>
      <c r="E2676" s="619" t="s">
        <v>33186</v>
      </c>
      <c r="F2676"/>
      <c r="G2676"/>
      <c r="H2676"/>
    </row>
    <row r="2677" spans="1:8" ht="15" x14ac:dyDescent="0.25">
      <c r="A2677" s="609" t="str">
        <f t="shared" si="41"/>
        <v>93001</v>
      </c>
      <c r="B2677" s="607" t="s">
        <v>3803</v>
      </c>
      <c r="C2677" s="607" t="s">
        <v>13270</v>
      </c>
      <c r="D2677" s="607" t="s">
        <v>10494</v>
      </c>
      <c r="E2677" s="619" t="s">
        <v>22252</v>
      </c>
      <c r="F2677"/>
      <c r="G2677"/>
      <c r="H2677"/>
    </row>
    <row r="2678" spans="1:8" ht="15" x14ac:dyDescent="0.25">
      <c r="A2678" s="609" t="str">
        <f t="shared" si="41"/>
        <v>93002</v>
      </c>
      <c r="B2678" s="607" t="s">
        <v>3804</v>
      </c>
      <c r="C2678" s="607" t="s">
        <v>13271</v>
      </c>
      <c r="D2678" s="607" t="s">
        <v>10494</v>
      </c>
      <c r="E2678" s="619" t="s">
        <v>33187</v>
      </c>
      <c r="F2678"/>
      <c r="G2678"/>
      <c r="H2678"/>
    </row>
    <row r="2679" spans="1:8" ht="15" x14ac:dyDescent="0.25">
      <c r="A2679" s="609" t="str">
        <f t="shared" si="41"/>
        <v>101884</v>
      </c>
      <c r="B2679" s="607" t="s">
        <v>8558</v>
      </c>
      <c r="C2679" s="607" t="s">
        <v>13272</v>
      </c>
      <c r="D2679" s="607" t="s">
        <v>10494</v>
      </c>
      <c r="E2679" s="619" t="s">
        <v>10233</v>
      </c>
      <c r="F2679"/>
      <c r="G2679"/>
      <c r="H2679"/>
    </row>
    <row r="2680" spans="1:8" ht="15" x14ac:dyDescent="0.25">
      <c r="A2680" s="609" t="str">
        <f t="shared" si="41"/>
        <v>101885</v>
      </c>
      <c r="B2680" s="607" t="s">
        <v>8559</v>
      </c>
      <c r="C2680" s="607" t="s">
        <v>13273</v>
      </c>
      <c r="D2680" s="607" t="s">
        <v>10494</v>
      </c>
      <c r="E2680" s="619" t="s">
        <v>9974</v>
      </c>
      <c r="F2680"/>
      <c r="G2680"/>
      <c r="H2680"/>
    </row>
    <row r="2681" spans="1:8" ht="15" x14ac:dyDescent="0.25">
      <c r="A2681" s="609" t="str">
        <f t="shared" si="41"/>
        <v>101886</v>
      </c>
      <c r="B2681" s="607" t="s">
        <v>8560</v>
      </c>
      <c r="C2681" s="607" t="s">
        <v>13275</v>
      </c>
      <c r="D2681" s="607" t="s">
        <v>10494</v>
      </c>
      <c r="E2681" s="619" t="s">
        <v>18055</v>
      </c>
      <c r="F2681"/>
      <c r="G2681"/>
      <c r="H2681"/>
    </row>
    <row r="2682" spans="1:8" ht="15" x14ac:dyDescent="0.25">
      <c r="A2682" s="609" t="str">
        <f t="shared" si="41"/>
        <v>101887</v>
      </c>
      <c r="B2682" s="607" t="s">
        <v>8561</v>
      </c>
      <c r="C2682" s="607" t="s">
        <v>13276</v>
      </c>
      <c r="D2682" s="607" t="s">
        <v>10494</v>
      </c>
      <c r="E2682" s="619" t="s">
        <v>17971</v>
      </c>
      <c r="F2682"/>
      <c r="G2682"/>
      <c r="H2682"/>
    </row>
    <row r="2683" spans="1:8" ht="15" x14ac:dyDescent="0.25">
      <c r="A2683" s="609" t="str">
        <f t="shared" si="41"/>
        <v>101888</v>
      </c>
      <c r="B2683" s="607" t="s">
        <v>8562</v>
      </c>
      <c r="C2683" s="607" t="s">
        <v>13277</v>
      </c>
      <c r="D2683" s="607" t="s">
        <v>10494</v>
      </c>
      <c r="E2683" s="619" t="s">
        <v>10190</v>
      </c>
      <c r="F2683"/>
      <c r="G2683"/>
      <c r="H2683"/>
    </row>
    <row r="2684" spans="1:8" ht="15" x14ac:dyDescent="0.25">
      <c r="A2684" s="609" t="str">
        <f t="shared" si="41"/>
        <v>101889</v>
      </c>
      <c r="B2684" s="607" t="s">
        <v>8563</v>
      </c>
      <c r="C2684" s="607" t="s">
        <v>13278</v>
      </c>
      <c r="D2684" s="607" t="s">
        <v>10494</v>
      </c>
      <c r="E2684" s="619" t="s">
        <v>14386</v>
      </c>
      <c r="F2684"/>
      <c r="G2684"/>
      <c r="H2684"/>
    </row>
    <row r="2685" spans="1:8" ht="15" x14ac:dyDescent="0.25">
      <c r="A2685" s="609" t="str">
        <f t="shared" si="41"/>
        <v>91936</v>
      </c>
      <c r="B2685" s="607" t="s">
        <v>2974</v>
      </c>
      <c r="C2685" s="607" t="s">
        <v>13279</v>
      </c>
      <c r="D2685" s="607" t="s">
        <v>10580</v>
      </c>
      <c r="E2685" s="619" t="s">
        <v>12833</v>
      </c>
      <c r="F2685"/>
      <c r="G2685"/>
      <c r="H2685"/>
    </row>
    <row r="2686" spans="1:8" ht="15" x14ac:dyDescent="0.25">
      <c r="A2686" s="609" t="str">
        <f t="shared" si="41"/>
        <v>91937</v>
      </c>
      <c r="B2686" s="607" t="s">
        <v>2975</v>
      </c>
      <c r="C2686" s="607" t="s">
        <v>13280</v>
      </c>
      <c r="D2686" s="607" t="s">
        <v>10580</v>
      </c>
      <c r="E2686" s="619" t="s">
        <v>12856</v>
      </c>
      <c r="F2686"/>
      <c r="G2686"/>
      <c r="H2686"/>
    </row>
    <row r="2687" spans="1:8" ht="15" x14ac:dyDescent="0.25">
      <c r="A2687" s="609" t="str">
        <f t="shared" si="41"/>
        <v>91939</v>
      </c>
      <c r="B2687" s="607" t="s">
        <v>2976</v>
      </c>
      <c r="C2687" s="607" t="s">
        <v>13281</v>
      </c>
      <c r="D2687" s="607" t="s">
        <v>10580</v>
      </c>
      <c r="E2687" s="619" t="s">
        <v>9155</v>
      </c>
      <c r="F2687"/>
      <c r="G2687"/>
      <c r="H2687"/>
    </row>
    <row r="2688" spans="1:8" ht="15" x14ac:dyDescent="0.25">
      <c r="A2688" s="609" t="str">
        <f t="shared" si="41"/>
        <v>91940</v>
      </c>
      <c r="B2688" s="607" t="s">
        <v>2977</v>
      </c>
      <c r="C2688" s="607" t="s">
        <v>13282</v>
      </c>
      <c r="D2688" s="607" t="s">
        <v>10580</v>
      </c>
      <c r="E2688" s="619" t="s">
        <v>10321</v>
      </c>
      <c r="F2688"/>
      <c r="G2688"/>
      <c r="H2688"/>
    </row>
    <row r="2689" spans="1:8" ht="15" x14ac:dyDescent="0.25">
      <c r="A2689" s="609" t="str">
        <f t="shared" si="41"/>
        <v>91941</v>
      </c>
      <c r="B2689" s="607" t="s">
        <v>2978</v>
      </c>
      <c r="C2689" s="607" t="s">
        <v>13283</v>
      </c>
      <c r="D2689" s="607" t="s">
        <v>10580</v>
      </c>
      <c r="E2689" s="619" t="s">
        <v>9431</v>
      </c>
      <c r="F2689"/>
      <c r="G2689"/>
      <c r="H2689"/>
    </row>
    <row r="2690" spans="1:8" ht="15" x14ac:dyDescent="0.25">
      <c r="A2690" s="609" t="str">
        <f t="shared" ref="A2690:A2753" si="42">IF(ISERROR(SEARCH("/",B2690)=6),TRIM(CLEAN(B2690)),IF(SEARCH("/",B2690)=6,IF(LEN(TRIM(CLEAN(B2690)))=7,LEFT(TRIM(CLEAN(B2690)),6)&amp;"00"&amp;RIGHT(TRIM(CLEAN(B2690)),1),LEFT(TRIM(CLEAN(B2690)),6)&amp;"0"&amp;RIGHT(TRIM(CLEAN(B2690)),2)),TRIM(CLEAN(B2690))))</f>
        <v>91942</v>
      </c>
      <c r="B2690" s="607" t="s">
        <v>2979</v>
      </c>
      <c r="C2690" s="607" t="s">
        <v>13284</v>
      </c>
      <c r="D2690" s="607" t="s">
        <v>10580</v>
      </c>
      <c r="E2690" s="619" t="s">
        <v>18078</v>
      </c>
      <c r="F2690"/>
      <c r="G2690"/>
      <c r="H2690"/>
    </row>
    <row r="2691" spans="1:8" ht="15" x14ac:dyDescent="0.25">
      <c r="A2691" s="609" t="str">
        <f t="shared" si="42"/>
        <v>91943</v>
      </c>
      <c r="B2691" s="607" t="s">
        <v>2980</v>
      </c>
      <c r="C2691" s="607" t="s">
        <v>13285</v>
      </c>
      <c r="D2691" s="607" t="s">
        <v>10580</v>
      </c>
      <c r="E2691" s="619" t="s">
        <v>14526</v>
      </c>
      <c r="F2691"/>
      <c r="G2691"/>
      <c r="H2691"/>
    </row>
    <row r="2692" spans="1:8" ht="15" x14ac:dyDescent="0.25">
      <c r="A2692" s="609" t="str">
        <f t="shared" si="42"/>
        <v>91944</v>
      </c>
      <c r="B2692" s="607" t="s">
        <v>2981</v>
      </c>
      <c r="C2692" s="607" t="s">
        <v>13286</v>
      </c>
      <c r="D2692" s="607" t="s">
        <v>10580</v>
      </c>
      <c r="E2692" s="619" t="s">
        <v>14175</v>
      </c>
      <c r="F2692"/>
      <c r="G2692"/>
      <c r="H2692"/>
    </row>
    <row r="2693" spans="1:8" ht="15" x14ac:dyDescent="0.25">
      <c r="A2693" s="609" t="str">
        <f t="shared" si="42"/>
        <v>92865</v>
      </c>
      <c r="B2693" s="607" t="s">
        <v>3681</v>
      </c>
      <c r="C2693" s="607" t="s">
        <v>13288</v>
      </c>
      <c r="D2693" s="607" t="s">
        <v>10580</v>
      </c>
      <c r="E2693" s="619" t="s">
        <v>9936</v>
      </c>
      <c r="F2693"/>
      <c r="G2693"/>
      <c r="H2693"/>
    </row>
    <row r="2694" spans="1:8" ht="15" x14ac:dyDescent="0.25">
      <c r="A2694" s="609" t="str">
        <f t="shared" si="42"/>
        <v>92866</v>
      </c>
      <c r="B2694" s="607" t="s">
        <v>3682</v>
      </c>
      <c r="C2694" s="607" t="s">
        <v>13289</v>
      </c>
      <c r="D2694" s="607" t="s">
        <v>10580</v>
      </c>
      <c r="E2694" s="619" t="s">
        <v>10341</v>
      </c>
      <c r="F2694"/>
      <c r="G2694"/>
      <c r="H2694"/>
    </row>
    <row r="2695" spans="1:8" ht="15" x14ac:dyDescent="0.25">
      <c r="A2695" s="609" t="str">
        <f t="shared" si="42"/>
        <v>92867</v>
      </c>
      <c r="B2695" s="607" t="s">
        <v>3683</v>
      </c>
      <c r="C2695" s="607" t="s">
        <v>13290</v>
      </c>
      <c r="D2695" s="607" t="s">
        <v>10580</v>
      </c>
      <c r="E2695" s="619" t="s">
        <v>18453</v>
      </c>
      <c r="F2695"/>
      <c r="G2695"/>
      <c r="H2695"/>
    </row>
    <row r="2696" spans="1:8" ht="15" x14ac:dyDescent="0.25">
      <c r="A2696" s="609" t="str">
        <f t="shared" si="42"/>
        <v>92868</v>
      </c>
      <c r="B2696" s="607" t="s">
        <v>3684</v>
      </c>
      <c r="C2696" s="607" t="s">
        <v>13292</v>
      </c>
      <c r="D2696" s="607" t="s">
        <v>10580</v>
      </c>
      <c r="E2696" s="619" t="s">
        <v>9952</v>
      </c>
      <c r="F2696"/>
      <c r="G2696"/>
      <c r="H2696"/>
    </row>
    <row r="2697" spans="1:8" ht="15" x14ac:dyDescent="0.25">
      <c r="A2697" s="609" t="str">
        <f t="shared" si="42"/>
        <v>92869</v>
      </c>
      <c r="B2697" s="607" t="s">
        <v>3685</v>
      </c>
      <c r="C2697" s="607" t="s">
        <v>13293</v>
      </c>
      <c r="D2697" s="607" t="s">
        <v>10580</v>
      </c>
      <c r="E2697" s="619" t="s">
        <v>18629</v>
      </c>
      <c r="F2697"/>
      <c r="G2697"/>
      <c r="H2697"/>
    </row>
    <row r="2698" spans="1:8" ht="15" x14ac:dyDescent="0.25">
      <c r="A2698" s="609" t="str">
        <f t="shared" si="42"/>
        <v>92870</v>
      </c>
      <c r="B2698" s="607" t="s">
        <v>3686</v>
      </c>
      <c r="C2698" s="607" t="s">
        <v>13295</v>
      </c>
      <c r="D2698" s="607" t="s">
        <v>10580</v>
      </c>
      <c r="E2698" s="619" t="s">
        <v>27244</v>
      </c>
      <c r="F2698"/>
      <c r="G2698"/>
      <c r="H2698"/>
    </row>
    <row r="2699" spans="1:8" ht="15" x14ac:dyDescent="0.25">
      <c r="A2699" s="609" t="str">
        <f t="shared" si="42"/>
        <v>92871</v>
      </c>
      <c r="B2699" s="607" t="s">
        <v>3687</v>
      </c>
      <c r="C2699" s="607" t="s">
        <v>13297</v>
      </c>
      <c r="D2699" s="607" t="s">
        <v>10580</v>
      </c>
      <c r="E2699" s="619" t="s">
        <v>10657</v>
      </c>
      <c r="F2699"/>
      <c r="G2699"/>
      <c r="H2699"/>
    </row>
    <row r="2700" spans="1:8" ht="15" x14ac:dyDescent="0.25">
      <c r="A2700" s="609" t="str">
        <f t="shared" si="42"/>
        <v>92872</v>
      </c>
      <c r="B2700" s="607" t="s">
        <v>3688</v>
      </c>
      <c r="C2700" s="607" t="s">
        <v>13298</v>
      </c>
      <c r="D2700" s="607" t="s">
        <v>10580</v>
      </c>
      <c r="E2700" s="619" t="s">
        <v>9777</v>
      </c>
      <c r="F2700"/>
      <c r="G2700"/>
      <c r="H2700"/>
    </row>
    <row r="2701" spans="1:8" ht="15" x14ac:dyDescent="0.25">
      <c r="A2701" s="609" t="str">
        <f t="shared" si="42"/>
        <v>95777</v>
      </c>
      <c r="B2701" s="607" t="s">
        <v>4812</v>
      </c>
      <c r="C2701" s="607" t="s">
        <v>13299</v>
      </c>
      <c r="D2701" s="607" t="s">
        <v>10580</v>
      </c>
      <c r="E2701" s="619" t="s">
        <v>17405</v>
      </c>
      <c r="F2701"/>
      <c r="G2701"/>
      <c r="H2701"/>
    </row>
    <row r="2702" spans="1:8" ht="15" x14ac:dyDescent="0.25">
      <c r="A2702" s="609" t="str">
        <f t="shared" si="42"/>
        <v>95778</v>
      </c>
      <c r="B2702" s="607" t="s">
        <v>4813</v>
      </c>
      <c r="C2702" s="607" t="s">
        <v>13301</v>
      </c>
      <c r="D2702" s="607" t="s">
        <v>10580</v>
      </c>
      <c r="E2702" s="619" t="s">
        <v>9463</v>
      </c>
      <c r="F2702"/>
      <c r="G2702"/>
      <c r="H2702"/>
    </row>
    <row r="2703" spans="1:8" ht="15" x14ac:dyDescent="0.25">
      <c r="A2703" s="609" t="str">
        <f t="shared" si="42"/>
        <v>95779</v>
      </c>
      <c r="B2703" s="607" t="s">
        <v>4814</v>
      </c>
      <c r="C2703" s="607" t="s">
        <v>13303</v>
      </c>
      <c r="D2703" s="607" t="s">
        <v>10580</v>
      </c>
      <c r="E2703" s="619" t="s">
        <v>9780</v>
      </c>
      <c r="F2703"/>
      <c r="G2703"/>
      <c r="H2703"/>
    </row>
    <row r="2704" spans="1:8" ht="15" x14ac:dyDescent="0.25">
      <c r="A2704" s="609" t="str">
        <f t="shared" si="42"/>
        <v>95780</v>
      </c>
      <c r="B2704" s="607" t="s">
        <v>4815</v>
      </c>
      <c r="C2704" s="607" t="s">
        <v>13304</v>
      </c>
      <c r="D2704" s="607" t="s">
        <v>10580</v>
      </c>
      <c r="E2704" s="619" t="s">
        <v>30542</v>
      </c>
      <c r="F2704"/>
      <c r="G2704"/>
      <c r="H2704"/>
    </row>
    <row r="2705" spans="1:8" ht="15" x14ac:dyDescent="0.25">
      <c r="A2705" s="609" t="str">
        <f t="shared" si="42"/>
        <v>95781</v>
      </c>
      <c r="B2705" s="607" t="s">
        <v>4816</v>
      </c>
      <c r="C2705" s="607" t="s">
        <v>13305</v>
      </c>
      <c r="D2705" s="607" t="s">
        <v>10580</v>
      </c>
      <c r="E2705" s="619" t="s">
        <v>9445</v>
      </c>
      <c r="F2705"/>
      <c r="G2705"/>
      <c r="H2705"/>
    </row>
    <row r="2706" spans="1:8" ht="15" x14ac:dyDescent="0.25">
      <c r="A2706" s="609" t="str">
        <f t="shared" si="42"/>
        <v>95782</v>
      </c>
      <c r="B2706" s="607" t="s">
        <v>4817</v>
      </c>
      <c r="C2706" s="607" t="s">
        <v>13306</v>
      </c>
      <c r="D2706" s="607" t="s">
        <v>10580</v>
      </c>
      <c r="E2706" s="619" t="s">
        <v>25200</v>
      </c>
      <c r="F2706"/>
      <c r="G2706"/>
      <c r="H2706"/>
    </row>
    <row r="2707" spans="1:8" ht="15" x14ac:dyDescent="0.25">
      <c r="A2707" s="609" t="str">
        <f t="shared" si="42"/>
        <v>95785</v>
      </c>
      <c r="B2707" s="607" t="s">
        <v>4818</v>
      </c>
      <c r="C2707" s="607" t="s">
        <v>13307</v>
      </c>
      <c r="D2707" s="607" t="s">
        <v>10580</v>
      </c>
      <c r="E2707" s="619" t="s">
        <v>17923</v>
      </c>
      <c r="F2707"/>
      <c r="G2707"/>
      <c r="H2707"/>
    </row>
    <row r="2708" spans="1:8" ht="15" x14ac:dyDescent="0.25">
      <c r="A2708" s="609" t="str">
        <f t="shared" si="42"/>
        <v>95787</v>
      </c>
      <c r="B2708" s="607" t="s">
        <v>4819</v>
      </c>
      <c r="C2708" s="607" t="s">
        <v>13309</v>
      </c>
      <c r="D2708" s="607" t="s">
        <v>10580</v>
      </c>
      <c r="E2708" s="619" t="s">
        <v>31054</v>
      </c>
      <c r="F2708"/>
      <c r="G2708"/>
      <c r="H2708"/>
    </row>
    <row r="2709" spans="1:8" ht="15" x14ac:dyDescent="0.25">
      <c r="A2709" s="609" t="str">
        <f t="shared" si="42"/>
        <v>95789</v>
      </c>
      <c r="B2709" s="607" t="s">
        <v>4820</v>
      </c>
      <c r="C2709" s="607" t="s">
        <v>13310</v>
      </c>
      <c r="D2709" s="607" t="s">
        <v>10580</v>
      </c>
      <c r="E2709" s="619" t="s">
        <v>23593</v>
      </c>
      <c r="F2709"/>
      <c r="G2709"/>
      <c r="H2709"/>
    </row>
    <row r="2710" spans="1:8" ht="15" x14ac:dyDescent="0.25">
      <c r="A2710" s="609" t="str">
        <f t="shared" si="42"/>
        <v>95791</v>
      </c>
      <c r="B2710" s="607" t="s">
        <v>4821</v>
      </c>
      <c r="C2710" s="607" t="s">
        <v>13311</v>
      </c>
      <c r="D2710" s="607" t="s">
        <v>10580</v>
      </c>
      <c r="E2710" s="619" t="s">
        <v>31214</v>
      </c>
      <c r="F2710"/>
      <c r="G2710"/>
      <c r="H2710"/>
    </row>
    <row r="2711" spans="1:8" ht="15" x14ac:dyDescent="0.25">
      <c r="A2711" s="609" t="str">
        <f t="shared" si="42"/>
        <v>95795</v>
      </c>
      <c r="B2711" s="607" t="s">
        <v>4822</v>
      </c>
      <c r="C2711" s="607" t="s">
        <v>13312</v>
      </c>
      <c r="D2711" s="607" t="s">
        <v>10580</v>
      </c>
      <c r="E2711" s="619" t="s">
        <v>18175</v>
      </c>
      <c r="F2711"/>
      <c r="G2711"/>
      <c r="H2711"/>
    </row>
    <row r="2712" spans="1:8" ht="15" x14ac:dyDescent="0.25">
      <c r="A2712" s="609" t="str">
        <f t="shared" si="42"/>
        <v>95796</v>
      </c>
      <c r="B2712" s="607" t="s">
        <v>4823</v>
      </c>
      <c r="C2712" s="607" t="s">
        <v>13313</v>
      </c>
      <c r="D2712" s="607" t="s">
        <v>10580</v>
      </c>
      <c r="E2712" s="619" t="s">
        <v>18069</v>
      </c>
      <c r="F2712"/>
      <c r="G2712"/>
      <c r="H2712"/>
    </row>
    <row r="2713" spans="1:8" ht="15" x14ac:dyDescent="0.25">
      <c r="A2713" s="609" t="str">
        <f t="shared" si="42"/>
        <v>95797</v>
      </c>
      <c r="B2713" s="607" t="s">
        <v>4824</v>
      </c>
      <c r="C2713" s="607" t="s">
        <v>13314</v>
      </c>
      <c r="D2713" s="607" t="s">
        <v>10580</v>
      </c>
      <c r="E2713" s="619" t="s">
        <v>33188</v>
      </c>
      <c r="F2713"/>
      <c r="G2713"/>
      <c r="H2713"/>
    </row>
    <row r="2714" spans="1:8" ht="15" x14ac:dyDescent="0.25">
      <c r="A2714" s="609" t="str">
        <f t="shared" si="42"/>
        <v>95801</v>
      </c>
      <c r="B2714" s="607" t="s">
        <v>4825</v>
      </c>
      <c r="C2714" s="607" t="s">
        <v>13316</v>
      </c>
      <c r="D2714" s="607" t="s">
        <v>10580</v>
      </c>
      <c r="E2714" s="619" t="s">
        <v>8976</v>
      </c>
      <c r="F2714"/>
      <c r="G2714"/>
      <c r="H2714"/>
    </row>
    <row r="2715" spans="1:8" ht="15" x14ac:dyDescent="0.25">
      <c r="A2715" s="609" t="str">
        <f t="shared" si="42"/>
        <v>95802</v>
      </c>
      <c r="B2715" s="607" t="s">
        <v>4826</v>
      </c>
      <c r="C2715" s="607" t="s">
        <v>13317</v>
      </c>
      <c r="D2715" s="607" t="s">
        <v>10580</v>
      </c>
      <c r="E2715" s="619" t="s">
        <v>33189</v>
      </c>
      <c r="F2715"/>
      <c r="G2715"/>
      <c r="H2715"/>
    </row>
    <row r="2716" spans="1:8" ht="15" x14ac:dyDescent="0.25">
      <c r="A2716" s="609" t="str">
        <f t="shared" si="42"/>
        <v>95803</v>
      </c>
      <c r="B2716" s="607" t="s">
        <v>4827</v>
      </c>
      <c r="C2716" s="607" t="s">
        <v>13318</v>
      </c>
      <c r="D2716" s="607" t="s">
        <v>10580</v>
      </c>
      <c r="E2716" s="619" t="s">
        <v>33190</v>
      </c>
      <c r="F2716"/>
      <c r="G2716"/>
      <c r="H2716"/>
    </row>
    <row r="2717" spans="1:8" ht="15" x14ac:dyDescent="0.25">
      <c r="A2717" s="609" t="str">
        <f t="shared" si="42"/>
        <v>95804</v>
      </c>
      <c r="B2717" s="607" t="s">
        <v>4828</v>
      </c>
      <c r="C2717" s="607" t="s">
        <v>13319</v>
      </c>
      <c r="D2717" s="607" t="s">
        <v>10580</v>
      </c>
      <c r="E2717" s="619" t="s">
        <v>19022</v>
      </c>
      <c r="F2717"/>
      <c r="G2717"/>
      <c r="H2717"/>
    </row>
    <row r="2718" spans="1:8" ht="15" x14ac:dyDescent="0.25">
      <c r="A2718" s="609" t="str">
        <f t="shared" si="42"/>
        <v>95805</v>
      </c>
      <c r="B2718" s="607" t="s">
        <v>4829</v>
      </c>
      <c r="C2718" s="607" t="s">
        <v>13320</v>
      </c>
      <c r="D2718" s="607" t="s">
        <v>10580</v>
      </c>
      <c r="E2718" s="619" t="s">
        <v>12240</v>
      </c>
      <c r="F2718"/>
      <c r="G2718"/>
      <c r="H2718"/>
    </row>
    <row r="2719" spans="1:8" ht="15" x14ac:dyDescent="0.25">
      <c r="A2719" s="609" t="str">
        <f t="shared" si="42"/>
        <v>95806</v>
      </c>
      <c r="B2719" s="607" t="s">
        <v>4830</v>
      </c>
      <c r="C2719" s="607" t="s">
        <v>13321</v>
      </c>
      <c r="D2719" s="607" t="s">
        <v>10580</v>
      </c>
      <c r="E2719" s="619" t="s">
        <v>13656</v>
      </c>
      <c r="F2719"/>
      <c r="G2719"/>
      <c r="H2719"/>
    </row>
    <row r="2720" spans="1:8" ht="15" x14ac:dyDescent="0.25">
      <c r="A2720" s="609" t="str">
        <f t="shared" si="42"/>
        <v>95807</v>
      </c>
      <c r="B2720" s="607" t="s">
        <v>4831</v>
      </c>
      <c r="C2720" s="607" t="s">
        <v>13322</v>
      </c>
      <c r="D2720" s="607" t="s">
        <v>10580</v>
      </c>
      <c r="E2720" s="619" t="s">
        <v>9778</v>
      </c>
      <c r="F2720"/>
      <c r="G2720"/>
      <c r="H2720"/>
    </row>
    <row r="2721" spans="1:8" ht="15" x14ac:dyDescent="0.25">
      <c r="A2721" s="609" t="str">
        <f t="shared" si="42"/>
        <v>95808</v>
      </c>
      <c r="B2721" s="607" t="s">
        <v>4832</v>
      </c>
      <c r="C2721" s="607" t="s">
        <v>13323</v>
      </c>
      <c r="D2721" s="607" t="s">
        <v>10580</v>
      </c>
      <c r="E2721" s="619" t="s">
        <v>21839</v>
      </c>
      <c r="F2721"/>
      <c r="G2721"/>
      <c r="H2721"/>
    </row>
    <row r="2722" spans="1:8" ht="15" x14ac:dyDescent="0.25">
      <c r="A2722" s="609" t="str">
        <f t="shared" si="42"/>
        <v>95809</v>
      </c>
      <c r="B2722" s="607" t="s">
        <v>4833</v>
      </c>
      <c r="C2722" s="607" t="s">
        <v>13324</v>
      </c>
      <c r="D2722" s="607" t="s">
        <v>10580</v>
      </c>
      <c r="E2722" s="619" t="s">
        <v>18181</v>
      </c>
      <c r="F2722"/>
      <c r="G2722"/>
      <c r="H2722"/>
    </row>
    <row r="2723" spans="1:8" ht="15" x14ac:dyDescent="0.25">
      <c r="A2723" s="609" t="str">
        <f t="shared" si="42"/>
        <v>95810</v>
      </c>
      <c r="B2723" s="607" t="s">
        <v>4834</v>
      </c>
      <c r="C2723" s="607" t="s">
        <v>13325</v>
      </c>
      <c r="D2723" s="607" t="s">
        <v>10580</v>
      </c>
      <c r="E2723" s="619" t="s">
        <v>9353</v>
      </c>
      <c r="F2723"/>
      <c r="G2723"/>
      <c r="H2723"/>
    </row>
    <row r="2724" spans="1:8" ht="15" x14ac:dyDescent="0.25">
      <c r="A2724" s="609" t="str">
        <f t="shared" si="42"/>
        <v>95811</v>
      </c>
      <c r="B2724" s="607" t="s">
        <v>4835</v>
      </c>
      <c r="C2724" s="607" t="s">
        <v>13326</v>
      </c>
      <c r="D2724" s="607" t="s">
        <v>10580</v>
      </c>
      <c r="E2724" s="619" t="s">
        <v>9752</v>
      </c>
      <c r="F2724"/>
      <c r="G2724"/>
      <c r="H2724"/>
    </row>
    <row r="2725" spans="1:8" ht="15" x14ac:dyDescent="0.25">
      <c r="A2725" s="609" t="str">
        <f t="shared" si="42"/>
        <v>95812</v>
      </c>
      <c r="B2725" s="607" t="s">
        <v>4836</v>
      </c>
      <c r="C2725" s="607" t="s">
        <v>13327</v>
      </c>
      <c r="D2725" s="607" t="s">
        <v>10580</v>
      </c>
      <c r="E2725" s="619" t="s">
        <v>9584</v>
      </c>
      <c r="F2725"/>
      <c r="G2725"/>
      <c r="H2725"/>
    </row>
    <row r="2726" spans="1:8" ht="15" x14ac:dyDescent="0.25">
      <c r="A2726" s="609" t="str">
        <f t="shared" si="42"/>
        <v>95813</v>
      </c>
      <c r="B2726" s="607" t="s">
        <v>4837</v>
      </c>
      <c r="C2726" s="607" t="s">
        <v>13328</v>
      </c>
      <c r="D2726" s="607" t="s">
        <v>10580</v>
      </c>
      <c r="E2726" s="619" t="s">
        <v>19019</v>
      </c>
      <c r="F2726"/>
      <c r="G2726"/>
      <c r="H2726"/>
    </row>
    <row r="2727" spans="1:8" ht="15" x14ac:dyDescent="0.25">
      <c r="A2727" s="609" t="str">
        <f t="shared" si="42"/>
        <v>95814</v>
      </c>
      <c r="B2727" s="607" t="s">
        <v>4838</v>
      </c>
      <c r="C2727" s="607" t="s">
        <v>13329</v>
      </c>
      <c r="D2727" s="607" t="s">
        <v>10580</v>
      </c>
      <c r="E2727" s="619" t="s">
        <v>13811</v>
      </c>
      <c r="F2727"/>
      <c r="G2727"/>
      <c r="H2727"/>
    </row>
    <row r="2728" spans="1:8" ht="15" x14ac:dyDescent="0.25">
      <c r="A2728" s="609" t="str">
        <f t="shared" si="42"/>
        <v>95815</v>
      </c>
      <c r="B2728" s="607" t="s">
        <v>4839</v>
      </c>
      <c r="C2728" s="607" t="s">
        <v>13330</v>
      </c>
      <c r="D2728" s="607" t="s">
        <v>10580</v>
      </c>
      <c r="E2728" s="619" t="s">
        <v>9073</v>
      </c>
      <c r="F2728"/>
      <c r="G2728"/>
      <c r="H2728"/>
    </row>
    <row r="2729" spans="1:8" ht="15" x14ac:dyDescent="0.25">
      <c r="A2729" s="609" t="str">
        <f t="shared" si="42"/>
        <v>95816</v>
      </c>
      <c r="B2729" s="607" t="s">
        <v>4840</v>
      </c>
      <c r="C2729" s="607" t="s">
        <v>13331</v>
      </c>
      <c r="D2729" s="607" t="s">
        <v>10580</v>
      </c>
      <c r="E2729" s="619" t="s">
        <v>18621</v>
      </c>
      <c r="F2729"/>
      <c r="G2729"/>
      <c r="H2729"/>
    </row>
    <row r="2730" spans="1:8" ht="15" x14ac:dyDescent="0.25">
      <c r="A2730" s="609" t="str">
        <f t="shared" si="42"/>
        <v>95817</v>
      </c>
      <c r="B2730" s="607" t="s">
        <v>4841</v>
      </c>
      <c r="C2730" s="607" t="s">
        <v>13332</v>
      </c>
      <c r="D2730" s="607" t="s">
        <v>10580</v>
      </c>
      <c r="E2730" s="619" t="s">
        <v>20881</v>
      </c>
      <c r="F2730"/>
      <c r="G2730"/>
      <c r="H2730"/>
    </row>
    <row r="2731" spans="1:8" ht="15" x14ac:dyDescent="0.25">
      <c r="A2731" s="609" t="str">
        <f t="shared" si="42"/>
        <v>95818</v>
      </c>
      <c r="B2731" s="607" t="s">
        <v>4842</v>
      </c>
      <c r="C2731" s="607" t="s">
        <v>13334</v>
      </c>
      <c r="D2731" s="607" t="s">
        <v>10580</v>
      </c>
      <c r="E2731" s="619" t="s">
        <v>9093</v>
      </c>
      <c r="F2731"/>
      <c r="G2731"/>
      <c r="H2731"/>
    </row>
    <row r="2732" spans="1:8" ht="15" x14ac:dyDescent="0.25">
      <c r="A2732" s="609" t="str">
        <f t="shared" si="42"/>
        <v>97881</v>
      </c>
      <c r="B2732" s="607" t="s">
        <v>8521</v>
      </c>
      <c r="C2732" s="607" t="s">
        <v>13335</v>
      </c>
      <c r="D2732" s="607" t="s">
        <v>10580</v>
      </c>
      <c r="E2732" s="619" t="s">
        <v>33191</v>
      </c>
      <c r="F2732"/>
      <c r="G2732"/>
      <c r="H2732"/>
    </row>
    <row r="2733" spans="1:8" ht="15" x14ac:dyDescent="0.25">
      <c r="A2733" s="609" t="str">
        <f t="shared" si="42"/>
        <v>97882</v>
      </c>
      <c r="B2733" s="607" t="s">
        <v>8522</v>
      </c>
      <c r="C2733" s="607" t="s">
        <v>13336</v>
      </c>
      <c r="D2733" s="607" t="s">
        <v>10580</v>
      </c>
      <c r="E2733" s="619" t="s">
        <v>33192</v>
      </c>
      <c r="F2733"/>
      <c r="G2733"/>
      <c r="H2733"/>
    </row>
    <row r="2734" spans="1:8" ht="15" x14ac:dyDescent="0.25">
      <c r="A2734" s="609" t="str">
        <f t="shared" si="42"/>
        <v>97883</v>
      </c>
      <c r="B2734" s="607" t="s">
        <v>8523</v>
      </c>
      <c r="C2734" s="607" t="s">
        <v>13337</v>
      </c>
      <c r="D2734" s="607" t="s">
        <v>10580</v>
      </c>
      <c r="E2734" s="619" t="s">
        <v>33193</v>
      </c>
      <c r="F2734"/>
      <c r="G2734"/>
      <c r="H2734"/>
    </row>
    <row r="2735" spans="1:8" ht="15" x14ac:dyDescent="0.25">
      <c r="A2735" s="609" t="str">
        <f t="shared" si="42"/>
        <v>97884</v>
      </c>
      <c r="B2735" s="607" t="s">
        <v>8524</v>
      </c>
      <c r="C2735" s="607" t="s">
        <v>13338</v>
      </c>
      <c r="D2735" s="607" t="s">
        <v>10580</v>
      </c>
      <c r="E2735" s="619" t="s">
        <v>33194</v>
      </c>
      <c r="F2735"/>
      <c r="G2735"/>
      <c r="H2735"/>
    </row>
    <row r="2736" spans="1:8" ht="15" x14ac:dyDescent="0.25">
      <c r="A2736" s="609" t="str">
        <f t="shared" si="42"/>
        <v>97885</v>
      </c>
      <c r="B2736" s="607" t="s">
        <v>8525</v>
      </c>
      <c r="C2736" s="607" t="s">
        <v>13339</v>
      </c>
      <c r="D2736" s="607" t="s">
        <v>10580</v>
      </c>
      <c r="E2736" s="619" t="s">
        <v>33195</v>
      </c>
      <c r="F2736"/>
      <c r="G2736"/>
      <c r="H2736"/>
    </row>
    <row r="2737" spans="1:8" ht="15" x14ac:dyDescent="0.25">
      <c r="A2737" s="609" t="str">
        <f t="shared" si="42"/>
        <v>97886</v>
      </c>
      <c r="B2737" s="607" t="s">
        <v>5613</v>
      </c>
      <c r="C2737" s="607" t="s">
        <v>13340</v>
      </c>
      <c r="D2737" s="607" t="s">
        <v>10580</v>
      </c>
      <c r="E2737" s="619" t="s">
        <v>33196</v>
      </c>
      <c r="F2737"/>
      <c r="G2737"/>
      <c r="H2737"/>
    </row>
    <row r="2738" spans="1:8" ht="15" x14ac:dyDescent="0.25">
      <c r="A2738" s="609" t="str">
        <f t="shared" si="42"/>
        <v>97887</v>
      </c>
      <c r="B2738" s="607" t="s">
        <v>5614</v>
      </c>
      <c r="C2738" s="607" t="s">
        <v>13341</v>
      </c>
      <c r="D2738" s="607" t="s">
        <v>10580</v>
      </c>
      <c r="E2738" s="619" t="s">
        <v>33197</v>
      </c>
      <c r="F2738"/>
      <c r="G2738"/>
      <c r="H2738"/>
    </row>
    <row r="2739" spans="1:8" ht="15" x14ac:dyDescent="0.25">
      <c r="A2739" s="609" t="str">
        <f t="shared" si="42"/>
        <v>97888</v>
      </c>
      <c r="B2739" s="607" t="s">
        <v>5615</v>
      </c>
      <c r="C2739" s="607" t="s">
        <v>13342</v>
      </c>
      <c r="D2739" s="607" t="s">
        <v>10580</v>
      </c>
      <c r="E2739" s="619" t="s">
        <v>33198</v>
      </c>
      <c r="F2739"/>
      <c r="G2739"/>
      <c r="H2739"/>
    </row>
    <row r="2740" spans="1:8" ht="15" x14ac:dyDescent="0.25">
      <c r="A2740" s="609" t="str">
        <f t="shared" si="42"/>
        <v>97889</v>
      </c>
      <c r="B2740" s="607" t="s">
        <v>5616</v>
      </c>
      <c r="C2740" s="607" t="s">
        <v>13343</v>
      </c>
      <c r="D2740" s="607" t="s">
        <v>10580</v>
      </c>
      <c r="E2740" s="619" t="s">
        <v>33199</v>
      </c>
      <c r="F2740"/>
      <c r="G2740"/>
      <c r="H2740"/>
    </row>
    <row r="2741" spans="1:8" ht="15" x14ac:dyDescent="0.25">
      <c r="A2741" s="609" t="str">
        <f t="shared" si="42"/>
        <v>97890</v>
      </c>
      <c r="B2741" s="607" t="s">
        <v>5617</v>
      </c>
      <c r="C2741" s="607" t="s">
        <v>13344</v>
      </c>
      <c r="D2741" s="607" t="s">
        <v>10580</v>
      </c>
      <c r="E2741" s="619" t="s">
        <v>33200</v>
      </c>
      <c r="F2741"/>
      <c r="G2741"/>
      <c r="H2741"/>
    </row>
    <row r="2742" spans="1:8" ht="15" x14ac:dyDescent="0.25">
      <c r="A2742" s="609" t="str">
        <f t="shared" si="42"/>
        <v>97891</v>
      </c>
      <c r="B2742" s="607" t="s">
        <v>5618</v>
      </c>
      <c r="C2742" s="607" t="s">
        <v>13345</v>
      </c>
      <c r="D2742" s="607" t="s">
        <v>10580</v>
      </c>
      <c r="E2742" s="619" t="s">
        <v>33201</v>
      </c>
      <c r="F2742"/>
      <c r="G2742"/>
      <c r="H2742"/>
    </row>
    <row r="2743" spans="1:8" ht="15" x14ac:dyDescent="0.25">
      <c r="A2743" s="609" t="str">
        <f t="shared" si="42"/>
        <v>97892</v>
      </c>
      <c r="B2743" s="607" t="s">
        <v>5619</v>
      </c>
      <c r="C2743" s="607" t="s">
        <v>13346</v>
      </c>
      <c r="D2743" s="607" t="s">
        <v>10580</v>
      </c>
      <c r="E2743" s="619" t="s">
        <v>33202</v>
      </c>
      <c r="F2743"/>
      <c r="G2743"/>
      <c r="H2743"/>
    </row>
    <row r="2744" spans="1:8" ht="15" x14ac:dyDescent="0.25">
      <c r="A2744" s="609" t="str">
        <f t="shared" si="42"/>
        <v>97893</v>
      </c>
      <c r="B2744" s="607" t="s">
        <v>5620</v>
      </c>
      <c r="C2744" s="607" t="s">
        <v>13347</v>
      </c>
      <c r="D2744" s="607" t="s">
        <v>10580</v>
      </c>
      <c r="E2744" s="619" t="s">
        <v>33203</v>
      </c>
      <c r="F2744"/>
      <c r="G2744"/>
      <c r="H2744"/>
    </row>
    <row r="2745" spans="1:8" ht="15" x14ac:dyDescent="0.25">
      <c r="A2745" s="609" t="str">
        <f t="shared" si="42"/>
        <v>97894</v>
      </c>
      <c r="B2745" s="607" t="s">
        <v>5621</v>
      </c>
      <c r="C2745" s="607" t="s">
        <v>13348</v>
      </c>
      <c r="D2745" s="607" t="s">
        <v>10580</v>
      </c>
      <c r="E2745" s="619" t="s">
        <v>33204</v>
      </c>
      <c r="F2745"/>
      <c r="G2745"/>
      <c r="H2745"/>
    </row>
    <row r="2746" spans="1:8" ht="15" x14ac:dyDescent="0.25">
      <c r="A2746" s="609" t="str">
        <f t="shared" si="42"/>
        <v>93653</v>
      </c>
      <c r="B2746" s="607" t="s">
        <v>4091</v>
      </c>
      <c r="C2746" s="607" t="s">
        <v>13349</v>
      </c>
      <c r="D2746" s="607" t="s">
        <v>10580</v>
      </c>
      <c r="E2746" s="619" t="s">
        <v>11259</v>
      </c>
      <c r="F2746"/>
      <c r="G2746"/>
      <c r="H2746"/>
    </row>
    <row r="2747" spans="1:8" ht="15" x14ac:dyDescent="0.25">
      <c r="A2747" s="609" t="str">
        <f t="shared" si="42"/>
        <v>93654</v>
      </c>
      <c r="B2747" s="607" t="s">
        <v>4092</v>
      </c>
      <c r="C2747" s="607" t="s">
        <v>13350</v>
      </c>
      <c r="D2747" s="607" t="s">
        <v>10580</v>
      </c>
      <c r="E2747" s="619" t="s">
        <v>10293</v>
      </c>
      <c r="F2747"/>
      <c r="G2747"/>
      <c r="H2747"/>
    </row>
    <row r="2748" spans="1:8" ht="15" x14ac:dyDescent="0.25">
      <c r="A2748" s="609" t="str">
        <f t="shared" si="42"/>
        <v>93655</v>
      </c>
      <c r="B2748" s="607" t="s">
        <v>4093</v>
      </c>
      <c r="C2748" s="607" t="s">
        <v>13351</v>
      </c>
      <c r="D2748" s="607" t="s">
        <v>10580</v>
      </c>
      <c r="E2748" s="619" t="s">
        <v>9016</v>
      </c>
      <c r="F2748"/>
      <c r="G2748"/>
      <c r="H2748"/>
    </row>
    <row r="2749" spans="1:8" ht="15" x14ac:dyDescent="0.25">
      <c r="A2749" s="609" t="str">
        <f t="shared" si="42"/>
        <v>93656</v>
      </c>
      <c r="B2749" s="607" t="s">
        <v>4094</v>
      </c>
      <c r="C2749" s="607" t="s">
        <v>13352</v>
      </c>
      <c r="D2749" s="607" t="s">
        <v>10580</v>
      </c>
      <c r="E2749" s="619" t="s">
        <v>9016</v>
      </c>
      <c r="F2749"/>
      <c r="G2749"/>
      <c r="H2749"/>
    </row>
    <row r="2750" spans="1:8" ht="15" x14ac:dyDescent="0.25">
      <c r="A2750" s="609" t="str">
        <f t="shared" si="42"/>
        <v>93657</v>
      </c>
      <c r="B2750" s="607" t="s">
        <v>4095</v>
      </c>
      <c r="C2750" s="607" t="s">
        <v>13353</v>
      </c>
      <c r="D2750" s="607" t="s">
        <v>10580</v>
      </c>
      <c r="E2750" s="619" t="s">
        <v>17064</v>
      </c>
      <c r="F2750"/>
      <c r="G2750"/>
      <c r="H2750"/>
    </row>
    <row r="2751" spans="1:8" ht="15" x14ac:dyDescent="0.25">
      <c r="A2751" s="609" t="str">
        <f t="shared" si="42"/>
        <v>93658</v>
      </c>
      <c r="B2751" s="607" t="s">
        <v>4096</v>
      </c>
      <c r="C2751" s="607" t="s">
        <v>13354</v>
      </c>
      <c r="D2751" s="607" t="s">
        <v>10580</v>
      </c>
      <c r="E2751" s="619" t="s">
        <v>19170</v>
      </c>
      <c r="F2751"/>
      <c r="G2751"/>
      <c r="H2751"/>
    </row>
    <row r="2752" spans="1:8" ht="15" x14ac:dyDescent="0.25">
      <c r="A2752" s="609" t="str">
        <f t="shared" si="42"/>
        <v>93659</v>
      </c>
      <c r="B2752" s="607" t="s">
        <v>4097</v>
      </c>
      <c r="C2752" s="607" t="s">
        <v>13356</v>
      </c>
      <c r="D2752" s="607" t="s">
        <v>10580</v>
      </c>
      <c r="E2752" s="619" t="s">
        <v>17405</v>
      </c>
      <c r="F2752"/>
      <c r="G2752"/>
      <c r="H2752"/>
    </row>
    <row r="2753" spans="1:8" ht="15" x14ac:dyDescent="0.25">
      <c r="A2753" s="609" t="str">
        <f t="shared" si="42"/>
        <v>93660</v>
      </c>
      <c r="B2753" s="607" t="s">
        <v>4098</v>
      </c>
      <c r="C2753" s="607" t="s">
        <v>13357</v>
      </c>
      <c r="D2753" s="607" t="s">
        <v>10580</v>
      </c>
      <c r="E2753" s="619" t="s">
        <v>18126</v>
      </c>
      <c r="F2753"/>
      <c r="G2753"/>
      <c r="H2753"/>
    </row>
    <row r="2754" spans="1:8" ht="15" x14ac:dyDescent="0.25">
      <c r="A2754" s="609" t="str">
        <f t="shared" ref="A2754:A2817" si="43">IF(ISERROR(SEARCH("/",B2754)=6),TRIM(CLEAN(B2754)),IF(SEARCH("/",B2754)=6,IF(LEN(TRIM(CLEAN(B2754)))=7,LEFT(TRIM(CLEAN(B2754)),6)&amp;"00"&amp;RIGHT(TRIM(CLEAN(B2754)),1),LEFT(TRIM(CLEAN(B2754)),6)&amp;"0"&amp;RIGHT(TRIM(CLEAN(B2754)),2)),TRIM(CLEAN(B2754))))</f>
        <v>93661</v>
      </c>
      <c r="B2754" s="607" t="s">
        <v>4099</v>
      </c>
      <c r="C2754" s="607" t="s">
        <v>13358</v>
      </c>
      <c r="D2754" s="607" t="s">
        <v>10580</v>
      </c>
      <c r="E2754" s="619" t="s">
        <v>33205</v>
      </c>
      <c r="F2754"/>
      <c r="G2754"/>
      <c r="H2754"/>
    </row>
    <row r="2755" spans="1:8" ht="15" x14ac:dyDescent="0.25">
      <c r="A2755" s="609" t="str">
        <f t="shared" si="43"/>
        <v>93662</v>
      </c>
      <c r="B2755" s="607" t="s">
        <v>4100</v>
      </c>
      <c r="C2755" s="607" t="s">
        <v>13359</v>
      </c>
      <c r="D2755" s="607" t="s">
        <v>10580</v>
      </c>
      <c r="E2755" s="619" t="s">
        <v>19397</v>
      </c>
      <c r="F2755"/>
      <c r="G2755"/>
      <c r="H2755"/>
    </row>
    <row r="2756" spans="1:8" ht="15" x14ac:dyDescent="0.25">
      <c r="A2756" s="609" t="str">
        <f t="shared" si="43"/>
        <v>93663</v>
      </c>
      <c r="B2756" s="607" t="s">
        <v>4101</v>
      </c>
      <c r="C2756" s="607" t="s">
        <v>13360</v>
      </c>
      <c r="D2756" s="607" t="s">
        <v>10580</v>
      </c>
      <c r="E2756" s="619" t="s">
        <v>19397</v>
      </c>
      <c r="F2756"/>
      <c r="G2756"/>
      <c r="H2756"/>
    </row>
    <row r="2757" spans="1:8" ht="15" x14ac:dyDescent="0.25">
      <c r="A2757" s="609" t="str">
        <f t="shared" si="43"/>
        <v>93664</v>
      </c>
      <c r="B2757" s="607" t="s">
        <v>4102</v>
      </c>
      <c r="C2757" s="607" t="s">
        <v>13361</v>
      </c>
      <c r="D2757" s="607" t="s">
        <v>10580</v>
      </c>
      <c r="E2757" s="619" t="s">
        <v>18749</v>
      </c>
      <c r="F2757"/>
      <c r="G2757"/>
      <c r="H2757"/>
    </row>
    <row r="2758" spans="1:8" ht="15" x14ac:dyDescent="0.25">
      <c r="A2758" s="609" t="str">
        <f t="shared" si="43"/>
        <v>93665</v>
      </c>
      <c r="B2758" s="607" t="s">
        <v>4103</v>
      </c>
      <c r="C2758" s="607" t="s">
        <v>13362</v>
      </c>
      <c r="D2758" s="607" t="s">
        <v>10580</v>
      </c>
      <c r="E2758" s="619" t="s">
        <v>29950</v>
      </c>
      <c r="F2758"/>
      <c r="G2758"/>
      <c r="H2758"/>
    </row>
    <row r="2759" spans="1:8" ht="15" x14ac:dyDescent="0.25">
      <c r="A2759" s="609" t="str">
        <f t="shared" si="43"/>
        <v>93666</v>
      </c>
      <c r="B2759" s="607" t="s">
        <v>4104</v>
      </c>
      <c r="C2759" s="607" t="s">
        <v>13363</v>
      </c>
      <c r="D2759" s="607" t="s">
        <v>10580</v>
      </c>
      <c r="E2759" s="619" t="s">
        <v>17963</v>
      </c>
      <c r="F2759"/>
      <c r="G2759"/>
      <c r="H2759"/>
    </row>
    <row r="2760" spans="1:8" ht="15" x14ac:dyDescent="0.25">
      <c r="A2760" s="609" t="str">
        <f t="shared" si="43"/>
        <v>93667</v>
      </c>
      <c r="B2760" s="607" t="s">
        <v>4105</v>
      </c>
      <c r="C2760" s="607" t="s">
        <v>13364</v>
      </c>
      <c r="D2760" s="607" t="s">
        <v>10580</v>
      </c>
      <c r="E2760" s="619" t="s">
        <v>33206</v>
      </c>
      <c r="F2760"/>
      <c r="G2760"/>
      <c r="H2760"/>
    </row>
    <row r="2761" spans="1:8" ht="15" x14ac:dyDescent="0.25">
      <c r="A2761" s="609" t="str">
        <f t="shared" si="43"/>
        <v>93668</v>
      </c>
      <c r="B2761" s="607" t="s">
        <v>4106</v>
      </c>
      <c r="C2761" s="607" t="s">
        <v>13365</v>
      </c>
      <c r="D2761" s="607" t="s">
        <v>10580</v>
      </c>
      <c r="E2761" s="619" t="s">
        <v>30212</v>
      </c>
      <c r="F2761"/>
      <c r="G2761"/>
      <c r="H2761"/>
    </row>
    <row r="2762" spans="1:8" ht="15" x14ac:dyDescent="0.25">
      <c r="A2762" s="609" t="str">
        <f t="shared" si="43"/>
        <v>93669</v>
      </c>
      <c r="B2762" s="607" t="s">
        <v>4107</v>
      </c>
      <c r="C2762" s="607" t="s">
        <v>13366</v>
      </c>
      <c r="D2762" s="607" t="s">
        <v>10580</v>
      </c>
      <c r="E2762" s="619" t="s">
        <v>15304</v>
      </c>
      <c r="F2762"/>
      <c r="G2762"/>
      <c r="H2762"/>
    </row>
    <row r="2763" spans="1:8" ht="15" x14ac:dyDescent="0.25">
      <c r="A2763" s="609" t="str">
        <f t="shared" si="43"/>
        <v>93670</v>
      </c>
      <c r="B2763" s="607" t="s">
        <v>4108</v>
      </c>
      <c r="C2763" s="607" t="s">
        <v>13367</v>
      </c>
      <c r="D2763" s="607" t="s">
        <v>10580</v>
      </c>
      <c r="E2763" s="619" t="s">
        <v>15304</v>
      </c>
      <c r="F2763"/>
      <c r="G2763"/>
      <c r="H2763"/>
    </row>
    <row r="2764" spans="1:8" ht="15" x14ac:dyDescent="0.25">
      <c r="A2764" s="609" t="str">
        <f t="shared" si="43"/>
        <v>93671</v>
      </c>
      <c r="B2764" s="607" t="s">
        <v>4109</v>
      </c>
      <c r="C2764" s="607" t="s">
        <v>13368</v>
      </c>
      <c r="D2764" s="607" t="s">
        <v>10580</v>
      </c>
      <c r="E2764" s="619" t="s">
        <v>19762</v>
      </c>
      <c r="F2764"/>
      <c r="G2764"/>
      <c r="H2764"/>
    </row>
    <row r="2765" spans="1:8" ht="15" x14ac:dyDescent="0.25">
      <c r="A2765" s="609" t="str">
        <f t="shared" si="43"/>
        <v>93672</v>
      </c>
      <c r="B2765" s="607" t="s">
        <v>4110</v>
      </c>
      <c r="C2765" s="607" t="s">
        <v>13369</v>
      </c>
      <c r="D2765" s="607" t="s">
        <v>10580</v>
      </c>
      <c r="E2765" s="619" t="s">
        <v>9679</v>
      </c>
      <c r="F2765"/>
      <c r="G2765"/>
      <c r="H2765"/>
    </row>
    <row r="2766" spans="1:8" ht="15" x14ac:dyDescent="0.25">
      <c r="A2766" s="609" t="str">
        <f t="shared" si="43"/>
        <v>93673</v>
      </c>
      <c r="B2766" s="607" t="s">
        <v>4111</v>
      </c>
      <c r="C2766" s="607" t="s">
        <v>13370</v>
      </c>
      <c r="D2766" s="607" t="s">
        <v>10580</v>
      </c>
      <c r="E2766" s="619" t="s">
        <v>33207</v>
      </c>
      <c r="F2766"/>
      <c r="G2766"/>
      <c r="H2766"/>
    </row>
    <row r="2767" spans="1:8" ht="15" x14ac:dyDescent="0.25">
      <c r="A2767" s="609" t="str">
        <f t="shared" si="43"/>
        <v>97359</v>
      </c>
      <c r="B2767" s="607" t="s">
        <v>5400</v>
      </c>
      <c r="C2767" s="607" t="s">
        <v>13371</v>
      </c>
      <c r="D2767" s="607" t="s">
        <v>10580</v>
      </c>
      <c r="E2767" s="619" t="s">
        <v>33208</v>
      </c>
      <c r="F2767"/>
      <c r="G2767"/>
      <c r="H2767"/>
    </row>
    <row r="2768" spans="1:8" ht="15" x14ac:dyDescent="0.25">
      <c r="A2768" s="609" t="str">
        <f t="shared" si="43"/>
        <v>97360</v>
      </c>
      <c r="B2768" s="607" t="s">
        <v>5401</v>
      </c>
      <c r="C2768" s="607" t="s">
        <v>13372</v>
      </c>
      <c r="D2768" s="607" t="s">
        <v>10580</v>
      </c>
      <c r="E2768" s="619" t="s">
        <v>33209</v>
      </c>
      <c r="F2768"/>
      <c r="G2768"/>
      <c r="H2768"/>
    </row>
    <row r="2769" spans="1:8" ht="15" x14ac:dyDescent="0.25">
      <c r="A2769" s="609" t="str">
        <f t="shared" si="43"/>
        <v>97361</v>
      </c>
      <c r="B2769" s="607" t="s">
        <v>5402</v>
      </c>
      <c r="C2769" s="607" t="s">
        <v>13373</v>
      </c>
      <c r="D2769" s="607" t="s">
        <v>10580</v>
      </c>
      <c r="E2769" s="619" t="s">
        <v>33210</v>
      </c>
      <c r="F2769"/>
      <c r="G2769"/>
      <c r="H2769"/>
    </row>
    <row r="2770" spans="1:8" ht="15" x14ac:dyDescent="0.25">
      <c r="A2770" s="609" t="str">
        <f t="shared" si="43"/>
        <v>97362</v>
      </c>
      <c r="B2770" s="607" t="s">
        <v>8520</v>
      </c>
      <c r="C2770" s="607" t="s">
        <v>13374</v>
      </c>
      <c r="D2770" s="607" t="s">
        <v>10580</v>
      </c>
      <c r="E2770" s="619" t="s">
        <v>33211</v>
      </c>
      <c r="F2770"/>
      <c r="G2770"/>
      <c r="H2770"/>
    </row>
    <row r="2771" spans="1:8" ht="15" x14ac:dyDescent="0.25">
      <c r="A2771" s="609" t="str">
        <f t="shared" si="43"/>
        <v>101875</v>
      </c>
      <c r="B2771" s="607" t="s">
        <v>8549</v>
      </c>
      <c r="C2771" s="607" t="s">
        <v>13375</v>
      </c>
      <c r="D2771" s="607" t="s">
        <v>10580</v>
      </c>
      <c r="E2771" s="619" t="s">
        <v>33212</v>
      </c>
      <c r="F2771"/>
      <c r="G2771"/>
      <c r="H2771"/>
    </row>
    <row r="2772" spans="1:8" ht="15" x14ac:dyDescent="0.25">
      <c r="A2772" s="609" t="str">
        <f t="shared" si="43"/>
        <v>101876</v>
      </c>
      <c r="B2772" s="607" t="s">
        <v>8550</v>
      </c>
      <c r="C2772" s="607" t="s">
        <v>13376</v>
      </c>
      <c r="D2772" s="607" t="s">
        <v>10580</v>
      </c>
      <c r="E2772" s="619" t="s">
        <v>33213</v>
      </c>
      <c r="F2772"/>
      <c r="G2772"/>
      <c r="H2772"/>
    </row>
    <row r="2773" spans="1:8" ht="15" x14ac:dyDescent="0.25">
      <c r="A2773" s="609" t="str">
        <f t="shared" si="43"/>
        <v>101877</v>
      </c>
      <c r="B2773" s="607" t="s">
        <v>8551</v>
      </c>
      <c r="C2773" s="607" t="s">
        <v>13378</v>
      </c>
      <c r="D2773" s="607" t="s">
        <v>10580</v>
      </c>
      <c r="E2773" s="619" t="s">
        <v>9067</v>
      </c>
      <c r="F2773"/>
      <c r="G2773"/>
      <c r="H2773"/>
    </row>
    <row r="2774" spans="1:8" ht="15" x14ac:dyDescent="0.25">
      <c r="A2774" s="609" t="str">
        <f t="shared" si="43"/>
        <v>101878</v>
      </c>
      <c r="B2774" s="607" t="s">
        <v>8552</v>
      </c>
      <c r="C2774" s="607" t="s">
        <v>13379</v>
      </c>
      <c r="D2774" s="607" t="s">
        <v>10580</v>
      </c>
      <c r="E2774" s="619" t="s">
        <v>33214</v>
      </c>
      <c r="F2774"/>
      <c r="G2774"/>
      <c r="H2774"/>
    </row>
    <row r="2775" spans="1:8" ht="15" x14ac:dyDescent="0.25">
      <c r="A2775" s="609" t="str">
        <f t="shared" si="43"/>
        <v>101879</v>
      </c>
      <c r="B2775" s="607" t="s">
        <v>8553</v>
      </c>
      <c r="C2775" s="607" t="s">
        <v>13380</v>
      </c>
      <c r="D2775" s="607" t="s">
        <v>10580</v>
      </c>
      <c r="E2775" s="619" t="s">
        <v>33215</v>
      </c>
      <c r="F2775"/>
      <c r="G2775"/>
      <c r="H2775"/>
    </row>
    <row r="2776" spans="1:8" ht="15" x14ac:dyDescent="0.25">
      <c r="A2776" s="609" t="str">
        <f t="shared" si="43"/>
        <v>101880</v>
      </c>
      <c r="B2776" s="607" t="s">
        <v>8554</v>
      </c>
      <c r="C2776" s="607" t="s">
        <v>13381</v>
      </c>
      <c r="D2776" s="607" t="s">
        <v>10580</v>
      </c>
      <c r="E2776" s="619" t="s">
        <v>33216</v>
      </c>
      <c r="F2776"/>
      <c r="G2776"/>
      <c r="H2776"/>
    </row>
    <row r="2777" spans="1:8" ht="15" x14ac:dyDescent="0.25">
      <c r="A2777" s="609" t="str">
        <f t="shared" si="43"/>
        <v>101881</v>
      </c>
      <c r="B2777" s="607" t="s">
        <v>8555</v>
      </c>
      <c r="C2777" s="607" t="s">
        <v>13382</v>
      </c>
      <c r="D2777" s="607" t="s">
        <v>10580</v>
      </c>
      <c r="E2777" s="619" t="s">
        <v>33217</v>
      </c>
      <c r="F2777"/>
      <c r="G2777"/>
      <c r="H2777"/>
    </row>
    <row r="2778" spans="1:8" ht="15" x14ac:dyDescent="0.25">
      <c r="A2778" s="609" t="str">
        <f t="shared" si="43"/>
        <v>101882</v>
      </c>
      <c r="B2778" s="607" t="s">
        <v>8556</v>
      </c>
      <c r="C2778" s="607" t="s">
        <v>13383</v>
      </c>
      <c r="D2778" s="607" t="s">
        <v>10580</v>
      </c>
      <c r="E2778" s="619" t="s">
        <v>33218</v>
      </c>
      <c r="F2778"/>
      <c r="G2778"/>
      <c r="H2778"/>
    </row>
    <row r="2779" spans="1:8" ht="15" x14ac:dyDescent="0.25">
      <c r="A2779" s="609" t="str">
        <f t="shared" si="43"/>
        <v>101883</v>
      </c>
      <c r="B2779" s="607" t="s">
        <v>8557</v>
      </c>
      <c r="C2779" s="607" t="s">
        <v>13384</v>
      </c>
      <c r="D2779" s="607" t="s">
        <v>10580</v>
      </c>
      <c r="E2779" s="619" t="s">
        <v>33219</v>
      </c>
      <c r="F2779"/>
      <c r="G2779"/>
      <c r="H2779"/>
    </row>
    <row r="2780" spans="1:8" ht="15" x14ac:dyDescent="0.25">
      <c r="A2780" s="609" t="str">
        <f t="shared" si="43"/>
        <v>101890</v>
      </c>
      <c r="B2780" s="607" t="s">
        <v>8564</v>
      </c>
      <c r="C2780" s="607" t="s">
        <v>13385</v>
      </c>
      <c r="D2780" s="607" t="s">
        <v>10580</v>
      </c>
      <c r="E2780" s="619" t="s">
        <v>13822</v>
      </c>
      <c r="F2780"/>
      <c r="G2780"/>
      <c r="H2780"/>
    </row>
    <row r="2781" spans="1:8" ht="15" x14ac:dyDescent="0.25">
      <c r="A2781" s="609" t="str">
        <f t="shared" si="43"/>
        <v>101891</v>
      </c>
      <c r="B2781" s="607" t="s">
        <v>8565</v>
      </c>
      <c r="C2781" s="607" t="s">
        <v>13387</v>
      </c>
      <c r="D2781" s="607" t="s">
        <v>10580</v>
      </c>
      <c r="E2781" s="619" t="s">
        <v>18058</v>
      </c>
      <c r="F2781"/>
      <c r="G2781"/>
      <c r="H2781"/>
    </row>
    <row r="2782" spans="1:8" ht="15" x14ac:dyDescent="0.25">
      <c r="A2782" s="609" t="str">
        <f t="shared" si="43"/>
        <v>101892</v>
      </c>
      <c r="B2782" s="607" t="s">
        <v>8566</v>
      </c>
      <c r="C2782" s="607" t="s">
        <v>13389</v>
      </c>
      <c r="D2782" s="607" t="s">
        <v>10580</v>
      </c>
      <c r="E2782" s="619" t="s">
        <v>33220</v>
      </c>
      <c r="F2782"/>
      <c r="G2782"/>
      <c r="H2782"/>
    </row>
    <row r="2783" spans="1:8" ht="15" x14ac:dyDescent="0.25">
      <c r="A2783" s="609" t="str">
        <f t="shared" si="43"/>
        <v>101893</v>
      </c>
      <c r="B2783" s="607" t="s">
        <v>8567</v>
      </c>
      <c r="C2783" s="607" t="s">
        <v>13390</v>
      </c>
      <c r="D2783" s="607" t="s">
        <v>10580</v>
      </c>
      <c r="E2783" s="619" t="s">
        <v>33221</v>
      </c>
      <c r="F2783"/>
      <c r="G2783"/>
      <c r="H2783"/>
    </row>
    <row r="2784" spans="1:8" ht="15" x14ac:dyDescent="0.25">
      <c r="A2784" s="609" t="str">
        <f t="shared" si="43"/>
        <v>101894</v>
      </c>
      <c r="B2784" s="607" t="s">
        <v>8568</v>
      </c>
      <c r="C2784" s="607" t="s">
        <v>13391</v>
      </c>
      <c r="D2784" s="607" t="s">
        <v>10580</v>
      </c>
      <c r="E2784" s="619" t="s">
        <v>33222</v>
      </c>
      <c r="F2784"/>
      <c r="G2784"/>
      <c r="H2784"/>
    </row>
    <row r="2785" spans="1:8" ht="15" x14ac:dyDescent="0.25">
      <c r="A2785" s="609" t="str">
        <f t="shared" si="43"/>
        <v>101895</v>
      </c>
      <c r="B2785" s="607" t="s">
        <v>8569</v>
      </c>
      <c r="C2785" s="607" t="s">
        <v>13392</v>
      </c>
      <c r="D2785" s="607" t="s">
        <v>10580</v>
      </c>
      <c r="E2785" s="619" t="s">
        <v>33223</v>
      </c>
      <c r="F2785"/>
      <c r="G2785"/>
      <c r="H2785"/>
    </row>
    <row r="2786" spans="1:8" ht="15" x14ac:dyDescent="0.25">
      <c r="A2786" s="609" t="str">
        <f t="shared" si="43"/>
        <v>101896</v>
      </c>
      <c r="B2786" s="607" t="s">
        <v>8570</v>
      </c>
      <c r="C2786" s="607" t="s">
        <v>13393</v>
      </c>
      <c r="D2786" s="607" t="s">
        <v>10580</v>
      </c>
      <c r="E2786" s="619" t="s">
        <v>33224</v>
      </c>
      <c r="F2786"/>
      <c r="G2786"/>
      <c r="H2786"/>
    </row>
    <row r="2787" spans="1:8" ht="15" x14ac:dyDescent="0.25">
      <c r="A2787" s="609" t="str">
        <f t="shared" si="43"/>
        <v>101897</v>
      </c>
      <c r="B2787" s="607" t="s">
        <v>8571</v>
      </c>
      <c r="C2787" s="607" t="s">
        <v>13394</v>
      </c>
      <c r="D2787" s="607" t="s">
        <v>10580</v>
      </c>
      <c r="E2787" s="619" t="s">
        <v>33225</v>
      </c>
      <c r="F2787"/>
      <c r="G2787"/>
      <c r="H2787"/>
    </row>
    <row r="2788" spans="1:8" ht="15" x14ac:dyDescent="0.25">
      <c r="A2788" s="609" t="str">
        <f t="shared" si="43"/>
        <v>101898</v>
      </c>
      <c r="B2788" s="607" t="s">
        <v>8572</v>
      </c>
      <c r="C2788" s="607" t="s">
        <v>13395</v>
      </c>
      <c r="D2788" s="607" t="s">
        <v>10580</v>
      </c>
      <c r="E2788" s="619" t="s">
        <v>33226</v>
      </c>
      <c r="F2788"/>
      <c r="G2788"/>
      <c r="H2788"/>
    </row>
    <row r="2789" spans="1:8" ht="15" x14ac:dyDescent="0.25">
      <c r="A2789" s="609" t="str">
        <f t="shared" si="43"/>
        <v>101899</v>
      </c>
      <c r="B2789" s="607" t="s">
        <v>8573</v>
      </c>
      <c r="C2789" s="607" t="s">
        <v>13396</v>
      </c>
      <c r="D2789" s="607" t="s">
        <v>10580</v>
      </c>
      <c r="E2789" s="619" t="s">
        <v>33227</v>
      </c>
      <c r="F2789"/>
      <c r="G2789"/>
      <c r="H2789"/>
    </row>
    <row r="2790" spans="1:8" ht="15" x14ac:dyDescent="0.25">
      <c r="A2790" s="609" t="str">
        <f t="shared" si="43"/>
        <v>101900</v>
      </c>
      <c r="B2790" s="607" t="s">
        <v>8574</v>
      </c>
      <c r="C2790" s="607" t="s">
        <v>13397</v>
      </c>
      <c r="D2790" s="607" t="s">
        <v>10580</v>
      </c>
      <c r="E2790" s="619" t="s">
        <v>33228</v>
      </c>
      <c r="F2790"/>
      <c r="G2790"/>
      <c r="H2790"/>
    </row>
    <row r="2791" spans="1:8" ht="15" x14ac:dyDescent="0.25">
      <c r="A2791" s="609" t="str">
        <f t="shared" si="43"/>
        <v>101901</v>
      </c>
      <c r="B2791" s="607" t="s">
        <v>8575</v>
      </c>
      <c r="C2791" s="607" t="s">
        <v>13398</v>
      </c>
      <c r="D2791" s="607" t="s">
        <v>10580</v>
      </c>
      <c r="E2791" s="619" t="s">
        <v>26519</v>
      </c>
      <c r="F2791"/>
      <c r="G2791"/>
      <c r="H2791"/>
    </row>
    <row r="2792" spans="1:8" ht="15" x14ac:dyDescent="0.25">
      <c r="A2792" s="609" t="str">
        <f t="shared" si="43"/>
        <v>101902</v>
      </c>
      <c r="B2792" s="607" t="s">
        <v>8576</v>
      </c>
      <c r="C2792" s="607" t="s">
        <v>13399</v>
      </c>
      <c r="D2792" s="607" t="s">
        <v>10580</v>
      </c>
      <c r="E2792" s="619" t="s">
        <v>29893</v>
      </c>
      <c r="F2792"/>
      <c r="G2792"/>
      <c r="H2792"/>
    </row>
    <row r="2793" spans="1:8" ht="15" x14ac:dyDescent="0.25">
      <c r="A2793" s="609" t="str">
        <f t="shared" si="43"/>
        <v>101903</v>
      </c>
      <c r="B2793" s="607" t="s">
        <v>8577</v>
      </c>
      <c r="C2793" s="607" t="s">
        <v>13400</v>
      </c>
      <c r="D2793" s="607" t="s">
        <v>10580</v>
      </c>
      <c r="E2793" s="619" t="s">
        <v>33229</v>
      </c>
      <c r="F2793"/>
      <c r="G2793"/>
      <c r="H2793"/>
    </row>
    <row r="2794" spans="1:8" ht="15" x14ac:dyDescent="0.25">
      <c r="A2794" s="609" t="str">
        <f t="shared" si="43"/>
        <v>101904</v>
      </c>
      <c r="B2794" s="607" t="s">
        <v>8578</v>
      </c>
      <c r="C2794" s="607" t="s">
        <v>13401</v>
      </c>
      <c r="D2794" s="607" t="s">
        <v>10580</v>
      </c>
      <c r="E2794" s="619" t="s">
        <v>33230</v>
      </c>
      <c r="F2794"/>
      <c r="G2794"/>
      <c r="H2794"/>
    </row>
    <row r="2795" spans="1:8" ht="15" x14ac:dyDescent="0.25">
      <c r="A2795" s="609" t="str">
        <f t="shared" si="43"/>
        <v>101938</v>
      </c>
      <c r="B2795" s="607" t="s">
        <v>8612</v>
      </c>
      <c r="C2795" s="607" t="s">
        <v>13402</v>
      </c>
      <c r="D2795" s="607" t="s">
        <v>10580</v>
      </c>
      <c r="E2795" s="619" t="s">
        <v>33231</v>
      </c>
      <c r="F2795"/>
      <c r="G2795"/>
      <c r="H2795"/>
    </row>
    <row r="2796" spans="1:8" ht="15" x14ac:dyDescent="0.25">
      <c r="A2796" s="609" t="str">
        <f t="shared" si="43"/>
        <v>101946</v>
      </c>
      <c r="B2796" s="607" t="s">
        <v>8613</v>
      </c>
      <c r="C2796" s="607" t="s">
        <v>13403</v>
      </c>
      <c r="D2796" s="607" t="s">
        <v>10580</v>
      </c>
      <c r="E2796" s="619" t="s">
        <v>19693</v>
      </c>
      <c r="F2796"/>
      <c r="G2796"/>
      <c r="H2796"/>
    </row>
    <row r="2797" spans="1:8" ht="15" x14ac:dyDescent="0.25">
      <c r="A2797" s="609" t="str">
        <f t="shared" si="43"/>
        <v>91945</v>
      </c>
      <c r="B2797" s="607" t="s">
        <v>2982</v>
      </c>
      <c r="C2797" s="607" t="s">
        <v>13404</v>
      </c>
      <c r="D2797" s="607" t="s">
        <v>10580</v>
      </c>
      <c r="E2797" s="619" t="s">
        <v>9438</v>
      </c>
      <c r="F2797"/>
      <c r="G2797"/>
      <c r="H2797"/>
    </row>
    <row r="2798" spans="1:8" ht="15" x14ac:dyDescent="0.25">
      <c r="A2798" s="609" t="str">
        <f t="shared" si="43"/>
        <v>91946</v>
      </c>
      <c r="B2798" s="607" t="s">
        <v>2983</v>
      </c>
      <c r="C2798" s="607" t="s">
        <v>13405</v>
      </c>
      <c r="D2798" s="607" t="s">
        <v>10580</v>
      </c>
      <c r="E2798" s="619" t="s">
        <v>14217</v>
      </c>
      <c r="F2798"/>
      <c r="G2798"/>
      <c r="H2798"/>
    </row>
    <row r="2799" spans="1:8" ht="15" x14ac:dyDescent="0.25">
      <c r="A2799" s="609" t="str">
        <f t="shared" si="43"/>
        <v>91947</v>
      </c>
      <c r="B2799" s="607" t="s">
        <v>2984</v>
      </c>
      <c r="C2799" s="607" t="s">
        <v>13406</v>
      </c>
      <c r="D2799" s="607" t="s">
        <v>10580</v>
      </c>
      <c r="E2799" s="619" t="s">
        <v>9410</v>
      </c>
      <c r="F2799"/>
      <c r="G2799"/>
      <c r="H2799"/>
    </row>
    <row r="2800" spans="1:8" ht="15" x14ac:dyDescent="0.25">
      <c r="A2800" s="609" t="str">
        <f t="shared" si="43"/>
        <v>91949</v>
      </c>
      <c r="B2800" s="607" t="s">
        <v>2985</v>
      </c>
      <c r="C2800" s="607" t="s">
        <v>13407</v>
      </c>
      <c r="D2800" s="607" t="s">
        <v>10580</v>
      </c>
      <c r="E2800" s="619" t="s">
        <v>10071</v>
      </c>
      <c r="F2800"/>
      <c r="G2800"/>
      <c r="H2800"/>
    </row>
    <row r="2801" spans="1:8" ht="15" x14ac:dyDescent="0.25">
      <c r="A2801" s="609" t="str">
        <f t="shared" si="43"/>
        <v>91950</v>
      </c>
      <c r="B2801" s="607" t="s">
        <v>2986</v>
      </c>
      <c r="C2801" s="607" t="s">
        <v>13408</v>
      </c>
      <c r="D2801" s="607" t="s">
        <v>10580</v>
      </c>
      <c r="E2801" s="619" t="s">
        <v>12812</v>
      </c>
      <c r="F2801"/>
      <c r="G2801"/>
      <c r="H2801"/>
    </row>
    <row r="2802" spans="1:8" ht="15" x14ac:dyDescent="0.25">
      <c r="A2802" s="609" t="str">
        <f t="shared" si="43"/>
        <v>91951</v>
      </c>
      <c r="B2802" s="607" t="s">
        <v>2987</v>
      </c>
      <c r="C2802" s="607" t="s">
        <v>13409</v>
      </c>
      <c r="D2802" s="607" t="s">
        <v>10580</v>
      </c>
      <c r="E2802" s="619" t="s">
        <v>17991</v>
      </c>
      <c r="F2802"/>
      <c r="G2802"/>
      <c r="H2802"/>
    </row>
    <row r="2803" spans="1:8" ht="15" x14ac:dyDescent="0.25">
      <c r="A2803" s="609" t="str">
        <f t="shared" si="43"/>
        <v>91952</v>
      </c>
      <c r="B2803" s="607" t="s">
        <v>2988</v>
      </c>
      <c r="C2803" s="607" t="s">
        <v>13411</v>
      </c>
      <c r="D2803" s="607" t="s">
        <v>10580</v>
      </c>
      <c r="E2803" s="619" t="s">
        <v>13386</v>
      </c>
      <c r="F2803"/>
      <c r="G2803"/>
      <c r="H2803"/>
    </row>
    <row r="2804" spans="1:8" ht="15" x14ac:dyDescent="0.25">
      <c r="A2804" s="609" t="str">
        <f t="shared" si="43"/>
        <v>91953</v>
      </c>
      <c r="B2804" s="607" t="s">
        <v>2989</v>
      </c>
      <c r="C2804" s="607" t="s">
        <v>13412</v>
      </c>
      <c r="D2804" s="607" t="s">
        <v>10580</v>
      </c>
      <c r="E2804" s="619" t="s">
        <v>13207</v>
      </c>
      <c r="F2804"/>
      <c r="G2804"/>
      <c r="H2804"/>
    </row>
    <row r="2805" spans="1:8" ht="15" x14ac:dyDescent="0.25">
      <c r="A2805" s="609" t="str">
        <f t="shared" si="43"/>
        <v>91954</v>
      </c>
      <c r="B2805" s="607" t="s">
        <v>2990</v>
      </c>
      <c r="C2805" s="607" t="s">
        <v>13413</v>
      </c>
      <c r="D2805" s="607" t="s">
        <v>10580</v>
      </c>
      <c r="E2805" s="619" t="s">
        <v>28579</v>
      </c>
      <c r="F2805"/>
      <c r="G2805"/>
      <c r="H2805"/>
    </row>
    <row r="2806" spans="1:8" ht="15" x14ac:dyDescent="0.25">
      <c r="A2806" s="609" t="str">
        <f t="shared" si="43"/>
        <v>91955</v>
      </c>
      <c r="B2806" s="607" t="s">
        <v>2991</v>
      </c>
      <c r="C2806" s="607" t="s">
        <v>13414</v>
      </c>
      <c r="D2806" s="607" t="s">
        <v>10580</v>
      </c>
      <c r="E2806" s="619" t="s">
        <v>9425</v>
      </c>
      <c r="F2806"/>
      <c r="G2806"/>
      <c r="H2806"/>
    </row>
    <row r="2807" spans="1:8" ht="15" x14ac:dyDescent="0.25">
      <c r="A2807" s="609" t="str">
        <f t="shared" si="43"/>
        <v>91956</v>
      </c>
      <c r="B2807" s="607" t="s">
        <v>2992</v>
      </c>
      <c r="C2807" s="607" t="s">
        <v>13416</v>
      </c>
      <c r="D2807" s="607" t="s">
        <v>10580</v>
      </c>
      <c r="E2807" s="619" t="s">
        <v>11088</v>
      </c>
      <c r="F2807"/>
      <c r="G2807"/>
      <c r="H2807"/>
    </row>
    <row r="2808" spans="1:8" ht="15" x14ac:dyDescent="0.25">
      <c r="A2808" s="609" t="str">
        <f t="shared" si="43"/>
        <v>91957</v>
      </c>
      <c r="B2808" s="607" t="s">
        <v>2993</v>
      </c>
      <c r="C2808" s="607" t="s">
        <v>13418</v>
      </c>
      <c r="D2808" s="607" t="s">
        <v>10580</v>
      </c>
      <c r="E2808" s="619" t="s">
        <v>9919</v>
      </c>
      <c r="F2808"/>
      <c r="G2808"/>
      <c r="H2808"/>
    </row>
    <row r="2809" spans="1:8" ht="15" x14ac:dyDescent="0.25">
      <c r="A2809" s="609" t="str">
        <f t="shared" si="43"/>
        <v>91958</v>
      </c>
      <c r="B2809" s="607" t="s">
        <v>2994</v>
      </c>
      <c r="C2809" s="607" t="s">
        <v>13419</v>
      </c>
      <c r="D2809" s="607" t="s">
        <v>10580</v>
      </c>
      <c r="E2809" s="619" t="s">
        <v>17951</v>
      </c>
      <c r="F2809"/>
      <c r="G2809"/>
      <c r="H2809"/>
    </row>
    <row r="2810" spans="1:8" ht="15" x14ac:dyDescent="0.25">
      <c r="A2810" s="609" t="str">
        <f t="shared" si="43"/>
        <v>91959</v>
      </c>
      <c r="B2810" s="607" t="s">
        <v>2995</v>
      </c>
      <c r="C2810" s="607" t="s">
        <v>13420</v>
      </c>
      <c r="D2810" s="607" t="s">
        <v>10580</v>
      </c>
      <c r="E2810" s="619" t="s">
        <v>33232</v>
      </c>
      <c r="F2810"/>
      <c r="G2810"/>
      <c r="H2810"/>
    </row>
    <row r="2811" spans="1:8" ht="15" x14ac:dyDescent="0.25">
      <c r="A2811" s="609" t="str">
        <f t="shared" si="43"/>
        <v>91960</v>
      </c>
      <c r="B2811" s="607" t="s">
        <v>2996</v>
      </c>
      <c r="C2811" s="607" t="s">
        <v>13421</v>
      </c>
      <c r="D2811" s="607" t="s">
        <v>10580</v>
      </c>
      <c r="E2811" s="619" t="s">
        <v>33233</v>
      </c>
      <c r="F2811"/>
      <c r="G2811"/>
      <c r="H2811"/>
    </row>
    <row r="2812" spans="1:8" ht="15" x14ac:dyDescent="0.25">
      <c r="A2812" s="609" t="str">
        <f t="shared" si="43"/>
        <v>91961</v>
      </c>
      <c r="B2812" s="607" t="s">
        <v>2997</v>
      </c>
      <c r="C2812" s="607" t="s">
        <v>13422</v>
      </c>
      <c r="D2812" s="607" t="s">
        <v>10580</v>
      </c>
      <c r="E2812" s="619" t="s">
        <v>19153</v>
      </c>
      <c r="F2812"/>
      <c r="G2812"/>
      <c r="H2812"/>
    </row>
    <row r="2813" spans="1:8" ht="15" x14ac:dyDescent="0.25">
      <c r="A2813" s="609" t="str">
        <f t="shared" si="43"/>
        <v>91962</v>
      </c>
      <c r="B2813" s="607" t="s">
        <v>2998</v>
      </c>
      <c r="C2813" s="607" t="s">
        <v>13423</v>
      </c>
      <c r="D2813" s="607" t="s">
        <v>10580</v>
      </c>
      <c r="E2813" s="619" t="s">
        <v>33234</v>
      </c>
      <c r="F2813"/>
      <c r="G2813"/>
      <c r="H2813"/>
    </row>
    <row r="2814" spans="1:8" ht="15" x14ac:dyDescent="0.25">
      <c r="A2814" s="609" t="str">
        <f t="shared" si="43"/>
        <v>91963</v>
      </c>
      <c r="B2814" s="607" t="s">
        <v>2999</v>
      </c>
      <c r="C2814" s="607" t="s">
        <v>13424</v>
      </c>
      <c r="D2814" s="607" t="s">
        <v>10580</v>
      </c>
      <c r="E2814" s="619" t="s">
        <v>19388</v>
      </c>
      <c r="F2814"/>
      <c r="G2814"/>
      <c r="H2814"/>
    </row>
    <row r="2815" spans="1:8" ht="15" x14ac:dyDescent="0.25">
      <c r="A2815" s="609" t="str">
        <f t="shared" si="43"/>
        <v>91964</v>
      </c>
      <c r="B2815" s="607" t="s">
        <v>3000</v>
      </c>
      <c r="C2815" s="607" t="s">
        <v>13425</v>
      </c>
      <c r="D2815" s="607" t="s">
        <v>10580</v>
      </c>
      <c r="E2815" s="619" t="s">
        <v>33235</v>
      </c>
      <c r="F2815"/>
      <c r="G2815"/>
      <c r="H2815"/>
    </row>
    <row r="2816" spans="1:8" ht="15" x14ac:dyDescent="0.25">
      <c r="A2816" s="609" t="str">
        <f t="shared" si="43"/>
        <v>91965</v>
      </c>
      <c r="B2816" s="607" t="s">
        <v>3001</v>
      </c>
      <c r="C2816" s="607" t="s">
        <v>13426</v>
      </c>
      <c r="D2816" s="607" t="s">
        <v>10580</v>
      </c>
      <c r="E2816" s="619" t="s">
        <v>29309</v>
      </c>
      <c r="F2816"/>
      <c r="G2816"/>
      <c r="H2816"/>
    </row>
    <row r="2817" spans="1:8" ht="15" x14ac:dyDescent="0.25">
      <c r="A2817" s="609" t="str">
        <f t="shared" si="43"/>
        <v>91966</v>
      </c>
      <c r="B2817" s="607" t="s">
        <v>3002</v>
      </c>
      <c r="C2817" s="607" t="s">
        <v>13428</v>
      </c>
      <c r="D2817" s="607" t="s">
        <v>10580</v>
      </c>
      <c r="E2817" s="619" t="s">
        <v>18435</v>
      </c>
      <c r="F2817"/>
      <c r="G2817"/>
      <c r="H2817"/>
    </row>
    <row r="2818" spans="1:8" ht="15" x14ac:dyDescent="0.25">
      <c r="A2818" s="609" t="str">
        <f t="shared" ref="A2818:A2881" si="44">IF(ISERROR(SEARCH("/",B2818)=6),TRIM(CLEAN(B2818)),IF(SEARCH("/",B2818)=6,IF(LEN(TRIM(CLEAN(B2818)))=7,LEFT(TRIM(CLEAN(B2818)),6)&amp;"00"&amp;RIGHT(TRIM(CLEAN(B2818)),1),LEFT(TRIM(CLEAN(B2818)),6)&amp;"0"&amp;RIGHT(TRIM(CLEAN(B2818)),2)),TRIM(CLEAN(B2818))))</f>
        <v>91967</v>
      </c>
      <c r="B2818" s="607" t="s">
        <v>3003</v>
      </c>
      <c r="C2818" s="607" t="s">
        <v>13429</v>
      </c>
      <c r="D2818" s="607" t="s">
        <v>10580</v>
      </c>
      <c r="E2818" s="619" t="s">
        <v>18188</v>
      </c>
      <c r="F2818"/>
      <c r="G2818"/>
      <c r="H2818"/>
    </row>
    <row r="2819" spans="1:8" ht="15" x14ac:dyDescent="0.25">
      <c r="A2819" s="609" t="str">
        <f t="shared" si="44"/>
        <v>91968</v>
      </c>
      <c r="B2819" s="607" t="s">
        <v>3004</v>
      </c>
      <c r="C2819" s="607" t="s">
        <v>13430</v>
      </c>
      <c r="D2819" s="607" t="s">
        <v>10580</v>
      </c>
      <c r="E2819" s="619" t="s">
        <v>9122</v>
      </c>
      <c r="F2819"/>
      <c r="G2819"/>
      <c r="H2819"/>
    </row>
    <row r="2820" spans="1:8" ht="15" x14ac:dyDescent="0.25">
      <c r="A2820" s="609" t="str">
        <f t="shared" si="44"/>
        <v>91969</v>
      </c>
      <c r="B2820" s="607" t="s">
        <v>3005</v>
      </c>
      <c r="C2820" s="607" t="s">
        <v>13432</v>
      </c>
      <c r="D2820" s="607" t="s">
        <v>10580</v>
      </c>
      <c r="E2820" s="619" t="s">
        <v>19545</v>
      </c>
      <c r="F2820"/>
      <c r="G2820"/>
      <c r="H2820"/>
    </row>
    <row r="2821" spans="1:8" ht="15" x14ac:dyDescent="0.25">
      <c r="A2821" s="609" t="str">
        <f t="shared" si="44"/>
        <v>91970</v>
      </c>
      <c r="B2821" s="607" t="s">
        <v>3006</v>
      </c>
      <c r="C2821" s="607" t="s">
        <v>13433</v>
      </c>
      <c r="D2821" s="607" t="s">
        <v>10580</v>
      </c>
      <c r="E2821" s="619" t="s">
        <v>10113</v>
      </c>
      <c r="F2821"/>
      <c r="G2821"/>
      <c r="H2821"/>
    </row>
    <row r="2822" spans="1:8" ht="15" x14ac:dyDescent="0.25">
      <c r="A2822" s="609" t="str">
        <f t="shared" si="44"/>
        <v>91971</v>
      </c>
      <c r="B2822" s="607" t="s">
        <v>3007</v>
      </c>
      <c r="C2822" s="607" t="s">
        <v>13434</v>
      </c>
      <c r="D2822" s="607" t="s">
        <v>10580</v>
      </c>
      <c r="E2822" s="619" t="s">
        <v>33236</v>
      </c>
      <c r="F2822"/>
      <c r="G2822"/>
      <c r="H2822"/>
    </row>
    <row r="2823" spans="1:8" ht="15" x14ac:dyDescent="0.25">
      <c r="A2823" s="609" t="str">
        <f t="shared" si="44"/>
        <v>91972</v>
      </c>
      <c r="B2823" s="607" t="s">
        <v>3008</v>
      </c>
      <c r="C2823" s="607" t="s">
        <v>13435</v>
      </c>
      <c r="D2823" s="607" t="s">
        <v>10580</v>
      </c>
      <c r="E2823" s="619" t="s">
        <v>11105</v>
      </c>
      <c r="F2823"/>
      <c r="G2823"/>
      <c r="H2823"/>
    </row>
    <row r="2824" spans="1:8" ht="15" x14ac:dyDescent="0.25">
      <c r="A2824" s="609" t="str">
        <f t="shared" si="44"/>
        <v>91973</v>
      </c>
      <c r="B2824" s="607" t="s">
        <v>3009</v>
      </c>
      <c r="C2824" s="607" t="s">
        <v>13436</v>
      </c>
      <c r="D2824" s="607" t="s">
        <v>10580</v>
      </c>
      <c r="E2824" s="619" t="s">
        <v>10433</v>
      </c>
      <c r="F2824"/>
      <c r="G2824"/>
      <c r="H2824"/>
    </row>
    <row r="2825" spans="1:8" ht="15" x14ac:dyDescent="0.25">
      <c r="A2825" s="609" t="str">
        <f t="shared" si="44"/>
        <v>91974</v>
      </c>
      <c r="B2825" s="607" t="s">
        <v>3010</v>
      </c>
      <c r="C2825" s="607" t="s">
        <v>13437</v>
      </c>
      <c r="D2825" s="607" t="s">
        <v>10580</v>
      </c>
      <c r="E2825" s="619" t="s">
        <v>29405</v>
      </c>
      <c r="F2825"/>
      <c r="G2825"/>
      <c r="H2825"/>
    </row>
    <row r="2826" spans="1:8" ht="15" x14ac:dyDescent="0.25">
      <c r="A2826" s="609" t="str">
        <f t="shared" si="44"/>
        <v>91975</v>
      </c>
      <c r="B2826" s="607" t="s">
        <v>3011</v>
      </c>
      <c r="C2826" s="607" t="s">
        <v>13438</v>
      </c>
      <c r="D2826" s="607" t="s">
        <v>10580</v>
      </c>
      <c r="E2826" s="619" t="s">
        <v>33237</v>
      </c>
      <c r="F2826"/>
      <c r="G2826"/>
      <c r="H2826"/>
    </row>
    <row r="2827" spans="1:8" ht="15" x14ac:dyDescent="0.25">
      <c r="A2827" s="609" t="str">
        <f t="shared" si="44"/>
        <v>91976</v>
      </c>
      <c r="B2827" s="607" t="s">
        <v>3012</v>
      </c>
      <c r="C2827" s="607" t="s">
        <v>13439</v>
      </c>
      <c r="D2827" s="607" t="s">
        <v>10580</v>
      </c>
      <c r="E2827" s="619" t="s">
        <v>19347</v>
      </c>
      <c r="F2827"/>
      <c r="G2827"/>
      <c r="H2827"/>
    </row>
    <row r="2828" spans="1:8" ht="15" x14ac:dyDescent="0.25">
      <c r="A2828" s="609" t="str">
        <f t="shared" si="44"/>
        <v>91977</v>
      </c>
      <c r="B2828" s="607" t="s">
        <v>3013</v>
      </c>
      <c r="C2828" s="607" t="s">
        <v>13440</v>
      </c>
      <c r="D2828" s="607" t="s">
        <v>10580</v>
      </c>
      <c r="E2828" s="619" t="s">
        <v>30480</v>
      </c>
      <c r="F2828"/>
      <c r="G2828"/>
      <c r="H2828"/>
    </row>
    <row r="2829" spans="1:8" ht="15" x14ac:dyDescent="0.25">
      <c r="A2829" s="609" t="str">
        <f t="shared" si="44"/>
        <v>91978</v>
      </c>
      <c r="B2829" s="607" t="s">
        <v>3014</v>
      </c>
      <c r="C2829" s="607" t="s">
        <v>13441</v>
      </c>
      <c r="D2829" s="607" t="s">
        <v>10580</v>
      </c>
      <c r="E2829" s="619" t="s">
        <v>27130</v>
      </c>
      <c r="F2829"/>
      <c r="G2829"/>
      <c r="H2829"/>
    </row>
    <row r="2830" spans="1:8" ht="15" x14ac:dyDescent="0.25">
      <c r="A2830" s="609" t="str">
        <f t="shared" si="44"/>
        <v>91979</v>
      </c>
      <c r="B2830" s="607" t="s">
        <v>3015</v>
      </c>
      <c r="C2830" s="607" t="s">
        <v>13442</v>
      </c>
      <c r="D2830" s="607" t="s">
        <v>10580</v>
      </c>
      <c r="E2830" s="619" t="s">
        <v>26479</v>
      </c>
      <c r="F2830"/>
      <c r="G2830"/>
      <c r="H2830"/>
    </row>
    <row r="2831" spans="1:8" ht="15" x14ac:dyDescent="0.25">
      <c r="A2831" s="609" t="str">
        <f t="shared" si="44"/>
        <v>91980</v>
      </c>
      <c r="B2831" s="607" t="s">
        <v>3016</v>
      </c>
      <c r="C2831" s="607" t="s">
        <v>13443</v>
      </c>
      <c r="D2831" s="607" t="s">
        <v>10580</v>
      </c>
      <c r="E2831" s="619" t="s">
        <v>11697</v>
      </c>
      <c r="F2831"/>
      <c r="G2831"/>
      <c r="H2831"/>
    </row>
    <row r="2832" spans="1:8" ht="15" x14ac:dyDescent="0.25">
      <c r="A2832" s="609" t="str">
        <f t="shared" si="44"/>
        <v>91981</v>
      </c>
      <c r="B2832" s="607" t="s">
        <v>3017</v>
      </c>
      <c r="C2832" s="607" t="s">
        <v>13444</v>
      </c>
      <c r="D2832" s="607" t="s">
        <v>10580</v>
      </c>
      <c r="E2832" s="619" t="s">
        <v>33238</v>
      </c>
      <c r="F2832"/>
      <c r="G2832"/>
      <c r="H2832"/>
    </row>
    <row r="2833" spans="1:8" ht="15" x14ac:dyDescent="0.25">
      <c r="A2833" s="609" t="str">
        <f t="shared" si="44"/>
        <v>91982</v>
      </c>
      <c r="B2833" s="607" t="s">
        <v>3018</v>
      </c>
      <c r="C2833" s="607" t="s">
        <v>13445</v>
      </c>
      <c r="D2833" s="607" t="s">
        <v>10580</v>
      </c>
      <c r="E2833" s="619" t="s">
        <v>19780</v>
      </c>
      <c r="F2833"/>
      <c r="G2833"/>
      <c r="H2833"/>
    </row>
    <row r="2834" spans="1:8" ht="15" x14ac:dyDescent="0.25">
      <c r="A2834" s="609" t="str">
        <f t="shared" si="44"/>
        <v>91983</v>
      </c>
      <c r="B2834" s="607" t="s">
        <v>3019</v>
      </c>
      <c r="C2834" s="607" t="s">
        <v>13447</v>
      </c>
      <c r="D2834" s="607" t="s">
        <v>10580</v>
      </c>
      <c r="E2834" s="619" t="s">
        <v>8985</v>
      </c>
      <c r="F2834"/>
      <c r="G2834"/>
      <c r="H2834"/>
    </row>
    <row r="2835" spans="1:8" ht="15" x14ac:dyDescent="0.25">
      <c r="A2835" s="609" t="str">
        <f t="shared" si="44"/>
        <v>91984</v>
      </c>
      <c r="B2835" s="607" t="s">
        <v>3020</v>
      </c>
      <c r="C2835" s="607" t="s">
        <v>13448</v>
      </c>
      <c r="D2835" s="607" t="s">
        <v>10580</v>
      </c>
      <c r="E2835" s="619" t="s">
        <v>10207</v>
      </c>
      <c r="F2835"/>
      <c r="G2835"/>
      <c r="H2835"/>
    </row>
    <row r="2836" spans="1:8" ht="15" x14ac:dyDescent="0.25">
      <c r="A2836" s="609" t="str">
        <f t="shared" si="44"/>
        <v>91985</v>
      </c>
      <c r="B2836" s="607" t="s">
        <v>3021</v>
      </c>
      <c r="C2836" s="607" t="s">
        <v>13449</v>
      </c>
      <c r="D2836" s="607" t="s">
        <v>10580</v>
      </c>
      <c r="E2836" s="619" t="s">
        <v>24305</v>
      </c>
      <c r="F2836"/>
      <c r="G2836"/>
      <c r="H2836"/>
    </row>
    <row r="2837" spans="1:8" ht="15" x14ac:dyDescent="0.25">
      <c r="A2837" s="609" t="str">
        <f t="shared" si="44"/>
        <v>91986</v>
      </c>
      <c r="B2837" s="607" t="s">
        <v>3022</v>
      </c>
      <c r="C2837" s="607" t="s">
        <v>13450</v>
      </c>
      <c r="D2837" s="607" t="s">
        <v>10580</v>
      </c>
      <c r="E2837" s="619" t="s">
        <v>18262</v>
      </c>
      <c r="F2837"/>
      <c r="G2837"/>
      <c r="H2837"/>
    </row>
    <row r="2838" spans="1:8" ht="15" x14ac:dyDescent="0.25">
      <c r="A2838" s="609" t="str">
        <f t="shared" si="44"/>
        <v>91987</v>
      </c>
      <c r="B2838" s="607" t="s">
        <v>3023</v>
      </c>
      <c r="C2838" s="607" t="s">
        <v>13451</v>
      </c>
      <c r="D2838" s="607" t="s">
        <v>10580</v>
      </c>
      <c r="E2838" s="619" t="s">
        <v>33239</v>
      </c>
      <c r="F2838"/>
      <c r="G2838"/>
      <c r="H2838"/>
    </row>
    <row r="2839" spans="1:8" ht="15" x14ac:dyDescent="0.25">
      <c r="A2839" s="609" t="str">
        <f t="shared" si="44"/>
        <v>91988</v>
      </c>
      <c r="B2839" s="607" t="s">
        <v>3024</v>
      </c>
      <c r="C2839" s="607" t="s">
        <v>13453</v>
      </c>
      <c r="D2839" s="607" t="s">
        <v>10580</v>
      </c>
      <c r="E2839" s="619" t="s">
        <v>18269</v>
      </c>
      <c r="F2839"/>
      <c r="G2839"/>
      <c r="H2839"/>
    </row>
    <row r="2840" spans="1:8" ht="15" x14ac:dyDescent="0.25">
      <c r="A2840" s="609" t="str">
        <f t="shared" si="44"/>
        <v>91989</v>
      </c>
      <c r="B2840" s="607" t="s">
        <v>3025</v>
      </c>
      <c r="C2840" s="607" t="s">
        <v>13454</v>
      </c>
      <c r="D2840" s="607" t="s">
        <v>10580</v>
      </c>
      <c r="E2840" s="619" t="s">
        <v>14874</v>
      </c>
      <c r="F2840"/>
      <c r="G2840"/>
      <c r="H2840"/>
    </row>
    <row r="2841" spans="1:8" ht="15" x14ac:dyDescent="0.25">
      <c r="A2841" s="609" t="str">
        <f t="shared" si="44"/>
        <v>91990</v>
      </c>
      <c r="B2841" s="607" t="s">
        <v>3026</v>
      </c>
      <c r="C2841" s="607" t="s">
        <v>13456</v>
      </c>
      <c r="D2841" s="607" t="s">
        <v>10580</v>
      </c>
      <c r="E2841" s="619" t="s">
        <v>33240</v>
      </c>
      <c r="F2841"/>
      <c r="G2841"/>
      <c r="H2841"/>
    </row>
    <row r="2842" spans="1:8" ht="15" x14ac:dyDescent="0.25">
      <c r="A2842" s="609" t="str">
        <f t="shared" si="44"/>
        <v>91991</v>
      </c>
      <c r="B2842" s="607" t="s">
        <v>3027</v>
      </c>
      <c r="C2842" s="607" t="s">
        <v>13458</v>
      </c>
      <c r="D2842" s="607" t="s">
        <v>10580</v>
      </c>
      <c r="E2842" s="619" t="s">
        <v>19511</v>
      </c>
      <c r="F2842"/>
      <c r="G2842"/>
      <c r="H2842"/>
    </row>
    <row r="2843" spans="1:8" ht="15" x14ac:dyDescent="0.25">
      <c r="A2843" s="609" t="str">
        <f t="shared" si="44"/>
        <v>91992</v>
      </c>
      <c r="B2843" s="607" t="s">
        <v>3028</v>
      </c>
      <c r="C2843" s="607" t="s">
        <v>13459</v>
      </c>
      <c r="D2843" s="607" t="s">
        <v>10580</v>
      </c>
      <c r="E2843" s="619" t="s">
        <v>9517</v>
      </c>
      <c r="F2843"/>
      <c r="G2843"/>
      <c r="H2843"/>
    </row>
    <row r="2844" spans="1:8" ht="15" x14ac:dyDescent="0.25">
      <c r="A2844" s="609" t="str">
        <f t="shared" si="44"/>
        <v>91993</v>
      </c>
      <c r="B2844" s="607" t="s">
        <v>3029</v>
      </c>
      <c r="C2844" s="607" t="s">
        <v>13461</v>
      </c>
      <c r="D2844" s="607" t="s">
        <v>10580</v>
      </c>
      <c r="E2844" s="619" t="s">
        <v>33241</v>
      </c>
      <c r="F2844"/>
      <c r="G2844"/>
      <c r="H2844"/>
    </row>
    <row r="2845" spans="1:8" ht="15" x14ac:dyDescent="0.25">
      <c r="A2845" s="609" t="str">
        <f t="shared" si="44"/>
        <v>91994</v>
      </c>
      <c r="B2845" s="607" t="s">
        <v>3030</v>
      </c>
      <c r="C2845" s="607" t="s">
        <v>13462</v>
      </c>
      <c r="D2845" s="607" t="s">
        <v>10580</v>
      </c>
      <c r="E2845" s="619" t="s">
        <v>10048</v>
      </c>
      <c r="F2845"/>
      <c r="G2845"/>
      <c r="H2845"/>
    </row>
    <row r="2846" spans="1:8" ht="15" x14ac:dyDescent="0.25">
      <c r="A2846" s="609" t="str">
        <f t="shared" si="44"/>
        <v>91995</v>
      </c>
      <c r="B2846" s="607" t="s">
        <v>3031</v>
      </c>
      <c r="C2846" s="607" t="s">
        <v>13463</v>
      </c>
      <c r="D2846" s="607" t="s">
        <v>10580</v>
      </c>
      <c r="E2846" s="619" t="s">
        <v>29675</v>
      </c>
      <c r="F2846"/>
      <c r="G2846"/>
      <c r="H2846"/>
    </row>
    <row r="2847" spans="1:8" ht="15" x14ac:dyDescent="0.25">
      <c r="A2847" s="609" t="str">
        <f t="shared" si="44"/>
        <v>91996</v>
      </c>
      <c r="B2847" s="607" t="s">
        <v>3032</v>
      </c>
      <c r="C2847" s="607" t="s">
        <v>13465</v>
      </c>
      <c r="D2847" s="607" t="s">
        <v>10580</v>
      </c>
      <c r="E2847" s="619" t="s">
        <v>23593</v>
      </c>
      <c r="F2847"/>
      <c r="G2847"/>
      <c r="H2847"/>
    </row>
    <row r="2848" spans="1:8" ht="15" x14ac:dyDescent="0.25">
      <c r="A2848" s="609" t="str">
        <f t="shared" si="44"/>
        <v>91997</v>
      </c>
      <c r="B2848" s="607" t="s">
        <v>3033</v>
      </c>
      <c r="C2848" s="607" t="s">
        <v>13466</v>
      </c>
      <c r="D2848" s="607" t="s">
        <v>10580</v>
      </c>
      <c r="E2848" s="619" t="s">
        <v>29868</v>
      </c>
      <c r="F2848"/>
      <c r="G2848"/>
      <c r="H2848"/>
    </row>
    <row r="2849" spans="1:8" ht="15" x14ac:dyDescent="0.25">
      <c r="A2849" s="609" t="str">
        <f t="shared" si="44"/>
        <v>91998</v>
      </c>
      <c r="B2849" s="607" t="s">
        <v>3034</v>
      </c>
      <c r="C2849" s="607" t="s">
        <v>13467</v>
      </c>
      <c r="D2849" s="607" t="s">
        <v>10580</v>
      </c>
      <c r="E2849" s="619" t="s">
        <v>14201</v>
      </c>
      <c r="F2849"/>
      <c r="G2849"/>
      <c r="H2849"/>
    </row>
    <row r="2850" spans="1:8" ht="15" x14ac:dyDescent="0.25">
      <c r="A2850" s="609" t="str">
        <f t="shared" si="44"/>
        <v>91999</v>
      </c>
      <c r="B2850" s="607" t="s">
        <v>3035</v>
      </c>
      <c r="C2850" s="607" t="s">
        <v>13468</v>
      </c>
      <c r="D2850" s="607" t="s">
        <v>10580</v>
      </c>
      <c r="E2850" s="619" t="s">
        <v>16290</v>
      </c>
      <c r="F2850"/>
      <c r="G2850"/>
      <c r="H2850"/>
    </row>
    <row r="2851" spans="1:8" ht="15" x14ac:dyDescent="0.25">
      <c r="A2851" s="609" t="str">
        <f t="shared" si="44"/>
        <v>92000</v>
      </c>
      <c r="B2851" s="607" t="s">
        <v>3036</v>
      </c>
      <c r="C2851" s="607" t="s">
        <v>13470</v>
      </c>
      <c r="D2851" s="607" t="s">
        <v>10580</v>
      </c>
      <c r="E2851" s="619" t="s">
        <v>19445</v>
      </c>
      <c r="F2851"/>
      <c r="G2851"/>
      <c r="H2851"/>
    </row>
    <row r="2852" spans="1:8" ht="15" x14ac:dyDescent="0.25">
      <c r="A2852" s="609" t="str">
        <f t="shared" si="44"/>
        <v>92001</v>
      </c>
      <c r="B2852" s="607" t="s">
        <v>3037</v>
      </c>
      <c r="C2852" s="607" t="s">
        <v>13471</v>
      </c>
      <c r="D2852" s="607" t="s">
        <v>10580</v>
      </c>
      <c r="E2852" s="619" t="s">
        <v>18174</v>
      </c>
      <c r="F2852"/>
      <c r="G2852"/>
      <c r="H2852"/>
    </row>
    <row r="2853" spans="1:8" ht="15" x14ac:dyDescent="0.25">
      <c r="A2853" s="609" t="str">
        <f t="shared" si="44"/>
        <v>92002</v>
      </c>
      <c r="B2853" s="607" t="s">
        <v>3038</v>
      </c>
      <c r="C2853" s="607" t="s">
        <v>13473</v>
      </c>
      <c r="D2853" s="607" t="s">
        <v>10580</v>
      </c>
      <c r="E2853" s="619" t="s">
        <v>19588</v>
      </c>
      <c r="F2853"/>
      <c r="G2853"/>
      <c r="H2853"/>
    </row>
    <row r="2854" spans="1:8" ht="15" x14ac:dyDescent="0.25">
      <c r="A2854" s="609" t="str">
        <f t="shared" si="44"/>
        <v>92003</v>
      </c>
      <c r="B2854" s="607" t="s">
        <v>3039</v>
      </c>
      <c r="C2854" s="607" t="s">
        <v>13474</v>
      </c>
      <c r="D2854" s="607" t="s">
        <v>10580</v>
      </c>
      <c r="E2854" s="619" t="s">
        <v>10050</v>
      </c>
      <c r="F2854"/>
      <c r="G2854"/>
      <c r="H2854"/>
    </row>
    <row r="2855" spans="1:8" ht="15" x14ac:dyDescent="0.25">
      <c r="A2855" s="609" t="str">
        <f t="shared" si="44"/>
        <v>92004</v>
      </c>
      <c r="B2855" s="607" t="s">
        <v>3040</v>
      </c>
      <c r="C2855" s="607" t="s">
        <v>13475</v>
      </c>
      <c r="D2855" s="607" t="s">
        <v>10580</v>
      </c>
      <c r="E2855" s="619" t="s">
        <v>32106</v>
      </c>
      <c r="F2855"/>
      <c r="G2855"/>
      <c r="H2855"/>
    </row>
    <row r="2856" spans="1:8" ht="15" x14ac:dyDescent="0.25">
      <c r="A2856" s="609" t="str">
        <f t="shared" si="44"/>
        <v>92005</v>
      </c>
      <c r="B2856" s="607" t="s">
        <v>3041</v>
      </c>
      <c r="C2856" s="607" t="s">
        <v>13476</v>
      </c>
      <c r="D2856" s="607" t="s">
        <v>10580</v>
      </c>
      <c r="E2856" s="619" t="s">
        <v>24665</v>
      </c>
      <c r="F2856"/>
      <c r="G2856"/>
      <c r="H2856"/>
    </row>
    <row r="2857" spans="1:8" ht="15" x14ac:dyDescent="0.25">
      <c r="A2857" s="609" t="str">
        <f t="shared" si="44"/>
        <v>92006</v>
      </c>
      <c r="B2857" s="607" t="s">
        <v>3042</v>
      </c>
      <c r="C2857" s="607" t="s">
        <v>13478</v>
      </c>
      <c r="D2857" s="607" t="s">
        <v>10580</v>
      </c>
      <c r="E2857" s="619" t="s">
        <v>9341</v>
      </c>
      <c r="F2857"/>
      <c r="G2857"/>
      <c r="H2857"/>
    </row>
    <row r="2858" spans="1:8" ht="15" x14ac:dyDescent="0.25">
      <c r="A2858" s="609" t="str">
        <f t="shared" si="44"/>
        <v>92007</v>
      </c>
      <c r="B2858" s="607" t="s">
        <v>3043</v>
      </c>
      <c r="C2858" s="607" t="s">
        <v>13479</v>
      </c>
      <c r="D2858" s="607" t="s">
        <v>10580</v>
      </c>
      <c r="E2858" s="619" t="s">
        <v>18194</v>
      </c>
      <c r="F2858"/>
      <c r="G2858"/>
      <c r="H2858"/>
    </row>
    <row r="2859" spans="1:8" ht="15" x14ac:dyDescent="0.25">
      <c r="A2859" s="609" t="str">
        <f t="shared" si="44"/>
        <v>92008</v>
      </c>
      <c r="B2859" s="607" t="s">
        <v>3044</v>
      </c>
      <c r="C2859" s="607" t="s">
        <v>13481</v>
      </c>
      <c r="D2859" s="607" t="s">
        <v>10580</v>
      </c>
      <c r="E2859" s="619" t="s">
        <v>19737</v>
      </c>
      <c r="F2859"/>
      <c r="G2859"/>
      <c r="H2859"/>
    </row>
    <row r="2860" spans="1:8" ht="15" x14ac:dyDescent="0.25">
      <c r="A2860" s="609" t="str">
        <f t="shared" si="44"/>
        <v>92009</v>
      </c>
      <c r="B2860" s="607" t="s">
        <v>3045</v>
      </c>
      <c r="C2860" s="607" t="s">
        <v>13482</v>
      </c>
      <c r="D2860" s="607" t="s">
        <v>10580</v>
      </c>
      <c r="E2860" s="619" t="s">
        <v>33242</v>
      </c>
      <c r="F2860"/>
      <c r="G2860"/>
      <c r="H2860"/>
    </row>
    <row r="2861" spans="1:8" ht="15" x14ac:dyDescent="0.25">
      <c r="A2861" s="609" t="str">
        <f t="shared" si="44"/>
        <v>92010</v>
      </c>
      <c r="B2861" s="607" t="s">
        <v>3046</v>
      </c>
      <c r="C2861" s="607" t="s">
        <v>13484</v>
      </c>
      <c r="D2861" s="607" t="s">
        <v>10580</v>
      </c>
      <c r="E2861" s="619" t="s">
        <v>33243</v>
      </c>
      <c r="F2861"/>
      <c r="G2861"/>
      <c r="H2861"/>
    </row>
    <row r="2862" spans="1:8" ht="15" x14ac:dyDescent="0.25">
      <c r="A2862" s="609" t="str">
        <f t="shared" si="44"/>
        <v>92011</v>
      </c>
      <c r="B2862" s="607" t="s">
        <v>3047</v>
      </c>
      <c r="C2862" s="607" t="s">
        <v>13485</v>
      </c>
      <c r="D2862" s="607" t="s">
        <v>10580</v>
      </c>
      <c r="E2862" s="619" t="s">
        <v>17977</v>
      </c>
      <c r="F2862"/>
      <c r="G2862"/>
      <c r="H2862"/>
    </row>
    <row r="2863" spans="1:8" ht="15" x14ac:dyDescent="0.25">
      <c r="A2863" s="609" t="str">
        <f t="shared" si="44"/>
        <v>92012</v>
      </c>
      <c r="B2863" s="607" t="s">
        <v>3048</v>
      </c>
      <c r="C2863" s="607" t="s">
        <v>13486</v>
      </c>
      <c r="D2863" s="607" t="s">
        <v>10580</v>
      </c>
      <c r="E2863" s="619" t="s">
        <v>21957</v>
      </c>
      <c r="F2863"/>
      <c r="G2863"/>
      <c r="H2863"/>
    </row>
    <row r="2864" spans="1:8" ht="15" x14ac:dyDescent="0.25">
      <c r="A2864" s="609" t="str">
        <f t="shared" si="44"/>
        <v>92013</v>
      </c>
      <c r="B2864" s="607" t="s">
        <v>3049</v>
      </c>
      <c r="C2864" s="607" t="s">
        <v>13487</v>
      </c>
      <c r="D2864" s="607" t="s">
        <v>10580</v>
      </c>
      <c r="E2864" s="619" t="s">
        <v>19629</v>
      </c>
      <c r="F2864"/>
      <c r="G2864"/>
      <c r="H2864"/>
    </row>
    <row r="2865" spans="1:8" ht="15" x14ac:dyDescent="0.25">
      <c r="A2865" s="609" t="str">
        <f t="shared" si="44"/>
        <v>92014</v>
      </c>
      <c r="B2865" s="607" t="s">
        <v>3050</v>
      </c>
      <c r="C2865" s="607" t="s">
        <v>13489</v>
      </c>
      <c r="D2865" s="607" t="s">
        <v>10580</v>
      </c>
      <c r="E2865" s="619" t="s">
        <v>18148</v>
      </c>
      <c r="F2865"/>
      <c r="G2865"/>
      <c r="H2865"/>
    </row>
    <row r="2866" spans="1:8" ht="15" x14ac:dyDescent="0.25">
      <c r="A2866" s="609" t="str">
        <f t="shared" si="44"/>
        <v>92015</v>
      </c>
      <c r="B2866" s="607" t="s">
        <v>3051</v>
      </c>
      <c r="C2866" s="607" t="s">
        <v>13490</v>
      </c>
      <c r="D2866" s="607" t="s">
        <v>10580</v>
      </c>
      <c r="E2866" s="619" t="s">
        <v>9149</v>
      </c>
      <c r="F2866"/>
      <c r="G2866"/>
      <c r="H2866"/>
    </row>
    <row r="2867" spans="1:8" ht="15" x14ac:dyDescent="0.25">
      <c r="A2867" s="609" t="str">
        <f t="shared" si="44"/>
        <v>92016</v>
      </c>
      <c r="B2867" s="607" t="s">
        <v>3052</v>
      </c>
      <c r="C2867" s="607" t="s">
        <v>13491</v>
      </c>
      <c r="D2867" s="607" t="s">
        <v>10580</v>
      </c>
      <c r="E2867" s="619" t="s">
        <v>18959</v>
      </c>
      <c r="F2867"/>
      <c r="G2867"/>
      <c r="H2867"/>
    </row>
    <row r="2868" spans="1:8" ht="15" x14ac:dyDescent="0.25">
      <c r="A2868" s="609" t="str">
        <f t="shared" si="44"/>
        <v>92017</v>
      </c>
      <c r="B2868" s="607" t="s">
        <v>3053</v>
      </c>
      <c r="C2868" s="607" t="s">
        <v>13492</v>
      </c>
      <c r="D2868" s="607" t="s">
        <v>10580</v>
      </c>
      <c r="E2868" s="619" t="s">
        <v>33244</v>
      </c>
      <c r="F2868"/>
      <c r="G2868"/>
      <c r="H2868"/>
    </row>
    <row r="2869" spans="1:8" ht="15" x14ac:dyDescent="0.25">
      <c r="A2869" s="609" t="str">
        <f t="shared" si="44"/>
        <v>92018</v>
      </c>
      <c r="B2869" s="607" t="s">
        <v>3054</v>
      </c>
      <c r="C2869" s="607" t="s">
        <v>13493</v>
      </c>
      <c r="D2869" s="607" t="s">
        <v>10580</v>
      </c>
      <c r="E2869" s="619" t="s">
        <v>18235</v>
      </c>
      <c r="F2869"/>
      <c r="G2869"/>
      <c r="H2869"/>
    </row>
    <row r="2870" spans="1:8" ht="15" x14ac:dyDescent="0.25">
      <c r="A2870" s="609" t="str">
        <f t="shared" si="44"/>
        <v>92019</v>
      </c>
      <c r="B2870" s="607" t="s">
        <v>3055</v>
      </c>
      <c r="C2870" s="607" t="s">
        <v>13494</v>
      </c>
      <c r="D2870" s="607" t="s">
        <v>10580</v>
      </c>
      <c r="E2870" s="619" t="s">
        <v>33245</v>
      </c>
      <c r="F2870"/>
      <c r="G2870"/>
      <c r="H2870"/>
    </row>
    <row r="2871" spans="1:8" ht="15" x14ac:dyDescent="0.25">
      <c r="A2871" s="609" t="str">
        <f t="shared" si="44"/>
        <v>92020</v>
      </c>
      <c r="B2871" s="607" t="s">
        <v>3056</v>
      </c>
      <c r="C2871" s="607" t="s">
        <v>13495</v>
      </c>
      <c r="D2871" s="607" t="s">
        <v>10580</v>
      </c>
      <c r="E2871" s="619" t="s">
        <v>15411</v>
      </c>
      <c r="F2871"/>
      <c r="G2871"/>
      <c r="H2871"/>
    </row>
    <row r="2872" spans="1:8" ht="15" x14ac:dyDescent="0.25">
      <c r="A2872" s="609" t="str">
        <f t="shared" si="44"/>
        <v>92021</v>
      </c>
      <c r="B2872" s="607" t="s">
        <v>3057</v>
      </c>
      <c r="C2872" s="607" t="s">
        <v>13496</v>
      </c>
      <c r="D2872" s="607" t="s">
        <v>10580</v>
      </c>
      <c r="E2872" s="619" t="s">
        <v>33246</v>
      </c>
      <c r="F2872"/>
      <c r="G2872"/>
      <c r="H2872"/>
    </row>
    <row r="2873" spans="1:8" ht="15" x14ac:dyDescent="0.25">
      <c r="A2873" s="609" t="str">
        <f t="shared" si="44"/>
        <v>92022</v>
      </c>
      <c r="B2873" s="607" t="s">
        <v>3058</v>
      </c>
      <c r="C2873" s="607" t="s">
        <v>13497</v>
      </c>
      <c r="D2873" s="607" t="s">
        <v>10580</v>
      </c>
      <c r="E2873" s="619" t="s">
        <v>21439</v>
      </c>
      <c r="F2873"/>
      <c r="G2873"/>
      <c r="H2873"/>
    </row>
    <row r="2874" spans="1:8" ht="15" x14ac:dyDescent="0.25">
      <c r="A2874" s="609" t="str">
        <f t="shared" si="44"/>
        <v>92023</v>
      </c>
      <c r="B2874" s="607" t="s">
        <v>3059</v>
      </c>
      <c r="C2874" s="607" t="s">
        <v>13498</v>
      </c>
      <c r="D2874" s="607" t="s">
        <v>10580</v>
      </c>
      <c r="E2874" s="619" t="s">
        <v>33247</v>
      </c>
      <c r="F2874"/>
      <c r="G2874"/>
      <c r="H2874"/>
    </row>
    <row r="2875" spans="1:8" ht="15" x14ac:dyDescent="0.25">
      <c r="A2875" s="609" t="str">
        <f t="shared" si="44"/>
        <v>92024</v>
      </c>
      <c r="B2875" s="607" t="s">
        <v>3060</v>
      </c>
      <c r="C2875" s="607" t="s">
        <v>13499</v>
      </c>
      <c r="D2875" s="607" t="s">
        <v>10580</v>
      </c>
      <c r="E2875" s="619" t="s">
        <v>28530</v>
      </c>
      <c r="F2875"/>
      <c r="G2875"/>
      <c r="H2875"/>
    </row>
    <row r="2876" spans="1:8" ht="15" x14ac:dyDescent="0.25">
      <c r="A2876" s="609" t="str">
        <f t="shared" si="44"/>
        <v>92025</v>
      </c>
      <c r="B2876" s="607" t="s">
        <v>3061</v>
      </c>
      <c r="C2876" s="607" t="s">
        <v>13500</v>
      </c>
      <c r="D2876" s="607" t="s">
        <v>10580</v>
      </c>
      <c r="E2876" s="619" t="s">
        <v>12633</v>
      </c>
      <c r="F2876"/>
      <c r="G2876"/>
      <c r="H2876"/>
    </row>
    <row r="2877" spans="1:8" ht="15" x14ac:dyDescent="0.25">
      <c r="A2877" s="609" t="str">
        <f t="shared" si="44"/>
        <v>92026</v>
      </c>
      <c r="B2877" s="607" t="s">
        <v>3062</v>
      </c>
      <c r="C2877" s="607" t="s">
        <v>13501</v>
      </c>
      <c r="D2877" s="607" t="s">
        <v>10580</v>
      </c>
      <c r="E2877" s="619" t="s">
        <v>26533</v>
      </c>
      <c r="F2877"/>
      <c r="G2877"/>
      <c r="H2877"/>
    </row>
    <row r="2878" spans="1:8" ht="15" x14ac:dyDescent="0.25">
      <c r="A2878" s="609" t="str">
        <f t="shared" si="44"/>
        <v>92027</v>
      </c>
      <c r="B2878" s="607" t="s">
        <v>3063</v>
      </c>
      <c r="C2878" s="607" t="s">
        <v>13502</v>
      </c>
      <c r="D2878" s="607" t="s">
        <v>10580</v>
      </c>
      <c r="E2878" s="619" t="s">
        <v>33248</v>
      </c>
      <c r="F2878"/>
      <c r="G2878"/>
      <c r="H2878"/>
    </row>
    <row r="2879" spans="1:8" ht="15" x14ac:dyDescent="0.25">
      <c r="A2879" s="609" t="str">
        <f t="shared" si="44"/>
        <v>92028</v>
      </c>
      <c r="B2879" s="607" t="s">
        <v>3064</v>
      </c>
      <c r="C2879" s="607" t="s">
        <v>13503</v>
      </c>
      <c r="D2879" s="607" t="s">
        <v>10580</v>
      </c>
      <c r="E2879" s="619" t="s">
        <v>33249</v>
      </c>
      <c r="F2879"/>
      <c r="G2879"/>
      <c r="H2879"/>
    </row>
    <row r="2880" spans="1:8" ht="15" x14ac:dyDescent="0.25">
      <c r="A2880" s="609" t="str">
        <f t="shared" si="44"/>
        <v>92029</v>
      </c>
      <c r="B2880" s="607" t="s">
        <v>3065</v>
      </c>
      <c r="C2880" s="607" t="s">
        <v>13504</v>
      </c>
      <c r="D2880" s="607" t="s">
        <v>10580</v>
      </c>
      <c r="E2880" s="619" t="s">
        <v>13041</v>
      </c>
      <c r="F2880"/>
      <c r="G2880"/>
      <c r="H2880"/>
    </row>
    <row r="2881" spans="1:8" ht="15" x14ac:dyDescent="0.25">
      <c r="A2881" s="609" t="str">
        <f t="shared" si="44"/>
        <v>92030</v>
      </c>
      <c r="B2881" s="607" t="s">
        <v>3066</v>
      </c>
      <c r="C2881" s="607" t="s">
        <v>13505</v>
      </c>
      <c r="D2881" s="607" t="s">
        <v>10580</v>
      </c>
      <c r="E2881" s="619" t="s">
        <v>33250</v>
      </c>
      <c r="F2881"/>
      <c r="G2881"/>
      <c r="H2881"/>
    </row>
    <row r="2882" spans="1:8" ht="15" x14ac:dyDescent="0.25">
      <c r="A2882" s="609" t="str">
        <f t="shared" ref="A2882:A2945" si="45">IF(ISERROR(SEARCH("/",B2882)=6),TRIM(CLEAN(B2882)),IF(SEARCH("/",B2882)=6,IF(LEN(TRIM(CLEAN(B2882)))=7,LEFT(TRIM(CLEAN(B2882)),6)&amp;"00"&amp;RIGHT(TRIM(CLEAN(B2882)),1),LEFT(TRIM(CLEAN(B2882)),6)&amp;"0"&amp;RIGHT(TRIM(CLEAN(B2882)),2)),TRIM(CLEAN(B2882))))</f>
        <v>92031</v>
      </c>
      <c r="B2882" s="607" t="s">
        <v>3067</v>
      </c>
      <c r="C2882" s="607" t="s">
        <v>13506</v>
      </c>
      <c r="D2882" s="607" t="s">
        <v>10580</v>
      </c>
      <c r="E2882" s="619" t="s">
        <v>33251</v>
      </c>
      <c r="F2882"/>
      <c r="G2882"/>
      <c r="H2882"/>
    </row>
    <row r="2883" spans="1:8" ht="15" x14ac:dyDescent="0.25">
      <c r="A2883" s="609" t="str">
        <f t="shared" si="45"/>
        <v>92032</v>
      </c>
      <c r="B2883" s="607" t="s">
        <v>3068</v>
      </c>
      <c r="C2883" s="607" t="s">
        <v>13507</v>
      </c>
      <c r="D2883" s="607" t="s">
        <v>10580</v>
      </c>
      <c r="E2883" s="619" t="s">
        <v>19518</v>
      </c>
      <c r="F2883"/>
      <c r="G2883"/>
      <c r="H2883"/>
    </row>
    <row r="2884" spans="1:8" ht="15" x14ac:dyDescent="0.25">
      <c r="A2884" s="609" t="str">
        <f t="shared" si="45"/>
        <v>92033</v>
      </c>
      <c r="B2884" s="607" t="s">
        <v>3069</v>
      </c>
      <c r="C2884" s="607" t="s">
        <v>13508</v>
      </c>
      <c r="D2884" s="607" t="s">
        <v>10580</v>
      </c>
      <c r="E2884" s="619" t="s">
        <v>18699</v>
      </c>
      <c r="F2884"/>
      <c r="G2884"/>
      <c r="H2884"/>
    </row>
    <row r="2885" spans="1:8" ht="15" x14ac:dyDescent="0.25">
      <c r="A2885" s="609" t="str">
        <f t="shared" si="45"/>
        <v>92034</v>
      </c>
      <c r="B2885" s="607" t="s">
        <v>3070</v>
      </c>
      <c r="C2885" s="607" t="s">
        <v>13509</v>
      </c>
      <c r="D2885" s="607" t="s">
        <v>10580</v>
      </c>
      <c r="E2885" s="619" t="s">
        <v>33252</v>
      </c>
      <c r="F2885"/>
      <c r="G2885"/>
      <c r="H2885"/>
    </row>
    <row r="2886" spans="1:8" ht="15" x14ac:dyDescent="0.25">
      <c r="A2886" s="609" t="str">
        <f t="shared" si="45"/>
        <v>92035</v>
      </c>
      <c r="B2886" s="607" t="s">
        <v>3071</v>
      </c>
      <c r="C2886" s="607" t="s">
        <v>13510</v>
      </c>
      <c r="D2886" s="607" t="s">
        <v>10580</v>
      </c>
      <c r="E2886" s="619" t="s">
        <v>19044</v>
      </c>
      <c r="F2886"/>
      <c r="G2886"/>
      <c r="H2886"/>
    </row>
    <row r="2887" spans="1:8" ht="15" x14ac:dyDescent="0.25">
      <c r="A2887" s="609" t="str">
        <f t="shared" si="45"/>
        <v>97583</v>
      </c>
      <c r="B2887" s="607" t="s">
        <v>5515</v>
      </c>
      <c r="C2887" s="607" t="s">
        <v>13511</v>
      </c>
      <c r="D2887" s="607" t="s">
        <v>10580</v>
      </c>
      <c r="E2887" s="619" t="s">
        <v>33253</v>
      </c>
      <c r="F2887"/>
      <c r="G2887"/>
      <c r="H2887"/>
    </row>
    <row r="2888" spans="1:8" ht="15" x14ac:dyDescent="0.25">
      <c r="A2888" s="609" t="str">
        <f t="shared" si="45"/>
        <v>97584</v>
      </c>
      <c r="B2888" s="607" t="s">
        <v>5516</v>
      </c>
      <c r="C2888" s="607" t="s">
        <v>13513</v>
      </c>
      <c r="D2888" s="607" t="s">
        <v>10580</v>
      </c>
      <c r="E2888" s="619" t="s">
        <v>33254</v>
      </c>
      <c r="F2888"/>
      <c r="G2888"/>
      <c r="H2888"/>
    </row>
    <row r="2889" spans="1:8" ht="15" x14ac:dyDescent="0.25">
      <c r="A2889" s="609" t="str">
        <f t="shared" si="45"/>
        <v>97585</v>
      </c>
      <c r="B2889" s="607" t="s">
        <v>5517</v>
      </c>
      <c r="C2889" s="607" t="s">
        <v>13515</v>
      </c>
      <c r="D2889" s="607" t="s">
        <v>10580</v>
      </c>
      <c r="E2889" s="619" t="s">
        <v>32930</v>
      </c>
      <c r="F2889"/>
      <c r="G2889"/>
      <c r="H2889"/>
    </row>
    <row r="2890" spans="1:8" ht="15" x14ac:dyDescent="0.25">
      <c r="A2890" s="609" t="str">
        <f t="shared" si="45"/>
        <v>97586</v>
      </c>
      <c r="B2890" s="607" t="s">
        <v>5518</v>
      </c>
      <c r="C2890" s="607" t="s">
        <v>13517</v>
      </c>
      <c r="D2890" s="607" t="s">
        <v>10580</v>
      </c>
      <c r="E2890" s="619" t="s">
        <v>21973</v>
      </c>
      <c r="F2890"/>
      <c r="G2890"/>
      <c r="H2890"/>
    </row>
    <row r="2891" spans="1:8" ht="15" x14ac:dyDescent="0.25">
      <c r="A2891" s="609" t="str">
        <f t="shared" si="45"/>
        <v>97587</v>
      </c>
      <c r="B2891" s="607" t="s">
        <v>5519</v>
      </c>
      <c r="C2891" s="607" t="s">
        <v>13518</v>
      </c>
      <c r="D2891" s="607" t="s">
        <v>10580</v>
      </c>
      <c r="E2891" s="619" t="s">
        <v>33255</v>
      </c>
      <c r="F2891"/>
      <c r="G2891"/>
      <c r="H2891"/>
    </row>
    <row r="2892" spans="1:8" ht="15" x14ac:dyDescent="0.25">
      <c r="A2892" s="609" t="str">
        <f t="shared" si="45"/>
        <v>97589</v>
      </c>
      <c r="B2892" s="607" t="s">
        <v>5520</v>
      </c>
      <c r="C2892" s="607" t="s">
        <v>13519</v>
      </c>
      <c r="D2892" s="607" t="s">
        <v>10580</v>
      </c>
      <c r="E2892" s="619" t="s">
        <v>14327</v>
      </c>
      <c r="F2892"/>
      <c r="G2892"/>
      <c r="H2892"/>
    </row>
    <row r="2893" spans="1:8" ht="15" x14ac:dyDescent="0.25">
      <c r="A2893" s="609" t="str">
        <f t="shared" si="45"/>
        <v>97590</v>
      </c>
      <c r="B2893" s="607" t="s">
        <v>5521</v>
      </c>
      <c r="C2893" s="607" t="s">
        <v>13521</v>
      </c>
      <c r="D2893" s="607" t="s">
        <v>10580</v>
      </c>
      <c r="E2893" s="619" t="s">
        <v>19782</v>
      </c>
      <c r="F2893"/>
      <c r="G2893"/>
      <c r="H2893"/>
    </row>
    <row r="2894" spans="1:8" ht="15" x14ac:dyDescent="0.25">
      <c r="A2894" s="609" t="str">
        <f t="shared" si="45"/>
        <v>97591</v>
      </c>
      <c r="B2894" s="607" t="s">
        <v>5522</v>
      </c>
      <c r="C2894" s="607" t="s">
        <v>13522</v>
      </c>
      <c r="D2894" s="607" t="s">
        <v>10580</v>
      </c>
      <c r="E2894" s="619" t="s">
        <v>31136</v>
      </c>
      <c r="F2894"/>
      <c r="G2894"/>
      <c r="H2894"/>
    </row>
    <row r="2895" spans="1:8" ht="15" x14ac:dyDescent="0.25">
      <c r="A2895" s="609" t="str">
        <f t="shared" si="45"/>
        <v>97592</v>
      </c>
      <c r="B2895" s="607" t="s">
        <v>5523</v>
      </c>
      <c r="C2895" s="607" t="s">
        <v>13523</v>
      </c>
      <c r="D2895" s="607" t="s">
        <v>10580</v>
      </c>
      <c r="E2895" s="619" t="s">
        <v>30324</v>
      </c>
      <c r="F2895"/>
      <c r="G2895"/>
      <c r="H2895"/>
    </row>
    <row r="2896" spans="1:8" ht="15" x14ac:dyDescent="0.25">
      <c r="A2896" s="609" t="str">
        <f t="shared" si="45"/>
        <v>97593</v>
      </c>
      <c r="B2896" s="607" t="s">
        <v>5524</v>
      </c>
      <c r="C2896" s="607" t="s">
        <v>13525</v>
      </c>
      <c r="D2896" s="607" t="s">
        <v>10580</v>
      </c>
      <c r="E2896" s="619" t="s">
        <v>18321</v>
      </c>
      <c r="F2896"/>
      <c r="G2896"/>
      <c r="H2896"/>
    </row>
    <row r="2897" spans="1:8" ht="15" x14ac:dyDescent="0.25">
      <c r="A2897" s="609" t="str">
        <f t="shared" si="45"/>
        <v>97594</v>
      </c>
      <c r="B2897" s="607" t="s">
        <v>5525</v>
      </c>
      <c r="C2897" s="607" t="s">
        <v>13526</v>
      </c>
      <c r="D2897" s="607" t="s">
        <v>10580</v>
      </c>
      <c r="E2897" s="619" t="s">
        <v>33256</v>
      </c>
      <c r="F2897"/>
      <c r="G2897"/>
      <c r="H2897"/>
    </row>
    <row r="2898" spans="1:8" ht="15" x14ac:dyDescent="0.25">
      <c r="A2898" s="609" t="str">
        <f t="shared" si="45"/>
        <v>97595</v>
      </c>
      <c r="B2898" s="607" t="s">
        <v>5526</v>
      </c>
      <c r="C2898" s="607" t="s">
        <v>13527</v>
      </c>
      <c r="D2898" s="607" t="s">
        <v>10580</v>
      </c>
      <c r="E2898" s="619" t="s">
        <v>33257</v>
      </c>
      <c r="F2898"/>
      <c r="G2898"/>
      <c r="H2898"/>
    </row>
    <row r="2899" spans="1:8" ht="15" x14ac:dyDescent="0.25">
      <c r="A2899" s="609" t="str">
        <f t="shared" si="45"/>
        <v>97596</v>
      </c>
      <c r="B2899" s="607" t="s">
        <v>5527</v>
      </c>
      <c r="C2899" s="607" t="s">
        <v>13528</v>
      </c>
      <c r="D2899" s="607" t="s">
        <v>10580</v>
      </c>
      <c r="E2899" s="619" t="s">
        <v>33258</v>
      </c>
      <c r="F2899"/>
      <c r="G2899"/>
      <c r="H2899"/>
    </row>
    <row r="2900" spans="1:8" ht="15" x14ac:dyDescent="0.25">
      <c r="A2900" s="609" t="str">
        <f t="shared" si="45"/>
        <v>97597</v>
      </c>
      <c r="B2900" s="607" t="s">
        <v>5528</v>
      </c>
      <c r="C2900" s="607" t="s">
        <v>13529</v>
      </c>
      <c r="D2900" s="607" t="s">
        <v>10580</v>
      </c>
      <c r="E2900" s="619" t="s">
        <v>18898</v>
      </c>
      <c r="F2900"/>
      <c r="G2900"/>
      <c r="H2900"/>
    </row>
    <row r="2901" spans="1:8" ht="15" x14ac:dyDescent="0.25">
      <c r="A2901" s="609" t="str">
        <f t="shared" si="45"/>
        <v>97598</v>
      </c>
      <c r="B2901" s="607" t="s">
        <v>5529</v>
      </c>
      <c r="C2901" s="607" t="s">
        <v>13531</v>
      </c>
      <c r="D2901" s="607" t="s">
        <v>10580</v>
      </c>
      <c r="E2901" s="619" t="s">
        <v>18486</v>
      </c>
      <c r="F2901"/>
      <c r="G2901"/>
      <c r="H2901"/>
    </row>
    <row r="2902" spans="1:8" ht="15" x14ac:dyDescent="0.25">
      <c r="A2902" s="609" t="str">
        <f t="shared" si="45"/>
        <v>97599</v>
      </c>
      <c r="B2902" s="607" t="s">
        <v>5530</v>
      </c>
      <c r="C2902" s="607" t="s">
        <v>13532</v>
      </c>
      <c r="D2902" s="607" t="s">
        <v>10580</v>
      </c>
      <c r="E2902" s="619" t="s">
        <v>9846</v>
      </c>
      <c r="F2902"/>
      <c r="G2902"/>
      <c r="H2902"/>
    </row>
    <row r="2903" spans="1:8" ht="15" x14ac:dyDescent="0.25">
      <c r="A2903" s="609" t="str">
        <f t="shared" si="45"/>
        <v>97609</v>
      </c>
      <c r="B2903" s="607" t="s">
        <v>5537</v>
      </c>
      <c r="C2903" s="607" t="s">
        <v>13533</v>
      </c>
      <c r="D2903" s="607" t="s">
        <v>10580</v>
      </c>
      <c r="E2903" s="619" t="s">
        <v>14924</v>
      </c>
      <c r="F2903"/>
      <c r="G2903"/>
      <c r="H2903"/>
    </row>
    <row r="2904" spans="1:8" ht="15" x14ac:dyDescent="0.25">
      <c r="A2904" s="609" t="str">
        <f t="shared" si="45"/>
        <v>97610</v>
      </c>
      <c r="B2904" s="607" t="s">
        <v>5538</v>
      </c>
      <c r="C2904" s="607" t="s">
        <v>13534</v>
      </c>
      <c r="D2904" s="607" t="s">
        <v>10580</v>
      </c>
      <c r="E2904" s="619" t="s">
        <v>10657</v>
      </c>
      <c r="F2904"/>
      <c r="G2904"/>
      <c r="H2904"/>
    </row>
    <row r="2905" spans="1:8" ht="15" x14ac:dyDescent="0.25">
      <c r="A2905" s="609" t="str">
        <f t="shared" si="45"/>
        <v>97611</v>
      </c>
      <c r="B2905" s="607" t="s">
        <v>5539</v>
      </c>
      <c r="C2905" s="607" t="s">
        <v>13536</v>
      </c>
      <c r="D2905" s="607" t="s">
        <v>10580</v>
      </c>
      <c r="E2905" s="619" t="s">
        <v>13183</v>
      </c>
      <c r="F2905"/>
      <c r="G2905"/>
      <c r="H2905"/>
    </row>
    <row r="2906" spans="1:8" ht="15" x14ac:dyDescent="0.25">
      <c r="A2906" s="609" t="str">
        <f t="shared" si="45"/>
        <v>97612</v>
      </c>
      <c r="B2906" s="607" t="s">
        <v>5540</v>
      </c>
      <c r="C2906" s="607" t="s">
        <v>13538</v>
      </c>
      <c r="D2906" s="607" t="s">
        <v>10580</v>
      </c>
      <c r="E2906" s="619" t="s">
        <v>9730</v>
      </c>
      <c r="F2906"/>
      <c r="G2906"/>
      <c r="H2906"/>
    </row>
    <row r="2907" spans="1:8" ht="15" x14ac:dyDescent="0.25">
      <c r="A2907" s="609" t="str">
        <f t="shared" si="45"/>
        <v>97613</v>
      </c>
      <c r="B2907" s="607" t="s">
        <v>5541</v>
      </c>
      <c r="C2907" s="607" t="s">
        <v>13539</v>
      </c>
      <c r="D2907" s="607" t="s">
        <v>10580</v>
      </c>
      <c r="E2907" s="619" t="s">
        <v>15221</v>
      </c>
      <c r="F2907"/>
      <c r="G2907"/>
      <c r="H2907"/>
    </row>
    <row r="2908" spans="1:8" ht="15" x14ac:dyDescent="0.25">
      <c r="A2908" s="609" t="str">
        <f t="shared" si="45"/>
        <v>97614</v>
      </c>
      <c r="B2908" s="607" t="s">
        <v>5542</v>
      </c>
      <c r="C2908" s="607" t="s">
        <v>13540</v>
      </c>
      <c r="D2908" s="607" t="s">
        <v>10580</v>
      </c>
      <c r="E2908" s="619" t="s">
        <v>10043</v>
      </c>
      <c r="F2908"/>
      <c r="G2908"/>
      <c r="H2908"/>
    </row>
    <row r="2909" spans="1:8" ht="15" x14ac:dyDescent="0.25">
      <c r="A2909" s="609" t="str">
        <f t="shared" si="45"/>
        <v>97615</v>
      </c>
      <c r="B2909" s="607" t="s">
        <v>5543</v>
      </c>
      <c r="C2909" s="607" t="s">
        <v>13542</v>
      </c>
      <c r="D2909" s="607" t="s">
        <v>10580</v>
      </c>
      <c r="E2909" s="619" t="s">
        <v>33259</v>
      </c>
      <c r="F2909"/>
      <c r="G2909"/>
      <c r="H2909"/>
    </row>
    <row r="2910" spans="1:8" ht="15" x14ac:dyDescent="0.25">
      <c r="A2910" s="609" t="str">
        <f t="shared" si="45"/>
        <v>97616</v>
      </c>
      <c r="B2910" s="607" t="s">
        <v>5544</v>
      </c>
      <c r="C2910" s="607" t="s">
        <v>13544</v>
      </c>
      <c r="D2910" s="607" t="s">
        <v>10580</v>
      </c>
      <c r="E2910" s="619" t="s">
        <v>13890</v>
      </c>
      <c r="F2910"/>
      <c r="G2910"/>
      <c r="H2910"/>
    </row>
    <row r="2911" spans="1:8" ht="15" x14ac:dyDescent="0.25">
      <c r="A2911" s="609" t="str">
        <f t="shared" si="45"/>
        <v>97617</v>
      </c>
      <c r="B2911" s="607" t="s">
        <v>5545</v>
      </c>
      <c r="C2911" s="607" t="s">
        <v>13545</v>
      </c>
      <c r="D2911" s="607" t="s">
        <v>10580</v>
      </c>
      <c r="E2911" s="619" t="s">
        <v>11233</v>
      </c>
      <c r="F2911"/>
      <c r="G2911"/>
      <c r="H2911"/>
    </row>
    <row r="2912" spans="1:8" ht="15" x14ac:dyDescent="0.25">
      <c r="A2912" s="609" t="str">
        <f t="shared" si="45"/>
        <v>97618</v>
      </c>
      <c r="B2912" s="607" t="s">
        <v>5546</v>
      </c>
      <c r="C2912" s="607" t="s">
        <v>13546</v>
      </c>
      <c r="D2912" s="607" t="s">
        <v>10580</v>
      </c>
      <c r="E2912" s="619" t="s">
        <v>12222</v>
      </c>
      <c r="F2912"/>
      <c r="G2912"/>
      <c r="H2912"/>
    </row>
    <row r="2913" spans="1:8" ht="15" x14ac:dyDescent="0.25">
      <c r="A2913" s="609" t="str">
        <f t="shared" si="45"/>
        <v>100902</v>
      </c>
      <c r="B2913" s="607" t="s">
        <v>6768</v>
      </c>
      <c r="C2913" s="607" t="s">
        <v>13548</v>
      </c>
      <c r="D2913" s="607" t="s">
        <v>10580</v>
      </c>
      <c r="E2913" s="619" t="s">
        <v>19750</v>
      </c>
      <c r="F2913"/>
      <c r="G2913"/>
      <c r="H2913"/>
    </row>
    <row r="2914" spans="1:8" ht="15" x14ac:dyDescent="0.25">
      <c r="A2914" s="609" t="str">
        <f t="shared" si="45"/>
        <v>100903</v>
      </c>
      <c r="B2914" s="607" t="s">
        <v>6769</v>
      </c>
      <c r="C2914" s="607" t="s">
        <v>13549</v>
      </c>
      <c r="D2914" s="607" t="s">
        <v>10580</v>
      </c>
      <c r="E2914" s="619" t="s">
        <v>19650</v>
      </c>
      <c r="F2914"/>
      <c r="G2914"/>
      <c r="H2914"/>
    </row>
    <row r="2915" spans="1:8" ht="15" x14ac:dyDescent="0.25">
      <c r="A2915" s="609" t="str">
        <f t="shared" si="45"/>
        <v>100904</v>
      </c>
      <c r="B2915" s="607" t="s">
        <v>6770</v>
      </c>
      <c r="C2915" s="607" t="s">
        <v>13551</v>
      </c>
      <c r="D2915" s="607" t="s">
        <v>10580</v>
      </c>
      <c r="E2915" s="619" t="s">
        <v>33253</v>
      </c>
      <c r="F2915"/>
      <c r="G2915"/>
      <c r="H2915"/>
    </row>
    <row r="2916" spans="1:8" ht="15" x14ac:dyDescent="0.25">
      <c r="A2916" s="609" t="str">
        <f t="shared" si="45"/>
        <v>100905</v>
      </c>
      <c r="B2916" s="607" t="s">
        <v>6771</v>
      </c>
      <c r="C2916" s="607" t="s">
        <v>13552</v>
      </c>
      <c r="D2916" s="607" t="s">
        <v>10580</v>
      </c>
      <c r="E2916" s="619" t="s">
        <v>33260</v>
      </c>
      <c r="F2916"/>
      <c r="G2916"/>
      <c r="H2916"/>
    </row>
    <row r="2917" spans="1:8" ht="15" x14ac:dyDescent="0.25">
      <c r="A2917" s="609" t="str">
        <f t="shared" si="45"/>
        <v>100906</v>
      </c>
      <c r="B2917" s="607" t="s">
        <v>6772</v>
      </c>
      <c r="C2917" s="607" t="s">
        <v>13553</v>
      </c>
      <c r="D2917" s="607" t="s">
        <v>10580</v>
      </c>
      <c r="E2917" s="619" t="s">
        <v>33261</v>
      </c>
      <c r="F2917"/>
      <c r="G2917"/>
      <c r="H2917"/>
    </row>
    <row r="2918" spans="1:8" ht="15" x14ac:dyDescent="0.25">
      <c r="A2918" s="609" t="str">
        <f t="shared" si="45"/>
        <v>100919</v>
      </c>
      <c r="B2918" s="607" t="s">
        <v>6773</v>
      </c>
      <c r="C2918" s="607" t="s">
        <v>13554</v>
      </c>
      <c r="D2918" s="607" t="s">
        <v>10580</v>
      </c>
      <c r="E2918" s="619" t="s">
        <v>14471</v>
      </c>
      <c r="F2918"/>
      <c r="G2918"/>
      <c r="H2918"/>
    </row>
    <row r="2919" spans="1:8" ht="15" x14ac:dyDescent="0.25">
      <c r="A2919" s="609" t="str">
        <f t="shared" si="45"/>
        <v>100920</v>
      </c>
      <c r="B2919" s="607" t="s">
        <v>6774</v>
      </c>
      <c r="C2919" s="607" t="s">
        <v>13555</v>
      </c>
      <c r="D2919" s="607" t="s">
        <v>10580</v>
      </c>
      <c r="E2919" s="619" t="s">
        <v>19619</v>
      </c>
      <c r="F2919"/>
      <c r="G2919"/>
      <c r="H2919"/>
    </row>
    <row r="2920" spans="1:8" ht="15" x14ac:dyDescent="0.25">
      <c r="A2920" s="609" t="str">
        <f t="shared" si="45"/>
        <v>100921</v>
      </c>
      <c r="B2920" s="607" t="s">
        <v>6775</v>
      </c>
      <c r="C2920" s="607" t="s">
        <v>13556</v>
      </c>
      <c r="D2920" s="607" t="s">
        <v>10580</v>
      </c>
      <c r="E2920" s="619" t="s">
        <v>33262</v>
      </c>
      <c r="F2920"/>
      <c r="G2920"/>
      <c r="H2920"/>
    </row>
    <row r="2921" spans="1:8" ht="15" x14ac:dyDescent="0.25">
      <c r="A2921" s="609" t="str">
        <f t="shared" si="45"/>
        <v>100922</v>
      </c>
      <c r="B2921" s="607" t="s">
        <v>6776</v>
      </c>
      <c r="C2921" s="607" t="s">
        <v>13557</v>
      </c>
      <c r="D2921" s="607" t="s">
        <v>10580</v>
      </c>
      <c r="E2921" s="619" t="s">
        <v>19607</v>
      </c>
      <c r="F2921"/>
      <c r="G2921"/>
      <c r="H2921"/>
    </row>
    <row r="2922" spans="1:8" ht="15" x14ac:dyDescent="0.25">
      <c r="A2922" s="609" t="str">
        <f t="shared" si="45"/>
        <v>100923</v>
      </c>
      <c r="B2922" s="607" t="s">
        <v>6777</v>
      </c>
      <c r="C2922" s="607" t="s">
        <v>13558</v>
      </c>
      <c r="D2922" s="607" t="s">
        <v>10580</v>
      </c>
      <c r="E2922" s="619" t="s">
        <v>33263</v>
      </c>
      <c r="F2922"/>
      <c r="G2922"/>
      <c r="H2922"/>
    </row>
    <row r="2923" spans="1:8" ht="15" x14ac:dyDescent="0.25">
      <c r="A2923" s="609" t="str">
        <f t="shared" si="45"/>
        <v>101489</v>
      </c>
      <c r="B2923" s="607" t="s">
        <v>8058</v>
      </c>
      <c r="C2923" s="607" t="s">
        <v>13559</v>
      </c>
      <c r="D2923" s="607" t="s">
        <v>10580</v>
      </c>
      <c r="E2923" s="619" t="s">
        <v>33264</v>
      </c>
      <c r="F2923"/>
      <c r="G2923"/>
      <c r="H2923"/>
    </row>
    <row r="2924" spans="1:8" ht="15" x14ac:dyDescent="0.25">
      <c r="A2924" s="609" t="str">
        <f t="shared" si="45"/>
        <v>101490</v>
      </c>
      <c r="B2924" s="607" t="s">
        <v>8059</v>
      </c>
      <c r="C2924" s="607" t="s">
        <v>13560</v>
      </c>
      <c r="D2924" s="607" t="s">
        <v>10580</v>
      </c>
      <c r="E2924" s="619" t="s">
        <v>33265</v>
      </c>
      <c r="F2924"/>
      <c r="G2924"/>
      <c r="H2924"/>
    </row>
    <row r="2925" spans="1:8" ht="15" x14ac:dyDescent="0.25">
      <c r="A2925" s="609" t="str">
        <f t="shared" si="45"/>
        <v>101491</v>
      </c>
      <c r="B2925" s="607" t="s">
        <v>8060</v>
      </c>
      <c r="C2925" s="607" t="s">
        <v>13561</v>
      </c>
      <c r="D2925" s="607" t="s">
        <v>10580</v>
      </c>
      <c r="E2925" s="619" t="s">
        <v>33266</v>
      </c>
      <c r="F2925"/>
      <c r="G2925"/>
      <c r="H2925"/>
    </row>
    <row r="2926" spans="1:8" ht="15" x14ac:dyDescent="0.25">
      <c r="A2926" s="609" t="str">
        <f t="shared" si="45"/>
        <v>101492</v>
      </c>
      <c r="B2926" s="607" t="s">
        <v>8061</v>
      </c>
      <c r="C2926" s="607" t="s">
        <v>13562</v>
      </c>
      <c r="D2926" s="607" t="s">
        <v>10580</v>
      </c>
      <c r="E2926" s="619" t="s">
        <v>33267</v>
      </c>
      <c r="F2926"/>
      <c r="G2926"/>
      <c r="H2926"/>
    </row>
    <row r="2927" spans="1:8" ht="15" x14ac:dyDescent="0.25">
      <c r="A2927" s="609" t="str">
        <f t="shared" si="45"/>
        <v>101493</v>
      </c>
      <c r="B2927" s="607" t="s">
        <v>8062</v>
      </c>
      <c r="C2927" s="607" t="s">
        <v>13563</v>
      </c>
      <c r="D2927" s="607" t="s">
        <v>10580</v>
      </c>
      <c r="E2927" s="619" t="s">
        <v>33268</v>
      </c>
      <c r="F2927"/>
      <c r="G2927"/>
      <c r="H2927"/>
    </row>
    <row r="2928" spans="1:8" ht="15" x14ac:dyDescent="0.25">
      <c r="A2928" s="609" t="str">
        <f t="shared" si="45"/>
        <v>101494</v>
      </c>
      <c r="B2928" s="607" t="s">
        <v>8063</v>
      </c>
      <c r="C2928" s="607" t="s">
        <v>13564</v>
      </c>
      <c r="D2928" s="607" t="s">
        <v>10580</v>
      </c>
      <c r="E2928" s="619" t="s">
        <v>33269</v>
      </c>
      <c r="F2928"/>
      <c r="G2928"/>
      <c r="H2928"/>
    </row>
    <row r="2929" spans="1:8" ht="15" x14ac:dyDescent="0.25">
      <c r="A2929" s="609" t="str">
        <f t="shared" si="45"/>
        <v>101495</v>
      </c>
      <c r="B2929" s="607" t="s">
        <v>8064</v>
      </c>
      <c r="C2929" s="607" t="s">
        <v>13565</v>
      </c>
      <c r="D2929" s="607" t="s">
        <v>10580</v>
      </c>
      <c r="E2929" s="619" t="s">
        <v>33270</v>
      </c>
      <c r="F2929"/>
      <c r="G2929"/>
      <c r="H2929"/>
    </row>
    <row r="2930" spans="1:8" ht="15" x14ac:dyDescent="0.25">
      <c r="A2930" s="609" t="str">
        <f t="shared" si="45"/>
        <v>101496</v>
      </c>
      <c r="B2930" s="607" t="s">
        <v>8065</v>
      </c>
      <c r="C2930" s="607" t="s">
        <v>13566</v>
      </c>
      <c r="D2930" s="607" t="s">
        <v>10580</v>
      </c>
      <c r="E2930" s="619" t="s">
        <v>33271</v>
      </c>
      <c r="F2930"/>
      <c r="G2930"/>
      <c r="H2930"/>
    </row>
    <row r="2931" spans="1:8" ht="15" x14ac:dyDescent="0.25">
      <c r="A2931" s="609" t="str">
        <f t="shared" si="45"/>
        <v>101497</v>
      </c>
      <c r="B2931" s="607" t="s">
        <v>8066</v>
      </c>
      <c r="C2931" s="607" t="s">
        <v>13567</v>
      </c>
      <c r="D2931" s="607" t="s">
        <v>10580</v>
      </c>
      <c r="E2931" s="619" t="s">
        <v>33272</v>
      </c>
      <c r="F2931"/>
      <c r="G2931"/>
      <c r="H2931"/>
    </row>
    <row r="2932" spans="1:8" ht="15" x14ac:dyDescent="0.25">
      <c r="A2932" s="609" t="str">
        <f t="shared" si="45"/>
        <v>101498</v>
      </c>
      <c r="B2932" s="607" t="s">
        <v>8067</v>
      </c>
      <c r="C2932" s="607" t="s">
        <v>13568</v>
      </c>
      <c r="D2932" s="607" t="s">
        <v>10580</v>
      </c>
      <c r="E2932" s="619" t="s">
        <v>33273</v>
      </c>
      <c r="F2932"/>
      <c r="G2932"/>
      <c r="H2932"/>
    </row>
    <row r="2933" spans="1:8" ht="15" x14ac:dyDescent="0.25">
      <c r="A2933" s="609" t="str">
        <f t="shared" si="45"/>
        <v>101499</v>
      </c>
      <c r="B2933" s="607" t="s">
        <v>8068</v>
      </c>
      <c r="C2933" s="607" t="s">
        <v>13569</v>
      </c>
      <c r="D2933" s="607" t="s">
        <v>10580</v>
      </c>
      <c r="E2933" s="619" t="s">
        <v>33274</v>
      </c>
      <c r="F2933"/>
      <c r="G2933"/>
      <c r="H2933"/>
    </row>
    <row r="2934" spans="1:8" ht="15" x14ac:dyDescent="0.25">
      <c r="A2934" s="609" t="str">
        <f t="shared" si="45"/>
        <v>101500</v>
      </c>
      <c r="B2934" s="607" t="s">
        <v>8069</v>
      </c>
      <c r="C2934" s="607" t="s">
        <v>13570</v>
      </c>
      <c r="D2934" s="607" t="s">
        <v>10580</v>
      </c>
      <c r="E2934" s="619" t="s">
        <v>33275</v>
      </c>
      <c r="F2934"/>
      <c r="G2934"/>
      <c r="H2934"/>
    </row>
    <row r="2935" spans="1:8" ht="15" x14ac:dyDescent="0.25">
      <c r="A2935" s="609" t="str">
        <f t="shared" si="45"/>
        <v>101501</v>
      </c>
      <c r="B2935" s="607" t="s">
        <v>8070</v>
      </c>
      <c r="C2935" s="607" t="s">
        <v>13571</v>
      </c>
      <c r="D2935" s="607" t="s">
        <v>10580</v>
      </c>
      <c r="E2935" s="619" t="s">
        <v>33276</v>
      </c>
      <c r="F2935"/>
      <c r="G2935"/>
      <c r="H2935"/>
    </row>
    <row r="2936" spans="1:8" ht="15" x14ac:dyDescent="0.25">
      <c r="A2936" s="609" t="str">
        <f t="shared" si="45"/>
        <v>101502</v>
      </c>
      <c r="B2936" s="607" t="s">
        <v>8071</v>
      </c>
      <c r="C2936" s="607" t="s">
        <v>13572</v>
      </c>
      <c r="D2936" s="607" t="s">
        <v>10580</v>
      </c>
      <c r="E2936" s="619" t="s">
        <v>33277</v>
      </c>
      <c r="F2936"/>
      <c r="G2936"/>
      <c r="H2936"/>
    </row>
    <row r="2937" spans="1:8" ht="15" x14ac:dyDescent="0.25">
      <c r="A2937" s="609" t="str">
        <f t="shared" si="45"/>
        <v>101503</v>
      </c>
      <c r="B2937" s="607" t="s">
        <v>8072</v>
      </c>
      <c r="C2937" s="607" t="s">
        <v>13573</v>
      </c>
      <c r="D2937" s="607" t="s">
        <v>10580</v>
      </c>
      <c r="E2937" s="619" t="s">
        <v>33278</v>
      </c>
      <c r="F2937"/>
      <c r="G2937"/>
      <c r="H2937"/>
    </row>
    <row r="2938" spans="1:8" ht="15" x14ac:dyDescent="0.25">
      <c r="A2938" s="609" t="str">
        <f t="shared" si="45"/>
        <v>101504</v>
      </c>
      <c r="B2938" s="607" t="s">
        <v>8073</v>
      </c>
      <c r="C2938" s="607" t="s">
        <v>13574</v>
      </c>
      <c r="D2938" s="607" t="s">
        <v>10580</v>
      </c>
      <c r="E2938" s="619" t="s">
        <v>33279</v>
      </c>
      <c r="F2938"/>
      <c r="G2938"/>
      <c r="H2938"/>
    </row>
    <row r="2939" spans="1:8" ht="15" x14ac:dyDescent="0.25">
      <c r="A2939" s="609" t="str">
        <f t="shared" si="45"/>
        <v>101505</v>
      </c>
      <c r="B2939" s="607" t="s">
        <v>8074</v>
      </c>
      <c r="C2939" s="607" t="s">
        <v>13575</v>
      </c>
      <c r="D2939" s="607" t="s">
        <v>10580</v>
      </c>
      <c r="E2939" s="619" t="s">
        <v>33280</v>
      </c>
      <c r="F2939"/>
      <c r="G2939"/>
      <c r="H2939"/>
    </row>
    <row r="2940" spans="1:8" ht="15" x14ac:dyDescent="0.25">
      <c r="A2940" s="609" t="str">
        <f t="shared" si="45"/>
        <v>101506</v>
      </c>
      <c r="B2940" s="607" t="s">
        <v>8075</v>
      </c>
      <c r="C2940" s="607" t="s">
        <v>13576</v>
      </c>
      <c r="D2940" s="607" t="s">
        <v>10580</v>
      </c>
      <c r="E2940" s="619" t="s">
        <v>33281</v>
      </c>
      <c r="F2940"/>
      <c r="G2940"/>
      <c r="H2940"/>
    </row>
    <row r="2941" spans="1:8" ht="15" x14ac:dyDescent="0.25">
      <c r="A2941" s="609" t="str">
        <f t="shared" si="45"/>
        <v>101507</v>
      </c>
      <c r="B2941" s="607" t="s">
        <v>8076</v>
      </c>
      <c r="C2941" s="607" t="s">
        <v>13577</v>
      </c>
      <c r="D2941" s="607" t="s">
        <v>10580</v>
      </c>
      <c r="E2941" s="619" t="s">
        <v>33282</v>
      </c>
      <c r="F2941"/>
      <c r="G2941"/>
      <c r="H2941"/>
    </row>
    <row r="2942" spans="1:8" ht="15" x14ac:dyDescent="0.25">
      <c r="A2942" s="609" t="str">
        <f t="shared" si="45"/>
        <v>101508</v>
      </c>
      <c r="B2942" s="607" t="s">
        <v>8077</v>
      </c>
      <c r="C2942" s="607" t="s">
        <v>13578</v>
      </c>
      <c r="D2942" s="607" t="s">
        <v>10580</v>
      </c>
      <c r="E2942" s="619" t="s">
        <v>33283</v>
      </c>
      <c r="F2942"/>
      <c r="G2942"/>
      <c r="H2942"/>
    </row>
    <row r="2943" spans="1:8" ht="15" x14ac:dyDescent="0.25">
      <c r="A2943" s="609" t="str">
        <f t="shared" si="45"/>
        <v>101509</v>
      </c>
      <c r="B2943" s="607" t="s">
        <v>8078</v>
      </c>
      <c r="C2943" s="607" t="s">
        <v>13579</v>
      </c>
      <c r="D2943" s="607" t="s">
        <v>10580</v>
      </c>
      <c r="E2943" s="619" t="s">
        <v>33284</v>
      </c>
      <c r="F2943"/>
      <c r="G2943"/>
      <c r="H2943"/>
    </row>
    <row r="2944" spans="1:8" ht="15" x14ac:dyDescent="0.25">
      <c r="A2944" s="609" t="str">
        <f t="shared" si="45"/>
        <v>101510</v>
      </c>
      <c r="B2944" s="607" t="s">
        <v>8079</v>
      </c>
      <c r="C2944" s="607" t="s">
        <v>13580</v>
      </c>
      <c r="D2944" s="607" t="s">
        <v>10580</v>
      </c>
      <c r="E2944" s="619" t="s">
        <v>33285</v>
      </c>
      <c r="F2944"/>
      <c r="G2944"/>
      <c r="H2944"/>
    </row>
    <row r="2945" spans="1:8" ht="15" x14ac:dyDescent="0.25">
      <c r="A2945" s="609" t="str">
        <f t="shared" si="45"/>
        <v>101511</v>
      </c>
      <c r="B2945" s="607" t="s">
        <v>8080</v>
      </c>
      <c r="C2945" s="607" t="s">
        <v>13581</v>
      </c>
      <c r="D2945" s="607" t="s">
        <v>10580</v>
      </c>
      <c r="E2945" s="619" t="s">
        <v>33286</v>
      </c>
      <c r="F2945"/>
      <c r="G2945"/>
      <c r="H2945"/>
    </row>
    <row r="2946" spans="1:8" ht="15" x14ac:dyDescent="0.25">
      <c r="A2946" s="609" t="str">
        <f t="shared" ref="A2946:A3009" si="46">IF(ISERROR(SEARCH("/",B2946)=6),TRIM(CLEAN(B2946)),IF(SEARCH("/",B2946)=6,IF(LEN(TRIM(CLEAN(B2946)))=7,LEFT(TRIM(CLEAN(B2946)),6)&amp;"00"&amp;RIGHT(TRIM(CLEAN(B2946)),1),LEFT(TRIM(CLEAN(B2946)),6)&amp;"0"&amp;RIGHT(TRIM(CLEAN(B2946)),2)),TRIM(CLEAN(B2946))))</f>
        <v>101512</v>
      </c>
      <c r="B2946" s="607" t="s">
        <v>8081</v>
      </c>
      <c r="C2946" s="607" t="s">
        <v>13582</v>
      </c>
      <c r="D2946" s="607" t="s">
        <v>10580</v>
      </c>
      <c r="E2946" s="619" t="s">
        <v>33287</v>
      </c>
      <c r="F2946"/>
      <c r="G2946"/>
      <c r="H2946"/>
    </row>
    <row r="2947" spans="1:8" ht="15" x14ac:dyDescent="0.25">
      <c r="A2947" s="609" t="str">
        <f t="shared" si="46"/>
        <v>101513</v>
      </c>
      <c r="B2947" s="607" t="s">
        <v>8082</v>
      </c>
      <c r="C2947" s="607" t="s">
        <v>13583</v>
      </c>
      <c r="D2947" s="607" t="s">
        <v>10580</v>
      </c>
      <c r="E2947" s="619" t="s">
        <v>33288</v>
      </c>
      <c r="F2947"/>
      <c r="G2947"/>
      <c r="H2947"/>
    </row>
    <row r="2948" spans="1:8" ht="15" x14ac:dyDescent="0.25">
      <c r="A2948" s="609" t="str">
        <f t="shared" si="46"/>
        <v>101514</v>
      </c>
      <c r="B2948" s="607" t="s">
        <v>8083</v>
      </c>
      <c r="C2948" s="607" t="s">
        <v>13584</v>
      </c>
      <c r="D2948" s="607" t="s">
        <v>10580</v>
      </c>
      <c r="E2948" s="619" t="s">
        <v>33289</v>
      </c>
      <c r="F2948"/>
      <c r="G2948"/>
      <c r="H2948"/>
    </row>
    <row r="2949" spans="1:8" ht="15" x14ac:dyDescent="0.25">
      <c r="A2949" s="609" t="str">
        <f t="shared" si="46"/>
        <v>101515</v>
      </c>
      <c r="B2949" s="607" t="s">
        <v>8084</v>
      </c>
      <c r="C2949" s="607" t="s">
        <v>13585</v>
      </c>
      <c r="D2949" s="607" t="s">
        <v>10580</v>
      </c>
      <c r="E2949" s="619" t="s">
        <v>33290</v>
      </c>
      <c r="F2949"/>
      <c r="G2949"/>
      <c r="H2949"/>
    </row>
    <row r="2950" spans="1:8" ht="15" x14ac:dyDescent="0.25">
      <c r="A2950" s="609" t="str">
        <f t="shared" si="46"/>
        <v>101516</v>
      </c>
      <c r="B2950" s="607" t="s">
        <v>8085</v>
      </c>
      <c r="C2950" s="607" t="s">
        <v>13586</v>
      </c>
      <c r="D2950" s="607" t="s">
        <v>10580</v>
      </c>
      <c r="E2950" s="619" t="s">
        <v>33291</v>
      </c>
      <c r="F2950"/>
      <c r="G2950"/>
      <c r="H2950"/>
    </row>
    <row r="2951" spans="1:8" ht="15" x14ac:dyDescent="0.25">
      <c r="A2951" s="609" t="str">
        <f t="shared" si="46"/>
        <v>101517</v>
      </c>
      <c r="B2951" s="607" t="s">
        <v>8086</v>
      </c>
      <c r="C2951" s="607" t="s">
        <v>13587</v>
      </c>
      <c r="D2951" s="607" t="s">
        <v>10580</v>
      </c>
      <c r="E2951" s="619" t="s">
        <v>33292</v>
      </c>
      <c r="F2951"/>
      <c r="G2951"/>
      <c r="H2951"/>
    </row>
    <row r="2952" spans="1:8" ht="15" x14ac:dyDescent="0.25">
      <c r="A2952" s="609" t="str">
        <f t="shared" si="46"/>
        <v>101518</v>
      </c>
      <c r="B2952" s="607" t="s">
        <v>8087</v>
      </c>
      <c r="C2952" s="607" t="s">
        <v>13588</v>
      </c>
      <c r="D2952" s="607" t="s">
        <v>10580</v>
      </c>
      <c r="E2952" s="619" t="s">
        <v>33293</v>
      </c>
      <c r="F2952"/>
      <c r="G2952"/>
      <c r="H2952"/>
    </row>
    <row r="2953" spans="1:8" ht="15" x14ac:dyDescent="0.25">
      <c r="A2953" s="609" t="str">
        <f t="shared" si="46"/>
        <v>101519</v>
      </c>
      <c r="B2953" s="607" t="s">
        <v>8088</v>
      </c>
      <c r="C2953" s="607" t="s">
        <v>13589</v>
      </c>
      <c r="D2953" s="607" t="s">
        <v>10580</v>
      </c>
      <c r="E2953" s="619" t="s">
        <v>33294</v>
      </c>
      <c r="F2953"/>
      <c r="G2953"/>
      <c r="H2953"/>
    </row>
    <row r="2954" spans="1:8" ht="15" x14ac:dyDescent="0.25">
      <c r="A2954" s="609" t="str">
        <f t="shared" si="46"/>
        <v>101520</v>
      </c>
      <c r="B2954" s="607" t="s">
        <v>8089</v>
      </c>
      <c r="C2954" s="607" t="s">
        <v>13590</v>
      </c>
      <c r="D2954" s="607" t="s">
        <v>10580</v>
      </c>
      <c r="E2954" s="619" t="s">
        <v>33295</v>
      </c>
      <c r="F2954"/>
      <c r="G2954"/>
      <c r="H2954"/>
    </row>
    <row r="2955" spans="1:8" ht="15" x14ac:dyDescent="0.25">
      <c r="A2955" s="609" t="str">
        <f t="shared" si="46"/>
        <v>101521</v>
      </c>
      <c r="B2955" s="607" t="s">
        <v>8090</v>
      </c>
      <c r="C2955" s="607" t="s">
        <v>13591</v>
      </c>
      <c r="D2955" s="607" t="s">
        <v>10580</v>
      </c>
      <c r="E2955" s="619" t="s">
        <v>33296</v>
      </c>
      <c r="F2955"/>
      <c r="G2955"/>
      <c r="H2955"/>
    </row>
    <row r="2956" spans="1:8" ht="15" x14ac:dyDescent="0.25">
      <c r="A2956" s="609" t="str">
        <f t="shared" si="46"/>
        <v>101522</v>
      </c>
      <c r="B2956" s="607" t="s">
        <v>8091</v>
      </c>
      <c r="C2956" s="607" t="s">
        <v>13592</v>
      </c>
      <c r="D2956" s="607" t="s">
        <v>10580</v>
      </c>
      <c r="E2956" s="619" t="s">
        <v>33297</v>
      </c>
      <c r="F2956"/>
      <c r="G2956"/>
      <c r="H2956"/>
    </row>
    <row r="2957" spans="1:8" ht="15" x14ac:dyDescent="0.25">
      <c r="A2957" s="609" t="str">
        <f t="shared" si="46"/>
        <v>101523</v>
      </c>
      <c r="B2957" s="607" t="s">
        <v>8092</v>
      </c>
      <c r="C2957" s="607" t="s">
        <v>13593</v>
      </c>
      <c r="D2957" s="607" t="s">
        <v>10580</v>
      </c>
      <c r="E2957" s="619" t="s">
        <v>33298</v>
      </c>
      <c r="F2957"/>
      <c r="G2957"/>
      <c r="H2957"/>
    </row>
    <row r="2958" spans="1:8" ht="15" x14ac:dyDescent="0.25">
      <c r="A2958" s="609" t="str">
        <f t="shared" si="46"/>
        <v>101524</v>
      </c>
      <c r="B2958" s="607" t="s">
        <v>8093</v>
      </c>
      <c r="C2958" s="607" t="s">
        <v>13594</v>
      </c>
      <c r="D2958" s="607" t="s">
        <v>10580</v>
      </c>
      <c r="E2958" s="619" t="s">
        <v>33299</v>
      </c>
      <c r="F2958"/>
      <c r="G2958"/>
      <c r="H2958"/>
    </row>
    <row r="2959" spans="1:8" ht="15" x14ac:dyDescent="0.25">
      <c r="A2959" s="609" t="str">
        <f t="shared" si="46"/>
        <v>101525</v>
      </c>
      <c r="B2959" s="607" t="s">
        <v>8094</v>
      </c>
      <c r="C2959" s="607" t="s">
        <v>13595</v>
      </c>
      <c r="D2959" s="607" t="s">
        <v>10580</v>
      </c>
      <c r="E2959" s="619" t="s">
        <v>33300</v>
      </c>
      <c r="F2959"/>
      <c r="G2959"/>
      <c r="H2959"/>
    </row>
    <row r="2960" spans="1:8" ht="15" x14ac:dyDescent="0.25">
      <c r="A2960" s="609" t="str">
        <f t="shared" si="46"/>
        <v>101526</v>
      </c>
      <c r="B2960" s="607" t="s">
        <v>8095</v>
      </c>
      <c r="C2960" s="607" t="s">
        <v>13596</v>
      </c>
      <c r="D2960" s="607" t="s">
        <v>10580</v>
      </c>
      <c r="E2960" s="619" t="s">
        <v>33301</v>
      </c>
      <c r="F2960"/>
      <c r="G2960"/>
      <c r="H2960"/>
    </row>
    <row r="2961" spans="1:8" ht="15" x14ac:dyDescent="0.25">
      <c r="A2961" s="609" t="str">
        <f t="shared" si="46"/>
        <v>101527</v>
      </c>
      <c r="B2961" s="607" t="s">
        <v>8096</v>
      </c>
      <c r="C2961" s="607" t="s">
        <v>13597</v>
      </c>
      <c r="D2961" s="607" t="s">
        <v>10580</v>
      </c>
      <c r="E2961" s="619" t="s">
        <v>33302</v>
      </c>
      <c r="F2961"/>
      <c r="G2961"/>
      <c r="H2961"/>
    </row>
    <row r="2962" spans="1:8" ht="15" x14ac:dyDescent="0.25">
      <c r="A2962" s="609" t="str">
        <f t="shared" si="46"/>
        <v>101528</v>
      </c>
      <c r="B2962" s="607" t="s">
        <v>8097</v>
      </c>
      <c r="C2962" s="607" t="s">
        <v>13598</v>
      </c>
      <c r="D2962" s="607" t="s">
        <v>10580</v>
      </c>
      <c r="E2962" s="619" t="s">
        <v>33303</v>
      </c>
      <c r="F2962"/>
      <c r="G2962"/>
      <c r="H2962"/>
    </row>
    <row r="2963" spans="1:8" ht="15" x14ac:dyDescent="0.25">
      <c r="A2963" s="609" t="str">
        <f t="shared" si="46"/>
        <v>101529</v>
      </c>
      <c r="B2963" s="607" t="s">
        <v>8098</v>
      </c>
      <c r="C2963" s="607" t="s">
        <v>13599</v>
      </c>
      <c r="D2963" s="607" t="s">
        <v>10580</v>
      </c>
      <c r="E2963" s="619" t="s">
        <v>33304</v>
      </c>
      <c r="F2963"/>
      <c r="G2963"/>
      <c r="H2963"/>
    </row>
    <row r="2964" spans="1:8" ht="15" x14ac:dyDescent="0.25">
      <c r="A2964" s="609" t="str">
        <f t="shared" si="46"/>
        <v>101530</v>
      </c>
      <c r="B2964" s="607" t="s">
        <v>8099</v>
      </c>
      <c r="C2964" s="607" t="s">
        <v>13600</v>
      </c>
      <c r="D2964" s="607" t="s">
        <v>10580</v>
      </c>
      <c r="E2964" s="619" t="s">
        <v>33305</v>
      </c>
      <c r="F2964"/>
      <c r="G2964"/>
      <c r="H2964"/>
    </row>
    <row r="2965" spans="1:8" ht="15" x14ac:dyDescent="0.25">
      <c r="A2965" s="609" t="str">
        <f t="shared" si="46"/>
        <v>101531</v>
      </c>
      <c r="B2965" s="607" t="s">
        <v>8100</v>
      </c>
      <c r="C2965" s="607" t="s">
        <v>13601</v>
      </c>
      <c r="D2965" s="607" t="s">
        <v>10580</v>
      </c>
      <c r="E2965" s="619" t="s">
        <v>33306</v>
      </c>
      <c r="F2965"/>
      <c r="G2965"/>
      <c r="H2965"/>
    </row>
    <row r="2966" spans="1:8" ht="15" x14ac:dyDescent="0.25">
      <c r="A2966" s="609" t="str">
        <f t="shared" si="46"/>
        <v>101532</v>
      </c>
      <c r="B2966" s="607" t="s">
        <v>8101</v>
      </c>
      <c r="C2966" s="607" t="s">
        <v>13602</v>
      </c>
      <c r="D2966" s="607" t="s">
        <v>10580</v>
      </c>
      <c r="E2966" s="619" t="s">
        <v>33307</v>
      </c>
      <c r="F2966"/>
      <c r="G2966"/>
      <c r="H2966"/>
    </row>
    <row r="2967" spans="1:8" ht="15" x14ac:dyDescent="0.25">
      <c r="A2967" s="609" t="str">
        <f t="shared" si="46"/>
        <v>101533</v>
      </c>
      <c r="B2967" s="607" t="s">
        <v>8102</v>
      </c>
      <c r="C2967" s="607" t="s">
        <v>13603</v>
      </c>
      <c r="D2967" s="607" t="s">
        <v>10580</v>
      </c>
      <c r="E2967" s="619" t="s">
        <v>33308</v>
      </c>
      <c r="F2967"/>
      <c r="G2967"/>
      <c r="H2967"/>
    </row>
    <row r="2968" spans="1:8" ht="15" x14ac:dyDescent="0.25">
      <c r="A2968" s="609" t="str">
        <f t="shared" si="46"/>
        <v>101534</v>
      </c>
      <c r="B2968" s="607" t="s">
        <v>8103</v>
      </c>
      <c r="C2968" s="607" t="s">
        <v>13604</v>
      </c>
      <c r="D2968" s="607" t="s">
        <v>10580</v>
      </c>
      <c r="E2968" s="619" t="s">
        <v>33309</v>
      </c>
      <c r="F2968"/>
      <c r="G2968"/>
      <c r="H2968"/>
    </row>
    <row r="2969" spans="1:8" ht="15" x14ac:dyDescent="0.25">
      <c r="A2969" s="609" t="str">
        <f t="shared" si="46"/>
        <v>101535</v>
      </c>
      <c r="B2969" s="607" t="s">
        <v>8104</v>
      </c>
      <c r="C2969" s="607" t="s">
        <v>13605</v>
      </c>
      <c r="D2969" s="607" t="s">
        <v>10580</v>
      </c>
      <c r="E2969" s="619" t="s">
        <v>33310</v>
      </c>
      <c r="F2969"/>
      <c r="G2969"/>
      <c r="H2969"/>
    </row>
    <row r="2970" spans="1:8" ht="15" x14ac:dyDescent="0.25">
      <c r="A2970" s="609" t="str">
        <f t="shared" si="46"/>
        <v>101536</v>
      </c>
      <c r="B2970" s="607" t="s">
        <v>8105</v>
      </c>
      <c r="C2970" s="607" t="s">
        <v>13606</v>
      </c>
      <c r="D2970" s="607" t="s">
        <v>10580</v>
      </c>
      <c r="E2970" s="619" t="s">
        <v>33311</v>
      </c>
      <c r="F2970"/>
      <c r="G2970"/>
      <c r="H2970"/>
    </row>
    <row r="2971" spans="1:8" ht="15" x14ac:dyDescent="0.25">
      <c r="A2971" s="609" t="str">
        <f t="shared" si="46"/>
        <v>101537</v>
      </c>
      <c r="B2971" s="607" t="s">
        <v>8106</v>
      </c>
      <c r="C2971" s="607" t="s">
        <v>13607</v>
      </c>
      <c r="D2971" s="607" t="s">
        <v>10580</v>
      </c>
      <c r="E2971" s="619" t="s">
        <v>33312</v>
      </c>
      <c r="F2971"/>
      <c r="G2971"/>
      <c r="H2971"/>
    </row>
    <row r="2972" spans="1:8" ht="15" x14ac:dyDescent="0.25">
      <c r="A2972" s="609" t="str">
        <f t="shared" si="46"/>
        <v>101538</v>
      </c>
      <c r="B2972" s="607" t="s">
        <v>8107</v>
      </c>
      <c r="C2972" s="607" t="s">
        <v>13608</v>
      </c>
      <c r="D2972" s="607" t="s">
        <v>10580</v>
      </c>
      <c r="E2972" s="619" t="s">
        <v>18187</v>
      </c>
      <c r="F2972"/>
      <c r="G2972"/>
      <c r="H2972"/>
    </row>
    <row r="2973" spans="1:8" ht="15" x14ac:dyDescent="0.25">
      <c r="A2973" s="609" t="str">
        <f t="shared" si="46"/>
        <v>101539</v>
      </c>
      <c r="B2973" s="607" t="s">
        <v>8108</v>
      </c>
      <c r="C2973" s="607" t="s">
        <v>13609</v>
      </c>
      <c r="D2973" s="607" t="s">
        <v>10580</v>
      </c>
      <c r="E2973" s="619" t="s">
        <v>33313</v>
      </c>
      <c r="F2973"/>
      <c r="G2973"/>
      <c r="H2973"/>
    </row>
    <row r="2974" spans="1:8" ht="15" x14ac:dyDescent="0.25">
      <c r="A2974" s="609" t="str">
        <f t="shared" si="46"/>
        <v>101540</v>
      </c>
      <c r="B2974" s="607" t="s">
        <v>8109</v>
      </c>
      <c r="C2974" s="607" t="s">
        <v>13610</v>
      </c>
      <c r="D2974" s="607" t="s">
        <v>10580</v>
      </c>
      <c r="E2974" s="619" t="s">
        <v>32261</v>
      </c>
      <c r="F2974"/>
      <c r="G2974"/>
      <c r="H2974"/>
    </row>
    <row r="2975" spans="1:8" ht="15" x14ac:dyDescent="0.25">
      <c r="A2975" s="609" t="str">
        <f t="shared" si="46"/>
        <v>101541</v>
      </c>
      <c r="B2975" s="607" t="s">
        <v>8110</v>
      </c>
      <c r="C2975" s="607" t="s">
        <v>13611</v>
      </c>
      <c r="D2975" s="607" t="s">
        <v>10580</v>
      </c>
      <c r="E2975" s="619" t="s">
        <v>19585</v>
      </c>
      <c r="F2975"/>
      <c r="G2975"/>
      <c r="H2975"/>
    </row>
    <row r="2976" spans="1:8" ht="15" x14ac:dyDescent="0.25">
      <c r="A2976" s="609" t="str">
        <f t="shared" si="46"/>
        <v>101542</v>
      </c>
      <c r="B2976" s="607" t="s">
        <v>8111</v>
      </c>
      <c r="C2976" s="607" t="s">
        <v>13612</v>
      </c>
      <c r="D2976" s="607" t="s">
        <v>10580</v>
      </c>
      <c r="E2976" s="619" t="s">
        <v>18498</v>
      </c>
      <c r="F2976"/>
      <c r="G2976"/>
      <c r="H2976"/>
    </row>
    <row r="2977" spans="1:8" ht="15" x14ac:dyDescent="0.25">
      <c r="A2977" s="609" t="str">
        <f t="shared" si="46"/>
        <v>101543</v>
      </c>
      <c r="B2977" s="607" t="s">
        <v>8112</v>
      </c>
      <c r="C2977" s="607" t="s">
        <v>13614</v>
      </c>
      <c r="D2977" s="607" t="s">
        <v>10580</v>
      </c>
      <c r="E2977" s="619" t="s">
        <v>33314</v>
      </c>
      <c r="F2977"/>
      <c r="G2977"/>
      <c r="H2977"/>
    </row>
    <row r="2978" spans="1:8" ht="15" x14ac:dyDescent="0.25">
      <c r="A2978" s="609" t="str">
        <f t="shared" si="46"/>
        <v>101544</v>
      </c>
      <c r="B2978" s="607" t="s">
        <v>8113</v>
      </c>
      <c r="C2978" s="607" t="s">
        <v>13615</v>
      </c>
      <c r="D2978" s="607" t="s">
        <v>10580</v>
      </c>
      <c r="E2978" s="619" t="s">
        <v>31040</v>
      </c>
      <c r="F2978"/>
      <c r="G2978"/>
      <c r="H2978"/>
    </row>
    <row r="2979" spans="1:8" ht="15" x14ac:dyDescent="0.25">
      <c r="A2979" s="609" t="str">
        <f t="shared" si="46"/>
        <v>101545</v>
      </c>
      <c r="B2979" s="607" t="s">
        <v>8114</v>
      </c>
      <c r="C2979" s="607" t="s">
        <v>13616</v>
      </c>
      <c r="D2979" s="607" t="s">
        <v>10580</v>
      </c>
      <c r="E2979" s="619" t="s">
        <v>33315</v>
      </c>
      <c r="F2979"/>
      <c r="G2979"/>
      <c r="H2979"/>
    </row>
    <row r="2980" spans="1:8" ht="15" x14ac:dyDescent="0.25">
      <c r="A2980" s="609" t="str">
        <f t="shared" si="46"/>
        <v>101546</v>
      </c>
      <c r="B2980" s="607" t="s">
        <v>8115</v>
      </c>
      <c r="C2980" s="607" t="s">
        <v>13617</v>
      </c>
      <c r="D2980" s="607" t="s">
        <v>10580</v>
      </c>
      <c r="E2980" s="619" t="s">
        <v>30483</v>
      </c>
      <c r="F2980"/>
      <c r="G2980"/>
      <c r="H2980"/>
    </row>
    <row r="2981" spans="1:8" ht="15" x14ac:dyDescent="0.25">
      <c r="A2981" s="609" t="str">
        <f t="shared" si="46"/>
        <v>101547</v>
      </c>
      <c r="B2981" s="607" t="s">
        <v>8116</v>
      </c>
      <c r="C2981" s="607" t="s">
        <v>13618</v>
      </c>
      <c r="D2981" s="607" t="s">
        <v>10580</v>
      </c>
      <c r="E2981" s="619" t="s">
        <v>19375</v>
      </c>
      <c r="F2981"/>
      <c r="G2981"/>
      <c r="H2981"/>
    </row>
    <row r="2982" spans="1:8" ht="15" x14ac:dyDescent="0.25">
      <c r="A2982" s="609" t="str">
        <f t="shared" si="46"/>
        <v>101548</v>
      </c>
      <c r="B2982" s="607" t="s">
        <v>8117</v>
      </c>
      <c r="C2982" s="607" t="s">
        <v>13619</v>
      </c>
      <c r="D2982" s="607" t="s">
        <v>10580</v>
      </c>
      <c r="E2982" s="619" t="s">
        <v>9407</v>
      </c>
      <c r="F2982"/>
      <c r="G2982"/>
      <c r="H2982"/>
    </row>
    <row r="2983" spans="1:8" ht="15" x14ac:dyDescent="0.25">
      <c r="A2983" s="609" t="str">
        <f t="shared" si="46"/>
        <v>101549</v>
      </c>
      <c r="B2983" s="607" t="s">
        <v>8118</v>
      </c>
      <c r="C2983" s="607" t="s">
        <v>13620</v>
      </c>
      <c r="D2983" s="607" t="s">
        <v>10580</v>
      </c>
      <c r="E2983" s="619" t="s">
        <v>9233</v>
      </c>
      <c r="F2983"/>
      <c r="G2983"/>
      <c r="H2983"/>
    </row>
    <row r="2984" spans="1:8" ht="15" x14ac:dyDescent="0.25">
      <c r="A2984" s="609" t="str">
        <f t="shared" si="46"/>
        <v>101553</v>
      </c>
      <c r="B2984" s="607" t="s">
        <v>8119</v>
      </c>
      <c r="C2984" s="607" t="s">
        <v>13621</v>
      </c>
      <c r="D2984" s="607" t="s">
        <v>10580</v>
      </c>
      <c r="E2984" s="619" t="s">
        <v>16544</v>
      </c>
      <c r="F2984"/>
      <c r="G2984"/>
      <c r="H2984"/>
    </row>
    <row r="2985" spans="1:8" ht="15" x14ac:dyDescent="0.25">
      <c r="A2985" s="609" t="str">
        <f t="shared" si="46"/>
        <v>101554</v>
      </c>
      <c r="B2985" s="607" t="s">
        <v>8120</v>
      </c>
      <c r="C2985" s="607" t="s">
        <v>13622</v>
      </c>
      <c r="D2985" s="607" t="s">
        <v>10580</v>
      </c>
      <c r="E2985" s="619" t="s">
        <v>8800</v>
      </c>
      <c r="F2985"/>
      <c r="G2985"/>
      <c r="H2985"/>
    </row>
    <row r="2986" spans="1:8" ht="15" x14ac:dyDescent="0.25">
      <c r="A2986" s="609" t="str">
        <f t="shared" si="46"/>
        <v>101555</v>
      </c>
      <c r="B2986" s="607" t="s">
        <v>8121</v>
      </c>
      <c r="C2986" s="607" t="s">
        <v>13623</v>
      </c>
      <c r="D2986" s="607" t="s">
        <v>10580</v>
      </c>
      <c r="E2986" s="619" t="s">
        <v>9982</v>
      </c>
      <c r="F2986"/>
      <c r="G2986"/>
      <c r="H2986"/>
    </row>
    <row r="2987" spans="1:8" ht="15" x14ac:dyDescent="0.25">
      <c r="A2987" s="609" t="str">
        <f t="shared" si="46"/>
        <v>101556</v>
      </c>
      <c r="B2987" s="607" t="s">
        <v>8122</v>
      </c>
      <c r="C2987" s="607" t="s">
        <v>13624</v>
      </c>
      <c r="D2987" s="607" t="s">
        <v>10580</v>
      </c>
      <c r="E2987" s="619" t="s">
        <v>16493</v>
      </c>
      <c r="F2987"/>
      <c r="G2987"/>
      <c r="H2987"/>
    </row>
    <row r="2988" spans="1:8" ht="15" x14ac:dyDescent="0.25">
      <c r="A2988" s="609" t="str">
        <f t="shared" si="46"/>
        <v>101560</v>
      </c>
      <c r="B2988" s="607" t="s">
        <v>8123</v>
      </c>
      <c r="C2988" s="607" t="s">
        <v>13626</v>
      </c>
      <c r="D2988" s="607" t="s">
        <v>10494</v>
      </c>
      <c r="E2988" s="619" t="s">
        <v>13189</v>
      </c>
      <c r="F2988"/>
      <c r="G2988"/>
      <c r="H2988"/>
    </row>
    <row r="2989" spans="1:8" ht="15" x14ac:dyDescent="0.25">
      <c r="A2989" s="609" t="str">
        <f t="shared" si="46"/>
        <v>101561</v>
      </c>
      <c r="B2989" s="607" t="s">
        <v>8124</v>
      </c>
      <c r="C2989" s="607" t="s">
        <v>13627</v>
      </c>
      <c r="D2989" s="607" t="s">
        <v>10494</v>
      </c>
      <c r="E2989" s="619" t="s">
        <v>10357</v>
      </c>
      <c r="F2989"/>
      <c r="G2989"/>
      <c r="H2989"/>
    </row>
    <row r="2990" spans="1:8" ht="15" x14ac:dyDescent="0.25">
      <c r="A2990" s="609" t="str">
        <f t="shared" si="46"/>
        <v>101562</v>
      </c>
      <c r="B2990" s="607" t="s">
        <v>8125</v>
      </c>
      <c r="C2990" s="607" t="s">
        <v>13628</v>
      </c>
      <c r="D2990" s="607" t="s">
        <v>10494</v>
      </c>
      <c r="E2990" s="619" t="s">
        <v>17901</v>
      </c>
      <c r="F2990"/>
      <c r="G2990"/>
      <c r="H2990"/>
    </row>
    <row r="2991" spans="1:8" ht="15" x14ac:dyDescent="0.25">
      <c r="A2991" s="609" t="str">
        <f t="shared" si="46"/>
        <v>101563</v>
      </c>
      <c r="B2991" s="607" t="s">
        <v>8126</v>
      </c>
      <c r="C2991" s="607" t="s">
        <v>13630</v>
      </c>
      <c r="D2991" s="607" t="s">
        <v>10494</v>
      </c>
      <c r="E2991" s="619" t="s">
        <v>9092</v>
      </c>
      <c r="F2991"/>
      <c r="G2991"/>
      <c r="H2991"/>
    </row>
    <row r="2992" spans="1:8" ht="15" x14ac:dyDescent="0.25">
      <c r="A2992" s="609" t="str">
        <f t="shared" si="46"/>
        <v>101564</v>
      </c>
      <c r="B2992" s="607" t="s">
        <v>8127</v>
      </c>
      <c r="C2992" s="607" t="s">
        <v>13631</v>
      </c>
      <c r="D2992" s="607" t="s">
        <v>10494</v>
      </c>
      <c r="E2992" s="619" t="s">
        <v>31625</v>
      </c>
      <c r="F2992"/>
      <c r="G2992"/>
      <c r="H2992"/>
    </row>
    <row r="2993" spans="1:8" ht="15" x14ac:dyDescent="0.25">
      <c r="A2993" s="609" t="str">
        <f t="shared" si="46"/>
        <v>101565</v>
      </c>
      <c r="B2993" s="607" t="s">
        <v>8128</v>
      </c>
      <c r="C2993" s="607" t="s">
        <v>13632</v>
      </c>
      <c r="D2993" s="607" t="s">
        <v>10494</v>
      </c>
      <c r="E2993" s="619" t="s">
        <v>33316</v>
      </c>
      <c r="F2993"/>
      <c r="G2993"/>
      <c r="H2993"/>
    </row>
    <row r="2994" spans="1:8" ht="15" x14ac:dyDescent="0.25">
      <c r="A2994" s="609" t="str">
        <f t="shared" si="46"/>
        <v>101567</v>
      </c>
      <c r="B2994" s="607" t="s">
        <v>8129</v>
      </c>
      <c r="C2994" s="607" t="s">
        <v>13633</v>
      </c>
      <c r="D2994" s="607" t="s">
        <v>10494</v>
      </c>
      <c r="E2994" s="619" t="s">
        <v>33317</v>
      </c>
      <c r="F2994"/>
      <c r="G2994"/>
      <c r="H2994"/>
    </row>
    <row r="2995" spans="1:8" ht="15" x14ac:dyDescent="0.25">
      <c r="A2995" s="609" t="str">
        <f t="shared" si="46"/>
        <v>101568</v>
      </c>
      <c r="B2995" s="607" t="s">
        <v>8130</v>
      </c>
      <c r="C2995" s="607" t="s">
        <v>13634</v>
      </c>
      <c r="D2995" s="607" t="s">
        <v>10494</v>
      </c>
      <c r="E2995" s="619" t="s">
        <v>33318</v>
      </c>
      <c r="F2995"/>
      <c r="G2995"/>
      <c r="H2995"/>
    </row>
    <row r="2996" spans="1:8" ht="15" x14ac:dyDescent="0.25">
      <c r="A2996" s="609" t="str">
        <f t="shared" si="46"/>
        <v>101626</v>
      </c>
      <c r="B2996" s="607" t="s">
        <v>8228</v>
      </c>
      <c r="C2996" s="607" t="s">
        <v>13635</v>
      </c>
      <c r="D2996" s="607" t="s">
        <v>10580</v>
      </c>
      <c r="E2996" s="619" t="s">
        <v>33319</v>
      </c>
      <c r="F2996"/>
      <c r="G2996"/>
      <c r="H2996"/>
    </row>
    <row r="2997" spans="1:8" ht="15" x14ac:dyDescent="0.25">
      <c r="A2997" s="609" t="str">
        <f t="shared" si="46"/>
        <v>101627</v>
      </c>
      <c r="B2997" s="607" t="s">
        <v>8229</v>
      </c>
      <c r="C2997" s="607" t="s">
        <v>13636</v>
      </c>
      <c r="D2997" s="607" t="s">
        <v>10580</v>
      </c>
      <c r="E2997" s="619" t="s">
        <v>33320</v>
      </c>
      <c r="F2997"/>
      <c r="G2997"/>
      <c r="H2997"/>
    </row>
    <row r="2998" spans="1:8" ht="15" x14ac:dyDescent="0.25">
      <c r="A2998" s="609" t="str">
        <f t="shared" si="46"/>
        <v>101628</v>
      </c>
      <c r="B2998" s="607" t="s">
        <v>8230</v>
      </c>
      <c r="C2998" s="607" t="s">
        <v>13637</v>
      </c>
      <c r="D2998" s="607" t="s">
        <v>10580</v>
      </c>
      <c r="E2998" s="619" t="s">
        <v>9570</v>
      </c>
      <c r="F2998"/>
      <c r="G2998"/>
      <c r="H2998"/>
    </row>
    <row r="2999" spans="1:8" ht="15" x14ac:dyDescent="0.25">
      <c r="A2999" s="609" t="str">
        <f t="shared" si="46"/>
        <v>101629</v>
      </c>
      <c r="B2999" s="607" t="s">
        <v>8231</v>
      </c>
      <c r="C2999" s="607" t="s">
        <v>13638</v>
      </c>
      <c r="D2999" s="607" t="s">
        <v>10580</v>
      </c>
      <c r="E2999" s="619" t="s">
        <v>33321</v>
      </c>
      <c r="F2999"/>
      <c r="G2999"/>
      <c r="H2999"/>
    </row>
    <row r="3000" spans="1:8" ht="15" x14ac:dyDescent="0.25">
      <c r="A3000" s="609" t="str">
        <f t="shared" si="46"/>
        <v>101630</v>
      </c>
      <c r="B3000" s="607" t="s">
        <v>8232</v>
      </c>
      <c r="C3000" s="607" t="s">
        <v>13639</v>
      </c>
      <c r="D3000" s="607" t="s">
        <v>10580</v>
      </c>
      <c r="E3000" s="619" t="s">
        <v>10440</v>
      </c>
      <c r="F3000"/>
      <c r="G3000"/>
      <c r="H3000"/>
    </row>
    <row r="3001" spans="1:8" ht="15" x14ac:dyDescent="0.25">
      <c r="A3001" s="609" t="str">
        <f t="shared" si="46"/>
        <v>101631</v>
      </c>
      <c r="B3001" s="607" t="s">
        <v>8233</v>
      </c>
      <c r="C3001" s="607" t="s">
        <v>13640</v>
      </c>
      <c r="D3001" s="607" t="s">
        <v>10580</v>
      </c>
      <c r="E3001" s="619" t="s">
        <v>31140</v>
      </c>
      <c r="F3001"/>
      <c r="G3001"/>
      <c r="H3001"/>
    </row>
    <row r="3002" spans="1:8" ht="15" x14ac:dyDescent="0.25">
      <c r="A3002" s="609" t="str">
        <f t="shared" si="46"/>
        <v>101632</v>
      </c>
      <c r="B3002" s="607" t="s">
        <v>8234</v>
      </c>
      <c r="C3002" s="607" t="s">
        <v>13641</v>
      </c>
      <c r="D3002" s="607" t="s">
        <v>10580</v>
      </c>
      <c r="E3002" s="619" t="s">
        <v>19165</v>
      </c>
      <c r="F3002"/>
      <c r="G3002"/>
      <c r="H3002"/>
    </row>
    <row r="3003" spans="1:8" ht="15" x14ac:dyDescent="0.25">
      <c r="A3003" s="609" t="str">
        <f t="shared" si="46"/>
        <v>101633</v>
      </c>
      <c r="B3003" s="607" t="s">
        <v>8235</v>
      </c>
      <c r="C3003" s="607" t="s">
        <v>13642</v>
      </c>
      <c r="D3003" s="607" t="s">
        <v>10580</v>
      </c>
      <c r="E3003" s="619" t="s">
        <v>33322</v>
      </c>
      <c r="F3003"/>
      <c r="G3003"/>
      <c r="H3003"/>
    </row>
    <row r="3004" spans="1:8" ht="15" x14ac:dyDescent="0.25">
      <c r="A3004" s="609" t="str">
        <f t="shared" si="46"/>
        <v>101636</v>
      </c>
      <c r="B3004" s="607" t="s">
        <v>8236</v>
      </c>
      <c r="C3004" s="607" t="s">
        <v>13644</v>
      </c>
      <c r="D3004" s="607" t="s">
        <v>10580</v>
      </c>
      <c r="E3004" s="619" t="s">
        <v>33323</v>
      </c>
      <c r="F3004"/>
      <c r="G3004"/>
      <c r="H3004"/>
    </row>
    <row r="3005" spans="1:8" ht="15" x14ac:dyDescent="0.25">
      <c r="A3005" s="609" t="str">
        <f t="shared" si="46"/>
        <v>101637</v>
      </c>
      <c r="B3005" s="607" t="s">
        <v>8237</v>
      </c>
      <c r="C3005" s="607" t="s">
        <v>13645</v>
      </c>
      <c r="D3005" s="607" t="s">
        <v>10580</v>
      </c>
      <c r="E3005" s="619" t="s">
        <v>33324</v>
      </c>
      <c r="F3005"/>
      <c r="G3005"/>
      <c r="H3005"/>
    </row>
    <row r="3006" spans="1:8" ht="15" x14ac:dyDescent="0.25">
      <c r="A3006" s="609" t="str">
        <f t="shared" si="46"/>
        <v>101640</v>
      </c>
      <c r="B3006" s="607" t="s">
        <v>8238</v>
      </c>
      <c r="C3006" s="607" t="s">
        <v>13646</v>
      </c>
      <c r="D3006" s="607" t="s">
        <v>10580</v>
      </c>
      <c r="E3006" s="619" t="s">
        <v>19757</v>
      </c>
      <c r="F3006"/>
      <c r="G3006"/>
      <c r="H3006"/>
    </row>
    <row r="3007" spans="1:8" ht="15" x14ac:dyDescent="0.25">
      <c r="A3007" s="609" t="str">
        <f t="shared" si="46"/>
        <v>101641</v>
      </c>
      <c r="B3007" s="607" t="s">
        <v>8239</v>
      </c>
      <c r="C3007" s="607" t="s">
        <v>13647</v>
      </c>
      <c r="D3007" s="607" t="s">
        <v>10580</v>
      </c>
      <c r="E3007" s="619" t="s">
        <v>19566</v>
      </c>
      <c r="F3007"/>
      <c r="G3007"/>
      <c r="H3007"/>
    </row>
    <row r="3008" spans="1:8" ht="15" x14ac:dyDescent="0.25">
      <c r="A3008" s="609" t="str">
        <f t="shared" si="46"/>
        <v>101642</v>
      </c>
      <c r="B3008" s="607" t="s">
        <v>8240</v>
      </c>
      <c r="C3008" s="607" t="s">
        <v>13649</v>
      </c>
      <c r="D3008" s="607" t="s">
        <v>10580</v>
      </c>
      <c r="E3008" s="619" t="s">
        <v>10349</v>
      </c>
      <c r="F3008"/>
      <c r="G3008"/>
      <c r="H3008"/>
    </row>
    <row r="3009" spans="1:8" ht="15" x14ac:dyDescent="0.25">
      <c r="A3009" s="609" t="str">
        <f t="shared" si="46"/>
        <v>101643</v>
      </c>
      <c r="B3009" s="607" t="s">
        <v>8241</v>
      </c>
      <c r="C3009" s="607" t="s">
        <v>13650</v>
      </c>
      <c r="D3009" s="607" t="s">
        <v>10580</v>
      </c>
      <c r="E3009" s="619" t="s">
        <v>19842</v>
      </c>
      <c r="F3009"/>
      <c r="G3009"/>
      <c r="H3009"/>
    </row>
    <row r="3010" spans="1:8" ht="15" x14ac:dyDescent="0.25">
      <c r="A3010" s="609" t="str">
        <f t="shared" ref="A3010:A3073" si="47">IF(ISERROR(SEARCH("/",B3010)=6),TRIM(CLEAN(B3010)),IF(SEARCH("/",B3010)=6,IF(LEN(TRIM(CLEAN(B3010)))=7,LEFT(TRIM(CLEAN(B3010)),6)&amp;"00"&amp;RIGHT(TRIM(CLEAN(B3010)),1),LEFT(TRIM(CLEAN(B3010)),6)&amp;"0"&amp;RIGHT(TRIM(CLEAN(B3010)),2)),TRIM(CLEAN(B3010))))</f>
        <v>101644</v>
      </c>
      <c r="B3010" s="607" t="s">
        <v>8242</v>
      </c>
      <c r="C3010" s="607" t="s">
        <v>13651</v>
      </c>
      <c r="D3010" s="607" t="s">
        <v>10580</v>
      </c>
      <c r="E3010" s="619" t="s">
        <v>10134</v>
      </c>
      <c r="F3010"/>
      <c r="G3010"/>
      <c r="H3010"/>
    </row>
    <row r="3011" spans="1:8" ht="15" x14ac:dyDescent="0.25">
      <c r="A3011" s="609" t="str">
        <f t="shared" si="47"/>
        <v>101645</v>
      </c>
      <c r="B3011" s="607" t="s">
        <v>8243</v>
      </c>
      <c r="C3011" s="607" t="s">
        <v>13653</v>
      </c>
      <c r="D3011" s="607" t="s">
        <v>10580</v>
      </c>
      <c r="E3011" s="619" t="s">
        <v>9098</v>
      </c>
      <c r="F3011"/>
      <c r="G3011"/>
      <c r="H3011"/>
    </row>
    <row r="3012" spans="1:8" ht="15" x14ac:dyDescent="0.25">
      <c r="A3012" s="609" t="str">
        <f t="shared" si="47"/>
        <v>101646</v>
      </c>
      <c r="B3012" s="607" t="s">
        <v>8244</v>
      </c>
      <c r="C3012" s="607" t="s">
        <v>13655</v>
      </c>
      <c r="D3012" s="607" t="s">
        <v>10580</v>
      </c>
      <c r="E3012" s="619" t="s">
        <v>9416</v>
      </c>
      <c r="F3012"/>
      <c r="G3012"/>
      <c r="H3012"/>
    </row>
    <row r="3013" spans="1:8" ht="15" x14ac:dyDescent="0.25">
      <c r="A3013" s="609" t="str">
        <f t="shared" si="47"/>
        <v>101647</v>
      </c>
      <c r="B3013" s="607" t="s">
        <v>8245</v>
      </c>
      <c r="C3013" s="607" t="s">
        <v>13657</v>
      </c>
      <c r="D3013" s="607" t="s">
        <v>10580</v>
      </c>
      <c r="E3013" s="619" t="s">
        <v>21912</v>
      </c>
      <c r="F3013"/>
      <c r="G3013"/>
      <c r="H3013"/>
    </row>
    <row r="3014" spans="1:8" ht="15" x14ac:dyDescent="0.25">
      <c r="A3014" s="609" t="str">
        <f t="shared" si="47"/>
        <v>101648</v>
      </c>
      <c r="B3014" s="607" t="s">
        <v>8246</v>
      </c>
      <c r="C3014" s="607" t="s">
        <v>13659</v>
      </c>
      <c r="D3014" s="607" t="s">
        <v>10580</v>
      </c>
      <c r="E3014" s="619" t="s">
        <v>17902</v>
      </c>
      <c r="F3014"/>
      <c r="G3014"/>
      <c r="H3014"/>
    </row>
    <row r="3015" spans="1:8" ht="15" x14ac:dyDescent="0.25">
      <c r="A3015" s="609" t="str">
        <f t="shared" si="47"/>
        <v>101649</v>
      </c>
      <c r="B3015" s="607" t="s">
        <v>8247</v>
      </c>
      <c r="C3015" s="607" t="s">
        <v>13661</v>
      </c>
      <c r="D3015" s="607" t="s">
        <v>10580</v>
      </c>
      <c r="E3015" s="619" t="s">
        <v>27474</v>
      </c>
      <c r="F3015"/>
      <c r="G3015"/>
      <c r="H3015"/>
    </row>
    <row r="3016" spans="1:8" ht="15" x14ac:dyDescent="0.25">
      <c r="A3016" s="609" t="str">
        <f t="shared" si="47"/>
        <v>101650</v>
      </c>
      <c r="B3016" s="607" t="s">
        <v>8248</v>
      </c>
      <c r="C3016" s="607" t="s">
        <v>13663</v>
      </c>
      <c r="D3016" s="607" t="s">
        <v>10580</v>
      </c>
      <c r="E3016" s="619" t="s">
        <v>18125</v>
      </c>
      <c r="F3016"/>
      <c r="G3016"/>
      <c r="H3016"/>
    </row>
    <row r="3017" spans="1:8" ht="15" x14ac:dyDescent="0.25">
      <c r="A3017" s="609" t="str">
        <f t="shared" si="47"/>
        <v>101651</v>
      </c>
      <c r="B3017" s="607" t="s">
        <v>8249</v>
      </c>
      <c r="C3017" s="607" t="s">
        <v>13665</v>
      </c>
      <c r="D3017" s="607" t="s">
        <v>10580</v>
      </c>
      <c r="E3017" s="619" t="s">
        <v>18900</v>
      </c>
      <c r="F3017"/>
      <c r="G3017"/>
      <c r="H3017"/>
    </row>
    <row r="3018" spans="1:8" ht="15" x14ac:dyDescent="0.25">
      <c r="A3018" s="609" t="str">
        <f t="shared" si="47"/>
        <v>101652</v>
      </c>
      <c r="B3018" s="607" t="s">
        <v>8250</v>
      </c>
      <c r="C3018" s="607" t="s">
        <v>13666</v>
      </c>
      <c r="D3018" s="607" t="s">
        <v>10580</v>
      </c>
      <c r="E3018" s="619" t="s">
        <v>33325</v>
      </c>
      <c r="F3018"/>
      <c r="G3018"/>
      <c r="H3018"/>
    </row>
    <row r="3019" spans="1:8" ht="15" x14ac:dyDescent="0.25">
      <c r="A3019" s="609" t="str">
        <f t="shared" si="47"/>
        <v>101653</v>
      </c>
      <c r="B3019" s="607" t="s">
        <v>8251</v>
      </c>
      <c r="C3019" s="607" t="s">
        <v>13667</v>
      </c>
      <c r="D3019" s="607" t="s">
        <v>10580</v>
      </c>
      <c r="E3019" s="619" t="s">
        <v>33326</v>
      </c>
      <c r="F3019"/>
      <c r="G3019"/>
      <c r="H3019"/>
    </row>
    <row r="3020" spans="1:8" ht="15" x14ac:dyDescent="0.25">
      <c r="A3020" s="609" t="str">
        <f t="shared" si="47"/>
        <v>101654</v>
      </c>
      <c r="B3020" s="607" t="s">
        <v>8252</v>
      </c>
      <c r="C3020" s="607" t="s">
        <v>13669</v>
      </c>
      <c r="D3020" s="607" t="s">
        <v>10580</v>
      </c>
      <c r="E3020" s="619" t="s">
        <v>33327</v>
      </c>
      <c r="F3020"/>
      <c r="G3020"/>
      <c r="H3020"/>
    </row>
    <row r="3021" spans="1:8" ht="15" x14ac:dyDescent="0.25">
      <c r="A3021" s="609" t="str">
        <f t="shared" si="47"/>
        <v>101655</v>
      </c>
      <c r="B3021" s="607" t="s">
        <v>8253</v>
      </c>
      <c r="C3021" s="607" t="s">
        <v>13670</v>
      </c>
      <c r="D3021" s="607" t="s">
        <v>10580</v>
      </c>
      <c r="E3021" s="619" t="s">
        <v>33328</v>
      </c>
      <c r="F3021"/>
      <c r="G3021"/>
      <c r="H3021"/>
    </row>
    <row r="3022" spans="1:8" ht="15" x14ac:dyDescent="0.25">
      <c r="A3022" s="609" t="str">
        <f t="shared" si="47"/>
        <v>101656</v>
      </c>
      <c r="B3022" s="607" t="s">
        <v>8254</v>
      </c>
      <c r="C3022" s="607" t="s">
        <v>13671</v>
      </c>
      <c r="D3022" s="607" t="s">
        <v>10580</v>
      </c>
      <c r="E3022" s="619" t="s">
        <v>33329</v>
      </c>
      <c r="F3022"/>
      <c r="G3022"/>
      <c r="H3022"/>
    </row>
    <row r="3023" spans="1:8" ht="15" x14ac:dyDescent="0.25">
      <c r="A3023" s="609" t="str">
        <f t="shared" si="47"/>
        <v>101657</v>
      </c>
      <c r="B3023" s="607" t="s">
        <v>8255</v>
      </c>
      <c r="C3023" s="607" t="s">
        <v>13672</v>
      </c>
      <c r="D3023" s="607" t="s">
        <v>10580</v>
      </c>
      <c r="E3023" s="619" t="s">
        <v>33330</v>
      </c>
      <c r="F3023"/>
      <c r="G3023"/>
      <c r="H3023"/>
    </row>
    <row r="3024" spans="1:8" ht="15" x14ac:dyDescent="0.25">
      <c r="A3024" s="609" t="str">
        <f t="shared" si="47"/>
        <v>101658</v>
      </c>
      <c r="B3024" s="607" t="s">
        <v>8256</v>
      </c>
      <c r="C3024" s="607" t="s">
        <v>13673</v>
      </c>
      <c r="D3024" s="607" t="s">
        <v>10580</v>
      </c>
      <c r="E3024" s="619" t="s">
        <v>33331</v>
      </c>
      <c r="F3024"/>
      <c r="G3024"/>
      <c r="H3024"/>
    </row>
    <row r="3025" spans="1:8" ht="15" x14ac:dyDescent="0.25">
      <c r="A3025" s="609" t="str">
        <f t="shared" si="47"/>
        <v>101659</v>
      </c>
      <c r="B3025" s="607" t="s">
        <v>8257</v>
      </c>
      <c r="C3025" s="607" t="s">
        <v>13674</v>
      </c>
      <c r="D3025" s="607" t="s">
        <v>10580</v>
      </c>
      <c r="E3025" s="619" t="s">
        <v>33332</v>
      </c>
      <c r="F3025"/>
      <c r="G3025"/>
      <c r="H3025"/>
    </row>
    <row r="3026" spans="1:8" ht="15" x14ac:dyDescent="0.25">
      <c r="A3026" s="609" t="str">
        <f t="shared" si="47"/>
        <v>101660</v>
      </c>
      <c r="B3026" s="607" t="s">
        <v>8258</v>
      </c>
      <c r="C3026" s="607" t="s">
        <v>13675</v>
      </c>
      <c r="D3026" s="607" t="s">
        <v>10580</v>
      </c>
      <c r="E3026" s="619" t="s">
        <v>33333</v>
      </c>
      <c r="F3026"/>
      <c r="G3026"/>
      <c r="H3026"/>
    </row>
    <row r="3027" spans="1:8" ht="15" x14ac:dyDescent="0.25">
      <c r="A3027" s="609" t="str">
        <f t="shared" si="47"/>
        <v>101661</v>
      </c>
      <c r="B3027" s="607" t="s">
        <v>8259</v>
      </c>
      <c r="C3027" s="607" t="s">
        <v>13676</v>
      </c>
      <c r="D3027" s="607" t="s">
        <v>10580</v>
      </c>
      <c r="E3027" s="619" t="s">
        <v>18937</v>
      </c>
      <c r="F3027"/>
      <c r="G3027"/>
      <c r="H3027"/>
    </row>
    <row r="3028" spans="1:8" ht="15" x14ac:dyDescent="0.25">
      <c r="A3028" s="609" t="str">
        <f t="shared" si="47"/>
        <v>101662</v>
      </c>
      <c r="B3028" s="607" t="s">
        <v>8260</v>
      </c>
      <c r="C3028" s="607" t="s">
        <v>13677</v>
      </c>
      <c r="D3028" s="607" t="s">
        <v>10580</v>
      </c>
      <c r="E3028" s="619" t="s">
        <v>33334</v>
      </c>
      <c r="F3028"/>
      <c r="G3028"/>
      <c r="H3028"/>
    </row>
    <row r="3029" spans="1:8" ht="15" x14ac:dyDescent="0.25">
      <c r="A3029" s="609" t="str">
        <f t="shared" si="47"/>
        <v>101663</v>
      </c>
      <c r="B3029" s="607" t="s">
        <v>8261</v>
      </c>
      <c r="C3029" s="607" t="s">
        <v>13678</v>
      </c>
      <c r="D3029" s="607" t="s">
        <v>10580</v>
      </c>
      <c r="E3029" s="619" t="s">
        <v>9237</v>
      </c>
      <c r="F3029"/>
      <c r="G3029"/>
      <c r="H3029"/>
    </row>
    <row r="3030" spans="1:8" ht="15" x14ac:dyDescent="0.25">
      <c r="A3030" s="609" t="str">
        <f t="shared" si="47"/>
        <v>101664</v>
      </c>
      <c r="B3030" s="607" t="s">
        <v>8262</v>
      </c>
      <c r="C3030" s="607" t="s">
        <v>13680</v>
      </c>
      <c r="D3030" s="607" t="s">
        <v>10580</v>
      </c>
      <c r="E3030" s="619" t="s">
        <v>17410</v>
      </c>
      <c r="F3030"/>
      <c r="G3030"/>
      <c r="H3030"/>
    </row>
    <row r="3031" spans="1:8" ht="15" x14ac:dyDescent="0.25">
      <c r="A3031" s="609" t="str">
        <f t="shared" si="47"/>
        <v>101665</v>
      </c>
      <c r="B3031" s="607" t="s">
        <v>8263</v>
      </c>
      <c r="C3031" s="607" t="s">
        <v>13682</v>
      </c>
      <c r="D3031" s="607" t="s">
        <v>10580</v>
      </c>
      <c r="E3031" s="619" t="s">
        <v>9981</v>
      </c>
      <c r="F3031"/>
      <c r="G3031"/>
      <c r="H3031"/>
    </row>
    <row r="3032" spans="1:8" ht="15" x14ac:dyDescent="0.25">
      <c r="A3032" s="609" t="str">
        <f t="shared" si="47"/>
        <v>101666</v>
      </c>
      <c r="B3032" s="607" t="s">
        <v>8264</v>
      </c>
      <c r="C3032" s="607" t="s">
        <v>13684</v>
      </c>
      <c r="D3032" s="607" t="s">
        <v>10580</v>
      </c>
      <c r="E3032" s="619" t="s">
        <v>33335</v>
      </c>
      <c r="F3032"/>
      <c r="G3032"/>
      <c r="H3032"/>
    </row>
    <row r="3033" spans="1:8" ht="15" x14ac:dyDescent="0.25">
      <c r="A3033" s="609" t="str">
        <f t="shared" si="47"/>
        <v>102085</v>
      </c>
      <c r="B3033" s="607" t="s">
        <v>8701</v>
      </c>
      <c r="C3033" s="607" t="s">
        <v>13685</v>
      </c>
      <c r="D3033" s="607" t="s">
        <v>10580</v>
      </c>
      <c r="E3033" s="619" t="s">
        <v>17978</v>
      </c>
      <c r="F3033"/>
      <c r="G3033"/>
      <c r="H3033"/>
    </row>
    <row r="3034" spans="1:8" ht="15" x14ac:dyDescent="0.25">
      <c r="A3034" s="609" t="str">
        <f t="shared" si="47"/>
        <v>100578</v>
      </c>
      <c r="B3034" s="607" t="s">
        <v>6552</v>
      </c>
      <c r="C3034" s="607" t="s">
        <v>13686</v>
      </c>
      <c r="D3034" s="607" t="s">
        <v>10580</v>
      </c>
      <c r="E3034" s="619" t="s">
        <v>33336</v>
      </c>
      <c r="F3034"/>
      <c r="G3034"/>
      <c r="H3034"/>
    </row>
    <row r="3035" spans="1:8" ht="15" x14ac:dyDescent="0.25">
      <c r="A3035" s="609" t="str">
        <f t="shared" si="47"/>
        <v>100579</v>
      </c>
      <c r="B3035" s="607" t="s">
        <v>6553</v>
      </c>
      <c r="C3035" s="607" t="s">
        <v>13687</v>
      </c>
      <c r="D3035" s="607" t="s">
        <v>10580</v>
      </c>
      <c r="E3035" s="619" t="s">
        <v>33337</v>
      </c>
      <c r="F3035"/>
      <c r="G3035"/>
      <c r="H3035"/>
    </row>
    <row r="3036" spans="1:8" ht="15" x14ac:dyDescent="0.25">
      <c r="A3036" s="609" t="str">
        <f t="shared" si="47"/>
        <v>100580</v>
      </c>
      <c r="B3036" s="607" t="s">
        <v>6554</v>
      </c>
      <c r="C3036" s="607" t="s">
        <v>13688</v>
      </c>
      <c r="D3036" s="607" t="s">
        <v>10580</v>
      </c>
      <c r="E3036" s="619" t="s">
        <v>33338</v>
      </c>
      <c r="F3036"/>
      <c r="G3036"/>
      <c r="H3036"/>
    </row>
    <row r="3037" spans="1:8" ht="15" x14ac:dyDescent="0.25">
      <c r="A3037" s="609" t="str">
        <f t="shared" si="47"/>
        <v>100581</v>
      </c>
      <c r="B3037" s="607" t="s">
        <v>6555</v>
      </c>
      <c r="C3037" s="607" t="s">
        <v>13689</v>
      </c>
      <c r="D3037" s="607" t="s">
        <v>10580</v>
      </c>
      <c r="E3037" s="619" t="s">
        <v>33339</v>
      </c>
      <c r="F3037"/>
      <c r="G3037"/>
      <c r="H3037"/>
    </row>
    <row r="3038" spans="1:8" ht="15" x14ac:dyDescent="0.25">
      <c r="A3038" s="609" t="str">
        <f t="shared" si="47"/>
        <v>100582</v>
      </c>
      <c r="B3038" s="607" t="s">
        <v>6556</v>
      </c>
      <c r="C3038" s="607" t="s">
        <v>13690</v>
      </c>
      <c r="D3038" s="607" t="s">
        <v>10580</v>
      </c>
      <c r="E3038" s="619" t="s">
        <v>33340</v>
      </c>
      <c r="F3038"/>
      <c r="G3038"/>
      <c r="H3038"/>
    </row>
    <row r="3039" spans="1:8" ht="15" x14ac:dyDescent="0.25">
      <c r="A3039" s="609" t="str">
        <f t="shared" si="47"/>
        <v>100583</v>
      </c>
      <c r="B3039" s="607" t="s">
        <v>6557</v>
      </c>
      <c r="C3039" s="607" t="s">
        <v>13691</v>
      </c>
      <c r="D3039" s="607" t="s">
        <v>10580</v>
      </c>
      <c r="E3039" s="619" t="s">
        <v>33341</v>
      </c>
      <c r="F3039"/>
      <c r="G3039"/>
      <c r="H3039"/>
    </row>
    <row r="3040" spans="1:8" ht="15" x14ac:dyDescent="0.25">
      <c r="A3040" s="609" t="str">
        <f t="shared" si="47"/>
        <v>100584</v>
      </c>
      <c r="B3040" s="607" t="s">
        <v>6558</v>
      </c>
      <c r="C3040" s="607" t="s">
        <v>13692</v>
      </c>
      <c r="D3040" s="607" t="s">
        <v>10580</v>
      </c>
      <c r="E3040" s="619" t="s">
        <v>33115</v>
      </c>
      <c r="F3040"/>
      <c r="G3040"/>
      <c r="H3040"/>
    </row>
    <row r="3041" spans="1:8" ht="15" x14ac:dyDescent="0.25">
      <c r="A3041" s="609" t="str">
        <f t="shared" si="47"/>
        <v>100585</v>
      </c>
      <c r="B3041" s="607" t="s">
        <v>6559</v>
      </c>
      <c r="C3041" s="607" t="s">
        <v>13693</v>
      </c>
      <c r="D3041" s="607" t="s">
        <v>10580</v>
      </c>
      <c r="E3041" s="619" t="s">
        <v>33342</v>
      </c>
      <c r="F3041"/>
      <c r="G3041"/>
      <c r="H3041"/>
    </row>
    <row r="3042" spans="1:8" ht="15" x14ac:dyDescent="0.25">
      <c r="A3042" s="609" t="str">
        <f t="shared" si="47"/>
        <v>100586</v>
      </c>
      <c r="B3042" s="607" t="s">
        <v>6560</v>
      </c>
      <c r="C3042" s="607" t="s">
        <v>13694</v>
      </c>
      <c r="D3042" s="607" t="s">
        <v>10580</v>
      </c>
      <c r="E3042" s="619" t="s">
        <v>33343</v>
      </c>
      <c r="F3042"/>
      <c r="G3042"/>
      <c r="H3042"/>
    </row>
    <row r="3043" spans="1:8" ht="15" x14ac:dyDescent="0.25">
      <c r="A3043" s="609" t="str">
        <f t="shared" si="47"/>
        <v>100587</v>
      </c>
      <c r="B3043" s="607" t="s">
        <v>6561</v>
      </c>
      <c r="C3043" s="607" t="s">
        <v>13695</v>
      </c>
      <c r="D3043" s="607" t="s">
        <v>10580</v>
      </c>
      <c r="E3043" s="619" t="s">
        <v>33344</v>
      </c>
      <c r="F3043"/>
      <c r="G3043"/>
      <c r="H3043"/>
    </row>
    <row r="3044" spans="1:8" ht="15" x14ac:dyDescent="0.25">
      <c r="A3044" s="609" t="str">
        <f t="shared" si="47"/>
        <v>100588</v>
      </c>
      <c r="B3044" s="607" t="s">
        <v>6562</v>
      </c>
      <c r="C3044" s="607" t="s">
        <v>13696</v>
      </c>
      <c r="D3044" s="607" t="s">
        <v>10580</v>
      </c>
      <c r="E3044" s="619" t="s">
        <v>33345</v>
      </c>
      <c r="F3044"/>
      <c r="G3044"/>
      <c r="H3044"/>
    </row>
    <row r="3045" spans="1:8" ht="15" x14ac:dyDescent="0.25">
      <c r="A3045" s="609" t="str">
        <f t="shared" si="47"/>
        <v>100589</v>
      </c>
      <c r="B3045" s="607" t="s">
        <v>6563</v>
      </c>
      <c r="C3045" s="607" t="s">
        <v>13697</v>
      </c>
      <c r="D3045" s="607" t="s">
        <v>10580</v>
      </c>
      <c r="E3045" s="619" t="s">
        <v>33346</v>
      </c>
      <c r="F3045"/>
      <c r="G3045"/>
      <c r="H3045"/>
    </row>
    <row r="3046" spans="1:8" ht="15" x14ac:dyDescent="0.25">
      <c r="A3046" s="609" t="str">
        <f t="shared" si="47"/>
        <v>100590</v>
      </c>
      <c r="B3046" s="607" t="s">
        <v>6564</v>
      </c>
      <c r="C3046" s="607" t="s">
        <v>13698</v>
      </c>
      <c r="D3046" s="607" t="s">
        <v>10580</v>
      </c>
      <c r="E3046" s="619" t="s">
        <v>33347</v>
      </c>
      <c r="F3046"/>
      <c r="G3046"/>
      <c r="H3046"/>
    </row>
    <row r="3047" spans="1:8" ht="15" x14ac:dyDescent="0.25">
      <c r="A3047" s="609" t="str">
        <f t="shared" si="47"/>
        <v>100591</v>
      </c>
      <c r="B3047" s="607" t="s">
        <v>6565</v>
      </c>
      <c r="C3047" s="607" t="s">
        <v>13699</v>
      </c>
      <c r="D3047" s="607" t="s">
        <v>10580</v>
      </c>
      <c r="E3047" s="619" t="s">
        <v>33348</v>
      </c>
      <c r="F3047"/>
      <c r="G3047"/>
      <c r="H3047"/>
    </row>
    <row r="3048" spans="1:8" ht="15" x14ac:dyDescent="0.25">
      <c r="A3048" s="609" t="str">
        <f t="shared" si="47"/>
        <v>100592</v>
      </c>
      <c r="B3048" s="607" t="s">
        <v>6566</v>
      </c>
      <c r="C3048" s="607" t="s">
        <v>13700</v>
      </c>
      <c r="D3048" s="607" t="s">
        <v>10580</v>
      </c>
      <c r="E3048" s="619" t="s">
        <v>33349</v>
      </c>
      <c r="F3048"/>
      <c r="G3048"/>
      <c r="H3048"/>
    </row>
    <row r="3049" spans="1:8" ht="15" x14ac:dyDescent="0.25">
      <c r="A3049" s="609" t="str">
        <f t="shared" si="47"/>
        <v>100593</v>
      </c>
      <c r="B3049" s="607" t="s">
        <v>6567</v>
      </c>
      <c r="C3049" s="607" t="s">
        <v>13701</v>
      </c>
      <c r="D3049" s="607" t="s">
        <v>10580</v>
      </c>
      <c r="E3049" s="619" t="s">
        <v>33350</v>
      </c>
      <c r="F3049"/>
      <c r="G3049"/>
      <c r="H3049"/>
    </row>
    <row r="3050" spans="1:8" ht="15" x14ac:dyDescent="0.25">
      <c r="A3050" s="609" t="str">
        <f t="shared" si="47"/>
        <v>100594</v>
      </c>
      <c r="B3050" s="607" t="s">
        <v>6568</v>
      </c>
      <c r="C3050" s="607" t="s">
        <v>13702</v>
      </c>
      <c r="D3050" s="607" t="s">
        <v>10580</v>
      </c>
      <c r="E3050" s="619" t="s">
        <v>33351</v>
      </c>
      <c r="F3050"/>
      <c r="G3050"/>
      <c r="H3050"/>
    </row>
    <row r="3051" spans="1:8" ht="15" x14ac:dyDescent="0.25">
      <c r="A3051" s="609" t="str">
        <f t="shared" si="47"/>
        <v>100595</v>
      </c>
      <c r="B3051" s="607" t="s">
        <v>6569</v>
      </c>
      <c r="C3051" s="607" t="s">
        <v>13703</v>
      </c>
      <c r="D3051" s="607" t="s">
        <v>10580</v>
      </c>
      <c r="E3051" s="619" t="s">
        <v>33352</v>
      </c>
      <c r="F3051"/>
      <c r="G3051"/>
      <c r="H3051"/>
    </row>
    <row r="3052" spans="1:8" ht="15" x14ac:dyDescent="0.25">
      <c r="A3052" s="609" t="str">
        <f t="shared" si="47"/>
        <v>100596</v>
      </c>
      <c r="B3052" s="607" t="s">
        <v>6570</v>
      </c>
      <c r="C3052" s="607" t="s">
        <v>13704</v>
      </c>
      <c r="D3052" s="607" t="s">
        <v>10580</v>
      </c>
      <c r="E3052" s="619" t="s">
        <v>33353</v>
      </c>
      <c r="F3052"/>
      <c r="G3052"/>
      <c r="H3052"/>
    </row>
    <row r="3053" spans="1:8" ht="15" x14ac:dyDescent="0.25">
      <c r="A3053" s="609" t="str">
        <f t="shared" si="47"/>
        <v>100597</v>
      </c>
      <c r="B3053" s="607" t="s">
        <v>6571</v>
      </c>
      <c r="C3053" s="607" t="s">
        <v>13705</v>
      </c>
      <c r="D3053" s="607" t="s">
        <v>10580</v>
      </c>
      <c r="E3053" s="619" t="s">
        <v>33354</v>
      </c>
      <c r="F3053"/>
      <c r="G3053"/>
      <c r="H3053"/>
    </row>
    <row r="3054" spans="1:8" ht="15" x14ac:dyDescent="0.25">
      <c r="A3054" s="609" t="str">
        <f t="shared" si="47"/>
        <v>100598</v>
      </c>
      <c r="B3054" s="607" t="s">
        <v>6572</v>
      </c>
      <c r="C3054" s="607" t="s">
        <v>13706</v>
      </c>
      <c r="D3054" s="607" t="s">
        <v>10580</v>
      </c>
      <c r="E3054" s="619" t="s">
        <v>33355</v>
      </c>
      <c r="F3054"/>
      <c r="G3054"/>
      <c r="H3054"/>
    </row>
    <row r="3055" spans="1:8" ht="15" x14ac:dyDescent="0.25">
      <c r="A3055" s="609" t="str">
        <f t="shared" si="47"/>
        <v>100599</v>
      </c>
      <c r="B3055" s="607" t="s">
        <v>6573</v>
      </c>
      <c r="C3055" s="607" t="s">
        <v>13707</v>
      </c>
      <c r="D3055" s="607" t="s">
        <v>10580</v>
      </c>
      <c r="E3055" s="619" t="s">
        <v>33356</v>
      </c>
      <c r="F3055"/>
      <c r="G3055"/>
      <c r="H3055"/>
    </row>
    <row r="3056" spans="1:8" ht="15" x14ac:dyDescent="0.25">
      <c r="A3056" s="609" t="str">
        <f t="shared" si="47"/>
        <v>100600</v>
      </c>
      <c r="B3056" s="607" t="s">
        <v>6574</v>
      </c>
      <c r="C3056" s="607" t="s">
        <v>13708</v>
      </c>
      <c r="D3056" s="607" t="s">
        <v>10580</v>
      </c>
      <c r="E3056" s="619" t="s">
        <v>33357</v>
      </c>
      <c r="F3056"/>
      <c r="G3056"/>
      <c r="H3056"/>
    </row>
    <row r="3057" spans="1:8" ht="15" x14ac:dyDescent="0.25">
      <c r="A3057" s="609" t="str">
        <f t="shared" si="47"/>
        <v>100601</v>
      </c>
      <c r="B3057" s="607" t="s">
        <v>6575</v>
      </c>
      <c r="C3057" s="607" t="s">
        <v>13709</v>
      </c>
      <c r="D3057" s="607" t="s">
        <v>10580</v>
      </c>
      <c r="E3057" s="619" t="s">
        <v>33358</v>
      </c>
      <c r="F3057"/>
      <c r="G3057"/>
      <c r="H3057"/>
    </row>
    <row r="3058" spans="1:8" ht="15" x14ac:dyDescent="0.25">
      <c r="A3058" s="609" t="str">
        <f t="shared" si="47"/>
        <v>100602</v>
      </c>
      <c r="B3058" s="607" t="s">
        <v>6576</v>
      </c>
      <c r="C3058" s="607" t="s">
        <v>13710</v>
      </c>
      <c r="D3058" s="607" t="s">
        <v>10580</v>
      </c>
      <c r="E3058" s="619" t="s">
        <v>33359</v>
      </c>
      <c r="F3058"/>
      <c r="G3058"/>
      <c r="H3058"/>
    </row>
    <row r="3059" spans="1:8" ht="15" x14ac:dyDescent="0.25">
      <c r="A3059" s="609" t="str">
        <f t="shared" si="47"/>
        <v>100603</v>
      </c>
      <c r="B3059" s="607" t="s">
        <v>6577</v>
      </c>
      <c r="C3059" s="607" t="s">
        <v>13711</v>
      </c>
      <c r="D3059" s="607" t="s">
        <v>10580</v>
      </c>
      <c r="E3059" s="619" t="s">
        <v>33360</v>
      </c>
      <c r="F3059"/>
      <c r="G3059"/>
      <c r="H3059"/>
    </row>
    <row r="3060" spans="1:8" ht="15" x14ac:dyDescent="0.25">
      <c r="A3060" s="609" t="str">
        <f t="shared" si="47"/>
        <v>100604</v>
      </c>
      <c r="B3060" s="607" t="s">
        <v>6578</v>
      </c>
      <c r="C3060" s="607" t="s">
        <v>13712</v>
      </c>
      <c r="D3060" s="607" t="s">
        <v>10580</v>
      </c>
      <c r="E3060" s="619" t="s">
        <v>33361</v>
      </c>
      <c r="F3060"/>
      <c r="G3060"/>
      <c r="H3060"/>
    </row>
    <row r="3061" spans="1:8" ht="15" x14ac:dyDescent="0.25">
      <c r="A3061" s="609" t="str">
        <f t="shared" si="47"/>
        <v>100605</v>
      </c>
      <c r="B3061" s="607" t="s">
        <v>6579</v>
      </c>
      <c r="C3061" s="607" t="s">
        <v>13713</v>
      </c>
      <c r="D3061" s="607" t="s">
        <v>10580</v>
      </c>
      <c r="E3061" s="619" t="s">
        <v>33362</v>
      </c>
      <c r="F3061"/>
      <c r="G3061"/>
      <c r="H3061"/>
    </row>
    <row r="3062" spans="1:8" ht="15" x14ac:dyDescent="0.25">
      <c r="A3062" s="609" t="str">
        <f t="shared" si="47"/>
        <v>100606</v>
      </c>
      <c r="B3062" s="607" t="s">
        <v>6580</v>
      </c>
      <c r="C3062" s="607" t="s">
        <v>13714</v>
      </c>
      <c r="D3062" s="607" t="s">
        <v>10580</v>
      </c>
      <c r="E3062" s="619" t="s">
        <v>33363</v>
      </c>
      <c r="F3062"/>
      <c r="G3062"/>
      <c r="H3062"/>
    </row>
    <row r="3063" spans="1:8" ht="15" x14ac:dyDescent="0.25">
      <c r="A3063" s="609" t="str">
        <f t="shared" si="47"/>
        <v>100607</v>
      </c>
      <c r="B3063" s="607" t="s">
        <v>6581</v>
      </c>
      <c r="C3063" s="607" t="s">
        <v>13715</v>
      </c>
      <c r="D3063" s="607" t="s">
        <v>10580</v>
      </c>
      <c r="E3063" s="619" t="s">
        <v>33364</v>
      </c>
      <c r="F3063"/>
      <c r="G3063"/>
      <c r="H3063"/>
    </row>
    <row r="3064" spans="1:8" ht="15" x14ac:dyDescent="0.25">
      <c r="A3064" s="609" t="str">
        <f t="shared" si="47"/>
        <v>100608</v>
      </c>
      <c r="B3064" s="607" t="s">
        <v>6582</v>
      </c>
      <c r="C3064" s="607" t="s">
        <v>13716</v>
      </c>
      <c r="D3064" s="607" t="s">
        <v>10580</v>
      </c>
      <c r="E3064" s="619" t="s">
        <v>33365</v>
      </c>
      <c r="F3064"/>
      <c r="G3064"/>
      <c r="H3064"/>
    </row>
    <row r="3065" spans="1:8" ht="15" x14ac:dyDescent="0.25">
      <c r="A3065" s="609" t="str">
        <f t="shared" si="47"/>
        <v>100609</v>
      </c>
      <c r="B3065" s="607" t="s">
        <v>6583</v>
      </c>
      <c r="C3065" s="607" t="s">
        <v>13717</v>
      </c>
      <c r="D3065" s="607" t="s">
        <v>10580</v>
      </c>
      <c r="E3065" s="619" t="s">
        <v>33366</v>
      </c>
      <c r="F3065"/>
      <c r="G3065"/>
      <c r="H3065"/>
    </row>
    <row r="3066" spans="1:8" ht="15" x14ac:dyDescent="0.25">
      <c r="A3066" s="609" t="str">
        <f t="shared" si="47"/>
        <v>100610</v>
      </c>
      <c r="B3066" s="607" t="s">
        <v>6584</v>
      </c>
      <c r="C3066" s="607" t="s">
        <v>13718</v>
      </c>
      <c r="D3066" s="607" t="s">
        <v>10580</v>
      </c>
      <c r="E3066" s="619" t="s">
        <v>33367</v>
      </c>
      <c r="F3066"/>
      <c r="G3066"/>
      <c r="H3066"/>
    </row>
    <row r="3067" spans="1:8" ht="15" x14ac:dyDescent="0.25">
      <c r="A3067" s="609" t="str">
        <f t="shared" si="47"/>
        <v>100611</v>
      </c>
      <c r="B3067" s="607" t="s">
        <v>6585</v>
      </c>
      <c r="C3067" s="607" t="s">
        <v>13719</v>
      </c>
      <c r="D3067" s="607" t="s">
        <v>10580</v>
      </c>
      <c r="E3067" s="619" t="s">
        <v>33368</v>
      </c>
      <c r="F3067"/>
      <c r="G3067"/>
      <c r="H3067"/>
    </row>
    <row r="3068" spans="1:8" ht="15" x14ac:dyDescent="0.25">
      <c r="A3068" s="609" t="str">
        <f t="shared" si="47"/>
        <v>100612</v>
      </c>
      <c r="B3068" s="607" t="s">
        <v>6586</v>
      </c>
      <c r="C3068" s="607" t="s">
        <v>13720</v>
      </c>
      <c r="D3068" s="607" t="s">
        <v>10580</v>
      </c>
      <c r="E3068" s="619" t="s">
        <v>33369</v>
      </c>
      <c r="F3068"/>
      <c r="G3068"/>
      <c r="H3068"/>
    </row>
    <row r="3069" spans="1:8" ht="15" x14ac:dyDescent="0.25">
      <c r="A3069" s="609" t="str">
        <f t="shared" si="47"/>
        <v>100613</v>
      </c>
      <c r="B3069" s="607" t="s">
        <v>6587</v>
      </c>
      <c r="C3069" s="607" t="s">
        <v>13721</v>
      </c>
      <c r="D3069" s="607" t="s">
        <v>10580</v>
      </c>
      <c r="E3069" s="619" t="s">
        <v>33370</v>
      </c>
      <c r="F3069"/>
      <c r="G3069"/>
      <c r="H3069"/>
    </row>
    <row r="3070" spans="1:8" ht="15" x14ac:dyDescent="0.25">
      <c r="A3070" s="609" t="str">
        <f t="shared" si="47"/>
        <v>100614</v>
      </c>
      <c r="B3070" s="607" t="s">
        <v>6588</v>
      </c>
      <c r="C3070" s="607" t="s">
        <v>13722</v>
      </c>
      <c r="D3070" s="607" t="s">
        <v>10580</v>
      </c>
      <c r="E3070" s="619" t="s">
        <v>33371</v>
      </c>
      <c r="F3070"/>
      <c r="G3070"/>
      <c r="H3070"/>
    </row>
    <row r="3071" spans="1:8" ht="15" x14ac:dyDescent="0.25">
      <c r="A3071" s="609" t="str">
        <f t="shared" si="47"/>
        <v>100615</v>
      </c>
      <c r="B3071" s="607" t="s">
        <v>6589</v>
      </c>
      <c r="C3071" s="607" t="s">
        <v>13723</v>
      </c>
      <c r="D3071" s="607" t="s">
        <v>10580</v>
      </c>
      <c r="E3071" s="619" t="s">
        <v>33372</v>
      </c>
      <c r="F3071"/>
      <c r="G3071"/>
      <c r="H3071"/>
    </row>
    <row r="3072" spans="1:8" ht="15" x14ac:dyDescent="0.25">
      <c r="A3072" s="609" t="str">
        <f t="shared" si="47"/>
        <v>100616</v>
      </c>
      <c r="B3072" s="607" t="s">
        <v>6590</v>
      </c>
      <c r="C3072" s="607" t="s">
        <v>13724</v>
      </c>
      <c r="D3072" s="607" t="s">
        <v>10580</v>
      </c>
      <c r="E3072" s="619" t="s">
        <v>33373</v>
      </c>
      <c r="F3072"/>
      <c r="G3072"/>
      <c r="H3072"/>
    </row>
    <row r="3073" spans="1:8" ht="15" x14ac:dyDescent="0.25">
      <c r="A3073" s="609" t="str">
        <f t="shared" si="47"/>
        <v>100617</v>
      </c>
      <c r="B3073" s="607" t="s">
        <v>6591</v>
      </c>
      <c r="C3073" s="607" t="s">
        <v>13725</v>
      </c>
      <c r="D3073" s="607" t="s">
        <v>10580</v>
      </c>
      <c r="E3073" s="619" t="s">
        <v>33374</v>
      </c>
      <c r="F3073"/>
      <c r="G3073"/>
      <c r="H3073"/>
    </row>
    <row r="3074" spans="1:8" ht="15" x14ac:dyDescent="0.25">
      <c r="A3074" s="609" t="str">
        <f t="shared" ref="A3074:A3137" si="48">IF(ISERROR(SEARCH("/",B3074)=6),TRIM(CLEAN(B3074)),IF(SEARCH("/",B3074)=6,IF(LEN(TRIM(CLEAN(B3074)))=7,LEFT(TRIM(CLEAN(B3074)),6)&amp;"00"&amp;RIGHT(TRIM(CLEAN(B3074)),1),LEFT(TRIM(CLEAN(B3074)),6)&amp;"0"&amp;RIGHT(TRIM(CLEAN(B3074)),2)),TRIM(CLEAN(B3074))))</f>
        <v>100618</v>
      </c>
      <c r="B3074" s="607" t="s">
        <v>6592</v>
      </c>
      <c r="C3074" s="607" t="s">
        <v>13726</v>
      </c>
      <c r="D3074" s="607" t="s">
        <v>10580</v>
      </c>
      <c r="E3074" s="619" t="s">
        <v>33375</v>
      </c>
      <c r="F3074"/>
      <c r="G3074"/>
      <c r="H3074"/>
    </row>
    <row r="3075" spans="1:8" ht="15" x14ac:dyDescent="0.25">
      <c r="A3075" s="609" t="str">
        <f t="shared" si="48"/>
        <v>100619</v>
      </c>
      <c r="B3075" s="607" t="s">
        <v>6593</v>
      </c>
      <c r="C3075" s="607" t="s">
        <v>13727</v>
      </c>
      <c r="D3075" s="607" t="s">
        <v>10580</v>
      </c>
      <c r="E3075" s="619" t="s">
        <v>33376</v>
      </c>
      <c r="F3075"/>
      <c r="G3075"/>
      <c r="H3075"/>
    </row>
    <row r="3076" spans="1:8" ht="15" x14ac:dyDescent="0.25">
      <c r="A3076" s="609" t="str">
        <f t="shared" si="48"/>
        <v>100620</v>
      </c>
      <c r="B3076" s="607" t="s">
        <v>6594</v>
      </c>
      <c r="C3076" s="607" t="s">
        <v>13728</v>
      </c>
      <c r="D3076" s="607" t="s">
        <v>10580</v>
      </c>
      <c r="E3076" s="619" t="s">
        <v>33377</v>
      </c>
      <c r="F3076"/>
      <c r="G3076"/>
      <c r="H3076"/>
    </row>
    <row r="3077" spans="1:8" ht="15" x14ac:dyDescent="0.25">
      <c r="A3077" s="609" t="str">
        <f t="shared" si="48"/>
        <v>100621</v>
      </c>
      <c r="B3077" s="607" t="s">
        <v>6595</v>
      </c>
      <c r="C3077" s="607" t="s">
        <v>13729</v>
      </c>
      <c r="D3077" s="607" t="s">
        <v>10580</v>
      </c>
      <c r="E3077" s="619" t="s">
        <v>33378</v>
      </c>
      <c r="F3077"/>
      <c r="G3077"/>
      <c r="H3077"/>
    </row>
    <row r="3078" spans="1:8" ht="15" x14ac:dyDescent="0.25">
      <c r="A3078" s="609" t="str">
        <f t="shared" si="48"/>
        <v>100622</v>
      </c>
      <c r="B3078" s="607" t="s">
        <v>6596</v>
      </c>
      <c r="C3078" s="607" t="s">
        <v>13730</v>
      </c>
      <c r="D3078" s="607" t="s">
        <v>10580</v>
      </c>
      <c r="E3078" s="619" t="s">
        <v>33379</v>
      </c>
      <c r="F3078"/>
      <c r="G3078"/>
      <c r="H3078"/>
    </row>
    <row r="3079" spans="1:8" ht="15" x14ac:dyDescent="0.25">
      <c r="A3079" s="609" t="str">
        <f t="shared" si="48"/>
        <v>100623</v>
      </c>
      <c r="B3079" s="607" t="s">
        <v>6597</v>
      </c>
      <c r="C3079" s="607" t="s">
        <v>13731</v>
      </c>
      <c r="D3079" s="607" t="s">
        <v>10580</v>
      </c>
      <c r="E3079" s="619" t="s">
        <v>33380</v>
      </c>
      <c r="F3079"/>
      <c r="G3079"/>
      <c r="H3079"/>
    </row>
    <row r="3080" spans="1:8" ht="15" x14ac:dyDescent="0.25">
      <c r="A3080" s="609" t="str">
        <f t="shared" si="48"/>
        <v>97600</v>
      </c>
      <c r="B3080" s="607" t="s">
        <v>5531</v>
      </c>
      <c r="C3080" s="607" t="s">
        <v>13732</v>
      </c>
      <c r="D3080" s="607" t="s">
        <v>10580</v>
      </c>
      <c r="E3080" s="619" t="s">
        <v>33381</v>
      </c>
      <c r="F3080"/>
      <c r="G3080"/>
      <c r="H3080"/>
    </row>
    <row r="3081" spans="1:8" ht="15" x14ac:dyDescent="0.25">
      <c r="A3081" s="609" t="str">
        <f t="shared" si="48"/>
        <v>97601</v>
      </c>
      <c r="B3081" s="607" t="s">
        <v>5532</v>
      </c>
      <c r="C3081" s="607" t="s">
        <v>13733</v>
      </c>
      <c r="D3081" s="607" t="s">
        <v>10580</v>
      </c>
      <c r="E3081" s="619" t="s">
        <v>33382</v>
      </c>
      <c r="F3081"/>
      <c r="G3081"/>
      <c r="H3081"/>
    </row>
    <row r="3082" spans="1:8" ht="15" x14ac:dyDescent="0.25">
      <c r="A3082" s="609" t="str">
        <f t="shared" si="48"/>
        <v>97605</v>
      </c>
      <c r="B3082" s="607" t="s">
        <v>5533</v>
      </c>
      <c r="C3082" s="607" t="s">
        <v>13734</v>
      </c>
      <c r="D3082" s="607" t="s">
        <v>10580</v>
      </c>
      <c r="E3082" s="619" t="s">
        <v>18616</v>
      </c>
      <c r="F3082"/>
      <c r="G3082"/>
      <c r="H3082"/>
    </row>
    <row r="3083" spans="1:8" ht="15" x14ac:dyDescent="0.25">
      <c r="A3083" s="609" t="str">
        <f t="shared" si="48"/>
        <v>97606</v>
      </c>
      <c r="B3083" s="607" t="s">
        <v>5534</v>
      </c>
      <c r="C3083" s="607" t="s">
        <v>13735</v>
      </c>
      <c r="D3083" s="607" t="s">
        <v>10580</v>
      </c>
      <c r="E3083" s="619" t="s">
        <v>9683</v>
      </c>
      <c r="F3083"/>
      <c r="G3083"/>
      <c r="H3083"/>
    </row>
    <row r="3084" spans="1:8" ht="15" x14ac:dyDescent="0.25">
      <c r="A3084" s="609" t="str">
        <f t="shared" si="48"/>
        <v>97607</v>
      </c>
      <c r="B3084" s="607" t="s">
        <v>5535</v>
      </c>
      <c r="C3084" s="607" t="s">
        <v>13736</v>
      </c>
      <c r="D3084" s="607" t="s">
        <v>10580</v>
      </c>
      <c r="E3084" s="619" t="s">
        <v>33383</v>
      </c>
      <c r="F3084"/>
      <c r="G3084"/>
      <c r="H3084"/>
    </row>
    <row r="3085" spans="1:8" ht="15" x14ac:dyDescent="0.25">
      <c r="A3085" s="609" t="str">
        <f t="shared" si="48"/>
        <v>97608</v>
      </c>
      <c r="B3085" s="607" t="s">
        <v>5536</v>
      </c>
      <c r="C3085" s="607" t="s">
        <v>13737</v>
      </c>
      <c r="D3085" s="607" t="s">
        <v>10580</v>
      </c>
      <c r="E3085" s="619" t="s">
        <v>33384</v>
      </c>
      <c r="F3085"/>
      <c r="G3085"/>
      <c r="H3085"/>
    </row>
    <row r="3086" spans="1:8" ht="15" x14ac:dyDescent="0.25">
      <c r="A3086" s="609" t="str">
        <f t="shared" si="48"/>
        <v>102102</v>
      </c>
      <c r="B3086" s="607" t="s">
        <v>13738</v>
      </c>
      <c r="C3086" s="607" t="s">
        <v>13739</v>
      </c>
      <c r="D3086" s="607" t="s">
        <v>10580</v>
      </c>
      <c r="E3086" s="619" t="s">
        <v>33385</v>
      </c>
      <c r="F3086"/>
      <c r="G3086"/>
      <c r="H3086"/>
    </row>
    <row r="3087" spans="1:8" ht="15" x14ac:dyDescent="0.25">
      <c r="A3087" s="609" t="str">
        <f t="shared" si="48"/>
        <v>102103</v>
      </c>
      <c r="B3087" s="607" t="s">
        <v>13740</v>
      </c>
      <c r="C3087" s="607" t="s">
        <v>13741</v>
      </c>
      <c r="D3087" s="607" t="s">
        <v>10580</v>
      </c>
      <c r="E3087" s="619" t="s">
        <v>33386</v>
      </c>
      <c r="F3087"/>
      <c r="G3087"/>
      <c r="H3087"/>
    </row>
    <row r="3088" spans="1:8" ht="15" x14ac:dyDescent="0.25">
      <c r="A3088" s="609" t="str">
        <f t="shared" si="48"/>
        <v>102104</v>
      </c>
      <c r="B3088" s="607" t="s">
        <v>13742</v>
      </c>
      <c r="C3088" s="607" t="s">
        <v>13743</v>
      </c>
      <c r="D3088" s="607" t="s">
        <v>10580</v>
      </c>
      <c r="E3088" s="619" t="s">
        <v>33387</v>
      </c>
      <c r="F3088"/>
      <c r="G3088"/>
      <c r="H3088"/>
    </row>
    <row r="3089" spans="1:8" ht="15" x14ac:dyDescent="0.25">
      <c r="A3089" s="609" t="str">
        <f t="shared" si="48"/>
        <v>102105</v>
      </c>
      <c r="B3089" s="607" t="s">
        <v>13744</v>
      </c>
      <c r="C3089" s="607" t="s">
        <v>13745</v>
      </c>
      <c r="D3089" s="607" t="s">
        <v>10580</v>
      </c>
      <c r="E3089" s="619" t="s">
        <v>33388</v>
      </c>
      <c r="F3089"/>
      <c r="G3089"/>
      <c r="H3089"/>
    </row>
    <row r="3090" spans="1:8" ht="15" x14ac:dyDescent="0.25">
      <c r="A3090" s="609" t="str">
        <f t="shared" si="48"/>
        <v>102106</v>
      </c>
      <c r="B3090" s="607" t="s">
        <v>13746</v>
      </c>
      <c r="C3090" s="607" t="s">
        <v>13747</v>
      </c>
      <c r="D3090" s="607" t="s">
        <v>10580</v>
      </c>
      <c r="E3090" s="619" t="s">
        <v>33389</v>
      </c>
      <c r="F3090"/>
      <c r="G3090"/>
      <c r="H3090"/>
    </row>
    <row r="3091" spans="1:8" ht="15" x14ac:dyDescent="0.25">
      <c r="A3091" s="609" t="str">
        <f t="shared" si="48"/>
        <v>102107</v>
      </c>
      <c r="B3091" s="607" t="s">
        <v>13748</v>
      </c>
      <c r="C3091" s="607" t="s">
        <v>13749</v>
      </c>
      <c r="D3091" s="607" t="s">
        <v>10580</v>
      </c>
      <c r="E3091" s="619" t="s">
        <v>33390</v>
      </c>
      <c r="F3091"/>
      <c r="G3091"/>
      <c r="H3091"/>
    </row>
    <row r="3092" spans="1:8" ht="15" x14ac:dyDescent="0.25">
      <c r="A3092" s="609" t="str">
        <f t="shared" si="48"/>
        <v>102108</v>
      </c>
      <c r="B3092" s="607" t="s">
        <v>13750</v>
      </c>
      <c r="C3092" s="607" t="s">
        <v>13751</v>
      </c>
      <c r="D3092" s="607" t="s">
        <v>10580</v>
      </c>
      <c r="E3092" s="619" t="s">
        <v>33391</v>
      </c>
      <c r="F3092"/>
      <c r="G3092"/>
      <c r="H3092"/>
    </row>
    <row r="3093" spans="1:8" ht="15" x14ac:dyDescent="0.25">
      <c r="A3093" s="609" t="str">
        <f t="shared" si="48"/>
        <v>102109</v>
      </c>
      <c r="B3093" s="607" t="s">
        <v>13752</v>
      </c>
      <c r="C3093" s="607" t="s">
        <v>13753</v>
      </c>
      <c r="D3093" s="607" t="s">
        <v>10580</v>
      </c>
      <c r="E3093" s="619" t="s">
        <v>33392</v>
      </c>
      <c r="F3093"/>
      <c r="G3093"/>
      <c r="H3093"/>
    </row>
    <row r="3094" spans="1:8" ht="15" x14ac:dyDescent="0.25">
      <c r="A3094" s="609" t="str">
        <f t="shared" si="48"/>
        <v>102110</v>
      </c>
      <c r="B3094" s="607" t="s">
        <v>13754</v>
      </c>
      <c r="C3094" s="607" t="s">
        <v>13755</v>
      </c>
      <c r="D3094" s="607" t="s">
        <v>10580</v>
      </c>
      <c r="E3094" s="619" t="s">
        <v>33393</v>
      </c>
      <c r="F3094"/>
      <c r="G3094"/>
      <c r="H3094"/>
    </row>
    <row r="3095" spans="1:8" ht="15" x14ac:dyDescent="0.25">
      <c r="A3095" s="609" t="str">
        <f t="shared" si="48"/>
        <v>93128</v>
      </c>
      <c r="B3095" s="607" t="s">
        <v>3896</v>
      </c>
      <c r="C3095" s="607" t="s">
        <v>13756</v>
      </c>
      <c r="D3095" s="607" t="s">
        <v>10580</v>
      </c>
      <c r="E3095" s="619" t="s">
        <v>19640</v>
      </c>
      <c r="F3095"/>
      <c r="G3095"/>
      <c r="H3095"/>
    </row>
    <row r="3096" spans="1:8" ht="15" x14ac:dyDescent="0.25">
      <c r="A3096" s="609" t="str">
        <f t="shared" si="48"/>
        <v>93137</v>
      </c>
      <c r="B3096" s="607" t="s">
        <v>3898</v>
      </c>
      <c r="C3096" s="607" t="s">
        <v>13757</v>
      </c>
      <c r="D3096" s="607" t="s">
        <v>10580</v>
      </c>
      <c r="E3096" s="619" t="s">
        <v>33394</v>
      </c>
      <c r="F3096"/>
      <c r="G3096"/>
      <c r="H3096"/>
    </row>
    <row r="3097" spans="1:8" ht="15" x14ac:dyDescent="0.25">
      <c r="A3097" s="609" t="str">
        <f t="shared" si="48"/>
        <v>93138</v>
      </c>
      <c r="B3097" s="607" t="s">
        <v>3899</v>
      </c>
      <c r="C3097" s="607" t="s">
        <v>13758</v>
      </c>
      <c r="D3097" s="607" t="s">
        <v>10580</v>
      </c>
      <c r="E3097" s="619" t="s">
        <v>33395</v>
      </c>
      <c r="F3097"/>
      <c r="G3097"/>
      <c r="H3097"/>
    </row>
    <row r="3098" spans="1:8" ht="15" x14ac:dyDescent="0.25">
      <c r="A3098" s="609" t="str">
        <f t="shared" si="48"/>
        <v>93139</v>
      </c>
      <c r="B3098" s="607" t="s">
        <v>3900</v>
      </c>
      <c r="C3098" s="607" t="s">
        <v>13759</v>
      </c>
      <c r="D3098" s="607" t="s">
        <v>10580</v>
      </c>
      <c r="E3098" s="619" t="s">
        <v>33396</v>
      </c>
      <c r="F3098"/>
      <c r="G3098"/>
      <c r="H3098"/>
    </row>
    <row r="3099" spans="1:8" ht="15" x14ac:dyDescent="0.25">
      <c r="A3099" s="609" t="str">
        <f t="shared" si="48"/>
        <v>93140</v>
      </c>
      <c r="B3099" s="607" t="s">
        <v>3901</v>
      </c>
      <c r="C3099" s="607" t="s">
        <v>13760</v>
      </c>
      <c r="D3099" s="607" t="s">
        <v>10580</v>
      </c>
      <c r="E3099" s="619" t="s">
        <v>33397</v>
      </c>
      <c r="F3099"/>
      <c r="G3099"/>
      <c r="H3099"/>
    </row>
    <row r="3100" spans="1:8" ht="15" x14ac:dyDescent="0.25">
      <c r="A3100" s="609" t="str">
        <f t="shared" si="48"/>
        <v>93141</v>
      </c>
      <c r="B3100" s="607" t="s">
        <v>3902</v>
      </c>
      <c r="C3100" s="607" t="s">
        <v>13761</v>
      </c>
      <c r="D3100" s="607" t="s">
        <v>10580</v>
      </c>
      <c r="E3100" s="619" t="s">
        <v>33398</v>
      </c>
      <c r="F3100"/>
      <c r="G3100"/>
      <c r="H3100"/>
    </row>
    <row r="3101" spans="1:8" ht="15" x14ac:dyDescent="0.25">
      <c r="A3101" s="609" t="str">
        <f t="shared" si="48"/>
        <v>93142</v>
      </c>
      <c r="B3101" s="607" t="s">
        <v>3903</v>
      </c>
      <c r="C3101" s="607" t="s">
        <v>13762</v>
      </c>
      <c r="D3101" s="607" t="s">
        <v>10580</v>
      </c>
      <c r="E3101" s="619" t="s">
        <v>33399</v>
      </c>
      <c r="F3101"/>
      <c r="G3101"/>
      <c r="H3101"/>
    </row>
    <row r="3102" spans="1:8" ht="15" x14ac:dyDescent="0.25">
      <c r="A3102" s="609" t="str">
        <f t="shared" si="48"/>
        <v>93143</v>
      </c>
      <c r="B3102" s="607" t="s">
        <v>3904</v>
      </c>
      <c r="C3102" s="607" t="s">
        <v>13763</v>
      </c>
      <c r="D3102" s="607" t="s">
        <v>10580</v>
      </c>
      <c r="E3102" s="619" t="s">
        <v>33400</v>
      </c>
      <c r="F3102"/>
      <c r="G3102"/>
      <c r="H3102"/>
    </row>
    <row r="3103" spans="1:8" ht="15" x14ac:dyDescent="0.25">
      <c r="A3103" s="609" t="str">
        <f t="shared" si="48"/>
        <v>93144</v>
      </c>
      <c r="B3103" s="607" t="s">
        <v>3905</v>
      </c>
      <c r="C3103" s="607" t="s">
        <v>13764</v>
      </c>
      <c r="D3103" s="607" t="s">
        <v>10580</v>
      </c>
      <c r="E3103" s="619" t="s">
        <v>33401</v>
      </c>
      <c r="F3103"/>
      <c r="G3103"/>
      <c r="H3103"/>
    </row>
    <row r="3104" spans="1:8" ht="15" x14ac:dyDescent="0.25">
      <c r="A3104" s="609" t="str">
        <f t="shared" si="48"/>
        <v>93145</v>
      </c>
      <c r="B3104" s="607" t="s">
        <v>3906</v>
      </c>
      <c r="C3104" s="607" t="s">
        <v>13765</v>
      </c>
      <c r="D3104" s="607" t="s">
        <v>10580</v>
      </c>
      <c r="E3104" s="619" t="s">
        <v>19086</v>
      </c>
      <c r="F3104"/>
      <c r="G3104"/>
      <c r="H3104"/>
    </row>
    <row r="3105" spans="1:8" ht="15" x14ac:dyDescent="0.25">
      <c r="A3105" s="609" t="str">
        <f t="shared" si="48"/>
        <v>93146</v>
      </c>
      <c r="B3105" s="607" t="s">
        <v>3907</v>
      </c>
      <c r="C3105" s="607" t="s">
        <v>13766</v>
      </c>
      <c r="D3105" s="607" t="s">
        <v>10580</v>
      </c>
      <c r="E3105" s="619" t="s">
        <v>33402</v>
      </c>
      <c r="F3105"/>
      <c r="G3105"/>
      <c r="H3105"/>
    </row>
    <row r="3106" spans="1:8" ht="15" x14ac:dyDescent="0.25">
      <c r="A3106" s="609" t="str">
        <f t="shared" si="48"/>
        <v>93147</v>
      </c>
      <c r="B3106" s="607" t="s">
        <v>3908</v>
      </c>
      <c r="C3106" s="607" t="s">
        <v>13767</v>
      </c>
      <c r="D3106" s="607" t="s">
        <v>10580</v>
      </c>
      <c r="E3106" s="619" t="s">
        <v>19569</v>
      </c>
      <c r="F3106"/>
      <c r="G3106"/>
      <c r="H3106"/>
    </row>
    <row r="3107" spans="1:8" ht="15" x14ac:dyDescent="0.25">
      <c r="A3107" s="609" t="str">
        <f t="shared" si="48"/>
        <v>96971</v>
      </c>
      <c r="B3107" s="607" t="s">
        <v>5244</v>
      </c>
      <c r="C3107" s="607" t="s">
        <v>13768</v>
      </c>
      <c r="D3107" s="607" t="s">
        <v>10494</v>
      </c>
      <c r="E3107" s="619" t="s">
        <v>18710</v>
      </c>
      <c r="F3107"/>
      <c r="G3107"/>
      <c r="H3107"/>
    </row>
    <row r="3108" spans="1:8" ht="15" x14ac:dyDescent="0.25">
      <c r="A3108" s="609" t="str">
        <f t="shared" si="48"/>
        <v>96972</v>
      </c>
      <c r="B3108" s="607" t="s">
        <v>5245</v>
      </c>
      <c r="C3108" s="607" t="s">
        <v>13769</v>
      </c>
      <c r="D3108" s="607" t="s">
        <v>10494</v>
      </c>
      <c r="E3108" s="619" t="s">
        <v>33403</v>
      </c>
      <c r="F3108"/>
      <c r="G3108"/>
      <c r="H3108"/>
    </row>
    <row r="3109" spans="1:8" ht="15" x14ac:dyDescent="0.25">
      <c r="A3109" s="609" t="str">
        <f t="shared" si="48"/>
        <v>96973</v>
      </c>
      <c r="B3109" s="607" t="s">
        <v>5246</v>
      </c>
      <c r="C3109" s="607" t="s">
        <v>13770</v>
      </c>
      <c r="D3109" s="607" t="s">
        <v>10494</v>
      </c>
      <c r="E3109" s="619" t="s">
        <v>18126</v>
      </c>
      <c r="F3109"/>
      <c r="G3109"/>
      <c r="H3109"/>
    </row>
    <row r="3110" spans="1:8" ht="15" x14ac:dyDescent="0.25">
      <c r="A3110" s="609" t="str">
        <f t="shared" si="48"/>
        <v>96974</v>
      </c>
      <c r="B3110" s="607" t="s">
        <v>5247</v>
      </c>
      <c r="C3110" s="607" t="s">
        <v>13772</v>
      </c>
      <c r="D3110" s="607" t="s">
        <v>10494</v>
      </c>
      <c r="E3110" s="619" t="s">
        <v>18985</v>
      </c>
      <c r="F3110"/>
      <c r="G3110"/>
      <c r="H3110"/>
    </row>
    <row r="3111" spans="1:8" ht="15" x14ac:dyDescent="0.25">
      <c r="A3111" s="609" t="str">
        <f t="shared" si="48"/>
        <v>96975</v>
      </c>
      <c r="B3111" s="607" t="s">
        <v>5248</v>
      </c>
      <c r="C3111" s="607" t="s">
        <v>13773</v>
      </c>
      <c r="D3111" s="607" t="s">
        <v>10494</v>
      </c>
      <c r="E3111" s="619" t="s">
        <v>19687</v>
      </c>
      <c r="F3111"/>
      <c r="G3111"/>
      <c r="H3111"/>
    </row>
    <row r="3112" spans="1:8" ht="15" x14ac:dyDescent="0.25">
      <c r="A3112" s="609" t="str">
        <f t="shared" si="48"/>
        <v>96976</v>
      </c>
      <c r="B3112" s="607" t="s">
        <v>5249</v>
      </c>
      <c r="C3112" s="607" t="s">
        <v>13774</v>
      </c>
      <c r="D3112" s="607" t="s">
        <v>10494</v>
      </c>
      <c r="E3112" s="619" t="s">
        <v>19201</v>
      </c>
      <c r="F3112"/>
      <c r="G3112"/>
      <c r="H3112"/>
    </row>
    <row r="3113" spans="1:8" ht="15" x14ac:dyDescent="0.25">
      <c r="A3113" s="609" t="str">
        <f t="shared" si="48"/>
        <v>96977</v>
      </c>
      <c r="B3113" s="607" t="s">
        <v>5250</v>
      </c>
      <c r="C3113" s="607" t="s">
        <v>13775</v>
      </c>
      <c r="D3113" s="607" t="s">
        <v>10494</v>
      </c>
      <c r="E3113" s="619" t="s">
        <v>28545</v>
      </c>
      <c r="F3113"/>
      <c r="G3113"/>
      <c r="H3113"/>
    </row>
    <row r="3114" spans="1:8" ht="15" x14ac:dyDescent="0.25">
      <c r="A3114" s="609" t="str">
        <f t="shared" si="48"/>
        <v>96978</v>
      </c>
      <c r="B3114" s="607" t="s">
        <v>5251</v>
      </c>
      <c r="C3114" s="607" t="s">
        <v>13776</v>
      </c>
      <c r="D3114" s="607" t="s">
        <v>10494</v>
      </c>
      <c r="E3114" s="619" t="s">
        <v>33404</v>
      </c>
      <c r="F3114"/>
      <c r="G3114"/>
      <c r="H3114"/>
    </row>
    <row r="3115" spans="1:8" ht="15" x14ac:dyDescent="0.25">
      <c r="A3115" s="609" t="str">
        <f t="shared" si="48"/>
        <v>96979</v>
      </c>
      <c r="B3115" s="607" t="s">
        <v>5252</v>
      </c>
      <c r="C3115" s="607" t="s">
        <v>13777</v>
      </c>
      <c r="D3115" s="607" t="s">
        <v>10494</v>
      </c>
      <c r="E3115" s="619" t="s">
        <v>31622</v>
      </c>
      <c r="F3115"/>
      <c r="G3115"/>
      <c r="H3115"/>
    </row>
    <row r="3116" spans="1:8" ht="15" x14ac:dyDescent="0.25">
      <c r="A3116" s="609" t="str">
        <f t="shared" si="48"/>
        <v>96984</v>
      </c>
      <c r="B3116" s="607" t="s">
        <v>5253</v>
      </c>
      <c r="C3116" s="607" t="s">
        <v>13778</v>
      </c>
      <c r="D3116" s="607" t="s">
        <v>10580</v>
      </c>
      <c r="E3116" s="619" t="s">
        <v>28506</v>
      </c>
      <c r="F3116"/>
      <c r="G3116"/>
      <c r="H3116"/>
    </row>
    <row r="3117" spans="1:8" ht="15" x14ac:dyDescent="0.25">
      <c r="A3117" s="609" t="str">
        <f t="shared" si="48"/>
        <v>96985</v>
      </c>
      <c r="B3117" s="607" t="s">
        <v>5254</v>
      </c>
      <c r="C3117" s="607" t="s">
        <v>13779</v>
      </c>
      <c r="D3117" s="607" t="s">
        <v>10580</v>
      </c>
      <c r="E3117" s="619" t="s">
        <v>33405</v>
      </c>
      <c r="F3117"/>
      <c r="G3117"/>
      <c r="H3117"/>
    </row>
    <row r="3118" spans="1:8" ht="15" x14ac:dyDescent="0.25">
      <c r="A3118" s="609" t="str">
        <f t="shared" si="48"/>
        <v>96986</v>
      </c>
      <c r="B3118" s="607" t="s">
        <v>5255</v>
      </c>
      <c r="C3118" s="607" t="s">
        <v>13780</v>
      </c>
      <c r="D3118" s="607" t="s">
        <v>10580</v>
      </c>
      <c r="E3118" s="619" t="s">
        <v>19514</v>
      </c>
      <c r="F3118"/>
      <c r="G3118"/>
      <c r="H3118"/>
    </row>
    <row r="3119" spans="1:8" ht="15" x14ac:dyDescent="0.25">
      <c r="A3119" s="609" t="str">
        <f t="shared" si="48"/>
        <v>96987</v>
      </c>
      <c r="B3119" s="607" t="s">
        <v>5256</v>
      </c>
      <c r="C3119" s="607" t="s">
        <v>13781</v>
      </c>
      <c r="D3119" s="607" t="s">
        <v>10580</v>
      </c>
      <c r="E3119" s="619" t="s">
        <v>31610</v>
      </c>
      <c r="F3119"/>
      <c r="G3119"/>
      <c r="H3119"/>
    </row>
    <row r="3120" spans="1:8" ht="15" x14ac:dyDescent="0.25">
      <c r="A3120" s="609" t="str">
        <f t="shared" si="48"/>
        <v>96988</v>
      </c>
      <c r="B3120" s="607" t="s">
        <v>5257</v>
      </c>
      <c r="C3120" s="607" t="s">
        <v>13782</v>
      </c>
      <c r="D3120" s="607" t="s">
        <v>10580</v>
      </c>
      <c r="E3120" s="619" t="s">
        <v>33406</v>
      </c>
      <c r="F3120"/>
      <c r="G3120"/>
      <c r="H3120"/>
    </row>
    <row r="3121" spans="1:8" ht="15" x14ac:dyDescent="0.25">
      <c r="A3121" s="609" t="str">
        <f t="shared" si="48"/>
        <v>96989</v>
      </c>
      <c r="B3121" s="607" t="s">
        <v>5258</v>
      </c>
      <c r="C3121" s="607" t="s">
        <v>13783</v>
      </c>
      <c r="D3121" s="607" t="s">
        <v>10580</v>
      </c>
      <c r="E3121" s="619" t="s">
        <v>33407</v>
      </c>
      <c r="F3121"/>
      <c r="G3121"/>
      <c r="H3121"/>
    </row>
    <row r="3122" spans="1:8" ht="15" x14ac:dyDescent="0.25">
      <c r="A3122" s="609" t="str">
        <f t="shared" si="48"/>
        <v>98463</v>
      </c>
      <c r="B3122" s="607" t="s">
        <v>5847</v>
      </c>
      <c r="C3122" s="607" t="s">
        <v>13784</v>
      </c>
      <c r="D3122" s="607" t="s">
        <v>10580</v>
      </c>
      <c r="E3122" s="619" t="s">
        <v>10041</v>
      </c>
      <c r="F3122"/>
      <c r="G3122"/>
      <c r="H3122"/>
    </row>
    <row r="3123" spans="1:8" ht="15" x14ac:dyDescent="0.25">
      <c r="A3123" s="609" t="str">
        <f t="shared" si="48"/>
        <v>96765</v>
      </c>
      <c r="B3123" s="607" t="s">
        <v>5155</v>
      </c>
      <c r="C3123" s="607" t="s">
        <v>13786</v>
      </c>
      <c r="D3123" s="607" t="s">
        <v>10580</v>
      </c>
      <c r="E3123" s="619" t="s">
        <v>33408</v>
      </c>
      <c r="F3123"/>
      <c r="G3123"/>
      <c r="H3123"/>
    </row>
    <row r="3124" spans="1:8" ht="15" x14ac:dyDescent="0.25">
      <c r="A3124" s="609" t="str">
        <f t="shared" si="48"/>
        <v>101905</v>
      </c>
      <c r="B3124" s="607" t="s">
        <v>8579</v>
      </c>
      <c r="C3124" s="607" t="s">
        <v>13787</v>
      </c>
      <c r="D3124" s="607" t="s">
        <v>10580</v>
      </c>
      <c r="E3124" s="619" t="s">
        <v>33409</v>
      </c>
      <c r="F3124"/>
      <c r="G3124"/>
      <c r="H3124"/>
    </row>
    <row r="3125" spans="1:8" ht="15" x14ac:dyDescent="0.25">
      <c r="A3125" s="609" t="str">
        <f t="shared" si="48"/>
        <v>101906</v>
      </c>
      <c r="B3125" s="607" t="s">
        <v>8580</v>
      </c>
      <c r="C3125" s="607" t="s">
        <v>13788</v>
      </c>
      <c r="D3125" s="607" t="s">
        <v>10580</v>
      </c>
      <c r="E3125" s="619" t="s">
        <v>33410</v>
      </c>
      <c r="F3125"/>
      <c r="G3125"/>
      <c r="H3125"/>
    </row>
    <row r="3126" spans="1:8" ht="15" x14ac:dyDescent="0.25">
      <c r="A3126" s="609" t="str">
        <f t="shared" si="48"/>
        <v>101907</v>
      </c>
      <c r="B3126" s="607" t="s">
        <v>8581</v>
      </c>
      <c r="C3126" s="607" t="s">
        <v>13789</v>
      </c>
      <c r="D3126" s="607" t="s">
        <v>10580</v>
      </c>
      <c r="E3126" s="619" t="s">
        <v>33411</v>
      </c>
      <c r="F3126"/>
      <c r="G3126"/>
      <c r="H3126"/>
    </row>
    <row r="3127" spans="1:8" ht="15" x14ac:dyDescent="0.25">
      <c r="A3127" s="609" t="str">
        <f t="shared" si="48"/>
        <v>101908</v>
      </c>
      <c r="B3127" s="607" t="s">
        <v>8582</v>
      </c>
      <c r="C3127" s="607" t="s">
        <v>13790</v>
      </c>
      <c r="D3127" s="607" t="s">
        <v>10580</v>
      </c>
      <c r="E3127" s="619" t="s">
        <v>33412</v>
      </c>
      <c r="F3127"/>
      <c r="G3127"/>
      <c r="H3127"/>
    </row>
    <row r="3128" spans="1:8" ht="15" x14ac:dyDescent="0.25">
      <c r="A3128" s="609" t="str">
        <f t="shared" si="48"/>
        <v>101909</v>
      </c>
      <c r="B3128" s="607" t="s">
        <v>8583</v>
      </c>
      <c r="C3128" s="607" t="s">
        <v>13791</v>
      </c>
      <c r="D3128" s="607" t="s">
        <v>10580</v>
      </c>
      <c r="E3128" s="619" t="s">
        <v>33413</v>
      </c>
      <c r="F3128"/>
      <c r="G3128"/>
      <c r="H3128"/>
    </row>
    <row r="3129" spans="1:8" ht="15" x14ac:dyDescent="0.25">
      <c r="A3129" s="609" t="str">
        <f t="shared" si="48"/>
        <v>101910</v>
      </c>
      <c r="B3129" s="607" t="s">
        <v>8584</v>
      </c>
      <c r="C3129" s="607" t="s">
        <v>13792</v>
      </c>
      <c r="D3129" s="607" t="s">
        <v>10580</v>
      </c>
      <c r="E3129" s="619" t="s">
        <v>33414</v>
      </c>
      <c r="F3129"/>
      <c r="G3129"/>
      <c r="H3129"/>
    </row>
    <row r="3130" spans="1:8" ht="15" x14ac:dyDescent="0.25">
      <c r="A3130" s="609" t="str">
        <f t="shared" si="48"/>
        <v>101911</v>
      </c>
      <c r="B3130" s="607" t="s">
        <v>8585</v>
      </c>
      <c r="C3130" s="607" t="s">
        <v>13793</v>
      </c>
      <c r="D3130" s="607" t="s">
        <v>10580</v>
      </c>
      <c r="E3130" s="619" t="s">
        <v>33415</v>
      </c>
      <c r="F3130"/>
      <c r="G3130"/>
      <c r="H3130"/>
    </row>
    <row r="3131" spans="1:8" ht="15" x14ac:dyDescent="0.25">
      <c r="A3131" s="609" t="str">
        <f t="shared" si="48"/>
        <v>101912</v>
      </c>
      <c r="B3131" s="607" t="s">
        <v>8586</v>
      </c>
      <c r="C3131" s="607" t="s">
        <v>13794</v>
      </c>
      <c r="D3131" s="607" t="s">
        <v>10580</v>
      </c>
      <c r="E3131" s="619" t="s">
        <v>33416</v>
      </c>
      <c r="F3131"/>
      <c r="G3131"/>
      <c r="H3131"/>
    </row>
    <row r="3132" spans="1:8" ht="15" x14ac:dyDescent="0.25">
      <c r="A3132" s="609" t="str">
        <f t="shared" si="48"/>
        <v>101913</v>
      </c>
      <c r="B3132" s="607" t="s">
        <v>8587</v>
      </c>
      <c r="C3132" s="607" t="s">
        <v>13795</v>
      </c>
      <c r="D3132" s="607" t="s">
        <v>10580</v>
      </c>
      <c r="E3132" s="619" t="s">
        <v>33417</v>
      </c>
      <c r="F3132"/>
      <c r="G3132"/>
      <c r="H3132"/>
    </row>
    <row r="3133" spans="1:8" ht="15" x14ac:dyDescent="0.25">
      <c r="A3133" s="609" t="str">
        <f t="shared" si="48"/>
        <v>101914</v>
      </c>
      <c r="B3133" s="607" t="s">
        <v>8588</v>
      </c>
      <c r="C3133" s="607" t="s">
        <v>13796</v>
      </c>
      <c r="D3133" s="607" t="s">
        <v>10580</v>
      </c>
      <c r="E3133" s="619" t="s">
        <v>33418</v>
      </c>
      <c r="F3133"/>
      <c r="G3133"/>
      <c r="H3133"/>
    </row>
    <row r="3134" spans="1:8" ht="15" x14ac:dyDescent="0.25">
      <c r="A3134" s="609" t="str">
        <f t="shared" si="48"/>
        <v>101915</v>
      </c>
      <c r="B3134" s="607" t="s">
        <v>8589</v>
      </c>
      <c r="C3134" s="607" t="s">
        <v>13797</v>
      </c>
      <c r="D3134" s="607" t="s">
        <v>10580</v>
      </c>
      <c r="E3134" s="619" t="s">
        <v>33419</v>
      </c>
      <c r="F3134"/>
      <c r="G3134"/>
      <c r="H3134"/>
    </row>
    <row r="3135" spans="1:8" ht="15" x14ac:dyDescent="0.25">
      <c r="A3135" s="609" t="str">
        <f t="shared" si="48"/>
        <v>101916</v>
      </c>
      <c r="B3135" s="607" t="s">
        <v>8590</v>
      </c>
      <c r="C3135" s="607" t="s">
        <v>13798</v>
      </c>
      <c r="D3135" s="607" t="s">
        <v>10580</v>
      </c>
      <c r="E3135" s="619" t="s">
        <v>33420</v>
      </c>
      <c r="F3135"/>
      <c r="G3135"/>
      <c r="H3135"/>
    </row>
    <row r="3136" spans="1:8" ht="15" x14ac:dyDescent="0.25">
      <c r="A3136" s="609" t="str">
        <f t="shared" si="48"/>
        <v>101917</v>
      </c>
      <c r="B3136" s="607" t="s">
        <v>8591</v>
      </c>
      <c r="C3136" s="607" t="s">
        <v>13799</v>
      </c>
      <c r="D3136" s="607" t="s">
        <v>10580</v>
      </c>
      <c r="E3136" s="619" t="s">
        <v>33421</v>
      </c>
      <c r="F3136"/>
      <c r="G3136"/>
      <c r="H3136"/>
    </row>
    <row r="3137" spans="1:8" ht="15" x14ac:dyDescent="0.25">
      <c r="A3137" s="609" t="str">
        <f t="shared" si="48"/>
        <v>98261</v>
      </c>
      <c r="B3137" s="607" t="s">
        <v>5754</v>
      </c>
      <c r="C3137" s="607" t="s">
        <v>13800</v>
      </c>
      <c r="D3137" s="607" t="s">
        <v>10494</v>
      </c>
      <c r="E3137" s="619" t="s">
        <v>9042</v>
      </c>
      <c r="F3137"/>
      <c r="G3137"/>
      <c r="H3137"/>
    </row>
    <row r="3138" spans="1:8" ht="15" x14ac:dyDescent="0.25">
      <c r="A3138" s="609" t="str">
        <f t="shared" ref="A3138:A3201" si="49">IF(ISERROR(SEARCH("/",B3138)=6),TRIM(CLEAN(B3138)),IF(SEARCH("/",B3138)=6,IF(LEN(TRIM(CLEAN(B3138)))=7,LEFT(TRIM(CLEAN(B3138)),6)&amp;"00"&amp;RIGHT(TRIM(CLEAN(B3138)),1),LEFT(TRIM(CLEAN(B3138)),6)&amp;"0"&amp;RIGHT(TRIM(CLEAN(B3138)),2)),TRIM(CLEAN(B3138))))</f>
        <v>98262</v>
      </c>
      <c r="B3138" s="607" t="s">
        <v>5755</v>
      </c>
      <c r="C3138" s="607" t="s">
        <v>13801</v>
      </c>
      <c r="D3138" s="607" t="s">
        <v>10494</v>
      </c>
      <c r="E3138" s="619" t="s">
        <v>9578</v>
      </c>
      <c r="F3138"/>
      <c r="G3138"/>
      <c r="H3138"/>
    </row>
    <row r="3139" spans="1:8" ht="15" x14ac:dyDescent="0.25">
      <c r="A3139" s="609" t="str">
        <f t="shared" si="49"/>
        <v>98263</v>
      </c>
      <c r="B3139" s="607" t="s">
        <v>5756</v>
      </c>
      <c r="C3139" s="607" t="s">
        <v>13802</v>
      </c>
      <c r="D3139" s="607" t="s">
        <v>10494</v>
      </c>
      <c r="E3139" s="619" t="s">
        <v>9956</v>
      </c>
      <c r="F3139"/>
      <c r="G3139"/>
      <c r="H3139"/>
    </row>
    <row r="3140" spans="1:8" ht="15" x14ac:dyDescent="0.25">
      <c r="A3140" s="609" t="str">
        <f t="shared" si="49"/>
        <v>98264</v>
      </c>
      <c r="B3140" s="607" t="s">
        <v>5757</v>
      </c>
      <c r="C3140" s="607" t="s">
        <v>13803</v>
      </c>
      <c r="D3140" s="607" t="s">
        <v>10494</v>
      </c>
      <c r="E3140" s="619" t="s">
        <v>11424</v>
      </c>
      <c r="F3140"/>
      <c r="G3140"/>
      <c r="H3140"/>
    </row>
    <row r="3141" spans="1:8" ht="15" x14ac:dyDescent="0.25">
      <c r="A3141" s="609" t="str">
        <f t="shared" si="49"/>
        <v>98265</v>
      </c>
      <c r="B3141" s="607" t="s">
        <v>5758</v>
      </c>
      <c r="C3141" s="607" t="s">
        <v>13804</v>
      </c>
      <c r="D3141" s="607" t="s">
        <v>10494</v>
      </c>
      <c r="E3141" s="619" t="s">
        <v>13135</v>
      </c>
      <c r="F3141"/>
      <c r="G3141"/>
      <c r="H3141"/>
    </row>
    <row r="3142" spans="1:8" ht="15" x14ac:dyDescent="0.25">
      <c r="A3142" s="609" t="str">
        <f t="shared" si="49"/>
        <v>98266</v>
      </c>
      <c r="B3142" s="607" t="s">
        <v>5759</v>
      </c>
      <c r="C3142" s="607" t="s">
        <v>13806</v>
      </c>
      <c r="D3142" s="607" t="s">
        <v>10494</v>
      </c>
      <c r="E3142" s="619" t="s">
        <v>10142</v>
      </c>
      <c r="F3142"/>
      <c r="G3142"/>
      <c r="H3142"/>
    </row>
    <row r="3143" spans="1:8" ht="15" x14ac:dyDescent="0.25">
      <c r="A3143" s="609" t="str">
        <f t="shared" si="49"/>
        <v>98267</v>
      </c>
      <c r="B3143" s="607" t="s">
        <v>5760</v>
      </c>
      <c r="C3143" s="607" t="s">
        <v>13808</v>
      </c>
      <c r="D3143" s="607" t="s">
        <v>10494</v>
      </c>
      <c r="E3143" s="619" t="s">
        <v>19748</v>
      </c>
      <c r="F3143"/>
      <c r="G3143"/>
      <c r="H3143"/>
    </row>
    <row r="3144" spans="1:8" ht="15" x14ac:dyDescent="0.25">
      <c r="A3144" s="609" t="str">
        <f t="shared" si="49"/>
        <v>98268</v>
      </c>
      <c r="B3144" s="607" t="s">
        <v>5761</v>
      </c>
      <c r="C3144" s="607" t="s">
        <v>13810</v>
      </c>
      <c r="D3144" s="607" t="s">
        <v>10494</v>
      </c>
      <c r="E3144" s="619" t="s">
        <v>17471</v>
      </c>
      <c r="F3144"/>
      <c r="G3144"/>
      <c r="H3144"/>
    </row>
    <row r="3145" spans="1:8" ht="15" x14ac:dyDescent="0.25">
      <c r="A3145" s="609" t="str">
        <f t="shared" si="49"/>
        <v>98269</v>
      </c>
      <c r="B3145" s="607" t="s">
        <v>5762</v>
      </c>
      <c r="C3145" s="607" t="s">
        <v>13812</v>
      </c>
      <c r="D3145" s="607" t="s">
        <v>10494</v>
      </c>
      <c r="E3145" s="619" t="s">
        <v>18272</v>
      </c>
      <c r="F3145"/>
      <c r="G3145"/>
      <c r="H3145"/>
    </row>
    <row r="3146" spans="1:8" ht="15" x14ac:dyDescent="0.25">
      <c r="A3146" s="609" t="str">
        <f t="shared" si="49"/>
        <v>98270</v>
      </c>
      <c r="B3146" s="607" t="s">
        <v>5763</v>
      </c>
      <c r="C3146" s="607" t="s">
        <v>13813</v>
      </c>
      <c r="D3146" s="607" t="s">
        <v>10494</v>
      </c>
      <c r="E3146" s="619" t="s">
        <v>11048</v>
      </c>
      <c r="F3146"/>
      <c r="G3146"/>
      <c r="H3146"/>
    </row>
    <row r="3147" spans="1:8" ht="15" x14ac:dyDescent="0.25">
      <c r="A3147" s="609" t="str">
        <f t="shared" si="49"/>
        <v>98271</v>
      </c>
      <c r="B3147" s="607" t="s">
        <v>5764</v>
      </c>
      <c r="C3147" s="607" t="s">
        <v>13814</v>
      </c>
      <c r="D3147" s="607" t="s">
        <v>10494</v>
      </c>
      <c r="E3147" s="619" t="s">
        <v>28561</v>
      </c>
      <c r="F3147"/>
      <c r="G3147"/>
      <c r="H3147"/>
    </row>
    <row r="3148" spans="1:8" ht="15" x14ac:dyDescent="0.25">
      <c r="A3148" s="609" t="str">
        <f t="shared" si="49"/>
        <v>98272</v>
      </c>
      <c r="B3148" s="607" t="s">
        <v>5765</v>
      </c>
      <c r="C3148" s="607" t="s">
        <v>13815</v>
      </c>
      <c r="D3148" s="607" t="s">
        <v>10494</v>
      </c>
      <c r="E3148" s="619" t="s">
        <v>33422</v>
      </c>
      <c r="F3148"/>
      <c r="G3148"/>
      <c r="H3148"/>
    </row>
    <row r="3149" spans="1:8" ht="15" x14ac:dyDescent="0.25">
      <c r="A3149" s="609" t="str">
        <f t="shared" si="49"/>
        <v>98273</v>
      </c>
      <c r="B3149" s="607" t="s">
        <v>5766</v>
      </c>
      <c r="C3149" s="607" t="s">
        <v>13816</v>
      </c>
      <c r="D3149" s="607" t="s">
        <v>10494</v>
      </c>
      <c r="E3149" s="619" t="s">
        <v>9031</v>
      </c>
      <c r="F3149"/>
      <c r="G3149"/>
      <c r="H3149"/>
    </row>
    <row r="3150" spans="1:8" ht="15" x14ac:dyDescent="0.25">
      <c r="A3150" s="609" t="str">
        <f t="shared" si="49"/>
        <v>98274</v>
      </c>
      <c r="B3150" s="607" t="s">
        <v>5767</v>
      </c>
      <c r="C3150" s="607" t="s">
        <v>13817</v>
      </c>
      <c r="D3150" s="607" t="s">
        <v>10494</v>
      </c>
      <c r="E3150" s="619" t="s">
        <v>18439</v>
      </c>
      <c r="F3150"/>
      <c r="G3150"/>
      <c r="H3150"/>
    </row>
    <row r="3151" spans="1:8" ht="15" x14ac:dyDescent="0.25">
      <c r="A3151" s="609" t="str">
        <f t="shared" si="49"/>
        <v>98275</v>
      </c>
      <c r="B3151" s="607" t="s">
        <v>5768</v>
      </c>
      <c r="C3151" s="607" t="s">
        <v>13818</v>
      </c>
      <c r="D3151" s="607" t="s">
        <v>10494</v>
      </c>
      <c r="E3151" s="619" t="s">
        <v>9051</v>
      </c>
      <c r="F3151"/>
      <c r="G3151"/>
      <c r="H3151"/>
    </row>
    <row r="3152" spans="1:8" ht="15" x14ac:dyDescent="0.25">
      <c r="A3152" s="609" t="str">
        <f t="shared" si="49"/>
        <v>98276</v>
      </c>
      <c r="B3152" s="607" t="s">
        <v>5769</v>
      </c>
      <c r="C3152" s="607" t="s">
        <v>13819</v>
      </c>
      <c r="D3152" s="607" t="s">
        <v>10494</v>
      </c>
      <c r="E3152" s="619" t="s">
        <v>9802</v>
      </c>
      <c r="F3152"/>
      <c r="G3152"/>
      <c r="H3152"/>
    </row>
    <row r="3153" spans="1:8" ht="15" x14ac:dyDescent="0.25">
      <c r="A3153" s="609" t="str">
        <f t="shared" si="49"/>
        <v>98277</v>
      </c>
      <c r="B3153" s="607" t="s">
        <v>5770</v>
      </c>
      <c r="C3153" s="607" t="s">
        <v>13821</v>
      </c>
      <c r="D3153" s="607" t="s">
        <v>10494</v>
      </c>
      <c r="E3153" s="619" t="s">
        <v>16544</v>
      </c>
      <c r="F3153"/>
      <c r="G3153"/>
      <c r="H3153"/>
    </row>
    <row r="3154" spans="1:8" ht="15" x14ac:dyDescent="0.25">
      <c r="A3154" s="609" t="str">
        <f t="shared" si="49"/>
        <v>98278</v>
      </c>
      <c r="B3154" s="607" t="s">
        <v>5771</v>
      </c>
      <c r="C3154" s="607" t="s">
        <v>13823</v>
      </c>
      <c r="D3154" s="607" t="s">
        <v>10494</v>
      </c>
      <c r="E3154" s="619" t="s">
        <v>10099</v>
      </c>
      <c r="F3154"/>
      <c r="G3154"/>
      <c r="H3154"/>
    </row>
    <row r="3155" spans="1:8" ht="15" x14ac:dyDescent="0.25">
      <c r="A3155" s="609" t="str">
        <f t="shared" si="49"/>
        <v>98279</v>
      </c>
      <c r="B3155" s="607" t="s">
        <v>5772</v>
      </c>
      <c r="C3155" s="607" t="s">
        <v>13825</v>
      </c>
      <c r="D3155" s="607" t="s">
        <v>10494</v>
      </c>
      <c r="E3155" s="619" t="s">
        <v>18916</v>
      </c>
      <c r="F3155"/>
      <c r="G3155"/>
      <c r="H3155"/>
    </row>
    <row r="3156" spans="1:8" ht="15" x14ac:dyDescent="0.25">
      <c r="A3156" s="609" t="str">
        <f t="shared" si="49"/>
        <v>98280</v>
      </c>
      <c r="B3156" s="607" t="s">
        <v>5773</v>
      </c>
      <c r="C3156" s="607" t="s">
        <v>13826</v>
      </c>
      <c r="D3156" s="607" t="s">
        <v>10494</v>
      </c>
      <c r="E3156" s="619" t="s">
        <v>10290</v>
      </c>
      <c r="F3156"/>
      <c r="G3156"/>
      <c r="H3156"/>
    </row>
    <row r="3157" spans="1:8" ht="15" x14ac:dyDescent="0.25">
      <c r="A3157" s="609" t="str">
        <f t="shared" si="49"/>
        <v>98281</v>
      </c>
      <c r="B3157" s="607" t="s">
        <v>5774</v>
      </c>
      <c r="C3157" s="607" t="s">
        <v>13827</v>
      </c>
      <c r="D3157" s="607" t="s">
        <v>10494</v>
      </c>
      <c r="E3157" s="619" t="s">
        <v>9543</v>
      </c>
      <c r="F3157"/>
      <c r="G3157"/>
      <c r="H3157"/>
    </row>
    <row r="3158" spans="1:8" ht="15" x14ac:dyDescent="0.25">
      <c r="A3158" s="609" t="str">
        <f t="shared" si="49"/>
        <v>98282</v>
      </c>
      <c r="B3158" s="607" t="s">
        <v>5775</v>
      </c>
      <c r="C3158" s="607" t="s">
        <v>13828</v>
      </c>
      <c r="D3158" s="607" t="s">
        <v>10494</v>
      </c>
      <c r="E3158" s="619" t="s">
        <v>13829</v>
      </c>
      <c r="F3158"/>
      <c r="G3158"/>
      <c r="H3158"/>
    </row>
    <row r="3159" spans="1:8" ht="15" x14ac:dyDescent="0.25">
      <c r="A3159" s="609" t="str">
        <f t="shared" si="49"/>
        <v>98283</v>
      </c>
      <c r="B3159" s="607" t="s">
        <v>5776</v>
      </c>
      <c r="C3159" s="607" t="s">
        <v>13830</v>
      </c>
      <c r="D3159" s="607" t="s">
        <v>10494</v>
      </c>
      <c r="E3159" s="619" t="s">
        <v>10144</v>
      </c>
      <c r="F3159"/>
      <c r="G3159"/>
      <c r="H3159"/>
    </row>
    <row r="3160" spans="1:8" ht="15" x14ac:dyDescent="0.25">
      <c r="A3160" s="609" t="str">
        <f t="shared" si="49"/>
        <v>98284</v>
      </c>
      <c r="B3160" s="607" t="s">
        <v>5777</v>
      </c>
      <c r="C3160" s="607" t="s">
        <v>13831</v>
      </c>
      <c r="D3160" s="607" t="s">
        <v>10494</v>
      </c>
      <c r="E3160" s="619" t="s">
        <v>9396</v>
      </c>
      <c r="F3160"/>
      <c r="G3160"/>
      <c r="H3160"/>
    </row>
    <row r="3161" spans="1:8" ht="15" x14ac:dyDescent="0.25">
      <c r="A3161" s="609" t="str">
        <f t="shared" si="49"/>
        <v>98285</v>
      </c>
      <c r="B3161" s="607" t="s">
        <v>5778</v>
      </c>
      <c r="C3161" s="607" t="s">
        <v>13832</v>
      </c>
      <c r="D3161" s="607" t="s">
        <v>10494</v>
      </c>
      <c r="E3161" s="619" t="s">
        <v>9964</v>
      </c>
      <c r="F3161"/>
      <c r="G3161"/>
      <c r="H3161"/>
    </row>
    <row r="3162" spans="1:8" ht="15" x14ac:dyDescent="0.25">
      <c r="A3162" s="609" t="str">
        <f t="shared" si="49"/>
        <v>98286</v>
      </c>
      <c r="B3162" s="607" t="s">
        <v>5779</v>
      </c>
      <c r="C3162" s="607" t="s">
        <v>13833</v>
      </c>
      <c r="D3162" s="607" t="s">
        <v>10494</v>
      </c>
      <c r="E3162" s="619" t="s">
        <v>9216</v>
      </c>
      <c r="F3162"/>
      <c r="G3162"/>
      <c r="H3162"/>
    </row>
    <row r="3163" spans="1:8" ht="15" x14ac:dyDescent="0.25">
      <c r="A3163" s="609" t="str">
        <f t="shared" si="49"/>
        <v>98287</v>
      </c>
      <c r="B3163" s="607" t="s">
        <v>5780</v>
      </c>
      <c r="C3163" s="607" t="s">
        <v>13834</v>
      </c>
      <c r="D3163" s="607" t="s">
        <v>10494</v>
      </c>
      <c r="E3163" s="619" t="s">
        <v>10034</v>
      </c>
      <c r="F3163"/>
      <c r="G3163"/>
      <c r="H3163"/>
    </row>
    <row r="3164" spans="1:8" ht="15" x14ac:dyDescent="0.25">
      <c r="A3164" s="609" t="str">
        <f t="shared" si="49"/>
        <v>98288</v>
      </c>
      <c r="B3164" s="607" t="s">
        <v>5781</v>
      </c>
      <c r="C3164" s="607" t="s">
        <v>13835</v>
      </c>
      <c r="D3164" s="607" t="s">
        <v>10494</v>
      </c>
      <c r="E3164" s="619" t="s">
        <v>10097</v>
      </c>
      <c r="F3164"/>
      <c r="G3164"/>
      <c r="H3164"/>
    </row>
    <row r="3165" spans="1:8" ht="15" x14ac:dyDescent="0.25">
      <c r="A3165" s="609" t="str">
        <f t="shared" si="49"/>
        <v>98289</v>
      </c>
      <c r="B3165" s="607" t="s">
        <v>5782</v>
      </c>
      <c r="C3165" s="607" t="s">
        <v>13836</v>
      </c>
      <c r="D3165" s="607" t="s">
        <v>10494</v>
      </c>
      <c r="E3165" s="619" t="s">
        <v>9615</v>
      </c>
      <c r="F3165"/>
      <c r="G3165"/>
      <c r="H3165"/>
    </row>
    <row r="3166" spans="1:8" ht="15" x14ac:dyDescent="0.25">
      <c r="A3166" s="609" t="str">
        <f t="shared" si="49"/>
        <v>98290</v>
      </c>
      <c r="B3166" s="607" t="s">
        <v>5783</v>
      </c>
      <c r="C3166" s="607" t="s">
        <v>13837</v>
      </c>
      <c r="D3166" s="607" t="s">
        <v>10494</v>
      </c>
      <c r="E3166" s="619" t="s">
        <v>11541</v>
      </c>
      <c r="F3166"/>
      <c r="G3166"/>
      <c r="H3166"/>
    </row>
    <row r="3167" spans="1:8" ht="15" x14ac:dyDescent="0.25">
      <c r="A3167" s="609" t="str">
        <f t="shared" si="49"/>
        <v>98291</v>
      </c>
      <c r="B3167" s="607" t="s">
        <v>5784</v>
      </c>
      <c r="C3167" s="607" t="s">
        <v>13838</v>
      </c>
      <c r="D3167" s="607" t="s">
        <v>10494</v>
      </c>
      <c r="E3167" s="619" t="s">
        <v>9440</v>
      </c>
      <c r="F3167"/>
      <c r="G3167"/>
      <c r="H3167"/>
    </row>
    <row r="3168" spans="1:8" ht="15" x14ac:dyDescent="0.25">
      <c r="A3168" s="609" t="str">
        <f t="shared" si="49"/>
        <v>98292</v>
      </c>
      <c r="B3168" s="607" t="s">
        <v>5785</v>
      </c>
      <c r="C3168" s="607" t="s">
        <v>13839</v>
      </c>
      <c r="D3168" s="607" t="s">
        <v>10494</v>
      </c>
      <c r="E3168" s="619" t="s">
        <v>9192</v>
      </c>
      <c r="F3168"/>
      <c r="G3168"/>
      <c r="H3168"/>
    </row>
    <row r="3169" spans="1:8" ht="15" x14ac:dyDescent="0.25">
      <c r="A3169" s="609" t="str">
        <f t="shared" si="49"/>
        <v>98293</v>
      </c>
      <c r="B3169" s="607" t="s">
        <v>5786</v>
      </c>
      <c r="C3169" s="607" t="s">
        <v>13840</v>
      </c>
      <c r="D3169" s="607" t="s">
        <v>10494</v>
      </c>
      <c r="E3169" s="619" t="s">
        <v>9776</v>
      </c>
      <c r="F3169"/>
      <c r="G3169"/>
      <c r="H3169"/>
    </row>
    <row r="3170" spans="1:8" ht="15" x14ac:dyDescent="0.25">
      <c r="A3170" s="609" t="str">
        <f t="shared" si="49"/>
        <v>98400</v>
      </c>
      <c r="B3170" s="607" t="s">
        <v>5797</v>
      </c>
      <c r="C3170" s="607" t="s">
        <v>13841</v>
      </c>
      <c r="D3170" s="607" t="s">
        <v>10494</v>
      </c>
      <c r="E3170" s="619" t="s">
        <v>9736</v>
      </c>
      <c r="F3170"/>
      <c r="G3170"/>
      <c r="H3170"/>
    </row>
    <row r="3171" spans="1:8" ht="15" x14ac:dyDescent="0.25">
      <c r="A3171" s="609" t="str">
        <f t="shared" si="49"/>
        <v>98401</v>
      </c>
      <c r="B3171" s="607" t="s">
        <v>5798</v>
      </c>
      <c r="C3171" s="607" t="s">
        <v>13842</v>
      </c>
      <c r="D3171" s="607" t="s">
        <v>10494</v>
      </c>
      <c r="E3171" s="619" t="s">
        <v>12575</v>
      </c>
      <c r="F3171"/>
      <c r="G3171"/>
      <c r="H3171"/>
    </row>
    <row r="3172" spans="1:8" ht="15" x14ac:dyDescent="0.25">
      <c r="A3172" s="609" t="str">
        <f t="shared" si="49"/>
        <v>98402</v>
      </c>
      <c r="B3172" s="607" t="s">
        <v>5799</v>
      </c>
      <c r="C3172" s="607" t="s">
        <v>13843</v>
      </c>
      <c r="D3172" s="607" t="s">
        <v>10494</v>
      </c>
      <c r="E3172" s="619" t="s">
        <v>24486</v>
      </c>
      <c r="F3172"/>
      <c r="G3172"/>
      <c r="H3172"/>
    </row>
    <row r="3173" spans="1:8" ht="15" x14ac:dyDescent="0.25">
      <c r="A3173" s="609" t="str">
        <f t="shared" si="49"/>
        <v>100556</v>
      </c>
      <c r="B3173" s="607" t="s">
        <v>6534</v>
      </c>
      <c r="C3173" s="607" t="s">
        <v>13844</v>
      </c>
      <c r="D3173" s="607" t="s">
        <v>10580</v>
      </c>
      <c r="E3173" s="619" t="s">
        <v>18164</v>
      </c>
      <c r="F3173"/>
      <c r="G3173"/>
      <c r="H3173"/>
    </row>
    <row r="3174" spans="1:8" ht="15" x14ac:dyDescent="0.25">
      <c r="A3174" s="609" t="str">
        <f t="shared" si="49"/>
        <v>100557</v>
      </c>
      <c r="B3174" s="607" t="s">
        <v>6535</v>
      </c>
      <c r="C3174" s="607" t="s">
        <v>13845</v>
      </c>
      <c r="D3174" s="607" t="s">
        <v>10580</v>
      </c>
      <c r="E3174" s="619" t="s">
        <v>33423</v>
      </c>
      <c r="F3174"/>
      <c r="G3174"/>
      <c r="H3174"/>
    </row>
    <row r="3175" spans="1:8" ht="15" x14ac:dyDescent="0.25">
      <c r="A3175" s="609" t="str">
        <f t="shared" si="49"/>
        <v>100560</v>
      </c>
      <c r="B3175" s="607" t="s">
        <v>6536</v>
      </c>
      <c r="C3175" s="607" t="s">
        <v>13846</v>
      </c>
      <c r="D3175" s="607" t="s">
        <v>10580</v>
      </c>
      <c r="E3175" s="619" t="s">
        <v>33424</v>
      </c>
      <c r="F3175"/>
      <c r="G3175"/>
      <c r="H3175"/>
    </row>
    <row r="3176" spans="1:8" ht="15" x14ac:dyDescent="0.25">
      <c r="A3176" s="609" t="str">
        <f t="shared" si="49"/>
        <v>100561</v>
      </c>
      <c r="B3176" s="607" t="s">
        <v>6537</v>
      </c>
      <c r="C3176" s="607" t="s">
        <v>13847</v>
      </c>
      <c r="D3176" s="607" t="s">
        <v>10580</v>
      </c>
      <c r="E3176" s="619" t="s">
        <v>33425</v>
      </c>
      <c r="F3176"/>
      <c r="G3176"/>
      <c r="H3176"/>
    </row>
    <row r="3177" spans="1:8" ht="15" x14ac:dyDescent="0.25">
      <c r="A3177" s="609" t="str">
        <f t="shared" si="49"/>
        <v>100562</v>
      </c>
      <c r="B3177" s="607" t="s">
        <v>6538</v>
      </c>
      <c r="C3177" s="607" t="s">
        <v>13848</v>
      </c>
      <c r="D3177" s="607" t="s">
        <v>10580</v>
      </c>
      <c r="E3177" s="619" t="s">
        <v>33426</v>
      </c>
      <c r="F3177"/>
      <c r="G3177"/>
      <c r="H3177"/>
    </row>
    <row r="3178" spans="1:8" ht="15" x14ac:dyDescent="0.25">
      <c r="A3178" s="609" t="str">
        <f t="shared" si="49"/>
        <v>100563</v>
      </c>
      <c r="B3178" s="607" t="s">
        <v>6539</v>
      </c>
      <c r="C3178" s="607" t="s">
        <v>13849</v>
      </c>
      <c r="D3178" s="607" t="s">
        <v>10580</v>
      </c>
      <c r="E3178" s="619" t="s">
        <v>33427</v>
      </c>
      <c r="F3178"/>
      <c r="G3178"/>
      <c r="H3178"/>
    </row>
    <row r="3179" spans="1:8" ht="15" x14ac:dyDescent="0.25">
      <c r="A3179" s="609" t="str">
        <f t="shared" si="49"/>
        <v>101795</v>
      </c>
      <c r="B3179" s="607" t="s">
        <v>13850</v>
      </c>
      <c r="C3179" s="607" t="s">
        <v>13851</v>
      </c>
      <c r="D3179" s="607" t="s">
        <v>10580</v>
      </c>
      <c r="E3179" s="619" t="s">
        <v>33428</v>
      </c>
      <c r="F3179"/>
      <c r="G3179"/>
      <c r="H3179"/>
    </row>
    <row r="3180" spans="1:8" ht="15" x14ac:dyDescent="0.25">
      <c r="A3180" s="609" t="str">
        <f t="shared" si="49"/>
        <v>101798</v>
      </c>
      <c r="B3180" s="607" t="s">
        <v>13852</v>
      </c>
      <c r="C3180" s="607" t="s">
        <v>13853</v>
      </c>
      <c r="D3180" s="607" t="s">
        <v>10580</v>
      </c>
      <c r="E3180" s="619" t="s">
        <v>33429</v>
      </c>
      <c r="F3180"/>
      <c r="G3180"/>
      <c r="H3180"/>
    </row>
    <row r="3181" spans="1:8" ht="15" x14ac:dyDescent="0.25">
      <c r="A3181" s="609" t="str">
        <f t="shared" si="49"/>
        <v>101799</v>
      </c>
      <c r="B3181" s="607" t="s">
        <v>13854</v>
      </c>
      <c r="C3181" s="607" t="s">
        <v>13855</v>
      </c>
      <c r="D3181" s="607" t="s">
        <v>10580</v>
      </c>
      <c r="E3181" s="619" t="s">
        <v>33430</v>
      </c>
      <c r="F3181"/>
      <c r="G3181"/>
      <c r="H3181"/>
    </row>
    <row r="3182" spans="1:8" ht="15" x14ac:dyDescent="0.25">
      <c r="A3182" s="609" t="str">
        <f t="shared" si="49"/>
        <v>98397</v>
      </c>
      <c r="B3182" s="607" t="s">
        <v>5796</v>
      </c>
      <c r="C3182" s="607" t="s">
        <v>13856</v>
      </c>
      <c r="D3182" s="607" t="s">
        <v>10737</v>
      </c>
      <c r="E3182" s="619" t="s">
        <v>18883</v>
      </c>
      <c r="F3182"/>
      <c r="G3182"/>
      <c r="H3182"/>
    </row>
    <row r="3183" spans="1:8" ht="15" x14ac:dyDescent="0.25">
      <c r="A3183" s="609" t="str">
        <f t="shared" si="49"/>
        <v>101936</v>
      </c>
      <c r="B3183" s="607" t="s">
        <v>8610</v>
      </c>
      <c r="C3183" s="607" t="s">
        <v>13857</v>
      </c>
      <c r="D3183" s="607" t="s">
        <v>10580</v>
      </c>
      <c r="E3183" s="619" t="s">
        <v>33431</v>
      </c>
      <c r="F3183"/>
      <c r="G3183"/>
      <c r="H3183"/>
    </row>
    <row r="3184" spans="1:8" ht="15" x14ac:dyDescent="0.25">
      <c r="A3184" s="609" t="str">
        <f t="shared" si="49"/>
        <v>101937</v>
      </c>
      <c r="B3184" s="607" t="s">
        <v>8611</v>
      </c>
      <c r="C3184" s="607" t="s">
        <v>13858</v>
      </c>
      <c r="D3184" s="607" t="s">
        <v>10580</v>
      </c>
      <c r="E3184" s="619" t="s">
        <v>33432</v>
      </c>
      <c r="F3184"/>
      <c r="G3184"/>
      <c r="H3184"/>
    </row>
    <row r="3185" spans="1:8" ht="15" x14ac:dyDescent="0.25">
      <c r="A3185" s="609" t="str">
        <f t="shared" si="49"/>
        <v>98294</v>
      </c>
      <c r="B3185" s="607" t="s">
        <v>5787</v>
      </c>
      <c r="C3185" s="607" t="s">
        <v>13859</v>
      </c>
      <c r="D3185" s="607" t="s">
        <v>10494</v>
      </c>
      <c r="E3185" s="619" t="s">
        <v>9608</v>
      </c>
      <c r="F3185"/>
      <c r="G3185"/>
      <c r="H3185"/>
    </row>
    <row r="3186" spans="1:8" ht="15" x14ac:dyDescent="0.25">
      <c r="A3186" s="609" t="str">
        <f t="shared" si="49"/>
        <v>98295</v>
      </c>
      <c r="B3186" s="607" t="s">
        <v>5788</v>
      </c>
      <c r="C3186" s="607" t="s">
        <v>13860</v>
      </c>
      <c r="D3186" s="607" t="s">
        <v>10494</v>
      </c>
      <c r="E3186" s="619" t="s">
        <v>8819</v>
      </c>
      <c r="F3186"/>
      <c r="G3186"/>
      <c r="H3186"/>
    </row>
    <row r="3187" spans="1:8" ht="15" x14ac:dyDescent="0.25">
      <c r="A3187" s="609" t="str">
        <f t="shared" si="49"/>
        <v>98296</v>
      </c>
      <c r="B3187" s="607" t="s">
        <v>5789</v>
      </c>
      <c r="C3187" s="607" t="s">
        <v>13861</v>
      </c>
      <c r="D3187" s="607" t="s">
        <v>10494</v>
      </c>
      <c r="E3187" s="619" t="s">
        <v>9050</v>
      </c>
      <c r="F3187"/>
      <c r="G3187"/>
      <c r="H3187"/>
    </row>
    <row r="3188" spans="1:8" ht="15" x14ac:dyDescent="0.25">
      <c r="A3188" s="609" t="str">
        <f t="shared" si="49"/>
        <v>98297</v>
      </c>
      <c r="B3188" s="607" t="s">
        <v>5790</v>
      </c>
      <c r="C3188" s="607" t="s">
        <v>13862</v>
      </c>
      <c r="D3188" s="607" t="s">
        <v>10494</v>
      </c>
      <c r="E3188" s="619" t="s">
        <v>13234</v>
      </c>
      <c r="F3188"/>
      <c r="G3188"/>
      <c r="H3188"/>
    </row>
    <row r="3189" spans="1:8" ht="15" x14ac:dyDescent="0.25">
      <c r="A3189" s="609" t="str">
        <f t="shared" si="49"/>
        <v>98301</v>
      </c>
      <c r="B3189" s="607" t="s">
        <v>5791</v>
      </c>
      <c r="C3189" s="607" t="s">
        <v>13863</v>
      </c>
      <c r="D3189" s="607" t="s">
        <v>10580</v>
      </c>
      <c r="E3189" s="619" t="s">
        <v>33433</v>
      </c>
      <c r="F3189"/>
      <c r="G3189"/>
      <c r="H3189"/>
    </row>
    <row r="3190" spans="1:8" ht="15" x14ac:dyDescent="0.25">
      <c r="A3190" s="609" t="str">
        <f t="shared" si="49"/>
        <v>98302</v>
      </c>
      <c r="B3190" s="607" t="s">
        <v>5792</v>
      </c>
      <c r="C3190" s="607" t="s">
        <v>13864</v>
      </c>
      <c r="D3190" s="607" t="s">
        <v>10580</v>
      </c>
      <c r="E3190" s="619" t="s">
        <v>33434</v>
      </c>
      <c r="F3190"/>
      <c r="G3190"/>
      <c r="H3190"/>
    </row>
    <row r="3191" spans="1:8" ht="15" x14ac:dyDescent="0.25">
      <c r="A3191" s="609" t="str">
        <f t="shared" si="49"/>
        <v>98304</v>
      </c>
      <c r="B3191" s="607" t="s">
        <v>5793</v>
      </c>
      <c r="C3191" s="607" t="s">
        <v>13865</v>
      </c>
      <c r="D3191" s="607" t="s">
        <v>10580</v>
      </c>
      <c r="E3191" s="619" t="s">
        <v>33435</v>
      </c>
      <c r="F3191"/>
      <c r="G3191"/>
      <c r="H3191"/>
    </row>
    <row r="3192" spans="1:8" ht="15" x14ac:dyDescent="0.25">
      <c r="A3192" s="609" t="str">
        <f t="shared" si="49"/>
        <v>98307</v>
      </c>
      <c r="B3192" s="607" t="s">
        <v>5794</v>
      </c>
      <c r="C3192" s="607" t="s">
        <v>13866</v>
      </c>
      <c r="D3192" s="607" t="s">
        <v>10580</v>
      </c>
      <c r="E3192" s="619" t="s">
        <v>22435</v>
      </c>
      <c r="F3192"/>
      <c r="G3192"/>
      <c r="H3192"/>
    </row>
    <row r="3193" spans="1:8" ht="15" x14ac:dyDescent="0.25">
      <c r="A3193" s="609" t="str">
        <f t="shared" si="49"/>
        <v>98308</v>
      </c>
      <c r="B3193" s="607" t="s">
        <v>5795</v>
      </c>
      <c r="C3193" s="607" t="s">
        <v>13867</v>
      </c>
      <c r="D3193" s="607" t="s">
        <v>10580</v>
      </c>
      <c r="E3193" s="619" t="s">
        <v>33436</v>
      </c>
      <c r="F3193"/>
      <c r="G3193"/>
      <c r="H3193"/>
    </row>
    <row r="3194" spans="1:8" ht="15" x14ac:dyDescent="0.25">
      <c r="A3194" s="609" t="str">
        <f t="shared" si="49"/>
        <v>98593</v>
      </c>
      <c r="B3194" s="607" t="s">
        <v>5898</v>
      </c>
      <c r="C3194" s="607" t="s">
        <v>13868</v>
      </c>
      <c r="D3194" s="607" t="s">
        <v>10580</v>
      </c>
      <c r="E3194" s="619" t="s">
        <v>33437</v>
      </c>
      <c r="F3194"/>
      <c r="G3194"/>
      <c r="H3194"/>
    </row>
    <row r="3195" spans="1:8" ht="15" x14ac:dyDescent="0.25">
      <c r="A3195" s="609" t="str">
        <f t="shared" si="49"/>
        <v>89355</v>
      </c>
      <c r="B3195" s="607" t="s">
        <v>1824</v>
      </c>
      <c r="C3195" s="607" t="s">
        <v>13869</v>
      </c>
      <c r="D3195" s="607" t="s">
        <v>10494</v>
      </c>
      <c r="E3195" s="619" t="s">
        <v>17909</v>
      </c>
      <c r="F3195"/>
      <c r="G3195"/>
      <c r="H3195"/>
    </row>
    <row r="3196" spans="1:8" ht="15" x14ac:dyDescent="0.25">
      <c r="A3196" s="609" t="str">
        <f t="shared" si="49"/>
        <v>89356</v>
      </c>
      <c r="B3196" s="607" t="s">
        <v>1825</v>
      </c>
      <c r="C3196" s="607" t="s">
        <v>13870</v>
      </c>
      <c r="D3196" s="607" t="s">
        <v>10494</v>
      </c>
      <c r="E3196" s="619" t="s">
        <v>9877</v>
      </c>
      <c r="F3196"/>
      <c r="G3196"/>
      <c r="H3196"/>
    </row>
    <row r="3197" spans="1:8" ht="15" x14ac:dyDescent="0.25">
      <c r="A3197" s="609" t="str">
        <f t="shared" si="49"/>
        <v>89357</v>
      </c>
      <c r="B3197" s="607" t="s">
        <v>1826</v>
      </c>
      <c r="C3197" s="607" t="s">
        <v>13872</v>
      </c>
      <c r="D3197" s="607" t="s">
        <v>10494</v>
      </c>
      <c r="E3197" s="619" t="s">
        <v>18290</v>
      </c>
      <c r="F3197"/>
      <c r="G3197"/>
      <c r="H3197"/>
    </row>
    <row r="3198" spans="1:8" ht="15" x14ac:dyDescent="0.25">
      <c r="A3198" s="609" t="str">
        <f t="shared" si="49"/>
        <v>89401</v>
      </c>
      <c r="B3198" s="607" t="s">
        <v>1870</v>
      </c>
      <c r="C3198" s="607" t="s">
        <v>13874</v>
      </c>
      <c r="D3198" s="607" t="s">
        <v>10494</v>
      </c>
      <c r="E3198" s="619" t="s">
        <v>14230</v>
      </c>
      <c r="F3198"/>
      <c r="G3198"/>
      <c r="H3198"/>
    </row>
    <row r="3199" spans="1:8" ht="15" x14ac:dyDescent="0.25">
      <c r="A3199" s="609" t="str">
        <f t="shared" si="49"/>
        <v>89402</v>
      </c>
      <c r="B3199" s="607" t="s">
        <v>1871</v>
      </c>
      <c r="C3199" s="607" t="s">
        <v>13875</v>
      </c>
      <c r="D3199" s="607" t="s">
        <v>10494</v>
      </c>
      <c r="E3199" s="619" t="s">
        <v>9296</v>
      </c>
      <c r="F3199"/>
      <c r="G3199"/>
      <c r="H3199"/>
    </row>
    <row r="3200" spans="1:8" ht="15" x14ac:dyDescent="0.25">
      <c r="A3200" s="609" t="str">
        <f t="shared" si="49"/>
        <v>89403</v>
      </c>
      <c r="B3200" s="607" t="s">
        <v>1872</v>
      </c>
      <c r="C3200" s="607" t="s">
        <v>13876</v>
      </c>
      <c r="D3200" s="607" t="s">
        <v>10494</v>
      </c>
      <c r="E3200" s="619" t="s">
        <v>30280</v>
      </c>
      <c r="F3200"/>
      <c r="G3200"/>
      <c r="H3200"/>
    </row>
    <row r="3201" spans="1:8" ht="15" x14ac:dyDescent="0.25">
      <c r="A3201" s="609" t="str">
        <f t="shared" si="49"/>
        <v>89446</v>
      </c>
      <c r="B3201" s="607" t="s">
        <v>1915</v>
      </c>
      <c r="C3201" s="607" t="s">
        <v>13877</v>
      </c>
      <c r="D3201" s="607" t="s">
        <v>10494</v>
      </c>
      <c r="E3201" s="619" t="s">
        <v>13807</v>
      </c>
      <c r="F3201"/>
      <c r="G3201"/>
      <c r="H3201"/>
    </row>
    <row r="3202" spans="1:8" ht="15" x14ac:dyDescent="0.25">
      <c r="A3202" s="609" t="str">
        <f t="shared" ref="A3202:A3265" si="50">IF(ISERROR(SEARCH("/",B3202)=6),TRIM(CLEAN(B3202)),IF(SEARCH("/",B3202)=6,IF(LEN(TRIM(CLEAN(B3202)))=7,LEFT(TRIM(CLEAN(B3202)),6)&amp;"00"&amp;RIGHT(TRIM(CLEAN(B3202)),1),LEFT(TRIM(CLEAN(B3202)),6)&amp;"0"&amp;RIGHT(TRIM(CLEAN(B3202)),2)),TRIM(CLEAN(B3202))))</f>
        <v>89447</v>
      </c>
      <c r="B3202" s="607" t="s">
        <v>1916</v>
      </c>
      <c r="C3202" s="607" t="s">
        <v>13878</v>
      </c>
      <c r="D3202" s="607" t="s">
        <v>10494</v>
      </c>
      <c r="E3202" s="619" t="s">
        <v>18093</v>
      </c>
      <c r="F3202"/>
      <c r="G3202"/>
      <c r="H3202"/>
    </row>
    <row r="3203" spans="1:8" ht="15" x14ac:dyDescent="0.25">
      <c r="A3203" s="609" t="str">
        <f t="shared" si="50"/>
        <v>89448</v>
      </c>
      <c r="B3203" s="607" t="s">
        <v>1917</v>
      </c>
      <c r="C3203" s="607" t="s">
        <v>13879</v>
      </c>
      <c r="D3203" s="607" t="s">
        <v>10494</v>
      </c>
      <c r="E3203" s="619" t="s">
        <v>8884</v>
      </c>
      <c r="F3203"/>
      <c r="G3203"/>
      <c r="H3203"/>
    </row>
    <row r="3204" spans="1:8" ht="15" x14ac:dyDescent="0.25">
      <c r="A3204" s="609" t="str">
        <f t="shared" si="50"/>
        <v>89449</v>
      </c>
      <c r="B3204" s="607" t="s">
        <v>1918</v>
      </c>
      <c r="C3204" s="607" t="s">
        <v>13881</v>
      </c>
      <c r="D3204" s="607" t="s">
        <v>10494</v>
      </c>
      <c r="E3204" s="619" t="s">
        <v>9253</v>
      </c>
      <c r="F3204"/>
      <c r="G3204"/>
      <c r="H3204"/>
    </row>
    <row r="3205" spans="1:8" ht="15" x14ac:dyDescent="0.25">
      <c r="A3205" s="609" t="str">
        <f t="shared" si="50"/>
        <v>89450</v>
      </c>
      <c r="B3205" s="607" t="s">
        <v>1919</v>
      </c>
      <c r="C3205" s="607" t="s">
        <v>13882</v>
      </c>
      <c r="D3205" s="607" t="s">
        <v>10494</v>
      </c>
      <c r="E3205" s="619" t="s">
        <v>30259</v>
      </c>
      <c r="F3205"/>
      <c r="G3205"/>
      <c r="H3205"/>
    </row>
    <row r="3206" spans="1:8" ht="15" x14ac:dyDescent="0.25">
      <c r="A3206" s="609" t="str">
        <f t="shared" si="50"/>
        <v>89451</v>
      </c>
      <c r="B3206" s="607" t="s">
        <v>1920</v>
      </c>
      <c r="C3206" s="607" t="s">
        <v>13884</v>
      </c>
      <c r="D3206" s="607" t="s">
        <v>10494</v>
      </c>
      <c r="E3206" s="619" t="s">
        <v>29406</v>
      </c>
      <c r="F3206"/>
      <c r="G3206"/>
      <c r="H3206"/>
    </row>
    <row r="3207" spans="1:8" ht="15" x14ac:dyDescent="0.25">
      <c r="A3207" s="609" t="str">
        <f t="shared" si="50"/>
        <v>89452</v>
      </c>
      <c r="B3207" s="607" t="s">
        <v>1921</v>
      </c>
      <c r="C3207" s="607" t="s">
        <v>13885</v>
      </c>
      <c r="D3207" s="607" t="s">
        <v>10494</v>
      </c>
      <c r="E3207" s="619" t="s">
        <v>33438</v>
      </c>
      <c r="F3207"/>
      <c r="G3207"/>
      <c r="H3207"/>
    </row>
    <row r="3208" spans="1:8" ht="15" x14ac:dyDescent="0.25">
      <c r="A3208" s="609" t="str">
        <f t="shared" si="50"/>
        <v>89508</v>
      </c>
      <c r="B3208" s="607" t="s">
        <v>1976</v>
      </c>
      <c r="C3208" s="607" t="s">
        <v>13886</v>
      </c>
      <c r="D3208" s="607" t="s">
        <v>10494</v>
      </c>
      <c r="E3208" s="619" t="s">
        <v>9832</v>
      </c>
      <c r="F3208"/>
      <c r="G3208"/>
      <c r="H3208"/>
    </row>
    <row r="3209" spans="1:8" ht="15" x14ac:dyDescent="0.25">
      <c r="A3209" s="609" t="str">
        <f t="shared" si="50"/>
        <v>89509</v>
      </c>
      <c r="B3209" s="607" t="s">
        <v>1977</v>
      </c>
      <c r="C3209" s="607" t="s">
        <v>13887</v>
      </c>
      <c r="D3209" s="607" t="s">
        <v>10494</v>
      </c>
      <c r="E3209" s="619" t="s">
        <v>13550</v>
      </c>
      <c r="F3209"/>
      <c r="G3209"/>
      <c r="H3209"/>
    </row>
    <row r="3210" spans="1:8" ht="15" x14ac:dyDescent="0.25">
      <c r="A3210" s="609" t="str">
        <f t="shared" si="50"/>
        <v>89511</v>
      </c>
      <c r="B3210" s="607" t="s">
        <v>1979</v>
      </c>
      <c r="C3210" s="607" t="s">
        <v>13888</v>
      </c>
      <c r="D3210" s="607" t="s">
        <v>10494</v>
      </c>
      <c r="E3210" s="619" t="s">
        <v>19145</v>
      </c>
      <c r="F3210"/>
      <c r="G3210"/>
      <c r="H3210"/>
    </row>
    <row r="3211" spans="1:8" ht="15" x14ac:dyDescent="0.25">
      <c r="A3211" s="609" t="str">
        <f t="shared" si="50"/>
        <v>89512</v>
      </c>
      <c r="B3211" s="607" t="s">
        <v>1980</v>
      </c>
      <c r="C3211" s="607" t="s">
        <v>13889</v>
      </c>
      <c r="D3211" s="607" t="s">
        <v>10494</v>
      </c>
      <c r="E3211" s="619" t="s">
        <v>18564</v>
      </c>
      <c r="F3211"/>
      <c r="G3211"/>
      <c r="H3211"/>
    </row>
    <row r="3212" spans="1:8" ht="15" x14ac:dyDescent="0.25">
      <c r="A3212" s="609" t="str">
        <f t="shared" si="50"/>
        <v>89576</v>
      </c>
      <c r="B3212" s="607" t="s">
        <v>2040</v>
      </c>
      <c r="C3212" s="607" t="s">
        <v>13891</v>
      </c>
      <c r="D3212" s="607" t="s">
        <v>10494</v>
      </c>
      <c r="E3212" s="619" t="s">
        <v>18646</v>
      </c>
      <c r="F3212"/>
      <c r="G3212"/>
      <c r="H3212"/>
    </row>
    <row r="3213" spans="1:8" ht="15" x14ac:dyDescent="0.25">
      <c r="A3213" s="609" t="str">
        <f t="shared" si="50"/>
        <v>89578</v>
      </c>
      <c r="B3213" s="607" t="s">
        <v>2042</v>
      </c>
      <c r="C3213" s="607" t="s">
        <v>13892</v>
      </c>
      <c r="D3213" s="607" t="s">
        <v>10494</v>
      </c>
      <c r="E3213" s="619" t="s">
        <v>19368</v>
      </c>
      <c r="F3213"/>
      <c r="G3213"/>
      <c r="H3213"/>
    </row>
    <row r="3214" spans="1:8" ht="15" x14ac:dyDescent="0.25">
      <c r="A3214" s="609" t="str">
        <f t="shared" si="50"/>
        <v>89580</v>
      </c>
      <c r="B3214" s="607" t="s">
        <v>2044</v>
      </c>
      <c r="C3214" s="607" t="s">
        <v>13893</v>
      </c>
      <c r="D3214" s="607" t="s">
        <v>10494</v>
      </c>
      <c r="E3214" s="619" t="s">
        <v>33439</v>
      </c>
      <c r="F3214"/>
      <c r="G3214"/>
      <c r="H3214"/>
    </row>
    <row r="3215" spans="1:8" ht="15" x14ac:dyDescent="0.25">
      <c r="A3215" s="609" t="str">
        <f t="shared" si="50"/>
        <v>89633</v>
      </c>
      <c r="B3215" s="607" t="s">
        <v>2088</v>
      </c>
      <c r="C3215" s="607" t="s">
        <v>13894</v>
      </c>
      <c r="D3215" s="607" t="s">
        <v>10494</v>
      </c>
      <c r="E3215" s="619" t="s">
        <v>8831</v>
      </c>
      <c r="F3215"/>
      <c r="G3215"/>
      <c r="H3215"/>
    </row>
    <row r="3216" spans="1:8" ht="15" x14ac:dyDescent="0.25">
      <c r="A3216" s="609" t="str">
        <f t="shared" si="50"/>
        <v>89634</v>
      </c>
      <c r="B3216" s="607" t="s">
        <v>2089</v>
      </c>
      <c r="C3216" s="607" t="s">
        <v>13896</v>
      </c>
      <c r="D3216" s="607" t="s">
        <v>10494</v>
      </c>
      <c r="E3216" s="619" t="s">
        <v>17701</v>
      </c>
      <c r="F3216"/>
      <c r="G3216"/>
      <c r="H3216"/>
    </row>
    <row r="3217" spans="1:8" ht="15" x14ac:dyDescent="0.25">
      <c r="A3217" s="609" t="str">
        <f t="shared" si="50"/>
        <v>89635</v>
      </c>
      <c r="B3217" s="607" t="s">
        <v>2090</v>
      </c>
      <c r="C3217" s="607" t="s">
        <v>13897</v>
      </c>
      <c r="D3217" s="607" t="s">
        <v>10494</v>
      </c>
      <c r="E3217" s="619" t="s">
        <v>19691</v>
      </c>
      <c r="F3217"/>
      <c r="G3217"/>
      <c r="H3217"/>
    </row>
    <row r="3218" spans="1:8" ht="15" x14ac:dyDescent="0.25">
      <c r="A3218" s="609" t="str">
        <f t="shared" si="50"/>
        <v>89636</v>
      </c>
      <c r="B3218" s="607" t="s">
        <v>2091</v>
      </c>
      <c r="C3218" s="607" t="s">
        <v>13899</v>
      </c>
      <c r="D3218" s="607" t="s">
        <v>10494</v>
      </c>
      <c r="E3218" s="619" t="s">
        <v>18897</v>
      </c>
      <c r="F3218"/>
      <c r="G3218"/>
      <c r="H3218"/>
    </row>
    <row r="3219" spans="1:8" ht="15" x14ac:dyDescent="0.25">
      <c r="A3219" s="609" t="str">
        <f t="shared" si="50"/>
        <v>89711</v>
      </c>
      <c r="B3219" s="607" t="s">
        <v>2165</v>
      </c>
      <c r="C3219" s="607" t="s">
        <v>13900</v>
      </c>
      <c r="D3219" s="607" t="s">
        <v>10494</v>
      </c>
      <c r="E3219" s="619" t="s">
        <v>13535</v>
      </c>
      <c r="F3219"/>
      <c r="G3219"/>
      <c r="H3219"/>
    </row>
    <row r="3220" spans="1:8" ht="15" x14ac:dyDescent="0.25">
      <c r="A3220" s="609" t="str">
        <f t="shared" si="50"/>
        <v>89712</v>
      </c>
      <c r="B3220" s="607" t="s">
        <v>2166</v>
      </c>
      <c r="C3220" s="607" t="s">
        <v>13902</v>
      </c>
      <c r="D3220" s="607" t="s">
        <v>10494</v>
      </c>
      <c r="E3220" s="619" t="s">
        <v>18171</v>
      </c>
      <c r="F3220"/>
      <c r="G3220"/>
      <c r="H3220"/>
    </row>
    <row r="3221" spans="1:8" ht="15" x14ac:dyDescent="0.25">
      <c r="A3221" s="609" t="str">
        <f t="shared" si="50"/>
        <v>89713</v>
      </c>
      <c r="B3221" s="607" t="s">
        <v>2167</v>
      </c>
      <c r="C3221" s="607" t="s">
        <v>13904</v>
      </c>
      <c r="D3221" s="607" t="s">
        <v>10494</v>
      </c>
      <c r="E3221" s="619" t="s">
        <v>33242</v>
      </c>
      <c r="F3221"/>
      <c r="G3221"/>
      <c r="H3221"/>
    </row>
    <row r="3222" spans="1:8" ht="15" x14ac:dyDescent="0.25">
      <c r="A3222" s="609" t="str">
        <f t="shared" si="50"/>
        <v>89714</v>
      </c>
      <c r="B3222" s="607" t="s">
        <v>2168</v>
      </c>
      <c r="C3222" s="607" t="s">
        <v>13905</v>
      </c>
      <c r="D3222" s="607" t="s">
        <v>10494</v>
      </c>
      <c r="E3222" s="619" t="s">
        <v>16136</v>
      </c>
      <c r="F3222"/>
      <c r="G3222"/>
      <c r="H3222"/>
    </row>
    <row r="3223" spans="1:8" ht="15" x14ac:dyDescent="0.25">
      <c r="A3223" s="609" t="str">
        <f t="shared" si="50"/>
        <v>89716</v>
      </c>
      <c r="B3223" s="607" t="s">
        <v>2169</v>
      </c>
      <c r="C3223" s="607" t="s">
        <v>13907</v>
      </c>
      <c r="D3223" s="607" t="s">
        <v>10494</v>
      </c>
      <c r="E3223" s="619" t="s">
        <v>9133</v>
      </c>
      <c r="F3223"/>
      <c r="G3223"/>
      <c r="H3223"/>
    </row>
    <row r="3224" spans="1:8" ht="15" x14ac:dyDescent="0.25">
      <c r="A3224" s="609" t="str">
        <f t="shared" si="50"/>
        <v>89717</v>
      </c>
      <c r="B3224" s="607" t="s">
        <v>2170</v>
      </c>
      <c r="C3224" s="607" t="s">
        <v>13908</v>
      </c>
      <c r="D3224" s="607" t="s">
        <v>10494</v>
      </c>
      <c r="E3224" s="619" t="s">
        <v>23035</v>
      </c>
      <c r="F3224"/>
      <c r="G3224"/>
      <c r="H3224"/>
    </row>
    <row r="3225" spans="1:8" ht="15" x14ac:dyDescent="0.25">
      <c r="A3225" s="609" t="str">
        <f t="shared" si="50"/>
        <v>89770</v>
      </c>
      <c r="B3225" s="607" t="s">
        <v>2223</v>
      </c>
      <c r="C3225" s="607" t="s">
        <v>13909</v>
      </c>
      <c r="D3225" s="607" t="s">
        <v>10494</v>
      </c>
      <c r="E3225" s="619" t="s">
        <v>11325</v>
      </c>
      <c r="F3225"/>
      <c r="G3225"/>
      <c r="H3225"/>
    </row>
    <row r="3226" spans="1:8" ht="15" x14ac:dyDescent="0.25">
      <c r="A3226" s="609" t="str">
        <f t="shared" si="50"/>
        <v>89771</v>
      </c>
      <c r="B3226" s="607" t="s">
        <v>2224</v>
      </c>
      <c r="C3226" s="607" t="s">
        <v>13910</v>
      </c>
      <c r="D3226" s="607" t="s">
        <v>10494</v>
      </c>
      <c r="E3226" s="619" t="s">
        <v>18247</v>
      </c>
      <c r="F3226"/>
      <c r="G3226"/>
      <c r="H3226"/>
    </row>
    <row r="3227" spans="1:8" ht="15" x14ac:dyDescent="0.25">
      <c r="A3227" s="609" t="str">
        <f t="shared" si="50"/>
        <v>89773</v>
      </c>
      <c r="B3227" s="607" t="s">
        <v>2226</v>
      </c>
      <c r="C3227" s="607" t="s">
        <v>13912</v>
      </c>
      <c r="D3227" s="607" t="s">
        <v>10494</v>
      </c>
      <c r="E3227" s="619" t="s">
        <v>18744</v>
      </c>
      <c r="F3227"/>
      <c r="G3227"/>
      <c r="H3227"/>
    </row>
    <row r="3228" spans="1:8" ht="15" x14ac:dyDescent="0.25">
      <c r="A3228" s="609" t="str">
        <f t="shared" si="50"/>
        <v>89775</v>
      </c>
      <c r="B3228" s="607" t="s">
        <v>2228</v>
      </c>
      <c r="C3228" s="607" t="s">
        <v>13913</v>
      </c>
      <c r="D3228" s="607" t="s">
        <v>10494</v>
      </c>
      <c r="E3228" s="619" t="s">
        <v>33440</v>
      </c>
      <c r="F3228"/>
      <c r="G3228"/>
      <c r="H3228"/>
    </row>
    <row r="3229" spans="1:8" ht="15" x14ac:dyDescent="0.25">
      <c r="A3229" s="609" t="str">
        <f t="shared" si="50"/>
        <v>89798</v>
      </c>
      <c r="B3229" s="607" t="s">
        <v>2251</v>
      </c>
      <c r="C3229" s="607" t="s">
        <v>13914</v>
      </c>
      <c r="D3229" s="607" t="s">
        <v>10494</v>
      </c>
      <c r="E3229" s="619" t="s">
        <v>9090</v>
      </c>
      <c r="F3229"/>
      <c r="G3229"/>
      <c r="H3229"/>
    </row>
    <row r="3230" spans="1:8" ht="15" x14ac:dyDescent="0.25">
      <c r="A3230" s="609" t="str">
        <f t="shared" si="50"/>
        <v>89799</v>
      </c>
      <c r="B3230" s="607" t="s">
        <v>2252</v>
      </c>
      <c r="C3230" s="607" t="s">
        <v>13915</v>
      </c>
      <c r="D3230" s="607" t="s">
        <v>10494</v>
      </c>
      <c r="E3230" s="619" t="s">
        <v>17441</v>
      </c>
      <c r="F3230"/>
      <c r="G3230"/>
      <c r="H3230"/>
    </row>
    <row r="3231" spans="1:8" ht="15" x14ac:dyDescent="0.25">
      <c r="A3231" s="609" t="str">
        <f t="shared" si="50"/>
        <v>89800</v>
      </c>
      <c r="B3231" s="607" t="s">
        <v>2253</v>
      </c>
      <c r="C3231" s="607" t="s">
        <v>13916</v>
      </c>
      <c r="D3231" s="607" t="s">
        <v>10494</v>
      </c>
      <c r="E3231" s="619" t="s">
        <v>16721</v>
      </c>
      <c r="F3231"/>
      <c r="G3231"/>
      <c r="H3231"/>
    </row>
    <row r="3232" spans="1:8" ht="15" x14ac:dyDescent="0.25">
      <c r="A3232" s="609" t="str">
        <f t="shared" si="50"/>
        <v>89848</v>
      </c>
      <c r="B3232" s="607" t="s">
        <v>2301</v>
      </c>
      <c r="C3232" s="607" t="s">
        <v>13917</v>
      </c>
      <c r="D3232" s="607" t="s">
        <v>10494</v>
      </c>
      <c r="E3232" s="619" t="s">
        <v>19040</v>
      </c>
      <c r="F3232"/>
      <c r="G3232"/>
      <c r="H3232"/>
    </row>
    <row r="3233" spans="1:8" ht="15" x14ac:dyDescent="0.25">
      <c r="A3233" s="609" t="str">
        <f t="shared" si="50"/>
        <v>89849</v>
      </c>
      <c r="B3233" s="607" t="s">
        <v>2302</v>
      </c>
      <c r="C3233" s="607" t="s">
        <v>13918</v>
      </c>
      <c r="D3233" s="607" t="s">
        <v>10494</v>
      </c>
      <c r="E3233" s="619" t="s">
        <v>31014</v>
      </c>
      <c r="F3233"/>
      <c r="G3233"/>
      <c r="H3233"/>
    </row>
    <row r="3234" spans="1:8" ht="15" x14ac:dyDescent="0.25">
      <c r="A3234" s="609" t="str">
        <f t="shared" si="50"/>
        <v>89865</v>
      </c>
      <c r="B3234" s="607" t="s">
        <v>2316</v>
      </c>
      <c r="C3234" s="607" t="s">
        <v>13919</v>
      </c>
      <c r="D3234" s="607" t="s">
        <v>10494</v>
      </c>
      <c r="E3234" s="619" t="s">
        <v>8905</v>
      </c>
      <c r="F3234"/>
      <c r="G3234"/>
      <c r="H3234"/>
    </row>
    <row r="3235" spans="1:8" ht="15" x14ac:dyDescent="0.25">
      <c r="A3235" s="609" t="str">
        <f t="shared" si="50"/>
        <v>91784</v>
      </c>
      <c r="B3235" s="607" t="s">
        <v>2853</v>
      </c>
      <c r="C3235" s="607" t="s">
        <v>13920</v>
      </c>
      <c r="D3235" s="607" t="s">
        <v>10494</v>
      </c>
      <c r="E3235" s="619" t="s">
        <v>9665</v>
      </c>
      <c r="F3235"/>
      <c r="G3235"/>
      <c r="H3235"/>
    </row>
    <row r="3236" spans="1:8" ht="15" x14ac:dyDescent="0.25">
      <c r="A3236" s="609" t="str">
        <f t="shared" si="50"/>
        <v>91785</v>
      </c>
      <c r="B3236" s="607" t="s">
        <v>2854</v>
      </c>
      <c r="C3236" s="607" t="s">
        <v>13921</v>
      </c>
      <c r="D3236" s="607" t="s">
        <v>10494</v>
      </c>
      <c r="E3236" s="619" t="s">
        <v>33441</v>
      </c>
      <c r="F3236"/>
      <c r="G3236"/>
      <c r="H3236"/>
    </row>
    <row r="3237" spans="1:8" ht="15" x14ac:dyDescent="0.25">
      <c r="A3237" s="609" t="str">
        <f t="shared" si="50"/>
        <v>91786</v>
      </c>
      <c r="B3237" s="607" t="s">
        <v>2855</v>
      </c>
      <c r="C3237" s="607" t="s">
        <v>13922</v>
      </c>
      <c r="D3237" s="607" t="s">
        <v>10494</v>
      </c>
      <c r="E3237" s="619" t="s">
        <v>10062</v>
      </c>
      <c r="F3237"/>
      <c r="G3237"/>
      <c r="H3237"/>
    </row>
    <row r="3238" spans="1:8" ht="15" x14ac:dyDescent="0.25">
      <c r="A3238" s="609" t="str">
        <f t="shared" si="50"/>
        <v>91787</v>
      </c>
      <c r="B3238" s="607" t="s">
        <v>2856</v>
      </c>
      <c r="C3238" s="607" t="s">
        <v>13924</v>
      </c>
      <c r="D3238" s="607" t="s">
        <v>10494</v>
      </c>
      <c r="E3238" s="619" t="s">
        <v>21912</v>
      </c>
      <c r="F3238"/>
      <c r="G3238"/>
      <c r="H3238"/>
    </row>
    <row r="3239" spans="1:8" ht="15" x14ac:dyDescent="0.25">
      <c r="A3239" s="609" t="str">
        <f t="shared" si="50"/>
        <v>91788</v>
      </c>
      <c r="B3239" s="607" t="s">
        <v>2857</v>
      </c>
      <c r="C3239" s="607" t="s">
        <v>13926</v>
      </c>
      <c r="D3239" s="607" t="s">
        <v>10494</v>
      </c>
      <c r="E3239" s="619" t="s">
        <v>10513</v>
      </c>
      <c r="F3239"/>
      <c r="G3239"/>
      <c r="H3239"/>
    </row>
    <row r="3240" spans="1:8" ht="15" x14ac:dyDescent="0.25">
      <c r="A3240" s="609" t="str">
        <f t="shared" si="50"/>
        <v>91789</v>
      </c>
      <c r="B3240" s="607" t="s">
        <v>2858</v>
      </c>
      <c r="C3240" s="607" t="s">
        <v>13927</v>
      </c>
      <c r="D3240" s="607" t="s">
        <v>10494</v>
      </c>
      <c r="E3240" s="619" t="s">
        <v>18736</v>
      </c>
      <c r="F3240"/>
      <c r="G3240"/>
      <c r="H3240"/>
    </row>
    <row r="3241" spans="1:8" ht="15" x14ac:dyDescent="0.25">
      <c r="A3241" s="609" t="str">
        <f t="shared" si="50"/>
        <v>91790</v>
      </c>
      <c r="B3241" s="607" t="s">
        <v>2859</v>
      </c>
      <c r="C3241" s="607" t="s">
        <v>13928</v>
      </c>
      <c r="D3241" s="607" t="s">
        <v>10494</v>
      </c>
      <c r="E3241" s="619" t="s">
        <v>9647</v>
      </c>
      <c r="F3241"/>
      <c r="G3241"/>
      <c r="H3241"/>
    </row>
    <row r="3242" spans="1:8" ht="15" x14ac:dyDescent="0.25">
      <c r="A3242" s="609" t="str">
        <f t="shared" si="50"/>
        <v>91791</v>
      </c>
      <c r="B3242" s="607" t="s">
        <v>2860</v>
      </c>
      <c r="C3242" s="607" t="s">
        <v>13929</v>
      </c>
      <c r="D3242" s="607" t="s">
        <v>10494</v>
      </c>
      <c r="E3242" s="619" t="s">
        <v>33442</v>
      </c>
      <c r="F3242"/>
      <c r="G3242"/>
      <c r="H3242"/>
    </row>
    <row r="3243" spans="1:8" ht="15" x14ac:dyDescent="0.25">
      <c r="A3243" s="609" t="str">
        <f t="shared" si="50"/>
        <v>91792</v>
      </c>
      <c r="B3243" s="607" t="s">
        <v>2861</v>
      </c>
      <c r="C3243" s="607" t="s">
        <v>13930</v>
      </c>
      <c r="D3243" s="607" t="s">
        <v>10494</v>
      </c>
      <c r="E3243" s="619" t="s">
        <v>27239</v>
      </c>
      <c r="F3243"/>
      <c r="G3243"/>
      <c r="H3243"/>
    </row>
    <row r="3244" spans="1:8" ht="15" x14ac:dyDescent="0.25">
      <c r="A3244" s="609" t="str">
        <f t="shared" si="50"/>
        <v>91793</v>
      </c>
      <c r="B3244" s="607" t="s">
        <v>2862</v>
      </c>
      <c r="C3244" s="607" t="s">
        <v>13931</v>
      </c>
      <c r="D3244" s="607" t="s">
        <v>10494</v>
      </c>
      <c r="E3244" s="619" t="s">
        <v>17968</v>
      </c>
      <c r="F3244"/>
      <c r="G3244"/>
      <c r="H3244"/>
    </row>
    <row r="3245" spans="1:8" ht="15" x14ac:dyDescent="0.25">
      <c r="A3245" s="609" t="str">
        <f t="shared" si="50"/>
        <v>91794</v>
      </c>
      <c r="B3245" s="607" t="s">
        <v>2863</v>
      </c>
      <c r="C3245" s="607" t="s">
        <v>13932</v>
      </c>
      <c r="D3245" s="607" t="s">
        <v>10494</v>
      </c>
      <c r="E3245" s="619" t="s">
        <v>33443</v>
      </c>
      <c r="F3245"/>
      <c r="G3245"/>
      <c r="H3245"/>
    </row>
    <row r="3246" spans="1:8" ht="15" x14ac:dyDescent="0.25">
      <c r="A3246" s="609" t="str">
        <f t="shared" si="50"/>
        <v>91795</v>
      </c>
      <c r="B3246" s="607" t="s">
        <v>2864</v>
      </c>
      <c r="C3246" s="607" t="s">
        <v>13934</v>
      </c>
      <c r="D3246" s="607" t="s">
        <v>10494</v>
      </c>
      <c r="E3246" s="619" t="s">
        <v>33444</v>
      </c>
      <c r="F3246"/>
      <c r="G3246"/>
      <c r="H3246"/>
    </row>
    <row r="3247" spans="1:8" ht="15" x14ac:dyDescent="0.25">
      <c r="A3247" s="609" t="str">
        <f t="shared" si="50"/>
        <v>91796</v>
      </c>
      <c r="B3247" s="607" t="s">
        <v>2865</v>
      </c>
      <c r="C3247" s="607" t="s">
        <v>13935</v>
      </c>
      <c r="D3247" s="607" t="s">
        <v>10494</v>
      </c>
      <c r="E3247" s="619" t="s">
        <v>33445</v>
      </c>
      <c r="F3247"/>
      <c r="G3247"/>
      <c r="H3247"/>
    </row>
    <row r="3248" spans="1:8" ht="15" x14ac:dyDescent="0.25">
      <c r="A3248" s="609" t="str">
        <f t="shared" si="50"/>
        <v>92275</v>
      </c>
      <c r="B3248" s="607" t="s">
        <v>3160</v>
      </c>
      <c r="C3248" s="607" t="s">
        <v>13936</v>
      </c>
      <c r="D3248" s="607" t="s">
        <v>10494</v>
      </c>
      <c r="E3248" s="619" t="s">
        <v>18720</v>
      </c>
      <c r="F3248"/>
      <c r="G3248"/>
      <c r="H3248"/>
    </row>
    <row r="3249" spans="1:8" ht="15" x14ac:dyDescent="0.25">
      <c r="A3249" s="609" t="str">
        <f t="shared" si="50"/>
        <v>92276</v>
      </c>
      <c r="B3249" s="607" t="s">
        <v>3161</v>
      </c>
      <c r="C3249" s="607" t="s">
        <v>13937</v>
      </c>
      <c r="D3249" s="607" t="s">
        <v>10494</v>
      </c>
      <c r="E3249" s="619" t="s">
        <v>25203</v>
      </c>
      <c r="F3249"/>
      <c r="G3249"/>
      <c r="H3249"/>
    </row>
    <row r="3250" spans="1:8" ht="15" x14ac:dyDescent="0.25">
      <c r="A3250" s="609" t="str">
        <f t="shared" si="50"/>
        <v>92277</v>
      </c>
      <c r="B3250" s="607" t="s">
        <v>3162</v>
      </c>
      <c r="C3250" s="607" t="s">
        <v>13938</v>
      </c>
      <c r="D3250" s="607" t="s">
        <v>10494</v>
      </c>
      <c r="E3250" s="619" t="s">
        <v>33446</v>
      </c>
      <c r="F3250"/>
      <c r="G3250"/>
      <c r="H3250"/>
    </row>
    <row r="3251" spans="1:8" ht="15" x14ac:dyDescent="0.25">
      <c r="A3251" s="609" t="str">
        <f t="shared" si="50"/>
        <v>92278</v>
      </c>
      <c r="B3251" s="607" t="s">
        <v>3163</v>
      </c>
      <c r="C3251" s="607" t="s">
        <v>13939</v>
      </c>
      <c r="D3251" s="607" t="s">
        <v>10494</v>
      </c>
      <c r="E3251" s="619" t="s">
        <v>33447</v>
      </c>
      <c r="F3251"/>
      <c r="G3251"/>
      <c r="H3251"/>
    </row>
    <row r="3252" spans="1:8" ht="15" x14ac:dyDescent="0.25">
      <c r="A3252" s="609" t="str">
        <f t="shared" si="50"/>
        <v>92279</v>
      </c>
      <c r="B3252" s="607" t="s">
        <v>3164</v>
      </c>
      <c r="C3252" s="607" t="s">
        <v>13940</v>
      </c>
      <c r="D3252" s="607" t="s">
        <v>10494</v>
      </c>
      <c r="E3252" s="619" t="s">
        <v>33448</v>
      </c>
      <c r="F3252"/>
      <c r="G3252"/>
      <c r="H3252"/>
    </row>
    <row r="3253" spans="1:8" ht="15" x14ac:dyDescent="0.25">
      <c r="A3253" s="609" t="str">
        <f t="shared" si="50"/>
        <v>92280</v>
      </c>
      <c r="B3253" s="607" t="s">
        <v>3165</v>
      </c>
      <c r="C3253" s="607" t="s">
        <v>13941</v>
      </c>
      <c r="D3253" s="607" t="s">
        <v>10494</v>
      </c>
      <c r="E3253" s="619" t="s">
        <v>33449</v>
      </c>
      <c r="F3253"/>
      <c r="G3253"/>
      <c r="H3253"/>
    </row>
    <row r="3254" spans="1:8" ht="15" x14ac:dyDescent="0.25">
      <c r="A3254" s="609" t="str">
        <f t="shared" si="50"/>
        <v>92281</v>
      </c>
      <c r="B3254" s="607" t="s">
        <v>3166</v>
      </c>
      <c r="C3254" s="607" t="s">
        <v>13942</v>
      </c>
      <c r="D3254" s="607" t="s">
        <v>10494</v>
      </c>
      <c r="E3254" s="619" t="s">
        <v>28593</v>
      </c>
      <c r="F3254"/>
      <c r="G3254"/>
      <c r="H3254"/>
    </row>
    <row r="3255" spans="1:8" ht="15" x14ac:dyDescent="0.25">
      <c r="A3255" s="609" t="str">
        <f t="shared" si="50"/>
        <v>92282</v>
      </c>
      <c r="B3255" s="607" t="s">
        <v>3167</v>
      </c>
      <c r="C3255" s="607" t="s">
        <v>13943</v>
      </c>
      <c r="D3255" s="607" t="s">
        <v>10494</v>
      </c>
      <c r="E3255" s="619" t="s">
        <v>33450</v>
      </c>
      <c r="F3255"/>
      <c r="G3255"/>
      <c r="H3255"/>
    </row>
    <row r="3256" spans="1:8" ht="15" x14ac:dyDescent="0.25">
      <c r="A3256" s="609" t="str">
        <f t="shared" si="50"/>
        <v>92283</v>
      </c>
      <c r="B3256" s="607" t="s">
        <v>3168</v>
      </c>
      <c r="C3256" s="607" t="s">
        <v>13944</v>
      </c>
      <c r="D3256" s="607" t="s">
        <v>10494</v>
      </c>
      <c r="E3256" s="619" t="s">
        <v>19045</v>
      </c>
      <c r="F3256"/>
      <c r="G3256"/>
      <c r="H3256"/>
    </row>
    <row r="3257" spans="1:8" ht="15" x14ac:dyDescent="0.25">
      <c r="A3257" s="609" t="str">
        <f t="shared" si="50"/>
        <v>92284</v>
      </c>
      <c r="B3257" s="607" t="s">
        <v>3169</v>
      </c>
      <c r="C3257" s="607" t="s">
        <v>13945</v>
      </c>
      <c r="D3257" s="607" t="s">
        <v>10494</v>
      </c>
      <c r="E3257" s="619" t="s">
        <v>33451</v>
      </c>
      <c r="F3257"/>
      <c r="G3257"/>
      <c r="H3257"/>
    </row>
    <row r="3258" spans="1:8" ht="15" x14ac:dyDescent="0.25">
      <c r="A3258" s="609" t="str">
        <f t="shared" si="50"/>
        <v>92285</v>
      </c>
      <c r="B3258" s="607" t="s">
        <v>3170</v>
      </c>
      <c r="C3258" s="607" t="s">
        <v>13946</v>
      </c>
      <c r="D3258" s="607" t="s">
        <v>10494</v>
      </c>
      <c r="E3258" s="619" t="s">
        <v>18827</v>
      </c>
      <c r="F3258"/>
      <c r="G3258"/>
      <c r="H3258"/>
    </row>
    <row r="3259" spans="1:8" ht="15" x14ac:dyDescent="0.25">
      <c r="A3259" s="609" t="str">
        <f t="shared" si="50"/>
        <v>92286</v>
      </c>
      <c r="B3259" s="607" t="s">
        <v>3171</v>
      </c>
      <c r="C3259" s="607" t="s">
        <v>13947</v>
      </c>
      <c r="D3259" s="607" t="s">
        <v>10494</v>
      </c>
      <c r="E3259" s="619" t="s">
        <v>33452</v>
      </c>
      <c r="F3259"/>
      <c r="G3259"/>
      <c r="H3259"/>
    </row>
    <row r="3260" spans="1:8" ht="15" x14ac:dyDescent="0.25">
      <c r="A3260" s="609" t="str">
        <f t="shared" si="50"/>
        <v>92305</v>
      </c>
      <c r="B3260" s="607" t="s">
        <v>3190</v>
      </c>
      <c r="C3260" s="607" t="s">
        <v>13948</v>
      </c>
      <c r="D3260" s="607" t="s">
        <v>10494</v>
      </c>
      <c r="E3260" s="619" t="s">
        <v>29517</v>
      </c>
      <c r="F3260"/>
      <c r="G3260"/>
      <c r="H3260"/>
    </row>
    <row r="3261" spans="1:8" ht="15" x14ac:dyDescent="0.25">
      <c r="A3261" s="609" t="str">
        <f t="shared" si="50"/>
        <v>92306</v>
      </c>
      <c r="B3261" s="607" t="s">
        <v>3191</v>
      </c>
      <c r="C3261" s="607" t="s">
        <v>13949</v>
      </c>
      <c r="D3261" s="607" t="s">
        <v>10494</v>
      </c>
      <c r="E3261" s="619" t="s">
        <v>18815</v>
      </c>
      <c r="F3261"/>
      <c r="G3261"/>
      <c r="H3261"/>
    </row>
    <row r="3262" spans="1:8" ht="15" x14ac:dyDescent="0.25">
      <c r="A3262" s="609" t="str">
        <f t="shared" si="50"/>
        <v>92307</v>
      </c>
      <c r="B3262" s="607" t="s">
        <v>3192</v>
      </c>
      <c r="C3262" s="607" t="s">
        <v>13950</v>
      </c>
      <c r="D3262" s="607" t="s">
        <v>10494</v>
      </c>
      <c r="E3262" s="619" t="s">
        <v>33453</v>
      </c>
      <c r="F3262"/>
      <c r="G3262"/>
      <c r="H3262"/>
    </row>
    <row r="3263" spans="1:8" ht="15" x14ac:dyDescent="0.25">
      <c r="A3263" s="609" t="str">
        <f t="shared" si="50"/>
        <v>92308</v>
      </c>
      <c r="B3263" s="607" t="s">
        <v>3193</v>
      </c>
      <c r="C3263" s="607" t="s">
        <v>13951</v>
      </c>
      <c r="D3263" s="607" t="s">
        <v>10494</v>
      </c>
      <c r="E3263" s="619" t="s">
        <v>33454</v>
      </c>
      <c r="F3263"/>
      <c r="G3263"/>
      <c r="H3263"/>
    </row>
    <row r="3264" spans="1:8" ht="15" x14ac:dyDescent="0.25">
      <c r="A3264" s="609" t="str">
        <f t="shared" si="50"/>
        <v>92309</v>
      </c>
      <c r="B3264" s="607" t="s">
        <v>3194</v>
      </c>
      <c r="C3264" s="607" t="s">
        <v>13952</v>
      </c>
      <c r="D3264" s="607" t="s">
        <v>10494</v>
      </c>
      <c r="E3264" s="619" t="s">
        <v>33455</v>
      </c>
      <c r="F3264"/>
      <c r="G3264"/>
      <c r="H3264"/>
    </row>
    <row r="3265" spans="1:8" ht="15" x14ac:dyDescent="0.25">
      <c r="A3265" s="609" t="str">
        <f t="shared" si="50"/>
        <v>92310</v>
      </c>
      <c r="B3265" s="607" t="s">
        <v>3195</v>
      </c>
      <c r="C3265" s="607" t="s">
        <v>13953</v>
      </c>
      <c r="D3265" s="607" t="s">
        <v>10494</v>
      </c>
      <c r="E3265" s="619" t="s">
        <v>33456</v>
      </c>
      <c r="F3265"/>
      <c r="G3265"/>
      <c r="H3265"/>
    </row>
    <row r="3266" spans="1:8" ht="15" x14ac:dyDescent="0.25">
      <c r="A3266" s="609" t="str">
        <f t="shared" ref="A3266:A3329" si="51">IF(ISERROR(SEARCH("/",B3266)=6),TRIM(CLEAN(B3266)),IF(SEARCH("/",B3266)=6,IF(LEN(TRIM(CLEAN(B3266)))=7,LEFT(TRIM(CLEAN(B3266)),6)&amp;"00"&amp;RIGHT(TRIM(CLEAN(B3266)),1),LEFT(TRIM(CLEAN(B3266)),6)&amp;"0"&amp;RIGHT(TRIM(CLEAN(B3266)),2)),TRIM(CLEAN(B3266))))</f>
        <v>92320</v>
      </c>
      <c r="B3266" s="607" t="s">
        <v>3205</v>
      </c>
      <c r="C3266" s="607" t="s">
        <v>13954</v>
      </c>
      <c r="D3266" s="607" t="s">
        <v>10494</v>
      </c>
      <c r="E3266" s="619" t="s">
        <v>18817</v>
      </c>
      <c r="F3266"/>
      <c r="G3266"/>
      <c r="H3266"/>
    </row>
    <row r="3267" spans="1:8" ht="15" x14ac:dyDescent="0.25">
      <c r="A3267" s="609" t="str">
        <f t="shared" si="51"/>
        <v>92321</v>
      </c>
      <c r="B3267" s="607" t="s">
        <v>3206</v>
      </c>
      <c r="C3267" s="607" t="s">
        <v>13955</v>
      </c>
      <c r="D3267" s="607" t="s">
        <v>10494</v>
      </c>
      <c r="E3267" s="619" t="s">
        <v>33457</v>
      </c>
      <c r="F3267"/>
      <c r="G3267"/>
      <c r="H3267"/>
    </row>
    <row r="3268" spans="1:8" ht="15" x14ac:dyDescent="0.25">
      <c r="A3268" s="609" t="str">
        <f t="shared" si="51"/>
        <v>92322</v>
      </c>
      <c r="B3268" s="607" t="s">
        <v>3207</v>
      </c>
      <c r="C3268" s="607" t="s">
        <v>13956</v>
      </c>
      <c r="D3268" s="607" t="s">
        <v>10494</v>
      </c>
      <c r="E3268" s="619" t="s">
        <v>24362</v>
      </c>
      <c r="F3268"/>
      <c r="G3268"/>
      <c r="H3268"/>
    </row>
    <row r="3269" spans="1:8" ht="15" x14ac:dyDescent="0.25">
      <c r="A3269" s="609" t="str">
        <f t="shared" si="51"/>
        <v>92323</v>
      </c>
      <c r="B3269" s="607" t="s">
        <v>3208</v>
      </c>
      <c r="C3269" s="607" t="s">
        <v>13957</v>
      </c>
      <c r="D3269" s="607" t="s">
        <v>10494</v>
      </c>
      <c r="E3269" s="619" t="s">
        <v>30485</v>
      </c>
      <c r="F3269"/>
      <c r="G3269"/>
      <c r="H3269"/>
    </row>
    <row r="3270" spans="1:8" ht="15" x14ac:dyDescent="0.25">
      <c r="A3270" s="609" t="str">
        <f t="shared" si="51"/>
        <v>92324</v>
      </c>
      <c r="B3270" s="607" t="s">
        <v>3209</v>
      </c>
      <c r="C3270" s="607" t="s">
        <v>13958</v>
      </c>
      <c r="D3270" s="607" t="s">
        <v>10494</v>
      </c>
      <c r="E3270" s="619" t="s">
        <v>33458</v>
      </c>
      <c r="F3270"/>
      <c r="G3270"/>
      <c r="H3270"/>
    </row>
    <row r="3271" spans="1:8" ht="15" x14ac:dyDescent="0.25">
      <c r="A3271" s="609" t="str">
        <f t="shared" si="51"/>
        <v>92325</v>
      </c>
      <c r="B3271" s="607" t="s">
        <v>3210</v>
      </c>
      <c r="C3271" s="607" t="s">
        <v>13959</v>
      </c>
      <c r="D3271" s="607" t="s">
        <v>10494</v>
      </c>
      <c r="E3271" s="619" t="s">
        <v>33459</v>
      </c>
      <c r="F3271"/>
      <c r="G3271"/>
      <c r="H3271"/>
    </row>
    <row r="3272" spans="1:8" ht="15" x14ac:dyDescent="0.25">
      <c r="A3272" s="609" t="str">
        <f t="shared" si="51"/>
        <v>92335</v>
      </c>
      <c r="B3272" s="607" t="s">
        <v>3220</v>
      </c>
      <c r="C3272" s="607" t="s">
        <v>13960</v>
      </c>
      <c r="D3272" s="607" t="s">
        <v>10494</v>
      </c>
      <c r="E3272" s="619" t="s">
        <v>18456</v>
      </c>
      <c r="F3272"/>
      <c r="G3272"/>
      <c r="H3272"/>
    </row>
    <row r="3273" spans="1:8" ht="15" x14ac:dyDescent="0.25">
      <c r="A3273" s="609" t="str">
        <f t="shared" si="51"/>
        <v>92336</v>
      </c>
      <c r="B3273" s="607" t="s">
        <v>3221</v>
      </c>
      <c r="C3273" s="607" t="s">
        <v>13961</v>
      </c>
      <c r="D3273" s="607" t="s">
        <v>10494</v>
      </c>
      <c r="E3273" s="619" t="s">
        <v>33460</v>
      </c>
      <c r="F3273"/>
      <c r="G3273"/>
      <c r="H3273"/>
    </row>
    <row r="3274" spans="1:8" ht="15" x14ac:dyDescent="0.25">
      <c r="A3274" s="609" t="str">
        <f t="shared" si="51"/>
        <v>92337</v>
      </c>
      <c r="B3274" s="607" t="s">
        <v>3222</v>
      </c>
      <c r="C3274" s="607" t="s">
        <v>13962</v>
      </c>
      <c r="D3274" s="607" t="s">
        <v>10494</v>
      </c>
      <c r="E3274" s="619" t="s">
        <v>33461</v>
      </c>
      <c r="F3274"/>
      <c r="G3274"/>
      <c r="H3274"/>
    </row>
    <row r="3275" spans="1:8" ht="15" x14ac:dyDescent="0.25">
      <c r="A3275" s="609" t="str">
        <f t="shared" si="51"/>
        <v>92338</v>
      </c>
      <c r="B3275" s="607" t="s">
        <v>3223</v>
      </c>
      <c r="C3275" s="607" t="s">
        <v>13963</v>
      </c>
      <c r="D3275" s="607" t="s">
        <v>10494</v>
      </c>
      <c r="E3275" s="619" t="s">
        <v>26297</v>
      </c>
      <c r="F3275"/>
      <c r="G3275"/>
      <c r="H3275"/>
    </row>
    <row r="3276" spans="1:8" ht="15" x14ac:dyDescent="0.25">
      <c r="A3276" s="609" t="str">
        <f t="shared" si="51"/>
        <v>92339</v>
      </c>
      <c r="B3276" s="607" t="s">
        <v>3224</v>
      </c>
      <c r="C3276" s="607" t="s">
        <v>13964</v>
      </c>
      <c r="D3276" s="607" t="s">
        <v>10494</v>
      </c>
      <c r="E3276" s="619" t="s">
        <v>33462</v>
      </c>
      <c r="F3276"/>
      <c r="G3276"/>
      <c r="H3276"/>
    </row>
    <row r="3277" spans="1:8" ht="15" x14ac:dyDescent="0.25">
      <c r="A3277" s="609" t="str">
        <f t="shared" si="51"/>
        <v>92341</v>
      </c>
      <c r="B3277" s="607" t="s">
        <v>3225</v>
      </c>
      <c r="C3277" s="607" t="s">
        <v>13965</v>
      </c>
      <c r="D3277" s="607" t="s">
        <v>10494</v>
      </c>
      <c r="E3277" s="619" t="s">
        <v>33463</v>
      </c>
      <c r="F3277"/>
      <c r="G3277"/>
      <c r="H3277"/>
    </row>
    <row r="3278" spans="1:8" ht="15" x14ac:dyDescent="0.25">
      <c r="A3278" s="609" t="str">
        <f t="shared" si="51"/>
        <v>92342</v>
      </c>
      <c r="B3278" s="607" t="s">
        <v>3226</v>
      </c>
      <c r="C3278" s="607" t="s">
        <v>13966</v>
      </c>
      <c r="D3278" s="607" t="s">
        <v>10494</v>
      </c>
      <c r="E3278" s="619" t="s">
        <v>33464</v>
      </c>
      <c r="F3278"/>
      <c r="G3278"/>
      <c r="H3278"/>
    </row>
    <row r="3279" spans="1:8" ht="15" x14ac:dyDescent="0.25">
      <c r="A3279" s="609" t="str">
        <f t="shared" si="51"/>
        <v>92343</v>
      </c>
      <c r="B3279" s="607" t="s">
        <v>3227</v>
      </c>
      <c r="C3279" s="607" t="s">
        <v>13967</v>
      </c>
      <c r="D3279" s="607" t="s">
        <v>10494</v>
      </c>
      <c r="E3279" s="619" t="s">
        <v>33465</v>
      </c>
      <c r="F3279"/>
      <c r="G3279"/>
      <c r="H3279"/>
    </row>
    <row r="3280" spans="1:8" ht="15" x14ac:dyDescent="0.25">
      <c r="A3280" s="609" t="str">
        <f t="shared" si="51"/>
        <v>92359</v>
      </c>
      <c r="B3280" s="607" t="s">
        <v>8491</v>
      </c>
      <c r="C3280" s="607" t="s">
        <v>13968</v>
      </c>
      <c r="D3280" s="607" t="s">
        <v>10494</v>
      </c>
      <c r="E3280" s="619" t="s">
        <v>26301</v>
      </c>
      <c r="F3280"/>
      <c r="G3280"/>
      <c r="H3280"/>
    </row>
    <row r="3281" spans="1:8" ht="15" x14ac:dyDescent="0.25">
      <c r="A3281" s="609" t="str">
        <f t="shared" si="51"/>
        <v>92360</v>
      </c>
      <c r="B3281" s="607" t="s">
        <v>8492</v>
      </c>
      <c r="C3281" s="607" t="s">
        <v>13969</v>
      </c>
      <c r="D3281" s="607" t="s">
        <v>10494</v>
      </c>
      <c r="E3281" s="619" t="s">
        <v>33466</v>
      </c>
      <c r="F3281"/>
      <c r="G3281"/>
      <c r="H3281"/>
    </row>
    <row r="3282" spans="1:8" ht="15" x14ac:dyDescent="0.25">
      <c r="A3282" s="609" t="str">
        <f t="shared" si="51"/>
        <v>92361</v>
      </c>
      <c r="B3282" s="607" t="s">
        <v>3243</v>
      </c>
      <c r="C3282" s="607" t="s">
        <v>13970</v>
      </c>
      <c r="D3282" s="607" t="s">
        <v>10494</v>
      </c>
      <c r="E3282" s="619" t="s">
        <v>33467</v>
      </c>
      <c r="F3282"/>
      <c r="G3282"/>
      <c r="H3282"/>
    </row>
    <row r="3283" spans="1:8" ht="15" x14ac:dyDescent="0.25">
      <c r="A3283" s="609" t="str">
        <f t="shared" si="51"/>
        <v>92362</v>
      </c>
      <c r="B3283" s="607" t="s">
        <v>3244</v>
      </c>
      <c r="C3283" s="607" t="s">
        <v>13971</v>
      </c>
      <c r="D3283" s="607" t="s">
        <v>10494</v>
      </c>
      <c r="E3283" s="619" t="s">
        <v>29610</v>
      </c>
      <c r="F3283"/>
      <c r="G3283"/>
      <c r="H3283"/>
    </row>
    <row r="3284" spans="1:8" ht="15" x14ac:dyDescent="0.25">
      <c r="A3284" s="609" t="str">
        <f t="shared" si="51"/>
        <v>92364</v>
      </c>
      <c r="B3284" s="607" t="s">
        <v>3245</v>
      </c>
      <c r="C3284" s="607" t="s">
        <v>13972</v>
      </c>
      <c r="D3284" s="607" t="s">
        <v>10494</v>
      </c>
      <c r="E3284" s="619" t="s">
        <v>33468</v>
      </c>
      <c r="F3284"/>
      <c r="G3284"/>
      <c r="H3284"/>
    </row>
    <row r="3285" spans="1:8" ht="15" x14ac:dyDescent="0.25">
      <c r="A3285" s="609" t="str">
        <f t="shared" si="51"/>
        <v>92365</v>
      </c>
      <c r="B3285" s="607" t="s">
        <v>3246</v>
      </c>
      <c r="C3285" s="607" t="s">
        <v>13973</v>
      </c>
      <c r="D3285" s="607" t="s">
        <v>10494</v>
      </c>
      <c r="E3285" s="619" t="s">
        <v>33469</v>
      </c>
      <c r="F3285"/>
      <c r="G3285"/>
      <c r="H3285"/>
    </row>
    <row r="3286" spans="1:8" ht="15" x14ac:dyDescent="0.25">
      <c r="A3286" s="609" t="str">
        <f t="shared" si="51"/>
        <v>92366</v>
      </c>
      <c r="B3286" s="607" t="s">
        <v>3247</v>
      </c>
      <c r="C3286" s="607" t="s">
        <v>13974</v>
      </c>
      <c r="D3286" s="607" t="s">
        <v>10494</v>
      </c>
      <c r="E3286" s="619" t="s">
        <v>19131</v>
      </c>
      <c r="F3286"/>
      <c r="G3286"/>
      <c r="H3286"/>
    </row>
    <row r="3287" spans="1:8" ht="15" x14ac:dyDescent="0.25">
      <c r="A3287" s="609" t="str">
        <f t="shared" si="51"/>
        <v>92367</v>
      </c>
      <c r="B3287" s="607" t="s">
        <v>3248</v>
      </c>
      <c r="C3287" s="607" t="s">
        <v>13975</v>
      </c>
      <c r="D3287" s="607" t="s">
        <v>10494</v>
      </c>
      <c r="E3287" s="619" t="s">
        <v>33470</v>
      </c>
      <c r="F3287"/>
      <c r="G3287"/>
      <c r="H3287"/>
    </row>
    <row r="3288" spans="1:8" ht="15" x14ac:dyDescent="0.25">
      <c r="A3288" s="609" t="str">
        <f t="shared" si="51"/>
        <v>92368</v>
      </c>
      <c r="B3288" s="607" t="s">
        <v>3249</v>
      </c>
      <c r="C3288" s="607" t="s">
        <v>13977</v>
      </c>
      <c r="D3288" s="607" t="s">
        <v>10494</v>
      </c>
      <c r="E3288" s="619" t="s">
        <v>33471</v>
      </c>
      <c r="F3288"/>
      <c r="G3288"/>
      <c r="H3288"/>
    </row>
    <row r="3289" spans="1:8" ht="15" x14ac:dyDescent="0.25">
      <c r="A3289" s="609" t="str">
        <f t="shared" si="51"/>
        <v>92645</v>
      </c>
      <c r="B3289" s="607" t="s">
        <v>8493</v>
      </c>
      <c r="C3289" s="607" t="s">
        <v>13979</v>
      </c>
      <c r="D3289" s="607" t="s">
        <v>10494</v>
      </c>
      <c r="E3289" s="619" t="s">
        <v>9712</v>
      </c>
      <c r="F3289"/>
      <c r="G3289"/>
      <c r="H3289"/>
    </row>
    <row r="3290" spans="1:8" ht="15" x14ac:dyDescent="0.25">
      <c r="A3290" s="609" t="str">
        <f t="shared" si="51"/>
        <v>92646</v>
      </c>
      <c r="B3290" s="607" t="s">
        <v>8494</v>
      </c>
      <c r="C3290" s="607" t="s">
        <v>13980</v>
      </c>
      <c r="D3290" s="607" t="s">
        <v>10494</v>
      </c>
      <c r="E3290" s="619" t="s">
        <v>18547</v>
      </c>
      <c r="F3290"/>
      <c r="G3290"/>
      <c r="H3290"/>
    </row>
    <row r="3291" spans="1:8" ht="15" x14ac:dyDescent="0.25">
      <c r="A3291" s="609" t="str">
        <f t="shared" si="51"/>
        <v>92648</v>
      </c>
      <c r="B3291" s="607" t="s">
        <v>3483</v>
      </c>
      <c r="C3291" s="607" t="s">
        <v>13981</v>
      </c>
      <c r="D3291" s="607" t="s">
        <v>10494</v>
      </c>
      <c r="E3291" s="619" t="s">
        <v>33472</v>
      </c>
      <c r="F3291"/>
      <c r="G3291"/>
      <c r="H3291"/>
    </row>
    <row r="3292" spans="1:8" ht="15" x14ac:dyDescent="0.25">
      <c r="A3292" s="609" t="str">
        <f t="shared" si="51"/>
        <v>92649</v>
      </c>
      <c r="B3292" s="607" t="s">
        <v>3484</v>
      </c>
      <c r="C3292" s="607" t="s">
        <v>13982</v>
      </c>
      <c r="D3292" s="607" t="s">
        <v>10494</v>
      </c>
      <c r="E3292" s="619" t="s">
        <v>33473</v>
      </c>
      <c r="F3292"/>
      <c r="G3292"/>
      <c r="H3292"/>
    </row>
    <row r="3293" spans="1:8" ht="15" x14ac:dyDescent="0.25">
      <c r="A3293" s="609" t="str">
        <f t="shared" si="51"/>
        <v>92650</v>
      </c>
      <c r="B3293" s="607" t="s">
        <v>3485</v>
      </c>
      <c r="C3293" s="607" t="s">
        <v>13983</v>
      </c>
      <c r="D3293" s="607" t="s">
        <v>10494</v>
      </c>
      <c r="E3293" s="619" t="s">
        <v>33474</v>
      </c>
      <c r="F3293"/>
      <c r="G3293"/>
      <c r="H3293"/>
    </row>
    <row r="3294" spans="1:8" ht="15" x14ac:dyDescent="0.25">
      <c r="A3294" s="609" t="str">
        <f t="shared" si="51"/>
        <v>92652</v>
      </c>
      <c r="B3294" s="607" t="s">
        <v>3486</v>
      </c>
      <c r="C3294" s="607" t="s">
        <v>13984</v>
      </c>
      <c r="D3294" s="607" t="s">
        <v>10494</v>
      </c>
      <c r="E3294" s="619" t="s">
        <v>31672</v>
      </c>
      <c r="F3294"/>
      <c r="G3294"/>
      <c r="H3294"/>
    </row>
    <row r="3295" spans="1:8" ht="15" x14ac:dyDescent="0.25">
      <c r="A3295" s="609" t="str">
        <f t="shared" si="51"/>
        <v>92653</v>
      </c>
      <c r="B3295" s="607" t="s">
        <v>3487</v>
      </c>
      <c r="C3295" s="607" t="s">
        <v>13985</v>
      </c>
      <c r="D3295" s="607" t="s">
        <v>10494</v>
      </c>
      <c r="E3295" s="619" t="s">
        <v>30965</v>
      </c>
      <c r="F3295"/>
      <c r="G3295"/>
      <c r="H3295"/>
    </row>
    <row r="3296" spans="1:8" ht="15" x14ac:dyDescent="0.25">
      <c r="A3296" s="609" t="str">
        <f t="shared" si="51"/>
        <v>92654</v>
      </c>
      <c r="B3296" s="607" t="s">
        <v>3488</v>
      </c>
      <c r="C3296" s="607" t="s">
        <v>13986</v>
      </c>
      <c r="D3296" s="607" t="s">
        <v>10494</v>
      </c>
      <c r="E3296" s="619" t="s">
        <v>27521</v>
      </c>
      <c r="F3296"/>
      <c r="G3296"/>
      <c r="H3296"/>
    </row>
    <row r="3297" spans="1:8" ht="15" x14ac:dyDescent="0.25">
      <c r="A3297" s="609" t="str">
        <f t="shared" si="51"/>
        <v>92655</v>
      </c>
      <c r="B3297" s="607" t="s">
        <v>3489</v>
      </c>
      <c r="C3297" s="607" t="s">
        <v>13987</v>
      </c>
      <c r="D3297" s="607" t="s">
        <v>10494</v>
      </c>
      <c r="E3297" s="619" t="s">
        <v>33475</v>
      </c>
      <c r="F3297"/>
      <c r="G3297"/>
      <c r="H3297"/>
    </row>
    <row r="3298" spans="1:8" ht="15" x14ac:dyDescent="0.25">
      <c r="A3298" s="609" t="str">
        <f t="shared" si="51"/>
        <v>92656</v>
      </c>
      <c r="B3298" s="607" t="s">
        <v>3490</v>
      </c>
      <c r="C3298" s="607" t="s">
        <v>13988</v>
      </c>
      <c r="D3298" s="607" t="s">
        <v>10494</v>
      </c>
      <c r="E3298" s="619" t="s">
        <v>19428</v>
      </c>
      <c r="F3298"/>
      <c r="G3298"/>
      <c r="H3298"/>
    </row>
    <row r="3299" spans="1:8" ht="15" x14ac:dyDescent="0.25">
      <c r="A3299" s="609" t="str">
        <f t="shared" si="51"/>
        <v>92687</v>
      </c>
      <c r="B3299" s="607" t="s">
        <v>3521</v>
      </c>
      <c r="C3299" s="607" t="s">
        <v>13989</v>
      </c>
      <c r="D3299" s="607" t="s">
        <v>10494</v>
      </c>
      <c r="E3299" s="619" t="s">
        <v>16649</v>
      </c>
      <c r="F3299"/>
      <c r="G3299"/>
      <c r="H3299"/>
    </row>
    <row r="3300" spans="1:8" ht="15" x14ac:dyDescent="0.25">
      <c r="A3300" s="609" t="str">
        <f t="shared" si="51"/>
        <v>92688</v>
      </c>
      <c r="B3300" s="607" t="s">
        <v>3522</v>
      </c>
      <c r="C3300" s="607" t="s">
        <v>13991</v>
      </c>
      <c r="D3300" s="607" t="s">
        <v>10494</v>
      </c>
      <c r="E3300" s="619" t="s">
        <v>33476</v>
      </c>
      <c r="F3300"/>
      <c r="G3300"/>
      <c r="H3300"/>
    </row>
    <row r="3301" spans="1:8" ht="15" x14ac:dyDescent="0.25">
      <c r="A3301" s="609" t="str">
        <f t="shared" si="51"/>
        <v>92689</v>
      </c>
      <c r="B3301" s="607" t="s">
        <v>3523</v>
      </c>
      <c r="C3301" s="607" t="s">
        <v>13992</v>
      </c>
      <c r="D3301" s="607" t="s">
        <v>10494</v>
      </c>
      <c r="E3301" s="619" t="s">
        <v>18889</v>
      </c>
      <c r="F3301"/>
      <c r="G3301"/>
      <c r="H3301"/>
    </row>
    <row r="3302" spans="1:8" ht="15" x14ac:dyDescent="0.25">
      <c r="A3302" s="609" t="str">
        <f t="shared" si="51"/>
        <v>92690</v>
      </c>
      <c r="B3302" s="607" t="s">
        <v>3524</v>
      </c>
      <c r="C3302" s="607" t="s">
        <v>13993</v>
      </c>
      <c r="D3302" s="607" t="s">
        <v>10494</v>
      </c>
      <c r="E3302" s="619" t="s">
        <v>19554</v>
      </c>
      <c r="F3302"/>
      <c r="G3302"/>
      <c r="H3302"/>
    </row>
    <row r="3303" spans="1:8" ht="15" x14ac:dyDescent="0.25">
      <c r="A3303" s="609" t="str">
        <f t="shared" si="51"/>
        <v>92691</v>
      </c>
      <c r="B3303" s="607" t="s">
        <v>8495</v>
      </c>
      <c r="C3303" s="607" t="s">
        <v>13995</v>
      </c>
      <c r="D3303" s="607" t="s">
        <v>10494</v>
      </c>
      <c r="E3303" s="619" t="s">
        <v>18023</v>
      </c>
      <c r="F3303"/>
      <c r="G3303"/>
      <c r="H3303"/>
    </row>
    <row r="3304" spans="1:8" ht="15" x14ac:dyDescent="0.25">
      <c r="A3304" s="609" t="str">
        <f t="shared" si="51"/>
        <v>94462</v>
      </c>
      <c r="B3304" s="607" t="s">
        <v>4259</v>
      </c>
      <c r="C3304" s="607" t="s">
        <v>13996</v>
      </c>
      <c r="D3304" s="607" t="s">
        <v>10494</v>
      </c>
      <c r="E3304" s="619" t="s">
        <v>33477</v>
      </c>
      <c r="F3304"/>
      <c r="G3304"/>
      <c r="H3304"/>
    </row>
    <row r="3305" spans="1:8" ht="15" x14ac:dyDescent="0.25">
      <c r="A3305" s="609" t="str">
        <f t="shared" si="51"/>
        <v>94463</v>
      </c>
      <c r="B3305" s="607" t="s">
        <v>4260</v>
      </c>
      <c r="C3305" s="607" t="s">
        <v>13997</v>
      </c>
      <c r="D3305" s="607" t="s">
        <v>10494</v>
      </c>
      <c r="E3305" s="619" t="s">
        <v>19485</v>
      </c>
      <c r="F3305"/>
      <c r="G3305"/>
      <c r="H3305"/>
    </row>
    <row r="3306" spans="1:8" ht="15" x14ac:dyDescent="0.25">
      <c r="A3306" s="609" t="str">
        <f t="shared" si="51"/>
        <v>94464</v>
      </c>
      <c r="B3306" s="607" t="s">
        <v>4261</v>
      </c>
      <c r="C3306" s="607" t="s">
        <v>13998</v>
      </c>
      <c r="D3306" s="607" t="s">
        <v>10494</v>
      </c>
      <c r="E3306" s="619" t="s">
        <v>21546</v>
      </c>
      <c r="F3306"/>
      <c r="G3306"/>
      <c r="H3306"/>
    </row>
    <row r="3307" spans="1:8" ht="15" x14ac:dyDescent="0.25">
      <c r="A3307" s="609" t="str">
        <f t="shared" si="51"/>
        <v>94602</v>
      </c>
      <c r="B3307" s="607" t="s">
        <v>4303</v>
      </c>
      <c r="C3307" s="607" t="s">
        <v>13999</v>
      </c>
      <c r="D3307" s="607" t="s">
        <v>10494</v>
      </c>
      <c r="E3307" s="619" t="s">
        <v>30532</v>
      </c>
      <c r="F3307"/>
      <c r="G3307"/>
      <c r="H3307"/>
    </row>
    <row r="3308" spans="1:8" ht="15" x14ac:dyDescent="0.25">
      <c r="A3308" s="609" t="str">
        <f t="shared" si="51"/>
        <v>94603</v>
      </c>
      <c r="B3308" s="607" t="s">
        <v>4304</v>
      </c>
      <c r="C3308" s="607" t="s">
        <v>14000</v>
      </c>
      <c r="D3308" s="607" t="s">
        <v>10494</v>
      </c>
      <c r="E3308" s="619" t="s">
        <v>33478</v>
      </c>
      <c r="F3308"/>
      <c r="G3308"/>
      <c r="H3308"/>
    </row>
    <row r="3309" spans="1:8" ht="15" x14ac:dyDescent="0.25">
      <c r="A3309" s="609" t="str">
        <f t="shared" si="51"/>
        <v>94604</v>
      </c>
      <c r="B3309" s="607" t="s">
        <v>4305</v>
      </c>
      <c r="C3309" s="607" t="s">
        <v>14001</v>
      </c>
      <c r="D3309" s="607" t="s">
        <v>10494</v>
      </c>
      <c r="E3309" s="619" t="s">
        <v>33479</v>
      </c>
      <c r="F3309"/>
      <c r="G3309"/>
      <c r="H3309"/>
    </row>
    <row r="3310" spans="1:8" ht="15" x14ac:dyDescent="0.25">
      <c r="A3310" s="609" t="str">
        <f t="shared" si="51"/>
        <v>94605</v>
      </c>
      <c r="B3310" s="607" t="s">
        <v>4306</v>
      </c>
      <c r="C3310" s="607" t="s">
        <v>14002</v>
      </c>
      <c r="D3310" s="607" t="s">
        <v>10494</v>
      </c>
      <c r="E3310" s="619" t="s">
        <v>33480</v>
      </c>
      <c r="F3310"/>
      <c r="G3310"/>
      <c r="H3310"/>
    </row>
    <row r="3311" spans="1:8" ht="15" x14ac:dyDescent="0.25">
      <c r="A3311" s="609" t="str">
        <f t="shared" si="51"/>
        <v>94648</v>
      </c>
      <c r="B3311" s="607" t="s">
        <v>4321</v>
      </c>
      <c r="C3311" s="607" t="s">
        <v>14003</v>
      </c>
      <c r="D3311" s="607" t="s">
        <v>10494</v>
      </c>
      <c r="E3311" s="619" t="s">
        <v>9388</v>
      </c>
      <c r="F3311"/>
      <c r="G3311"/>
      <c r="H3311"/>
    </row>
    <row r="3312" spans="1:8" ht="15" x14ac:dyDescent="0.25">
      <c r="A3312" s="609" t="str">
        <f t="shared" si="51"/>
        <v>94649</v>
      </c>
      <c r="B3312" s="607" t="s">
        <v>4322</v>
      </c>
      <c r="C3312" s="607" t="s">
        <v>14005</v>
      </c>
      <c r="D3312" s="607" t="s">
        <v>10494</v>
      </c>
      <c r="E3312" s="619" t="s">
        <v>14201</v>
      </c>
      <c r="F3312"/>
      <c r="G3312"/>
      <c r="H3312"/>
    </row>
    <row r="3313" spans="1:8" ht="15" x14ac:dyDescent="0.25">
      <c r="A3313" s="609" t="str">
        <f t="shared" si="51"/>
        <v>94650</v>
      </c>
      <c r="B3313" s="607" t="s">
        <v>4323</v>
      </c>
      <c r="C3313" s="607" t="s">
        <v>14006</v>
      </c>
      <c r="D3313" s="607" t="s">
        <v>10494</v>
      </c>
      <c r="E3313" s="619" t="s">
        <v>14424</v>
      </c>
      <c r="F3313"/>
      <c r="G3313"/>
      <c r="H3313"/>
    </row>
    <row r="3314" spans="1:8" ht="15" x14ac:dyDescent="0.25">
      <c r="A3314" s="609" t="str">
        <f t="shared" si="51"/>
        <v>94651</v>
      </c>
      <c r="B3314" s="607" t="s">
        <v>4324</v>
      </c>
      <c r="C3314" s="607" t="s">
        <v>14008</v>
      </c>
      <c r="D3314" s="607" t="s">
        <v>10494</v>
      </c>
      <c r="E3314" s="619" t="s">
        <v>25932</v>
      </c>
      <c r="F3314"/>
      <c r="G3314"/>
      <c r="H3314"/>
    </row>
    <row r="3315" spans="1:8" ht="15" x14ac:dyDescent="0.25">
      <c r="A3315" s="609" t="str">
        <f t="shared" si="51"/>
        <v>94652</v>
      </c>
      <c r="B3315" s="607" t="s">
        <v>4325</v>
      </c>
      <c r="C3315" s="607" t="s">
        <v>14009</v>
      </c>
      <c r="D3315" s="607" t="s">
        <v>10494</v>
      </c>
      <c r="E3315" s="619" t="s">
        <v>33481</v>
      </c>
      <c r="F3315"/>
      <c r="G3315"/>
      <c r="H3315"/>
    </row>
    <row r="3316" spans="1:8" ht="15" x14ac:dyDescent="0.25">
      <c r="A3316" s="609" t="str">
        <f t="shared" si="51"/>
        <v>94653</v>
      </c>
      <c r="B3316" s="607" t="s">
        <v>4326</v>
      </c>
      <c r="C3316" s="607" t="s">
        <v>14010</v>
      </c>
      <c r="D3316" s="607" t="s">
        <v>10494</v>
      </c>
      <c r="E3316" s="619" t="s">
        <v>33482</v>
      </c>
      <c r="F3316"/>
      <c r="G3316"/>
      <c r="H3316"/>
    </row>
    <row r="3317" spans="1:8" ht="15" x14ac:dyDescent="0.25">
      <c r="A3317" s="609" t="str">
        <f t="shared" si="51"/>
        <v>94654</v>
      </c>
      <c r="B3317" s="607" t="s">
        <v>4327</v>
      </c>
      <c r="C3317" s="607" t="s">
        <v>14011</v>
      </c>
      <c r="D3317" s="607" t="s">
        <v>10494</v>
      </c>
      <c r="E3317" s="619" t="s">
        <v>33483</v>
      </c>
      <c r="F3317"/>
      <c r="G3317"/>
      <c r="H3317"/>
    </row>
    <row r="3318" spans="1:8" ht="15" x14ac:dyDescent="0.25">
      <c r="A3318" s="609" t="str">
        <f t="shared" si="51"/>
        <v>94655</v>
      </c>
      <c r="B3318" s="607" t="s">
        <v>4328</v>
      </c>
      <c r="C3318" s="607" t="s">
        <v>14012</v>
      </c>
      <c r="D3318" s="607" t="s">
        <v>10494</v>
      </c>
      <c r="E3318" s="619" t="s">
        <v>33484</v>
      </c>
      <c r="F3318"/>
      <c r="G3318"/>
      <c r="H3318"/>
    </row>
    <row r="3319" spans="1:8" ht="15" x14ac:dyDescent="0.25">
      <c r="A3319" s="609" t="str">
        <f t="shared" si="51"/>
        <v>94716</v>
      </c>
      <c r="B3319" s="607" t="s">
        <v>4389</v>
      </c>
      <c r="C3319" s="607" t="s">
        <v>14013</v>
      </c>
      <c r="D3319" s="607" t="s">
        <v>10494</v>
      </c>
      <c r="E3319" s="619" t="s">
        <v>10338</v>
      </c>
      <c r="F3319"/>
      <c r="G3319"/>
      <c r="H3319"/>
    </row>
    <row r="3320" spans="1:8" ht="15" x14ac:dyDescent="0.25">
      <c r="A3320" s="609" t="str">
        <f t="shared" si="51"/>
        <v>94717</v>
      </c>
      <c r="B3320" s="607" t="s">
        <v>4390</v>
      </c>
      <c r="C3320" s="607" t="s">
        <v>14014</v>
      </c>
      <c r="D3320" s="607" t="s">
        <v>10494</v>
      </c>
      <c r="E3320" s="619" t="s">
        <v>18741</v>
      </c>
      <c r="F3320"/>
      <c r="G3320"/>
      <c r="H3320"/>
    </row>
    <row r="3321" spans="1:8" ht="15" x14ac:dyDescent="0.25">
      <c r="A3321" s="609" t="str">
        <f t="shared" si="51"/>
        <v>94718</v>
      </c>
      <c r="B3321" s="607" t="s">
        <v>4391</v>
      </c>
      <c r="C3321" s="607" t="s">
        <v>14015</v>
      </c>
      <c r="D3321" s="607" t="s">
        <v>10494</v>
      </c>
      <c r="E3321" s="619" t="s">
        <v>19621</v>
      </c>
      <c r="F3321"/>
      <c r="G3321"/>
      <c r="H3321"/>
    </row>
    <row r="3322" spans="1:8" ht="15" x14ac:dyDescent="0.25">
      <c r="A3322" s="609" t="str">
        <f t="shared" si="51"/>
        <v>94719</v>
      </c>
      <c r="B3322" s="607" t="s">
        <v>4392</v>
      </c>
      <c r="C3322" s="607" t="s">
        <v>14016</v>
      </c>
      <c r="D3322" s="607" t="s">
        <v>10494</v>
      </c>
      <c r="E3322" s="619" t="s">
        <v>18234</v>
      </c>
      <c r="F3322"/>
      <c r="G3322"/>
      <c r="H3322"/>
    </row>
    <row r="3323" spans="1:8" ht="15" x14ac:dyDescent="0.25">
      <c r="A3323" s="609" t="str">
        <f t="shared" si="51"/>
        <v>94720</v>
      </c>
      <c r="B3323" s="607" t="s">
        <v>4393</v>
      </c>
      <c r="C3323" s="607" t="s">
        <v>14018</v>
      </c>
      <c r="D3323" s="607" t="s">
        <v>10494</v>
      </c>
      <c r="E3323" s="619" t="s">
        <v>33485</v>
      </c>
      <c r="F3323"/>
      <c r="G3323"/>
      <c r="H3323"/>
    </row>
    <row r="3324" spans="1:8" ht="15" x14ac:dyDescent="0.25">
      <c r="A3324" s="609" t="str">
        <f t="shared" si="51"/>
        <v>94721</v>
      </c>
      <c r="B3324" s="607" t="s">
        <v>4394</v>
      </c>
      <c r="C3324" s="607" t="s">
        <v>14019</v>
      </c>
      <c r="D3324" s="607" t="s">
        <v>10494</v>
      </c>
      <c r="E3324" s="619" t="s">
        <v>33486</v>
      </c>
      <c r="F3324"/>
      <c r="G3324"/>
      <c r="H3324"/>
    </row>
    <row r="3325" spans="1:8" ht="15" x14ac:dyDescent="0.25">
      <c r="A3325" s="609" t="str">
        <f t="shared" si="51"/>
        <v>94722</v>
      </c>
      <c r="B3325" s="607" t="s">
        <v>4395</v>
      </c>
      <c r="C3325" s="607" t="s">
        <v>14020</v>
      </c>
      <c r="D3325" s="607" t="s">
        <v>10494</v>
      </c>
      <c r="E3325" s="619" t="s">
        <v>33487</v>
      </c>
      <c r="F3325"/>
      <c r="G3325"/>
      <c r="H3325"/>
    </row>
    <row r="3326" spans="1:8" ht="15" x14ac:dyDescent="0.25">
      <c r="A3326" s="609" t="str">
        <f t="shared" si="51"/>
        <v>95697</v>
      </c>
      <c r="B3326" s="607" t="s">
        <v>4759</v>
      </c>
      <c r="C3326" s="607" t="s">
        <v>14021</v>
      </c>
      <c r="D3326" s="607" t="s">
        <v>10494</v>
      </c>
      <c r="E3326" s="619" t="s">
        <v>18570</v>
      </c>
      <c r="F3326"/>
      <c r="G3326"/>
      <c r="H3326"/>
    </row>
    <row r="3327" spans="1:8" ht="15" x14ac:dyDescent="0.25">
      <c r="A3327" s="609" t="str">
        <f t="shared" si="51"/>
        <v>96635</v>
      </c>
      <c r="B3327" s="607" t="s">
        <v>5025</v>
      </c>
      <c r="C3327" s="607" t="s">
        <v>14022</v>
      </c>
      <c r="D3327" s="607" t="s">
        <v>10494</v>
      </c>
      <c r="E3327" s="619" t="s">
        <v>18107</v>
      </c>
      <c r="F3327"/>
      <c r="G3327"/>
      <c r="H3327"/>
    </row>
    <row r="3328" spans="1:8" ht="15" x14ac:dyDescent="0.25">
      <c r="A3328" s="609" t="str">
        <f t="shared" si="51"/>
        <v>96636</v>
      </c>
      <c r="B3328" s="607" t="s">
        <v>5026</v>
      </c>
      <c r="C3328" s="607" t="s">
        <v>14023</v>
      </c>
      <c r="D3328" s="607" t="s">
        <v>10494</v>
      </c>
      <c r="E3328" s="619" t="s">
        <v>21562</v>
      </c>
      <c r="F3328"/>
      <c r="G3328"/>
      <c r="H3328"/>
    </row>
    <row r="3329" spans="1:8" ht="15" x14ac:dyDescent="0.25">
      <c r="A3329" s="609" t="str">
        <f t="shared" si="51"/>
        <v>96644</v>
      </c>
      <c r="B3329" s="607" t="s">
        <v>5034</v>
      </c>
      <c r="C3329" s="607" t="s">
        <v>14025</v>
      </c>
      <c r="D3329" s="607" t="s">
        <v>10494</v>
      </c>
      <c r="E3329" s="619" t="s">
        <v>9420</v>
      </c>
      <c r="F3329"/>
      <c r="G3329"/>
      <c r="H3329"/>
    </row>
    <row r="3330" spans="1:8" ht="15" x14ac:dyDescent="0.25">
      <c r="A3330" s="609" t="str">
        <f t="shared" ref="A3330:A3393" si="52">IF(ISERROR(SEARCH("/",B3330)=6),TRIM(CLEAN(B3330)),IF(SEARCH("/",B3330)=6,IF(LEN(TRIM(CLEAN(B3330)))=7,LEFT(TRIM(CLEAN(B3330)),6)&amp;"00"&amp;RIGHT(TRIM(CLEAN(B3330)),1),LEFT(TRIM(CLEAN(B3330)),6)&amp;"0"&amp;RIGHT(TRIM(CLEAN(B3330)),2)),TRIM(CLEAN(B3330))))</f>
        <v>96645</v>
      </c>
      <c r="B3330" s="607" t="s">
        <v>5035</v>
      </c>
      <c r="C3330" s="607" t="s">
        <v>14027</v>
      </c>
      <c r="D3330" s="607" t="s">
        <v>10494</v>
      </c>
      <c r="E3330" s="619" t="s">
        <v>18026</v>
      </c>
      <c r="F3330"/>
      <c r="G3330"/>
      <c r="H3330"/>
    </row>
    <row r="3331" spans="1:8" ht="15" x14ac:dyDescent="0.25">
      <c r="A3331" s="609" t="str">
        <f t="shared" si="52"/>
        <v>96646</v>
      </c>
      <c r="B3331" s="607" t="s">
        <v>5036</v>
      </c>
      <c r="C3331" s="607" t="s">
        <v>14028</v>
      </c>
      <c r="D3331" s="607" t="s">
        <v>10494</v>
      </c>
      <c r="E3331" s="619" t="s">
        <v>18144</v>
      </c>
      <c r="F3331"/>
      <c r="G3331"/>
      <c r="H3331"/>
    </row>
    <row r="3332" spans="1:8" ht="15" x14ac:dyDescent="0.25">
      <c r="A3332" s="609" t="str">
        <f t="shared" si="52"/>
        <v>96647</v>
      </c>
      <c r="B3332" s="607" t="s">
        <v>5037</v>
      </c>
      <c r="C3332" s="607" t="s">
        <v>14030</v>
      </c>
      <c r="D3332" s="607" t="s">
        <v>10494</v>
      </c>
      <c r="E3332" s="619" t="s">
        <v>18020</v>
      </c>
      <c r="F3332"/>
      <c r="G3332"/>
      <c r="H3332"/>
    </row>
    <row r="3333" spans="1:8" ht="15" x14ac:dyDescent="0.25">
      <c r="A3333" s="609" t="str">
        <f t="shared" si="52"/>
        <v>96648</v>
      </c>
      <c r="B3333" s="607" t="s">
        <v>5038</v>
      </c>
      <c r="C3333" s="607" t="s">
        <v>14032</v>
      </c>
      <c r="D3333" s="607" t="s">
        <v>10494</v>
      </c>
      <c r="E3333" s="619" t="s">
        <v>17706</v>
      </c>
      <c r="F3333"/>
      <c r="G3333"/>
      <c r="H3333"/>
    </row>
    <row r="3334" spans="1:8" ht="15" x14ac:dyDescent="0.25">
      <c r="A3334" s="609" t="str">
        <f t="shared" si="52"/>
        <v>96649</v>
      </c>
      <c r="B3334" s="607" t="s">
        <v>5039</v>
      </c>
      <c r="C3334" s="607" t="s">
        <v>14034</v>
      </c>
      <c r="D3334" s="607" t="s">
        <v>10494</v>
      </c>
      <c r="E3334" s="619" t="s">
        <v>9516</v>
      </c>
      <c r="F3334"/>
      <c r="G3334"/>
      <c r="H3334"/>
    </row>
    <row r="3335" spans="1:8" ht="15" x14ac:dyDescent="0.25">
      <c r="A3335" s="609" t="str">
        <f t="shared" si="52"/>
        <v>96668</v>
      </c>
      <c r="B3335" s="607" t="s">
        <v>5058</v>
      </c>
      <c r="C3335" s="607" t="s">
        <v>14035</v>
      </c>
      <c r="D3335" s="607" t="s">
        <v>10494</v>
      </c>
      <c r="E3335" s="619" t="s">
        <v>9159</v>
      </c>
      <c r="F3335"/>
      <c r="G3335"/>
      <c r="H3335"/>
    </row>
    <row r="3336" spans="1:8" ht="15" x14ac:dyDescent="0.25">
      <c r="A3336" s="609" t="str">
        <f t="shared" si="52"/>
        <v>96669</v>
      </c>
      <c r="B3336" s="607" t="s">
        <v>5059</v>
      </c>
      <c r="C3336" s="607" t="s">
        <v>14036</v>
      </c>
      <c r="D3336" s="607" t="s">
        <v>10494</v>
      </c>
      <c r="E3336" s="619" t="s">
        <v>13679</v>
      </c>
      <c r="F3336"/>
      <c r="G3336"/>
      <c r="H3336"/>
    </row>
    <row r="3337" spans="1:8" ht="15" x14ac:dyDescent="0.25">
      <c r="A3337" s="609" t="str">
        <f t="shared" si="52"/>
        <v>96670</v>
      </c>
      <c r="B3337" s="607" t="s">
        <v>5060</v>
      </c>
      <c r="C3337" s="607" t="s">
        <v>14038</v>
      </c>
      <c r="D3337" s="607" t="s">
        <v>10494</v>
      </c>
      <c r="E3337" s="619" t="s">
        <v>16744</v>
      </c>
      <c r="F3337"/>
      <c r="G3337"/>
      <c r="H3337"/>
    </row>
    <row r="3338" spans="1:8" ht="15" x14ac:dyDescent="0.25">
      <c r="A3338" s="609" t="str">
        <f t="shared" si="52"/>
        <v>96671</v>
      </c>
      <c r="B3338" s="607" t="s">
        <v>5061</v>
      </c>
      <c r="C3338" s="607" t="s">
        <v>14039</v>
      </c>
      <c r="D3338" s="607" t="s">
        <v>10494</v>
      </c>
      <c r="E3338" s="619" t="s">
        <v>33488</v>
      </c>
      <c r="F3338"/>
      <c r="G3338"/>
      <c r="H3338"/>
    </row>
    <row r="3339" spans="1:8" ht="15" x14ac:dyDescent="0.25">
      <c r="A3339" s="609" t="str">
        <f t="shared" si="52"/>
        <v>96672</v>
      </c>
      <c r="B3339" s="607" t="s">
        <v>5062</v>
      </c>
      <c r="C3339" s="607" t="s">
        <v>14040</v>
      </c>
      <c r="D3339" s="607" t="s">
        <v>10494</v>
      </c>
      <c r="E3339" s="619" t="s">
        <v>33489</v>
      </c>
      <c r="F3339"/>
      <c r="G3339"/>
      <c r="H3339"/>
    </row>
    <row r="3340" spans="1:8" ht="15" x14ac:dyDescent="0.25">
      <c r="A3340" s="609" t="str">
        <f t="shared" si="52"/>
        <v>96673</v>
      </c>
      <c r="B3340" s="607" t="s">
        <v>5063</v>
      </c>
      <c r="C3340" s="607" t="s">
        <v>14041</v>
      </c>
      <c r="D3340" s="607" t="s">
        <v>10494</v>
      </c>
      <c r="E3340" s="619" t="s">
        <v>26809</v>
      </c>
      <c r="F3340"/>
      <c r="G3340"/>
      <c r="H3340"/>
    </row>
    <row r="3341" spans="1:8" ht="15" x14ac:dyDescent="0.25">
      <c r="A3341" s="609" t="str">
        <f t="shared" si="52"/>
        <v>96674</v>
      </c>
      <c r="B3341" s="607" t="s">
        <v>5064</v>
      </c>
      <c r="C3341" s="607" t="s">
        <v>14042</v>
      </c>
      <c r="D3341" s="607" t="s">
        <v>10494</v>
      </c>
      <c r="E3341" s="619" t="s">
        <v>33490</v>
      </c>
      <c r="F3341"/>
      <c r="G3341"/>
      <c r="H3341"/>
    </row>
    <row r="3342" spans="1:8" ht="15" x14ac:dyDescent="0.25">
      <c r="A3342" s="609" t="str">
        <f t="shared" si="52"/>
        <v>96675</v>
      </c>
      <c r="B3342" s="607" t="s">
        <v>5065</v>
      </c>
      <c r="C3342" s="607" t="s">
        <v>14043</v>
      </c>
      <c r="D3342" s="607" t="s">
        <v>10494</v>
      </c>
      <c r="E3342" s="619" t="s">
        <v>30366</v>
      </c>
      <c r="F3342"/>
      <c r="G3342"/>
      <c r="H3342"/>
    </row>
    <row r="3343" spans="1:8" ht="15" x14ac:dyDescent="0.25">
      <c r="A3343" s="609" t="str">
        <f t="shared" si="52"/>
        <v>96676</v>
      </c>
      <c r="B3343" s="607" t="s">
        <v>5066</v>
      </c>
      <c r="C3343" s="607" t="s">
        <v>14044</v>
      </c>
      <c r="D3343" s="607" t="s">
        <v>10494</v>
      </c>
      <c r="E3343" s="619" t="s">
        <v>18005</v>
      </c>
      <c r="F3343"/>
      <c r="G3343"/>
      <c r="H3343"/>
    </row>
    <row r="3344" spans="1:8" ht="15" x14ac:dyDescent="0.25">
      <c r="A3344" s="609" t="str">
        <f t="shared" si="52"/>
        <v>96677</v>
      </c>
      <c r="B3344" s="607" t="s">
        <v>5067</v>
      </c>
      <c r="C3344" s="607" t="s">
        <v>14046</v>
      </c>
      <c r="D3344" s="607" t="s">
        <v>10494</v>
      </c>
      <c r="E3344" s="619" t="s">
        <v>14629</v>
      </c>
      <c r="F3344"/>
      <c r="G3344"/>
      <c r="H3344"/>
    </row>
    <row r="3345" spans="1:8" ht="15" x14ac:dyDescent="0.25">
      <c r="A3345" s="609" t="str">
        <f t="shared" si="52"/>
        <v>96678</v>
      </c>
      <c r="B3345" s="607" t="s">
        <v>5068</v>
      </c>
      <c r="C3345" s="607" t="s">
        <v>14047</v>
      </c>
      <c r="D3345" s="607" t="s">
        <v>10494</v>
      </c>
      <c r="E3345" s="619" t="s">
        <v>18066</v>
      </c>
      <c r="F3345"/>
      <c r="G3345"/>
      <c r="H3345"/>
    </row>
    <row r="3346" spans="1:8" ht="15" x14ac:dyDescent="0.25">
      <c r="A3346" s="609" t="str">
        <f t="shared" si="52"/>
        <v>96679</v>
      </c>
      <c r="B3346" s="607" t="s">
        <v>5069</v>
      </c>
      <c r="C3346" s="607" t="s">
        <v>14048</v>
      </c>
      <c r="D3346" s="607" t="s">
        <v>10494</v>
      </c>
      <c r="E3346" s="619" t="s">
        <v>17334</v>
      </c>
      <c r="F3346"/>
      <c r="G3346"/>
      <c r="H3346"/>
    </row>
    <row r="3347" spans="1:8" ht="15" x14ac:dyDescent="0.25">
      <c r="A3347" s="609" t="str">
        <f t="shared" si="52"/>
        <v>96680</v>
      </c>
      <c r="B3347" s="607" t="s">
        <v>5070</v>
      </c>
      <c r="C3347" s="607" t="s">
        <v>14050</v>
      </c>
      <c r="D3347" s="607" t="s">
        <v>10494</v>
      </c>
      <c r="E3347" s="619" t="s">
        <v>19808</v>
      </c>
      <c r="F3347"/>
      <c r="G3347"/>
      <c r="H3347"/>
    </row>
    <row r="3348" spans="1:8" ht="15" x14ac:dyDescent="0.25">
      <c r="A3348" s="609" t="str">
        <f t="shared" si="52"/>
        <v>96681</v>
      </c>
      <c r="B3348" s="607" t="s">
        <v>5071</v>
      </c>
      <c r="C3348" s="607" t="s">
        <v>14052</v>
      </c>
      <c r="D3348" s="607" t="s">
        <v>10494</v>
      </c>
      <c r="E3348" s="619" t="s">
        <v>31311</v>
      </c>
      <c r="F3348"/>
      <c r="G3348"/>
      <c r="H3348"/>
    </row>
    <row r="3349" spans="1:8" ht="15" x14ac:dyDescent="0.25">
      <c r="A3349" s="609" t="str">
        <f t="shared" si="52"/>
        <v>96682</v>
      </c>
      <c r="B3349" s="607" t="s">
        <v>5072</v>
      </c>
      <c r="C3349" s="607" t="s">
        <v>14053</v>
      </c>
      <c r="D3349" s="607" t="s">
        <v>10494</v>
      </c>
      <c r="E3349" s="619" t="s">
        <v>33491</v>
      </c>
      <c r="F3349"/>
      <c r="G3349"/>
      <c r="H3349"/>
    </row>
    <row r="3350" spans="1:8" ht="15" x14ac:dyDescent="0.25">
      <c r="A3350" s="609" t="str">
        <f t="shared" si="52"/>
        <v>96683</v>
      </c>
      <c r="B3350" s="607" t="s">
        <v>5073</v>
      </c>
      <c r="C3350" s="607" t="s">
        <v>14054</v>
      </c>
      <c r="D3350" s="607" t="s">
        <v>10494</v>
      </c>
      <c r="E3350" s="619" t="s">
        <v>19169</v>
      </c>
      <c r="F3350"/>
      <c r="G3350"/>
      <c r="H3350"/>
    </row>
    <row r="3351" spans="1:8" ht="15" x14ac:dyDescent="0.25">
      <c r="A3351" s="609" t="str">
        <f t="shared" si="52"/>
        <v>96718</v>
      </c>
      <c r="B3351" s="607" t="s">
        <v>5108</v>
      </c>
      <c r="C3351" s="607" t="s">
        <v>14055</v>
      </c>
      <c r="D3351" s="607" t="s">
        <v>10494</v>
      </c>
      <c r="E3351" s="619" t="s">
        <v>12851</v>
      </c>
      <c r="F3351"/>
      <c r="G3351"/>
      <c r="H3351"/>
    </row>
    <row r="3352" spans="1:8" ht="15" x14ac:dyDescent="0.25">
      <c r="A3352" s="609" t="str">
        <f t="shared" si="52"/>
        <v>96719</v>
      </c>
      <c r="B3352" s="607" t="s">
        <v>5109</v>
      </c>
      <c r="C3352" s="607" t="s">
        <v>14057</v>
      </c>
      <c r="D3352" s="607" t="s">
        <v>10494</v>
      </c>
      <c r="E3352" s="619" t="s">
        <v>8881</v>
      </c>
      <c r="F3352"/>
      <c r="G3352"/>
      <c r="H3352"/>
    </row>
    <row r="3353" spans="1:8" ht="15" x14ac:dyDescent="0.25">
      <c r="A3353" s="609" t="str">
        <f t="shared" si="52"/>
        <v>96720</v>
      </c>
      <c r="B3353" s="607" t="s">
        <v>5110</v>
      </c>
      <c r="C3353" s="607" t="s">
        <v>14059</v>
      </c>
      <c r="D3353" s="607" t="s">
        <v>10494</v>
      </c>
      <c r="E3353" s="619" t="s">
        <v>9241</v>
      </c>
      <c r="F3353"/>
      <c r="G3353"/>
      <c r="H3353"/>
    </row>
    <row r="3354" spans="1:8" ht="15" x14ac:dyDescent="0.25">
      <c r="A3354" s="609" t="str">
        <f t="shared" si="52"/>
        <v>96721</v>
      </c>
      <c r="B3354" s="607" t="s">
        <v>5111</v>
      </c>
      <c r="C3354" s="607" t="s">
        <v>14060</v>
      </c>
      <c r="D3354" s="607" t="s">
        <v>10494</v>
      </c>
      <c r="E3354" s="619" t="s">
        <v>17898</v>
      </c>
      <c r="F3354"/>
      <c r="G3354"/>
      <c r="H3354"/>
    </row>
    <row r="3355" spans="1:8" ht="15" x14ac:dyDescent="0.25">
      <c r="A3355" s="609" t="str">
        <f t="shared" si="52"/>
        <v>96722</v>
      </c>
      <c r="B3355" s="607" t="s">
        <v>5112</v>
      </c>
      <c r="C3355" s="607" t="s">
        <v>14062</v>
      </c>
      <c r="D3355" s="607" t="s">
        <v>10494</v>
      </c>
      <c r="E3355" s="619" t="s">
        <v>10373</v>
      </c>
      <c r="F3355"/>
      <c r="G3355"/>
      <c r="H3355"/>
    </row>
    <row r="3356" spans="1:8" ht="15" x14ac:dyDescent="0.25">
      <c r="A3356" s="609" t="str">
        <f t="shared" si="52"/>
        <v>96723</v>
      </c>
      <c r="B3356" s="607" t="s">
        <v>5113</v>
      </c>
      <c r="C3356" s="607" t="s">
        <v>14063</v>
      </c>
      <c r="D3356" s="607" t="s">
        <v>10494</v>
      </c>
      <c r="E3356" s="619" t="s">
        <v>18193</v>
      </c>
      <c r="F3356"/>
      <c r="G3356"/>
      <c r="H3356"/>
    </row>
    <row r="3357" spans="1:8" ht="15" x14ac:dyDescent="0.25">
      <c r="A3357" s="609" t="str">
        <f t="shared" si="52"/>
        <v>96724</v>
      </c>
      <c r="B3357" s="607" t="s">
        <v>5114</v>
      </c>
      <c r="C3357" s="607" t="s">
        <v>14065</v>
      </c>
      <c r="D3357" s="607" t="s">
        <v>10494</v>
      </c>
      <c r="E3357" s="619" t="s">
        <v>33492</v>
      </c>
      <c r="F3357"/>
      <c r="G3357"/>
      <c r="H3357"/>
    </row>
    <row r="3358" spans="1:8" ht="15" x14ac:dyDescent="0.25">
      <c r="A3358" s="609" t="str">
        <f t="shared" si="52"/>
        <v>96725</v>
      </c>
      <c r="B3358" s="607" t="s">
        <v>5115</v>
      </c>
      <c r="C3358" s="607" t="s">
        <v>14066</v>
      </c>
      <c r="D3358" s="607" t="s">
        <v>10494</v>
      </c>
      <c r="E3358" s="619" t="s">
        <v>19813</v>
      </c>
      <c r="F3358"/>
      <c r="G3358"/>
      <c r="H3358"/>
    </row>
    <row r="3359" spans="1:8" ht="15" x14ac:dyDescent="0.25">
      <c r="A3359" s="609" t="str">
        <f t="shared" si="52"/>
        <v>96726</v>
      </c>
      <c r="B3359" s="607" t="s">
        <v>5116</v>
      </c>
      <c r="C3359" s="607" t="s">
        <v>14068</v>
      </c>
      <c r="D3359" s="607" t="s">
        <v>10494</v>
      </c>
      <c r="E3359" s="619" t="s">
        <v>33493</v>
      </c>
      <c r="F3359"/>
      <c r="G3359"/>
      <c r="H3359"/>
    </row>
    <row r="3360" spans="1:8" ht="15" x14ac:dyDescent="0.25">
      <c r="A3360" s="609" t="str">
        <f t="shared" si="52"/>
        <v>96727</v>
      </c>
      <c r="B3360" s="607" t="s">
        <v>5117</v>
      </c>
      <c r="C3360" s="607" t="s">
        <v>14069</v>
      </c>
      <c r="D3360" s="607" t="s">
        <v>10494</v>
      </c>
      <c r="E3360" s="619" t="s">
        <v>18215</v>
      </c>
      <c r="F3360"/>
      <c r="G3360"/>
      <c r="H3360"/>
    </row>
    <row r="3361" spans="1:8" ht="15" x14ac:dyDescent="0.25">
      <c r="A3361" s="609" t="str">
        <f t="shared" si="52"/>
        <v>96728</v>
      </c>
      <c r="B3361" s="607" t="s">
        <v>5118</v>
      </c>
      <c r="C3361" s="607" t="s">
        <v>14070</v>
      </c>
      <c r="D3361" s="607" t="s">
        <v>10494</v>
      </c>
      <c r="E3361" s="619" t="s">
        <v>9809</v>
      </c>
      <c r="F3361"/>
      <c r="G3361"/>
      <c r="H3361"/>
    </row>
    <row r="3362" spans="1:8" ht="15" x14ac:dyDescent="0.25">
      <c r="A3362" s="609" t="str">
        <f t="shared" si="52"/>
        <v>96729</v>
      </c>
      <c r="B3362" s="607" t="s">
        <v>5119</v>
      </c>
      <c r="C3362" s="607" t="s">
        <v>14071</v>
      </c>
      <c r="D3362" s="607" t="s">
        <v>10494</v>
      </c>
      <c r="E3362" s="619" t="s">
        <v>33494</v>
      </c>
      <c r="F3362"/>
      <c r="G3362"/>
      <c r="H3362"/>
    </row>
    <row r="3363" spans="1:8" ht="15" x14ac:dyDescent="0.25">
      <c r="A3363" s="609" t="str">
        <f t="shared" si="52"/>
        <v>96730</v>
      </c>
      <c r="B3363" s="607" t="s">
        <v>5120</v>
      </c>
      <c r="C3363" s="607" t="s">
        <v>14073</v>
      </c>
      <c r="D3363" s="607" t="s">
        <v>10494</v>
      </c>
      <c r="E3363" s="619" t="s">
        <v>18935</v>
      </c>
      <c r="F3363"/>
      <c r="G3363"/>
      <c r="H3363"/>
    </row>
    <row r="3364" spans="1:8" ht="15" x14ac:dyDescent="0.25">
      <c r="A3364" s="609" t="str">
        <f t="shared" si="52"/>
        <v>96731</v>
      </c>
      <c r="B3364" s="607" t="s">
        <v>5121</v>
      </c>
      <c r="C3364" s="607" t="s">
        <v>14075</v>
      </c>
      <c r="D3364" s="607" t="s">
        <v>10494</v>
      </c>
      <c r="E3364" s="619" t="s">
        <v>33495</v>
      </c>
      <c r="F3364"/>
      <c r="G3364"/>
      <c r="H3364"/>
    </row>
    <row r="3365" spans="1:8" ht="15" x14ac:dyDescent="0.25">
      <c r="A3365" s="609" t="str">
        <f t="shared" si="52"/>
        <v>96732</v>
      </c>
      <c r="B3365" s="607" t="s">
        <v>5122</v>
      </c>
      <c r="C3365" s="607" t="s">
        <v>14076</v>
      </c>
      <c r="D3365" s="607" t="s">
        <v>10494</v>
      </c>
      <c r="E3365" s="619" t="s">
        <v>19787</v>
      </c>
      <c r="F3365"/>
      <c r="G3365"/>
      <c r="H3365"/>
    </row>
    <row r="3366" spans="1:8" ht="15" x14ac:dyDescent="0.25">
      <c r="A3366" s="609" t="str">
        <f t="shared" si="52"/>
        <v>96733</v>
      </c>
      <c r="B3366" s="607" t="s">
        <v>5123</v>
      </c>
      <c r="C3366" s="607" t="s">
        <v>14077</v>
      </c>
      <c r="D3366" s="607" t="s">
        <v>10494</v>
      </c>
      <c r="E3366" s="619" t="s">
        <v>33496</v>
      </c>
      <c r="F3366"/>
      <c r="G3366"/>
      <c r="H3366"/>
    </row>
    <row r="3367" spans="1:8" ht="15" x14ac:dyDescent="0.25">
      <c r="A3367" s="609" t="str">
        <f t="shared" si="52"/>
        <v>96734</v>
      </c>
      <c r="B3367" s="607" t="s">
        <v>5124</v>
      </c>
      <c r="C3367" s="607" t="s">
        <v>14078</v>
      </c>
      <c r="D3367" s="607" t="s">
        <v>10494</v>
      </c>
      <c r="E3367" s="619" t="s">
        <v>19631</v>
      </c>
      <c r="F3367"/>
      <c r="G3367"/>
      <c r="H3367"/>
    </row>
    <row r="3368" spans="1:8" ht="15" x14ac:dyDescent="0.25">
      <c r="A3368" s="609" t="str">
        <f t="shared" si="52"/>
        <v>96735</v>
      </c>
      <c r="B3368" s="607" t="s">
        <v>5125</v>
      </c>
      <c r="C3368" s="607" t="s">
        <v>14079</v>
      </c>
      <c r="D3368" s="607" t="s">
        <v>10494</v>
      </c>
      <c r="E3368" s="619" t="s">
        <v>33497</v>
      </c>
      <c r="F3368"/>
      <c r="G3368"/>
      <c r="H3368"/>
    </row>
    <row r="3369" spans="1:8" ht="15" x14ac:dyDescent="0.25">
      <c r="A3369" s="609" t="str">
        <f t="shared" si="52"/>
        <v>96794</v>
      </c>
      <c r="B3369" s="607" t="s">
        <v>5156</v>
      </c>
      <c r="C3369" s="607" t="s">
        <v>14080</v>
      </c>
      <c r="D3369" s="607" t="s">
        <v>10494</v>
      </c>
      <c r="E3369" s="619" t="s">
        <v>9304</v>
      </c>
      <c r="F3369"/>
      <c r="G3369"/>
      <c r="H3369"/>
    </row>
    <row r="3370" spans="1:8" ht="15" x14ac:dyDescent="0.25">
      <c r="A3370" s="609" t="str">
        <f t="shared" si="52"/>
        <v>96795</v>
      </c>
      <c r="B3370" s="607" t="s">
        <v>5157</v>
      </c>
      <c r="C3370" s="607" t="s">
        <v>14082</v>
      </c>
      <c r="D3370" s="607" t="s">
        <v>10494</v>
      </c>
      <c r="E3370" s="619" t="s">
        <v>10223</v>
      </c>
      <c r="F3370"/>
      <c r="G3370"/>
      <c r="H3370"/>
    </row>
    <row r="3371" spans="1:8" ht="15" x14ac:dyDescent="0.25">
      <c r="A3371" s="609" t="str">
        <f t="shared" si="52"/>
        <v>96796</v>
      </c>
      <c r="B3371" s="607" t="s">
        <v>5158</v>
      </c>
      <c r="C3371" s="607" t="s">
        <v>14084</v>
      </c>
      <c r="D3371" s="607" t="s">
        <v>10494</v>
      </c>
      <c r="E3371" s="619" t="s">
        <v>14482</v>
      </c>
      <c r="F3371"/>
      <c r="G3371"/>
      <c r="H3371"/>
    </row>
    <row r="3372" spans="1:8" ht="15" x14ac:dyDescent="0.25">
      <c r="A3372" s="609" t="str">
        <f t="shared" si="52"/>
        <v>96797</v>
      </c>
      <c r="B3372" s="607" t="s">
        <v>5159</v>
      </c>
      <c r="C3372" s="607" t="s">
        <v>14085</v>
      </c>
      <c r="D3372" s="607" t="s">
        <v>10494</v>
      </c>
      <c r="E3372" s="619" t="s">
        <v>9847</v>
      </c>
      <c r="F3372"/>
      <c r="G3372"/>
      <c r="H3372"/>
    </row>
    <row r="3373" spans="1:8" ht="15" x14ac:dyDescent="0.25">
      <c r="A3373" s="609" t="str">
        <f t="shared" si="52"/>
        <v>96798</v>
      </c>
      <c r="B3373" s="607" t="s">
        <v>5160</v>
      </c>
      <c r="C3373" s="607" t="s">
        <v>14087</v>
      </c>
      <c r="D3373" s="607" t="s">
        <v>10494</v>
      </c>
      <c r="E3373" s="619" t="s">
        <v>18114</v>
      </c>
      <c r="F3373"/>
      <c r="G3373"/>
      <c r="H3373"/>
    </row>
    <row r="3374" spans="1:8" ht="15" x14ac:dyDescent="0.25">
      <c r="A3374" s="609" t="str">
        <f t="shared" si="52"/>
        <v>96799</v>
      </c>
      <c r="B3374" s="607" t="s">
        <v>5161</v>
      </c>
      <c r="C3374" s="607" t="s">
        <v>14088</v>
      </c>
      <c r="D3374" s="607" t="s">
        <v>10494</v>
      </c>
      <c r="E3374" s="619" t="s">
        <v>12812</v>
      </c>
      <c r="F3374"/>
      <c r="G3374"/>
      <c r="H3374"/>
    </row>
    <row r="3375" spans="1:8" ht="15" x14ac:dyDescent="0.25">
      <c r="A3375" s="609" t="str">
        <f t="shared" si="52"/>
        <v>96800</v>
      </c>
      <c r="B3375" s="607" t="s">
        <v>5162</v>
      </c>
      <c r="C3375" s="607" t="s">
        <v>14089</v>
      </c>
      <c r="D3375" s="607" t="s">
        <v>10494</v>
      </c>
      <c r="E3375" s="619" t="s">
        <v>9730</v>
      </c>
      <c r="F3375"/>
      <c r="G3375"/>
      <c r="H3375"/>
    </row>
    <row r="3376" spans="1:8" ht="15" x14ac:dyDescent="0.25">
      <c r="A3376" s="609" t="str">
        <f t="shared" si="52"/>
        <v>96801</v>
      </c>
      <c r="B3376" s="607" t="s">
        <v>5163</v>
      </c>
      <c r="C3376" s="607" t="s">
        <v>14090</v>
      </c>
      <c r="D3376" s="607" t="s">
        <v>10494</v>
      </c>
      <c r="E3376" s="619" t="s">
        <v>33498</v>
      </c>
      <c r="F3376"/>
      <c r="G3376"/>
      <c r="H3376"/>
    </row>
    <row r="3377" spans="1:8" ht="15" x14ac:dyDescent="0.25">
      <c r="A3377" s="609" t="str">
        <f t="shared" si="52"/>
        <v>97327</v>
      </c>
      <c r="B3377" s="607" t="s">
        <v>5368</v>
      </c>
      <c r="C3377" s="607" t="s">
        <v>14091</v>
      </c>
      <c r="D3377" s="607" t="s">
        <v>10494</v>
      </c>
      <c r="E3377" s="619" t="s">
        <v>14252</v>
      </c>
      <c r="F3377"/>
      <c r="G3377"/>
      <c r="H3377"/>
    </row>
    <row r="3378" spans="1:8" ht="15" x14ac:dyDescent="0.25">
      <c r="A3378" s="609" t="str">
        <f t="shared" si="52"/>
        <v>97328</v>
      </c>
      <c r="B3378" s="607" t="s">
        <v>5369</v>
      </c>
      <c r="C3378" s="607" t="s">
        <v>14092</v>
      </c>
      <c r="D3378" s="607" t="s">
        <v>10494</v>
      </c>
      <c r="E3378" s="619" t="s">
        <v>19507</v>
      </c>
      <c r="F3378"/>
      <c r="G3378"/>
      <c r="H3378"/>
    </row>
    <row r="3379" spans="1:8" ht="15" x14ac:dyDescent="0.25">
      <c r="A3379" s="609" t="str">
        <f t="shared" si="52"/>
        <v>97329</v>
      </c>
      <c r="B3379" s="607" t="s">
        <v>5370</v>
      </c>
      <c r="C3379" s="607" t="s">
        <v>14093</v>
      </c>
      <c r="D3379" s="607" t="s">
        <v>10494</v>
      </c>
      <c r="E3379" s="619" t="s">
        <v>33499</v>
      </c>
      <c r="F3379"/>
      <c r="G3379"/>
      <c r="H3379"/>
    </row>
    <row r="3380" spans="1:8" ht="15" x14ac:dyDescent="0.25">
      <c r="A3380" s="609" t="str">
        <f t="shared" si="52"/>
        <v>97330</v>
      </c>
      <c r="B3380" s="607" t="s">
        <v>5371</v>
      </c>
      <c r="C3380" s="607" t="s">
        <v>14094</v>
      </c>
      <c r="D3380" s="607" t="s">
        <v>10494</v>
      </c>
      <c r="E3380" s="619" t="s">
        <v>19013</v>
      </c>
      <c r="F3380"/>
      <c r="G3380"/>
      <c r="H3380"/>
    </row>
    <row r="3381" spans="1:8" ht="15" x14ac:dyDescent="0.25">
      <c r="A3381" s="609" t="str">
        <f t="shared" si="52"/>
        <v>97331</v>
      </c>
      <c r="B3381" s="607" t="s">
        <v>5372</v>
      </c>
      <c r="C3381" s="607" t="s">
        <v>14095</v>
      </c>
      <c r="D3381" s="607" t="s">
        <v>10494</v>
      </c>
      <c r="E3381" s="619" t="s">
        <v>15127</v>
      </c>
      <c r="F3381"/>
      <c r="G3381"/>
      <c r="H3381"/>
    </row>
    <row r="3382" spans="1:8" ht="15" x14ac:dyDescent="0.25">
      <c r="A3382" s="609" t="str">
        <f t="shared" si="52"/>
        <v>97332</v>
      </c>
      <c r="B3382" s="607" t="s">
        <v>5373</v>
      </c>
      <c r="C3382" s="607" t="s">
        <v>14096</v>
      </c>
      <c r="D3382" s="607" t="s">
        <v>10494</v>
      </c>
      <c r="E3382" s="619" t="s">
        <v>21855</v>
      </c>
      <c r="F3382"/>
      <c r="G3382"/>
      <c r="H3382"/>
    </row>
    <row r="3383" spans="1:8" ht="15" x14ac:dyDescent="0.25">
      <c r="A3383" s="609" t="str">
        <f t="shared" si="52"/>
        <v>97333</v>
      </c>
      <c r="B3383" s="607" t="s">
        <v>5374</v>
      </c>
      <c r="C3383" s="607" t="s">
        <v>14097</v>
      </c>
      <c r="D3383" s="607" t="s">
        <v>10494</v>
      </c>
      <c r="E3383" s="619" t="s">
        <v>19713</v>
      </c>
      <c r="F3383"/>
      <c r="G3383"/>
      <c r="H3383"/>
    </row>
    <row r="3384" spans="1:8" ht="15" x14ac:dyDescent="0.25">
      <c r="A3384" s="609" t="str">
        <f t="shared" si="52"/>
        <v>97334</v>
      </c>
      <c r="B3384" s="607" t="s">
        <v>5375</v>
      </c>
      <c r="C3384" s="607" t="s">
        <v>14098</v>
      </c>
      <c r="D3384" s="607" t="s">
        <v>10494</v>
      </c>
      <c r="E3384" s="619" t="s">
        <v>33500</v>
      </c>
      <c r="F3384"/>
      <c r="G3384"/>
      <c r="H3384"/>
    </row>
    <row r="3385" spans="1:8" ht="15" x14ac:dyDescent="0.25">
      <c r="A3385" s="609" t="str">
        <f t="shared" si="52"/>
        <v>97335</v>
      </c>
      <c r="B3385" s="607" t="s">
        <v>5376</v>
      </c>
      <c r="C3385" s="607" t="s">
        <v>14099</v>
      </c>
      <c r="D3385" s="607" t="s">
        <v>10494</v>
      </c>
      <c r="E3385" s="619" t="s">
        <v>13082</v>
      </c>
      <c r="F3385"/>
      <c r="G3385"/>
      <c r="H3385"/>
    </row>
    <row r="3386" spans="1:8" ht="15" x14ac:dyDescent="0.25">
      <c r="A3386" s="609" t="str">
        <f t="shared" si="52"/>
        <v>97336</v>
      </c>
      <c r="B3386" s="607" t="s">
        <v>5377</v>
      </c>
      <c r="C3386" s="607" t="s">
        <v>14100</v>
      </c>
      <c r="D3386" s="607" t="s">
        <v>10494</v>
      </c>
      <c r="E3386" s="619" t="s">
        <v>33446</v>
      </c>
      <c r="F3386"/>
      <c r="G3386"/>
      <c r="H3386"/>
    </row>
    <row r="3387" spans="1:8" ht="15" x14ac:dyDescent="0.25">
      <c r="A3387" s="609" t="str">
        <f t="shared" si="52"/>
        <v>97337</v>
      </c>
      <c r="B3387" s="607" t="s">
        <v>5378</v>
      </c>
      <c r="C3387" s="607" t="s">
        <v>14101</v>
      </c>
      <c r="D3387" s="607" t="s">
        <v>10494</v>
      </c>
      <c r="E3387" s="619" t="s">
        <v>33501</v>
      </c>
      <c r="F3387"/>
      <c r="G3387"/>
      <c r="H3387"/>
    </row>
    <row r="3388" spans="1:8" ht="15" x14ac:dyDescent="0.25">
      <c r="A3388" s="609" t="str">
        <f t="shared" si="52"/>
        <v>97338</v>
      </c>
      <c r="B3388" s="607" t="s">
        <v>5379</v>
      </c>
      <c r="C3388" s="607" t="s">
        <v>14102</v>
      </c>
      <c r="D3388" s="607" t="s">
        <v>10494</v>
      </c>
      <c r="E3388" s="619" t="s">
        <v>33502</v>
      </c>
      <c r="F3388"/>
      <c r="G3388"/>
      <c r="H3388"/>
    </row>
    <row r="3389" spans="1:8" ht="15" x14ac:dyDescent="0.25">
      <c r="A3389" s="609" t="str">
        <f t="shared" si="52"/>
        <v>97339</v>
      </c>
      <c r="B3389" s="607" t="s">
        <v>5380</v>
      </c>
      <c r="C3389" s="607" t="s">
        <v>14103</v>
      </c>
      <c r="D3389" s="607" t="s">
        <v>10494</v>
      </c>
      <c r="E3389" s="619" t="s">
        <v>33448</v>
      </c>
      <c r="F3389"/>
      <c r="G3389"/>
      <c r="H3389"/>
    </row>
    <row r="3390" spans="1:8" ht="15" x14ac:dyDescent="0.25">
      <c r="A3390" s="609" t="str">
        <f t="shared" si="52"/>
        <v>97340</v>
      </c>
      <c r="B3390" s="607" t="s">
        <v>5381</v>
      </c>
      <c r="C3390" s="607" t="s">
        <v>14104</v>
      </c>
      <c r="D3390" s="607" t="s">
        <v>10494</v>
      </c>
      <c r="E3390" s="619" t="s">
        <v>33503</v>
      </c>
      <c r="F3390"/>
      <c r="G3390"/>
      <c r="H3390"/>
    </row>
    <row r="3391" spans="1:8" ht="15" x14ac:dyDescent="0.25">
      <c r="A3391" s="609" t="str">
        <f t="shared" si="52"/>
        <v>97341</v>
      </c>
      <c r="B3391" s="607" t="s">
        <v>5382</v>
      </c>
      <c r="C3391" s="607" t="s">
        <v>14105</v>
      </c>
      <c r="D3391" s="607" t="s">
        <v>10494</v>
      </c>
      <c r="E3391" s="619" t="s">
        <v>28675</v>
      </c>
      <c r="F3391"/>
      <c r="G3391"/>
      <c r="H3391"/>
    </row>
    <row r="3392" spans="1:8" ht="15" x14ac:dyDescent="0.25">
      <c r="A3392" s="609" t="str">
        <f t="shared" si="52"/>
        <v>97342</v>
      </c>
      <c r="B3392" s="607" t="s">
        <v>5383</v>
      </c>
      <c r="C3392" s="607" t="s">
        <v>14106</v>
      </c>
      <c r="D3392" s="607" t="s">
        <v>10494</v>
      </c>
      <c r="E3392" s="619" t="s">
        <v>33504</v>
      </c>
      <c r="F3392"/>
      <c r="G3392"/>
      <c r="H3392"/>
    </row>
    <row r="3393" spans="1:8" ht="15" x14ac:dyDescent="0.25">
      <c r="A3393" s="609" t="str">
        <f t="shared" si="52"/>
        <v>97343</v>
      </c>
      <c r="B3393" s="607" t="s">
        <v>5384</v>
      </c>
      <c r="C3393" s="607" t="s">
        <v>14107</v>
      </c>
      <c r="D3393" s="607" t="s">
        <v>10494</v>
      </c>
      <c r="E3393" s="619" t="s">
        <v>33505</v>
      </c>
      <c r="F3393"/>
      <c r="G3393"/>
      <c r="H3393"/>
    </row>
    <row r="3394" spans="1:8" ht="15" x14ac:dyDescent="0.25">
      <c r="A3394" s="609" t="str">
        <f t="shared" ref="A3394:A3457" si="53">IF(ISERROR(SEARCH("/",B3394)=6),TRIM(CLEAN(B3394)),IF(SEARCH("/",B3394)=6,IF(LEN(TRIM(CLEAN(B3394)))=7,LEFT(TRIM(CLEAN(B3394)),6)&amp;"00"&amp;RIGHT(TRIM(CLEAN(B3394)),1),LEFT(TRIM(CLEAN(B3394)),6)&amp;"0"&amp;RIGHT(TRIM(CLEAN(B3394)),2)),TRIM(CLEAN(B3394))))</f>
        <v>97344</v>
      </c>
      <c r="B3394" s="607" t="s">
        <v>5385</v>
      </c>
      <c r="C3394" s="607" t="s">
        <v>14109</v>
      </c>
      <c r="D3394" s="607" t="s">
        <v>10494</v>
      </c>
      <c r="E3394" s="619" t="s">
        <v>18477</v>
      </c>
      <c r="F3394"/>
      <c r="G3394"/>
      <c r="H3394"/>
    </row>
    <row r="3395" spans="1:8" ht="15" x14ac:dyDescent="0.25">
      <c r="A3395" s="609" t="str">
        <f t="shared" si="53"/>
        <v>97345</v>
      </c>
      <c r="B3395" s="607" t="s">
        <v>5386</v>
      </c>
      <c r="C3395" s="607" t="s">
        <v>14110</v>
      </c>
      <c r="D3395" s="607" t="s">
        <v>10494</v>
      </c>
      <c r="E3395" s="619" t="s">
        <v>33506</v>
      </c>
      <c r="F3395"/>
      <c r="G3395"/>
      <c r="H3395"/>
    </row>
    <row r="3396" spans="1:8" ht="15" x14ac:dyDescent="0.25">
      <c r="A3396" s="609" t="str">
        <f t="shared" si="53"/>
        <v>97346</v>
      </c>
      <c r="B3396" s="607" t="s">
        <v>5387</v>
      </c>
      <c r="C3396" s="607" t="s">
        <v>14112</v>
      </c>
      <c r="D3396" s="607" t="s">
        <v>10494</v>
      </c>
      <c r="E3396" s="619" t="s">
        <v>19781</v>
      </c>
      <c r="F3396"/>
      <c r="G3396"/>
      <c r="H3396"/>
    </row>
    <row r="3397" spans="1:8" ht="15" x14ac:dyDescent="0.25">
      <c r="A3397" s="609" t="str">
        <f t="shared" si="53"/>
        <v>97347</v>
      </c>
      <c r="B3397" s="607" t="s">
        <v>5388</v>
      </c>
      <c r="C3397" s="607" t="s">
        <v>14114</v>
      </c>
      <c r="D3397" s="607" t="s">
        <v>10494</v>
      </c>
      <c r="E3397" s="619" t="s">
        <v>33507</v>
      </c>
      <c r="F3397"/>
      <c r="G3397"/>
      <c r="H3397"/>
    </row>
    <row r="3398" spans="1:8" ht="15" x14ac:dyDescent="0.25">
      <c r="A3398" s="609" t="str">
        <f t="shared" si="53"/>
        <v>97348</v>
      </c>
      <c r="B3398" s="607" t="s">
        <v>5389</v>
      </c>
      <c r="C3398" s="607" t="s">
        <v>14115</v>
      </c>
      <c r="D3398" s="607" t="s">
        <v>10494</v>
      </c>
      <c r="E3398" s="619" t="s">
        <v>31307</v>
      </c>
      <c r="F3398"/>
      <c r="G3398"/>
      <c r="H3398"/>
    </row>
    <row r="3399" spans="1:8" ht="15" x14ac:dyDescent="0.25">
      <c r="A3399" s="609" t="str">
        <f t="shared" si="53"/>
        <v>97349</v>
      </c>
      <c r="B3399" s="607" t="s">
        <v>5390</v>
      </c>
      <c r="C3399" s="607" t="s">
        <v>14116</v>
      </c>
      <c r="D3399" s="607" t="s">
        <v>10494</v>
      </c>
      <c r="E3399" s="619" t="s">
        <v>33508</v>
      </c>
      <c r="F3399"/>
      <c r="G3399"/>
      <c r="H3399"/>
    </row>
    <row r="3400" spans="1:8" ht="15" x14ac:dyDescent="0.25">
      <c r="A3400" s="609" t="str">
        <f t="shared" si="53"/>
        <v>97350</v>
      </c>
      <c r="B3400" s="607" t="s">
        <v>5391</v>
      </c>
      <c r="C3400" s="607" t="s">
        <v>14117</v>
      </c>
      <c r="D3400" s="607" t="s">
        <v>10494</v>
      </c>
      <c r="E3400" s="619" t="s">
        <v>33509</v>
      </c>
      <c r="F3400"/>
      <c r="G3400"/>
      <c r="H3400"/>
    </row>
    <row r="3401" spans="1:8" ht="15" x14ac:dyDescent="0.25">
      <c r="A3401" s="609" t="str">
        <f t="shared" si="53"/>
        <v>97351</v>
      </c>
      <c r="B3401" s="607" t="s">
        <v>5392</v>
      </c>
      <c r="C3401" s="607" t="s">
        <v>14118</v>
      </c>
      <c r="D3401" s="607" t="s">
        <v>10494</v>
      </c>
      <c r="E3401" s="619" t="s">
        <v>33510</v>
      </c>
      <c r="F3401"/>
      <c r="G3401"/>
      <c r="H3401"/>
    </row>
    <row r="3402" spans="1:8" ht="15" x14ac:dyDescent="0.25">
      <c r="A3402" s="609" t="str">
        <f t="shared" si="53"/>
        <v>97352</v>
      </c>
      <c r="B3402" s="607" t="s">
        <v>5393</v>
      </c>
      <c r="C3402" s="607" t="s">
        <v>14119</v>
      </c>
      <c r="D3402" s="607" t="s">
        <v>10494</v>
      </c>
      <c r="E3402" s="619" t="s">
        <v>33511</v>
      </c>
      <c r="F3402"/>
      <c r="G3402"/>
      <c r="H3402"/>
    </row>
    <row r="3403" spans="1:8" ht="15" x14ac:dyDescent="0.25">
      <c r="A3403" s="609" t="str">
        <f t="shared" si="53"/>
        <v>97353</v>
      </c>
      <c r="B3403" s="607" t="s">
        <v>5394</v>
      </c>
      <c r="C3403" s="607" t="s">
        <v>14120</v>
      </c>
      <c r="D3403" s="607" t="s">
        <v>10494</v>
      </c>
      <c r="E3403" s="619" t="s">
        <v>17342</v>
      </c>
      <c r="F3403"/>
      <c r="G3403"/>
      <c r="H3403"/>
    </row>
    <row r="3404" spans="1:8" ht="15" x14ac:dyDescent="0.25">
      <c r="A3404" s="609" t="str">
        <f t="shared" si="53"/>
        <v>97354</v>
      </c>
      <c r="B3404" s="607" t="s">
        <v>5395</v>
      </c>
      <c r="C3404" s="607" t="s">
        <v>14121</v>
      </c>
      <c r="D3404" s="607" t="s">
        <v>10494</v>
      </c>
      <c r="E3404" s="619" t="s">
        <v>19520</v>
      </c>
      <c r="F3404"/>
      <c r="G3404"/>
      <c r="H3404"/>
    </row>
    <row r="3405" spans="1:8" ht="15" x14ac:dyDescent="0.25">
      <c r="A3405" s="609" t="str">
        <f t="shared" si="53"/>
        <v>97355</v>
      </c>
      <c r="B3405" s="607" t="s">
        <v>5396</v>
      </c>
      <c r="C3405" s="607" t="s">
        <v>14122</v>
      </c>
      <c r="D3405" s="607" t="s">
        <v>10494</v>
      </c>
      <c r="E3405" s="619" t="s">
        <v>33512</v>
      </c>
      <c r="F3405"/>
      <c r="G3405"/>
      <c r="H3405"/>
    </row>
    <row r="3406" spans="1:8" ht="15" x14ac:dyDescent="0.25">
      <c r="A3406" s="609" t="str">
        <f t="shared" si="53"/>
        <v>97356</v>
      </c>
      <c r="B3406" s="607" t="s">
        <v>5397</v>
      </c>
      <c r="C3406" s="607" t="s">
        <v>14123</v>
      </c>
      <c r="D3406" s="607" t="s">
        <v>10494</v>
      </c>
      <c r="E3406" s="619" t="s">
        <v>18677</v>
      </c>
      <c r="F3406"/>
      <c r="G3406"/>
      <c r="H3406"/>
    </row>
    <row r="3407" spans="1:8" ht="15" x14ac:dyDescent="0.25">
      <c r="A3407" s="609" t="str">
        <f t="shared" si="53"/>
        <v>97357</v>
      </c>
      <c r="B3407" s="607" t="s">
        <v>5398</v>
      </c>
      <c r="C3407" s="607" t="s">
        <v>14124</v>
      </c>
      <c r="D3407" s="607" t="s">
        <v>10494</v>
      </c>
      <c r="E3407" s="619" t="s">
        <v>18478</v>
      </c>
      <c r="F3407"/>
      <c r="G3407"/>
      <c r="H3407"/>
    </row>
    <row r="3408" spans="1:8" ht="15" x14ac:dyDescent="0.25">
      <c r="A3408" s="609" t="str">
        <f t="shared" si="53"/>
        <v>97358</v>
      </c>
      <c r="B3408" s="607" t="s">
        <v>5399</v>
      </c>
      <c r="C3408" s="607" t="s">
        <v>14125</v>
      </c>
      <c r="D3408" s="607" t="s">
        <v>10494</v>
      </c>
      <c r="E3408" s="619" t="s">
        <v>16329</v>
      </c>
      <c r="F3408"/>
      <c r="G3408"/>
      <c r="H3408"/>
    </row>
    <row r="3409" spans="1:8" ht="15" x14ac:dyDescent="0.25">
      <c r="A3409" s="609" t="str">
        <f t="shared" si="53"/>
        <v>97498</v>
      </c>
      <c r="B3409" s="607" t="s">
        <v>5465</v>
      </c>
      <c r="C3409" s="607" t="s">
        <v>14126</v>
      </c>
      <c r="D3409" s="607" t="s">
        <v>10494</v>
      </c>
      <c r="E3409" s="619" t="s">
        <v>33314</v>
      </c>
      <c r="F3409"/>
      <c r="G3409"/>
      <c r="H3409"/>
    </row>
    <row r="3410" spans="1:8" ht="15" x14ac:dyDescent="0.25">
      <c r="A3410" s="609" t="str">
        <f t="shared" si="53"/>
        <v>97535</v>
      </c>
      <c r="B3410" s="607" t="s">
        <v>5496</v>
      </c>
      <c r="C3410" s="607" t="s">
        <v>14127</v>
      </c>
      <c r="D3410" s="607" t="s">
        <v>10494</v>
      </c>
      <c r="E3410" s="619" t="s">
        <v>33513</v>
      </c>
      <c r="F3410"/>
      <c r="G3410"/>
      <c r="H3410"/>
    </row>
    <row r="3411" spans="1:8" ht="15" x14ac:dyDescent="0.25">
      <c r="A3411" s="609" t="str">
        <f t="shared" si="53"/>
        <v>97536</v>
      </c>
      <c r="B3411" s="607" t="s">
        <v>5497</v>
      </c>
      <c r="C3411" s="607" t="s">
        <v>14128</v>
      </c>
      <c r="D3411" s="607" t="s">
        <v>10494</v>
      </c>
      <c r="E3411" s="619" t="s">
        <v>33514</v>
      </c>
      <c r="F3411"/>
      <c r="G3411"/>
      <c r="H3411"/>
    </row>
    <row r="3412" spans="1:8" ht="15" x14ac:dyDescent="0.25">
      <c r="A3412" s="609" t="str">
        <f t="shared" si="53"/>
        <v>100788</v>
      </c>
      <c r="B3412" s="607" t="s">
        <v>6724</v>
      </c>
      <c r="C3412" s="607" t="s">
        <v>14129</v>
      </c>
      <c r="D3412" s="607" t="s">
        <v>10580</v>
      </c>
      <c r="E3412" s="619" t="s">
        <v>33515</v>
      </c>
      <c r="F3412"/>
      <c r="G3412"/>
      <c r="H3412"/>
    </row>
    <row r="3413" spans="1:8" ht="15" x14ac:dyDescent="0.25">
      <c r="A3413" s="609" t="str">
        <f t="shared" si="53"/>
        <v>100791</v>
      </c>
      <c r="B3413" s="607" t="s">
        <v>6725</v>
      </c>
      <c r="C3413" s="607" t="s">
        <v>14130</v>
      </c>
      <c r="D3413" s="607" t="s">
        <v>10494</v>
      </c>
      <c r="E3413" s="619" t="s">
        <v>9151</v>
      </c>
      <c r="F3413"/>
      <c r="G3413"/>
      <c r="H3413"/>
    </row>
    <row r="3414" spans="1:8" ht="15" x14ac:dyDescent="0.25">
      <c r="A3414" s="609" t="str">
        <f t="shared" si="53"/>
        <v>100792</v>
      </c>
      <c r="B3414" s="607" t="s">
        <v>6726</v>
      </c>
      <c r="C3414" s="607" t="s">
        <v>14131</v>
      </c>
      <c r="D3414" s="607" t="s">
        <v>10494</v>
      </c>
      <c r="E3414" s="619" t="s">
        <v>13388</v>
      </c>
      <c r="F3414"/>
      <c r="G3414"/>
      <c r="H3414"/>
    </row>
    <row r="3415" spans="1:8" ht="15" x14ac:dyDescent="0.25">
      <c r="A3415" s="609" t="str">
        <f t="shared" si="53"/>
        <v>100793</v>
      </c>
      <c r="B3415" s="607" t="s">
        <v>6727</v>
      </c>
      <c r="C3415" s="607" t="s">
        <v>14132</v>
      </c>
      <c r="D3415" s="607" t="s">
        <v>10494</v>
      </c>
      <c r="E3415" s="619" t="s">
        <v>13543</v>
      </c>
      <c r="F3415"/>
      <c r="G3415"/>
      <c r="H3415"/>
    </row>
    <row r="3416" spans="1:8" ht="15" x14ac:dyDescent="0.25">
      <c r="A3416" s="609" t="str">
        <f t="shared" si="53"/>
        <v>100794</v>
      </c>
      <c r="B3416" s="607" t="s">
        <v>6728</v>
      </c>
      <c r="C3416" s="607" t="s">
        <v>14133</v>
      </c>
      <c r="D3416" s="607" t="s">
        <v>10494</v>
      </c>
      <c r="E3416" s="619" t="s">
        <v>9148</v>
      </c>
      <c r="F3416"/>
      <c r="G3416"/>
      <c r="H3416"/>
    </row>
    <row r="3417" spans="1:8" ht="15" x14ac:dyDescent="0.25">
      <c r="A3417" s="609" t="str">
        <f t="shared" si="53"/>
        <v>100799</v>
      </c>
      <c r="B3417" s="607" t="s">
        <v>30253</v>
      </c>
      <c r="C3417" s="607" t="s">
        <v>30254</v>
      </c>
      <c r="D3417" s="607" t="s">
        <v>10494</v>
      </c>
      <c r="E3417" s="619" t="s">
        <v>14676</v>
      </c>
      <c r="F3417"/>
      <c r="G3417"/>
      <c r="H3417"/>
    </row>
    <row r="3418" spans="1:8" ht="15" x14ac:dyDescent="0.25">
      <c r="A3418" s="609" t="str">
        <f t="shared" si="53"/>
        <v>100800</v>
      </c>
      <c r="B3418" s="607" t="s">
        <v>30255</v>
      </c>
      <c r="C3418" s="607" t="s">
        <v>30256</v>
      </c>
      <c r="D3418" s="607" t="s">
        <v>10494</v>
      </c>
      <c r="E3418" s="619" t="s">
        <v>23996</v>
      </c>
      <c r="F3418"/>
      <c r="G3418"/>
      <c r="H3418"/>
    </row>
    <row r="3419" spans="1:8" ht="15" x14ac:dyDescent="0.25">
      <c r="A3419" s="609" t="str">
        <f t="shared" si="53"/>
        <v>100801</v>
      </c>
      <c r="B3419" s="607" t="s">
        <v>30257</v>
      </c>
      <c r="C3419" s="607" t="s">
        <v>30258</v>
      </c>
      <c r="D3419" s="607" t="s">
        <v>10494</v>
      </c>
      <c r="E3419" s="619" t="s">
        <v>17947</v>
      </c>
      <c r="F3419"/>
      <c r="G3419"/>
      <c r="H3419"/>
    </row>
    <row r="3420" spans="1:8" ht="15" x14ac:dyDescent="0.25">
      <c r="A3420" s="609" t="str">
        <f t="shared" si="53"/>
        <v>100802</v>
      </c>
      <c r="B3420" s="607" t="s">
        <v>30260</v>
      </c>
      <c r="C3420" s="607" t="s">
        <v>30261</v>
      </c>
      <c r="D3420" s="607" t="s">
        <v>10494</v>
      </c>
      <c r="E3420" s="619" t="s">
        <v>30605</v>
      </c>
      <c r="F3420"/>
      <c r="G3420"/>
      <c r="H3420"/>
    </row>
    <row r="3421" spans="1:8" ht="15" x14ac:dyDescent="0.25">
      <c r="A3421" s="609" t="str">
        <f t="shared" si="53"/>
        <v>100803</v>
      </c>
      <c r="B3421" s="607" t="s">
        <v>6729</v>
      </c>
      <c r="C3421" s="607" t="s">
        <v>14134</v>
      </c>
      <c r="D3421" s="607" t="s">
        <v>10494</v>
      </c>
      <c r="E3421" s="619" t="s">
        <v>19017</v>
      </c>
      <c r="F3421"/>
      <c r="G3421"/>
      <c r="H3421"/>
    </row>
    <row r="3422" spans="1:8" ht="15" x14ac:dyDescent="0.25">
      <c r="A3422" s="609" t="str">
        <f t="shared" si="53"/>
        <v>100804</v>
      </c>
      <c r="B3422" s="607" t="s">
        <v>6730</v>
      </c>
      <c r="C3422" s="607" t="s">
        <v>14135</v>
      </c>
      <c r="D3422" s="607" t="s">
        <v>10494</v>
      </c>
      <c r="E3422" s="619" t="s">
        <v>16217</v>
      </c>
      <c r="F3422"/>
      <c r="G3422"/>
      <c r="H3422"/>
    </row>
    <row r="3423" spans="1:8" ht="15" x14ac:dyDescent="0.25">
      <c r="A3423" s="609" t="str">
        <f t="shared" si="53"/>
        <v>100805</v>
      </c>
      <c r="B3423" s="607" t="s">
        <v>6731</v>
      </c>
      <c r="C3423" s="607" t="s">
        <v>14137</v>
      </c>
      <c r="D3423" s="607" t="s">
        <v>10494</v>
      </c>
      <c r="E3423" s="619" t="s">
        <v>9624</v>
      </c>
      <c r="F3423"/>
      <c r="G3423"/>
      <c r="H3423"/>
    </row>
    <row r="3424" spans="1:8" ht="15" x14ac:dyDescent="0.25">
      <c r="A3424" s="609" t="str">
        <f t="shared" si="53"/>
        <v>100806</v>
      </c>
      <c r="B3424" s="607" t="s">
        <v>6732</v>
      </c>
      <c r="C3424" s="607" t="s">
        <v>14138</v>
      </c>
      <c r="D3424" s="607" t="s">
        <v>10494</v>
      </c>
      <c r="E3424" s="619" t="s">
        <v>18281</v>
      </c>
      <c r="F3424"/>
      <c r="G3424"/>
      <c r="H3424"/>
    </row>
    <row r="3425" spans="1:8" ht="15" x14ac:dyDescent="0.25">
      <c r="A3425" s="609" t="str">
        <f t="shared" si="53"/>
        <v>100807</v>
      </c>
      <c r="B3425" s="607" t="s">
        <v>30263</v>
      </c>
      <c r="C3425" s="607" t="s">
        <v>30264</v>
      </c>
      <c r="D3425" s="607" t="s">
        <v>10494</v>
      </c>
      <c r="E3425" s="619" t="s">
        <v>10226</v>
      </c>
      <c r="F3425"/>
      <c r="G3425"/>
      <c r="H3425"/>
    </row>
    <row r="3426" spans="1:8" ht="15" x14ac:dyDescent="0.25">
      <c r="A3426" s="609" t="str">
        <f t="shared" si="53"/>
        <v>100808</v>
      </c>
      <c r="B3426" s="607" t="s">
        <v>30265</v>
      </c>
      <c r="C3426" s="607" t="s">
        <v>30266</v>
      </c>
      <c r="D3426" s="607" t="s">
        <v>10494</v>
      </c>
      <c r="E3426" s="619" t="s">
        <v>22941</v>
      </c>
      <c r="F3426"/>
      <c r="G3426"/>
      <c r="H3426"/>
    </row>
    <row r="3427" spans="1:8" ht="15" x14ac:dyDescent="0.25">
      <c r="A3427" s="609" t="str">
        <f t="shared" si="53"/>
        <v>100809</v>
      </c>
      <c r="B3427" s="607" t="s">
        <v>30267</v>
      </c>
      <c r="C3427" s="607" t="s">
        <v>30268</v>
      </c>
      <c r="D3427" s="607" t="s">
        <v>10494</v>
      </c>
      <c r="E3427" s="619" t="s">
        <v>32350</v>
      </c>
      <c r="F3427"/>
      <c r="G3427"/>
      <c r="H3427"/>
    </row>
    <row r="3428" spans="1:8" ht="15" x14ac:dyDescent="0.25">
      <c r="A3428" s="609" t="str">
        <f t="shared" si="53"/>
        <v>100810</v>
      </c>
      <c r="B3428" s="607" t="s">
        <v>30269</v>
      </c>
      <c r="C3428" s="607" t="s">
        <v>30270</v>
      </c>
      <c r="D3428" s="607" t="s">
        <v>10494</v>
      </c>
      <c r="E3428" s="619" t="s">
        <v>18545</v>
      </c>
      <c r="F3428"/>
      <c r="G3428"/>
      <c r="H3428"/>
    </row>
    <row r="3429" spans="1:8" ht="15" x14ac:dyDescent="0.25">
      <c r="A3429" s="609" t="str">
        <f t="shared" si="53"/>
        <v>101918</v>
      </c>
      <c r="B3429" s="607" t="s">
        <v>8592</v>
      </c>
      <c r="C3429" s="607" t="s">
        <v>14139</v>
      </c>
      <c r="D3429" s="607" t="s">
        <v>10494</v>
      </c>
      <c r="E3429" s="619" t="s">
        <v>33516</v>
      </c>
      <c r="F3429"/>
      <c r="G3429"/>
      <c r="H3429"/>
    </row>
    <row r="3430" spans="1:8" ht="15" x14ac:dyDescent="0.25">
      <c r="A3430" s="609" t="str">
        <f t="shared" si="53"/>
        <v>101919</v>
      </c>
      <c r="B3430" s="607" t="s">
        <v>8593</v>
      </c>
      <c r="C3430" s="607" t="s">
        <v>14140</v>
      </c>
      <c r="D3430" s="607" t="s">
        <v>10580</v>
      </c>
      <c r="E3430" s="619" t="s">
        <v>19659</v>
      </c>
      <c r="F3430"/>
      <c r="G3430"/>
      <c r="H3430"/>
    </row>
    <row r="3431" spans="1:8" ht="15" x14ac:dyDescent="0.25">
      <c r="A3431" s="609" t="str">
        <f t="shared" si="53"/>
        <v>101920</v>
      </c>
      <c r="B3431" s="607" t="s">
        <v>8594</v>
      </c>
      <c r="C3431" s="607" t="s">
        <v>14141</v>
      </c>
      <c r="D3431" s="607" t="s">
        <v>10580</v>
      </c>
      <c r="E3431" s="619" t="s">
        <v>18704</v>
      </c>
      <c r="F3431"/>
      <c r="G3431"/>
      <c r="H3431"/>
    </row>
    <row r="3432" spans="1:8" ht="15" x14ac:dyDescent="0.25">
      <c r="A3432" s="609" t="str">
        <f t="shared" si="53"/>
        <v>101921</v>
      </c>
      <c r="B3432" s="607" t="s">
        <v>8595</v>
      </c>
      <c r="C3432" s="607" t="s">
        <v>14142</v>
      </c>
      <c r="D3432" s="607" t="s">
        <v>10580</v>
      </c>
      <c r="E3432" s="619" t="s">
        <v>33517</v>
      </c>
      <c r="F3432"/>
      <c r="G3432"/>
      <c r="H3432"/>
    </row>
    <row r="3433" spans="1:8" ht="15" x14ac:dyDescent="0.25">
      <c r="A3433" s="609" t="str">
        <f t="shared" si="53"/>
        <v>101922</v>
      </c>
      <c r="B3433" s="607" t="s">
        <v>8596</v>
      </c>
      <c r="C3433" s="607" t="s">
        <v>14143</v>
      </c>
      <c r="D3433" s="607" t="s">
        <v>10580</v>
      </c>
      <c r="E3433" s="619" t="s">
        <v>33517</v>
      </c>
      <c r="F3433"/>
      <c r="G3433"/>
      <c r="H3433"/>
    </row>
    <row r="3434" spans="1:8" ht="15" x14ac:dyDescent="0.25">
      <c r="A3434" s="609" t="str">
        <f t="shared" si="53"/>
        <v>101923</v>
      </c>
      <c r="B3434" s="607" t="s">
        <v>8597</v>
      </c>
      <c r="C3434" s="607" t="s">
        <v>14144</v>
      </c>
      <c r="D3434" s="607" t="s">
        <v>10580</v>
      </c>
      <c r="E3434" s="619" t="s">
        <v>33517</v>
      </c>
      <c r="F3434"/>
      <c r="G3434"/>
      <c r="H3434"/>
    </row>
    <row r="3435" spans="1:8" ht="15" x14ac:dyDescent="0.25">
      <c r="A3435" s="609" t="str">
        <f t="shared" si="53"/>
        <v>101924</v>
      </c>
      <c r="B3435" s="607" t="s">
        <v>8598</v>
      </c>
      <c r="C3435" s="607" t="s">
        <v>14145</v>
      </c>
      <c r="D3435" s="607" t="s">
        <v>10580</v>
      </c>
      <c r="E3435" s="619" t="s">
        <v>33518</v>
      </c>
      <c r="F3435"/>
      <c r="G3435"/>
      <c r="H3435"/>
    </row>
    <row r="3436" spans="1:8" ht="15" x14ac:dyDescent="0.25">
      <c r="A3436" s="609" t="str">
        <f t="shared" si="53"/>
        <v>101925</v>
      </c>
      <c r="B3436" s="607" t="s">
        <v>8599</v>
      </c>
      <c r="C3436" s="607" t="s">
        <v>14146</v>
      </c>
      <c r="D3436" s="607" t="s">
        <v>10580</v>
      </c>
      <c r="E3436" s="619" t="s">
        <v>33519</v>
      </c>
      <c r="F3436"/>
      <c r="G3436"/>
      <c r="H3436"/>
    </row>
    <row r="3437" spans="1:8" ht="15" x14ac:dyDescent="0.25">
      <c r="A3437" s="609" t="str">
        <f t="shared" si="53"/>
        <v>101926</v>
      </c>
      <c r="B3437" s="607" t="s">
        <v>8600</v>
      </c>
      <c r="C3437" s="607" t="s">
        <v>14147</v>
      </c>
      <c r="D3437" s="607" t="s">
        <v>10580</v>
      </c>
      <c r="E3437" s="619" t="s">
        <v>33520</v>
      </c>
      <c r="F3437"/>
      <c r="G3437"/>
      <c r="H3437"/>
    </row>
    <row r="3438" spans="1:8" ht="15" x14ac:dyDescent="0.25">
      <c r="A3438" s="609" t="str">
        <f t="shared" si="53"/>
        <v>101927</v>
      </c>
      <c r="B3438" s="607" t="s">
        <v>8601</v>
      </c>
      <c r="C3438" s="607" t="s">
        <v>14148</v>
      </c>
      <c r="D3438" s="607" t="s">
        <v>10494</v>
      </c>
      <c r="E3438" s="619" t="s">
        <v>33521</v>
      </c>
      <c r="F3438"/>
      <c r="G3438"/>
      <c r="H3438"/>
    </row>
    <row r="3439" spans="1:8" ht="15" x14ac:dyDescent="0.25">
      <c r="A3439" s="609" t="str">
        <f t="shared" si="53"/>
        <v>101928</v>
      </c>
      <c r="B3439" s="607" t="s">
        <v>8602</v>
      </c>
      <c r="C3439" s="607" t="s">
        <v>14149</v>
      </c>
      <c r="D3439" s="607" t="s">
        <v>10580</v>
      </c>
      <c r="E3439" s="619" t="s">
        <v>33522</v>
      </c>
      <c r="F3439"/>
      <c r="G3439"/>
      <c r="H3439"/>
    </row>
    <row r="3440" spans="1:8" ht="15" x14ac:dyDescent="0.25">
      <c r="A3440" s="609" t="str">
        <f t="shared" si="53"/>
        <v>101929</v>
      </c>
      <c r="B3440" s="607" t="s">
        <v>8603</v>
      </c>
      <c r="C3440" s="607" t="s">
        <v>14150</v>
      </c>
      <c r="D3440" s="607" t="s">
        <v>10580</v>
      </c>
      <c r="E3440" s="619" t="s">
        <v>33523</v>
      </c>
      <c r="F3440"/>
      <c r="G3440"/>
      <c r="H3440"/>
    </row>
    <row r="3441" spans="1:8" ht="15" x14ac:dyDescent="0.25">
      <c r="A3441" s="609" t="str">
        <f t="shared" si="53"/>
        <v>101930</v>
      </c>
      <c r="B3441" s="607" t="s">
        <v>8604</v>
      </c>
      <c r="C3441" s="607" t="s">
        <v>14151</v>
      </c>
      <c r="D3441" s="607" t="s">
        <v>10580</v>
      </c>
      <c r="E3441" s="619" t="s">
        <v>33524</v>
      </c>
      <c r="F3441"/>
      <c r="G3441"/>
      <c r="H3441"/>
    </row>
    <row r="3442" spans="1:8" ht="15" x14ac:dyDescent="0.25">
      <c r="A3442" s="609" t="str">
        <f t="shared" si="53"/>
        <v>101931</v>
      </c>
      <c r="B3442" s="607" t="s">
        <v>8605</v>
      </c>
      <c r="C3442" s="607" t="s">
        <v>14152</v>
      </c>
      <c r="D3442" s="607" t="s">
        <v>10580</v>
      </c>
      <c r="E3442" s="619" t="s">
        <v>33524</v>
      </c>
      <c r="F3442"/>
      <c r="G3442"/>
      <c r="H3442"/>
    </row>
    <row r="3443" spans="1:8" ht="15" x14ac:dyDescent="0.25">
      <c r="A3443" s="609" t="str">
        <f t="shared" si="53"/>
        <v>101932</v>
      </c>
      <c r="B3443" s="607" t="s">
        <v>8606</v>
      </c>
      <c r="C3443" s="607" t="s">
        <v>14153</v>
      </c>
      <c r="D3443" s="607" t="s">
        <v>10580</v>
      </c>
      <c r="E3443" s="619" t="s">
        <v>33524</v>
      </c>
      <c r="F3443"/>
      <c r="G3443"/>
      <c r="H3443"/>
    </row>
    <row r="3444" spans="1:8" ht="15" x14ac:dyDescent="0.25">
      <c r="A3444" s="609" t="str">
        <f t="shared" si="53"/>
        <v>101933</v>
      </c>
      <c r="B3444" s="607" t="s">
        <v>8607</v>
      </c>
      <c r="C3444" s="607" t="s">
        <v>14154</v>
      </c>
      <c r="D3444" s="607" t="s">
        <v>10580</v>
      </c>
      <c r="E3444" s="619" t="s">
        <v>33525</v>
      </c>
      <c r="F3444"/>
      <c r="G3444"/>
      <c r="H3444"/>
    </row>
    <row r="3445" spans="1:8" ht="15" x14ac:dyDescent="0.25">
      <c r="A3445" s="609" t="str">
        <f t="shared" si="53"/>
        <v>101934</v>
      </c>
      <c r="B3445" s="607" t="s">
        <v>8608</v>
      </c>
      <c r="C3445" s="607" t="s">
        <v>14155</v>
      </c>
      <c r="D3445" s="607" t="s">
        <v>10580</v>
      </c>
      <c r="E3445" s="619" t="s">
        <v>28873</v>
      </c>
      <c r="F3445"/>
      <c r="G3445"/>
      <c r="H3445"/>
    </row>
    <row r="3446" spans="1:8" ht="15" x14ac:dyDescent="0.25">
      <c r="A3446" s="609" t="str">
        <f t="shared" si="53"/>
        <v>101935</v>
      </c>
      <c r="B3446" s="607" t="s">
        <v>8609</v>
      </c>
      <c r="C3446" s="607" t="s">
        <v>14156</v>
      </c>
      <c r="D3446" s="607" t="s">
        <v>10580</v>
      </c>
      <c r="E3446" s="619" t="s">
        <v>33526</v>
      </c>
      <c r="F3446"/>
      <c r="G3446"/>
      <c r="H3446"/>
    </row>
    <row r="3447" spans="1:8" ht="15" x14ac:dyDescent="0.25">
      <c r="A3447" s="609" t="str">
        <f t="shared" si="53"/>
        <v>89358</v>
      </c>
      <c r="B3447" s="607" t="s">
        <v>1827</v>
      </c>
      <c r="C3447" s="607" t="s">
        <v>14157</v>
      </c>
      <c r="D3447" s="607" t="s">
        <v>10580</v>
      </c>
      <c r="E3447" s="619" t="s">
        <v>18217</v>
      </c>
      <c r="F3447"/>
      <c r="G3447"/>
      <c r="H3447"/>
    </row>
    <row r="3448" spans="1:8" ht="15" x14ac:dyDescent="0.25">
      <c r="A3448" s="609" t="str">
        <f t="shared" si="53"/>
        <v>89359</v>
      </c>
      <c r="B3448" s="607" t="s">
        <v>1828</v>
      </c>
      <c r="C3448" s="607" t="s">
        <v>14158</v>
      </c>
      <c r="D3448" s="607" t="s">
        <v>10580</v>
      </c>
      <c r="E3448" s="619" t="s">
        <v>18123</v>
      </c>
      <c r="F3448"/>
      <c r="G3448"/>
      <c r="H3448"/>
    </row>
    <row r="3449" spans="1:8" ht="15" x14ac:dyDescent="0.25">
      <c r="A3449" s="609" t="str">
        <f t="shared" si="53"/>
        <v>89360</v>
      </c>
      <c r="B3449" s="607" t="s">
        <v>1829</v>
      </c>
      <c r="C3449" s="607" t="s">
        <v>14160</v>
      </c>
      <c r="D3449" s="607" t="s">
        <v>10580</v>
      </c>
      <c r="E3449" s="619" t="s">
        <v>9494</v>
      </c>
      <c r="F3449"/>
      <c r="G3449"/>
      <c r="H3449"/>
    </row>
    <row r="3450" spans="1:8" ht="15" x14ac:dyDescent="0.25">
      <c r="A3450" s="609" t="str">
        <f t="shared" si="53"/>
        <v>89361</v>
      </c>
      <c r="B3450" s="607" t="s">
        <v>1830</v>
      </c>
      <c r="C3450" s="607" t="s">
        <v>14161</v>
      </c>
      <c r="D3450" s="607" t="s">
        <v>10580</v>
      </c>
      <c r="E3450" s="619" t="s">
        <v>9673</v>
      </c>
      <c r="F3450"/>
      <c r="G3450"/>
      <c r="H3450"/>
    </row>
    <row r="3451" spans="1:8" ht="15" x14ac:dyDescent="0.25">
      <c r="A3451" s="609" t="str">
        <f t="shared" si="53"/>
        <v>89362</v>
      </c>
      <c r="B3451" s="607" t="s">
        <v>1831</v>
      </c>
      <c r="C3451" s="607" t="s">
        <v>14163</v>
      </c>
      <c r="D3451" s="607" t="s">
        <v>10580</v>
      </c>
      <c r="E3451" s="619" t="s">
        <v>19338</v>
      </c>
      <c r="F3451"/>
      <c r="G3451"/>
      <c r="H3451"/>
    </row>
    <row r="3452" spans="1:8" ht="15" x14ac:dyDescent="0.25">
      <c r="A3452" s="609" t="str">
        <f t="shared" si="53"/>
        <v>89363</v>
      </c>
      <c r="B3452" s="607" t="s">
        <v>1832</v>
      </c>
      <c r="C3452" s="607" t="s">
        <v>14164</v>
      </c>
      <c r="D3452" s="607" t="s">
        <v>10580</v>
      </c>
      <c r="E3452" s="619" t="s">
        <v>13121</v>
      </c>
      <c r="F3452"/>
      <c r="G3452"/>
      <c r="H3452"/>
    </row>
    <row r="3453" spans="1:8" ht="15" x14ac:dyDescent="0.25">
      <c r="A3453" s="609" t="str">
        <f t="shared" si="53"/>
        <v>89364</v>
      </c>
      <c r="B3453" s="607" t="s">
        <v>1833</v>
      </c>
      <c r="C3453" s="607" t="s">
        <v>14165</v>
      </c>
      <c r="D3453" s="607" t="s">
        <v>10580</v>
      </c>
      <c r="E3453" s="619" t="s">
        <v>17994</v>
      </c>
      <c r="F3453"/>
      <c r="G3453"/>
      <c r="H3453"/>
    </row>
    <row r="3454" spans="1:8" ht="15" x14ac:dyDescent="0.25">
      <c r="A3454" s="609" t="str">
        <f t="shared" si="53"/>
        <v>89365</v>
      </c>
      <c r="B3454" s="607" t="s">
        <v>1834</v>
      </c>
      <c r="C3454" s="607" t="s">
        <v>14166</v>
      </c>
      <c r="D3454" s="607" t="s">
        <v>10580</v>
      </c>
      <c r="E3454" s="619" t="s">
        <v>9374</v>
      </c>
      <c r="F3454"/>
      <c r="G3454"/>
      <c r="H3454"/>
    </row>
    <row r="3455" spans="1:8" ht="15" x14ac:dyDescent="0.25">
      <c r="A3455" s="609" t="str">
        <f t="shared" si="53"/>
        <v>89366</v>
      </c>
      <c r="B3455" s="607" t="s">
        <v>1835</v>
      </c>
      <c r="C3455" s="607" t="s">
        <v>14167</v>
      </c>
      <c r="D3455" s="607" t="s">
        <v>10580</v>
      </c>
      <c r="E3455" s="619" t="s">
        <v>14398</v>
      </c>
      <c r="F3455"/>
      <c r="G3455"/>
      <c r="H3455"/>
    </row>
    <row r="3456" spans="1:8" ht="15" x14ac:dyDescent="0.25">
      <c r="A3456" s="609" t="str">
        <f t="shared" si="53"/>
        <v>89367</v>
      </c>
      <c r="B3456" s="607" t="s">
        <v>1836</v>
      </c>
      <c r="C3456" s="607" t="s">
        <v>14168</v>
      </c>
      <c r="D3456" s="607" t="s">
        <v>10580</v>
      </c>
      <c r="E3456" s="619" t="s">
        <v>11474</v>
      </c>
      <c r="F3456"/>
      <c r="G3456"/>
      <c r="H3456"/>
    </row>
    <row r="3457" spans="1:8" ht="15" x14ac:dyDescent="0.25">
      <c r="A3457" s="609" t="str">
        <f t="shared" si="53"/>
        <v>89368</v>
      </c>
      <c r="B3457" s="607" t="s">
        <v>1837</v>
      </c>
      <c r="C3457" s="607" t="s">
        <v>14169</v>
      </c>
      <c r="D3457" s="607" t="s">
        <v>10580</v>
      </c>
      <c r="E3457" s="619" t="s">
        <v>17682</v>
      </c>
      <c r="F3457"/>
      <c r="G3457"/>
      <c r="H3457"/>
    </row>
    <row r="3458" spans="1:8" ht="15" x14ac:dyDescent="0.25">
      <c r="A3458" s="609" t="str">
        <f t="shared" ref="A3458:A3521" si="54">IF(ISERROR(SEARCH("/",B3458)=6),TRIM(CLEAN(B3458)),IF(SEARCH("/",B3458)=6,IF(LEN(TRIM(CLEAN(B3458)))=7,LEFT(TRIM(CLEAN(B3458)),6)&amp;"00"&amp;RIGHT(TRIM(CLEAN(B3458)),1),LEFT(TRIM(CLEAN(B3458)),6)&amp;"0"&amp;RIGHT(TRIM(CLEAN(B3458)),2)),TRIM(CLEAN(B3458))))</f>
        <v>89369</v>
      </c>
      <c r="B3458" s="607" t="s">
        <v>1838</v>
      </c>
      <c r="C3458" s="607" t="s">
        <v>14171</v>
      </c>
      <c r="D3458" s="607" t="s">
        <v>10580</v>
      </c>
      <c r="E3458" s="619" t="s">
        <v>10310</v>
      </c>
      <c r="F3458"/>
      <c r="G3458"/>
      <c r="H3458"/>
    </row>
    <row r="3459" spans="1:8" ht="15" x14ac:dyDescent="0.25">
      <c r="A3459" s="609" t="str">
        <f t="shared" si="54"/>
        <v>89370</v>
      </c>
      <c r="B3459" s="607" t="s">
        <v>1839</v>
      </c>
      <c r="C3459" s="607" t="s">
        <v>14172</v>
      </c>
      <c r="D3459" s="607" t="s">
        <v>10580</v>
      </c>
      <c r="E3459" s="619" t="s">
        <v>10071</v>
      </c>
      <c r="F3459"/>
      <c r="G3459"/>
      <c r="H3459"/>
    </row>
    <row r="3460" spans="1:8" ht="15" x14ac:dyDescent="0.25">
      <c r="A3460" s="609" t="str">
        <f t="shared" si="54"/>
        <v>89371</v>
      </c>
      <c r="B3460" s="607" t="s">
        <v>1840</v>
      </c>
      <c r="C3460" s="607" t="s">
        <v>14173</v>
      </c>
      <c r="D3460" s="607" t="s">
        <v>10580</v>
      </c>
      <c r="E3460" s="619" t="s">
        <v>8848</v>
      </c>
      <c r="F3460"/>
      <c r="G3460"/>
      <c r="H3460"/>
    </row>
    <row r="3461" spans="1:8" ht="15" x14ac:dyDescent="0.25">
      <c r="A3461" s="609" t="str">
        <f t="shared" si="54"/>
        <v>89372</v>
      </c>
      <c r="B3461" s="607" t="s">
        <v>1841</v>
      </c>
      <c r="C3461" s="607" t="s">
        <v>14174</v>
      </c>
      <c r="D3461" s="607" t="s">
        <v>10580</v>
      </c>
      <c r="E3461" s="619" t="s">
        <v>8941</v>
      </c>
      <c r="F3461"/>
      <c r="G3461"/>
      <c r="H3461"/>
    </row>
    <row r="3462" spans="1:8" ht="15" x14ac:dyDescent="0.25">
      <c r="A3462" s="609" t="str">
        <f t="shared" si="54"/>
        <v>89373</v>
      </c>
      <c r="B3462" s="607" t="s">
        <v>1842</v>
      </c>
      <c r="C3462" s="607" t="s">
        <v>14176</v>
      </c>
      <c r="D3462" s="607" t="s">
        <v>10580</v>
      </c>
      <c r="E3462" s="619" t="s">
        <v>9714</v>
      </c>
      <c r="F3462"/>
      <c r="G3462"/>
      <c r="H3462"/>
    </row>
    <row r="3463" spans="1:8" ht="15" x14ac:dyDescent="0.25">
      <c r="A3463" s="609" t="str">
        <f t="shared" si="54"/>
        <v>89374</v>
      </c>
      <c r="B3463" s="607" t="s">
        <v>1843</v>
      </c>
      <c r="C3463" s="607" t="s">
        <v>14177</v>
      </c>
      <c r="D3463" s="607" t="s">
        <v>10580</v>
      </c>
      <c r="E3463" s="619" t="s">
        <v>9985</v>
      </c>
      <c r="F3463"/>
      <c r="G3463"/>
      <c r="H3463"/>
    </row>
    <row r="3464" spans="1:8" ht="15" x14ac:dyDescent="0.25">
      <c r="A3464" s="609" t="str">
        <f t="shared" si="54"/>
        <v>89375</v>
      </c>
      <c r="B3464" s="607" t="s">
        <v>1844</v>
      </c>
      <c r="C3464" s="607" t="s">
        <v>14178</v>
      </c>
      <c r="D3464" s="607" t="s">
        <v>10580</v>
      </c>
      <c r="E3464" s="619" t="s">
        <v>11313</v>
      </c>
      <c r="F3464"/>
      <c r="G3464"/>
      <c r="H3464"/>
    </row>
    <row r="3465" spans="1:8" ht="15" x14ac:dyDescent="0.25">
      <c r="A3465" s="609" t="str">
        <f t="shared" si="54"/>
        <v>89376</v>
      </c>
      <c r="B3465" s="607" t="s">
        <v>1845</v>
      </c>
      <c r="C3465" s="607" t="s">
        <v>14179</v>
      </c>
      <c r="D3465" s="607" t="s">
        <v>10580</v>
      </c>
      <c r="E3465" s="619" t="s">
        <v>9989</v>
      </c>
      <c r="F3465"/>
      <c r="G3465"/>
      <c r="H3465"/>
    </row>
    <row r="3466" spans="1:8" ht="15" x14ac:dyDescent="0.25">
      <c r="A3466" s="609" t="str">
        <f t="shared" si="54"/>
        <v>89377</v>
      </c>
      <c r="B3466" s="607" t="s">
        <v>1846</v>
      </c>
      <c r="C3466" s="607" t="s">
        <v>14180</v>
      </c>
      <c r="D3466" s="607" t="s">
        <v>10580</v>
      </c>
      <c r="E3466" s="619" t="s">
        <v>10280</v>
      </c>
      <c r="F3466"/>
      <c r="G3466"/>
      <c r="H3466"/>
    </row>
    <row r="3467" spans="1:8" ht="15" x14ac:dyDescent="0.25">
      <c r="A3467" s="609" t="str">
        <f t="shared" si="54"/>
        <v>89378</v>
      </c>
      <c r="B3467" s="607" t="s">
        <v>1847</v>
      </c>
      <c r="C3467" s="607" t="s">
        <v>14181</v>
      </c>
      <c r="D3467" s="607" t="s">
        <v>10580</v>
      </c>
      <c r="E3467" s="619" t="s">
        <v>9653</v>
      </c>
      <c r="F3467"/>
      <c r="G3467"/>
      <c r="H3467"/>
    </row>
    <row r="3468" spans="1:8" ht="15" x14ac:dyDescent="0.25">
      <c r="A3468" s="609" t="str">
        <f t="shared" si="54"/>
        <v>89379</v>
      </c>
      <c r="B3468" s="607" t="s">
        <v>1848</v>
      </c>
      <c r="C3468" s="607" t="s">
        <v>14182</v>
      </c>
      <c r="D3468" s="607" t="s">
        <v>10580</v>
      </c>
      <c r="E3468" s="619" t="s">
        <v>10448</v>
      </c>
      <c r="F3468"/>
      <c r="G3468"/>
      <c r="H3468"/>
    </row>
    <row r="3469" spans="1:8" ht="15" x14ac:dyDescent="0.25">
      <c r="A3469" s="609" t="str">
        <f t="shared" si="54"/>
        <v>89380</v>
      </c>
      <c r="B3469" s="607" t="s">
        <v>1849</v>
      </c>
      <c r="C3469" s="607" t="s">
        <v>14183</v>
      </c>
      <c r="D3469" s="607" t="s">
        <v>10580</v>
      </c>
      <c r="E3469" s="619" t="s">
        <v>12787</v>
      </c>
      <c r="F3469"/>
      <c r="G3469"/>
      <c r="H3469"/>
    </row>
    <row r="3470" spans="1:8" ht="15" x14ac:dyDescent="0.25">
      <c r="A3470" s="609" t="str">
        <f t="shared" si="54"/>
        <v>89381</v>
      </c>
      <c r="B3470" s="607" t="s">
        <v>1850</v>
      </c>
      <c r="C3470" s="607" t="s">
        <v>14184</v>
      </c>
      <c r="D3470" s="607" t="s">
        <v>10580</v>
      </c>
      <c r="E3470" s="619" t="s">
        <v>10276</v>
      </c>
      <c r="F3470"/>
      <c r="G3470"/>
      <c r="H3470"/>
    </row>
    <row r="3471" spans="1:8" ht="15" x14ac:dyDescent="0.25">
      <c r="A3471" s="609" t="str">
        <f t="shared" si="54"/>
        <v>89382</v>
      </c>
      <c r="B3471" s="607" t="s">
        <v>1851</v>
      </c>
      <c r="C3471" s="607" t="s">
        <v>14186</v>
      </c>
      <c r="D3471" s="607" t="s">
        <v>10580</v>
      </c>
      <c r="E3471" s="619" t="s">
        <v>9415</v>
      </c>
      <c r="F3471"/>
      <c r="G3471"/>
      <c r="H3471"/>
    </row>
    <row r="3472" spans="1:8" ht="15" x14ac:dyDescent="0.25">
      <c r="A3472" s="609" t="str">
        <f t="shared" si="54"/>
        <v>89383</v>
      </c>
      <c r="B3472" s="607" t="s">
        <v>1852</v>
      </c>
      <c r="C3472" s="607" t="s">
        <v>14187</v>
      </c>
      <c r="D3472" s="607" t="s">
        <v>10580</v>
      </c>
      <c r="E3472" s="619" t="s">
        <v>12264</v>
      </c>
      <c r="F3472"/>
      <c r="G3472"/>
      <c r="H3472"/>
    </row>
    <row r="3473" spans="1:8" ht="15" x14ac:dyDescent="0.25">
      <c r="A3473" s="609" t="str">
        <f t="shared" si="54"/>
        <v>89384</v>
      </c>
      <c r="B3473" s="607" t="s">
        <v>1853</v>
      </c>
      <c r="C3473" s="607" t="s">
        <v>14188</v>
      </c>
      <c r="D3473" s="607" t="s">
        <v>10580</v>
      </c>
      <c r="E3473" s="619" t="s">
        <v>9804</v>
      </c>
      <c r="F3473"/>
      <c r="G3473"/>
      <c r="H3473"/>
    </row>
    <row r="3474" spans="1:8" ht="15" x14ac:dyDescent="0.25">
      <c r="A3474" s="609" t="str">
        <f t="shared" si="54"/>
        <v>89385</v>
      </c>
      <c r="B3474" s="607" t="s">
        <v>1854</v>
      </c>
      <c r="C3474" s="607" t="s">
        <v>14189</v>
      </c>
      <c r="D3474" s="607" t="s">
        <v>10580</v>
      </c>
      <c r="E3474" s="619" t="s">
        <v>9593</v>
      </c>
      <c r="F3474"/>
      <c r="G3474"/>
      <c r="H3474"/>
    </row>
    <row r="3475" spans="1:8" ht="15" x14ac:dyDescent="0.25">
      <c r="A3475" s="609" t="str">
        <f t="shared" si="54"/>
        <v>89386</v>
      </c>
      <c r="B3475" s="607" t="s">
        <v>1855</v>
      </c>
      <c r="C3475" s="607" t="s">
        <v>14191</v>
      </c>
      <c r="D3475" s="607" t="s">
        <v>10580</v>
      </c>
      <c r="E3475" s="619" t="s">
        <v>9438</v>
      </c>
      <c r="F3475"/>
      <c r="G3475"/>
      <c r="H3475"/>
    </row>
    <row r="3476" spans="1:8" ht="15" x14ac:dyDescent="0.25">
      <c r="A3476" s="609" t="str">
        <f t="shared" si="54"/>
        <v>89387</v>
      </c>
      <c r="B3476" s="607" t="s">
        <v>1856</v>
      </c>
      <c r="C3476" s="607" t="s">
        <v>14192</v>
      </c>
      <c r="D3476" s="607" t="s">
        <v>10580</v>
      </c>
      <c r="E3476" s="619" t="s">
        <v>18588</v>
      </c>
      <c r="F3476"/>
      <c r="G3476"/>
      <c r="H3476"/>
    </row>
    <row r="3477" spans="1:8" ht="15" x14ac:dyDescent="0.25">
      <c r="A3477" s="609" t="str">
        <f t="shared" si="54"/>
        <v>89388</v>
      </c>
      <c r="B3477" s="607" t="s">
        <v>1857</v>
      </c>
      <c r="C3477" s="607" t="s">
        <v>14194</v>
      </c>
      <c r="D3477" s="607" t="s">
        <v>10580</v>
      </c>
      <c r="E3477" s="619" t="s">
        <v>14415</v>
      </c>
      <c r="F3477"/>
      <c r="G3477"/>
      <c r="H3477"/>
    </row>
    <row r="3478" spans="1:8" ht="15" x14ac:dyDescent="0.25">
      <c r="A3478" s="609" t="str">
        <f t="shared" si="54"/>
        <v>89389</v>
      </c>
      <c r="B3478" s="607" t="s">
        <v>1858</v>
      </c>
      <c r="C3478" s="607" t="s">
        <v>14195</v>
      </c>
      <c r="D3478" s="607" t="s">
        <v>10580</v>
      </c>
      <c r="E3478" s="619" t="s">
        <v>21783</v>
      </c>
      <c r="F3478"/>
      <c r="G3478"/>
      <c r="H3478"/>
    </row>
    <row r="3479" spans="1:8" ht="15" x14ac:dyDescent="0.25">
      <c r="A3479" s="609" t="str">
        <f t="shared" si="54"/>
        <v>89390</v>
      </c>
      <c r="B3479" s="607" t="s">
        <v>1859</v>
      </c>
      <c r="C3479" s="607" t="s">
        <v>14196</v>
      </c>
      <c r="D3479" s="607" t="s">
        <v>10580</v>
      </c>
      <c r="E3479" s="619" t="s">
        <v>18854</v>
      </c>
      <c r="F3479"/>
      <c r="G3479"/>
      <c r="H3479"/>
    </row>
    <row r="3480" spans="1:8" ht="15" x14ac:dyDescent="0.25">
      <c r="A3480" s="609" t="str">
        <f t="shared" si="54"/>
        <v>89391</v>
      </c>
      <c r="B3480" s="607" t="s">
        <v>1860</v>
      </c>
      <c r="C3480" s="607" t="s">
        <v>14197</v>
      </c>
      <c r="D3480" s="607" t="s">
        <v>10580</v>
      </c>
      <c r="E3480" s="619" t="s">
        <v>9796</v>
      </c>
      <c r="F3480"/>
      <c r="G3480"/>
      <c r="H3480"/>
    </row>
    <row r="3481" spans="1:8" ht="15" x14ac:dyDescent="0.25">
      <c r="A3481" s="609" t="str">
        <f t="shared" si="54"/>
        <v>89392</v>
      </c>
      <c r="B3481" s="607" t="s">
        <v>1861</v>
      </c>
      <c r="C3481" s="607" t="s">
        <v>14198</v>
      </c>
      <c r="D3481" s="607" t="s">
        <v>10580</v>
      </c>
      <c r="E3481" s="619" t="s">
        <v>18262</v>
      </c>
      <c r="F3481"/>
      <c r="G3481"/>
      <c r="H3481"/>
    </row>
    <row r="3482" spans="1:8" ht="15" x14ac:dyDescent="0.25">
      <c r="A3482" s="609" t="str">
        <f t="shared" si="54"/>
        <v>89393</v>
      </c>
      <c r="B3482" s="607" t="s">
        <v>1862</v>
      </c>
      <c r="C3482" s="607" t="s">
        <v>14199</v>
      </c>
      <c r="D3482" s="607" t="s">
        <v>10580</v>
      </c>
      <c r="E3482" s="619" t="s">
        <v>18334</v>
      </c>
      <c r="F3482"/>
      <c r="G3482"/>
      <c r="H3482"/>
    </row>
    <row r="3483" spans="1:8" ht="15" x14ac:dyDescent="0.25">
      <c r="A3483" s="609" t="str">
        <f t="shared" si="54"/>
        <v>89394</v>
      </c>
      <c r="B3483" s="607" t="s">
        <v>1863</v>
      </c>
      <c r="C3483" s="607" t="s">
        <v>14200</v>
      </c>
      <c r="D3483" s="607" t="s">
        <v>10580</v>
      </c>
      <c r="E3483" s="619" t="s">
        <v>16705</v>
      </c>
      <c r="F3483"/>
      <c r="G3483"/>
      <c r="H3483"/>
    </row>
    <row r="3484" spans="1:8" ht="15" x14ac:dyDescent="0.25">
      <c r="A3484" s="609" t="str">
        <f t="shared" si="54"/>
        <v>89395</v>
      </c>
      <c r="B3484" s="607" t="s">
        <v>1864</v>
      </c>
      <c r="C3484" s="607" t="s">
        <v>14202</v>
      </c>
      <c r="D3484" s="607" t="s">
        <v>10580</v>
      </c>
      <c r="E3484" s="619" t="s">
        <v>10092</v>
      </c>
      <c r="F3484"/>
      <c r="G3484"/>
      <c r="H3484"/>
    </row>
    <row r="3485" spans="1:8" ht="15" x14ac:dyDescent="0.25">
      <c r="A3485" s="609" t="str">
        <f t="shared" si="54"/>
        <v>89396</v>
      </c>
      <c r="B3485" s="607" t="s">
        <v>1865</v>
      </c>
      <c r="C3485" s="607" t="s">
        <v>14204</v>
      </c>
      <c r="D3485" s="607" t="s">
        <v>10580</v>
      </c>
      <c r="E3485" s="619" t="s">
        <v>18196</v>
      </c>
      <c r="F3485"/>
      <c r="G3485"/>
      <c r="H3485"/>
    </row>
    <row r="3486" spans="1:8" ht="15" x14ac:dyDescent="0.25">
      <c r="A3486" s="609" t="str">
        <f t="shared" si="54"/>
        <v>89397</v>
      </c>
      <c r="B3486" s="607" t="s">
        <v>1866</v>
      </c>
      <c r="C3486" s="607" t="s">
        <v>14205</v>
      </c>
      <c r="D3486" s="607" t="s">
        <v>10580</v>
      </c>
      <c r="E3486" s="619" t="s">
        <v>9099</v>
      </c>
      <c r="F3486"/>
      <c r="G3486"/>
      <c r="H3486"/>
    </row>
    <row r="3487" spans="1:8" ht="15" x14ac:dyDescent="0.25">
      <c r="A3487" s="609" t="str">
        <f t="shared" si="54"/>
        <v>89398</v>
      </c>
      <c r="B3487" s="607" t="s">
        <v>1867</v>
      </c>
      <c r="C3487" s="607" t="s">
        <v>14206</v>
      </c>
      <c r="D3487" s="607" t="s">
        <v>10580</v>
      </c>
      <c r="E3487" s="619" t="s">
        <v>13054</v>
      </c>
      <c r="F3487"/>
      <c r="G3487"/>
      <c r="H3487"/>
    </row>
    <row r="3488" spans="1:8" ht="15" x14ac:dyDescent="0.25">
      <c r="A3488" s="609" t="str">
        <f t="shared" si="54"/>
        <v>89399</v>
      </c>
      <c r="B3488" s="607" t="s">
        <v>1868</v>
      </c>
      <c r="C3488" s="607" t="s">
        <v>14207</v>
      </c>
      <c r="D3488" s="607" t="s">
        <v>10580</v>
      </c>
      <c r="E3488" s="619" t="s">
        <v>30034</v>
      </c>
      <c r="F3488"/>
      <c r="G3488"/>
      <c r="H3488"/>
    </row>
    <row r="3489" spans="1:8" ht="15" x14ac:dyDescent="0.25">
      <c r="A3489" s="609" t="str">
        <f t="shared" si="54"/>
        <v>89400</v>
      </c>
      <c r="B3489" s="607" t="s">
        <v>1869</v>
      </c>
      <c r="C3489" s="607" t="s">
        <v>14208</v>
      </c>
      <c r="D3489" s="607" t="s">
        <v>10580</v>
      </c>
      <c r="E3489" s="619" t="s">
        <v>18140</v>
      </c>
      <c r="F3489"/>
      <c r="G3489"/>
      <c r="H3489"/>
    </row>
    <row r="3490" spans="1:8" ht="15" x14ac:dyDescent="0.25">
      <c r="A3490" s="609" t="str">
        <f t="shared" si="54"/>
        <v>89404</v>
      </c>
      <c r="B3490" s="607" t="s">
        <v>1873</v>
      </c>
      <c r="C3490" s="607" t="s">
        <v>14210</v>
      </c>
      <c r="D3490" s="607" t="s">
        <v>10580</v>
      </c>
      <c r="E3490" s="619" t="s">
        <v>9810</v>
      </c>
      <c r="F3490"/>
      <c r="G3490"/>
      <c r="H3490"/>
    </row>
    <row r="3491" spans="1:8" ht="15" x14ac:dyDescent="0.25">
      <c r="A3491" s="609" t="str">
        <f t="shared" si="54"/>
        <v>89405</v>
      </c>
      <c r="B3491" s="607" t="s">
        <v>1874</v>
      </c>
      <c r="C3491" s="607" t="s">
        <v>14211</v>
      </c>
      <c r="D3491" s="607" t="s">
        <v>10580</v>
      </c>
      <c r="E3491" s="619" t="s">
        <v>9600</v>
      </c>
      <c r="F3491"/>
      <c r="G3491"/>
      <c r="H3491"/>
    </row>
    <row r="3492" spans="1:8" ht="15" x14ac:dyDescent="0.25">
      <c r="A3492" s="609" t="str">
        <f t="shared" si="54"/>
        <v>89406</v>
      </c>
      <c r="B3492" s="607" t="s">
        <v>1875</v>
      </c>
      <c r="C3492" s="607" t="s">
        <v>14212</v>
      </c>
      <c r="D3492" s="607" t="s">
        <v>10580</v>
      </c>
      <c r="E3492" s="619" t="s">
        <v>8877</v>
      </c>
      <c r="F3492"/>
      <c r="G3492"/>
      <c r="H3492"/>
    </row>
    <row r="3493" spans="1:8" ht="15" x14ac:dyDescent="0.25">
      <c r="A3493" s="609" t="str">
        <f t="shared" si="54"/>
        <v>89407</v>
      </c>
      <c r="B3493" s="607" t="s">
        <v>1876</v>
      </c>
      <c r="C3493" s="607" t="s">
        <v>14213</v>
      </c>
      <c r="D3493" s="607" t="s">
        <v>10580</v>
      </c>
      <c r="E3493" s="619" t="s">
        <v>9246</v>
      </c>
      <c r="F3493"/>
      <c r="G3493"/>
      <c r="H3493"/>
    </row>
    <row r="3494" spans="1:8" ht="15" x14ac:dyDescent="0.25">
      <c r="A3494" s="609" t="str">
        <f t="shared" si="54"/>
        <v>89408</v>
      </c>
      <c r="B3494" s="607" t="s">
        <v>1877</v>
      </c>
      <c r="C3494" s="607" t="s">
        <v>14214</v>
      </c>
      <c r="D3494" s="607" t="s">
        <v>10580</v>
      </c>
      <c r="E3494" s="619" t="s">
        <v>12506</v>
      </c>
      <c r="F3494"/>
      <c r="G3494"/>
      <c r="H3494"/>
    </row>
    <row r="3495" spans="1:8" ht="15" x14ac:dyDescent="0.25">
      <c r="A3495" s="609" t="str">
        <f t="shared" si="54"/>
        <v>89409</v>
      </c>
      <c r="B3495" s="607" t="s">
        <v>1878</v>
      </c>
      <c r="C3495" s="607" t="s">
        <v>14215</v>
      </c>
      <c r="D3495" s="607" t="s">
        <v>10580</v>
      </c>
      <c r="E3495" s="619" t="s">
        <v>11332</v>
      </c>
      <c r="F3495"/>
      <c r="G3495"/>
      <c r="H3495"/>
    </row>
    <row r="3496" spans="1:8" ht="15" x14ac:dyDescent="0.25">
      <c r="A3496" s="609" t="str">
        <f t="shared" si="54"/>
        <v>89410</v>
      </c>
      <c r="B3496" s="607" t="s">
        <v>1879</v>
      </c>
      <c r="C3496" s="607" t="s">
        <v>14216</v>
      </c>
      <c r="D3496" s="607" t="s">
        <v>10580</v>
      </c>
      <c r="E3496" s="619" t="s">
        <v>18334</v>
      </c>
      <c r="F3496"/>
      <c r="G3496"/>
      <c r="H3496"/>
    </row>
    <row r="3497" spans="1:8" ht="15" x14ac:dyDescent="0.25">
      <c r="A3497" s="609" t="str">
        <f t="shared" si="54"/>
        <v>89411</v>
      </c>
      <c r="B3497" s="607" t="s">
        <v>1880</v>
      </c>
      <c r="C3497" s="607" t="s">
        <v>14218</v>
      </c>
      <c r="D3497" s="607" t="s">
        <v>10580</v>
      </c>
      <c r="E3497" s="619" t="s">
        <v>9706</v>
      </c>
      <c r="F3497"/>
      <c r="G3497"/>
      <c r="H3497"/>
    </row>
    <row r="3498" spans="1:8" ht="15" x14ac:dyDescent="0.25">
      <c r="A3498" s="609" t="str">
        <f t="shared" si="54"/>
        <v>89412</v>
      </c>
      <c r="B3498" s="607" t="s">
        <v>1881</v>
      </c>
      <c r="C3498" s="607" t="s">
        <v>14220</v>
      </c>
      <c r="D3498" s="607" t="s">
        <v>10580</v>
      </c>
      <c r="E3498" s="619" t="s">
        <v>14322</v>
      </c>
      <c r="F3498"/>
      <c r="G3498"/>
      <c r="H3498"/>
    </row>
    <row r="3499" spans="1:8" ht="15" x14ac:dyDescent="0.25">
      <c r="A3499" s="609" t="str">
        <f t="shared" si="54"/>
        <v>89413</v>
      </c>
      <c r="B3499" s="607" t="s">
        <v>1882</v>
      </c>
      <c r="C3499" s="607" t="s">
        <v>14221</v>
      </c>
      <c r="D3499" s="607" t="s">
        <v>10580</v>
      </c>
      <c r="E3499" s="619" t="s">
        <v>8797</v>
      </c>
      <c r="F3499"/>
      <c r="G3499"/>
      <c r="H3499"/>
    </row>
    <row r="3500" spans="1:8" ht="15" x14ac:dyDescent="0.25">
      <c r="A3500" s="609" t="str">
        <f t="shared" si="54"/>
        <v>89414</v>
      </c>
      <c r="B3500" s="607" t="s">
        <v>1883</v>
      </c>
      <c r="C3500" s="607" t="s">
        <v>14223</v>
      </c>
      <c r="D3500" s="607" t="s">
        <v>10580</v>
      </c>
      <c r="E3500" s="619" t="s">
        <v>14524</v>
      </c>
      <c r="F3500"/>
      <c r="G3500"/>
      <c r="H3500"/>
    </row>
    <row r="3501" spans="1:8" ht="15" x14ac:dyDescent="0.25">
      <c r="A3501" s="609" t="str">
        <f t="shared" si="54"/>
        <v>89415</v>
      </c>
      <c r="B3501" s="607" t="s">
        <v>1884</v>
      </c>
      <c r="C3501" s="607" t="s">
        <v>14224</v>
      </c>
      <c r="D3501" s="607" t="s">
        <v>10580</v>
      </c>
      <c r="E3501" s="619" t="s">
        <v>9176</v>
      </c>
      <c r="F3501"/>
      <c r="G3501"/>
      <c r="H3501"/>
    </row>
    <row r="3502" spans="1:8" ht="15" x14ac:dyDescent="0.25">
      <c r="A3502" s="609" t="str">
        <f t="shared" si="54"/>
        <v>89416</v>
      </c>
      <c r="B3502" s="607" t="s">
        <v>1885</v>
      </c>
      <c r="C3502" s="607" t="s">
        <v>14225</v>
      </c>
      <c r="D3502" s="607" t="s">
        <v>10580</v>
      </c>
      <c r="E3502" s="619" t="s">
        <v>9422</v>
      </c>
      <c r="F3502"/>
      <c r="G3502"/>
      <c r="H3502"/>
    </row>
    <row r="3503" spans="1:8" ht="15" x14ac:dyDescent="0.25">
      <c r="A3503" s="609" t="str">
        <f t="shared" si="54"/>
        <v>89417</v>
      </c>
      <c r="B3503" s="607" t="s">
        <v>1886</v>
      </c>
      <c r="C3503" s="607" t="s">
        <v>14226</v>
      </c>
      <c r="D3503" s="607" t="s">
        <v>10580</v>
      </c>
      <c r="E3503" s="619" t="s">
        <v>9578</v>
      </c>
      <c r="F3503"/>
      <c r="G3503"/>
      <c r="H3503"/>
    </row>
    <row r="3504" spans="1:8" ht="15" x14ac:dyDescent="0.25">
      <c r="A3504" s="609" t="str">
        <f t="shared" si="54"/>
        <v>89418</v>
      </c>
      <c r="B3504" s="607" t="s">
        <v>1887</v>
      </c>
      <c r="C3504" s="607" t="s">
        <v>14227</v>
      </c>
      <c r="D3504" s="607" t="s">
        <v>10580</v>
      </c>
      <c r="E3504" s="619" t="s">
        <v>17972</v>
      </c>
      <c r="F3504"/>
      <c r="G3504"/>
      <c r="H3504"/>
    </row>
    <row r="3505" spans="1:8" ht="15" x14ac:dyDescent="0.25">
      <c r="A3505" s="609" t="str">
        <f t="shared" si="54"/>
        <v>89419</v>
      </c>
      <c r="B3505" s="607" t="s">
        <v>1888</v>
      </c>
      <c r="C3505" s="607" t="s">
        <v>14228</v>
      </c>
      <c r="D3505" s="607" t="s">
        <v>10580</v>
      </c>
      <c r="E3505" s="619" t="s">
        <v>14264</v>
      </c>
      <c r="F3505"/>
      <c r="G3505"/>
      <c r="H3505"/>
    </row>
    <row r="3506" spans="1:8" ht="15" x14ac:dyDescent="0.25">
      <c r="A3506" s="609" t="str">
        <f t="shared" si="54"/>
        <v>89420</v>
      </c>
      <c r="B3506" s="607" t="s">
        <v>1889</v>
      </c>
      <c r="C3506" s="607" t="s">
        <v>14229</v>
      </c>
      <c r="D3506" s="607" t="s">
        <v>10580</v>
      </c>
      <c r="E3506" s="619" t="s">
        <v>9005</v>
      </c>
      <c r="F3506"/>
      <c r="G3506"/>
      <c r="H3506"/>
    </row>
    <row r="3507" spans="1:8" ht="15" x14ac:dyDescent="0.25">
      <c r="A3507" s="609" t="str">
        <f t="shared" si="54"/>
        <v>89421</v>
      </c>
      <c r="B3507" s="607" t="s">
        <v>1890</v>
      </c>
      <c r="C3507" s="607" t="s">
        <v>14231</v>
      </c>
      <c r="D3507" s="607" t="s">
        <v>10580</v>
      </c>
      <c r="E3507" s="619" t="s">
        <v>9935</v>
      </c>
      <c r="F3507"/>
      <c r="G3507"/>
      <c r="H3507"/>
    </row>
    <row r="3508" spans="1:8" ht="15" x14ac:dyDescent="0.25">
      <c r="A3508" s="609" t="str">
        <f t="shared" si="54"/>
        <v>89422</v>
      </c>
      <c r="B3508" s="607" t="s">
        <v>1891</v>
      </c>
      <c r="C3508" s="607" t="s">
        <v>14232</v>
      </c>
      <c r="D3508" s="607" t="s">
        <v>10580</v>
      </c>
      <c r="E3508" s="619" t="s">
        <v>9082</v>
      </c>
      <c r="F3508"/>
      <c r="G3508"/>
      <c r="H3508"/>
    </row>
    <row r="3509" spans="1:8" ht="15" x14ac:dyDescent="0.25">
      <c r="A3509" s="609" t="str">
        <f t="shared" si="54"/>
        <v>89423</v>
      </c>
      <c r="B3509" s="607" t="s">
        <v>1892</v>
      </c>
      <c r="C3509" s="607" t="s">
        <v>14233</v>
      </c>
      <c r="D3509" s="607" t="s">
        <v>10580</v>
      </c>
      <c r="E3509" s="619" t="s">
        <v>9670</v>
      </c>
      <c r="F3509"/>
      <c r="G3509"/>
      <c r="H3509"/>
    </row>
    <row r="3510" spans="1:8" ht="15" x14ac:dyDescent="0.25">
      <c r="A3510" s="609" t="str">
        <f t="shared" si="54"/>
        <v>89424</v>
      </c>
      <c r="B3510" s="607" t="s">
        <v>1893</v>
      </c>
      <c r="C3510" s="607" t="s">
        <v>14235</v>
      </c>
      <c r="D3510" s="607" t="s">
        <v>10580</v>
      </c>
      <c r="E3510" s="619" t="s">
        <v>9759</v>
      </c>
      <c r="F3510"/>
      <c r="G3510"/>
      <c r="H3510"/>
    </row>
    <row r="3511" spans="1:8" ht="15" x14ac:dyDescent="0.25">
      <c r="A3511" s="609" t="str">
        <f t="shared" si="54"/>
        <v>89425</v>
      </c>
      <c r="B3511" s="607" t="s">
        <v>1894</v>
      </c>
      <c r="C3511" s="607" t="s">
        <v>14236</v>
      </c>
      <c r="D3511" s="607" t="s">
        <v>10580</v>
      </c>
      <c r="E3511" s="619" t="s">
        <v>9839</v>
      </c>
      <c r="F3511"/>
      <c r="G3511"/>
      <c r="H3511"/>
    </row>
    <row r="3512" spans="1:8" ht="15" x14ac:dyDescent="0.25">
      <c r="A3512" s="609" t="str">
        <f t="shared" si="54"/>
        <v>89426</v>
      </c>
      <c r="B3512" s="607" t="s">
        <v>1895</v>
      </c>
      <c r="C3512" s="607" t="s">
        <v>14237</v>
      </c>
      <c r="D3512" s="607" t="s">
        <v>10580</v>
      </c>
      <c r="E3512" s="619" t="s">
        <v>11876</v>
      </c>
      <c r="F3512"/>
      <c r="G3512"/>
      <c r="H3512"/>
    </row>
    <row r="3513" spans="1:8" ht="15" x14ac:dyDescent="0.25">
      <c r="A3513" s="609" t="str">
        <f t="shared" si="54"/>
        <v>89427</v>
      </c>
      <c r="B3513" s="607" t="s">
        <v>1896</v>
      </c>
      <c r="C3513" s="607" t="s">
        <v>14238</v>
      </c>
      <c r="D3513" s="607" t="s">
        <v>10580</v>
      </c>
      <c r="E3513" s="619" t="s">
        <v>15875</v>
      </c>
      <c r="F3513"/>
      <c r="G3513"/>
      <c r="H3513"/>
    </row>
    <row r="3514" spans="1:8" ht="15" x14ac:dyDescent="0.25">
      <c r="A3514" s="609" t="str">
        <f t="shared" si="54"/>
        <v>89428</v>
      </c>
      <c r="B3514" s="607" t="s">
        <v>1897</v>
      </c>
      <c r="C3514" s="607" t="s">
        <v>14240</v>
      </c>
      <c r="D3514" s="607" t="s">
        <v>10580</v>
      </c>
      <c r="E3514" s="619" t="s">
        <v>9210</v>
      </c>
      <c r="F3514"/>
      <c r="G3514"/>
      <c r="H3514"/>
    </row>
    <row r="3515" spans="1:8" ht="15" x14ac:dyDescent="0.25">
      <c r="A3515" s="609" t="str">
        <f t="shared" si="54"/>
        <v>89429</v>
      </c>
      <c r="B3515" s="607" t="s">
        <v>1898</v>
      </c>
      <c r="C3515" s="607" t="s">
        <v>14241</v>
      </c>
      <c r="D3515" s="607" t="s">
        <v>10580</v>
      </c>
      <c r="E3515" s="619" t="s">
        <v>16688</v>
      </c>
      <c r="F3515"/>
      <c r="G3515"/>
      <c r="H3515"/>
    </row>
    <row r="3516" spans="1:8" ht="15" x14ac:dyDescent="0.25">
      <c r="A3516" s="609" t="str">
        <f t="shared" si="54"/>
        <v>89430</v>
      </c>
      <c r="B3516" s="607" t="s">
        <v>1899</v>
      </c>
      <c r="C3516" s="607" t="s">
        <v>14242</v>
      </c>
      <c r="D3516" s="607" t="s">
        <v>10580</v>
      </c>
      <c r="E3516" s="619" t="s">
        <v>9387</v>
      </c>
      <c r="F3516"/>
      <c r="G3516"/>
      <c r="H3516"/>
    </row>
    <row r="3517" spans="1:8" ht="15" x14ac:dyDescent="0.25">
      <c r="A3517" s="609" t="str">
        <f t="shared" si="54"/>
        <v>89431</v>
      </c>
      <c r="B3517" s="607" t="s">
        <v>1900</v>
      </c>
      <c r="C3517" s="607" t="s">
        <v>14244</v>
      </c>
      <c r="D3517" s="607" t="s">
        <v>10580</v>
      </c>
      <c r="E3517" s="619" t="s">
        <v>9705</v>
      </c>
      <c r="F3517"/>
      <c r="G3517"/>
      <c r="H3517"/>
    </row>
    <row r="3518" spans="1:8" ht="15" x14ac:dyDescent="0.25">
      <c r="A3518" s="609" t="str">
        <f t="shared" si="54"/>
        <v>89432</v>
      </c>
      <c r="B3518" s="607" t="s">
        <v>1901</v>
      </c>
      <c r="C3518" s="607" t="s">
        <v>14245</v>
      </c>
      <c r="D3518" s="607" t="s">
        <v>10580</v>
      </c>
      <c r="E3518" s="619" t="s">
        <v>10441</v>
      </c>
      <c r="F3518"/>
      <c r="G3518"/>
      <c r="H3518"/>
    </row>
    <row r="3519" spans="1:8" ht="15" x14ac:dyDescent="0.25">
      <c r="A3519" s="609" t="str">
        <f t="shared" si="54"/>
        <v>89433</v>
      </c>
      <c r="B3519" s="607" t="s">
        <v>1902</v>
      </c>
      <c r="C3519" s="607" t="s">
        <v>14246</v>
      </c>
      <c r="D3519" s="607" t="s">
        <v>10580</v>
      </c>
      <c r="E3519" s="619" t="s">
        <v>13410</v>
      </c>
      <c r="F3519"/>
      <c r="G3519"/>
      <c r="H3519"/>
    </row>
    <row r="3520" spans="1:8" ht="15" x14ac:dyDescent="0.25">
      <c r="A3520" s="609" t="str">
        <f t="shared" si="54"/>
        <v>89434</v>
      </c>
      <c r="B3520" s="607" t="s">
        <v>1903</v>
      </c>
      <c r="C3520" s="607" t="s">
        <v>14248</v>
      </c>
      <c r="D3520" s="607" t="s">
        <v>10580</v>
      </c>
      <c r="E3520" s="619" t="s">
        <v>11397</v>
      </c>
      <c r="F3520"/>
      <c r="G3520"/>
      <c r="H3520"/>
    </row>
    <row r="3521" spans="1:8" ht="15" x14ac:dyDescent="0.25">
      <c r="A3521" s="609" t="str">
        <f t="shared" si="54"/>
        <v>89435</v>
      </c>
      <c r="B3521" s="607" t="s">
        <v>1904</v>
      </c>
      <c r="C3521" s="607" t="s">
        <v>14249</v>
      </c>
      <c r="D3521" s="607" t="s">
        <v>10580</v>
      </c>
      <c r="E3521" s="619" t="s">
        <v>18058</v>
      </c>
      <c r="F3521"/>
      <c r="G3521"/>
      <c r="H3521"/>
    </row>
    <row r="3522" spans="1:8" ht="15" x14ac:dyDescent="0.25">
      <c r="A3522" s="609" t="str">
        <f t="shared" ref="A3522:A3585" si="55">IF(ISERROR(SEARCH("/",B3522)=6),TRIM(CLEAN(B3522)),IF(SEARCH("/",B3522)=6,IF(LEN(TRIM(CLEAN(B3522)))=7,LEFT(TRIM(CLEAN(B3522)),6)&amp;"00"&amp;RIGHT(TRIM(CLEAN(B3522)),1),LEFT(TRIM(CLEAN(B3522)),6)&amp;"0"&amp;RIGHT(TRIM(CLEAN(B3522)),2)),TRIM(CLEAN(B3522))))</f>
        <v>89436</v>
      </c>
      <c r="B3522" s="607" t="s">
        <v>1905</v>
      </c>
      <c r="C3522" s="607" t="s">
        <v>14250</v>
      </c>
      <c r="D3522" s="607" t="s">
        <v>10580</v>
      </c>
      <c r="E3522" s="619" t="s">
        <v>15157</v>
      </c>
      <c r="F3522"/>
      <c r="G3522"/>
      <c r="H3522"/>
    </row>
    <row r="3523" spans="1:8" ht="15" x14ac:dyDescent="0.25">
      <c r="A3523" s="609" t="str">
        <f t="shared" si="55"/>
        <v>89437</v>
      </c>
      <c r="B3523" s="607" t="s">
        <v>1906</v>
      </c>
      <c r="C3523" s="607" t="s">
        <v>14251</v>
      </c>
      <c r="D3523" s="607" t="s">
        <v>10580</v>
      </c>
      <c r="E3523" s="619" t="s">
        <v>9488</v>
      </c>
      <c r="F3523"/>
      <c r="G3523"/>
      <c r="H3523"/>
    </row>
    <row r="3524" spans="1:8" ht="15" x14ac:dyDescent="0.25">
      <c r="A3524" s="609" t="str">
        <f t="shared" si="55"/>
        <v>89438</v>
      </c>
      <c r="B3524" s="607" t="s">
        <v>1907</v>
      </c>
      <c r="C3524" s="607" t="s">
        <v>14253</v>
      </c>
      <c r="D3524" s="607" t="s">
        <v>10580</v>
      </c>
      <c r="E3524" s="619" t="s">
        <v>9406</v>
      </c>
      <c r="F3524"/>
      <c r="G3524"/>
      <c r="H3524"/>
    </row>
    <row r="3525" spans="1:8" ht="15" x14ac:dyDescent="0.25">
      <c r="A3525" s="609" t="str">
        <f t="shared" si="55"/>
        <v>89439</v>
      </c>
      <c r="B3525" s="607" t="s">
        <v>1908</v>
      </c>
      <c r="C3525" s="607" t="s">
        <v>14254</v>
      </c>
      <c r="D3525" s="607" t="s">
        <v>10580</v>
      </c>
      <c r="E3525" s="619" t="s">
        <v>9348</v>
      </c>
      <c r="F3525"/>
      <c r="G3525"/>
      <c r="H3525"/>
    </row>
    <row r="3526" spans="1:8" ht="15" x14ac:dyDescent="0.25">
      <c r="A3526" s="609" t="str">
        <f t="shared" si="55"/>
        <v>89440</v>
      </c>
      <c r="B3526" s="607" t="s">
        <v>1909</v>
      </c>
      <c r="C3526" s="607" t="s">
        <v>14255</v>
      </c>
      <c r="D3526" s="607" t="s">
        <v>10580</v>
      </c>
      <c r="E3526" s="619" t="s">
        <v>10915</v>
      </c>
      <c r="F3526"/>
      <c r="G3526"/>
      <c r="H3526"/>
    </row>
    <row r="3527" spans="1:8" ht="15" x14ac:dyDescent="0.25">
      <c r="A3527" s="609" t="str">
        <f t="shared" si="55"/>
        <v>89441</v>
      </c>
      <c r="B3527" s="607" t="s">
        <v>1910</v>
      </c>
      <c r="C3527" s="607" t="s">
        <v>14256</v>
      </c>
      <c r="D3527" s="607" t="s">
        <v>10580</v>
      </c>
      <c r="E3527" s="619" t="s">
        <v>17916</v>
      </c>
      <c r="F3527"/>
      <c r="G3527"/>
      <c r="H3527"/>
    </row>
    <row r="3528" spans="1:8" ht="15" x14ac:dyDescent="0.25">
      <c r="A3528" s="609" t="str">
        <f t="shared" si="55"/>
        <v>89442</v>
      </c>
      <c r="B3528" s="607" t="s">
        <v>1911</v>
      </c>
      <c r="C3528" s="607" t="s">
        <v>14257</v>
      </c>
      <c r="D3528" s="607" t="s">
        <v>10580</v>
      </c>
      <c r="E3528" s="619" t="s">
        <v>9403</v>
      </c>
      <c r="F3528"/>
      <c r="G3528"/>
      <c r="H3528"/>
    </row>
    <row r="3529" spans="1:8" ht="15" x14ac:dyDescent="0.25">
      <c r="A3529" s="609" t="str">
        <f t="shared" si="55"/>
        <v>89443</v>
      </c>
      <c r="B3529" s="607" t="s">
        <v>1912</v>
      </c>
      <c r="C3529" s="607" t="s">
        <v>14258</v>
      </c>
      <c r="D3529" s="607" t="s">
        <v>10580</v>
      </c>
      <c r="E3529" s="619" t="s">
        <v>9423</v>
      </c>
      <c r="F3529"/>
      <c r="G3529"/>
      <c r="H3529"/>
    </row>
    <row r="3530" spans="1:8" ht="15" x14ac:dyDescent="0.25">
      <c r="A3530" s="609" t="str">
        <f t="shared" si="55"/>
        <v>89444</v>
      </c>
      <c r="B3530" s="607" t="s">
        <v>1913</v>
      </c>
      <c r="C3530" s="607" t="s">
        <v>14259</v>
      </c>
      <c r="D3530" s="607" t="s">
        <v>10580</v>
      </c>
      <c r="E3530" s="619" t="s">
        <v>10292</v>
      </c>
      <c r="F3530"/>
      <c r="G3530"/>
      <c r="H3530"/>
    </row>
    <row r="3531" spans="1:8" ht="15" x14ac:dyDescent="0.25">
      <c r="A3531" s="609" t="str">
        <f t="shared" si="55"/>
        <v>89445</v>
      </c>
      <c r="B3531" s="607" t="s">
        <v>1914</v>
      </c>
      <c r="C3531" s="607" t="s">
        <v>14260</v>
      </c>
      <c r="D3531" s="607" t="s">
        <v>10580</v>
      </c>
      <c r="E3531" s="619" t="s">
        <v>9413</v>
      </c>
      <c r="F3531"/>
      <c r="G3531"/>
      <c r="H3531"/>
    </row>
    <row r="3532" spans="1:8" ht="15" x14ac:dyDescent="0.25">
      <c r="A3532" s="609" t="str">
        <f t="shared" si="55"/>
        <v>89481</v>
      </c>
      <c r="B3532" s="607" t="s">
        <v>1949</v>
      </c>
      <c r="C3532" s="607" t="s">
        <v>14261</v>
      </c>
      <c r="D3532" s="607" t="s">
        <v>10580</v>
      </c>
      <c r="E3532" s="619" t="s">
        <v>10121</v>
      </c>
      <c r="F3532"/>
      <c r="G3532"/>
      <c r="H3532"/>
    </row>
    <row r="3533" spans="1:8" ht="15" x14ac:dyDescent="0.25">
      <c r="A3533" s="609" t="str">
        <f t="shared" si="55"/>
        <v>89485</v>
      </c>
      <c r="B3533" s="607" t="s">
        <v>1953</v>
      </c>
      <c r="C3533" s="607" t="s">
        <v>14263</v>
      </c>
      <c r="D3533" s="607" t="s">
        <v>10580</v>
      </c>
      <c r="E3533" s="619" t="s">
        <v>9651</v>
      </c>
      <c r="F3533"/>
      <c r="G3533"/>
      <c r="H3533"/>
    </row>
    <row r="3534" spans="1:8" ht="15" x14ac:dyDescent="0.25">
      <c r="A3534" s="609" t="str">
        <f t="shared" si="55"/>
        <v>89489</v>
      </c>
      <c r="B3534" s="607" t="s">
        <v>1957</v>
      </c>
      <c r="C3534" s="607" t="s">
        <v>14265</v>
      </c>
      <c r="D3534" s="607" t="s">
        <v>10580</v>
      </c>
      <c r="E3534" s="619" t="s">
        <v>9347</v>
      </c>
      <c r="F3534"/>
      <c r="G3534"/>
      <c r="H3534"/>
    </row>
    <row r="3535" spans="1:8" ht="15" x14ac:dyDescent="0.25">
      <c r="A3535" s="609" t="str">
        <f t="shared" si="55"/>
        <v>89490</v>
      </c>
      <c r="B3535" s="607" t="s">
        <v>1958</v>
      </c>
      <c r="C3535" s="607" t="s">
        <v>14266</v>
      </c>
      <c r="D3535" s="607" t="s">
        <v>10580</v>
      </c>
      <c r="E3535" s="619" t="s">
        <v>10378</v>
      </c>
      <c r="F3535"/>
      <c r="G3535"/>
      <c r="H3535"/>
    </row>
    <row r="3536" spans="1:8" ht="15" x14ac:dyDescent="0.25">
      <c r="A3536" s="609" t="str">
        <f t="shared" si="55"/>
        <v>89492</v>
      </c>
      <c r="B3536" s="607" t="s">
        <v>1960</v>
      </c>
      <c r="C3536" s="607" t="s">
        <v>14267</v>
      </c>
      <c r="D3536" s="607" t="s">
        <v>10580</v>
      </c>
      <c r="E3536" s="619" t="s">
        <v>14217</v>
      </c>
      <c r="F3536"/>
      <c r="G3536"/>
      <c r="H3536"/>
    </row>
    <row r="3537" spans="1:8" ht="15" x14ac:dyDescent="0.25">
      <c r="A3537" s="609" t="str">
        <f t="shared" si="55"/>
        <v>89493</v>
      </c>
      <c r="B3537" s="607" t="s">
        <v>1961</v>
      </c>
      <c r="C3537" s="607" t="s">
        <v>14269</v>
      </c>
      <c r="D3537" s="607" t="s">
        <v>10580</v>
      </c>
      <c r="E3537" s="619" t="s">
        <v>12869</v>
      </c>
      <c r="F3537"/>
      <c r="G3537"/>
      <c r="H3537"/>
    </row>
    <row r="3538" spans="1:8" ht="15" x14ac:dyDescent="0.25">
      <c r="A3538" s="609" t="str">
        <f t="shared" si="55"/>
        <v>89494</v>
      </c>
      <c r="B3538" s="607" t="s">
        <v>1962</v>
      </c>
      <c r="C3538" s="607" t="s">
        <v>14270</v>
      </c>
      <c r="D3538" s="607" t="s">
        <v>10580</v>
      </c>
      <c r="E3538" s="619" t="s">
        <v>8899</v>
      </c>
      <c r="F3538"/>
      <c r="G3538"/>
      <c r="H3538"/>
    </row>
    <row r="3539" spans="1:8" ht="15" x14ac:dyDescent="0.25">
      <c r="A3539" s="609" t="str">
        <f t="shared" si="55"/>
        <v>89496</v>
      </c>
      <c r="B3539" s="607" t="s">
        <v>1964</v>
      </c>
      <c r="C3539" s="607" t="s">
        <v>14271</v>
      </c>
      <c r="D3539" s="607" t="s">
        <v>10580</v>
      </c>
      <c r="E3539" s="619" t="s">
        <v>9950</v>
      </c>
      <c r="F3539"/>
      <c r="G3539"/>
      <c r="H3539"/>
    </row>
    <row r="3540" spans="1:8" ht="15" x14ac:dyDescent="0.25">
      <c r="A3540" s="609" t="str">
        <f t="shared" si="55"/>
        <v>89497</v>
      </c>
      <c r="B3540" s="607" t="s">
        <v>1965</v>
      </c>
      <c r="C3540" s="607" t="s">
        <v>14272</v>
      </c>
      <c r="D3540" s="607" t="s">
        <v>10580</v>
      </c>
      <c r="E3540" s="619" t="s">
        <v>9115</v>
      </c>
      <c r="F3540"/>
      <c r="G3540"/>
      <c r="H3540"/>
    </row>
    <row r="3541" spans="1:8" ht="15" x14ac:dyDescent="0.25">
      <c r="A3541" s="609" t="str">
        <f t="shared" si="55"/>
        <v>89498</v>
      </c>
      <c r="B3541" s="607" t="s">
        <v>1966</v>
      </c>
      <c r="C3541" s="607" t="s">
        <v>14273</v>
      </c>
      <c r="D3541" s="607" t="s">
        <v>10580</v>
      </c>
      <c r="E3541" s="619" t="s">
        <v>14625</v>
      </c>
      <c r="F3541"/>
      <c r="G3541"/>
      <c r="H3541"/>
    </row>
    <row r="3542" spans="1:8" ht="15" x14ac:dyDescent="0.25">
      <c r="A3542" s="609" t="str">
        <f t="shared" si="55"/>
        <v>89499</v>
      </c>
      <c r="B3542" s="607" t="s">
        <v>1967</v>
      </c>
      <c r="C3542" s="607" t="s">
        <v>14274</v>
      </c>
      <c r="D3542" s="607" t="s">
        <v>10580</v>
      </c>
      <c r="E3542" s="619" t="s">
        <v>33527</v>
      </c>
      <c r="F3542"/>
      <c r="G3542"/>
      <c r="H3542"/>
    </row>
    <row r="3543" spans="1:8" ht="15" x14ac:dyDescent="0.25">
      <c r="A3543" s="609" t="str">
        <f t="shared" si="55"/>
        <v>89500</v>
      </c>
      <c r="B3543" s="607" t="s">
        <v>1968</v>
      </c>
      <c r="C3543" s="607" t="s">
        <v>14275</v>
      </c>
      <c r="D3543" s="607" t="s">
        <v>10580</v>
      </c>
      <c r="E3543" s="619" t="s">
        <v>9106</v>
      </c>
      <c r="F3543"/>
      <c r="G3543"/>
      <c r="H3543"/>
    </row>
    <row r="3544" spans="1:8" ht="15" x14ac:dyDescent="0.25">
      <c r="A3544" s="609" t="str">
        <f t="shared" si="55"/>
        <v>89501</v>
      </c>
      <c r="B3544" s="607" t="s">
        <v>1969</v>
      </c>
      <c r="C3544" s="607" t="s">
        <v>14276</v>
      </c>
      <c r="D3544" s="607" t="s">
        <v>10580</v>
      </c>
      <c r="E3544" s="619" t="s">
        <v>14803</v>
      </c>
      <c r="F3544"/>
      <c r="G3544"/>
      <c r="H3544"/>
    </row>
    <row r="3545" spans="1:8" ht="15" x14ac:dyDescent="0.25">
      <c r="A3545" s="609" t="str">
        <f t="shared" si="55"/>
        <v>89502</v>
      </c>
      <c r="B3545" s="607" t="s">
        <v>1970</v>
      </c>
      <c r="C3545" s="607" t="s">
        <v>14277</v>
      </c>
      <c r="D3545" s="607" t="s">
        <v>10580</v>
      </c>
      <c r="E3545" s="619" t="s">
        <v>8889</v>
      </c>
      <c r="F3545"/>
      <c r="G3545"/>
      <c r="H3545"/>
    </row>
    <row r="3546" spans="1:8" ht="15" x14ac:dyDescent="0.25">
      <c r="A3546" s="609" t="str">
        <f t="shared" si="55"/>
        <v>89503</v>
      </c>
      <c r="B3546" s="607" t="s">
        <v>1971</v>
      </c>
      <c r="C3546" s="607" t="s">
        <v>14278</v>
      </c>
      <c r="D3546" s="607" t="s">
        <v>10580</v>
      </c>
      <c r="E3546" s="619" t="s">
        <v>19648</v>
      </c>
      <c r="F3546"/>
      <c r="G3546"/>
      <c r="H3546"/>
    </row>
    <row r="3547" spans="1:8" ht="15" x14ac:dyDescent="0.25">
      <c r="A3547" s="609" t="str">
        <f t="shared" si="55"/>
        <v>89504</v>
      </c>
      <c r="B3547" s="607" t="s">
        <v>1972</v>
      </c>
      <c r="C3547" s="607" t="s">
        <v>14280</v>
      </c>
      <c r="D3547" s="607" t="s">
        <v>10580</v>
      </c>
      <c r="E3547" s="619" t="s">
        <v>18747</v>
      </c>
      <c r="F3547"/>
      <c r="G3547"/>
      <c r="H3547"/>
    </row>
    <row r="3548" spans="1:8" ht="15" x14ac:dyDescent="0.25">
      <c r="A3548" s="609" t="str">
        <f t="shared" si="55"/>
        <v>89505</v>
      </c>
      <c r="B3548" s="607" t="s">
        <v>1973</v>
      </c>
      <c r="C3548" s="607" t="s">
        <v>14281</v>
      </c>
      <c r="D3548" s="607" t="s">
        <v>10580</v>
      </c>
      <c r="E3548" s="619" t="s">
        <v>28563</v>
      </c>
      <c r="F3548"/>
      <c r="G3548"/>
      <c r="H3548"/>
    </row>
    <row r="3549" spans="1:8" ht="15" x14ac:dyDescent="0.25">
      <c r="A3549" s="609" t="str">
        <f t="shared" si="55"/>
        <v>89506</v>
      </c>
      <c r="B3549" s="607" t="s">
        <v>1974</v>
      </c>
      <c r="C3549" s="607" t="s">
        <v>14282</v>
      </c>
      <c r="D3549" s="607" t="s">
        <v>10580</v>
      </c>
      <c r="E3549" s="619" t="s">
        <v>10203</v>
      </c>
      <c r="F3549"/>
      <c r="G3549"/>
      <c r="H3549"/>
    </row>
    <row r="3550" spans="1:8" ht="15" x14ac:dyDescent="0.25">
      <c r="A3550" s="609" t="str">
        <f t="shared" si="55"/>
        <v>89507</v>
      </c>
      <c r="B3550" s="607" t="s">
        <v>1975</v>
      </c>
      <c r="C3550" s="607" t="s">
        <v>14283</v>
      </c>
      <c r="D3550" s="607" t="s">
        <v>10580</v>
      </c>
      <c r="E3550" s="619" t="s">
        <v>32285</v>
      </c>
      <c r="F3550"/>
      <c r="G3550"/>
      <c r="H3550"/>
    </row>
    <row r="3551" spans="1:8" ht="15" x14ac:dyDescent="0.25">
      <c r="A3551" s="609" t="str">
        <f t="shared" si="55"/>
        <v>89510</v>
      </c>
      <c r="B3551" s="607" t="s">
        <v>1978</v>
      </c>
      <c r="C3551" s="607" t="s">
        <v>14284</v>
      </c>
      <c r="D3551" s="607" t="s">
        <v>10580</v>
      </c>
      <c r="E3551" s="619" t="s">
        <v>9545</v>
      </c>
      <c r="F3551"/>
      <c r="G3551"/>
      <c r="H3551"/>
    </row>
    <row r="3552" spans="1:8" ht="15" x14ac:dyDescent="0.25">
      <c r="A3552" s="609" t="str">
        <f t="shared" si="55"/>
        <v>89513</v>
      </c>
      <c r="B3552" s="607" t="s">
        <v>1981</v>
      </c>
      <c r="C3552" s="607" t="s">
        <v>14286</v>
      </c>
      <c r="D3552" s="607" t="s">
        <v>10580</v>
      </c>
      <c r="E3552" s="619" t="s">
        <v>33528</v>
      </c>
      <c r="F3552"/>
      <c r="G3552"/>
      <c r="H3552"/>
    </row>
    <row r="3553" spans="1:8" ht="15" x14ac:dyDescent="0.25">
      <c r="A3553" s="609" t="str">
        <f t="shared" si="55"/>
        <v>89514</v>
      </c>
      <c r="B3553" s="607" t="s">
        <v>1982</v>
      </c>
      <c r="C3553" s="607" t="s">
        <v>14287</v>
      </c>
      <c r="D3553" s="607" t="s">
        <v>10580</v>
      </c>
      <c r="E3553" s="619" t="s">
        <v>16456</v>
      </c>
      <c r="F3553"/>
      <c r="G3553"/>
      <c r="H3553"/>
    </row>
    <row r="3554" spans="1:8" ht="15" x14ac:dyDescent="0.25">
      <c r="A3554" s="609" t="str">
        <f t="shared" si="55"/>
        <v>89515</v>
      </c>
      <c r="B3554" s="607" t="s">
        <v>1983</v>
      </c>
      <c r="C3554" s="607" t="s">
        <v>14288</v>
      </c>
      <c r="D3554" s="607" t="s">
        <v>10580</v>
      </c>
      <c r="E3554" s="619" t="s">
        <v>33529</v>
      </c>
      <c r="F3554"/>
      <c r="G3554"/>
      <c r="H3554"/>
    </row>
    <row r="3555" spans="1:8" ht="15" x14ac:dyDescent="0.25">
      <c r="A3555" s="609" t="str">
        <f t="shared" si="55"/>
        <v>89516</v>
      </c>
      <c r="B3555" s="607" t="s">
        <v>1984</v>
      </c>
      <c r="C3555" s="607" t="s">
        <v>14289</v>
      </c>
      <c r="D3555" s="607" t="s">
        <v>10580</v>
      </c>
      <c r="E3555" s="619" t="s">
        <v>9518</v>
      </c>
      <c r="F3555"/>
      <c r="G3555"/>
      <c r="H3555"/>
    </row>
    <row r="3556" spans="1:8" ht="15" x14ac:dyDescent="0.25">
      <c r="A3556" s="609" t="str">
        <f t="shared" si="55"/>
        <v>89517</v>
      </c>
      <c r="B3556" s="607" t="s">
        <v>1985</v>
      </c>
      <c r="C3556" s="607" t="s">
        <v>14290</v>
      </c>
      <c r="D3556" s="607" t="s">
        <v>10580</v>
      </c>
      <c r="E3556" s="619" t="s">
        <v>33530</v>
      </c>
      <c r="F3556"/>
      <c r="G3556"/>
      <c r="H3556"/>
    </row>
    <row r="3557" spans="1:8" ht="15" x14ac:dyDescent="0.25">
      <c r="A3557" s="609" t="str">
        <f t="shared" si="55"/>
        <v>89518</v>
      </c>
      <c r="B3557" s="607" t="s">
        <v>1986</v>
      </c>
      <c r="C3557" s="607" t="s">
        <v>14291</v>
      </c>
      <c r="D3557" s="607" t="s">
        <v>10580</v>
      </c>
      <c r="E3557" s="619" t="s">
        <v>10361</v>
      </c>
      <c r="F3557"/>
      <c r="G3557"/>
      <c r="H3557"/>
    </row>
    <row r="3558" spans="1:8" ht="15" x14ac:dyDescent="0.25">
      <c r="A3558" s="609" t="str">
        <f t="shared" si="55"/>
        <v>89519</v>
      </c>
      <c r="B3558" s="607" t="s">
        <v>1987</v>
      </c>
      <c r="C3558" s="607" t="s">
        <v>14293</v>
      </c>
      <c r="D3558" s="607" t="s">
        <v>10580</v>
      </c>
      <c r="E3558" s="619" t="s">
        <v>33531</v>
      </c>
      <c r="F3558"/>
      <c r="G3558"/>
      <c r="H3558"/>
    </row>
    <row r="3559" spans="1:8" ht="15" x14ac:dyDescent="0.25">
      <c r="A3559" s="609" t="str">
        <f t="shared" si="55"/>
        <v>89520</v>
      </c>
      <c r="B3559" s="607" t="s">
        <v>1988</v>
      </c>
      <c r="C3559" s="607" t="s">
        <v>14294</v>
      </c>
      <c r="D3559" s="607" t="s">
        <v>10580</v>
      </c>
      <c r="E3559" s="619" t="s">
        <v>8951</v>
      </c>
      <c r="F3559"/>
      <c r="G3559"/>
      <c r="H3559"/>
    </row>
    <row r="3560" spans="1:8" ht="15" x14ac:dyDescent="0.25">
      <c r="A3560" s="609" t="str">
        <f t="shared" si="55"/>
        <v>89521</v>
      </c>
      <c r="B3560" s="607" t="s">
        <v>1989</v>
      </c>
      <c r="C3560" s="607" t="s">
        <v>14295</v>
      </c>
      <c r="D3560" s="607" t="s">
        <v>10580</v>
      </c>
      <c r="E3560" s="619" t="s">
        <v>33532</v>
      </c>
      <c r="F3560"/>
      <c r="G3560"/>
      <c r="H3560"/>
    </row>
    <row r="3561" spans="1:8" ht="15" x14ac:dyDescent="0.25">
      <c r="A3561" s="609" t="str">
        <f t="shared" si="55"/>
        <v>89522</v>
      </c>
      <c r="B3561" s="607" t="s">
        <v>1990</v>
      </c>
      <c r="C3561" s="607" t="s">
        <v>14297</v>
      </c>
      <c r="D3561" s="607" t="s">
        <v>10580</v>
      </c>
      <c r="E3561" s="619" t="s">
        <v>18661</v>
      </c>
      <c r="F3561"/>
      <c r="G3561"/>
      <c r="H3561"/>
    </row>
    <row r="3562" spans="1:8" ht="15" x14ac:dyDescent="0.25">
      <c r="A3562" s="609" t="str">
        <f t="shared" si="55"/>
        <v>89523</v>
      </c>
      <c r="B3562" s="607" t="s">
        <v>1991</v>
      </c>
      <c r="C3562" s="607" t="s">
        <v>14298</v>
      </c>
      <c r="D3562" s="607" t="s">
        <v>10580</v>
      </c>
      <c r="E3562" s="619" t="s">
        <v>21971</v>
      </c>
      <c r="F3562"/>
      <c r="G3562"/>
      <c r="H3562"/>
    </row>
    <row r="3563" spans="1:8" ht="15" x14ac:dyDescent="0.25">
      <c r="A3563" s="609" t="str">
        <f t="shared" si="55"/>
        <v>89524</v>
      </c>
      <c r="B3563" s="607" t="s">
        <v>1992</v>
      </c>
      <c r="C3563" s="607" t="s">
        <v>14299</v>
      </c>
      <c r="D3563" s="607" t="s">
        <v>10580</v>
      </c>
      <c r="E3563" s="619" t="s">
        <v>33533</v>
      </c>
      <c r="F3563"/>
      <c r="G3563"/>
      <c r="H3563"/>
    </row>
    <row r="3564" spans="1:8" ht="15" x14ac:dyDescent="0.25">
      <c r="A3564" s="609" t="str">
        <f t="shared" si="55"/>
        <v>89525</v>
      </c>
      <c r="B3564" s="607" t="s">
        <v>1993</v>
      </c>
      <c r="C3564" s="607" t="s">
        <v>14300</v>
      </c>
      <c r="D3564" s="607" t="s">
        <v>10580</v>
      </c>
      <c r="E3564" s="619" t="s">
        <v>33534</v>
      </c>
      <c r="F3564"/>
      <c r="G3564"/>
      <c r="H3564"/>
    </row>
    <row r="3565" spans="1:8" ht="15" x14ac:dyDescent="0.25">
      <c r="A3565" s="609" t="str">
        <f t="shared" si="55"/>
        <v>89526</v>
      </c>
      <c r="B3565" s="607" t="s">
        <v>1994</v>
      </c>
      <c r="C3565" s="607" t="s">
        <v>14301</v>
      </c>
      <c r="D3565" s="607" t="s">
        <v>10580</v>
      </c>
      <c r="E3565" s="619" t="s">
        <v>33535</v>
      </c>
      <c r="F3565"/>
      <c r="G3565"/>
      <c r="H3565"/>
    </row>
    <row r="3566" spans="1:8" ht="15" x14ac:dyDescent="0.25">
      <c r="A3566" s="609" t="str">
        <f t="shared" si="55"/>
        <v>89527</v>
      </c>
      <c r="B3566" s="607" t="s">
        <v>1995</v>
      </c>
      <c r="C3566" s="607" t="s">
        <v>14302</v>
      </c>
      <c r="D3566" s="607" t="s">
        <v>10580</v>
      </c>
      <c r="E3566" s="619" t="s">
        <v>33536</v>
      </c>
      <c r="F3566"/>
      <c r="G3566"/>
      <c r="H3566"/>
    </row>
    <row r="3567" spans="1:8" ht="15" x14ac:dyDescent="0.25">
      <c r="A3567" s="609" t="str">
        <f t="shared" si="55"/>
        <v>89528</v>
      </c>
      <c r="B3567" s="607" t="s">
        <v>1996</v>
      </c>
      <c r="C3567" s="607" t="s">
        <v>14303</v>
      </c>
      <c r="D3567" s="607" t="s">
        <v>10580</v>
      </c>
      <c r="E3567" s="619" t="s">
        <v>17208</v>
      </c>
      <c r="F3567"/>
      <c r="G3567"/>
      <c r="H3567"/>
    </row>
    <row r="3568" spans="1:8" ht="15" x14ac:dyDescent="0.25">
      <c r="A3568" s="609" t="str">
        <f t="shared" si="55"/>
        <v>89529</v>
      </c>
      <c r="B3568" s="607" t="s">
        <v>1997</v>
      </c>
      <c r="C3568" s="607" t="s">
        <v>14304</v>
      </c>
      <c r="D3568" s="607" t="s">
        <v>10580</v>
      </c>
      <c r="E3568" s="619" t="s">
        <v>9849</v>
      </c>
      <c r="F3568"/>
      <c r="G3568"/>
      <c r="H3568"/>
    </row>
    <row r="3569" spans="1:8" ht="15" x14ac:dyDescent="0.25">
      <c r="A3569" s="609" t="str">
        <f t="shared" si="55"/>
        <v>89530</v>
      </c>
      <c r="B3569" s="607" t="s">
        <v>1998</v>
      </c>
      <c r="C3569" s="607" t="s">
        <v>14305</v>
      </c>
      <c r="D3569" s="607" t="s">
        <v>10580</v>
      </c>
      <c r="E3569" s="619" t="s">
        <v>18463</v>
      </c>
      <c r="F3569"/>
      <c r="G3569"/>
      <c r="H3569"/>
    </row>
    <row r="3570" spans="1:8" ht="15" x14ac:dyDescent="0.25">
      <c r="A3570" s="609" t="str">
        <f t="shared" si="55"/>
        <v>89531</v>
      </c>
      <c r="B3570" s="607" t="s">
        <v>1999</v>
      </c>
      <c r="C3570" s="607" t="s">
        <v>14306</v>
      </c>
      <c r="D3570" s="607" t="s">
        <v>10580</v>
      </c>
      <c r="E3570" s="619" t="s">
        <v>25825</v>
      </c>
      <c r="F3570"/>
      <c r="G3570"/>
      <c r="H3570"/>
    </row>
    <row r="3571" spans="1:8" ht="15" x14ac:dyDescent="0.25">
      <c r="A3571" s="609" t="str">
        <f t="shared" si="55"/>
        <v>89532</v>
      </c>
      <c r="B3571" s="607" t="s">
        <v>2000</v>
      </c>
      <c r="C3571" s="607" t="s">
        <v>14308</v>
      </c>
      <c r="D3571" s="607" t="s">
        <v>10580</v>
      </c>
      <c r="E3571" s="619" t="s">
        <v>9707</v>
      </c>
      <c r="F3571"/>
      <c r="G3571"/>
      <c r="H3571"/>
    </row>
    <row r="3572" spans="1:8" ht="15" x14ac:dyDescent="0.25">
      <c r="A3572" s="609" t="str">
        <f t="shared" si="55"/>
        <v>89533</v>
      </c>
      <c r="B3572" s="607" t="s">
        <v>2001</v>
      </c>
      <c r="C3572" s="607" t="s">
        <v>14309</v>
      </c>
      <c r="D3572" s="607" t="s">
        <v>10580</v>
      </c>
      <c r="E3572" s="619" t="s">
        <v>25825</v>
      </c>
      <c r="F3572"/>
      <c r="G3572"/>
      <c r="H3572"/>
    </row>
    <row r="3573" spans="1:8" ht="15" x14ac:dyDescent="0.25">
      <c r="A3573" s="609" t="str">
        <f t="shared" si="55"/>
        <v>89534</v>
      </c>
      <c r="B3573" s="607" t="s">
        <v>2002</v>
      </c>
      <c r="C3573" s="607" t="s">
        <v>14310</v>
      </c>
      <c r="D3573" s="607" t="s">
        <v>10580</v>
      </c>
      <c r="E3573" s="619" t="s">
        <v>8997</v>
      </c>
      <c r="F3573"/>
      <c r="G3573"/>
      <c r="H3573"/>
    </row>
    <row r="3574" spans="1:8" ht="15" x14ac:dyDescent="0.25">
      <c r="A3574" s="609" t="str">
        <f t="shared" si="55"/>
        <v>89535</v>
      </c>
      <c r="B3574" s="607" t="s">
        <v>2003</v>
      </c>
      <c r="C3574" s="607" t="s">
        <v>14311</v>
      </c>
      <c r="D3574" s="607" t="s">
        <v>10580</v>
      </c>
      <c r="E3574" s="619" t="s">
        <v>33537</v>
      </c>
      <c r="F3574"/>
      <c r="G3574"/>
      <c r="H3574"/>
    </row>
    <row r="3575" spans="1:8" ht="15" x14ac:dyDescent="0.25">
      <c r="A3575" s="609" t="str">
        <f t="shared" si="55"/>
        <v>89536</v>
      </c>
      <c r="B3575" s="607" t="s">
        <v>2004</v>
      </c>
      <c r="C3575" s="607" t="s">
        <v>14312</v>
      </c>
      <c r="D3575" s="607" t="s">
        <v>10580</v>
      </c>
      <c r="E3575" s="619" t="s">
        <v>9526</v>
      </c>
      <c r="F3575"/>
      <c r="G3575"/>
      <c r="H3575"/>
    </row>
    <row r="3576" spans="1:8" ht="15" x14ac:dyDescent="0.25">
      <c r="A3576" s="609" t="str">
        <f t="shared" si="55"/>
        <v>89538</v>
      </c>
      <c r="B3576" s="607" t="s">
        <v>2005</v>
      </c>
      <c r="C3576" s="607" t="s">
        <v>14314</v>
      </c>
      <c r="D3576" s="607" t="s">
        <v>10580</v>
      </c>
      <c r="E3576" s="619" t="s">
        <v>14262</v>
      </c>
      <c r="F3576"/>
      <c r="G3576"/>
      <c r="H3576"/>
    </row>
    <row r="3577" spans="1:8" ht="15" x14ac:dyDescent="0.25">
      <c r="A3577" s="609" t="str">
        <f t="shared" si="55"/>
        <v>89539</v>
      </c>
      <c r="B3577" s="607" t="s">
        <v>30299</v>
      </c>
      <c r="C3577" s="607" t="s">
        <v>30300</v>
      </c>
      <c r="D3577" s="607" t="s">
        <v>10580</v>
      </c>
      <c r="E3577" s="619" t="s">
        <v>9622</v>
      </c>
      <c r="F3577"/>
      <c r="G3577"/>
      <c r="H3577"/>
    </row>
    <row r="3578" spans="1:8" ht="15" x14ac:dyDescent="0.25">
      <c r="A3578" s="609" t="str">
        <f t="shared" si="55"/>
        <v>89540</v>
      </c>
      <c r="B3578" s="607" t="s">
        <v>2006</v>
      </c>
      <c r="C3578" s="607" t="s">
        <v>14315</v>
      </c>
      <c r="D3578" s="607" t="s">
        <v>10580</v>
      </c>
      <c r="E3578" s="619" t="s">
        <v>8940</v>
      </c>
      <c r="F3578"/>
      <c r="G3578"/>
      <c r="H3578"/>
    </row>
    <row r="3579" spans="1:8" ht="15" x14ac:dyDescent="0.25">
      <c r="A3579" s="609" t="str">
        <f t="shared" si="55"/>
        <v>89541</v>
      </c>
      <c r="B3579" s="607" t="s">
        <v>2007</v>
      </c>
      <c r="C3579" s="607" t="s">
        <v>14317</v>
      </c>
      <c r="D3579" s="607" t="s">
        <v>10580</v>
      </c>
      <c r="E3579" s="619" t="s">
        <v>8895</v>
      </c>
      <c r="F3579"/>
      <c r="G3579"/>
      <c r="H3579"/>
    </row>
    <row r="3580" spans="1:8" ht="15" x14ac:dyDescent="0.25">
      <c r="A3580" s="609" t="str">
        <f t="shared" si="55"/>
        <v>89542</v>
      </c>
      <c r="B3580" s="607" t="s">
        <v>2008</v>
      </c>
      <c r="C3580" s="607" t="s">
        <v>14318</v>
      </c>
      <c r="D3580" s="607" t="s">
        <v>10580</v>
      </c>
      <c r="E3580" s="619" t="s">
        <v>33538</v>
      </c>
      <c r="F3580"/>
      <c r="G3580"/>
      <c r="H3580"/>
    </row>
    <row r="3581" spans="1:8" ht="15" x14ac:dyDescent="0.25">
      <c r="A3581" s="609" t="str">
        <f t="shared" si="55"/>
        <v>89544</v>
      </c>
      <c r="B3581" s="607" t="s">
        <v>2009</v>
      </c>
      <c r="C3581" s="607" t="s">
        <v>14319</v>
      </c>
      <c r="D3581" s="607" t="s">
        <v>10580</v>
      </c>
      <c r="E3581" s="619" t="s">
        <v>11474</v>
      </c>
      <c r="F3581"/>
      <c r="G3581"/>
      <c r="H3581"/>
    </row>
    <row r="3582" spans="1:8" ht="15" x14ac:dyDescent="0.25">
      <c r="A3582" s="609" t="str">
        <f t="shared" si="55"/>
        <v>89545</v>
      </c>
      <c r="B3582" s="607" t="s">
        <v>2010</v>
      </c>
      <c r="C3582" s="607" t="s">
        <v>14320</v>
      </c>
      <c r="D3582" s="607" t="s">
        <v>10580</v>
      </c>
      <c r="E3582" s="619" t="s">
        <v>15922</v>
      </c>
      <c r="F3582"/>
      <c r="G3582"/>
      <c r="H3582"/>
    </row>
    <row r="3583" spans="1:8" ht="15" x14ac:dyDescent="0.25">
      <c r="A3583" s="609" t="str">
        <f t="shared" si="55"/>
        <v>89546</v>
      </c>
      <c r="B3583" s="607" t="s">
        <v>2011</v>
      </c>
      <c r="C3583" s="607" t="s">
        <v>14321</v>
      </c>
      <c r="D3583" s="607" t="s">
        <v>10580</v>
      </c>
      <c r="E3583" s="619" t="s">
        <v>9328</v>
      </c>
      <c r="F3583"/>
      <c r="G3583"/>
      <c r="H3583"/>
    </row>
    <row r="3584" spans="1:8" ht="15" x14ac:dyDescent="0.25">
      <c r="A3584" s="609" t="str">
        <f t="shared" si="55"/>
        <v>89547</v>
      </c>
      <c r="B3584" s="607" t="s">
        <v>2012</v>
      </c>
      <c r="C3584" s="607" t="s">
        <v>14323</v>
      </c>
      <c r="D3584" s="607" t="s">
        <v>10580</v>
      </c>
      <c r="E3584" s="619" t="s">
        <v>19752</v>
      </c>
      <c r="F3584"/>
      <c r="G3584"/>
      <c r="H3584"/>
    </row>
    <row r="3585" spans="1:8" ht="15" x14ac:dyDescent="0.25">
      <c r="A3585" s="609" t="str">
        <f t="shared" si="55"/>
        <v>89548</v>
      </c>
      <c r="B3585" s="607" t="s">
        <v>2013</v>
      </c>
      <c r="C3585" s="607" t="s">
        <v>14324</v>
      </c>
      <c r="D3585" s="607" t="s">
        <v>10580</v>
      </c>
      <c r="E3585" s="619" t="s">
        <v>33539</v>
      </c>
      <c r="F3585"/>
      <c r="G3585"/>
      <c r="H3585"/>
    </row>
    <row r="3586" spans="1:8" ht="15" x14ac:dyDescent="0.25">
      <c r="A3586" s="609" t="str">
        <f t="shared" ref="A3586:A3649" si="56">IF(ISERROR(SEARCH("/",B3586)=6),TRIM(CLEAN(B3586)),IF(SEARCH("/",B3586)=6,IF(LEN(TRIM(CLEAN(B3586)))=7,LEFT(TRIM(CLEAN(B3586)),6)&amp;"00"&amp;RIGHT(TRIM(CLEAN(B3586)),1),LEFT(TRIM(CLEAN(B3586)),6)&amp;"0"&amp;RIGHT(TRIM(CLEAN(B3586)),2)),TRIM(CLEAN(B3586))))</f>
        <v>89549</v>
      </c>
      <c r="B3586" s="607" t="s">
        <v>2014</v>
      </c>
      <c r="C3586" s="607" t="s">
        <v>14325</v>
      </c>
      <c r="D3586" s="607" t="s">
        <v>10580</v>
      </c>
      <c r="E3586" s="619" t="s">
        <v>33540</v>
      </c>
      <c r="F3586"/>
      <c r="G3586"/>
      <c r="H3586"/>
    </row>
    <row r="3587" spans="1:8" ht="15" x14ac:dyDescent="0.25">
      <c r="A3587" s="609" t="str">
        <f t="shared" si="56"/>
        <v>89550</v>
      </c>
      <c r="B3587" s="607" t="s">
        <v>2015</v>
      </c>
      <c r="C3587" s="607" t="s">
        <v>14326</v>
      </c>
      <c r="D3587" s="607" t="s">
        <v>10580</v>
      </c>
      <c r="E3587" s="619" t="s">
        <v>18199</v>
      </c>
      <c r="F3587"/>
      <c r="G3587"/>
      <c r="H3587"/>
    </row>
    <row r="3588" spans="1:8" ht="15" x14ac:dyDescent="0.25">
      <c r="A3588" s="609" t="str">
        <f t="shared" si="56"/>
        <v>89551</v>
      </c>
      <c r="B3588" s="607" t="s">
        <v>2016</v>
      </c>
      <c r="C3588" s="607" t="s">
        <v>14328</v>
      </c>
      <c r="D3588" s="607" t="s">
        <v>10580</v>
      </c>
      <c r="E3588" s="619" t="s">
        <v>13287</v>
      </c>
      <c r="F3588"/>
      <c r="G3588"/>
      <c r="H3588"/>
    </row>
    <row r="3589" spans="1:8" ht="15" x14ac:dyDescent="0.25">
      <c r="A3589" s="609" t="str">
        <f t="shared" si="56"/>
        <v>89552</v>
      </c>
      <c r="B3589" s="607" t="s">
        <v>2017</v>
      </c>
      <c r="C3589" s="607" t="s">
        <v>14329</v>
      </c>
      <c r="D3589" s="607" t="s">
        <v>10580</v>
      </c>
      <c r="E3589" s="619" t="s">
        <v>26413</v>
      </c>
      <c r="F3589"/>
      <c r="G3589"/>
      <c r="H3589"/>
    </row>
    <row r="3590" spans="1:8" ht="15" x14ac:dyDescent="0.25">
      <c r="A3590" s="609" t="str">
        <f t="shared" si="56"/>
        <v>89553</v>
      </c>
      <c r="B3590" s="607" t="s">
        <v>2018</v>
      </c>
      <c r="C3590" s="607" t="s">
        <v>14331</v>
      </c>
      <c r="D3590" s="607" t="s">
        <v>10580</v>
      </c>
      <c r="E3590" s="619" t="s">
        <v>9462</v>
      </c>
      <c r="F3590"/>
      <c r="G3590"/>
      <c r="H3590"/>
    </row>
    <row r="3591" spans="1:8" ht="15" x14ac:dyDescent="0.25">
      <c r="A3591" s="609" t="str">
        <f t="shared" si="56"/>
        <v>89554</v>
      </c>
      <c r="B3591" s="607" t="s">
        <v>2019</v>
      </c>
      <c r="C3591" s="607" t="s">
        <v>14332</v>
      </c>
      <c r="D3591" s="607" t="s">
        <v>10580</v>
      </c>
      <c r="E3591" s="619" t="s">
        <v>27859</v>
      </c>
      <c r="F3591"/>
      <c r="G3591"/>
      <c r="H3591"/>
    </row>
    <row r="3592" spans="1:8" ht="15" x14ac:dyDescent="0.25">
      <c r="A3592" s="609" t="str">
        <f t="shared" si="56"/>
        <v>89555</v>
      </c>
      <c r="B3592" s="607" t="s">
        <v>2020</v>
      </c>
      <c r="C3592" s="607" t="s">
        <v>14333</v>
      </c>
      <c r="D3592" s="607" t="s">
        <v>10580</v>
      </c>
      <c r="E3592" s="619" t="s">
        <v>10306</v>
      </c>
      <c r="F3592"/>
      <c r="G3592"/>
      <c r="H3592"/>
    </row>
    <row r="3593" spans="1:8" ht="15" x14ac:dyDescent="0.25">
      <c r="A3593" s="609" t="str">
        <f t="shared" si="56"/>
        <v>89556</v>
      </c>
      <c r="B3593" s="607" t="s">
        <v>2021</v>
      </c>
      <c r="C3593" s="607" t="s">
        <v>14334</v>
      </c>
      <c r="D3593" s="607" t="s">
        <v>10580</v>
      </c>
      <c r="E3593" s="619" t="s">
        <v>32810</v>
      </c>
      <c r="F3593"/>
      <c r="G3593"/>
      <c r="H3593"/>
    </row>
    <row r="3594" spans="1:8" ht="15" x14ac:dyDescent="0.25">
      <c r="A3594" s="609" t="str">
        <f t="shared" si="56"/>
        <v>89557</v>
      </c>
      <c r="B3594" s="607" t="s">
        <v>2022</v>
      </c>
      <c r="C3594" s="607" t="s">
        <v>14335</v>
      </c>
      <c r="D3594" s="607" t="s">
        <v>10580</v>
      </c>
      <c r="E3594" s="619" t="s">
        <v>19038</v>
      </c>
      <c r="F3594"/>
      <c r="G3594"/>
      <c r="H3594"/>
    </row>
    <row r="3595" spans="1:8" ht="15" x14ac:dyDescent="0.25">
      <c r="A3595" s="609" t="str">
        <f t="shared" si="56"/>
        <v>89558</v>
      </c>
      <c r="B3595" s="607" t="s">
        <v>2023</v>
      </c>
      <c r="C3595" s="607" t="s">
        <v>14336</v>
      </c>
      <c r="D3595" s="607" t="s">
        <v>10580</v>
      </c>
      <c r="E3595" s="619" t="s">
        <v>9294</v>
      </c>
      <c r="F3595"/>
      <c r="G3595"/>
      <c r="H3595"/>
    </row>
    <row r="3596" spans="1:8" ht="15" x14ac:dyDescent="0.25">
      <c r="A3596" s="609" t="str">
        <f t="shared" si="56"/>
        <v>89559</v>
      </c>
      <c r="B3596" s="607" t="s">
        <v>2024</v>
      </c>
      <c r="C3596" s="607" t="s">
        <v>14337</v>
      </c>
      <c r="D3596" s="607" t="s">
        <v>10580</v>
      </c>
      <c r="E3596" s="619" t="s">
        <v>33541</v>
      </c>
      <c r="F3596"/>
      <c r="G3596"/>
      <c r="H3596"/>
    </row>
    <row r="3597" spans="1:8" ht="15" x14ac:dyDescent="0.25">
      <c r="A3597" s="609" t="str">
        <f t="shared" si="56"/>
        <v>89561</v>
      </c>
      <c r="B3597" s="607" t="s">
        <v>2025</v>
      </c>
      <c r="C3597" s="607" t="s">
        <v>14338</v>
      </c>
      <c r="D3597" s="607" t="s">
        <v>10580</v>
      </c>
      <c r="E3597" s="619" t="s">
        <v>9616</v>
      </c>
      <c r="F3597"/>
      <c r="G3597"/>
      <c r="H3597"/>
    </row>
    <row r="3598" spans="1:8" ht="15" x14ac:dyDescent="0.25">
      <c r="A3598" s="609" t="str">
        <f t="shared" si="56"/>
        <v>89562</v>
      </c>
      <c r="B3598" s="607" t="s">
        <v>2026</v>
      </c>
      <c r="C3598" s="607" t="s">
        <v>14340</v>
      </c>
      <c r="D3598" s="607" t="s">
        <v>10580</v>
      </c>
      <c r="E3598" s="619" t="s">
        <v>12899</v>
      </c>
      <c r="F3598"/>
      <c r="G3598"/>
      <c r="H3598"/>
    </row>
    <row r="3599" spans="1:8" ht="15" x14ac:dyDescent="0.25">
      <c r="A3599" s="609" t="str">
        <f t="shared" si="56"/>
        <v>89563</v>
      </c>
      <c r="B3599" s="607" t="s">
        <v>2027</v>
      </c>
      <c r="C3599" s="607" t="s">
        <v>14341</v>
      </c>
      <c r="D3599" s="607" t="s">
        <v>10580</v>
      </c>
      <c r="E3599" s="619" t="s">
        <v>15137</v>
      </c>
      <c r="F3599"/>
      <c r="G3599"/>
      <c r="H3599"/>
    </row>
    <row r="3600" spans="1:8" ht="15" x14ac:dyDescent="0.25">
      <c r="A3600" s="609" t="str">
        <f t="shared" si="56"/>
        <v>89564</v>
      </c>
      <c r="B3600" s="607" t="s">
        <v>2028</v>
      </c>
      <c r="C3600" s="607" t="s">
        <v>14342</v>
      </c>
      <c r="D3600" s="607" t="s">
        <v>10580</v>
      </c>
      <c r="E3600" s="619" t="s">
        <v>10275</v>
      </c>
      <c r="F3600"/>
      <c r="G3600"/>
      <c r="H3600"/>
    </row>
    <row r="3601" spans="1:8" ht="15" x14ac:dyDescent="0.25">
      <c r="A3601" s="609" t="str">
        <f t="shared" si="56"/>
        <v>89565</v>
      </c>
      <c r="B3601" s="607" t="s">
        <v>2029</v>
      </c>
      <c r="C3601" s="607" t="s">
        <v>14343</v>
      </c>
      <c r="D3601" s="607" t="s">
        <v>10580</v>
      </c>
      <c r="E3601" s="619" t="s">
        <v>23876</v>
      </c>
      <c r="F3601"/>
      <c r="G3601"/>
      <c r="H3601"/>
    </row>
    <row r="3602" spans="1:8" ht="15" x14ac:dyDescent="0.25">
      <c r="A3602" s="609" t="str">
        <f t="shared" si="56"/>
        <v>89566</v>
      </c>
      <c r="B3602" s="607" t="s">
        <v>2030</v>
      </c>
      <c r="C3602" s="607" t="s">
        <v>14344</v>
      </c>
      <c r="D3602" s="607" t="s">
        <v>10580</v>
      </c>
      <c r="E3602" s="619" t="s">
        <v>33542</v>
      </c>
      <c r="F3602"/>
      <c r="G3602"/>
      <c r="H3602"/>
    </row>
    <row r="3603" spans="1:8" ht="15" x14ac:dyDescent="0.25">
      <c r="A3603" s="609" t="str">
        <f t="shared" si="56"/>
        <v>89567</v>
      </c>
      <c r="B3603" s="607" t="s">
        <v>2031</v>
      </c>
      <c r="C3603" s="607" t="s">
        <v>14346</v>
      </c>
      <c r="D3603" s="607" t="s">
        <v>10580</v>
      </c>
      <c r="E3603" s="619" t="s">
        <v>18450</v>
      </c>
      <c r="F3603"/>
      <c r="G3603"/>
      <c r="H3603"/>
    </row>
    <row r="3604" spans="1:8" ht="15" x14ac:dyDescent="0.25">
      <c r="A3604" s="609" t="str">
        <f t="shared" si="56"/>
        <v>89568</v>
      </c>
      <c r="B3604" s="607" t="s">
        <v>2032</v>
      </c>
      <c r="C3604" s="607" t="s">
        <v>14347</v>
      </c>
      <c r="D3604" s="607" t="s">
        <v>10580</v>
      </c>
      <c r="E3604" s="619" t="s">
        <v>23187</v>
      </c>
      <c r="F3604"/>
      <c r="G3604"/>
      <c r="H3604"/>
    </row>
    <row r="3605" spans="1:8" ht="15" x14ac:dyDescent="0.25">
      <c r="A3605" s="609" t="str">
        <f t="shared" si="56"/>
        <v>89569</v>
      </c>
      <c r="B3605" s="607" t="s">
        <v>2033</v>
      </c>
      <c r="C3605" s="607" t="s">
        <v>14348</v>
      </c>
      <c r="D3605" s="607" t="s">
        <v>10580</v>
      </c>
      <c r="E3605" s="619" t="s">
        <v>18638</v>
      </c>
      <c r="F3605"/>
      <c r="G3605"/>
      <c r="H3605"/>
    </row>
    <row r="3606" spans="1:8" ht="15" x14ac:dyDescent="0.25">
      <c r="A3606" s="609" t="str">
        <f t="shared" si="56"/>
        <v>89570</v>
      </c>
      <c r="B3606" s="607" t="s">
        <v>2034</v>
      </c>
      <c r="C3606" s="607" t="s">
        <v>14350</v>
      </c>
      <c r="D3606" s="607" t="s">
        <v>10580</v>
      </c>
      <c r="E3606" s="619" t="s">
        <v>10172</v>
      </c>
      <c r="F3606"/>
      <c r="G3606"/>
      <c r="H3606"/>
    </row>
    <row r="3607" spans="1:8" ht="15" x14ac:dyDescent="0.25">
      <c r="A3607" s="609" t="str">
        <f t="shared" si="56"/>
        <v>89571</v>
      </c>
      <c r="B3607" s="607" t="s">
        <v>2035</v>
      </c>
      <c r="C3607" s="607" t="s">
        <v>14352</v>
      </c>
      <c r="D3607" s="607" t="s">
        <v>10580</v>
      </c>
      <c r="E3607" s="619" t="s">
        <v>33543</v>
      </c>
      <c r="F3607"/>
      <c r="G3607"/>
      <c r="H3607"/>
    </row>
    <row r="3608" spans="1:8" ht="15" x14ac:dyDescent="0.25">
      <c r="A3608" s="609" t="str">
        <f t="shared" si="56"/>
        <v>89572</v>
      </c>
      <c r="B3608" s="607" t="s">
        <v>2036</v>
      </c>
      <c r="C3608" s="607" t="s">
        <v>14353</v>
      </c>
      <c r="D3608" s="607" t="s">
        <v>10580</v>
      </c>
      <c r="E3608" s="619" t="s">
        <v>9385</v>
      </c>
      <c r="F3608"/>
      <c r="G3608"/>
      <c r="H3608"/>
    </row>
    <row r="3609" spans="1:8" ht="15" x14ac:dyDescent="0.25">
      <c r="A3609" s="609" t="str">
        <f t="shared" si="56"/>
        <v>89573</v>
      </c>
      <c r="B3609" s="607" t="s">
        <v>2037</v>
      </c>
      <c r="C3609" s="607" t="s">
        <v>14355</v>
      </c>
      <c r="D3609" s="607" t="s">
        <v>10580</v>
      </c>
      <c r="E3609" s="619" t="s">
        <v>33544</v>
      </c>
      <c r="F3609"/>
      <c r="G3609"/>
      <c r="H3609"/>
    </row>
    <row r="3610" spans="1:8" ht="15" x14ac:dyDescent="0.25">
      <c r="A3610" s="609" t="str">
        <f t="shared" si="56"/>
        <v>89574</v>
      </c>
      <c r="B3610" s="607" t="s">
        <v>2038</v>
      </c>
      <c r="C3610" s="607" t="s">
        <v>14356</v>
      </c>
      <c r="D3610" s="607" t="s">
        <v>10580</v>
      </c>
      <c r="E3610" s="619" t="s">
        <v>28681</v>
      </c>
      <c r="F3610"/>
      <c r="G3610"/>
      <c r="H3610"/>
    </row>
    <row r="3611" spans="1:8" ht="15" x14ac:dyDescent="0.25">
      <c r="A3611" s="609" t="str">
        <f t="shared" si="56"/>
        <v>89575</v>
      </c>
      <c r="B3611" s="607" t="s">
        <v>2039</v>
      </c>
      <c r="C3611" s="607" t="s">
        <v>14357</v>
      </c>
      <c r="D3611" s="607" t="s">
        <v>10580</v>
      </c>
      <c r="E3611" s="619" t="s">
        <v>19009</v>
      </c>
      <c r="F3611"/>
      <c r="G3611"/>
      <c r="H3611"/>
    </row>
    <row r="3612" spans="1:8" ht="15" x14ac:dyDescent="0.25">
      <c r="A3612" s="609" t="str">
        <f t="shared" si="56"/>
        <v>89577</v>
      </c>
      <c r="B3612" s="607" t="s">
        <v>2041</v>
      </c>
      <c r="C3612" s="607" t="s">
        <v>14358</v>
      </c>
      <c r="D3612" s="607" t="s">
        <v>10580</v>
      </c>
      <c r="E3612" s="619" t="s">
        <v>9872</v>
      </c>
      <c r="F3612"/>
      <c r="G3612"/>
      <c r="H3612"/>
    </row>
    <row r="3613" spans="1:8" ht="15" x14ac:dyDescent="0.25">
      <c r="A3613" s="609" t="str">
        <f t="shared" si="56"/>
        <v>89579</v>
      </c>
      <c r="B3613" s="607" t="s">
        <v>2043</v>
      </c>
      <c r="C3613" s="607" t="s">
        <v>14359</v>
      </c>
      <c r="D3613" s="607" t="s">
        <v>10580</v>
      </c>
      <c r="E3613" s="619" t="s">
        <v>9444</v>
      </c>
      <c r="F3613"/>
      <c r="G3613"/>
      <c r="H3613"/>
    </row>
    <row r="3614" spans="1:8" ht="15" x14ac:dyDescent="0.25">
      <c r="A3614" s="609" t="str">
        <f t="shared" si="56"/>
        <v>89581</v>
      </c>
      <c r="B3614" s="607" t="s">
        <v>2045</v>
      </c>
      <c r="C3614" s="607" t="s">
        <v>14360</v>
      </c>
      <c r="D3614" s="607" t="s">
        <v>10580</v>
      </c>
      <c r="E3614" s="619" t="s">
        <v>9291</v>
      </c>
      <c r="F3614"/>
      <c r="G3614"/>
      <c r="H3614"/>
    </row>
    <row r="3615" spans="1:8" ht="15" x14ac:dyDescent="0.25">
      <c r="A3615" s="609" t="str">
        <f t="shared" si="56"/>
        <v>89582</v>
      </c>
      <c r="B3615" s="607" t="s">
        <v>2046</v>
      </c>
      <c r="C3615" s="607" t="s">
        <v>14361</v>
      </c>
      <c r="D3615" s="607" t="s">
        <v>10580</v>
      </c>
      <c r="E3615" s="619" t="s">
        <v>11818</v>
      </c>
      <c r="F3615"/>
      <c r="G3615"/>
      <c r="H3615"/>
    </row>
    <row r="3616" spans="1:8" ht="15" x14ac:dyDescent="0.25">
      <c r="A3616" s="609" t="str">
        <f t="shared" si="56"/>
        <v>89583</v>
      </c>
      <c r="B3616" s="607" t="s">
        <v>2047</v>
      </c>
      <c r="C3616" s="607" t="s">
        <v>14362</v>
      </c>
      <c r="D3616" s="607" t="s">
        <v>10580</v>
      </c>
      <c r="E3616" s="619" t="s">
        <v>11858</v>
      </c>
      <c r="F3616"/>
      <c r="G3616"/>
      <c r="H3616"/>
    </row>
    <row r="3617" spans="1:8" ht="15" x14ac:dyDescent="0.25">
      <c r="A3617" s="609" t="str">
        <f t="shared" si="56"/>
        <v>89584</v>
      </c>
      <c r="B3617" s="607" t="s">
        <v>2048</v>
      </c>
      <c r="C3617" s="607" t="s">
        <v>14364</v>
      </c>
      <c r="D3617" s="607" t="s">
        <v>10580</v>
      </c>
      <c r="E3617" s="619" t="s">
        <v>9762</v>
      </c>
      <c r="F3617"/>
      <c r="G3617"/>
      <c r="H3617"/>
    </row>
    <row r="3618" spans="1:8" ht="15" x14ac:dyDescent="0.25">
      <c r="A3618" s="609" t="str">
        <f t="shared" si="56"/>
        <v>89585</v>
      </c>
      <c r="B3618" s="607" t="s">
        <v>2049</v>
      </c>
      <c r="C3618" s="607" t="s">
        <v>14366</v>
      </c>
      <c r="D3618" s="607" t="s">
        <v>10580</v>
      </c>
      <c r="E3618" s="619" t="s">
        <v>18810</v>
      </c>
      <c r="F3618"/>
      <c r="G3618"/>
      <c r="H3618"/>
    </row>
    <row r="3619" spans="1:8" ht="15" x14ac:dyDescent="0.25">
      <c r="A3619" s="609" t="str">
        <f t="shared" si="56"/>
        <v>89586</v>
      </c>
      <c r="B3619" s="607" t="s">
        <v>2050</v>
      </c>
      <c r="C3619" s="607" t="s">
        <v>14367</v>
      </c>
      <c r="D3619" s="607" t="s">
        <v>10580</v>
      </c>
      <c r="E3619" s="619" t="s">
        <v>18810</v>
      </c>
      <c r="F3619"/>
      <c r="G3619"/>
      <c r="H3619"/>
    </row>
    <row r="3620" spans="1:8" ht="15" x14ac:dyDescent="0.25">
      <c r="A3620" s="609" t="str">
        <f t="shared" si="56"/>
        <v>89587</v>
      </c>
      <c r="B3620" s="607" t="s">
        <v>2051</v>
      </c>
      <c r="C3620" s="607" t="s">
        <v>14368</v>
      </c>
      <c r="D3620" s="607" t="s">
        <v>10580</v>
      </c>
      <c r="E3620" s="619" t="s">
        <v>28519</v>
      </c>
      <c r="F3620"/>
      <c r="G3620"/>
      <c r="H3620"/>
    </row>
    <row r="3621" spans="1:8" ht="15" x14ac:dyDescent="0.25">
      <c r="A3621" s="609" t="str">
        <f t="shared" si="56"/>
        <v>89589</v>
      </c>
      <c r="B3621" s="607" t="s">
        <v>30315</v>
      </c>
      <c r="C3621" s="607" t="s">
        <v>30316</v>
      </c>
      <c r="D3621" s="607" t="s">
        <v>10580</v>
      </c>
      <c r="E3621" s="619" t="s">
        <v>33177</v>
      </c>
      <c r="F3621"/>
      <c r="G3621"/>
      <c r="H3621"/>
    </row>
    <row r="3622" spans="1:8" ht="15" x14ac:dyDescent="0.25">
      <c r="A3622" s="609" t="str">
        <f t="shared" si="56"/>
        <v>89590</v>
      </c>
      <c r="B3622" s="607" t="s">
        <v>2052</v>
      </c>
      <c r="C3622" s="607" t="s">
        <v>14369</v>
      </c>
      <c r="D3622" s="607" t="s">
        <v>10580</v>
      </c>
      <c r="E3622" s="619" t="s">
        <v>33545</v>
      </c>
      <c r="F3622"/>
      <c r="G3622"/>
      <c r="H3622"/>
    </row>
    <row r="3623" spans="1:8" ht="15" x14ac:dyDescent="0.25">
      <c r="A3623" s="609" t="str">
        <f t="shared" si="56"/>
        <v>89591</v>
      </c>
      <c r="B3623" s="607" t="s">
        <v>2053</v>
      </c>
      <c r="C3623" s="607" t="s">
        <v>14370</v>
      </c>
      <c r="D3623" s="607" t="s">
        <v>10580</v>
      </c>
      <c r="E3623" s="619" t="s">
        <v>26276</v>
      </c>
      <c r="F3623"/>
      <c r="G3623"/>
      <c r="H3623"/>
    </row>
    <row r="3624" spans="1:8" ht="15" x14ac:dyDescent="0.25">
      <c r="A3624" s="609" t="str">
        <f t="shared" si="56"/>
        <v>89592</v>
      </c>
      <c r="B3624" s="607" t="s">
        <v>2054</v>
      </c>
      <c r="C3624" s="607" t="s">
        <v>14371</v>
      </c>
      <c r="D3624" s="607" t="s">
        <v>10580</v>
      </c>
      <c r="E3624" s="619" t="s">
        <v>33546</v>
      </c>
      <c r="F3624"/>
      <c r="G3624"/>
      <c r="H3624"/>
    </row>
    <row r="3625" spans="1:8" ht="15" x14ac:dyDescent="0.25">
      <c r="A3625" s="609" t="str">
        <f t="shared" si="56"/>
        <v>89593</v>
      </c>
      <c r="B3625" s="607" t="s">
        <v>2055</v>
      </c>
      <c r="C3625" s="607" t="s">
        <v>14372</v>
      </c>
      <c r="D3625" s="607" t="s">
        <v>10580</v>
      </c>
      <c r="E3625" s="619" t="s">
        <v>33547</v>
      </c>
      <c r="F3625"/>
      <c r="G3625"/>
      <c r="H3625"/>
    </row>
    <row r="3626" spans="1:8" ht="15" x14ac:dyDescent="0.25">
      <c r="A3626" s="609" t="str">
        <f t="shared" si="56"/>
        <v>89594</v>
      </c>
      <c r="B3626" s="607" t="s">
        <v>2056</v>
      </c>
      <c r="C3626" s="607" t="s">
        <v>14373</v>
      </c>
      <c r="D3626" s="607" t="s">
        <v>10580</v>
      </c>
      <c r="E3626" s="619" t="s">
        <v>10363</v>
      </c>
      <c r="F3626"/>
      <c r="G3626"/>
      <c r="H3626"/>
    </row>
    <row r="3627" spans="1:8" ht="15" x14ac:dyDescent="0.25">
      <c r="A3627" s="609" t="str">
        <f t="shared" si="56"/>
        <v>89595</v>
      </c>
      <c r="B3627" s="607" t="s">
        <v>2057</v>
      </c>
      <c r="C3627" s="607" t="s">
        <v>14374</v>
      </c>
      <c r="D3627" s="607" t="s">
        <v>10580</v>
      </c>
      <c r="E3627" s="619" t="s">
        <v>18311</v>
      </c>
      <c r="F3627"/>
      <c r="G3627"/>
      <c r="H3627"/>
    </row>
    <row r="3628" spans="1:8" ht="15" x14ac:dyDescent="0.25">
      <c r="A3628" s="609" t="str">
        <f t="shared" si="56"/>
        <v>89596</v>
      </c>
      <c r="B3628" s="607" t="s">
        <v>2058</v>
      </c>
      <c r="C3628" s="607" t="s">
        <v>14375</v>
      </c>
      <c r="D3628" s="607" t="s">
        <v>10580</v>
      </c>
      <c r="E3628" s="619" t="s">
        <v>17307</v>
      </c>
      <c r="F3628"/>
      <c r="G3628"/>
      <c r="H3628"/>
    </row>
    <row r="3629" spans="1:8" ht="15" x14ac:dyDescent="0.25">
      <c r="A3629" s="609" t="str">
        <f t="shared" si="56"/>
        <v>89597</v>
      </c>
      <c r="B3629" s="607" t="s">
        <v>2059</v>
      </c>
      <c r="C3629" s="607" t="s">
        <v>14376</v>
      </c>
      <c r="D3629" s="607" t="s">
        <v>10580</v>
      </c>
      <c r="E3629" s="619" t="s">
        <v>30542</v>
      </c>
      <c r="F3629"/>
      <c r="G3629"/>
      <c r="H3629"/>
    </row>
    <row r="3630" spans="1:8" ht="15" x14ac:dyDescent="0.25">
      <c r="A3630" s="609" t="str">
        <f t="shared" si="56"/>
        <v>89598</v>
      </c>
      <c r="B3630" s="607" t="s">
        <v>2060</v>
      </c>
      <c r="C3630" s="607" t="s">
        <v>14377</v>
      </c>
      <c r="D3630" s="607" t="s">
        <v>10580</v>
      </c>
      <c r="E3630" s="619" t="s">
        <v>17980</v>
      </c>
      <c r="F3630"/>
      <c r="G3630"/>
      <c r="H3630"/>
    </row>
    <row r="3631" spans="1:8" ht="15" x14ac:dyDescent="0.25">
      <c r="A3631" s="609" t="str">
        <f t="shared" si="56"/>
        <v>89599</v>
      </c>
      <c r="B3631" s="607" t="s">
        <v>2061</v>
      </c>
      <c r="C3631" s="607" t="s">
        <v>14378</v>
      </c>
      <c r="D3631" s="607" t="s">
        <v>10580</v>
      </c>
      <c r="E3631" s="619" t="s">
        <v>11306</v>
      </c>
      <c r="F3631"/>
      <c r="G3631"/>
      <c r="H3631"/>
    </row>
    <row r="3632" spans="1:8" ht="15" x14ac:dyDescent="0.25">
      <c r="A3632" s="609" t="str">
        <f t="shared" si="56"/>
        <v>89600</v>
      </c>
      <c r="B3632" s="607" t="s">
        <v>2062</v>
      </c>
      <c r="C3632" s="607" t="s">
        <v>14379</v>
      </c>
      <c r="D3632" s="607" t="s">
        <v>10580</v>
      </c>
      <c r="E3632" s="619" t="s">
        <v>19138</v>
      </c>
      <c r="F3632"/>
      <c r="G3632"/>
      <c r="H3632"/>
    </row>
    <row r="3633" spans="1:8" ht="15" x14ac:dyDescent="0.25">
      <c r="A3633" s="609" t="str">
        <f t="shared" si="56"/>
        <v>89605</v>
      </c>
      <c r="B3633" s="607" t="s">
        <v>2063</v>
      </c>
      <c r="C3633" s="607" t="s">
        <v>14380</v>
      </c>
      <c r="D3633" s="607" t="s">
        <v>10580</v>
      </c>
      <c r="E3633" s="619" t="s">
        <v>9728</v>
      </c>
      <c r="F3633"/>
      <c r="G3633"/>
      <c r="H3633"/>
    </row>
    <row r="3634" spans="1:8" ht="15" x14ac:dyDescent="0.25">
      <c r="A3634" s="609" t="str">
        <f t="shared" si="56"/>
        <v>89609</v>
      </c>
      <c r="B3634" s="607" t="s">
        <v>2064</v>
      </c>
      <c r="C3634" s="607" t="s">
        <v>14381</v>
      </c>
      <c r="D3634" s="607" t="s">
        <v>10580</v>
      </c>
      <c r="E3634" s="619" t="s">
        <v>33548</v>
      </c>
      <c r="F3634"/>
      <c r="G3634"/>
      <c r="H3634"/>
    </row>
    <row r="3635" spans="1:8" ht="15" x14ac:dyDescent="0.25">
      <c r="A3635" s="609" t="str">
        <f t="shared" si="56"/>
        <v>89610</v>
      </c>
      <c r="B3635" s="607" t="s">
        <v>2065</v>
      </c>
      <c r="C3635" s="607" t="s">
        <v>14382</v>
      </c>
      <c r="D3635" s="607" t="s">
        <v>10580</v>
      </c>
      <c r="E3635" s="619" t="s">
        <v>19665</v>
      </c>
      <c r="F3635"/>
      <c r="G3635"/>
      <c r="H3635"/>
    </row>
    <row r="3636" spans="1:8" ht="15" x14ac:dyDescent="0.25">
      <c r="A3636" s="609" t="str">
        <f t="shared" si="56"/>
        <v>89611</v>
      </c>
      <c r="B3636" s="607" t="s">
        <v>2066</v>
      </c>
      <c r="C3636" s="607" t="s">
        <v>14383</v>
      </c>
      <c r="D3636" s="607" t="s">
        <v>10580</v>
      </c>
      <c r="E3636" s="619" t="s">
        <v>19012</v>
      </c>
      <c r="F3636"/>
      <c r="G3636"/>
      <c r="H3636"/>
    </row>
    <row r="3637" spans="1:8" ht="15" x14ac:dyDescent="0.25">
      <c r="A3637" s="609" t="str">
        <f t="shared" si="56"/>
        <v>89612</v>
      </c>
      <c r="B3637" s="607" t="s">
        <v>2067</v>
      </c>
      <c r="C3637" s="607" t="s">
        <v>14384</v>
      </c>
      <c r="D3637" s="607" t="s">
        <v>10580</v>
      </c>
      <c r="E3637" s="619" t="s">
        <v>33549</v>
      </c>
      <c r="F3637"/>
      <c r="G3637"/>
      <c r="H3637"/>
    </row>
    <row r="3638" spans="1:8" ht="15" x14ac:dyDescent="0.25">
      <c r="A3638" s="609" t="str">
        <f t="shared" si="56"/>
        <v>89613</v>
      </c>
      <c r="B3638" s="607" t="s">
        <v>2068</v>
      </c>
      <c r="C3638" s="607" t="s">
        <v>14385</v>
      </c>
      <c r="D3638" s="607" t="s">
        <v>10580</v>
      </c>
      <c r="E3638" s="619" t="s">
        <v>33550</v>
      </c>
      <c r="F3638"/>
      <c r="G3638"/>
      <c r="H3638"/>
    </row>
    <row r="3639" spans="1:8" ht="15" x14ac:dyDescent="0.25">
      <c r="A3639" s="609" t="str">
        <f t="shared" si="56"/>
        <v>89614</v>
      </c>
      <c r="B3639" s="607" t="s">
        <v>2069</v>
      </c>
      <c r="C3639" s="607" t="s">
        <v>14387</v>
      </c>
      <c r="D3639" s="607" t="s">
        <v>10580</v>
      </c>
      <c r="E3639" s="619" t="s">
        <v>10860</v>
      </c>
      <c r="F3639"/>
      <c r="G3639"/>
      <c r="H3639"/>
    </row>
    <row r="3640" spans="1:8" ht="15" x14ac:dyDescent="0.25">
      <c r="A3640" s="609" t="str">
        <f t="shared" si="56"/>
        <v>89615</v>
      </c>
      <c r="B3640" s="607" t="s">
        <v>2070</v>
      </c>
      <c r="C3640" s="607" t="s">
        <v>14388</v>
      </c>
      <c r="D3640" s="607" t="s">
        <v>10580</v>
      </c>
      <c r="E3640" s="619" t="s">
        <v>33551</v>
      </c>
      <c r="F3640"/>
      <c r="G3640"/>
      <c r="H3640"/>
    </row>
    <row r="3641" spans="1:8" ht="15" x14ac:dyDescent="0.25">
      <c r="A3641" s="609" t="str">
        <f t="shared" si="56"/>
        <v>89616</v>
      </c>
      <c r="B3641" s="607" t="s">
        <v>2071</v>
      </c>
      <c r="C3641" s="607" t="s">
        <v>14389</v>
      </c>
      <c r="D3641" s="607" t="s">
        <v>10580</v>
      </c>
      <c r="E3641" s="619" t="s">
        <v>33552</v>
      </c>
      <c r="F3641"/>
      <c r="G3641"/>
      <c r="H3641"/>
    </row>
    <row r="3642" spans="1:8" ht="15" x14ac:dyDescent="0.25">
      <c r="A3642" s="609" t="str">
        <f t="shared" si="56"/>
        <v>89617</v>
      </c>
      <c r="B3642" s="607" t="s">
        <v>2072</v>
      </c>
      <c r="C3642" s="607" t="s">
        <v>14390</v>
      </c>
      <c r="D3642" s="607" t="s">
        <v>10580</v>
      </c>
      <c r="E3642" s="619" t="s">
        <v>9250</v>
      </c>
      <c r="F3642"/>
      <c r="G3642"/>
      <c r="H3642"/>
    </row>
    <row r="3643" spans="1:8" ht="15" x14ac:dyDescent="0.25">
      <c r="A3643" s="609" t="str">
        <f t="shared" si="56"/>
        <v>89618</v>
      </c>
      <c r="B3643" s="607" t="s">
        <v>2073</v>
      </c>
      <c r="C3643" s="607" t="s">
        <v>14391</v>
      </c>
      <c r="D3643" s="607" t="s">
        <v>10580</v>
      </c>
      <c r="E3643" s="619" t="s">
        <v>18105</v>
      </c>
      <c r="F3643"/>
      <c r="G3643"/>
      <c r="H3643"/>
    </row>
    <row r="3644" spans="1:8" ht="15" x14ac:dyDescent="0.25">
      <c r="A3644" s="609" t="str">
        <f t="shared" si="56"/>
        <v>89619</v>
      </c>
      <c r="B3644" s="607" t="s">
        <v>2074</v>
      </c>
      <c r="C3644" s="607" t="s">
        <v>14392</v>
      </c>
      <c r="D3644" s="607" t="s">
        <v>10580</v>
      </c>
      <c r="E3644" s="619" t="s">
        <v>10178</v>
      </c>
      <c r="F3644"/>
      <c r="G3644"/>
      <c r="H3644"/>
    </row>
    <row r="3645" spans="1:8" ht="15" x14ac:dyDescent="0.25">
      <c r="A3645" s="609" t="str">
        <f t="shared" si="56"/>
        <v>89620</v>
      </c>
      <c r="B3645" s="607" t="s">
        <v>2075</v>
      </c>
      <c r="C3645" s="607" t="s">
        <v>14393</v>
      </c>
      <c r="D3645" s="607" t="s">
        <v>10580</v>
      </c>
      <c r="E3645" s="619" t="s">
        <v>23572</v>
      </c>
      <c r="F3645"/>
      <c r="G3645"/>
      <c r="H3645"/>
    </row>
    <row r="3646" spans="1:8" ht="15" x14ac:dyDescent="0.25">
      <c r="A3646" s="609" t="str">
        <f t="shared" si="56"/>
        <v>89621</v>
      </c>
      <c r="B3646" s="607" t="s">
        <v>2076</v>
      </c>
      <c r="C3646" s="607" t="s">
        <v>14394</v>
      </c>
      <c r="D3646" s="607" t="s">
        <v>10580</v>
      </c>
      <c r="E3646" s="619" t="s">
        <v>18116</v>
      </c>
      <c r="F3646"/>
      <c r="G3646"/>
      <c r="H3646"/>
    </row>
    <row r="3647" spans="1:8" ht="15" x14ac:dyDescent="0.25">
      <c r="A3647" s="609" t="str">
        <f t="shared" si="56"/>
        <v>89622</v>
      </c>
      <c r="B3647" s="607" t="s">
        <v>2077</v>
      </c>
      <c r="C3647" s="607" t="s">
        <v>14395</v>
      </c>
      <c r="D3647" s="607" t="s">
        <v>10580</v>
      </c>
      <c r="E3647" s="619" t="s">
        <v>11313</v>
      </c>
      <c r="F3647"/>
      <c r="G3647"/>
      <c r="H3647"/>
    </row>
    <row r="3648" spans="1:8" ht="15" x14ac:dyDescent="0.25">
      <c r="A3648" s="609" t="str">
        <f t="shared" si="56"/>
        <v>89623</v>
      </c>
      <c r="B3648" s="607" t="s">
        <v>2078</v>
      </c>
      <c r="C3648" s="607" t="s">
        <v>14396</v>
      </c>
      <c r="D3648" s="607" t="s">
        <v>10580</v>
      </c>
      <c r="E3648" s="619" t="s">
        <v>26897</v>
      </c>
      <c r="F3648"/>
      <c r="G3648"/>
      <c r="H3648"/>
    </row>
    <row r="3649" spans="1:8" ht="15" x14ac:dyDescent="0.25">
      <c r="A3649" s="609" t="str">
        <f t="shared" si="56"/>
        <v>89624</v>
      </c>
      <c r="B3649" s="607" t="s">
        <v>2079</v>
      </c>
      <c r="C3649" s="607" t="s">
        <v>14397</v>
      </c>
      <c r="D3649" s="607" t="s">
        <v>10580</v>
      </c>
      <c r="E3649" s="619" t="s">
        <v>9318</v>
      </c>
      <c r="F3649"/>
      <c r="G3649"/>
      <c r="H3649"/>
    </row>
    <row r="3650" spans="1:8" ht="15" x14ac:dyDescent="0.25">
      <c r="A3650" s="609" t="str">
        <f t="shared" ref="A3650:A3713" si="57">IF(ISERROR(SEARCH("/",B3650)=6),TRIM(CLEAN(B3650)),IF(SEARCH("/",B3650)=6,IF(LEN(TRIM(CLEAN(B3650)))=7,LEFT(TRIM(CLEAN(B3650)),6)&amp;"00"&amp;RIGHT(TRIM(CLEAN(B3650)),1),LEFT(TRIM(CLEAN(B3650)),6)&amp;"0"&amp;RIGHT(TRIM(CLEAN(B3650)),2)),TRIM(CLEAN(B3650))))</f>
        <v>89625</v>
      </c>
      <c r="B3650" s="607" t="s">
        <v>2080</v>
      </c>
      <c r="C3650" s="607" t="s">
        <v>14399</v>
      </c>
      <c r="D3650" s="607" t="s">
        <v>10580</v>
      </c>
      <c r="E3650" s="619" t="s">
        <v>15273</v>
      </c>
      <c r="F3650"/>
      <c r="G3650"/>
      <c r="H3650"/>
    </row>
    <row r="3651" spans="1:8" ht="15" x14ac:dyDescent="0.25">
      <c r="A3651" s="609" t="str">
        <f t="shared" si="57"/>
        <v>89626</v>
      </c>
      <c r="B3651" s="607" t="s">
        <v>2081</v>
      </c>
      <c r="C3651" s="607" t="s">
        <v>14401</v>
      </c>
      <c r="D3651" s="607" t="s">
        <v>10580</v>
      </c>
      <c r="E3651" s="619" t="s">
        <v>31644</v>
      </c>
      <c r="F3651"/>
      <c r="G3651"/>
      <c r="H3651"/>
    </row>
    <row r="3652" spans="1:8" ht="15" x14ac:dyDescent="0.25">
      <c r="A3652" s="609" t="str">
        <f t="shared" si="57"/>
        <v>89627</v>
      </c>
      <c r="B3652" s="607" t="s">
        <v>2082</v>
      </c>
      <c r="C3652" s="607" t="s">
        <v>14403</v>
      </c>
      <c r="D3652" s="607" t="s">
        <v>10580</v>
      </c>
      <c r="E3652" s="619" t="s">
        <v>9364</v>
      </c>
      <c r="F3652"/>
      <c r="G3652"/>
      <c r="H3652"/>
    </row>
    <row r="3653" spans="1:8" ht="15" x14ac:dyDescent="0.25">
      <c r="A3653" s="609" t="str">
        <f t="shared" si="57"/>
        <v>89628</v>
      </c>
      <c r="B3653" s="607" t="s">
        <v>2083</v>
      </c>
      <c r="C3653" s="607" t="s">
        <v>14404</v>
      </c>
      <c r="D3653" s="607" t="s">
        <v>10580</v>
      </c>
      <c r="E3653" s="619" t="s">
        <v>28556</v>
      </c>
      <c r="F3653"/>
      <c r="G3653"/>
      <c r="H3653"/>
    </row>
    <row r="3654" spans="1:8" ht="15" x14ac:dyDescent="0.25">
      <c r="A3654" s="609" t="str">
        <f t="shared" si="57"/>
        <v>89629</v>
      </c>
      <c r="B3654" s="607" t="s">
        <v>2084</v>
      </c>
      <c r="C3654" s="607" t="s">
        <v>14405</v>
      </c>
      <c r="D3654" s="607" t="s">
        <v>10580</v>
      </c>
      <c r="E3654" s="619" t="s">
        <v>33553</v>
      </c>
      <c r="F3654"/>
      <c r="G3654"/>
      <c r="H3654"/>
    </row>
    <row r="3655" spans="1:8" ht="15" x14ac:dyDescent="0.25">
      <c r="A3655" s="609" t="str">
        <f t="shared" si="57"/>
        <v>89630</v>
      </c>
      <c r="B3655" s="607" t="s">
        <v>2085</v>
      </c>
      <c r="C3655" s="607" t="s">
        <v>14406</v>
      </c>
      <c r="D3655" s="607" t="s">
        <v>10580</v>
      </c>
      <c r="E3655" s="619" t="s">
        <v>9997</v>
      </c>
      <c r="F3655"/>
      <c r="G3655"/>
      <c r="H3655"/>
    </row>
    <row r="3656" spans="1:8" ht="15" x14ac:dyDescent="0.25">
      <c r="A3656" s="609" t="str">
        <f t="shared" si="57"/>
        <v>89631</v>
      </c>
      <c r="B3656" s="607" t="s">
        <v>2086</v>
      </c>
      <c r="C3656" s="607" t="s">
        <v>14407</v>
      </c>
      <c r="D3656" s="607" t="s">
        <v>10580</v>
      </c>
      <c r="E3656" s="619" t="s">
        <v>33554</v>
      </c>
      <c r="F3656"/>
      <c r="G3656"/>
      <c r="H3656"/>
    </row>
    <row r="3657" spans="1:8" ht="15" x14ac:dyDescent="0.25">
      <c r="A3657" s="609" t="str">
        <f t="shared" si="57"/>
        <v>89632</v>
      </c>
      <c r="B3657" s="607" t="s">
        <v>2087</v>
      </c>
      <c r="C3657" s="607" t="s">
        <v>14408</v>
      </c>
      <c r="D3657" s="607" t="s">
        <v>10580</v>
      </c>
      <c r="E3657" s="619" t="s">
        <v>33555</v>
      </c>
      <c r="F3657"/>
      <c r="G3657"/>
      <c r="H3657"/>
    </row>
    <row r="3658" spans="1:8" ht="15" x14ac:dyDescent="0.25">
      <c r="A3658" s="609" t="str">
        <f t="shared" si="57"/>
        <v>89637</v>
      </c>
      <c r="B3658" s="607" t="s">
        <v>2092</v>
      </c>
      <c r="C3658" s="607" t="s">
        <v>14409</v>
      </c>
      <c r="D3658" s="607" t="s">
        <v>10580</v>
      </c>
      <c r="E3658" s="619" t="s">
        <v>9013</v>
      </c>
      <c r="F3658"/>
      <c r="G3658"/>
      <c r="H3658"/>
    </row>
    <row r="3659" spans="1:8" ht="15" x14ac:dyDescent="0.25">
      <c r="A3659" s="609" t="str">
        <f t="shared" si="57"/>
        <v>89638</v>
      </c>
      <c r="B3659" s="607" t="s">
        <v>2093</v>
      </c>
      <c r="C3659" s="607" t="s">
        <v>14410</v>
      </c>
      <c r="D3659" s="607" t="s">
        <v>10580</v>
      </c>
      <c r="E3659" s="619" t="s">
        <v>12886</v>
      </c>
      <c r="F3659"/>
      <c r="G3659"/>
      <c r="H3659"/>
    </row>
    <row r="3660" spans="1:8" ht="15" x14ac:dyDescent="0.25">
      <c r="A3660" s="609" t="str">
        <f t="shared" si="57"/>
        <v>89639</v>
      </c>
      <c r="B3660" s="607" t="s">
        <v>2094</v>
      </c>
      <c r="C3660" s="607" t="s">
        <v>14411</v>
      </c>
      <c r="D3660" s="607" t="s">
        <v>10580</v>
      </c>
      <c r="E3660" s="619" t="s">
        <v>14706</v>
      </c>
      <c r="F3660"/>
      <c r="G3660"/>
      <c r="H3660"/>
    </row>
    <row r="3661" spans="1:8" ht="15" x14ac:dyDescent="0.25">
      <c r="A3661" s="609" t="str">
        <f t="shared" si="57"/>
        <v>89640</v>
      </c>
      <c r="B3661" s="607" t="s">
        <v>2095</v>
      </c>
      <c r="C3661" s="607" t="s">
        <v>2096</v>
      </c>
      <c r="D3661" s="607" t="s">
        <v>10580</v>
      </c>
      <c r="E3661" s="619" t="s">
        <v>9779</v>
      </c>
      <c r="F3661"/>
      <c r="G3661"/>
      <c r="H3661"/>
    </row>
    <row r="3662" spans="1:8" ht="15" x14ac:dyDescent="0.25">
      <c r="A3662" s="609" t="str">
        <f t="shared" si="57"/>
        <v>89641</v>
      </c>
      <c r="B3662" s="607" t="s">
        <v>2097</v>
      </c>
      <c r="C3662" s="607" t="s">
        <v>14413</v>
      </c>
      <c r="D3662" s="607" t="s">
        <v>10580</v>
      </c>
      <c r="E3662" s="619" t="s">
        <v>10302</v>
      </c>
      <c r="F3662"/>
      <c r="G3662"/>
      <c r="H3662"/>
    </row>
    <row r="3663" spans="1:8" ht="15" x14ac:dyDescent="0.25">
      <c r="A3663" s="609" t="str">
        <f t="shared" si="57"/>
        <v>89642</v>
      </c>
      <c r="B3663" s="607" t="s">
        <v>2098</v>
      </c>
      <c r="C3663" s="607" t="s">
        <v>14414</v>
      </c>
      <c r="D3663" s="607" t="s">
        <v>10580</v>
      </c>
      <c r="E3663" s="619" t="s">
        <v>14625</v>
      </c>
      <c r="F3663"/>
      <c r="G3663"/>
      <c r="H3663"/>
    </row>
    <row r="3664" spans="1:8" ht="15" x14ac:dyDescent="0.25">
      <c r="A3664" s="609" t="str">
        <f t="shared" si="57"/>
        <v>89643</v>
      </c>
      <c r="B3664" s="607" t="s">
        <v>2099</v>
      </c>
      <c r="C3664" s="607" t="s">
        <v>14416</v>
      </c>
      <c r="D3664" s="607" t="s">
        <v>10580</v>
      </c>
      <c r="E3664" s="619" t="s">
        <v>28881</v>
      </c>
      <c r="F3664"/>
      <c r="G3664"/>
      <c r="H3664"/>
    </row>
    <row r="3665" spans="1:8" ht="15" x14ac:dyDescent="0.25">
      <c r="A3665" s="609" t="str">
        <f t="shared" si="57"/>
        <v>89644</v>
      </c>
      <c r="B3665" s="607" t="s">
        <v>2100</v>
      </c>
      <c r="C3665" s="607" t="s">
        <v>14417</v>
      </c>
      <c r="D3665" s="607" t="s">
        <v>10580</v>
      </c>
      <c r="E3665" s="619" t="s">
        <v>18185</v>
      </c>
      <c r="F3665"/>
      <c r="G3665"/>
      <c r="H3665"/>
    </row>
    <row r="3666" spans="1:8" ht="15" x14ac:dyDescent="0.25">
      <c r="A3666" s="609" t="str">
        <f t="shared" si="57"/>
        <v>89645</v>
      </c>
      <c r="B3666" s="607" t="s">
        <v>2101</v>
      </c>
      <c r="C3666" s="607" t="s">
        <v>14418</v>
      </c>
      <c r="D3666" s="607" t="s">
        <v>10580</v>
      </c>
      <c r="E3666" s="619" t="s">
        <v>18501</v>
      </c>
      <c r="F3666"/>
      <c r="G3666"/>
      <c r="H3666"/>
    </row>
    <row r="3667" spans="1:8" ht="15" x14ac:dyDescent="0.25">
      <c r="A3667" s="609" t="str">
        <f t="shared" si="57"/>
        <v>89646</v>
      </c>
      <c r="B3667" s="607" t="s">
        <v>2102</v>
      </c>
      <c r="C3667" s="607" t="s">
        <v>14419</v>
      </c>
      <c r="D3667" s="607" t="s">
        <v>10580</v>
      </c>
      <c r="E3667" s="619" t="s">
        <v>16290</v>
      </c>
      <c r="F3667"/>
      <c r="G3667"/>
      <c r="H3667"/>
    </row>
    <row r="3668" spans="1:8" ht="15" x14ac:dyDescent="0.25">
      <c r="A3668" s="609" t="str">
        <f t="shared" si="57"/>
        <v>89647</v>
      </c>
      <c r="B3668" s="607" t="s">
        <v>2103</v>
      </c>
      <c r="C3668" s="607" t="s">
        <v>14420</v>
      </c>
      <c r="D3668" s="607" t="s">
        <v>10580</v>
      </c>
      <c r="E3668" s="619" t="s">
        <v>10343</v>
      </c>
      <c r="F3668"/>
      <c r="G3668"/>
      <c r="H3668"/>
    </row>
    <row r="3669" spans="1:8" ht="15" x14ac:dyDescent="0.25">
      <c r="A3669" s="609" t="str">
        <f t="shared" si="57"/>
        <v>89648</v>
      </c>
      <c r="B3669" s="607" t="s">
        <v>2104</v>
      </c>
      <c r="C3669" s="607" t="s">
        <v>14421</v>
      </c>
      <c r="D3669" s="607" t="s">
        <v>10580</v>
      </c>
      <c r="E3669" s="619" t="s">
        <v>12532</v>
      </c>
      <c r="F3669"/>
      <c r="G3669"/>
      <c r="H3669"/>
    </row>
    <row r="3670" spans="1:8" ht="15" x14ac:dyDescent="0.25">
      <c r="A3670" s="609" t="str">
        <f t="shared" si="57"/>
        <v>89649</v>
      </c>
      <c r="B3670" s="607" t="s">
        <v>2105</v>
      </c>
      <c r="C3670" s="607" t="s">
        <v>14423</v>
      </c>
      <c r="D3670" s="607" t="s">
        <v>10580</v>
      </c>
      <c r="E3670" s="619" t="s">
        <v>11851</v>
      </c>
      <c r="F3670"/>
      <c r="G3670"/>
      <c r="H3670"/>
    </row>
    <row r="3671" spans="1:8" ht="15" x14ac:dyDescent="0.25">
      <c r="A3671" s="609" t="str">
        <f t="shared" si="57"/>
        <v>89650</v>
      </c>
      <c r="B3671" s="607" t="s">
        <v>2106</v>
      </c>
      <c r="C3671" s="607" t="s">
        <v>14425</v>
      </c>
      <c r="D3671" s="607" t="s">
        <v>10580</v>
      </c>
      <c r="E3671" s="619" t="s">
        <v>11851</v>
      </c>
      <c r="F3671"/>
      <c r="G3671"/>
      <c r="H3671"/>
    </row>
    <row r="3672" spans="1:8" ht="15" x14ac:dyDescent="0.25">
      <c r="A3672" s="609" t="str">
        <f t="shared" si="57"/>
        <v>89651</v>
      </c>
      <c r="B3672" s="607" t="s">
        <v>2107</v>
      </c>
      <c r="C3672" s="607" t="s">
        <v>14426</v>
      </c>
      <c r="D3672" s="607" t="s">
        <v>10580</v>
      </c>
      <c r="E3672" s="619" t="s">
        <v>13805</v>
      </c>
      <c r="F3672"/>
      <c r="G3672"/>
      <c r="H3672"/>
    </row>
    <row r="3673" spans="1:8" ht="15" x14ac:dyDescent="0.25">
      <c r="A3673" s="609" t="str">
        <f t="shared" si="57"/>
        <v>89652</v>
      </c>
      <c r="B3673" s="607" t="s">
        <v>2108</v>
      </c>
      <c r="C3673" s="607" t="s">
        <v>14427</v>
      </c>
      <c r="D3673" s="607" t="s">
        <v>10580</v>
      </c>
      <c r="E3673" s="619" t="s">
        <v>12899</v>
      </c>
      <c r="F3673"/>
      <c r="G3673"/>
      <c r="H3673"/>
    </row>
    <row r="3674" spans="1:8" ht="15" x14ac:dyDescent="0.25">
      <c r="A3674" s="609" t="str">
        <f t="shared" si="57"/>
        <v>89653</v>
      </c>
      <c r="B3674" s="607" t="s">
        <v>2109</v>
      </c>
      <c r="C3674" s="607" t="s">
        <v>14429</v>
      </c>
      <c r="D3674" s="607" t="s">
        <v>10580</v>
      </c>
      <c r="E3674" s="619" t="s">
        <v>9071</v>
      </c>
      <c r="F3674"/>
      <c r="G3674"/>
      <c r="H3674"/>
    </row>
    <row r="3675" spans="1:8" ht="15" x14ac:dyDescent="0.25">
      <c r="A3675" s="609" t="str">
        <f t="shared" si="57"/>
        <v>89654</v>
      </c>
      <c r="B3675" s="607" t="s">
        <v>2110</v>
      </c>
      <c r="C3675" s="607" t="s">
        <v>14430</v>
      </c>
      <c r="D3675" s="607" t="s">
        <v>10580</v>
      </c>
      <c r="E3675" s="619" t="s">
        <v>19446</v>
      </c>
      <c r="F3675"/>
      <c r="G3675"/>
      <c r="H3675"/>
    </row>
    <row r="3676" spans="1:8" ht="15" x14ac:dyDescent="0.25">
      <c r="A3676" s="609" t="str">
        <f t="shared" si="57"/>
        <v>89655</v>
      </c>
      <c r="B3676" s="607" t="s">
        <v>2111</v>
      </c>
      <c r="C3676" s="607" t="s">
        <v>14432</v>
      </c>
      <c r="D3676" s="607" t="s">
        <v>10580</v>
      </c>
      <c r="E3676" s="619" t="s">
        <v>15326</v>
      </c>
      <c r="F3676"/>
      <c r="G3676"/>
      <c r="H3676"/>
    </row>
    <row r="3677" spans="1:8" ht="15" x14ac:dyDescent="0.25">
      <c r="A3677" s="609" t="str">
        <f t="shared" si="57"/>
        <v>89656</v>
      </c>
      <c r="B3677" s="607" t="s">
        <v>2112</v>
      </c>
      <c r="C3677" s="607" t="s">
        <v>14433</v>
      </c>
      <c r="D3677" s="607" t="s">
        <v>10580</v>
      </c>
      <c r="E3677" s="619" t="s">
        <v>14185</v>
      </c>
      <c r="F3677"/>
      <c r="G3677"/>
      <c r="H3677"/>
    </row>
    <row r="3678" spans="1:8" ht="15" x14ac:dyDescent="0.25">
      <c r="A3678" s="609" t="str">
        <f t="shared" si="57"/>
        <v>89657</v>
      </c>
      <c r="B3678" s="607" t="s">
        <v>2113</v>
      </c>
      <c r="C3678" s="607" t="s">
        <v>14434</v>
      </c>
      <c r="D3678" s="607" t="s">
        <v>10580</v>
      </c>
      <c r="E3678" s="619" t="s">
        <v>14175</v>
      </c>
      <c r="F3678"/>
      <c r="G3678"/>
      <c r="H3678"/>
    </row>
    <row r="3679" spans="1:8" ht="15" x14ac:dyDescent="0.25">
      <c r="A3679" s="609" t="str">
        <f t="shared" si="57"/>
        <v>89658</v>
      </c>
      <c r="B3679" s="607" t="s">
        <v>2114</v>
      </c>
      <c r="C3679" s="607" t="s">
        <v>14435</v>
      </c>
      <c r="D3679" s="607" t="s">
        <v>10580</v>
      </c>
      <c r="E3679" s="619" t="s">
        <v>28400</v>
      </c>
      <c r="F3679"/>
      <c r="G3679"/>
      <c r="H3679"/>
    </row>
    <row r="3680" spans="1:8" ht="15" x14ac:dyDescent="0.25">
      <c r="A3680" s="609" t="str">
        <f t="shared" si="57"/>
        <v>89659</v>
      </c>
      <c r="B3680" s="607" t="s">
        <v>2115</v>
      </c>
      <c r="C3680" s="607" t="s">
        <v>14436</v>
      </c>
      <c r="D3680" s="607" t="s">
        <v>10580</v>
      </c>
      <c r="E3680" s="619" t="s">
        <v>18115</v>
      </c>
      <c r="F3680"/>
      <c r="G3680"/>
      <c r="H3680"/>
    </row>
    <row r="3681" spans="1:8" ht="15" x14ac:dyDescent="0.25">
      <c r="A3681" s="609" t="str">
        <f t="shared" si="57"/>
        <v>89660</v>
      </c>
      <c r="B3681" s="607" t="s">
        <v>2116</v>
      </c>
      <c r="C3681" s="607" t="s">
        <v>14438</v>
      </c>
      <c r="D3681" s="607" t="s">
        <v>10580</v>
      </c>
      <c r="E3681" s="619" t="s">
        <v>9859</v>
      </c>
      <c r="F3681"/>
      <c r="G3681"/>
      <c r="H3681"/>
    </row>
    <row r="3682" spans="1:8" ht="15" x14ac:dyDescent="0.25">
      <c r="A3682" s="609" t="str">
        <f t="shared" si="57"/>
        <v>89661</v>
      </c>
      <c r="B3682" s="607" t="s">
        <v>2117</v>
      </c>
      <c r="C3682" s="607" t="s">
        <v>14439</v>
      </c>
      <c r="D3682" s="607" t="s">
        <v>10580</v>
      </c>
      <c r="E3682" s="619" t="s">
        <v>10299</v>
      </c>
      <c r="F3682"/>
      <c r="G3682"/>
      <c r="H3682"/>
    </row>
    <row r="3683" spans="1:8" ht="15" x14ac:dyDescent="0.25">
      <c r="A3683" s="609" t="str">
        <f t="shared" si="57"/>
        <v>89662</v>
      </c>
      <c r="B3683" s="607" t="s">
        <v>2118</v>
      </c>
      <c r="C3683" s="607" t="s">
        <v>14441</v>
      </c>
      <c r="D3683" s="607" t="s">
        <v>10580</v>
      </c>
      <c r="E3683" s="619" t="s">
        <v>18727</v>
      </c>
      <c r="F3683"/>
      <c r="G3683"/>
      <c r="H3683"/>
    </row>
    <row r="3684" spans="1:8" ht="15" x14ac:dyDescent="0.25">
      <c r="A3684" s="609" t="str">
        <f t="shared" si="57"/>
        <v>89663</v>
      </c>
      <c r="B3684" s="607" t="s">
        <v>2119</v>
      </c>
      <c r="C3684" s="607" t="s">
        <v>14442</v>
      </c>
      <c r="D3684" s="607" t="s">
        <v>10580</v>
      </c>
      <c r="E3684" s="619" t="s">
        <v>10337</v>
      </c>
      <c r="F3684"/>
      <c r="G3684"/>
      <c r="H3684"/>
    </row>
    <row r="3685" spans="1:8" ht="15" x14ac:dyDescent="0.25">
      <c r="A3685" s="609" t="str">
        <f t="shared" si="57"/>
        <v>89664</v>
      </c>
      <c r="B3685" s="607" t="s">
        <v>2120</v>
      </c>
      <c r="C3685" s="607" t="s">
        <v>14443</v>
      </c>
      <c r="D3685" s="607" t="s">
        <v>10580</v>
      </c>
      <c r="E3685" s="619" t="s">
        <v>18115</v>
      </c>
      <c r="F3685"/>
      <c r="G3685"/>
      <c r="H3685"/>
    </row>
    <row r="3686" spans="1:8" ht="15" x14ac:dyDescent="0.25">
      <c r="A3686" s="609" t="str">
        <f t="shared" si="57"/>
        <v>89665</v>
      </c>
      <c r="B3686" s="607" t="s">
        <v>2121</v>
      </c>
      <c r="C3686" s="607" t="s">
        <v>14444</v>
      </c>
      <c r="D3686" s="607" t="s">
        <v>10580</v>
      </c>
      <c r="E3686" s="619" t="s">
        <v>11364</v>
      </c>
      <c r="F3686"/>
      <c r="G3686"/>
      <c r="H3686"/>
    </row>
    <row r="3687" spans="1:8" ht="15" x14ac:dyDescent="0.25">
      <c r="A3687" s="609" t="str">
        <f t="shared" si="57"/>
        <v>89666</v>
      </c>
      <c r="B3687" s="607" t="s">
        <v>2122</v>
      </c>
      <c r="C3687" s="607" t="s">
        <v>14445</v>
      </c>
      <c r="D3687" s="607" t="s">
        <v>10580</v>
      </c>
      <c r="E3687" s="619" t="s">
        <v>9746</v>
      </c>
      <c r="F3687"/>
      <c r="G3687"/>
      <c r="H3687"/>
    </row>
    <row r="3688" spans="1:8" ht="15" x14ac:dyDescent="0.25">
      <c r="A3688" s="609" t="str">
        <f t="shared" si="57"/>
        <v>89667</v>
      </c>
      <c r="B3688" s="607" t="s">
        <v>2123</v>
      </c>
      <c r="C3688" s="607" t="s">
        <v>14446</v>
      </c>
      <c r="D3688" s="607" t="s">
        <v>10580</v>
      </c>
      <c r="E3688" s="619" t="s">
        <v>30159</v>
      </c>
      <c r="F3688"/>
      <c r="G3688"/>
      <c r="H3688"/>
    </row>
    <row r="3689" spans="1:8" ht="15" x14ac:dyDescent="0.25">
      <c r="A3689" s="609" t="str">
        <f t="shared" si="57"/>
        <v>89668</v>
      </c>
      <c r="B3689" s="607" t="s">
        <v>2124</v>
      </c>
      <c r="C3689" s="607" t="s">
        <v>14448</v>
      </c>
      <c r="D3689" s="607" t="s">
        <v>10580</v>
      </c>
      <c r="E3689" s="619" t="s">
        <v>18639</v>
      </c>
      <c r="F3689"/>
      <c r="G3689"/>
      <c r="H3689"/>
    </row>
    <row r="3690" spans="1:8" ht="15" x14ac:dyDescent="0.25">
      <c r="A3690" s="609" t="str">
        <f t="shared" si="57"/>
        <v>89669</v>
      </c>
      <c r="B3690" s="607" t="s">
        <v>2125</v>
      </c>
      <c r="C3690" s="607" t="s">
        <v>14449</v>
      </c>
      <c r="D3690" s="607" t="s">
        <v>10580</v>
      </c>
      <c r="E3690" s="619" t="s">
        <v>33556</v>
      </c>
      <c r="F3690"/>
      <c r="G3690"/>
      <c r="H3690"/>
    </row>
    <row r="3691" spans="1:8" ht="15" x14ac:dyDescent="0.25">
      <c r="A3691" s="609" t="str">
        <f t="shared" si="57"/>
        <v>89670</v>
      </c>
      <c r="B3691" s="607" t="s">
        <v>2126</v>
      </c>
      <c r="C3691" s="607" t="s">
        <v>14450</v>
      </c>
      <c r="D3691" s="607" t="s">
        <v>10580</v>
      </c>
      <c r="E3691" s="619" t="s">
        <v>9821</v>
      </c>
      <c r="F3691"/>
      <c r="G3691"/>
      <c r="H3691"/>
    </row>
    <row r="3692" spans="1:8" ht="15" x14ac:dyDescent="0.25">
      <c r="A3692" s="609" t="str">
        <f t="shared" si="57"/>
        <v>89671</v>
      </c>
      <c r="B3692" s="607" t="s">
        <v>2127</v>
      </c>
      <c r="C3692" s="607" t="s">
        <v>14451</v>
      </c>
      <c r="D3692" s="607" t="s">
        <v>10580</v>
      </c>
      <c r="E3692" s="619" t="s">
        <v>33557</v>
      </c>
      <c r="F3692"/>
      <c r="G3692"/>
      <c r="H3692"/>
    </row>
    <row r="3693" spans="1:8" ht="15" x14ac:dyDescent="0.25">
      <c r="A3693" s="609" t="str">
        <f t="shared" si="57"/>
        <v>89672</v>
      </c>
      <c r="B3693" s="607" t="s">
        <v>2128</v>
      </c>
      <c r="C3693" s="607" t="s">
        <v>14452</v>
      </c>
      <c r="D3693" s="607" t="s">
        <v>10580</v>
      </c>
      <c r="E3693" s="619" t="s">
        <v>17933</v>
      </c>
      <c r="F3693"/>
      <c r="G3693"/>
      <c r="H3693"/>
    </row>
    <row r="3694" spans="1:8" ht="15" x14ac:dyDescent="0.25">
      <c r="A3694" s="609" t="str">
        <f t="shared" si="57"/>
        <v>89673</v>
      </c>
      <c r="B3694" s="607" t="s">
        <v>2129</v>
      </c>
      <c r="C3694" s="607" t="s">
        <v>14453</v>
      </c>
      <c r="D3694" s="607" t="s">
        <v>10580</v>
      </c>
      <c r="E3694" s="619" t="s">
        <v>13417</v>
      </c>
      <c r="F3694"/>
      <c r="G3694"/>
      <c r="H3694"/>
    </row>
    <row r="3695" spans="1:8" ht="15" x14ac:dyDescent="0.25">
      <c r="A3695" s="609" t="str">
        <f t="shared" si="57"/>
        <v>89674</v>
      </c>
      <c r="B3695" s="607" t="s">
        <v>2130</v>
      </c>
      <c r="C3695" s="607" t="s">
        <v>14455</v>
      </c>
      <c r="D3695" s="607" t="s">
        <v>10580</v>
      </c>
      <c r="E3695" s="619" t="s">
        <v>9482</v>
      </c>
      <c r="F3695"/>
      <c r="G3695"/>
      <c r="H3695"/>
    </row>
    <row r="3696" spans="1:8" ht="15" x14ac:dyDescent="0.25">
      <c r="A3696" s="609" t="str">
        <f t="shared" si="57"/>
        <v>89675</v>
      </c>
      <c r="B3696" s="607" t="s">
        <v>2131</v>
      </c>
      <c r="C3696" s="607" t="s">
        <v>14457</v>
      </c>
      <c r="D3696" s="607" t="s">
        <v>10580</v>
      </c>
      <c r="E3696" s="619" t="s">
        <v>19769</v>
      </c>
      <c r="F3696"/>
      <c r="G3696"/>
      <c r="H3696"/>
    </row>
    <row r="3697" spans="1:8" ht="15" x14ac:dyDescent="0.25">
      <c r="A3697" s="609" t="str">
        <f t="shared" si="57"/>
        <v>89676</v>
      </c>
      <c r="B3697" s="607" t="s">
        <v>2132</v>
      </c>
      <c r="C3697" s="607" t="s">
        <v>14459</v>
      </c>
      <c r="D3697" s="607" t="s">
        <v>10580</v>
      </c>
      <c r="E3697" s="619" t="s">
        <v>29842</v>
      </c>
      <c r="F3697"/>
      <c r="G3697"/>
      <c r="H3697"/>
    </row>
    <row r="3698" spans="1:8" ht="15" x14ac:dyDescent="0.25">
      <c r="A3698" s="609" t="str">
        <f t="shared" si="57"/>
        <v>89677</v>
      </c>
      <c r="B3698" s="607" t="s">
        <v>2133</v>
      </c>
      <c r="C3698" s="607" t="s">
        <v>14460</v>
      </c>
      <c r="D3698" s="607" t="s">
        <v>10580</v>
      </c>
      <c r="E3698" s="619" t="s">
        <v>33558</v>
      </c>
      <c r="F3698"/>
      <c r="G3698"/>
      <c r="H3698"/>
    </row>
    <row r="3699" spans="1:8" ht="15" x14ac:dyDescent="0.25">
      <c r="A3699" s="609" t="str">
        <f t="shared" si="57"/>
        <v>89678</v>
      </c>
      <c r="B3699" s="607" t="s">
        <v>2134</v>
      </c>
      <c r="C3699" s="607" t="s">
        <v>14461</v>
      </c>
      <c r="D3699" s="607" t="s">
        <v>10580</v>
      </c>
      <c r="E3699" s="619" t="s">
        <v>14511</v>
      </c>
      <c r="F3699"/>
      <c r="G3699"/>
      <c r="H3699"/>
    </row>
    <row r="3700" spans="1:8" ht="15" x14ac:dyDescent="0.25">
      <c r="A3700" s="609" t="str">
        <f t="shared" si="57"/>
        <v>89679</v>
      </c>
      <c r="B3700" s="607" t="s">
        <v>2135</v>
      </c>
      <c r="C3700" s="607" t="s">
        <v>14463</v>
      </c>
      <c r="D3700" s="607" t="s">
        <v>10580</v>
      </c>
      <c r="E3700" s="619" t="s">
        <v>11937</v>
      </c>
      <c r="F3700"/>
      <c r="G3700"/>
      <c r="H3700"/>
    </row>
    <row r="3701" spans="1:8" ht="15" x14ac:dyDescent="0.25">
      <c r="A3701" s="609" t="str">
        <f t="shared" si="57"/>
        <v>89680</v>
      </c>
      <c r="B3701" s="607" t="s">
        <v>2136</v>
      </c>
      <c r="C3701" s="607" t="s">
        <v>14464</v>
      </c>
      <c r="D3701" s="607" t="s">
        <v>10580</v>
      </c>
      <c r="E3701" s="619" t="s">
        <v>17384</v>
      </c>
      <c r="F3701"/>
      <c r="G3701"/>
      <c r="H3701"/>
    </row>
    <row r="3702" spans="1:8" ht="15" x14ac:dyDescent="0.25">
      <c r="A3702" s="609" t="str">
        <f t="shared" si="57"/>
        <v>89681</v>
      </c>
      <c r="B3702" s="607" t="s">
        <v>2137</v>
      </c>
      <c r="C3702" s="607" t="s">
        <v>14466</v>
      </c>
      <c r="D3702" s="607" t="s">
        <v>10580</v>
      </c>
      <c r="E3702" s="619" t="s">
        <v>30559</v>
      </c>
      <c r="F3702"/>
      <c r="G3702"/>
      <c r="H3702"/>
    </row>
    <row r="3703" spans="1:8" ht="15" x14ac:dyDescent="0.25">
      <c r="A3703" s="609" t="str">
        <f t="shared" si="57"/>
        <v>89682</v>
      </c>
      <c r="B3703" s="607" t="s">
        <v>2138</v>
      </c>
      <c r="C3703" s="607" t="s">
        <v>14467</v>
      </c>
      <c r="D3703" s="607" t="s">
        <v>10580</v>
      </c>
      <c r="E3703" s="619" t="s">
        <v>17706</v>
      </c>
      <c r="F3703"/>
      <c r="G3703"/>
      <c r="H3703"/>
    </row>
    <row r="3704" spans="1:8" ht="15" x14ac:dyDescent="0.25">
      <c r="A3704" s="609" t="str">
        <f t="shared" si="57"/>
        <v>89683</v>
      </c>
      <c r="B3704" s="607" t="s">
        <v>30335</v>
      </c>
      <c r="C3704" s="607" t="s">
        <v>30336</v>
      </c>
      <c r="D3704" s="607" t="s">
        <v>10580</v>
      </c>
      <c r="E3704" s="619" t="s">
        <v>33559</v>
      </c>
      <c r="F3704"/>
      <c r="G3704"/>
      <c r="H3704"/>
    </row>
    <row r="3705" spans="1:8" ht="15" x14ac:dyDescent="0.25">
      <c r="A3705" s="609" t="str">
        <f t="shared" si="57"/>
        <v>89684</v>
      </c>
      <c r="B3705" s="607" t="s">
        <v>2139</v>
      </c>
      <c r="C3705" s="607" t="s">
        <v>14469</v>
      </c>
      <c r="D3705" s="607" t="s">
        <v>10580</v>
      </c>
      <c r="E3705" s="619" t="s">
        <v>19024</v>
      </c>
      <c r="F3705"/>
      <c r="G3705"/>
      <c r="H3705"/>
    </row>
    <row r="3706" spans="1:8" ht="15" x14ac:dyDescent="0.25">
      <c r="A3706" s="609" t="str">
        <f t="shared" si="57"/>
        <v>89685</v>
      </c>
      <c r="B3706" s="607" t="s">
        <v>2140</v>
      </c>
      <c r="C3706" s="607" t="s">
        <v>14470</v>
      </c>
      <c r="D3706" s="607" t="s">
        <v>10580</v>
      </c>
      <c r="E3706" s="619" t="s">
        <v>19571</v>
      </c>
      <c r="F3706"/>
      <c r="G3706"/>
      <c r="H3706"/>
    </row>
    <row r="3707" spans="1:8" ht="15" x14ac:dyDescent="0.25">
      <c r="A3707" s="609" t="str">
        <f t="shared" si="57"/>
        <v>89686</v>
      </c>
      <c r="B3707" s="607" t="s">
        <v>2141</v>
      </c>
      <c r="C3707" s="607" t="s">
        <v>14472</v>
      </c>
      <c r="D3707" s="607" t="s">
        <v>10580</v>
      </c>
      <c r="E3707" s="619" t="s">
        <v>18516</v>
      </c>
      <c r="F3707"/>
      <c r="G3707"/>
      <c r="H3707"/>
    </row>
    <row r="3708" spans="1:8" ht="15" x14ac:dyDescent="0.25">
      <c r="A3708" s="609" t="str">
        <f t="shared" si="57"/>
        <v>89687</v>
      </c>
      <c r="B3708" s="607" t="s">
        <v>2142</v>
      </c>
      <c r="C3708" s="607" t="s">
        <v>14473</v>
      </c>
      <c r="D3708" s="607" t="s">
        <v>10580</v>
      </c>
      <c r="E3708" s="619" t="s">
        <v>28692</v>
      </c>
      <c r="F3708"/>
      <c r="G3708"/>
      <c r="H3708"/>
    </row>
    <row r="3709" spans="1:8" ht="15" x14ac:dyDescent="0.25">
      <c r="A3709" s="609" t="str">
        <f t="shared" si="57"/>
        <v>89689</v>
      </c>
      <c r="B3709" s="607" t="s">
        <v>2143</v>
      </c>
      <c r="C3709" s="607" t="s">
        <v>14474</v>
      </c>
      <c r="D3709" s="607" t="s">
        <v>10580</v>
      </c>
      <c r="E3709" s="619" t="s">
        <v>30311</v>
      </c>
      <c r="F3709"/>
      <c r="G3709"/>
      <c r="H3709"/>
    </row>
    <row r="3710" spans="1:8" ht="15" x14ac:dyDescent="0.25">
      <c r="A3710" s="609" t="str">
        <f t="shared" si="57"/>
        <v>89690</v>
      </c>
      <c r="B3710" s="607" t="s">
        <v>2144</v>
      </c>
      <c r="C3710" s="607" t="s">
        <v>14476</v>
      </c>
      <c r="D3710" s="607" t="s">
        <v>10580</v>
      </c>
      <c r="E3710" s="619" t="s">
        <v>33560</v>
      </c>
      <c r="F3710"/>
      <c r="G3710"/>
      <c r="H3710"/>
    </row>
    <row r="3711" spans="1:8" ht="15" x14ac:dyDescent="0.25">
      <c r="A3711" s="609" t="str">
        <f t="shared" si="57"/>
        <v>89691</v>
      </c>
      <c r="B3711" s="607" t="s">
        <v>2145</v>
      </c>
      <c r="C3711" s="607" t="s">
        <v>14477</v>
      </c>
      <c r="D3711" s="607" t="s">
        <v>10580</v>
      </c>
      <c r="E3711" s="619" t="s">
        <v>9936</v>
      </c>
      <c r="F3711"/>
      <c r="G3711"/>
      <c r="H3711"/>
    </row>
    <row r="3712" spans="1:8" ht="15" x14ac:dyDescent="0.25">
      <c r="A3712" s="609" t="str">
        <f t="shared" si="57"/>
        <v>89692</v>
      </c>
      <c r="B3712" s="607" t="s">
        <v>2146</v>
      </c>
      <c r="C3712" s="607" t="s">
        <v>14478</v>
      </c>
      <c r="D3712" s="607" t="s">
        <v>10580</v>
      </c>
      <c r="E3712" s="619" t="s">
        <v>33561</v>
      </c>
      <c r="F3712"/>
      <c r="G3712"/>
      <c r="H3712"/>
    </row>
    <row r="3713" spans="1:8" ht="15" x14ac:dyDescent="0.25">
      <c r="A3713" s="609" t="str">
        <f t="shared" si="57"/>
        <v>89693</v>
      </c>
      <c r="B3713" s="607" t="s">
        <v>2147</v>
      </c>
      <c r="C3713" s="607" t="s">
        <v>14480</v>
      </c>
      <c r="D3713" s="607" t="s">
        <v>10580</v>
      </c>
      <c r="E3713" s="619" t="s">
        <v>33562</v>
      </c>
      <c r="F3713"/>
      <c r="G3713"/>
      <c r="H3713"/>
    </row>
    <row r="3714" spans="1:8" ht="15" x14ac:dyDescent="0.25">
      <c r="A3714" s="609" t="str">
        <f t="shared" ref="A3714:A3777" si="58">IF(ISERROR(SEARCH("/",B3714)=6),TRIM(CLEAN(B3714)),IF(SEARCH("/",B3714)=6,IF(LEN(TRIM(CLEAN(B3714)))=7,LEFT(TRIM(CLEAN(B3714)),6)&amp;"00"&amp;RIGHT(TRIM(CLEAN(B3714)),1),LEFT(TRIM(CLEAN(B3714)),6)&amp;"0"&amp;RIGHT(TRIM(CLEAN(B3714)),2)),TRIM(CLEAN(B3714))))</f>
        <v>89694</v>
      </c>
      <c r="B3714" s="607" t="s">
        <v>2148</v>
      </c>
      <c r="C3714" s="607" t="s">
        <v>14481</v>
      </c>
      <c r="D3714" s="607" t="s">
        <v>10580</v>
      </c>
      <c r="E3714" s="619" t="s">
        <v>11804</v>
      </c>
      <c r="F3714"/>
      <c r="G3714"/>
      <c r="H3714"/>
    </row>
    <row r="3715" spans="1:8" ht="15" x14ac:dyDescent="0.25">
      <c r="A3715" s="609" t="str">
        <f t="shared" si="58"/>
        <v>89695</v>
      </c>
      <c r="B3715" s="607" t="s">
        <v>2149</v>
      </c>
      <c r="C3715" s="607" t="s">
        <v>14483</v>
      </c>
      <c r="D3715" s="607" t="s">
        <v>10580</v>
      </c>
      <c r="E3715" s="619" t="s">
        <v>9235</v>
      </c>
      <c r="F3715"/>
      <c r="G3715"/>
      <c r="H3715"/>
    </row>
    <row r="3716" spans="1:8" ht="15" x14ac:dyDescent="0.25">
      <c r="A3716" s="609" t="str">
        <f t="shared" si="58"/>
        <v>89696</v>
      </c>
      <c r="B3716" s="607" t="s">
        <v>2150</v>
      </c>
      <c r="C3716" s="607" t="s">
        <v>14484</v>
      </c>
      <c r="D3716" s="607" t="s">
        <v>10580</v>
      </c>
      <c r="E3716" s="619" t="s">
        <v>19704</v>
      </c>
      <c r="F3716"/>
      <c r="G3716"/>
      <c r="H3716"/>
    </row>
    <row r="3717" spans="1:8" ht="15" x14ac:dyDescent="0.25">
      <c r="A3717" s="609" t="str">
        <f t="shared" si="58"/>
        <v>89697</v>
      </c>
      <c r="B3717" s="607" t="s">
        <v>2151</v>
      </c>
      <c r="C3717" s="607" t="s">
        <v>14485</v>
      </c>
      <c r="D3717" s="607" t="s">
        <v>10580</v>
      </c>
      <c r="E3717" s="619" t="s">
        <v>9444</v>
      </c>
      <c r="F3717"/>
      <c r="G3717"/>
      <c r="H3717"/>
    </row>
    <row r="3718" spans="1:8" ht="15" x14ac:dyDescent="0.25">
      <c r="A3718" s="609" t="str">
        <f t="shared" si="58"/>
        <v>89698</v>
      </c>
      <c r="B3718" s="607" t="s">
        <v>2152</v>
      </c>
      <c r="C3718" s="607" t="s">
        <v>14487</v>
      </c>
      <c r="D3718" s="607" t="s">
        <v>10580</v>
      </c>
      <c r="E3718" s="619" t="s">
        <v>33563</v>
      </c>
      <c r="F3718"/>
      <c r="G3718"/>
      <c r="H3718"/>
    </row>
    <row r="3719" spans="1:8" ht="15" x14ac:dyDescent="0.25">
      <c r="A3719" s="609" t="str">
        <f t="shared" si="58"/>
        <v>89699</v>
      </c>
      <c r="B3719" s="607" t="s">
        <v>2153</v>
      </c>
      <c r="C3719" s="607" t="s">
        <v>14488</v>
      </c>
      <c r="D3719" s="607" t="s">
        <v>10580</v>
      </c>
      <c r="E3719" s="619" t="s">
        <v>33564</v>
      </c>
      <c r="F3719"/>
      <c r="G3719"/>
      <c r="H3719"/>
    </row>
    <row r="3720" spans="1:8" ht="15" x14ac:dyDescent="0.25">
      <c r="A3720" s="609" t="str">
        <f t="shared" si="58"/>
        <v>89700</v>
      </c>
      <c r="B3720" s="607" t="s">
        <v>2154</v>
      </c>
      <c r="C3720" s="607" t="s">
        <v>14489</v>
      </c>
      <c r="D3720" s="607" t="s">
        <v>10580</v>
      </c>
      <c r="E3720" s="619" t="s">
        <v>9686</v>
      </c>
      <c r="F3720"/>
      <c r="G3720"/>
      <c r="H3720"/>
    </row>
    <row r="3721" spans="1:8" ht="15" x14ac:dyDescent="0.25">
      <c r="A3721" s="609" t="str">
        <f t="shared" si="58"/>
        <v>89701</v>
      </c>
      <c r="B3721" s="607" t="s">
        <v>2155</v>
      </c>
      <c r="C3721" s="607" t="s">
        <v>14490</v>
      </c>
      <c r="D3721" s="607" t="s">
        <v>10580</v>
      </c>
      <c r="E3721" s="619" t="s">
        <v>19117</v>
      </c>
      <c r="F3721"/>
      <c r="G3721"/>
      <c r="H3721"/>
    </row>
    <row r="3722" spans="1:8" ht="15" x14ac:dyDescent="0.25">
      <c r="A3722" s="609" t="str">
        <f t="shared" si="58"/>
        <v>89702</v>
      </c>
      <c r="B3722" s="607" t="s">
        <v>2156</v>
      </c>
      <c r="C3722" s="607" t="s">
        <v>14491</v>
      </c>
      <c r="D3722" s="607" t="s">
        <v>10580</v>
      </c>
      <c r="E3722" s="619" t="s">
        <v>9686</v>
      </c>
      <c r="F3722"/>
      <c r="G3722"/>
      <c r="H3722"/>
    </row>
    <row r="3723" spans="1:8" ht="15" x14ac:dyDescent="0.25">
      <c r="A3723" s="609" t="str">
        <f t="shared" si="58"/>
        <v>89703</v>
      </c>
      <c r="B3723" s="607" t="s">
        <v>2157</v>
      </c>
      <c r="C3723" s="607" t="s">
        <v>14492</v>
      </c>
      <c r="D3723" s="607" t="s">
        <v>10580</v>
      </c>
      <c r="E3723" s="619" t="s">
        <v>29867</v>
      </c>
      <c r="F3723"/>
      <c r="G3723"/>
      <c r="H3723"/>
    </row>
    <row r="3724" spans="1:8" ht="15" x14ac:dyDescent="0.25">
      <c r="A3724" s="609" t="str">
        <f t="shared" si="58"/>
        <v>89704</v>
      </c>
      <c r="B3724" s="607" t="s">
        <v>2158</v>
      </c>
      <c r="C3724" s="607" t="s">
        <v>14494</v>
      </c>
      <c r="D3724" s="607" t="s">
        <v>10580</v>
      </c>
      <c r="E3724" s="619" t="s">
        <v>33565</v>
      </c>
      <c r="F3724"/>
      <c r="G3724"/>
      <c r="H3724"/>
    </row>
    <row r="3725" spans="1:8" ht="15" x14ac:dyDescent="0.25">
      <c r="A3725" s="609" t="str">
        <f t="shared" si="58"/>
        <v>89705</v>
      </c>
      <c r="B3725" s="607" t="s">
        <v>2159</v>
      </c>
      <c r="C3725" s="607" t="s">
        <v>14495</v>
      </c>
      <c r="D3725" s="607" t="s">
        <v>10580</v>
      </c>
      <c r="E3725" s="619" t="s">
        <v>18453</v>
      </c>
      <c r="F3725"/>
      <c r="G3725"/>
      <c r="H3725"/>
    </row>
    <row r="3726" spans="1:8" ht="15" x14ac:dyDescent="0.25">
      <c r="A3726" s="609" t="str">
        <f t="shared" si="58"/>
        <v>89706</v>
      </c>
      <c r="B3726" s="607" t="s">
        <v>2160</v>
      </c>
      <c r="C3726" s="607" t="s">
        <v>14497</v>
      </c>
      <c r="D3726" s="607" t="s">
        <v>10580</v>
      </c>
      <c r="E3726" s="619" t="s">
        <v>33566</v>
      </c>
      <c r="F3726"/>
      <c r="G3726"/>
      <c r="H3726"/>
    </row>
    <row r="3727" spans="1:8" ht="15" x14ac:dyDescent="0.25">
      <c r="A3727" s="609" t="str">
        <f t="shared" si="58"/>
        <v>89718</v>
      </c>
      <c r="B3727" s="607" t="s">
        <v>2171</v>
      </c>
      <c r="C3727" s="607" t="s">
        <v>14498</v>
      </c>
      <c r="D3727" s="607" t="s">
        <v>10494</v>
      </c>
      <c r="E3727" s="619" t="s">
        <v>19449</v>
      </c>
      <c r="F3727"/>
      <c r="G3727"/>
      <c r="H3727"/>
    </row>
    <row r="3728" spans="1:8" ht="15" x14ac:dyDescent="0.25">
      <c r="A3728" s="609" t="str">
        <f t="shared" si="58"/>
        <v>89719</v>
      </c>
      <c r="B3728" s="607" t="s">
        <v>2172</v>
      </c>
      <c r="C3728" s="607" t="s">
        <v>14499</v>
      </c>
      <c r="D3728" s="607" t="s">
        <v>10580</v>
      </c>
      <c r="E3728" s="619" t="s">
        <v>8978</v>
      </c>
      <c r="F3728"/>
      <c r="G3728"/>
      <c r="H3728"/>
    </row>
    <row r="3729" spans="1:8" ht="15" x14ac:dyDescent="0.25">
      <c r="A3729" s="609" t="str">
        <f t="shared" si="58"/>
        <v>89720</v>
      </c>
      <c r="B3729" s="607" t="s">
        <v>2173</v>
      </c>
      <c r="C3729" s="607" t="s">
        <v>14500</v>
      </c>
      <c r="D3729" s="607" t="s">
        <v>10580</v>
      </c>
      <c r="E3729" s="619" t="s">
        <v>18210</v>
      </c>
      <c r="F3729"/>
      <c r="G3729"/>
      <c r="H3729"/>
    </row>
    <row r="3730" spans="1:8" ht="15" x14ac:dyDescent="0.25">
      <c r="A3730" s="609" t="str">
        <f t="shared" si="58"/>
        <v>89721</v>
      </c>
      <c r="B3730" s="607" t="s">
        <v>2174</v>
      </c>
      <c r="C3730" s="607" t="s">
        <v>14501</v>
      </c>
      <c r="D3730" s="607" t="s">
        <v>10580</v>
      </c>
      <c r="E3730" s="619" t="s">
        <v>18075</v>
      </c>
      <c r="F3730"/>
      <c r="G3730"/>
      <c r="H3730"/>
    </row>
    <row r="3731" spans="1:8" ht="15" x14ac:dyDescent="0.25">
      <c r="A3731" s="609" t="str">
        <f t="shared" si="58"/>
        <v>89722</v>
      </c>
      <c r="B3731" s="607" t="s">
        <v>2175</v>
      </c>
      <c r="C3731" s="607" t="s">
        <v>14503</v>
      </c>
      <c r="D3731" s="607" t="s">
        <v>10580</v>
      </c>
      <c r="E3731" s="619" t="s">
        <v>26576</v>
      </c>
      <c r="F3731"/>
      <c r="G3731"/>
      <c r="H3731"/>
    </row>
    <row r="3732" spans="1:8" ht="15" x14ac:dyDescent="0.25">
      <c r="A3732" s="609" t="str">
        <f t="shared" si="58"/>
        <v>89723</v>
      </c>
      <c r="B3732" s="607" t="s">
        <v>2176</v>
      </c>
      <c r="C3732" s="607" t="s">
        <v>14505</v>
      </c>
      <c r="D3732" s="607" t="s">
        <v>10580</v>
      </c>
      <c r="E3732" s="619" t="s">
        <v>9214</v>
      </c>
      <c r="F3732"/>
      <c r="G3732"/>
      <c r="H3732"/>
    </row>
    <row r="3733" spans="1:8" ht="15" x14ac:dyDescent="0.25">
      <c r="A3733" s="609" t="str">
        <f t="shared" si="58"/>
        <v>89724</v>
      </c>
      <c r="B3733" s="607" t="s">
        <v>2177</v>
      </c>
      <c r="C3733" s="607" t="s">
        <v>14506</v>
      </c>
      <c r="D3733" s="607" t="s">
        <v>10580</v>
      </c>
      <c r="E3733" s="619" t="s">
        <v>10064</v>
      </c>
      <c r="F3733"/>
      <c r="G3733"/>
      <c r="H3733"/>
    </row>
    <row r="3734" spans="1:8" ht="15" x14ac:dyDescent="0.25">
      <c r="A3734" s="609" t="str">
        <f t="shared" si="58"/>
        <v>89725</v>
      </c>
      <c r="B3734" s="607" t="s">
        <v>2178</v>
      </c>
      <c r="C3734" s="607" t="s">
        <v>14507</v>
      </c>
      <c r="D3734" s="607" t="s">
        <v>10580</v>
      </c>
      <c r="E3734" s="619" t="s">
        <v>17605</v>
      </c>
      <c r="F3734"/>
      <c r="G3734"/>
      <c r="H3734"/>
    </row>
    <row r="3735" spans="1:8" ht="15" x14ac:dyDescent="0.25">
      <c r="A3735" s="609" t="str">
        <f t="shared" si="58"/>
        <v>89726</v>
      </c>
      <c r="B3735" s="607" t="s">
        <v>2179</v>
      </c>
      <c r="C3735" s="607" t="s">
        <v>14508</v>
      </c>
      <c r="D3735" s="607" t="s">
        <v>10580</v>
      </c>
      <c r="E3735" s="619" t="s">
        <v>9144</v>
      </c>
      <c r="F3735"/>
      <c r="G3735"/>
      <c r="H3735"/>
    </row>
    <row r="3736" spans="1:8" ht="15" x14ac:dyDescent="0.25">
      <c r="A3736" s="609" t="str">
        <f t="shared" si="58"/>
        <v>89727</v>
      </c>
      <c r="B3736" s="607" t="s">
        <v>2180</v>
      </c>
      <c r="C3736" s="607" t="s">
        <v>14509</v>
      </c>
      <c r="D3736" s="607" t="s">
        <v>10580</v>
      </c>
      <c r="E3736" s="619" t="s">
        <v>11804</v>
      </c>
      <c r="F3736"/>
      <c r="G3736"/>
      <c r="H3736"/>
    </row>
    <row r="3737" spans="1:8" ht="15" x14ac:dyDescent="0.25">
      <c r="A3737" s="609" t="str">
        <f t="shared" si="58"/>
        <v>89728</v>
      </c>
      <c r="B3737" s="607" t="s">
        <v>2181</v>
      </c>
      <c r="C3737" s="607" t="s">
        <v>14510</v>
      </c>
      <c r="D3737" s="607" t="s">
        <v>10580</v>
      </c>
      <c r="E3737" s="619" t="s">
        <v>8915</v>
      </c>
      <c r="F3737"/>
      <c r="G3737"/>
      <c r="H3737"/>
    </row>
    <row r="3738" spans="1:8" ht="15" x14ac:dyDescent="0.25">
      <c r="A3738" s="609" t="str">
        <f t="shared" si="58"/>
        <v>89729</v>
      </c>
      <c r="B3738" s="607" t="s">
        <v>2182</v>
      </c>
      <c r="C3738" s="607" t="s">
        <v>14512</v>
      </c>
      <c r="D3738" s="607" t="s">
        <v>10580</v>
      </c>
      <c r="E3738" s="619" t="s">
        <v>9920</v>
      </c>
      <c r="F3738"/>
      <c r="G3738"/>
      <c r="H3738"/>
    </row>
    <row r="3739" spans="1:8" ht="15" x14ac:dyDescent="0.25">
      <c r="A3739" s="609" t="str">
        <f t="shared" si="58"/>
        <v>89730</v>
      </c>
      <c r="B3739" s="607" t="s">
        <v>2183</v>
      </c>
      <c r="C3739" s="607" t="s">
        <v>14514</v>
      </c>
      <c r="D3739" s="607" t="s">
        <v>10580</v>
      </c>
      <c r="E3739" s="619" t="s">
        <v>20959</v>
      </c>
      <c r="F3739"/>
      <c r="G3739"/>
      <c r="H3739"/>
    </row>
    <row r="3740" spans="1:8" ht="15" x14ac:dyDescent="0.25">
      <c r="A3740" s="609" t="str">
        <f t="shared" si="58"/>
        <v>89731</v>
      </c>
      <c r="B3740" s="607" t="s">
        <v>2184</v>
      </c>
      <c r="C3740" s="607" t="s">
        <v>14515</v>
      </c>
      <c r="D3740" s="607" t="s">
        <v>10580</v>
      </c>
      <c r="E3740" s="619" t="s">
        <v>9422</v>
      </c>
      <c r="F3740"/>
      <c r="G3740"/>
      <c r="H3740"/>
    </row>
    <row r="3741" spans="1:8" ht="15" x14ac:dyDescent="0.25">
      <c r="A3741" s="609" t="str">
        <f t="shared" si="58"/>
        <v>89732</v>
      </c>
      <c r="B3741" s="607" t="s">
        <v>2185</v>
      </c>
      <c r="C3741" s="607" t="s">
        <v>14516</v>
      </c>
      <c r="D3741" s="607" t="s">
        <v>10580</v>
      </c>
      <c r="E3741" s="619" t="s">
        <v>12883</v>
      </c>
      <c r="F3741"/>
      <c r="G3741"/>
      <c r="H3741"/>
    </row>
    <row r="3742" spans="1:8" ht="15" x14ac:dyDescent="0.25">
      <c r="A3742" s="609" t="str">
        <f t="shared" si="58"/>
        <v>89733</v>
      </c>
      <c r="B3742" s="607" t="s">
        <v>2186</v>
      </c>
      <c r="C3742" s="607" t="s">
        <v>14517</v>
      </c>
      <c r="D3742" s="607" t="s">
        <v>10580</v>
      </c>
      <c r="E3742" s="619" t="s">
        <v>10015</v>
      </c>
      <c r="F3742"/>
      <c r="G3742"/>
      <c r="H3742"/>
    </row>
    <row r="3743" spans="1:8" ht="15" x14ac:dyDescent="0.25">
      <c r="A3743" s="609" t="str">
        <f t="shared" si="58"/>
        <v>89734</v>
      </c>
      <c r="B3743" s="607" t="s">
        <v>2187</v>
      </c>
      <c r="C3743" s="607" t="s">
        <v>14519</v>
      </c>
      <c r="D3743" s="607" t="s">
        <v>10580</v>
      </c>
      <c r="E3743" s="619" t="s">
        <v>9920</v>
      </c>
      <c r="F3743"/>
      <c r="G3743"/>
      <c r="H3743"/>
    </row>
    <row r="3744" spans="1:8" ht="15" x14ac:dyDescent="0.25">
      <c r="A3744" s="609" t="str">
        <f t="shared" si="58"/>
        <v>89735</v>
      </c>
      <c r="B3744" s="607" t="s">
        <v>2188</v>
      </c>
      <c r="C3744" s="607" t="s">
        <v>14520</v>
      </c>
      <c r="D3744" s="607" t="s">
        <v>10580</v>
      </c>
      <c r="E3744" s="619" t="s">
        <v>18087</v>
      </c>
      <c r="F3744"/>
      <c r="G3744"/>
      <c r="H3744"/>
    </row>
    <row r="3745" spans="1:8" ht="15" x14ac:dyDescent="0.25">
      <c r="A3745" s="609" t="str">
        <f t="shared" si="58"/>
        <v>89736</v>
      </c>
      <c r="B3745" s="607" t="s">
        <v>2189</v>
      </c>
      <c r="C3745" s="607" t="s">
        <v>14521</v>
      </c>
      <c r="D3745" s="607" t="s">
        <v>10580</v>
      </c>
      <c r="E3745" s="619" t="s">
        <v>8804</v>
      </c>
      <c r="F3745"/>
      <c r="G3745"/>
      <c r="H3745"/>
    </row>
    <row r="3746" spans="1:8" ht="15" x14ac:dyDescent="0.25">
      <c r="A3746" s="609" t="str">
        <f t="shared" si="58"/>
        <v>89737</v>
      </c>
      <c r="B3746" s="607" t="s">
        <v>2190</v>
      </c>
      <c r="C3746" s="607" t="s">
        <v>14522</v>
      </c>
      <c r="D3746" s="607" t="s">
        <v>10580</v>
      </c>
      <c r="E3746" s="619" t="s">
        <v>9108</v>
      </c>
      <c r="F3746"/>
      <c r="G3746"/>
      <c r="H3746"/>
    </row>
    <row r="3747" spans="1:8" ht="15" x14ac:dyDescent="0.25">
      <c r="A3747" s="609" t="str">
        <f t="shared" si="58"/>
        <v>89738</v>
      </c>
      <c r="B3747" s="607" t="s">
        <v>2191</v>
      </c>
      <c r="C3747" s="607" t="s">
        <v>14523</v>
      </c>
      <c r="D3747" s="607" t="s">
        <v>10580</v>
      </c>
      <c r="E3747" s="619" t="s">
        <v>9428</v>
      </c>
      <c r="F3747"/>
      <c r="G3747"/>
      <c r="H3747"/>
    </row>
    <row r="3748" spans="1:8" ht="15" x14ac:dyDescent="0.25">
      <c r="A3748" s="609" t="str">
        <f t="shared" si="58"/>
        <v>89739</v>
      </c>
      <c r="B3748" s="607" t="s">
        <v>2192</v>
      </c>
      <c r="C3748" s="607" t="s">
        <v>14525</v>
      </c>
      <c r="D3748" s="607" t="s">
        <v>10580</v>
      </c>
      <c r="E3748" s="619" t="s">
        <v>9177</v>
      </c>
      <c r="F3748"/>
      <c r="G3748"/>
      <c r="H3748"/>
    </row>
    <row r="3749" spans="1:8" ht="15" x14ac:dyDescent="0.25">
      <c r="A3749" s="609" t="str">
        <f t="shared" si="58"/>
        <v>89740</v>
      </c>
      <c r="B3749" s="607" t="s">
        <v>2193</v>
      </c>
      <c r="C3749" s="607" t="s">
        <v>14527</v>
      </c>
      <c r="D3749" s="607" t="s">
        <v>10580</v>
      </c>
      <c r="E3749" s="619" t="s">
        <v>10115</v>
      </c>
      <c r="F3749"/>
      <c r="G3749"/>
      <c r="H3749"/>
    </row>
    <row r="3750" spans="1:8" ht="15" x14ac:dyDescent="0.25">
      <c r="A3750" s="609" t="str">
        <f t="shared" si="58"/>
        <v>89741</v>
      </c>
      <c r="B3750" s="607" t="s">
        <v>2194</v>
      </c>
      <c r="C3750" s="607" t="s">
        <v>14528</v>
      </c>
      <c r="D3750" s="607" t="s">
        <v>10580</v>
      </c>
      <c r="E3750" s="619" t="s">
        <v>17893</v>
      </c>
      <c r="F3750"/>
      <c r="G3750"/>
      <c r="H3750"/>
    </row>
    <row r="3751" spans="1:8" ht="15" x14ac:dyDescent="0.25">
      <c r="A3751" s="609" t="str">
        <f t="shared" si="58"/>
        <v>89742</v>
      </c>
      <c r="B3751" s="607" t="s">
        <v>2195</v>
      </c>
      <c r="C3751" s="607" t="s">
        <v>14529</v>
      </c>
      <c r="D3751" s="607" t="s">
        <v>10580</v>
      </c>
      <c r="E3751" s="619" t="s">
        <v>21931</v>
      </c>
      <c r="F3751"/>
      <c r="G3751"/>
      <c r="H3751"/>
    </row>
    <row r="3752" spans="1:8" ht="15" x14ac:dyDescent="0.25">
      <c r="A3752" s="609" t="str">
        <f t="shared" si="58"/>
        <v>89743</v>
      </c>
      <c r="B3752" s="607" t="s">
        <v>2196</v>
      </c>
      <c r="C3752" s="607" t="s">
        <v>14530</v>
      </c>
      <c r="D3752" s="607" t="s">
        <v>10580</v>
      </c>
      <c r="E3752" s="619" t="s">
        <v>19391</v>
      </c>
      <c r="F3752"/>
      <c r="G3752"/>
      <c r="H3752"/>
    </row>
    <row r="3753" spans="1:8" ht="15" x14ac:dyDescent="0.25">
      <c r="A3753" s="609" t="str">
        <f t="shared" si="58"/>
        <v>89744</v>
      </c>
      <c r="B3753" s="607" t="s">
        <v>2197</v>
      </c>
      <c r="C3753" s="607" t="s">
        <v>14532</v>
      </c>
      <c r="D3753" s="607" t="s">
        <v>10580</v>
      </c>
      <c r="E3753" s="619" t="s">
        <v>18632</v>
      </c>
      <c r="F3753"/>
      <c r="G3753"/>
      <c r="H3753"/>
    </row>
    <row r="3754" spans="1:8" ht="15" x14ac:dyDescent="0.25">
      <c r="A3754" s="609" t="str">
        <f t="shared" si="58"/>
        <v>89745</v>
      </c>
      <c r="B3754" s="607" t="s">
        <v>2198</v>
      </c>
      <c r="C3754" s="607" t="s">
        <v>14533</v>
      </c>
      <c r="D3754" s="607" t="s">
        <v>10580</v>
      </c>
      <c r="E3754" s="619" t="s">
        <v>19821</v>
      </c>
      <c r="F3754"/>
      <c r="G3754"/>
      <c r="H3754"/>
    </row>
    <row r="3755" spans="1:8" ht="15" x14ac:dyDescent="0.25">
      <c r="A3755" s="609" t="str">
        <f t="shared" si="58"/>
        <v>89746</v>
      </c>
      <c r="B3755" s="607" t="s">
        <v>2199</v>
      </c>
      <c r="C3755" s="607" t="s">
        <v>14534</v>
      </c>
      <c r="D3755" s="607" t="s">
        <v>10580</v>
      </c>
      <c r="E3755" s="619" t="s">
        <v>18027</v>
      </c>
      <c r="F3755"/>
      <c r="G3755"/>
      <c r="H3755"/>
    </row>
    <row r="3756" spans="1:8" ht="15" x14ac:dyDescent="0.25">
      <c r="A3756" s="609" t="str">
        <f t="shared" si="58"/>
        <v>89747</v>
      </c>
      <c r="B3756" s="607" t="s">
        <v>2200</v>
      </c>
      <c r="C3756" s="607" t="s">
        <v>14535</v>
      </c>
      <c r="D3756" s="607" t="s">
        <v>10580</v>
      </c>
      <c r="E3756" s="619" t="s">
        <v>11684</v>
      </c>
      <c r="F3756"/>
      <c r="G3756"/>
      <c r="H3756"/>
    </row>
    <row r="3757" spans="1:8" ht="15" x14ac:dyDescent="0.25">
      <c r="A3757" s="609" t="str">
        <f t="shared" si="58"/>
        <v>89748</v>
      </c>
      <c r="B3757" s="607" t="s">
        <v>2201</v>
      </c>
      <c r="C3757" s="607" t="s">
        <v>14536</v>
      </c>
      <c r="D3757" s="607" t="s">
        <v>10580</v>
      </c>
      <c r="E3757" s="619" t="s">
        <v>33567</v>
      </c>
      <c r="F3757"/>
      <c r="G3757"/>
      <c r="H3757"/>
    </row>
    <row r="3758" spans="1:8" ht="15" x14ac:dyDescent="0.25">
      <c r="A3758" s="609" t="str">
        <f t="shared" si="58"/>
        <v>89749</v>
      </c>
      <c r="B3758" s="607" t="s">
        <v>2202</v>
      </c>
      <c r="C3758" s="607" t="s">
        <v>14538</v>
      </c>
      <c r="D3758" s="607" t="s">
        <v>10580</v>
      </c>
      <c r="E3758" s="619" t="s">
        <v>9428</v>
      </c>
      <c r="F3758"/>
      <c r="G3758"/>
      <c r="H3758"/>
    </row>
    <row r="3759" spans="1:8" ht="15" x14ac:dyDescent="0.25">
      <c r="A3759" s="609" t="str">
        <f t="shared" si="58"/>
        <v>89750</v>
      </c>
      <c r="B3759" s="607" t="s">
        <v>2203</v>
      </c>
      <c r="C3759" s="607" t="s">
        <v>14539</v>
      </c>
      <c r="D3759" s="607" t="s">
        <v>10580</v>
      </c>
      <c r="E3759" s="619" t="s">
        <v>33568</v>
      </c>
      <c r="F3759"/>
      <c r="G3759"/>
      <c r="H3759"/>
    </row>
    <row r="3760" spans="1:8" ht="15" x14ac:dyDescent="0.25">
      <c r="A3760" s="609" t="str">
        <f t="shared" si="58"/>
        <v>89751</v>
      </c>
      <c r="B3760" s="607" t="s">
        <v>2204</v>
      </c>
      <c r="C3760" s="607" t="s">
        <v>14540</v>
      </c>
      <c r="D3760" s="607" t="s">
        <v>10580</v>
      </c>
      <c r="E3760" s="619" t="s">
        <v>8785</v>
      </c>
      <c r="F3760"/>
      <c r="G3760"/>
      <c r="H3760"/>
    </row>
    <row r="3761" spans="1:8" ht="15" x14ac:dyDescent="0.25">
      <c r="A3761" s="609" t="str">
        <f t="shared" si="58"/>
        <v>89752</v>
      </c>
      <c r="B3761" s="607" t="s">
        <v>2205</v>
      </c>
      <c r="C3761" s="607" t="s">
        <v>14541</v>
      </c>
      <c r="D3761" s="607" t="s">
        <v>10580</v>
      </c>
      <c r="E3761" s="619" t="s">
        <v>9173</v>
      </c>
      <c r="F3761"/>
      <c r="G3761"/>
      <c r="H3761"/>
    </row>
    <row r="3762" spans="1:8" ht="15" x14ac:dyDescent="0.25">
      <c r="A3762" s="609" t="str">
        <f t="shared" si="58"/>
        <v>89753</v>
      </c>
      <c r="B3762" s="607" t="s">
        <v>2206</v>
      </c>
      <c r="C3762" s="607" t="s">
        <v>14543</v>
      </c>
      <c r="D3762" s="607" t="s">
        <v>10580</v>
      </c>
      <c r="E3762" s="619" t="s">
        <v>14083</v>
      </c>
      <c r="F3762"/>
      <c r="G3762"/>
      <c r="H3762"/>
    </row>
    <row r="3763" spans="1:8" ht="15" x14ac:dyDescent="0.25">
      <c r="A3763" s="609" t="str">
        <f t="shared" si="58"/>
        <v>89754</v>
      </c>
      <c r="B3763" s="607" t="s">
        <v>2207</v>
      </c>
      <c r="C3763" s="607" t="s">
        <v>14545</v>
      </c>
      <c r="D3763" s="607" t="s">
        <v>10580</v>
      </c>
      <c r="E3763" s="619" t="s">
        <v>9509</v>
      </c>
      <c r="F3763"/>
      <c r="G3763"/>
      <c r="H3763"/>
    </row>
    <row r="3764" spans="1:8" ht="15" x14ac:dyDescent="0.25">
      <c r="A3764" s="609" t="str">
        <f t="shared" si="58"/>
        <v>89755</v>
      </c>
      <c r="B3764" s="607" t="s">
        <v>2208</v>
      </c>
      <c r="C3764" s="607" t="s">
        <v>14546</v>
      </c>
      <c r="D3764" s="607" t="s">
        <v>10580</v>
      </c>
      <c r="E3764" s="619" t="s">
        <v>33569</v>
      </c>
      <c r="F3764"/>
      <c r="G3764"/>
      <c r="H3764"/>
    </row>
    <row r="3765" spans="1:8" ht="15" x14ac:dyDescent="0.25">
      <c r="A3765" s="609" t="str">
        <f t="shared" si="58"/>
        <v>89756</v>
      </c>
      <c r="B3765" s="607" t="s">
        <v>2209</v>
      </c>
      <c r="C3765" s="607" t="s">
        <v>14547</v>
      </c>
      <c r="D3765" s="607" t="s">
        <v>10580</v>
      </c>
      <c r="E3765" s="619" t="s">
        <v>18330</v>
      </c>
      <c r="F3765"/>
      <c r="G3765"/>
      <c r="H3765"/>
    </row>
    <row r="3766" spans="1:8" ht="15" x14ac:dyDescent="0.25">
      <c r="A3766" s="609" t="str">
        <f t="shared" si="58"/>
        <v>89757</v>
      </c>
      <c r="B3766" s="607" t="s">
        <v>2210</v>
      </c>
      <c r="C3766" s="607" t="s">
        <v>14548</v>
      </c>
      <c r="D3766" s="607" t="s">
        <v>10580</v>
      </c>
      <c r="E3766" s="619" t="s">
        <v>9476</v>
      </c>
      <c r="F3766"/>
      <c r="G3766"/>
      <c r="H3766"/>
    </row>
    <row r="3767" spans="1:8" ht="15" x14ac:dyDescent="0.25">
      <c r="A3767" s="609" t="str">
        <f t="shared" si="58"/>
        <v>89758</v>
      </c>
      <c r="B3767" s="607" t="s">
        <v>2211</v>
      </c>
      <c r="C3767" s="607" t="s">
        <v>14549</v>
      </c>
      <c r="D3767" s="607" t="s">
        <v>10580</v>
      </c>
      <c r="E3767" s="619" t="s">
        <v>27325</v>
      </c>
      <c r="F3767"/>
      <c r="G3767"/>
      <c r="H3767"/>
    </row>
    <row r="3768" spans="1:8" ht="15" x14ac:dyDescent="0.25">
      <c r="A3768" s="609" t="str">
        <f t="shared" si="58"/>
        <v>89759</v>
      </c>
      <c r="B3768" s="607" t="s">
        <v>2212</v>
      </c>
      <c r="C3768" s="607" t="s">
        <v>14550</v>
      </c>
      <c r="D3768" s="607" t="s">
        <v>10580</v>
      </c>
      <c r="E3768" s="619" t="s">
        <v>9015</v>
      </c>
      <c r="F3768"/>
      <c r="G3768"/>
      <c r="H3768"/>
    </row>
    <row r="3769" spans="1:8" ht="15" x14ac:dyDescent="0.25">
      <c r="A3769" s="609" t="str">
        <f t="shared" si="58"/>
        <v>89760</v>
      </c>
      <c r="B3769" s="607" t="s">
        <v>2213</v>
      </c>
      <c r="C3769" s="607" t="s">
        <v>14551</v>
      </c>
      <c r="D3769" s="607" t="s">
        <v>10580</v>
      </c>
      <c r="E3769" s="619" t="s">
        <v>19712</v>
      </c>
      <c r="F3769"/>
      <c r="G3769"/>
      <c r="H3769"/>
    </row>
    <row r="3770" spans="1:8" ht="15" x14ac:dyDescent="0.25">
      <c r="A3770" s="609" t="str">
        <f t="shared" si="58"/>
        <v>89761</v>
      </c>
      <c r="B3770" s="607" t="s">
        <v>2214</v>
      </c>
      <c r="C3770" s="607" t="s">
        <v>14553</v>
      </c>
      <c r="D3770" s="607" t="s">
        <v>10580</v>
      </c>
      <c r="E3770" s="619" t="s">
        <v>9488</v>
      </c>
      <c r="F3770"/>
      <c r="G3770"/>
      <c r="H3770"/>
    </row>
    <row r="3771" spans="1:8" ht="15" x14ac:dyDescent="0.25">
      <c r="A3771" s="609" t="str">
        <f t="shared" si="58"/>
        <v>89762</v>
      </c>
      <c r="B3771" s="607" t="s">
        <v>2215</v>
      </c>
      <c r="C3771" s="607" t="s">
        <v>14555</v>
      </c>
      <c r="D3771" s="607" t="s">
        <v>10580</v>
      </c>
      <c r="E3771" s="619" t="s">
        <v>19166</v>
      </c>
      <c r="F3771"/>
      <c r="G3771"/>
      <c r="H3771"/>
    </row>
    <row r="3772" spans="1:8" ht="15" x14ac:dyDescent="0.25">
      <c r="A3772" s="609" t="str">
        <f t="shared" si="58"/>
        <v>89763</v>
      </c>
      <c r="B3772" s="607" t="s">
        <v>2216</v>
      </c>
      <c r="C3772" s="607" t="s">
        <v>14556</v>
      </c>
      <c r="D3772" s="607" t="s">
        <v>10580</v>
      </c>
      <c r="E3772" s="619" t="s">
        <v>33570</v>
      </c>
      <c r="F3772"/>
      <c r="G3772"/>
      <c r="H3772"/>
    </row>
    <row r="3773" spans="1:8" ht="15" x14ac:dyDescent="0.25">
      <c r="A3773" s="609" t="str">
        <f t="shared" si="58"/>
        <v>89764</v>
      </c>
      <c r="B3773" s="607" t="s">
        <v>2217</v>
      </c>
      <c r="C3773" s="607" t="s">
        <v>14557</v>
      </c>
      <c r="D3773" s="607" t="s">
        <v>10580</v>
      </c>
      <c r="E3773" s="619" t="s">
        <v>10394</v>
      </c>
      <c r="F3773"/>
      <c r="G3773"/>
      <c r="H3773"/>
    </row>
    <row r="3774" spans="1:8" ht="15" x14ac:dyDescent="0.25">
      <c r="A3774" s="609" t="str">
        <f t="shared" si="58"/>
        <v>89765</v>
      </c>
      <c r="B3774" s="607" t="s">
        <v>2218</v>
      </c>
      <c r="C3774" s="607" t="s">
        <v>14558</v>
      </c>
      <c r="D3774" s="607" t="s">
        <v>10580</v>
      </c>
      <c r="E3774" s="619" t="s">
        <v>10054</v>
      </c>
      <c r="F3774"/>
      <c r="G3774"/>
      <c r="H3774"/>
    </row>
    <row r="3775" spans="1:8" ht="15" x14ac:dyDescent="0.25">
      <c r="A3775" s="609" t="str">
        <f t="shared" si="58"/>
        <v>89766</v>
      </c>
      <c r="B3775" s="607" t="s">
        <v>2219</v>
      </c>
      <c r="C3775" s="607" t="s">
        <v>14560</v>
      </c>
      <c r="D3775" s="607" t="s">
        <v>10580</v>
      </c>
      <c r="E3775" s="619" t="s">
        <v>9924</v>
      </c>
      <c r="F3775"/>
      <c r="G3775"/>
      <c r="H3775"/>
    </row>
    <row r="3776" spans="1:8" ht="15" x14ac:dyDescent="0.25">
      <c r="A3776" s="609" t="str">
        <f t="shared" si="58"/>
        <v>89767</v>
      </c>
      <c r="B3776" s="607" t="s">
        <v>2220</v>
      </c>
      <c r="C3776" s="607" t="s">
        <v>14561</v>
      </c>
      <c r="D3776" s="607" t="s">
        <v>10580</v>
      </c>
      <c r="E3776" s="619" t="s">
        <v>9924</v>
      </c>
      <c r="F3776"/>
      <c r="G3776"/>
      <c r="H3776"/>
    </row>
    <row r="3777" spans="1:8" ht="15" x14ac:dyDescent="0.25">
      <c r="A3777" s="609" t="str">
        <f t="shared" si="58"/>
        <v>89768</v>
      </c>
      <c r="B3777" s="607" t="s">
        <v>2221</v>
      </c>
      <c r="C3777" s="607" t="s">
        <v>14562</v>
      </c>
      <c r="D3777" s="607" t="s">
        <v>10580</v>
      </c>
      <c r="E3777" s="619" t="s">
        <v>9485</v>
      </c>
      <c r="F3777"/>
      <c r="G3777"/>
      <c r="H3777"/>
    </row>
    <row r="3778" spans="1:8" ht="15" x14ac:dyDescent="0.25">
      <c r="A3778" s="609" t="str">
        <f t="shared" ref="A3778:A3841" si="59">IF(ISERROR(SEARCH("/",B3778)=6),TRIM(CLEAN(B3778)),IF(SEARCH("/",B3778)=6,IF(LEN(TRIM(CLEAN(B3778)))=7,LEFT(TRIM(CLEAN(B3778)),6)&amp;"00"&amp;RIGHT(TRIM(CLEAN(B3778)),1),LEFT(TRIM(CLEAN(B3778)),6)&amp;"0"&amp;RIGHT(TRIM(CLEAN(B3778)),2)),TRIM(CLEAN(B3778))))</f>
        <v>89769</v>
      </c>
      <c r="B3778" s="607" t="s">
        <v>2222</v>
      </c>
      <c r="C3778" s="607" t="s">
        <v>14563</v>
      </c>
      <c r="D3778" s="607" t="s">
        <v>10580</v>
      </c>
      <c r="E3778" s="619" t="s">
        <v>29970</v>
      </c>
      <c r="F3778"/>
      <c r="G3778"/>
      <c r="H3778"/>
    </row>
    <row r="3779" spans="1:8" ht="15" x14ac:dyDescent="0.25">
      <c r="A3779" s="609" t="str">
        <f t="shared" si="59"/>
        <v>89772</v>
      </c>
      <c r="B3779" s="607" t="s">
        <v>2225</v>
      </c>
      <c r="C3779" s="607" t="s">
        <v>14565</v>
      </c>
      <c r="D3779" s="607" t="s">
        <v>10494</v>
      </c>
      <c r="E3779" s="619" t="s">
        <v>18994</v>
      </c>
      <c r="F3779"/>
      <c r="G3779"/>
      <c r="H3779"/>
    </row>
    <row r="3780" spans="1:8" ht="15" x14ac:dyDescent="0.25">
      <c r="A3780" s="609" t="str">
        <f t="shared" si="59"/>
        <v>89774</v>
      </c>
      <c r="B3780" s="607" t="s">
        <v>2227</v>
      </c>
      <c r="C3780" s="607" t="s">
        <v>14566</v>
      </c>
      <c r="D3780" s="607" t="s">
        <v>10580</v>
      </c>
      <c r="E3780" s="619" t="s">
        <v>19019</v>
      </c>
      <c r="F3780"/>
      <c r="G3780"/>
      <c r="H3780"/>
    </row>
    <row r="3781" spans="1:8" ht="15" x14ac:dyDescent="0.25">
      <c r="A3781" s="609" t="str">
        <f t="shared" si="59"/>
        <v>89776</v>
      </c>
      <c r="B3781" s="607" t="s">
        <v>2229</v>
      </c>
      <c r="C3781" s="607" t="s">
        <v>14568</v>
      </c>
      <c r="D3781" s="607" t="s">
        <v>10580</v>
      </c>
      <c r="E3781" s="619" t="s">
        <v>9994</v>
      </c>
      <c r="F3781"/>
      <c r="G3781"/>
      <c r="H3781"/>
    </row>
    <row r="3782" spans="1:8" ht="15" x14ac:dyDescent="0.25">
      <c r="A3782" s="609" t="str">
        <f t="shared" si="59"/>
        <v>89777</v>
      </c>
      <c r="B3782" s="607" t="s">
        <v>2230</v>
      </c>
      <c r="C3782" s="607" t="s">
        <v>14569</v>
      </c>
      <c r="D3782" s="607" t="s">
        <v>10580</v>
      </c>
      <c r="E3782" s="619" t="s">
        <v>19023</v>
      </c>
      <c r="F3782"/>
      <c r="G3782"/>
      <c r="H3782"/>
    </row>
    <row r="3783" spans="1:8" ht="15" x14ac:dyDescent="0.25">
      <c r="A3783" s="609" t="str">
        <f t="shared" si="59"/>
        <v>89778</v>
      </c>
      <c r="B3783" s="607" t="s">
        <v>2231</v>
      </c>
      <c r="C3783" s="607" t="s">
        <v>14570</v>
      </c>
      <c r="D3783" s="607" t="s">
        <v>10580</v>
      </c>
      <c r="E3783" s="619" t="s">
        <v>9509</v>
      </c>
      <c r="F3783"/>
      <c r="G3783"/>
      <c r="H3783"/>
    </row>
    <row r="3784" spans="1:8" ht="15" x14ac:dyDescent="0.25">
      <c r="A3784" s="609" t="str">
        <f t="shared" si="59"/>
        <v>89779</v>
      </c>
      <c r="B3784" s="607" t="s">
        <v>2232</v>
      </c>
      <c r="C3784" s="607" t="s">
        <v>14571</v>
      </c>
      <c r="D3784" s="607" t="s">
        <v>10580</v>
      </c>
      <c r="E3784" s="619" t="s">
        <v>9309</v>
      </c>
      <c r="F3784"/>
      <c r="G3784"/>
      <c r="H3784"/>
    </row>
    <row r="3785" spans="1:8" ht="15" x14ac:dyDescent="0.25">
      <c r="A3785" s="609" t="str">
        <f t="shared" si="59"/>
        <v>89780</v>
      </c>
      <c r="B3785" s="607" t="s">
        <v>2233</v>
      </c>
      <c r="C3785" s="607" t="s">
        <v>14573</v>
      </c>
      <c r="D3785" s="607" t="s">
        <v>10580</v>
      </c>
      <c r="E3785" s="619" t="s">
        <v>19023</v>
      </c>
      <c r="F3785"/>
      <c r="G3785"/>
      <c r="H3785"/>
    </row>
    <row r="3786" spans="1:8" ht="15" x14ac:dyDescent="0.25">
      <c r="A3786" s="609" t="str">
        <f t="shared" si="59"/>
        <v>89781</v>
      </c>
      <c r="B3786" s="607" t="s">
        <v>2234</v>
      </c>
      <c r="C3786" s="607" t="s">
        <v>14574</v>
      </c>
      <c r="D3786" s="607" t="s">
        <v>10580</v>
      </c>
      <c r="E3786" s="619" t="s">
        <v>18556</v>
      </c>
      <c r="F3786"/>
      <c r="G3786"/>
      <c r="H3786"/>
    </row>
    <row r="3787" spans="1:8" ht="15" x14ac:dyDescent="0.25">
      <c r="A3787" s="609" t="str">
        <f t="shared" si="59"/>
        <v>89782</v>
      </c>
      <c r="B3787" s="607" t="s">
        <v>2235</v>
      </c>
      <c r="C3787" s="607" t="s">
        <v>14575</v>
      </c>
      <c r="D3787" s="607" t="s">
        <v>10580</v>
      </c>
      <c r="E3787" s="619" t="s">
        <v>9560</v>
      </c>
      <c r="F3787"/>
      <c r="G3787"/>
      <c r="H3787"/>
    </row>
    <row r="3788" spans="1:8" ht="15" x14ac:dyDescent="0.25">
      <c r="A3788" s="609" t="str">
        <f t="shared" si="59"/>
        <v>89783</v>
      </c>
      <c r="B3788" s="607" t="s">
        <v>2236</v>
      </c>
      <c r="C3788" s="607" t="s">
        <v>14576</v>
      </c>
      <c r="D3788" s="607" t="s">
        <v>10580</v>
      </c>
      <c r="E3788" s="619" t="s">
        <v>8903</v>
      </c>
      <c r="F3788"/>
      <c r="G3788"/>
      <c r="H3788"/>
    </row>
    <row r="3789" spans="1:8" ht="15" x14ac:dyDescent="0.25">
      <c r="A3789" s="609" t="str">
        <f t="shared" si="59"/>
        <v>89784</v>
      </c>
      <c r="B3789" s="607" t="s">
        <v>2237</v>
      </c>
      <c r="C3789" s="607" t="s">
        <v>14577</v>
      </c>
      <c r="D3789" s="607" t="s">
        <v>10580</v>
      </c>
      <c r="E3789" s="619" t="s">
        <v>14919</v>
      </c>
      <c r="F3789"/>
      <c r="G3789"/>
      <c r="H3789"/>
    </row>
    <row r="3790" spans="1:8" ht="15" x14ac:dyDescent="0.25">
      <c r="A3790" s="609" t="str">
        <f t="shared" si="59"/>
        <v>89785</v>
      </c>
      <c r="B3790" s="607" t="s">
        <v>2238</v>
      </c>
      <c r="C3790" s="607" t="s">
        <v>14578</v>
      </c>
      <c r="D3790" s="607" t="s">
        <v>10580</v>
      </c>
      <c r="E3790" s="619" t="s">
        <v>9447</v>
      </c>
      <c r="F3790"/>
      <c r="G3790"/>
      <c r="H3790"/>
    </row>
    <row r="3791" spans="1:8" ht="15" x14ac:dyDescent="0.25">
      <c r="A3791" s="609" t="str">
        <f t="shared" si="59"/>
        <v>89786</v>
      </c>
      <c r="B3791" s="607" t="s">
        <v>2239</v>
      </c>
      <c r="C3791" s="607" t="s">
        <v>14580</v>
      </c>
      <c r="D3791" s="607" t="s">
        <v>10580</v>
      </c>
      <c r="E3791" s="619" t="s">
        <v>19091</v>
      </c>
      <c r="F3791"/>
      <c r="G3791"/>
      <c r="H3791"/>
    </row>
    <row r="3792" spans="1:8" ht="15" x14ac:dyDescent="0.25">
      <c r="A3792" s="609" t="str">
        <f t="shared" si="59"/>
        <v>89787</v>
      </c>
      <c r="B3792" s="607" t="s">
        <v>2240</v>
      </c>
      <c r="C3792" s="607" t="s">
        <v>14581</v>
      </c>
      <c r="D3792" s="607" t="s">
        <v>10580</v>
      </c>
      <c r="E3792" s="619" t="s">
        <v>18556</v>
      </c>
      <c r="F3792"/>
      <c r="G3792"/>
      <c r="H3792"/>
    </row>
    <row r="3793" spans="1:8" ht="15" x14ac:dyDescent="0.25">
      <c r="A3793" s="609" t="str">
        <f t="shared" si="59"/>
        <v>89788</v>
      </c>
      <c r="B3793" s="607" t="s">
        <v>2241</v>
      </c>
      <c r="C3793" s="607" t="s">
        <v>14582</v>
      </c>
      <c r="D3793" s="607" t="s">
        <v>10580</v>
      </c>
      <c r="E3793" s="619" t="s">
        <v>23959</v>
      </c>
      <c r="F3793"/>
      <c r="G3793"/>
      <c r="H3793"/>
    </row>
    <row r="3794" spans="1:8" ht="15" x14ac:dyDescent="0.25">
      <c r="A3794" s="609" t="str">
        <f t="shared" si="59"/>
        <v>89789</v>
      </c>
      <c r="B3794" s="607" t="s">
        <v>2242</v>
      </c>
      <c r="C3794" s="607" t="s">
        <v>14583</v>
      </c>
      <c r="D3794" s="607" t="s">
        <v>10580</v>
      </c>
      <c r="E3794" s="619" t="s">
        <v>33571</v>
      </c>
      <c r="F3794"/>
      <c r="G3794"/>
      <c r="H3794"/>
    </row>
    <row r="3795" spans="1:8" ht="15" x14ac:dyDescent="0.25">
      <c r="A3795" s="609" t="str">
        <f t="shared" si="59"/>
        <v>89790</v>
      </c>
      <c r="B3795" s="607" t="s">
        <v>2243</v>
      </c>
      <c r="C3795" s="607" t="s">
        <v>14584</v>
      </c>
      <c r="D3795" s="607" t="s">
        <v>10580</v>
      </c>
      <c r="E3795" s="619" t="s">
        <v>33572</v>
      </c>
      <c r="F3795"/>
      <c r="G3795"/>
      <c r="H3795"/>
    </row>
    <row r="3796" spans="1:8" ht="15" x14ac:dyDescent="0.25">
      <c r="A3796" s="609" t="str">
        <f t="shared" si="59"/>
        <v>89791</v>
      </c>
      <c r="B3796" s="607" t="s">
        <v>2244</v>
      </c>
      <c r="C3796" s="607" t="s">
        <v>14585</v>
      </c>
      <c r="D3796" s="607" t="s">
        <v>10580</v>
      </c>
      <c r="E3796" s="619" t="s">
        <v>33573</v>
      </c>
      <c r="F3796"/>
      <c r="G3796"/>
      <c r="H3796"/>
    </row>
    <row r="3797" spans="1:8" ht="15" x14ac:dyDescent="0.25">
      <c r="A3797" s="609" t="str">
        <f t="shared" si="59"/>
        <v>89792</v>
      </c>
      <c r="B3797" s="607" t="s">
        <v>2245</v>
      </c>
      <c r="C3797" s="607" t="s">
        <v>14586</v>
      </c>
      <c r="D3797" s="607" t="s">
        <v>10580</v>
      </c>
      <c r="E3797" s="619" t="s">
        <v>33497</v>
      </c>
      <c r="F3797"/>
      <c r="G3797"/>
      <c r="H3797"/>
    </row>
    <row r="3798" spans="1:8" ht="15" x14ac:dyDescent="0.25">
      <c r="A3798" s="609" t="str">
        <f t="shared" si="59"/>
        <v>89793</v>
      </c>
      <c r="B3798" s="607" t="s">
        <v>2246</v>
      </c>
      <c r="C3798" s="607" t="s">
        <v>14587</v>
      </c>
      <c r="D3798" s="607" t="s">
        <v>10580</v>
      </c>
      <c r="E3798" s="619" t="s">
        <v>33574</v>
      </c>
      <c r="F3798"/>
      <c r="G3798"/>
      <c r="H3798"/>
    </row>
    <row r="3799" spans="1:8" ht="15" x14ac:dyDescent="0.25">
      <c r="A3799" s="609" t="str">
        <f t="shared" si="59"/>
        <v>89794</v>
      </c>
      <c r="B3799" s="607" t="s">
        <v>2247</v>
      </c>
      <c r="C3799" s="607" t="s">
        <v>14588</v>
      </c>
      <c r="D3799" s="607" t="s">
        <v>10580</v>
      </c>
      <c r="E3799" s="619" t="s">
        <v>19339</v>
      </c>
      <c r="F3799"/>
      <c r="G3799"/>
      <c r="H3799"/>
    </row>
    <row r="3800" spans="1:8" ht="15" x14ac:dyDescent="0.25">
      <c r="A3800" s="609" t="str">
        <f t="shared" si="59"/>
        <v>89795</v>
      </c>
      <c r="B3800" s="607" t="s">
        <v>2248</v>
      </c>
      <c r="C3800" s="607" t="s">
        <v>14589</v>
      </c>
      <c r="D3800" s="607" t="s">
        <v>10580</v>
      </c>
      <c r="E3800" s="619" t="s">
        <v>9678</v>
      </c>
      <c r="F3800"/>
      <c r="G3800"/>
      <c r="H3800"/>
    </row>
    <row r="3801" spans="1:8" ht="15" x14ac:dyDescent="0.25">
      <c r="A3801" s="609" t="str">
        <f t="shared" si="59"/>
        <v>89796</v>
      </c>
      <c r="B3801" s="607" t="s">
        <v>2249</v>
      </c>
      <c r="C3801" s="607" t="s">
        <v>14590</v>
      </c>
      <c r="D3801" s="607" t="s">
        <v>10580</v>
      </c>
      <c r="E3801" s="619" t="s">
        <v>18502</v>
      </c>
      <c r="F3801"/>
      <c r="G3801"/>
      <c r="H3801"/>
    </row>
    <row r="3802" spans="1:8" ht="15" x14ac:dyDescent="0.25">
      <c r="A3802" s="609" t="str">
        <f t="shared" si="59"/>
        <v>89797</v>
      </c>
      <c r="B3802" s="607" t="s">
        <v>2250</v>
      </c>
      <c r="C3802" s="607" t="s">
        <v>14592</v>
      </c>
      <c r="D3802" s="607" t="s">
        <v>10580</v>
      </c>
      <c r="E3802" s="619" t="s">
        <v>30485</v>
      </c>
      <c r="F3802"/>
      <c r="G3802"/>
      <c r="H3802"/>
    </row>
    <row r="3803" spans="1:8" ht="15" x14ac:dyDescent="0.25">
      <c r="A3803" s="609" t="str">
        <f t="shared" si="59"/>
        <v>89801</v>
      </c>
      <c r="B3803" s="607" t="s">
        <v>2254</v>
      </c>
      <c r="C3803" s="607" t="s">
        <v>14594</v>
      </c>
      <c r="D3803" s="607" t="s">
        <v>10580</v>
      </c>
      <c r="E3803" s="619" t="s">
        <v>10411</v>
      </c>
      <c r="F3803"/>
      <c r="G3803"/>
      <c r="H3803"/>
    </row>
    <row r="3804" spans="1:8" ht="15" x14ac:dyDescent="0.25">
      <c r="A3804" s="609" t="str">
        <f t="shared" si="59"/>
        <v>89802</v>
      </c>
      <c r="B3804" s="607" t="s">
        <v>2255</v>
      </c>
      <c r="C3804" s="607" t="s">
        <v>14595</v>
      </c>
      <c r="D3804" s="607" t="s">
        <v>10580</v>
      </c>
      <c r="E3804" s="619" t="s">
        <v>18334</v>
      </c>
      <c r="F3804"/>
      <c r="G3804"/>
      <c r="H3804"/>
    </row>
    <row r="3805" spans="1:8" ht="15" x14ac:dyDescent="0.25">
      <c r="A3805" s="609" t="str">
        <f t="shared" si="59"/>
        <v>89803</v>
      </c>
      <c r="B3805" s="607" t="s">
        <v>2256</v>
      </c>
      <c r="C3805" s="607" t="s">
        <v>14596</v>
      </c>
      <c r="D3805" s="607" t="s">
        <v>10580</v>
      </c>
      <c r="E3805" s="619" t="s">
        <v>10650</v>
      </c>
      <c r="F3805"/>
      <c r="G3805"/>
      <c r="H3805"/>
    </row>
    <row r="3806" spans="1:8" ht="15" x14ac:dyDescent="0.25">
      <c r="A3806" s="609" t="str">
        <f t="shared" si="59"/>
        <v>89804</v>
      </c>
      <c r="B3806" s="607" t="s">
        <v>2257</v>
      </c>
      <c r="C3806" s="607" t="s">
        <v>14597</v>
      </c>
      <c r="D3806" s="607" t="s">
        <v>10580</v>
      </c>
      <c r="E3806" s="619" t="s">
        <v>18555</v>
      </c>
      <c r="F3806"/>
      <c r="G3806"/>
      <c r="H3806"/>
    </row>
    <row r="3807" spans="1:8" ht="15" x14ac:dyDescent="0.25">
      <c r="A3807" s="609" t="str">
        <f t="shared" si="59"/>
        <v>89805</v>
      </c>
      <c r="B3807" s="607" t="s">
        <v>2258</v>
      </c>
      <c r="C3807" s="607" t="s">
        <v>14598</v>
      </c>
      <c r="D3807" s="607" t="s">
        <v>10580</v>
      </c>
      <c r="E3807" s="619" t="s">
        <v>9193</v>
      </c>
      <c r="F3807"/>
      <c r="G3807"/>
      <c r="H3807"/>
    </row>
    <row r="3808" spans="1:8" ht="15" x14ac:dyDescent="0.25">
      <c r="A3808" s="609" t="str">
        <f t="shared" si="59"/>
        <v>89806</v>
      </c>
      <c r="B3808" s="607" t="s">
        <v>2259</v>
      </c>
      <c r="C3808" s="607" t="s">
        <v>14599</v>
      </c>
      <c r="D3808" s="607" t="s">
        <v>10580</v>
      </c>
      <c r="E3808" s="619" t="s">
        <v>10361</v>
      </c>
      <c r="F3808"/>
      <c r="G3808"/>
      <c r="H3808"/>
    </row>
    <row r="3809" spans="1:8" ht="15" x14ac:dyDescent="0.25">
      <c r="A3809" s="609" t="str">
        <f t="shared" si="59"/>
        <v>89807</v>
      </c>
      <c r="B3809" s="607" t="s">
        <v>2260</v>
      </c>
      <c r="C3809" s="607" t="s">
        <v>14600</v>
      </c>
      <c r="D3809" s="607" t="s">
        <v>10580</v>
      </c>
      <c r="E3809" s="619" t="s">
        <v>33575</v>
      </c>
      <c r="F3809"/>
      <c r="G3809"/>
      <c r="H3809"/>
    </row>
    <row r="3810" spans="1:8" ht="15" x14ac:dyDescent="0.25">
      <c r="A3810" s="609" t="str">
        <f t="shared" si="59"/>
        <v>89808</v>
      </c>
      <c r="B3810" s="607" t="s">
        <v>2261</v>
      </c>
      <c r="C3810" s="607" t="s">
        <v>14601</v>
      </c>
      <c r="D3810" s="607" t="s">
        <v>10580</v>
      </c>
      <c r="E3810" s="619" t="s">
        <v>10204</v>
      </c>
      <c r="F3810"/>
      <c r="G3810"/>
      <c r="H3810"/>
    </row>
    <row r="3811" spans="1:8" ht="15" x14ac:dyDescent="0.25">
      <c r="A3811" s="609" t="str">
        <f t="shared" si="59"/>
        <v>89809</v>
      </c>
      <c r="B3811" s="607" t="s">
        <v>2262</v>
      </c>
      <c r="C3811" s="607" t="s">
        <v>14602</v>
      </c>
      <c r="D3811" s="607" t="s">
        <v>10580</v>
      </c>
      <c r="E3811" s="619" t="s">
        <v>17907</v>
      </c>
      <c r="F3811"/>
      <c r="G3811"/>
      <c r="H3811"/>
    </row>
    <row r="3812" spans="1:8" ht="15" x14ac:dyDescent="0.25">
      <c r="A3812" s="609" t="str">
        <f t="shared" si="59"/>
        <v>89810</v>
      </c>
      <c r="B3812" s="607" t="s">
        <v>2263</v>
      </c>
      <c r="C3812" s="607" t="s">
        <v>14603</v>
      </c>
      <c r="D3812" s="607" t="s">
        <v>10580</v>
      </c>
      <c r="E3812" s="619" t="s">
        <v>17393</v>
      </c>
      <c r="F3812"/>
      <c r="G3812"/>
      <c r="H3812"/>
    </row>
    <row r="3813" spans="1:8" ht="15" x14ac:dyDescent="0.25">
      <c r="A3813" s="609" t="str">
        <f t="shared" si="59"/>
        <v>89811</v>
      </c>
      <c r="B3813" s="607" t="s">
        <v>2264</v>
      </c>
      <c r="C3813" s="607" t="s">
        <v>14604</v>
      </c>
      <c r="D3813" s="607" t="s">
        <v>10580</v>
      </c>
      <c r="E3813" s="619" t="s">
        <v>9324</v>
      </c>
      <c r="F3813"/>
      <c r="G3813"/>
      <c r="H3813"/>
    </row>
    <row r="3814" spans="1:8" ht="15" x14ac:dyDescent="0.25">
      <c r="A3814" s="609" t="str">
        <f t="shared" si="59"/>
        <v>89812</v>
      </c>
      <c r="B3814" s="607" t="s">
        <v>2265</v>
      </c>
      <c r="C3814" s="607" t="s">
        <v>14606</v>
      </c>
      <c r="D3814" s="607" t="s">
        <v>10580</v>
      </c>
      <c r="E3814" s="619" t="s">
        <v>33576</v>
      </c>
      <c r="F3814"/>
      <c r="G3814"/>
      <c r="H3814"/>
    </row>
    <row r="3815" spans="1:8" ht="15" x14ac:dyDescent="0.25">
      <c r="A3815" s="609" t="str">
        <f t="shared" si="59"/>
        <v>89813</v>
      </c>
      <c r="B3815" s="607" t="s">
        <v>2266</v>
      </c>
      <c r="C3815" s="607" t="s">
        <v>14607</v>
      </c>
      <c r="D3815" s="607" t="s">
        <v>10580</v>
      </c>
      <c r="E3815" s="619" t="s">
        <v>10144</v>
      </c>
      <c r="F3815"/>
      <c r="G3815"/>
      <c r="H3815"/>
    </row>
    <row r="3816" spans="1:8" ht="15" x14ac:dyDescent="0.25">
      <c r="A3816" s="609" t="str">
        <f t="shared" si="59"/>
        <v>89814</v>
      </c>
      <c r="B3816" s="607" t="s">
        <v>2267</v>
      </c>
      <c r="C3816" s="607" t="s">
        <v>14608</v>
      </c>
      <c r="D3816" s="607" t="s">
        <v>10580</v>
      </c>
      <c r="E3816" s="619" t="s">
        <v>18316</v>
      </c>
      <c r="F3816"/>
      <c r="G3816"/>
      <c r="H3816"/>
    </row>
    <row r="3817" spans="1:8" ht="15" x14ac:dyDescent="0.25">
      <c r="A3817" s="609" t="str">
        <f t="shared" si="59"/>
        <v>89815</v>
      </c>
      <c r="B3817" s="607" t="s">
        <v>2268</v>
      </c>
      <c r="C3817" s="607" t="s">
        <v>14609</v>
      </c>
      <c r="D3817" s="607" t="s">
        <v>10580</v>
      </c>
      <c r="E3817" s="619" t="s">
        <v>9206</v>
      </c>
      <c r="F3817"/>
      <c r="G3817"/>
      <c r="H3817"/>
    </row>
    <row r="3818" spans="1:8" ht="15" x14ac:dyDescent="0.25">
      <c r="A3818" s="609" t="str">
        <f t="shared" si="59"/>
        <v>89816</v>
      </c>
      <c r="B3818" s="607" t="s">
        <v>2269</v>
      </c>
      <c r="C3818" s="607" t="s">
        <v>14610</v>
      </c>
      <c r="D3818" s="607" t="s">
        <v>10580</v>
      </c>
      <c r="E3818" s="619" t="s">
        <v>18917</v>
      </c>
      <c r="F3818"/>
      <c r="G3818"/>
      <c r="H3818"/>
    </row>
    <row r="3819" spans="1:8" ht="15" x14ac:dyDescent="0.25">
      <c r="A3819" s="609" t="str">
        <f t="shared" si="59"/>
        <v>89817</v>
      </c>
      <c r="B3819" s="607" t="s">
        <v>2270</v>
      </c>
      <c r="C3819" s="607" t="s">
        <v>14611</v>
      </c>
      <c r="D3819" s="607" t="s">
        <v>10580</v>
      </c>
      <c r="E3819" s="619" t="s">
        <v>9996</v>
      </c>
      <c r="F3819"/>
      <c r="G3819"/>
      <c r="H3819"/>
    </row>
    <row r="3820" spans="1:8" ht="15" x14ac:dyDescent="0.25">
      <c r="A3820" s="609" t="str">
        <f t="shared" si="59"/>
        <v>89818</v>
      </c>
      <c r="B3820" s="607" t="s">
        <v>2271</v>
      </c>
      <c r="C3820" s="607" t="s">
        <v>14613</v>
      </c>
      <c r="D3820" s="607" t="s">
        <v>10580</v>
      </c>
      <c r="E3820" s="619" t="s">
        <v>33577</v>
      </c>
      <c r="F3820"/>
      <c r="G3820"/>
      <c r="H3820"/>
    </row>
    <row r="3821" spans="1:8" ht="15" x14ac:dyDescent="0.25">
      <c r="A3821" s="609" t="str">
        <f t="shared" si="59"/>
        <v>89819</v>
      </c>
      <c r="B3821" s="607" t="s">
        <v>2272</v>
      </c>
      <c r="C3821" s="607" t="s">
        <v>14614</v>
      </c>
      <c r="D3821" s="607" t="s">
        <v>10580</v>
      </c>
      <c r="E3821" s="619" t="s">
        <v>29675</v>
      </c>
      <c r="F3821"/>
      <c r="G3821"/>
      <c r="H3821"/>
    </row>
    <row r="3822" spans="1:8" ht="15" x14ac:dyDescent="0.25">
      <c r="A3822" s="609" t="str">
        <f t="shared" si="59"/>
        <v>89820</v>
      </c>
      <c r="B3822" s="607" t="s">
        <v>2273</v>
      </c>
      <c r="C3822" s="607" t="s">
        <v>14615</v>
      </c>
      <c r="D3822" s="607" t="s">
        <v>10580</v>
      </c>
      <c r="E3822" s="619" t="s">
        <v>17928</v>
      </c>
      <c r="F3822"/>
      <c r="G3822"/>
      <c r="H3822"/>
    </row>
    <row r="3823" spans="1:8" ht="15" x14ac:dyDescent="0.25">
      <c r="A3823" s="609" t="str">
        <f t="shared" si="59"/>
        <v>89821</v>
      </c>
      <c r="B3823" s="607" t="s">
        <v>2274</v>
      </c>
      <c r="C3823" s="607" t="s">
        <v>14617</v>
      </c>
      <c r="D3823" s="607" t="s">
        <v>10580</v>
      </c>
      <c r="E3823" s="619" t="s">
        <v>29103</v>
      </c>
      <c r="F3823"/>
      <c r="G3823"/>
      <c r="H3823"/>
    </row>
    <row r="3824" spans="1:8" ht="15" x14ac:dyDescent="0.25">
      <c r="A3824" s="609" t="str">
        <f t="shared" si="59"/>
        <v>89822</v>
      </c>
      <c r="B3824" s="607" t="s">
        <v>2275</v>
      </c>
      <c r="C3824" s="607" t="s">
        <v>14618</v>
      </c>
      <c r="D3824" s="607" t="s">
        <v>10580</v>
      </c>
      <c r="E3824" s="619" t="s">
        <v>9439</v>
      </c>
      <c r="F3824"/>
      <c r="G3824"/>
      <c r="H3824"/>
    </row>
    <row r="3825" spans="1:8" ht="15" x14ac:dyDescent="0.25">
      <c r="A3825" s="609" t="str">
        <f t="shared" si="59"/>
        <v>89823</v>
      </c>
      <c r="B3825" s="607" t="s">
        <v>2276</v>
      </c>
      <c r="C3825" s="607" t="s">
        <v>14619</v>
      </c>
      <c r="D3825" s="607" t="s">
        <v>10580</v>
      </c>
      <c r="E3825" s="619" t="s">
        <v>9219</v>
      </c>
      <c r="F3825"/>
      <c r="G3825"/>
      <c r="H3825"/>
    </row>
    <row r="3826" spans="1:8" ht="15" x14ac:dyDescent="0.25">
      <c r="A3826" s="609" t="str">
        <f t="shared" si="59"/>
        <v>89824</v>
      </c>
      <c r="B3826" s="607" t="s">
        <v>2277</v>
      </c>
      <c r="C3826" s="607" t="s">
        <v>14620</v>
      </c>
      <c r="D3826" s="607" t="s">
        <v>10580</v>
      </c>
      <c r="E3826" s="619" t="s">
        <v>33578</v>
      </c>
      <c r="F3826"/>
      <c r="G3826"/>
      <c r="H3826"/>
    </row>
    <row r="3827" spans="1:8" ht="15" x14ac:dyDescent="0.25">
      <c r="A3827" s="609" t="str">
        <f t="shared" si="59"/>
        <v>89825</v>
      </c>
      <c r="B3827" s="607" t="s">
        <v>2278</v>
      </c>
      <c r="C3827" s="607" t="s">
        <v>14622</v>
      </c>
      <c r="D3827" s="607" t="s">
        <v>10580</v>
      </c>
      <c r="E3827" s="619" t="s">
        <v>9071</v>
      </c>
      <c r="F3827"/>
      <c r="G3827"/>
      <c r="H3827"/>
    </row>
    <row r="3828" spans="1:8" ht="15" x14ac:dyDescent="0.25">
      <c r="A3828" s="609" t="str">
        <f t="shared" si="59"/>
        <v>89826</v>
      </c>
      <c r="B3828" s="607" t="s">
        <v>2279</v>
      </c>
      <c r="C3828" s="607" t="s">
        <v>14623</v>
      </c>
      <c r="D3828" s="607" t="s">
        <v>10580</v>
      </c>
      <c r="E3828" s="619" t="s">
        <v>33579</v>
      </c>
      <c r="F3828"/>
      <c r="G3828"/>
      <c r="H3828"/>
    </row>
    <row r="3829" spans="1:8" ht="15" x14ac:dyDescent="0.25">
      <c r="A3829" s="609" t="str">
        <f t="shared" si="59"/>
        <v>89827</v>
      </c>
      <c r="B3829" s="607" t="s">
        <v>2280</v>
      </c>
      <c r="C3829" s="607" t="s">
        <v>14624</v>
      </c>
      <c r="D3829" s="607" t="s">
        <v>10580</v>
      </c>
      <c r="E3829" s="619" t="s">
        <v>10046</v>
      </c>
      <c r="F3829"/>
      <c r="G3829"/>
      <c r="H3829"/>
    </row>
    <row r="3830" spans="1:8" ht="15" x14ac:dyDescent="0.25">
      <c r="A3830" s="609" t="str">
        <f t="shared" si="59"/>
        <v>89828</v>
      </c>
      <c r="B3830" s="607" t="s">
        <v>2281</v>
      </c>
      <c r="C3830" s="607" t="s">
        <v>14626</v>
      </c>
      <c r="D3830" s="607" t="s">
        <v>10580</v>
      </c>
      <c r="E3830" s="619" t="s">
        <v>21959</v>
      </c>
      <c r="F3830"/>
      <c r="G3830"/>
      <c r="H3830"/>
    </row>
    <row r="3831" spans="1:8" ht="15" x14ac:dyDescent="0.25">
      <c r="A3831" s="609" t="str">
        <f t="shared" si="59"/>
        <v>89829</v>
      </c>
      <c r="B3831" s="607" t="s">
        <v>2282</v>
      </c>
      <c r="C3831" s="607" t="s">
        <v>14627</v>
      </c>
      <c r="D3831" s="607" t="s">
        <v>10580</v>
      </c>
      <c r="E3831" s="619" t="s">
        <v>31597</v>
      </c>
      <c r="F3831"/>
      <c r="G3831"/>
      <c r="H3831"/>
    </row>
    <row r="3832" spans="1:8" ht="15" x14ac:dyDescent="0.25">
      <c r="A3832" s="609" t="str">
        <f t="shared" si="59"/>
        <v>89830</v>
      </c>
      <c r="B3832" s="607" t="s">
        <v>2283</v>
      </c>
      <c r="C3832" s="607" t="s">
        <v>14628</v>
      </c>
      <c r="D3832" s="607" t="s">
        <v>10580</v>
      </c>
      <c r="E3832" s="619" t="s">
        <v>13480</v>
      </c>
      <c r="F3832"/>
      <c r="G3832"/>
      <c r="H3832"/>
    </row>
    <row r="3833" spans="1:8" ht="15" x14ac:dyDescent="0.25">
      <c r="A3833" s="609" t="str">
        <f t="shared" si="59"/>
        <v>89831</v>
      </c>
      <c r="B3833" s="607" t="s">
        <v>2284</v>
      </c>
      <c r="C3833" s="607" t="s">
        <v>14630</v>
      </c>
      <c r="D3833" s="607" t="s">
        <v>10580</v>
      </c>
      <c r="E3833" s="619" t="s">
        <v>33580</v>
      </c>
      <c r="F3833"/>
      <c r="G3833"/>
      <c r="H3833"/>
    </row>
    <row r="3834" spans="1:8" ht="15" x14ac:dyDescent="0.25">
      <c r="A3834" s="609" t="str">
        <f t="shared" si="59"/>
        <v>89832</v>
      </c>
      <c r="B3834" s="607" t="s">
        <v>2285</v>
      </c>
      <c r="C3834" s="607" t="s">
        <v>14631</v>
      </c>
      <c r="D3834" s="607" t="s">
        <v>10580</v>
      </c>
      <c r="E3834" s="619" t="s">
        <v>33581</v>
      </c>
      <c r="F3834"/>
      <c r="G3834"/>
      <c r="H3834"/>
    </row>
    <row r="3835" spans="1:8" ht="15" x14ac:dyDescent="0.25">
      <c r="A3835" s="609" t="str">
        <f t="shared" si="59"/>
        <v>89833</v>
      </c>
      <c r="B3835" s="607" t="s">
        <v>2286</v>
      </c>
      <c r="C3835" s="607" t="s">
        <v>14633</v>
      </c>
      <c r="D3835" s="607" t="s">
        <v>10580</v>
      </c>
      <c r="E3835" s="619" t="s">
        <v>33582</v>
      </c>
      <c r="F3835"/>
      <c r="G3835"/>
      <c r="H3835"/>
    </row>
    <row r="3836" spans="1:8" ht="15" x14ac:dyDescent="0.25">
      <c r="A3836" s="609" t="str">
        <f t="shared" si="59"/>
        <v>89834</v>
      </c>
      <c r="B3836" s="607" t="s">
        <v>2287</v>
      </c>
      <c r="C3836" s="607" t="s">
        <v>14634</v>
      </c>
      <c r="D3836" s="607" t="s">
        <v>10580</v>
      </c>
      <c r="E3836" s="619" t="s">
        <v>10900</v>
      </c>
      <c r="F3836"/>
      <c r="G3836"/>
      <c r="H3836"/>
    </row>
    <row r="3837" spans="1:8" ht="15" x14ac:dyDescent="0.25">
      <c r="A3837" s="609" t="str">
        <f t="shared" si="59"/>
        <v>89835</v>
      </c>
      <c r="B3837" s="607" t="s">
        <v>2288</v>
      </c>
      <c r="C3837" s="607" t="s">
        <v>14635</v>
      </c>
      <c r="D3837" s="607" t="s">
        <v>10580</v>
      </c>
      <c r="E3837" s="619" t="s">
        <v>17114</v>
      </c>
      <c r="F3837"/>
      <c r="G3837"/>
      <c r="H3837"/>
    </row>
    <row r="3838" spans="1:8" ht="15" x14ac:dyDescent="0.25">
      <c r="A3838" s="609" t="str">
        <f t="shared" si="59"/>
        <v>89836</v>
      </c>
      <c r="B3838" s="607" t="s">
        <v>2289</v>
      </c>
      <c r="C3838" s="607" t="s">
        <v>14636</v>
      </c>
      <c r="D3838" s="607" t="s">
        <v>10580</v>
      </c>
      <c r="E3838" s="619" t="s">
        <v>33583</v>
      </c>
      <c r="F3838"/>
      <c r="G3838"/>
      <c r="H3838"/>
    </row>
    <row r="3839" spans="1:8" ht="15" x14ac:dyDescent="0.25">
      <c r="A3839" s="609" t="str">
        <f t="shared" si="59"/>
        <v>89837</v>
      </c>
      <c r="B3839" s="607" t="s">
        <v>2290</v>
      </c>
      <c r="C3839" s="607" t="s">
        <v>14637</v>
      </c>
      <c r="D3839" s="607" t="s">
        <v>10580</v>
      </c>
      <c r="E3839" s="619" t="s">
        <v>33584</v>
      </c>
      <c r="F3839"/>
      <c r="G3839"/>
      <c r="H3839"/>
    </row>
    <row r="3840" spans="1:8" ht="15" x14ac:dyDescent="0.25">
      <c r="A3840" s="609" t="str">
        <f t="shared" si="59"/>
        <v>89838</v>
      </c>
      <c r="B3840" s="607" t="s">
        <v>2291</v>
      </c>
      <c r="C3840" s="607" t="s">
        <v>14639</v>
      </c>
      <c r="D3840" s="607" t="s">
        <v>10580</v>
      </c>
      <c r="E3840" s="619" t="s">
        <v>33585</v>
      </c>
      <c r="F3840"/>
      <c r="G3840"/>
      <c r="H3840"/>
    </row>
    <row r="3841" spans="1:8" ht="15" x14ac:dyDescent="0.25">
      <c r="A3841" s="609" t="str">
        <f t="shared" si="59"/>
        <v>89839</v>
      </c>
      <c r="B3841" s="607" t="s">
        <v>2292</v>
      </c>
      <c r="C3841" s="607" t="s">
        <v>14640</v>
      </c>
      <c r="D3841" s="607" t="s">
        <v>10580</v>
      </c>
      <c r="E3841" s="619" t="s">
        <v>33586</v>
      </c>
      <c r="F3841"/>
      <c r="G3841"/>
      <c r="H3841"/>
    </row>
    <row r="3842" spans="1:8" ht="15" x14ac:dyDescent="0.25">
      <c r="A3842" s="609" t="str">
        <f t="shared" ref="A3842:A3905" si="60">IF(ISERROR(SEARCH("/",B3842)=6),TRIM(CLEAN(B3842)),IF(SEARCH("/",B3842)=6,IF(LEN(TRIM(CLEAN(B3842)))=7,LEFT(TRIM(CLEAN(B3842)),6)&amp;"00"&amp;RIGHT(TRIM(CLEAN(B3842)),1),LEFT(TRIM(CLEAN(B3842)),6)&amp;"0"&amp;RIGHT(TRIM(CLEAN(B3842)),2)),TRIM(CLEAN(B3842))))</f>
        <v>89840</v>
      </c>
      <c r="B3842" s="607" t="s">
        <v>2293</v>
      </c>
      <c r="C3842" s="607" t="s">
        <v>14641</v>
      </c>
      <c r="D3842" s="607" t="s">
        <v>10580</v>
      </c>
      <c r="E3842" s="619" t="s">
        <v>25875</v>
      </c>
      <c r="F3842"/>
      <c r="G3842"/>
      <c r="H3842"/>
    </row>
    <row r="3843" spans="1:8" ht="15" x14ac:dyDescent="0.25">
      <c r="A3843" s="609" t="str">
        <f t="shared" si="60"/>
        <v>89841</v>
      </c>
      <c r="B3843" s="607" t="s">
        <v>2294</v>
      </c>
      <c r="C3843" s="607" t="s">
        <v>14642</v>
      </c>
      <c r="D3843" s="607" t="s">
        <v>10580</v>
      </c>
      <c r="E3843" s="619" t="s">
        <v>33587</v>
      </c>
      <c r="F3843"/>
      <c r="G3843"/>
      <c r="H3843"/>
    </row>
    <row r="3844" spans="1:8" ht="15" x14ac:dyDescent="0.25">
      <c r="A3844" s="609" t="str">
        <f t="shared" si="60"/>
        <v>89842</v>
      </c>
      <c r="B3844" s="607" t="s">
        <v>2295</v>
      </c>
      <c r="C3844" s="607" t="s">
        <v>14643</v>
      </c>
      <c r="D3844" s="607" t="s">
        <v>10580</v>
      </c>
      <c r="E3844" s="619" t="s">
        <v>18242</v>
      </c>
      <c r="F3844"/>
      <c r="G3844"/>
      <c r="H3844"/>
    </row>
    <row r="3845" spans="1:8" ht="15" x14ac:dyDescent="0.25">
      <c r="A3845" s="609" t="str">
        <f t="shared" si="60"/>
        <v>89844</v>
      </c>
      <c r="B3845" s="607" t="s">
        <v>2297</v>
      </c>
      <c r="C3845" s="607" t="s">
        <v>14645</v>
      </c>
      <c r="D3845" s="607" t="s">
        <v>10580</v>
      </c>
      <c r="E3845" s="619" t="s">
        <v>18986</v>
      </c>
      <c r="F3845"/>
      <c r="G3845"/>
      <c r="H3845"/>
    </row>
    <row r="3846" spans="1:8" ht="15" x14ac:dyDescent="0.25">
      <c r="A3846" s="609" t="str">
        <f t="shared" si="60"/>
        <v>89845</v>
      </c>
      <c r="B3846" s="607" t="s">
        <v>2298</v>
      </c>
      <c r="C3846" s="607" t="s">
        <v>14646</v>
      </c>
      <c r="D3846" s="607" t="s">
        <v>10580</v>
      </c>
      <c r="E3846" s="619" t="s">
        <v>15836</v>
      </c>
      <c r="F3846"/>
      <c r="G3846"/>
      <c r="H3846"/>
    </row>
    <row r="3847" spans="1:8" ht="15" x14ac:dyDescent="0.25">
      <c r="A3847" s="609" t="str">
        <f t="shared" si="60"/>
        <v>89846</v>
      </c>
      <c r="B3847" s="607" t="s">
        <v>2299</v>
      </c>
      <c r="C3847" s="607" t="s">
        <v>14647</v>
      </c>
      <c r="D3847" s="607" t="s">
        <v>10580</v>
      </c>
      <c r="E3847" s="619" t="s">
        <v>33588</v>
      </c>
      <c r="F3847"/>
      <c r="G3847"/>
      <c r="H3847"/>
    </row>
    <row r="3848" spans="1:8" ht="15" x14ac:dyDescent="0.25">
      <c r="A3848" s="609" t="str">
        <f t="shared" si="60"/>
        <v>89847</v>
      </c>
      <c r="B3848" s="607" t="s">
        <v>2300</v>
      </c>
      <c r="C3848" s="607" t="s">
        <v>14648</v>
      </c>
      <c r="D3848" s="607" t="s">
        <v>10580</v>
      </c>
      <c r="E3848" s="619" t="s">
        <v>33589</v>
      </c>
      <c r="F3848"/>
      <c r="G3848"/>
      <c r="H3848"/>
    </row>
    <row r="3849" spans="1:8" ht="15" x14ac:dyDescent="0.25">
      <c r="A3849" s="609" t="str">
        <f t="shared" si="60"/>
        <v>89850</v>
      </c>
      <c r="B3849" s="607" t="s">
        <v>2303</v>
      </c>
      <c r="C3849" s="607" t="s">
        <v>14649</v>
      </c>
      <c r="D3849" s="607" t="s">
        <v>10580</v>
      </c>
      <c r="E3849" s="619" t="s">
        <v>30451</v>
      </c>
      <c r="F3849"/>
      <c r="G3849"/>
      <c r="H3849"/>
    </row>
    <row r="3850" spans="1:8" ht="15" x14ac:dyDescent="0.25">
      <c r="A3850" s="609" t="str">
        <f t="shared" si="60"/>
        <v>89851</v>
      </c>
      <c r="B3850" s="607" t="s">
        <v>2304</v>
      </c>
      <c r="C3850" s="607" t="s">
        <v>14650</v>
      </c>
      <c r="D3850" s="607" t="s">
        <v>10580</v>
      </c>
      <c r="E3850" s="619" t="s">
        <v>22806</v>
      </c>
      <c r="F3850"/>
      <c r="G3850"/>
      <c r="H3850"/>
    </row>
    <row r="3851" spans="1:8" ht="15" x14ac:dyDescent="0.25">
      <c r="A3851" s="609" t="str">
        <f t="shared" si="60"/>
        <v>89852</v>
      </c>
      <c r="B3851" s="607" t="s">
        <v>2305</v>
      </c>
      <c r="C3851" s="607" t="s">
        <v>14651</v>
      </c>
      <c r="D3851" s="607" t="s">
        <v>10580</v>
      </c>
      <c r="E3851" s="619" t="s">
        <v>17983</v>
      </c>
      <c r="F3851"/>
      <c r="G3851"/>
      <c r="H3851"/>
    </row>
    <row r="3852" spans="1:8" ht="15" x14ac:dyDescent="0.25">
      <c r="A3852" s="609" t="str">
        <f t="shared" si="60"/>
        <v>89853</v>
      </c>
      <c r="B3852" s="607" t="s">
        <v>2306</v>
      </c>
      <c r="C3852" s="607" t="s">
        <v>14652</v>
      </c>
      <c r="D3852" s="607" t="s">
        <v>10580</v>
      </c>
      <c r="E3852" s="619" t="s">
        <v>19403</v>
      </c>
      <c r="F3852"/>
      <c r="G3852"/>
      <c r="H3852"/>
    </row>
    <row r="3853" spans="1:8" ht="15" x14ac:dyDescent="0.25">
      <c r="A3853" s="609" t="str">
        <f t="shared" si="60"/>
        <v>89854</v>
      </c>
      <c r="B3853" s="607" t="s">
        <v>2307</v>
      </c>
      <c r="C3853" s="607" t="s">
        <v>14653</v>
      </c>
      <c r="D3853" s="607" t="s">
        <v>10580</v>
      </c>
      <c r="E3853" s="619" t="s">
        <v>19363</v>
      </c>
      <c r="F3853"/>
      <c r="G3853"/>
      <c r="H3853"/>
    </row>
    <row r="3854" spans="1:8" ht="15" x14ac:dyDescent="0.25">
      <c r="A3854" s="609" t="str">
        <f t="shared" si="60"/>
        <v>89855</v>
      </c>
      <c r="B3854" s="607" t="s">
        <v>2308</v>
      </c>
      <c r="C3854" s="607" t="s">
        <v>14654</v>
      </c>
      <c r="D3854" s="607" t="s">
        <v>10580</v>
      </c>
      <c r="E3854" s="619" t="s">
        <v>33590</v>
      </c>
      <c r="F3854"/>
      <c r="G3854"/>
      <c r="H3854"/>
    </row>
    <row r="3855" spans="1:8" ht="15" x14ac:dyDescent="0.25">
      <c r="A3855" s="609" t="str">
        <f t="shared" si="60"/>
        <v>89856</v>
      </c>
      <c r="B3855" s="607" t="s">
        <v>2309</v>
      </c>
      <c r="C3855" s="607" t="s">
        <v>14655</v>
      </c>
      <c r="D3855" s="607" t="s">
        <v>10580</v>
      </c>
      <c r="E3855" s="619" t="s">
        <v>10035</v>
      </c>
      <c r="F3855"/>
      <c r="G3855"/>
      <c r="H3855"/>
    </row>
    <row r="3856" spans="1:8" ht="15" x14ac:dyDescent="0.25">
      <c r="A3856" s="609" t="str">
        <f t="shared" si="60"/>
        <v>89857</v>
      </c>
      <c r="B3856" s="607" t="s">
        <v>2310</v>
      </c>
      <c r="C3856" s="607" t="s">
        <v>14656</v>
      </c>
      <c r="D3856" s="607" t="s">
        <v>10580</v>
      </c>
      <c r="E3856" s="619" t="s">
        <v>9624</v>
      </c>
      <c r="F3856"/>
      <c r="G3856"/>
      <c r="H3856"/>
    </row>
    <row r="3857" spans="1:8" ht="15" x14ac:dyDescent="0.25">
      <c r="A3857" s="609" t="str">
        <f t="shared" si="60"/>
        <v>89859</v>
      </c>
      <c r="B3857" s="607" t="s">
        <v>2311</v>
      </c>
      <c r="C3857" s="607" t="s">
        <v>14657</v>
      </c>
      <c r="D3857" s="607" t="s">
        <v>10580</v>
      </c>
      <c r="E3857" s="619" t="s">
        <v>33591</v>
      </c>
      <c r="F3857"/>
      <c r="G3857"/>
      <c r="H3857"/>
    </row>
    <row r="3858" spans="1:8" ht="15" x14ac:dyDescent="0.25">
      <c r="A3858" s="609" t="str">
        <f t="shared" si="60"/>
        <v>89860</v>
      </c>
      <c r="B3858" s="607" t="s">
        <v>2312</v>
      </c>
      <c r="C3858" s="607" t="s">
        <v>14658</v>
      </c>
      <c r="D3858" s="607" t="s">
        <v>10580</v>
      </c>
      <c r="E3858" s="619" t="s">
        <v>13906</v>
      </c>
      <c r="F3858"/>
      <c r="G3858"/>
      <c r="H3858"/>
    </row>
    <row r="3859" spans="1:8" ht="15" x14ac:dyDescent="0.25">
      <c r="A3859" s="609" t="str">
        <f t="shared" si="60"/>
        <v>89861</v>
      </c>
      <c r="B3859" s="607" t="s">
        <v>2313</v>
      </c>
      <c r="C3859" s="607" t="s">
        <v>14659</v>
      </c>
      <c r="D3859" s="607" t="s">
        <v>10580</v>
      </c>
      <c r="E3859" s="619" t="s">
        <v>33592</v>
      </c>
      <c r="F3859"/>
      <c r="G3859"/>
      <c r="H3859"/>
    </row>
    <row r="3860" spans="1:8" ht="15" x14ac:dyDescent="0.25">
      <c r="A3860" s="609" t="str">
        <f t="shared" si="60"/>
        <v>89862</v>
      </c>
      <c r="B3860" s="607" t="s">
        <v>2314</v>
      </c>
      <c r="C3860" s="607" t="s">
        <v>14660</v>
      </c>
      <c r="D3860" s="607" t="s">
        <v>10580</v>
      </c>
      <c r="E3860" s="619" t="s">
        <v>18996</v>
      </c>
      <c r="F3860"/>
      <c r="G3860"/>
      <c r="H3860"/>
    </row>
    <row r="3861" spans="1:8" ht="15" x14ac:dyDescent="0.25">
      <c r="A3861" s="609" t="str">
        <f t="shared" si="60"/>
        <v>89863</v>
      </c>
      <c r="B3861" s="607" t="s">
        <v>2315</v>
      </c>
      <c r="C3861" s="607" t="s">
        <v>14662</v>
      </c>
      <c r="D3861" s="607" t="s">
        <v>10580</v>
      </c>
      <c r="E3861" s="619" t="s">
        <v>33593</v>
      </c>
      <c r="F3861"/>
      <c r="G3861"/>
      <c r="H3861"/>
    </row>
    <row r="3862" spans="1:8" ht="15" x14ac:dyDescent="0.25">
      <c r="A3862" s="609" t="str">
        <f t="shared" si="60"/>
        <v>89866</v>
      </c>
      <c r="B3862" s="607" t="s">
        <v>2317</v>
      </c>
      <c r="C3862" s="607" t="s">
        <v>14663</v>
      </c>
      <c r="D3862" s="607" t="s">
        <v>10580</v>
      </c>
      <c r="E3862" s="619" t="s">
        <v>10108</v>
      </c>
      <c r="F3862"/>
      <c r="G3862"/>
      <c r="H3862"/>
    </row>
    <row r="3863" spans="1:8" ht="15" x14ac:dyDescent="0.25">
      <c r="A3863" s="609" t="str">
        <f t="shared" si="60"/>
        <v>89867</v>
      </c>
      <c r="B3863" s="607" t="s">
        <v>2318</v>
      </c>
      <c r="C3863" s="607" t="s">
        <v>14664</v>
      </c>
      <c r="D3863" s="607" t="s">
        <v>10580</v>
      </c>
      <c r="E3863" s="619" t="s">
        <v>9795</v>
      </c>
      <c r="F3863"/>
      <c r="G3863"/>
      <c r="H3863"/>
    </row>
    <row r="3864" spans="1:8" ht="15" x14ac:dyDescent="0.25">
      <c r="A3864" s="609" t="str">
        <f t="shared" si="60"/>
        <v>89868</v>
      </c>
      <c r="B3864" s="607" t="s">
        <v>2319</v>
      </c>
      <c r="C3864" s="607" t="s">
        <v>14665</v>
      </c>
      <c r="D3864" s="607" t="s">
        <v>10580</v>
      </c>
      <c r="E3864" s="619" t="s">
        <v>9039</v>
      </c>
      <c r="F3864"/>
      <c r="G3864"/>
      <c r="H3864"/>
    </row>
    <row r="3865" spans="1:8" ht="15" x14ac:dyDescent="0.25">
      <c r="A3865" s="609" t="str">
        <f t="shared" si="60"/>
        <v>89869</v>
      </c>
      <c r="B3865" s="607" t="s">
        <v>2320</v>
      </c>
      <c r="C3865" s="607" t="s">
        <v>14666</v>
      </c>
      <c r="D3865" s="607" t="s">
        <v>10580</v>
      </c>
      <c r="E3865" s="619" t="s">
        <v>10411</v>
      </c>
      <c r="F3865"/>
      <c r="G3865"/>
      <c r="H3865"/>
    </row>
    <row r="3866" spans="1:8" ht="15" x14ac:dyDescent="0.25">
      <c r="A3866" s="609" t="str">
        <f t="shared" si="60"/>
        <v>89979</v>
      </c>
      <c r="B3866" s="607" t="s">
        <v>2345</v>
      </c>
      <c r="C3866" s="607" t="s">
        <v>14667</v>
      </c>
      <c r="D3866" s="607" t="s">
        <v>10580</v>
      </c>
      <c r="E3866" s="619" t="s">
        <v>9219</v>
      </c>
      <c r="F3866"/>
      <c r="G3866"/>
      <c r="H3866"/>
    </row>
    <row r="3867" spans="1:8" ht="15" x14ac:dyDescent="0.25">
      <c r="A3867" s="609" t="str">
        <f t="shared" si="60"/>
        <v>89980</v>
      </c>
      <c r="B3867" s="607" t="s">
        <v>2346</v>
      </c>
      <c r="C3867" s="607" t="s">
        <v>14668</v>
      </c>
      <c r="D3867" s="607" t="s">
        <v>10580</v>
      </c>
      <c r="E3867" s="619" t="s">
        <v>17910</v>
      </c>
      <c r="F3867"/>
      <c r="G3867"/>
      <c r="H3867"/>
    </row>
    <row r="3868" spans="1:8" ht="15" x14ac:dyDescent="0.25">
      <c r="A3868" s="609" t="str">
        <f t="shared" si="60"/>
        <v>89981</v>
      </c>
      <c r="B3868" s="607" t="s">
        <v>2347</v>
      </c>
      <c r="C3868" s="607" t="s">
        <v>14669</v>
      </c>
      <c r="D3868" s="607" t="s">
        <v>10580</v>
      </c>
      <c r="E3868" s="619" t="s">
        <v>19419</v>
      </c>
      <c r="F3868"/>
      <c r="G3868"/>
      <c r="H3868"/>
    </row>
    <row r="3869" spans="1:8" ht="15" x14ac:dyDescent="0.25">
      <c r="A3869" s="609" t="str">
        <f t="shared" si="60"/>
        <v>90373</v>
      </c>
      <c r="B3869" s="607" t="s">
        <v>2385</v>
      </c>
      <c r="C3869" s="607" t="s">
        <v>14670</v>
      </c>
      <c r="D3869" s="607" t="s">
        <v>10580</v>
      </c>
      <c r="E3869" s="619" t="s">
        <v>17889</v>
      </c>
      <c r="F3869"/>
      <c r="G3869"/>
      <c r="H3869"/>
    </row>
    <row r="3870" spans="1:8" ht="15" x14ac:dyDescent="0.25">
      <c r="A3870" s="609" t="str">
        <f t="shared" si="60"/>
        <v>90374</v>
      </c>
      <c r="B3870" s="607" t="s">
        <v>2386</v>
      </c>
      <c r="C3870" s="607" t="s">
        <v>14671</v>
      </c>
      <c r="D3870" s="607" t="s">
        <v>10580</v>
      </c>
      <c r="E3870" s="619" t="s">
        <v>14554</v>
      </c>
      <c r="F3870"/>
      <c r="G3870"/>
      <c r="H3870"/>
    </row>
    <row r="3871" spans="1:8" ht="15" x14ac:dyDescent="0.25">
      <c r="A3871" s="609" t="str">
        <f t="shared" si="60"/>
        <v>90375</v>
      </c>
      <c r="B3871" s="607" t="s">
        <v>2387</v>
      </c>
      <c r="C3871" s="607" t="s">
        <v>14673</v>
      </c>
      <c r="D3871" s="607" t="s">
        <v>10580</v>
      </c>
      <c r="E3871" s="619" t="s">
        <v>14511</v>
      </c>
      <c r="F3871"/>
      <c r="G3871"/>
      <c r="H3871"/>
    </row>
    <row r="3872" spans="1:8" ht="15" x14ac:dyDescent="0.25">
      <c r="A3872" s="609" t="str">
        <f t="shared" si="60"/>
        <v>92287</v>
      </c>
      <c r="B3872" s="607" t="s">
        <v>3172</v>
      </c>
      <c r="C3872" s="607" t="s">
        <v>14674</v>
      </c>
      <c r="D3872" s="607" t="s">
        <v>10580</v>
      </c>
      <c r="E3872" s="619" t="s">
        <v>10347</v>
      </c>
      <c r="F3872"/>
      <c r="G3872"/>
      <c r="H3872"/>
    </row>
    <row r="3873" spans="1:8" ht="15" x14ac:dyDescent="0.25">
      <c r="A3873" s="609" t="str">
        <f t="shared" si="60"/>
        <v>92288</v>
      </c>
      <c r="B3873" s="607" t="s">
        <v>3173</v>
      </c>
      <c r="C3873" s="607" t="s">
        <v>14675</v>
      </c>
      <c r="D3873" s="607" t="s">
        <v>10580</v>
      </c>
      <c r="E3873" s="619" t="s">
        <v>8845</v>
      </c>
      <c r="F3873"/>
      <c r="G3873"/>
      <c r="H3873"/>
    </row>
    <row r="3874" spans="1:8" ht="15" x14ac:dyDescent="0.25">
      <c r="A3874" s="609" t="str">
        <f t="shared" si="60"/>
        <v>92289</v>
      </c>
      <c r="B3874" s="607" t="s">
        <v>3174</v>
      </c>
      <c r="C3874" s="607" t="s">
        <v>14677</v>
      </c>
      <c r="D3874" s="607" t="s">
        <v>10580</v>
      </c>
      <c r="E3874" s="619" t="s">
        <v>33594</v>
      </c>
      <c r="F3874"/>
      <c r="G3874"/>
      <c r="H3874"/>
    </row>
    <row r="3875" spans="1:8" ht="15" x14ac:dyDescent="0.25">
      <c r="A3875" s="609" t="str">
        <f t="shared" si="60"/>
        <v>92290</v>
      </c>
      <c r="B3875" s="607" t="s">
        <v>3175</v>
      </c>
      <c r="C3875" s="607" t="s">
        <v>14678</v>
      </c>
      <c r="D3875" s="607" t="s">
        <v>10580</v>
      </c>
      <c r="E3875" s="619" t="s">
        <v>19097</v>
      </c>
      <c r="F3875"/>
      <c r="G3875"/>
      <c r="H3875"/>
    </row>
    <row r="3876" spans="1:8" ht="15" x14ac:dyDescent="0.25">
      <c r="A3876" s="609" t="str">
        <f t="shared" si="60"/>
        <v>92291</v>
      </c>
      <c r="B3876" s="607" t="s">
        <v>3176</v>
      </c>
      <c r="C3876" s="607" t="s">
        <v>14679</v>
      </c>
      <c r="D3876" s="607" t="s">
        <v>10580</v>
      </c>
      <c r="E3876" s="619" t="s">
        <v>23522</v>
      </c>
      <c r="F3876"/>
      <c r="G3876"/>
      <c r="H3876"/>
    </row>
    <row r="3877" spans="1:8" ht="15" x14ac:dyDescent="0.25">
      <c r="A3877" s="609" t="str">
        <f t="shared" si="60"/>
        <v>92292</v>
      </c>
      <c r="B3877" s="607" t="s">
        <v>3177</v>
      </c>
      <c r="C3877" s="607" t="s">
        <v>14680</v>
      </c>
      <c r="D3877" s="607" t="s">
        <v>10580</v>
      </c>
      <c r="E3877" s="619" t="s">
        <v>26968</v>
      </c>
      <c r="F3877"/>
      <c r="G3877"/>
      <c r="H3877"/>
    </row>
    <row r="3878" spans="1:8" ht="15" x14ac:dyDescent="0.25">
      <c r="A3878" s="609" t="str">
        <f t="shared" si="60"/>
        <v>92293</v>
      </c>
      <c r="B3878" s="607" t="s">
        <v>3178</v>
      </c>
      <c r="C3878" s="607" t="s">
        <v>14681</v>
      </c>
      <c r="D3878" s="607" t="s">
        <v>10580</v>
      </c>
      <c r="E3878" s="619" t="s">
        <v>9414</v>
      </c>
      <c r="F3878"/>
      <c r="G3878"/>
      <c r="H3878"/>
    </row>
    <row r="3879" spans="1:8" ht="15" x14ac:dyDescent="0.25">
      <c r="A3879" s="609" t="str">
        <f t="shared" si="60"/>
        <v>92294</v>
      </c>
      <c r="B3879" s="607" t="s">
        <v>3179</v>
      </c>
      <c r="C3879" s="607" t="s">
        <v>14682</v>
      </c>
      <c r="D3879" s="607" t="s">
        <v>10580</v>
      </c>
      <c r="E3879" s="619" t="s">
        <v>12883</v>
      </c>
      <c r="F3879"/>
      <c r="G3879"/>
      <c r="H3879"/>
    </row>
    <row r="3880" spans="1:8" ht="15" x14ac:dyDescent="0.25">
      <c r="A3880" s="609" t="str">
        <f t="shared" si="60"/>
        <v>92295</v>
      </c>
      <c r="B3880" s="607" t="s">
        <v>3180</v>
      </c>
      <c r="C3880" s="607" t="s">
        <v>14684</v>
      </c>
      <c r="D3880" s="607" t="s">
        <v>10580</v>
      </c>
      <c r="E3880" s="619" t="s">
        <v>9167</v>
      </c>
      <c r="F3880"/>
      <c r="G3880"/>
      <c r="H3880"/>
    </row>
    <row r="3881" spans="1:8" ht="15" x14ac:dyDescent="0.25">
      <c r="A3881" s="609" t="str">
        <f t="shared" si="60"/>
        <v>92296</v>
      </c>
      <c r="B3881" s="607" t="s">
        <v>3181</v>
      </c>
      <c r="C3881" s="607" t="s">
        <v>14685</v>
      </c>
      <c r="D3881" s="607" t="s">
        <v>10580</v>
      </c>
      <c r="E3881" s="619" t="s">
        <v>33595</v>
      </c>
      <c r="F3881"/>
      <c r="G3881"/>
      <c r="H3881"/>
    </row>
    <row r="3882" spans="1:8" ht="15" x14ac:dyDescent="0.25">
      <c r="A3882" s="609" t="str">
        <f t="shared" si="60"/>
        <v>92297</v>
      </c>
      <c r="B3882" s="607" t="s">
        <v>3182</v>
      </c>
      <c r="C3882" s="607" t="s">
        <v>14686</v>
      </c>
      <c r="D3882" s="607" t="s">
        <v>10580</v>
      </c>
      <c r="E3882" s="619" t="s">
        <v>19728</v>
      </c>
      <c r="F3882"/>
      <c r="G3882"/>
      <c r="H3882"/>
    </row>
    <row r="3883" spans="1:8" ht="15" x14ac:dyDescent="0.25">
      <c r="A3883" s="609" t="str">
        <f t="shared" si="60"/>
        <v>92298</v>
      </c>
      <c r="B3883" s="607" t="s">
        <v>3183</v>
      </c>
      <c r="C3883" s="607" t="s">
        <v>14687</v>
      </c>
      <c r="D3883" s="607" t="s">
        <v>10580</v>
      </c>
      <c r="E3883" s="619" t="s">
        <v>33596</v>
      </c>
      <c r="F3883"/>
      <c r="G3883"/>
      <c r="H3883"/>
    </row>
    <row r="3884" spans="1:8" ht="15" x14ac:dyDescent="0.25">
      <c r="A3884" s="609" t="str">
        <f t="shared" si="60"/>
        <v>92299</v>
      </c>
      <c r="B3884" s="607" t="s">
        <v>3184</v>
      </c>
      <c r="C3884" s="607" t="s">
        <v>14688</v>
      </c>
      <c r="D3884" s="607" t="s">
        <v>10580</v>
      </c>
      <c r="E3884" s="619" t="s">
        <v>18255</v>
      </c>
      <c r="F3884"/>
      <c r="G3884"/>
      <c r="H3884"/>
    </row>
    <row r="3885" spans="1:8" ht="15" x14ac:dyDescent="0.25">
      <c r="A3885" s="609" t="str">
        <f t="shared" si="60"/>
        <v>92300</v>
      </c>
      <c r="B3885" s="607" t="s">
        <v>3185</v>
      </c>
      <c r="C3885" s="607" t="s">
        <v>14689</v>
      </c>
      <c r="D3885" s="607" t="s">
        <v>10580</v>
      </c>
      <c r="E3885" s="619" t="s">
        <v>18292</v>
      </c>
      <c r="F3885"/>
      <c r="G3885"/>
      <c r="H3885"/>
    </row>
    <row r="3886" spans="1:8" ht="15" x14ac:dyDescent="0.25">
      <c r="A3886" s="609" t="str">
        <f t="shared" si="60"/>
        <v>92301</v>
      </c>
      <c r="B3886" s="607" t="s">
        <v>3186</v>
      </c>
      <c r="C3886" s="607" t="s">
        <v>14690</v>
      </c>
      <c r="D3886" s="607" t="s">
        <v>10580</v>
      </c>
      <c r="E3886" s="619" t="s">
        <v>19839</v>
      </c>
      <c r="F3886"/>
      <c r="G3886"/>
      <c r="H3886"/>
    </row>
    <row r="3887" spans="1:8" ht="15" x14ac:dyDescent="0.25">
      <c r="A3887" s="609" t="str">
        <f t="shared" si="60"/>
        <v>92302</v>
      </c>
      <c r="B3887" s="607" t="s">
        <v>3187</v>
      </c>
      <c r="C3887" s="607" t="s">
        <v>14691</v>
      </c>
      <c r="D3887" s="607" t="s">
        <v>10580</v>
      </c>
      <c r="E3887" s="619" t="s">
        <v>18640</v>
      </c>
      <c r="F3887"/>
      <c r="G3887"/>
      <c r="H3887"/>
    </row>
    <row r="3888" spans="1:8" ht="15" x14ac:dyDescent="0.25">
      <c r="A3888" s="609" t="str">
        <f t="shared" si="60"/>
        <v>92303</v>
      </c>
      <c r="B3888" s="607" t="s">
        <v>3188</v>
      </c>
      <c r="C3888" s="607" t="s">
        <v>14693</v>
      </c>
      <c r="D3888" s="607" t="s">
        <v>10580</v>
      </c>
      <c r="E3888" s="619" t="s">
        <v>33597</v>
      </c>
      <c r="F3888"/>
      <c r="G3888"/>
      <c r="H3888"/>
    </row>
    <row r="3889" spans="1:8" ht="15" x14ac:dyDescent="0.25">
      <c r="A3889" s="609" t="str">
        <f t="shared" si="60"/>
        <v>92304</v>
      </c>
      <c r="B3889" s="607" t="s">
        <v>3189</v>
      </c>
      <c r="C3889" s="607" t="s">
        <v>14694</v>
      </c>
      <c r="D3889" s="607" t="s">
        <v>10580</v>
      </c>
      <c r="E3889" s="619" t="s">
        <v>33598</v>
      </c>
      <c r="F3889"/>
      <c r="G3889"/>
      <c r="H3889"/>
    </row>
    <row r="3890" spans="1:8" ht="15" x14ac:dyDescent="0.25">
      <c r="A3890" s="609" t="str">
        <f t="shared" si="60"/>
        <v>92311</v>
      </c>
      <c r="B3890" s="607" t="s">
        <v>3196</v>
      </c>
      <c r="C3890" s="607" t="s">
        <v>14695</v>
      </c>
      <c r="D3890" s="607" t="s">
        <v>10580</v>
      </c>
      <c r="E3890" s="619" t="s">
        <v>10112</v>
      </c>
      <c r="F3890"/>
      <c r="G3890"/>
      <c r="H3890"/>
    </row>
    <row r="3891" spans="1:8" ht="15" x14ac:dyDescent="0.25">
      <c r="A3891" s="609" t="str">
        <f t="shared" si="60"/>
        <v>92312</v>
      </c>
      <c r="B3891" s="607" t="s">
        <v>3197</v>
      </c>
      <c r="C3891" s="607" t="s">
        <v>14696</v>
      </c>
      <c r="D3891" s="607" t="s">
        <v>10580</v>
      </c>
      <c r="E3891" s="619" t="s">
        <v>10170</v>
      </c>
      <c r="F3891"/>
      <c r="G3891"/>
      <c r="H3891"/>
    </row>
    <row r="3892" spans="1:8" ht="15" x14ac:dyDescent="0.25">
      <c r="A3892" s="609" t="str">
        <f t="shared" si="60"/>
        <v>92313</v>
      </c>
      <c r="B3892" s="607" t="s">
        <v>3198</v>
      </c>
      <c r="C3892" s="607" t="s">
        <v>14697</v>
      </c>
      <c r="D3892" s="607" t="s">
        <v>10580</v>
      </c>
      <c r="E3892" s="619" t="s">
        <v>33599</v>
      </c>
      <c r="F3892"/>
      <c r="G3892"/>
      <c r="H3892"/>
    </row>
    <row r="3893" spans="1:8" ht="15" x14ac:dyDescent="0.25">
      <c r="A3893" s="609" t="str">
        <f t="shared" si="60"/>
        <v>92314</v>
      </c>
      <c r="B3893" s="607" t="s">
        <v>3199</v>
      </c>
      <c r="C3893" s="607" t="s">
        <v>14698</v>
      </c>
      <c r="D3893" s="607" t="s">
        <v>10580</v>
      </c>
      <c r="E3893" s="619" t="s">
        <v>9714</v>
      </c>
      <c r="F3893"/>
      <c r="G3893"/>
      <c r="H3893"/>
    </row>
    <row r="3894" spans="1:8" ht="15" x14ac:dyDescent="0.25">
      <c r="A3894" s="609" t="str">
        <f t="shared" si="60"/>
        <v>92315</v>
      </c>
      <c r="B3894" s="607" t="s">
        <v>3200</v>
      </c>
      <c r="C3894" s="607" t="s">
        <v>14700</v>
      </c>
      <c r="D3894" s="607" t="s">
        <v>10580</v>
      </c>
      <c r="E3894" s="619" t="s">
        <v>11876</v>
      </c>
      <c r="F3894"/>
      <c r="G3894"/>
      <c r="H3894"/>
    </row>
    <row r="3895" spans="1:8" ht="15" x14ac:dyDescent="0.25">
      <c r="A3895" s="609" t="str">
        <f t="shared" si="60"/>
        <v>92316</v>
      </c>
      <c r="B3895" s="607" t="s">
        <v>3201</v>
      </c>
      <c r="C3895" s="607" t="s">
        <v>14701</v>
      </c>
      <c r="D3895" s="607" t="s">
        <v>10580</v>
      </c>
      <c r="E3895" s="619" t="s">
        <v>10117</v>
      </c>
      <c r="F3895"/>
      <c r="G3895"/>
      <c r="H3895"/>
    </row>
    <row r="3896" spans="1:8" ht="15" x14ac:dyDescent="0.25">
      <c r="A3896" s="609" t="str">
        <f t="shared" si="60"/>
        <v>92317</v>
      </c>
      <c r="B3896" s="607" t="s">
        <v>3202</v>
      </c>
      <c r="C3896" s="607" t="s">
        <v>14702</v>
      </c>
      <c r="D3896" s="607" t="s">
        <v>10580</v>
      </c>
      <c r="E3896" s="619" t="s">
        <v>9302</v>
      </c>
      <c r="F3896"/>
      <c r="G3896"/>
      <c r="H3896"/>
    </row>
    <row r="3897" spans="1:8" ht="15" x14ac:dyDescent="0.25">
      <c r="A3897" s="609" t="str">
        <f t="shared" si="60"/>
        <v>92318</v>
      </c>
      <c r="B3897" s="607" t="s">
        <v>3203</v>
      </c>
      <c r="C3897" s="607" t="s">
        <v>14703</v>
      </c>
      <c r="D3897" s="607" t="s">
        <v>10580</v>
      </c>
      <c r="E3897" s="619" t="s">
        <v>10967</v>
      </c>
      <c r="F3897"/>
      <c r="G3897"/>
      <c r="H3897"/>
    </row>
    <row r="3898" spans="1:8" ht="15" x14ac:dyDescent="0.25">
      <c r="A3898" s="609" t="str">
        <f t="shared" si="60"/>
        <v>92319</v>
      </c>
      <c r="B3898" s="607" t="s">
        <v>3204</v>
      </c>
      <c r="C3898" s="607" t="s">
        <v>14704</v>
      </c>
      <c r="D3898" s="607" t="s">
        <v>10580</v>
      </c>
      <c r="E3898" s="619" t="s">
        <v>13457</v>
      </c>
      <c r="F3898"/>
      <c r="G3898"/>
      <c r="H3898"/>
    </row>
    <row r="3899" spans="1:8" ht="15" x14ac:dyDescent="0.25">
      <c r="A3899" s="609" t="str">
        <f t="shared" si="60"/>
        <v>92326</v>
      </c>
      <c r="B3899" s="607" t="s">
        <v>3211</v>
      </c>
      <c r="C3899" s="607" t="s">
        <v>14705</v>
      </c>
      <c r="D3899" s="607" t="s">
        <v>10580</v>
      </c>
      <c r="E3899" s="619" t="s">
        <v>9421</v>
      </c>
      <c r="F3899"/>
      <c r="G3899"/>
      <c r="H3899"/>
    </row>
    <row r="3900" spans="1:8" ht="15" x14ac:dyDescent="0.25">
      <c r="A3900" s="609" t="str">
        <f t="shared" si="60"/>
        <v>92327</v>
      </c>
      <c r="B3900" s="607" t="s">
        <v>3212</v>
      </c>
      <c r="C3900" s="607" t="s">
        <v>14707</v>
      </c>
      <c r="D3900" s="607" t="s">
        <v>10580</v>
      </c>
      <c r="E3900" s="619" t="s">
        <v>10418</v>
      </c>
      <c r="F3900"/>
      <c r="G3900"/>
      <c r="H3900"/>
    </row>
    <row r="3901" spans="1:8" ht="15" x14ac:dyDescent="0.25">
      <c r="A3901" s="609" t="str">
        <f t="shared" si="60"/>
        <v>92328</v>
      </c>
      <c r="B3901" s="607" t="s">
        <v>3213</v>
      </c>
      <c r="C3901" s="607" t="s">
        <v>14708</v>
      </c>
      <c r="D3901" s="607" t="s">
        <v>10580</v>
      </c>
      <c r="E3901" s="619" t="s">
        <v>33600</v>
      </c>
      <c r="F3901"/>
      <c r="G3901"/>
      <c r="H3901"/>
    </row>
    <row r="3902" spans="1:8" ht="15" x14ac:dyDescent="0.25">
      <c r="A3902" s="609" t="str">
        <f t="shared" si="60"/>
        <v>92329</v>
      </c>
      <c r="B3902" s="607" t="s">
        <v>3214</v>
      </c>
      <c r="C3902" s="607" t="s">
        <v>14709</v>
      </c>
      <c r="D3902" s="607" t="s">
        <v>10580</v>
      </c>
      <c r="E3902" s="619" t="s">
        <v>9156</v>
      </c>
      <c r="F3902"/>
      <c r="G3902"/>
      <c r="H3902"/>
    </row>
    <row r="3903" spans="1:8" ht="15" x14ac:dyDescent="0.25">
      <c r="A3903" s="609" t="str">
        <f t="shared" si="60"/>
        <v>92330</v>
      </c>
      <c r="B3903" s="607" t="s">
        <v>3215</v>
      </c>
      <c r="C3903" s="607" t="s">
        <v>14711</v>
      </c>
      <c r="D3903" s="607" t="s">
        <v>10580</v>
      </c>
      <c r="E3903" s="619" t="s">
        <v>14239</v>
      </c>
      <c r="F3903"/>
      <c r="G3903"/>
      <c r="H3903"/>
    </row>
    <row r="3904" spans="1:8" ht="15" x14ac:dyDescent="0.25">
      <c r="A3904" s="609" t="str">
        <f t="shared" si="60"/>
        <v>92331</v>
      </c>
      <c r="B3904" s="607" t="s">
        <v>3216</v>
      </c>
      <c r="C3904" s="607" t="s">
        <v>14712</v>
      </c>
      <c r="D3904" s="607" t="s">
        <v>10580</v>
      </c>
      <c r="E3904" s="619" t="s">
        <v>10333</v>
      </c>
      <c r="F3904"/>
      <c r="G3904"/>
      <c r="H3904"/>
    </row>
    <row r="3905" spans="1:8" ht="15" x14ac:dyDescent="0.25">
      <c r="A3905" s="609" t="str">
        <f t="shared" si="60"/>
        <v>92332</v>
      </c>
      <c r="B3905" s="607" t="s">
        <v>3217</v>
      </c>
      <c r="C3905" s="607" t="s">
        <v>14713</v>
      </c>
      <c r="D3905" s="607" t="s">
        <v>10580</v>
      </c>
      <c r="E3905" s="619" t="s">
        <v>9481</v>
      </c>
      <c r="F3905"/>
      <c r="G3905"/>
      <c r="H3905"/>
    </row>
    <row r="3906" spans="1:8" ht="15" x14ac:dyDescent="0.25">
      <c r="A3906" s="609" t="str">
        <f t="shared" ref="A3906:A3969" si="61">IF(ISERROR(SEARCH("/",B3906)=6),TRIM(CLEAN(B3906)),IF(SEARCH("/",B3906)=6,IF(LEN(TRIM(CLEAN(B3906)))=7,LEFT(TRIM(CLEAN(B3906)),6)&amp;"00"&amp;RIGHT(TRIM(CLEAN(B3906)),1),LEFT(TRIM(CLEAN(B3906)),6)&amp;"0"&amp;RIGHT(TRIM(CLEAN(B3906)),2)),TRIM(CLEAN(B3906))))</f>
        <v>92333</v>
      </c>
      <c r="B3906" s="607" t="s">
        <v>3218</v>
      </c>
      <c r="C3906" s="607" t="s">
        <v>14714</v>
      </c>
      <c r="D3906" s="607" t="s">
        <v>10580</v>
      </c>
      <c r="E3906" s="619" t="s">
        <v>18728</v>
      </c>
      <c r="F3906"/>
      <c r="G3906"/>
      <c r="H3906"/>
    </row>
    <row r="3907" spans="1:8" ht="15" x14ac:dyDescent="0.25">
      <c r="A3907" s="609" t="str">
        <f t="shared" si="61"/>
        <v>92334</v>
      </c>
      <c r="B3907" s="607" t="s">
        <v>3219</v>
      </c>
      <c r="C3907" s="607" t="s">
        <v>14715</v>
      </c>
      <c r="D3907" s="607" t="s">
        <v>10580</v>
      </c>
      <c r="E3907" s="619" t="s">
        <v>33601</v>
      </c>
      <c r="F3907"/>
      <c r="G3907"/>
      <c r="H3907"/>
    </row>
    <row r="3908" spans="1:8" ht="15" x14ac:dyDescent="0.25">
      <c r="A3908" s="609" t="str">
        <f t="shared" si="61"/>
        <v>92344</v>
      </c>
      <c r="B3908" s="607" t="s">
        <v>3228</v>
      </c>
      <c r="C3908" s="607" t="s">
        <v>14716</v>
      </c>
      <c r="D3908" s="607" t="s">
        <v>10580</v>
      </c>
      <c r="E3908" s="619" t="s">
        <v>10298</v>
      </c>
      <c r="F3908"/>
      <c r="G3908"/>
      <c r="H3908"/>
    </row>
    <row r="3909" spans="1:8" ht="15" x14ac:dyDescent="0.25">
      <c r="A3909" s="609" t="str">
        <f t="shared" si="61"/>
        <v>92345</v>
      </c>
      <c r="B3909" s="607" t="s">
        <v>3229</v>
      </c>
      <c r="C3909" s="607" t="s">
        <v>14718</v>
      </c>
      <c r="D3909" s="607" t="s">
        <v>10580</v>
      </c>
      <c r="E3909" s="619" t="s">
        <v>17894</v>
      </c>
      <c r="F3909"/>
      <c r="G3909"/>
      <c r="H3909"/>
    </row>
    <row r="3910" spans="1:8" ht="15" x14ac:dyDescent="0.25">
      <c r="A3910" s="609" t="str">
        <f t="shared" si="61"/>
        <v>92346</v>
      </c>
      <c r="B3910" s="607" t="s">
        <v>3230</v>
      </c>
      <c r="C3910" s="607" t="s">
        <v>14719</v>
      </c>
      <c r="D3910" s="607" t="s">
        <v>10580</v>
      </c>
      <c r="E3910" s="619" t="s">
        <v>33602</v>
      </c>
      <c r="F3910"/>
      <c r="G3910"/>
      <c r="H3910"/>
    </row>
    <row r="3911" spans="1:8" ht="15" x14ac:dyDescent="0.25">
      <c r="A3911" s="609" t="str">
        <f t="shared" si="61"/>
        <v>92347</v>
      </c>
      <c r="B3911" s="607" t="s">
        <v>3231</v>
      </c>
      <c r="C3911" s="607" t="s">
        <v>14720</v>
      </c>
      <c r="D3911" s="607" t="s">
        <v>10580</v>
      </c>
      <c r="E3911" s="619" t="s">
        <v>29943</v>
      </c>
      <c r="F3911"/>
      <c r="G3911"/>
      <c r="H3911"/>
    </row>
    <row r="3912" spans="1:8" ht="15" x14ac:dyDescent="0.25">
      <c r="A3912" s="609" t="str">
        <f t="shared" si="61"/>
        <v>92348</v>
      </c>
      <c r="B3912" s="607" t="s">
        <v>3232</v>
      </c>
      <c r="C3912" s="607" t="s">
        <v>14722</v>
      </c>
      <c r="D3912" s="607" t="s">
        <v>10580</v>
      </c>
      <c r="E3912" s="619" t="s">
        <v>23058</v>
      </c>
      <c r="F3912"/>
      <c r="G3912"/>
      <c r="H3912"/>
    </row>
    <row r="3913" spans="1:8" ht="15" x14ac:dyDescent="0.25">
      <c r="A3913" s="609" t="str">
        <f t="shared" si="61"/>
        <v>92349</v>
      </c>
      <c r="B3913" s="607" t="s">
        <v>3233</v>
      </c>
      <c r="C3913" s="607" t="s">
        <v>14723</v>
      </c>
      <c r="D3913" s="607" t="s">
        <v>10580</v>
      </c>
      <c r="E3913" s="619" t="s">
        <v>33603</v>
      </c>
      <c r="F3913"/>
      <c r="G3913"/>
      <c r="H3913"/>
    </row>
    <row r="3914" spans="1:8" ht="15" x14ac:dyDescent="0.25">
      <c r="A3914" s="609" t="str">
        <f t="shared" si="61"/>
        <v>92350</v>
      </c>
      <c r="B3914" s="607" t="s">
        <v>3234</v>
      </c>
      <c r="C3914" s="607" t="s">
        <v>14724</v>
      </c>
      <c r="D3914" s="607" t="s">
        <v>10580</v>
      </c>
      <c r="E3914" s="619" t="s">
        <v>24494</v>
      </c>
      <c r="F3914"/>
      <c r="G3914"/>
      <c r="H3914"/>
    </row>
    <row r="3915" spans="1:8" ht="15" x14ac:dyDescent="0.25">
      <c r="A3915" s="609" t="str">
        <f t="shared" si="61"/>
        <v>92351</v>
      </c>
      <c r="B3915" s="607" t="s">
        <v>3235</v>
      </c>
      <c r="C3915" s="607" t="s">
        <v>14725</v>
      </c>
      <c r="D3915" s="607" t="s">
        <v>10580</v>
      </c>
      <c r="E3915" s="619" t="s">
        <v>19386</v>
      </c>
      <c r="F3915"/>
      <c r="G3915"/>
      <c r="H3915"/>
    </row>
    <row r="3916" spans="1:8" ht="15" x14ac:dyDescent="0.25">
      <c r="A3916" s="609" t="str">
        <f t="shared" si="61"/>
        <v>92352</v>
      </c>
      <c r="B3916" s="607" t="s">
        <v>3236</v>
      </c>
      <c r="C3916" s="607" t="s">
        <v>14726</v>
      </c>
      <c r="D3916" s="607" t="s">
        <v>10580</v>
      </c>
      <c r="E3916" s="619" t="s">
        <v>19583</v>
      </c>
      <c r="F3916"/>
      <c r="G3916"/>
      <c r="H3916"/>
    </row>
    <row r="3917" spans="1:8" ht="15" x14ac:dyDescent="0.25">
      <c r="A3917" s="609" t="str">
        <f t="shared" si="61"/>
        <v>92353</v>
      </c>
      <c r="B3917" s="607" t="s">
        <v>3237</v>
      </c>
      <c r="C3917" s="607" t="s">
        <v>14727</v>
      </c>
      <c r="D3917" s="607" t="s">
        <v>10580</v>
      </c>
      <c r="E3917" s="619" t="s">
        <v>33604</v>
      </c>
      <c r="F3917"/>
      <c r="G3917"/>
      <c r="H3917"/>
    </row>
    <row r="3918" spans="1:8" ht="15" x14ac:dyDescent="0.25">
      <c r="A3918" s="609" t="str">
        <f t="shared" si="61"/>
        <v>92354</v>
      </c>
      <c r="B3918" s="607" t="s">
        <v>3238</v>
      </c>
      <c r="C3918" s="607" t="s">
        <v>14728</v>
      </c>
      <c r="D3918" s="607" t="s">
        <v>10580</v>
      </c>
      <c r="E3918" s="619" t="s">
        <v>33605</v>
      </c>
      <c r="F3918"/>
      <c r="G3918"/>
      <c r="H3918"/>
    </row>
    <row r="3919" spans="1:8" ht="15" x14ac:dyDescent="0.25">
      <c r="A3919" s="609" t="str">
        <f t="shared" si="61"/>
        <v>92355</v>
      </c>
      <c r="B3919" s="607" t="s">
        <v>3239</v>
      </c>
      <c r="C3919" s="607" t="s">
        <v>14730</v>
      </c>
      <c r="D3919" s="607" t="s">
        <v>10580</v>
      </c>
      <c r="E3919" s="619" t="s">
        <v>33606</v>
      </c>
      <c r="F3919"/>
      <c r="G3919"/>
      <c r="H3919"/>
    </row>
    <row r="3920" spans="1:8" ht="15" x14ac:dyDescent="0.25">
      <c r="A3920" s="609" t="str">
        <f t="shared" si="61"/>
        <v>92356</v>
      </c>
      <c r="B3920" s="607" t="s">
        <v>3240</v>
      </c>
      <c r="C3920" s="607" t="s">
        <v>14732</v>
      </c>
      <c r="D3920" s="607" t="s">
        <v>10580</v>
      </c>
      <c r="E3920" s="619" t="s">
        <v>19779</v>
      </c>
      <c r="F3920"/>
      <c r="G3920"/>
      <c r="H3920"/>
    </row>
    <row r="3921" spans="1:8" ht="15" x14ac:dyDescent="0.25">
      <c r="A3921" s="609" t="str">
        <f t="shared" si="61"/>
        <v>92357</v>
      </c>
      <c r="B3921" s="607" t="s">
        <v>3241</v>
      </c>
      <c r="C3921" s="607" t="s">
        <v>14733</v>
      </c>
      <c r="D3921" s="607" t="s">
        <v>10580</v>
      </c>
      <c r="E3921" s="619" t="s">
        <v>33607</v>
      </c>
      <c r="F3921"/>
      <c r="G3921"/>
      <c r="H3921"/>
    </row>
    <row r="3922" spans="1:8" ht="15" x14ac:dyDescent="0.25">
      <c r="A3922" s="609" t="str">
        <f t="shared" si="61"/>
        <v>92358</v>
      </c>
      <c r="B3922" s="607" t="s">
        <v>3242</v>
      </c>
      <c r="C3922" s="607" t="s">
        <v>14734</v>
      </c>
      <c r="D3922" s="607" t="s">
        <v>10580</v>
      </c>
      <c r="E3922" s="619" t="s">
        <v>33608</v>
      </c>
      <c r="F3922"/>
      <c r="G3922"/>
      <c r="H3922"/>
    </row>
    <row r="3923" spans="1:8" ht="15" x14ac:dyDescent="0.25">
      <c r="A3923" s="609" t="str">
        <f t="shared" si="61"/>
        <v>92369</v>
      </c>
      <c r="B3923" s="607" t="s">
        <v>3250</v>
      </c>
      <c r="C3923" s="607" t="s">
        <v>14735</v>
      </c>
      <c r="D3923" s="607" t="s">
        <v>10580</v>
      </c>
      <c r="E3923" s="619" t="s">
        <v>18061</v>
      </c>
      <c r="F3923"/>
      <c r="G3923"/>
      <c r="H3923"/>
    </row>
    <row r="3924" spans="1:8" ht="15" x14ac:dyDescent="0.25">
      <c r="A3924" s="609" t="str">
        <f t="shared" si="61"/>
        <v>92370</v>
      </c>
      <c r="B3924" s="607" t="s">
        <v>3251</v>
      </c>
      <c r="C3924" s="607" t="s">
        <v>14736</v>
      </c>
      <c r="D3924" s="607" t="s">
        <v>10580</v>
      </c>
      <c r="E3924" s="619" t="s">
        <v>19023</v>
      </c>
      <c r="F3924"/>
      <c r="G3924"/>
      <c r="H3924"/>
    </row>
    <row r="3925" spans="1:8" ht="15" x14ac:dyDescent="0.25">
      <c r="A3925" s="609" t="str">
        <f t="shared" si="61"/>
        <v>92371</v>
      </c>
      <c r="B3925" s="607" t="s">
        <v>3252</v>
      </c>
      <c r="C3925" s="607" t="s">
        <v>14737</v>
      </c>
      <c r="D3925" s="607" t="s">
        <v>10580</v>
      </c>
      <c r="E3925" s="619" t="s">
        <v>29868</v>
      </c>
      <c r="F3925"/>
      <c r="G3925"/>
      <c r="H3925"/>
    </row>
    <row r="3926" spans="1:8" ht="15" x14ac:dyDescent="0.25">
      <c r="A3926" s="609" t="str">
        <f t="shared" si="61"/>
        <v>92372</v>
      </c>
      <c r="B3926" s="607" t="s">
        <v>3253</v>
      </c>
      <c r="C3926" s="607" t="s">
        <v>14738</v>
      </c>
      <c r="D3926" s="607" t="s">
        <v>10580</v>
      </c>
      <c r="E3926" s="619" t="s">
        <v>28610</v>
      </c>
      <c r="F3926"/>
      <c r="G3926"/>
      <c r="H3926"/>
    </row>
    <row r="3927" spans="1:8" ht="15" x14ac:dyDescent="0.25">
      <c r="A3927" s="609" t="str">
        <f t="shared" si="61"/>
        <v>92373</v>
      </c>
      <c r="B3927" s="607" t="s">
        <v>3254</v>
      </c>
      <c r="C3927" s="607" t="s">
        <v>14739</v>
      </c>
      <c r="D3927" s="607" t="s">
        <v>10580</v>
      </c>
      <c r="E3927" s="619" t="s">
        <v>33609</v>
      </c>
      <c r="F3927"/>
      <c r="G3927"/>
      <c r="H3927"/>
    </row>
    <row r="3928" spans="1:8" ht="15" x14ac:dyDescent="0.25">
      <c r="A3928" s="609" t="str">
        <f t="shared" si="61"/>
        <v>92374</v>
      </c>
      <c r="B3928" s="607" t="s">
        <v>3255</v>
      </c>
      <c r="C3928" s="607" t="s">
        <v>14741</v>
      </c>
      <c r="D3928" s="607" t="s">
        <v>10580</v>
      </c>
      <c r="E3928" s="619" t="s">
        <v>19038</v>
      </c>
      <c r="F3928"/>
      <c r="G3928"/>
      <c r="H3928"/>
    </row>
    <row r="3929" spans="1:8" ht="15" x14ac:dyDescent="0.25">
      <c r="A3929" s="609" t="str">
        <f t="shared" si="61"/>
        <v>92375</v>
      </c>
      <c r="B3929" s="607" t="s">
        <v>3256</v>
      </c>
      <c r="C3929" s="607" t="s">
        <v>14742</v>
      </c>
      <c r="D3929" s="607" t="s">
        <v>10580</v>
      </c>
      <c r="E3929" s="619" t="s">
        <v>26380</v>
      </c>
      <c r="F3929"/>
      <c r="G3929"/>
      <c r="H3929"/>
    </row>
    <row r="3930" spans="1:8" ht="15" x14ac:dyDescent="0.25">
      <c r="A3930" s="609" t="str">
        <f t="shared" si="61"/>
        <v>92376</v>
      </c>
      <c r="B3930" s="607" t="s">
        <v>3257</v>
      </c>
      <c r="C3930" s="607" t="s">
        <v>14743</v>
      </c>
      <c r="D3930" s="607" t="s">
        <v>10580</v>
      </c>
      <c r="E3930" s="619" t="s">
        <v>9886</v>
      </c>
      <c r="F3930"/>
      <c r="G3930"/>
      <c r="H3930"/>
    </row>
    <row r="3931" spans="1:8" ht="15" x14ac:dyDescent="0.25">
      <c r="A3931" s="609" t="str">
        <f t="shared" si="61"/>
        <v>92377</v>
      </c>
      <c r="B3931" s="607" t="s">
        <v>3258</v>
      </c>
      <c r="C3931" s="607" t="s">
        <v>14745</v>
      </c>
      <c r="D3931" s="607" t="s">
        <v>10580</v>
      </c>
      <c r="E3931" s="619" t="s">
        <v>33610</v>
      </c>
      <c r="F3931"/>
      <c r="G3931"/>
      <c r="H3931"/>
    </row>
    <row r="3932" spans="1:8" ht="15" x14ac:dyDescent="0.25">
      <c r="A3932" s="609" t="str">
        <f t="shared" si="61"/>
        <v>92378</v>
      </c>
      <c r="B3932" s="607" t="s">
        <v>3259</v>
      </c>
      <c r="C3932" s="607" t="s">
        <v>14746</v>
      </c>
      <c r="D3932" s="607" t="s">
        <v>10580</v>
      </c>
      <c r="E3932" s="619" t="s">
        <v>33611</v>
      </c>
      <c r="F3932"/>
      <c r="G3932"/>
      <c r="H3932"/>
    </row>
    <row r="3933" spans="1:8" ht="15" x14ac:dyDescent="0.25">
      <c r="A3933" s="609" t="str">
        <f t="shared" si="61"/>
        <v>92379</v>
      </c>
      <c r="B3933" s="607" t="s">
        <v>3260</v>
      </c>
      <c r="C3933" s="607" t="s">
        <v>14747</v>
      </c>
      <c r="D3933" s="607" t="s">
        <v>10580</v>
      </c>
      <c r="E3933" s="619" t="s">
        <v>17969</v>
      </c>
      <c r="F3933"/>
      <c r="G3933"/>
      <c r="H3933"/>
    </row>
    <row r="3934" spans="1:8" ht="15" x14ac:dyDescent="0.25">
      <c r="A3934" s="609" t="str">
        <f t="shared" si="61"/>
        <v>92380</v>
      </c>
      <c r="B3934" s="607" t="s">
        <v>3261</v>
      </c>
      <c r="C3934" s="607" t="s">
        <v>14748</v>
      </c>
      <c r="D3934" s="607" t="s">
        <v>10580</v>
      </c>
      <c r="E3934" s="619" t="s">
        <v>33257</v>
      </c>
      <c r="F3934"/>
      <c r="G3934"/>
      <c r="H3934"/>
    </row>
    <row r="3935" spans="1:8" ht="15" x14ac:dyDescent="0.25">
      <c r="A3935" s="609" t="str">
        <f t="shared" si="61"/>
        <v>92381</v>
      </c>
      <c r="B3935" s="607" t="s">
        <v>3262</v>
      </c>
      <c r="C3935" s="607" t="s">
        <v>14749</v>
      </c>
      <c r="D3935" s="607" t="s">
        <v>10580</v>
      </c>
      <c r="E3935" s="619" t="s">
        <v>33612</v>
      </c>
      <c r="F3935"/>
      <c r="G3935"/>
      <c r="H3935"/>
    </row>
    <row r="3936" spans="1:8" ht="15" x14ac:dyDescent="0.25">
      <c r="A3936" s="609" t="str">
        <f t="shared" si="61"/>
        <v>92382</v>
      </c>
      <c r="B3936" s="607" t="s">
        <v>3263</v>
      </c>
      <c r="C3936" s="607" t="s">
        <v>14750</v>
      </c>
      <c r="D3936" s="607" t="s">
        <v>10580</v>
      </c>
      <c r="E3936" s="619" t="s">
        <v>13662</v>
      </c>
      <c r="F3936"/>
      <c r="G3936"/>
      <c r="H3936"/>
    </row>
    <row r="3937" spans="1:8" ht="15" x14ac:dyDescent="0.25">
      <c r="A3937" s="609" t="str">
        <f t="shared" si="61"/>
        <v>92383</v>
      </c>
      <c r="B3937" s="607" t="s">
        <v>3264</v>
      </c>
      <c r="C3937" s="607" t="s">
        <v>14751</v>
      </c>
      <c r="D3937" s="607" t="s">
        <v>10580</v>
      </c>
      <c r="E3937" s="619" t="s">
        <v>33613</v>
      </c>
      <c r="F3937"/>
      <c r="G3937"/>
      <c r="H3937"/>
    </row>
    <row r="3938" spans="1:8" ht="15" x14ac:dyDescent="0.25">
      <c r="A3938" s="609" t="str">
        <f t="shared" si="61"/>
        <v>92384</v>
      </c>
      <c r="B3938" s="607" t="s">
        <v>3265</v>
      </c>
      <c r="C3938" s="607" t="s">
        <v>14752</v>
      </c>
      <c r="D3938" s="607" t="s">
        <v>10580</v>
      </c>
      <c r="E3938" s="619" t="s">
        <v>19417</v>
      </c>
      <c r="F3938"/>
      <c r="G3938"/>
      <c r="H3938"/>
    </row>
    <row r="3939" spans="1:8" ht="15" x14ac:dyDescent="0.25">
      <c r="A3939" s="609" t="str">
        <f t="shared" si="61"/>
        <v>92385</v>
      </c>
      <c r="B3939" s="607" t="s">
        <v>3266</v>
      </c>
      <c r="C3939" s="607" t="s">
        <v>14753</v>
      </c>
      <c r="D3939" s="607" t="s">
        <v>10580</v>
      </c>
      <c r="E3939" s="619" t="s">
        <v>33614</v>
      </c>
      <c r="F3939"/>
      <c r="G3939"/>
      <c r="H3939"/>
    </row>
    <row r="3940" spans="1:8" ht="15" x14ac:dyDescent="0.25">
      <c r="A3940" s="609" t="str">
        <f t="shared" si="61"/>
        <v>92386</v>
      </c>
      <c r="B3940" s="607" t="s">
        <v>3267</v>
      </c>
      <c r="C3940" s="607" t="s">
        <v>14754</v>
      </c>
      <c r="D3940" s="607" t="s">
        <v>10580</v>
      </c>
      <c r="E3940" s="619" t="s">
        <v>33615</v>
      </c>
      <c r="F3940"/>
      <c r="G3940"/>
      <c r="H3940"/>
    </row>
    <row r="3941" spans="1:8" ht="15" x14ac:dyDescent="0.25">
      <c r="A3941" s="609" t="str">
        <f t="shared" si="61"/>
        <v>92387</v>
      </c>
      <c r="B3941" s="607" t="s">
        <v>3268</v>
      </c>
      <c r="C3941" s="607" t="s">
        <v>14755</v>
      </c>
      <c r="D3941" s="607" t="s">
        <v>10580</v>
      </c>
      <c r="E3941" s="619" t="s">
        <v>18773</v>
      </c>
      <c r="F3941"/>
      <c r="G3941"/>
      <c r="H3941"/>
    </row>
    <row r="3942" spans="1:8" ht="15" x14ac:dyDescent="0.25">
      <c r="A3942" s="609" t="str">
        <f t="shared" si="61"/>
        <v>92388</v>
      </c>
      <c r="B3942" s="607" t="s">
        <v>3269</v>
      </c>
      <c r="C3942" s="607" t="s">
        <v>14756</v>
      </c>
      <c r="D3942" s="607" t="s">
        <v>10580</v>
      </c>
      <c r="E3942" s="619" t="s">
        <v>33405</v>
      </c>
      <c r="F3942"/>
      <c r="G3942"/>
      <c r="H3942"/>
    </row>
    <row r="3943" spans="1:8" ht="15" x14ac:dyDescent="0.25">
      <c r="A3943" s="609" t="str">
        <f t="shared" si="61"/>
        <v>92389</v>
      </c>
      <c r="B3943" s="607" t="s">
        <v>3270</v>
      </c>
      <c r="C3943" s="607" t="s">
        <v>14757</v>
      </c>
      <c r="D3943" s="607" t="s">
        <v>10580</v>
      </c>
      <c r="E3943" s="619" t="s">
        <v>33616</v>
      </c>
      <c r="F3943"/>
      <c r="G3943"/>
      <c r="H3943"/>
    </row>
    <row r="3944" spans="1:8" ht="15" x14ac:dyDescent="0.25">
      <c r="A3944" s="609" t="str">
        <f t="shared" si="61"/>
        <v>92390</v>
      </c>
      <c r="B3944" s="607" t="s">
        <v>3271</v>
      </c>
      <c r="C3944" s="607" t="s">
        <v>14758</v>
      </c>
      <c r="D3944" s="607" t="s">
        <v>10580</v>
      </c>
      <c r="E3944" s="619" t="s">
        <v>18043</v>
      </c>
      <c r="F3944"/>
      <c r="G3944"/>
      <c r="H3944"/>
    </row>
    <row r="3945" spans="1:8" ht="15" x14ac:dyDescent="0.25">
      <c r="A3945" s="609" t="str">
        <f t="shared" si="61"/>
        <v>92635</v>
      </c>
      <c r="B3945" s="607" t="s">
        <v>3475</v>
      </c>
      <c r="C3945" s="607" t="s">
        <v>14759</v>
      </c>
      <c r="D3945" s="607" t="s">
        <v>10580</v>
      </c>
      <c r="E3945" s="619" t="s">
        <v>33617</v>
      </c>
      <c r="F3945"/>
      <c r="G3945"/>
      <c r="H3945"/>
    </row>
    <row r="3946" spans="1:8" ht="15" x14ac:dyDescent="0.25">
      <c r="A3946" s="609" t="str">
        <f t="shared" si="61"/>
        <v>92636</v>
      </c>
      <c r="B3946" s="607" t="s">
        <v>3476</v>
      </c>
      <c r="C3946" s="607" t="s">
        <v>14760</v>
      </c>
      <c r="D3946" s="607" t="s">
        <v>10580</v>
      </c>
      <c r="E3946" s="619" t="s">
        <v>33596</v>
      </c>
      <c r="F3946"/>
      <c r="G3946"/>
      <c r="H3946"/>
    </row>
    <row r="3947" spans="1:8" ht="15" x14ac:dyDescent="0.25">
      <c r="A3947" s="609" t="str">
        <f t="shared" si="61"/>
        <v>92637</v>
      </c>
      <c r="B3947" s="607" t="s">
        <v>3477</v>
      </c>
      <c r="C3947" s="607" t="s">
        <v>14762</v>
      </c>
      <c r="D3947" s="607" t="s">
        <v>10580</v>
      </c>
      <c r="E3947" s="619" t="s">
        <v>24148</v>
      </c>
      <c r="F3947"/>
      <c r="G3947"/>
      <c r="H3947"/>
    </row>
    <row r="3948" spans="1:8" ht="15" x14ac:dyDescent="0.25">
      <c r="A3948" s="609" t="str">
        <f t="shared" si="61"/>
        <v>92638</v>
      </c>
      <c r="B3948" s="607" t="s">
        <v>3478</v>
      </c>
      <c r="C3948" s="607" t="s">
        <v>14763</v>
      </c>
      <c r="D3948" s="607" t="s">
        <v>10580</v>
      </c>
      <c r="E3948" s="619" t="s">
        <v>31023</v>
      </c>
      <c r="F3948"/>
      <c r="G3948"/>
      <c r="H3948"/>
    </row>
    <row r="3949" spans="1:8" ht="15" x14ac:dyDescent="0.25">
      <c r="A3949" s="609" t="str">
        <f t="shared" si="61"/>
        <v>92639</v>
      </c>
      <c r="B3949" s="607" t="s">
        <v>3479</v>
      </c>
      <c r="C3949" s="607" t="s">
        <v>14764</v>
      </c>
      <c r="D3949" s="607" t="s">
        <v>10580</v>
      </c>
      <c r="E3949" s="619" t="s">
        <v>21210</v>
      </c>
      <c r="F3949"/>
      <c r="G3949"/>
      <c r="H3949"/>
    </row>
    <row r="3950" spans="1:8" ht="15" x14ac:dyDescent="0.25">
      <c r="A3950" s="609" t="str">
        <f t="shared" si="61"/>
        <v>92640</v>
      </c>
      <c r="B3950" s="607" t="s">
        <v>3480</v>
      </c>
      <c r="C3950" s="607" t="s">
        <v>14765</v>
      </c>
      <c r="D3950" s="607" t="s">
        <v>10580</v>
      </c>
      <c r="E3950" s="619" t="s">
        <v>33618</v>
      </c>
      <c r="F3950"/>
      <c r="G3950"/>
      <c r="H3950"/>
    </row>
    <row r="3951" spans="1:8" ht="15" x14ac:dyDescent="0.25">
      <c r="A3951" s="609" t="str">
        <f t="shared" si="61"/>
        <v>92642</v>
      </c>
      <c r="B3951" s="607" t="s">
        <v>3481</v>
      </c>
      <c r="C3951" s="607" t="s">
        <v>14766</v>
      </c>
      <c r="D3951" s="607" t="s">
        <v>10580</v>
      </c>
      <c r="E3951" s="619" t="s">
        <v>33619</v>
      </c>
      <c r="F3951"/>
      <c r="G3951"/>
      <c r="H3951"/>
    </row>
    <row r="3952" spans="1:8" ht="15" x14ac:dyDescent="0.25">
      <c r="A3952" s="609" t="str">
        <f t="shared" si="61"/>
        <v>92644</v>
      </c>
      <c r="B3952" s="607" t="s">
        <v>3482</v>
      </c>
      <c r="C3952" s="607" t="s">
        <v>14767</v>
      </c>
      <c r="D3952" s="607" t="s">
        <v>10580</v>
      </c>
      <c r="E3952" s="619" t="s">
        <v>19379</v>
      </c>
      <c r="F3952"/>
      <c r="G3952"/>
      <c r="H3952"/>
    </row>
    <row r="3953" spans="1:8" ht="15" x14ac:dyDescent="0.25">
      <c r="A3953" s="609" t="str">
        <f t="shared" si="61"/>
        <v>92657</v>
      </c>
      <c r="B3953" s="607" t="s">
        <v>3491</v>
      </c>
      <c r="C3953" s="607" t="s">
        <v>14768</v>
      </c>
      <c r="D3953" s="607" t="s">
        <v>10580</v>
      </c>
      <c r="E3953" s="619" t="s">
        <v>9313</v>
      </c>
      <c r="F3953"/>
      <c r="G3953"/>
      <c r="H3953"/>
    </row>
    <row r="3954" spans="1:8" ht="15" x14ac:dyDescent="0.25">
      <c r="A3954" s="609" t="str">
        <f t="shared" si="61"/>
        <v>92658</v>
      </c>
      <c r="B3954" s="607" t="s">
        <v>3492</v>
      </c>
      <c r="C3954" s="607" t="s">
        <v>14769</v>
      </c>
      <c r="D3954" s="607" t="s">
        <v>10580</v>
      </c>
      <c r="E3954" s="619" t="s">
        <v>8845</v>
      </c>
      <c r="F3954"/>
      <c r="G3954"/>
      <c r="H3954"/>
    </row>
    <row r="3955" spans="1:8" ht="15" x14ac:dyDescent="0.25">
      <c r="A3955" s="609" t="str">
        <f t="shared" si="61"/>
        <v>92659</v>
      </c>
      <c r="B3955" s="607" t="s">
        <v>3493</v>
      </c>
      <c r="C3955" s="607" t="s">
        <v>14770</v>
      </c>
      <c r="D3955" s="607" t="s">
        <v>10580</v>
      </c>
      <c r="E3955" s="619" t="s">
        <v>16432</v>
      </c>
      <c r="F3955"/>
      <c r="G3955"/>
      <c r="H3955"/>
    </row>
    <row r="3956" spans="1:8" ht="15" x14ac:dyDescent="0.25">
      <c r="A3956" s="609" t="str">
        <f t="shared" si="61"/>
        <v>92660</v>
      </c>
      <c r="B3956" s="607" t="s">
        <v>3494</v>
      </c>
      <c r="C3956" s="607" t="s">
        <v>14771</v>
      </c>
      <c r="D3956" s="607" t="s">
        <v>10580</v>
      </c>
      <c r="E3956" s="619" t="s">
        <v>17946</v>
      </c>
      <c r="F3956"/>
      <c r="G3956"/>
      <c r="H3956"/>
    </row>
    <row r="3957" spans="1:8" ht="15" x14ac:dyDescent="0.25">
      <c r="A3957" s="609" t="str">
        <f t="shared" si="61"/>
        <v>92661</v>
      </c>
      <c r="B3957" s="607" t="s">
        <v>3495</v>
      </c>
      <c r="C3957" s="607" t="s">
        <v>14772</v>
      </c>
      <c r="D3957" s="607" t="s">
        <v>10580</v>
      </c>
      <c r="E3957" s="619" t="s">
        <v>16438</v>
      </c>
      <c r="F3957"/>
      <c r="G3957"/>
      <c r="H3957"/>
    </row>
    <row r="3958" spans="1:8" ht="15" x14ac:dyDescent="0.25">
      <c r="A3958" s="609" t="str">
        <f t="shared" si="61"/>
        <v>92662</v>
      </c>
      <c r="B3958" s="607" t="s">
        <v>3496</v>
      </c>
      <c r="C3958" s="607" t="s">
        <v>14773</v>
      </c>
      <c r="D3958" s="607" t="s">
        <v>10580</v>
      </c>
      <c r="E3958" s="619" t="s">
        <v>30350</v>
      </c>
      <c r="F3958"/>
      <c r="G3958"/>
      <c r="H3958"/>
    </row>
    <row r="3959" spans="1:8" ht="15" x14ac:dyDescent="0.25">
      <c r="A3959" s="609" t="str">
        <f t="shared" si="61"/>
        <v>92663</v>
      </c>
      <c r="B3959" s="607" t="s">
        <v>3497</v>
      </c>
      <c r="C3959" s="607" t="s">
        <v>14774</v>
      </c>
      <c r="D3959" s="607" t="s">
        <v>10580</v>
      </c>
      <c r="E3959" s="619" t="s">
        <v>8887</v>
      </c>
      <c r="F3959"/>
      <c r="G3959"/>
      <c r="H3959"/>
    </row>
    <row r="3960" spans="1:8" ht="15" x14ac:dyDescent="0.25">
      <c r="A3960" s="609" t="str">
        <f t="shared" si="61"/>
        <v>92664</v>
      </c>
      <c r="B3960" s="607" t="s">
        <v>3498</v>
      </c>
      <c r="C3960" s="607" t="s">
        <v>14775</v>
      </c>
      <c r="D3960" s="607" t="s">
        <v>10580</v>
      </c>
      <c r="E3960" s="619" t="s">
        <v>25108</v>
      </c>
      <c r="F3960"/>
      <c r="G3960"/>
      <c r="H3960"/>
    </row>
    <row r="3961" spans="1:8" ht="15" x14ac:dyDescent="0.25">
      <c r="A3961" s="609" t="str">
        <f t="shared" si="61"/>
        <v>92665</v>
      </c>
      <c r="B3961" s="607" t="s">
        <v>3499</v>
      </c>
      <c r="C3961" s="607" t="s">
        <v>14776</v>
      </c>
      <c r="D3961" s="607" t="s">
        <v>10580</v>
      </c>
      <c r="E3961" s="619" t="s">
        <v>18890</v>
      </c>
      <c r="F3961"/>
      <c r="G3961"/>
      <c r="H3961"/>
    </row>
    <row r="3962" spans="1:8" ht="15" x14ac:dyDescent="0.25">
      <c r="A3962" s="609" t="str">
        <f t="shared" si="61"/>
        <v>92666</v>
      </c>
      <c r="B3962" s="607" t="s">
        <v>3500</v>
      </c>
      <c r="C3962" s="607" t="s">
        <v>14777</v>
      </c>
      <c r="D3962" s="607" t="s">
        <v>10580</v>
      </c>
      <c r="E3962" s="619" t="s">
        <v>19412</v>
      </c>
      <c r="F3962"/>
      <c r="G3962"/>
      <c r="H3962"/>
    </row>
    <row r="3963" spans="1:8" ht="15" x14ac:dyDescent="0.25">
      <c r="A3963" s="609" t="str">
        <f t="shared" si="61"/>
        <v>92667</v>
      </c>
      <c r="B3963" s="607" t="s">
        <v>3501</v>
      </c>
      <c r="C3963" s="607" t="s">
        <v>14778</v>
      </c>
      <c r="D3963" s="607" t="s">
        <v>10580</v>
      </c>
      <c r="E3963" s="619" t="s">
        <v>33620</v>
      </c>
      <c r="F3963"/>
      <c r="G3963"/>
      <c r="H3963"/>
    </row>
    <row r="3964" spans="1:8" ht="15" x14ac:dyDescent="0.25">
      <c r="A3964" s="609" t="str">
        <f t="shared" si="61"/>
        <v>92668</v>
      </c>
      <c r="B3964" s="607" t="s">
        <v>3502</v>
      </c>
      <c r="C3964" s="607" t="s">
        <v>14779</v>
      </c>
      <c r="D3964" s="607" t="s">
        <v>10580</v>
      </c>
      <c r="E3964" s="619" t="s">
        <v>19767</v>
      </c>
      <c r="F3964"/>
      <c r="G3964"/>
      <c r="H3964"/>
    </row>
    <row r="3965" spans="1:8" ht="15" x14ac:dyDescent="0.25">
      <c r="A3965" s="609" t="str">
        <f t="shared" si="61"/>
        <v>92669</v>
      </c>
      <c r="B3965" s="607" t="s">
        <v>3503</v>
      </c>
      <c r="C3965" s="607" t="s">
        <v>14780</v>
      </c>
      <c r="D3965" s="607" t="s">
        <v>10580</v>
      </c>
      <c r="E3965" s="619" t="s">
        <v>11852</v>
      </c>
      <c r="F3965"/>
      <c r="G3965"/>
      <c r="H3965"/>
    </row>
    <row r="3966" spans="1:8" ht="15" x14ac:dyDescent="0.25">
      <c r="A3966" s="609" t="str">
        <f t="shared" si="61"/>
        <v>92670</v>
      </c>
      <c r="B3966" s="607" t="s">
        <v>3504</v>
      </c>
      <c r="C3966" s="607" t="s">
        <v>14781</v>
      </c>
      <c r="D3966" s="607" t="s">
        <v>10580</v>
      </c>
      <c r="E3966" s="619" t="s">
        <v>15551</v>
      </c>
      <c r="F3966"/>
      <c r="G3966"/>
      <c r="H3966"/>
    </row>
    <row r="3967" spans="1:8" ht="15" x14ac:dyDescent="0.25">
      <c r="A3967" s="609" t="str">
        <f t="shared" si="61"/>
        <v>92671</v>
      </c>
      <c r="B3967" s="607" t="s">
        <v>3505</v>
      </c>
      <c r="C3967" s="607" t="s">
        <v>14782</v>
      </c>
      <c r="D3967" s="607" t="s">
        <v>10580</v>
      </c>
      <c r="E3967" s="619" t="s">
        <v>18901</v>
      </c>
      <c r="F3967"/>
      <c r="G3967"/>
      <c r="H3967"/>
    </row>
    <row r="3968" spans="1:8" ht="15" x14ac:dyDescent="0.25">
      <c r="A3968" s="609" t="str">
        <f t="shared" si="61"/>
        <v>92672</v>
      </c>
      <c r="B3968" s="607" t="s">
        <v>3506</v>
      </c>
      <c r="C3968" s="607" t="s">
        <v>14784</v>
      </c>
      <c r="D3968" s="607" t="s">
        <v>10580</v>
      </c>
      <c r="E3968" s="619" t="s">
        <v>18649</v>
      </c>
      <c r="F3968"/>
      <c r="G3968"/>
      <c r="H3968"/>
    </row>
    <row r="3969" spans="1:8" ht="15" x14ac:dyDescent="0.25">
      <c r="A3969" s="609" t="str">
        <f t="shared" si="61"/>
        <v>92673</v>
      </c>
      <c r="B3969" s="607" t="s">
        <v>3507</v>
      </c>
      <c r="C3969" s="607" t="s">
        <v>14785</v>
      </c>
      <c r="D3969" s="607" t="s">
        <v>10580</v>
      </c>
      <c r="E3969" s="619" t="s">
        <v>14049</v>
      </c>
      <c r="F3969"/>
      <c r="G3969"/>
      <c r="H3969"/>
    </row>
    <row r="3970" spans="1:8" ht="15" x14ac:dyDescent="0.25">
      <c r="A3970" s="609" t="str">
        <f t="shared" ref="A3970:A4033" si="62">IF(ISERROR(SEARCH("/",B3970)=6),TRIM(CLEAN(B3970)),IF(SEARCH("/",B3970)=6,IF(LEN(TRIM(CLEAN(B3970)))=7,LEFT(TRIM(CLEAN(B3970)),6)&amp;"00"&amp;RIGHT(TRIM(CLEAN(B3970)),1),LEFT(TRIM(CLEAN(B3970)),6)&amp;"0"&amp;RIGHT(TRIM(CLEAN(B3970)),2)),TRIM(CLEAN(B3970))))</f>
        <v>92674</v>
      </c>
      <c r="B3970" s="607" t="s">
        <v>3508</v>
      </c>
      <c r="C3970" s="607" t="s">
        <v>14786</v>
      </c>
      <c r="D3970" s="607" t="s">
        <v>10580</v>
      </c>
      <c r="E3970" s="619" t="s">
        <v>19546</v>
      </c>
      <c r="F3970"/>
      <c r="G3970"/>
      <c r="H3970"/>
    </row>
    <row r="3971" spans="1:8" ht="15" x14ac:dyDescent="0.25">
      <c r="A3971" s="609" t="str">
        <f t="shared" si="62"/>
        <v>92675</v>
      </c>
      <c r="B3971" s="607" t="s">
        <v>3509</v>
      </c>
      <c r="C3971" s="607" t="s">
        <v>14787</v>
      </c>
      <c r="D3971" s="607" t="s">
        <v>10580</v>
      </c>
      <c r="E3971" s="619" t="s">
        <v>19066</v>
      </c>
      <c r="F3971"/>
      <c r="G3971"/>
      <c r="H3971"/>
    </row>
    <row r="3972" spans="1:8" ht="15" x14ac:dyDescent="0.25">
      <c r="A3972" s="609" t="str">
        <f t="shared" si="62"/>
        <v>92676</v>
      </c>
      <c r="B3972" s="607" t="s">
        <v>3510</v>
      </c>
      <c r="C3972" s="607" t="s">
        <v>14788</v>
      </c>
      <c r="D3972" s="607" t="s">
        <v>10580</v>
      </c>
      <c r="E3972" s="619" t="s">
        <v>33621</v>
      </c>
      <c r="F3972"/>
      <c r="G3972"/>
      <c r="H3972"/>
    </row>
    <row r="3973" spans="1:8" ht="15" x14ac:dyDescent="0.25">
      <c r="A3973" s="609" t="str">
        <f t="shared" si="62"/>
        <v>92677</v>
      </c>
      <c r="B3973" s="607" t="s">
        <v>3511</v>
      </c>
      <c r="C3973" s="607" t="s">
        <v>14790</v>
      </c>
      <c r="D3973" s="607" t="s">
        <v>10580</v>
      </c>
      <c r="E3973" s="619" t="s">
        <v>33622</v>
      </c>
      <c r="F3973"/>
      <c r="G3973"/>
      <c r="H3973"/>
    </row>
    <row r="3974" spans="1:8" ht="15" x14ac:dyDescent="0.25">
      <c r="A3974" s="609" t="str">
        <f t="shared" si="62"/>
        <v>92678</v>
      </c>
      <c r="B3974" s="607" t="s">
        <v>3512</v>
      </c>
      <c r="C3974" s="607" t="s">
        <v>14791</v>
      </c>
      <c r="D3974" s="607" t="s">
        <v>10580</v>
      </c>
      <c r="E3974" s="619" t="s">
        <v>33623</v>
      </c>
      <c r="F3974"/>
      <c r="G3974"/>
      <c r="H3974"/>
    </row>
    <row r="3975" spans="1:8" ht="15" x14ac:dyDescent="0.25">
      <c r="A3975" s="609" t="str">
        <f t="shared" si="62"/>
        <v>92679</v>
      </c>
      <c r="B3975" s="607" t="s">
        <v>3513</v>
      </c>
      <c r="C3975" s="607" t="s">
        <v>14792</v>
      </c>
      <c r="D3975" s="607" t="s">
        <v>10580</v>
      </c>
      <c r="E3975" s="619" t="s">
        <v>21397</v>
      </c>
      <c r="F3975"/>
      <c r="G3975"/>
      <c r="H3975"/>
    </row>
    <row r="3976" spans="1:8" ht="15" x14ac:dyDescent="0.25">
      <c r="A3976" s="609" t="str">
        <f t="shared" si="62"/>
        <v>92680</v>
      </c>
      <c r="B3976" s="607" t="s">
        <v>3514</v>
      </c>
      <c r="C3976" s="607" t="s">
        <v>14793</v>
      </c>
      <c r="D3976" s="607" t="s">
        <v>10580</v>
      </c>
      <c r="E3976" s="619" t="s">
        <v>33624</v>
      </c>
      <c r="F3976"/>
      <c r="G3976"/>
      <c r="H3976"/>
    </row>
    <row r="3977" spans="1:8" ht="15" x14ac:dyDescent="0.25">
      <c r="A3977" s="609" t="str">
        <f t="shared" si="62"/>
        <v>92681</v>
      </c>
      <c r="B3977" s="607" t="s">
        <v>3515</v>
      </c>
      <c r="C3977" s="607" t="s">
        <v>14794</v>
      </c>
      <c r="D3977" s="607" t="s">
        <v>10580</v>
      </c>
      <c r="E3977" s="619" t="s">
        <v>33625</v>
      </c>
      <c r="F3977"/>
      <c r="G3977"/>
      <c r="H3977"/>
    </row>
    <row r="3978" spans="1:8" ht="15" x14ac:dyDescent="0.25">
      <c r="A3978" s="609" t="str">
        <f t="shared" si="62"/>
        <v>92682</v>
      </c>
      <c r="B3978" s="607" t="s">
        <v>3516</v>
      </c>
      <c r="C3978" s="607" t="s">
        <v>14795</v>
      </c>
      <c r="D3978" s="607" t="s">
        <v>10580</v>
      </c>
      <c r="E3978" s="619" t="s">
        <v>10616</v>
      </c>
      <c r="F3978"/>
      <c r="G3978"/>
      <c r="H3978"/>
    </row>
    <row r="3979" spans="1:8" ht="15" x14ac:dyDescent="0.25">
      <c r="A3979" s="609" t="str">
        <f t="shared" si="62"/>
        <v>92683</v>
      </c>
      <c r="B3979" s="607" t="s">
        <v>3517</v>
      </c>
      <c r="C3979" s="607" t="s">
        <v>14796</v>
      </c>
      <c r="D3979" s="607" t="s">
        <v>10580</v>
      </c>
      <c r="E3979" s="619" t="s">
        <v>18906</v>
      </c>
      <c r="F3979"/>
      <c r="G3979"/>
      <c r="H3979"/>
    </row>
    <row r="3980" spans="1:8" ht="15" x14ac:dyDescent="0.25">
      <c r="A3980" s="609" t="str">
        <f t="shared" si="62"/>
        <v>92684</v>
      </c>
      <c r="B3980" s="607" t="s">
        <v>3518</v>
      </c>
      <c r="C3980" s="607" t="s">
        <v>14797</v>
      </c>
      <c r="D3980" s="607" t="s">
        <v>10580</v>
      </c>
      <c r="E3980" s="619" t="s">
        <v>33626</v>
      </c>
      <c r="F3980"/>
      <c r="G3980"/>
      <c r="H3980"/>
    </row>
    <row r="3981" spans="1:8" ht="15" x14ac:dyDescent="0.25">
      <c r="A3981" s="609" t="str">
        <f t="shared" si="62"/>
        <v>92685</v>
      </c>
      <c r="B3981" s="607" t="s">
        <v>3519</v>
      </c>
      <c r="C3981" s="607" t="s">
        <v>14798</v>
      </c>
      <c r="D3981" s="607" t="s">
        <v>10580</v>
      </c>
      <c r="E3981" s="619" t="s">
        <v>33627</v>
      </c>
      <c r="F3981"/>
      <c r="G3981"/>
      <c r="H3981"/>
    </row>
    <row r="3982" spans="1:8" ht="15" x14ac:dyDescent="0.25">
      <c r="A3982" s="609" t="str">
        <f t="shared" si="62"/>
        <v>92686</v>
      </c>
      <c r="B3982" s="607" t="s">
        <v>3520</v>
      </c>
      <c r="C3982" s="607" t="s">
        <v>14799</v>
      </c>
      <c r="D3982" s="607" t="s">
        <v>10580</v>
      </c>
      <c r="E3982" s="619" t="s">
        <v>33628</v>
      </c>
      <c r="F3982"/>
      <c r="G3982"/>
      <c r="H3982"/>
    </row>
    <row r="3983" spans="1:8" ht="15" x14ac:dyDescent="0.25">
      <c r="A3983" s="609" t="str">
        <f t="shared" si="62"/>
        <v>92692</v>
      </c>
      <c r="B3983" s="607" t="s">
        <v>3525</v>
      </c>
      <c r="C3983" s="607" t="s">
        <v>14800</v>
      </c>
      <c r="D3983" s="607" t="s">
        <v>10580</v>
      </c>
      <c r="E3983" s="619" t="s">
        <v>8865</v>
      </c>
      <c r="F3983"/>
      <c r="G3983"/>
      <c r="H3983"/>
    </row>
    <row r="3984" spans="1:8" ht="15" x14ac:dyDescent="0.25">
      <c r="A3984" s="609" t="str">
        <f t="shared" si="62"/>
        <v>92693</v>
      </c>
      <c r="B3984" s="607" t="s">
        <v>3526</v>
      </c>
      <c r="C3984" s="607" t="s">
        <v>14801</v>
      </c>
      <c r="D3984" s="607" t="s">
        <v>10580</v>
      </c>
      <c r="E3984" s="619" t="s">
        <v>18162</v>
      </c>
      <c r="F3984"/>
      <c r="G3984"/>
      <c r="H3984"/>
    </row>
    <row r="3985" spans="1:8" ht="15" x14ac:dyDescent="0.25">
      <c r="A3985" s="609" t="str">
        <f t="shared" si="62"/>
        <v>92694</v>
      </c>
      <c r="B3985" s="607" t="s">
        <v>3527</v>
      </c>
      <c r="C3985" s="607" t="s">
        <v>14802</v>
      </c>
      <c r="D3985" s="607" t="s">
        <v>10580</v>
      </c>
      <c r="E3985" s="619" t="s">
        <v>19593</v>
      </c>
      <c r="F3985"/>
      <c r="G3985"/>
      <c r="H3985"/>
    </row>
    <row r="3986" spans="1:8" ht="15" x14ac:dyDescent="0.25">
      <c r="A3986" s="609" t="str">
        <f t="shared" si="62"/>
        <v>92695</v>
      </c>
      <c r="B3986" s="607" t="s">
        <v>3528</v>
      </c>
      <c r="C3986" s="607" t="s">
        <v>14804</v>
      </c>
      <c r="D3986" s="607" t="s">
        <v>10580</v>
      </c>
      <c r="E3986" s="619" t="s">
        <v>14954</v>
      </c>
      <c r="F3986"/>
      <c r="G3986"/>
      <c r="H3986"/>
    </row>
    <row r="3987" spans="1:8" ht="15" x14ac:dyDescent="0.25">
      <c r="A3987" s="609" t="str">
        <f t="shared" si="62"/>
        <v>92696</v>
      </c>
      <c r="B3987" s="607" t="s">
        <v>3529</v>
      </c>
      <c r="C3987" s="607" t="s">
        <v>14806</v>
      </c>
      <c r="D3987" s="607" t="s">
        <v>10580</v>
      </c>
      <c r="E3987" s="619" t="s">
        <v>14629</v>
      </c>
      <c r="F3987"/>
      <c r="G3987"/>
      <c r="H3987"/>
    </row>
    <row r="3988" spans="1:8" ht="15" x14ac:dyDescent="0.25">
      <c r="A3988" s="609" t="str">
        <f t="shared" si="62"/>
        <v>92697</v>
      </c>
      <c r="B3988" s="607" t="s">
        <v>3530</v>
      </c>
      <c r="C3988" s="607" t="s">
        <v>14807</v>
      </c>
      <c r="D3988" s="607" t="s">
        <v>10580</v>
      </c>
      <c r="E3988" s="619" t="s">
        <v>18058</v>
      </c>
      <c r="F3988"/>
      <c r="G3988"/>
      <c r="H3988"/>
    </row>
    <row r="3989" spans="1:8" ht="15" x14ac:dyDescent="0.25">
      <c r="A3989" s="609" t="str">
        <f t="shared" si="62"/>
        <v>92698</v>
      </c>
      <c r="B3989" s="607" t="s">
        <v>3531</v>
      </c>
      <c r="C3989" s="607" t="s">
        <v>14808</v>
      </c>
      <c r="D3989" s="607" t="s">
        <v>10580</v>
      </c>
      <c r="E3989" s="619" t="s">
        <v>9752</v>
      </c>
      <c r="F3989"/>
      <c r="G3989"/>
      <c r="H3989"/>
    </row>
    <row r="3990" spans="1:8" ht="15" x14ac:dyDescent="0.25">
      <c r="A3990" s="609" t="str">
        <f t="shared" si="62"/>
        <v>92699</v>
      </c>
      <c r="B3990" s="607" t="s">
        <v>3532</v>
      </c>
      <c r="C3990" s="607" t="s">
        <v>14809</v>
      </c>
      <c r="D3990" s="607" t="s">
        <v>10580</v>
      </c>
      <c r="E3990" s="619" t="s">
        <v>9423</v>
      </c>
      <c r="F3990"/>
      <c r="G3990"/>
      <c r="H3990"/>
    </row>
    <row r="3991" spans="1:8" ht="15" x14ac:dyDescent="0.25">
      <c r="A3991" s="609" t="str">
        <f t="shared" si="62"/>
        <v>92700</v>
      </c>
      <c r="B3991" s="607" t="s">
        <v>3533</v>
      </c>
      <c r="C3991" s="607" t="s">
        <v>14811</v>
      </c>
      <c r="D3991" s="607" t="s">
        <v>10580</v>
      </c>
      <c r="E3991" s="619" t="s">
        <v>18057</v>
      </c>
      <c r="F3991"/>
      <c r="G3991"/>
      <c r="H3991"/>
    </row>
    <row r="3992" spans="1:8" ht="15" x14ac:dyDescent="0.25">
      <c r="A3992" s="609" t="str">
        <f t="shared" si="62"/>
        <v>92701</v>
      </c>
      <c r="B3992" s="607" t="s">
        <v>3534</v>
      </c>
      <c r="C3992" s="607" t="s">
        <v>14812</v>
      </c>
      <c r="D3992" s="607" t="s">
        <v>10580</v>
      </c>
      <c r="E3992" s="619" t="s">
        <v>19634</v>
      </c>
      <c r="F3992"/>
      <c r="G3992"/>
      <c r="H3992"/>
    </row>
    <row r="3993" spans="1:8" ht="15" x14ac:dyDescent="0.25">
      <c r="A3993" s="609" t="str">
        <f t="shared" si="62"/>
        <v>92702</v>
      </c>
      <c r="B3993" s="607" t="s">
        <v>3535</v>
      </c>
      <c r="C3993" s="607" t="s">
        <v>14813</v>
      </c>
      <c r="D3993" s="607" t="s">
        <v>10580</v>
      </c>
      <c r="E3993" s="619" t="s">
        <v>10381</v>
      </c>
      <c r="F3993"/>
      <c r="G3993"/>
      <c r="H3993"/>
    </row>
    <row r="3994" spans="1:8" ht="15" x14ac:dyDescent="0.25">
      <c r="A3994" s="609" t="str">
        <f t="shared" si="62"/>
        <v>92703</v>
      </c>
      <c r="B3994" s="607" t="s">
        <v>3536</v>
      </c>
      <c r="C3994" s="607" t="s">
        <v>14815</v>
      </c>
      <c r="D3994" s="607" t="s">
        <v>10580</v>
      </c>
      <c r="E3994" s="619" t="s">
        <v>15370</v>
      </c>
      <c r="F3994"/>
      <c r="G3994"/>
      <c r="H3994"/>
    </row>
    <row r="3995" spans="1:8" ht="15" x14ac:dyDescent="0.25">
      <c r="A3995" s="609" t="str">
        <f t="shared" si="62"/>
        <v>92704</v>
      </c>
      <c r="B3995" s="607" t="s">
        <v>3537</v>
      </c>
      <c r="C3995" s="607" t="s">
        <v>14816</v>
      </c>
      <c r="D3995" s="607" t="s">
        <v>10580</v>
      </c>
      <c r="E3995" s="619" t="s">
        <v>10037</v>
      </c>
      <c r="F3995"/>
      <c r="G3995"/>
      <c r="H3995"/>
    </row>
    <row r="3996" spans="1:8" ht="15" x14ac:dyDescent="0.25">
      <c r="A3996" s="609" t="str">
        <f t="shared" si="62"/>
        <v>92705</v>
      </c>
      <c r="B3996" s="607" t="s">
        <v>3538</v>
      </c>
      <c r="C3996" s="607" t="s">
        <v>14817</v>
      </c>
      <c r="D3996" s="607" t="s">
        <v>10580</v>
      </c>
      <c r="E3996" s="619" t="s">
        <v>10297</v>
      </c>
      <c r="F3996"/>
      <c r="G3996"/>
      <c r="H3996"/>
    </row>
    <row r="3997" spans="1:8" ht="15" x14ac:dyDescent="0.25">
      <c r="A3997" s="609" t="str">
        <f t="shared" si="62"/>
        <v>92706</v>
      </c>
      <c r="B3997" s="607" t="s">
        <v>3539</v>
      </c>
      <c r="C3997" s="607" t="s">
        <v>14818</v>
      </c>
      <c r="D3997" s="607" t="s">
        <v>10580</v>
      </c>
      <c r="E3997" s="619" t="s">
        <v>33629</v>
      </c>
      <c r="F3997"/>
      <c r="G3997"/>
      <c r="H3997"/>
    </row>
    <row r="3998" spans="1:8" ht="15" x14ac:dyDescent="0.25">
      <c r="A3998" s="609" t="str">
        <f t="shared" si="62"/>
        <v>92889</v>
      </c>
      <c r="B3998" s="607" t="s">
        <v>3705</v>
      </c>
      <c r="C3998" s="607" t="s">
        <v>14819</v>
      </c>
      <c r="D3998" s="607" t="s">
        <v>10580</v>
      </c>
      <c r="E3998" s="619" t="s">
        <v>28386</v>
      </c>
      <c r="F3998"/>
      <c r="G3998"/>
      <c r="H3998"/>
    </row>
    <row r="3999" spans="1:8" ht="15" x14ac:dyDescent="0.25">
      <c r="A3999" s="609" t="str">
        <f t="shared" si="62"/>
        <v>92890</v>
      </c>
      <c r="B3999" s="607" t="s">
        <v>3706</v>
      </c>
      <c r="C3999" s="607" t="s">
        <v>14820</v>
      </c>
      <c r="D3999" s="607" t="s">
        <v>10580</v>
      </c>
      <c r="E3999" s="619" t="s">
        <v>19000</v>
      </c>
      <c r="F3999"/>
      <c r="G3999"/>
      <c r="H3999"/>
    </row>
    <row r="4000" spans="1:8" ht="15" x14ac:dyDescent="0.25">
      <c r="A4000" s="609" t="str">
        <f t="shared" si="62"/>
        <v>92891</v>
      </c>
      <c r="B4000" s="607" t="s">
        <v>3707</v>
      </c>
      <c r="C4000" s="607" t="s">
        <v>14821</v>
      </c>
      <c r="D4000" s="607" t="s">
        <v>10580</v>
      </c>
      <c r="E4000" s="619" t="s">
        <v>33630</v>
      </c>
      <c r="F4000"/>
      <c r="G4000"/>
      <c r="H4000"/>
    </row>
    <row r="4001" spans="1:8" ht="15" x14ac:dyDescent="0.25">
      <c r="A4001" s="609" t="str">
        <f t="shared" si="62"/>
        <v>92892</v>
      </c>
      <c r="B4001" s="607" t="s">
        <v>3708</v>
      </c>
      <c r="C4001" s="607" t="s">
        <v>14822</v>
      </c>
      <c r="D4001" s="607" t="s">
        <v>10580</v>
      </c>
      <c r="E4001" s="619" t="s">
        <v>22842</v>
      </c>
      <c r="F4001"/>
      <c r="G4001"/>
      <c r="H4001"/>
    </row>
    <row r="4002" spans="1:8" ht="15" x14ac:dyDescent="0.25">
      <c r="A4002" s="609" t="str">
        <f t="shared" si="62"/>
        <v>92893</v>
      </c>
      <c r="B4002" s="607" t="s">
        <v>3709</v>
      </c>
      <c r="C4002" s="607" t="s">
        <v>14823</v>
      </c>
      <c r="D4002" s="607" t="s">
        <v>10580</v>
      </c>
      <c r="E4002" s="619" t="s">
        <v>33631</v>
      </c>
      <c r="F4002"/>
      <c r="G4002"/>
      <c r="H4002"/>
    </row>
    <row r="4003" spans="1:8" ht="15" x14ac:dyDescent="0.25">
      <c r="A4003" s="609" t="str">
        <f t="shared" si="62"/>
        <v>92894</v>
      </c>
      <c r="B4003" s="607" t="s">
        <v>3710</v>
      </c>
      <c r="C4003" s="607" t="s">
        <v>14825</v>
      </c>
      <c r="D4003" s="607" t="s">
        <v>10580</v>
      </c>
      <c r="E4003" s="619" t="s">
        <v>29493</v>
      </c>
      <c r="F4003"/>
      <c r="G4003"/>
      <c r="H4003"/>
    </row>
    <row r="4004" spans="1:8" ht="15" x14ac:dyDescent="0.25">
      <c r="A4004" s="609" t="str">
        <f t="shared" si="62"/>
        <v>92895</v>
      </c>
      <c r="B4004" s="607" t="s">
        <v>3711</v>
      </c>
      <c r="C4004" s="607" t="s">
        <v>14827</v>
      </c>
      <c r="D4004" s="607" t="s">
        <v>10580</v>
      </c>
      <c r="E4004" s="619" t="s">
        <v>19408</v>
      </c>
      <c r="F4004"/>
      <c r="G4004"/>
      <c r="H4004"/>
    </row>
    <row r="4005" spans="1:8" ht="15" x14ac:dyDescent="0.25">
      <c r="A4005" s="609" t="str">
        <f t="shared" si="62"/>
        <v>92896</v>
      </c>
      <c r="B4005" s="607" t="s">
        <v>3712</v>
      </c>
      <c r="C4005" s="607" t="s">
        <v>14828</v>
      </c>
      <c r="D4005" s="607" t="s">
        <v>10580</v>
      </c>
      <c r="E4005" s="619" t="s">
        <v>33632</v>
      </c>
      <c r="F4005"/>
      <c r="G4005"/>
      <c r="H4005"/>
    </row>
    <row r="4006" spans="1:8" ht="15" x14ac:dyDescent="0.25">
      <c r="A4006" s="609" t="str">
        <f t="shared" si="62"/>
        <v>92897</v>
      </c>
      <c r="B4006" s="607" t="s">
        <v>3713</v>
      </c>
      <c r="C4006" s="607" t="s">
        <v>14829</v>
      </c>
      <c r="D4006" s="607" t="s">
        <v>10580</v>
      </c>
      <c r="E4006" s="619" t="s">
        <v>33633</v>
      </c>
      <c r="F4006"/>
      <c r="G4006"/>
      <c r="H4006"/>
    </row>
    <row r="4007" spans="1:8" ht="15" x14ac:dyDescent="0.25">
      <c r="A4007" s="609" t="str">
        <f t="shared" si="62"/>
        <v>92898</v>
      </c>
      <c r="B4007" s="607" t="s">
        <v>3714</v>
      </c>
      <c r="C4007" s="607" t="s">
        <v>14830</v>
      </c>
      <c r="D4007" s="607" t="s">
        <v>10580</v>
      </c>
      <c r="E4007" s="619" t="s">
        <v>18741</v>
      </c>
      <c r="F4007"/>
      <c r="G4007"/>
      <c r="H4007"/>
    </row>
    <row r="4008" spans="1:8" ht="15" x14ac:dyDescent="0.25">
      <c r="A4008" s="609" t="str">
        <f t="shared" si="62"/>
        <v>92899</v>
      </c>
      <c r="B4008" s="607" t="s">
        <v>3715</v>
      </c>
      <c r="C4008" s="607" t="s">
        <v>14831</v>
      </c>
      <c r="D4008" s="607" t="s">
        <v>10580</v>
      </c>
      <c r="E4008" s="619" t="s">
        <v>31391</v>
      </c>
      <c r="F4008"/>
      <c r="G4008"/>
      <c r="H4008"/>
    </row>
    <row r="4009" spans="1:8" ht="15" x14ac:dyDescent="0.25">
      <c r="A4009" s="609" t="str">
        <f t="shared" si="62"/>
        <v>92900</v>
      </c>
      <c r="B4009" s="607" t="s">
        <v>3716</v>
      </c>
      <c r="C4009" s="607" t="s">
        <v>14832</v>
      </c>
      <c r="D4009" s="607" t="s">
        <v>10580</v>
      </c>
      <c r="E4009" s="619" t="s">
        <v>33634</v>
      </c>
      <c r="F4009"/>
      <c r="G4009"/>
      <c r="H4009"/>
    </row>
    <row r="4010" spans="1:8" ht="15" x14ac:dyDescent="0.25">
      <c r="A4010" s="609" t="str">
        <f t="shared" si="62"/>
        <v>92901</v>
      </c>
      <c r="B4010" s="607" t="s">
        <v>3717</v>
      </c>
      <c r="C4010" s="607" t="s">
        <v>14833</v>
      </c>
      <c r="D4010" s="607" t="s">
        <v>10580</v>
      </c>
      <c r="E4010" s="619" t="s">
        <v>30508</v>
      </c>
      <c r="F4010"/>
      <c r="G4010"/>
      <c r="H4010"/>
    </row>
    <row r="4011" spans="1:8" ht="15" x14ac:dyDescent="0.25">
      <c r="A4011" s="609" t="str">
        <f t="shared" si="62"/>
        <v>92902</v>
      </c>
      <c r="B4011" s="607" t="s">
        <v>3718</v>
      </c>
      <c r="C4011" s="607" t="s">
        <v>14835</v>
      </c>
      <c r="D4011" s="607" t="s">
        <v>10580</v>
      </c>
      <c r="E4011" s="619" t="s">
        <v>33635</v>
      </c>
      <c r="F4011"/>
      <c r="G4011"/>
      <c r="H4011"/>
    </row>
    <row r="4012" spans="1:8" ht="15" x14ac:dyDescent="0.25">
      <c r="A4012" s="609" t="str">
        <f t="shared" si="62"/>
        <v>92903</v>
      </c>
      <c r="B4012" s="607" t="s">
        <v>3719</v>
      </c>
      <c r="C4012" s="607" t="s">
        <v>14836</v>
      </c>
      <c r="D4012" s="607" t="s">
        <v>10580</v>
      </c>
      <c r="E4012" s="619" t="s">
        <v>33636</v>
      </c>
      <c r="F4012"/>
      <c r="G4012"/>
      <c r="H4012"/>
    </row>
    <row r="4013" spans="1:8" ht="15" x14ac:dyDescent="0.25">
      <c r="A4013" s="609" t="str">
        <f t="shared" si="62"/>
        <v>92904</v>
      </c>
      <c r="B4013" s="607" t="s">
        <v>3720</v>
      </c>
      <c r="C4013" s="607" t="s">
        <v>14837</v>
      </c>
      <c r="D4013" s="607" t="s">
        <v>10580</v>
      </c>
      <c r="E4013" s="619" t="s">
        <v>11253</v>
      </c>
      <c r="F4013"/>
      <c r="G4013"/>
      <c r="H4013"/>
    </row>
    <row r="4014" spans="1:8" ht="15" x14ac:dyDescent="0.25">
      <c r="A4014" s="609" t="str">
        <f t="shared" si="62"/>
        <v>92905</v>
      </c>
      <c r="B4014" s="607" t="s">
        <v>3721</v>
      </c>
      <c r="C4014" s="607" t="s">
        <v>14838</v>
      </c>
      <c r="D4014" s="607" t="s">
        <v>10580</v>
      </c>
      <c r="E4014" s="619" t="s">
        <v>9070</v>
      </c>
      <c r="F4014"/>
      <c r="G4014"/>
      <c r="H4014"/>
    </row>
    <row r="4015" spans="1:8" ht="15" x14ac:dyDescent="0.25">
      <c r="A4015" s="609" t="str">
        <f t="shared" si="62"/>
        <v>92906</v>
      </c>
      <c r="B4015" s="607" t="s">
        <v>3722</v>
      </c>
      <c r="C4015" s="607" t="s">
        <v>14840</v>
      </c>
      <c r="D4015" s="607" t="s">
        <v>10580</v>
      </c>
      <c r="E4015" s="619" t="s">
        <v>19394</v>
      </c>
      <c r="F4015"/>
      <c r="G4015"/>
      <c r="H4015"/>
    </row>
    <row r="4016" spans="1:8" ht="15" x14ac:dyDescent="0.25">
      <c r="A4016" s="609" t="str">
        <f t="shared" si="62"/>
        <v>92907</v>
      </c>
      <c r="B4016" s="607" t="s">
        <v>3723</v>
      </c>
      <c r="C4016" s="607" t="s">
        <v>14842</v>
      </c>
      <c r="D4016" s="607" t="s">
        <v>10580</v>
      </c>
      <c r="E4016" s="619" t="s">
        <v>33637</v>
      </c>
      <c r="F4016"/>
      <c r="G4016"/>
      <c r="H4016"/>
    </row>
    <row r="4017" spans="1:8" ht="15" x14ac:dyDescent="0.25">
      <c r="A4017" s="609" t="str">
        <f t="shared" si="62"/>
        <v>92908</v>
      </c>
      <c r="B4017" s="607" t="s">
        <v>3724</v>
      </c>
      <c r="C4017" s="607" t="s">
        <v>14843</v>
      </c>
      <c r="D4017" s="607" t="s">
        <v>10580</v>
      </c>
      <c r="E4017" s="619" t="s">
        <v>33637</v>
      </c>
      <c r="F4017"/>
      <c r="G4017"/>
      <c r="H4017"/>
    </row>
    <row r="4018" spans="1:8" ht="15" x14ac:dyDescent="0.25">
      <c r="A4018" s="609" t="str">
        <f t="shared" si="62"/>
        <v>92909</v>
      </c>
      <c r="B4018" s="607" t="s">
        <v>3725</v>
      </c>
      <c r="C4018" s="607" t="s">
        <v>14844</v>
      </c>
      <c r="D4018" s="607" t="s">
        <v>10580</v>
      </c>
      <c r="E4018" s="619" t="s">
        <v>33637</v>
      </c>
      <c r="F4018"/>
      <c r="G4018"/>
      <c r="H4018"/>
    </row>
    <row r="4019" spans="1:8" ht="15" x14ac:dyDescent="0.25">
      <c r="A4019" s="609" t="str">
        <f t="shared" si="62"/>
        <v>92910</v>
      </c>
      <c r="B4019" s="607" t="s">
        <v>3726</v>
      </c>
      <c r="C4019" s="607" t="s">
        <v>14845</v>
      </c>
      <c r="D4019" s="607" t="s">
        <v>10580</v>
      </c>
      <c r="E4019" s="619" t="s">
        <v>23090</v>
      </c>
      <c r="F4019"/>
      <c r="G4019"/>
      <c r="H4019"/>
    </row>
    <row r="4020" spans="1:8" ht="15" x14ac:dyDescent="0.25">
      <c r="A4020" s="609" t="str">
        <f t="shared" si="62"/>
        <v>92911</v>
      </c>
      <c r="B4020" s="607" t="s">
        <v>3727</v>
      </c>
      <c r="C4020" s="607" t="s">
        <v>14846</v>
      </c>
      <c r="D4020" s="607" t="s">
        <v>10580</v>
      </c>
      <c r="E4020" s="619" t="s">
        <v>23090</v>
      </c>
      <c r="F4020"/>
      <c r="G4020"/>
      <c r="H4020"/>
    </row>
    <row r="4021" spans="1:8" ht="15" x14ac:dyDescent="0.25">
      <c r="A4021" s="609" t="str">
        <f t="shared" si="62"/>
        <v>92912</v>
      </c>
      <c r="B4021" s="607" t="s">
        <v>3728</v>
      </c>
      <c r="C4021" s="607" t="s">
        <v>14847</v>
      </c>
      <c r="D4021" s="607" t="s">
        <v>10580</v>
      </c>
      <c r="E4021" s="619" t="s">
        <v>33543</v>
      </c>
      <c r="F4021"/>
      <c r="G4021"/>
      <c r="H4021"/>
    </row>
    <row r="4022" spans="1:8" ht="15" x14ac:dyDescent="0.25">
      <c r="A4022" s="609" t="str">
        <f t="shared" si="62"/>
        <v>92913</v>
      </c>
      <c r="B4022" s="607" t="s">
        <v>3729</v>
      </c>
      <c r="C4022" s="607" t="s">
        <v>14848</v>
      </c>
      <c r="D4022" s="607" t="s">
        <v>10580</v>
      </c>
      <c r="E4022" s="619" t="s">
        <v>19508</v>
      </c>
      <c r="F4022"/>
      <c r="G4022"/>
      <c r="H4022"/>
    </row>
    <row r="4023" spans="1:8" ht="15" x14ac:dyDescent="0.25">
      <c r="A4023" s="609" t="str">
        <f t="shared" si="62"/>
        <v>92914</v>
      </c>
      <c r="B4023" s="607" t="s">
        <v>3730</v>
      </c>
      <c r="C4023" s="607" t="s">
        <v>14849</v>
      </c>
      <c r="D4023" s="607" t="s">
        <v>10580</v>
      </c>
      <c r="E4023" s="619" t="s">
        <v>19508</v>
      </c>
      <c r="F4023"/>
      <c r="G4023"/>
      <c r="H4023"/>
    </row>
    <row r="4024" spans="1:8" ht="15" x14ac:dyDescent="0.25">
      <c r="A4024" s="609" t="str">
        <f t="shared" si="62"/>
        <v>92918</v>
      </c>
      <c r="B4024" s="607" t="s">
        <v>3734</v>
      </c>
      <c r="C4024" s="607" t="s">
        <v>14850</v>
      </c>
      <c r="D4024" s="607" t="s">
        <v>10580</v>
      </c>
      <c r="E4024" s="619" t="s">
        <v>10912</v>
      </c>
      <c r="F4024"/>
      <c r="G4024"/>
      <c r="H4024"/>
    </row>
    <row r="4025" spans="1:8" ht="15" x14ac:dyDescent="0.25">
      <c r="A4025" s="609" t="str">
        <f t="shared" si="62"/>
        <v>92920</v>
      </c>
      <c r="B4025" s="607" t="s">
        <v>3736</v>
      </c>
      <c r="C4025" s="607" t="s">
        <v>14851</v>
      </c>
      <c r="D4025" s="607" t="s">
        <v>10580</v>
      </c>
      <c r="E4025" s="619" t="s">
        <v>22097</v>
      </c>
      <c r="F4025"/>
      <c r="G4025"/>
      <c r="H4025"/>
    </row>
    <row r="4026" spans="1:8" ht="15" x14ac:dyDescent="0.25">
      <c r="A4026" s="609" t="str">
        <f t="shared" si="62"/>
        <v>92925</v>
      </c>
      <c r="B4026" s="607" t="s">
        <v>3741</v>
      </c>
      <c r="C4026" s="607" t="s">
        <v>14852</v>
      </c>
      <c r="D4026" s="607" t="s">
        <v>10580</v>
      </c>
      <c r="E4026" s="619" t="s">
        <v>33638</v>
      </c>
      <c r="F4026"/>
      <c r="G4026"/>
      <c r="H4026"/>
    </row>
    <row r="4027" spans="1:8" ht="15" x14ac:dyDescent="0.25">
      <c r="A4027" s="609" t="str">
        <f t="shared" si="62"/>
        <v>92926</v>
      </c>
      <c r="B4027" s="607" t="s">
        <v>3742</v>
      </c>
      <c r="C4027" s="607" t="s">
        <v>14853</v>
      </c>
      <c r="D4027" s="607" t="s">
        <v>10580</v>
      </c>
      <c r="E4027" s="619" t="s">
        <v>10405</v>
      </c>
      <c r="F4027"/>
      <c r="G4027"/>
      <c r="H4027"/>
    </row>
    <row r="4028" spans="1:8" ht="15" x14ac:dyDescent="0.25">
      <c r="A4028" s="609" t="str">
        <f t="shared" si="62"/>
        <v>92927</v>
      </c>
      <c r="B4028" s="607" t="s">
        <v>3743</v>
      </c>
      <c r="C4028" s="607" t="s">
        <v>14854</v>
      </c>
      <c r="D4028" s="607" t="s">
        <v>10580</v>
      </c>
      <c r="E4028" s="619" t="s">
        <v>10405</v>
      </c>
      <c r="F4028"/>
      <c r="G4028"/>
      <c r="H4028"/>
    </row>
    <row r="4029" spans="1:8" ht="15" x14ac:dyDescent="0.25">
      <c r="A4029" s="609" t="str">
        <f t="shared" si="62"/>
        <v>92928</v>
      </c>
      <c r="B4029" s="607" t="s">
        <v>3744</v>
      </c>
      <c r="C4029" s="607" t="s">
        <v>14855</v>
      </c>
      <c r="D4029" s="607" t="s">
        <v>10580</v>
      </c>
      <c r="E4029" s="619" t="s">
        <v>18000</v>
      </c>
      <c r="F4029"/>
      <c r="G4029"/>
      <c r="H4029"/>
    </row>
    <row r="4030" spans="1:8" ht="15" x14ac:dyDescent="0.25">
      <c r="A4030" s="609" t="str">
        <f t="shared" si="62"/>
        <v>92929</v>
      </c>
      <c r="B4030" s="607" t="s">
        <v>3745</v>
      </c>
      <c r="C4030" s="607" t="s">
        <v>14857</v>
      </c>
      <c r="D4030" s="607" t="s">
        <v>10580</v>
      </c>
      <c r="E4030" s="619" t="s">
        <v>18000</v>
      </c>
      <c r="F4030"/>
      <c r="G4030"/>
      <c r="H4030"/>
    </row>
    <row r="4031" spans="1:8" ht="15" x14ac:dyDescent="0.25">
      <c r="A4031" s="609" t="str">
        <f t="shared" si="62"/>
        <v>92930</v>
      </c>
      <c r="B4031" s="607" t="s">
        <v>3746</v>
      </c>
      <c r="C4031" s="607" t="s">
        <v>14858</v>
      </c>
      <c r="D4031" s="607" t="s">
        <v>10580</v>
      </c>
      <c r="E4031" s="619" t="s">
        <v>18000</v>
      </c>
      <c r="F4031"/>
      <c r="G4031"/>
      <c r="H4031"/>
    </row>
    <row r="4032" spans="1:8" ht="15" x14ac:dyDescent="0.25">
      <c r="A4032" s="609" t="str">
        <f t="shared" si="62"/>
        <v>92931</v>
      </c>
      <c r="B4032" s="607" t="s">
        <v>3747</v>
      </c>
      <c r="C4032" s="607" t="s">
        <v>14859</v>
      </c>
      <c r="D4032" s="607" t="s">
        <v>10580</v>
      </c>
      <c r="E4032" s="619" t="s">
        <v>30206</v>
      </c>
      <c r="F4032"/>
      <c r="G4032"/>
      <c r="H4032"/>
    </row>
    <row r="4033" spans="1:8" ht="15" x14ac:dyDescent="0.25">
      <c r="A4033" s="609" t="str">
        <f t="shared" si="62"/>
        <v>92932</v>
      </c>
      <c r="B4033" s="607" t="s">
        <v>3748</v>
      </c>
      <c r="C4033" s="607" t="s">
        <v>14860</v>
      </c>
      <c r="D4033" s="607" t="s">
        <v>10580</v>
      </c>
      <c r="E4033" s="619" t="s">
        <v>30206</v>
      </c>
      <c r="F4033"/>
      <c r="G4033"/>
      <c r="H4033"/>
    </row>
    <row r="4034" spans="1:8" ht="15" x14ac:dyDescent="0.25">
      <c r="A4034" s="609" t="str">
        <f t="shared" ref="A4034:A4097" si="63">IF(ISERROR(SEARCH("/",B4034)=6),TRIM(CLEAN(B4034)),IF(SEARCH("/",B4034)=6,IF(LEN(TRIM(CLEAN(B4034)))=7,LEFT(TRIM(CLEAN(B4034)),6)&amp;"00"&amp;RIGHT(TRIM(CLEAN(B4034)),1),LEFT(TRIM(CLEAN(B4034)),6)&amp;"0"&amp;RIGHT(TRIM(CLEAN(B4034)),2)),TRIM(CLEAN(B4034))))</f>
        <v>92933</v>
      </c>
      <c r="B4034" s="607" t="s">
        <v>3749</v>
      </c>
      <c r="C4034" s="607" t="s">
        <v>14861</v>
      </c>
      <c r="D4034" s="607" t="s">
        <v>10580</v>
      </c>
      <c r="E4034" s="619" t="s">
        <v>30206</v>
      </c>
      <c r="F4034"/>
      <c r="G4034"/>
      <c r="H4034"/>
    </row>
    <row r="4035" spans="1:8" ht="15" x14ac:dyDescent="0.25">
      <c r="A4035" s="609" t="str">
        <f t="shared" si="63"/>
        <v>92934</v>
      </c>
      <c r="B4035" s="607" t="s">
        <v>3750</v>
      </c>
      <c r="C4035" s="607" t="s">
        <v>14862</v>
      </c>
      <c r="D4035" s="607" t="s">
        <v>10580</v>
      </c>
      <c r="E4035" s="619" t="s">
        <v>33639</v>
      </c>
      <c r="F4035"/>
      <c r="G4035"/>
      <c r="H4035"/>
    </row>
    <row r="4036" spans="1:8" ht="15" x14ac:dyDescent="0.25">
      <c r="A4036" s="609" t="str">
        <f t="shared" si="63"/>
        <v>92935</v>
      </c>
      <c r="B4036" s="607" t="s">
        <v>3751</v>
      </c>
      <c r="C4036" s="607" t="s">
        <v>14864</v>
      </c>
      <c r="D4036" s="607" t="s">
        <v>10580</v>
      </c>
      <c r="E4036" s="619" t="s">
        <v>33639</v>
      </c>
      <c r="F4036"/>
      <c r="G4036"/>
      <c r="H4036"/>
    </row>
    <row r="4037" spans="1:8" ht="15" x14ac:dyDescent="0.25">
      <c r="A4037" s="609" t="str">
        <f t="shared" si="63"/>
        <v>92936</v>
      </c>
      <c r="B4037" s="607" t="s">
        <v>3752</v>
      </c>
      <c r="C4037" s="607" t="s">
        <v>14865</v>
      </c>
      <c r="D4037" s="607" t="s">
        <v>10580</v>
      </c>
      <c r="E4037" s="619" t="s">
        <v>18957</v>
      </c>
      <c r="F4037"/>
      <c r="G4037"/>
      <c r="H4037"/>
    </row>
    <row r="4038" spans="1:8" ht="15" x14ac:dyDescent="0.25">
      <c r="A4038" s="609" t="str">
        <f t="shared" si="63"/>
        <v>92937</v>
      </c>
      <c r="B4038" s="607" t="s">
        <v>3753</v>
      </c>
      <c r="C4038" s="607" t="s">
        <v>14866</v>
      </c>
      <c r="D4038" s="607" t="s">
        <v>10580</v>
      </c>
      <c r="E4038" s="619" t="s">
        <v>18957</v>
      </c>
      <c r="F4038"/>
      <c r="G4038"/>
      <c r="H4038"/>
    </row>
    <row r="4039" spans="1:8" ht="15" x14ac:dyDescent="0.25">
      <c r="A4039" s="609" t="str">
        <f t="shared" si="63"/>
        <v>92938</v>
      </c>
      <c r="B4039" s="607" t="s">
        <v>3754</v>
      </c>
      <c r="C4039" s="607" t="s">
        <v>14867</v>
      </c>
      <c r="D4039" s="607" t="s">
        <v>10580</v>
      </c>
      <c r="E4039" s="619" t="s">
        <v>9923</v>
      </c>
      <c r="F4039"/>
      <c r="G4039"/>
      <c r="H4039"/>
    </row>
    <row r="4040" spans="1:8" ht="15" x14ac:dyDescent="0.25">
      <c r="A4040" s="609" t="str">
        <f t="shared" si="63"/>
        <v>92939</v>
      </c>
      <c r="B4040" s="607" t="s">
        <v>3755</v>
      </c>
      <c r="C4040" s="607" t="s">
        <v>14868</v>
      </c>
      <c r="D4040" s="607" t="s">
        <v>10580</v>
      </c>
      <c r="E4040" s="619" t="s">
        <v>9001</v>
      </c>
      <c r="F4040"/>
      <c r="G4040"/>
      <c r="H4040"/>
    </row>
    <row r="4041" spans="1:8" ht="15" x14ac:dyDescent="0.25">
      <c r="A4041" s="609" t="str">
        <f t="shared" si="63"/>
        <v>92940</v>
      </c>
      <c r="B4041" s="607" t="s">
        <v>3756</v>
      </c>
      <c r="C4041" s="607" t="s">
        <v>14870</v>
      </c>
      <c r="D4041" s="607" t="s">
        <v>10580</v>
      </c>
      <c r="E4041" s="619" t="s">
        <v>18272</v>
      </c>
      <c r="F4041"/>
      <c r="G4041"/>
      <c r="H4041"/>
    </row>
    <row r="4042" spans="1:8" ht="15" x14ac:dyDescent="0.25">
      <c r="A4042" s="609" t="str">
        <f t="shared" si="63"/>
        <v>92941</v>
      </c>
      <c r="B4042" s="607" t="s">
        <v>3757</v>
      </c>
      <c r="C4042" s="607" t="s">
        <v>14871</v>
      </c>
      <c r="D4042" s="607" t="s">
        <v>10580</v>
      </c>
      <c r="E4042" s="619" t="s">
        <v>18549</v>
      </c>
      <c r="F4042"/>
      <c r="G4042"/>
      <c r="H4042"/>
    </row>
    <row r="4043" spans="1:8" ht="15" x14ac:dyDescent="0.25">
      <c r="A4043" s="609" t="str">
        <f t="shared" si="63"/>
        <v>92942</v>
      </c>
      <c r="B4043" s="607" t="s">
        <v>3758</v>
      </c>
      <c r="C4043" s="607" t="s">
        <v>14872</v>
      </c>
      <c r="D4043" s="607" t="s">
        <v>10580</v>
      </c>
      <c r="E4043" s="619" t="s">
        <v>18549</v>
      </c>
      <c r="F4043"/>
      <c r="G4043"/>
      <c r="H4043"/>
    </row>
    <row r="4044" spans="1:8" ht="15" x14ac:dyDescent="0.25">
      <c r="A4044" s="609" t="str">
        <f t="shared" si="63"/>
        <v>92943</v>
      </c>
      <c r="B4044" s="607" t="s">
        <v>3759</v>
      </c>
      <c r="C4044" s="607" t="s">
        <v>14873</v>
      </c>
      <c r="D4044" s="607" t="s">
        <v>10580</v>
      </c>
      <c r="E4044" s="619" t="s">
        <v>9770</v>
      </c>
      <c r="F4044"/>
      <c r="G4044"/>
      <c r="H4044"/>
    </row>
    <row r="4045" spans="1:8" ht="15" x14ac:dyDescent="0.25">
      <c r="A4045" s="609" t="str">
        <f t="shared" si="63"/>
        <v>92944</v>
      </c>
      <c r="B4045" s="607" t="s">
        <v>3760</v>
      </c>
      <c r="C4045" s="607" t="s">
        <v>14875</v>
      </c>
      <c r="D4045" s="607" t="s">
        <v>10580</v>
      </c>
      <c r="E4045" s="619" t="s">
        <v>9770</v>
      </c>
      <c r="F4045"/>
      <c r="G4045"/>
      <c r="H4045"/>
    </row>
    <row r="4046" spans="1:8" ht="15" x14ac:dyDescent="0.25">
      <c r="A4046" s="609" t="str">
        <f t="shared" si="63"/>
        <v>92945</v>
      </c>
      <c r="B4046" s="607" t="s">
        <v>3761</v>
      </c>
      <c r="C4046" s="607" t="s">
        <v>14876</v>
      </c>
      <c r="D4046" s="607" t="s">
        <v>10580</v>
      </c>
      <c r="E4046" s="619" t="s">
        <v>9770</v>
      </c>
      <c r="F4046"/>
      <c r="G4046"/>
      <c r="H4046"/>
    </row>
    <row r="4047" spans="1:8" ht="15" x14ac:dyDescent="0.25">
      <c r="A4047" s="609" t="str">
        <f t="shared" si="63"/>
        <v>92946</v>
      </c>
      <c r="B4047" s="607" t="s">
        <v>3762</v>
      </c>
      <c r="C4047" s="607" t="s">
        <v>14877</v>
      </c>
      <c r="D4047" s="607" t="s">
        <v>10580</v>
      </c>
      <c r="E4047" s="619" t="s">
        <v>33640</v>
      </c>
      <c r="F4047"/>
      <c r="G4047"/>
      <c r="H4047"/>
    </row>
    <row r="4048" spans="1:8" ht="15" x14ac:dyDescent="0.25">
      <c r="A4048" s="609" t="str">
        <f t="shared" si="63"/>
        <v>92947</v>
      </c>
      <c r="B4048" s="607" t="s">
        <v>3763</v>
      </c>
      <c r="C4048" s="607" t="s">
        <v>14878</v>
      </c>
      <c r="D4048" s="607" t="s">
        <v>10580</v>
      </c>
      <c r="E4048" s="619" t="s">
        <v>33640</v>
      </c>
      <c r="F4048"/>
      <c r="G4048"/>
      <c r="H4048"/>
    </row>
    <row r="4049" spans="1:8" ht="15" x14ac:dyDescent="0.25">
      <c r="A4049" s="609" t="str">
        <f t="shared" si="63"/>
        <v>92948</v>
      </c>
      <c r="B4049" s="607" t="s">
        <v>3764</v>
      </c>
      <c r="C4049" s="607" t="s">
        <v>14879</v>
      </c>
      <c r="D4049" s="607" t="s">
        <v>10580</v>
      </c>
      <c r="E4049" s="619" t="s">
        <v>33640</v>
      </c>
      <c r="F4049"/>
      <c r="G4049"/>
      <c r="H4049"/>
    </row>
    <row r="4050" spans="1:8" ht="15" x14ac:dyDescent="0.25">
      <c r="A4050" s="609" t="str">
        <f t="shared" si="63"/>
        <v>92949</v>
      </c>
      <c r="B4050" s="607" t="s">
        <v>3765</v>
      </c>
      <c r="C4050" s="607" t="s">
        <v>14880</v>
      </c>
      <c r="D4050" s="607" t="s">
        <v>10580</v>
      </c>
      <c r="E4050" s="619" t="s">
        <v>33641</v>
      </c>
      <c r="F4050"/>
      <c r="G4050"/>
      <c r="H4050"/>
    </row>
    <row r="4051" spans="1:8" ht="15" x14ac:dyDescent="0.25">
      <c r="A4051" s="609" t="str">
        <f t="shared" si="63"/>
        <v>92950</v>
      </c>
      <c r="B4051" s="607" t="s">
        <v>3766</v>
      </c>
      <c r="C4051" s="607" t="s">
        <v>14881</v>
      </c>
      <c r="D4051" s="607" t="s">
        <v>10580</v>
      </c>
      <c r="E4051" s="619" t="s">
        <v>33641</v>
      </c>
      <c r="F4051"/>
      <c r="G4051"/>
      <c r="H4051"/>
    </row>
    <row r="4052" spans="1:8" ht="15" x14ac:dyDescent="0.25">
      <c r="A4052" s="609" t="str">
        <f t="shared" si="63"/>
        <v>92951</v>
      </c>
      <c r="B4052" s="607" t="s">
        <v>3767</v>
      </c>
      <c r="C4052" s="607" t="s">
        <v>14882</v>
      </c>
      <c r="D4052" s="607" t="s">
        <v>10580</v>
      </c>
      <c r="E4052" s="619" t="s">
        <v>33642</v>
      </c>
      <c r="F4052"/>
      <c r="G4052"/>
      <c r="H4052"/>
    </row>
    <row r="4053" spans="1:8" ht="15" x14ac:dyDescent="0.25">
      <c r="A4053" s="609" t="str">
        <f t="shared" si="63"/>
        <v>92952</v>
      </c>
      <c r="B4053" s="607" t="s">
        <v>3768</v>
      </c>
      <c r="C4053" s="607" t="s">
        <v>14883</v>
      </c>
      <c r="D4053" s="607" t="s">
        <v>10580</v>
      </c>
      <c r="E4053" s="619" t="s">
        <v>33642</v>
      </c>
      <c r="F4053"/>
      <c r="G4053"/>
      <c r="H4053"/>
    </row>
    <row r="4054" spans="1:8" ht="15" x14ac:dyDescent="0.25">
      <c r="A4054" s="609" t="str">
        <f t="shared" si="63"/>
        <v>92953</v>
      </c>
      <c r="B4054" s="607" t="s">
        <v>3769</v>
      </c>
      <c r="C4054" s="607" t="s">
        <v>14884</v>
      </c>
      <c r="D4054" s="607" t="s">
        <v>10580</v>
      </c>
      <c r="E4054" s="619" t="s">
        <v>9836</v>
      </c>
      <c r="F4054"/>
      <c r="G4054"/>
      <c r="H4054"/>
    </row>
    <row r="4055" spans="1:8" ht="15" x14ac:dyDescent="0.25">
      <c r="A4055" s="609" t="str">
        <f t="shared" si="63"/>
        <v>93050</v>
      </c>
      <c r="B4055" s="607" t="s">
        <v>3820</v>
      </c>
      <c r="C4055" s="607" t="s">
        <v>14885</v>
      </c>
      <c r="D4055" s="607" t="s">
        <v>10580</v>
      </c>
      <c r="E4055" s="619" t="s">
        <v>9297</v>
      </c>
      <c r="F4055"/>
      <c r="G4055"/>
      <c r="H4055"/>
    </row>
    <row r="4056" spans="1:8" ht="15" x14ac:dyDescent="0.25">
      <c r="A4056" s="609" t="str">
        <f t="shared" si="63"/>
        <v>93051</v>
      </c>
      <c r="B4056" s="607" t="s">
        <v>3821</v>
      </c>
      <c r="C4056" s="607" t="s">
        <v>14887</v>
      </c>
      <c r="D4056" s="607" t="s">
        <v>10580</v>
      </c>
      <c r="E4056" s="619" t="s">
        <v>9127</v>
      </c>
      <c r="F4056"/>
      <c r="G4056"/>
      <c r="H4056"/>
    </row>
    <row r="4057" spans="1:8" ht="15" x14ac:dyDescent="0.25">
      <c r="A4057" s="609" t="str">
        <f t="shared" si="63"/>
        <v>93052</v>
      </c>
      <c r="B4057" s="607" t="s">
        <v>3822</v>
      </c>
      <c r="C4057" s="607" t="s">
        <v>14888</v>
      </c>
      <c r="D4057" s="607" t="s">
        <v>10580</v>
      </c>
      <c r="E4057" s="619" t="s">
        <v>33643</v>
      </c>
      <c r="F4057"/>
      <c r="G4057"/>
      <c r="H4057"/>
    </row>
    <row r="4058" spans="1:8" ht="15" x14ac:dyDescent="0.25">
      <c r="A4058" s="609" t="str">
        <f t="shared" si="63"/>
        <v>93054</v>
      </c>
      <c r="B4058" s="607" t="s">
        <v>3823</v>
      </c>
      <c r="C4058" s="607" t="s">
        <v>14889</v>
      </c>
      <c r="D4058" s="607" t="s">
        <v>10580</v>
      </c>
      <c r="E4058" s="619" t="s">
        <v>10045</v>
      </c>
      <c r="F4058"/>
      <c r="G4058"/>
      <c r="H4058"/>
    </row>
    <row r="4059" spans="1:8" ht="15" x14ac:dyDescent="0.25">
      <c r="A4059" s="609" t="str">
        <f t="shared" si="63"/>
        <v>93055</v>
      </c>
      <c r="B4059" s="607" t="s">
        <v>3824</v>
      </c>
      <c r="C4059" s="607" t="s">
        <v>14891</v>
      </c>
      <c r="D4059" s="607" t="s">
        <v>10580</v>
      </c>
      <c r="E4059" s="619" t="s">
        <v>9085</v>
      </c>
      <c r="F4059"/>
      <c r="G4059"/>
      <c r="H4059"/>
    </row>
    <row r="4060" spans="1:8" ht="15" x14ac:dyDescent="0.25">
      <c r="A4060" s="609" t="str">
        <f t="shared" si="63"/>
        <v>93056</v>
      </c>
      <c r="B4060" s="607" t="s">
        <v>3825</v>
      </c>
      <c r="C4060" s="607" t="s">
        <v>14892</v>
      </c>
      <c r="D4060" s="607" t="s">
        <v>10580</v>
      </c>
      <c r="E4060" s="619" t="s">
        <v>12883</v>
      </c>
      <c r="F4060"/>
      <c r="G4060"/>
      <c r="H4060"/>
    </row>
    <row r="4061" spans="1:8" ht="15" x14ac:dyDescent="0.25">
      <c r="A4061" s="609" t="str">
        <f t="shared" si="63"/>
        <v>93057</v>
      </c>
      <c r="B4061" s="607" t="s">
        <v>3826</v>
      </c>
      <c r="C4061" s="607" t="s">
        <v>14893</v>
      </c>
      <c r="D4061" s="607" t="s">
        <v>10580</v>
      </c>
      <c r="E4061" s="619" t="s">
        <v>10010</v>
      </c>
      <c r="F4061"/>
      <c r="G4061"/>
      <c r="H4061"/>
    </row>
    <row r="4062" spans="1:8" ht="15" x14ac:dyDescent="0.25">
      <c r="A4062" s="609" t="str">
        <f t="shared" si="63"/>
        <v>93058</v>
      </c>
      <c r="B4062" s="607" t="s">
        <v>3827</v>
      </c>
      <c r="C4062" s="607" t="s">
        <v>14894</v>
      </c>
      <c r="D4062" s="607" t="s">
        <v>10580</v>
      </c>
      <c r="E4062" s="619" t="s">
        <v>33644</v>
      </c>
      <c r="F4062"/>
      <c r="G4062"/>
      <c r="H4062"/>
    </row>
    <row r="4063" spans="1:8" ht="15" x14ac:dyDescent="0.25">
      <c r="A4063" s="609" t="str">
        <f t="shared" si="63"/>
        <v>93059</v>
      </c>
      <c r="B4063" s="607" t="s">
        <v>3828</v>
      </c>
      <c r="C4063" s="607" t="s">
        <v>14895</v>
      </c>
      <c r="D4063" s="607" t="s">
        <v>10580</v>
      </c>
      <c r="E4063" s="619" t="s">
        <v>17077</v>
      </c>
      <c r="F4063"/>
      <c r="G4063"/>
      <c r="H4063"/>
    </row>
    <row r="4064" spans="1:8" ht="15" x14ac:dyDescent="0.25">
      <c r="A4064" s="609" t="str">
        <f t="shared" si="63"/>
        <v>93060</v>
      </c>
      <c r="B4064" s="607" t="s">
        <v>3829</v>
      </c>
      <c r="C4064" s="607" t="s">
        <v>14897</v>
      </c>
      <c r="D4064" s="607" t="s">
        <v>10580</v>
      </c>
      <c r="E4064" s="619" t="s">
        <v>18046</v>
      </c>
      <c r="F4064"/>
      <c r="G4064"/>
      <c r="H4064"/>
    </row>
    <row r="4065" spans="1:8" ht="15" x14ac:dyDescent="0.25">
      <c r="A4065" s="609" t="str">
        <f t="shared" si="63"/>
        <v>93061</v>
      </c>
      <c r="B4065" s="607" t="s">
        <v>3830</v>
      </c>
      <c r="C4065" s="607" t="s">
        <v>14898</v>
      </c>
      <c r="D4065" s="607" t="s">
        <v>10580</v>
      </c>
      <c r="E4065" s="619" t="s">
        <v>10468</v>
      </c>
      <c r="F4065"/>
      <c r="G4065"/>
      <c r="H4065"/>
    </row>
    <row r="4066" spans="1:8" ht="15" x14ac:dyDescent="0.25">
      <c r="A4066" s="609" t="str">
        <f t="shared" si="63"/>
        <v>93062</v>
      </c>
      <c r="B4066" s="607" t="s">
        <v>3831</v>
      </c>
      <c r="C4066" s="607" t="s">
        <v>14900</v>
      </c>
      <c r="D4066" s="607" t="s">
        <v>10580</v>
      </c>
      <c r="E4066" s="619" t="s">
        <v>13469</v>
      </c>
      <c r="F4066"/>
      <c r="G4066"/>
      <c r="H4066"/>
    </row>
    <row r="4067" spans="1:8" ht="15" x14ac:dyDescent="0.25">
      <c r="A4067" s="609" t="str">
        <f t="shared" si="63"/>
        <v>93063</v>
      </c>
      <c r="B4067" s="607" t="s">
        <v>3832</v>
      </c>
      <c r="C4067" s="607" t="s">
        <v>14902</v>
      </c>
      <c r="D4067" s="607" t="s">
        <v>10580</v>
      </c>
      <c r="E4067" s="619" t="s">
        <v>33645</v>
      </c>
      <c r="F4067"/>
      <c r="G4067"/>
      <c r="H4067"/>
    </row>
    <row r="4068" spans="1:8" ht="15" x14ac:dyDescent="0.25">
      <c r="A4068" s="609" t="str">
        <f t="shared" si="63"/>
        <v>93064</v>
      </c>
      <c r="B4068" s="607" t="s">
        <v>3833</v>
      </c>
      <c r="C4068" s="607" t="s">
        <v>14903</v>
      </c>
      <c r="D4068" s="607" t="s">
        <v>10580</v>
      </c>
      <c r="E4068" s="619" t="s">
        <v>33646</v>
      </c>
      <c r="F4068"/>
      <c r="G4068"/>
      <c r="H4068"/>
    </row>
    <row r="4069" spans="1:8" ht="15" x14ac:dyDescent="0.25">
      <c r="A4069" s="609" t="str">
        <f t="shared" si="63"/>
        <v>93065</v>
      </c>
      <c r="B4069" s="607" t="s">
        <v>3834</v>
      </c>
      <c r="C4069" s="607" t="s">
        <v>14905</v>
      </c>
      <c r="D4069" s="607" t="s">
        <v>10580</v>
      </c>
      <c r="E4069" s="619" t="s">
        <v>30484</v>
      </c>
      <c r="F4069"/>
      <c r="G4069"/>
      <c r="H4069"/>
    </row>
    <row r="4070" spans="1:8" ht="15" x14ac:dyDescent="0.25">
      <c r="A4070" s="609" t="str">
        <f t="shared" si="63"/>
        <v>93066</v>
      </c>
      <c r="B4070" s="607" t="s">
        <v>3835</v>
      </c>
      <c r="C4070" s="607" t="s">
        <v>14906</v>
      </c>
      <c r="D4070" s="607" t="s">
        <v>10580</v>
      </c>
      <c r="E4070" s="619" t="s">
        <v>33647</v>
      </c>
      <c r="F4070"/>
      <c r="G4070"/>
      <c r="H4070"/>
    </row>
    <row r="4071" spans="1:8" ht="15" x14ac:dyDescent="0.25">
      <c r="A4071" s="609" t="str">
        <f t="shared" si="63"/>
        <v>93067</v>
      </c>
      <c r="B4071" s="607" t="s">
        <v>3836</v>
      </c>
      <c r="C4071" s="607" t="s">
        <v>14907</v>
      </c>
      <c r="D4071" s="607" t="s">
        <v>10580</v>
      </c>
      <c r="E4071" s="619" t="s">
        <v>33648</v>
      </c>
      <c r="F4071"/>
      <c r="G4071"/>
      <c r="H4071"/>
    </row>
    <row r="4072" spans="1:8" ht="15" x14ac:dyDescent="0.25">
      <c r="A4072" s="609" t="str">
        <f t="shared" si="63"/>
        <v>93068</v>
      </c>
      <c r="B4072" s="607" t="s">
        <v>3837</v>
      </c>
      <c r="C4072" s="607" t="s">
        <v>14908</v>
      </c>
      <c r="D4072" s="607" t="s">
        <v>10580</v>
      </c>
      <c r="E4072" s="619" t="s">
        <v>18680</v>
      </c>
      <c r="F4072"/>
      <c r="G4072"/>
      <c r="H4072"/>
    </row>
    <row r="4073" spans="1:8" ht="15" x14ac:dyDescent="0.25">
      <c r="A4073" s="609" t="str">
        <f t="shared" si="63"/>
        <v>93069</v>
      </c>
      <c r="B4073" s="607" t="s">
        <v>3838</v>
      </c>
      <c r="C4073" s="607" t="s">
        <v>14909</v>
      </c>
      <c r="D4073" s="607" t="s">
        <v>10580</v>
      </c>
      <c r="E4073" s="619" t="s">
        <v>33649</v>
      </c>
      <c r="F4073"/>
      <c r="G4073"/>
      <c r="H4073"/>
    </row>
    <row r="4074" spans="1:8" ht="15" x14ac:dyDescent="0.25">
      <c r="A4074" s="609" t="str">
        <f t="shared" si="63"/>
        <v>93070</v>
      </c>
      <c r="B4074" s="607" t="s">
        <v>3839</v>
      </c>
      <c r="C4074" s="607" t="s">
        <v>14910</v>
      </c>
      <c r="D4074" s="607" t="s">
        <v>10580</v>
      </c>
      <c r="E4074" s="619" t="s">
        <v>33596</v>
      </c>
      <c r="F4074"/>
      <c r="G4074"/>
      <c r="H4074"/>
    </row>
    <row r="4075" spans="1:8" ht="15" x14ac:dyDescent="0.25">
      <c r="A4075" s="609" t="str">
        <f t="shared" si="63"/>
        <v>93071</v>
      </c>
      <c r="B4075" s="607" t="s">
        <v>3840</v>
      </c>
      <c r="C4075" s="607" t="s">
        <v>14911</v>
      </c>
      <c r="D4075" s="607" t="s">
        <v>10580</v>
      </c>
      <c r="E4075" s="619" t="s">
        <v>19810</v>
      </c>
      <c r="F4075"/>
      <c r="G4075"/>
      <c r="H4075"/>
    </row>
    <row r="4076" spans="1:8" ht="15" x14ac:dyDescent="0.25">
      <c r="A4076" s="609" t="str">
        <f t="shared" si="63"/>
        <v>93072</v>
      </c>
      <c r="B4076" s="607" t="s">
        <v>3841</v>
      </c>
      <c r="C4076" s="607" t="s">
        <v>14912</v>
      </c>
      <c r="D4076" s="607" t="s">
        <v>10580</v>
      </c>
      <c r="E4076" s="619" t="s">
        <v>33650</v>
      </c>
      <c r="F4076"/>
      <c r="G4076"/>
      <c r="H4076"/>
    </row>
    <row r="4077" spans="1:8" ht="15" x14ac:dyDescent="0.25">
      <c r="A4077" s="609" t="str">
        <f t="shared" si="63"/>
        <v>93073</v>
      </c>
      <c r="B4077" s="607" t="s">
        <v>3842</v>
      </c>
      <c r="C4077" s="607" t="s">
        <v>14913</v>
      </c>
      <c r="D4077" s="607" t="s">
        <v>10580</v>
      </c>
      <c r="E4077" s="619" t="s">
        <v>19065</v>
      </c>
      <c r="F4077"/>
      <c r="G4077"/>
      <c r="H4077"/>
    </row>
    <row r="4078" spans="1:8" ht="15" x14ac:dyDescent="0.25">
      <c r="A4078" s="609" t="str">
        <f t="shared" si="63"/>
        <v>93074</v>
      </c>
      <c r="B4078" s="607" t="s">
        <v>3843</v>
      </c>
      <c r="C4078" s="607" t="s">
        <v>14914</v>
      </c>
      <c r="D4078" s="607" t="s">
        <v>10580</v>
      </c>
      <c r="E4078" s="619" t="s">
        <v>9461</v>
      </c>
      <c r="F4078"/>
      <c r="G4078"/>
      <c r="H4078"/>
    </row>
    <row r="4079" spans="1:8" ht="15" x14ac:dyDescent="0.25">
      <c r="A4079" s="609" t="str">
        <f t="shared" si="63"/>
        <v>93075</v>
      </c>
      <c r="B4079" s="607" t="s">
        <v>3844</v>
      </c>
      <c r="C4079" s="607" t="s">
        <v>14915</v>
      </c>
      <c r="D4079" s="607" t="s">
        <v>10580</v>
      </c>
      <c r="E4079" s="619" t="s">
        <v>9110</v>
      </c>
      <c r="F4079"/>
      <c r="G4079"/>
      <c r="H4079"/>
    </row>
    <row r="4080" spans="1:8" ht="15" x14ac:dyDescent="0.25">
      <c r="A4080" s="609" t="str">
        <f t="shared" si="63"/>
        <v>93076</v>
      </c>
      <c r="B4080" s="607" t="s">
        <v>3845</v>
      </c>
      <c r="C4080" s="607" t="s">
        <v>14916</v>
      </c>
      <c r="D4080" s="607" t="s">
        <v>10580</v>
      </c>
      <c r="E4080" s="619" t="s">
        <v>18106</v>
      </c>
      <c r="F4080"/>
      <c r="G4080"/>
      <c r="H4080"/>
    </row>
    <row r="4081" spans="1:8" ht="15" x14ac:dyDescent="0.25">
      <c r="A4081" s="609" t="str">
        <f t="shared" si="63"/>
        <v>93077</v>
      </c>
      <c r="B4081" s="607" t="s">
        <v>3846</v>
      </c>
      <c r="C4081" s="607" t="s">
        <v>14917</v>
      </c>
      <c r="D4081" s="607" t="s">
        <v>10580</v>
      </c>
      <c r="E4081" s="619" t="s">
        <v>8962</v>
      </c>
      <c r="F4081"/>
      <c r="G4081"/>
      <c r="H4081"/>
    </row>
    <row r="4082" spans="1:8" ht="15" x14ac:dyDescent="0.25">
      <c r="A4082" s="609" t="str">
        <f t="shared" si="63"/>
        <v>93078</v>
      </c>
      <c r="B4082" s="607" t="s">
        <v>3847</v>
      </c>
      <c r="C4082" s="607" t="s">
        <v>14918</v>
      </c>
      <c r="D4082" s="607" t="s">
        <v>10580</v>
      </c>
      <c r="E4082" s="619" t="s">
        <v>8864</v>
      </c>
      <c r="F4082"/>
      <c r="G4082"/>
      <c r="H4082"/>
    </row>
    <row r="4083" spans="1:8" ht="15" x14ac:dyDescent="0.25">
      <c r="A4083" s="609" t="str">
        <f t="shared" si="63"/>
        <v>93079</v>
      </c>
      <c r="B4083" s="607" t="s">
        <v>3848</v>
      </c>
      <c r="C4083" s="607" t="s">
        <v>14920</v>
      </c>
      <c r="D4083" s="607" t="s">
        <v>10580</v>
      </c>
      <c r="E4083" s="619" t="s">
        <v>18302</v>
      </c>
      <c r="F4083"/>
      <c r="G4083"/>
      <c r="H4083"/>
    </row>
    <row r="4084" spans="1:8" ht="15" x14ac:dyDescent="0.25">
      <c r="A4084" s="609" t="str">
        <f t="shared" si="63"/>
        <v>93080</v>
      </c>
      <c r="B4084" s="607" t="s">
        <v>3849</v>
      </c>
      <c r="C4084" s="607" t="s">
        <v>14921</v>
      </c>
      <c r="D4084" s="607" t="s">
        <v>10580</v>
      </c>
      <c r="E4084" s="619" t="s">
        <v>9257</v>
      </c>
      <c r="F4084"/>
      <c r="G4084"/>
      <c r="H4084"/>
    </row>
    <row r="4085" spans="1:8" ht="15" x14ac:dyDescent="0.25">
      <c r="A4085" s="609" t="str">
        <f t="shared" si="63"/>
        <v>93081</v>
      </c>
      <c r="B4085" s="607" t="s">
        <v>3850</v>
      </c>
      <c r="C4085" s="607" t="s">
        <v>14922</v>
      </c>
      <c r="D4085" s="607" t="s">
        <v>10580</v>
      </c>
      <c r="E4085" s="619" t="s">
        <v>17915</v>
      </c>
      <c r="F4085"/>
      <c r="G4085"/>
      <c r="H4085"/>
    </row>
    <row r="4086" spans="1:8" ht="15" x14ac:dyDescent="0.25">
      <c r="A4086" s="609" t="str">
        <f t="shared" si="63"/>
        <v>93082</v>
      </c>
      <c r="B4086" s="607" t="s">
        <v>3851</v>
      </c>
      <c r="C4086" s="607" t="s">
        <v>14923</v>
      </c>
      <c r="D4086" s="607" t="s">
        <v>10580</v>
      </c>
      <c r="E4086" s="619" t="s">
        <v>10416</v>
      </c>
      <c r="F4086"/>
      <c r="G4086"/>
      <c r="H4086"/>
    </row>
    <row r="4087" spans="1:8" ht="15" x14ac:dyDescent="0.25">
      <c r="A4087" s="609" t="str">
        <f t="shared" si="63"/>
        <v>93083</v>
      </c>
      <c r="B4087" s="607" t="s">
        <v>3852</v>
      </c>
      <c r="C4087" s="607" t="s">
        <v>14925</v>
      </c>
      <c r="D4087" s="607" t="s">
        <v>10580</v>
      </c>
      <c r="E4087" s="619" t="s">
        <v>22002</v>
      </c>
      <c r="F4087"/>
      <c r="G4087"/>
      <c r="H4087"/>
    </row>
    <row r="4088" spans="1:8" ht="15" x14ac:dyDescent="0.25">
      <c r="A4088" s="609" t="str">
        <f t="shared" si="63"/>
        <v>93084</v>
      </c>
      <c r="B4088" s="607" t="s">
        <v>3853</v>
      </c>
      <c r="C4088" s="607" t="s">
        <v>14926</v>
      </c>
      <c r="D4088" s="607" t="s">
        <v>10580</v>
      </c>
      <c r="E4088" s="619" t="s">
        <v>9964</v>
      </c>
      <c r="F4088"/>
      <c r="G4088"/>
      <c r="H4088"/>
    </row>
    <row r="4089" spans="1:8" ht="15" x14ac:dyDescent="0.25">
      <c r="A4089" s="609" t="str">
        <f t="shared" si="63"/>
        <v>93085</v>
      </c>
      <c r="B4089" s="607" t="s">
        <v>3854</v>
      </c>
      <c r="C4089" s="607" t="s">
        <v>14927</v>
      </c>
      <c r="D4089" s="607" t="s">
        <v>10580</v>
      </c>
      <c r="E4089" s="619" t="s">
        <v>9461</v>
      </c>
      <c r="F4089"/>
      <c r="G4089"/>
      <c r="H4089"/>
    </row>
    <row r="4090" spans="1:8" ht="15" x14ac:dyDescent="0.25">
      <c r="A4090" s="609" t="str">
        <f t="shared" si="63"/>
        <v>93086</v>
      </c>
      <c r="B4090" s="607" t="s">
        <v>3855</v>
      </c>
      <c r="C4090" s="607" t="s">
        <v>14928</v>
      </c>
      <c r="D4090" s="607" t="s">
        <v>10580</v>
      </c>
      <c r="E4090" s="619" t="s">
        <v>33651</v>
      </c>
      <c r="F4090"/>
      <c r="G4090"/>
      <c r="H4090"/>
    </row>
    <row r="4091" spans="1:8" ht="15" x14ac:dyDescent="0.25">
      <c r="A4091" s="609" t="str">
        <f t="shared" si="63"/>
        <v>93087</v>
      </c>
      <c r="B4091" s="607" t="s">
        <v>3856</v>
      </c>
      <c r="C4091" s="607" t="s">
        <v>14929</v>
      </c>
      <c r="D4091" s="607" t="s">
        <v>10580</v>
      </c>
      <c r="E4091" s="619" t="s">
        <v>10276</v>
      </c>
      <c r="F4091"/>
      <c r="G4091"/>
      <c r="H4091"/>
    </row>
    <row r="4092" spans="1:8" ht="15" x14ac:dyDescent="0.25">
      <c r="A4092" s="609" t="str">
        <f t="shared" si="63"/>
        <v>93088</v>
      </c>
      <c r="B4092" s="607" t="s">
        <v>3857</v>
      </c>
      <c r="C4092" s="607" t="s">
        <v>14930</v>
      </c>
      <c r="D4092" s="607" t="s">
        <v>10580</v>
      </c>
      <c r="E4092" s="619" t="s">
        <v>9782</v>
      </c>
      <c r="F4092"/>
      <c r="G4092"/>
      <c r="H4092"/>
    </row>
    <row r="4093" spans="1:8" ht="15" x14ac:dyDescent="0.25">
      <c r="A4093" s="609" t="str">
        <f t="shared" si="63"/>
        <v>93089</v>
      </c>
      <c r="B4093" s="607" t="s">
        <v>3858</v>
      </c>
      <c r="C4093" s="607" t="s">
        <v>14931</v>
      </c>
      <c r="D4093" s="607" t="s">
        <v>10580</v>
      </c>
      <c r="E4093" s="619" t="s">
        <v>17706</v>
      </c>
      <c r="F4093"/>
      <c r="G4093"/>
      <c r="H4093"/>
    </row>
    <row r="4094" spans="1:8" ht="15" x14ac:dyDescent="0.25">
      <c r="A4094" s="609" t="str">
        <f t="shared" si="63"/>
        <v>93090</v>
      </c>
      <c r="B4094" s="607" t="s">
        <v>3859</v>
      </c>
      <c r="C4094" s="607" t="s">
        <v>14932</v>
      </c>
      <c r="D4094" s="607" t="s">
        <v>10580</v>
      </c>
      <c r="E4094" s="619" t="s">
        <v>10117</v>
      </c>
      <c r="F4094"/>
      <c r="G4094"/>
      <c r="H4094"/>
    </row>
    <row r="4095" spans="1:8" ht="15" x14ac:dyDescent="0.25">
      <c r="A4095" s="609" t="str">
        <f t="shared" si="63"/>
        <v>93091</v>
      </c>
      <c r="B4095" s="607" t="s">
        <v>3860</v>
      </c>
      <c r="C4095" s="607" t="s">
        <v>14933</v>
      </c>
      <c r="D4095" s="607" t="s">
        <v>10580</v>
      </c>
      <c r="E4095" s="619" t="s">
        <v>13189</v>
      </c>
      <c r="F4095"/>
      <c r="G4095"/>
      <c r="H4095"/>
    </row>
    <row r="4096" spans="1:8" ht="15" x14ac:dyDescent="0.25">
      <c r="A4096" s="609" t="str">
        <f t="shared" si="63"/>
        <v>93092</v>
      </c>
      <c r="B4096" s="607" t="s">
        <v>3861</v>
      </c>
      <c r="C4096" s="607" t="s">
        <v>14934</v>
      </c>
      <c r="D4096" s="607" t="s">
        <v>10580</v>
      </c>
      <c r="E4096" s="619" t="s">
        <v>33652</v>
      </c>
      <c r="F4096"/>
      <c r="G4096"/>
      <c r="H4096"/>
    </row>
    <row r="4097" spans="1:8" ht="15" x14ac:dyDescent="0.25">
      <c r="A4097" s="609" t="str">
        <f t="shared" si="63"/>
        <v>93093</v>
      </c>
      <c r="B4097" s="607" t="s">
        <v>3862</v>
      </c>
      <c r="C4097" s="607" t="s">
        <v>14935</v>
      </c>
      <c r="D4097" s="607" t="s">
        <v>10580</v>
      </c>
      <c r="E4097" s="619" t="s">
        <v>11414</v>
      </c>
      <c r="F4097"/>
      <c r="G4097"/>
      <c r="H4097"/>
    </row>
    <row r="4098" spans="1:8" ht="15" x14ac:dyDescent="0.25">
      <c r="A4098" s="609" t="str">
        <f t="shared" ref="A4098:A4161" si="64">IF(ISERROR(SEARCH("/",B4098)=6),TRIM(CLEAN(B4098)),IF(SEARCH("/",B4098)=6,IF(LEN(TRIM(CLEAN(B4098)))=7,LEFT(TRIM(CLEAN(B4098)),6)&amp;"00"&amp;RIGHT(TRIM(CLEAN(B4098)),1),LEFT(TRIM(CLEAN(B4098)),6)&amp;"0"&amp;RIGHT(TRIM(CLEAN(B4098)),2)),TRIM(CLEAN(B4098))))</f>
        <v>93094</v>
      </c>
      <c r="B4098" s="607" t="s">
        <v>3863</v>
      </c>
      <c r="C4098" s="607" t="s">
        <v>14936</v>
      </c>
      <c r="D4098" s="607" t="s">
        <v>10580</v>
      </c>
      <c r="E4098" s="619" t="s">
        <v>33653</v>
      </c>
      <c r="F4098"/>
      <c r="G4098"/>
      <c r="H4098"/>
    </row>
    <row r="4099" spans="1:8" ht="15" x14ac:dyDescent="0.25">
      <c r="A4099" s="609" t="str">
        <f t="shared" si="64"/>
        <v>93095</v>
      </c>
      <c r="B4099" s="607" t="s">
        <v>3864</v>
      </c>
      <c r="C4099" s="607" t="s">
        <v>14937</v>
      </c>
      <c r="D4099" s="607" t="s">
        <v>10580</v>
      </c>
      <c r="E4099" s="619" t="s">
        <v>33654</v>
      </c>
      <c r="F4099"/>
      <c r="G4099"/>
      <c r="H4099"/>
    </row>
    <row r="4100" spans="1:8" ht="15" x14ac:dyDescent="0.25">
      <c r="A4100" s="609" t="str">
        <f t="shared" si="64"/>
        <v>93096</v>
      </c>
      <c r="B4100" s="607" t="s">
        <v>3865</v>
      </c>
      <c r="C4100" s="607" t="s">
        <v>14939</v>
      </c>
      <c r="D4100" s="607" t="s">
        <v>10580</v>
      </c>
      <c r="E4100" s="619" t="s">
        <v>18567</v>
      </c>
      <c r="F4100"/>
      <c r="G4100"/>
      <c r="H4100"/>
    </row>
    <row r="4101" spans="1:8" ht="15" x14ac:dyDescent="0.25">
      <c r="A4101" s="609" t="str">
        <f t="shared" si="64"/>
        <v>93097</v>
      </c>
      <c r="B4101" s="607" t="s">
        <v>3866</v>
      </c>
      <c r="C4101" s="607" t="s">
        <v>14941</v>
      </c>
      <c r="D4101" s="607" t="s">
        <v>10580</v>
      </c>
      <c r="E4101" s="619" t="s">
        <v>9612</v>
      </c>
      <c r="F4101"/>
      <c r="G4101"/>
      <c r="H4101"/>
    </row>
    <row r="4102" spans="1:8" ht="15" x14ac:dyDescent="0.25">
      <c r="A4102" s="609" t="str">
        <f t="shared" si="64"/>
        <v>93098</v>
      </c>
      <c r="B4102" s="607" t="s">
        <v>3867</v>
      </c>
      <c r="C4102" s="607" t="s">
        <v>14942</v>
      </c>
      <c r="D4102" s="607" t="s">
        <v>10580</v>
      </c>
      <c r="E4102" s="619" t="s">
        <v>15939</v>
      </c>
      <c r="F4102"/>
      <c r="G4102"/>
      <c r="H4102"/>
    </row>
    <row r="4103" spans="1:8" ht="15" x14ac:dyDescent="0.25">
      <c r="A4103" s="609" t="str">
        <f t="shared" si="64"/>
        <v>93099</v>
      </c>
      <c r="B4103" s="607" t="s">
        <v>3868</v>
      </c>
      <c r="C4103" s="607" t="s">
        <v>14944</v>
      </c>
      <c r="D4103" s="607" t="s">
        <v>10580</v>
      </c>
      <c r="E4103" s="619" t="s">
        <v>9413</v>
      </c>
      <c r="F4103"/>
      <c r="G4103"/>
      <c r="H4103"/>
    </row>
    <row r="4104" spans="1:8" ht="15" x14ac:dyDescent="0.25">
      <c r="A4104" s="609" t="str">
        <f t="shared" si="64"/>
        <v>93100</v>
      </c>
      <c r="B4104" s="607" t="s">
        <v>3869</v>
      </c>
      <c r="C4104" s="607" t="s">
        <v>14946</v>
      </c>
      <c r="D4104" s="607" t="s">
        <v>10580</v>
      </c>
      <c r="E4104" s="619" t="s">
        <v>17610</v>
      </c>
      <c r="F4104"/>
      <c r="G4104"/>
      <c r="H4104"/>
    </row>
    <row r="4105" spans="1:8" ht="15" x14ac:dyDescent="0.25">
      <c r="A4105" s="609" t="str">
        <f t="shared" si="64"/>
        <v>93101</v>
      </c>
      <c r="B4105" s="607" t="s">
        <v>3870</v>
      </c>
      <c r="C4105" s="607" t="s">
        <v>14947</v>
      </c>
      <c r="D4105" s="607" t="s">
        <v>10580</v>
      </c>
      <c r="E4105" s="619" t="s">
        <v>10209</v>
      </c>
      <c r="F4105"/>
      <c r="G4105"/>
      <c r="H4105"/>
    </row>
    <row r="4106" spans="1:8" ht="15" x14ac:dyDescent="0.25">
      <c r="A4106" s="609" t="str">
        <f t="shared" si="64"/>
        <v>93102</v>
      </c>
      <c r="B4106" s="607" t="s">
        <v>3871</v>
      </c>
      <c r="C4106" s="607" t="s">
        <v>14949</v>
      </c>
      <c r="D4106" s="607" t="s">
        <v>10580</v>
      </c>
      <c r="E4106" s="619" t="s">
        <v>18160</v>
      </c>
      <c r="F4106"/>
      <c r="G4106"/>
      <c r="H4106"/>
    </row>
    <row r="4107" spans="1:8" ht="15" x14ac:dyDescent="0.25">
      <c r="A4107" s="609" t="str">
        <f t="shared" si="64"/>
        <v>93103</v>
      </c>
      <c r="B4107" s="607" t="s">
        <v>3872</v>
      </c>
      <c r="C4107" s="607" t="s">
        <v>14950</v>
      </c>
      <c r="D4107" s="607" t="s">
        <v>10580</v>
      </c>
      <c r="E4107" s="619" t="s">
        <v>8955</v>
      </c>
      <c r="F4107"/>
      <c r="G4107"/>
      <c r="H4107"/>
    </row>
    <row r="4108" spans="1:8" ht="15" x14ac:dyDescent="0.25">
      <c r="A4108" s="609" t="str">
        <f t="shared" si="64"/>
        <v>93104</v>
      </c>
      <c r="B4108" s="607" t="s">
        <v>3873</v>
      </c>
      <c r="C4108" s="607" t="s">
        <v>14951</v>
      </c>
      <c r="D4108" s="607" t="s">
        <v>10580</v>
      </c>
      <c r="E4108" s="619" t="s">
        <v>9099</v>
      </c>
      <c r="F4108"/>
      <c r="G4108"/>
      <c r="H4108"/>
    </row>
    <row r="4109" spans="1:8" ht="15" x14ac:dyDescent="0.25">
      <c r="A4109" s="609" t="str">
        <f t="shared" si="64"/>
        <v>93105</v>
      </c>
      <c r="B4109" s="607" t="s">
        <v>3874</v>
      </c>
      <c r="C4109" s="607" t="s">
        <v>14953</v>
      </c>
      <c r="D4109" s="607" t="s">
        <v>10580</v>
      </c>
      <c r="E4109" s="619" t="s">
        <v>10047</v>
      </c>
      <c r="F4109"/>
      <c r="G4109"/>
      <c r="H4109"/>
    </row>
    <row r="4110" spans="1:8" ht="15" x14ac:dyDescent="0.25">
      <c r="A4110" s="609" t="str">
        <f t="shared" si="64"/>
        <v>93106</v>
      </c>
      <c r="B4110" s="607" t="s">
        <v>3875</v>
      </c>
      <c r="C4110" s="607" t="s">
        <v>14955</v>
      </c>
      <c r="D4110" s="607" t="s">
        <v>10580</v>
      </c>
      <c r="E4110" s="619" t="s">
        <v>33655</v>
      </c>
      <c r="F4110"/>
      <c r="G4110"/>
      <c r="H4110"/>
    </row>
    <row r="4111" spans="1:8" ht="15" x14ac:dyDescent="0.25">
      <c r="A4111" s="609" t="str">
        <f t="shared" si="64"/>
        <v>93107</v>
      </c>
      <c r="B4111" s="607" t="s">
        <v>3876</v>
      </c>
      <c r="C4111" s="607" t="s">
        <v>14956</v>
      </c>
      <c r="D4111" s="607" t="s">
        <v>10580</v>
      </c>
      <c r="E4111" s="619" t="s">
        <v>18017</v>
      </c>
      <c r="F4111"/>
      <c r="G4111"/>
      <c r="H4111"/>
    </row>
    <row r="4112" spans="1:8" ht="15" x14ac:dyDescent="0.25">
      <c r="A4112" s="609" t="str">
        <f t="shared" si="64"/>
        <v>93108</v>
      </c>
      <c r="B4112" s="607" t="s">
        <v>3877</v>
      </c>
      <c r="C4112" s="607" t="s">
        <v>14957</v>
      </c>
      <c r="D4112" s="607" t="s">
        <v>10580</v>
      </c>
      <c r="E4112" s="619" t="s">
        <v>15177</v>
      </c>
      <c r="F4112"/>
      <c r="G4112"/>
      <c r="H4112"/>
    </row>
    <row r="4113" spans="1:8" ht="15" x14ac:dyDescent="0.25">
      <c r="A4113" s="609" t="str">
        <f t="shared" si="64"/>
        <v>93109</v>
      </c>
      <c r="B4113" s="607" t="s">
        <v>3878</v>
      </c>
      <c r="C4113" s="607" t="s">
        <v>14959</v>
      </c>
      <c r="D4113" s="607" t="s">
        <v>10580</v>
      </c>
      <c r="E4113" s="619" t="s">
        <v>33656</v>
      </c>
      <c r="F4113"/>
      <c r="G4113"/>
      <c r="H4113"/>
    </row>
    <row r="4114" spans="1:8" ht="15" x14ac:dyDescent="0.25">
      <c r="A4114" s="609" t="str">
        <f t="shared" si="64"/>
        <v>93110</v>
      </c>
      <c r="B4114" s="607" t="s">
        <v>3879</v>
      </c>
      <c r="C4114" s="607" t="s">
        <v>14960</v>
      </c>
      <c r="D4114" s="607" t="s">
        <v>10580</v>
      </c>
      <c r="E4114" s="619" t="s">
        <v>17954</v>
      </c>
      <c r="F4114"/>
      <c r="G4114"/>
      <c r="H4114"/>
    </row>
    <row r="4115" spans="1:8" ht="15" x14ac:dyDescent="0.25">
      <c r="A4115" s="609" t="str">
        <f t="shared" si="64"/>
        <v>93111</v>
      </c>
      <c r="B4115" s="607" t="s">
        <v>3880</v>
      </c>
      <c r="C4115" s="607" t="s">
        <v>14962</v>
      </c>
      <c r="D4115" s="607" t="s">
        <v>10580</v>
      </c>
      <c r="E4115" s="619" t="s">
        <v>9854</v>
      </c>
      <c r="F4115"/>
      <c r="G4115"/>
      <c r="H4115"/>
    </row>
    <row r="4116" spans="1:8" ht="15" x14ac:dyDescent="0.25">
      <c r="A4116" s="609" t="str">
        <f t="shared" si="64"/>
        <v>93112</v>
      </c>
      <c r="B4116" s="607" t="s">
        <v>3881</v>
      </c>
      <c r="C4116" s="607" t="s">
        <v>14963</v>
      </c>
      <c r="D4116" s="607" t="s">
        <v>10580</v>
      </c>
      <c r="E4116" s="619" t="s">
        <v>17339</v>
      </c>
      <c r="F4116"/>
      <c r="G4116"/>
      <c r="H4116"/>
    </row>
    <row r="4117" spans="1:8" ht="15" x14ac:dyDescent="0.25">
      <c r="A4117" s="609" t="str">
        <f t="shared" si="64"/>
        <v>93113</v>
      </c>
      <c r="B4117" s="607" t="s">
        <v>3882</v>
      </c>
      <c r="C4117" s="607" t="s">
        <v>14964</v>
      </c>
      <c r="D4117" s="607" t="s">
        <v>10580</v>
      </c>
      <c r="E4117" s="619" t="s">
        <v>10333</v>
      </c>
      <c r="F4117"/>
      <c r="G4117"/>
      <c r="H4117"/>
    </row>
    <row r="4118" spans="1:8" ht="15" x14ac:dyDescent="0.25">
      <c r="A4118" s="609" t="str">
        <f t="shared" si="64"/>
        <v>93114</v>
      </c>
      <c r="B4118" s="607" t="s">
        <v>3883</v>
      </c>
      <c r="C4118" s="607" t="s">
        <v>14965</v>
      </c>
      <c r="D4118" s="607" t="s">
        <v>10580</v>
      </c>
      <c r="E4118" s="619" t="s">
        <v>19703</v>
      </c>
      <c r="F4118"/>
      <c r="G4118"/>
      <c r="H4118"/>
    </row>
    <row r="4119" spans="1:8" ht="15" x14ac:dyDescent="0.25">
      <c r="A4119" s="609" t="str">
        <f t="shared" si="64"/>
        <v>93115</v>
      </c>
      <c r="B4119" s="607" t="s">
        <v>3884</v>
      </c>
      <c r="C4119" s="607" t="s">
        <v>14966</v>
      </c>
      <c r="D4119" s="607" t="s">
        <v>10580</v>
      </c>
      <c r="E4119" s="619" t="s">
        <v>30869</v>
      </c>
      <c r="F4119"/>
      <c r="G4119"/>
      <c r="H4119"/>
    </row>
    <row r="4120" spans="1:8" ht="15" x14ac:dyDescent="0.25">
      <c r="A4120" s="609" t="str">
        <f t="shared" si="64"/>
        <v>93116</v>
      </c>
      <c r="B4120" s="607" t="s">
        <v>3885</v>
      </c>
      <c r="C4120" s="607" t="s">
        <v>14967</v>
      </c>
      <c r="D4120" s="607" t="s">
        <v>10580</v>
      </c>
      <c r="E4120" s="619" t="s">
        <v>33657</v>
      </c>
      <c r="F4120"/>
      <c r="G4120"/>
      <c r="H4120"/>
    </row>
    <row r="4121" spans="1:8" ht="15" x14ac:dyDescent="0.25">
      <c r="A4121" s="609" t="str">
        <f t="shared" si="64"/>
        <v>93117</v>
      </c>
      <c r="B4121" s="607" t="s">
        <v>3886</v>
      </c>
      <c r="C4121" s="607" t="s">
        <v>14968</v>
      </c>
      <c r="D4121" s="607" t="s">
        <v>10580</v>
      </c>
      <c r="E4121" s="619" t="s">
        <v>16875</v>
      </c>
      <c r="F4121"/>
      <c r="G4121"/>
      <c r="H4121"/>
    </row>
    <row r="4122" spans="1:8" ht="15" x14ac:dyDescent="0.25">
      <c r="A4122" s="609" t="str">
        <f t="shared" si="64"/>
        <v>93118</v>
      </c>
      <c r="B4122" s="607" t="s">
        <v>3887</v>
      </c>
      <c r="C4122" s="607" t="s">
        <v>14970</v>
      </c>
      <c r="D4122" s="607" t="s">
        <v>10580</v>
      </c>
      <c r="E4122" s="619" t="s">
        <v>21760</v>
      </c>
      <c r="F4122"/>
      <c r="G4122"/>
      <c r="H4122"/>
    </row>
    <row r="4123" spans="1:8" ht="15" x14ac:dyDescent="0.25">
      <c r="A4123" s="609" t="str">
        <f t="shared" si="64"/>
        <v>93119</v>
      </c>
      <c r="B4123" s="607" t="s">
        <v>3888</v>
      </c>
      <c r="C4123" s="607" t="s">
        <v>14971</v>
      </c>
      <c r="D4123" s="607" t="s">
        <v>10580</v>
      </c>
      <c r="E4123" s="619" t="s">
        <v>12810</v>
      </c>
      <c r="F4123"/>
      <c r="G4123"/>
      <c r="H4123"/>
    </row>
    <row r="4124" spans="1:8" ht="15" x14ac:dyDescent="0.25">
      <c r="A4124" s="609" t="str">
        <f t="shared" si="64"/>
        <v>93120</v>
      </c>
      <c r="B4124" s="607" t="s">
        <v>3889</v>
      </c>
      <c r="C4124" s="607" t="s">
        <v>14972</v>
      </c>
      <c r="D4124" s="607" t="s">
        <v>10580</v>
      </c>
      <c r="E4124" s="619" t="s">
        <v>9554</v>
      </c>
      <c r="F4124"/>
      <c r="G4124"/>
      <c r="H4124"/>
    </row>
    <row r="4125" spans="1:8" ht="15" x14ac:dyDescent="0.25">
      <c r="A4125" s="609" t="str">
        <f t="shared" si="64"/>
        <v>93121</v>
      </c>
      <c r="B4125" s="607" t="s">
        <v>3890</v>
      </c>
      <c r="C4125" s="607" t="s">
        <v>14973</v>
      </c>
      <c r="D4125" s="607" t="s">
        <v>10580</v>
      </c>
      <c r="E4125" s="619" t="s">
        <v>10237</v>
      </c>
      <c r="F4125"/>
      <c r="G4125"/>
      <c r="H4125"/>
    </row>
    <row r="4126" spans="1:8" ht="15" x14ac:dyDescent="0.25">
      <c r="A4126" s="609" t="str">
        <f t="shared" si="64"/>
        <v>93122</v>
      </c>
      <c r="B4126" s="607" t="s">
        <v>3891</v>
      </c>
      <c r="C4126" s="607" t="s">
        <v>14975</v>
      </c>
      <c r="D4126" s="607" t="s">
        <v>10580</v>
      </c>
      <c r="E4126" s="619" t="s">
        <v>9973</v>
      </c>
      <c r="F4126"/>
      <c r="G4126"/>
      <c r="H4126"/>
    </row>
    <row r="4127" spans="1:8" ht="15" x14ac:dyDescent="0.25">
      <c r="A4127" s="609" t="str">
        <f t="shared" si="64"/>
        <v>93123</v>
      </c>
      <c r="B4127" s="607" t="s">
        <v>3892</v>
      </c>
      <c r="C4127" s="607" t="s">
        <v>14976</v>
      </c>
      <c r="D4127" s="607" t="s">
        <v>10580</v>
      </c>
      <c r="E4127" s="619" t="s">
        <v>17927</v>
      </c>
      <c r="F4127"/>
      <c r="G4127"/>
      <c r="H4127"/>
    </row>
    <row r="4128" spans="1:8" ht="15" x14ac:dyDescent="0.25">
      <c r="A4128" s="609" t="str">
        <f t="shared" si="64"/>
        <v>93124</v>
      </c>
      <c r="B4128" s="607" t="s">
        <v>3893</v>
      </c>
      <c r="C4128" s="607" t="s">
        <v>14977</v>
      </c>
      <c r="D4128" s="607" t="s">
        <v>10580</v>
      </c>
      <c r="E4128" s="619" t="s">
        <v>27017</v>
      </c>
      <c r="F4128"/>
      <c r="G4128"/>
      <c r="H4128"/>
    </row>
    <row r="4129" spans="1:8" ht="15" x14ac:dyDescent="0.25">
      <c r="A4129" s="609" t="str">
        <f t="shared" si="64"/>
        <v>93125</v>
      </c>
      <c r="B4129" s="607" t="s">
        <v>3894</v>
      </c>
      <c r="C4129" s="607" t="s">
        <v>14978</v>
      </c>
      <c r="D4129" s="607" t="s">
        <v>10580</v>
      </c>
      <c r="E4129" s="619" t="s">
        <v>33658</v>
      </c>
      <c r="F4129"/>
      <c r="G4129"/>
      <c r="H4129"/>
    </row>
    <row r="4130" spans="1:8" ht="15" x14ac:dyDescent="0.25">
      <c r="A4130" s="609" t="str">
        <f t="shared" si="64"/>
        <v>93126</v>
      </c>
      <c r="B4130" s="607" t="s">
        <v>3895</v>
      </c>
      <c r="C4130" s="607" t="s">
        <v>14979</v>
      </c>
      <c r="D4130" s="607" t="s">
        <v>10580</v>
      </c>
      <c r="E4130" s="619" t="s">
        <v>33659</v>
      </c>
      <c r="F4130"/>
      <c r="G4130"/>
      <c r="H4130"/>
    </row>
    <row r="4131" spans="1:8" ht="15" x14ac:dyDescent="0.25">
      <c r="A4131" s="609" t="str">
        <f t="shared" si="64"/>
        <v>93133</v>
      </c>
      <c r="B4131" s="607" t="s">
        <v>3897</v>
      </c>
      <c r="C4131" s="607" t="s">
        <v>14980</v>
      </c>
      <c r="D4131" s="607" t="s">
        <v>10580</v>
      </c>
      <c r="E4131" s="619" t="s">
        <v>19602</v>
      </c>
      <c r="F4131"/>
      <c r="G4131"/>
      <c r="H4131"/>
    </row>
    <row r="4132" spans="1:8" ht="15" x14ac:dyDescent="0.25">
      <c r="A4132" s="609" t="str">
        <f t="shared" si="64"/>
        <v>94465</v>
      </c>
      <c r="B4132" s="607" t="s">
        <v>4262</v>
      </c>
      <c r="C4132" s="607" t="s">
        <v>14981</v>
      </c>
      <c r="D4132" s="607" t="s">
        <v>10580</v>
      </c>
      <c r="E4132" s="619" t="s">
        <v>18268</v>
      </c>
      <c r="F4132"/>
      <c r="G4132"/>
      <c r="H4132"/>
    </row>
    <row r="4133" spans="1:8" ht="15" x14ac:dyDescent="0.25">
      <c r="A4133" s="609" t="str">
        <f t="shared" si="64"/>
        <v>94466</v>
      </c>
      <c r="B4133" s="607" t="s">
        <v>4263</v>
      </c>
      <c r="C4133" s="607" t="s">
        <v>14982</v>
      </c>
      <c r="D4133" s="607" t="s">
        <v>10580</v>
      </c>
      <c r="E4133" s="619" t="s">
        <v>10366</v>
      </c>
      <c r="F4133"/>
      <c r="G4133"/>
      <c r="H4133"/>
    </row>
    <row r="4134" spans="1:8" ht="15" x14ac:dyDescent="0.25">
      <c r="A4134" s="609" t="str">
        <f t="shared" si="64"/>
        <v>94467</v>
      </c>
      <c r="B4134" s="607" t="s">
        <v>4264</v>
      </c>
      <c r="C4134" s="607" t="s">
        <v>14983</v>
      </c>
      <c r="D4134" s="607" t="s">
        <v>10580</v>
      </c>
      <c r="E4134" s="619" t="s">
        <v>30962</v>
      </c>
      <c r="F4134"/>
      <c r="G4134"/>
      <c r="H4134"/>
    </row>
    <row r="4135" spans="1:8" ht="15" x14ac:dyDescent="0.25">
      <c r="A4135" s="609" t="str">
        <f t="shared" si="64"/>
        <v>94468</v>
      </c>
      <c r="B4135" s="607" t="s">
        <v>4265</v>
      </c>
      <c r="C4135" s="607" t="s">
        <v>14984</v>
      </c>
      <c r="D4135" s="607" t="s">
        <v>10580</v>
      </c>
      <c r="E4135" s="619" t="s">
        <v>33660</v>
      </c>
      <c r="F4135"/>
      <c r="G4135"/>
      <c r="H4135"/>
    </row>
    <row r="4136" spans="1:8" ht="15" x14ac:dyDescent="0.25">
      <c r="A4136" s="609" t="str">
        <f t="shared" si="64"/>
        <v>94469</v>
      </c>
      <c r="B4136" s="607" t="s">
        <v>4266</v>
      </c>
      <c r="C4136" s="607" t="s">
        <v>14985</v>
      </c>
      <c r="D4136" s="607" t="s">
        <v>10580</v>
      </c>
      <c r="E4136" s="619" t="s">
        <v>33661</v>
      </c>
      <c r="F4136"/>
      <c r="G4136"/>
      <c r="H4136"/>
    </row>
    <row r="4137" spans="1:8" ht="15" x14ac:dyDescent="0.25">
      <c r="A4137" s="609" t="str">
        <f t="shared" si="64"/>
        <v>94470</v>
      </c>
      <c r="B4137" s="607" t="s">
        <v>4267</v>
      </c>
      <c r="C4137" s="607" t="s">
        <v>14986</v>
      </c>
      <c r="D4137" s="607" t="s">
        <v>10580</v>
      </c>
      <c r="E4137" s="619" t="s">
        <v>19149</v>
      </c>
      <c r="F4137"/>
      <c r="G4137"/>
      <c r="H4137"/>
    </row>
    <row r="4138" spans="1:8" ht="15" x14ac:dyDescent="0.25">
      <c r="A4138" s="609" t="str">
        <f t="shared" si="64"/>
        <v>94471</v>
      </c>
      <c r="B4138" s="607" t="s">
        <v>4268</v>
      </c>
      <c r="C4138" s="607" t="s">
        <v>14987</v>
      </c>
      <c r="D4138" s="607" t="s">
        <v>10580</v>
      </c>
      <c r="E4138" s="619" t="s">
        <v>19052</v>
      </c>
      <c r="F4138"/>
      <c r="G4138"/>
      <c r="H4138"/>
    </row>
    <row r="4139" spans="1:8" ht="15" x14ac:dyDescent="0.25">
      <c r="A4139" s="609" t="str">
        <f t="shared" si="64"/>
        <v>94472</v>
      </c>
      <c r="B4139" s="607" t="s">
        <v>4269</v>
      </c>
      <c r="C4139" s="607" t="s">
        <v>14988</v>
      </c>
      <c r="D4139" s="607" t="s">
        <v>10580</v>
      </c>
      <c r="E4139" s="619" t="s">
        <v>18232</v>
      </c>
      <c r="F4139"/>
      <c r="G4139"/>
      <c r="H4139"/>
    </row>
    <row r="4140" spans="1:8" ht="15" x14ac:dyDescent="0.25">
      <c r="A4140" s="609" t="str">
        <f t="shared" si="64"/>
        <v>94473</v>
      </c>
      <c r="B4140" s="607" t="s">
        <v>4270</v>
      </c>
      <c r="C4140" s="607" t="s">
        <v>14989</v>
      </c>
      <c r="D4140" s="607" t="s">
        <v>10580</v>
      </c>
      <c r="E4140" s="619" t="s">
        <v>23142</v>
      </c>
      <c r="F4140"/>
      <c r="G4140"/>
      <c r="H4140"/>
    </row>
    <row r="4141" spans="1:8" ht="15" x14ac:dyDescent="0.25">
      <c r="A4141" s="609" t="str">
        <f t="shared" si="64"/>
        <v>94474</v>
      </c>
      <c r="B4141" s="607" t="s">
        <v>4271</v>
      </c>
      <c r="C4141" s="607" t="s">
        <v>14991</v>
      </c>
      <c r="D4141" s="607" t="s">
        <v>10580</v>
      </c>
      <c r="E4141" s="619" t="s">
        <v>33662</v>
      </c>
      <c r="F4141"/>
      <c r="G4141"/>
      <c r="H4141"/>
    </row>
    <row r="4142" spans="1:8" ht="15" x14ac:dyDescent="0.25">
      <c r="A4142" s="609" t="str">
        <f t="shared" si="64"/>
        <v>94475</v>
      </c>
      <c r="B4142" s="607" t="s">
        <v>4272</v>
      </c>
      <c r="C4142" s="607" t="s">
        <v>14992</v>
      </c>
      <c r="D4142" s="607" t="s">
        <v>10580</v>
      </c>
      <c r="E4142" s="619" t="s">
        <v>18938</v>
      </c>
      <c r="F4142"/>
      <c r="G4142"/>
      <c r="H4142"/>
    </row>
    <row r="4143" spans="1:8" ht="15" x14ac:dyDescent="0.25">
      <c r="A4143" s="609" t="str">
        <f t="shared" si="64"/>
        <v>94476</v>
      </c>
      <c r="B4143" s="607" t="s">
        <v>4273</v>
      </c>
      <c r="C4143" s="607" t="s">
        <v>14993</v>
      </c>
      <c r="D4143" s="607" t="s">
        <v>10580</v>
      </c>
      <c r="E4143" s="619" t="s">
        <v>33663</v>
      </c>
      <c r="F4143"/>
      <c r="G4143"/>
      <c r="H4143"/>
    </row>
    <row r="4144" spans="1:8" ht="15" x14ac:dyDescent="0.25">
      <c r="A4144" s="609" t="str">
        <f t="shared" si="64"/>
        <v>94477</v>
      </c>
      <c r="B4144" s="607" t="s">
        <v>4274</v>
      </c>
      <c r="C4144" s="607" t="s">
        <v>14994</v>
      </c>
      <c r="D4144" s="607" t="s">
        <v>10580</v>
      </c>
      <c r="E4144" s="619" t="s">
        <v>31623</v>
      </c>
      <c r="F4144"/>
      <c r="G4144"/>
      <c r="H4144"/>
    </row>
    <row r="4145" spans="1:8" ht="15" x14ac:dyDescent="0.25">
      <c r="A4145" s="609" t="str">
        <f t="shared" si="64"/>
        <v>94478</v>
      </c>
      <c r="B4145" s="607" t="s">
        <v>4275</v>
      </c>
      <c r="C4145" s="607" t="s">
        <v>14995</v>
      </c>
      <c r="D4145" s="607" t="s">
        <v>10580</v>
      </c>
      <c r="E4145" s="619" t="s">
        <v>33664</v>
      </c>
      <c r="F4145"/>
      <c r="G4145"/>
      <c r="H4145"/>
    </row>
    <row r="4146" spans="1:8" ht="15" x14ac:dyDescent="0.25">
      <c r="A4146" s="609" t="str">
        <f t="shared" si="64"/>
        <v>94479</v>
      </c>
      <c r="B4146" s="607" t="s">
        <v>4276</v>
      </c>
      <c r="C4146" s="607" t="s">
        <v>14996</v>
      </c>
      <c r="D4146" s="607" t="s">
        <v>10580</v>
      </c>
      <c r="E4146" s="619" t="s">
        <v>33665</v>
      </c>
      <c r="F4146"/>
      <c r="G4146"/>
      <c r="H4146"/>
    </row>
    <row r="4147" spans="1:8" ht="15" x14ac:dyDescent="0.25">
      <c r="A4147" s="609" t="str">
        <f t="shared" si="64"/>
        <v>94606</v>
      </c>
      <c r="B4147" s="607" t="s">
        <v>4307</v>
      </c>
      <c r="C4147" s="607" t="s">
        <v>14997</v>
      </c>
      <c r="D4147" s="607" t="s">
        <v>10580</v>
      </c>
      <c r="E4147" s="619" t="s">
        <v>33243</v>
      </c>
      <c r="F4147"/>
      <c r="G4147"/>
      <c r="H4147"/>
    </row>
    <row r="4148" spans="1:8" ht="15" x14ac:dyDescent="0.25">
      <c r="A4148" s="609" t="str">
        <f t="shared" si="64"/>
        <v>94608</v>
      </c>
      <c r="B4148" s="607" t="s">
        <v>4308</v>
      </c>
      <c r="C4148" s="607" t="s">
        <v>14998</v>
      </c>
      <c r="D4148" s="607" t="s">
        <v>10580</v>
      </c>
      <c r="E4148" s="619" t="s">
        <v>33666</v>
      </c>
      <c r="F4148"/>
      <c r="G4148"/>
      <c r="H4148"/>
    </row>
    <row r="4149" spans="1:8" ht="15" x14ac:dyDescent="0.25">
      <c r="A4149" s="609" t="str">
        <f t="shared" si="64"/>
        <v>94610</v>
      </c>
      <c r="B4149" s="607" t="s">
        <v>4309</v>
      </c>
      <c r="C4149" s="607" t="s">
        <v>14999</v>
      </c>
      <c r="D4149" s="607" t="s">
        <v>10580</v>
      </c>
      <c r="E4149" s="619" t="s">
        <v>33667</v>
      </c>
      <c r="F4149"/>
      <c r="G4149"/>
      <c r="H4149"/>
    </row>
    <row r="4150" spans="1:8" ht="15" x14ac:dyDescent="0.25">
      <c r="A4150" s="609" t="str">
        <f t="shared" si="64"/>
        <v>94612</v>
      </c>
      <c r="B4150" s="607" t="s">
        <v>4310</v>
      </c>
      <c r="C4150" s="607" t="s">
        <v>15000</v>
      </c>
      <c r="D4150" s="607" t="s">
        <v>10580</v>
      </c>
      <c r="E4150" s="619" t="s">
        <v>18189</v>
      </c>
      <c r="F4150"/>
      <c r="G4150"/>
      <c r="H4150"/>
    </row>
    <row r="4151" spans="1:8" ht="15" x14ac:dyDescent="0.25">
      <c r="A4151" s="609" t="str">
        <f t="shared" si="64"/>
        <v>94614</v>
      </c>
      <c r="B4151" s="607" t="s">
        <v>4311</v>
      </c>
      <c r="C4151" s="607" t="s">
        <v>15001</v>
      </c>
      <c r="D4151" s="607" t="s">
        <v>10580</v>
      </c>
      <c r="E4151" s="619" t="s">
        <v>19392</v>
      </c>
      <c r="F4151"/>
      <c r="G4151"/>
      <c r="H4151"/>
    </row>
    <row r="4152" spans="1:8" ht="15" x14ac:dyDescent="0.25">
      <c r="A4152" s="609" t="str">
        <f t="shared" si="64"/>
        <v>94615</v>
      </c>
      <c r="B4152" s="607" t="s">
        <v>4312</v>
      </c>
      <c r="C4152" s="607" t="s">
        <v>15002</v>
      </c>
      <c r="D4152" s="607" t="s">
        <v>10580</v>
      </c>
      <c r="E4152" s="619" t="s">
        <v>32203</v>
      </c>
      <c r="F4152"/>
      <c r="G4152"/>
      <c r="H4152"/>
    </row>
    <row r="4153" spans="1:8" ht="15" x14ac:dyDescent="0.25">
      <c r="A4153" s="609" t="str">
        <f t="shared" si="64"/>
        <v>94616</v>
      </c>
      <c r="B4153" s="607" t="s">
        <v>4313</v>
      </c>
      <c r="C4153" s="607" t="s">
        <v>15003</v>
      </c>
      <c r="D4153" s="607" t="s">
        <v>10580</v>
      </c>
      <c r="E4153" s="619" t="s">
        <v>33668</v>
      </c>
      <c r="F4153"/>
      <c r="G4153"/>
      <c r="H4153"/>
    </row>
    <row r="4154" spans="1:8" ht="15" x14ac:dyDescent="0.25">
      <c r="A4154" s="609" t="str">
        <f t="shared" si="64"/>
        <v>94617</v>
      </c>
      <c r="B4154" s="607" t="s">
        <v>4314</v>
      </c>
      <c r="C4154" s="607" t="s">
        <v>15004</v>
      </c>
      <c r="D4154" s="607" t="s">
        <v>10580</v>
      </c>
      <c r="E4154" s="619" t="s">
        <v>33669</v>
      </c>
      <c r="F4154"/>
      <c r="G4154"/>
      <c r="H4154"/>
    </row>
    <row r="4155" spans="1:8" ht="15" x14ac:dyDescent="0.25">
      <c r="A4155" s="609" t="str">
        <f t="shared" si="64"/>
        <v>94618</v>
      </c>
      <c r="B4155" s="607" t="s">
        <v>4315</v>
      </c>
      <c r="C4155" s="607" t="s">
        <v>15006</v>
      </c>
      <c r="D4155" s="607" t="s">
        <v>10580</v>
      </c>
      <c r="E4155" s="619" t="s">
        <v>33670</v>
      </c>
      <c r="F4155"/>
      <c r="G4155"/>
      <c r="H4155"/>
    </row>
    <row r="4156" spans="1:8" ht="15" x14ac:dyDescent="0.25">
      <c r="A4156" s="609" t="str">
        <f t="shared" si="64"/>
        <v>94620</v>
      </c>
      <c r="B4156" s="607" t="s">
        <v>4316</v>
      </c>
      <c r="C4156" s="607" t="s">
        <v>15007</v>
      </c>
      <c r="D4156" s="607" t="s">
        <v>10580</v>
      </c>
      <c r="E4156" s="619" t="s">
        <v>33671</v>
      </c>
      <c r="F4156"/>
      <c r="G4156"/>
      <c r="H4156"/>
    </row>
    <row r="4157" spans="1:8" ht="15" x14ac:dyDescent="0.25">
      <c r="A4157" s="609" t="str">
        <f t="shared" si="64"/>
        <v>94622</v>
      </c>
      <c r="B4157" s="607" t="s">
        <v>4317</v>
      </c>
      <c r="C4157" s="607" t="s">
        <v>15008</v>
      </c>
      <c r="D4157" s="607" t="s">
        <v>10580</v>
      </c>
      <c r="E4157" s="619" t="s">
        <v>33672</v>
      </c>
      <c r="F4157"/>
      <c r="G4157"/>
      <c r="H4157"/>
    </row>
    <row r="4158" spans="1:8" ht="15" x14ac:dyDescent="0.25">
      <c r="A4158" s="609" t="str">
        <f t="shared" si="64"/>
        <v>94623</v>
      </c>
      <c r="B4158" s="607" t="s">
        <v>4318</v>
      </c>
      <c r="C4158" s="607" t="s">
        <v>15009</v>
      </c>
      <c r="D4158" s="607" t="s">
        <v>10580</v>
      </c>
      <c r="E4158" s="619" t="s">
        <v>33673</v>
      </c>
      <c r="F4158"/>
      <c r="G4158"/>
      <c r="H4158"/>
    </row>
    <row r="4159" spans="1:8" ht="15" x14ac:dyDescent="0.25">
      <c r="A4159" s="609" t="str">
        <f t="shared" si="64"/>
        <v>94624</v>
      </c>
      <c r="B4159" s="607" t="s">
        <v>4319</v>
      </c>
      <c r="C4159" s="607" t="s">
        <v>15010</v>
      </c>
      <c r="D4159" s="607" t="s">
        <v>10580</v>
      </c>
      <c r="E4159" s="619" t="s">
        <v>33674</v>
      </c>
      <c r="F4159"/>
      <c r="G4159"/>
      <c r="H4159"/>
    </row>
    <row r="4160" spans="1:8" ht="15" x14ac:dyDescent="0.25">
      <c r="A4160" s="609" t="str">
        <f t="shared" si="64"/>
        <v>94625</v>
      </c>
      <c r="B4160" s="607" t="s">
        <v>4320</v>
      </c>
      <c r="C4160" s="607" t="s">
        <v>15011</v>
      </c>
      <c r="D4160" s="607" t="s">
        <v>10580</v>
      </c>
      <c r="E4160" s="619" t="s">
        <v>33675</v>
      </c>
      <c r="F4160"/>
      <c r="G4160"/>
      <c r="H4160"/>
    </row>
    <row r="4161" spans="1:8" ht="15" x14ac:dyDescent="0.25">
      <c r="A4161" s="609" t="str">
        <f t="shared" si="64"/>
        <v>94656</v>
      </c>
      <c r="B4161" s="607" t="s">
        <v>4329</v>
      </c>
      <c r="C4161" s="607" t="s">
        <v>15012</v>
      </c>
      <c r="D4161" s="607" t="s">
        <v>10580</v>
      </c>
      <c r="E4161" s="619" t="s">
        <v>11627</v>
      </c>
      <c r="F4161"/>
      <c r="G4161"/>
      <c r="H4161"/>
    </row>
    <row r="4162" spans="1:8" ht="15" x14ac:dyDescent="0.25">
      <c r="A4162" s="609" t="str">
        <f t="shared" ref="A4162:A4225" si="65">IF(ISERROR(SEARCH("/",B4162)=6),TRIM(CLEAN(B4162)),IF(SEARCH("/",B4162)=6,IF(LEN(TRIM(CLEAN(B4162)))=7,LEFT(TRIM(CLEAN(B4162)),6)&amp;"00"&amp;RIGHT(TRIM(CLEAN(B4162)),1),LEFT(TRIM(CLEAN(B4162)),6)&amp;"0"&amp;RIGHT(TRIM(CLEAN(B4162)),2)),TRIM(CLEAN(B4162))))</f>
        <v>94657</v>
      </c>
      <c r="B4162" s="607" t="s">
        <v>4330</v>
      </c>
      <c r="C4162" s="607" t="s">
        <v>15013</v>
      </c>
      <c r="D4162" s="607" t="s">
        <v>10580</v>
      </c>
      <c r="E4162" s="619" t="s">
        <v>9513</v>
      </c>
      <c r="F4162"/>
      <c r="G4162"/>
      <c r="H4162"/>
    </row>
    <row r="4163" spans="1:8" ht="15" x14ac:dyDescent="0.25">
      <c r="A4163" s="609" t="str">
        <f t="shared" si="65"/>
        <v>94658</v>
      </c>
      <c r="B4163" s="607" t="s">
        <v>4331</v>
      </c>
      <c r="C4163" s="607" t="s">
        <v>15014</v>
      </c>
      <c r="D4163" s="607" t="s">
        <v>10580</v>
      </c>
      <c r="E4163" s="619" t="s">
        <v>10063</v>
      </c>
      <c r="F4163"/>
      <c r="G4163"/>
      <c r="H4163"/>
    </row>
    <row r="4164" spans="1:8" ht="15" x14ac:dyDescent="0.25">
      <c r="A4164" s="609" t="str">
        <f t="shared" si="65"/>
        <v>94659</v>
      </c>
      <c r="B4164" s="607" t="s">
        <v>4332</v>
      </c>
      <c r="C4164" s="607" t="s">
        <v>15015</v>
      </c>
      <c r="D4164" s="607" t="s">
        <v>10580</v>
      </c>
      <c r="E4164" s="619" t="s">
        <v>9659</v>
      </c>
      <c r="F4164"/>
      <c r="G4164"/>
      <c r="H4164"/>
    </row>
    <row r="4165" spans="1:8" ht="15" x14ac:dyDescent="0.25">
      <c r="A4165" s="609" t="str">
        <f t="shared" si="65"/>
        <v>94660</v>
      </c>
      <c r="B4165" s="607" t="s">
        <v>4333</v>
      </c>
      <c r="C4165" s="607" t="s">
        <v>15016</v>
      </c>
      <c r="D4165" s="607" t="s">
        <v>10580</v>
      </c>
      <c r="E4165" s="619" t="s">
        <v>14415</v>
      </c>
      <c r="F4165"/>
      <c r="G4165"/>
      <c r="H4165"/>
    </row>
    <row r="4166" spans="1:8" ht="15" x14ac:dyDescent="0.25">
      <c r="A4166" s="609" t="str">
        <f t="shared" si="65"/>
        <v>94661</v>
      </c>
      <c r="B4166" s="607" t="s">
        <v>4334</v>
      </c>
      <c r="C4166" s="607" t="s">
        <v>15017</v>
      </c>
      <c r="D4166" s="607" t="s">
        <v>10580</v>
      </c>
      <c r="E4166" s="619" t="s">
        <v>18446</v>
      </c>
      <c r="F4166"/>
      <c r="G4166"/>
      <c r="H4166"/>
    </row>
    <row r="4167" spans="1:8" ht="15" x14ac:dyDescent="0.25">
      <c r="A4167" s="609" t="str">
        <f t="shared" si="65"/>
        <v>94662</v>
      </c>
      <c r="B4167" s="607" t="s">
        <v>4335</v>
      </c>
      <c r="C4167" s="607" t="s">
        <v>15018</v>
      </c>
      <c r="D4167" s="607" t="s">
        <v>10580</v>
      </c>
      <c r="E4167" s="619" t="s">
        <v>19101</v>
      </c>
      <c r="F4167"/>
      <c r="G4167"/>
      <c r="H4167"/>
    </row>
    <row r="4168" spans="1:8" ht="15" x14ac:dyDescent="0.25">
      <c r="A4168" s="609" t="str">
        <f t="shared" si="65"/>
        <v>94663</v>
      </c>
      <c r="B4168" s="607" t="s">
        <v>4336</v>
      </c>
      <c r="C4168" s="607" t="s">
        <v>15019</v>
      </c>
      <c r="D4168" s="607" t="s">
        <v>10580</v>
      </c>
      <c r="E4168" s="619" t="s">
        <v>22639</v>
      </c>
      <c r="F4168"/>
      <c r="G4168"/>
      <c r="H4168"/>
    </row>
    <row r="4169" spans="1:8" ht="15" x14ac:dyDescent="0.25">
      <c r="A4169" s="609" t="str">
        <f t="shared" si="65"/>
        <v>94664</v>
      </c>
      <c r="B4169" s="607" t="s">
        <v>4337</v>
      </c>
      <c r="C4169" s="607" t="s">
        <v>15020</v>
      </c>
      <c r="D4169" s="607" t="s">
        <v>10580</v>
      </c>
      <c r="E4169" s="619" t="s">
        <v>16601</v>
      </c>
      <c r="F4169"/>
      <c r="G4169"/>
      <c r="H4169"/>
    </row>
    <row r="4170" spans="1:8" ht="15" x14ac:dyDescent="0.25">
      <c r="A4170" s="609" t="str">
        <f t="shared" si="65"/>
        <v>94665</v>
      </c>
      <c r="B4170" s="607" t="s">
        <v>4338</v>
      </c>
      <c r="C4170" s="607" t="s">
        <v>15021</v>
      </c>
      <c r="D4170" s="607" t="s">
        <v>10580</v>
      </c>
      <c r="E4170" s="619" t="s">
        <v>11142</v>
      </c>
      <c r="F4170"/>
      <c r="G4170"/>
      <c r="H4170"/>
    </row>
    <row r="4171" spans="1:8" ht="15" x14ac:dyDescent="0.25">
      <c r="A4171" s="609" t="str">
        <f t="shared" si="65"/>
        <v>94666</v>
      </c>
      <c r="B4171" s="607" t="s">
        <v>4339</v>
      </c>
      <c r="C4171" s="607" t="s">
        <v>15022</v>
      </c>
      <c r="D4171" s="607" t="s">
        <v>10580</v>
      </c>
      <c r="E4171" s="619" t="s">
        <v>25763</v>
      </c>
      <c r="F4171"/>
      <c r="G4171"/>
      <c r="H4171"/>
    </row>
    <row r="4172" spans="1:8" ht="15" x14ac:dyDescent="0.25">
      <c r="A4172" s="609" t="str">
        <f t="shared" si="65"/>
        <v>94667</v>
      </c>
      <c r="B4172" s="607" t="s">
        <v>4340</v>
      </c>
      <c r="C4172" s="607" t="s">
        <v>15023</v>
      </c>
      <c r="D4172" s="607" t="s">
        <v>10580</v>
      </c>
      <c r="E4172" s="619" t="s">
        <v>18579</v>
      </c>
      <c r="F4172"/>
      <c r="G4172"/>
      <c r="H4172"/>
    </row>
    <row r="4173" spans="1:8" ht="15" x14ac:dyDescent="0.25">
      <c r="A4173" s="609" t="str">
        <f t="shared" si="65"/>
        <v>94668</v>
      </c>
      <c r="B4173" s="607" t="s">
        <v>4341</v>
      </c>
      <c r="C4173" s="607" t="s">
        <v>15024</v>
      </c>
      <c r="D4173" s="607" t="s">
        <v>10580</v>
      </c>
      <c r="E4173" s="619" t="s">
        <v>27021</v>
      </c>
      <c r="F4173"/>
      <c r="G4173"/>
      <c r="H4173"/>
    </row>
    <row r="4174" spans="1:8" ht="15" x14ac:dyDescent="0.25">
      <c r="A4174" s="609" t="str">
        <f t="shared" si="65"/>
        <v>94669</v>
      </c>
      <c r="B4174" s="607" t="s">
        <v>4342</v>
      </c>
      <c r="C4174" s="607" t="s">
        <v>15025</v>
      </c>
      <c r="D4174" s="607" t="s">
        <v>10580</v>
      </c>
      <c r="E4174" s="619" t="s">
        <v>18983</v>
      </c>
      <c r="F4174"/>
      <c r="G4174"/>
      <c r="H4174"/>
    </row>
    <row r="4175" spans="1:8" ht="15" x14ac:dyDescent="0.25">
      <c r="A4175" s="609" t="str">
        <f t="shared" si="65"/>
        <v>94670</v>
      </c>
      <c r="B4175" s="607" t="s">
        <v>4343</v>
      </c>
      <c r="C4175" s="607" t="s">
        <v>15027</v>
      </c>
      <c r="D4175" s="607" t="s">
        <v>10580</v>
      </c>
      <c r="E4175" s="619" t="s">
        <v>33676</v>
      </c>
      <c r="F4175"/>
      <c r="G4175"/>
      <c r="H4175"/>
    </row>
    <row r="4176" spans="1:8" ht="15" x14ac:dyDescent="0.25">
      <c r="A4176" s="609" t="str">
        <f t="shared" si="65"/>
        <v>94671</v>
      </c>
      <c r="B4176" s="607" t="s">
        <v>4344</v>
      </c>
      <c r="C4176" s="607" t="s">
        <v>15028</v>
      </c>
      <c r="D4176" s="607" t="s">
        <v>10580</v>
      </c>
      <c r="E4176" s="619" t="s">
        <v>18332</v>
      </c>
      <c r="F4176"/>
      <c r="G4176"/>
      <c r="H4176"/>
    </row>
    <row r="4177" spans="1:8" ht="15" x14ac:dyDescent="0.25">
      <c r="A4177" s="609" t="str">
        <f t="shared" si="65"/>
        <v>94672</v>
      </c>
      <c r="B4177" s="607" t="s">
        <v>4345</v>
      </c>
      <c r="C4177" s="607" t="s">
        <v>15029</v>
      </c>
      <c r="D4177" s="607" t="s">
        <v>10580</v>
      </c>
      <c r="E4177" s="619" t="s">
        <v>15144</v>
      </c>
      <c r="F4177"/>
      <c r="G4177"/>
      <c r="H4177"/>
    </row>
    <row r="4178" spans="1:8" ht="15" x14ac:dyDescent="0.25">
      <c r="A4178" s="609" t="str">
        <f t="shared" si="65"/>
        <v>94673</v>
      </c>
      <c r="B4178" s="607" t="s">
        <v>4346</v>
      </c>
      <c r="C4178" s="607" t="s">
        <v>15030</v>
      </c>
      <c r="D4178" s="607" t="s">
        <v>10580</v>
      </c>
      <c r="E4178" s="619" t="s">
        <v>8917</v>
      </c>
      <c r="F4178"/>
      <c r="G4178"/>
      <c r="H4178"/>
    </row>
    <row r="4179" spans="1:8" ht="15" x14ac:dyDescent="0.25">
      <c r="A4179" s="609" t="str">
        <f t="shared" si="65"/>
        <v>94674</v>
      </c>
      <c r="B4179" s="607" t="s">
        <v>4347</v>
      </c>
      <c r="C4179" s="607" t="s">
        <v>15031</v>
      </c>
      <c r="D4179" s="607" t="s">
        <v>10580</v>
      </c>
      <c r="E4179" s="619" t="s">
        <v>9188</v>
      </c>
      <c r="F4179"/>
      <c r="G4179"/>
      <c r="H4179"/>
    </row>
    <row r="4180" spans="1:8" ht="15" x14ac:dyDescent="0.25">
      <c r="A4180" s="609" t="str">
        <f t="shared" si="65"/>
        <v>94675</v>
      </c>
      <c r="B4180" s="607" t="s">
        <v>4348</v>
      </c>
      <c r="C4180" s="607" t="s">
        <v>15032</v>
      </c>
      <c r="D4180" s="607" t="s">
        <v>10580</v>
      </c>
      <c r="E4180" s="619" t="s">
        <v>14526</v>
      </c>
      <c r="F4180"/>
      <c r="G4180"/>
      <c r="H4180"/>
    </row>
    <row r="4181" spans="1:8" ht="15" x14ac:dyDescent="0.25">
      <c r="A4181" s="609" t="str">
        <f t="shared" si="65"/>
        <v>94676</v>
      </c>
      <c r="B4181" s="607" t="s">
        <v>4349</v>
      </c>
      <c r="C4181" s="607" t="s">
        <v>15033</v>
      </c>
      <c r="D4181" s="607" t="s">
        <v>10580</v>
      </c>
      <c r="E4181" s="619" t="s">
        <v>9279</v>
      </c>
      <c r="F4181"/>
      <c r="G4181"/>
      <c r="H4181"/>
    </row>
    <row r="4182" spans="1:8" ht="15" x14ac:dyDescent="0.25">
      <c r="A4182" s="609" t="str">
        <f t="shared" si="65"/>
        <v>94677</v>
      </c>
      <c r="B4182" s="607" t="s">
        <v>4350</v>
      </c>
      <c r="C4182" s="607" t="s">
        <v>15034</v>
      </c>
      <c r="D4182" s="607" t="s">
        <v>10580</v>
      </c>
      <c r="E4182" s="619" t="s">
        <v>25932</v>
      </c>
      <c r="F4182"/>
      <c r="G4182"/>
      <c r="H4182"/>
    </row>
    <row r="4183" spans="1:8" ht="15" x14ac:dyDescent="0.25">
      <c r="A4183" s="609" t="str">
        <f t="shared" si="65"/>
        <v>94678</v>
      </c>
      <c r="B4183" s="607" t="s">
        <v>4351</v>
      </c>
      <c r="C4183" s="607" t="s">
        <v>15036</v>
      </c>
      <c r="D4183" s="607" t="s">
        <v>10580</v>
      </c>
      <c r="E4183" s="619" t="s">
        <v>16551</v>
      </c>
      <c r="F4183"/>
      <c r="G4183"/>
      <c r="H4183"/>
    </row>
    <row r="4184" spans="1:8" ht="15" x14ac:dyDescent="0.25">
      <c r="A4184" s="609" t="str">
        <f t="shared" si="65"/>
        <v>94679</v>
      </c>
      <c r="B4184" s="607" t="s">
        <v>4352</v>
      </c>
      <c r="C4184" s="607" t="s">
        <v>15037</v>
      </c>
      <c r="D4184" s="607" t="s">
        <v>10580</v>
      </c>
      <c r="E4184" s="619" t="s">
        <v>15827</v>
      </c>
      <c r="F4184"/>
      <c r="G4184"/>
      <c r="H4184"/>
    </row>
    <row r="4185" spans="1:8" ht="15" x14ac:dyDescent="0.25">
      <c r="A4185" s="609" t="str">
        <f t="shared" si="65"/>
        <v>94680</v>
      </c>
      <c r="B4185" s="607" t="s">
        <v>4353</v>
      </c>
      <c r="C4185" s="607" t="s">
        <v>15038</v>
      </c>
      <c r="D4185" s="607" t="s">
        <v>10580</v>
      </c>
      <c r="E4185" s="619" t="s">
        <v>18443</v>
      </c>
      <c r="F4185"/>
      <c r="G4185"/>
      <c r="H4185"/>
    </row>
    <row r="4186" spans="1:8" ht="15" x14ac:dyDescent="0.25">
      <c r="A4186" s="609" t="str">
        <f t="shared" si="65"/>
        <v>94681</v>
      </c>
      <c r="B4186" s="607" t="s">
        <v>4354</v>
      </c>
      <c r="C4186" s="607" t="s">
        <v>15039</v>
      </c>
      <c r="D4186" s="607" t="s">
        <v>10580</v>
      </c>
      <c r="E4186" s="619" t="s">
        <v>10120</v>
      </c>
      <c r="F4186"/>
      <c r="G4186"/>
      <c r="H4186"/>
    </row>
    <row r="4187" spans="1:8" ht="15" x14ac:dyDescent="0.25">
      <c r="A4187" s="609" t="str">
        <f t="shared" si="65"/>
        <v>94682</v>
      </c>
      <c r="B4187" s="607" t="s">
        <v>4355</v>
      </c>
      <c r="C4187" s="607" t="s">
        <v>15040</v>
      </c>
      <c r="D4187" s="607" t="s">
        <v>10580</v>
      </c>
      <c r="E4187" s="619" t="s">
        <v>33677</v>
      </c>
      <c r="F4187"/>
      <c r="G4187"/>
      <c r="H4187"/>
    </row>
    <row r="4188" spans="1:8" ht="15" x14ac:dyDescent="0.25">
      <c r="A4188" s="609" t="str">
        <f t="shared" si="65"/>
        <v>94683</v>
      </c>
      <c r="B4188" s="607" t="s">
        <v>4356</v>
      </c>
      <c r="C4188" s="607" t="s">
        <v>15041</v>
      </c>
      <c r="D4188" s="607" t="s">
        <v>10580</v>
      </c>
      <c r="E4188" s="619" t="s">
        <v>33678</v>
      </c>
      <c r="F4188"/>
      <c r="G4188"/>
      <c r="H4188"/>
    </row>
    <row r="4189" spans="1:8" ht="15" x14ac:dyDescent="0.25">
      <c r="A4189" s="609" t="str">
        <f t="shared" si="65"/>
        <v>94684</v>
      </c>
      <c r="B4189" s="607" t="s">
        <v>4357</v>
      </c>
      <c r="C4189" s="607" t="s">
        <v>15042</v>
      </c>
      <c r="D4189" s="607" t="s">
        <v>10580</v>
      </c>
      <c r="E4189" s="619" t="s">
        <v>22238</v>
      </c>
      <c r="F4189"/>
      <c r="G4189"/>
      <c r="H4189"/>
    </row>
    <row r="4190" spans="1:8" ht="15" x14ac:dyDescent="0.25">
      <c r="A4190" s="609" t="str">
        <f t="shared" si="65"/>
        <v>94685</v>
      </c>
      <c r="B4190" s="607" t="s">
        <v>4358</v>
      </c>
      <c r="C4190" s="607" t="s">
        <v>15043</v>
      </c>
      <c r="D4190" s="607" t="s">
        <v>10580</v>
      </c>
      <c r="E4190" s="619" t="s">
        <v>33679</v>
      </c>
      <c r="F4190"/>
      <c r="G4190"/>
      <c r="H4190"/>
    </row>
    <row r="4191" spans="1:8" ht="15" x14ac:dyDescent="0.25">
      <c r="A4191" s="609" t="str">
        <f t="shared" si="65"/>
        <v>94686</v>
      </c>
      <c r="B4191" s="607" t="s">
        <v>4359</v>
      </c>
      <c r="C4191" s="607" t="s">
        <v>15044</v>
      </c>
      <c r="D4191" s="607" t="s">
        <v>10580</v>
      </c>
      <c r="E4191" s="619" t="s">
        <v>33680</v>
      </c>
      <c r="F4191"/>
      <c r="G4191"/>
      <c r="H4191"/>
    </row>
    <row r="4192" spans="1:8" ht="15" x14ac:dyDescent="0.25">
      <c r="A4192" s="609" t="str">
        <f t="shared" si="65"/>
        <v>94687</v>
      </c>
      <c r="B4192" s="607" t="s">
        <v>4360</v>
      </c>
      <c r="C4192" s="607" t="s">
        <v>15045</v>
      </c>
      <c r="D4192" s="607" t="s">
        <v>10580</v>
      </c>
      <c r="E4192" s="619" t="s">
        <v>33681</v>
      </c>
      <c r="F4192"/>
      <c r="G4192"/>
      <c r="H4192"/>
    </row>
    <row r="4193" spans="1:8" ht="15" x14ac:dyDescent="0.25">
      <c r="A4193" s="609" t="str">
        <f t="shared" si="65"/>
        <v>94688</v>
      </c>
      <c r="B4193" s="607" t="s">
        <v>4361</v>
      </c>
      <c r="C4193" s="607" t="s">
        <v>15046</v>
      </c>
      <c r="D4193" s="607" t="s">
        <v>10580</v>
      </c>
      <c r="E4193" s="619" t="s">
        <v>14239</v>
      </c>
      <c r="F4193"/>
      <c r="G4193"/>
      <c r="H4193"/>
    </row>
    <row r="4194" spans="1:8" ht="15" x14ac:dyDescent="0.25">
      <c r="A4194" s="609" t="str">
        <f t="shared" si="65"/>
        <v>94689</v>
      </c>
      <c r="B4194" s="607" t="s">
        <v>4362</v>
      </c>
      <c r="C4194" s="607" t="s">
        <v>15047</v>
      </c>
      <c r="D4194" s="607" t="s">
        <v>10580</v>
      </c>
      <c r="E4194" s="619" t="s">
        <v>10406</v>
      </c>
      <c r="F4194"/>
      <c r="G4194"/>
      <c r="H4194"/>
    </row>
    <row r="4195" spans="1:8" ht="15" x14ac:dyDescent="0.25">
      <c r="A4195" s="609" t="str">
        <f t="shared" si="65"/>
        <v>94690</v>
      </c>
      <c r="B4195" s="607" t="s">
        <v>4363</v>
      </c>
      <c r="C4195" s="607" t="s">
        <v>15048</v>
      </c>
      <c r="D4195" s="607" t="s">
        <v>10580</v>
      </c>
      <c r="E4195" s="619" t="s">
        <v>10364</v>
      </c>
      <c r="F4195"/>
      <c r="G4195"/>
      <c r="H4195"/>
    </row>
    <row r="4196" spans="1:8" ht="15" x14ac:dyDescent="0.25">
      <c r="A4196" s="609" t="str">
        <f t="shared" si="65"/>
        <v>94691</v>
      </c>
      <c r="B4196" s="607" t="s">
        <v>4364</v>
      </c>
      <c r="C4196" s="607" t="s">
        <v>15049</v>
      </c>
      <c r="D4196" s="607" t="s">
        <v>10580</v>
      </c>
      <c r="E4196" s="619" t="s">
        <v>19664</v>
      </c>
      <c r="F4196"/>
      <c r="G4196"/>
      <c r="H4196"/>
    </row>
    <row r="4197" spans="1:8" ht="15" x14ac:dyDescent="0.25">
      <c r="A4197" s="609" t="str">
        <f t="shared" si="65"/>
        <v>94692</v>
      </c>
      <c r="B4197" s="607" t="s">
        <v>4365</v>
      </c>
      <c r="C4197" s="607" t="s">
        <v>15050</v>
      </c>
      <c r="D4197" s="607" t="s">
        <v>10580</v>
      </c>
      <c r="E4197" s="619" t="s">
        <v>19385</v>
      </c>
      <c r="F4197"/>
      <c r="G4197"/>
      <c r="H4197"/>
    </row>
    <row r="4198" spans="1:8" ht="15" x14ac:dyDescent="0.25">
      <c r="A4198" s="609" t="str">
        <f t="shared" si="65"/>
        <v>94693</v>
      </c>
      <c r="B4198" s="607" t="s">
        <v>4366</v>
      </c>
      <c r="C4198" s="607" t="s">
        <v>15051</v>
      </c>
      <c r="D4198" s="607" t="s">
        <v>10580</v>
      </c>
      <c r="E4198" s="619" t="s">
        <v>15276</v>
      </c>
      <c r="F4198"/>
      <c r="G4198"/>
      <c r="H4198"/>
    </row>
    <row r="4199" spans="1:8" ht="15" x14ac:dyDescent="0.25">
      <c r="A4199" s="609" t="str">
        <f t="shared" si="65"/>
        <v>94694</v>
      </c>
      <c r="B4199" s="607" t="s">
        <v>4367</v>
      </c>
      <c r="C4199" s="607" t="s">
        <v>15052</v>
      </c>
      <c r="D4199" s="607" t="s">
        <v>10580</v>
      </c>
      <c r="E4199" s="619" t="s">
        <v>19127</v>
      </c>
      <c r="F4199"/>
      <c r="G4199"/>
      <c r="H4199"/>
    </row>
    <row r="4200" spans="1:8" ht="15" x14ac:dyDescent="0.25">
      <c r="A4200" s="609" t="str">
        <f t="shared" si="65"/>
        <v>94695</v>
      </c>
      <c r="B4200" s="607" t="s">
        <v>4368</v>
      </c>
      <c r="C4200" s="607" t="s">
        <v>15053</v>
      </c>
      <c r="D4200" s="607" t="s">
        <v>10580</v>
      </c>
      <c r="E4200" s="619" t="s">
        <v>19516</v>
      </c>
      <c r="F4200"/>
      <c r="G4200"/>
      <c r="H4200"/>
    </row>
    <row r="4201" spans="1:8" ht="15" x14ac:dyDescent="0.25">
      <c r="A4201" s="609" t="str">
        <f t="shared" si="65"/>
        <v>94696</v>
      </c>
      <c r="B4201" s="607" t="s">
        <v>4369</v>
      </c>
      <c r="C4201" s="607" t="s">
        <v>15054</v>
      </c>
      <c r="D4201" s="607" t="s">
        <v>10580</v>
      </c>
      <c r="E4201" s="619" t="s">
        <v>19182</v>
      </c>
      <c r="F4201"/>
      <c r="G4201"/>
      <c r="H4201"/>
    </row>
    <row r="4202" spans="1:8" ht="15" x14ac:dyDescent="0.25">
      <c r="A4202" s="609" t="str">
        <f t="shared" si="65"/>
        <v>94697</v>
      </c>
      <c r="B4202" s="607" t="s">
        <v>4370</v>
      </c>
      <c r="C4202" s="607" t="s">
        <v>15055</v>
      </c>
      <c r="D4202" s="607" t="s">
        <v>10580</v>
      </c>
      <c r="E4202" s="619" t="s">
        <v>33682</v>
      </c>
      <c r="F4202"/>
      <c r="G4202"/>
      <c r="H4202"/>
    </row>
    <row r="4203" spans="1:8" ht="15" x14ac:dyDescent="0.25">
      <c r="A4203" s="609" t="str">
        <f t="shared" si="65"/>
        <v>94698</v>
      </c>
      <c r="B4203" s="607" t="s">
        <v>4371</v>
      </c>
      <c r="C4203" s="607" t="s">
        <v>15056</v>
      </c>
      <c r="D4203" s="607" t="s">
        <v>10580</v>
      </c>
      <c r="E4203" s="619" t="s">
        <v>33683</v>
      </c>
      <c r="F4203"/>
      <c r="G4203"/>
      <c r="H4203"/>
    </row>
    <row r="4204" spans="1:8" ht="15" x14ac:dyDescent="0.25">
      <c r="A4204" s="609" t="str">
        <f t="shared" si="65"/>
        <v>94699</v>
      </c>
      <c r="B4204" s="607" t="s">
        <v>4372</v>
      </c>
      <c r="C4204" s="607" t="s">
        <v>15057</v>
      </c>
      <c r="D4204" s="607" t="s">
        <v>10580</v>
      </c>
      <c r="E4204" s="619" t="s">
        <v>19380</v>
      </c>
      <c r="F4204"/>
      <c r="G4204"/>
      <c r="H4204"/>
    </row>
    <row r="4205" spans="1:8" ht="15" x14ac:dyDescent="0.25">
      <c r="A4205" s="609" t="str">
        <f t="shared" si="65"/>
        <v>94700</v>
      </c>
      <c r="B4205" s="607" t="s">
        <v>4373</v>
      </c>
      <c r="C4205" s="607" t="s">
        <v>15058</v>
      </c>
      <c r="D4205" s="607" t="s">
        <v>10580</v>
      </c>
      <c r="E4205" s="619" t="s">
        <v>33684</v>
      </c>
      <c r="F4205"/>
      <c r="G4205"/>
      <c r="H4205"/>
    </row>
    <row r="4206" spans="1:8" ht="15" x14ac:dyDescent="0.25">
      <c r="A4206" s="609" t="str">
        <f t="shared" si="65"/>
        <v>94701</v>
      </c>
      <c r="B4206" s="607" t="s">
        <v>4374</v>
      </c>
      <c r="C4206" s="607" t="s">
        <v>15059</v>
      </c>
      <c r="D4206" s="607" t="s">
        <v>10580</v>
      </c>
      <c r="E4206" s="619" t="s">
        <v>33685</v>
      </c>
      <c r="F4206"/>
      <c r="G4206"/>
      <c r="H4206"/>
    </row>
    <row r="4207" spans="1:8" ht="15" x14ac:dyDescent="0.25">
      <c r="A4207" s="609" t="str">
        <f t="shared" si="65"/>
        <v>94702</v>
      </c>
      <c r="B4207" s="607" t="s">
        <v>4375</v>
      </c>
      <c r="C4207" s="607" t="s">
        <v>15060</v>
      </c>
      <c r="D4207" s="607" t="s">
        <v>10580</v>
      </c>
      <c r="E4207" s="619" t="s">
        <v>33686</v>
      </c>
      <c r="F4207"/>
      <c r="G4207"/>
      <c r="H4207"/>
    </row>
    <row r="4208" spans="1:8" ht="15" x14ac:dyDescent="0.25">
      <c r="A4208" s="609" t="str">
        <f t="shared" si="65"/>
        <v>94703</v>
      </c>
      <c r="B4208" s="607" t="s">
        <v>4376</v>
      </c>
      <c r="C4208" s="607" t="s">
        <v>15061</v>
      </c>
      <c r="D4208" s="607" t="s">
        <v>10580</v>
      </c>
      <c r="E4208" s="619" t="s">
        <v>18887</v>
      </c>
      <c r="F4208"/>
      <c r="G4208"/>
      <c r="H4208"/>
    </row>
    <row r="4209" spans="1:8" ht="15" x14ac:dyDescent="0.25">
      <c r="A4209" s="609" t="str">
        <f t="shared" si="65"/>
        <v>94704</v>
      </c>
      <c r="B4209" s="607" t="s">
        <v>4377</v>
      </c>
      <c r="C4209" s="607" t="s">
        <v>15063</v>
      </c>
      <c r="D4209" s="607" t="s">
        <v>10580</v>
      </c>
      <c r="E4209" s="619" t="s">
        <v>14307</v>
      </c>
      <c r="F4209"/>
      <c r="G4209"/>
      <c r="H4209"/>
    </row>
    <row r="4210" spans="1:8" ht="15" x14ac:dyDescent="0.25">
      <c r="A4210" s="609" t="str">
        <f t="shared" si="65"/>
        <v>94705</v>
      </c>
      <c r="B4210" s="607" t="s">
        <v>4378</v>
      </c>
      <c r="C4210" s="607" t="s">
        <v>15065</v>
      </c>
      <c r="D4210" s="607" t="s">
        <v>10580</v>
      </c>
      <c r="E4210" s="619" t="s">
        <v>10160</v>
      </c>
      <c r="F4210"/>
      <c r="G4210"/>
      <c r="H4210"/>
    </row>
    <row r="4211" spans="1:8" ht="15" x14ac:dyDescent="0.25">
      <c r="A4211" s="609" t="str">
        <f t="shared" si="65"/>
        <v>94706</v>
      </c>
      <c r="B4211" s="607" t="s">
        <v>4379</v>
      </c>
      <c r="C4211" s="607" t="s">
        <v>15067</v>
      </c>
      <c r="D4211" s="607" t="s">
        <v>10580</v>
      </c>
      <c r="E4211" s="619" t="s">
        <v>13994</v>
      </c>
      <c r="F4211"/>
      <c r="G4211"/>
      <c r="H4211"/>
    </row>
    <row r="4212" spans="1:8" ht="15" x14ac:dyDescent="0.25">
      <c r="A4212" s="609" t="str">
        <f t="shared" si="65"/>
        <v>94707</v>
      </c>
      <c r="B4212" s="607" t="s">
        <v>4380</v>
      </c>
      <c r="C4212" s="607" t="s">
        <v>15068</v>
      </c>
      <c r="D4212" s="607" t="s">
        <v>10580</v>
      </c>
      <c r="E4212" s="619" t="s">
        <v>18853</v>
      </c>
      <c r="F4212"/>
      <c r="G4212"/>
      <c r="H4212"/>
    </row>
    <row r="4213" spans="1:8" ht="15" x14ac:dyDescent="0.25">
      <c r="A4213" s="609" t="str">
        <f t="shared" si="65"/>
        <v>94708</v>
      </c>
      <c r="B4213" s="607" t="s">
        <v>4381</v>
      </c>
      <c r="C4213" s="607" t="s">
        <v>15069</v>
      </c>
      <c r="D4213" s="607" t="s">
        <v>10580</v>
      </c>
      <c r="E4213" s="619" t="s">
        <v>18497</v>
      </c>
      <c r="F4213"/>
      <c r="G4213"/>
      <c r="H4213"/>
    </row>
    <row r="4214" spans="1:8" ht="15" x14ac:dyDescent="0.25">
      <c r="A4214" s="609" t="str">
        <f t="shared" si="65"/>
        <v>94709</v>
      </c>
      <c r="B4214" s="607" t="s">
        <v>4382</v>
      </c>
      <c r="C4214" s="607" t="s">
        <v>15070</v>
      </c>
      <c r="D4214" s="607" t="s">
        <v>10580</v>
      </c>
      <c r="E4214" s="619" t="s">
        <v>13547</v>
      </c>
      <c r="F4214"/>
      <c r="G4214"/>
      <c r="H4214"/>
    </row>
    <row r="4215" spans="1:8" ht="15" x14ac:dyDescent="0.25">
      <c r="A4215" s="609" t="str">
        <f t="shared" si="65"/>
        <v>94710</v>
      </c>
      <c r="B4215" s="607" t="s">
        <v>4383</v>
      </c>
      <c r="C4215" s="607" t="s">
        <v>15071</v>
      </c>
      <c r="D4215" s="607" t="s">
        <v>10580</v>
      </c>
      <c r="E4215" s="619" t="s">
        <v>33687</v>
      </c>
      <c r="F4215"/>
      <c r="G4215"/>
      <c r="H4215"/>
    </row>
    <row r="4216" spans="1:8" ht="15" x14ac:dyDescent="0.25">
      <c r="A4216" s="609" t="str">
        <f t="shared" si="65"/>
        <v>94711</v>
      </c>
      <c r="B4216" s="607" t="s">
        <v>4384</v>
      </c>
      <c r="C4216" s="607" t="s">
        <v>15072</v>
      </c>
      <c r="D4216" s="607" t="s">
        <v>10580</v>
      </c>
      <c r="E4216" s="619" t="s">
        <v>18448</v>
      </c>
      <c r="F4216"/>
      <c r="G4216"/>
      <c r="H4216"/>
    </row>
    <row r="4217" spans="1:8" ht="15" x14ac:dyDescent="0.25">
      <c r="A4217" s="609" t="str">
        <f t="shared" si="65"/>
        <v>94712</v>
      </c>
      <c r="B4217" s="607" t="s">
        <v>4385</v>
      </c>
      <c r="C4217" s="607" t="s">
        <v>15074</v>
      </c>
      <c r="D4217" s="607" t="s">
        <v>10580</v>
      </c>
      <c r="E4217" s="619" t="s">
        <v>33688</v>
      </c>
      <c r="F4217"/>
      <c r="G4217"/>
      <c r="H4217"/>
    </row>
    <row r="4218" spans="1:8" ht="15" x14ac:dyDescent="0.25">
      <c r="A4218" s="609" t="str">
        <f t="shared" si="65"/>
        <v>94713</v>
      </c>
      <c r="B4218" s="607" t="s">
        <v>4386</v>
      </c>
      <c r="C4218" s="607" t="s">
        <v>15076</v>
      </c>
      <c r="D4218" s="607" t="s">
        <v>10580</v>
      </c>
      <c r="E4218" s="619" t="s">
        <v>33689</v>
      </c>
      <c r="F4218"/>
      <c r="G4218"/>
      <c r="H4218"/>
    </row>
    <row r="4219" spans="1:8" ht="15" x14ac:dyDescent="0.25">
      <c r="A4219" s="609" t="str">
        <f t="shared" si="65"/>
        <v>94714</v>
      </c>
      <c r="B4219" s="607" t="s">
        <v>4387</v>
      </c>
      <c r="C4219" s="607" t="s">
        <v>15077</v>
      </c>
      <c r="D4219" s="607" t="s">
        <v>10580</v>
      </c>
      <c r="E4219" s="619" t="s">
        <v>33690</v>
      </c>
      <c r="F4219"/>
      <c r="G4219"/>
      <c r="H4219"/>
    </row>
    <row r="4220" spans="1:8" ht="15" x14ac:dyDescent="0.25">
      <c r="A4220" s="609" t="str">
        <f t="shared" si="65"/>
        <v>94715</v>
      </c>
      <c r="B4220" s="607" t="s">
        <v>4388</v>
      </c>
      <c r="C4220" s="607" t="s">
        <v>15078</v>
      </c>
      <c r="D4220" s="607" t="s">
        <v>10580</v>
      </c>
      <c r="E4220" s="619" t="s">
        <v>33691</v>
      </c>
      <c r="F4220"/>
      <c r="G4220"/>
      <c r="H4220"/>
    </row>
    <row r="4221" spans="1:8" ht="15" x14ac:dyDescent="0.25">
      <c r="A4221" s="609" t="str">
        <f t="shared" si="65"/>
        <v>94724</v>
      </c>
      <c r="B4221" s="607" t="s">
        <v>4396</v>
      </c>
      <c r="C4221" s="607" t="s">
        <v>15079</v>
      </c>
      <c r="D4221" s="607" t="s">
        <v>10580</v>
      </c>
      <c r="E4221" s="619" t="s">
        <v>17923</v>
      </c>
      <c r="F4221"/>
      <c r="G4221"/>
      <c r="H4221"/>
    </row>
    <row r="4222" spans="1:8" ht="15" x14ac:dyDescent="0.25">
      <c r="A4222" s="609" t="str">
        <f t="shared" si="65"/>
        <v>94725</v>
      </c>
      <c r="B4222" s="607" t="s">
        <v>4397</v>
      </c>
      <c r="C4222" s="607" t="s">
        <v>15080</v>
      </c>
      <c r="D4222" s="607" t="s">
        <v>10580</v>
      </c>
      <c r="E4222" s="619" t="s">
        <v>9822</v>
      </c>
      <c r="F4222"/>
      <c r="G4222"/>
      <c r="H4222"/>
    </row>
    <row r="4223" spans="1:8" ht="15" x14ac:dyDescent="0.25">
      <c r="A4223" s="609" t="str">
        <f t="shared" si="65"/>
        <v>94726</v>
      </c>
      <c r="B4223" s="607" t="s">
        <v>4398</v>
      </c>
      <c r="C4223" s="607" t="s">
        <v>15081</v>
      </c>
      <c r="D4223" s="607" t="s">
        <v>10580</v>
      </c>
      <c r="E4223" s="619" t="s">
        <v>9913</v>
      </c>
      <c r="F4223"/>
      <c r="G4223"/>
      <c r="H4223"/>
    </row>
    <row r="4224" spans="1:8" ht="15" x14ac:dyDescent="0.25">
      <c r="A4224" s="609" t="str">
        <f t="shared" si="65"/>
        <v>94727</v>
      </c>
      <c r="B4224" s="607" t="s">
        <v>4399</v>
      </c>
      <c r="C4224" s="607" t="s">
        <v>15082</v>
      </c>
      <c r="D4224" s="607" t="s">
        <v>10580</v>
      </c>
      <c r="E4224" s="619" t="s">
        <v>9087</v>
      </c>
      <c r="F4224"/>
      <c r="G4224"/>
      <c r="H4224"/>
    </row>
    <row r="4225" spans="1:8" ht="15" x14ac:dyDescent="0.25">
      <c r="A4225" s="609" t="str">
        <f t="shared" si="65"/>
        <v>94728</v>
      </c>
      <c r="B4225" s="607" t="s">
        <v>4400</v>
      </c>
      <c r="C4225" s="607" t="s">
        <v>15083</v>
      </c>
      <c r="D4225" s="607" t="s">
        <v>10580</v>
      </c>
      <c r="E4225" s="619" t="s">
        <v>33692</v>
      </c>
      <c r="F4225"/>
      <c r="G4225"/>
      <c r="H4225"/>
    </row>
    <row r="4226" spans="1:8" ht="15" x14ac:dyDescent="0.25">
      <c r="A4226" s="609" t="str">
        <f t="shared" ref="A4226:A4289" si="66">IF(ISERROR(SEARCH("/",B4226)=6),TRIM(CLEAN(B4226)),IF(SEARCH("/",B4226)=6,IF(LEN(TRIM(CLEAN(B4226)))=7,LEFT(TRIM(CLEAN(B4226)),6)&amp;"00"&amp;RIGHT(TRIM(CLEAN(B4226)),1),LEFT(TRIM(CLEAN(B4226)),6)&amp;"0"&amp;RIGHT(TRIM(CLEAN(B4226)),2)),TRIM(CLEAN(B4226))))</f>
        <v>94729</v>
      </c>
      <c r="B4226" s="607" t="s">
        <v>4401</v>
      </c>
      <c r="C4226" s="607" t="s">
        <v>15084</v>
      </c>
      <c r="D4226" s="607" t="s">
        <v>10580</v>
      </c>
      <c r="E4226" s="619" t="s">
        <v>17305</v>
      </c>
      <c r="F4226"/>
      <c r="G4226"/>
      <c r="H4226"/>
    </row>
    <row r="4227" spans="1:8" ht="15" x14ac:dyDescent="0.25">
      <c r="A4227" s="609" t="str">
        <f t="shared" si="66"/>
        <v>94730</v>
      </c>
      <c r="B4227" s="607" t="s">
        <v>4402</v>
      </c>
      <c r="C4227" s="607" t="s">
        <v>15085</v>
      </c>
      <c r="D4227" s="607" t="s">
        <v>10580</v>
      </c>
      <c r="E4227" s="619" t="s">
        <v>33693</v>
      </c>
      <c r="F4227"/>
      <c r="G4227"/>
      <c r="H4227"/>
    </row>
    <row r="4228" spans="1:8" ht="15" x14ac:dyDescent="0.25">
      <c r="A4228" s="609" t="str">
        <f t="shared" si="66"/>
        <v>94731</v>
      </c>
      <c r="B4228" s="607" t="s">
        <v>4403</v>
      </c>
      <c r="C4228" s="607" t="s">
        <v>15086</v>
      </c>
      <c r="D4228" s="607" t="s">
        <v>10580</v>
      </c>
      <c r="E4228" s="619" t="s">
        <v>9529</v>
      </c>
      <c r="F4228"/>
      <c r="G4228"/>
      <c r="H4228"/>
    </row>
    <row r="4229" spans="1:8" ht="15" x14ac:dyDescent="0.25">
      <c r="A4229" s="609" t="str">
        <f t="shared" si="66"/>
        <v>94733</v>
      </c>
      <c r="B4229" s="607" t="s">
        <v>4404</v>
      </c>
      <c r="C4229" s="607" t="s">
        <v>15087</v>
      </c>
      <c r="D4229" s="607" t="s">
        <v>10580</v>
      </c>
      <c r="E4229" s="619" t="s">
        <v>10124</v>
      </c>
      <c r="F4229"/>
      <c r="G4229"/>
      <c r="H4229"/>
    </row>
    <row r="4230" spans="1:8" ht="15" x14ac:dyDescent="0.25">
      <c r="A4230" s="609" t="str">
        <f t="shared" si="66"/>
        <v>94737</v>
      </c>
      <c r="B4230" s="607" t="s">
        <v>4405</v>
      </c>
      <c r="C4230" s="607" t="s">
        <v>15088</v>
      </c>
      <c r="D4230" s="607" t="s">
        <v>10580</v>
      </c>
      <c r="E4230" s="619" t="s">
        <v>33694</v>
      </c>
      <c r="F4230"/>
      <c r="G4230"/>
      <c r="H4230"/>
    </row>
    <row r="4231" spans="1:8" ht="15" x14ac:dyDescent="0.25">
      <c r="A4231" s="609" t="str">
        <f t="shared" si="66"/>
        <v>94740</v>
      </c>
      <c r="B4231" s="607" t="s">
        <v>4406</v>
      </c>
      <c r="C4231" s="607" t="s">
        <v>15089</v>
      </c>
      <c r="D4231" s="607" t="s">
        <v>10580</v>
      </c>
      <c r="E4231" s="619" t="s">
        <v>10407</v>
      </c>
      <c r="F4231"/>
      <c r="G4231"/>
      <c r="H4231"/>
    </row>
    <row r="4232" spans="1:8" ht="15" x14ac:dyDescent="0.25">
      <c r="A4232" s="609" t="str">
        <f t="shared" si="66"/>
        <v>94741</v>
      </c>
      <c r="B4232" s="607" t="s">
        <v>4407</v>
      </c>
      <c r="C4232" s="607" t="s">
        <v>15090</v>
      </c>
      <c r="D4232" s="607" t="s">
        <v>10580</v>
      </c>
      <c r="E4232" s="619" t="s">
        <v>10392</v>
      </c>
      <c r="F4232"/>
      <c r="G4232"/>
      <c r="H4232"/>
    </row>
    <row r="4233" spans="1:8" ht="15" x14ac:dyDescent="0.25">
      <c r="A4233" s="609" t="str">
        <f t="shared" si="66"/>
        <v>94742</v>
      </c>
      <c r="B4233" s="607" t="s">
        <v>4408</v>
      </c>
      <c r="C4233" s="607" t="s">
        <v>15091</v>
      </c>
      <c r="D4233" s="607" t="s">
        <v>10580</v>
      </c>
      <c r="E4233" s="619" t="s">
        <v>9028</v>
      </c>
      <c r="F4233"/>
      <c r="G4233"/>
      <c r="H4233"/>
    </row>
    <row r="4234" spans="1:8" ht="15" x14ac:dyDescent="0.25">
      <c r="A4234" s="609" t="str">
        <f t="shared" si="66"/>
        <v>94743</v>
      </c>
      <c r="B4234" s="607" t="s">
        <v>4409</v>
      </c>
      <c r="C4234" s="607" t="s">
        <v>15092</v>
      </c>
      <c r="D4234" s="607" t="s">
        <v>10580</v>
      </c>
      <c r="E4234" s="619" t="s">
        <v>18275</v>
      </c>
      <c r="F4234"/>
      <c r="G4234"/>
      <c r="H4234"/>
    </row>
    <row r="4235" spans="1:8" ht="15" x14ac:dyDescent="0.25">
      <c r="A4235" s="609" t="str">
        <f t="shared" si="66"/>
        <v>94744</v>
      </c>
      <c r="B4235" s="607" t="s">
        <v>4410</v>
      </c>
      <c r="C4235" s="607" t="s">
        <v>15093</v>
      </c>
      <c r="D4235" s="607" t="s">
        <v>10580</v>
      </c>
      <c r="E4235" s="619" t="s">
        <v>33695</v>
      </c>
      <c r="F4235"/>
      <c r="G4235"/>
      <c r="H4235"/>
    </row>
    <row r="4236" spans="1:8" ht="15" x14ac:dyDescent="0.25">
      <c r="A4236" s="609" t="str">
        <f t="shared" si="66"/>
        <v>94746</v>
      </c>
      <c r="B4236" s="607" t="s">
        <v>4411</v>
      </c>
      <c r="C4236" s="607" t="s">
        <v>15094</v>
      </c>
      <c r="D4236" s="607" t="s">
        <v>10580</v>
      </c>
      <c r="E4236" s="619" t="s">
        <v>33696</v>
      </c>
      <c r="F4236"/>
      <c r="G4236"/>
      <c r="H4236"/>
    </row>
    <row r="4237" spans="1:8" ht="15" x14ac:dyDescent="0.25">
      <c r="A4237" s="609" t="str">
        <f t="shared" si="66"/>
        <v>94748</v>
      </c>
      <c r="B4237" s="607" t="s">
        <v>4412</v>
      </c>
      <c r="C4237" s="607" t="s">
        <v>15096</v>
      </c>
      <c r="D4237" s="607" t="s">
        <v>10580</v>
      </c>
      <c r="E4237" s="619" t="s">
        <v>19155</v>
      </c>
      <c r="F4237"/>
      <c r="G4237"/>
      <c r="H4237"/>
    </row>
    <row r="4238" spans="1:8" ht="15" x14ac:dyDescent="0.25">
      <c r="A4238" s="609" t="str">
        <f t="shared" si="66"/>
        <v>94750</v>
      </c>
      <c r="B4238" s="607" t="s">
        <v>4413</v>
      </c>
      <c r="C4238" s="607" t="s">
        <v>15097</v>
      </c>
      <c r="D4238" s="607" t="s">
        <v>10580</v>
      </c>
      <c r="E4238" s="619" t="s">
        <v>33697</v>
      </c>
      <c r="F4238"/>
      <c r="G4238"/>
      <c r="H4238"/>
    </row>
    <row r="4239" spans="1:8" ht="15" x14ac:dyDescent="0.25">
      <c r="A4239" s="609" t="str">
        <f t="shared" si="66"/>
        <v>94752</v>
      </c>
      <c r="B4239" s="607" t="s">
        <v>4414</v>
      </c>
      <c r="C4239" s="607" t="s">
        <v>15098</v>
      </c>
      <c r="D4239" s="607" t="s">
        <v>10580</v>
      </c>
      <c r="E4239" s="619" t="s">
        <v>33698</v>
      </c>
      <c r="F4239"/>
      <c r="G4239"/>
      <c r="H4239"/>
    </row>
    <row r="4240" spans="1:8" ht="15" x14ac:dyDescent="0.25">
      <c r="A4240" s="609" t="str">
        <f t="shared" si="66"/>
        <v>94756</v>
      </c>
      <c r="B4240" s="607" t="s">
        <v>4415</v>
      </c>
      <c r="C4240" s="607" t="s">
        <v>15099</v>
      </c>
      <c r="D4240" s="607" t="s">
        <v>10580</v>
      </c>
      <c r="E4240" s="619" t="s">
        <v>9481</v>
      </c>
      <c r="F4240"/>
      <c r="G4240"/>
      <c r="H4240"/>
    </row>
    <row r="4241" spans="1:8" ht="15" x14ac:dyDescent="0.25">
      <c r="A4241" s="609" t="str">
        <f t="shared" si="66"/>
        <v>94757</v>
      </c>
      <c r="B4241" s="607" t="s">
        <v>4416</v>
      </c>
      <c r="C4241" s="607" t="s">
        <v>15100</v>
      </c>
      <c r="D4241" s="607" t="s">
        <v>10580</v>
      </c>
      <c r="E4241" s="619" t="s">
        <v>10266</v>
      </c>
      <c r="F4241"/>
      <c r="G4241"/>
      <c r="H4241"/>
    </row>
    <row r="4242" spans="1:8" ht="15" x14ac:dyDescent="0.25">
      <c r="A4242" s="609" t="str">
        <f t="shared" si="66"/>
        <v>94758</v>
      </c>
      <c r="B4242" s="607" t="s">
        <v>4417</v>
      </c>
      <c r="C4242" s="607" t="s">
        <v>15101</v>
      </c>
      <c r="D4242" s="607" t="s">
        <v>10580</v>
      </c>
      <c r="E4242" s="619" t="s">
        <v>14789</v>
      </c>
      <c r="F4242"/>
      <c r="G4242"/>
      <c r="H4242"/>
    </row>
    <row r="4243" spans="1:8" ht="15" x14ac:dyDescent="0.25">
      <c r="A4243" s="609" t="str">
        <f t="shared" si="66"/>
        <v>94759</v>
      </c>
      <c r="B4243" s="607" t="s">
        <v>4418</v>
      </c>
      <c r="C4243" s="607" t="s">
        <v>15102</v>
      </c>
      <c r="D4243" s="607" t="s">
        <v>10580</v>
      </c>
      <c r="E4243" s="619" t="s">
        <v>18305</v>
      </c>
      <c r="F4243"/>
      <c r="G4243"/>
      <c r="H4243"/>
    </row>
    <row r="4244" spans="1:8" ht="15" x14ac:dyDescent="0.25">
      <c r="A4244" s="609" t="str">
        <f t="shared" si="66"/>
        <v>94760</v>
      </c>
      <c r="B4244" s="607" t="s">
        <v>4419</v>
      </c>
      <c r="C4244" s="607" t="s">
        <v>15103</v>
      </c>
      <c r="D4244" s="607" t="s">
        <v>10580</v>
      </c>
      <c r="E4244" s="619" t="s">
        <v>33699</v>
      </c>
      <c r="F4244"/>
      <c r="G4244"/>
      <c r="H4244"/>
    </row>
    <row r="4245" spans="1:8" ht="15" x14ac:dyDescent="0.25">
      <c r="A4245" s="609" t="str">
        <f t="shared" si="66"/>
        <v>94761</v>
      </c>
      <c r="B4245" s="607" t="s">
        <v>4420</v>
      </c>
      <c r="C4245" s="607" t="s">
        <v>15105</v>
      </c>
      <c r="D4245" s="607" t="s">
        <v>10580</v>
      </c>
      <c r="E4245" s="619" t="s">
        <v>33700</v>
      </c>
      <c r="F4245"/>
      <c r="G4245"/>
      <c r="H4245"/>
    </row>
    <row r="4246" spans="1:8" ht="15" x14ac:dyDescent="0.25">
      <c r="A4246" s="609" t="str">
        <f t="shared" si="66"/>
        <v>94762</v>
      </c>
      <c r="B4246" s="607" t="s">
        <v>4421</v>
      </c>
      <c r="C4246" s="607" t="s">
        <v>15106</v>
      </c>
      <c r="D4246" s="607" t="s">
        <v>10580</v>
      </c>
      <c r="E4246" s="619" t="s">
        <v>33701</v>
      </c>
      <c r="F4246"/>
      <c r="G4246"/>
      <c r="H4246"/>
    </row>
    <row r="4247" spans="1:8" ht="15" x14ac:dyDescent="0.25">
      <c r="A4247" s="609" t="str">
        <f t="shared" si="66"/>
        <v>94783</v>
      </c>
      <c r="B4247" s="607" t="s">
        <v>4424</v>
      </c>
      <c r="C4247" s="607" t="s">
        <v>15107</v>
      </c>
      <c r="D4247" s="607" t="s">
        <v>10580</v>
      </c>
      <c r="E4247" s="619" t="s">
        <v>19022</v>
      </c>
      <c r="F4247"/>
      <c r="G4247"/>
      <c r="H4247"/>
    </row>
    <row r="4248" spans="1:8" ht="15" x14ac:dyDescent="0.25">
      <c r="A4248" s="609" t="str">
        <f t="shared" si="66"/>
        <v>94785</v>
      </c>
      <c r="B4248" s="607" t="s">
        <v>4425</v>
      </c>
      <c r="C4248" s="607" t="s">
        <v>15108</v>
      </c>
      <c r="D4248" s="607" t="s">
        <v>10580</v>
      </c>
      <c r="E4248" s="619" t="s">
        <v>8795</v>
      </c>
      <c r="F4248"/>
      <c r="G4248"/>
      <c r="H4248"/>
    </row>
    <row r="4249" spans="1:8" ht="15" x14ac:dyDescent="0.25">
      <c r="A4249" s="609" t="str">
        <f t="shared" si="66"/>
        <v>94786</v>
      </c>
      <c r="B4249" s="607" t="s">
        <v>4426</v>
      </c>
      <c r="C4249" s="607" t="s">
        <v>15109</v>
      </c>
      <c r="D4249" s="607" t="s">
        <v>10580</v>
      </c>
      <c r="E4249" s="619" t="s">
        <v>10456</v>
      </c>
      <c r="F4249"/>
      <c r="G4249"/>
      <c r="H4249"/>
    </row>
    <row r="4250" spans="1:8" ht="15" x14ac:dyDescent="0.25">
      <c r="A4250" s="609" t="str">
        <f t="shared" si="66"/>
        <v>94787</v>
      </c>
      <c r="B4250" s="607" t="s">
        <v>4427</v>
      </c>
      <c r="C4250" s="607" t="s">
        <v>15110</v>
      </c>
      <c r="D4250" s="607" t="s">
        <v>10580</v>
      </c>
      <c r="E4250" s="619" t="s">
        <v>18801</v>
      </c>
      <c r="F4250"/>
      <c r="G4250"/>
      <c r="H4250"/>
    </row>
    <row r="4251" spans="1:8" ht="15" x14ac:dyDescent="0.25">
      <c r="A4251" s="609" t="str">
        <f t="shared" si="66"/>
        <v>94788</v>
      </c>
      <c r="B4251" s="607" t="s">
        <v>4428</v>
      </c>
      <c r="C4251" s="607" t="s">
        <v>15111</v>
      </c>
      <c r="D4251" s="607" t="s">
        <v>10580</v>
      </c>
      <c r="E4251" s="619" t="s">
        <v>31626</v>
      </c>
      <c r="F4251"/>
      <c r="G4251"/>
      <c r="H4251"/>
    </row>
    <row r="4252" spans="1:8" ht="15" x14ac:dyDescent="0.25">
      <c r="A4252" s="609" t="str">
        <f t="shared" si="66"/>
        <v>94789</v>
      </c>
      <c r="B4252" s="607" t="s">
        <v>4429</v>
      </c>
      <c r="C4252" s="607" t="s">
        <v>15112</v>
      </c>
      <c r="D4252" s="607" t="s">
        <v>10580</v>
      </c>
      <c r="E4252" s="619" t="s">
        <v>33702</v>
      </c>
      <c r="F4252"/>
      <c r="G4252"/>
      <c r="H4252"/>
    </row>
    <row r="4253" spans="1:8" ht="15" x14ac:dyDescent="0.25">
      <c r="A4253" s="609" t="str">
        <f t="shared" si="66"/>
        <v>94790</v>
      </c>
      <c r="B4253" s="607" t="s">
        <v>4430</v>
      </c>
      <c r="C4253" s="607" t="s">
        <v>15113</v>
      </c>
      <c r="D4253" s="607" t="s">
        <v>10580</v>
      </c>
      <c r="E4253" s="619" t="s">
        <v>33703</v>
      </c>
      <c r="F4253"/>
      <c r="G4253"/>
      <c r="H4253"/>
    </row>
    <row r="4254" spans="1:8" ht="15" x14ac:dyDescent="0.25">
      <c r="A4254" s="609" t="str">
        <f t="shared" si="66"/>
        <v>94791</v>
      </c>
      <c r="B4254" s="607" t="s">
        <v>4431</v>
      </c>
      <c r="C4254" s="607" t="s">
        <v>15114</v>
      </c>
      <c r="D4254" s="607" t="s">
        <v>10580</v>
      </c>
      <c r="E4254" s="619" t="s">
        <v>33704</v>
      </c>
      <c r="F4254"/>
      <c r="G4254"/>
      <c r="H4254"/>
    </row>
    <row r="4255" spans="1:8" ht="15" x14ac:dyDescent="0.25">
      <c r="A4255" s="609" t="str">
        <f t="shared" si="66"/>
        <v>94863</v>
      </c>
      <c r="B4255" s="607" t="s">
        <v>4444</v>
      </c>
      <c r="C4255" s="607" t="s">
        <v>15115</v>
      </c>
      <c r="D4255" s="607" t="s">
        <v>10580</v>
      </c>
      <c r="E4255" s="619" t="s">
        <v>18675</v>
      </c>
      <c r="F4255"/>
      <c r="G4255"/>
      <c r="H4255"/>
    </row>
    <row r="4256" spans="1:8" ht="15" x14ac:dyDescent="0.25">
      <c r="A4256" s="609" t="str">
        <f t="shared" si="66"/>
        <v>95141</v>
      </c>
      <c r="B4256" s="607" t="s">
        <v>4504</v>
      </c>
      <c r="C4256" s="607" t="s">
        <v>15116</v>
      </c>
      <c r="D4256" s="607" t="s">
        <v>10580</v>
      </c>
      <c r="E4256" s="619" t="s">
        <v>33705</v>
      </c>
      <c r="F4256"/>
      <c r="G4256"/>
      <c r="H4256"/>
    </row>
    <row r="4257" spans="1:8" ht="15" x14ac:dyDescent="0.25">
      <c r="A4257" s="609" t="str">
        <f t="shared" si="66"/>
        <v>95237</v>
      </c>
      <c r="B4257" s="607" t="s">
        <v>4512</v>
      </c>
      <c r="C4257" s="607" t="s">
        <v>15117</v>
      </c>
      <c r="D4257" s="607" t="s">
        <v>10580</v>
      </c>
      <c r="E4257" s="619" t="s">
        <v>27054</v>
      </c>
      <c r="F4257"/>
      <c r="G4257"/>
      <c r="H4257"/>
    </row>
    <row r="4258" spans="1:8" ht="15" x14ac:dyDescent="0.25">
      <c r="A4258" s="609" t="str">
        <f t="shared" si="66"/>
        <v>95693</v>
      </c>
      <c r="B4258" s="607" t="s">
        <v>4755</v>
      </c>
      <c r="C4258" s="607" t="s">
        <v>15118</v>
      </c>
      <c r="D4258" s="607" t="s">
        <v>10580</v>
      </c>
      <c r="E4258" s="619" t="s">
        <v>33706</v>
      </c>
      <c r="F4258"/>
      <c r="G4258"/>
      <c r="H4258"/>
    </row>
    <row r="4259" spans="1:8" ht="15" x14ac:dyDescent="0.25">
      <c r="A4259" s="609" t="str">
        <f t="shared" si="66"/>
        <v>95694</v>
      </c>
      <c r="B4259" s="607" t="s">
        <v>4756</v>
      </c>
      <c r="C4259" s="607" t="s">
        <v>15119</v>
      </c>
      <c r="D4259" s="607" t="s">
        <v>10580</v>
      </c>
      <c r="E4259" s="619" t="s">
        <v>33707</v>
      </c>
      <c r="F4259"/>
      <c r="G4259"/>
      <c r="H4259"/>
    </row>
    <row r="4260" spans="1:8" ht="15" x14ac:dyDescent="0.25">
      <c r="A4260" s="609" t="str">
        <f t="shared" si="66"/>
        <v>95695</v>
      </c>
      <c r="B4260" s="607" t="s">
        <v>4757</v>
      </c>
      <c r="C4260" s="607" t="s">
        <v>15121</v>
      </c>
      <c r="D4260" s="607" t="s">
        <v>10580</v>
      </c>
      <c r="E4260" s="619" t="s">
        <v>30568</v>
      </c>
      <c r="F4260"/>
      <c r="G4260"/>
      <c r="H4260"/>
    </row>
    <row r="4261" spans="1:8" ht="15" x14ac:dyDescent="0.25">
      <c r="A4261" s="609" t="str">
        <f t="shared" si="66"/>
        <v>95696</v>
      </c>
      <c r="B4261" s="607" t="s">
        <v>4758</v>
      </c>
      <c r="C4261" s="607" t="s">
        <v>15122</v>
      </c>
      <c r="D4261" s="607" t="s">
        <v>10580</v>
      </c>
      <c r="E4261" s="619" t="s">
        <v>33708</v>
      </c>
      <c r="F4261"/>
      <c r="G4261"/>
      <c r="H4261"/>
    </row>
    <row r="4262" spans="1:8" ht="15" x14ac:dyDescent="0.25">
      <c r="A4262" s="609" t="str">
        <f t="shared" si="66"/>
        <v>96637</v>
      </c>
      <c r="B4262" s="607" t="s">
        <v>5027</v>
      </c>
      <c r="C4262" s="607" t="s">
        <v>15123</v>
      </c>
      <c r="D4262" s="607" t="s">
        <v>10580</v>
      </c>
      <c r="E4262" s="619" t="s">
        <v>15891</v>
      </c>
      <c r="F4262"/>
      <c r="G4262"/>
      <c r="H4262"/>
    </row>
    <row r="4263" spans="1:8" ht="15" x14ac:dyDescent="0.25">
      <c r="A4263" s="609" t="str">
        <f t="shared" si="66"/>
        <v>96638</v>
      </c>
      <c r="B4263" s="607" t="s">
        <v>5028</v>
      </c>
      <c r="C4263" s="607" t="s">
        <v>15124</v>
      </c>
      <c r="D4263" s="607" t="s">
        <v>10580</v>
      </c>
      <c r="E4263" s="619" t="s">
        <v>14502</v>
      </c>
      <c r="F4263"/>
      <c r="G4263"/>
      <c r="H4263"/>
    </row>
    <row r="4264" spans="1:8" ht="15" x14ac:dyDescent="0.25">
      <c r="A4264" s="609" t="str">
        <f t="shared" si="66"/>
        <v>96639</v>
      </c>
      <c r="B4264" s="607" t="s">
        <v>5029</v>
      </c>
      <c r="C4264" s="607" t="s">
        <v>15125</v>
      </c>
      <c r="D4264" s="607" t="s">
        <v>10580</v>
      </c>
      <c r="E4264" s="619" t="s">
        <v>10025</v>
      </c>
      <c r="F4264"/>
      <c r="G4264"/>
      <c r="H4264"/>
    </row>
    <row r="4265" spans="1:8" ht="15" x14ac:dyDescent="0.25">
      <c r="A4265" s="609" t="str">
        <f t="shared" si="66"/>
        <v>96640</v>
      </c>
      <c r="B4265" s="607" t="s">
        <v>5030</v>
      </c>
      <c r="C4265" s="607" t="s">
        <v>15126</v>
      </c>
      <c r="D4265" s="607" t="s">
        <v>10580</v>
      </c>
      <c r="E4265" s="619" t="s">
        <v>13883</v>
      </c>
      <c r="F4265"/>
      <c r="G4265"/>
      <c r="H4265"/>
    </row>
    <row r="4266" spans="1:8" ht="15" x14ac:dyDescent="0.25">
      <c r="A4266" s="609" t="str">
        <f t="shared" si="66"/>
        <v>96641</v>
      </c>
      <c r="B4266" s="607" t="s">
        <v>5031</v>
      </c>
      <c r="C4266" s="607" t="s">
        <v>15128</v>
      </c>
      <c r="D4266" s="607" t="s">
        <v>10580</v>
      </c>
      <c r="E4266" s="619" t="s">
        <v>23012</v>
      </c>
      <c r="F4266"/>
      <c r="G4266"/>
      <c r="H4266"/>
    </row>
    <row r="4267" spans="1:8" ht="15" x14ac:dyDescent="0.25">
      <c r="A4267" s="609" t="str">
        <f t="shared" si="66"/>
        <v>96642</v>
      </c>
      <c r="B4267" s="607" t="s">
        <v>5032</v>
      </c>
      <c r="C4267" s="607" t="s">
        <v>15129</v>
      </c>
      <c r="D4267" s="607" t="s">
        <v>10580</v>
      </c>
      <c r="E4267" s="619" t="s">
        <v>9661</v>
      </c>
      <c r="F4267"/>
      <c r="G4267"/>
      <c r="H4267"/>
    </row>
    <row r="4268" spans="1:8" ht="15" x14ac:dyDescent="0.25">
      <c r="A4268" s="609" t="str">
        <f t="shared" si="66"/>
        <v>96643</v>
      </c>
      <c r="B4268" s="607" t="s">
        <v>5033</v>
      </c>
      <c r="C4268" s="607" t="s">
        <v>15130</v>
      </c>
      <c r="D4268" s="607" t="s">
        <v>10580</v>
      </c>
      <c r="E4268" s="619" t="s">
        <v>18471</v>
      </c>
      <c r="F4268"/>
      <c r="G4268"/>
      <c r="H4268"/>
    </row>
    <row r="4269" spans="1:8" ht="15" x14ac:dyDescent="0.25">
      <c r="A4269" s="609" t="str">
        <f t="shared" si="66"/>
        <v>96650</v>
      </c>
      <c r="B4269" s="607" t="s">
        <v>5040</v>
      </c>
      <c r="C4269" s="607" t="s">
        <v>15131</v>
      </c>
      <c r="D4269" s="607" t="s">
        <v>10580</v>
      </c>
      <c r="E4269" s="619" t="s">
        <v>14428</v>
      </c>
      <c r="F4269"/>
      <c r="G4269"/>
      <c r="H4269"/>
    </row>
    <row r="4270" spans="1:8" ht="15" x14ac:dyDescent="0.25">
      <c r="A4270" s="609" t="str">
        <f t="shared" si="66"/>
        <v>96651</v>
      </c>
      <c r="B4270" s="607" t="s">
        <v>5041</v>
      </c>
      <c r="C4270" s="607" t="s">
        <v>15132</v>
      </c>
      <c r="D4270" s="607" t="s">
        <v>10580</v>
      </c>
      <c r="E4270" s="619" t="s">
        <v>8998</v>
      </c>
      <c r="F4270"/>
      <c r="G4270"/>
      <c r="H4270"/>
    </row>
    <row r="4271" spans="1:8" ht="15" x14ac:dyDescent="0.25">
      <c r="A4271" s="609" t="str">
        <f t="shared" si="66"/>
        <v>96652</v>
      </c>
      <c r="B4271" s="607" t="s">
        <v>5042</v>
      </c>
      <c r="C4271" s="607" t="s">
        <v>15133</v>
      </c>
      <c r="D4271" s="607" t="s">
        <v>10580</v>
      </c>
      <c r="E4271" s="619" t="s">
        <v>19019</v>
      </c>
      <c r="F4271"/>
      <c r="G4271"/>
      <c r="H4271"/>
    </row>
    <row r="4272" spans="1:8" ht="15" x14ac:dyDescent="0.25">
      <c r="A4272" s="609" t="str">
        <f t="shared" si="66"/>
        <v>96653</v>
      </c>
      <c r="B4272" s="607" t="s">
        <v>5043</v>
      </c>
      <c r="C4272" s="607" t="s">
        <v>15134</v>
      </c>
      <c r="D4272" s="607" t="s">
        <v>10580</v>
      </c>
      <c r="E4272" s="619" t="s">
        <v>9413</v>
      </c>
      <c r="F4272"/>
      <c r="G4272"/>
      <c r="H4272"/>
    </row>
    <row r="4273" spans="1:8" ht="15" x14ac:dyDescent="0.25">
      <c r="A4273" s="609" t="str">
        <f t="shared" si="66"/>
        <v>96654</v>
      </c>
      <c r="B4273" s="607" t="s">
        <v>5044</v>
      </c>
      <c r="C4273" s="607" t="s">
        <v>15135</v>
      </c>
      <c r="D4273" s="607" t="s">
        <v>10580</v>
      </c>
      <c r="E4273" s="619" t="s">
        <v>17897</v>
      </c>
      <c r="F4273"/>
      <c r="G4273"/>
      <c r="H4273"/>
    </row>
    <row r="4274" spans="1:8" ht="15" x14ac:dyDescent="0.25">
      <c r="A4274" s="609" t="str">
        <f t="shared" si="66"/>
        <v>96655</v>
      </c>
      <c r="B4274" s="607" t="s">
        <v>5045</v>
      </c>
      <c r="C4274" s="607" t="s">
        <v>15136</v>
      </c>
      <c r="D4274" s="607" t="s">
        <v>10580</v>
      </c>
      <c r="E4274" s="619" t="s">
        <v>14402</v>
      </c>
      <c r="F4274"/>
      <c r="G4274"/>
      <c r="H4274"/>
    </row>
    <row r="4275" spans="1:8" ht="15" x14ac:dyDescent="0.25">
      <c r="A4275" s="609" t="str">
        <f t="shared" si="66"/>
        <v>96656</v>
      </c>
      <c r="B4275" s="607" t="s">
        <v>5046</v>
      </c>
      <c r="C4275" s="607" t="s">
        <v>15138</v>
      </c>
      <c r="D4275" s="607" t="s">
        <v>10580</v>
      </c>
      <c r="E4275" s="619" t="s">
        <v>31618</v>
      </c>
      <c r="F4275"/>
      <c r="G4275"/>
      <c r="H4275"/>
    </row>
    <row r="4276" spans="1:8" ht="15" x14ac:dyDescent="0.25">
      <c r="A4276" s="609" t="str">
        <f t="shared" si="66"/>
        <v>96657</v>
      </c>
      <c r="B4276" s="607" t="s">
        <v>5047</v>
      </c>
      <c r="C4276" s="607" t="s">
        <v>15140</v>
      </c>
      <c r="D4276" s="607" t="s">
        <v>10580</v>
      </c>
      <c r="E4276" s="619" t="s">
        <v>13252</v>
      </c>
      <c r="F4276"/>
      <c r="G4276"/>
      <c r="H4276"/>
    </row>
    <row r="4277" spans="1:8" ht="15" x14ac:dyDescent="0.25">
      <c r="A4277" s="609" t="str">
        <f t="shared" si="66"/>
        <v>96658</v>
      </c>
      <c r="B4277" s="607" t="s">
        <v>5048</v>
      </c>
      <c r="C4277" s="607" t="s">
        <v>15141</v>
      </c>
      <c r="D4277" s="607" t="s">
        <v>10580</v>
      </c>
      <c r="E4277" s="619" t="s">
        <v>18659</v>
      </c>
      <c r="F4277"/>
      <c r="G4277"/>
      <c r="H4277"/>
    </row>
    <row r="4278" spans="1:8" ht="15" x14ac:dyDescent="0.25">
      <c r="A4278" s="609" t="str">
        <f t="shared" si="66"/>
        <v>96659</v>
      </c>
      <c r="B4278" s="607" t="s">
        <v>5049</v>
      </c>
      <c r="C4278" s="607" t="s">
        <v>15143</v>
      </c>
      <c r="D4278" s="607" t="s">
        <v>10580</v>
      </c>
      <c r="E4278" s="619" t="s">
        <v>8850</v>
      </c>
      <c r="F4278"/>
      <c r="G4278"/>
      <c r="H4278"/>
    </row>
    <row r="4279" spans="1:8" ht="15" x14ac:dyDescent="0.25">
      <c r="A4279" s="609" t="str">
        <f t="shared" si="66"/>
        <v>96660</v>
      </c>
      <c r="B4279" s="607" t="s">
        <v>5050</v>
      </c>
      <c r="C4279" s="607" t="s">
        <v>15145</v>
      </c>
      <c r="D4279" s="607" t="s">
        <v>10580</v>
      </c>
      <c r="E4279" s="619" t="s">
        <v>28383</v>
      </c>
      <c r="F4279"/>
      <c r="G4279"/>
      <c r="H4279"/>
    </row>
    <row r="4280" spans="1:8" ht="15" x14ac:dyDescent="0.25">
      <c r="A4280" s="609" t="str">
        <f t="shared" si="66"/>
        <v>96661</v>
      </c>
      <c r="B4280" s="607" t="s">
        <v>5051</v>
      </c>
      <c r="C4280" s="607" t="s">
        <v>15146</v>
      </c>
      <c r="D4280" s="607" t="s">
        <v>10580</v>
      </c>
      <c r="E4280" s="619" t="s">
        <v>9070</v>
      </c>
      <c r="F4280"/>
      <c r="G4280"/>
      <c r="H4280"/>
    </row>
    <row r="4281" spans="1:8" ht="15" x14ac:dyDescent="0.25">
      <c r="A4281" s="609" t="str">
        <f t="shared" si="66"/>
        <v>96662</v>
      </c>
      <c r="B4281" s="607" t="s">
        <v>5052</v>
      </c>
      <c r="C4281" s="607" t="s">
        <v>15147</v>
      </c>
      <c r="D4281" s="607" t="s">
        <v>10580</v>
      </c>
      <c r="E4281" s="619" t="s">
        <v>14292</v>
      </c>
      <c r="F4281"/>
      <c r="G4281"/>
      <c r="H4281"/>
    </row>
    <row r="4282" spans="1:8" ht="15" x14ac:dyDescent="0.25">
      <c r="A4282" s="609" t="str">
        <f t="shared" si="66"/>
        <v>96663</v>
      </c>
      <c r="B4282" s="607" t="s">
        <v>5053</v>
      </c>
      <c r="C4282" s="607" t="s">
        <v>15148</v>
      </c>
      <c r="D4282" s="607" t="s">
        <v>10580</v>
      </c>
      <c r="E4282" s="619" t="s">
        <v>10015</v>
      </c>
      <c r="F4282"/>
      <c r="G4282"/>
      <c r="H4282"/>
    </row>
    <row r="4283" spans="1:8" ht="15" x14ac:dyDescent="0.25">
      <c r="A4283" s="609" t="str">
        <f t="shared" si="66"/>
        <v>96664</v>
      </c>
      <c r="B4283" s="607" t="s">
        <v>5054</v>
      </c>
      <c r="C4283" s="607" t="s">
        <v>15149</v>
      </c>
      <c r="D4283" s="607" t="s">
        <v>10580</v>
      </c>
      <c r="E4283" s="619" t="s">
        <v>11969</v>
      </c>
      <c r="F4283"/>
      <c r="G4283"/>
      <c r="H4283"/>
    </row>
    <row r="4284" spans="1:8" ht="15" x14ac:dyDescent="0.25">
      <c r="A4284" s="609" t="str">
        <f t="shared" si="66"/>
        <v>96665</v>
      </c>
      <c r="B4284" s="607" t="s">
        <v>5055</v>
      </c>
      <c r="C4284" s="607" t="s">
        <v>15150</v>
      </c>
      <c r="D4284" s="607" t="s">
        <v>10580</v>
      </c>
      <c r="E4284" s="619" t="s">
        <v>10193</v>
      </c>
      <c r="F4284"/>
      <c r="G4284"/>
      <c r="H4284"/>
    </row>
    <row r="4285" spans="1:8" ht="15" x14ac:dyDescent="0.25">
      <c r="A4285" s="609" t="str">
        <f t="shared" si="66"/>
        <v>96666</v>
      </c>
      <c r="B4285" s="607" t="s">
        <v>5056</v>
      </c>
      <c r="C4285" s="607" t="s">
        <v>15151</v>
      </c>
      <c r="D4285" s="607" t="s">
        <v>10580</v>
      </c>
      <c r="E4285" s="619" t="s">
        <v>9525</v>
      </c>
      <c r="F4285"/>
      <c r="G4285"/>
      <c r="H4285"/>
    </row>
    <row r="4286" spans="1:8" ht="15" x14ac:dyDescent="0.25">
      <c r="A4286" s="609" t="str">
        <f t="shared" si="66"/>
        <v>96667</v>
      </c>
      <c r="B4286" s="607" t="s">
        <v>5057</v>
      </c>
      <c r="C4286" s="607" t="s">
        <v>15152</v>
      </c>
      <c r="D4286" s="607" t="s">
        <v>10580</v>
      </c>
      <c r="E4286" s="619" t="s">
        <v>19814</v>
      </c>
      <c r="F4286"/>
      <c r="G4286"/>
      <c r="H4286"/>
    </row>
    <row r="4287" spans="1:8" ht="15" x14ac:dyDescent="0.25">
      <c r="A4287" s="609" t="str">
        <f t="shared" si="66"/>
        <v>96684</v>
      </c>
      <c r="B4287" s="607" t="s">
        <v>5074</v>
      </c>
      <c r="C4287" s="607" t="s">
        <v>15153</v>
      </c>
      <c r="D4287" s="607" t="s">
        <v>10580</v>
      </c>
      <c r="E4287" s="619" t="s">
        <v>8785</v>
      </c>
      <c r="F4287"/>
      <c r="G4287"/>
      <c r="H4287"/>
    </row>
    <row r="4288" spans="1:8" ht="15" x14ac:dyDescent="0.25">
      <c r="A4288" s="609" t="str">
        <f t="shared" si="66"/>
        <v>96685</v>
      </c>
      <c r="B4288" s="607" t="s">
        <v>5075</v>
      </c>
      <c r="C4288" s="607" t="s">
        <v>15154</v>
      </c>
      <c r="D4288" s="607" t="s">
        <v>10580</v>
      </c>
      <c r="E4288" s="619" t="s">
        <v>18293</v>
      </c>
      <c r="F4288"/>
      <c r="G4288"/>
      <c r="H4288"/>
    </row>
    <row r="4289" spans="1:8" ht="15" x14ac:dyDescent="0.25">
      <c r="A4289" s="609" t="str">
        <f t="shared" si="66"/>
        <v>96686</v>
      </c>
      <c r="B4289" s="607" t="s">
        <v>5076</v>
      </c>
      <c r="C4289" s="607" t="s">
        <v>15155</v>
      </c>
      <c r="D4289" s="607" t="s">
        <v>10580</v>
      </c>
      <c r="E4289" s="619" t="s">
        <v>9128</v>
      </c>
      <c r="F4289"/>
      <c r="G4289"/>
      <c r="H4289"/>
    </row>
    <row r="4290" spans="1:8" ht="15" x14ac:dyDescent="0.25">
      <c r="A4290" s="609" t="str">
        <f t="shared" ref="A4290:A4353" si="67">IF(ISERROR(SEARCH("/",B4290)=6),TRIM(CLEAN(B4290)),IF(SEARCH("/",B4290)=6,IF(LEN(TRIM(CLEAN(B4290)))=7,LEFT(TRIM(CLEAN(B4290)),6)&amp;"00"&amp;RIGHT(TRIM(CLEAN(B4290)),1),LEFT(TRIM(CLEAN(B4290)),6)&amp;"0"&amp;RIGHT(TRIM(CLEAN(B4290)),2)),TRIM(CLEAN(B4290))))</f>
        <v>96687</v>
      </c>
      <c r="B4290" s="607" t="s">
        <v>5077</v>
      </c>
      <c r="C4290" s="607" t="s">
        <v>15156</v>
      </c>
      <c r="D4290" s="607" t="s">
        <v>10580</v>
      </c>
      <c r="E4290" s="619" t="s">
        <v>24446</v>
      </c>
      <c r="F4290"/>
      <c r="G4290"/>
      <c r="H4290"/>
    </row>
    <row r="4291" spans="1:8" ht="15" x14ac:dyDescent="0.25">
      <c r="A4291" s="609" t="str">
        <f t="shared" si="67"/>
        <v>96688</v>
      </c>
      <c r="B4291" s="607" t="s">
        <v>5078</v>
      </c>
      <c r="C4291" s="607" t="s">
        <v>15158</v>
      </c>
      <c r="D4291" s="607" t="s">
        <v>10580</v>
      </c>
      <c r="E4291" s="619" t="s">
        <v>17633</v>
      </c>
      <c r="F4291"/>
      <c r="G4291"/>
      <c r="H4291"/>
    </row>
    <row r="4292" spans="1:8" ht="15" x14ac:dyDescent="0.25">
      <c r="A4292" s="609" t="str">
        <f t="shared" si="67"/>
        <v>96689</v>
      </c>
      <c r="B4292" s="607" t="s">
        <v>5079</v>
      </c>
      <c r="C4292" s="607" t="s">
        <v>15159</v>
      </c>
      <c r="D4292" s="607" t="s">
        <v>10580</v>
      </c>
      <c r="E4292" s="619" t="s">
        <v>20959</v>
      </c>
      <c r="F4292"/>
      <c r="G4292"/>
      <c r="H4292"/>
    </row>
    <row r="4293" spans="1:8" ht="15" x14ac:dyDescent="0.25">
      <c r="A4293" s="609" t="str">
        <f t="shared" si="67"/>
        <v>96690</v>
      </c>
      <c r="B4293" s="607" t="s">
        <v>5080</v>
      </c>
      <c r="C4293" s="607" t="s">
        <v>15160</v>
      </c>
      <c r="D4293" s="607" t="s">
        <v>10580</v>
      </c>
      <c r="E4293" s="619" t="s">
        <v>29887</v>
      </c>
      <c r="F4293"/>
      <c r="G4293"/>
      <c r="H4293"/>
    </row>
    <row r="4294" spans="1:8" ht="15" x14ac:dyDescent="0.25">
      <c r="A4294" s="609" t="str">
        <f t="shared" si="67"/>
        <v>96691</v>
      </c>
      <c r="B4294" s="607" t="s">
        <v>5081</v>
      </c>
      <c r="C4294" s="607" t="s">
        <v>15162</v>
      </c>
      <c r="D4294" s="607" t="s">
        <v>10580</v>
      </c>
      <c r="E4294" s="619" t="s">
        <v>18047</v>
      </c>
      <c r="F4294"/>
      <c r="G4294"/>
      <c r="H4294"/>
    </row>
    <row r="4295" spans="1:8" ht="15" x14ac:dyDescent="0.25">
      <c r="A4295" s="609" t="str">
        <f t="shared" si="67"/>
        <v>96692</v>
      </c>
      <c r="B4295" s="607" t="s">
        <v>5082</v>
      </c>
      <c r="C4295" s="607" t="s">
        <v>15164</v>
      </c>
      <c r="D4295" s="607" t="s">
        <v>10580</v>
      </c>
      <c r="E4295" s="619" t="s">
        <v>18988</v>
      </c>
      <c r="F4295"/>
      <c r="G4295"/>
      <c r="H4295"/>
    </row>
    <row r="4296" spans="1:8" ht="15" x14ac:dyDescent="0.25">
      <c r="A4296" s="609" t="str">
        <f t="shared" si="67"/>
        <v>96693</v>
      </c>
      <c r="B4296" s="607" t="s">
        <v>5083</v>
      </c>
      <c r="C4296" s="607" t="s">
        <v>15165</v>
      </c>
      <c r="D4296" s="607" t="s">
        <v>10580</v>
      </c>
      <c r="E4296" s="619" t="s">
        <v>10327</v>
      </c>
      <c r="F4296"/>
      <c r="G4296"/>
      <c r="H4296"/>
    </row>
    <row r="4297" spans="1:8" ht="15" x14ac:dyDescent="0.25">
      <c r="A4297" s="609" t="str">
        <f t="shared" si="67"/>
        <v>96694</v>
      </c>
      <c r="B4297" s="607" t="s">
        <v>5084</v>
      </c>
      <c r="C4297" s="607" t="s">
        <v>15166</v>
      </c>
      <c r="D4297" s="607" t="s">
        <v>10580</v>
      </c>
      <c r="E4297" s="619" t="s">
        <v>18711</v>
      </c>
      <c r="F4297"/>
      <c r="G4297"/>
      <c r="H4297"/>
    </row>
    <row r="4298" spans="1:8" ht="15" x14ac:dyDescent="0.25">
      <c r="A4298" s="609" t="str">
        <f t="shared" si="67"/>
        <v>96695</v>
      </c>
      <c r="B4298" s="607" t="s">
        <v>5085</v>
      </c>
      <c r="C4298" s="607" t="s">
        <v>15167</v>
      </c>
      <c r="D4298" s="607" t="s">
        <v>10580</v>
      </c>
      <c r="E4298" s="619" t="s">
        <v>33709</v>
      </c>
      <c r="F4298"/>
      <c r="G4298"/>
      <c r="H4298"/>
    </row>
    <row r="4299" spans="1:8" ht="15" x14ac:dyDescent="0.25">
      <c r="A4299" s="609" t="str">
        <f t="shared" si="67"/>
        <v>96696</v>
      </c>
      <c r="B4299" s="607" t="s">
        <v>5086</v>
      </c>
      <c r="C4299" s="607" t="s">
        <v>15168</v>
      </c>
      <c r="D4299" s="607" t="s">
        <v>10580</v>
      </c>
      <c r="E4299" s="619" t="s">
        <v>18687</v>
      </c>
      <c r="F4299"/>
      <c r="G4299"/>
      <c r="H4299"/>
    </row>
    <row r="4300" spans="1:8" ht="15" x14ac:dyDescent="0.25">
      <c r="A4300" s="609" t="str">
        <f t="shared" si="67"/>
        <v>96697</v>
      </c>
      <c r="B4300" s="607" t="s">
        <v>5087</v>
      </c>
      <c r="C4300" s="607" t="s">
        <v>15169</v>
      </c>
      <c r="D4300" s="607" t="s">
        <v>10580</v>
      </c>
      <c r="E4300" s="619" t="s">
        <v>19428</v>
      </c>
      <c r="F4300"/>
      <c r="G4300"/>
      <c r="H4300"/>
    </row>
    <row r="4301" spans="1:8" ht="15" x14ac:dyDescent="0.25">
      <c r="A4301" s="609" t="str">
        <f t="shared" si="67"/>
        <v>96698</v>
      </c>
      <c r="B4301" s="607" t="s">
        <v>5088</v>
      </c>
      <c r="C4301" s="607" t="s">
        <v>15170</v>
      </c>
      <c r="D4301" s="607" t="s">
        <v>10580</v>
      </c>
      <c r="E4301" s="619" t="s">
        <v>9539</v>
      </c>
      <c r="F4301"/>
      <c r="G4301"/>
      <c r="H4301"/>
    </row>
    <row r="4302" spans="1:8" ht="15" x14ac:dyDescent="0.25">
      <c r="A4302" s="609" t="str">
        <f t="shared" si="67"/>
        <v>96699</v>
      </c>
      <c r="B4302" s="607" t="s">
        <v>5089</v>
      </c>
      <c r="C4302" s="607" t="s">
        <v>15171</v>
      </c>
      <c r="D4302" s="607" t="s">
        <v>10580</v>
      </c>
      <c r="E4302" s="619" t="s">
        <v>24305</v>
      </c>
      <c r="F4302"/>
      <c r="G4302"/>
      <c r="H4302"/>
    </row>
    <row r="4303" spans="1:8" ht="15" x14ac:dyDescent="0.25">
      <c r="A4303" s="609" t="str">
        <f t="shared" si="67"/>
        <v>96700</v>
      </c>
      <c r="B4303" s="607" t="s">
        <v>5090</v>
      </c>
      <c r="C4303" s="607" t="s">
        <v>15172</v>
      </c>
      <c r="D4303" s="607" t="s">
        <v>10580</v>
      </c>
      <c r="E4303" s="619" t="s">
        <v>18440</v>
      </c>
      <c r="F4303"/>
      <c r="G4303"/>
      <c r="H4303"/>
    </row>
    <row r="4304" spans="1:8" ht="15" x14ac:dyDescent="0.25">
      <c r="A4304" s="609" t="str">
        <f t="shared" si="67"/>
        <v>96701</v>
      </c>
      <c r="B4304" s="607" t="s">
        <v>5091</v>
      </c>
      <c r="C4304" s="607" t="s">
        <v>15174</v>
      </c>
      <c r="D4304" s="607" t="s">
        <v>10580</v>
      </c>
      <c r="E4304" s="619" t="s">
        <v>17237</v>
      </c>
      <c r="F4304"/>
      <c r="G4304"/>
      <c r="H4304"/>
    </row>
    <row r="4305" spans="1:8" ht="15" x14ac:dyDescent="0.25">
      <c r="A4305" s="609" t="str">
        <f t="shared" si="67"/>
        <v>96702</v>
      </c>
      <c r="B4305" s="607" t="s">
        <v>5092</v>
      </c>
      <c r="C4305" s="607" t="s">
        <v>15175</v>
      </c>
      <c r="D4305" s="607" t="s">
        <v>10580</v>
      </c>
      <c r="E4305" s="619" t="s">
        <v>9831</v>
      </c>
      <c r="F4305"/>
      <c r="G4305"/>
      <c r="H4305"/>
    </row>
    <row r="4306" spans="1:8" ht="15" x14ac:dyDescent="0.25">
      <c r="A4306" s="609" t="str">
        <f t="shared" si="67"/>
        <v>96703</v>
      </c>
      <c r="B4306" s="607" t="s">
        <v>5093</v>
      </c>
      <c r="C4306" s="607" t="s">
        <v>15176</v>
      </c>
      <c r="D4306" s="607" t="s">
        <v>10580</v>
      </c>
      <c r="E4306" s="619" t="s">
        <v>11397</v>
      </c>
      <c r="F4306"/>
      <c r="G4306"/>
      <c r="H4306"/>
    </row>
    <row r="4307" spans="1:8" ht="15" x14ac:dyDescent="0.25">
      <c r="A4307" s="609" t="str">
        <f t="shared" si="67"/>
        <v>96704</v>
      </c>
      <c r="B4307" s="607" t="s">
        <v>5094</v>
      </c>
      <c r="C4307" s="607" t="s">
        <v>15178</v>
      </c>
      <c r="D4307" s="607" t="s">
        <v>10580</v>
      </c>
      <c r="E4307" s="619" t="s">
        <v>8919</v>
      </c>
      <c r="F4307"/>
      <c r="G4307"/>
      <c r="H4307"/>
    </row>
    <row r="4308" spans="1:8" ht="15" x14ac:dyDescent="0.25">
      <c r="A4308" s="609" t="str">
        <f t="shared" si="67"/>
        <v>96705</v>
      </c>
      <c r="B4308" s="607" t="s">
        <v>5095</v>
      </c>
      <c r="C4308" s="607" t="s">
        <v>15179</v>
      </c>
      <c r="D4308" s="607" t="s">
        <v>10580</v>
      </c>
      <c r="E4308" s="619" t="s">
        <v>9535</v>
      </c>
      <c r="F4308"/>
      <c r="G4308"/>
      <c r="H4308"/>
    </row>
    <row r="4309" spans="1:8" ht="15" x14ac:dyDescent="0.25">
      <c r="A4309" s="609" t="str">
        <f t="shared" si="67"/>
        <v>96706</v>
      </c>
      <c r="B4309" s="607" t="s">
        <v>5096</v>
      </c>
      <c r="C4309" s="607" t="s">
        <v>15180</v>
      </c>
      <c r="D4309" s="607" t="s">
        <v>10580</v>
      </c>
      <c r="E4309" s="619" t="s">
        <v>9551</v>
      </c>
      <c r="F4309"/>
      <c r="G4309"/>
      <c r="H4309"/>
    </row>
    <row r="4310" spans="1:8" ht="15" x14ac:dyDescent="0.25">
      <c r="A4310" s="609" t="str">
        <f t="shared" si="67"/>
        <v>96707</v>
      </c>
      <c r="B4310" s="607" t="s">
        <v>5097</v>
      </c>
      <c r="C4310" s="607" t="s">
        <v>15181</v>
      </c>
      <c r="D4310" s="607" t="s">
        <v>10580</v>
      </c>
      <c r="E4310" s="619" t="s">
        <v>33710</v>
      </c>
      <c r="F4310"/>
      <c r="G4310"/>
      <c r="H4310"/>
    </row>
    <row r="4311" spans="1:8" ht="15" x14ac:dyDescent="0.25">
      <c r="A4311" s="609" t="str">
        <f t="shared" si="67"/>
        <v>96708</v>
      </c>
      <c r="B4311" s="607" t="s">
        <v>5098</v>
      </c>
      <c r="C4311" s="607" t="s">
        <v>15182</v>
      </c>
      <c r="D4311" s="607" t="s">
        <v>10580</v>
      </c>
      <c r="E4311" s="619" t="s">
        <v>19773</v>
      </c>
      <c r="F4311"/>
      <c r="G4311"/>
      <c r="H4311"/>
    </row>
    <row r="4312" spans="1:8" ht="15" x14ac:dyDescent="0.25">
      <c r="A4312" s="609" t="str">
        <f t="shared" si="67"/>
        <v>96709</v>
      </c>
      <c r="B4312" s="607" t="s">
        <v>5099</v>
      </c>
      <c r="C4312" s="607" t="s">
        <v>15183</v>
      </c>
      <c r="D4312" s="607" t="s">
        <v>10580</v>
      </c>
      <c r="E4312" s="619" t="s">
        <v>33711</v>
      </c>
      <c r="F4312"/>
      <c r="G4312"/>
      <c r="H4312"/>
    </row>
    <row r="4313" spans="1:8" ht="15" x14ac:dyDescent="0.25">
      <c r="A4313" s="609" t="str">
        <f t="shared" si="67"/>
        <v>96710</v>
      </c>
      <c r="B4313" s="607" t="s">
        <v>5100</v>
      </c>
      <c r="C4313" s="607" t="s">
        <v>15184</v>
      </c>
      <c r="D4313" s="607" t="s">
        <v>10580</v>
      </c>
      <c r="E4313" s="619" t="s">
        <v>10142</v>
      </c>
      <c r="F4313"/>
      <c r="G4313"/>
      <c r="H4313"/>
    </row>
    <row r="4314" spans="1:8" ht="15" x14ac:dyDescent="0.25">
      <c r="A4314" s="609" t="str">
        <f t="shared" si="67"/>
        <v>96711</v>
      </c>
      <c r="B4314" s="607" t="s">
        <v>5101</v>
      </c>
      <c r="C4314" s="607" t="s">
        <v>15185</v>
      </c>
      <c r="D4314" s="607" t="s">
        <v>10580</v>
      </c>
      <c r="E4314" s="619" t="s">
        <v>10285</v>
      </c>
      <c r="F4314"/>
      <c r="G4314"/>
      <c r="H4314"/>
    </row>
    <row r="4315" spans="1:8" ht="15" x14ac:dyDescent="0.25">
      <c r="A4315" s="609" t="str">
        <f t="shared" si="67"/>
        <v>96712</v>
      </c>
      <c r="B4315" s="607" t="s">
        <v>5102</v>
      </c>
      <c r="C4315" s="607" t="s">
        <v>15186</v>
      </c>
      <c r="D4315" s="607" t="s">
        <v>10580</v>
      </c>
      <c r="E4315" s="619" t="s">
        <v>17433</v>
      </c>
      <c r="F4315"/>
      <c r="G4315"/>
      <c r="H4315"/>
    </row>
    <row r="4316" spans="1:8" ht="15" x14ac:dyDescent="0.25">
      <c r="A4316" s="609" t="str">
        <f t="shared" si="67"/>
        <v>96713</v>
      </c>
      <c r="B4316" s="607" t="s">
        <v>5103</v>
      </c>
      <c r="C4316" s="607" t="s">
        <v>15187</v>
      </c>
      <c r="D4316" s="607" t="s">
        <v>10580</v>
      </c>
      <c r="E4316" s="619" t="s">
        <v>18070</v>
      </c>
      <c r="F4316"/>
      <c r="G4316"/>
      <c r="H4316"/>
    </row>
    <row r="4317" spans="1:8" ht="15" x14ac:dyDescent="0.25">
      <c r="A4317" s="609" t="str">
        <f t="shared" si="67"/>
        <v>96714</v>
      </c>
      <c r="B4317" s="607" t="s">
        <v>5104</v>
      </c>
      <c r="C4317" s="607" t="s">
        <v>15188</v>
      </c>
      <c r="D4317" s="607" t="s">
        <v>10580</v>
      </c>
      <c r="E4317" s="619" t="s">
        <v>18987</v>
      </c>
      <c r="F4317"/>
      <c r="G4317"/>
      <c r="H4317"/>
    </row>
    <row r="4318" spans="1:8" ht="15" x14ac:dyDescent="0.25">
      <c r="A4318" s="609" t="str">
        <f t="shared" si="67"/>
        <v>96715</v>
      </c>
      <c r="B4318" s="607" t="s">
        <v>5105</v>
      </c>
      <c r="C4318" s="607" t="s">
        <v>15189</v>
      </c>
      <c r="D4318" s="607" t="s">
        <v>10580</v>
      </c>
      <c r="E4318" s="619" t="s">
        <v>12287</v>
      </c>
      <c r="F4318"/>
      <c r="G4318"/>
      <c r="H4318"/>
    </row>
    <row r="4319" spans="1:8" ht="15" x14ac:dyDescent="0.25">
      <c r="A4319" s="609" t="str">
        <f t="shared" si="67"/>
        <v>96716</v>
      </c>
      <c r="B4319" s="607" t="s">
        <v>5106</v>
      </c>
      <c r="C4319" s="607" t="s">
        <v>15190</v>
      </c>
      <c r="D4319" s="607" t="s">
        <v>10580</v>
      </c>
      <c r="E4319" s="619" t="s">
        <v>33712</v>
      </c>
      <c r="F4319"/>
      <c r="G4319"/>
      <c r="H4319"/>
    </row>
    <row r="4320" spans="1:8" ht="15" x14ac:dyDescent="0.25">
      <c r="A4320" s="609" t="str">
        <f t="shared" si="67"/>
        <v>96717</v>
      </c>
      <c r="B4320" s="607" t="s">
        <v>5107</v>
      </c>
      <c r="C4320" s="607" t="s">
        <v>15191</v>
      </c>
      <c r="D4320" s="607" t="s">
        <v>10580</v>
      </c>
      <c r="E4320" s="619" t="s">
        <v>33713</v>
      </c>
      <c r="F4320"/>
      <c r="G4320"/>
      <c r="H4320"/>
    </row>
    <row r="4321" spans="1:8" ht="15" x14ac:dyDescent="0.25">
      <c r="A4321" s="609" t="str">
        <f t="shared" si="67"/>
        <v>96736</v>
      </c>
      <c r="B4321" s="607" t="s">
        <v>5126</v>
      </c>
      <c r="C4321" s="607" t="s">
        <v>15192</v>
      </c>
      <c r="D4321" s="607" t="s">
        <v>10580</v>
      </c>
      <c r="E4321" s="619" t="s">
        <v>10221</v>
      </c>
      <c r="F4321"/>
      <c r="G4321"/>
      <c r="H4321"/>
    </row>
    <row r="4322" spans="1:8" ht="15" x14ac:dyDescent="0.25">
      <c r="A4322" s="609" t="str">
        <f t="shared" si="67"/>
        <v>96737</v>
      </c>
      <c r="B4322" s="607" t="s">
        <v>5127</v>
      </c>
      <c r="C4322" s="607" t="s">
        <v>15193</v>
      </c>
      <c r="D4322" s="607" t="s">
        <v>10580</v>
      </c>
      <c r="E4322" s="619" t="s">
        <v>9795</v>
      </c>
      <c r="F4322"/>
      <c r="G4322"/>
      <c r="H4322"/>
    </row>
    <row r="4323" spans="1:8" ht="15" x14ac:dyDescent="0.25">
      <c r="A4323" s="609" t="str">
        <f t="shared" si="67"/>
        <v>96738</v>
      </c>
      <c r="B4323" s="607" t="s">
        <v>5128</v>
      </c>
      <c r="C4323" s="607" t="s">
        <v>15194</v>
      </c>
      <c r="D4323" s="607" t="s">
        <v>10580</v>
      </c>
      <c r="E4323" s="619" t="s">
        <v>9248</v>
      </c>
      <c r="F4323"/>
      <c r="G4323"/>
      <c r="H4323"/>
    </row>
    <row r="4324" spans="1:8" ht="15" x14ac:dyDescent="0.25">
      <c r="A4324" s="609" t="str">
        <f t="shared" si="67"/>
        <v>96739</v>
      </c>
      <c r="B4324" s="607" t="s">
        <v>5129</v>
      </c>
      <c r="C4324" s="607" t="s">
        <v>15196</v>
      </c>
      <c r="D4324" s="607" t="s">
        <v>10580</v>
      </c>
      <c r="E4324" s="619" t="s">
        <v>18289</v>
      </c>
      <c r="F4324"/>
      <c r="G4324"/>
      <c r="H4324"/>
    </row>
    <row r="4325" spans="1:8" ht="15" x14ac:dyDescent="0.25">
      <c r="A4325" s="609" t="str">
        <f t="shared" si="67"/>
        <v>96740</v>
      </c>
      <c r="B4325" s="607" t="s">
        <v>5130</v>
      </c>
      <c r="C4325" s="607" t="s">
        <v>15197</v>
      </c>
      <c r="D4325" s="607" t="s">
        <v>10580</v>
      </c>
      <c r="E4325" s="619" t="s">
        <v>33714</v>
      </c>
      <c r="F4325"/>
      <c r="G4325"/>
      <c r="H4325"/>
    </row>
    <row r="4326" spans="1:8" ht="15" x14ac:dyDescent="0.25">
      <c r="A4326" s="609" t="str">
        <f t="shared" si="67"/>
        <v>96741</v>
      </c>
      <c r="B4326" s="607" t="s">
        <v>5131</v>
      </c>
      <c r="C4326" s="607" t="s">
        <v>15199</v>
      </c>
      <c r="D4326" s="607" t="s">
        <v>10580</v>
      </c>
      <c r="E4326" s="619" t="s">
        <v>10059</v>
      </c>
      <c r="F4326"/>
      <c r="G4326"/>
      <c r="H4326"/>
    </row>
    <row r="4327" spans="1:8" ht="15" x14ac:dyDescent="0.25">
      <c r="A4327" s="609" t="str">
        <f t="shared" si="67"/>
        <v>96742</v>
      </c>
      <c r="B4327" s="607" t="s">
        <v>5132</v>
      </c>
      <c r="C4327" s="607" t="s">
        <v>15200</v>
      </c>
      <c r="D4327" s="607" t="s">
        <v>10580</v>
      </c>
      <c r="E4327" s="619" t="s">
        <v>20854</v>
      </c>
      <c r="F4327"/>
      <c r="G4327"/>
      <c r="H4327"/>
    </row>
    <row r="4328" spans="1:8" ht="15" x14ac:dyDescent="0.25">
      <c r="A4328" s="609" t="str">
        <f t="shared" si="67"/>
        <v>96743</v>
      </c>
      <c r="B4328" s="607" t="s">
        <v>5133</v>
      </c>
      <c r="C4328" s="607" t="s">
        <v>15201</v>
      </c>
      <c r="D4328" s="607" t="s">
        <v>10580</v>
      </c>
      <c r="E4328" s="619" t="s">
        <v>10438</v>
      </c>
      <c r="F4328"/>
      <c r="G4328"/>
      <c r="H4328"/>
    </row>
    <row r="4329" spans="1:8" ht="15" x14ac:dyDescent="0.25">
      <c r="A4329" s="609" t="str">
        <f t="shared" si="67"/>
        <v>96744</v>
      </c>
      <c r="B4329" s="607" t="s">
        <v>5134</v>
      </c>
      <c r="C4329" s="607" t="s">
        <v>15202</v>
      </c>
      <c r="D4329" s="607" t="s">
        <v>10580</v>
      </c>
      <c r="E4329" s="619" t="s">
        <v>33715</v>
      </c>
      <c r="F4329"/>
      <c r="G4329"/>
      <c r="H4329"/>
    </row>
    <row r="4330" spans="1:8" ht="15" x14ac:dyDescent="0.25">
      <c r="A4330" s="609" t="str">
        <f t="shared" si="67"/>
        <v>96745</v>
      </c>
      <c r="B4330" s="607" t="s">
        <v>5135</v>
      </c>
      <c r="C4330" s="607" t="s">
        <v>15204</v>
      </c>
      <c r="D4330" s="607" t="s">
        <v>10580</v>
      </c>
      <c r="E4330" s="619" t="s">
        <v>9623</v>
      </c>
      <c r="F4330"/>
      <c r="G4330"/>
      <c r="H4330"/>
    </row>
    <row r="4331" spans="1:8" ht="15" x14ac:dyDescent="0.25">
      <c r="A4331" s="609" t="str">
        <f t="shared" si="67"/>
        <v>96746</v>
      </c>
      <c r="B4331" s="607" t="s">
        <v>5136</v>
      </c>
      <c r="C4331" s="607" t="s">
        <v>15205</v>
      </c>
      <c r="D4331" s="607" t="s">
        <v>10580</v>
      </c>
      <c r="E4331" s="619" t="s">
        <v>33716</v>
      </c>
      <c r="F4331"/>
      <c r="G4331"/>
      <c r="H4331"/>
    </row>
    <row r="4332" spans="1:8" ht="15" x14ac:dyDescent="0.25">
      <c r="A4332" s="609" t="str">
        <f t="shared" si="67"/>
        <v>96747</v>
      </c>
      <c r="B4332" s="607" t="s">
        <v>5137</v>
      </c>
      <c r="C4332" s="607" t="s">
        <v>15206</v>
      </c>
      <c r="D4332" s="607" t="s">
        <v>10580</v>
      </c>
      <c r="E4332" s="619" t="s">
        <v>10055</v>
      </c>
      <c r="F4332"/>
      <c r="G4332"/>
      <c r="H4332"/>
    </row>
    <row r="4333" spans="1:8" ht="15" x14ac:dyDescent="0.25">
      <c r="A4333" s="609" t="str">
        <f t="shared" si="67"/>
        <v>96748</v>
      </c>
      <c r="B4333" s="607" t="s">
        <v>5138</v>
      </c>
      <c r="C4333" s="607" t="s">
        <v>15207</v>
      </c>
      <c r="D4333" s="607" t="s">
        <v>10580</v>
      </c>
      <c r="E4333" s="619" t="s">
        <v>9274</v>
      </c>
      <c r="F4333"/>
      <c r="G4333"/>
      <c r="H4333"/>
    </row>
    <row r="4334" spans="1:8" ht="15" x14ac:dyDescent="0.25">
      <c r="A4334" s="609" t="str">
        <f t="shared" si="67"/>
        <v>96749</v>
      </c>
      <c r="B4334" s="607" t="s">
        <v>5139</v>
      </c>
      <c r="C4334" s="607" t="s">
        <v>15209</v>
      </c>
      <c r="D4334" s="607" t="s">
        <v>10580</v>
      </c>
      <c r="E4334" s="619" t="s">
        <v>9422</v>
      </c>
      <c r="F4334"/>
      <c r="G4334"/>
      <c r="H4334"/>
    </row>
    <row r="4335" spans="1:8" ht="15" x14ac:dyDescent="0.25">
      <c r="A4335" s="609" t="str">
        <f t="shared" si="67"/>
        <v>96750</v>
      </c>
      <c r="B4335" s="607" t="s">
        <v>5140</v>
      </c>
      <c r="C4335" s="607" t="s">
        <v>15211</v>
      </c>
      <c r="D4335" s="607" t="s">
        <v>10580</v>
      </c>
      <c r="E4335" s="619" t="s">
        <v>25196</v>
      </c>
      <c r="F4335"/>
      <c r="G4335"/>
      <c r="H4335"/>
    </row>
    <row r="4336" spans="1:8" ht="15" x14ac:dyDescent="0.25">
      <c r="A4336" s="609" t="str">
        <f t="shared" si="67"/>
        <v>96751</v>
      </c>
      <c r="B4336" s="607" t="s">
        <v>5141</v>
      </c>
      <c r="C4336" s="607" t="s">
        <v>15212</v>
      </c>
      <c r="D4336" s="607" t="s">
        <v>10580</v>
      </c>
      <c r="E4336" s="619" t="s">
        <v>29868</v>
      </c>
      <c r="F4336"/>
      <c r="G4336"/>
      <c r="H4336"/>
    </row>
    <row r="4337" spans="1:8" ht="15" x14ac:dyDescent="0.25">
      <c r="A4337" s="609" t="str">
        <f t="shared" si="67"/>
        <v>96752</v>
      </c>
      <c r="B4337" s="607" t="s">
        <v>5142</v>
      </c>
      <c r="C4337" s="607" t="s">
        <v>15213</v>
      </c>
      <c r="D4337" s="607" t="s">
        <v>10580</v>
      </c>
      <c r="E4337" s="619" t="s">
        <v>21934</v>
      </c>
      <c r="F4337"/>
      <c r="G4337"/>
      <c r="H4337"/>
    </row>
    <row r="4338" spans="1:8" ht="15" x14ac:dyDescent="0.25">
      <c r="A4338" s="609" t="str">
        <f t="shared" si="67"/>
        <v>96753</v>
      </c>
      <c r="B4338" s="607" t="s">
        <v>5143</v>
      </c>
      <c r="C4338" s="607" t="s">
        <v>15214</v>
      </c>
      <c r="D4338" s="607" t="s">
        <v>10580</v>
      </c>
      <c r="E4338" s="619" t="s">
        <v>33717</v>
      </c>
      <c r="F4338"/>
      <c r="G4338"/>
      <c r="H4338"/>
    </row>
    <row r="4339" spans="1:8" ht="15" x14ac:dyDescent="0.25">
      <c r="A4339" s="609" t="str">
        <f t="shared" si="67"/>
        <v>96754</v>
      </c>
      <c r="B4339" s="607" t="s">
        <v>5144</v>
      </c>
      <c r="C4339" s="607" t="s">
        <v>15215</v>
      </c>
      <c r="D4339" s="607" t="s">
        <v>10580</v>
      </c>
      <c r="E4339" s="619" t="s">
        <v>17606</v>
      </c>
      <c r="F4339"/>
      <c r="G4339"/>
      <c r="H4339"/>
    </row>
    <row r="4340" spans="1:8" ht="15" x14ac:dyDescent="0.25">
      <c r="A4340" s="609" t="str">
        <f t="shared" si="67"/>
        <v>96755</v>
      </c>
      <c r="B4340" s="607" t="s">
        <v>5145</v>
      </c>
      <c r="C4340" s="607" t="s">
        <v>15216</v>
      </c>
      <c r="D4340" s="607" t="s">
        <v>10580</v>
      </c>
      <c r="E4340" s="619" t="s">
        <v>33718</v>
      </c>
      <c r="F4340"/>
      <c r="G4340"/>
      <c r="H4340"/>
    </row>
    <row r="4341" spans="1:8" ht="15" x14ac:dyDescent="0.25">
      <c r="A4341" s="609" t="str">
        <f t="shared" si="67"/>
        <v>96756</v>
      </c>
      <c r="B4341" s="607" t="s">
        <v>5146</v>
      </c>
      <c r="C4341" s="607" t="s">
        <v>15217</v>
      </c>
      <c r="D4341" s="607" t="s">
        <v>10580</v>
      </c>
      <c r="E4341" s="619" t="s">
        <v>17633</v>
      </c>
      <c r="F4341"/>
      <c r="G4341"/>
      <c r="H4341"/>
    </row>
    <row r="4342" spans="1:8" ht="15" x14ac:dyDescent="0.25">
      <c r="A4342" s="609" t="str">
        <f t="shared" si="67"/>
        <v>96757</v>
      </c>
      <c r="B4342" s="607" t="s">
        <v>5147</v>
      </c>
      <c r="C4342" s="607" t="s">
        <v>15218</v>
      </c>
      <c r="D4342" s="607" t="s">
        <v>10580</v>
      </c>
      <c r="E4342" s="619" t="s">
        <v>9199</v>
      </c>
      <c r="F4342"/>
      <c r="G4342"/>
      <c r="H4342"/>
    </row>
    <row r="4343" spans="1:8" ht="15" x14ac:dyDescent="0.25">
      <c r="A4343" s="609" t="str">
        <f t="shared" si="67"/>
        <v>96758</v>
      </c>
      <c r="B4343" s="607" t="s">
        <v>5148</v>
      </c>
      <c r="C4343" s="607" t="s">
        <v>15219</v>
      </c>
      <c r="D4343" s="607" t="s">
        <v>10580</v>
      </c>
      <c r="E4343" s="619" t="s">
        <v>9804</v>
      </c>
      <c r="F4343"/>
      <c r="G4343"/>
      <c r="H4343"/>
    </row>
    <row r="4344" spans="1:8" ht="15" x14ac:dyDescent="0.25">
      <c r="A4344" s="609" t="str">
        <f t="shared" si="67"/>
        <v>96759</v>
      </c>
      <c r="B4344" s="607" t="s">
        <v>5149</v>
      </c>
      <c r="C4344" s="607" t="s">
        <v>15220</v>
      </c>
      <c r="D4344" s="607" t="s">
        <v>10580</v>
      </c>
      <c r="E4344" s="619" t="s">
        <v>19135</v>
      </c>
      <c r="F4344"/>
      <c r="G4344"/>
      <c r="H4344"/>
    </row>
    <row r="4345" spans="1:8" ht="15" x14ac:dyDescent="0.25">
      <c r="A4345" s="609" t="str">
        <f t="shared" si="67"/>
        <v>96760</v>
      </c>
      <c r="B4345" s="607" t="s">
        <v>5150</v>
      </c>
      <c r="C4345" s="607" t="s">
        <v>15222</v>
      </c>
      <c r="D4345" s="607" t="s">
        <v>10580</v>
      </c>
      <c r="E4345" s="619" t="s">
        <v>19136</v>
      </c>
      <c r="F4345"/>
      <c r="G4345"/>
      <c r="H4345"/>
    </row>
    <row r="4346" spans="1:8" ht="15" x14ac:dyDescent="0.25">
      <c r="A4346" s="609" t="str">
        <f t="shared" si="67"/>
        <v>96761</v>
      </c>
      <c r="B4346" s="607" t="s">
        <v>5151</v>
      </c>
      <c r="C4346" s="607" t="s">
        <v>15223</v>
      </c>
      <c r="D4346" s="607" t="s">
        <v>10580</v>
      </c>
      <c r="E4346" s="619" t="s">
        <v>19618</v>
      </c>
      <c r="F4346"/>
      <c r="G4346"/>
      <c r="H4346"/>
    </row>
    <row r="4347" spans="1:8" ht="15" x14ac:dyDescent="0.25">
      <c r="A4347" s="609" t="str">
        <f t="shared" si="67"/>
        <v>96762</v>
      </c>
      <c r="B4347" s="607" t="s">
        <v>5152</v>
      </c>
      <c r="C4347" s="607" t="s">
        <v>15224</v>
      </c>
      <c r="D4347" s="607" t="s">
        <v>10580</v>
      </c>
      <c r="E4347" s="619" t="s">
        <v>33719</v>
      </c>
      <c r="F4347"/>
      <c r="G4347"/>
      <c r="H4347"/>
    </row>
    <row r="4348" spans="1:8" ht="15" x14ac:dyDescent="0.25">
      <c r="A4348" s="609" t="str">
        <f t="shared" si="67"/>
        <v>96763</v>
      </c>
      <c r="B4348" s="607" t="s">
        <v>5153</v>
      </c>
      <c r="C4348" s="607" t="s">
        <v>15225</v>
      </c>
      <c r="D4348" s="607" t="s">
        <v>10580</v>
      </c>
      <c r="E4348" s="619" t="s">
        <v>28846</v>
      </c>
      <c r="F4348"/>
      <c r="G4348"/>
      <c r="H4348"/>
    </row>
    <row r="4349" spans="1:8" ht="15" x14ac:dyDescent="0.25">
      <c r="A4349" s="609" t="str">
        <f t="shared" si="67"/>
        <v>96764</v>
      </c>
      <c r="B4349" s="607" t="s">
        <v>5154</v>
      </c>
      <c r="C4349" s="607" t="s">
        <v>15226</v>
      </c>
      <c r="D4349" s="607" t="s">
        <v>10580</v>
      </c>
      <c r="E4349" s="619" t="s">
        <v>29623</v>
      </c>
      <c r="F4349"/>
      <c r="G4349"/>
      <c r="H4349"/>
    </row>
    <row r="4350" spans="1:8" ht="15" x14ac:dyDescent="0.25">
      <c r="A4350" s="609" t="str">
        <f t="shared" si="67"/>
        <v>96802</v>
      </c>
      <c r="B4350" s="607" t="s">
        <v>5164</v>
      </c>
      <c r="C4350" s="607" t="s">
        <v>15227</v>
      </c>
      <c r="D4350" s="607" t="s">
        <v>10580</v>
      </c>
      <c r="E4350" s="619" t="s">
        <v>33720</v>
      </c>
      <c r="F4350"/>
      <c r="G4350"/>
      <c r="H4350"/>
    </row>
    <row r="4351" spans="1:8" ht="15" x14ac:dyDescent="0.25">
      <c r="A4351" s="609" t="str">
        <f t="shared" si="67"/>
        <v>96803</v>
      </c>
      <c r="B4351" s="607" t="s">
        <v>5165</v>
      </c>
      <c r="C4351" s="607" t="s">
        <v>15228</v>
      </c>
      <c r="D4351" s="607" t="s">
        <v>10580</v>
      </c>
      <c r="E4351" s="619" t="s">
        <v>33721</v>
      </c>
      <c r="F4351"/>
      <c r="G4351"/>
      <c r="H4351"/>
    </row>
    <row r="4352" spans="1:8" ht="15" x14ac:dyDescent="0.25">
      <c r="A4352" s="609" t="str">
        <f t="shared" si="67"/>
        <v>96804</v>
      </c>
      <c r="B4352" s="607" t="s">
        <v>5166</v>
      </c>
      <c r="C4352" s="607" t="s">
        <v>15229</v>
      </c>
      <c r="D4352" s="607" t="s">
        <v>10580</v>
      </c>
      <c r="E4352" s="619" t="s">
        <v>33722</v>
      </c>
      <c r="F4352"/>
      <c r="G4352"/>
      <c r="H4352"/>
    </row>
    <row r="4353" spans="1:8" ht="15" x14ac:dyDescent="0.25">
      <c r="A4353" s="609" t="str">
        <f t="shared" si="67"/>
        <v>96805</v>
      </c>
      <c r="B4353" s="607" t="s">
        <v>5167</v>
      </c>
      <c r="C4353" s="607" t="s">
        <v>15230</v>
      </c>
      <c r="D4353" s="607" t="s">
        <v>10580</v>
      </c>
      <c r="E4353" s="619" t="s">
        <v>19010</v>
      </c>
      <c r="F4353"/>
      <c r="G4353"/>
      <c r="H4353"/>
    </row>
    <row r="4354" spans="1:8" ht="15" x14ac:dyDescent="0.25">
      <c r="A4354" s="609" t="str">
        <f t="shared" ref="A4354:A4417" si="68">IF(ISERROR(SEARCH("/",B4354)=6),TRIM(CLEAN(B4354)),IF(SEARCH("/",B4354)=6,IF(LEN(TRIM(CLEAN(B4354)))=7,LEFT(TRIM(CLEAN(B4354)),6)&amp;"00"&amp;RIGHT(TRIM(CLEAN(B4354)),1),LEFT(TRIM(CLEAN(B4354)),6)&amp;"0"&amp;RIGHT(TRIM(CLEAN(B4354)),2)),TRIM(CLEAN(B4354))))</f>
        <v>96806</v>
      </c>
      <c r="B4354" s="607" t="s">
        <v>5168</v>
      </c>
      <c r="C4354" s="607" t="s">
        <v>15231</v>
      </c>
      <c r="D4354" s="607" t="s">
        <v>10580</v>
      </c>
      <c r="E4354" s="619" t="s">
        <v>33723</v>
      </c>
      <c r="F4354"/>
      <c r="G4354"/>
      <c r="H4354"/>
    </row>
    <row r="4355" spans="1:8" ht="15" x14ac:dyDescent="0.25">
      <c r="A4355" s="609" t="str">
        <f t="shared" si="68"/>
        <v>96807</v>
      </c>
      <c r="B4355" s="607" t="s">
        <v>5169</v>
      </c>
      <c r="C4355" s="607" t="s">
        <v>15232</v>
      </c>
      <c r="D4355" s="607" t="s">
        <v>10580</v>
      </c>
      <c r="E4355" s="619" t="s">
        <v>30579</v>
      </c>
      <c r="F4355"/>
      <c r="G4355"/>
      <c r="H4355"/>
    </row>
    <row r="4356" spans="1:8" ht="15" x14ac:dyDescent="0.25">
      <c r="A4356" s="609" t="str">
        <f t="shared" si="68"/>
        <v>96808</v>
      </c>
      <c r="B4356" s="607" t="s">
        <v>5170</v>
      </c>
      <c r="C4356" s="607" t="s">
        <v>15233</v>
      </c>
      <c r="D4356" s="607" t="s">
        <v>10580</v>
      </c>
      <c r="E4356" s="619" t="s">
        <v>17990</v>
      </c>
      <c r="F4356"/>
      <c r="G4356"/>
      <c r="H4356"/>
    </row>
    <row r="4357" spans="1:8" ht="15" x14ac:dyDescent="0.25">
      <c r="A4357" s="609" t="str">
        <f t="shared" si="68"/>
        <v>96809</v>
      </c>
      <c r="B4357" s="607" t="s">
        <v>5171</v>
      </c>
      <c r="C4357" s="607" t="s">
        <v>15234</v>
      </c>
      <c r="D4357" s="607" t="s">
        <v>10580</v>
      </c>
      <c r="E4357" s="619" t="s">
        <v>9028</v>
      </c>
      <c r="F4357"/>
      <c r="G4357"/>
      <c r="H4357"/>
    </row>
    <row r="4358" spans="1:8" ht="15" x14ac:dyDescent="0.25">
      <c r="A4358" s="609" t="str">
        <f t="shared" si="68"/>
        <v>96810</v>
      </c>
      <c r="B4358" s="607" t="s">
        <v>5172</v>
      </c>
      <c r="C4358" s="607" t="s">
        <v>15235</v>
      </c>
      <c r="D4358" s="607" t="s">
        <v>10580</v>
      </c>
      <c r="E4358" s="619" t="s">
        <v>10003</v>
      </c>
      <c r="F4358"/>
      <c r="G4358"/>
      <c r="H4358"/>
    </row>
    <row r="4359" spans="1:8" ht="15" x14ac:dyDescent="0.25">
      <c r="A4359" s="609" t="str">
        <f t="shared" si="68"/>
        <v>96811</v>
      </c>
      <c r="B4359" s="607" t="s">
        <v>5173</v>
      </c>
      <c r="C4359" s="607" t="s">
        <v>15236</v>
      </c>
      <c r="D4359" s="607" t="s">
        <v>10580</v>
      </c>
      <c r="E4359" s="619" t="s">
        <v>9731</v>
      </c>
      <c r="F4359"/>
      <c r="G4359"/>
      <c r="H4359"/>
    </row>
    <row r="4360" spans="1:8" ht="15" x14ac:dyDescent="0.25">
      <c r="A4360" s="609" t="str">
        <f t="shared" si="68"/>
        <v>96812</v>
      </c>
      <c r="B4360" s="607" t="s">
        <v>5174</v>
      </c>
      <c r="C4360" s="607" t="s">
        <v>15237</v>
      </c>
      <c r="D4360" s="607" t="s">
        <v>10580</v>
      </c>
      <c r="E4360" s="619" t="s">
        <v>10198</v>
      </c>
      <c r="F4360"/>
      <c r="G4360"/>
      <c r="H4360"/>
    </row>
    <row r="4361" spans="1:8" ht="15" x14ac:dyDescent="0.25">
      <c r="A4361" s="609" t="str">
        <f t="shared" si="68"/>
        <v>96813</v>
      </c>
      <c r="B4361" s="607" t="s">
        <v>5175</v>
      </c>
      <c r="C4361" s="607" t="s">
        <v>15238</v>
      </c>
      <c r="D4361" s="607" t="s">
        <v>10580</v>
      </c>
      <c r="E4361" s="619" t="s">
        <v>17396</v>
      </c>
      <c r="F4361"/>
      <c r="G4361"/>
      <c r="H4361"/>
    </row>
    <row r="4362" spans="1:8" ht="15" x14ac:dyDescent="0.25">
      <c r="A4362" s="609" t="str">
        <f t="shared" si="68"/>
        <v>96814</v>
      </c>
      <c r="B4362" s="607" t="s">
        <v>5176</v>
      </c>
      <c r="C4362" s="607" t="s">
        <v>15239</v>
      </c>
      <c r="D4362" s="607" t="s">
        <v>10580</v>
      </c>
      <c r="E4362" s="619" t="s">
        <v>9769</v>
      </c>
      <c r="F4362"/>
      <c r="G4362"/>
      <c r="H4362"/>
    </row>
    <row r="4363" spans="1:8" ht="15" x14ac:dyDescent="0.25">
      <c r="A4363" s="609" t="str">
        <f t="shared" si="68"/>
        <v>96815</v>
      </c>
      <c r="B4363" s="607" t="s">
        <v>5177</v>
      </c>
      <c r="C4363" s="607" t="s">
        <v>15240</v>
      </c>
      <c r="D4363" s="607" t="s">
        <v>10580</v>
      </c>
      <c r="E4363" s="619" t="s">
        <v>14327</v>
      </c>
      <c r="F4363"/>
      <c r="G4363"/>
      <c r="H4363"/>
    </row>
    <row r="4364" spans="1:8" ht="15" x14ac:dyDescent="0.25">
      <c r="A4364" s="609" t="str">
        <f t="shared" si="68"/>
        <v>96816</v>
      </c>
      <c r="B4364" s="607" t="s">
        <v>5178</v>
      </c>
      <c r="C4364" s="607" t="s">
        <v>15241</v>
      </c>
      <c r="D4364" s="607" t="s">
        <v>10580</v>
      </c>
      <c r="E4364" s="619" t="s">
        <v>10369</v>
      </c>
      <c r="F4364"/>
      <c r="G4364"/>
      <c r="H4364"/>
    </row>
    <row r="4365" spans="1:8" ht="15" x14ac:dyDescent="0.25">
      <c r="A4365" s="609" t="str">
        <f t="shared" si="68"/>
        <v>96817</v>
      </c>
      <c r="B4365" s="607" t="s">
        <v>5179</v>
      </c>
      <c r="C4365" s="607" t="s">
        <v>15242</v>
      </c>
      <c r="D4365" s="607" t="s">
        <v>10580</v>
      </c>
      <c r="E4365" s="619" t="s">
        <v>26395</v>
      </c>
      <c r="F4365"/>
      <c r="G4365"/>
      <c r="H4365"/>
    </row>
    <row r="4366" spans="1:8" ht="15" x14ac:dyDescent="0.25">
      <c r="A4366" s="609" t="str">
        <f t="shared" si="68"/>
        <v>96818</v>
      </c>
      <c r="B4366" s="607" t="s">
        <v>5180</v>
      </c>
      <c r="C4366" s="607" t="s">
        <v>15244</v>
      </c>
      <c r="D4366" s="607" t="s">
        <v>10580</v>
      </c>
      <c r="E4366" s="619" t="s">
        <v>10396</v>
      </c>
      <c r="F4366"/>
      <c r="G4366"/>
      <c r="H4366"/>
    </row>
    <row r="4367" spans="1:8" ht="15" x14ac:dyDescent="0.25">
      <c r="A4367" s="609" t="str">
        <f t="shared" si="68"/>
        <v>96819</v>
      </c>
      <c r="B4367" s="607" t="s">
        <v>5181</v>
      </c>
      <c r="C4367" s="607" t="s">
        <v>15245</v>
      </c>
      <c r="D4367" s="607" t="s">
        <v>10580</v>
      </c>
      <c r="E4367" s="619" t="s">
        <v>10396</v>
      </c>
      <c r="F4367"/>
      <c r="G4367"/>
      <c r="H4367"/>
    </row>
    <row r="4368" spans="1:8" ht="15" x14ac:dyDescent="0.25">
      <c r="A4368" s="609" t="str">
        <f t="shared" si="68"/>
        <v>96820</v>
      </c>
      <c r="B4368" s="607" t="s">
        <v>5182</v>
      </c>
      <c r="C4368" s="607" t="s">
        <v>15246</v>
      </c>
      <c r="D4368" s="607" t="s">
        <v>10580</v>
      </c>
      <c r="E4368" s="619" t="s">
        <v>17334</v>
      </c>
      <c r="F4368"/>
      <c r="G4368"/>
      <c r="H4368"/>
    </row>
    <row r="4369" spans="1:8" ht="15" x14ac:dyDescent="0.25">
      <c r="A4369" s="609" t="str">
        <f t="shared" si="68"/>
        <v>96821</v>
      </c>
      <c r="B4369" s="607" t="s">
        <v>5183</v>
      </c>
      <c r="C4369" s="607" t="s">
        <v>15248</v>
      </c>
      <c r="D4369" s="607" t="s">
        <v>10580</v>
      </c>
      <c r="E4369" s="619" t="s">
        <v>30538</v>
      </c>
      <c r="F4369"/>
      <c r="G4369"/>
      <c r="H4369"/>
    </row>
    <row r="4370" spans="1:8" ht="15" x14ac:dyDescent="0.25">
      <c r="A4370" s="609" t="str">
        <f t="shared" si="68"/>
        <v>96822</v>
      </c>
      <c r="B4370" s="607" t="s">
        <v>5184</v>
      </c>
      <c r="C4370" s="607" t="s">
        <v>15249</v>
      </c>
      <c r="D4370" s="607" t="s">
        <v>10580</v>
      </c>
      <c r="E4370" s="619" t="s">
        <v>12599</v>
      </c>
      <c r="F4370"/>
      <c r="G4370"/>
      <c r="H4370"/>
    </row>
    <row r="4371" spans="1:8" ht="15" x14ac:dyDescent="0.25">
      <c r="A4371" s="609" t="str">
        <f t="shared" si="68"/>
        <v>96823</v>
      </c>
      <c r="B4371" s="607" t="s">
        <v>5185</v>
      </c>
      <c r="C4371" s="607" t="s">
        <v>15250</v>
      </c>
      <c r="D4371" s="607" t="s">
        <v>10580</v>
      </c>
      <c r="E4371" s="619" t="s">
        <v>9363</v>
      </c>
      <c r="F4371"/>
      <c r="G4371"/>
      <c r="H4371"/>
    </row>
    <row r="4372" spans="1:8" ht="15" x14ac:dyDescent="0.25">
      <c r="A4372" s="609" t="str">
        <f t="shared" si="68"/>
        <v>96824</v>
      </c>
      <c r="B4372" s="607" t="s">
        <v>5186</v>
      </c>
      <c r="C4372" s="607" t="s">
        <v>15251</v>
      </c>
      <c r="D4372" s="607" t="s">
        <v>10580</v>
      </c>
      <c r="E4372" s="619" t="s">
        <v>10212</v>
      </c>
      <c r="F4372"/>
      <c r="G4372"/>
      <c r="H4372"/>
    </row>
    <row r="4373" spans="1:8" ht="15" x14ac:dyDescent="0.25">
      <c r="A4373" s="609" t="str">
        <f t="shared" si="68"/>
        <v>96825</v>
      </c>
      <c r="B4373" s="607" t="s">
        <v>5187</v>
      </c>
      <c r="C4373" s="607" t="s">
        <v>15252</v>
      </c>
      <c r="D4373" s="607" t="s">
        <v>10580</v>
      </c>
      <c r="E4373" s="619" t="s">
        <v>10164</v>
      </c>
      <c r="F4373"/>
      <c r="G4373"/>
      <c r="H4373"/>
    </row>
    <row r="4374" spans="1:8" ht="15" x14ac:dyDescent="0.25">
      <c r="A4374" s="609" t="str">
        <f t="shared" si="68"/>
        <v>96826</v>
      </c>
      <c r="B4374" s="607" t="s">
        <v>5188</v>
      </c>
      <c r="C4374" s="607" t="s">
        <v>15253</v>
      </c>
      <c r="D4374" s="607" t="s">
        <v>10580</v>
      </c>
      <c r="E4374" s="619" t="s">
        <v>14572</v>
      </c>
      <c r="F4374"/>
      <c r="G4374"/>
      <c r="H4374"/>
    </row>
    <row r="4375" spans="1:8" ht="15" x14ac:dyDescent="0.25">
      <c r="A4375" s="609" t="str">
        <f t="shared" si="68"/>
        <v>96827</v>
      </c>
      <c r="B4375" s="607" t="s">
        <v>5189</v>
      </c>
      <c r="C4375" s="607" t="s">
        <v>15255</v>
      </c>
      <c r="D4375" s="607" t="s">
        <v>10580</v>
      </c>
      <c r="E4375" s="619" t="s">
        <v>30790</v>
      </c>
      <c r="F4375"/>
      <c r="G4375"/>
      <c r="H4375"/>
    </row>
    <row r="4376" spans="1:8" ht="15" x14ac:dyDescent="0.25">
      <c r="A4376" s="609" t="str">
        <f t="shared" si="68"/>
        <v>96828</v>
      </c>
      <c r="B4376" s="607" t="s">
        <v>5190</v>
      </c>
      <c r="C4376" s="607" t="s">
        <v>15256</v>
      </c>
      <c r="D4376" s="607" t="s">
        <v>10580</v>
      </c>
      <c r="E4376" s="619" t="s">
        <v>31453</v>
      </c>
      <c r="F4376"/>
      <c r="G4376"/>
      <c r="H4376"/>
    </row>
    <row r="4377" spans="1:8" ht="15" x14ac:dyDescent="0.25">
      <c r="A4377" s="609" t="str">
        <f t="shared" si="68"/>
        <v>96829</v>
      </c>
      <c r="B4377" s="607" t="s">
        <v>5191</v>
      </c>
      <c r="C4377" s="607" t="s">
        <v>15257</v>
      </c>
      <c r="D4377" s="607" t="s">
        <v>10580</v>
      </c>
      <c r="E4377" s="619" t="s">
        <v>18073</v>
      </c>
      <c r="F4377"/>
      <c r="G4377"/>
      <c r="H4377"/>
    </row>
    <row r="4378" spans="1:8" ht="15" x14ac:dyDescent="0.25">
      <c r="A4378" s="609" t="str">
        <f t="shared" si="68"/>
        <v>96830</v>
      </c>
      <c r="B4378" s="607" t="s">
        <v>5192</v>
      </c>
      <c r="C4378" s="607" t="s">
        <v>15259</v>
      </c>
      <c r="D4378" s="607" t="s">
        <v>10580</v>
      </c>
      <c r="E4378" s="619" t="s">
        <v>13662</v>
      </c>
      <c r="F4378"/>
      <c r="G4378"/>
      <c r="H4378"/>
    </row>
    <row r="4379" spans="1:8" ht="15" x14ac:dyDescent="0.25">
      <c r="A4379" s="609" t="str">
        <f t="shared" si="68"/>
        <v>96831</v>
      </c>
      <c r="B4379" s="607" t="s">
        <v>5193</v>
      </c>
      <c r="C4379" s="607" t="s">
        <v>15260</v>
      </c>
      <c r="D4379" s="607" t="s">
        <v>10580</v>
      </c>
      <c r="E4379" s="619" t="s">
        <v>10401</v>
      </c>
      <c r="F4379"/>
      <c r="G4379"/>
      <c r="H4379"/>
    </row>
    <row r="4380" spans="1:8" ht="15" x14ac:dyDescent="0.25">
      <c r="A4380" s="609" t="str">
        <f t="shared" si="68"/>
        <v>96832</v>
      </c>
      <c r="B4380" s="607" t="s">
        <v>5194</v>
      </c>
      <c r="C4380" s="607" t="s">
        <v>15262</v>
      </c>
      <c r="D4380" s="607" t="s">
        <v>10580</v>
      </c>
      <c r="E4380" s="619" t="s">
        <v>9418</v>
      </c>
      <c r="F4380"/>
      <c r="G4380"/>
      <c r="H4380"/>
    </row>
    <row r="4381" spans="1:8" ht="15" x14ac:dyDescent="0.25">
      <c r="A4381" s="609" t="str">
        <f t="shared" si="68"/>
        <v>96833</v>
      </c>
      <c r="B4381" s="607" t="s">
        <v>5195</v>
      </c>
      <c r="C4381" s="607" t="s">
        <v>15264</v>
      </c>
      <c r="D4381" s="607" t="s">
        <v>10580</v>
      </c>
      <c r="E4381" s="619" t="s">
        <v>18710</v>
      </c>
      <c r="F4381"/>
      <c r="G4381"/>
      <c r="H4381"/>
    </row>
    <row r="4382" spans="1:8" ht="15" x14ac:dyDescent="0.25">
      <c r="A4382" s="609" t="str">
        <f t="shared" si="68"/>
        <v>96834</v>
      </c>
      <c r="B4382" s="607" t="s">
        <v>5196</v>
      </c>
      <c r="C4382" s="607" t="s">
        <v>15266</v>
      </c>
      <c r="D4382" s="607" t="s">
        <v>10580</v>
      </c>
      <c r="E4382" s="619" t="s">
        <v>19684</v>
      </c>
      <c r="F4382"/>
      <c r="G4382"/>
      <c r="H4382"/>
    </row>
    <row r="4383" spans="1:8" ht="15" x14ac:dyDescent="0.25">
      <c r="A4383" s="609" t="str">
        <f t="shared" si="68"/>
        <v>96835</v>
      </c>
      <c r="B4383" s="607" t="s">
        <v>5197</v>
      </c>
      <c r="C4383" s="607" t="s">
        <v>15267</v>
      </c>
      <c r="D4383" s="607" t="s">
        <v>10580</v>
      </c>
      <c r="E4383" s="619" t="s">
        <v>16655</v>
      </c>
      <c r="F4383"/>
      <c r="G4383"/>
      <c r="H4383"/>
    </row>
    <row r="4384" spans="1:8" ht="15" x14ac:dyDescent="0.25">
      <c r="A4384" s="609" t="str">
        <f t="shared" si="68"/>
        <v>96836</v>
      </c>
      <c r="B4384" s="607" t="s">
        <v>5198</v>
      </c>
      <c r="C4384" s="607" t="s">
        <v>15268</v>
      </c>
      <c r="D4384" s="607" t="s">
        <v>10580</v>
      </c>
      <c r="E4384" s="619" t="s">
        <v>12243</v>
      </c>
      <c r="F4384"/>
      <c r="G4384"/>
      <c r="H4384"/>
    </row>
    <row r="4385" spans="1:8" ht="15" x14ac:dyDescent="0.25">
      <c r="A4385" s="609" t="str">
        <f t="shared" si="68"/>
        <v>96837</v>
      </c>
      <c r="B4385" s="607" t="s">
        <v>5199</v>
      </c>
      <c r="C4385" s="607" t="s">
        <v>15269</v>
      </c>
      <c r="D4385" s="607" t="s">
        <v>10580</v>
      </c>
      <c r="E4385" s="619" t="s">
        <v>10404</v>
      </c>
      <c r="F4385"/>
      <c r="G4385"/>
      <c r="H4385"/>
    </row>
    <row r="4386" spans="1:8" ht="15" x14ac:dyDescent="0.25">
      <c r="A4386" s="609" t="str">
        <f t="shared" si="68"/>
        <v>96838</v>
      </c>
      <c r="B4386" s="607" t="s">
        <v>5200</v>
      </c>
      <c r="C4386" s="607" t="s">
        <v>15270</v>
      </c>
      <c r="D4386" s="607" t="s">
        <v>10580</v>
      </c>
      <c r="E4386" s="619" t="s">
        <v>17400</v>
      </c>
      <c r="F4386"/>
      <c r="G4386"/>
      <c r="H4386"/>
    </row>
    <row r="4387" spans="1:8" ht="15" x14ac:dyDescent="0.25">
      <c r="A4387" s="609" t="str">
        <f t="shared" si="68"/>
        <v>96839</v>
      </c>
      <c r="B4387" s="607" t="s">
        <v>5201</v>
      </c>
      <c r="C4387" s="607" t="s">
        <v>15271</v>
      </c>
      <c r="D4387" s="607" t="s">
        <v>10580</v>
      </c>
      <c r="E4387" s="619" t="s">
        <v>19031</v>
      </c>
      <c r="F4387"/>
      <c r="G4387"/>
      <c r="H4387"/>
    </row>
    <row r="4388" spans="1:8" ht="15" x14ac:dyDescent="0.25">
      <c r="A4388" s="609" t="str">
        <f t="shared" si="68"/>
        <v>96840</v>
      </c>
      <c r="B4388" s="607" t="s">
        <v>5202</v>
      </c>
      <c r="C4388" s="607" t="s">
        <v>15272</v>
      </c>
      <c r="D4388" s="607" t="s">
        <v>10580</v>
      </c>
      <c r="E4388" s="619" t="s">
        <v>9074</v>
      </c>
      <c r="F4388"/>
      <c r="G4388"/>
      <c r="H4388"/>
    </row>
    <row r="4389" spans="1:8" ht="15" x14ac:dyDescent="0.25">
      <c r="A4389" s="609" t="str">
        <f t="shared" si="68"/>
        <v>96841</v>
      </c>
      <c r="B4389" s="607" t="s">
        <v>5203</v>
      </c>
      <c r="C4389" s="607" t="s">
        <v>15274</v>
      </c>
      <c r="D4389" s="607" t="s">
        <v>10580</v>
      </c>
      <c r="E4389" s="619" t="s">
        <v>9842</v>
      </c>
      <c r="F4389"/>
      <c r="G4389"/>
      <c r="H4389"/>
    </row>
    <row r="4390" spans="1:8" ht="15" x14ac:dyDescent="0.25">
      <c r="A4390" s="609" t="str">
        <f t="shared" si="68"/>
        <v>96842</v>
      </c>
      <c r="B4390" s="607" t="s">
        <v>5204</v>
      </c>
      <c r="C4390" s="607" t="s">
        <v>15275</v>
      </c>
      <c r="D4390" s="607" t="s">
        <v>10580</v>
      </c>
      <c r="E4390" s="619" t="s">
        <v>31453</v>
      </c>
      <c r="F4390"/>
      <c r="G4390"/>
      <c r="H4390"/>
    </row>
    <row r="4391" spans="1:8" ht="15" x14ac:dyDescent="0.25">
      <c r="A4391" s="609" t="str">
        <f t="shared" si="68"/>
        <v>96843</v>
      </c>
      <c r="B4391" s="607" t="s">
        <v>5205</v>
      </c>
      <c r="C4391" s="607" t="s">
        <v>15277</v>
      </c>
      <c r="D4391" s="607" t="s">
        <v>10580</v>
      </c>
      <c r="E4391" s="619" t="s">
        <v>30226</v>
      </c>
      <c r="F4391"/>
      <c r="G4391"/>
      <c r="H4391"/>
    </row>
    <row r="4392" spans="1:8" ht="15" x14ac:dyDescent="0.25">
      <c r="A4392" s="609" t="str">
        <f t="shared" si="68"/>
        <v>96844</v>
      </c>
      <c r="B4392" s="607" t="s">
        <v>5206</v>
      </c>
      <c r="C4392" s="607" t="s">
        <v>15278</v>
      </c>
      <c r="D4392" s="607" t="s">
        <v>10580</v>
      </c>
      <c r="E4392" s="619" t="s">
        <v>33724</v>
      </c>
      <c r="F4392"/>
      <c r="G4392"/>
      <c r="H4392"/>
    </row>
    <row r="4393" spans="1:8" ht="15" x14ac:dyDescent="0.25">
      <c r="A4393" s="609" t="str">
        <f t="shared" si="68"/>
        <v>96845</v>
      </c>
      <c r="B4393" s="607" t="s">
        <v>5207</v>
      </c>
      <c r="C4393" s="607" t="s">
        <v>15279</v>
      </c>
      <c r="D4393" s="607" t="s">
        <v>10580</v>
      </c>
      <c r="E4393" s="619" t="s">
        <v>10214</v>
      </c>
      <c r="F4393"/>
      <c r="G4393"/>
      <c r="H4393"/>
    </row>
    <row r="4394" spans="1:8" ht="15" x14ac:dyDescent="0.25">
      <c r="A4394" s="609" t="str">
        <f t="shared" si="68"/>
        <v>96846</v>
      </c>
      <c r="B4394" s="607" t="s">
        <v>5208</v>
      </c>
      <c r="C4394" s="607" t="s">
        <v>15280</v>
      </c>
      <c r="D4394" s="607" t="s">
        <v>10580</v>
      </c>
      <c r="E4394" s="619" t="s">
        <v>33725</v>
      </c>
      <c r="F4394"/>
      <c r="G4394"/>
      <c r="H4394"/>
    </row>
    <row r="4395" spans="1:8" ht="15" x14ac:dyDescent="0.25">
      <c r="A4395" s="609" t="str">
        <f t="shared" si="68"/>
        <v>96847</v>
      </c>
      <c r="B4395" s="607" t="s">
        <v>5209</v>
      </c>
      <c r="C4395" s="607" t="s">
        <v>15281</v>
      </c>
      <c r="D4395" s="607" t="s">
        <v>10580</v>
      </c>
      <c r="E4395" s="619" t="s">
        <v>33249</v>
      </c>
      <c r="F4395"/>
      <c r="G4395"/>
      <c r="H4395"/>
    </row>
    <row r="4396" spans="1:8" ht="15" x14ac:dyDescent="0.25">
      <c r="A4396" s="609" t="str">
        <f t="shared" si="68"/>
        <v>96848</v>
      </c>
      <c r="B4396" s="607" t="s">
        <v>5210</v>
      </c>
      <c r="C4396" s="607" t="s">
        <v>15282</v>
      </c>
      <c r="D4396" s="607" t="s">
        <v>10580</v>
      </c>
      <c r="E4396" s="619" t="s">
        <v>18580</v>
      </c>
      <c r="F4396"/>
      <c r="G4396"/>
      <c r="H4396"/>
    </row>
    <row r="4397" spans="1:8" ht="15" x14ac:dyDescent="0.25">
      <c r="A4397" s="609" t="str">
        <f t="shared" si="68"/>
        <v>96849</v>
      </c>
      <c r="B4397" s="607" t="s">
        <v>5211</v>
      </c>
      <c r="C4397" s="607" t="s">
        <v>15283</v>
      </c>
      <c r="D4397" s="607" t="s">
        <v>10580</v>
      </c>
      <c r="E4397" s="619" t="s">
        <v>10299</v>
      </c>
      <c r="F4397"/>
      <c r="G4397"/>
      <c r="H4397"/>
    </row>
    <row r="4398" spans="1:8" ht="15" x14ac:dyDescent="0.25">
      <c r="A4398" s="609" t="str">
        <f t="shared" si="68"/>
        <v>96850</v>
      </c>
      <c r="B4398" s="607" t="s">
        <v>5212</v>
      </c>
      <c r="C4398" s="607" t="s">
        <v>15284</v>
      </c>
      <c r="D4398" s="607" t="s">
        <v>10580</v>
      </c>
      <c r="E4398" s="619" t="s">
        <v>10354</v>
      </c>
      <c r="F4398"/>
      <c r="G4398"/>
      <c r="H4398"/>
    </row>
    <row r="4399" spans="1:8" ht="15" x14ac:dyDescent="0.25">
      <c r="A4399" s="609" t="str">
        <f t="shared" si="68"/>
        <v>96851</v>
      </c>
      <c r="B4399" s="607" t="s">
        <v>5213</v>
      </c>
      <c r="C4399" s="607" t="s">
        <v>15285</v>
      </c>
      <c r="D4399" s="607" t="s">
        <v>10580</v>
      </c>
      <c r="E4399" s="619" t="s">
        <v>17616</v>
      </c>
      <c r="F4399"/>
      <c r="G4399"/>
      <c r="H4399"/>
    </row>
    <row r="4400" spans="1:8" ht="15" x14ac:dyDescent="0.25">
      <c r="A4400" s="609" t="str">
        <f t="shared" si="68"/>
        <v>96852</v>
      </c>
      <c r="B4400" s="607" t="s">
        <v>5214</v>
      </c>
      <c r="C4400" s="607" t="s">
        <v>15286</v>
      </c>
      <c r="D4400" s="607" t="s">
        <v>10580</v>
      </c>
      <c r="E4400" s="619" t="s">
        <v>33726</v>
      </c>
      <c r="F4400"/>
      <c r="G4400"/>
      <c r="H4400"/>
    </row>
    <row r="4401" spans="1:8" ht="15" x14ac:dyDescent="0.25">
      <c r="A4401" s="609" t="str">
        <f t="shared" si="68"/>
        <v>96853</v>
      </c>
      <c r="B4401" s="607" t="s">
        <v>5215</v>
      </c>
      <c r="C4401" s="607" t="s">
        <v>15288</v>
      </c>
      <c r="D4401" s="607" t="s">
        <v>10580</v>
      </c>
      <c r="E4401" s="619" t="s">
        <v>16735</v>
      </c>
      <c r="F4401"/>
      <c r="G4401"/>
      <c r="H4401"/>
    </row>
    <row r="4402" spans="1:8" ht="15" x14ac:dyDescent="0.25">
      <c r="A4402" s="609" t="str">
        <f t="shared" si="68"/>
        <v>96854</v>
      </c>
      <c r="B4402" s="607" t="s">
        <v>5216</v>
      </c>
      <c r="C4402" s="607" t="s">
        <v>15289</v>
      </c>
      <c r="D4402" s="607" t="s">
        <v>10580</v>
      </c>
      <c r="E4402" s="619" t="s">
        <v>18785</v>
      </c>
      <c r="F4402"/>
      <c r="G4402"/>
      <c r="H4402"/>
    </row>
    <row r="4403" spans="1:8" ht="15" x14ac:dyDescent="0.25">
      <c r="A4403" s="609" t="str">
        <f t="shared" si="68"/>
        <v>96855</v>
      </c>
      <c r="B4403" s="607" t="s">
        <v>5217</v>
      </c>
      <c r="C4403" s="607" t="s">
        <v>15290</v>
      </c>
      <c r="D4403" s="607" t="s">
        <v>10580</v>
      </c>
      <c r="E4403" s="619" t="s">
        <v>30311</v>
      </c>
      <c r="F4403"/>
      <c r="G4403"/>
      <c r="H4403"/>
    </row>
    <row r="4404" spans="1:8" ht="15" x14ac:dyDescent="0.25">
      <c r="A4404" s="609" t="str">
        <f t="shared" si="68"/>
        <v>96856</v>
      </c>
      <c r="B4404" s="607" t="s">
        <v>5218</v>
      </c>
      <c r="C4404" s="607" t="s">
        <v>15291</v>
      </c>
      <c r="D4404" s="607" t="s">
        <v>10580</v>
      </c>
      <c r="E4404" s="619" t="s">
        <v>18335</v>
      </c>
      <c r="F4404"/>
      <c r="G4404"/>
      <c r="H4404"/>
    </row>
    <row r="4405" spans="1:8" ht="15" x14ac:dyDescent="0.25">
      <c r="A4405" s="609" t="str">
        <f t="shared" si="68"/>
        <v>96857</v>
      </c>
      <c r="B4405" s="607" t="s">
        <v>5219</v>
      </c>
      <c r="C4405" s="607" t="s">
        <v>15292</v>
      </c>
      <c r="D4405" s="607" t="s">
        <v>10580</v>
      </c>
      <c r="E4405" s="619" t="s">
        <v>11022</v>
      </c>
      <c r="F4405"/>
      <c r="G4405"/>
      <c r="H4405"/>
    </row>
    <row r="4406" spans="1:8" ht="15" x14ac:dyDescent="0.25">
      <c r="A4406" s="609" t="str">
        <f t="shared" si="68"/>
        <v>96858</v>
      </c>
      <c r="B4406" s="607" t="s">
        <v>5220</v>
      </c>
      <c r="C4406" s="607" t="s">
        <v>15293</v>
      </c>
      <c r="D4406" s="607" t="s">
        <v>10580</v>
      </c>
      <c r="E4406" s="619" t="s">
        <v>31011</v>
      </c>
      <c r="F4406"/>
      <c r="G4406"/>
      <c r="H4406"/>
    </row>
    <row r="4407" spans="1:8" ht="15" x14ac:dyDescent="0.25">
      <c r="A4407" s="609" t="str">
        <f t="shared" si="68"/>
        <v>96859</v>
      </c>
      <c r="B4407" s="607" t="s">
        <v>5221</v>
      </c>
      <c r="C4407" s="607" t="s">
        <v>15294</v>
      </c>
      <c r="D4407" s="607" t="s">
        <v>10580</v>
      </c>
      <c r="E4407" s="619" t="s">
        <v>33727</v>
      </c>
      <c r="F4407"/>
      <c r="G4407"/>
      <c r="H4407"/>
    </row>
    <row r="4408" spans="1:8" ht="15" x14ac:dyDescent="0.25">
      <c r="A4408" s="609" t="str">
        <f t="shared" si="68"/>
        <v>96860</v>
      </c>
      <c r="B4408" s="607" t="s">
        <v>5222</v>
      </c>
      <c r="C4408" s="607" t="s">
        <v>15295</v>
      </c>
      <c r="D4408" s="607" t="s">
        <v>10580</v>
      </c>
      <c r="E4408" s="619" t="s">
        <v>33728</v>
      </c>
      <c r="F4408"/>
      <c r="G4408"/>
      <c r="H4408"/>
    </row>
    <row r="4409" spans="1:8" ht="15" x14ac:dyDescent="0.25">
      <c r="A4409" s="609" t="str">
        <f t="shared" si="68"/>
        <v>96861</v>
      </c>
      <c r="B4409" s="607" t="s">
        <v>5223</v>
      </c>
      <c r="C4409" s="607" t="s">
        <v>15296</v>
      </c>
      <c r="D4409" s="607" t="s">
        <v>10580</v>
      </c>
      <c r="E4409" s="619" t="s">
        <v>33729</v>
      </c>
      <c r="F4409"/>
      <c r="G4409"/>
      <c r="H4409"/>
    </row>
    <row r="4410" spans="1:8" ht="15" x14ac:dyDescent="0.25">
      <c r="A4410" s="609" t="str">
        <f t="shared" si="68"/>
        <v>96862</v>
      </c>
      <c r="B4410" s="607" t="s">
        <v>5224</v>
      </c>
      <c r="C4410" s="607" t="s">
        <v>15297</v>
      </c>
      <c r="D4410" s="607" t="s">
        <v>10580</v>
      </c>
      <c r="E4410" s="619" t="s">
        <v>9597</v>
      </c>
      <c r="F4410"/>
      <c r="G4410"/>
      <c r="H4410"/>
    </row>
    <row r="4411" spans="1:8" ht="15" x14ac:dyDescent="0.25">
      <c r="A4411" s="609" t="str">
        <f t="shared" si="68"/>
        <v>96863</v>
      </c>
      <c r="B4411" s="607" t="s">
        <v>5225</v>
      </c>
      <c r="C4411" s="607" t="s">
        <v>15298</v>
      </c>
      <c r="D4411" s="607" t="s">
        <v>10580</v>
      </c>
      <c r="E4411" s="619" t="s">
        <v>9310</v>
      </c>
      <c r="F4411"/>
      <c r="G4411"/>
      <c r="H4411"/>
    </row>
    <row r="4412" spans="1:8" ht="15" x14ac:dyDescent="0.25">
      <c r="A4412" s="609" t="str">
        <f t="shared" si="68"/>
        <v>96864</v>
      </c>
      <c r="B4412" s="607" t="s">
        <v>5226</v>
      </c>
      <c r="C4412" s="607" t="s">
        <v>15300</v>
      </c>
      <c r="D4412" s="607" t="s">
        <v>10580</v>
      </c>
      <c r="E4412" s="619" t="s">
        <v>33730</v>
      </c>
      <c r="F4412"/>
      <c r="G4412"/>
      <c r="H4412"/>
    </row>
    <row r="4413" spans="1:8" ht="15" x14ac:dyDescent="0.25">
      <c r="A4413" s="609" t="str">
        <f t="shared" si="68"/>
        <v>96865</v>
      </c>
      <c r="B4413" s="607" t="s">
        <v>5227</v>
      </c>
      <c r="C4413" s="607" t="s">
        <v>15301</v>
      </c>
      <c r="D4413" s="607" t="s">
        <v>10580</v>
      </c>
      <c r="E4413" s="619" t="s">
        <v>33731</v>
      </c>
      <c r="F4413"/>
      <c r="G4413"/>
      <c r="H4413"/>
    </row>
    <row r="4414" spans="1:8" ht="15" x14ac:dyDescent="0.25">
      <c r="A4414" s="609" t="str">
        <f t="shared" si="68"/>
        <v>96866</v>
      </c>
      <c r="B4414" s="607" t="s">
        <v>5228</v>
      </c>
      <c r="C4414" s="607" t="s">
        <v>15302</v>
      </c>
      <c r="D4414" s="607" t="s">
        <v>10580</v>
      </c>
      <c r="E4414" s="619" t="s">
        <v>33732</v>
      </c>
      <c r="F4414"/>
      <c r="G4414"/>
      <c r="H4414"/>
    </row>
    <row r="4415" spans="1:8" ht="15" x14ac:dyDescent="0.25">
      <c r="A4415" s="609" t="str">
        <f t="shared" si="68"/>
        <v>96867</v>
      </c>
      <c r="B4415" s="607" t="s">
        <v>5229</v>
      </c>
      <c r="C4415" s="607" t="s">
        <v>15303</v>
      </c>
      <c r="D4415" s="607" t="s">
        <v>10580</v>
      </c>
      <c r="E4415" s="619" t="s">
        <v>19611</v>
      </c>
      <c r="F4415"/>
      <c r="G4415"/>
      <c r="H4415"/>
    </row>
    <row r="4416" spans="1:8" ht="15" x14ac:dyDescent="0.25">
      <c r="A4416" s="609" t="str">
        <f t="shared" si="68"/>
        <v>96868</v>
      </c>
      <c r="B4416" s="607" t="s">
        <v>5230</v>
      </c>
      <c r="C4416" s="607" t="s">
        <v>15305</v>
      </c>
      <c r="D4416" s="607" t="s">
        <v>10580</v>
      </c>
      <c r="E4416" s="619" t="s">
        <v>19548</v>
      </c>
      <c r="F4416"/>
      <c r="G4416"/>
      <c r="H4416"/>
    </row>
    <row r="4417" spans="1:8" ht="15" x14ac:dyDescent="0.25">
      <c r="A4417" s="609" t="str">
        <f t="shared" si="68"/>
        <v>96869</v>
      </c>
      <c r="B4417" s="607" t="s">
        <v>5231</v>
      </c>
      <c r="C4417" s="607" t="s">
        <v>15307</v>
      </c>
      <c r="D4417" s="607" t="s">
        <v>10580</v>
      </c>
      <c r="E4417" s="619" t="s">
        <v>19621</v>
      </c>
      <c r="F4417"/>
      <c r="G4417"/>
      <c r="H4417"/>
    </row>
    <row r="4418" spans="1:8" ht="15" x14ac:dyDescent="0.25">
      <c r="A4418" s="609" t="str">
        <f t="shared" ref="A4418:A4481" si="69">IF(ISERROR(SEARCH("/",B4418)=6),TRIM(CLEAN(B4418)),IF(SEARCH("/",B4418)=6,IF(LEN(TRIM(CLEAN(B4418)))=7,LEFT(TRIM(CLEAN(B4418)),6)&amp;"00"&amp;RIGHT(TRIM(CLEAN(B4418)),1),LEFT(TRIM(CLEAN(B4418)),6)&amp;"0"&amp;RIGHT(TRIM(CLEAN(B4418)),2)),TRIM(CLEAN(B4418))))</f>
        <v>96870</v>
      </c>
      <c r="B4418" s="607" t="s">
        <v>5232</v>
      </c>
      <c r="C4418" s="607" t="s">
        <v>15309</v>
      </c>
      <c r="D4418" s="607" t="s">
        <v>10580</v>
      </c>
      <c r="E4418" s="619" t="s">
        <v>9436</v>
      </c>
      <c r="F4418"/>
      <c r="G4418"/>
      <c r="H4418"/>
    </row>
    <row r="4419" spans="1:8" ht="15" x14ac:dyDescent="0.25">
      <c r="A4419" s="609" t="str">
        <f t="shared" si="69"/>
        <v>96871</v>
      </c>
      <c r="B4419" s="607" t="s">
        <v>5233</v>
      </c>
      <c r="C4419" s="607" t="s">
        <v>15310</v>
      </c>
      <c r="D4419" s="607" t="s">
        <v>10580</v>
      </c>
      <c r="E4419" s="619" t="s">
        <v>31001</v>
      </c>
      <c r="F4419"/>
      <c r="G4419"/>
      <c r="H4419"/>
    </row>
    <row r="4420" spans="1:8" ht="15" x14ac:dyDescent="0.25">
      <c r="A4420" s="609" t="str">
        <f t="shared" si="69"/>
        <v>96872</v>
      </c>
      <c r="B4420" s="607" t="s">
        <v>5234</v>
      </c>
      <c r="C4420" s="607" t="s">
        <v>15311</v>
      </c>
      <c r="D4420" s="607" t="s">
        <v>10580</v>
      </c>
      <c r="E4420" s="619" t="s">
        <v>18615</v>
      </c>
      <c r="F4420"/>
      <c r="G4420"/>
      <c r="H4420"/>
    </row>
    <row r="4421" spans="1:8" ht="15" x14ac:dyDescent="0.25">
      <c r="A4421" s="609" t="str">
        <f t="shared" si="69"/>
        <v>96873</v>
      </c>
      <c r="B4421" s="607" t="s">
        <v>5235</v>
      </c>
      <c r="C4421" s="607" t="s">
        <v>15312</v>
      </c>
      <c r="D4421" s="607" t="s">
        <v>10580</v>
      </c>
      <c r="E4421" s="619" t="s">
        <v>33733</v>
      </c>
      <c r="F4421"/>
      <c r="G4421"/>
      <c r="H4421"/>
    </row>
    <row r="4422" spans="1:8" ht="15" x14ac:dyDescent="0.25">
      <c r="A4422" s="609" t="str">
        <f t="shared" si="69"/>
        <v>96874</v>
      </c>
      <c r="B4422" s="607" t="s">
        <v>5236</v>
      </c>
      <c r="C4422" s="607" t="s">
        <v>15313</v>
      </c>
      <c r="D4422" s="607" t="s">
        <v>10580</v>
      </c>
      <c r="E4422" s="619" t="s">
        <v>19525</v>
      </c>
      <c r="F4422"/>
      <c r="G4422"/>
      <c r="H4422"/>
    </row>
    <row r="4423" spans="1:8" ht="15" x14ac:dyDescent="0.25">
      <c r="A4423" s="609" t="str">
        <f t="shared" si="69"/>
        <v>96875</v>
      </c>
      <c r="B4423" s="607" t="s">
        <v>5237</v>
      </c>
      <c r="C4423" s="607" t="s">
        <v>15314</v>
      </c>
      <c r="D4423" s="607" t="s">
        <v>10580</v>
      </c>
      <c r="E4423" s="619" t="s">
        <v>33734</v>
      </c>
      <c r="F4423"/>
      <c r="G4423"/>
      <c r="H4423"/>
    </row>
    <row r="4424" spans="1:8" ht="15" x14ac:dyDescent="0.25">
      <c r="A4424" s="609" t="str">
        <f t="shared" si="69"/>
        <v>96876</v>
      </c>
      <c r="B4424" s="607" t="s">
        <v>5238</v>
      </c>
      <c r="C4424" s="607" t="s">
        <v>15315</v>
      </c>
      <c r="D4424" s="607" t="s">
        <v>10580</v>
      </c>
      <c r="E4424" s="619" t="s">
        <v>33735</v>
      </c>
      <c r="F4424"/>
      <c r="G4424"/>
      <c r="H4424"/>
    </row>
    <row r="4425" spans="1:8" ht="15" x14ac:dyDescent="0.25">
      <c r="A4425" s="609" t="str">
        <f t="shared" si="69"/>
        <v>96877</v>
      </c>
      <c r="B4425" s="607" t="s">
        <v>5239</v>
      </c>
      <c r="C4425" s="607" t="s">
        <v>15316</v>
      </c>
      <c r="D4425" s="607" t="s">
        <v>10580</v>
      </c>
      <c r="E4425" s="619" t="s">
        <v>33736</v>
      </c>
      <c r="F4425"/>
      <c r="G4425"/>
      <c r="H4425"/>
    </row>
    <row r="4426" spans="1:8" ht="15" x14ac:dyDescent="0.25">
      <c r="A4426" s="609" t="str">
        <f t="shared" si="69"/>
        <v>96878</v>
      </c>
      <c r="B4426" s="607" t="s">
        <v>5240</v>
      </c>
      <c r="C4426" s="607" t="s">
        <v>15317</v>
      </c>
      <c r="D4426" s="607" t="s">
        <v>10580</v>
      </c>
      <c r="E4426" s="619" t="s">
        <v>33737</v>
      </c>
      <c r="F4426"/>
      <c r="G4426"/>
      <c r="H4426"/>
    </row>
    <row r="4427" spans="1:8" ht="15" x14ac:dyDescent="0.25">
      <c r="A4427" s="609" t="str">
        <f t="shared" si="69"/>
        <v>96879</v>
      </c>
      <c r="B4427" s="607" t="s">
        <v>5241</v>
      </c>
      <c r="C4427" s="607" t="s">
        <v>15318</v>
      </c>
      <c r="D4427" s="607" t="s">
        <v>10580</v>
      </c>
      <c r="E4427" s="619" t="s">
        <v>33738</v>
      </c>
      <c r="F4427"/>
      <c r="G4427"/>
      <c r="H4427"/>
    </row>
    <row r="4428" spans="1:8" ht="15" x14ac:dyDescent="0.25">
      <c r="A4428" s="609" t="str">
        <f t="shared" si="69"/>
        <v>96880</v>
      </c>
      <c r="B4428" s="607" t="s">
        <v>5242</v>
      </c>
      <c r="C4428" s="607" t="s">
        <v>15319</v>
      </c>
      <c r="D4428" s="607" t="s">
        <v>10580</v>
      </c>
      <c r="E4428" s="619" t="s">
        <v>33739</v>
      </c>
      <c r="F4428"/>
      <c r="G4428"/>
      <c r="H4428"/>
    </row>
    <row r="4429" spans="1:8" ht="15" x14ac:dyDescent="0.25">
      <c r="A4429" s="609" t="str">
        <f t="shared" si="69"/>
        <v>96881</v>
      </c>
      <c r="B4429" s="607" t="s">
        <v>5243</v>
      </c>
      <c r="C4429" s="607" t="s">
        <v>15320</v>
      </c>
      <c r="D4429" s="607" t="s">
        <v>10580</v>
      </c>
      <c r="E4429" s="619" t="s">
        <v>33740</v>
      </c>
      <c r="F4429"/>
      <c r="G4429"/>
      <c r="H4429"/>
    </row>
    <row r="4430" spans="1:8" ht="15" x14ac:dyDescent="0.25">
      <c r="A4430" s="609" t="str">
        <f t="shared" si="69"/>
        <v>97425</v>
      </c>
      <c r="B4430" s="607" t="s">
        <v>5403</v>
      </c>
      <c r="C4430" s="607" t="s">
        <v>15322</v>
      </c>
      <c r="D4430" s="607" t="s">
        <v>10580</v>
      </c>
      <c r="E4430" s="619" t="s">
        <v>28579</v>
      </c>
      <c r="F4430"/>
      <c r="G4430"/>
      <c r="H4430"/>
    </row>
    <row r="4431" spans="1:8" ht="15" x14ac:dyDescent="0.25">
      <c r="A4431" s="609" t="str">
        <f t="shared" si="69"/>
        <v>97426</v>
      </c>
      <c r="B4431" s="607" t="s">
        <v>5404</v>
      </c>
      <c r="C4431" s="607" t="s">
        <v>15324</v>
      </c>
      <c r="D4431" s="607" t="s">
        <v>10580</v>
      </c>
      <c r="E4431" s="619" t="s">
        <v>9960</v>
      </c>
      <c r="F4431"/>
      <c r="G4431"/>
      <c r="H4431"/>
    </row>
    <row r="4432" spans="1:8" ht="15" x14ac:dyDescent="0.25">
      <c r="A4432" s="609" t="str">
        <f t="shared" si="69"/>
        <v>97427</v>
      </c>
      <c r="B4432" s="607" t="s">
        <v>5405</v>
      </c>
      <c r="C4432" s="607" t="s">
        <v>15325</v>
      </c>
      <c r="D4432" s="607" t="s">
        <v>10580</v>
      </c>
      <c r="E4432" s="619" t="s">
        <v>26995</v>
      </c>
      <c r="F4432"/>
      <c r="G4432"/>
      <c r="H4432"/>
    </row>
    <row r="4433" spans="1:8" ht="15" x14ac:dyDescent="0.25">
      <c r="A4433" s="609" t="str">
        <f t="shared" si="69"/>
        <v>97428</v>
      </c>
      <c r="B4433" s="607" t="s">
        <v>5406</v>
      </c>
      <c r="C4433" s="607" t="s">
        <v>15327</v>
      </c>
      <c r="D4433" s="607" t="s">
        <v>10580</v>
      </c>
      <c r="E4433" s="619" t="s">
        <v>33232</v>
      </c>
      <c r="F4433"/>
      <c r="G4433"/>
      <c r="H4433"/>
    </row>
    <row r="4434" spans="1:8" ht="15" x14ac:dyDescent="0.25">
      <c r="A4434" s="609" t="str">
        <f t="shared" si="69"/>
        <v>97429</v>
      </c>
      <c r="B4434" s="607" t="s">
        <v>5407</v>
      </c>
      <c r="C4434" s="607" t="s">
        <v>15328</v>
      </c>
      <c r="D4434" s="607" t="s">
        <v>10580</v>
      </c>
      <c r="E4434" s="619" t="s">
        <v>10616</v>
      </c>
      <c r="F4434"/>
      <c r="G4434"/>
      <c r="H4434"/>
    </row>
    <row r="4435" spans="1:8" ht="15" x14ac:dyDescent="0.25">
      <c r="A4435" s="609" t="str">
        <f t="shared" si="69"/>
        <v>97430</v>
      </c>
      <c r="B4435" s="607" t="s">
        <v>5408</v>
      </c>
      <c r="C4435" s="607" t="s">
        <v>15329</v>
      </c>
      <c r="D4435" s="607" t="s">
        <v>10580</v>
      </c>
      <c r="E4435" s="619" t="s">
        <v>19718</v>
      </c>
      <c r="F4435"/>
      <c r="G4435"/>
      <c r="H4435"/>
    </row>
    <row r="4436" spans="1:8" ht="15" x14ac:dyDescent="0.25">
      <c r="A4436" s="609" t="str">
        <f t="shared" si="69"/>
        <v>97431</v>
      </c>
      <c r="B4436" s="607" t="s">
        <v>5409</v>
      </c>
      <c r="C4436" s="607" t="s">
        <v>15330</v>
      </c>
      <c r="D4436" s="607" t="s">
        <v>10580</v>
      </c>
      <c r="E4436" s="619" t="s">
        <v>33139</v>
      </c>
      <c r="F4436"/>
      <c r="G4436"/>
      <c r="H4436"/>
    </row>
    <row r="4437" spans="1:8" ht="15" x14ac:dyDescent="0.25">
      <c r="A4437" s="609" t="str">
        <f t="shared" si="69"/>
        <v>97432</v>
      </c>
      <c r="B4437" s="607" t="s">
        <v>5410</v>
      </c>
      <c r="C4437" s="607" t="s">
        <v>15331</v>
      </c>
      <c r="D4437" s="607" t="s">
        <v>10580</v>
      </c>
      <c r="E4437" s="619" t="s">
        <v>12594</v>
      </c>
      <c r="F4437"/>
      <c r="G4437"/>
      <c r="H4437"/>
    </row>
    <row r="4438" spans="1:8" ht="15" x14ac:dyDescent="0.25">
      <c r="A4438" s="609" t="str">
        <f t="shared" si="69"/>
        <v>97433</v>
      </c>
      <c r="B4438" s="607" t="s">
        <v>5411</v>
      </c>
      <c r="C4438" s="607" t="s">
        <v>15332</v>
      </c>
      <c r="D4438" s="607" t="s">
        <v>10580</v>
      </c>
      <c r="E4438" s="619" t="s">
        <v>19108</v>
      </c>
      <c r="F4438"/>
      <c r="G4438"/>
      <c r="H4438"/>
    </row>
    <row r="4439" spans="1:8" ht="15" x14ac:dyDescent="0.25">
      <c r="A4439" s="609" t="str">
        <f t="shared" si="69"/>
        <v>97434</v>
      </c>
      <c r="B4439" s="607" t="s">
        <v>5412</v>
      </c>
      <c r="C4439" s="607" t="s">
        <v>15333</v>
      </c>
      <c r="D4439" s="607" t="s">
        <v>10580</v>
      </c>
      <c r="E4439" s="619" t="s">
        <v>33741</v>
      </c>
      <c r="F4439"/>
      <c r="G4439"/>
      <c r="H4439"/>
    </row>
    <row r="4440" spans="1:8" ht="15" x14ac:dyDescent="0.25">
      <c r="A4440" s="609" t="str">
        <f t="shared" si="69"/>
        <v>97435</v>
      </c>
      <c r="B4440" s="607" t="s">
        <v>5413</v>
      </c>
      <c r="C4440" s="607" t="s">
        <v>15334</v>
      </c>
      <c r="D4440" s="607" t="s">
        <v>10580</v>
      </c>
      <c r="E4440" s="619" t="s">
        <v>33742</v>
      </c>
      <c r="F4440"/>
      <c r="G4440"/>
      <c r="H4440"/>
    </row>
    <row r="4441" spans="1:8" ht="15" x14ac:dyDescent="0.25">
      <c r="A4441" s="609" t="str">
        <f t="shared" si="69"/>
        <v>97436</v>
      </c>
      <c r="B4441" s="607" t="s">
        <v>5414</v>
      </c>
      <c r="C4441" s="607" t="s">
        <v>15335</v>
      </c>
      <c r="D4441" s="607" t="s">
        <v>10580</v>
      </c>
      <c r="E4441" s="619" t="s">
        <v>33743</v>
      </c>
      <c r="F4441"/>
      <c r="G4441"/>
      <c r="H4441"/>
    </row>
    <row r="4442" spans="1:8" ht="15" x14ac:dyDescent="0.25">
      <c r="A4442" s="609" t="str">
        <f t="shared" si="69"/>
        <v>97437</v>
      </c>
      <c r="B4442" s="607" t="s">
        <v>5415</v>
      </c>
      <c r="C4442" s="607" t="s">
        <v>15336</v>
      </c>
      <c r="D4442" s="607" t="s">
        <v>10580</v>
      </c>
      <c r="E4442" s="619" t="s">
        <v>33744</v>
      </c>
      <c r="F4442"/>
      <c r="G4442"/>
      <c r="H4442"/>
    </row>
    <row r="4443" spans="1:8" ht="15" x14ac:dyDescent="0.25">
      <c r="A4443" s="609" t="str">
        <f t="shared" si="69"/>
        <v>97438</v>
      </c>
      <c r="B4443" s="607" t="s">
        <v>5416</v>
      </c>
      <c r="C4443" s="607" t="s">
        <v>15337</v>
      </c>
      <c r="D4443" s="607" t="s">
        <v>10580</v>
      </c>
      <c r="E4443" s="619" t="s">
        <v>33745</v>
      </c>
      <c r="F4443"/>
      <c r="G4443"/>
      <c r="H4443"/>
    </row>
    <row r="4444" spans="1:8" ht="15" x14ac:dyDescent="0.25">
      <c r="A4444" s="609" t="str">
        <f t="shared" si="69"/>
        <v>97439</v>
      </c>
      <c r="B4444" s="607" t="s">
        <v>5417</v>
      </c>
      <c r="C4444" s="607" t="s">
        <v>15338</v>
      </c>
      <c r="D4444" s="607" t="s">
        <v>10580</v>
      </c>
      <c r="E4444" s="619" t="s">
        <v>33746</v>
      </c>
      <c r="F4444"/>
      <c r="G4444"/>
      <c r="H4444"/>
    </row>
    <row r="4445" spans="1:8" ht="15" x14ac:dyDescent="0.25">
      <c r="A4445" s="609" t="str">
        <f t="shared" si="69"/>
        <v>97440</v>
      </c>
      <c r="B4445" s="607" t="s">
        <v>5418</v>
      </c>
      <c r="C4445" s="607" t="s">
        <v>15339</v>
      </c>
      <c r="D4445" s="607" t="s">
        <v>10580</v>
      </c>
      <c r="E4445" s="619" t="s">
        <v>33747</v>
      </c>
      <c r="F4445"/>
      <c r="G4445"/>
      <c r="H4445"/>
    </row>
    <row r="4446" spans="1:8" ht="15" x14ac:dyDescent="0.25">
      <c r="A4446" s="609" t="str">
        <f t="shared" si="69"/>
        <v>97442</v>
      </c>
      <c r="B4446" s="607" t="s">
        <v>5419</v>
      </c>
      <c r="C4446" s="607" t="s">
        <v>15340</v>
      </c>
      <c r="D4446" s="607" t="s">
        <v>10580</v>
      </c>
      <c r="E4446" s="619" t="s">
        <v>33748</v>
      </c>
      <c r="F4446"/>
      <c r="G4446"/>
      <c r="H4446"/>
    </row>
    <row r="4447" spans="1:8" ht="15" x14ac:dyDescent="0.25">
      <c r="A4447" s="609" t="str">
        <f t="shared" si="69"/>
        <v>97443</v>
      </c>
      <c r="B4447" s="607" t="s">
        <v>5420</v>
      </c>
      <c r="C4447" s="607" t="s">
        <v>15341</v>
      </c>
      <c r="D4447" s="607" t="s">
        <v>10580</v>
      </c>
      <c r="E4447" s="619" t="s">
        <v>30986</v>
      </c>
      <c r="F4447"/>
      <c r="G4447"/>
      <c r="H4447"/>
    </row>
    <row r="4448" spans="1:8" ht="15" x14ac:dyDescent="0.25">
      <c r="A4448" s="609" t="str">
        <f t="shared" si="69"/>
        <v>97444</v>
      </c>
      <c r="B4448" s="607" t="s">
        <v>5421</v>
      </c>
      <c r="C4448" s="607" t="s">
        <v>15342</v>
      </c>
      <c r="D4448" s="607" t="s">
        <v>10580</v>
      </c>
      <c r="E4448" s="619" t="s">
        <v>33682</v>
      </c>
      <c r="F4448"/>
      <c r="G4448"/>
      <c r="H4448"/>
    </row>
    <row r="4449" spans="1:8" ht="15" x14ac:dyDescent="0.25">
      <c r="A4449" s="609" t="str">
        <f t="shared" si="69"/>
        <v>97446</v>
      </c>
      <c r="B4449" s="607" t="s">
        <v>5422</v>
      </c>
      <c r="C4449" s="607" t="s">
        <v>15343</v>
      </c>
      <c r="D4449" s="607" t="s">
        <v>10580</v>
      </c>
      <c r="E4449" s="619" t="s">
        <v>33749</v>
      </c>
      <c r="F4449"/>
      <c r="G4449"/>
      <c r="H4449"/>
    </row>
    <row r="4450" spans="1:8" ht="15" x14ac:dyDescent="0.25">
      <c r="A4450" s="609" t="str">
        <f t="shared" si="69"/>
        <v>97447</v>
      </c>
      <c r="B4450" s="607" t="s">
        <v>5423</v>
      </c>
      <c r="C4450" s="607" t="s">
        <v>15344</v>
      </c>
      <c r="D4450" s="607" t="s">
        <v>10580</v>
      </c>
      <c r="E4450" s="619" t="s">
        <v>33749</v>
      </c>
      <c r="F4450"/>
      <c r="G4450"/>
      <c r="H4450"/>
    </row>
    <row r="4451" spans="1:8" ht="15" x14ac:dyDescent="0.25">
      <c r="A4451" s="609" t="str">
        <f t="shared" si="69"/>
        <v>97449</v>
      </c>
      <c r="B4451" s="607" t="s">
        <v>5424</v>
      </c>
      <c r="C4451" s="607" t="s">
        <v>15345</v>
      </c>
      <c r="D4451" s="607" t="s">
        <v>10580</v>
      </c>
      <c r="E4451" s="619" t="s">
        <v>33750</v>
      </c>
      <c r="F4451"/>
      <c r="G4451"/>
      <c r="H4451"/>
    </row>
    <row r="4452" spans="1:8" ht="15" x14ac:dyDescent="0.25">
      <c r="A4452" s="609" t="str">
        <f t="shared" si="69"/>
        <v>97450</v>
      </c>
      <c r="B4452" s="607" t="s">
        <v>5425</v>
      </c>
      <c r="C4452" s="607" t="s">
        <v>15346</v>
      </c>
      <c r="D4452" s="607" t="s">
        <v>10580</v>
      </c>
      <c r="E4452" s="619" t="s">
        <v>33751</v>
      </c>
      <c r="F4452"/>
      <c r="G4452"/>
      <c r="H4452"/>
    </row>
    <row r="4453" spans="1:8" ht="15" x14ac:dyDescent="0.25">
      <c r="A4453" s="609" t="str">
        <f t="shared" si="69"/>
        <v>97452</v>
      </c>
      <c r="B4453" s="607" t="s">
        <v>5426</v>
      </c>
      <c r="C4453" s="607" t="s">
        <v>15347</v>
      </c>
      <c r="D4453" s="607" t="s">
        <v>10580</v>
      </c>
      <c r="E4453" s="619" t="s">
        <v>33752</v>
      </c>
      <c r="F4453"/>
      <c r="G4453"/>
      <c r="H4453"/>
    </row>
    <row r="4454" spans="1:8" ht="15" x14ac:dyDescent="0.25">
      <c r="A4454" s="609" t="str">
        <f t="shared" si="69"/>
        <v>97453</v>
      </c>
      <c r="B4454" s="607" t="s">
        <v>5427</v>
      </c>
      <c r="C4454" s="607" t="s">
        <v>15348</v>
      </c>
      <c r="D4454" s="607" t="s">
        <v>10580</v>
      </c>
      <c r="E4454" s="619" t="s">
        <v>33753</v>
      </c>
      <c r="F4454"/>
      <c r="G4454"/>
      <c r="H4454"/>
    </row>
    <row r="4455" spans="1:8" ht="15" x14ac:dyDescent="0.25">
      <c r="A4455" s="609" t="str">
        <f t="shared" si="69"/>
        <v>97454</v>
      </c>
      <c r="B4455" s="607" t="s">
        <v>5428</v>
      </c>
      <c r="C4455" s="607" t="s">
        <v>15349</v>
      </c>
      <c r="D4455" s="607" t="s">
        <v>10580</v>
      </c>
      <c r="E4455" s="619" t="s">
        <v>33754</v>
      </c>
      <c r="F4455"/>
      <c r="G4455"/>
      <c r="H4455"/>
    </row>
    <row r="4456" spans="1:8" ht="15" x14ac:dyDescent="0.25">
      <c r="A4456" s="609" t="str">
        <f t="shared" si="69"/>
        <v>97455</v>
      </c>
      <c r="B4456" s="607" t="s">
        <v>5429</v>
      </c>
      <c r="C4456" s="607" t="s">
        <v>15350</v>
      </c>
      <c r="D4456" s="607" t="s">
        <v>10580</v>
      </c>
      <c r="E4456" s="619" t="s">
        <v>33755</v>
      </c>
      <c r="F4456"/>
      <c r="G4456"/>
      <c r="H4456"/>
    </row>
    <row r="4457" spans="1:8" ht="15" x14ac:dyDescent="0.25">
      <c r="A4457" s="609" t="str">
        <f t="shared" si="69"/>
        <v>97456</v>
      </c>
      <c r="B4457" s="607" t="s">
        <v>5430</v>
      </c>
      <c r="C4457" s="607" t="s">
        <v>15351</v>
      </c>
      <c r="D4457" s="607" t="s">
        <v>10580</v>
      </c>
      <c r="E4457" s="619" t="s">
        <v>33756</v>
      </c>
      <c r="F4457"/>
      <c r="G4457"/>
      <c r="H4457"/>
    </row>
    <row r="4458" spans="1:8" ht="15" x14ac:dyDescent="0.25">
      <c r="A4458" s="609" t="str">
        <f t="shared" si="69"/>
        <v>97457</v>
      </c>
      <c r="B4458" s="607" t="s">
        <v>5431</v>
      </c>
      <c r="C4458" s="607" t="s">
        <v>15352</v>
      </c>
      <c r="D4458" s="607" t="s">
        <v>10580</v>
      </c>
      <c r="E4458" s="619" t="s">
        <v>33757</v>
      </c>
      <c r="F4458"/>
      <c r="G4458"/>
      <c r="H4458"/>
    </row>
    <row r="4459" spans="1:8" ht="15" x14ac:dyDescent="0.25">
      <c r="A4459" s="609" t="str">
        <f t="shared" si="69"/>
        <v>97458</v>
      </c>
      <c r="B4459" s="607" t="s">
        <v>5432</v>
      </c>
      <c r="C4459" s="607" t="s">
        <v>15353</v>
      </c>
      <c r="D4459" s="607" t="s">
        <v>10580</v>
      </c>
      <c r="E4459" s="619" t="s">
        <v>33758</v>
      </c>
      <c r="F4459"/>
      <c r="G4459"/>
      <c r="H4459"/>
    </row>
    <row r="4460" spans="1:8" ht="15" x14ac:dyDescent="0.25">
      <c r="A4460" s="609" t="str">
        <f t="shared" si="69"/>
        <v>97459</v>
      </c>
      <c r="B4460" s="607" t="s">
        <v>5433</v>
      </c>
      <c r="C4460" s="607" t="s">
        <v>15354</v>
      </c>
      <c r="D4460" s="607" t="s">
        <v>10580</v>
      </c>
      <c r="E4460" s="619" t="s">
        <v>33759</v>
      </c>
      <c r="F4460"/>
      <c r="G4460"/>
      <c r="H4460"/>
    </row>
    <row r="4461" spans="1:8" ht="15" x14ac:dyDescent="0.25">
      <c r="A4461" s="609" t="str">
        <f t="shared" si="69"/>
        <v>97460</v>
      </c>
      <c r="B4461" s="607" t="s">
        <v>5434</v>
      </c>
      <c r="C4461" s="607" t="s">
        <v>15355</v>
      </c>
      <c r="D4461" s="607" t="s">
        <v>10580</v>
      </c>
      <c r="E4461" s="619" t="s">
        <v>33760</v>
      </c>
      <c r="F4461"/>
      <c r="G4461"/>
      <c r="H4461"/>
    </row>
    <row r="4462" spans="1:8" ht="15" x14ac:dyDescent="0.25">
      <c r="A4462" s="609" t="str">
        <f t="shared" si="69"/>
        <v>97461</v>
      </c>
      <c r="B4462" s="607" t="s">
        <v>5435</v>
      </c>
      <c r="C4462" s="607" t="s">
        <v>15356</v>
      </c>
      <c r="D4462" s="607" t="s">
        <v>10580</v>
      </c>
      <c r="E4462" s="619" t="s">
        <v>9277</v>
      </c>
      <c r="F4462"/>
      <c r="G4462"/>
      <c r="H4462"/>
    </row>
    <row r="4463" spans="1:8" ht="15" x14ac:dyDescent="0.25">
      <c r="A4463" s="609" t="str">
        <f t="shared" si="69"/>
        <v>97462</v>
      </c>
      <c r="B4463" s="607" t="s">
        <v>5436</v>
      </c>
      <c r="C4463" s="607" t="s">
        <v>15358</v>
      </c>
      <c r="D4463" s="607" t="s">
        <v>10580</v>
      </c>
      <c r="E4463" s="619" t="s">
        <v>18314</v>
      </c>
      <c r="F4463"/>
      <c r="G4463"/>
      <c r="H4463"/>
    </row>
    <row r="4464" spans="1:8" ht="15" x14ac:dyDescent="0.25">
      <c r="A4464" s="609" t="str">
        <f t="shared" si="69"/>
        <v>97464</v>
      </c>
      <c r="B4464" s="607" t="s">
        <v>5437</v>
      </c>
      <c r="C4464" s="607" t="s">
        <v>15359</v>
      </c>
      <c r="D4464" s="607" t="s">
        <v>10580</v>
      </c>
      <c r="E4464" s="619" t="s">
        <v>10942</v>
      </c>
      <c r="F4464"/>
      <c r="G4464"/>
      <c r="H4464"/>
    </row>
    <row r="4465" spans="1:8" ht="15" x14ac:dyDescent="0.25">
      <c r="A4465" s="609" t="str">
        <f t="shared" si="69"/>
        <v>97465</v>
      </c>
      <c r="B4465" s="607" t="s">
        <v>5438</v>
      </c>
      <c r="C4465" s="607" t="s">
        <v>15360</v>
      </c>
      <c r="D4465" s="607" t="s">
        <v>10580</v>
      </c>
      <c r="E4465" s="619" t="s">
        <v>19684</v>
      </c>
      <c r="F4465"/>
      <c r="G4465"/>
      <c r="H4465"/>
    </row>
    <row r="4466" spans="1:8" ht="15" x14ac:dyDescent="0.25">
      <c r="A4466" s="609" t="str">
        <f t="shared" si="69"/>
        <v>97467</v>
      </c>
      <c r="B4466" s="607" t="s">
        <v>5439</v>
      </c>
      <c r="C4466" s="607" t="s">
        <v>15361</v>
      </c>
      <c r="D4466" s="607" t="s">
        <v>10580</v>
      </c>
      <c r="E4466" s="619" t="s">
        <v>33761</v>
      </c>
      <c r="F4466"/>
      <c r="G4466"/>
      <c r="H4466"/>
    </row>
    <row r="4467" spans="1:8" ht="15" x14ac:dyDescent="0.25">
      <c r="A4467" s="609" t="str">
        <f t="shared" si="69"/>
        <v>97468</v>
      </c>
      <c r="B4467" s="607" t="s">
        <v>5440</v>
      </c>
      <c r="C4467" s="607" t="s">
        <v>15362</v>
      </c>
      <c r="D4467" s="607" t="s">
        <v>10580</v>
      </c>
      <c r="E4467" s="619" t="s">
        <v>10546</v>
      </c>
      <c r="F4467"/>
      <c r="G4467"/>
      <c r="H4467"/>
    </row>
    <row r="4468" spans="1:8" ht="15" x14ac:dyDescent="0.25">
      <c r="A4468" s="609" t="str">
        <f t="shared" si="69"/>
        <v>97470</v>
      </c>
      <c r="B4468" s="607" t="s">
        <v>5441</v>
      </c>
      <c r="C4468" s="607" t="s">
        <v>15363</v>
      </c>
      <c r="D4468" s="607" t="s">
        <v>10580</v>
      </c>
      <c r="E4468" s="619" t="s">
        <v>33762</v>
      </c>
      <c r="F4468"/>
      <c r="G4468"/>
      <c r="H4468"/>
    </row>
    <row r="4469" spans="1:8" ht="15" x14ac:dyDescent="0.25">
      <c r="A4469" s="609" t="str">
        <f t="shared" si="69"/>
        <v>97471</v>
      </c>
      <c r="B4469" s="607" t="s">
        <v>5442</v>
      </c>
      <c r="C4469" s="607" t="s">
        <v>15364</v>
      </c>
      <c r="D4469" s="607" t="s">
        <v>10580</v>
      </c>
      <c r="E4469" s="619" t="s">
        <v>19525</v>
      </c>
      <c r="F4469"/>
      <c r="G4469"/>
      <c r="H4469"/>
    </row>
    <row r="4470" spans="1:8" ht="15" x14ac:dyDescent="0.25">
      <c r="A4470" s="609" t="str">
        <f t="shared" si="69"/>
        <v>97474</v>
      </c>
      <c r="B4470" s="607" t="s">
        <v>5443</v>
      </c>
      <c r="C4470" s="607" t="s">
        <v>15365</v>
      </c>
      <c r="D4470" s="607" t="s">
        <v>10580</v>
      </c>
      <c r="E4470" s="619" t="s">
        <v>33763</v>
      </c>
      <c r="F4470"/>
      <c r="G4470"/>
      <c r="H4470"/>
    </row>
    <row r="4471" spans="1:8" ht="15" x14ac:dyDescent="0.25">
      <c r="A4471" s="609" t="str">
        <f t="shared" si="69"/>
        <v>97475</v>
      </c>
      <c r="B4471" s="607" t="s">
        <v>5444</v>
      </c>
      <c r="C4471" s="607" t="s">
        <v>15366</v>
      </c>
      <c r="D4471" s="607" t="s">
        <v>10580</v>
      </c>
      <c r="E4471" s="619" t="s">
        <v>33764</v>
      </c>
      <c r="F4471"/>
      <c r="G4471"/>
      <c r="H4471"/>
    </row>
    <row r="4472" spans="1:8" ht="15" x14ac:dyDescent="0.25">
      <c r="A4472" s="609" t="str">
        <f t="shared" si="69"/>
        <v>97477</v>
      </c>
      <c r="B4472" s="607" t="s">
        <v>5445</v>
      </c>
      <c r="C4472" s="607" t="s">
        <v>15367</v>
      </c>
      <c r="D4472" s="607" t="s">
        <v>10580</v>
      </c>
      <c r="E4472" s="619" t="s">
        <v>18577</v>
      </c>
      <c r="F4472"/>
      <c r="G4472"/>
      <c r="H4472"/>
    </row>
    <row r="4473" spans="1:8" ht="15" x14ac:dyDescent="0.25">
      <c r="A4473" s="609" t="str">
        <f t="shared" si="69"/>
        <v>97478</v>
      </c>
      <c r="B4473" s="607" t="s">
        <v>5446</v>
      </c>
      <c r="C4473" s="607" t="s">
        <v>15368</v>
      </c>
      <c r="D4473" s="607" t="s">
        <v>10580</v>
      </c>
      <c r="E4473" s="619" t="s">
        <v>33765</v>
      </c>
      <c r="F4473"/>
      <c r="G4473"/>
      <c r="H4473"/>
    </row>
    <row r="4474" spans="1:8" ht="15" x14ac:dyDescent="0.25">
      <c r="A4474" s="609" t="str">
        <f t="shared" si="69"/>
        <v>97479</v>
      </c>
      <c r="B4474" s="607" t="s">
        <v>5447</v>
      </c>
      <c r="C4474" s="607" t="s">
        <v>15369</v>
      </c>
      <c r="D4474" s="607" t="s">
        <v>10580</v>
      </c>
      <c r="E4474" s="619" t="s">
        <v>30312</v>
      </c>
      <c r="F4474"/>
      <c r="G4474"/>
      <c r="H4474"/>
    </row>
    <row r="4475" spans="1:8" ht="15" x14ac:dyDescent="0.25">
      <c r="A4475" s="609" t="str">
        <f t="shared" si="69"/>
        <v>97480</v>
      </c>
      <c r="B4475" s="607" t="s">
        <v>5448</v>
      </c>
      <c r="C4475" s="607" t="s">
        <v>15371</v>
      </c>
      <c r="D4475" s="607" t="s">
        <v>10580</v>
      </c>
      <c r="E4475" s="619" t="s">
        <v>30312</v>
      </c>
      <c r="F4475"/>
      <c r="G4475"/>
      <c r="H4475"/>
    </row>
    <row r="4476" spans="1:8" ht="15" x14ac:dyDescent="0.25">
      <c r="A4476" s="609" t="str">
        <f t="shared" si="69"/>
        <v>97481</v>
      </c>
      <c r="B4476" s="607" t="s">
        <v>5449</v>
      </c>
      <c r="C4476" s="607" t="s">
        <v>15372</v>
      </c>
      <c r="D4476" s="607" t="s">
        <v>10580</v>
      </c>
      <c r="E4476" s="619" t="s">
        <v>18766</v>
      </c>
      <c r="F4476"/>
      <c r="G4476"/>
      <c r="H4476"/>
    </row>
    <row r="4477" spans="1:8" ht="15" x14ac:dyDescent="0.25">
      <c r="A4477" s="609" t="str">
        <f t="shared" si="69"/>
        <v>97482</v>
      </c>
      <c r="B4477" s="607" t="s">
        <v>5450</v>
      </c>
      <c r="C4477" s="607" t="s">
        <v>15373</v>
      </c>
      <c r="D4477" s="607" t="s">
        <v>10580</v>
      </c>
      <c r="E4477" s="619" t="s">
        <v>18766</v>
      </c>
      <c r="F4477"/>
      <c r="G4477"/>
      <c r="H4477"/>
    </row>
    <row r="4478" spans="1:8" ht="15" x14ac:dyDescent="0.25">
      <c r="A4478" s="609" t="str">
        <f t="shared" si="69"/>
        <v>97483</v>
      </c>
      <c r="B4478" s="607" t="s">
        <v>5451</v>
      </c>
      <c r="C4478" s="607" t="s">
        <v>15374</v>
      </c>
      <c r="D4478" s="607" t="s">
        <v>10580</v>
      </c>
      <c r="E4478" s="619" t="s">
        <v>19679</v>
      </c>
      <c r="F4478"/>
      <c r="G4478"/>
      <c r="H4478"/>
    </row>
    <row r="4479" spans="1:8" ht="15" x14ac:dyDescent="0.25">
      <c r="A4479" s="609" t="str">
        <f t="shared" si="69"/>
        <v>97484</v>
      </c>
      <c r="B4479" s="607" t="s">
        <v>5452</v>
      </c>
      <c r="C4479" s="607" t="s">
        <v>15375</v>
      </c>
      <c r="D4479" s="607" t="s">
        <v>10580</v>
      </c>
      <c r="E4479" s="619" t="s">
        <v>19679</v>
      </c>
      <c r="F4479"/>
      <c r="G4479"/>
      <c r="H4479"/>
    </row>
    <row r="4480" spans="1:8" ht="15" x14ac:dyDescent="0.25">
      <c r="A4480" s="609" t="str">
        <f t="shared" si="69"/>
        <v>97485</v>
      </c>
      <c r="B4480" s="607" t="s">
        <v>5453</v>
      </c>
      <c r="C4480" s="607" t="s">
        <v>15376</v>
      </c>
      <c r="D4480" s="607" t="s">
        <v>10580</v>
      </c>
      <c r="E4480" s="619" t="s">
        <v>9874</v>
      </c>
      <c r="F4480"/>
      <c r="G4480"/>
      <c r="H4480"/>
    </row>
    <row r="4481" spans="1:8" ht="15" x14ac:dyDescent="0.25">
      <c r="A4481" s="609" t="str">
        <f t="shared" si="69"/>
        <v>97486</v>
      </c>
      <c r="B4481" s="607" t="s">
        <v>5454</v>
      </c>
      <c r="C4481" s="607" t="s">
        <v>15377</v>
      </c>
      <c r="D4481" s="607" t="s">
        <v>10580</v>
      </c>
      <c r="E4481" s="619" t="s">
        <v>33766</v>
      </c>
      <c r="F4481"/>
      <c r="G4481"/>
      <c r="H4481"/>
    </row>
    <row r="4482" spans="1:8" ht="15" x14ac:dyDescent="0.25">
      <c r="A4482" s="609" t="str">
        <f t="shared" ref="A4482:A4545" si="70">IF(ISERROR(SEARCH("/",B4482)=6),TRIM(CLEAN(B4482)),IF(SEARCH("/",B4482)=6,IF(LEN(TRIM(CLEAN(B4482)))=7,LEFT(TRIM(CLEAN(B4482)),6)&amp;"00"&amp;RIGHT(TRIM(CLEAN(B4482)),1),LEFT(TRIM(CLEAN(B4482)),6)&amp;"0"&amp;RIGHT(TRIM(CLEAN(B4482)),2)),TRIM(CLEAN(B4482))))</f>
        <v>97487</v>
      </c>
      <c r="B4482" s="607" t="s">
        <v>5455</v>
      </c>
      <c r="C4482" s="607" t="s">
        <v>15378</v>
      </c>
      <c r="D4482" s="607" t="s">
        <v>10580</v>
      </c>
      <c r="E4482" s="619" t="s">
        <v>33767</v>
      </c>
      <c r="F4482"/>
      <c r="G4482"/>
      <c r="H4482"/>
    </row>
    <row r="4483" spans="1:8" ht="15" x14ac:dyDescent="0.25">
      <c r="A4483" s="609" t="str">
        <f t="shared" si="70"/>
        <v>97488</v>
      </c>
      <c r="B4483" s="607" t="s">
        <v>5456</v>
      </c>
      <c r="C4483" s="607" t="s">
        <v>15379</v>
      </c>
      <c r="D4483" s="607" t="s">
        <v>10580</v>
      </c>
      <c r="E4483" s="619" t="s">
        <v>33768</v>
      </c>
      <c r="F4483"/>
      <c r="G4483"/>
      <c r="H4483"/>
    </row>
    <row r="4484" spans="1:8" ht="15" x14ac:dyDescent="0.25">
      <c r="A4484" s="609" t="str">
        <f t="shared" si="70"/>
        <v>97489</v>
      </c>
      <c r="B4484" s="607" t="s">
        <v>5457</v>
      </c>
      <c r="C4484" s="607" t="s">
        <v>15380</v>
      </c>
      <c r="D4484" s="607" t="s">
        <v>10580</v>
      </c>
      <c r="E4484" s="619" t="s">
        <v>33769</v>
      </c>
      <c r="F4484"/>
      <c r="G4484"/>
      <c r="H4484"/>
    </row>
    <row r="4485" spans="1:8" ht="15" x14ac:dyDescent="0.25">
      <c r="A4485" s="609" t="str">
        <f t="shared" si="70"/>
        <v>97490</v>
      </c>
      <c r="B4485" s="607" t="s">
        <v>5458</v>
      </c>
      <c r="C4485" s="607" t="s">
        <v>15381</v>
      </c>
      <c r="D4485" s="607" t="s">
        <v>10580</v>
      </c>
      <c r="E4485" s="619" t="s">
        <v>33770</v>
      </c>
      <c r="F4485"/>
      <c r="G4485"/>
      <c r="H4485"/>
    </row>
    <row r="4486" spans="1:8" ht="15" x14ac:dyDescent="0.25">
      <c r="A4486" s="609" t="str">
        <f t="shared" si="70"/>
        <v>97491</v>
      </c>
      <c r="B4486" s="607" t="s">
        <v>5459</v>
      </c>
      <c r="C4486" s="607" t="s">
        <v>15382</v>
      </c>
      <c r="D4486" s="607" t="s">
        <v>10580</v>
      </c>
      <c r="E4486" s="619" t="s">
        <v>27667</v>
      </c>
      <c r="F4486"/>
      <c r="G4486"/>
      <c r="H4486"/>
    </row>
    <row r="4487" spans="1:8" ht="15" x14ac:dyDescent="0.25">
      <c r="A4487" s="609" t="str">
        <f t="shared" si="70"/>
        <v>97492</v>
      </c>
      <c r="B4487" s="607" t="s">
        <v>5460</v>
      </c>
      <c r="C4487" s="607" t="s">
        <v>15383</v>
      </c>
      <c r="D4487" s="607" t="s">
        <v>10580</v>
      </c>
      <c r="E4487" s="619" t="s">
        <v>32976</v>
      </c>
      <c r="F4487"/>
      <c r="G4487"/>
      <c r="H4487"/>
    </row>
    <row r="4488" spans="1:8" ht="15" x14ac:dyDescent="0.25">
      <c r="A4488" s="609" t="str">
        <f t="shared" si="70"/>
        <v>97493</v>
      </c>
      <c r="B4488" s="607" t="s">
        <v>5461</v>
      </c>
      <c r="C4488" s="607" t="s">
        <v>15384</v>
      </c>
      <c r="D4488" s="607" t="s">
        <v>10580</v>
      </c>
      <c r="E4488" s="619" t="s">
        <v>9566</v>
      </c>
      <c r="F4488"/>
      <c r="G4488"/>
      <c r="H4488"/>
    </row>
    <row r="4489" spans="1:8" ht="15" x14ac:dyDescent="0.25">
      <c r="A4489" s="609" t="str">
        <f t="shared" si="70"/>
        <v>97494</v>
      </c>
      <c r="B4489" s="607" t="s">
        <v>5462</v>
      </c>
      <c r="C4489" s="607" t="s">
        <v>15385</v>
      </c>
      <c r="D4489" s="607" t="s">
        <v>10580</v>
      </c>
      <c r="E4489" s="619" t="s">
        <v>25271</v>
      </c>
      <c r="F4489"/>
      <c r="G4489"/>
      <c r="H4489"/>
    </row>
    <row r="4490" spans="1:8" ht="15" x14ac:dyDescent="0.25">
      <c r="A4490" s="609" t="str">
        <f t="shared" si="70"/>
        <v>97495</v>
      </c>
      <c r="B4490" s="607" t="s">
        <v>5463</v>
      </c>
      <c r="C4490" s="607" t="s">
        <v>15386</v>
      </c>
      <c r="D4490" s="607" t="s">
        <v>10580</v>
      </c>
      <c r="E4490" s="619" t="s">
        <v>33771</v>
      </c>
      <c r="F4490"/>
      <c r="G4490"/>
      <c r="H4490"/>
    </row>
    <row r="4491" spans="1:8" ht="15" x14ac:dyDescent="0.25">
      <c r="A4491" s="609" t="str">
        <f t="shared" si="70"/>
        <v>97496</v>
      </c>
      <c r="B4491" s="607" t="s">
        <v>5464</v>
      </c>
      <c r="C4491" s="607" t="s">
        <v>15387</v>
      </c>
      <c r="D4491" s="607" t="s">
        <v>10580</v>
      </c>
      <c r="E4491" s="619" t="s">
        <v>33772</v>
      </c>
      <c r="F4491"/>
      <c r="G4491"/>
      <c r="H4491"/>
    </row>
    <row r="4492" spans="1:8" ht="15" x14ac:dyDescent="0.25">
      <c r="A4492" s="609" t="str">
        <f t="shared" si="70"/>
        <v>97499</v>
      </c>
      <c r="B4492" s="607" t="s">
        <v>5466</v>
      </c>
      <c r="C4492" s="607" t="s">
        <v>15388</v>
      </c>
      <c r="D4492" s="607" t="s">
        <v>10580</v>
      </c>
      <c r="E4492" s="619" t="s">
        <v>27204</v>
      </c>
      <c r="F4492"/>
      <c r="G4492"/>
      <c r="H4492"/>
    </row>
    <row r="4493" spans="1:8" ht="15" x14ac:dyDescent="0.25">
      <c r="A4493" s="609" t="str">
        <f t="shared" si="70"/>
        <v>97500</v>
      </c>
      <c r="B4493" s="607" t="s">
        <v>5467</v>
      </c>
      <c r="C4493" s="607" t="s">
        <v>15390</v>
      </c>
      <c r="D4493" s="607" t="s">
        <v>10580</v>
      </c>
      <c r="E4493" s="619" t="s">
        <v>9947</v>
      </c>
      <c r="F4493"/>
      <c r="G4493"/>
      <c r="H4493"/>
    </row>
    <row r="4494" spans="1:8" ht="15" x14ac:dyDescent="0.25">
      <c r="A4494" s="609" t="str">
        <f t="shared" si="70"/>
        <v>97502</v>
      </c>
      <c r="B4494" s="607" t="s">
        <v>5468</v>
      </c>
      <c r="C4494" s="607" t="s">
        <v>15391</v>
      </c>
      <c r="D4494" s="607" t="s">
        <v>10580</v>
      </c>
      <c r="E4494" s="619" t="s">
        <v>18248</v>
      </c>
      <c r="F4494"/>
      <c r="G4494"/>
      <c r="H4494"/>
    </row>
    <row r="4495" spans="1:8" ht="15" x14ac:dyDescent="0.25">
      <c r="A4495" s="609" t="str">
        <f t="shared" si="70"/>
        <v>97503</v>
      </c>
      <c r="B4495" s="607" t="s">
        <v>5469</v>
      </c>
      <c r="C4495" s="607" t="s">
        <v>15392</v>
      </c>
      <c r="D4495" s="607" t="s">
        <v>10580</v>
      </c>
      <c r="E4495" s="619" t="s">
        <v>10334</v>
      </c>
      <c r="F4495"/>
      <c r="G4495"/>
      <c r="H4495"/>
    </row>
    <row r="4496" spans="1:8" ht="15" x14ac:dyDescent="0.25">
      <c r="A4496" s="609" t="str">
        <f t="shared" si="70"/>
        <v>97505</v>
      </c>
      <c r="B4496" s="607" t="s">
        <v>5470</v>
      </c>
      <c r="C4496" s="607" t="s">
        <v>15393</v>
      </c>
      <c r="D4496" s="607" t="s">
        <v>10580</v>
      </c>
      <c r="E4496" s="619" t="s">
        <v>25428</v>
      </c>
      <c r="F4496"/>
      <c r="G4496"/>
      <c r="H4496"/>
    </row>
    <row r="4497" spans="1:8" ht="15" x14ac:dyDescent="0.25">
      <c r="A4497" s="609" t="str">
        <f t="shared" si="70"/>
        <v>97506</v>
      </c>
      <c r="B4497" s="607" t="s">
        <v>5471</v>
      </c>
      <c r="C4497" s="607" t="s">
        <v>15395</v>
      </c>
      <c r="D4497" s="607" t="s">
        <v>10580</v>
      </c>
      <c r="E4497" s="619" t="s">
        <v>16149</v>
      </c>
      <c r="F4497"/>
      <c r="G4497"/>
      <c r="H4497"/>
    </row>
    <row r="4498" spans="1:8" ht="15" x14ac:dyDescent="0.25">
      <c r="A4498" s="609" t="str">
        <f t="shared" si="70"/>
        <v>97508</v>
      </c>
      <c r="B4498" s="607" t="s">
        <v>5472</v>
      </c>
      <c r="C4498" s="607" t="s">
        <v>15396</v>
      </c>
      <c r="D4498" s="607" t="s">
        <v>10580</v>
      </c>
      <c r="E4498" s="619" t="s">
        <v>33773</v>
      </c>
      <c r="F4498"/>
      <c r="G4498"/>
      <c r="H4498"/>
    </row>
    <row r="4499" spans="1:8" ht="15" x14ac:dyDescent="0.25">
      <c r="A4499" s="609" t="str">
        <f t="shared" si="70"/>
        <v>97509</v>
      </c>
      <c r="B4499" s="607" t="s">
        <v>5473</v>
      </c>
      <c r="C4499" s="607" t="s">
        <v>15397</v>
      </c>
      <c r="D4499" s="607" t="s">
        <v>10580</v>
      </c>
      <c r="E4499" s="619" t="s">
        <v>10704</v>
      </c>
      <c r="F4499"/>
      <c r="G4499"/>
      <c r="H4499"/>
    </row>
    <row r="4500" spans="1:8" ht="15" x14ac:dyDescent="0.25">
      <c r="A4500" s="609" t="str">
        <f t="shared" si="70"/>
        <v>97511</v>
      </c>
      <c r="B4500" s="607" t="s">
        <v>5474</v>
      </c>
      <c r="C4500" s="607" t="s">
        <v>15398</v>
      </c>
      <c r="D4500" s="607" t="s">
        <v>10580</v>
      </c>
      <c r="E4500" s="619" t="s">
        <v>33774</v>
      </c>
      <c r="F4500"/>
      <c r="G4500"/>
      <c r="H4500"/>
    </row>
    <row r="4501" spans="1:8" ht="15" x14ac:dyDescent="0.25">
      <c r="A4501" s="609" t="str">
        <f t="shared" si="70"/>
        <v>97512</v>
      </c>
      <c r="B4501" s="607" t="s">
        <v>5475</v>
      </c>
      <c r="C4501" s="607" t="s">
        <v>15399</v>
      </c>
      <c r="D4501" s="607" t="s">
        <v>10580</v>
      </c>
      <c r="E4501" s="619" t="s">
        <v>19577</v>
      </c>
      <c r="F4501"/>
      <c r="G4501"/>
      <c r="H4501"/>
    </row>
    <row r="4502" spans="1:8" ht="15" x14ac:dyDescent="0.25">
      <c r="A4502" s="609" t="str">
        <f t="shared" si="70"/>
        <v>97514</v>
      </c>
      <c r="B4502" s="607" t="s">
        <v>5476</v>
      </c>
      <c r="C4502" s="607" t="s">
        <v>15400</v>
      </c>
      <c r="D4502" s="607" t="s">
        <v>10580</v>
      </c>
      <c r="E4502" s="619" t="s">
        <v>30774</v>
      </c>
      <c r="F4502"/>
      <c r="G4502"/>
      <c r="H4502"/>
    </row>
    <row r="4503" spans="1:8" ht="15" x14ac:dyDescent="0.25">
      <c r="A4503" s="609" t="str">
        <f t="shared" si="70"/>
        <v>97515</v>
      </c>
      <c r="B4503" s="607" t="s">
        <v>5477</v>
      </c>
      <c r="C4503" s="607" t="s">
        <v>15401</v>
      </c>
      <c r="D4503" s="607" t="s">
        <v>10580</v>
      </c>
      <c r="E4503" s="619" t="s">
        <v>33775</v>
      </c>
      <c r="F4503"/>
      <c r="G4503"/>
      <c r="H4503"/>
    </row>
    <row r="4504" spans="1:8" ht="15" x14ac:dyDescent="0.25">
      <c r="A4504" s="609" t="str">
        <f t="shared" si="70"/>
        <v>97517</v>
      </c>
      <c r="B4504" s="607" t="s">
        <v>5478</v>
      </c>
      <c r="C4504" s="607" t="s">
        <v>15402</v>
      </c>
      <c r="D4504" s="607" t="s">
        <v>10580</v>
      </c>
      <c r="E4504" s="619" t="s">
        <v>26440</v>
      </c>
      <c r="F4504"/>
      <c r="G4504"/>
      <c r="H4504"/>
    </row>
    <row r="4505" spans="1:8" ht="15" x14ac:dyDescent="0.25">
      <c r="A4505" s="609" t="str">
        <f t="shared" si="70"/>
        <v>97518</v>
      </c>
      <c r="B4505" s="607" t="s">
        <v>5479</v>
      </c>
      <c r="C4505" s="607" t="s">
        <v>15404</v>
      </c>
      <c r="D4505" s="607" t="s">
        <v>10580</v>
      </c>
      <c r="E4505" s="619" t="s">
        <v>26440</v>
      </c>
      <c r="F4505"/>
      <c r="G4505"/>
      <c r="H4505"/>
    </row>
    <row r="4506" spans="1:8" ht="15" x14ac:dyDescent="0.25">
      <c r="A4506" s="609" t="str">
        <f t="shared" si="70"/>
        <v>97519</v>
      </c>
      <c r="B4506" s="607" t="s">
        <v>5480</v>
      </c>
      <c r="C4506" s="607" t="s">
        <v>15405</v>
      </c>
      <c r="D4506" s="607" t="s">
        <v>10580</v>
      </c>
      <c r="E4506" s="619" t="s">
        <v>19791</v>
      </c>
      <c r="F4506"/>
      <c r="G4506"/>
      <c r="H4506"/>
    </row>
    <row r="4507" spans="1:8" ht="15" x14ac:dyDescent="0.25">
      <c r="A4507" s="609" t="str">
        <f t="shared" si="70"/>
        <v>97520</v>
      </c>
      <c r="B4507" s="607" t="s">
        <v>5481</v>
      </c>
      <c r="C4507" s="607" t="s">
        <v>15406</v>
      </c>
      <c r="D4507" s="607" t="s">
        <v>10580</v>
      </c>
      <c r="E4507" s="619" t="s">
        <v>19791</v>
      </c>
      <c r="F4507"/>
      <c r="G4507"/>
      <c r="H4507"/>
    </row>
    <row r="4508" spans="1:8" ht="15" x14ac:dyDescent="0.25">
      <c r="A4508" s="609" t="str">
        <f t="shared" si="70"/>
        <v>97521</v>
      </c>
      <c r="B4508" s="607" t="s">
        <v>5482</v>
      </c>
      <c r="C4508" s="607" t="s">
        <v>15407</v>
      </c>
      <c r="D4508" s="607" t="s">
        <v>10580</v>
      </c>
      <c r="E4508" s="619" t="s">
        <v>19773</v>
      </c>
      <c r="F4508"/>
      <c r="G4508"/>
      <c r="H4508"/>
    </row>
    <row r="4509" spans="1:8" ht="15" x14ac:dyDescent="0.25">
      <c r="A4509" s="609" t="str">
        <f t="shared" si="70"/>
        <v>97522</v>
      </c>
      <c r="B4509" s="607" t="s">
        <v>5483</v>
      </c>
      <c r="C4509" s="607" t="s">
        <v>15408</v>
      </c>
      <c r="D4509" s="607" t="s">
        <v>10580</v>
      </c>
      <c r="E4509" s="619" t="s">
        <v>19773</v>
      </c>
      <c r="F4509"/>
      <c r="G4509"/>
      <c r="H4509"/>
    </row>
    <row r="4510" spans="1:8" ht="15" x14ac:dyDescent="0.25">
      <c r="A4510" s="609" t="str">
        <f t="shared" si="70"/>
        <v>97523</v>
      </c>
      <c r="B4510" s="607" t="s">
        <v>5484</v>
      </c>
      <c r="C4510" s="607" t="s">
        <v>15409</v>
      </c>
      <c r="D4510" s="607" t="s">
        <v>10580</v>
      </c>
      <c r="E4510" s="619" t="s">
        <v>33776</v>
      </c>
      <c r="F4510"/>
      <c r="G4510"/>
      <c r="H4510"/>
    </row>
    <row r="4511" spans="1:8" ht="15" x14ac:dyDescent="0.25">
      <c r="A4511" s="609" t="str">
        <f t="shared" si="70"/>
        <v>97524</v>
      </c>
      <c r="B4511" s="607" t="s">
        <v>5485</v>
      </c>
      <c r="C4511" s="607" t="s">
        <v>15410</v>
      </c>
      <c r="D4511" s="607" t="s">
        <v>10580</v>
      </c>
      <c r="E4511" s="619" t="s">
        <v>33777</v>
      </c>
      <c r="F4511"/>
      <c r="G4511"/>
      <c r="H4511"/>
    </row>
    <row r="4512" spans="1:8" ht="15" x14ac:dyDescent="0.25">
      <c r="A4512" s="609" t="str">
        <f t="shared" si="70"/>
        <v>97525</v>
      </c>
      <c r="B4512" s="607" t="s">
        <v>5486</v>
      </c>
      <c r="C4512" s="607" t="s">
        <v>15412</v>
      </c>
      <c r="D4512" s="607" t="s">
        <v>10580</v>
      </c>
      <c r="E4512" s="619" t="s">
        <v>33778</v>
      </c>
      <c r="F4512"/>
      <c r="G4512"/>
      <c r="H4512"/>
    </row>
    <row r="4513" spans="1:8" ht="15" x14ac:dyDescent="0.25">
      <c r="A4513" s="609" t="str">
        <f t="shared" si="70"/>
        <v>97526</v>
      </c>
      <c r="B4513" s="607" t="s">
        <v>5487</v>
      </c>
      <c r="C4513" s="607" t="s">
        <v>15413</v>
      </c>
      <c r="D4513" s="607" t="s">
        <v>10580</v>
      </c>
      <c r="E4513" s="619" t="s">
        <v>33779</v>
      </c>
      <c r="F4513"/>
      <c r="G4513"/>
      <c r="H4513"/>
    </row>
    <row r="4514" spans="1:8" ht="15" x14ac:dyDescent="0.25">
      <c r="A4514" s="609" t="str">
        <f t="shared" si="70"/>
        <v>97527</v>
      </c>
      <c r="B4514" s="607" t="s">
        <v>5488</v>
      </c>
      <c r="C4514" s="607" t="s">
        <v>15414</v>
      </c>
      <c r="D4514" s="607" t="s">
        <v>10580</v>
      </c>
      <c r="E4514" s="619" t="s">
        <v>33780</v>
      </c>
      <c r="F4514"/>
      <c r="G4514"/>
      <c r="H4514"/>
    </row>
    <row r="4515" spans="1:8" ht="15" x14ac:dyDescent="0.25">
      <c r="A4515" s="609" t="str">
        <f t="shared" si="70"/>
        <v>97528</v>
      </c>
      <c r="B4515" s="607" t="s">
        <v>5489</v>
      </c>
      <c r="C4515" s="607" t="s">
        <v>15415</v>
      </c>
      <c r="D4515" s="607" t="s">
        <v>10580</v>
      </c>
      <c r="E4515" s="619" t="s">
        <v>33781</v>
      </c>
      <c r="F4515"/>
      <c r="G4515"/>
      <c r="H4515"/>
    </row>
    <row r="4516" spans="1:8" ht="15" x14ac:dyDescent="0.25">
      <c r="A4516" s="609" t="str">
        <f t="shared" si="70"/>
        <v>97529</v>
      </c>
      <c r="B4516" s="607" t="s">
        <v>5490</v>
      </c>
      <c r="C4516" s="607" t="s">
        <v>15416</v>
      </c>
      <c r="D4516" s="607" t="s">
        <v>10580</v>
      </c>
      <c r="E4516" s="619" t="s">
        <v>14834</v>
      </c>
      <c r="F4516"/>
      <c r="G4516"/>
      <c r="H4516"/>
    </row>
    <row r="4517" spans="1:8" ht="15" x14ac:dyDescent="0.25">
      <c r="A4517" s="609" t="str">
        <f t="shared" si="70"/>
        <v>97530</v>
      </c>
      <c r="B4517" s="607" t="s">
        <v>5491</v>
      </c>
      <c r="C4517" s="607" t="s">
        <v>15417</v>
      </c>
      <c r="D4517" s="607" t="s">
        <v>10580</v>
      </c>
      <c r="E4517" s="619" t="s">
        <v>19006</v>
      </c>
      <c r="F4517"/>
      <c r="G4517"/>
      <c r="H4517"/>
    </row>
    <row r="4518" spans="1:8" ht="15" x14ac:dyDescent="0.25">
      <c r="A4518" s="609" t="str">
        <f t="shared" si="70"/>
        <v>97531</v>
      </c>
      <c r="B4518" s="607" t="s">
        <v>5492</v>
      </c>
      <c r="C4518" s="607" t="s">
        <v>15418</v>
      </c>
      <c r="D4518" s="607" t="s">
        <v>10580</v>
      </c>
      <c r="E4518" s="619" t="s">
        <v>33782</v>
      </c>
      <c r="F4518"/>
      <c r="G4518"/>
      <c r="H4518"/>
    </row>
    <row r="4519" spans="1:8" ht="15" x14ac:dyDescent="0.25">
      <c r="A4519" s="609" t="str">
        <f t="shared" si="70"/>
        <v>97532</v>
      </c>
      <c r="B4519" s="607" t="s">
        <v>5493</v>
      </c>
      <c r="C4519" s="607" t="s">
        <v>15419</v>
      </c>
      <c r="D4519" s="607" t="s">
        <v>10580</v>
      </c>
      <c r="E4519" s="619" t="s">
        <v>33783</v>
      </c>
      <c r="F4519"/>
      <c r="G4519"/>
      <c r="H4519"/>
    </row>
    <row r="4520" spans="1:8" ht="15" x14ac:dyDescent="0.25">
      <c r="A4520" s="609" t="str">
        <f t="shared" si="70"/>
        <v>97533</v>
      </c>
      <c r="B4520" s="607" t="s">
        <v>5494</v>
      </c>
      <c r="C4520" s="607" t="s">
        <v>15420</v>
      </c>
      <c r="D4520" s="607" t="s">
        <v>10580</v>
      </c>
      <c r="E4520" s="619" t="s">
        <v>33784</v>
      </c>
      <c r="F4520"/>
      <c r="G4520"/>
      <c r="H4520"/>
    </row>
    <row r="4521" spans="1:8" ht="15" x14ac:dyDescent="0.25">
      <c r="A4521" s="609" t="str">
        <f t="shared" si="70"/>
        <v>97534</v>
      </c>
      <c r="B4521" s="607" t="s">
        <v>5495</v>
      </c>
      <c r="C4521" s="607" t="s">
        <v>15421</v>
      </c>
      <c r="D4521" s="607" t="s">
        <v>10580</v>
      </c>
      <c r="E4521" s="619" t="s">
        <v>33785</v>
      </c>
      <c r="F4521"/>
      <c r="G4521"/>
      <c r="H4521"/>
    </row>
    <row r="4522" spans="1:8" ht="15" x14ac:dyDescent="0.25">
      <c r="A4522" s="609" t="str">
        <f t="shared" si="70"/>
        <v>97537</v>
      </c>
      <c r="B4522" s="607" t="s">
        <v>5498</v>
      </c>
      <c r="C4522" s="607" t="s">
        <v>15422</v>
      </c>
      <c r="D4522" s="607" t="s">
        <v>10580</v>
      </c>
      <c r="E4522" s="619" t="s">
        <v>25847</v>
      </c>
      <c r="F4522"/>
      <c r="G4522"/>
      <c r="H4522"/>
    </row>
    <row r="4523" spans="1:8" ht="15" x14ac:dyDescent="0.25">
      <c r="A4523" s="609" t="str">
        <f t="shared" si="70"/>
        <v>97540</v>
      </c>
      <c r="B4523" s="607" t="s">
        <v>5499</v>
      </c>
      <c r="C4523" s="607" t="s">
        <v>15423</v>
      </c>
      <c r="D4523" s="607" t="s">
        <v>10580</v>
      </c>
      <c r="E4523" s="619" t="s">
        <v>19088</v>
      </c>
      <c r="F4523"/>
      <c r="G4523"/>
      <c r="H4523"/>
    </row>
    <row r="4524" spans="1:8" ht="15" x14ac:dyDescent="0.25">
      <c r="A4524" s="609" t="str">
        <f t="shared" si="70"/>
        <v>97541</v>
      </c>
      <c r="B4524" s="607" t="s">
        <v>5500</v>
      </c>
      <c r="C4524" s="607" t="s">
        <v>15424</v>
      </c>
      <c r="D4524" s="607" t="s">
        <v>10580</v>
      </c>
      <c r="E4524" s="619" t="s">
        <v>10468</v>
      </c>
      <c r="F4524"/>
      <c r="G4524"/>
      <c r="H4524"/>
    </row>
    <row r="4525" spans="1:8" ht="15" x14ac:dyDescent="0.25">
      <c r="A4525" s="609" t="str">
        <f t="shared" si="70"/>
        <v>97543</v>
      </c>
      <c r="B4525" s="607" t="s">
        <v>5501</v>
      </c>
      <c r="C4525" s="607" t="s">
        <v>15425</v>
      </c>
      <c r="D4525" s="607" t="s">
        <v>10580</v>
      </c>
      <c r="E4525" s="619" t="s">
        <v>18192</v>
      </c>
      <c r="F4525"/>
      <c r="G4525"/>
      <c r="H4525"/>
    </row>
    <row r="4526" spans="1:8" ht="15" x14ac:dyDescent="0.25">
      <c r="A4526" s="609" t="str">
        <f t="shared" si="70"/>
        <v>97544</v>
      </c>
      <c r="B4526" s="607" t="s">
        <v>5502</v>
      </c>
      <c r="C4526" s="607" t="s">
        <v>15426</v>
      </c>
      <c r="D4526" s="607" t="s">
        <v>10580</v>
      </c>
      <c r="E4526" s="619" t="s">
        <v>18859</v>
      </c>
      <c r="F4526"/>
      <c r="G4526"/>
      <c r="H4526"/>
    </row>
    <row r="4527" spans="1:8" ht="15" x14ac:dyDescent="0.25">
      <c r="A4527" s="609" t="str">
        <f t="shared" si="70"/>
        <v>97546</v>
      </c>
      <c r="B4527" s="607" t="s">
        <v>5503</v>
      </c>
      <c r="C4527" s="607" t="s">
        <v>15427</v>
      </c>
      <c r="D4527" s="607" t="s">
        <v>10580</v>
      </c>
      <c r="E4527" s="619" t="s">
        <v>18497</v>
      </c>
      <c r="F4527"/>
      <c r="G4527"/>
      <c r="H4527"/>
    </row>
    <row r="4528" spans="1:8" ht="15" x14ac:dyDescent="0.25">
      <c r="A4528" s="609" t="str">
        <f t="shared" si="70"/>
        <v>97547</v>
      </c>
      <c r="B4528" s="607" t="s">
        <v>5504</v>
      </c>
      <c r="C4528" s="607" t="s">
        <v>15429</v>
      </c>
      <c r="D4528" s="607" t="s">
        <v>10580</v>
      </c>
      <c r="E4528" s="619" t="s">
        <v>18497</v>
      </c>
      <c r="F4528"/>
      <c r="G4528"/>
      <c r="H4528"/>
    </row>
    <row r="4529" spans="1:8" ht="15" x14ac:dyDescent="0.25">
      <c r="A4529" s="609" t="str">
        <f t="shared" si="70"/>
        <v>97548</v>
      </c>
      <c r="B4529" s="607" t="s">
        <v>5505</v>
      </c>
      <c r="C4529" s="607" t="s">
        <v>15430</v>
      </c>
      <c r="D4529" s="607" t="s">
        <v>10580</v>
      </c>
      <c r="E4529" s="619" t="s">
        <v>23220</v>
      </c>
      <c r="F4529"/>
      <c r="G4529"/>
      <c r="H4529"/>
    </row>
    <row r="4530" spans="1:8" ht="15" x14ac:dyDescent="0.25">
      <c r="A4530" s="609" t="str">
        <f t="shared" si="70"/>
        <v>97549</v>
      </c>
      <c r="B4530" s="607" t="s">
        <v>5506</v>
      </c>
      <c r="C4530" s="607" t="s">
        <v>15432</v>
      </c>
      <c r="D4530" s="607" t="s">
        <v>10580</v>
      </c>
      <c r="E4530" s="619" t="s">
        <v>23220</v>
      </c>
      <c r="F4530"/>
      <c r="G4530"/>
      <c r="H4530"/>
    </row>
    <row r="4531" spans="1:8" ht="15" x14ac:dyDescent="0.25">
      <c r="A4531" s="609" t="str">
        <f t="shared" si="70"/>
        <v>97550</v>
      </c>
      <c r="B4531" s="607" t="s">
        <v>5507</v>
      </c>
      <c r="C4531" s="607" t="s">
        <v>15433</v>
      </c>
      <c r="D4531" s="607" t="s">
        <v>10580</v>
      </c>
      <c r="E4531" s="619" t="s">
        <v>33786</v>
      </c>
      <c r="F4531"/>
      <c r="G4531"/>
      <c r="H4531"/>
    </row>
    <row r="4532" spans="1:8" ht="15" x14ac:dyDescent="0.25">
      <c r="A4532" s="609" t="str">
        <f t="shared" si="70"/>
        <v>97551</v>
      </c>
      <c r="B4532" s="607" t="s">
        <v>5508</v>
      </c>
      <c r="C4532" s="607" t="s">
        <v>15434</v>
      </c>
      <c r="D4532" s="607" t="s">
        <v>10580</v>
      </c>
      <c r="E4532" s="619" t="s">
        <v>33786</v>
      </c>
      <c r="F4532"/>
      <c r="G4532"/>
      <c r="H4532"/>
    </row>
    <row r="4533" spans="1:8" ht="15" x14ac:dyDescent="0.25">
      <c r="A4533" s="609" t="str">
        <f t="shared" si="70"/>
        <v>97552</v>
      </c>
      <c r="B4533" s="607" t="s">
        <v>5509</v>
      </c>
      <c r="C4533" s="607" t="s">
        <v>15435</v>
      </c>
      <c r="D4533" s="607" t="s">
        <v>10580</v>
      </c>
      <c r="E4533" s="619" t="s">
        <v>11310</v>
      </c>
      <c r="F4533"/>
      <c r="G4533"/>
      <c r="H4533"/>
    </row>
    <row r="4534" spans="1:8" ht="15" x14ac:dyDescent="0.25">
      <c r="A4534" s="609" t="str">
        <f t="shared" si="70"/>
        <v>97553</v>
      </c>
      <c r="B4534" s="607" t="s">
        <v>5510</v>
      </c>
      <c r="C4534" s="607" t="s">
        <v>15436</v>
      </c>
      <c r="D4534" s="607" t="s">
        <v>10580</v>
      </c>
      <c r="E4534" s="619" t="s">
        <v>18888</v>
      </c>
      <c r="F4534"/>
      <c r="G4534"/>
      <c r="H4534"/>
    </row>
    <row r="4535" spans="1:8" ht="15" x14ac:dyDescent="0.25">
      <c r="A4535" s="609" t="str">
        <f t="shared" si="70"/>
        <v>97554</v>
      </c>
      <c r="B4535" s="607" t="s">
        <v>5511</v>
      </c>
      <c r="C4535" s="607" t="s">
        <v>15437</v>
      </c>
      <c r="D4535" s="607" t="s">
        <v>10580</v>
      </c>
      <c r="E4535" s="619" t="s">
        <v>17919</v>
      </c>
      <c r="F4535"/>
      <c r="G4535"/>
      <c r="H4535"/>
    </row>
    <row r="4536" spans="1:8" ht="15" x14ac:dyDescent="0.25">
      <c r="A4536" s="609" t="str">
        <f t="shared" si="70"/>
        <v>98602</v>
      </c>
      <c r="B4536" s="607" t="s">
        <v>5899</v>
      </c>
      <c r="C4536" s="607" t="s">
        <v>15438</v>
      </c>
      <c r="D4536" s="607" t="s">
        <v>10580</v>
      </c>
      <c r="E4536" s="619" t="s">
        <v>23990</v>
      </c>
      <c r="F4536"/>
      <c r="G4536"/>
      <c r="H4536"/>
    </row>
    <row r="4537" spans="1:8" ht="15" x14ac:dyDescent="0.25">
      <c r="A4537" s="609" t="str">
        <f t="shared" si="70"/>
        <v>97895</v>
      </c>
      <c r="B4537" s="607" t="s">
        <v>8526</v>
      </c>
      <c r="C4537" s="607" t="s">
        <v>15439</v>
      </c>
      <c r="D4537" s="607" t="s">
        <v>10580</v>
      </c>
      <c r="E4537" s="619" t="s">
        <v>22458</v>
      </c>
      <c r="F4537"/>
      <c r="G4537"/>
      <c r="H4537"/>
    </row>
    <row r="4538" spans="1:8" ht="15" x14ac:dyDescent="0.25">
      <c r="A4538" s="609" t="str">
        <f t="shared" si="70"/>
        <v>97896</v>
      </c>
      <c r="B4538" s="607" t="s">
        <v>8527</v>
      </c>
      <c r="C4538" s="607" t="s">
        <v>15440</v>
      </c>
      <c r="D4538" s="607" t="s">
        <v>10580</v>
      </c>
      <c r="E4538" s="619" t="s">
        <v>33787</v>
      </c>
      <c r="F4538"/>
      <c r="G4538"/>
      <c r="H4538"/>
    </row>
    <row r="4539" spans="1:8" ht="15" x14ac:dyDescent="0.25">
      <c r="A4539" s="609" t="str">
        <f t="shared" si="70"/>
        <v>97897</v>
      </c>
      <c r="B4539" s="607" t="s">
        <v>8528</v>
      </c>
      <c r="C4539" s="607" t="s">
        <v>15441</v>
      </c>
      <c r="D4539" s="607" t="s">
        <v>10580</v>
      </c>
      <c r="E4539" s="619" t="s">
        <v>33788</v>
      </c>
      <c r="F4539"/>
      <c r="G4539"/>
      <c r="H4539"/>
    </row>
    <row r="4540" spans="1:8" ht="15" x14ac:dyDescent="0.25">
      <c r="A4540" s="609" t="str">
        <f t="shared" si="70"/>
        <v>97898</v>
      </c>
      <c r="B4540" s="607" t="s">
        <v>8529</v>
      </c>
      <c r="C4540" s="607" t="s">
        <v>15442</v>
      </c>
      <c r="D4540" s="607" t="s">
        <v>10580</v>
      </c>
      <c r="E4540" s="619" t="s">
        <v>33789</v>
      </c>
      <c r="F4540"/>
      <c r="G4540"/>
      <c r="H4540"/>
    </row>
    <row r="4541" spans="1:8" ht="15" x14ac:dyDescent="0.25">
      <c r="A4541" s="609" t="str">
        <f t="shared" si="70"/>
        <v>97900</v>
      </c>
      <c r="B4541" s="607" t="s">
        <v>5622</v>
      </c>
      <c r="C4541" s="607" t="s">
        <v>15443</v>
      </c>
      <c r="D4541" s="607" t="s">
        <v>10580</v>
      </c>
      <c r="E4541" s="619" t="s">
        <v>33790</v>
      </c>
      <c r="F4541"/>
      <c r="G4541"/>
      <c r="H4541"/>
    </row>
    <row r="4542" spans="1:8" ht="15" x14ac:dyDescent="0.25">
      <c r="A4542" s="609" t="str">
        <f t="shared" si="70"/>
        <v>97901</v>
      </c>
      <c r="B4542" s="607" t="s">
        <v>5623</v>
      </c>
      <c r="C4542" s="607" t="s">
        <v>15444</v>
      </c>
      <c r="D4542" s="607" t="s">
        <v>10580</v>
      </c>
      <c r="E4542" s="619" t="s">
        <v>33791</v>
      </c>
      <c r="F4542"/>
      <c r="G4542"/>
      <c r="H4542"/>
    </row>
    <row r="4543" spans="1:8" ht="15" x14ac:dyDescent="0.25">
      <c r="A4543" s="609" t="str">
        <f t="shared" si="70"/>
        <v>97902</v>
      </c>
      <c r="B4543" s="607" t="s">
        <v>5624</v>
      </c>
      <c r="C4543" s="607" t="s">
        <v>15445</v>
      </c>
      <c r="D4543" s="607" t="s">
        <v>10580</v>
      </c>
      <c r="E4543" s="619" t="s">
        <v>33792</v>
      </c>
      <c r="F4543"/>
      <c r="G4543"/>
      <c r="H4543"/>
    </row>
    <row r="4544" spans="1:8" ht="15" x14ac:dyDescent="0.25">
      <c r="A4544" s="609" t="str">
        <f t="shared" si="70"/>
        <v>97903</v>
      </c>
      <c r="B4544" s="607" t="s">
        <v>5625</v>
      </c>
      <c r="C4544" s="607" t="s">
        <v>15446</v>
      </c>
      <c r="D4544" s="607" t="s">
        <v>10580</v>
      </c>
      <c r="E4544" s="619" t="s">
        <v>33793</v>
      </c>
      <c r="F4544"/>
      <c r="G4544"/>
      <c r="H4544"/>
    </row>
    <row r="4545" spans="1:8" ht="15" x14ac:dyDescent="0.25">
      <c r="A4545" s="609" t="str">
        <f t="shared" si="70"/>
        <v>97904</v>
      </c>
      <c r="B4545" s="607" t="s">
        <v>5626</v>
      </c>
      <c r="C4545" s="607" t="s">
        <v>15447</v>
      </c>
      <c r="D4545" s="607" t="s">
        <v>10580</v>
      </c>
      <c r="E4545" s="619" t="s">
        <v>33794</v>
      </c>
      <c r="F4545"/>
      <c r="G4545"/>
      <c r="H4545"/>
    </row>
    <row r="4546" spans="1:8" ht="15" x14ac:dyDescent="0.25">
      <c r="A4546" s="609" t="str">
        <f t="shared" ref="A4546:A4609" si="71">IF(ISERROR(SEARCH("/",B4546)=6),TRIM(CLEAN(B4546)),IF(SEARCH("/",B4546)=6,IF(LEN(TRIM(CLEAN(B4546)))=7,LEFT(TRIM(CLEAN(B4546)),6)&amp;"00"&amp;RIGHT(TRIM(CLEAN(B4546)),1),LEFT(TRIM(CLEAN(B4546)),6)&amp;"0"&amp;RIGHT(TRIM(CLEAN(B4546)),2)),TRIM(CLEAN(B4546))))</f>
        <v>97905</v>
      </c>
      <c r="B4546" s="607" t="s">
        <v>5627</v>
      </c>
      <c r="C4546" s="607" t="s">
        <v>15448</v>
      </c>
      <c r="D4546" s="607" t="s">
        <v>10580</v>
      </c>
      <c r="E4546" s="619" t="s">
        <v>33795</v>
      </c>
      <c r="F4546"/>
      <c r="G4546"/>
      <c r="H4546"/>
    </row>
    <row r="4547" spans="1:8" ht="15" x14ac:dyDescent="0.25">
      <c r="A4547" s="609" t="str">
        <f t="shared" si="71"/>
        <v>97906</v>
      </c>
      <c r="B4547" s="607" t="s">
        <v>5628</v>
      </c>
      <c r="C4547" s="607" t="s">
        <v>15449</v>
      </c>
      <c r="D4547" s="607" t="s">
        <v>10580</v>
      </c>
      <c r="E4547" s="619" t="s">
        <v>33796</v>
      </c>
      <c r="F4547"/>
      <c r="G4547"/>
      <c r="H4547"/>
    </row>
    <row r="4548" spans="1:8" ht="15" x14ac:dyDescent="0.25">
      <c r="A4548" s="609" t="str">
        <f t="shared" si="71"/>
        <v>97907</v>
      </c>
      <c r="B4548" s="607" t="s">
        <v>5629</v>
      </c>
      <c r="C4548" s="607" t="s">
        <v>15450</v>
      </c>
      <c r="D4548" s="607" t="s">
        <v>10580</v>
      </c>
      <c r="E4548" s="619" t="s">
        <v>33797</v>
      </c>
      <c r="F4548"/>
      <c r="G4548"/>
      <c r="H4548"/>
    </row>
    <row r="4549" spans="1:8" ht="15" x14ac:dyDescent="0.25">
      <c r="A4549" s="609" t="str">
        <f t="shared" si="71"/>
        <v>97908</v>
      </c>
      <c r="B4549" s="607" t="s">
        <v>5630</v>
      </c>
      <c r="C4549" s="607" t="s">
        <v>15451</v>
      </c>
      <c r="D4549" s="607" t="s">
        <v>10580</v>
      </c>
      <c r="E4549" s="619" t="s">
        <v>33798</v>
      </c>
      <c r="F4549"/>
      <c r="G4549"/>
      <c r="H4549"/>
    </row>
    <row r="4550" spans="1:8" ht="15" x14ac:dyDescent="0.25">
      <c r="A4550" s="609" t="str">
        <f t="shared" si="71"/>
        <v>98102</v>
      </c>
      <c r="B4550" s="607" t="s">
        <v>5743</v>
      </c>
      <c r="C4550" s="607" t="s">
        <v>15452</v>
      </c>
      <c r="D4550" s="607" t="s">
        <v>10580</v>
      </c>
      <c r="E4550" s="619" t="s">
        <v>33799</v>
      </c>
      <c r="F4550"/>
      <c r="G4550"/>
      <c r="H4550"/>
    </row>
    <row r="4551" spans="1:8" ht="15" x14ac:dyDescent="0.25">
      <c r="A4551" s="609" t="str">
        <f t="shared" si="71"/>
        <v>98104</v>
      </c>
      <c r="B4551" s="607" t="s">
        <v>5744</v>
      </c>
      <c r="C4551" s="607" t="s">
        <v>15453</v>
      </c>
      <c r="D4551" s="607" t="s">
        <v>10580</v>
      </c>
      <c r="E4551" s="619" t="s">
        <v>33800</v>
      </c>
      <c r="F4551"/>
      <c r="G4551"/>
      <c r="H4551"/>
    </row>
    <row r="4552" spans="1:8" ht="15" x14ac:dyDescent="0.25">
      <c r="A4552" s="609" t="str">
        <f t="shared" si="71"/>
        <v>98105</v>
      </c>
      <c r="B4552" s="607" t="s">
        <v>5745</v>
      </c>
      <c r="C4552" s="607" t="s">
        <v>15454</v>
      </c>
      <c r="D4552" s="607" t="s">
        <v>10580</v>
      </c>
      <c r="E4552" s="619" t="s">
        <v>33801</v>
      </c>
      <c r="F4552"/>
      <c r="G4552"/>
      <c r="H4552"/>
    </row>
    <row r="4553" spans="1:8" ht="15" x14ac:dyDescent="0.25">
      <c r="A4553" s="609" t="str">
        <f t="shared" si="71"/>
        <v>98106</v>
      </c>
      <c r="B4553" s="607" t="s">
        <v>5746</v>
      </c>
      <c r="C4553" s="607" t="s">
        <v>15455</v>
      </c>
      <c r="D4553" s="607" t="s">
        <v>10580</v>
      </c>
      <c r="E4553" s="619" t="s">
        <v>33802</v>
      </c>
      <c r="F4553"/>
      <c r="G4553"/>
      <c r="H4553"/>
    </row>
    <row r="4554" spans="1:8" ht="15" x14ac:dyDescent="0.25">
      <c r="A4554" s="609" t="str">
        <f t="shared" si="71"/>
        <v>98107</v>
      </c>
      <c r="B4554" s="607" t="s">
        <v>5747</v>
      </c>
      <c r="C4554" s="607" t="s">
        <v>15456</v>
      </c>
      <c r="D4554" s="607" t="s">
        <v>10580</v>
      </c>
      <c r="E4554" s="619" t="s">
        <v>33803</v>
      </c>
      <c r="F4554"/>
      <c r="G4554"/>
      <c r="H4554"/>
    </row>
    <row r="4555" spans="1:8" ht="15" x14ac:dyDescent="0.25">
      <c r="A4555" s="609" t="str">
        <f t="shared" si="71"/>
        <v>98108</v>
      </c>
      <c r="B4555" s="607" t="s">
        <v>5748</v>
      </c>
      <c r="C4555" s="607" t="s">
        <v>15457</v>
      </c>
      <c r="D4555" s="607" t="s">
        <v>10580</v>
      </c>
      <c r="E4555" s="619" t="s">
        <v>33804</v>
      </c>
      <c r="F4555"/>
      <c r="G4555"/>
      <c r="H4555"/>
    </row>
    <row r="4556" spans="1:8" ht="15" x14ac:dyDescent="0.25">
      <c r="A4556" s="609" t="str">
        <f t="shared" si="71"/>
        <v>99250</v>
      </c>
      <c r="B4556" s="607" t="s">
        <v>5966</v>
      </c>
      <c r="C4556" s="607" t="s">
        <v>15458</v>
      </c>
      <c r="D4556" s="607" t="s">
        <v>10580</v>
      </c>
      <c r="E4556" s="619" t="s">
        <v>10265</v>
      </c>
      <c r="F4556"/>
      <c r="G4556"/>
      <c r="H4556"/>
    </row>
    <row r="4557" spans="1:8" ht="15" x14ac:dyDescent="0.25">
      <c r="A4557" s="609" t="str">
        <f t="shared" si="71"/>
        <v>99251</v>
      </c>
      <c r="B4557" s="607" t="s">
        <v>5967</v>
      </c>
      <c r="C4557" s="607" t="s">
        <v>15459</v>
      </c>
      <c r="D4557" s="607" t="s">
        <v>10580</v>
      </c>
      <c r="E4557" s="619" t="s">
        <v>33805</v>
      </c>
      <c r="F4557"/>
      <c r="G4557"/>
      <c r="H4557"/>
    </row>
    <row r="4558" spans="1:8" ht="15" x14ac:dyDescent="0.25">
      <c r="A4558" s="609" t="str">
        <f t="shared" si="71"/>
        <v>99253</v>
      </c>
      <c r="B4558" s="607" t="s">
        <v>5969</v>
      </c>
      <c r="C4558" s="607" t="s">
        <v>15460</v>
      </c>
      <c r="D4558" s="607" t="s">
        <v>10580</v>
      </c>
      <c r="E4558" s="619" t="s">
        <v>33806</v>
      </c>
      <c r="F4558"/>
      <c r="G4558"/>
      <c r="H4558"/>
    </row>
    <row r="4559" spans="1:8" ht="15" x14ac:dyDescent="0.25">
      <c r="A4559" s="609" t="str">
        <f t="shared" si="71"/>
        <v>99255</v>
      </c>
      <c r="B4559" s="607" t="s">
        <v>5971</v>
      </c>
      <c r="C4559" s="607" t="s">
        <v>15461</v>
      </c>
      <c r="D4559" s="607" t="s">
        <v>10580</v>
      </c>
      <c r="E4559" s="619" t="s">
        <v>33807</v>
      </c>
      <c r="F4559"/>
      <c r="G4559"/>
      <c r="H4559"/>
    </row>
    <row r="4560" spans="1:8" ht="15" x14ac:dyDescent="0.25">
      <c r="A4560" s="609" t="str">
        <f t="shared" si="71"/>
        <v>99257</v>
      </c>
      <c r="B4560" s="607" t="s">
        <v>5973</v>
      </c>
      <c r="C4560" s="607" t="s">
        <v>15462</v>
      </c>
      <c r="D4560" s="607" t="s">
        <v>10580</v>
      </c>
      <c r="E4560" s="619" t="s">
        <v>33808</v>
      </c>
      <c r="F4560"/>
      <c r="G4560"/>
      <c r="H4560"/>
    </row>
    <row r="4561" spans="1:8" ht="15" x14ac:dyDescent="0.25">
      <c r="A4561" s="609" t="str">
        <f t="shared" si="71"/>
        <v>99258</v>
      </c>
      <c r="B4561" s="607" t="s">
        <v>5974</v>
      </c>
      <c r="C4561" s="607" t="s">
        <v>15463</v>
      </c>
      <c r="D4561" s="607" t="s">
        <v>10580</v>
      </c>
      <c r="E4561" s="619" t="s">
        <v>33809</v>
      </c>
      <c r="F4561"/>
      <c r="G4561"/>
      <c r="H4561"/>
    </row>
    <row r="4562" spans="1:8" ht="15" x14ac:dyDescent="0.25">
      <c r="A4562" s="609" t="str">
        <f t="shared" si="71"/>
        <v>99260</v>
      </c>
      <c r="B4562" s="607" t="s">
        <v>5976</v>
      </c>
      <c r="C4562" s="607" t="s">
        <v>15464</v>
      </c>
      <c r="D4562" s="607" t="s">
        <v>10580</v>
      </c>
      <c r="E4562" s="619" t="s">
        <v>33810</v>
      </c>
      <c r="F4562"/>
      <c r="G4562"/>
      <c r="H4562"/>
    </row>
    <row r="4563" spans="1:8" ht="15" x14ac:dyDescent="0.25">
      <c r="A4563" s="609" t="str">
        <f t="shared" si="71"/>
        <v>99262</v>
      </c>
      <c r="B4563" s="607" t="s">
        <v>5978</v>
      </c>
      <c r="C4563" s="607" t="s">
        <v>15465</v>
      </c>
      <c r="D4563" s="607" t="s">
        <v>10580</v>
      </c>
      <c r="E4563" s="619" t="s">
        <v>33811</v>
      </c>
      <c r="F4563"/>
      <c r="G4563"/>
      <c r="H4563"/>
    </row>
    <row r="4564" spans="1:8" ht="15" x14ac:dyDescent="0.25">
      <c r="A4564" s="609" t="str">
        <f t="shared" si="71"/>
        <v>99264</v>
      </c>
      <c r="B4564" s="607" t="s">
        <v>5980</v>
      </c>
      <c r="C4564" s="607" t="s">
        <v>15466</v>
      </c>
      <c r="D4564" s="607" t="s">
        <v>10580</v>
      </c>
      <c r="E4564" s="619" t="s">
        <v>33812</v>
      </c>
      <c r="F4564"/>
      <c r="G4564"/>
      <c r="H4564"/>
    </row>
    <row r="4565" spans="1:8" ht="15" x14ac:dyDescent="0.25">
      <c r="A4565" s="609" t="str">
        <f t="shared" si="71"/>
        <v>102587</v>
      </c>
      <c r="B4565" s="607" t="s">
        <v>30653</v>
      </c>
      <c r="C4565" s="607" t="s">
        <v>30654</v>
      </c>
      <c r="D4565" s="607" t="s">
        <v>10580</v>
      </c>
      <c r="E4565" s="619" t="s">
        <v>8925</v>
      </c>
      <c r="F4565"/>
      <c r="G4565"/>
      <c r="H4565"/>
    </row>
    <row r="4566" spans="1:8" ht="15" x14ac:dyDescent="0.25">
      <c r="A4566" s="609" t="str">
        <f t="shared" si="71"/>
        <v>102588</v>
      </c>
      <c r="B4566" s="607" t="s">
        <v>30655</v>
      </c>
      <c r="C4566" s="607" t="s">
        <v>30656</v>
      </c>
      <c r="D4566" s="607" t="s">
        <v>10580</v>
      </c>
      <c r="E4566" s="619" t="s">
        <v>11180</v>
      </c>
      <c r="F4566"/>
      <c r="G4566"/>
      <c r="H4566"/>
    </row>
    <row r="4567" spans="1:8" ht="15" x14ac:dyDescent="0.25">
      <c r="A4567" s="609" t="str">
        <f t="shared" si="71"/>
        <v>102589</v>
      </c>
      <c r="B4567" s="607" t="s">
        <v>30657</v>
      </c>
      <c r="C4567" s="607" t="s">
        <v>30658</v>
      </c>
      <c r="D4567" s="607" t="s">
        <v>10580</v>
      </c>
      <c r="E4567" s="619" t="s">
        <v>9800</v>
      </c>
      <c r="F4567"/>
      <c r="G4567"/>
      <c r="H4567"/>
    </row>
    <row r="4568" spans="1:8" ht="15" x14ac:dyDescent="0.25">
      <c r="A4568" s="609" t="str">
        <f t="shared" si="71"/>
        <v>102590</v>
      </c>
      <c r="B4568" s="607" t="s">
        <v>30659</v>
      </c>
      <c r="C4568" s="607" t="s">
        <v>30660</v>
      </c>
      <c r="D4568" s="607" t="s">
        <v>10580</v>
      </c>
      <c r="E4568" s="619" t="s">
        <v>18204</v>
      </c>
      <c r="F4568"/>
      <c r="G4568"/>
      <c r="H4568"/>
    </row>
    <row r="4569" spans="1:8" ht="15" x14ac:dyDescent="0.25">
      <c r="A4569" s="609" t="str">
        <f t="shared" si="71"/>
        <v>102591</v>
      </c>
      <c r="B4569" s="607" t="s">
        <v>30661</v>
      </c>
      <c r="C4569" s="607" t="s">
        <v>30662</v>
      </c>
      <c r="D4569" s="607" t="s">
        <v>10580</v>
      </c>
      <c r="E4569" s="619" t="s">
        <v>9812</v>
      </c>
      <c r="F4569"/>
      <c r="G4569"/>
      <c r="H4569"/>
    </row>
    <row r="4570" spans="1:8" ht="15" x14ac:dyDescent="0.25">
      <c r="A4570" s="609" t="str">
        <f t="shared" si="71"/>
        <v>102592</v>
      </c>
      <c r="B4570" s="607" t="s">
        <v>30663</v>
      </c>
      <c r="C4570" s="607" t="s">
        <v>30664</v>
      </c>
      <c r="D4570" s="607" t="s">
        <v>10580</v>
      </c>
      <c r="E4570" s="619" t="s">
        <v>9803</v>
      </c>
      <c r="F4570"/>
      <c r="G4570"/>
      <c r="H4570"/>
    </row>
    <row r="4571" spans="1:8" ht="15" x14ac:dyDescent="0.25">
      <c r="A4571" s="609" t="str">
        <f t="shared" si="71"/>
        <v>102593</v>
      </c>
      <c r="B4571" s="607" t="s">
        <v>30665</v>
      </c>
      <c r="C4571" s="607" t="s">
        <v>30666</v>
      </c>
      <c r="D4571" s="607" t="s">
        <v>10580</v>
      </c>
      <c r="E4571" s="619" t="s">
        <v>17284</v>
      </c>
      <c r="F4571"/>
      <c r="G4571"/>
      <c r="H4571"/>
    </row>
    <row r="4572" spans="1:8" ht="15" x14ac:dyDescent="0.25">
      <c r="A4572" s="609" t="str">
        <f t="shared" si="71"/>
        <v>102594</v>
      </c>
      <c r="B4572" s="607" t="s">
        <v>30667</v>
      </c>
      <c r="C4572" s="607" t="s">
        <v>30668</v>
      </c>
      <c r="D4572" s="607" t="s">
        <v>10580</v>
      </c>
      <c r="E4572" s="619" t="s">
        <v>10730</v>
      </c>
      <c r="F4572"/>
      <c r="G4572"/>
      <c r="H4572"/>
    </row>
    <row r="4573" spans="1:8" ht="15" x14ac:dyDescent="0.25">
      <c r="A4573" s="609" t="str">
        <f t="shared" si="71"/>
        <v>102595</v>
      </c>
      <c r="B4573" s="607" t="s">
        <v>30669</v>
      </c>
      <c r="C4573" s="607" t="s">
        <v>30670</v>
      </c>
      <c r="D4573" s="607" t="s">
        <v>10580</v>
      </c>
      <c r="E4573" s="619" t="s">
        <v>18204</v>
      </c>
      <c r="F4573"/>
      <c r="G4573"/>
      <c r="H4573"/>
    </row>
    <row r="4574" spans="1:8" ht="15" x14ac:dyDescent="0.25">
      <c r="A4574" s="609" t="str">
        <f t="shared" si="71"/>
        <v>102596</v>
      </c>
      <c r="B4574" s="607" t="s">
        <v>30671</v>
      </c>
      <c r="C4574" s="607" t="s">
        <v>30672</v>
      </c>
      <c r="D4574" s="607" t="s">
        <v>10580</v>
      </c>
      <c r="E4574" s="619" t="s">
        <v>9538</v>
      </c>
      <c r="F4574"/>
      <c r="G4574"/>
      <c r="H4574"/>
    </row>
    <row r="4575" spans="1:8" ht="15" x14ac:dyDescent="0.25">
      <c r="A4575" s="609" t="str">
        <f t="shared" si="71"/>
        <v>102597</v>
      </c>
      <c r="B4575" s="607" t="s">
        <v>30673</v>
      </c>
      <c r="C4575" s="607" t="s">
        <v>30674</v>
      </c>
      <c r="D4575" s="607" t="s">
        <v>10580</v>
      </c>
      <c r="E4575" s="619" t="s">
        <v>10114</v>
      </c>
      <c r="F4575"/>
      <c r="G4575"/>
      <c r="H4575"/>
    </row>
    <row r="4576" spans="1:8" ht="15" x14ac:dyDescent="0.25">
      <c r="A4576" s="609" t="str">
        <f t="shared" si="71"/>
        <v>102598</v>
      </c>
      <c r="B4576" s="607" t="s">
        <v>30675</v>
      </c>
      <c r="C4576" s="607" t="s">
        <v>30676</v>
      </c>
      <c r="D4576" s="607" t="s">
        <v>10580</v>
      </c>
      <c r="E4576" s="619" t="s">
        <v>9137</v>
      </c>
      <c r="F4576"/>
      <c r="G4576"/>
      <c r="H4576"/>
    </row>
    <row r="4577" spans="1:8" ht="15" x14ac:dyDescent="0.25">
      <c r="A4577" s="609" t="str">
        <f t="shared" si="71"/>
        <v>102599</v>
      </c>
      <c r="B4577" s="607" t="s">
        <v>30677</v>
      </c>
      <c r="C4577" s="607" t="s">
        <v>30678</v>
      </c>
      <c r="D4577" s="607" t="s">
        <v>10580</v>
      </c>
      <c r="E4577" s="619" t="s">
        <v>9538</v>
      </c>
      <c r="F4577"/>
      <c r="G4577"/>
      <c r="H4577"/>
    </row>
    <row r="4578" spans="1:8" ht="15" x14ac:dyDescent="0.25">
      <c r="A4578" s="609" t="str">
        <f t="shared" si="71"/>
        <v>102600</v>
      </c>
      <c r="B4578" s="607" t="s">
        <v>30679</v>
      </c>
      <c r="C4578" s="607" t="s">
        <v>30680</v>
      </c>
      <c r="D4578" s="607" t="s">
        <v>10580</v>
      </c>
      <c r="E4578" s="619" t="s">
        <v>10289</v>
      </c>
      <c r="F4578"/>
      <c r="G4578"/>
      <c r="H4578"/>
    </row>
    <row r="4579" spans="1:8" ht="15" x14ac:dyDescent="0.25">
      <c r="A4579" s="609" t="str">
        <f t="shared" si="71"/>
        <v>102601</v>
      </c>
      <c r="B4579" s="607" t="s">
        <v>30682</v>
      </c>
      <c r="C4579" s="607" t="s">
        <v>30683</v>
      </c>
      <c r="D4579" s="607" t="s">
        <v>10580</v>
      </c>
      <c r="E4579" s="619" t="s">
        <v>8828</v>
      </c>
      <c r="F4579"/>
      <c r="G4579"/>
      <c r="H4579"/>
    </row>
    <row r="4580" spans="1:8" ht="15" x14ac:dyDescent="0.25">
      <c r="A4580" s="609" t="str">
        <f t="shared" si="71"/>
        <v>102602</v>
      </c>
      <c r="B4580" s="607" t="s">
        <v>30684</v>
      </c>
      <c r="C4580" s="607" t="s">
        <v>30685</v>
      </c>
      <c r="D4580" s="607" t="s">
        <v>10580</v>
      </c>
      <c r="E4580" s="619" t="s">
        <v>18452</v>
      </c>
      <c r="F4580"/>
      <c r="G4580"/>
      <c r="H4580"/>
    </row>
    <row r="4581" spans="1:8" ht="15" x14ac:dyDescent="0.25">
      <c r="A4581" s="609" t="str">
        <f t="shared" si="71"/>
        <v>102603</v>
      </c>
      <c r="B4581" s="607" t="s">
        <v>30686</v>
      </c>
      <c r="C4581" s="607" t="s">
        <v>30687</v>
      </c>
      <c r="D4581" s="607" t="s">
        <v>10580</v>
      </c>
      <c r="E4581" s="619" t="s">
        <v>9144</v>
      </c>
      <c r="F4581"/>
      <c r="G4581"/>
      <c r="H4581"/>
    </row>
    <row r="4582" spans="1:8" ht="15" x14ac:dyDescent="0.25">
      <c r="A4582" s="609" t="str">
        <f t="shared" si="71"/>
        <v>102604</v>
      </c>
      <c r="B4582" s="607" t="s">
        <v>30688</v>
      </c>
      <c r="C4582" s="607" t="s">
        <v>30689</v>
      </c>
      <c r="D4582" s="607" t="s">
        <v>10580</v>
      </c>
      <c r="E4582" s="619" t="s">
        <v>9707</v>
      </c>
      <c r="F4582"/>
      <c r="G4582"/>
      <c r="H4582"/>
    </row>
    <row r="4583" spans="1:8" ht="15" x14ac:dyDescent="0.25">
      <c r="A4583" s="609" t="str">
        <f t="shared" si="71"/>
        <v>102605</v>
      </c>
      <c r="B4583" s="607" t="s">
        <v>30690</v>
      </c>
      <c r="C4583" s="607" t="s">
        <v>30691</v>
      </c>
      <c r="D4583" s="607" t="s">
        <v>10580</v>
      </c>
      <c r="E4583" s="619" t="s">
        <v>33813</v>
      </c>
      <c r="F4583"/>
      <c r="G4583"/>
      <c r="H4583"/>
    </row>
    <row r="4584" spans="1:8" ht="15" x14ac:dyDescent="0.25">
      <c r="A4584" s="609" t="str">
        <f t="shared" si="71"/>
        <v>102606</v>
      </c>
      <c r="B4584" s="607" t="s">
        <v>30693</v>
      </c>
      <c r="C4584" s="607" t="s">
        <v>30694</v>
      </c>
      <c r="D4584" s="607" t="s">
        <v>10580</v>
      </c>
      <c r="E4584" s="619" t="s">
        <v>33814</v>
      </c>
      <c r="F4584"/>
      <c r="G4584"/>
      <c r="H4584"/>
    </row>
    <row r="4585" spans="1:8" ht="15" x14ac:dyDescent="0.25">
      <c r="A4585" s="609" t="str">
        <f t="shared" si="71"/>
        <v>102607</v>
      </c>
      <c r="B4585" s="607" t="s">
        <v>30696</v>
      </c>
      <c r="C4585" s="607" t="s">
        <v>30697</v>
      </c>
      <c r="D4585" s="607" t="s">
        <v>10580</v>
      </c>
      <c r="E4585" s="619" t="s">
        <v>33815</v>
      </c>
      <c r="F4585"/>
      <c r="G4585"/>
      <c r="H4585"/>
    </row>
    <row r="4586" spans="1:8" ht="15" x14ac:dyDescent="0.25">
      <c r="A4586" s="609" t="str">
        <f t="shared" si="71"/>
        <v>102608</v>
      </c>
      <c r="B4586" s="607" t="s">
        <v>30699</v>
      </c>
      <c r="C4586" s="607" t="s">
        <v>30700</v>
      </c>
      <c r="D4586" s="607" t="s">
        <v>10580</v>
      </c>
      <c r="E4586" s="619" t="s">
        <v>33816</v>
      </c>
      <c r="F4586"/>
      <c r="G4586"/>
      <c r="H4586"/>
    </row>
    <row r="4587" spans="1:8" ht="15" x14ac:dyDescent="0.25">
      <c r="A4587" s="609" t="str">
        <f t="shared" si="71"/>
        <v>102609</v>
      </c>
      <c r="B4587" s="607" t="s">
        <v>30702</v>
      </c>
      <c r="C4587" s="607" t="s">
        <v>30703</v>
      </c>
      <c r="D4587" s="607" t="s">
        <v>10580</v>
      </c>
      <c r="E4587" s="619" t="s">
        <v>33817</v>
      </c>
      <c r="F4587"/>
      <c r="G4587"/>
      <c r="H4587"/>
    </row>
    <row r="4588" spans="1:8" ht="15" x14ac:dyDescent="0.25">
      <c r="A4588" s="609" t="str">
        <f t="shared" si="71"/>
        <v>102611</v>
      </c>
      <c r="B4588" s="607" t="s">
        <v>30705</v>
      </c>
      <c r="C4588" s="607" t="s">
        <v>30706</v>
      </c>
      <c r="D4588" s="607" t="s">
        <v>10580</v>
      </c>
      <c r="E4588" s="619" t="s">
        <v>33818</v>
      </c>
      <c r="F4588"/>
      <c r="G4588"/>
      <c r="H4588"/>
    </row>
    <row r="4589" spans="1:8" ht="15" x14ac:dyDescent="0.25">
      <c r="A4589" s="609" t="str">
        <f t="shared" si="71"/>
        <v>102613</v>
      </c>
      <c r="B4589" s="607" t="s">
        <v>30708</v>
      </c>
      <c r="C4589" s="607" t="s">
        <v>30709</v>
      </c>
      <c r="D4589" s="607" t="s">
        <v>10580</v>
      </c>
      <c r="E4589" s="619" t="s">
        <v>33819</v>
      </c>
      <c r="F4589"/>
      <c r="G4589"/>
      <c r="H4589"/>
    </row>
    <row r="4590" spans="1:8" ht="15" x14ac:dyDescent="0.25">
      <c r="A4590" s="609" t="str">
        <f t="shared" si="71"/>
        <v>102614</v>
      </c>
      <c r="B4590" s="607" t="s">
        <v>30711</v>
      </c>
      <c r="C4590" s="607" t="s">
        <v>30712</v>
      </c>
      <c r="D4590" s="607" t="s">
        <v>10580</v>
      </c>
      <c r="E4590" s="619" t="s">
        <v>33820</v>
      </c>
      <c r="F4590"/>
      <c r="G4590"/>
      <c r="H4590"/>
    </row>
    <row r="4591" spans="1:8" ht="15" x14ac:dyDescent="0.25">
      <c r="A4591" s="609" t="str">
        <f t="shared" si="71"/>
        <v>102615</v>
      </c>
      <c r="B4591" s="607" t="s">
        <v>30714</v>
      </c>
      <c r="C4591" s="607" t="s">
        <v>30715</v>
      </c>
      <c r="D4591" s="607" t="s">
        <v>10580</v>
      </c>
      <c r="E4591" s="619" t="s">
        <v>33821</v>
      </c>
      <c r="F4591"/>
      <c r="G4591"/>
      <c r="H4591"/>
    </row>
    <row r="4592" spans="1:8" ht="15" x14ac:dyDescent="0.25">
      <c r="A4592" s="609" t="str">
        <f t="shared" si="71"/>
        <v>102617</v>
      </c>
      <c r="B4592" s="607" t="s">
        <v>30717</v>
      </c>
      <c r="C4592" s="607" t="s">
        <v>30718</v>
      </c>
      <c r="D4592" s="607" t="s">
        <v>10580</v>
      </c>
      <c r="E4592" s="619" t="s">
        <v>33822</v>
      </c>
      <c r="F4592"/>
      <c r="G4592"/>
      <c r="H4592"/>
    </row>
    <row r="4593" spans="1:8" ht="15" x14ac:dyDescent="0.25">
      <c r="A4593" s="609" t="str">
        <f t="shared" si="71"/>
        <v>102619</v>
      </c>
      <c r="B4593" s="607" t="s">
        <v>30720</v>
      </c>
      <c r="C4593" s="607" t="s">
        <v>30721</v>
      </c>
      <c r="D4593" s="607" t="s">
        <v>10580</v>
      </c>
      <c r="E4593" s="619" t="s">
        <v>33823</v>
      </c>
      <c r="F4593"/>
      <c r="G4593"/>
      <c r="H4593"/>
    </row>
    <row r="4594" spans="1:8" ht="15" x14ac:dyDescent="0.25">
      <c r="A4594" s="609" t="str">
        <f t="shared" si="71"/>
        <v>102622</v>
      </c>
      <c r="B4594" s="607" t="s">
        <v>30723</v>
      </c>
      <c r="C4594" s="607" t="s">
        <v>30724</v>
      </c>
      <c r="D4594" s="607" t="s">
        <v>10580</v>
      </c>
      <c r="E4594" s="619" t="s">
        <v>33824</v>
      </c>
      <c r="F4594"/>
      <c r="G4594"/>
      <c r="H4594"/>
    </row>
    <row r="4595" spans="1:8" ht="15" x14ac:dyDescent="0.25">
      <c r="A4595" s="609" t="str">
        <f t="shared" si="71"/>
        <v>102623</v>
      </c>
      <c r="B4595" s="607" t="s">
        <v>30726</v>
      </c>
      <c r="C4595" s="607" t="s">
        <v>30727</v>
      </c>
      <c r="D4595" s="607" t="s">
        <v>10580</v>
      </c>
      <c r="E4595" s="619" t="s">
        <v>33825</v>
      </c>
      <c r="F4595"/>
      <c r="G4595"/>
      <c r="H4595"/>
    </row>
    <row r="4596" spans="1:8" ht="15" x14ac:dyDescent="0.25">
      <c r="A4596" s="609" t="str">
        <f t="shared" si="71"/>
        <v>89482</v>
      </c>
      <c r="B4596" s="607" t="s">
        <v>1950</v>
      </c>
      <c r="C4596" s="607" t="s">
        <v>15467</v>
      </c>
      <c r="D4596" s="607" t="s">
        <v>10580</v>
      </c>
      <c r="E4596" s="619" t="s">
        <v>15833</v>
      </c>
      <c r="F4596"/>
      <c r="G4596"/>
      <c r="H4596"/>
    </row>
    <row r="4597" spans="1:8" ht="15" x14ac:dyDescent="0.25">
      <c r="A4597" s="609" t="str">
        <f t="shared" si="71"/>
        <v>89491</v>
      </c>
      <c r="B4597" s="607" t="s">
        <v>1959</v>
      </c>
      <c r="C4597" s="607" t="s">
        <v>15468</v>
      </c>
      <c r="D4597" s="607" t="s">
        <v>10580</v>
      </c>
      <c r="E4597" s="619" t="s">
        <v>30389</v>
      </c>
      <c r="F4597"/>
      <c r="G4597"/>
      <c r="H4597"/>
    </row>
    <row r="4598" spans="1:8" ht="15" x14ac:dyDescent="0.25">
      <c r="A4598" s="609" t="str">
        <f t="shared" si="71"/>
        <v>89495</v>
      </c>
      <c r="B4598" s="607" t="s">
        <v>1963</v>
      </c>
      <c r="C4598" s="607" t="s">
        <v>15469</v>
      </c>
      <c r="D4598" s="607" t="s">
        <v>10580</v>
      </c>
      <c r="E4598" s="619" t="s">
        <v>8806</v>
      </c>
      <c r="F4598"/>
      <c r="G4598"/>
      <c r="H4598"/>
    </row>
    <row r="4599" spans="1:8" ht="15" x14ac:dyDescent="0.25">
      <c r="A4599" s="609" t="str">
        <f t="shared" si="71"/>
        <v>89707</v>
      </c>
      <c r="B4599" s="607" t="s">
        <v>2161</v>
      </c>
      <c r="C4599" s="607" t="s">
        <v>15470</v>
      </c>
      <c r="D4599" s="607" t="s">
        <v>10580</v>
      </c>
      <c r="E4599" s="619" t="s">
        <v>31453</v>
      </c>
      <c r="F4599"/>
      <c r="G4599"/>
      <c r="H4599"/>
    </row>
    <row r="4600" spans="1:8" ht="15" x14ac:dyDescent="0.25">
      <c r="A4600" s="609" t="str">
        <f t="shared" si="71"/>
        <v>89708</v>
      </c>
      <c r="B4600" s="607" t="s">
        <v>2162</v>
      </c>
      <c r="C4600" s="607" t="s">
        <v>15471</v>
      </c>
      <c r="D4600" s="607" t="s">
        <v>10580</v>
      </c>
      <c r="E4600" s="619" t="s">
        <v>33826</v>
      </c>
      <c r="F4600"/>
      <c r="G4600"/>
      <c r="H4600"/>
    </row>
    <row r="4601" spans="1:8" ht="15" x14ac:dyDescent="0.25">
      <c r="A4601" s="609" t="str">
        <f t="shared" si="71"/>
        <v>89709</v>
      </c>
      <c r="B4601" s="607" t="s">
        <v>2163</v>
      </c>
      <c r="C4601" s="607" t="s">
        <v>15472</v>
      </c>
      <c r="D4601" s="607" t="s">
        <v>10580</v>
      </c>
      <c r="E4601" s="619" t="s">
        <v>8921</v>
      </c>
      <c r="F4601"/>
      <c r="G4601"/>
      <c r="H4601"/>
    </row>
    <row r="4602" spans="1:8" ht="15" x14ac:dyDescent="0.25">
      <c r="A4602" s="609" t="str">
        <f t="shared" si="71"/>
        <v>89710</v>
      </c>
      <c r="B4602" s="607" t="s">
        <v>2164</v>
      </c>
      <c r="C4602" s="607" t="s">
        <v>15473</v>
      </c>
      <c r="D4602" s="607" t="s">
        <v>10580</v>
      </c>
      <c r="E4602" s="619" t="s">
        <v>14170</v>
      </c>
      <c r="F4602"/>
      <c r="G4602"/>
      <c r="H4602"/>
    </row>
    <row r="4603" spans="1:8" ht="15" x14ac:dyDescent="0.25">
      <c r="A4603" s="609" t="str">
        <f t="shared" si="71"/>
        <v>86872</v>
      </c>
      <c r="B4603" s="607" t="s">
        <v>1009</v>
      </c>
      <c r="C4603" s="607" t="s">
        <v>15474</v>
      </c>
      <c r="D4603" s="607" t="s">
        <v>10580</v>
      </c>
      <c r="E4603" s="619" t="s">
        <v>33827</v>
      </c>
      <c r="F4603"/>
      <c r="G4603"/>
      <c r="H4603"/>
    </row>
    <row r="4604" spans="1:8" ht="15" x14ac:dyDescent="0.25">
      <c r="A4604" s="609" t="str">
        <f t="shared" si="71"/>
        <v>86874</v>
      </c>
      <c r="B4604" s="607" t="s">
        <v>1010</v>
      </c>
      <c r="C4604" s="607" t="s">
        <v>15475</v>
      </c>
      <c r="D4604" s="607" t="s">
        <v>10580</v>
      </c>
      <c r="E4604" s="619" t="s">
        <v>33828</v>
      </c>
      <c r="F4604"/>
      <c r="G4604"/>
      <c r="H4604"/>
    </row>
    <row r="4605" spans="1:8" ht="15" x14ac:dyDescent="0.25">
      <c r="A4605" s="609" t="str">
        <f t="shared" si="71"/>
        <v>86875</v>
      </c>
      <c r="B4605" s="607" t="s">
        <v>1011</v>
      </c>
      <c r="C4605" s="607" t="s">
        <v>15476</v>
      </c>
      <c r="D4605" s="607" t="s">
        <v>10580</v>
      </c>
      <c r="E4605" s="619" t="s">
        <v>33829</v>
      </c>
      <c r="F4605"/>
      <c r="G4605"/>
      <c r="H4605"/>
    </row>
    <row r="4606" spans="1:8" ht="15" x14ac:dyDescent="0.25">
      <c r="A4606" s="609" t="str">
        <f t="shared" si="71"/>
        <v>86876</v>
      </c>
      <c r="B4606" s="607" t="s">
        <v>1012</v>
      </c>
      <c r="C4606" s="607" t="s">
        <v>15477</v>
      </c>
      <c r="D4606" s="607" t="s">
        <v>10580</v>
      </c>
      <c r="E4606" s="619" t="s">
        <v>33830</v>
      </c>
      <c r="F4606"/>
      <c r="G4606"/>
      <c r="H4606"/>
    </row>
    <row r="4607" spans="1:8" ht="15" x14ac:dyDescent="0.25">
      <c r="A4607" s="609" t="str">
        <f t="shared" si="71"/>
        <v>86877</v>
      </c>
      <c r="B4607" s="607" t="s">
        <v>1013</v>
      </c>
      <c r="C4607" s="607" t="s">
        <v>15478</v>
      </c>
      <c r="D4607" s="607" t="s">
        <v>10580</v>
      </c>
      <c r="E4607" s="619" t="s">
        <v>9613</v>
      </c>
      <c r="F4607"/>
      <c r="G4607"/>
      <c r="H4607"/>
    </row>
    <row r="4608" spans="1:8" ht="15" x14ac:dyDescent="0.25">
      <c r="A4608" s="609" t="str">
        <f t="shared" si="71"/>
        <v>86878</v>
      </c>
      <c r="B4608" s="607" t="s">
        <v>1014</v>
      </c>
      <c r="C4608" s="607" t="s">
        <v>15480</v>
      </c>
      <c r="D4608" s="607" t="s">
        <v>10580</v>
      </c>
      <c r="E4608" s="619" t="s">
        <v>33831</v>
      </c>
      <c r="F4608"/>
      <c r="G4608"/>
      <c r="H4608"/>
    </row>
    <row r="4609" spans="1:8" ht="15" x14ac:dyDescent="0.25">
      <c r="A4609" s="609" t="str">
        <f t="shared" si="71"/>
        <v>86879</v>
      </c>
      <c r="B4609" s="607" t="s">
        <v>1015</v>
      </c>
      <c r="C4609" s="607" t="s">
        <v>15482</v>
      </c>
      <c r="D4609" s="607" t="s">
        <v>10580</v>
      </c>
      <c r="E4609" s="619" t="s">
        <v>19016</v>
      </c>
      <c r="F4609"/>
      <c r="G4609"/>
      <c r="H4609"/>
    </row>
    <row r="4610" spans="1:8" ht="15" x14ac:dyDescent="0.25">
      <c r="A4610" s="609" t="str">
        <f t="shared" ref="A4610:A4673" si="72">IF(ISERROR(SEARCH("/",B4610)=6),TRIM(CLEAN(B4610)),IF(SEARCH("/",B4610)=6,IF(LEN(TRIM(CLEAN(B4610)))=7,LEFT(TRIM(CLEAN(B4610)),6)&amp;"00"&amp;RIGHT(TRIM(CLEAN(B4610)),1),LEFT(TRIM(CLEAN(B4610)),6)&amp;"0"&amp;RIGHT(TRIM(CLEAN(B4610)),2)),TRIM(CLEAN(B4610))))</f>
        <v>86880</v>
      </c>
      <c r="B4610" s="607" t="s">
        <v>1016</v>
      </c>
      <c r="C4610" s="607" t="s">
        <v>15484</v>
      </c>
      <c r="D4610" s="607" t="s">
        <v>10580</v>
      </c>
      <c r="E4610" s="619" t="s">
        <v>18691</v>
      </c>
      <c r="F4610"/>
      <c r="G4610"/>
      <c r="H4610"/>
    </row>
    <row r="4611" spans="1:8" ht="15" x14ac:dyDescent="0.25">
      <c r="A4611" s="609" t="str">
        <f t="shared" si="72"/>
        <v>86881</v>
      </c>
      <c r="B4611" s="607" t="s">
        <v>1017</v>
      </c>
      <c r="C4611" s="607" t="s">
        <v>15486</v>
      </c>
      <c r="D4611" s="607" t="s">
        <v>10580</v>
      </c>
      <c r="E4611" s="619" t="s">
        <v>33832</v>
      </c>
      <c r="F4611"/>
      <c r="G4611"/>
      <c r="H4611"/>
    </row>
    <row r="4612" spans="1:8" ht="15" x14ac:dyDescent="0.25">
      <c r="A4612" s="609" t="str">
        <f t="shared" si="72"/>
        <v>86882</v>
      </c>
      <c r="B4612" s="607" t="s">
        <v>1018</v>
      </c>
      <c r="C4612" s="607" t="s">
        <v>15487</v>
      </c>
      <c r="D4612" s="607" t="s">
        <v>10580</v>
      </c>
      <c r="E4612" s="619" t="s">
        <v>9854</v>
      </c>
      <c r="F4612"/>
      <c r="G4612"/>
      <c r="H4612"/>
    </row>
    <row r="4613" spans="1:8" ht="15" x14ac:dyDescent="0.25">
      <c r="A4613" s="609" t="str">
        <f t="shared" si="72"/>
        <v>86883</v>
      </c>
      <c r="B4613" s="607" t="s">
        <v>1019</v>
      </c>
      <c r="C4613" s="607" t="s">
        <v>15489</v>
      </c>
      <c r="D4613" s="607" t="s">
        <v>10580</v>
      </c>
      <c r="E4613" s="619" t="s">
        <v>15903</v>
      </c>
      <c r="F4613"/>
      <c r="G4613"/>
      <c r="H4613"/>
    </row>
    <row r="4614" spans="1:8" ht="15" x14ac:dyDescent="0.25">
      <c r="A4614" s="609" t="str">
        <f t="shared" si="72"/>
        <v>86884</v>
      </c>
      <c r="B4614" s="607" t="s">
        <v>1020</v>
      </c>
      <c r="C4614" s="607" t="s">
        <v>15491</v>
      </c>
      <c r="D4614" s="607" t="s">
        <v>10580</v>
      </c>
      <c r="E4614" s="619" t="s">
        <v>18923</v>
      </c>
      <c r="F4614"/>
      <c r="G4614"/>
      <c r="H4614"/>
    </row>
    <row r="4615" spans="1:8" ht="15" x14ac:dyDescent="0.25">
      <c r="A4615" s="609" t="str">
        <f t="shared" si="72"/>
        <v>86885</v>
      </c>
      <c r="B4615" s="607" t="s">
        <v>1021</v>
      </c>
      <c r="C4615" s="607" t="s">
        <v>15492</v>
      </c>
      <c r="D4615" s="607" t="s">
        <v>10580</v>
      </c>
      <c r="E4615" s="619" t="s">
        <v>13096</v>
      </c>
      <c r="F4615"/>
      <c r="G4615"/>
      <c r="H4615"/>
    </row>
    <row r="4616" spans="1:8" ht="15" x14ac:dyDescent="0.25">
      <c r="A4616" s="609" t="str">
        <f t="shared" si="72"/>
        <v>86886</v>
      </c>
      <c r="B4616" s="607" t="s">
        <v>1022</v>
      </c>
      <c r="C4616" s="607" t="s">
        <v>15493</v>
      </c>
      <c r="D4616" s="607" t="s">
        <v>10580</v>
      </c>
      <c r="E4616" s="619" t="s">
        <v>16856</v>
      </c>
      <c r="F4616"/>
      <c r="G4616"/>
      <c r="H4616"/>
    </row>
    <row r="4617" spans="1:8" ht="15" x14ac:dyDescent="0.25">
      <c r="A4617" s="609" t="str">
        <f t="shared" si="72"/>
        <v>86887</v>
      </c>
      <c r="B4617" s="607" t="s">
        <v>1023</v>
      </c>
      <c r="C4617" s="607" t="s">
        <v>15494</v>
      </c>
      <c r="D4617" s="607" t="s">
        <v>10580</v>
      </c>
      <c r="E4617" s="619" t="s">
        <v>19044</v>
      </c>
      <c r="F4617"/>
      <c r="G4617"/>
      <c r="H4617"/>
    </row>
    <row r="4618" spans="1:8" ht="15" x14ac:dyDescent="0.25">
      <c r="A4618" s="609" t="str">
        <f t="shared" si="72"/>
        <v>86888</v>
      </c>
      <c r="B4618" s="607" t="s">
        <v>1024</v>
      </c>
      <c r="C4618" s="607" t="s">
        <v>15495</v>
      </c>
      <c r="D4618" s="607" t="s">
        <v>10580</v>
      </c>
      <c r="E4618" s="619" t="s">
        <v>33007</v>
      </c>
      <c r="F4618"/>
      <c r="G4618"/>
      <c r="H4618"/>
    </row>
    <row r="4619" spans="1:8" ht="15" x14ac:dyDescent="0.25">
      <c r="A4619" s="609" t="str">
        <f t="shared" si="72"/>
        <v>86889</v>
      </c>
      <c r="B4619" s="607" t="s">
        <v>1025</v>
      </c>
      <c r="C4619" s="607" t="s">
        <v>15496</v>
      </c>
      <c r="D4619" s="607" t="s">
        <v>10580</v>
      </c>
      <c r="E4619" s="619" t="s">
        <v>33833</v>
      </c>
      <c r="F4619"/>
      <c r="G4619"/>
      <c r="H4619"/>
    </row>
    <row r="4620" spans="1:8" ht="15" x14ac:dyDescent="0.25">
      <c r="A4620" s="609" t="str">
        <f t="shared" si="72"/>
        <v>86893</v>
      </c>
      <c r="B4620" s="607" t="s">
        <v>1026</v>
      </c>
      <c r="C4620" s="607" t="s">
        <v>15497</v>
      </c>
      <c r="D4620" s="607" t="s">
        <v>10580</v>
      </c>
      <c r="E4620" s="619" t="s">
        <v>33834</v>
      </c>
      <c r="F4620"/>
      <c r="G4620"/>
      <c r="H4620"/>
    </row>
    <row r="4621" spans="1:8" ht="15" x14ac:dyDescent="0.25">
      <c r="A4621" s="609" t="str">
        <f t="shared" si="72"/>
        <v>86894</v>
      </c>
      <c r="B4621" s="607" t="s">
        <v>1027</v>
      </c>
      <c r="C4621" s="607" t="s">
        <v>15498</v>
      </c>
      <c r="D4621" s="607" t="s">
        <v>10580</v>
      </c>
      <c r="E4621" s="619" t="s">
        <v>32940</v>
      </c>
      <c r="F4621"/>
      <c r="G4621"/>
      <c r="H4621"/>
    </row>
    <row r="4622" spans="1:8" ht="15" x14ac:dyDescent="0.25">
      <c r="A4622" s="609" t="str">
        <f t="shared" si="72"/>
        <v>86895</v>
      </c>
      <c r="B4622" s="607" t="s">
        <v>1028</v>
      </c>
      <c r="C4622" s="607" t="s">
        <v>15499</v>
      </c>
      <c r="D4622" s="607" t="s">
        <v>10580</v>
      </c>
      <c r="E4622" s="619" t="s">
        <v>30341</v>
      </c>
      <c r="F4622"/>
      <c r="G4622"/>
      <c r="H4622"/>
    </row>
    <row r="4623" spans="1:8" ht="15" x14ac:dyDescent="0.25">
      <c r="A4623" s="609" t="str">
        <f t="shared" si="72"/>
        <v>86899</v>
      </c>
      <c r="B4623" s="607" t="s">
        <v>1029</v>
      </c>
      <c r="C4623" s="607" t="s">
        <v>15500</v>
      </c>
      <c r="D4623" s="607" t="s">
        <v>10580</v>
      </c>
      <c r="E4623" s="619" t="s">
        <v>33835</v>
      </c>
      <c r="F4623"/>
      <c r="G4623"/>
      <c r="H4623"/>
    </row>
    <row r="4624" spans="1:8" ht="15" x14ac:dyDescent="0.25">
      <c r="A4624" s="609" t="str">
        <f t="shared" si="72"/>
        <v>86900</v>
      </c>
      <c r="B4624" s="607" t="s">
        <v>1030</v>
      </c>
      <c r="C4624" s="607" t="s">
        <v>15501</v>
      </c>
      <c r="D4624" s="607" t="s">
        <v>10580</v>
      </c>
      <c r="E4624" s="619" t="s">
        <v>33836</v>
      </c>
      <c r="F4624"/>
      <c r="G4624"/>
      <c r="H4624"/>
    </row>
    <row r="4625" spans="1:8" ht="15" x14ac:dyDescent="0.25">
      <c r="A4625" s="609" t="str">
        <f t="shared" si="72"/>
        <v>86901</v>
      </c>
      <c r="B4625" s="607" t="s">
        <v>1031</v>
      </c>
      <c r="C4625" s="607" t="s">
        <v>15502</v>
      </c>
      <c r="D4625" s="607" t="s">
        <v>10580</v>
      </c>
      <c r="E4625" s="619" t="s">
        <v>33837</v>
      </c>
      <c r="F4625"/>
      <c r="G4625"/>
      <c r="H4625"/>
    </row>
    <row r="4626" spans="1:8" ht="15" x14ac:dyDescent="0.25">
      <c r="A4626" s="609" t="str">
        <f t="shared" si="72"/>
        <v>86902</v>
      </c>
      <c r="B4626" s="607" t="s">
        <v>1032</v>
      </c>
      <c r="C4626" s="607" t="s">
        <v>15503</v>
      </c>
      <c r="D4626" s="607" t="s">
        <v>10580</v>
      </c>
      <c r="E4626" s="619" t="s">
        <v>33838</v>
      </c>
      <c r="F4626"/>
      <c r="G4626"/>
      <c r="H4626"/>
    </row>
    <row r="4627" spans="1:8" ht="15" x14ac:dyDescent="0.25">
      <c r="A4627" s="609" t="str">
        <f t="shared" si="72"/>
        <v>86903</v>
      </c>
      <c r="B4627" s="607" t="s">
        <v>1033</v>
      </c>
      <c r="C4627" s="607" t="s">
        <v>15504</v>
      </c>
      <c r="D4627" s="607" t="s">
        <v>10580</v>
      </c>
      <c r="E4627" s="619" t="s">
        <v>33839</v>
      </c>
      <c r="F4627"/>
      <c r="G4627"/>
      <c r="H4627"/>
    </row>
    <row r="4628" spans="1:8" ht="15" x14ac:dyDescent="0.25">
      <c r="A4628" s="609" t="str">
        <f t="shared" si="72"/>
        <v>86904</v>
      </c>
      <c r="B4628" s="607" t="s">
        <v>1034</v>
      </c>
      <c r="C4628" s="607" t="s">
        <v>15505</v>
      </c>
      <c r="D4628" s="607" t="s">
        <v>10580</v>
      </c>
      <c r="E4628" s="619" t="s">
        <v>18461</v>
      </c>
      <c r="F4628"/>
      <c r="G4628"/>
      <c r="H4628"/>
    </row>
    <row r="4629" spans="1:8" ht="15" x14ac:dyDescent="0.25">
      <c r="A4629" s="609" t="str">
        <f t="shared" si="72"/>
        <v>86905</v>
      </c>
      <c r="B4629" s="607" t="s">
        <v>1035</v>
      </c>
      <c r="C4629" s="607" t="s">
        <v>15506</v>
      </c>
      <c r="D4629" s="607" t="s">
        <v>10580</v>
      </c>
      <c r="E4629" s="619" t="s">
        <v>33840</v>
      </c>
      <c r="F4629"/>
      <c r="G4629"/>
      <c r="H4629"/>
    </row>
    <row r="4630" spans="1:8" ht="15" x14ac:dyDescent="0.25">
      <c r="A4630" s="609" t="str">
        <f t="shared" si="72"/>
        <v>86906</v>
      </c>
      <c r="B4630" s="607" t="s">
        <v>1036</v>
      </c>
      <c r="C4630" s="607" t="s">
        <v>15507</v>
      </c>
      <c r="D4630" s="607" t="s">
        <v>10580</v>
      </c>
      <c r="E4630" s="619" t="s">
        <v>19654</v>
      </c>
      <c r="F4630"/>
      <c r="G4630"/>
      <c r="H4630"/>
    </row>
    <row r="4631" spans="1:8" ht="15" x14ac:dyDescent="0.25">
      <c r="A4631" s="609" t="str">
        <f t="shared" si="72"/>
        <v>86908</v>
      </c>
      <c r="B4631" s="607" t="s">
        <v>1037</v>
      </c>
      <c r="C4631" s="607" t="s">
        <v>15508</v>
      </c>
      <c r="D4631" s="607" t="s">
        <v>10580</v>
      </c>
      <c r="E4631" s="619" t="s">
        <v>33841</v>
      </c>
      <c r="F4631"/>
      <c r="G4631"/>
      <c r="H4631"/>
    </row>
    <row r="4632" spans="1:8" ht="15" x14ac:dyDescent="0.25">
      <c r="A4632" s="609" t="str">
        <f t="shared" si="72"/>
        <v>86909</v>
      </c>
      <c r="B4632" s="607" t="s">
        <v>1038</v>
      </c>
      <c r="C4632" s="607" t="s">
        <v>15509</v>
      </c>
      <c r="D4632" s="607" t="s">
        <v>10580</v>
      </c>
      <c r="E4632" s="619" t="s">
        <v>33842</v>
      </c>
      <c r="F4632"/>
      <c r="G4632"/>
      <c r="H4632"/>
    </row>
    <row r="4633" spans="1:8" ht="15" x14ac:dyDescent="0.25">
      <c r="A4633" s="609" t="str">
        <f t="shared" si="72"/>
        <v>86910</v>
      </c>
      <c r="B4633" s="607" t="s">
        <v>1039</v>
      </c>
      <c r="C4633" s="607" t="s">
        <v>15510</v>
      </c>
      <c r="D4633" s="607" t="s">
        <v>10580</v>
      </c>
      <c r="E4633" s="619" t="s">
        <v>33843</v>
      </c>
      <c r="F4633"/>
      <c r="G4633"/>
      <c r="H4633"/>
    </row>
    <row r="4634" spans="1:8" ht="15" x14ac:dyDescent="0.25">
      <c r="A4634" s="609" t="str">
        <f t="shared" si="72"/>
        <v>86911</v>
      </c>
      <c r="B4634" s="607" t="s">
        <v>1040</v>
      </c>
      <c r="C4634" s="607" t="s">
        <v>15511</v>
      </c>
      <c r="D4634" s="607" t="s">
        <v>10580</v>
      </c>
      <c r="E4634" s="619" t="s">
        <v>19460</v>
      </c>
      <c r="F4634"/>
      <c r="G4634"/>
      <c r="H4634"/>
    </row>
    <row r="4635" spans="1:8" ht="15" x14ac:dyDescent="0.25">
      <c r="A4635" s="609" t="str">
        <f t="shared" si="72"/>
        <v>86913</v>
      </c>
      <c r="B4635" s="607" t="s">
        <v>1041</v>
      </c>
      <c r="C4635" s="607" t="s">
        <v>15513</v>
      </c>
      <c r="D4635" s="607" t="s">
        <v>10580</v>
      </c>
      <c r="E4635" s="619" t="s">
        <v>16008</v>
      </c>
      <c r="F4635"/>
      <c r="G4635"/>
      <c r="H4635"/>
    </row>
    <row r="4636" spans="1:8" ht="15" x14ac:dyDescent="0.25">
      <c r="A4636" s="609" t="str">
        <f t="shared" si="72"/>
        <v>86914</v>
      </c>
      <c r="B4636" s="607" t="s">
        <v>1042</v>
      </c>
      <c r="C4636" s="607" t="s">
        <v>15514</v>
      </c>
      <c r="D4636" s="607" t="s">
        <v>10580</v>
      </c>
      <c r="E4636" s="619" t="s">
        <v>9311</v>
      </c>
      <c r="F4636"/>
      <c r="G4636"/>
      <c r="H4636"/>
    </row>
    <row r="4637" spans="1:8" ht="15" x14ac:dyDescent="0.25">
      <c r="A4637" s="609" t="str">
        <f t="shared" si="72"/>
        <v>86915</v>
      </c>
      <c r="B4637" s="607" t="s">
        <v>1043</v>
      </c>
      <c r="C4637" s="607" t="s">
        <v>15515</v>
      </c>
      <c r="D4637" s="607" t="s">
        <v>10580</v>
      </c>
      <c r="E4637" s="619" t="s">
        <v>33844</v>
      </c>
      <c r="F4637"/>
      <c r="G4637"/>
      <c r="H4637"/>
    </row>
    <row r="4638" spans="1:8" ht="15" x14ac:dyDescent="0.25">
      <c r="A4638" s="609" t="str">
        <f t="shared" si="72"/>
        <v>86916</v>
      </c>
      <c r="B4638" s="607" t="s">
        <v>1044</v>
      </c>
      <c r="C4638" s="607" t="s">
        <v>15516</v>
      </c>
      <c r="D4638" s="607" t="s">
        <v>10580</v>
      </c>
      <c r="E4638" s="619" t="s">
        <v>9848</v>
      </c>
      <c r="F4638"/>
      <c r="G4638"/>
      <c r="H4638"/>
    </row>
    <row r="4639" spans="1:8" ht="15" x14ac:dyDescent="0.25">
      <c r="A4639" s="609" t="str">
        <f t="shared" si="72"/>
        <v>86919</v>
      </c>
      <c r="B4639" s="607" t="s">
        <v>1045</v>
      </c>
      <c r="C4639" s="607" t="s">
        <v>15517</v>
      </c>
      <c r="D4639" s="607" t="s">
        <v>10580</v>
      </c>
      <c r="E4639" s="619" t="s">
        <v>33845</v>
      </c>
      <c r="F4639"/>
      <c r="G4639"/>
      <c r="H4639"/>
    </row>
    <row r="4640" spans="1:8" ht="15" x14ac:dyDescent="0.25">
      <c r="A4640" s="609" t="str">
        <f t="shared" si="72"/>
        <v>86920</v>
      </c>
      <c r="B4640" s="607" t="s">
        <v>1046</v>
      </c>
      <c r="C4640" s="607" t="s">
        <v>15518</v>
      </c>
      <c r="D4640" s="607" t="s">
        <v>10580</v>
      </c>
      <c r="E4640" s="619" t="s">
        <v>33846</v>
      </c>
      <c r="F4640"/>
      <c r="G4640"/>
      <c r="H4640"/>
    </row>
    <row r="4641" spans="1:8" ht="15" x14ac:dyDescent="0.25">
      <c r="A4641" s="609" t="str">
        <f t="shared" si="72"/>
        <v>86921</v>
      </c>
      <c r="B4641" s="607" t="s">
        <v>1047</v>
      </c>
      <c r="C4641" s="607" t="s">
        <v>15519</v>
      </c>
      <c r="D4641" s="607" t="s">
        <v>10580</v>
      </c>
      <c r="E4641" s="619" t="s">
        <v>33847</v>
      </c>
      <c r="F4641"/>
      <c r="G4641"/>
      <c r="H4641"/>
    </row>
    <row r="4642" spans="1:8" ht="15" x14ac:dyDescent="0.25">
      <c r="A4642" s="609" t="str">
        <f t="shared" si="72"/>
        <v>86922</v>
      </c>
      <c r="B4642" s="607" t="s">
        <v>1048</v>
      </c>
      <c r="C4642" s="607" t="s">
        <v>15520</v>
      </c>
      <c r="D4642" s="607" t="s">
        <v>10580</v>
      </c>
      <c r="E4642" s="619" t="s">
        <v>33848</v>
      </c>
      <c r="F4642"/>
      <c r="G4642"/>
      <c r="H4642"/>
    </row>
    <row r="4643" spans="1:8" ht="15" x14ac:dyDescent="0.25">
      <c r="A4643" s="609" t="str">
        <f t="shared" si="72"/>
        <v>86923</v>
      </c>
      <c r="B4643" s="607" t="s">
        <v>1049</v>
      </c>
      <c r="C4643" s="607" t="s">
        <v>15521</v>
      </c>
      <c r="D4643" s="607" t="s">
        <v>10580</v>
      </c>
      <c r="E4643" s="619" t="s">
        <v>33849</v>
      </c>
      <c r="F4643"/>
      <c r="G4643"/>
      <c r="H4643"/>
    </row>
    <row r="4644" spans="1:8" ht="15" x14ac:dyDescent="0.25">
      <c r="A4644" s="609" t="str">
        <f t="shared" si="72"/>
        <v>86924</v>
      </c>
      <c r="B4644" s="607" t="s">
        <v>1050</v>
      </c>
      <c r="C4644" s="607" t="s">
        <v>15522</v>
      </c>
      <c r="D4644" s="607" t="s">
        <v>10580</v>
      </c>
      <c r="E4644" s="619" t="s">
        <v>33850</v>
      </c>
      <c r="F4644"/>
      <c r="G4644"/>
      <c r="H4644"/>
    </row>
    <row r="4645" spans="1:8" ht="15" x14ac:dyDescent="0.25">
      <c r="A4645" s="609" t="str">
        <f t="shared" si="72"/>
        <v>86925</v>
      </c>
      <c r="B4645" s="607" t="s">
        <v>1051</v>
      </c>
      <c r="C4645" s="607" t="s">
        <v>15523</v>
      </c>
      <c r="D4645" s="607" t="s">
        <v>10580</v>
      </c>
      <c r="E4645" s="619" t="s">
        <v>33851</v>
      </c>
      <c r="F4645"/>
      <c r="G4645"/>
      <c r="H4645"/>
    </row>
    <row r="4646" spans="1:8" ht="15" x14ac:dyDescent="0.25">
      <c r="A4646" s="609" t="str">
        <f t="shared" si="72"/>
        <v>86926</v>
      </c>
      <c r="B4646" s="607" t="s">
        <v>1052</v>
      </c>
      <c r="C4646" s="607" t="s">
        <v>15524</v>
      </c>
      <c r="D4646" s="607" t="s">
        <v>10580</v>
      </c>
      <c r="E4646" s="619" t="s">
        <v>33852</v>
      </c>
      <c r="F4646"/>
      <c r="G4646"/>
      <c r="H4646"/>
    </row>
    <row r="4647" spans="1:8" ht="15" x14ac:dyDescent="0.25">
      <c r="A4647" s="609" t="str">
        <f t="shared" si="72"/>
        <v>86927</v>
      </c>
      <c r="B4647" s="607" t="s">
        <v>1053</v>
      </c>
      <c r="C4647" s="607" t="s">
        <v>15525</v>
      </c>
      <c r="D4647" s="607" t="s">
        <v>10580</v>
      </c>
      <c r="E4647" s="619" t="s">
        <v>33853</v>
      </c>
      <c r="F4647"/>
      <c r="G4647"/>
      <c r="H4647"/>
    </row>
    <row r="4648" spans="1:8" ht="15" x14ac:dyDescent="0.25">
      <c r="A4648" s="609" t="str">
        <f t="shared" si="72"/>
        <v>86928</v>
      </c>
      <c r="B4648" s="607" t="s">
        <v>1054</v>
      </c>
      <c r="C4648" s="607" t="s">
        <v>15526</v>
      </c>
      <c r="D4648" s="607" t="s">
        <v>10580</v>
      </c>
      <c r="E4648" s="619" t="s">
        <v>33854</v>
      </c>
      <c r="F4648"/>
      <c r="G4648"/>
      <c r="H4648"/>
    </row>
    <row r="4649" spans="1:8" ht="15" x14ac:dyDescent="0.25">
      <c r="A4649" s="609" t="str">
        <f t="shared" si="72"/>
        <v>86929</v>
      </c>
      <c r="B4649" s="607" t="s">
        <v>1055</v>
      </c>
      <c r="C4649" s="607" t="s">
        <v>15527</v>
      </c>
      <c r="D4649" s="607" t="s">
        <v>10580</v>
      </c>
      <c r="E4649" s="619" t="s">
        <v>33855</v>
      </c>
      <c r="F4649"/>
      <c r="G4649"/>
      <c r="H4649"/>
    </row>
    <row r="4650" spans="1:8" ht="15" x14ac:dyDescent="0.25">
      <c r="A4650" s="609" t="str">
        <f t="shared" si="72"/>
        <v>86930</v>
      </c>
      <c r="B4650" s="607" t="s">
        <v>1056</v>
      </c>
      <c r="C4650" s="607" t="s">
        <v>15528</v>
      </c>
      <c r="D4650" s="607" t="s">
        <v>10580</v>
      </c>
      <c r="E4650" s="619" t="s">
        <v>33856</v>
      </c>
      <c r="F4650"/>
      <c r="G4650"/>
      <c r="H4650"/>
    </row>
    <row r="4651" spans="1:8" ht="15" x14ac:dyDescent="0.25">
      <c r="A4651" s="609" t="str">
        <f t="shared" si="72"/>
        <v>86931</v>
      </c>
      <c r="B4651" s="607" t="s">
        <v>1057</v>
      </c>
      <c r="C4651" s="607" t="s">
        <v>15529</v>
      </c>
      <c r="D4651" s="607" t="s">
        <v>10580</v>
      </c>
      <c r="E4651" s="619" t="s">
        <v>33857</v>
      </c>
      <c r="F4651"/>
      <c r="G4651"/>
      <c r="H4651"/>
    </row>
    <row r="4652" spans="1:8" ht="15" x14ac:dyDescent="0.25">
      <c r="A4652" s="609" t="str">
        <f t="shared" si="72"/>
        <v>86932</v>
      </c>
      <c r="B4652" s="607" t="s">
        <v>1058</v>
      </c>
      <c r="C4652" s="607" t="s">
        <v>15530</v>
      </c>
      <c r="D4652" s="607" t="s">
        <v>10580</v>
      </c>
      <c r="E4652" s="619" t="s">
        <v>33858</v>
      </c>
      <c r="F4652"/>
      <c r="G4652"/>
      <c r="H4652"/>
    </row>
    <row r="4653" spans="1:8" ht="15" x14ac:dyDescent="0.25">
      <c r="A4653" s="609" t="str">
        <f t="shared" si="72"/>
        <v>86933</v>
      </c>
      <c r="B4653" s="607" t="s">
        <v>1059</v>
      </c>
      <c r="C4653" s="607" t="s">
        <v>15531</v>
      </c>
      <c r="D4653" s="607" t="s">
        <v>10580</v>
      </c>
      <c r="E4653" s="619" t="s">
        <v>33859</v>
      </c>
      <c r="F4653"/>
      <c r="G4653"/>
      <c r="H4653"/>
    </row>
    <row r="4654" spans="1:8" ht="15" x14ac:dyDescent="0.25">
      <c r="A4654" s="609" t="str">
        <f t="shared" si="72"/>
        <v>86934</v>
      </c>
      <c r="B4654" s="607" t="s">
        <v>1060</v>
      </c>
      <c r="C4654" s="607" t="s">
        <v>15532</v>
      </c>
      <c r="D4654" s="607" t="s">
        <v>10580</v>
      </c>
      <c r="E4654" s="619" t="s">
        <v>33860</v>
      </c>
      <c r="F4654"/>
      <c r="G4654"/>
      <c r="H4654"/>
    </row>
    <row r="4655" spans="1:8" ht="15" x14ac:dyDescent="0.25">
      <c r="A4655" s="609" t="str">
        <f t="shared" si="72"/>
        <v>86935</v>
      </c>
      <c r="B4655" s="607" t="s">
        <v>1061</v>
      </c>
      <c r="C4655" s="607" t="s">
        <v>15533</v>
      </c>
      <c r="D4655" s="607" t="s">
        <v>10580</v>
      </c>
      <c r="E4655" s="619" t="s">
        <v>33861</v>
      </c>
      <c r="F4655"/>
      <c r="G4655"/>
      <c r="H4655"/>
    </row>
    <row r="4656" spans="1:8" ht="15" x14ac:dyDescent="0.25">
      <c r="A4656" s="609" t="str">
        <f t="shared" si="72"/>
        <v>86936</v>
      </c>
      <c r="B4656" s="607" t="s">
        <v>1062</v>
      </c>
      <c r="C4656" s="607" t="s">
        <v>15534</v>
      </c>
      <c r="D4656" s="607" t="s">
        <v>10580</v>
      </c>
      <c r="E4656" s="619" t="s">
        <v>33862</v>
      </c>
      <c r="F4656"/>
      <c r="G4656"/>
      <c r="H4656"/>
    </row>
    <row r="4657" spans="1:8" ht="15" x14ac:dyDescent="0.25">
      <c r="A4657" s="609" t="str">
        <f t="shared" si="72"/>
        <v>86937</v>
      </c>
      <c r="B4657" s="607" t="s">
        <v>1063</v>
      </c>
      <c r="C4657" s="607" t="s">
        <v>15535</v>
      </c>
      <c r="D4657" s="607" t="s">
        <v>10580</v>
      </c>
      <c r="E4657" s="619" t="s">
        <v>24137</v>
      </c>
      <c r="F4657"/>
      <c r="G4657"/>
      <c r="H4657"/>
    </row>
    <row r="4658" spans="1:8" ht="15" x14ac:dyDescent="0.25">
      <c r="A4658" s="609" t="str">
        <f t="shared" si="72"/>
        <v>86938</v>
      </c>
      <c r="B4658" s="607" t="s">
        <v>1064</v>
      </c>
      <c r="C4658" s="607" t="s">
        <v>15536</v>
      </c>
      <c r="D4658" s="607" t="s">
        <v>10580</v>
      </c>
      <c r="E4658" s="619" t="s">
        <v>33863</v>
      </c>
      <c r="F4658"/>
      <c r="G4658"/>
      <c r="H4658"/>
    </row>
    <row r="4659" spans="1:8" ht="15" x14ac:dyDescent="0.25">
      <c r="A4659" s="609" t="str">
        <f t="shared" si="72"/>
        <v>86939</v>
      </c>
      <c r="B4659" s="607" t="s">
        <v>1065</v>
      </c>
      <c r="C4659" s="607" t="s">
        <v>15537</v>
      </c>
      <c r="D4659" s="607" t="s">
        <v>10580</v>
      </c>
      <c r="E4659" s="619" t="s">
        <v>32868</v>
      </c>
      <c r="F4659"/>
      <c r="G4659"/>
      <c r="H4659"/>
    </row>
    <row r="4660" spans="1:8" ht="15" x14ac:dyDescent="0.25">
      <c r="A4660" s="609" t="str">
        <f t="shared" si="72"/>
        <v>86940</v>
      </c>
      <c r="B4660" s="607" t="s">
        <v>1066</v>
      </c>
      <c r="C4660" s="607" t="s">
        <v>15538</v>
      </c>
      <c r="D4660" s="607" t="s">
        <v>10580</v>
      </c>
      <c r="E4660" s="619" t="s">
        <v>33864</v>
      </c>
      <c r="F4660"/>
      <c r="G4660"/>
      <c r="H4660"/>
    </row>
    <row r="4661" spans="1:8" ht="15" x14ac:dyDescent="0.25">
      <c r="A4661" s="609" t="str">
        <f t="shared" si="72"/>
        <v>86941</v>
      </c>
      <c r="B4661" s="607" t="s">
        <v>1067</v>
      </c>
      <c r="C4661" s="607" t="s">
        <v>15539</v>
      </c>
      <c r="D4661" s="607" t="s">
        <v>10580</v>
      </c>
      <c r="E4661" s="619" t="s">
        <v>10264</v>
      </c>
      <c r="F4661"/>
      <c r="G4661"/>
      <c r="H4661"/>
    </row>
    <row r="4662" spans="1:8" ht="15" x14ac:dyDescent="0.25">
      <c r="A4662" s="609" t="str">
        <f t="shared" si="72"/>
        <v>86942</v>
      </c>
      <c r="B4662" s="607" t="s">
        <v>1068</v>
      </c>
      <c r="C4662" s="607" t="s">
        <v>15540</v>
      </c>
      <c r="D4662" s="607" t="s">
        <v>10580</v>
      </c>
      <c r="E4662" s="619" t="s">
        <v>33865</v>
      </c>
      <c r="F4662"/>
      <c r="G4662"/>
      <c r="H4662"/>
    </row>
    <row r="4663" spans="1:8" ht="15" x14ac:dyDescent="0.25">
      <c r="A4663" s="609" t="str">
        <f t="shared" si="72"/>
        <v>86943</v>
      </c>
      <c r="B4663" s="607" t="s">
        <v>1069</v>
      </c>
      <c r="C4663" s="607" t="s">
        <v>15541</v>
      </c>
      <c r="D4663" s="607" t="s">
        <v>10580</v>
      </c>
      <c r="E4663" s="619" t="s">
        <v>32435</v>
      </c>
      <c r="F4663"/>
      <c r="G4663"/>
      <c r="H4663"/>
    </row>
    <row r="4664" spans="1:8" ht="15" x14ac:dyDescent="0.25">
      <c r="A4664" s="609" t="str">
        <f t="shared" si="72"/>
        <v>86947</v>
      </c>
      <c r="B4664" s="607" t="s">
        <v>1070</v>
      </c>
      <c r="C4664" s="607" t="s">
        <v>15542</v>
      </c>
      <c r="D4664" s="607" t="s">
        <v>10580</v>
      </c>
      <c r="E4664" s="619" t="s">
        <v>33866</v>
      </c>
      <c r="F4664"/>
      <c r="G4664"/>
      <c r="H4664"/>
    </row>
    <row r="4665" spans="1:8" ht="15" x14ac:dyDescent="0.25">
      <c r="A4665" s="609" t="str">
        <f t="shared" si="72"/>
        <v>93396</v>
      </c>
      <c r="B4665" s="607" t="s">
        <v>4015</v>
      </c>
      <c r="C4665" s="607" t="s">
        <v>15543</v>
      </c>
      <c r="D4665" s="607" t="s">
        <v>10580</v>
      </c>
      <c r="E4665" s="619" t="s">
        <v>33867</v>
      </c>
      <c r="F4665"/>
      <c r="G4665"/>
      <c r="H4665"/>
    </row>
    <row r="4666" spans="1:8" ht="15" x14ac:dyDescent="0.25">
      <c r="A4666" s="609" t="str">
        <f t="shared" si="72"/>
        <v>93441</v>
      </c>
      <c r="B4666" s="607" t="s">
        <v>4059</v>
      </c>
      <c r="C4666" s="607" t="s">
        <v>15544</v>
      </c>
      <c r="D4666" s="607" t="s">
        <v>10580</v>
      </c>
      <c r="E4666" s="619" t="s">
        <v>33868</v>
      </c>
      <c r="F4666"/>
      <c r="G4666"/>
      <c r="H4666"/>
    </row>
    <row r="4667" spans="1:8" ht="15" x14ac:dyDescent="0.25">
      <c r="A4667" s="609" t="str">
        <f t="shared" si="72"/>
        <v>93442</v>
      </c>
      <c r="B4667" s="607" t="s">
        <v>4060</v>
      </c>
      <c r="C4667" s="607" t="s">
        <v>15545</v>
      </c>
      <c r="D4667" s="607" t="s">
        <v>10580</v>
      </c>
      <c r="E4667" s="619" t="s">
        <v>33869</v>
      </c>
      <c r="F4667"/>
      <c r="G4667"/>
      <c r="H4667"/>
    </row>
    <row r="4668" spans="1:8" ht="15" x14ac:dyDescent="0.25">
      <c r="A4668" s="609" t="str">
        <f t="shared" si="72"/>
        <v>95469</v>
      </c>
      <c r="B4668" s="607" t="s">
        <v>4674</v>
      </c>
      <c r="C4668" s="607" t="s">
        <v>15546</v>
      </c>
      <c r="D4668" s="607" t="s">
        <v>10580</v>
      </c>
      <c r="E4668" s="619" t="s">
        <v>33870</v>
      </c>
      <c r="F4668"/>
      <c r="G4668"/>
      <c r="H4668"/>
    </row>
    <row r="4669" spans="1:8" ht="15" x14ac:dyDescent="0.25">
      <c r="A4669" s="609" t="str">
        <f t="shared" si="72"/>
        <v>95470</v>
      </c>
      <c r="B4669" s="607" t="s">
        <v>4675</v>
      </c>
      <c r="C4669" s="607" t="s">
        <v>15547</v>
      </c>
      <c r="D4669" s="607" t="s">
        <v>10580</v>
      </c>
      <c r="E4669" s="619" t="s">
        <v>33871</v>
      </c>
      <c r="F4669"/>
      <c r="G4669"/>
      <c r="H4669"/>
    </row>
    <row r="4670" spans="1:8" ht="15" x14ac:dyDescent="0.25">
      <c r="A4670" s="609" t="str">
        <f t="shared" si="72"/>
        <v>95471</v>
      </c>
      <c r="B4670" s="607" t="s">
        <v>4676</v>
      </c>
      <c r="C4670" s="607" t="s">
        <v>15548</v>
      </c>
      <c r="D4670" s="607" t="s">
        <v>10580</v>
      </c>
      <c r="E4670" s="619" t="s">
        <v>33872</v>
      </c>
      <c r="F4670"/>
      <c r="G4670"/>
      <c r="H4670"/>
    </row>
    <row r="4671" spans="1:8" ht="15" x14ac:dyDescent="0.25">
      <c r="A4671" s="609" t="str">
        <f t="shared" si="72"/>
        <v>95472</v>
      </c>
      <c r="B4671" s="607" t="s">
        <v>4677</v>
      </c>
      <c r="C4671" s="607" t="s">
        <v>15549</v>
      </c>
      <c r="D4671" s="607" t="s">
        <v>10580</v>
      </c>
      <c r="E4671" s="619" t="s">
        <v>33873</v>
      </c>
      <c r="F4671"/>
      <c r="G4671"/>
      <c r="H4671"/>
    </row>
    <row r="4672" spans="1:8" ht="15" x14ac:dyDescent="0.25">
      <c r="A4672" s="609" t="str">
        <f t="shared" si="72"/>
        <v>95542</v>
      </c>
      <c r="B4672" s="607" t="s">
        <v>4679</v>
      </c>
      <c r="C4672" s="607" t="s">
        <v>15550</v>
      </c>
      <c r="D4672" s="607" t="s">
        <v>10580</v>
      </c>
      <c r="E4672" s="619" t="s">
        <v>16735</v>
      </c>
      <c r="F4672"/>
      <c r="G4672"/>
      <c r="H4672"/>
    </row>
    <row r="4673" spans="1:8" ht="15" x14ac:dyDescent="0.25">
      <c r="A4673" s="609" t="str">
        <f t="shared" si="72"/>
        <v>95543</v>
      </c>
      <c r="B4673" s="607" t="s">
        <v>4680</v>
      </c>
      <c r="C4673" s="607" t="s">
        <v>15552</v>
      </c>
      <c r="D4673" s="607" t="s">
        <v>10580</v>
      </c>
      <c r="E4673" s="619" t="s">
        <v>31625</v>
      </c>
      <c r="F4673"/>
      <c r="G4673"/>
      <c r="H4673"/>
    </row>
    <row r="4674" spans="1:8" ht="15" x14ac:dyDescent="0.25">
      <c r="A4674" s="609" t="str">
        <f t="shared" ref="A4674:A4737" si="73">IF(ISERROR(SEARCH("/",B4674)=6),TRIM(CLEAN(B4674)),IF(SEARCH("/",B4674)=6,IF(LEN(TRIM(CLEAN(B4674)))=7,LEFT(TRIM(CLEAN(B4674)),6)&amp;"00"&amp;RIGHT(TRIM(CLEAN(B4674)),1),LEFT(TRIM(CLEAN(B4674)),6)&amp;"0"&amp;RIGHT(TRIM(CLEAN(B4674)),2)),TRIM(CLEAN(B4674))))</f>
        <v>95544</v>
      </c>
      <c r="B4674" s="607" t="s">
        <v>4681</v>
      </c>
      <c r="C4674" s="607" t="s">
        <v>15553</v>
      </c>
      <c r="D4674" s="607" t="s">
        <v>10580</v>
      </c>
      <c r="E4674" s="619" t="s">
        <v>9311</v>
      </c>
      <c r="F4674"/>
      <c r="G4674"/>
      <c r="H4674"/>
    </row>
    <row r="4675" spans="1:8" ht="15" x14ac:dyDescent="0.25">
      <c r="A4675" s="609" t="str">
        <f t="shared" si="73"/>
        <v>95545</v>
      </c>
      <c r="B4675" s="607" t="s">
        <v>4682</v>
      </c>
      <c r="C4675" s="607" t="s">
        <v>15554</v>
      </c>
      <c r="D4675" s="607" t="s">
        <v>10580</v>
      </c>
      <c r="E4675" s="619" t="s">
        <v>14493</v>
      </c>
      <c r="F4675"/>
      <c r="G4675"/>
      <c r="H4675"/>
    </row>
    <row r="4676" spans="1:8" ht="15" x14ac:dyDescent="0.25">
      <c r="A4676" s="609" t="str">
        <f t="shared" si="73"/>
        <v>95546</v>
      </c>
      <c r="B4676" s="607" t="s">
        <v>4683</v>
      </c>
      <c r="C4676" s="607" t="s">
        <v>15555</v>
      </c>
      <c r="D4676" s="607" t="s">
        <v>10580</v>
      </c>
      <c r="E4676" s="619" t="s">
        <v>28857</v>
      </c>
      <c r="F4676"/>
      <c r="G4676"/>
      <c r="H4676"/>
    </row>
    <row r="4677" spans="1:8" ht="15" x14ac:dyDescent="0.25">
      <c r="A4677" s="609" t="str">
        <f t="shared" si="73"/>
        <v>95547</v>
      </c>
      <c r="B4677" s="607" t="s">
        <v>4684</v>
      </c>
      <c r="C4677" s="607" t="s">
        <v>15556</v>
      </c>
      <c r="D4677" s="607" t="s">
        <v>10580</v>
      </c>
      <c r="E4677" s="619" t="s">
        <v>33874</v>
      </c>
      <c r="F4677"/>
      <c r="G4677"/>
      <c r="H4677"/>
    </row>
    <row r="4678" spans="1:8" ht="15" x14ac:dyDescent="0.25">
      <c r="A4678" s="609" t="str">
        <f t="shared" si="73"/>
        <v>100848</v>
      </c>
      <c r="B4678" s="607" t="s">
        <v>6733</v>
      </c>
      <c r="C4678" s="607" t="s">
        <v>15557</v>
      </c>
      <c r="D4678" s="607" t="s">
        <v>10580</v>
      </c>
      <c r="E4678" s="619" t="s">
        <v>33875</v>
      </c>
      <c r="F4678"/>
      <c r="G4678"/>
      <c r="H4678"/>
    </row>
    <row r="4679" spans="1:8" ht="15" x14ac:dyDescent="0.25">
      <c r="A4679" s="609" t="str">
        <f t="shared" si="73"/>
        <v>100849</v>
      </c>
      <c r="B4679" s="607" t="s">
        <v>6734</v>
      </c>
      <c r="C4679" s="607" t="s">
        <v>15558</v>
      </c>
      <c r="D4679" s="607" t="s">
        <v>10580</v>
      </c>
      <c r="E4679" s="619" t="s">
        <v>9978</v>
      </c>
      <c r="F4679"/>
      <c r="G4679"/>
      <c r="H4679"/>
    </row>
    <row r="4680" spans="1:8" ht="15" x14ac:dyDescent="0.25">
      <c r="A4680" s="609" t="str">
        <f t="shared" si="73"/>
        <v>100851</v>
      </c>
      <c r="B4680" s="607" t="s">
        <v>6735</v>
      </c>
      <c r="C4680" s="607" t="s">
        <v>15559</v>
      </c>
      <c r="D4680" s="607" t="s">
        <v>10580</v>
      </c>
      <c r="E4680" s="619" t="s">
        <v>33876</v>
      </c>
      <c r="F4680"/>
      <c r="G4680"/>
      <c r="H4680"/>
    </row>
    <row r="4681" spans="1:8" ht="15" x14ac:dyDescent="0.25">
      <c r="A4681" s="609" t="str">
        <f t="shared" si="73"/>
        <v>100852</v>
      </c>
      <c r="B4681" s="607" t="s">
        <v>6736</v>
      </c>
      <c r="C4681" s="607" t="s">
        <v>15560</v>
      </c>
      <c r="D4681" s="607" t="s">
        <v>10580</v>
      </c>
      <c r="E4681" s="619" t="s">
        <v>33877</v>
      </c>
      <c r="F4681"/>
      <c r="G4681"/>
      <c r="H4681"/>
    </row>
    <row r="4682" spans="1:8" ht="15" x14ac:dyDescent="0.25">
      <c r="A4682" s="609" t="str">
        <f t="shared" si="73"/>
        <v>100854</v>
      </c>
      <c r="B4682" s="607" t="s">
        <v>6737</v>
      </c>
      <c r="C4682" s="607" t="s">
        <v>15561</v>
      </c>
      <c r="D4682" s="607" t="s">
        <v>10580</v>
      </c>
      <c r="E4682" s="619" t="s">
        <v>33878</v>
      </c>
      <c r="F4682"/>
      <c r="G4682"/>
      <c r="H4682"/>
    </row>
    <row r="4683" spans="1:8" ht="15" x14ac:dyDescent="0.25">
      <c r="A4683" s="609" t="str">
        <f t="shared" si="73"/>
        <v>100855</v>
      </c>
      <c r="B4683" s="607" t="s">
        <v>6738</v>
      </c>
      <c r="C4683" s="607" t="s">
        <v>15562</v>
      </c>
      <c r="D4683" s="607" t="s">
        <v>10580</v>
      </c>
      <c r="E4683" s="619" t="s">
        <v>14493</v>
      </c>
      <c r="F4683"/>
      <c r="G4683"/>
      <c r="H4683"/>
    </row>
    <row r="4684" spans="1:8" ht="15" x14ac:dyDescent="0.25">
      <c r="A4684" s="609" t="str">
        <f t="shared" si="73"/>
        <v>100856</v>
      </c>
      <c r="B4684" s="607" t="s">
        <v>6739</v>
      </c>
      <c r="C4684" s="607" t="s">
        <v>15563</v>
      </c>
      <c r="D4684" s="607" t="s">
        <v>10580</v>
      </c>
      <c r="E4684" s="619" t="s">
        <v>9733</v>
      </c>
      <c r="F4684"/>
      <c r="G4684"/>
      <c r="H4684"/>
    </row>
    <row r="4685" spans="1:8" ht="15" x14ac:dyDescent="0.25">
      <c r="A4685" s="609" t="str">
        <f t="shared" si="73"/>
        <v>100857</v>
      </c>
      <c r="B4685" s="607" t="s">
        <v>6740</v>
      </c>
      <c r="C4685" s="607" t="s">
        <v>15565</v>
      </c>
      <c r="D4685" s="607" t="s">
        <v>10580</v>
      </c>
      <c r="E4685" s="619" t="s">
        <v>33879</v>
      </c>
      <c r="F4685"/>
      <c r="G4685"/>
      <c r="H4685"/>
    </row>
    <row r="4686" spans="1:8" ht="15" x14ac:dyDescent="0.25">
      <c r="A4686" s="609" t="str">
        <f t="shared" si="73"/>
        <v>100858</v>
      </c>
      <c r="B4686" s="607" t="s">
        <v>6741</v>
      </c>
      <c r="C4686" s="607" t="s">
        <v>15566</v>
      </c>
      <c r="D4686" s="607" t="s">
        <v>10580</v>
      </c>
      <c r="E4686" s="619" t="s">
        <v>33880</v>
      </c>
      <c r="F4686"/>
      <c r="G4686"/>
      <c r="H4686"/>
    </row>
    <row r="4687" spans="1:8" ht="15" x14ac:dyDescent="0.25">
      <c r="A4687" s="609" t="str">
        <f t="shared" si="73"/>
        <v>100859</v>
      </c>
      <c r="B4687" s="607" t="s">
        <v>30793</v>
      </c>
      <c r="C4687" s="607" t="s">
        <v>30794</v>
      </c>
      <c r="D4687" s="607" t="s">
        <v>10580</v>
      </c>
      <c r="E4687" s="619" t="s">
        <v>33881</v>
      </c>
      <c r="F4687"/>
      <c r="G4687"/>
      <c r="H4687"/>
    </row>
    <row r="4688" spans="1:8" ht="15" x14ac:dyDescent="0.25">
      <c r="A4688" s="609" t="str">
        <f t="shared" si="73"/>
        <v>100860</v>
      </c>
      <c r="B4688" s="607" t="s">
        <v>6742</v>
      </c>
      <c r="C4688" s="607" t="s">
        <v>15567</v>
      </c>
      <c r="D4688" s="607" t="s">
        <v>10580</v>
      </c>
      <c r="E4688" s="619" t="s">
        <v>33882</v>
      </c>
      <c r="F4688"/>
      <c r="G4688"/>
      <c r="H4688"/>
    </row>
    <row r="4689" spans="1:8" ht="15" x14ac:dyDescent="0.25">
      <c r="A4689" s="609" t="str">
        <f t="shared" si="73"/>
        <v>100861</v>
      </c>
      <c r="B4689" s="607" t="s">
        <v>6743</v>
      </c>
      <c r="C4689" s="607" t="s">
        <v>15568</v>
      </c>
      <c r="D4689" s="607" t="s">
        <v>10580</v>
      </c>
      <c r="E4689" s="619" t="s">
        <v>18152</v>
      </c>
      <c r="F4689"/>
      <c r="G4689"/>
      <c r="H4689"/>
    </row>
    <row r="4690" spans="1:8" ht="15" x14ac:dyDescent="0.25">
      <c r="A4690" s="609" t="str">
        <f t="shared" si="73"/>
        <v>100862</v>
      </c>
      <c r="B4690" s="607" t="s">
        <v>6744</v>
      </c>
      <c r="C4690" s="607" t="s">
        <v>15569</v>
      </c>
      <c r="D4690" s="607" t="s">
        <v>10580</v>
      </c>
      <c r="E4690" s="619" t="s">
        <v>9978</v>
      </c>
      <c r="F4690"/>
      <c r="G4690"/>
      <c r="H4690"/>
    </row>
    <row r="4691" spans="1:8" ht="15" x14ac:dyDescent="0.25">
      <c r="A4691" s="609" t="str">
        <f t="shared" si="73"/>
        <v>100863</v>
      </c>
      <c r="B4691" s="607" t="s">
        <v>6745</v>
      </c>
      <c r="C4691" s="607" t="s">
        <v>15570</v>
      </c>
      <c r="D4691" s="607" t="s">
        <v>10580</v>
      </c>
      <c r="E4691" s="619" t="s">
        <v>33883</v>
      </c>
      <c r="F4691"/>
      <c r="G4691"/>
      <c r="H4691"/>
    </row>
    <row r="4692" spans="1:8" ht="15" x14ac:dyDescent="0.25">
      <c r="A4692" s="609" t="str">
        <f t="shared" si="73"/>
        <v>100864</v>
      </c>
      <c r="B4692" s="607" t="s">
        <v>6746</v>
      </c>
      <c r="C4692" s="607" t="s">
        <v>15571</v>
      </c>
      <c r="D4692" s="607" t="s">
        <v>10580</v>
      </c>
      <c r="E4692" s="619" t="s">
        <v>21163</v>
      </c>
      <c r="F4692"/>
      <c r="G4692"/>
      <c r="H4692"/>
    </row>
    <row r="4693" spans="1:8" ht="15" x14ac:dyDescent="0.25">
      <c r="A4693" s="609" t="str">
        <f t="shared" si="73"/>
        <v>100865</v>
      </c>
      <c r="B4693" s="607" t="s">
        <v>6747</v>
      </c>
      <c r="C4693" s="607" t="s">
        <v>15572</v>
      </c>
      <c r="D4693" s="607" t="s">
        <v>10580</v>
      </c>
      <c r="E4693" s="619" t="s">
        <v>33884</v>
      </c>
      <c r="F4693"/>
      <c r="G4693"/>
      <c r="H4693"/>
    </row>
    <row r="4694" spans="1:8" ht="15" x14ac:dyDescent="0.25">
      <c r="A4694" s="609" t="str">
        <f t="shared" si="73"/>
        <v>100866</v>
      </c>
      <c r="B4694" s="607" t="s">
        <v>6748</v>
      </c>
      <c r="C4694" s="607" t="s">
        <v>15573</v>
      </c>
      <c r="D4694" s="607" t="s">
        <v>10580</v>
      </c>
      <c r="E4694" s="619" t="s">
        <v>33885</v>
      </c>
      <c r="F4694"/>
      <c r="G4694"/>
      <c r="H4694"/>
    </row>
    <row r="4695" spans="1:8" ht="15" x14ac:dyDescent="0.25">
      <c r="A4695" s="609" t="str">
        <f t="shared" si="73"/>
        <v>100867</v>
      </c>
      <c r="B4695" s="607" t="s">
        <v>6749</v>
      </c>
      <c r="C4695" s="607" t="s">
        <v>15574</v>
      </c>
      <c r="D4695" s="607" t="s">
        <v>10580</v>
      </c>
      <c r="E4695" s="619" t="s">
        <v>33886</v>
      </c>
      <c r="F4695"/>
      <c r="G4695"/>
      <c r="H4695"/>
    </row>
    <row r="4696" spans="1:8" ht="15" x14ac:dyDescent="0.25">
      <c r="A4696" s="609" t="str">
        <f t="shared" si="73"/>
        <v>100868</v>
      </c>
      <c r="B4696" s="607" t="s">
        <v>6750</v>
      </c>
      <c r="C4696" s="607" t="s">
        <v>15575</v>
      </c>
      <c r="D4696" s="607" t="s">
        <v>10580</v>
      </c>
      <c r="E4696" s="619" t="s">
        <v>33887</v>
      </c>
      <c r="F4696"/>
      <c r="G4696"/>
      <c r="H4696"/>
    </row>
    <row r="4697" spans="1:8" ht="15" x14ac:dyDescent="0.25">
      <c r="A4697" s="609" t="str">
        <f t="shared" si="73"/>
        <v>100869</v>
      </c>
      <c r="B4697" s="607" t="s">
        <v>6751</v>
      </c>
      <c r="C4697" s="607" t="s">
        <v>15576</v>
      </c>
      <c r="D4697" s="607" t="s">
        <v>10580</v>
      </c>
      <c r="E4697" s="619" t="s">
        <v>19438</v>
      </c>
      <c r="F4697"/>
      <c r="G4697"/>
      <c r="H4697"/>
    </row>
    <row r="4698" spans="1:8" ht="15" x14ac:dyDescent="0.25">
      <c r="A4698" s="609" t="str">
        <f t="shared" si="73"/>
        <v>100870</v>
      </c>
      <c r="B4698" s="607" t="s">
        <v>6752</v>
      </c>
      <c r="C4698" s="607" t="s">
        <v>15577</v>
      </c>
      <c r="D4698" s="607" t="s">
        <v>10580</v>
      </c>
      <c r="E4698" s="619" t="s">
        <v>33888</v>
      </c>
      <c r="F4698"/>
      <c r="G4698"/>
      <c r="H4698"/>
    </row>
    <row r="4699" spans="1:8" ht="15" x14ac:dyDescent="0.25">
      <c r="A4699" s="609" t="str">
        <f t="shared" si="73"/>
        <v>100871</v>
      </c>
      <c r="B4699" s="607" t="s">
        <v>6753</v>
      </c>
      <c r="C4699" s="607" t="s">
        <v>15578</v>
      </c>
      <c r="D4699" s="607" t="s">
        <v>10580</v>
      </c>
      <c r="E4699" s="619" t="s">
        <v>33889</v>
      </c>
      <c r="F4699"/>
      <c r="G4699"/>
      <c r="H4699"/>
    </row>
    <row r="4700" spans="1:8" ht="15" x14ac:dyDescent="0.25">
      <c r="A4700" s="609" t="str">
        <f t="shared" si="73"/>
        <v>100872</v>
      </c>
      <c r="B4700" s="607" t="s">
        <v>6754</v>
      </c>
      <c r="C4700" s="607" t="s">
        <v>15579</v>
      </c>
      <c r="D4700" s="607" t="s">
        <v>10580</v>
      </c>
      <c r="E4700" s="619" t="s">
        <v>33890</v>
      </c>
      <c r="F4700"/>
      <c r="G4700"/>
      <c r="H4700"/>
    </row>
    <row r="4701" spans="1:8" ht="15" x14ac:dyDescent="0.25">
      <c r="A4701" s="609" t="str">
        <f t="shared" si="73"/>
        <v>100873</v>
      </c>
      <c r="B4701" s="607" t="s">
        <v>6755</v>
      </c>
      <c r="C4701" s="607" t="s">
        <v>15580</v>
      </c>
      <c r="D4701" s="607" t="s">
        <v>10580</v>
      </c>
      <c r="E4701" s="619" t="s">
        <v>33891</v>
      </c>
      <c r="F4701"/>
      <c r="G4701"/>
      <c r="H4701"/>
    </row>
    <row r="4702" spans="1:8" ht="15" x14ac:dyDescent="0.25">
      <c r="A4702" s="609" t="str">
        <f t="shared" si="73"/>
        <v>100874</v>
      </c>
      <c r="B4702" s="607" t="s">
        <v>6756</v>
      </c>
      <c r="C4702" s="607" t="s">
        <v>15581</v>
      </c>
      <c r="D4702" s="607" t="s">
        <v>10580</v>
      </c>
      <c r="E4702" s="619" t="s">
        <v>33885</v>
      </c>
      <c r="F4702"/>
      <c r="G4702"/>
      <c r="H4702"/>
    </row>
    <row r="4703" spans="1:8" ht="15" x14ac:dyDescent="0.25">
      <c r="A4703" s="609" t="str">
        <f t="shared" si="73"/>
        <v>100875</v>
      </c>
      <c r="B4703" s="607" t="s">
        <v>6757</v>
      </c>
      <c r="C4703" s="607" t="s">
        <v>15582</v>
      </c>
      <c r="D4703" s="607" t="s">
        <v>10580</v>
      </c>
      <c r="E4703" s="619" t="s">
        <v>33892</v>
      </c>
      <c r="F4703"/>
      <c r="G4703"/>
      <c r="H4703"/>
    </row>
    <row r="4704" spans="1:8" ht="15" x14ac:dyDescent="0.25">
      <c r="A4704" s="609" t="str">
        <f t="shared" si="73"/>
        <v>100878</v>
      </c>
      <c r="B4704" s="607" t="s">
        <v>30806</v>
      </c>
      <c r="C4704" s="607" t="s">
        <v>30807</v>
      </c>
      <c r="D4704" s="607" t="s">
        <v>10580</v>
      </c>
      <c r="E4704" s="619" t="s">
        <v>33893</v>
      </c>
      <c r="F4704"/>
      <c r="G4704"/>
      <c r="H4704"/>
    </row>
    <row r="4705" spans="1:8" ht="15" x14ac:dyDescent="0.25">
      <c r="A4705" s="609" t="str">
        <f t="shared" si="73"/>
        <v>98052</v>
      </c>
      <c r="B4705" s="607" t="s">
        <v>5705</v>
      </c>
      <c r="C4705" s="607" t="s">
        <v>15583</v>
      </c>
      <c r="D4705" s="607" t="s">
        <v>10580</v>
      </c>
      <c r="E4705" s="619" t="s">
        <v>33894</v>
      </c>
      <c r="F4705"/>
      <c r="G4705"/>
      <c r="H4705"/>
    </row>
    <row r="4706" spans="1:8" ht="15" x14ac:dyDescent="0.25">
      <c r="A4706" s="609" t="str">
        <f t="shared" si="73"/>
        <v>98053</v>
      </c>
      <c r="B4706" s="607" t="s">
        <v>5706</v>
      </c>
      <c r="C4706" s="607" t="s">
        <v>15584</v>
      </c>
      <c r="D4706" s="607" t="s">
        <v>10580</v>
      </c>
      <c r="E4706" s="619" t="s">
        <v>33895</v>
      </c>
      <c r="F4706"/>
      <c r="G4706"/>
      <c r="H4706"/>
    </row>
    <row r="4707" spans="1:8" ht="15" x14ac:dyDescent="0.25">
      <c r="A4707" s="609" t="str">
        <f t="shared" si="73"/>
        <v>98054</v>
      </c>
      <c r="B4707" s="607" t="s">
        <v>5707</v>
      </c>
      <c r="C4707" s="607" t="s">
        <v>15585</v>
      </c>
      <c r="D4707" s="607" t="s">
        <v>10580</v>
      </c>
      <c r="E4707" s="619" t="s">
        <v>33896</v>
      </c>
      <c r="F4707"/>
      <c r="G4707"/>
      <c r="H4707"/>
    </row>
    <row r="4708" spans="1:8" ht="15" x14ac:dyDescent="0.25">
      <c r="A4708" s="609" t="str">
        <f t="shared" si="73"/>
        <v>98055</v>
      </c>
      <c r="B4708" s="607" t="s">
        <v>5708</v>
      </c>
      <c r="C4708" s="607" t="s">
        <v>15586</v>
      </c>
      <c r="D4708" s="607" t="s">
        <v>10580</v>
      </c>
      <c r="E4708" s="619" t="s">
        <v>33897</v>
      </c>
      <c r="F4708"/>
      <c r="G4708"/>
      <c r="H4708"/>
    </row>
    <row r="4709" spans="1:8" ht="15" x14ac:dyDescent="0.25">
      <c r="A4709" s="609" t="str">
        <f t="shared" si="73"/>
        <v>98056</v>
      </c>
      <c r="B4709" s="607" t="s">
        <v>5709</v>
      </c>
      <c r="C4709" s="607" t="s">
        <v>15587</v>
      </c>
      <c r="D4709" s="607" t="s">
        <v>10580</v>
      </c>
      <c r="E4709" s="619" t="s">
        <v>33898</v>
      </c>
      <c r="F4709"/>
      <c r="G4709"/>
      <c r="H4709"/>
    </row>
    <row r="4710" spans="1:8" ht="15" x14ac:dyDescent="0.25">
      <c r="A4710" s="609" t="str">
        <f t="shared" si="73"/>
        <v>98057</v>
      </c>
      <c r="B4710" s="607" t="s">
        <v>5710</v>
      </c>
      <c r="C4710" s="607" t="s">
        <v>15588</v>
      </c>
      <c r="D4710" s="607" t="s">
        <v>10580</v>
      </c>
      <c r="E4710" s="619" t="s">
        <v>33899</v>
      </c>
      <c r="F4710"/>
      <c r="G4710"/>
      <c r="H4710"/>
    </row>
    <row r="4711" spans="1:8" ht="15" x14ac:dyDescent="0.25">
      <c r="A4711" s="609" t="str">
        <f t="shared" si="73"/>
        <v>98058</v>
      </c>
      <c r="B4711" s="607" t="s">
        <v>8538</v>
      </c>
      <c r="C4711" s="607" t="s">
        <v>15589</v>
      </c>
      <c r="D4711" s="607" t="s">
        <v>10580</v>
      </c>
      <c r="E4711" s="619" t="s">
        <v>33900</v>
      </c>
      <c r="F4711"/>
      <c r="G4711"/>
      <c r="H4711"/>
    </row>
    <row r="4712" spans="1:8" ht="15" x14ac:dyDescent="0.25">
      <c r="A4712" s="609" t="str">
        <f t="shared" si="73"/>
        <v>98059</v>
      </c>
      <c r="B4712" s="607" t="s">
        <v>7912</v>
      </c>
      <c r="C4712" s="607" t="s">
        <v>15590</v>
      </c>
      <c r="D4712" s="607" t="s">
        <v>10580</v>
      </c>
      <c r="E4712" s="619" t="s">
        <v>33901</v>
      </c>
      <c r="F4712"/>
      <c r="G4712"/>
      <c r="H4712"/>
    </row>
    <row r="4713" spans="1:8" ht="15" x14ac:dyDescent="0.25">
      <c r="A4713" s="609" t="str">
        <f t="shared" si="73"/>
        <v>98060</v>
      </c>
      <c r="B4713" s="607" t="s">
        <v>7913</v>
      </c>
      <c r="C4713" s="607" t="s">
        <v>15591</v>
      </c>
      <c r="D4713" s="607" t="s">
        <v>10580</v>
      </c>
      <c r="E4713" s="619" t="s">
        <v>33902</v>
      </c>
      <c r="F4713"/>
      <c r="G4713"/>
      <c r="H4713"/>
    </row>
    <row r="4714" spans="1:8" ht="15" x14ac:dyDescent="0.25">
      <c r="A4714" s="609" t="str">
        <f t="shared" si="73"/>
        <v>98061</v>
      </c>
      <c r="B4714" s="607" t="s">
        <v>7914</v>
      </c>
      <c r="C4714" s="607" t="s">
        <v>15592</v>
      </c>
      <c r="D4714" s="607" t="s">
        <v>10580</v>
      </c>
      <c r="E4714" s="619" t="s">
        <v>33903</v>
      </c>
      <c r="F4714"/>
      <c r="G4714"/>
      <c r="H4714"/>
    </row>
    <row r="4715" spans="1:8" ht="15" x14ac:dyDescent="0.25">
      <c r="A4715" s="609" t="str">
        <f t="shared" si="73"/>
        <v>98062</v>
      </c>
      <c r="B4715" s="607" t="s">
        <v>8539</v>
      </c>
      <c r="C4715" s="607" t="s">
        <v>15593</v>
      </c>
      <c r="D4715" s="607" t="s">
        <v>10580</v>
      </c>
      <c r="E4715" s="619" t="s">
        <v>33904</v>
      </c>
      <c r="F4715"/>
      <c r="G4715"/>
      <c r="H4715"/>
    </row>
    <row r="4716" spans="1:8" ht="15" x14ac:dyDescent="0.25">
      <c r="A4716" s="609" t="str">
        <f t="shared" si="73"/>
        <v>98063</v>
      </c>
      <c r="B4716" s="607" t="s">
        <v>8540</v>
      </c>
      <c r="C4716" s="607" t="s">
        <v>15594</v>
      </c>
      <c r="D4716" s="607" t="s">
        <v>10580</v>
      </c>
      <c r="E4716" s="619" t="s">
        <v>33905</v>
      </c>
      <c r="F4716"/>
      <c r="G4716"/>
      <c r="H4716"/>
    </row>
    <row r="4717" spans="1:8" ht="15" x14ac:dyDescent="0.25">
      <c r="A4717" s="609" t="str">
        <f t="shared" si="73"/>
        <v>98064</v>
      </c>
      <c r="B4717" s="607" t="s">
        <v>8541</v>
      </c>
      <c r="C4717" s="607" t="s">
        <v>15595</v>
      </c>
      <c r="D4717" s="607" t="s">
        <v>10580</v>
      </c>
      <c r="E4717" s="619" t="s">
        <v>33906</v>
      </c>
      <c r="F4717"/>
      <c r="G4717"/>
      <c r="H4717"/>
    </row>
    <row r="4718" spans="1:8" ht="15" x14ac:dyDescent="0.25">
      <c r="A4718" s="609" t="str">
        <f t="shared" si="73"/>
        <v>98065</v>
      </c>
      <c r="B4718" s="607" t="s">
        <v>8542</v>
      </c>
      <c r="C4718" s="607" t="s">
        <v>15596</v>
      </c>
      <c r="D4718" s="607" t="s">
        <v>10580</v>
      </c>
      <c r="E4718" s="619" t="s">
        <v>33907</v>
      </c>
      <c r="F4718"/>
      <c r="G4718"/>
      <c r="H4718"/>
    </row>
    <row r="4719" spans="1:8" ht="15" x14ac:dyDescent="0.25">
      <c r="A4719" s="609" t="str">
        <f t="shared" si="73"/>
        <v>98066</v>
      </c>
      <c r="B4719" s="607" t="s">
        <v>5711</v>
      </c>
      <c r="C4719" s="607" t="s">
        <v>15597</v>
      </c>
      <c r="D4719" s="607" t="s">
        <v>10580</v>
      </c>
      <c r="E4719" s="619" t="s">
        <v>33908</v>
      </c>
      <c r="F4719"/>
      <c r="G4719"/>
      <c r="H4719"/>
    </row>
    <row r="4720" spans="1:8" ht="15" x14ac:dyDescent="0.25">
      <c r="A4720" s="609" t="str">
        <f t="shared" si="73"/>
        <v>98067</v>
      </c>
      <c r="B4720" s="607" t="s">
        <v>5712</v>
      </c>
      <c r="C4720" s="607" t="s">
        <v>15598</v>
      </c>
      <c r="D4720" s="607" t="s">
        <v>10580</v>
      </c>
      <c r="E4720" s="619" t="s">
        <v>33909</v>
      </c>
      <c r="F4720"/>
      <c r="G4720"/>
      <c r="H4720"/>
    </row>
    <row r="4721" spans="1:8" ht="15" x14ac:dyDescent="0.25">
      <c r="A4721" s="609" t="str">
        <f t="shared" si="73"/>
        <v>98068</v>
      </c>
      <c r="B4721" s="607" t="s">
        <v>5713</v>
      </c>
      <c r="C4721" s="607" t="s">
        <v>15599</v>
      </c>
      <c r="D4721" s="607" t="s">
        <v>10580</v>
      </c>
      <c r="E4721" s="619" t="s">
        <v>33910</v>
      </c>
      <c r="F4721"/>
      <c r="G4721"/>
      <c r="H4721"/>
    </row>
    <row r="4722" spans="1:8" ht="15" x14ac:dyDescent="0.25">
      <c r="A4722" s="609" t="str">
        <f t="shared" si="73"/>
        <v>98069</v>
      </c>
      <c r="B4722" s="607" t="s">
        <v>5714</v>
      </c>
      <c r="C4722" s="607" t="s">
        <v>15600</v>
      </c>
      <c r="D4722" s="607" t="s">
        <v>10580</v>
      </c>
      <c r="E4722" s="619" t="s">
        <v>33911</v>
      </c>
      <c r="F4722"/>
      <c r="G4722"/>
      <c r="H4722"/>
    </row>
    <row r="4723" spans="1:8" ht="15" x14ac:dyDescent="0.25">
      <c r="A4723" s="609" t="str">
        <f t="shared" si="73"/>
        <v>98070</v>
      </c>
      <c r="B4723" s="607" t="s">
        <v>5715</v>
      </c>
      <c r="C4723" s="607" t="s">
        <v>15601</v>
      </c>
      <c r="D4723" s="607" t="s">
        <v>10580</v>
      </c>
      <c r="E4723" s="619" t="s">
        <v>33912</v>
      </c>
      <c r="F4723"/>
      <c r="G4723"/>
      <c r="H4723"/>
    </row>
    <row r="4724" spans="1:8" ht="15" x14ac:dyDescent="0.25">
      <c r="A4724" s="609" t="str">
        <f t="shared" si="73"/>
        <v>98071</v>
      </c>
      <c r="B4724" s="607" t="s">
        <v>5716</v>
      </c>
      <c r="C4724" s="607" t="s">
        <v>15602</v>
      </c>
      <c r="D4724" s="607" t="s">
        <v>10580</v>
      </c>
      <c r="E4724" s="619" t="s">
        <v>33913</v>
      </c>
      <c r="F4724"/>
      <c r="G4724"/>
      <c r="H4724"/>
    </row>
    <row r="4725" spans="1:8" ht="15" x14ac:dyDescent="0.25">
      <c r="A4725" s="609" t="str">
        <f t="shared" si="73"/>
        <v>98072</v>
      </c>
      <c r="B4725" s="607" t="s">
        <v>5717</v>
      </c>
      <c r="C4725" s="607" t="s">
        <v>15603</v>
      </c>
      <c r="D4725" s="607" t="s">
        <v>10580</v>
      </c>
      <c r="E4725" s="619" t="s">
        <v>33914</v>
      </c>
      <c r="F4725"/>
      <c r="G4725"/>
      <c r="H4725"/>
    </row>
    <row r="4726" spans="1:8" ht="15" x14ac:dyDescent="0.25">
      <c r="A4726" s="609" t="str">
        <f t="shared" si="73"/>
        <v>98073</v>
      </c>
      <c r="B4726" s="607" t="s">
        <v>5718</v>
      </c>
      <c r="C4726" s="607" t="s">
        <v>15604</v>
      </c>
      <c r="D4726" s="607" t="s">
        <v>10580</v>
      </c>
      <c r="E4726" s="619" t="s">
        <v>33915</v>
      </c>
      <c r="F4726"/>
      <c r="G4726"/>
      <c r="H4726"/>
    </row>
    <row r="4727" spans="1:8" ht="15" x14ac:dyDescent="0.25">
      <c r="A4727" s="609" t="str">
        <f t="shared" si="73"/>
        <v>98074</v>
      </c>
      <c r="B4727" s="607" t="s">
        <v>5719</v>
      </c>
      <c r="C4727" s="607" t="s">
        <v>15605</v>
      </c>
      <c r="D4727" s="607" t="s">
        <v>10580</v>
      </c>
      <c r="E4727" s="619" t="s">
        <v>33916</v>
      </c>
      <c r="F4727"/>
      <c r="G4727"/>
      <c r="H4727"/>
    </row>
    <row r="4728" spans="1:8" ht="15" x14ac:dyDescent="0.25">
      <c r="A4728" s="609" t="str">
        <f t="shared" si="73"/>
        <v>98075</v>
      </c>
      <c r="B4728" s="607" t="s">
        <v>5720</v>
      </c>
      <c r="C4728" s="607" t="s">
        <v>15606</v>
      </c>
      <c r="D4728" s="607" t="s">
        <v>10580</v>
      </c>
      <c r="E4728" s="619" t="s">
        <v>33917</v>
      </c>
      <c r="F4728"/>
      <c r="G4728"/>
      <c r="H4728"/>
    </row>
    <row r="4729" spans="1:8" ht="15" x14ac:dyDescent="0.25">
      <c r="A4729" s="609" t="str">
        <f t="shared" si="73"/>
        <v>98076</v>
      </c>
      <c r="B4729" s="607" t="s">
        <v>5721</v>
      </c>
      <c r="C4729" s="607" t="s">
        <v>15607</v>
      </c>
      <c r="D4729" s="607" t="s">
        <v>10580</v>
      </c>
      <c r="E4729" s="619" t="s">
        <v>33918</v>
      </c>
      <c r="F4729"/>
      <c r="G4729"/>
      <c r="H4729"/>
    </row>
    <row r="4730" spans="1:8" ht="15" x14ac:dyDescent="0.25">
      <c r="A4730" s="609" t="str">
        <f t="shared" si="73"/>
        <v>98077</v>
      </c>
      <c r="B4730" s="607" t="s">
        <v>5722</v>
      </c>
      <c r="C4730" s="607" t="s">
        <v>15608</v>
      </c>
      <c r="D4730" s="607" t="s">
        <v>10580</v>
      </c>
      <c r="E4730" s="619" t="s">
        <v>33919</v>
      </c>
      <c r="F4730"/>
      <c r="G4730"/>
      <c r="H4730"/>
    </row>
    <row r="4731" spans="1:8" ht="15" x14ac:dyDescent="0.25">
      <c r="A4731" s="609" t="str">
        <f t="shared" si="73"/>
        <v>98078</v>
      </c>
      <c r="B4731" s="607" t="s">
        <v>5723</v>
      </c>
      <c r="C4731" s="607" t="s">
        <v>15609</v>
      </c>
      <c r="D4731" s="607" t="s">
        <v>10580</v>
      </c>
      <c r="E4731" s="619" t="s">
        <v>33920</v>
      </c>
      <c r="F4731"/>
      <c r="G4731"/>
      <c r="H4731"/>
    </row>
    <row r="4732" spans="1:8" ht="15" x14ac:dyDescent="0.25">
      <c r="A4732" s="609" t="str">
        <f t="shared" si="73"/>
        <v>98079</v>
      </c>
      <c r="B4732" s="607" t="s">
        <v>5724</v>
      </c>
      <c r="C4732" s="607" t="s">
        <v>15610</v>
      </c>
      <c r="D4732" s="607" t="s">
        <v>10580</v>
      </c>
      <c r="E4732" s="619" t="s">
        <v>33921</v>
      </c>
      <c r="F4732"/>
      <c r="G4732"/>
      <c r="H4732"/>
    </row>
    <row r="4733" spans="1:8" ht="15" x14ac:dyDescent="0.25">
      <c r="A4733" s="609" t="str">
        <f t="shared" si="73"/>
        <v>98080</v>
      </c>
      <c r="B4733" s="607" t="s">
        <v>5725</v>
      </c>
      <c r="C4733" s="607" t="s">
        <v>15611</v>
      </c>
      <c r="D4733" s="607" t="s">
        <v>10580</v>
      </c>
      <c r="E4733" s="619" t="s">
        <v>33922</v>
      </c>
      <c r="F4733"/>
      <c r="G4733"/>
      <c r="H4733"/>
    </row>
    <row r="4734" spans="1:8" ht="15" x14ac:dyDescent="0.25">
      <c r="A4734" s="609" t="str">
        <f t="shared" si="73"/>
        <v>98081</v>
      </c>
      <c r="B4734" s="607" t="s">
        <v>5726</v>
      </c>
      <c r="C4734" s="607" t="s">
        <v>15612</v>
      </c>
      <c r="D4734" s="607" t="s">
        <v>10580</v>
      </c>
      <c r="E4734" s="619" t="s">
        <v>33923</v>
      </c>
      <c r="F4734"/>
      <c r="G4734"/>
      <c r="H4734"/>
    </row>
    <row r="4735" spans="1:8" ht="15" x14ac:dyDescent="0.25">
      <c r="A4735" s="609" t="str">
        <f t="shared" si="73"/>
        <v>98082</v>
      </c>
      <c r="B4735" s="607" t="s">
        <v>5727</v>
      </c>
      <c r="C4735" s="607" t="s">
        <v>15613</v>
      </c>
      <c r="D4735" s="607" t="s">
        <v>10580</v>
      </c>
      <c r="E4735" s="619" t="s">
        <v>33924</v>
      </c>
      <c r="F4735"/>
      <c r="G4735"/>
      <c r="H4735"/>
    </row>
    <row r="4736" spans="1:8" ht="15" x14ac:dyDescent="0.25">
      <c r="A4736" s="609" t="str">
        <f t="shared" si="73"/>
        <v>98083</v>
      </c>
      <c r="B4736" s="607" t="s">
        <v>5728</v>
      </c>
      <c r="C4736" s="607" t="s">
        <v>15614</v>
      </c>
      <c r="D4736" s="607" t="s">
        <v>10580</v>
      </c>
      <c r="E4736" s="619" t="s">
        <v>33925</v>
      </c>
      <c r="F4736"/>
      <c r="G4736"/>
      <c r="H4736"/>
    </row>
    <row r="4737" spans="1:8" ht="15" x14ac:dyDescent="0.25">
      <c r="A4737" s="609" t="str">
        <f t="shared" si="73"/>
        <v>98084</v>
      </c>
      <c r="B4737" s="607" t="s">
        <v>5729</v>
      </c>
      <c r="C4737" s="607" t="s">
        <v>15615</v>
      </c>
      <c r="D4737" s="607" t="s">
        <v>10580</v>
      </c>
      <c r="E4737" s="619" t="s">
        <v>33926</v>
      </c>
      <c r="F4737"/>
      <c r="G4737"/>
      <c r="H4737"/>
    </row>
    <row r="4738" spans="1:8" ht="15" x14ac:dyDescent="0.25">
      <c r="A4738" s="609" t="str">
        <f t="shared" ref="A4738:A4801" si="74">IF(ISERROR(SEARCH("/",B4738)=6),TRIM(CLEAN(B4738)),IF(SEARCH("/",B4738)=6,IF(LEN(TRIM(CLEAN(B4738)))=7,LEFT(TRIM(CLEAN(B4738)),6)&amp;"00"&amp;RIGHT(TRIM(CLEAN(B4738)),1),LEFT(TRIM(CLEAN(B4738)),6)&amp;"0"&amp;RIGHT(TRIM(CLEAN(B4738)),2)),TRIM(CLEAN(B4738))))</f>
        <v>98085</v>
      </c>
      <c r="B4738" s="607" t="s">
        <v>5730</v>
      </c>
      <c r="C4738" s="607" t="s">
        <v>15616</v>
      </c>
      <c r="D4738" s="607" t="s">
        <v>10580</v>
      </c>
      <c r="E4738" s="619" t="s">
        <v>33927</v>
      </c>
      <c r="F4738"/>
      <c r="G4738"/>
      <c r="H4738"/>
    </row>
    <row r="4739" spans="1:8" ht="15" x14ac:dyDescent="0.25">
      <c r="A4739" s="609" t="str">
        <f t="shared" si="74"/>
        <v>98086</v>
      </c>
      <c r="B4739" s="607" t="s">
        <v>5731</v>
      </c>
      <c r="C4739" s="607" t="s">
        <v>15617</v>
      </c>
      <c r="D4739" s="607" t="s">
        <v>10580</v>
      </c>
      <c r="E4739" s="619" t="s">
        <v>33928</v>
      </c>
      <c r="F4739"/>
      <c r="G4739"/>
      <c r="H4739"/>
    </row>
    <row r="4740" spans="1:8" ht="15" x14ac:dyDescent="0.25">
      <c r="A4740" s="609" t="str">
        <f t="shared" si="74"/>
        <v>98087</v>
      </c>
      <c r="B4740" s="607" t="s">
        <v>5732</v>
      </c>
      <c r="C4740" s="607" t="s">
        <v>15618</v>
      </c>
      <c r="D4740" s="607" t="s">
        <v>10580</v>
      </c>
      <c r="E4740" s="619" t="s">
        <v>33929</v>
      </c>
      <c r="F4740"/>
      <c r="G4740"/>
      <c r="H4740"/>
    </row>
    <row r="4741" spans="1:8" ht="15" x14ac:dyDescent="0.25">
      <c r="A4741" s="609" t="str">
        <f t="shared" si="74"/>
        <v>98088</v>
      </c>
      <c r="B4741" s="607" t="s">
        <v>5733</v>
      </c>
      <c r="C4741" s="607" t="s">
        <v>15619</v>
      </c>
      <c r="D4741" s="607" t="s">
        <v>10580</v>
      </c>
      <c r="E4741" s="619" t="s">
        <v>33930</v>
      </c>
      <c r="F4741"/>
      <c r="G4741"/>
      <c r="H4741"/>
    </row>
    <row r="4742" spans="1:8" ht="15" x14ac:dyDescent="0.25">
      <c r="A4742" s="609" t="str">
        <f t="shared" si="74"/>
        <v>98089</v>
      </c>
      <c r="B4742" s="607" t="s">
        <v>5734</v>
      </c>
      <c r="C4742" s="607" t="s">
        <v>15620</v>
      </c>
      <c r="D4742" s="607" t="s">
        <v>10580</v>
      </c>
      <c r="E4742" s="619" t="s">
        <v>33931</v>
      </c>
      <c r="F4742"/>
      <c r="G4742"/>
      <c r="H4742"/>
    </row>
    <row r="4743" spans="1:8" ht="15" x14ac:dyDescent="0.25">
      <c r="A4743" s="609" t="str">
        <f t="shared" si="74"/>
        <v>98090</v>
      </c>
      <c r="B4743" s="607" t="s">
        <v>5735</v>
      </c>
      <c r="C4743" s="607" t="s">
        <v>15621</v>
      </c>
      <c r="D4743" s="607" t="s">
        <v>10580</v>
      </c>
      <c r="E4743" s="619" t="s">
        <v>33932</v>
      </c>
      <c r="F4743"/>
      <c r="G4743"/>
      <c r="H4743"/>
    </row>
    <row r="4744" spans="1:8" ht="15" x14ac:dyDescent="0.25">
      <c r="A4744" s="609" t="str">
        <f t="shared" si="74"/>
        <v>98091</v>
      </c>
      <c r="B4744" s="607" t="s">
        <v>5736</v>
      </c>
      <c r="C4744" s="607" t="s">
        <v>15622</v>
      </c>
      <c r="D4744" s="607" t="s">
        <v>10580</v>
      </c>
      <c r="E4744" s="619" t="s">
        <v>33933</v>
      </c>
      <c r="F4744"/>
      <c r="G4744"/>
      <c r="H4744"/>
    </row>
    <row r="4745" spans="1:8" ht="15" x14ac:dyDescent="0.25">
      <c r="A4745" s="609" t="str">
        <f t="shared" si="74"/>
        <v>98092</v>
      </c>
      <c r="B4745" s="607" t="s">
        <v>5737</v>
      </c>
      <c r="C4745" s="607" t="s">
        <v>15623</v>
      </c>
      <c r="D4745" s="607" t="s">
        <v>10580</v>
      </c>
      <c r="E4745" s="619" t="s">
        <v>33934</v>
      </c>
      <c r="F4745"/>
      <c r="G4745"/>
      <c r="H4745"/>
    </row>
    <row r="4746" spans="1:8" ht="15" x14ac:dyDescent="0.25">
      <c r="A4746" s="609" t="str">
        <f t="shared" si="74"/>
        <v>98093</v>
      </c>
      <c r="B4746" s="607" t="s">
        <v>5738</v>
      </c>
      <c r="C4746" s="607" t="s">
        <v>15624</v>
      </c>
      <c r="D4746" s="607" t="s">
        <v>10580</v>
      </c>
      <c r="E4746" s="619" t="s">
        <v>33935</v>
      </c>
      <c r="F4746"/>
      <c r="G4746"/>
      <c r="H4746"/>
    </row>
    <row r="4747" spans="1:8" ht="15" x14ac:dyDescent="0.25">
      <c r="A4747" s="609" t="str">
        <f t="shared" si="74"/>
        <v>98094</v>
      </c>
      <c r="B4747" s="607" t="s">
        <v>5739</v>
      </c>
      <c r="C4747" s="607" t="s">
        <v>15625</v>
      </c>
      <c r="D4747" s="607" t="s">
        <v>10580</v>
      </c>
      <c r="E4747" s="619" t="s">
        <v>33936</v>
      </c>
      <c r="F4747"/>
      <c r="G4747"/>
      <c r="H4747"/>
    </row>
    <row r="4748" spans="1:8" ht="15" x14ac:dyDescent="0.25">
      <c r="A4748" s="609" t="str">
        <f t="shared" si="74"/>
        <v>98099</v>
      </c>
      <c r="B4748" s="607" t="s">
        <v>5740</v>
      </c>
      <c r="C4748" s="607" t="s">
        <v>15626</v>
      </c>
      <c r="D4748" s="607" t="s">
        <v>10580</v>
      </c>
      <c r="E4748" s="619" t="s">
        <v>33937</v>
      </c>
      <c r="F4748"/>
      <c r="G4748"/>
      <c r="H4748"/>
    </row>
    <row r="4749" spans="1:8" ht="15" x14ac:dyDescent="0.25">
      <c r="A4749" s="609" t="str">
        <f t="shared" si="74"/>
        <v>98100</v>
      </c>
      <c r="B4749" s="607" t="s">
        <v>5741</v>
      </c>
      <c r="C4749" s="607" t="s">
        <v>15627</v>
      </c>
      <c r="D4749" s="607" t="s">
        <v>10580</v>
      </c>
      <c r="E4749" s="619" t="s">
        <v>33938</v>
      </c>
      <c r="F4749"/>
      <c r="G4749"/>
      <c r="H4749"/>
    </row>
    <row r="4750" spans="1:8" ht="15" x14ac:dyDescent="0.25">
      <c r="A4750" s="609" t="str">
        <f t="shared" si="74"/>
        <v>98101</v>
      </c>
      <c r="B4750" s="607" t="s">
        <v>5742</v>
      </c>
      <c r="C4750" s="607" t="s">
        <v>15628</v>
      </c>
      <c r="D4750" s="607" t="s">
        <v>10580</v>
      </c>
      <c r="E4750" s="619" t="s">
        <v>33939</v>
      </c>
      <c r="F4750"/>
      <c r="G4750"/>
      <c r="H4750"/>
    </row>
    <row r="4751" spans="1:8" ht="15" x14ac:dyDescent="0.25">
      <c r="A4751" s="609" t="str">
        <f t="shared" si="74"/>
        <v>98109</v>
      </c>
      <c r="B4751" s="607" t="s">
        <v>5749</v>
      </c>
      <c r="C4751" s="607" t="s">
        <v>15629</v>
      </c>
      <c r="D4751" s="607" t="s">
        <v>10580</v>
      </c>
      <c r="E4751" s="619" t="s">
        <v>33940</v>
      </c>
      <c r="F4751"/>
      <c r="G4751"/>
      <c r="H4751"/>
    </row>
    <row r="4752" spans="1:8" ht="15" x14ac:dyDescent="0.25">
      <c r="A4752" s="609" t="str">
        <f t="shared" si="74"/>
        <v>98110</v>
      </c>
      <c r="B4752" s="607" t="s">
        <v>5750</v>
      </c>
      <c r="C4752" s="607" t="s">
        <v>15630</v>
      </c>
      <c r="D4752" s="607" t="s">
        <v>10580</v>
      </c>
      <c r="E4752" s="619" t="s">
        <v>33941</v>
      </c>
      <c r="F4752"/>
      <c r="G4752"/>
      <c r="H4752"/>
    </row>
    <row r="4753" spans="1:8" ht="15" x14ac:dyDescent="0.25">
      <c r="A4753" s="609" t="str">
        <f t="shared" si="74"/>
        <v>98111</v>
      </c>
      <c r="B4753" s="607" t="s">
        <v>5751</v>
      </c>
      <c r="C4753" s="607" t="s">
        <v>15631</v>
      </c>
      <c r="D4753" s="607" t="s">
        <v>10580</v>
      </c>
      <c r="E4753" s="619" t="s">
        <v>10329</v>
      </c>
      <c r="F4753"/>
      <c r="G4753"/>
      <c r="H4753"/>
    </row>
    <row r="4754" spans="1:8" ht="15" x14ac:dyDescent="0.25">
      <c r="A4754" s="609" t="str">
        <f t="shared" si="74"/>
        <v>98112</v>
      </c>
      <c r="B4754" s="607" t="s">
        <v>8543</v>
      </c>
      <c r="C4754" s="607" t="s">
        <v>15632</v>
      </c>
      <c r="D4754" s="607" t="s">
        <v>10580</v>
      </c>
      <c r="E4754" s="619" t="s">
        <v>33942</v>
      </c>
      <c r="F4754"/>
      <c r="G4754"/>
      <c r="H4754"/>
    </row>
    <row r="4755" spans="1:8" ht="15" x14ac:dyDescent="0.25">
      <c r="A4755" s="609" t="str">
        <f t="shared" si="74"/>
        <v>98114</v>
      </c>
      <c r="B4755" s="607" t="s">
        <v>5752</v>
      </c>
      <c r="C4755" s="607" t="s">
        <v>15633</v>
      </c>
      <c r="D4755" s="607" t="s">
        <v>10580</v>
      </c>
      <c r="E4755" s="619" t="s">
        <v>33943</v>
      </c>
      <c r="F4755"/>
      <c r="G4755"/>
      <c r="H4755"/>
    </row>
    <row r="4756" spans="1:8" ht="15" x14ac:dyDescent="0.25">
      <c r="A4756" s="609" t="str">
        <f t="shared" si="74"/>
        <v>98115</v>
      </c>
      <c r="B4756" s="607" t="s">
        <v>5753</v>
      </c>
      <c r="C4756" s="607" t="s">
        <v>15634</v>
      </c>
      <c r="D4756" s="607" t="s">
        <v>10580</v>
      </c>
      <c r="E4756" s="619" t="s">
        <v>33944</v>
      </c>
      <c r="F4756"/>
      <c r="G4756"/>
      <c r="H4756"/>
    </row>
    <row r="4757" spans="1:8" ht="15" x14ac:dyDescent="0.25">
      <c r="A4757" s="609" t="str">
        <f t="shared" si="74"/>
        <v>89957</v>
      </c>
      <c r="B4757" s="607" t="s">
        <v>2335</v>
      </c>
      <c r="C4757" s="607" t="s">
        <v>15635</v>
      </c>
      <c r="D4757" s="607" t="s">
        <v>10580</v>
      </c>
      <c r="E4757" s="619" t="s">
        <v>33486</v>
      </c>
      <c r="F4757"/>
      <c r="G4757"/>
      <c r="H4757"/>
    </row>
    <row r="4758" spans="1:8" ht="15" x14ac:dyDescent="0.25">
      <c r="A4758" s="609" t="str">
        <f t="shared" si="74"/>
        <v>89959</v>
      </c>
      <c r="B4758" s="607" t="s">
        <v>2336</v>
      </c>
      <c r="C4758" s="607" t="s">
        <v>15636</v>
      </c>
      <c r="D4758" s="607" t="s">
        <v>10580</v>
      </c>
      <c r="E4758" s="619" t="s">
        <v>33945</v>
      </c>
      <c r="F4758"/>
      <c r="G4758"/>
      <c r="H4758"/>
    </row>
    <row r="4759" spans="1:8" ht="15" x14ac:dyDescent="0.25">
      <c r="A4759" s="609" t="str">
        <f t="shared" si="74"/>
        <v>89349</v>
      </c>
      <c r="B4759" s="607" t="s">
        <v>1819</v>
      </c>
      <c r="C4759" s="607" t="s">
        <v>15637</v>
      </c>
      <c r="D4759" s="607" t="s">
        <v>10580</v>
      </c>
      <c r="E4759" s="619" t="s">
        <v>11568</v>
      </c>
      <c r="F4759"/>
      <c r="G4759"/>
      <c r="H4759"/>
    </row>
    <row r="4760" spans="1:8" ht="15" x14ac:dyDescent="0.25">
      <c r="A4760" s="609" t="str">
        <f t="shared" si="74"/>
        <v>89351</v>
      </c>
      <c r="B4760" s="607" t="s">
        <v>1820</v>
      </c>
      <c r="C4760" s="607" t="s">
        <v>15638</v>
      </c>
      <c r="D4760" s="607" t="s">
        <v>10580</v>
      </c>
      <c r="E4760" s="619" t="s">
        <v>18186</v>
      </c>
      <c r="F4760"/>
      <c r="G4760"/>
      <c r="H4760"/>
    </row>
    <row r="4761" spans="1:8" ht="15" x14ac:dyDescent="0.25">
      <c r="A4761" s="609" t="str">
        <f t="shared" si="74"/>
        <v>89352</v>
      </c>
      <c r="B4761" s="607" t="s">
        <v>1821</v>
      </c>
      <c r="C4761" s="607" t="s">
        <v>15640</v>
      </c>
      <c r="D4761" s="607" t="s">
        <v>10580</v>
      </c>
      <c r="E4761" s="619" t="s">
        <v>17699</v>
      </c>
      <c r="F4761"/>
      <c r="G4761"/>
      <c r="H4761"/>
    </row>
    <row r="4762" spans="1:8" ht="15" x14ac:dyDescent="0.25">
      <c r="A4762" s="609" t="str">
        <f t="shared" si="74"/>
        <v>89353</v>
      </c>
      <c r="B4762" s="607" t="s">
        <v>1822</v>
      </c>
      <c r="C4762" s="607" t="s">
        <v>15641</v>
      </c>
      <c r="D4762" s="607" t="s">
        <v>10580</v>
      </c>
      <c r="E4762" s="619" t="s">
        <v>10438</v>
      </c>
      <c r="F4762"/>
      <c r="G4762"/>
      <c r="H4762"/>
    </row>
    <row r="4763" spans="1:8" ht="15" x14ac:dyDescent="0.25">
      <c r="A4763" s="609" t="str">
        <f t="shared" si="74"/>
        <v>89354</v>
      </c>
      <c r="B4763" s="607" t="s">
        <v>1823</v>
      </c>
      <c r="C4763" s="607" t="s">
        <v>15642</v>
      </c>
      <c r="D4763" s="607" t="s">
        <v>10580</v>
      </c>
      <c r="E4763" s="619" t="s">
        <v>33946</v>
      </c>
      <c r="F4763"/>
      <c r="G4763"/>
      <c r="H4763"/>
    </row>
    <row r="4764" spans="1:8" ht="15" x14ac:dyDescent="0.25">
      <c r="A4764" s="609" t="str">
        <f t="shared" si="74"/>
        <v>89969</v>
      </c>
      <c r="B4764" s="607" t="s">
        <v>2337</v>
      </c>
      <c r="C4764" s="607" t="s">
        <v>15643</v>
      </c>
      <c r="D4764" s="607" t="s">
        <v>10580</v>
      </c>
      <c r="E4764" s="619" t="s">
        <v>19020</v>
      </c>
      <c r="F4764"/>
      <c r="G4764"/>
      <c r="H4764"/>
    </row>
    <row r="4765" spans="1:8" ht="15" x14ac:dyDescent="0.25">
      <c r="A4765" s="609" t="str">
        <f t="shared" si="74"/>
        <v>89970</v>
      </c>
      <c r="B4765" s="607" t="s">
        <v>2338</v>
      </c>
      <c r="C4765" s="607" t="s">
        <v>15644</v>
      </c>
      <c r="D4765" s="607" t="s">
        <v>10580</v>
      </c>
      <c r="E4765" s="619" t="s">
        <v>18560</v>
      </c>
      <c r="F4765"/>
      <c r="G4765"/>
      <c r="H4765"/>
    </row>
    <row r="4766" spans="1:8" ht="15" x14ac:dyDescent="0.25">
      <c r="A4766" s="609" t="str">
        <f t="shared" si="74"/>
        <v>89971</v>
      </c>
      <c r="B4766" s="607" t="s">
        <v>2339</v>
      </c>
      <c r="C4766" s="607" t="s">
        <v>15645</v>
      </c>
      <c r="D4766" s="607" t="s">
        <v>10580</v>
      </c>
      <c r="E4766" s="619" t="s">
        <v>19042</v>
      </c>
      <c r="F4766"/>
      <c r="G4766"/>
      <c r="H4766"/>
    </row>
    <row r="4767" spans="1:8" ht="15" x14ac:dyDescent="0.25">
      <c r="A4767" s="609" t="str">
        <f t="shared" si="74"/>
        <v>89972</v>
      </c>
      <c r="B4767" s="607" t="s">
        <v>2340</v>
      </c>
      <c r="C4767" s="607" t="s">
        <v>15646</v>
      </c>
      <c r="D4767" s="607" t="s">
        <v>10580</v>
      </c>
      <c r="E4767" s="619" t="s">
        <v>33947</v>
      </c>
      <c r="F4767"/>
      <c r="G4767"/>
      <c r="H4767"/>
    </row>
    <row r="4768" spans="1:8" ht="15" x14ac:dyDescent="0.25">
      <c r="A4768" s="609" t="str">
        <f t="shared" si="74"/>
        <v>89973</v>
      </c>
      <c r="B4768" s="607" t="s">
        <v>2341</v>
      </c>
      <c r="C4768" s="607" t="s">
        <v>15647</v>
      </c>
      <c r="D4768" s="607" t="s">
        <v>10580</v>
      </c>
      <c r="E4768" s="619" t="s">
        <v>33948</v>
      </c>
      <c r="F4768"/>
      <c r="G4768"/>
      <c r="H4768"/>
    </row>
    <row r="4769" spans="1:8" ht="15" x14ac:dyDescent="0.25">
      <c r="A4769" s="609" t="str">
        <f t="shared" si="74"/>
        <v>89974</v>
      </c>
      <c r="B4769" s="607" t="s">
        <v>2342</v>
      </c>
      <c r="C4769" s="607" t="s">
        <v>15648</v>
      </c>
      <c r="D4769" s="607" t="s">
        <v>10580</v>
      </c>
      <c r="E4769" s="619" t="s">
        <v>33949</v>
      </c>
      <c r="F4769"/>
      <c r="G4769"/>
      <c r="H4769"/>
    </row>
    <row r="4770" spans="1:8" ht="15" x14ac:dyDescent="0.25">
      <c r="A4770" s="609" t="str">
        <f t="shared" si="74"/>
        <v>89984</v>
      </c>
      <c r="B4770" s="607" t="s">
        <v>2348</v>
      </c>
      <c r="C4770" s="607" t="s">
        <v>15649</v>
      </c>
      <c r="D4770" s="607" t="s">
        <v>10580</v>
      </c>
      <c r="E4770" s="619" t="s">
        <v>33761</v>
      </c>
      <c r="F4770"/>
      <c r="G4770"/>
      <c r="H4770"/>
    </row>
    <row r="4771" spans="1:8" ht="15" x14ac:dyDescent="0.25">
      <c r="A4771" s="609" t="str">
        <f t="shared" si="74"/>
        <v>89985</v>
      </c>
      <c r="B4771" s="607" t="s">
        <v>2349</v>
      </c>
      <c r="C4771" s="607" t="s">
        <v>15650</v>
      </c>
      <c r="D4771" s="607" t="s">
        <v>10580</v>
      </c>
      <c r="E4771" s="619" t="s">
        <v>33950</v>
      </c>
      <c r="F4771"/>
      <c r="G4771"/>
      <c r="H4771"/>
    </row>
    <row r="4772" spans="1:8" ht="15" x14ac:dyDescent="0.25">
      <c r="A4772" s="609" t="str">
        <f t="shared" si="74"/>
        <v>89986</v>
      </c>
      <c r="B4772" s="607" t="s">
        <v>2350</v>
      </c>
      <c r="C4772" s="607" t="s">
        <v>15651</v>
      </c>
      <c r="D4772" s="607" t="s">
        <v>10580</v>
      </c>
      <c r="E4772" s="619" t="s">
        <v>33951</v>
      </c>
      <c r="F4772"/>
      <c r="G4772"/>
      <c r="H4772"/>
    </row>
    <row r="4773" spans="1:8" ht="15" x14ac:dyDescent="0.25">
      <c r="A4773" s="609" t="str">
        <f t="shared" si="74"/>
        <v>89987</v>
      </c>
      <c r="B4773" s="607" t="s">
        <v>2351</v>
      </c>
      <c r="C4773" s="607" t="s">
        <v>15652</v>
      </c>
      <c r="D4773" s="607" t="s">
        <v>10580</v>
      </c>
      <c r="E4773" s="619" t="s">
        <v>33952</v>
      </c>
      <c r="F4773"/>
      <c r="G4773"/>
      <c r="H4773"/>
    </row>
    <row r="4774" spans="1:8" ht="15" x14ac:dyDescent="0.25">
      <c r="A4774" s="609" t="str">
        <f t="shared" si="74"/>
        <v>90371</v>
      </c>
      <c r="B4774" s="607" t="s">
        <v>2384</v>
      </c>
      <c r="C4774" s="607" t="s">
        <v>15653</v>
      </c>
      <c r="D4774" s="607" t="s">
        <v>10580</v>
      </c>
      <c r="E4774" s="619" t="s">
        <v>18951</v>
      </c>
      <c r="F4774"/>
      <c r="G4774"/>
      <c r="H4774"/>
    </row>
    <row r="4775" spans="1:8" ht="15" x14ac:dyDescent="0.25">
      <c r="A4775" s="609" t="str">
        <f t="shared" si="74"/>
        <v>94489</v>
      </c>
      <c r="B4775" s="607" t="s">
        <v>4281</v>
      </c>
      <c r="C4775" s="607" t="s">
        <v>15655</v>
      </c>
      <c r="D4775" s="607" t="s">
        <v>10580</v>
      </c>
      <c r="E4775" s="619" t="s">
        <v>14456</v>
      </c>
      <c r="F4775"/>
      <c r="G4775"/>
      <c r="H4775"/>
    </row>
    <row r="4776" spans="1:8" ht="15" x14ac:dyDescent="0.25">
      <c r="A4776" s="609" t="str">
        <f t="shared" si="74"/>
        <v>94490</v>
      </c>
      <c r="B4776" s="607" t="s">
        <v>4282</v>
      </c>
      <c r="C4776" s="607" t="s">
        <v>15657</v>
      </c>
      <c r="D4776" s="607" t="s">
        <v>10580</v>
      </c>
      <c r="E4776" s="619" t="s">
        <v>18539</v>
      </c>
      <c r="F4776"/>
      <c r="G4776"/>
      <c r="H4776"/>
    </row>
    <row r="4777" spans="1:8" ht="15" x14ac:dyDescent="0.25">
      <c r="A4777" s="609" t="str">
        <f t="shared" si="74"/>
        <v>94491</v>
      </c>
      <c r="B4777" s="607" t="s">
        <v>4283</v>
      </c>
      <c r="C4777" s="607" t="s">
        <v>15658</v>
      </c>
      <c r="D4777" s="607" t="s">
        <v>10580</v>
      </c>
      <c r="E4777" s="619" t="s">
        <v>19337</v>
      </c>
      <c r="F4777"/>
      <c r="G4777"/>
      <c r="H4777"/>
    </row>
    <row r="4778" spans="1:8" ht="15" x14ac:dyDescent="0.25">
      <c r="A4778" s="609" t="str">
        <f t="shared" si="74"/>
        <v>94492</v>
      </c>
      <c r="B4778" s="607" t="s">
        <v>4284</v>
      </c>
      <c r="C4778" s="607" t="s">
        <v>15659</v>
      </c>
      <c r="D4778" s="607" t="s">
        <v>10580</v>
      </c>
      <c r="E4778" s="619" t="s">
        <v>14349</v>
      </c>
      <c r="F4778"/>
      <c r="G4778"/>
      <c r="H4778"/>
    </row>
    <row r="4779" spans="1:8" ht="15" x14ac:dyDescent="0.25">
      <c r="A4779" s="609" t="str">
        <f t="shared" si="74"/>
        <v>94493</v>
      </c>
      <c r="B4779" s="607" t="s">
        <v>4285</v>
      </c>
      <c r="C4779" s="607" t="s">
        <v>15660</v>
      </c>
      <c r="D4779" s="607" t="s">
        <v>10580</v>
      </c>
      <c r="E4779" s="619" t="s">
        <v>33953</v>
      </c>
      <c r="F4779"/>
      <c r="G4779"/>
      <c r="H4779"/>
    </row>
    <row r="4780" spans="1:8" ht="15" x14ac:dyDescent="0.25">
      <c r="A4780" s="609" t="str">
        <f t="shared" si="74"/>
        <v>94494</v>
      </c>
      <c r="B4780" s="607" t="s">
        <v>4286</v>
      </c>
      <c r="C4780" s="607" t="s">
        <v>15662</v>
      </c>
      <c r="D4780" s="607" t="s">
        <v>10580</v>
      </c>
      <c r="E4780" s="619" t="s">
        <v>33476</v>
      </c>
      <c r="F4780"/>
      <c r="G4780"/>
      <c r="H4780"/>
    </row>
    <row r="4781" spans="1:8" ht="15" x14ac:dyDescent="0.25">
      <c r="A4781" s="609" t="str">
        <f t="shared" si="74"/>
        <v>94495</v>
      </c>
      <c r="B4781" s="607" t="s">
        <v>4287</v>
      </c>
      <c r="C4781" s="607" t="s">
        <v>15663</v>
      </c>
      <c r="D4781" s="607" t="s">
        <v>10580</v>
      </c>
      <c r="E4781" s="619" t="s">
        <v>33954</v>
      </c>
      <c r="F4781"/>
      <c r="G4781"/>
      <c r="H4781"/>
    </row>
    <row r="4782" spans="1:8" ht="15" x14ac:dyDescent="0.25">
      <c r="A4782" s="609" t="str">
        <f t="shared" si="74"/>
        <v>94496</v>
      </c>
      <c r="B4782" s="607" t="s">
        <v>4288</v>
      </c>
      <c r="C4782" s="607" t="s">
        <v>15664</v>
      </c>
      <c r="D4782" s="607" t="s">
        <v>10580</v>
      </c>
      <c r="E4782" s="619" t="s">
        <v>19635</v>
      </c>
      <c r="F4782"/>
      <c r="G4782"/>
      <c r="H4782"/>
    </row>
    <row r="4783" spans="1:8" ht="15" x14ac:dyDescent="0.25">
      <c r="A4783" s="609" t="str">
        <f t="shared" si="74"/>
        <v>94497</v>
      </c>
      <c r="B4783" s="607" t="s">
        <v>4289</v>
      </c>
      <c r="C4783" s="607" t="s">
        <v>15665</v>
      </c>
      <c r="D4783" s="607" t="s">
        <v>10580</v>
      </c>
      <c r="E4783" s="619" t="s">
        <v>19488</v>
      </c>
      <c r="F4783"/>
      <c r="G4783"/>
      <c r="H4783"/>
    </row>
    <row r="4784" spans="1:8" ht="15" x14ac:dyDescent="0.25">
      <c r="A4784" s="609" t="str">
        <f t="shared" si="74"/>
        <v>94498</v>
      </c>
      <c r="B4784" s="607" t="s">
        <v>4290</v>
      </c>
      <c r="C4784" s="607" t="s">
        <v>15666</v>
      </c>
      <c r="D4784" s="607" t="s">
        <v>10580</v>
      </c>
      <c r="E4784" s="619" t="s">
        <v>33955</v>
      </c>
      <c r="F4784"/>
      <c r="G4784"/>
      <c r="H4784"/>
    </row>
    <row r="4785" spans="1:8" ht="15" x14ac:dyDescent="0.25">
      <c r="A4785" s="609" t="str">
        <f t="shared" si="74"/>
        <v>94499</v>
      </c>
      <c r="B4785" s="607" t="s">
        <v>4291</v>
      </c>
      <c r="C4785" s="607" t="s">
        <v>15667</v>
      </c>
      <c r="D4785" s="607" t="s">
        <v>10580</v>
      </c>
      <c r="E4785" s="619" t="s">
        <v>33956</v>
      </c>
      <c r="F4785"/>
      <c r="G4785"/>
      <c r="H4785"/>
    </row>
    <row r="4786" spans="1:8" ht="15" x14ac:dyDescent="0.25">
      <c r="A4786" s="609" t="str">
        <f t="shared" si="74"/>
        <v>94500</v>
      </c>
      <c r="B4786" s="607" t="s">
        <v>4292</v>
      </c>
      <c r="C4786" s="607" t="s">
        <v>15668</v>
      </c>
      <c r="D4786" s="607" t="s">
        <v>10580</v>
      </c>
      <c r="E4786" s="619" t="s">
        <v>26056</v>
      </c>
      <c r="F4786"/>
      <c r="G4786"/>
      <c r="H4786"/>
    </row>
    <row r="4787" spans="1:8" ht="15" x14ac:dyDescent="0.25">
      <c r="A4787" s="609" t="str">
        <f t="shared" si="74"/>
        <v>94501</v>
      </c>
      <c r="B4787" s="607" t="s">
        <v>4293</v>
      </c>
      <c r="C4787" s="607" t="s">
        <v>15669</v>
      </c>
      <c r="D4787" s="607" t="s">
        <v>10580</v>
      </c>
      <c r="E4787" s="619" t="s">
        <v>33957</v>
      </c>
      <c r="F4787"/>
      <c r="G4787"/>
      <c r="H4787"/>
    </row>
    <row r="4788" spans="1:8" ht="15" x14ac:dyDescent="0.25">
      <c r="A4788" s="609" t="str">
        <f t="shared" si="74"/>
        <v>94792</v>
      </c>
      <c r="B4788" s="607" t="s">
        <v>4432</v>
      </c>
      <c r="C4788" s="607" t="s">
        <v>15670</v>
      </c>
      <c r="D4788" s="607" t="s">
        <v>10580</v>
      </c>
      <c r="E4788" s="619" t="s">
        <v>33958</v>
      </c>
      <c r="F4788"/>
      <c r="G4788"/>
      <c r="H4788"/>
    </row>
    <row r="4789" spans="1:8" ht="15" x14ac:dyDescent="0.25">
      <c r="A4789" s="609" t="str">
        <f t="shared" si="74"/>
        <v>94793</v>
      </c>
      <c r="B4789" s="607" t="s">
        <v>4433</v>
      </c>
      <c r="C4789" s="607" t="s">
        <v>15671</v>
      </c>
      <c r="D4789" s="607" t="s">
        <v>10580</v>
      </c>
      <c r="E4789" s="619" t="s">
        <v>33959</v>
      </c>
      <c r="F4789"/>
      <c r="G4789"/>
      <c r="H4789"/>
    </row>
    <row r="4790" spans="1:8" ht="15" x14ac:dyDescent="0.25">
      <c r="A4790" s="609" t="str">
        <f t="shared" si="74"/>
        <v>94794</v>
      </c>
      <c r="B4790" s="607" t="s">
        <v>4434</v>
      </c>
      <c r="C4790" s="607" t="s">
        <v>15672</v>
      </c>
      <c r="D4790" s="607" t="s">
        <v>10580</v>
      </c>
      <c r="E4790" s="619" t="s">
        <v>33960</v>
      </c>
      <c r="F4790"/>
      <c r="G4790"/>
      <c r="H4790"/>
    </row>
    <row r="4791" spans="1:8" ht="15" x14ac:dyDescent="0.25">
      <c r="A4791" s="609" t="str">
        <f t="shared" si="74"/>
        <v>94795</v>
      </c>
      <c r="B4791" s="607" t="s">
        <v>4435</v>
      </c>
      <c r="C4791" s="607" t="s">
        <v>15673</v>
      </c>
      <c r="D4791" s="607" t="s">
        <v>10580</v>
      </c>
      <c r="E4791" s="619" t="s">
        <v>27674</v>
      </c>
      <c r="F4791"/>
      <c r="G4791"/>
      <c r="H4791"/>
    </row>
    <row r="4792" spans="1:8" ht="15" x14ac:dyDescent="0.25">
      <c r="A4792" s="609" t="str">
        <f t="shared" si="74"/>
        <v>94796</v>
      </c>
      <c r="B4792" s="607" t="s">
        <v>4436</v>
      </c>
      <c r="C4792" s="607" t="s">
        <v>15674</v>
      </c>
      <c r="D4792" s="607" t="s">
        <v>10580</v>
      </c>
      <c r="E4792" s="619" t="s">
        <v>33961</v>
      </c>
      <c r="F4792"/>
      <c r="G4792"/>
      <c r="H4792"/>
    </row>
    <row r="4793" spans="1:8" ht="15" x14ac:dyDescent="0.25">
      <c r="A4793" s="609" t="str">
        <f t="shared" si="74"/>
        <v>94797</v>
      </c>
      <c r="B4793" s="607" t="s">
        <v>4437</v>
      </c>
      <c r="C4793" s="607" t="s">
        <v>15676</v>
      </c>
      <c r="D4793" s="607" t="s">
        <v>10580</v>
      </c>
      <c r="E4793" s="619" t="s">
        <v>27414</v>
      </c>
      <c r="F4793"/>
      <c r="G4793"/>
      <c r="H4793"/>
    </row>
    <row r="4794" spans="1:8" ht="15" x14ac:dyDescent="0.25">
      <c r="A4794" s="609" t="str">
        <f t="shared" si="74"/>
        <v>94798</v>
      </c>
      <c r="B4794" s="607" t="s">
        <v>4438</v>
      </c>
      <c r="C4794" s="607" t="s">
        <v>15677</v>
      </c>
      <c r="D4794" s="607" t="s">
        <v>10580</v>
      </c>
      <c r="E4794" s="619" t="s">
        <v>33962</v>
      </c>
      <c r="F4794"/>
      <c r="G4794"/>
      <c r="H4794"/>
    </row>
    <row r="4795" spans="1:8" ht="15" x14ac:dyDescent="0.25">
      <c r="A4795" s="609" t="str">
        <f t="shared" si="74"/>
        <v>94799</v>
      </c>
      <c r="B4795" s="607" t="s">
        <v>4439</v>
      </c>
      <c r="C4795" s="607" t="s">
        <v>15678</v>
      </c>
      <c r="D4795" s="607" t="s">
        <v>10580</v>
      </c>
      <c r="E4795" s="619" t="s">
        <v>33963</v>
      </c>
      <c r="F4795"/>
      <c r="G4795"/>
      <c r="H4795"/>
    </row>
    <row r="4796" spans="1:8" ht="15" x14ac:dyDescent="0.25">
      <c r="A4796" s="609" t="str">
        <f t="shared" si="74"/>
        <v>94800</v>
      </c>
      <c r="B4796" s="607" t="s">
        <v>4440</v>
      </c>
      <c r="C4796" s="607" t="s">
        <v>15679</v>
      </c>
      <c r="D4796" s="607" t="s">
        <v>10580</v>
      </c>
      <c r="E4796" s="619" t="s">
        <v>33964</v>
      </c>
      <c r="F4796"/>
      <c r="G4796"/>
      <c r="H4796"/>
    </row>
    <row r="4797" spans="1:8" ht="15" x14ac:dyDescent="0.25">
      <c r="A4797" s="609" t="str">
        <f t="shared" si="74"/>
        <v>95248</v>
      </c>
      <c r="B4797" s="607" t="s">
        <v>4515</v>
      </c>
      <c r="C4797" s="607" t="s">
        <v>15680</v>
      </c>
      <c r="D4797" s="607" t="s">
        <v>10580</v>
      </c>
      <c r="E4797" s="619" t="s">
        <v>19774</v>
      </c>
      <c r="F4797"/>
      <c r="G4797"/>
      <c r="H4797"/>
    </row>
    <row r="4798" spans="1:8" ht="15" x14ac:dyDescent="0.25">
      <c r="A4798" s="609" t="str">
        <f t="shared" si="74"/>
        <v>95249</v>
      </c>
      <c r="B4798" s="607" t="s">
        <v>4516</v>
      </c>
      <c r="C4798" s="607" t="s">
        <v>15681</v>
      </c>
      <c r="D4798" s="607" t="s">
        <v>10580</v>
      </c>
      <c r="E4798" s="619" t="s">
        <v>18317</v>
      </c>
      <c r="F4798"/>
      <c r="G4798"/>
      <c r="H4798"/>
    </row>
    <row r="4799" spans="1:8" ht="15" x14ac:dyDescent="0.25">
      <c r="A4799" s="609" t="str">
        <f t="shared" si="74"/>
        <v>95250</v>
      </c>
      <c r="B4799" s="607" t="s">
        <v>4517</v>
      </c>
      <c r="C4799" s="607" t="s">
        <v>15682</v>
      </c>
      <c r="D4799" s="607" t="s">
        <v>10580</v>
      </c>
      <c r="E4799" s="619" t="s">
        <v>33965</v>
      </c>
      <c r="F4799"/>
      <c r="G4799"/>
      <c r="H4799"/>
    </row>
    <row r="4800" spans="1:8" ht="15" x14ac:dyDescent="0.25">
      <c r="A4800" s="609" t="str">
        <f t="shared" si="74"/>
        <v>95251</v>
      </c>
      <c r="B4800" s="607" t="s">
        <v>4518</v>
      </c>
      <c r="C4800" s="607" t="s">
        <v>15683</v>
      </c>
      <c r="D4800" s="607" t="s">
        <v>10580</v>
      </c>
      <c r="E4800" s="619" t="s">
        <v>33678</v>
      </c>
      <c r="F4800"/>
      <c r="G4800"/>
      <c r="H4800"/>
    </row>
    <row r="4801" spans="1:8" ht="15" x14ac:dyDescent="0.25">
      <c r="A4801" s="609" t="str">
        <f t="shared" si="74"/>
        <v>95252</v>
      </c>
      <c r="B4801" s="607" t="s">
        <v>4519</v>
      </c>
      <c r="C4801" s="607" t="s">
        <v>15684</v>
      </c>
      <c r="D4801" s="607" t="s">
        <v>10580</v>
      </c>
      <c r="E4801" s="619" t="s">
        <v>30469</v>
      </c>
      <c r="F4801"/>
      <c r="G4801"/>
      <c r="H4801"/>
    </row>
    <row r="4802" spans="1:8" ht="15" x14ac:dyDescent="0.25">
      <c r="A4802" s="609" t="str">
        <f t="shared" ref="A4802:A4865" si="75">IF(ISERROR(SEARCH("/",B4802)=6),TRIM(CLEAN(B4802)),IF(SEARCH("/",B4802)=6,IF(LEN(TRIM(CLEAN(B4802)))=7,LEFT(TRIM(CLEAN(B4802)),6)&amp;"00"&amp;RIGHT(TRIM(CLEAN(B4802)),1),LEFT(TRIM(CLEAN(B4802)),6)&amp;"0"&amp;RIGHT(TRIM(CLEAN(B4802)),2)),TRIM(CLEAN(B4802))))</f>
        <v>95253</v>
      </c>
      <c r="B4802" s="607" t="s">
        <v>4520</v>
      </c>
      <c r="C4802" s="607" t="s">
        <v>15685</v>
      </c>
      <c r="D4802" s="607" t="s">
        <v>10580</v>
      </c>
      <c r="E4802" s="619" t="s">
        <v>33966</v>
      </c>
      <c r="F4802"/>
      <c r="G4802"/>
      <c r="H4802"/>
    </row>
    <row r="4803" spans="1:8" ht="15" x14ac:dyDescent="0.25">
      <c r="A4803" s="609" t="str">
        <f t="shared" si="75"/>
        <v>99619</v>
      </c>
      <c r="B4803" s="607" t="s">
        <v>6056</v>
      </c>
      <c r="C4803" s="607" t="s">
        <v>6057</v>
      </c>
      <c r="D4803" s="607" t="s">
        <v>10580</v>
      </c>
      <c r="E4803" s="619" t="s">
        <v>33967</v>
      </c>
      <c r="F4803"/>
      <c r="G4803"/>
      <c r="H4803"/>
    </row>
    <row r="4804" spans="1:8" ht="15" x14ac:dyDescent="0.25">
      <c r="A4804" s="609" t="str">
        <f t="shared" si="75"/>
        <v>99620</v>
      </c>
      <c r="B4804" s="607" t="s">
        <v>6058</v>
      </c>
      <c r="C4804" s="607" t="s">
        <v>6059</v>
      </c>
      <c r="D4804" s="607" t="s">
        <v>10580</v>
      </c>
      <c r="E4804" s="619" t="s">
        <v>33968</v>
      </c>
      <c r="F4804"/>
      <c r="G4804"/>
      <c r="H4804"/>
    </row>
    <row r="4805" spans="1:8" ht="15" x14ac:dyDescent="0.25">
      <c r="A4805" s="609" t="str">
        <f t="shared" si="75"/>
        <v>99621</v>
      </c>
      <c r="B4805" s="607" t="s">
        <v>6060</v>
      </c>
      <c r="C4805" s="607" t="s">
        <v>6061</v>
      </c>
      <c r="D4805" s="607" t="s">
        <v>10580</v>
      </c>
      <c r="E4805" s="619" t="s">
        <v>33969</v>
      </c>
      <c r="F4805"/>
      <c r="G4805"/>
      <c r="H4805"/>
    </row>
    <row r="4806" spans="1:8" ht="15" x14ac:dyDescent="0.25">
      <c r="A4806" s="609" t="str">
        <f t="shared" si="75"/>
        <v>99622</v>
      </c>
      <c r="B4806" s="607" t="s">
        <v>6062</v>
      </c>
      <c r="C4806" s="607" t="s">
        <v>6063</v>
      </c>
      <c r="D4806" s="607" t="s">
        <v>10580</v>
      </c>
      <c r="E4806" s="619" t="s">
        <v>33970</v>
      </c>
      <c r="F4806"/>
      <c r="G4806"/>
      <c r="H4806"/>
    </row>
    <row r="4807" spans="1:8" ht="15" x14ac:dyDescent="0.25">
      <c r="A4807" s="609" t="str">
        <f t="shared" si="75"/>
        <v>99623</v>
      </c>
      <c r="B4807" s="607" t="s">
        <v>6064</v>
      </c>
      <c r="C4807" s="607" t="s">
        <v>6065</v>
      </c>
      <c r="D4807" s="607" t="s">
        <v>10580</v>
      </c>
      <c r="E4807" s="619" t="s">
        <v>33971</v>
      </c>
      <c r="F4807"/>
      <c r="G4807"/>
      <c r="H4807"/>
    </row>
    <row r="4808" spans="1:8" ht="15" x14ac:dyDescent="0.25">
      <c r="A4808" s="609" t="str">
        <f t="shared" si="75"/>
        <v>99624</v>
      </c>
      <c r="B4808" s="607" t="s">
        <v>6066</v>
      </c>
      <c r="C4808" s="607" t="s">
        <v>6067</v>
      </c>
      <c r="D4808" s="607" t="s">
        <v>10580</v>
      </c>
      <c r="E4808" s="619" t="s">
        <v>33972</v>
      </c>
      <c r="F4808"/>
      <c r="G4808"/>
      <c r="H4808"/>
    </row>
    <row r="4809" spans="1:8" ht="15" x14ac:dyDescent="0.25">
      <c r="A4809" s="609" t="str">
        <f t="shared" si="75"/>
        <v>99625</v>
      </c>
      <c r="B4809" s="607" t="s">
        <v>6068</v>
      </c>
      <c r="C4809" s="607" t="s">
        <v>6069</v>
      </c>
      <c r="D4809" s="607" t="s">
        <v>10580</v>
      </c>
      <c r="E4809" s="619" t="s">
        <v>33973</v>
      </c>
      <c r="F4809"/>
      <c r="G4809"/>
      <c r="H4809"/>
    </row>
    <row r="4810" spans="1:8" ht="15" x14ac:dyDescent="0.25">
      <c r="A4810" s="609" t="str">
        <f t="shared" si="75"/>
        <v>99626</v>
      </c>
      <c r="B4810" s="607" t="s">
        <v>6070</v>
      </c>
      <c r="C4810" s="607" t="s">
        <v>6071</v>
      </c>
      <c r="D4810" s="607" t="s">
        <v>10580</v>
      </c>
      <c r="E4810" s="619" t="s">
        <v>33974</v>
      </c>
      <c r="F4810"/>
      <c r="G4810"/>
      <c r="H4810"/>
    </row>
    <row r="4811" spans="1:8" ht="15" x14ac:dyDescent="0.25">
      <c r="A4811" s="609" t="str">
        <f t="shared" si="75"/>
        <v>99627</v>
      </c>
      <c r="B4811" s="607" t="s">
        <v>6072</v>
      </c>
      <c r="C4811" s="607" t="s">
        <v>6073</v>
      </c>
      <c r="D4811" s="607" t="s">
        <v>10580</v>
      </c>
      <c r="E4811" s="619" t="s">
        <v>33975</v>
      </c>
      <c r="F4811"/>
      <c r="G4811"/>
      <c r="H4811"/>
    </row>
    <row r="4812" spans="1:8" ht="15" x14ac:dyDescent="0.25">
      <c r="A4812" s="609" t="str">
        <f t="shared" si="75"/>
        <v>99628</v>
      </c>
      <c r="B4812" s="607" t="s">
        <v>6074</v>
      </c>
      <c r="C4812" s="607" t="s">
        <v>6075</v>
      </c>
      <c r="D4812" s="607" t="s">
        <v>10580</v>
      </c>
      <c r="E4812" s="619" t="s">
        <v>18879</v>
      </c>
      <c r="F4812"/>
      <c r="G4812"/>
      <c r="H4812"/>
    </row>
    <row r="4813" spans="1:8" ht="15" x14ac:dyDescent="0.25">
      <c r="A4813" s="609" t="str">
        <f t="shared" si="75"/>
        <v>99629</v>
      </c>
      <c r="B4813" s="607" t="s">
        <v>6076</v>
      </c>
      <c r="C4813" s="607" t="s">
        <v>6077</v>
      </c>
      <c r="D4813" s="607" t="s">
        <v>10580</v>
      </c>
      <c r="E4813" s="619" t="s">
        <v>30198</v>
      </c>
      <c r="F4813"/>
      <c r="G4813"/>
      <c r="H4813"/>
    </row>
    <row r="4814" spans="1:8" ht="15" x14ac:dyDescent="0.25">
      <c r="A4814" s="609" t="str">
        <f t="shared" si="75"/>
        <v>99630</v>
      </c>
      <c r="B4814" s="607" t="s">
        <v>6078</v>
      </c>
      <c r="C4814" s="607" t="s">
        <v>6079</v>
      </c>
      <c r="D4814" s="607" t="s">
        <v>10580</v>
      </c>
      <c r="E4814" s="619" t="s">
        <v>33976</v>
      </c>
      <c r="F4814"/>
      <c r="G4814"/>
      <c r="H4814"/>
    </row>
    <row r="4815" spans="1:8" ht="15" x14ac:dyDescent="0.25">
      <c r="A4815" s="609" t="str">
        <f t="shared" si="75"/>
        <v>99631</v>
      </c>
      <c r="B4815" s="607" t="s">
        <v>6080</v>
      </c>
      <c r="C4815" s="607" t="s">
        <v>6081</v>
      </c>
      <c r="D4815" s="607" t="s">
        <v>10580</v>
      </c>
      <c r="E4815" s="619" t="s">
        <v>33666</v>
      </c>
      <c r="F4815"/>
      <c r="G4815"/>
      <c r="H4815"/>
    </row>
    <row r="4816" spans="1:8" ht="15" x14ac:dyDescent="0.25">
      <c r="A4816" s="609" t="str">
        <f t="shared" si="75"/>
        <v>99632</v>
      </c>
      <c r="B4816" s="607" t="s">
        <v>6082</v>
      </c>
      <c r="C4816" s="607" t="s">
        <v>6083</v>
      </c>
      <c r="D4816" s="607" t="s">
        <v>10580</v>
      </c>
      <c r="E4816" s="619" t="s">
        <v>33977</v>
      </c>
      <c r="F4816"/>
      <c r="G4816"/>
      <c r="H4816"/>
    </row>
    <row r="4817" spans="1:8" ht="15" x14ac:dyDescent="0.25">
      <c r="A4817" s="609" t="str">
        <f t="shared" si="75"/>
        <v>99633</v>
      </c>
      <c r="B4817" s="607" t="s">
        <v>6084</v>
      </c>
      <c r="C4817" s="607" t="s">
        <v>6085</v>
      </c>
      <c r="D4817" s="607" t="s">
        <v>10580</v>
      </c>
      <c r="E4817" s="619" t="s">
        <v>33978</v>
      </c>
      <c r="F4817"/>
      <c r="G4817"/>
      <c r="H4817"/>
    </row>
    <row r="4818" spans="1:8" ht="15" x14ac:dyDescent="0.25">
      <c r="A4818" s="609" t="str">
        <f t="shared" si="75"/>
        <v>99634</v>
      </c>
      <c r="B4818" s="607" t="s">
        <v>6086</v>
      </c>
      <c r="C4818" s="607" t="s">
        <v>6087</v>
      </c>
      <c r="D4818" s="607" t="s">
        <v>10580</v>
      </c>
      <c r="E4818" s="619" t="s">
        <v>32407</v>
      </c>
      <c r="F4818"/>
      <c r="G4818"/>
      <c r="H4818"/>
    </row>
    <row r="4819" spans="1:8" ht="15" x14ac:dyDescent="0.25">
      <c r="A4819" s="609" t="str">
        <f t="shared" si="75"/>
        <v>99635</v>
      </c>
      <c r="B4819" s="607" t="s">
        <v>6088</v>
      </c>
      <c r="C4819" s="607" t="s">
        <v>6089</v>
      </c>
      <c r="D4819" s="607" t="s">
        <v>10580</v>
      </c>
      <c r="E4819" s="619" t="s">
        <v>18542</v>
      </c>
      <c r="F4819"/>
      <c r="G4819"/>
      <c r="H4819"/>
    </row>
    <row r="4820" spans="1:8" ht="15" x14ac:dyDescent="0.25">
      <c r="A4820" s="609" t="str">
        <f t="shared" si="75"/>
        <v>95634</v>
      </c>
      <c r="B4820" s="607" t="s">
        <v>4737</v>
      </c>
      <c r="C4820" s="607" t="s">
        <v>4738</v>
      </c>
      <c r="D4820" s="607" t="s">
        <v>10580</v>
      </c>
      <c r="E4820" s="619" t="s">
        <v>33979</v>
      </c>
      <c r="F4820"/>
      <c r="G4820"/>
      <c r="H4820"/>
    </row>
    <row r="4821" spans="1:8" ht="15" x14ac:dyDescent="0.25">
      <c r="A4821" s="609" t="str">
        <f t="shared" si="75"/>
        <v>95635</v>
      </c>
      <c r="B4821" s="607" t="s">
        <v>4739</v>
      </c>
      <c r="C4821" s="607" t="s">
        <v>4740</v>
      </c>
      <c r="D4821" s="607" t="s">
        <v>10580</v>
      </c>
      <c r="E4821" s="619" t="s">
        <v>33980</v>
      </c>
      <c r="F4821"/>
      <c r="G4821"/>
      <c r="H4821"/>
    </row>
    <row r="4822" spans="1:8" ht="15" x14ac:dyDescent="0.25">
      <c r="A4822" s="609" t="str">
        <f t="shared" si="75"/>
        <v>95636</v>
      </c>
      <c r="B4822" s="607" t="s">
        <v>30898</v>
      </c>
      <c r="C4822" s="607" t="s">
        <v>30899</v>
      </c>
      <c r="D4822" s="607" t="s">
        <v>10580</v>
      </c>
      <c r="E4822" s="619" t="s">
        <v>33981</v>
      </c>
      <c r="F4822"/>
      <c r="G4822"/>
      <c r="H4822"/>
    </row>
    <row r="4823" spans="1:8" ht="15" x14ac:dyDescent="0.25">
      <c r="A4823" s="609" t="str">
        <f t="shared" si="75"/>
        <v>95637</v>
      </c>
      <c r="B4823" s="607" t="s">
        <v>4741</v>
      </c>
      <c r="C4823" s="607" t="s">
        <v>15686</v>
      </c>
      <c r="D4823" s="607" t="s">
        <v>10580</v>
      </c>
      <c r="E4823" s="619" t="s">
        <v>33982</v>
      </c>
      <c r="F4823"/>
      <c r="G4823"/>
      <c r="H4823"/>
    </row>
    <row r="4824" spans="1:8" ht="15" x14ac:dyDescent="0.25">
      <c r="A4824" s="609" t="str">
        <f t="shared" si="75"/>
        <v>95638</v>
      </c>
      <c r="B4824" s="607" t="s">
        <v>4742</v>
      </c>
      <c r="C4824" s="607" t="s">
        <v>15687</v>
      </c>
      <c r="D4824" s="607" t="s">
        <v>10580</v>
      </c>
      <c r="E4824" s="619" t="s">
        <v>33983</v>
      </c>
      <c r="F4824"/>
      <c r="G4824"/>
      <c r="H4824"/>
    </row>
    <row r="4825" spans="1:8" ht="15" x14ac:dyDescent="0.25">
      <c r="A4825" s="609" t="str">
        <f t="shared" si="75"/>
        <v>95639</v>
      </c>
      <c r="B4825" s="607" t="s">
        <v>4743</v>
      </c>
      <c r="C4825" s="607" t="s">
        <v>15688</v>
      </c>
      <c r="D4825" s="607" t="s">
        <v>10580</v>
      </c>
      <c r="E4825" s="619" t="s">
        <v>33984</v>
      </c>
      <c r="F4825"/>
      <c r="G4825"/>
      <c r="H4825"/>
    </row>
    <row r="4826" spans="1:8" ht="15" x14ac:dyDescent="0.25">
      <c r="A4826" s="609" t="str">
        <f t="shared" si="75"/>
        <v>95641</v>
      </c>
      <c r="B4826" s="607" t="s">
        <v>4744</v>
      </c>
      <c r="C4826" s="607" t="s">
        <v>15689</v>
      </c>
      <c r="D4826" s="607" t="s">
        <v>10580</v>
      </c>
      <c r="E4826" s="619" t="s">
        <v>33985</v>
      </c>
      <c r="F4826"/>
      <c r="G4826"/>
      <c r="H4826"/>
    </row>
    <row r="4827" spans="1:8" ht="15" x14ac:dyDescent="0.25">
      <c r="A4827" s="609" t="str">
        <f t="shared" si="75"/>
        <v>95642</v>
      </c>
      <c r="B4827" s="607" t="s">
        <v>4745</v>
      </c>
      <c r="C4827" s="607" t="s">
        <v>15690</v>
      </c>
      <c r="D4827" s="607" t="s">
        <v>10580</v>
      </c>
      <c r="E4827" s="619" t="s">
        <v>33986</v>
      </c>
      <c r="F4827"/>
      <c r="G4827"/>
      <c r="H4827"/>
    </row>
    <row r="4828" spans="1:8" ht="15" x14ac:dyDescent="0.25">
      <c r="A4828" s="609" t="str">
        <f t="shared" si="75"/>
        <v>95643</v>
      </c>
      <c r="B4828" s="607" t="s">
        <v>4746</v>
      </c>
      <c r="C4828" s="607" t="s">
        <v>15691</v>
      </c>
      <c r="D4828" s="607" t="s">
        <v>10580</v>
      </c>
      <c r="E4828" s="619" t="s">
        <v>33987</v>
      </c>
      <c r="F4828"/>
      <c r="G4828"/>
      <c r="H4828"/>
    </row>
    <row r="4829" spans="1:8" ht="15" x14ac:dyDescent="0.25">
      <c r="A4829" s="609" t="str">
        <f t="shared" si="75"/>
        <v>95644</v>
      </c>
      <c r="B4829" s="607" t="s">
        <v>4747</v>
      </c>
      <c r="C4829" s="607" t="s">
        <v>15692</v>
      </c>
      <c r="D4829" s="607" t="s">
        <v>10580</v>
      </c>
      <c r="E4829" s="619" t="s">
        <v>33988</v>
      </c>
      <c r="F4829"/>
      <c r="G4829"/>
      <c r="H4829"/>
    </row>
    <row r="4830" spans="1:8" ht="15" x14ac:dyDescent="0.25">
      <c r="A4830" s="609" t="str">
        <f t="shared" si="75"/>
        <v>95645</v>
      </c>
      <c r="B4830" s="607" t="s">
        <v>4748</v>
      </c>
      <c r="C4830" s="607" t="s">
        <v>15693</v>
      </c>
      <c r="D4830" s="607" t="s">
        <v>10580</v>
      </c>
      <c r="E4830" s="619" t="s">
        <v>33989</v>
      </c>
      <c r="F4830"/>
      <c r="G4830"/>
      <c r="H4830"/>
    </row>
    <row r="4831" spans="1:8" ht="15" x14ac:dyDescent="0.25">
      <c r="A4831" s="609" t="str">
        <f t="shared" si="75"/>
        <v>95646</v>
      </c>
      <c r="B4831" s="607" t="s">
        <v>4749</v>
      </c>
      <c r="C4831" s="607" t="s">
        <v>15694</v>
      </c>
      <c r="D4831" s="607" t="s">
        <v>10580</v>
      </c>
      <c r="E4831" s="619" t="s">
        <v>33990</v>
      </c>
      <c r="F4831"/>
      <c r="G4831"/>
      <c r="H4831"/>
    </row>
    <row r="4832" spans="1:8" ht="15" x14ac:dyDescent="0.25">
      <c r="A4832" s="609" t="str">
        <f t="shared" si="75"/>
        <v>95647</v>
      </c>
      <c r="B4832" s="607" t="s">
        <v>4750</v>
      </c>
      <c r="C4832" s="607" t="s">
        <v>15695</v>
      </c>
      <c r="D4832" s="607" t="s">
        <v>10580</v>
      </c>
      <c r="E4832" s="619" t="s">
        <v>33991</v>
      </c>
      <c r="F4832"/>
      <c r="G4832"/>
      <c r="H4832"/>
    </row>
    <row r="4833" spans="1:8" ht="15" x14ac:dyDescent="0.25">
      <c r="A4833" s="609" t="str">
        <f t="shared" si="75"/>
        <v>95673</v>
      </c>
      <c r="B4833" s="607" t="s">
        <v>4751</v>
      </c>
      <c r="C4833" s="607" t="s">
        <v>15696</v>
      </c>
      <c r="D4833" s="607" t="s">
        <v>10580</v>
      </c>
      <c r="E4833" s="619" t="s">
        <v>18270</v>
      </c>
      <c r="F4833"/>
      <c r="G4833"/>
      <c r="H4833"/>
    </row>
    <row r="4834" spans="1:8" ht="15" x14ac:dyDescent="0.25">
      <c r="A4834" s="609" t="str">
        <f t="shared" si="75"/>
        <v>95674</v>
      </c>
      <c r="B4834" s="607" t="s">
        <v>4752</v>
      </c>
      <c r="C4834" s="607" t="s">
        <v>15697</v>
      </c>
      <c r="D4834" s="607" t="s">
        <v>10580</v>
      </c>
      <c r="E4834" s="619" t="s">
        <v>33992</v>
      </c>
      <c r="F4834"/>
      <c r="G4834"/>
      <c r="H4834"/>
    </row>
    <row r="4835" spans="1:8" ht="15" x14ac:dyDescent="0.25">
      <c r="A4835" s="609" t="str">
        <f t="shared" si="75"/>
        <v>95675</v>
      </c>
      <c r="B4835" s="607" t="s">
        <v>4753</v>
      </c>
      <c r="C4835" s="607" t="s">
        <v>15698</v>
      </c>
      <c r="D4835" s="607" t="s">
        <v>10580</v>
      </c>
      <c r="E4835" s="619" t="s">
        <v>33993</v>
      </c>
      <c r="F4835"/>
      <c r="G4835"/>
      <c r="H4835"/>
    </row>
    <row r="4836" spans="1:8" ht="15" x14ac:dyDescent="0.25">
      <c r="A4836" s="609" t="str">
        <f t="shared" si="75"/>
        <v>95676</v>
      </c>
      <c r="B4836" s="607" t="s">
        <v>4754</v>
      </c>
      <c r="C4836" s="607" t="s">
        <v>15699</v>
      </c>
      <c r="D4836" s="607" t="s">
        <v>10580</v>
      </c>
      <c r="E4836" s="619" t="s">
        <v>33994</v>
      </c>
      <c r="F4836"/>
      <c r="G4836"/>
      <c r="H4836"/>
    </row>
    <row r="4837" spans="1:8" ht="15" x14ac:dyDescent="0.25">
      <c r="A4837" s="609" t="str">
        <f t="shared" si="75"/>
        <v>97741</v>
      </c>
      <c r="B4837" s="607" t="s">
        <v>5603</v>
      </c>
      <c r="C4837" s="607" t="s">
        <v>15700</v>
      </c>
      <c r="D4837" s="607" t="s">
        <v>10580</v>
      </c>
      <c r="E4837" s="619" t="s">
        <v>33995</v>
      </c>
      <c r="F4837"/>
      <c r="G4837"/>
      <c r="H4837"/>
    </row>
    <row r="4838" spans="1:8" ht="15" x14ac:dyDescent="0.25">
      <c r="A4838" s="609" t="str">
        <f t="shared" si="75"/>
        <v>90436</v>
      </c>
      <c r="B4838" s="607" t="s">
        <v>2392</v>
      </c>
      <c r="C4838" s="607" t="s">
        <v>15701</v>
      </c>
      <c r="D4838" s="607" t="s">
        <v>10580</v>
      </c>
      <c r="E4838" s="619" t="s">
        <v>12827</v>
      </c>
      <c r="F4838"/>
      <c r="G4838"/>
      <c r="H4838"/>
    </row>
    <row r="4839" spans="1:8" ht="15" x14ac:dyDescent="0.25">
      <c r="A4839" s="609" t="str">
        <f t="shared" si="75"/>
        <v>90437</v>
      </c>
      <c r="B4839" s="607" t="s">
        <v>2393</v>
      </c>
      <c r="C4839" s="607" t="s">
        <v>15703</v>
      </c>
      <c r="D4839" s="607" t="s">
        <v>10580</v>
      </c>
      <c r="E4839" s="619" t="s">
        <v>18489</v>
      </c>
      <c r="F4839"/>
      <c r="G4839"/>
      <c r="H4839"/>
    </row>
    <row r="4840" spans="1:8" ht="15" x14ac:dyDescent="0.25">
      <c r="A4840" s="609" t="str">
        <f t="shared" si="75"/>
        <v>90438</v>
      </c>
      <c r="B4840" s="607" t="s">
        <v>2394</v>
      </c>
      <c r="C4840" s="607" t="s">
        <v>15705</v>
      </c>
      <c r="D4840" s="607" t="s">
        <v>10580</v>
      </c>
      <c r="E4840" s="619" t="s">
        <v>11325</v>
      </c>
      <c r="F4840"/>
      <c r="G4840"/>
      <c r="H4840"/>
    </row>
    <row r="4841" spans="1:8" ht="15" x14ac:dyDescent="0.25">
      <c r="A4841" s="609" t="str">
        <f t="shared" si="75"/>
        <v>90439</v>
      </c>
      <c r="B4841" s="607" t="s">
        <v>2395</v>
      </c>
      <c r="C4841" s="607" t="s">
        <v>15706</v>
      </c>
      <c r="D4841" s="607" t="s">
        <v>10580</v>
      </c>
      <c r="E4841" s="619" t="s">
        <v>31447</v>
      </c>
      <c r="F4841"/>
      <c r="G4841"/>
      <c r="H4841"/>
    </row>
    <row r="4842" spans="1:8" ht="15" x14ac:dyDescent="0.25">
      <c r="A4842" s="609" t="str">
        <f t="shared" si="75"/>
        <v>90440</v>
      </c>
      <c r="B4842" s="607" t="s">
        <v>2396</v>
      </c>
      <c r="C4842" s="607" t="s">
        <v>15707</v>
      </c>
      <c r="D4842" s="607" t="s">
        <v>10580</v>
      </c>
      <c r="E4842" s="619" t="s">
        <v>33996</v>
      </c>
      <c r="F4842"/>
      <c r="G4842"/>
      <c r="H4842"/>
    </row>
    <row r="4843" spans="1:8" ht="15" x14ac:dyDescent="0.25">
      <c r="A4843" s="609" t="str">
        <f t="shared" si="75"/>
        <v>90441</v>
      </c>
      <c r="B4843" s="607" t="s">
        <v>2397</v>
      </c>
      <c r="C4843" s="607" t="s">
        <v>15708</v>
      </c>
      <c r="D4843" s="607" t="s">
        <v>10580</v>
      </c>
      <c r="E4843" s="619" t="s">
        <v>33997</v>
      </c>
      <c r="F4843"/>
      <c r="G4843"/>
      <c r="H4843"/>
    </row>
    <row r="4844" spans="1:8" ht="15" x14ac:dyDescent="0.25">
      <c r="A4844" s="609" t="str">
        <f t="shared" si="75"/>
        <v>90443</v>
      </c>
      <c r="B4844" s="607" t="s">
        <v>2398</v>
      </c>
      <c r="C4844" s="607" t="s">
        <v>15709</v>
      </c>
      <c r="D4844" s="607" t="s">
        <v>10494</v>
      </c>
      <c r="E4844" s="619" t="s">
        <v>12863</v>
      </c>
      <c r="F4844"/>
      <c r="G4844"/>
      <c r="H4844"/>
    </row>
    <row r="4845" spans="1:8" ht="15" x14ac:dyDescent="0.25">
      <c r="A4845" s="609" t="str">
        <f t="shared" si="75"/>
        <v>90444</v>
      </c>
      <c r="B4845" s="607" t="s">
        <v>2399</v>
      </c>
      <c r="C4845" s="607" t="s">
        <v>15710</v>
      </c>
      <c r="D4845" s="607" t="s">
        <v>10494</v>
      </c>
      <c r="E4845" s="619" t="s">
        <v>9947</v>
      </c>
      <c r="F4845"/>
      <c r="G4845"/>
      <c r="H4845"/>
    </row>
    <row r="4846" spans="1:8" ht="15" x14ac:dyDescent="0.25">
      <c r="A4846" s="609" t="str">
        <f t="shared" si="75"/>
        <v>90445</v>
      </c>
      <c r="B4846" s="607" t="s">
        <v>2400</v>
      </c>
      <c r="C4846" s="607" t="s">
        <v>15711</v>
      </c>
      <c r="D4846" s="607" t="s">
        <v>10494</v>
      </c>
      <c r="E4846" s="619" t="s">
        <v>18328</v>
      </c>
      <c r="F4846"/>
      <c r="G4846"/>
      <c r="H4846"/>
    </row>
    <row r="4847" spans="1:8" ht="15" x14ac:dyDescent="0.25">
      <c r="A4847" s="609" t="str">
        <f t="shared" si="75"/>
        <v>90446</v>
      </c>
      <c r="B4847" s="607" t="s">
        <v>2401</v>
      </c>
      <c r="C4847" s="607" t="s">
        <v>15712</v>
      </c>
      <c r="D4847" s="607" t="s">
        <v>10494</v>
      </c>
      <c r="E4847" s="619" t="s">
        <v>33998</v>
      </c>
      <c r="F4847"/>
      <c r="G4847"/>
      <c r="H4847"/>
    </row>
    <row r="4848" spans="1:8" ht="15" x14ac:dyDescent="0.25">
      <c r="A4848" s="609" t="str">
        <f t="shared" si="75"/>
        <v>90447</v>
      </c>
      <c r="B4848" s="607" t="s">
        <v>2402</v>
      </c>
      <c r="C4848" s="607" t="s">
        <v>15713</v>
      </c>
      <c r="D4848" s="607" t="s">
        <v>10494</v>
      </c>
      <c r="E4848" s="619" t="s">
        <v>11308</v>
      </c>
      <c r="F4848"/>
      <c r="G4848"/>
      <c r="H4848"/>
    </row>
    <row r="4849" spans="1:8" ht="15" x14ac:dyDescent="0.25">
      <c r="A4849" s="609" t="str">
        <f t="shared" si="75"/>
        <v>90451</v>
      </c>
      <c r="B4849" s="607" t="s">
        <v>2403</v>
      </c>
      <c r="C4849" s="607" t="s">
        <v>15715</v>
      </c>
      <c r="D4849" s="607" t="s">
        <v>10580</v>
      </c>
      <c r="E4849" s="619" t="s">
        <v>8823</v>
      </c>
      <c r="F4849"/>
      <c r="G4849"/>
      <c r="H4849"/>
    </row>
    <row r="4850" spans="1:8" ht="15" x14ac:dyDescent="0.25">
      <c r="A4850" s="609" t="str">
        <f t="shared" si="75"/>
        <v>90452</v>
      </c>
      <c r="B4850" s="607" t="s">
        <v>2404</v>
      </c>
      <c r="C4850" s="607" t="s">
        <v>15716</v>
      </c>
      <c r="D4850" s="607" t="s">
        <v>10580</v>
      </c>
      <c r="E4850" s="619" t="s">
        <v>8898</v>
      </c>
      <c r="F4850"/>
      <c r="G4850"/>
      <c r="H4850"/>
    </row>
    <row r="4851" spans="1:8" ht="15" x14ac:dyDescent="0.25">
      <c r="A4851" s="609" t="str">
        <f t="shared" si="75"/>
        <v>90453</v>
      </c>
      <c r="B4851" s="607" t="s">
        <v>2405</v>
      </c>
      <c r="C4851" s="607" t="s">
        <v>15717</v>
      </c>
      <c r="D4851" s="607" t="s">
        <v>10580</v>
      </c>
      <c r="E4851" s="619" t="s">
        <v>28526</v>
      </c>
      <c r="F4851"/>
      <c r="G4851"/>
      <c r="H4851"/>
    </row>
    <row r="4852" spans="1:8" ht="15" x14ac:dyDescent="0.25">
      <c r="A4852" s="609" t="str">
        <f t="shared" si="75"/>
        <v>90454</v>
      </c>
      <c r="B4852" s="607" t="s">
        <v>2406</v>
      </c>
      <c r="C4852" s="607" t="s">
        <v>15718</v>
      </c>
      <c r="D4852" s="607" t="s">
        <v>10580</v>
      </c>
      <c r="E4852" s="619" t="s">
        <v>18088</v>
      </c>
      <c r="F4852"/>
      <c r="G4852"/>
      <c r="H4852"/>
    </row>
    <row r="4853" spans="1:8" ht="15" x14ac:dyDescent="0.25">
      <c r="A4853" s="609" t="str">
        <f t="shared" si="75"/>
        <v>90455</v>
      </c>
      <c r="B4853" s="607" t="s">
        <v>2407</v>
      </c>
      <c r="C4853" s="607" t="s">
        <v>15719</v>
      </c>
      <c r="D4853" s="607" t="s">
        <v>10580</v>
      </c>
      <c r="E4853" s="619" t="s">
        <v>9406</v>
      </c>
      <c r="F4853"/>
      <c r="G4853"/>
      <c r="H4853"/>
    </row>
    <row r="4854" spans="1:8" ht="15" x14ac:dyDescent="0.25">
      <c r="A4854" s="609" t="str">
        <f t="shared" si="75"/>
        <v>90456</v>
      </c>
      <c r="B4854" s="607" t="s">
        <v>2408</v>
      </c>
      <c r="C4854" s="607" t="s">
        <v>15720</v>
      </c>
      <c r="D4854" s="607" t="s">
        <v>10580</v>
      </c>
      <c r="E4854" s="619" t="s">
        <v>10408</v>
      </c>
      <c r="F4854"/>
      <c r="G4854"/>
      <c r="H4854"/>
    </row>
    <row r="4855" spans="1:8" ht="15" x14ac:dyDescent="0.25">
      <c r="A4855" s="609" t="str">
        <f t="shared" si="75"/>
        <v>90457</v>
      </c>
      <c r="B4855" s="607" t="s">
        <v>2409</v>
      </c>
      <c r="C4855" s="607" t="s">
        <v>15722</v>
      </c>
      <c r="D4855" s="607" t="s">
        <v>10580</v>
      </c>
      <c r="E4855" s="619" t="s">
        <v>9914</v>
      </c>
      <c r="F4855"/>
      <c r="G4855"/>
      <c r="H4855"/>
    </row>
    <row r="4856" spans="1:8" ht="15" x14ac:dyDescent="0.25">
      <c r="A4856" s="609" t="str">
        <f t="shared" si="75"/>
        <v>90458</v>
      </c>
      <c r="B4856" s="607" t="s">
        <v>2410</v>
      </c>
      <c r="C4856" s="607" t="s">
        <v>15723</v>
      </c>
      <c r="D4856" s="607" t="s">
        <v>10580</v>
      </c>
      <c r="E4856" s="619" t="s">
        <v>14496</v>
      </c>
      <c r="F4856"/>
      <c r="G4856"/>
      <c r="H4856"/>
    </row>
    <row r="4857" spans="1:8" ht="15" x14ac:dyDescent="0.25">
      <c r="A4857" s="609" t="str">
        <f t="shared" si="75"/>
        <v>90459</v>
      </c>
      <c r="B4857" s="607" t="s">
        <v>2411</v>
      </c>
      <c r="C4857" s="607" t="s">
        <v>15725</v>
      </c>
      <c r="D4857" s="607" t="s">
        <v>10580</v>
      </c>
      <c r="E4857" s="619" t="s">
        <v>19103</v>
      </c>
      <c r="F4857"/>
      <c r="G4857"/>
      <c r="H4857"/>
    </row>
    <row r="4858" spans="1:8" ht="15" x14ac:dyDescent="0.25">
      <c r="A4858" s="609" t="str">
        <f t="shared" si="75"/>
        <v>90460</v>
      </c>
      <c r="B4858" s="607" t="s">
        <v>2412</v>
      </c>
      <c r="C4858" s="607" t="s">
        <v>15726</v>
      </c>
      <c r="D4858" s="607" t="s">
        <v>10494</v>
      </c>
      <c r="E4858" s="619" t="s">
        <v>18202</v>
      </c>
      <c r="F4858"/>
      <c r="G4858"/>
      <c r="H4858"/>
    </row>
    <row r="4859" spans="1:8" ht="15" x14ac:dyDescent="0.25">
      <c r="A4859" s="609" t="str">
        <f t="shared" si="75"/>
        <v>90461</v>
      </c>
      <c r="B4859" s="607" t="s">
        <v>2413</v>
      </c>
      <c r="C4859" s="607" t="s">
        <v>15727</v>
      </c>
      <c r="D4859" s="607" t="s">
        <v>10494</v>
      </c>
      <c r="E4859" s="619" t="s">
        <v>11750</v>
      </c>
      <c r="F4859"/>
      <c r="G4859"/>
      <c r="H4859"/>
    </row>
    <row r="4860" spans="1:8" ht="15" x14ac:dyDescent="0.25">
      <c r="A4860" s="609" t="str">
        <f t="shared" si="75"/>
        <v>90462</v>
      </c>
      <c r="B4860" s="607" t="s">
        <v>2414</v>
      </c>
      <c r="C4860" s="607" t="s">
        <v>15728</v>
      </c>
      <c r="D4860" s="607" t="s">
        <v>10494</v>
      </c>
      <c r="E4860" s="619" t="s">
        <v>9649</v>
      </c>
      <c r="F4860"/>
      <c r="G4860"/>
      <c r="H4860"/>
    </row>
    <row r="4861" spans="1:8" ht="15" x14ac:dyDescent="0.25">
      <c r="A4861" s="609" t="str">
        <f t="shared" si="75"/>
        <v>90463</v>
      </c>
      <c r="B4861" s="607" t="s">
        <v>2415</v>
      </c>
      <c r="C4861" s="607" t="s">
        <v>15729</v>
      </c>
      <c r="D4861" s="607" t="s">
        <v>10494</v>
      </c>
      <c r="E4861" s="619" t="s">
        <v>8970</v>
      </c>
      <c r="F4861"/>
      <c r="G4861"/>
      <c r="H4861"/>
    </row>
    <row r="4862" spans="1:8" ht="15" x14ac:dyDescent="0.25">
      <c r="A4862" s="609" t="str">
        <f t="shared" si="75"/>
        <v>90466</v>
      </c>
      <c r="B4862" s="607" t="s">
        <v>2416</v>
      </c>
      <c r="C4862" s="607" t="s">
        <v>15730</v>
      </c>
      <c r="D4862" s="607" t="s">
        <v>10494</v>
      </c>
      <c r="E4862" s="619" t="s">
        <v>14706</v>
      </c>
      <c r="F4862"/>
      <c r="G4862"/>
      <c r="H4862"/>
    </row>
    <row r="4863" spans="1:8" ht="15" x14ac:dyDescent="0.25">
      <c r="A4863" s="609" t="str">
        <f t="shared" si="75"/>
        <v>90467</v>
      </c>
      <c r="B4863" s="607" t="s">
        <v>2417</v>
      </c>
      <c r="C4863" s="607" t="s">
        <v>15731</v>
      </c>
      <c r="D4863" s="607" t="s">
        <v>10494</v>
      </c>
      <c r="E4863" s="619" t="s">
        <v>9977</v>
      </c>
      <c r="F4863"/>
      <c r="G4863"/>
      <c r="H4863"/>
    </row>
    <row r="4864" spans="1:8" ht="15" x14ac:dyDescent="0.25">
      <c r="A4864" s="609" t="str">
        <f t="shared" si="75"/>
        <v>90468</v>
      </c>
      <c r="B4864" s="607" t="s">
        <v>2418</v>
      </c>
      <c r="C4864" s="607" t="s">
        <v>15732</v>
      </c>
      <c r="D4864" s="607" t="s">
        <v>10494</v>
      </c>
      <c r="E4864" s="619" t="s">
        <v>16688</v>
      </c>
      <c r="F4864"/>
      <c r="G4864"/>
      <c r="H4864"/>
    </row>
    <row r="4865" spans="1:8" ht="15" x14ac:dyDescent="0.25">
      <c r="A4865" s="609" t="str">
        <f t="shared" si="75"/>
        <v>90469</v>
      </c>
      <c r="B4865" s="607" t="s">
        <v>2419</v>
      </c>
      <c r="C4865" s="607" t="s">
        <v>15733</v>
      </c>
      <c r="D4865" s="607" t="s">
        <v>10494</v>
      </c>
      <c r="E4865" s="619" t="s">
        <v>9384</v>
      </c>
      <c r="F4865"/>
      <c r="G4865"/>
      <c r="H4865"/>
    </row>
    <row r="4866" spans="1:8" ht="15" x14ac:dyDescent="0.25">
      <c r="A4866" s="609" t="str">
        <f t="shared" ref="A4866:A4929" si="76">IF(ISERROR(SEARCH("/",B4866)=6),TRIM(CLEAN(B4866)),IF(SEARCH("/",B4866)=6,IF(LEN(TRIM(CLEAN(B4866)))=7,LEFT(TRIM(CLEAN(B4866)),6)&amp;"00"&amp;RIGHT(TRIM(CLEAN(B4866)),1),LEFT(TRIM(CLEAN(B4866)),6)&amp;"0"&amp;RIGHT(TRIM(CLEAN(B4866)),2)),TRIM(CLEAN(B4866))))</f>
        <v>90470</v>
      </c>
      <c r="B4866" s="607" t="s">
        <v>2420</v>
      </c>
      <c r="C4866" s="607" t="s">
        <v>15734</v>
      </c>
      <c r="D4866" s="607" t="s">
        <v>10494</v>
      </c>
      <c r="E4866" s="619" t="s">
        <v>15177</v>
      </c>
      <c r="F4866"/>
      <c r="G4866"/>
      <c r="H4866"/>
    </row>
    <row r="4867" spans="1:8" ht="15" x14ac:dyDescent="0.25">
      <c r="A4867" s="609" t="str">
        <f t="shared" si="76"/>
        <v>91166</v>
      </c>
      <c r="B4867" s="607" t="s">
        <v>2686</v>
      </c>
      <c r="C4867" s="607" t="s">
        <v>15735</v>
      </c>
      <c r="D4867" s="607" t="s">
        <v>10494</v>
      </c>
      <c r="E4867" s="619" t="s">
        <v>28526</v>
      </c>
      <c r="F4867"/>
      <c r="G4867"/>
      <c r="H4867"/>
    </row>
    <row r="4868" spans="1:8" ht="15" x14ac:dyDescent="0.25">
      <c r="A4868" s="609" t="str">
        <f t="shared" si="76"/>
        <v>91167</v>
      </c>
      <c r="B4868" s="607" t="s">
        <v>2687</v>
      </c>
      <c r="C4868" s="607" t="s">
        <v>15737</v>
      </c>
      <c r="D4868" s="607" t="s">
        <v>10494</v>
      </c>
      <c r="E4868" s="619" t="s">
        <v>9292</v>
      </c>
      <c r="F4868"/>
      <c r="G4868"/>
      <c r="H4868"/>
    </row>
    <row r="4869" spans="1:8" ht="15" x14ac:dyDescent="0.25">
      <c r="A4869" s="609" t="str">
        <f t="shared" si="76"/>
        <v>91168</v>
      </c>
      <c r="B4869" s="607" t="s">
        <v>2688</v>
      </c>
      <c r="C4869" s="607" t="s">
        <v>15738</v>
      </c>
      <c r="D4869" s="607" t="s">
        <v>10494</v>
      </c>
      <c r="E4869" s="619" t="s">
        <v>13090</v>
      </c>
      <c r="F4869"/>
      <c r="G4869"/>
      <c r="H4869"/>
    </row>
    <row r="4870" spans="1:8" ht="15" x14ac:dyDescent="0.25">
      <c r="A4870" s="609" t="str">
        <f t="shared" si="76"/>
        <v>91169</v>
      </c>
      <c r="B4870" s="607" t="s">
        <v>2689</v>
      </c>
      <c r="C4870" s="607" t="s">
        <v>15739</v>
      </c>
      <c r="D4870" s="607" t="s">
        <v>10494</v>
      </c>
      <c r="E4870" s="619" t="s">
        <v>8861</v>
      </c>
      <c r="F4870"/>
      <c r="G4870"/>
      <c r="H4870"/>
    </row>
    <row r="4871" spans="1:8" ht="15" x14ac:dyDescent="0.25">
      <c r="A4871" s="609" t="str">
        <f t="shared" si="76"/>
        <v>91170</v>
      </c>
      <c r="B4871" s="607" t="s">
        <v>2690</v>
      </c>
      <c r="C4871" s="607" t="s">
        <v>15740</v>
      </c>
      <c r="D4871" s="607" t="s">
        <v>10494</v>
      </c>
      <c r="E4871" s="619" t="s">
        <v>9541</v>
      </c>
      <c r="F4871"/>
      <c r="G4871"/>
      <c r="H4871"/>
    </row>
    <row r="4872" spans="1:8" ht="15" x14ac:dyDescent="0.25">
      <c r="A4872" s="609" t="str">
        <f t="shared" si="76"/>
        <v>91171</v>
      </c>
      <c r="B4872" s="607" t="s">
        <v>2691</v>
      </c>
      <c r="C4872" s="607" t="s">
        <v>15741</v>
      </c>
      <c r="D4872" s="607" t="s">
        <v>10494</v>
      </c>
      <c r="E4872" s="619" t="s">
        <v>9812</v>
      </c>
      <c r="F4872"/>
      <c r="G4872"/>
      <c r="H4872"/>
    </row>
    <row r="4873" spans="1:8" ht="15" x14ac:dyDescent="0.25">
      <c r="A4873" s="609" t="str">
        <f t="shared" si="76"/>
        <v>91172</v>
      </c>
      <c r="B4873" s="607" t="s">
        <v>2692</v>
      </c>
      <c r="C4873" s="607" t="s">
        <v>15742</v>
      </c>
      <c r="D4873" s="607" t="s">
        <v>10494</v>
      </c>
      <c r="E4873" s="619" t="s">
        <v>9051</v>
      </c>
      <c r="F4873"/>
      <c r="G4873"/>
      <c r="H4873"/>
    </row>
    <row r="4874" spans="1:8" ht="15" x14ac:dyDescent="0.25">
      <c r="A4874" s="609" t="str">
        <f t="shared" si="76"/>
        <v>91173</v>
      </c>
      <c r="B4874" s="607" t="s">
        <v>2693</v>
      </c>
      <c r="C4874" s="607" t="s">
        <v>15743</v>
      </c>
      <c r="D4874" s="607" t="s">
        <v>10494</v>
      </c>
      <c r="E4874" s="619" t="s">
        <v>9649</v>
      </c>
      <c r="F4874"/>
      <c r="G4874"/>
      <c r="H4874"/>
    </row>
    <row r="4875" spans="1:8" ht="15" x14ac:dyDescent="0.25">
      <c r="A4875" s="609" t="str">
        <f t="shared" si="76"/>
        <v>91174</v>
      </c>
      <c r="B4875" s="607" t="s">
        <v>2694</v>
      </c>
      <c r="C4875" s="607" t="s">
        <v>15745</v>
      </c>
      <c r="D4875" s="607" t="s">
        <v>10494</v>
      </c>
      <c r="E4875" s="619" t="s">
        <v>9183</v>
      </c>
      <c r="F4875"/>
      <c r="G4875"/>
      <c r="H4875"/>
    </row>
    <row r="4876" spans="1:8" ht="15" x14ac:dyDescent="0.25">
      <c r="A4876" s="609" t="str">
        <f t="shared" si="76"/>
        <v>91175</v>
      </c>
      <c r="B4876" s="607" t="s">
        <v>2695</v>
      </c>
      <c r="C4876" s="607" t="s">
        <v>15747</v>
      </c>
      <c r="D4876" s="607" t="s">
        <v>10494</v>
      </c>
      <c r="E4876" s="619" t="s">
        <v>9039</v>
      </c>
      <c r="F4876"/>
      <c r="G4876"/>
      <c r="H4876"/>
    </row>
    <row r="4877" spans="1:8" ht="15" x14ac:dyDescent="0.25">
      <c r="A4877" s="609" t="str">
        <f t="shared" si="76"/>
        <v>91176</v>
      </c>
      <c r="B4877" s="607" t="s">
        <v>2696</v>
      </c>
      <c r="C4877" s="607" t="s">
        <v>15749</v>
      </c>
      <c r="D4877" s="607" t="s">
        <v>10494</v>
      </c>
      <c r="E4877" s="619" t="s">
        <v>19133</v>
      </c>
      <c r="F4877"/>
      <c r="G4877"/>
      <c r="H4877"/>
    </row>
    <row r="4878" spans="1:8" ht="15" x14ac:dyDescent="0.25">
      <c r="A4878" s="609" t="str">
        <f t="shared" si="76"/>
        <v>91177</v>
      </c>
      <c r="B4878" s="607" t="s">
        <v>2697</v>
      </c>
      <c r="C4878" s="607" t="s">
        <v>15750</v>
      </c>
      <c r="D4878" s="607" t="s">
        <v>10494</v>
      </c>
      <c r="E4878" s="619" t="s">
        <v>14203</v>
      </c>
      <c r="F4878"/>
      <c r="G4878"/>
      <c r="H4878"/>
    </row>
    <row r="4879" spans="1:8" ht="15" x14ac:dyDescent="0.25">
      <c r="A4879" s="609" t="str">
        <f t="shared" si="76"/>
        <v>91178</v>
      </c>
      <c r="B4879" s="607" t="s">
        <v>2698</v>
      </c>
      <c r="C4879" s="607" t="s">
        <v>15751</v>
      </c>
      <c r="D4879" s="607" t="s">
        <v>10494</v>
      </c>
      <c r="E4879" s="619" t="s">
        <v>23548</v>
      </c>
      <c r="F4879"/>
      <c r="G4879"/>
      <c r="H4879"/>
    </row>
    <row r="4880" spans="1:8" ht="15" x14ac:dyDescent="0.25">
      <c r="A4880" s="609" t="str">
        <f t="shared" si="76"/>
        <v>91179</v>
      </c>
      <c r="B4880" s="607" t="s">
        <v>2699</v>
      </c>
      <c r="C4880" s="607" t="s">
        <v>15752</v>
      </c>
      <c r="D4880" s="607" t="s">
        <v>10494</v>
      </c>
      <c r="E4880" s="619" t="s">
        <v>17237</v>
      </c>
      <c r="F4880"/>
      <c r="G4880"/>
      <c r="H4880"/>
    </row>
    <row r="4881" spans="1:8" ht="15" x14ac:dyDescent="0.25">
      <c r="A4881" s="609" t="str">
        <f t="shared" si="76"/>
        <v>91180</v>
      </c>
      <c r="B4881" s="607" t="s">
        <v>2700</v>
      </c>
      <c r="C4881" s="607" t="s">
        <v>15753</v>
      </c>
      <c r="D4881" s="607" t="s">
        <v>10494</v>
      </c>
      <c r="E4881" s="619" t="s">
        <v>10221</v>
      </c>
      <c r="F4881"/>
      <c r="G4881"/>
      <c r="H4881"/>
    </row>
    <row r="4882" spans="1:8" ht="15" x14ac:dyDescent="0.25">
      <c r="A4882" s="609" t="str">
        <f t="shared" si="76"/>
        <v>91181</v>
      </c>
      <c r="B4882" s="607" t="s">
        <v>2701</v>
      </c>
      <c r="C4882" s="607" t="s">
        <v>15754</v>
      </c>
      <c r="D4882" s="607" t="s">
        <v>10494</v>
      </c>
      <c r="E4882" s="619" t="s">
        <v>9270</v>
      </c>
      <c r="F4882"/>
      <c r="G4882"/>
      <c r="H4882"/>
    </row>
    <row r="4883" spans="1:8" ht="15" x14ac:dyDescent="0.25">
      <c r="A4883" s="609" t="str">
        <f t="shared" si="76"/>
        <v>91182</v>
      </c>
      <c r="B4883" s="607" t="s">
        <v>2702</v>
      </c>
      <c r="C4883" s="607" t="s">
        <v>15756</v>
      </c>
      <c r="D4883" s="607" t="s">
        <v>10494</v>
      </c>
      <c r="E4883" s="619" t="s">
        <v>18124</v>
      </c>
      <c r="F4883"/>
      <c r="G4883"/>
      <c r="H4883"/>
    </row>
    <row r="4884" spans="1:8" ht="15" x14ac:dyDescent="0.25">
      <c r="A4884" s="609" t="str">
        <f t="shared" si="76"/>
        <v>91183</v>
      </c>
      <c r="B4884" s="607" t="s">
        <v>2703</v>
      </c>
      <c r="C4884" s="607" t="s">
        <v>15757</v>
      </c>
      <c r="D4884" s="607" t="s">
        <v>10494</v>
      </c>
      <c r="E4884" s="619" t="s">
        <v>9915</v>
      </c>
      <c r="F4884"/>
      <c r="G4884"/>
      <c r="H4884"/>
    </row>
    <row r="4885" spans="1:8" ht="15" x14ac:dyDescent="0.25">
      <c r="A4885" s="609" t="str">
        <f t="shared" si="76"/>
        <v>91184</v>
      </c>
      <c r="B4885" s="607" t="s">
        <v>2704</v>
      </c>
      <c r="C4885" s="607" t="s">
        <v>15758</v>
      </c>
      <c r="D4885" s="607" t="s">
        <v>10494</v>
      </c>
      <c r="E4885" s="619" t="s">
        <v>10216</v>
      </c>
      <c r="F4885"/>
      <c r="G4885"/>
      <c r="H4885"/>
    </row>
    <row r="4886" spans="1:8" ht="15" x14ac:dyDescent="0.25">
      <c r="A4886" s="609" t="str">
        <f t="shared" si="76"/>
        <v>91185</v>
      </c>
      <c r="B4886" s="607" t="s">
        <v>2705</v>
      </c>
      <c r="C4886" s="607" t="s">
        <v>15760</v>
      </c>
      <c r="D4886" s="607" t="s">
        <v>10494</v>
      </c>
      <c r="E4886" s="619" t="s">
        <v>13100</v>
      </c>
      <c r="F4886"/>
      <c r="G4886"/>
      <c r="H4886"/>
    </row>
    <row r="4887" spans="1:8" ht="15" x14ac:dyDescent="0.25">
      <c r="A4887" s="609" t="str">
        <f t="shared" si="76"/>
        <v>91186</v>
      </c>
      <c r="B4887" s="607" t="s">
        <v>2706</v>
      </c>
      <c r="C4887" s="607" t="s">
        <v>15761</v>
      </c>
      <c r="D4887" s="607" t="s">
        <v>10494</v>
      </c>
      <c r="E4887" s="619" t="s">
        <v>9990</v>
      </c>
      <c r="F4887"/>
      <c r="G4887"/>
      <c r="H4887"/>
    </row>
    <row r="4888" spans="1:8" ht="15" x14ac:dyDescent="0.25">
      <c r="A4888" s="609" t="str">
        <f t="shared" si="76"/>
        <v>91187</v>
      </c>
      <c r="B4888" s="607" t="s">
        <v>2707</v>
      </c>
      <c r="C4888" s="607" t="s">
        <v>15762</v>
      </c>
      <c r="D4888" s="607" t="s">
        <v>10494</v>
      </c>
      <c r="E4888" s="619" t="s">
        <v>8799</v>
      </c>
      <c r="F4888"/>
      <c r="G4888"/>
      <c r="H4888"/>
    </row>
    <row r="4889" spans="1:8" ht="15" x14ac:dyDescent="0.25">
      <c r="A4889" s="609" t="str">
        <f t="shared" si="76"/>
        <v>91188</v>
      </c>
      <c r="B4889" s="607" t="s">
        <v>2708</v>
      </c>
      <c r="C4889" s="607" t="s">
        <v>15763</v>
      </c>
      <c r="D4889" s="607" t="s">
        <v>10580</v>
      </c>
      <c r="E4889" s="619" t="s">
        <v>8828</v>
      </c>
      <c r="F4889"/>
      <c r="G4889"/>
      <c r="H4889"/>
    </row>
    <row r="4890" spans="1:8" ht="15" x14ac:dyDescent="0.25">
      <c r="A4890" s="609" t="str">
        <f t="shared" si="76"/>
        <v>91189</v>
      </c>
      <c r="B4890" s="607" t="s">
        <v>2709</v>
      </c>
      <c r="C4890" s="607" t="s">
        <v>15764</v>
      </c>
      <c r="D4890" s="607" t="s">
        <v>10580</v>
      </c>
      <c r="E4890" s="619" t="s">
        <v>18568</v>
      </c>
      <c r="F4890"/>
      <c r="G4890"/>
      <c r="H4890"/>
    </row>
    <row r="4891" spans="1:8" ht="15" x14ac:dyDescent="0.25">
      <c r="A4891" s="609" t="str">
        <f t="shared" si="76"/>
        <v>91190</v>
      </c>
      <c r="B4891" s="607" t="s">
        <v>2710</v>
      </c>
      <c r="C4891" s="607" t="s">
        <v>15765</v>
      </c>
      <c r="D4891" s="607" t="s">
        <v>10580</v>
      </c>
      <c r="E4891" s="619" t="s">
        <v>9050</v>
      </c>
      <c r="F4891"/>
      <c r="G4891"/>
      <c r="H4891"/>
    </row>
    <row r="4892" spans="1:8" ht="15" x14ac:dyDescent="0.25">
      <c r="A4892" s="609" t="str">
        <f t="shared" si="76"/>
        <v>91191</v>
      </c>
      <c r="B4892" s="607" t="s">
        <v>2711</v>
      </c>
      <c r="C4892" s="607" t="s">
        <v>15766</v>
      </c>
      <c r="D4892" s="607" t="s">
        <v>10580</v>
      </c>
      <c r="E4892" s="619" t="s">
        <v>9262</v>
      </c>
      <c r="F4892"/>
      <c r="G4892"/>
      <c r="H4892"/>
    </row>
    <row r="4893" spans="1:8" ht="15" x14ac:dyDescent="0.25">
      <c r="A4893" s="609" t="str">
        <f t="shared" si="76"/>
        <v>91192</v>
      </c>
      <c r="B4893" s="607" t="s">
        <v>2712</v>
      </c>
      <c r="C4893" s="607" t="s">
        <v>15767</v>
      </c>
      <c r="D4893" s="607" t="s">
        <v>10580</v>
      </c>
      <c r="E4893" s="619" t="s">
        <v>10257</v>
      </c>
      <c r="F4893"/>
      <c r="G4893"/>
      <c r="H4893"/>
    </row>
    <row r="4894" spans="1:8" ht="15" x14ac:dyDescent="0.25">
      <c r="A4894" s="609" t="str">
        <f t="shared" si="76"/>
        <v>91222</v>
      </c>
      <c r="B4894" s="607" t="s">
        <v>2713</v>
      </c>
      <c r="C4894" s="607" t="s">
        <v>15768</v>
      </c>
      <c r="D4894" s="607" t="s">
        <v>10494</v>
      </c>
      <c r="E4894" s="619" t="s">
        <v>12517</v>
      </c>
      <c r="F4894"/>
      <c r="G4894"/>
      <c r="H4894"/>
    </row>
    <row r="4895" spans="1:8" ht="15" x14ac:dyDescent="0.25">
      <c r="A4895" s="609" t="str">
        <f t="shared" si="76"/>
        <v>94480</v>
      </c>
      <c r="B4895" s="607" t="s">
        <v>4277</v>
      </c>
      <c r="C4895" s="607" t="s">
        <v>15769</v>
      </c>
      <c r="D4895" s="607" t="s">
        <v>10580</v>
      </c>
      <c r="E4895" s="619" t="s">
        <v>33999</v>
      </c>
      <c r="F4895"/>
      <c r="G4895"/>
      <c r="H4895"/>
    </row>
    <row r="4896" spans="1:8" ht="15" x14ac:dyDescent="0.25">
      <c r="A4896" s="609" t="str">
        <f t="shared" si="76"/>
        <v>94481</v>
      </c>
      <c r="B4896" s="607" t="s">
        <v>4278</v>
      </c>
      <c r="C4896" s="607" t="s">
        <v>15770</v>
      </c>
      <c r="D4896" s="607" t="s">
        <v>10580</v>
      </c>
      <c r="E4896" s="619" t="s">
        <v>34000</v>
      </c>
      <c r="F4896"/>
      <c r="G4896"/>
      <c r="H4896"/>
    </row>
    <row r="4897" spans="1:8" ht="15" x14ac:dyDescent="0.25">
      <c r="A4897" s="609" t="str">
        <f t="shared" si="76"/>
        <v>94482</v>
      </c>
      <c r="B4897" s="607" t="s">
        <v>4279</v>
      </c>
      <c r="C4897" s="607" t="s">
        <v>15771</v>
      </c>
      <c r="D4897" s="607" t="s">
        <v>10580</v>
      </c>
      <c r="E4897" s="619" t="s">
        <v>34001</v>
      </c>
      <c r="F4897"/>
      <c r="G4897"/>
      <c r="H4897"/>
    </row>
    <row r="4898" spans="1:8" ht="15" x14ac:dyDescent="0.25">
      <c r="A4898" s="609" t="str">
        <f t="shared" si="76"/>
        <v>94483</v>
      </c>
      <c r="B4898" s="607" t="s">
        <v>4280</v>
      </c>
      <c r="C4898" s="607" t="s">
        <v>15772</v>
      </c>
      <c r="D4898" s="607" t="s">
        <v>10580</v>
      </c>
      <c r="E4898" s="619" t="s">
        <v>34002</v>
      </c>
      <c r="F4898"/>
      <c r="G4898"/>
      <c r="H4898"/>
    </row>
    <row r="4899" spans="1:8" ht="15" x14ac:dyDescent="0.25">
      <c r="A4899" s="609" t="str">
        <f t="shared" si="76"/>
        <v>95541</v>
      </c>
      <c r="B4899" s="607" t="s">
        <v>4678</v>
      </c>
      <c r="C4899" s="607" t="s">
        <v>15773</v>
      </c>
      <c r="D4899" s="607" t="s">
        <v>10580</v>
      </c>
      <c r="E4899" s="619" t="s">
        <v>9242</v>
      </c>
      <c r="F4899"/>
      <c r="G4899"/>
      <c r="H4899"/>
    </row>
    <row r="4900" spans="1:8" ht="15" x14ac:dyDescent="0.25">
      <c r="A4900" s="609" t="str">
        <f t="shared" si="76"/>
        <v>96559</v>
      </c>
      <c r="B4900" s="607" t="s">
        <v>5012</v>
      </c>
      <c r="C4900" s="607" t="s">
        <v>15774</v>
      </c>
      <c r="D4900" s="607" t="s">
        <v>10737</v>
      </c>
      <c r="E4900" s="619" t="s">
        <v>10038</v>
      </c>
      <c r="F4900"/>
      <c r="G4900"/>
      <c r="H4900"/>
    </row>
    <row r="4901" spans="1:8" ht="15" x14ac:dyDescent="0.25">
      <c r="A4901" s="609" t="str">
        <f t="shared" si="76"/>
        <v>96560</v>
      </c>
      <c r="B4901" s="607" t="s">
        <v>5013</v>
      </c>
      <c r="C4901" s="607" t="s">
        <v>15775</v>
      </c>
      <c r="D4901" s="607" t="s">
        <v>10737</v>
      </c>
      <c r="E4901" s="619" t="s">
        <v>9879</v>
      </c>
      <c r="F4901"/>
      <c r="G4901"/>
      <c r="H4901"/>
    </row>
    <row r="4902" spans="1:8" ht="15" x14ac:dyDescent="0.25">
      <c r="A4902" s="609" t="str">
        <f t="shared" si="76"/>
        <v>96561</v>
      </c>
      <c r="B4902" s="607" t="s">
        <v>5014</v>
      </c>
      <c r="C4902" s="607" t="s">
        <v>15776</v>
      </c>
      <c r="D4902" s="607" t="s">
        <v>10737</v>
      </c>
      <c r="E4902" s="619" t="s">
        <v>9667</v>
      </c>
      <c r="F4902"/>
      <c r="G4902"/>
      <c r="H4902"/>
    </row>
    <row r="4903" spans="1:8" ht="15" x14ac:dyDescent="0.25">
      <c r="A4903" s="609" t="str">
        <f t="shared" si="76"/>
        <v>96562</v>
      </c>
      <c r="B4903" s="607" t="s">
        <v>5015</v>
      </c>
      <c r="C4903" s="607" t="s">
        <v>15777</v>
      </c>
      <c r="D4903" s="607" t="s">
        <v>10494</v>
      </c>
      <c r="E4903" s="619" t="s">
        <v>18324</v>
      </c>
      <c r="F4903"/>
      <c r="G4903"/>
      <c r="H4903"/>
    </row>
    <row r="4904" spans="1:8" ht="15" x14ac:dyDescent="0.25">
      <c r="A4904" s="609" t="str">
        <f t="shared" si="76"/>
        <v>96563</v>
      </c>
      <c r="B4904" s="607" t="s">
        <v>5016</v>
      </c>
      <c r="C4904" s="607" t="s">
        <v>15778</v>
      </c>
      <c r="D4904" s="607" t="s">
        <v>10494</v>
      </c>
      <c r="E4904" s="619" t="s">
        <v>9942</v>
      </c>
      <c r="F4904"/>
      <c r="G4904"/>
      <c r="H4904"/>
    </row>
    <row r="4905" spans="1:8" ht="15" x14ac:dyDescent="0.25">
      <c r="A4905" s="609" t="str">
        <f t="shared" si="76"/>
        <v>101802</v>
      </c>
      <c r="B4905" s="607" t="s">
        <v>15779</v>
      </c>
      <c r="C4905" s="607" t="s">
        <v>15780</v>
      </c>
      <c r="D4905" s="607" t="s">
        <v>10580</v>
      </c>
      <c r="E4905" s="619" t="s">
        <v>34003</v>
      </c>
      <c r="F4905"/>
      <c r="G4905"/>
      <c r="H4905"/>
    </row>
    <row r="4906" spans="1:8" ht="15" x14ac:dyDescent="0.25">
      <c r="A4906" s="609" t="str">
        <f t="shared" si="76"/>
        <v>101803</v>
      </c>
      <c r="B4906" s="607" t="s">
        <v>15781</v>
      </c>
      <c r="C4906" s="607" t="s">
        <v>15782</v>
      </c>
      <c r="D4906" s="607" t="s">
        <v>10580</v>
      </c>
      <c r="E4906" s="619" t="s">
        <v>34004</v>
      </c>
      <c r="F4906"/>
      <c r="G4906"/>
      <c r="H4906"/>
    </row>
    <row r="4907" spans="1:8" ht="15" x14ac:dyDescent="0.25">
      <c r="A4907" s="609" t="str">
        <f t="shared" si="76"/>
        <v>101804</v>
      </c>
      <c r="B4907" s="607" t="s">
        <v>15783</v>
      </c>
      <c r="C4907" s="607" t="s">
        <v>15784</v>
      </c>
      <c r="D4907" s="607" t="s">
        <v>10580</v>
      </c>
      <c r="E4907" s="619" t="s">
        <v>34005</v>
      </c>
      <c r="F4907"/>
      <c r="G4907"/>
      <c r="H4907"/>
    </row>
    <row r="4908" spans="1:8" ht="15" x14ac:dyDescent="0.25">
      <c r="A4908" s="609" t="str">
        <f t="shared" si="76"/>
        <v>101805</v>
      </c>
      <c r="B4908" s="607" t="s">
        <v>15785</v>
      </c>
      <c r="C4908" s="607" t="s">
        <v>15786</v>
      </c>
      <c r="D4908" s="607" t="s">
        <v>10580</v>
      </c>
      <c r="E4908" s="619" t="s">
        <v>34006</v>
      </c>
      <c r="F4908"/>
      <c r="G4908"/>
      <c r="H4908"/>
    </row>
    <row r="4909" spans="1:8" ht="15" x14ac:dyDescent="0.25">
      <c r="A4909" s="609" t="str">
        <f t="shared" si="76"/>
        <v>102111</v>
      </c>
      <c r="B4909" s="607" t="s">
        <v>15787</v>
      </c>
      <c r="C4909" s="607" t="s">
        <v>15788</v>
      </c>
      <c r="D4909" s="607" t="s">
        <v>10580</v>
      </c>
      <c r="E4909" s="619" t="s">
        <v>34007</v>
      </c>
      <c r="F4909"/>
      <c r="G4909"/>
      <c r="H4909"/>
    </row>
    <row r="4910" spans="1:8" ht="15" x14ac:dyDescent="0.25">
      <c r="A4910" s="609" t="str">
        <f t="shared" si="76"/>
        <v>102112</v>
      </c>
      <c r="B4910" s="607" t="s">
        <v>15789</v>
      </c>
      <c r="C4910" s="607" t="s">
        <v>15790</v>
      </c>
      <c r="D4910" s="607" t="s">
        <v>10580</v>
      </c>
      <c r="E4910" s="619" t="s">
        <v>9575</v>
      </c>
      <c r="F4910"/>
      <c r="G4910"/>
      <c r="H4910"/>
    </row>
    <row r="4911" spans="1:8" ht="15" x14ac:dyDescent="0.25">
      <c r="A4911" s="609" t="str">
        <f t="shared" si="76"/>
        <v>102113</v>
      </c>
      <c r="B4911" s="607" t="s">
        <v>15791</v>
      </c>
      <c r="C4911" s="607" t="s">
        <v>15792</v>
      </c>
      <c r="D4911" s="607" t="s">
        <v>10580</v>
      </c>
      <c r="E4911" s="619" t="s">
        <v>34008</v>
      </c>
      <c r="F4911"/>
      <c r="G4911"/>
      <c r="H4911"/>
    </row>
    <row r="4912" spans="1:8" ht="15" x14ac:dyDescent="0.25">
      <c r="A4912" s="609" t="str">
        <f t="shared" si="76"/>
        <v>102114</v>
      </c>
      <c r="B4912" s="607" t="s">
        <v>15793</v>
      </c>
      <c r="C4912" s="607" t="s">
        <v>15794</v>
      </c>
      <c r="D4912" s="607" t="s">
        <v>10580</v>
      </c>
      <c r="E4912" s="619" t="s">
        <v>34009</v>
      </c>
      <c r="F4912"/>
      <c r="G4912"/>
      <c r="H4912"/>
    </row>
    <row r="4913" spans="1:8" ht="15" x14ac:dyDescent="0.25">
      <c r="A4913" s="609" t="str">
        <f t="shared" si="76"/>
        <v>102115</v>
      </c>
      <c r="B4913" s="607" t="s">
        <v>15795</v>
      </c>
      <c r="C4913" s="607" t="s">
        <v>15796</v>
      </c>
      <c r="D4913" s="607" t="s">
        <v>10580</v>
      </c>
      <c r="E4913" s="619" t="s">
        <v>34010</v>
      </c>
      <c r="F4913"/>
      <c r="G4913"/>
      <c r="H4913"/>
    </row>
    <row r="4914" spans="1:8" ht="15" x14ac:dyDescent="0.25">
      <c r="A4914" s="609" t="str">
        <f t="shared" si="76"/>
        <v>102116</v>
      </c>
      <c r="B4914" s="607" t="s">
        <v>15797</v>
      </c>
      <c r="C4914" s="607" t="s">
        <v>15798</v>
      </c>
      <c r="D4914" s="607" t="s">
        <v>10580</v>
      </c>
      <c r="E4914" s="619" t="s">
        <v>34011</v>
      </c>
      <c r="F4914"/>
      <c r="G4914"/>
      <c r="H4914"/>
    </row>
    <row r="4915" spans="1:8" ht="15" x14ac:dyDescent="0.25">
      <c r="A4915" s="609" t="str">
        <f t="shared" si="76"/>
        <v>102117</v>
      </c>
      <c r="B4915" s="607" t="s">
        <v>15799</v>
      </c>
      <c r="C4915" s="607" t="s">
        <v>15800</v>
      </c>
      <c r="D4915" s="607" t="s">
        <v>10580</v>
      </c>
      <c r="E4915" s="619" t="s">
        <v>34012</v>
      </c>
      <c r="F4915"/>
      <c r="G4915"/>
      <c r="H4915"/>
    </row>
    <row r="4916" spans="1:8" ht="15" x14ac:dyDescent="0.25">
      <c r="A4916" s="609" t="str">
        <f t="shared" si="76"/>
        <v>102118</v>
      </c>
      <c r="B4916" s="607" t="s">
        <v>15801</v>
      </c>
      <c r="C4916" s="607" t="s">
        <v>15802</v>
      </c>
      <c r="D4916" s="607" t="s">
        <v>10580</v>
      </c>
      <c r="E4916" s="619" t="s">
        <v>34013</v>
      </c>
      <c r="F4916"/>
      <c r="G4916"/>
      <c r="H4916"/>
    </row>
    <row r="4917" spans="1:8" ht="15" x14ac:dyDescent="0.25">
      <c r="A4917" s="609" t="str">
        <f t="shared" si="76"/>
        <v>102119</v>
      </c>
      <c r="B4917" s="607" t="s">
        <v>15803</v>
      </c>
      <c r="C4917" s="607" t="s">
        <v>15804</v>
      </c>
      <c r="D4917" s="607" t="s">
        <v>10580</v>
      </c>
      <c r="E4917" s="619" t="s">
        <v>17476</v>
      </c>
      <c r="F4917"/>
      <c r="G4917"/>
      <c r="H4917"/>
    </row>
    <row r="4918" spans="1:8" ht="15" x14ac:dyDescent="0.25">
      <c r="A4918" s="609" t="str">
        <f t="shared" si="76"/>
        <v>102121</v>
      </c>
      <c r="B4918" s="607" t="s">
        <v>15805</v>
      </c>
      <c r="C4918" s="607" t="s">
        <v>15806</v>
      </c>
      <c r="D4918" s="607" t="s">
        <v>10580</v>
      </c>
      <c r="E4918" s="619" t="s">
        <v>19095</v>
      </c>
      <c r="F4918"/>
      <c r="G4918"/>
      <c r="H4918"/>
    </row>
    <row r="4919" spans="1:8" ht="15" x14ac:dyDescent="0.25">
      <c r="A4919" s="609" t="str">
        <f t="shared" si="76"/>
        <v>102122</v>
      </c>
      <c r="B4919" s="607" t="s">
        <v>15807</v>
      </c>
      <c r="C4919" s="607" t="s">
        <v>15808</v>
      </c>
      <c r="D4919" s="607" t="s">
        <v>10580</v>
      </c>
      <c r="E4919" s="619" t="s">
        <v>34014</v>
      </c>
      <c r="F4919"/>
      <c r="G4919"/>
      <c r="H4919"/>
    </row>
    <row r="4920" spans="1:8" ht="15" x14ac:dyDescent="0.25">
      <c r="A4920" s="609" t="str">
        <f t="shared" si="76"/>
        <v>102123</v>
      </c>
      <c r="B4920" s="607" t="s">
        <v>15809</v>
      </c>
      <c r="C4920" s="607" t="s">
        <v>15810</v>
      </c>
      <c r="D4920" s="607" t="s">
        <v>10580</v>
      </c>
      <c r="E4920" s="619" t="s">
        <v>34015</v>
      </c>
      <c r="F4920"/>
      <c r="G4920"/>
      <c r="H4920"/>
    </row>
    <row r="4921" spans="1:8" ht="15" x14ac:dyDescent="0.25">
      <c r="A4921" s="609" t="str">
        <f t="shared" si="76"/>
        <v>102136</v>
      </c>
      <c r="B4921" s="607" t="s">
        <v>15811</v>
      </c>
      <c r="C4921" s="607" t="s">
        <v>15812</v>
      </c>
      <c r="D4921" s="607" t="s">
        <v>10580</v>
      </c>
      <c r="E4921" s="619" t="s">
        <v>28518</v>
      </c>
      <c r="F4921"/>
      <c r="G4921"/>
      <c r="H4921"/>
    </row>
    <row r="4922" spans="1:8" ht="15" x14ac:dyDescent="0.25">
      <c r="A4922" s="609" t="str">
        <f t="shared" si="76"/>
        <v>102137</v>
      </c>
      <c r="B4922" s="607" t="s">
        <v>15813</v>
      </c>
      <c r="C4922" s="607" t="s">
        <v>15814</v>
      </c>
      <c r="D4922" s="607" t="s">
        <v>10580</v>
      </c>
      <c r="E4922" s="619" t="s">
        <v>34016</v>
      </c>
      <c r="F4922"/>
      <c r="G4922"/>
      <c r="H4922"/>
    </row>
    <row r="4923" spans="1:8" ht="15" x14ac:dyDescent="0.25">
      <c r="A4923" s="609" t="str">
        <f t="shared" si="76"/>
        <v>102138</v>
      </c>
      <c r="B4923" s="607" t="s">
        <v>15815</v>
      </c>
      <c r="C4923" s="607" t="s">
        <v>15816</v>
      </c>
      <c r="D4923" s="607" t="s">
        <v>10580</v>
      </c>
      <c r="E4923" s="619" t="s">
        <v>34017</v>
      </c>
      <c r="F4923"/>
      <c r="G4923"/>
      <c r="H4923"/>
    </row>
    <row r="4924" spans="1:8" ht="15" x14ac:dyDescent="0.25">
      <c r="A4924" s="609" t="str">
        <f t="shared" si="76"/>
        <v>93350</v>
      </c>
      <c r="B4924" s="607" t="s">
        <v>3979</v>
      </c>
      <c r="C4924" s="607" t="s">
        <v>15817</v>
      </c>
      <c r="D4924" s="607" t="s">
        <v>10580</v>
      </c>
      <c r="E4924" s="619" t="s">
        <v>34018</v>
      </c>
      <c r="F4924"/>
      <c r="G4924"/>
      <c r="H4924"/>
    </row>
    <row r="4925" spans="1:8" ht="15" x14ac:dyDescent="0.25">
      <c r="A4925" s="609" t="str">
        <f t="shared" si="76"/>
        <v>93351</v>
      </c>
      <c r="B4925" s="607" t="s">
        <v>3980</v>
      </c>
      <c r="C4925" s="607" t="s">
        <v>15818</v>
      </c>
      <c r="D4925" s="607" t="s">
        <v>10580</v>
      </c>
      <c r="E4925" s="619" t="s">
        <v>34019</v>
      </c>
      <c r="F4925"/>
      <c r="G4925"/>
      <c r="H4925"/>
    </row>
    <row r="4926" spans="1:8" ht="15" x14ac:dyDescent="0.25">
      <c r="A4926" s="609" t="str">
        <f t="shared" si="76"/>
        <v>93352</v>
      </c>
      <c r="B4926" s="607" t="s">
        <v>3981</v>
      </c>
      <c r="C4926" s="607" t="s">
        <v>15819</v>
      </c>
      <c r="D4926" s="607" t="s">
        <v>10580</v>
      </c>
      <c r="E4926" s="619" t="s">
        <v>34020</v>
      </c>
      <c r="F4926"/>
      <c r="G4926"/>
      <c r="H4926"/>
    </row>
    <row r="4927" spans="1:8" ht="15" x14ac:dyDescent="0.25">
      <c r="A4927" s="609" t="str">
        <f t="shared" si="76"/>
        <v>93353</v>
      </c>
      <c r="B4927" s="607" t="s">
        <v>3982</v>
      </c>
      <c r="C4927" s="607" t="s">
        <v>15820</v>
      </c>
      <c r="D4927" s="607" t="s">
        <v>10580</v>
      </c>
      <c r="E4927" s="619" t="s">
        <v>34021</v>
      </c>
      <c r="F4927"/>
      <c r="G4927"/>
      <c r="H4927"/>
    </row>
    <row r="4928" spans="1:8" ht="15" x14ac:dyDescent="0.25">
      <c r="A4928" s="609" t="str">
        <f t="shared" si="76"/>
        <v>93354</v>
      </c>
      <c r="B4928" s="607" t="s">
        <v>3983</v>
      </c>
      <c r="C4928" s="607" t="s">
        <v>15821</v>
      </c>
      <c r="D4928" s="607" t="s">
        <v>10580</v>
      </c>
      <c r="E4928" s="619" t="s">
        <v>34022</v>
      </c>
      <c r="F4928"/>
      <c r="G4928"/>
      <c r="H4928"/>
    </row>
    <row r="4929" spans="1:8" ht="15" x14ac:dyDescent="0.25">
      <c r="A4929" s="609" t="str">
        <f t="shared" si="76"/>
        <v>93355</v>
      </c>
      <c r="B4929" s="607" t="s">
        <v>3984</v>
      </c>
      <c r="C4929" s="607" t="s">
        <v>15822</v>
      </c>
      <c r="D4929" s="607" t="s">
        <v>10580</v>
      </c>
      <c r="E4929" s="619" t="s">
        <v>34023</v>
      </c>
      <c r="F4929"/>
      <c r="G4929"/>
      <c r="H4929"/>
    </row>
    <row r="4930" spans="1:8" ht="15" x14ac:dyDescent="0.25">
      <c r="A4930" s="609" t="str">
        <f t="shared" ref="A4930:A4993" si="77">IF(ISERROR(SEARCH("/",B4930)=6),TRIM(CLEAN(B4930)),IF(SEARCH("/",B4930)=6,IF(LEN(TRIM(CLEAN(B4930)))=7,LEFT(TRIM(CLEAN(B4930)),6)&amp;"00"&amp;RIGHT(TRIM(CLEAN(B4930)),1),LEFT(TRIM(CLEAN(B4930)),6)&amp;"0"&amp;RIGHT(TRIM(CLEAN(B4930)),2)),TRIM(CLEAN(B4930))))</f>
        <v>93356</v>
      </c>
      <c r="B4930" s="607" t="s">
        <v>3985</v>
      </c>
      <c r="C4930" s="607" t="s">
        <v>15823</v>
      </c>
      <c r="D4930" s="607" t="s">
        <v>10580</v>
      </c>
      <c r="E4930" s="619" t="s">
        <v>34024</v>
      </c>
      <c r="F4930"/>
      <c r="G4930"/>
      <c r="H4930"/>
    </row>
    <row r="4931" spans="1:8" ht="15" x14ac:dyDescent="0.25">
      <c r="A4931" s="609" t="str">
        <f t="shared" si="77"/>
        <v>93357</v>
      </c>
      <c r="B4931" s="607" t="s">
        <v>3986</v>
      </c>
      <c r="C4931" s="607" t="s">
        <v>15824</v>
      </c>
      <c r="D4931" s="607" t="s">
        <v>10580</v>
      </c>
      <c r="E4931" s="619" t="s">
        <v>34025</v>
      </c>
      <c r="F4931"/>
      <c r="G4931"/>
      <c r="H4931"/>
    </row>
    <row r="4932" spans="1:8" ht="15" x14ac:dyDescent="0.25">
      <c r="A4932" s="609" t="str">
        <f t="shared" si="77"/>
        <v>96520</v>
      </c>
      <c r="B4932" s="607" t="s">
        <v>4978</v>
      </c>
      <c r="C4932" s="607" t="s">
        <v>15825</v>
      </c>
      <c r="D4932" s="607" t="s">
        <v>11895</v>
      </c>
      <c r="E4932" s="619" t="s">
        <v>27536</v>
      </c>
      <c r="F4932"/>
      <c r="G4932"/>
      <c r="H4932"/>
    </row>
    <row r="4933" spans="1:8" ht="15" x14ac:dyDescent="0.25">
      <c r="A4933" s="609" t="str">
        <f t="shared" si="77"/>
        <v>96521</v>
      </c>
      <c r="B4933" s="607" t="s">
        <v>4979</v>
      </c>
      <c r="C4933" s="607" t="s">
        <v>15826</v>
      </c>
      <c r="D4933" s="607" t="s">
        <v>11895</v>
      </c>
      <c r="E4933" s="619" t="s">
        <v>17616</v>
      </c>
      <c r="F4933"/>
      <c r="G4933"/>
      <c r="H4933"/>
    </row>
    <row r="4934" spans="1:8" ht="15" x14ac:dyDescent="0.25">
      <c r="A4934" s="609" t="str">
        <f t="shared" si="77"/>
        <v>96522</v>
      </c>
      <c r="B4934" s="607" t="s">
        <v>4980</v>
      </c>
      <c r="C4934" s="607" t="s">
        <v>15828</v>
      </c>
      <c r="D4934" s="607" t="s">
        <v>11895</v>
      </c>
      <c r="E4934" s="619" t="s">
        <v>34026</v>
      </c>
      <c r="F4934"/>
      <c r="G4934"/>
      <c r="H4934"/>
    </row>
    <row r="4935" spans="1:8" ht="15" x14ac:dyDescent="0.25">
      <c r="A4935" s="609" t="str">
        <f t="shared" si="77"/>
        <v>96523</v>
      </c>
      <c r="B4935" s="607" t="s">
        <v>4981</v>
      </c>
      <c r="C4935" s="607" t="s">
        <v>15829</v>
      </c>
      <c r="D4935" s="607" t="s">
        <v>11895</v>
      </c>
      <c r="E4935" s="619" t="s">
        <v>33506</v>
      </c>
      <c r="F4935"/>
      <c r="G4935"/>
      <c r="H4935"/>
    </row>
    <row r="4936" spans="1:8" ht="15" x14ac:dyDescent="0.25">
      <c r="A4936" s="609" t="str">
        <f t="shared" si="77"/>
        <v>96524</v>
      </c>
      <c r="B4936" s="607" t="s">
        <v>4982</v>
      </c>
      <c r="C4936" s="607" t="s">
        <v>15831</v>
      </c>
      <c r="D4936" s="607" t="s">
        <v>11895</v>
      </c>
      <c r="E4936" s="619" t="s">
        <v>34027</v>
      </c>
      <c r="F4936"/>
      <c r="G4936"/>
      <c r="H4936"/>
    </row>
    <row r="4937" spans="1:8" ht="15" x14ac:dyDescent="0.25">
      <c r="A4937" s="609" t="str">
        <f t="shared" si="77"/>
        <v>96525</v>
      </c>
      <c r="B4937" s="607" t="s">
        <v>4983</v>
      </c>
      <c r="C4937" s="607" t="s">
        <v>15832</v>
      </c>
      <c r="D4937" s="607" t="s">
        <v>11895</v>
      </c>
      <c r="E4937" s="619" t="s">
        <v>17925</v>
      </c>
      <c r="F4937"/>
      <c r="G4937"/>
      <c r="H4937"/>
    </row>
    <row r="4938" spans="1:8" ht="15" x14ac:dyDescent="0.25">
      <c r="A4938" s="609" t="str">
        <f t="shared" si="77"/>
        <v>96526</v>
      </c>
      <c r="B4938" s="607" t="s">
        <v>4984</v>
      </c>
      <c r="C4938" s="607" t="s">
        <v>15834</v>
      </c>
      <c r="D4938" s="607" t="s">
        <v>11895</v>
      </c>
      <c r="E4938" s="619" t="s">
        <v>34028</v>
      </c>
      <c r="F4938"/>
      <c r="G4938"/>
      <c r="H4938"/>
    </row>
    <row r="4939" spans="1:8" ht="15" x14ac:dyDescent="0.25">
      <c r="A4939" s="609" t="str">
        <f t="shared" si="77"/>
        <v>96527</v>
      </c>
      <c r="B4939" s="607" t="s">
        <v>4985</v>
      </c>
      <c r="C4939" s="607" t="s">
        <v>15835</v>
      </c>
      <c r="D4939" s="607" t="s">
        <v>11895</v>
      </c>
      <c r="E4939" s="619" t="s">
        <v>34029</v>
      </c>
      <c r="F4939"/>
      <c r="G4939"/>
      <c r="H4939"/>
    </row>
    <row r="4940" spans="1:8" ht="15" x14ac:dyDescent="0.25">
      <c r="A4940" s="609" t="str">
        <f t="shared" si="77"/>
        <v>96528</v>
      </c>
      <c r="B4940" s="607" t="s">
        <v>4986</v>
      </c>
      <c r="C4940" s="607" t="s">
        <v>15837</v>
      </c>
      <c r="D4940" s="607" t="s">
        <v>10737</v>
      </c>
      <c r="E4940" s="619" t="s">
        <v>18822</v>
      </c>
      <c r="F4940"/>
      <c r="G4940"/>
      <c r="H4940"/>
    </row>
    <row r="4941" spans="1:8" ht="15" x14ac:dyDescent="0.25">
      <c r="A4941" s="609" t="str">
        <f t="shared" si="77"/>
        <v>101114</v>
      </c>
      <c r="B4941" s="607" t="s">
        <v>7992</v>
      </c>
      <c r="C4941" s="607" t="s">
        <v>15838</v>
      </c>
      <c r="D4941" s="607" t="s">
        <v>11895</v>
      </c>
      <c r="E4941" s="619" t="s">
        <v>9603</v>
      </c>
      <c r="F4941"/>
      <c r="G4941"/>
      <c r="H4941"/>
    </row>
    <row r="4942" spans="1:8" ht="15" x14ac:dyDescent="0.25">
      <c r="A4942" s="609" t="str">
        <f t="shared" si="77"/>
        <v>101115</v>
      </c>
      <c r="B4942" s="607" t="s">
        <v>7993</v>
      </c>
      <c r="C4942" s="607" t="s">
        <v>15839</v>
      </c>
      <c r="D4942" s="607" t="s">
        <v>11895</v>
      </c>
      <c r="E4942" s="619" t="s">
        <v>28526</v>
      </c>
      <c r="F4942"/>
      <c r="G4942"/>
      <c r="H4942"/>
    </row>
    <row r="4943" spans="1:8" ht="15" x14ac:dyDescent="0.25">
      <c r="A4943" s="609" t="str">
        <f t="shared" si="77"/>
        <v>101116</v>
      </c>
      <c r="B4943" s="607" t="s">
        <v>7994</v>
      </c>
      <c r="C4943" s="607" t="s">
        <v>15840</v>
      </c>
      <c r="D4943" s="607" t="s">
        <v>11895</v>
      </c>
      <c r="E4943" s="619" t="s">
        <v>9260</v>
      </c>
      <c r="F4943"/>
      <c r="G4943"/>
      <c r="H4943"/>
    </row>
    <row r="4944" spans="1:8" ht="15" x14ac:dyDescent="0.25">
      <c r="A4944" s="609" t="str">
        <f t="shared" si="77"/>
        <v>101117</v>
      </c>
      <c r="B4944" s="607" t="s">
        <v>7995</v>
      </c>
      <c r="C4944" s="607" t="s">
        <v>15841</v>
      </c>
      <c r="D4944" s="607" t="s">
        <v>11895</v>
      </c>
      <c r="E4944" s="619" t="s">
        <v>11020</v>
      </c>
      <c r="F4944"/>
      <c r="G4944"/>
      <c r="H4944"/>
    </row>
    <row r="4945" spans="1:8" ht="15" x14ac:dyDescent="0.25">
      <c r="A4945" s="609" t="str">
        <f t="shared" si="77"/>
        <v>101118</v>
      </c>
      <c r="B4945" s="607" t="s">
        <v>7996</v>
      </c>
      <c r="C4945" s="607" t="s">
        <v>15842</v>
      </c>
      <c r="D4945" s="607" t="s">
        <v>11895</v>
      </c>
      <c r="E4945" s="619" t="s">
        <v>15736</v>
      </c>
      <c r="F4945"/>
      <c r="G4945"/>
      <c r="H4945"/>
    </row>
    <row r="4946" spans="1:8" ht="15" x14ac:dyDescent="0.25">
      <c r="A4946" s="609" t="str">
        <f t="shared" si="77"/>
        <v>101119</v>
      </c>
      <c r="B4946" s="607" t="s">
        <v>7997</v>
      </c>
      <c r="C4946" s="607" t="s">
        <v>15843</v>
      </c>
      <c r="D4946" s="607" t="s">
        <v>11895</v>
      </c>
      <c r="E4946" s="619" t="s">
        <v>9156</v>
      </c>
      <c r="F4946"/>
      <c r="G4946"/>
      <c r="H4946"/>
    </row>
    <row r="4947" spans="1:8" ht="15" x14ac:dyDescent="0.25">
      <c r="A4947" s="609" t="str">
        <f t="shared" si="77"/>
        <v>101120</v>
      </c>
      <c r="B4947" s="607" t="s">
        <v>7998</v>
      </c>
      <c r="C4947" s="607" t="s">
        <v>15844</v>
      </c>
      <c r="D4947" s="607" t="s">
        <v>11895</v>
      </c>
      <c r="E4947" s="619" t="s">
        <v>18088</v>
      </c>
      <c r="F4947"/>
      <c r="G4947"/>
      <c r="H4947"/>
    </row>
    <row r="4948" spans="1:8" ht="15" x14ac:dyDescent="0.25">
      <c r="A4948" s="609" t="str">
        <f t="shared" si="77"/>
        <v>101121</v>
      </c>
      <c r="B4948" s="607" t="s">
        <v>7999</v>
      </c>
      <c r="C4948" s="607" t="s">
        <v>15845</v>
      </c>
      <c r="D4948" s="607" t="s">
        <v>11895</v>
      </c>
      <c r="E4948" s="619" t="s">
        <v>8816</v>
      </c>
      <c r="F4948"/>
      <c r="G4948"/>
      <c r="H4948"/>
    </row>
    <row r="4949" spans="1:8" ht="15" x14ac:dyDescent="0.25">
      <c r="A4949" s="609" t="str">
        <f t="shared" si="77"/>
        <v>101122</v>
      </c>
      <c r="B4949" s="607" t="s">
        <v>8000</v>
      </c>
      <c r="C4949" s="607" t="s">
        <v>15846</v>
      </c>
      <c r="D4949" s="607" t="s">
        <v>11895</v>
      </c>
      <c r="E4949" s="619" t="s">
        <v>11134</v>
      </c>
      <c r="F4949"/>
      <c r="G4949"/>
      <c r="H4949"/>
    </row>
    <row r="4950" spans="1:8" ht="15" x14ac:dyDescent="0.25">
      <c r="A4950" s="609" t="str">
        <f t="shared" si="77"/>
        <v>101123</v>
      </c>
      <c r="B4950" s="607" t="s">
        <v>8001</v>
      </c>
      <c r="C4950" s="607" t="s">
        <v>15847</v>
      </c>
      <c r="D4950" s="607" t="s">
        <v>11895</v>
      </c>
      <c r="E4950" s="619" t="s">
        <v>9514</v>
      </c>
      <c r="F4950"/>
      <c r="G4950"/>
      <c r="H4950"/>
    </row>
    <row r="4951" spans="1:8" ht="15" x14ac:dyDescent="0.25">
      <c r="A4951" s="609" t="str">
        <f t="shared" si="77"/>
        <v>101124</v>
      </c>
      <c r="B4951" s="607" t="s">
        <v>8002</v>
      </c>
      <c r="C4951" s="607" t="s">
        <v>15848</v>
      </c>
      <c r="D4951" s="607" t="s">
        <v>11895</v>
      </c>
      <c r="E4951" s="619" t="s">
        <v>9386</v>
      </c>
      <c r="F4951"/>
      <c r="G4951"/>
      <c r="H4951"/>
    </row>
    <row r="4952" spans="1:8" ht="15" x14ac:dyDescent="0.25">
      <c r="A4952" s="609" t="str">
        <f t="shared" si="77"/>
        <v>101125</v>
      </c>
      <c r="B4952" s="607" t="s">
        <v>8003</v>
      </c>
      <c r="C4952" s="607" t="s">
        <v>15850</v>
      </c>
      <c r="D4952" s="607" t="s">
        <v>11895</v>
      </c>
      <c r="E4952" s="619" t="s">
        <v>10415</v>
      </c>
      <c r="F4952"/>
      <c r="G4952"/>
      <c r="H4952"/>
    </row>
    <row r="4953" spans="1:8" ht="15" x14ac:dyDescent="0.25">
      <c r="A4953" s="609" t="str">
        <f t="shared" si="77"/>
        <v>101126</v>
      </c>
      <c r="B4953" s="607" t="s">
        <v>8004</v>
      </c>
      <c r="C4953" s="607" t="s">
        <v>15851</v>
      </c>
      <c r="D4953" s="607" t="s">
        <v>11895</v>
      </c>
      <c r="E4953" s="619" t="s">
        <v>10052</v>
      </c>
      <c r="F4953"/>
      <c r="G4953"/>
      <c r="H4953"/>
    </row>
    <row r="4954" spans="1:8" ht="15" x14ac:dyDescent="0.25">
      <c r="A4954" s="609" t="str">
        <f t="shared" si="77"/>
        <v>101127</v>
      </c>
      <c r="B4954" s="607" t="s">
        <v>8005</v>
      </c>
      <c r="C4954" s="607" t="s">
        <v>15852</v>
      </c>
      <c r="D4954" s="607" t="s">
        <v>11895</v>
      </c>
      <c r="E4954" s="619" t="s">
        <v>14706</v>
      </c>
      <c r="F4954"/>
      <c r="G4954"/>
      <c r="H4954"/>
    </row>
    <row r="4955" spans="1:8" ht="15" x14ac:dyDescent="0.25">
      <c r="A4955" s="609" t="str">
        <f t="shared" si="77"/>
        <v>101128</v>
      </c>
      <c r="B4955" s="607" t="s">
        <v>8006</v>
      </c>
      <c r="C4955" s="607" t="s">
        <v>15853</v>
      </c>
      <c r="D4955" s="607" t="s">
        <v>11895</v>
      </c>
      <c r="E4955" s="619" t="s">
        <v>9930</v>
      </c>
      <c r="F4955"/>
      <c r="G4955"/>
      <c r="H4955"/>
    </row>
    <row r="4956" spans="1:8" ht="15" x14ac:dyDescent="0.25">
      <c r="A4956" s="609" t="str">
        <f t="shared" si="77"/>
        <v>101129</v>
      </c>
      <c r="B4956" s="607" t="s">
        <v>8007</v>
      </c>
      <c r="C4956" s="607" t="s">
        <v>15854</v>
      </c>
      <c r="D4956" s="607" t="s">
        <v>11895</v>
      </c>
      <c r="E4956" s="619" t="s">
        <v>12807</v>
      </c>
      <c r="F4956"/>
      <c r="G4956"/>
      <c r="H4956"/>
    </row>
    <row r="4957" spans="1:8" ht="15" x14ac:dyDescent="0.25">
      <c r="A4957" s="609" t="str">
        <f t="shared" si="77"/>
        <v>101130</v>
      </c>
      <c r="B4957" s="607" t="s">
        <v>8008</v>
      </c>
      <c r="C4957" s="607" t="s">
        <v>15855</v>
      </c>
      <c r="D4957" s="607" t="s">
        <v>11895</v>
      </c>
      <c r="E4957" s="619" t="s">
        <v>18446</v>
      </c>
      <c r="F4957"/>
      <c r="G4957"/>
      <c r="H4957"/>
    </row>
    <row r="4958" spans="1:8" ht="15" x14ac:dyDescent="0.25">
      <c r="A4958" s="609" t="str">
        <f t="shared" si="77"/>
        <v>101131</v>
      </c>
      <c r="B4958" s="607" t="s">
        <v>8009</v>
      </c>
      <c r="C4958" s="607" t="s">
        <v>15856</v>
      </c>
      <c r="D4958" s="607" t="s">
        <v>11895</v>
      </c>
      <c r="E4958" s="619" t="s">
        <v>12924</v>
      </c>
      <c r="F4958"/>
      <c r="G4958"/>
      <c r="H4958"/>
    </row>
    <row r="4959" spans="1:8" ht="15" x14ac:dyDescent="0.25">
      <c r="A4959" s="609" t="str">
        <f t="shared" si="77"/>
        <v>101132</v>
      </c>
      <c r="B4959" s="607" t="s">
        <v>8010</v>
      </c>
      <c r="C4959" s="607" t="s">
        <v>15857</v>
      </c>
      <c r="D4959" s="607" t="s">
        <v>11895</v>
      </c>
      <c r="E4959" s="619" t="s">
        <v>9469</v>
      </c>
      <c r="F4959"/>
      <c r="G4959"/>
      <c r="H4959"/>
    </row>
    <row r="4960" spans="1:8" ht="15" x14ac:dyDescent="0.25">
      <c r="A4960" s="609" t="str">
        <f t="shared" si="77"/>
        <v>101133</v>
      </c>
      <c r="B4960" s="607" t="s">
        <v>8011</v>
      </c>
      <c r="C4960" s="607" t="s">
        <v>15858</v>
      </c>
      <c r="D4960" s="607" t="s">
        <v>11895</v>
      </c>
      <c r="E4960" s="619" t="s">
        <v>28304</v>
      </c>
      <c r="F4960"/>
      <c r="G4960"/>
      <c r="H4960"/>
    </row>
    <row r="4961" spans="1:8" ht="15" x14ac:dyDescent="0.25">
      <c r="A4961" s="609" t="str">
        <f t="shared" si="77"/>
        <v>101134</v>
      </c>
      <c r="B4961" s="607" t="s">
        <v>8012</v>
      </c>
      <c r="C4961" s="607" t="s">
        <v>15859</v>
      </c>
      <c r="D4961" s="607" t="s">
        <v>11895</v>
      </c>
      <c r="E4961" s="619" t="s">
        <v>8806</v>
      </c>
      <c r="F4961"/>
      <c r="G4961"/>
      <c r="H4961"/>
    </row>
    <row r="4962" spans="1:8" ht="15" x14ac:dyDescent="0.25">
      <c r="A4962" s="609" t="str">
        <f t="shared" si="77"/>
        <v>101135</v>
      </c>
      <c r="B4962" s="607" t="s">
        <v>8013</v>
      </c>
      <c r="C4962" s="607" t="s">
        <v>15860</v>
      </c>
      <c r="D4962" s="607" t="s">
        <v>11895</v>
      </c>
      <c r="E4962" s="619" t="s">
        <v>12849</v>
      </c>
      <c r="F4962"/>
      <c r="G4962"/>
      <c r="H4962"/>
    </row>
    <row r="4963" spans="1:8" ht="15" x14ac:dyDescent="0.25">
      <c r="A4963" s="609" t="str">
        <f t="shared" si="77"/>
        <v>101136</v>
      </c>
      <c r="B4963" s="607" t="s">
        <v>8014</v>
      </c>
      <c r="C4963" s="607" t="s">
        <v>15861</v>
      </c>
      <c r="D4963" s="607" t="s">
        <v>11895</v>
      </c>
      <c r="E4963" s="619" t="s">
        <v>8944</v>
      </c>
      <c r="F4963"/>
      <c r="G4963"/>
      <c r="H4963"/>
    </row>
    <row r="4964" spans="1:8" ht="15" x14ac:dyDescent="0.25">
      <c r="A4964" s="609" t="str">
        <f t="shared" si="77"/>
        <v>101137</v>
      </c>
      <c r="B4964" s="607" t="s">
        <v>8015</v>
      </c>
      <c r="C4964" s="607" t="s">
        <v>15862</v>
      </c>
      <c r="D4964" s="607" t="s">
        <v>11895</v>
      </c>
      <c r="E4964" s="619" t="s">
        <v>15903</v>
      </c>
      <c r="F4964"/>
      <c r="G4964"/>
      <c r="H4964"/>
    </row>
    <row r="4965" spans="1:8" ht="15" x14ac:dyDescent="0.25">
      <c r="A4965" s="609" t="str">
        <f t="shared" si="77"/>
        <v>101138</v>
      </c>
      <c r="B4965" s="607" t="s">
        <v>8016</v>
      </c>
      <c r="C4965" s="607" t="s">
        <v>15863</v>
      </c>
      <c r="D4965" s="607" t="s">
        <v>11895</v>
      </c>
      <c r="E4965" s="619" t="s">
        <v>9936</v>
      </c>
      <c r="F4965"/>
      <c r="G4965"/>
      <c r="H4965"/>
    </row>
    <row r="4966" spans="1:8" ht="15" x14ac:dyDescent="0.25">
      <c r="A4966" s="609" t="str">
        <f t="shared" si="77"/>
        <v>101139</v>
      </c>
      <c r="B4966" s="607" t="s">
        <v>8017</v>
      </c>
      <c r="C4966" s="607" t="s">
        <v>15864</v>
      </c>
      <c r="D4966" s="607" t="s">
        <v>11895</v>
      </c>
      <c r="E4966" s="619" t="s">
        <v>8899</v>
      </c>
      <c r="F4966"/>
      <c r="G4966"/>
      <c r="H4966"/>
    </row>
    <row r="4967" spans="1:8" ht="15" x14ac:dyDescent="0.25">
      <c r="A4967" s="609" t="str">
        <f t="shared" si="77"/>
        <v>101140</v>
      </c>
      <c r="B4967" s="607" t="s">
        <v>8018</v>
      </c>
      <c r="C4967" s="607" t="s">
        <v>15865</v>
      </c>
      <c r="D4967" s="607" t="s">
        <v>11895</v>
      </c>
      <c r="E4967" s="619" t="s">
        <v>9853</v>
      </c>
      <c r="F4967"/>
      <c r="G4967"/>
      <c r="H4967"/>
    </row>
    <row r="4968" spans="1:8" ht="15" x14ac:dyDescent="0.25">
      <c r="A4968" s="609" t="str">
        <f t="shared" si="77"/>
        <v>101141</v>
      </c>
      <c r="B4968" s="607" t="s">
        <v>8019</v>
      </c>
      <c r="C4968" s="607" t="s">
        <v>15866</v>
      </c>
      <c r="D4968" s="607" t="s">
        <v>11895</v>
      </c>
      <c r="E4968" s="619" t="s">
        <v>16015</v>
      </c>
      <c r="F4968"/>
      <c r="G4968"/>
      <c r="H4968"/>
    </row>
    <row r="4969" spans="1:8" ht="15" x14ac:dyDescent="0.25">
      <c r="A4969" s="609" t="str">
        <f t="shared" si="77"/>
        <v>101142</v>
      </c>
      <c r="B4969" s="607" t="s">
        <v>8020</v>
      </c>
      <c r="C4969" s="607" t="s">
        <v>15867</v>
      </c>
      <c r="D4969" s="607" t="s">
        <v>11895</v>
      </c>
      <c r="E4969" s="619" t="s">
        <v>10200</v>
      </c>
      <c r="F4969"/>
      <c r="G4969"/>
      <c r="H4969"/>
    </row>
    <row r="4970" spans="1:8" ht="15" x14ac:dyDescent="0.25">
      <c r="A4970" s="609" t="str">
        <f t="shared" si="77"/>
        <v>101143</v>
      </c>
      <c r="B4970" s="607" t="s">
        <v>8021</v>
      </c>
      <c r="C4970" s="607" t="s">
        <v>15868</v>
      </c>
      <c r="D4970" s="607" t="s">
        <v>11895</v>
      </c>
      <c r="E4970" s="619" t="s">
        <v>9350</v>
      </c>
      <c r="F4970"/>
      <c r="G4970"/>
      <c r="H4970"/>
    </row>
    <row r="4971" spans="1:8" ht="15" x14ac:dyDescent="0.25">
      <c r="A4971" s="609" t="str">
        <f t="shared" si="77"/>
        <v>101144</v>
      </c>
      <c r="B4971" s="607" t="s">
        <v>8022</v>
      </c>
      <c r="C4971" s="607" t="s">
        <v>15869</v>
      </c>
      <c r="D4971" s="607" t="s">
        <v>11895</v>
      </c>
      <c r="E4971" s="619" t="s">
        <v>13111</v>
      </c>
      <c r="F4971"/>
      <c r="G4971"/>
      <c r="H4971"/>
    </row>
    <row r="4972" spans="1:8" ht="15" x14ac:dyDescent="0.25">
      <c r="A4972" s="609" t="str">
        <f t="shared" si="77"/>
        <v>101145</v>
      </c>
      <c r="B4972" s="607" t="s">
        <v>8023</v>
      </c>
      <c r="C4972" s="607" t="s">
        <v>15870</v>
      </c>
      <c r="D4972" s="607" t="s">
        <v>11895</v>
      </c>
      <c r="E4972" s="619" t="s">
        <v>8871</v>
      </c>
      <c r="F4972"/>
      <c r="G4972"/>
      <c r="H4972"/>
    </row>
    <row r="4973" spans="1:8" ht="15" x14ac:dyDescent="0.25">
      <c r="A4973" s="609" t="str">
        <f t="shared" si="77"/>
        <v>101146</v>
      </c>
      <c r="B4973" s="607" t="s">
        <v>8024</v>
      </c>
      <c r="C4973" s="607" t="s">
        <v>15871</v>
      </c>
      <c r="D4973" s="607" t="s">
        <v>11895</v>
      </c>
      <c r="E4973" s="619" t="s">
        <v>9005</v>
      </c>
      <c r="F4973"/>
      <c r="G4973"/>
      <c r="H4973"/>
    </row>
    <row r="4974" spans="1:8" ht="15" x14ac:dyDescent="0.25">
      <c r="A4974" s="609" t="str">
        <f t="shared" si="77"/>
        <v>101147</v>
      </c>
      <c r="B4974" s="607" t="s">
        <v>8025</v>
      </c>
      <c r="C4974" s="607" t="s">
        <v>15872</v>
      </c>
      <c r="D4974" s="607" t="s">
        <v>11895</v>
      </c>
      <c r="E4974" s="619" t="s">
        <v>14351</v>
      </c>
      <c r="F4974"/>
      <c r="G4974"/>
      <c r="H4974"/>
    </row>
    <row r="4975" spans="1:8" ht="15" x14ac:dyDescent="0.25">
      <c r="A4975" s="609" t="str">
        <f t="shared" si="77"/>
        <v>101148</v>
      </c>
      <c r="B4975" s="607" t="s">
        <v>8026</v>
      </c>
      <c r="C4975" s="607" t="s">
        <v>15873</v>
      </c>
      <c r="D4975" s="607" t="s">
        <v>11895</v>
      </c>
      <c r="E4975" s="619" t="s">
        <v>8948</v>
      </c>
      <c r="F4975"/>
      <c r="G4975"/>
      <c r="H4975"/>
    </row>
    <row r="4976" spans="1:8" ht="15" x14ac:dyDescent="0.25">
      <c r="A4976" s="609" t="str">
        <f t="shared" si="77"/>
        <v>101149</v>
      </c>
      <c r="B4976" s="607" t="s">
        <v>8027</v>
      </c>
      <c r="C4976" s="607" t="s">
        <v>15874</v>
      </c>
      <c r="D4976" s="607" t="s">
        <v>11895</v>
      </c>
      <c r="E4976" s="619" t="s">
        <v>9110</v>
      </c>
      <c r="F4976"/>
      <c r="G4976"/>
      <c r="H4976"/>
    </row>
    <row r="4977" spans="1:8" ht="15" x14ac:dyDescent="0.25">
      <c r="A4977" s="609" t="str">
        <f t="shared" si="77"/>
        <v>101150</v>
      </c>
      <c r="B4977" s="607" t="s">
        <v>8028</v>
      </c>
      <c r="C4977" s="607" t="s">
        <v>15876</v>
      </c>
      <c r="D4977" s="607" t="s">
        <v>11895</v>
      </c>
      <c r="E4977" s="619" t="s">
        <v>10435</v>
      </c>
      <c r="F4977"/>
      <c r="G4977"/>
      <c r="H4977"/>
    </row>
    <row r="4978" spans="1:8" ht="15" x14ac:dyDescent="0.25">
      <c r="A4978" s="609" t="str">
        <f t="shared" si="77"/>
        <v>101151</v>
      </c>
      <c r="B4978" s="607" t="s">
        <v>8029</v>
      </c>
      <c r="C4978" s="607" t="s">
        <v>15877</v>
      </c>
      <c r="D4978" s="607" t="s">
        <v>11895</v>
      </c>
      <c r="E4978" s="619" t="s">
        <v>14170</v>
      </c>
      <c r="F4978"/>
      <c r="G4978"/>
      <c r="H4978"/>
    </row>
    <row r="4979" spans="1:8" ht="15" x14ac:dyDescent="0.25">
      <c r="A4979" s="609" t="str">
        <f t="shared" si="77"/>
        <v>101152</v>
      </c>
      <c r="B4979" s="607" t="s">
        <v>8030</v>
      </c>
      <c r="C4979" s="607" t="s">
        <v>15878</v>
      </c>
      <c r="D4979" s="607" t="s">
        <v>11895</v>
      </c>
      <c r="E4979" s="619" t="s">
        <v>17915</v>
      </c>
      <c r="F4979"/>
      <c r="G4979"/>
      <c r="H4979"/>
    </row>
    <row r="4980" spans="1:8" ht="15" x14ac:dyDescent="0.25">
      <c r="A4980" s="609" t="str">
        <f t="shared" si="77"/>
        <v>101153</v>
      </c>
      <c r="B4980" s="607" t="s">
        <v>8031</v>
      </c>
      <c r="C4980" s="607" t="s">
        <v>15879</v>
      </c>
      <c r="D4980" s="607" t="s">
        <v>11895</v>
      </c>
      <c r="E4980" s="619" t="s">
        <v>9996</v>
      </c>
      <c r="F4980"/>
      <c r="G4980"/>
      <c r="H4980"/>
    </row>
    <row r="4981" spans="1:8" ht="15" x14ac:dyDescent="0.25">
      <c r="A4981" s="609" t="str">
        <f t="shared" si="77"/>
        <v>101206</v>
      </c>
      <c r="B4981" s="607" t="s">
        <v>6845</v>
      </c>
      <c r="C4981" s="607" t="s">
        <v>15880</v>
      </c>
      <c r="D4981" s="607" t="s">
        <v>11895</v>
      </c>
      <c r="E4981" s="619" t="s">
        <v>12886</v>
      </c>
      <c r="F4981"/>
      <c r="G4981"/>
      <c r="H4981"/>
    </row>
    <row r="4982" spans="1:8" ht="15" x14ac:dyDescent="0.25">
      <c r="A4982" s="609" t="str">
        <f t="shared" si="77"/>
        <v>101207</v>
      </c>
      <c r="B4982" s="607" t="s">
        <v>6846</v>
      </c>
      <c r="C4982" s="607" t="s">
        <v>15881</v>
      </c>
      <c r="D4982" s="607" t="s">
        <v>11895</v>
      </c>
      <c r="E4982" s="619" t="s">
        <v>11393</v>
      </c>
      <c r="F4982"/>
      <c r="G4982"/>
      <c r="H4982"/>
    </row>
    <row r="4983" spans="1:8" ht="15" x14ac:dyDescent="0.25">
      <c r="A4983" s="609" t="str">
        <f t="shared" si="77"/>
        <v>101208</v>
      </c>
      <c r="B4983" s="607" t="s">
        <v>6847</v>
      </c>
      <c r="C4983" s="607" t="s">
        <v>15882</v>
      </c>
      <c r="D4983" s="607" t="s">
        <v>11895</v>
      </c>
      <c r="E4983" s="619" t="s">
        <v>9426</v>
      </c>
      <c r="F4983"/>
      <c r="G4983"/>
      <c r="H4983"/>
    </row>
    <row r="4984" spans="1:8" ht="15" x14ac:dyDescent="0.25">
      <c r="A4984" s="609" t="str">
        <f t="shared" si="77"/>
        <v>101209</v>
      </c>
      <c r="B4984" s="607" t="s">
        <v>6848</v>
      </c>
      <c r="C4984" s="607" t="s">
        <v>15883</v>
      </c>
      <c r="D4984" s="607" t="s">
        <v>11895</v>
      </c>
      <c r="E4984" s="619" t="s">
        <v>18084</v>
      </c>
      <c r="F4984"/>
      <c r="G4984"/>
      <c r="H4984"/>
    </row>
    <row r="4985" spans="1:8" ht="15" x14ac:dyDescent="0.25">
      <c r="A4985" s="609" t="str">
        <f t="shared" si="77"/>
        <v>101210</v>
      </c>
      <c r="B4985" s="607" t="s">
        <v>6849</v>
      </c>
      <c r="C4985" s="607" t="s">
        <v>15884</v>
      </c>
      <c r="D4985" s="607" t="s">
        <v>11895</v>
      </c>
      <c r="E4985" s="619" t="s">
        <v>17915</v>
      </c>
      <c r="F4985"/>
      <c r="G4985"/>
      <c r="H4985"/>
    </row>
    <row r="4986" spans="1:8" ht="15" x14ac:dyDescent="0.25">
      <c r="A4986" s="609" t="str">
        <f t="shared" si="77"/>
        <v>101211</v>
      </c>
      <c r="B4986" s="607" t="s">
        <v>6850</v>
      </c>
      <c r="C4986" s="607" t="s">
        <v>15885</v>
      </c>
      <c r="D4986" s="607" t="s">
        <v>11895</v>
      </c>
      <c r="E4986" s="619" t="s">
        <v>10172</v>
      </c>
      <c r="F4986"/>
      <c r="G4986"/>
      <c r="H4986"/>
    </row>
    <row r="4987" spans="1:8" ht="15" x14ac:dyDescent="0.25">
      <c r="A4987" s="609" t="str">
        <f t="shared" si="77"/>
        <v>101212</v>
      </c>
      <c r="B4987" s="607" t="s">
        <v>6851</v>
      </c>
      <c r="C4987" s="607" t="s">
        <v>15886</v>
      </c>
      <c r="D4987" s="607" t="s">
        <v>11895</v>
      </c>
      <c r="E4987" s="619" t="s">
        <v>14209</v>
      </c>
      <c r="F4987"/>
      <c r="G4987"/>
      <c r="H4987"/>
    </row>
    <row r="4988" spans="1:8" ht="15" x14ac:dyDescent="0.25">
      <c r="A4988" s="609" t="str">
        <f t="shared" si="77"/>
        <v>101213</v>
      </c>
      <c r="B4988" s="607" t="s">
        <v>6852</v>
      </c>
      <c r="C4988" s="607" t="s">
        <v>15887</v>
      </c>
      <c r="D4988" s="607" t="s">
        <v>11895</v>
      </c>
      <c r="E4988" s="619" t="s">
        <v>18316</v>
      </c>
      <c r="F4988"/>
      <c r="G4988"/>
      <c r="H4988"/>
    </row>
    <row r="4989" spans="1:8" ht="15" x14ac:dyDescent="0.25">
      <c r="A4989" s="609" t="str">
        <f t="shared" si="77"/>
        <v>101214</v>
      </c>
      <c r="B4989" s="607" t="s">
        <v>6853</v>
      </c>
      <c r="C4989" s="607" t="s">
        <v>15888</v>
      </c>
      <c r="D4989" s="607" t="s">
        <v>11895</v>
      </c>
      <c r="E4989" s="619" t="s">
        <v>18285</v>
      </c>
      <c r="F4989"/>
      <c r="G4989"/>
      <c r="H4989"/>
    </row>
    <row r="4990" spans="1:8" ht="15" x14ac:dyDescent="0.25">
      <c r="A4990" s="609" t="str">
        <f t="shared" si="77"/>
        <v>101215</v>
      </c>
      <c r="B4990" s="607" t="s">
        <v>6854</v>
      </c>
      <c r="C4990" s="607" t="s">
        <v>15889</v>
      </c>
      <c r="D4990" s="607" t="s">
        <v>11895</v>
      </c>
      <c r="E4990" s="619" t="s">
        <v>9667</v>
      </c>
      <c r="F4990"/>
      <c r="G4990"/>
      <c r="H4990"/>
    </row>
    <row r="4991" spans="1:8" ht="15" x14ac:dyDescent="0.25">
      <c r="A4991" s="609" t="str">
        <f t="shared" si="77"/>
        <v>101216</v>
      </c>
      <c r="B4991" s="607" t="s">
        <v>6855</v>
      </c>
      <c r="C4991" s="607" t="s">
        <v>15890</v>
      </c>
      <c r="D4991" s="607" t="s">
        <v>11895</v>
      </c>
      <c r="E4991" s="619" t="s">
        <v>9766</v>
      </c>
      <c r="F4991"/>
      <c r="G4991"/>
      <c r="H4991"/>
    </row>
    <row r="4992" spans="1:8" ht="15" x14ac:dyDescent="0.25">
      <c r="A4992" s="609" t="str">
        <f t="shared" si="77"/>
        <v>101217</v>
      </c>
      <c r="B4992" s="607" t="s">
        <v>6856</v>
      </c>
      <c r="C4992" s="607" t="s">
        <v>15892</v>
      </c>
      <c r="D4992" s="607" t="s">
        <v>11895</v>
      </c>
      <c r="E4992" s="619" t="s">
        <v>9233</v>
      </c>
      <c r="F4992"/>
      <c r="G4992"/>
      <c r="H4992"/>
    </row>
    <row r="4993" spans="1:8" ht="15" x14ac:dyDescent="0.25">
      <c r="A4993" s="609" t="str">
        <f t="shared" si="77"/>
        <v>101218</v>
      </c>
      <c r="B4993" s="607" t="s">
        <v>6857</v>
      </c>
      <c r="C4993" s="607" t="s">
        <v>15893</v>
      </c>
      <c r="D4993" s="607" t="s">
        <v>11895</v>
      </c>
      <c r="E4993" s="619" t="s">
        <v>9836</v>
      </c>
      <c r="F4993"/>
      <c r="G4993"/>
      <c r="H4993"/>
    </row>
    <row r="4994" spans="1:8" ht="15" x14ac:dyDescent="0.25">
      <c r="A4994" s="609" t="str">
        <f t="shared" ref="A4994:A5057" si="78">IF(ISERROR(SEARCH("/",B4994)=6),TRIM(CLEAN(B4994)),IF(SEARCH("/",B4994)=6,IF(LEN(TRIM(CLEAN(B4994)))=7,LEFT(TRIM(CLEAN(B4994)),6)&amp;"00"&amp;RIGHT(TRIM(CLEAN(B4994)),1),LEFT(TRIM(CLEAN(B4994)),6)&amp;"0"&amp;RIGHT(TRIM(CLEAN(B4994)),2)),TRIM(CLEAN(B4994))))</f>
        <v>101219</v>
      </c>
      <c r="B4994" s="607" t="s">
        <v>6858</v>
      </c>
      <c r="C4994" s="607" t="s">
        <v>15894</v>
      </c>
      <c r="D4994" s="607" t="s">
        <v>11895</v>
      </c>
      <c r="E4994" s="619" t="s">
        <v>10056</v>
      </c>
      <c r="F4994"/>
      <c r="G4994"/>
      <c r="H4994"/>
    </row>
    <row r="4995" spans="1:8" ht="15" x14ac:dyDescent="0.25">
      <c r="A4995" s="609" t="str">
        <f t="shared" si="78"/>
        <v>101220</v>
      </c>
      <c r="B4995" s="607" t="s">
        <v>6859</v>
      </c>
      <c r="C4995" s="607" t="s">
        <v>15895</v>
      </c>
      <c r="D4995" s="607" t="s">
        <v>11895</v>
      </c>
      <c r="E4995" s="619" t="s">
        <v>13124</v>
      </c>
      <c r="F4995"/>
      <c r="G4995"/>
      <c r="H4995"/>
    </row>
    <row r="4996" spans="1:8" ht="15" x14ac:dyDescent="0.25">
      <c r="A4996" s="609" t="str">
        <f t="shared" si="78"/>
        <v>101221</v>
      </c>
      <c r="B4996" s="607" t="s">
        <v>6860</v>
      </c>
      <c r="C4996" s="607" t="s">
        <v>15896</v>
      </c>
      <c r="D4996" s="607" t="s">
        <v>11895</v>
      </c>
      <c r="E4996" s="619" t="s">
        <v>9387</v>
      </c>
      <c r="F4996"/>
      <c r="G4996"/>
      <c r="H4996"/>
    </row>
    <row r="4997" spans="1:8" ht="15" x14ac:dyDescent="0.25">
      <c r="A4997" s="609" t="str">
        <f t="shared" si="78"/>
        <v>101222</v>
      </c>
      <c r="B4997" s="607" t="s">
        <v>6861</v>
      </c>
      <c r="C4997" s="607" t="s">
        <v>15897</v>
      </c>
      <c r="D4997" s="607" t="s">
        <v>11895</v>
      </c>
      <c r="E4997" s="619" t="s">
        <v>10126</v>
      </c>
      <c r="F4997"/>
      <c r="G4997"/>
      <c r="H4997"/>
    </row>
    <row r="4998" spans="1:8" ht="15" x14ac:dyDescent="0.25">
      <c r="A4998" s="609" t="str">
        <f t="shared" si="78"/>
        <v>101223</v>
      </c>
      <c r="B4998" s="607" t="s">
        <v>6862</v>
      </c>
      <c r="C4998" s="607" t="s">
        <v>15898</v>
      </c>
      <c r="D4998" s="607" t="s">
        <v>11895</v>
      </c>
      <c r="E4998" s="619" t="s">
        <v>9214</v>
      </c>
      <c r="F4998"/>
      <c r="G4998"/>
      <c r="H4998"/>
    </row>
    <row r="4999" spans="1:8" ht="15" x14ac:dyDescent="0.25">
      <c r="A4999" s="609" t="str">
        <f t="shared" si="78"/>
        <v>101224</v>
      </c>
      <c r="B4999" s="607" t="s">
        <v>6863</v>
      </c>
      <c r="C4999" s="607" t="s">
        <v>15900</v>
      </c>
      <c r="D4999" s="607" t="s">
        <v>11895</v>
      </c>
      <c r="E4999" s="619" t="s">
        <v>18291</v>
      </c>
      <c r="F4999"/>
      <c r="G4999"/>
      <c r="H4999"/>
    </row>
    <row r="5000" spans="1:8" ht="15" x14ac:dyDescent="0.25">
      <c r="A5000" s="609" t="str">
        <f t="shared" si="78"/>
        <v>101225</v>
      </c>
      <c r="B5000" s="607" t="s">
        <v>6864</v>
      </c>
      <c r="C5000" s="607" t="s">
        <v>15901</v>
      </c>
      <c r="D5000" s="607" t="s">
        <v>11895</v>
      </c>
      <c r="E5000" s="619" t="s">
        <v>9819</v>
      </c>
      <c r="F5000"/>
      <c r="G5000"/>
      <c r="H5000"/>
    </row>
    <row r="5001" spans="1:8" ht="15" x14ac:dyDescent="0.25">
      <c r="A5001" s="609" t="str">
        <f t="shared" si="78"/>
        <v>101226</v>
      </c>
      <c r="B5001" s="607" t="s">
        <v>6865</v>
      </c>
      <c r="C5001" s="607" t="s">
        <v>15902</v>
      </c>
      <c r="D5001" s="607" t="s">
        <v>11895</v>
      </c>
      <c r="E5001" s="619" t="s">
        <v>9552</v>
      </c>
      <c r="F5001"/>
      <c r="G5001"/>
      <c r="H5001"/>
    </row>
    <row r="5002" spans="1:8" ht="15" x14ac:dyDescent="0.25">
      <c r="A5002" s="609" t="str">
        <f t="shared" si="78"/>
        <v>101227</v>
      </c>
      <c r="B5002" s="607" t="s">
        <v>6866</v>
      </c>
      <c r="C5002" s="607" t="s">
        <v>15904</v>
      </c>
      <c r="D5002" s="607" t="s">
        <v>11895</v>
      </c>
      <c r="E5002" s="619" t="s">
        <v>9905</v>
      </c>
      <c r="F5002"/>
      <c r="G5002"/>
      <c r="H5002"/>
    </row>
    <row r="5003" spans="1:8" ht="15" x14ac:dyDescent="0.25">
      <c r="A5003" s="609" t="str">
        <f t="shared" si="78"/>
        <v>101228</v>
      </c>
      <c r="B5003" s="607" t="s">
        <v>6867</v>
      </c>
      <c r="C5003" s="607" t="s">
        <v>15905</v>
      </c>
      <c r="D5003" s="607" t="s">
        <v>11895</v>
      </c>
      <c r="E5003" s="619" t="s">
        <v>10169</v>
      </c>
      <c r="F5003"/>
      <c r="G5003"/>
      <c r="H5003"/>
    </row>
    <row r="5004" spans="1:8" ht="15" x14ac:dyDescent="0.25">
      <c r="A5004" s="609" t="str">
        <f t="shared" si="78"/>
        <v>101229</v>
      </c>
      <c r="B5004" s="607" t="s">
        <v>6868</v>
      </c>
      <c r="C5004" s="607" t="s">
        <v>15906</v>
      </c>
      <c r="D5004" s="607" t="s">
        <v>11895</v>
      </c>
      <c r="E5004" s="619" t="s">
        <v>18177</v>
      </c>
      <c r="F5004"/>
      <c r="G5004"/>
      <c r="H5004"/>
    </row>
    <row r="5005" spans="1:8" ht="15" x14ac:dyDescent="0.25">
      <c r="A5005" s="609" t="str">
        <f t="shared" si="78"/>
        <v>101230</v>
      </c>
      <c r="B5005" s="607" t="s">
        <v>6869</v>
      </c>
      <c r="C5005" s="607" t="s">
        <v>15907</v>
      </c>
      <c r="D5005" s="607" t="s">
        <v>11895</v>
      </c>
      <c r="E5005" s="619" t="s">
        <v>9796</v>
      </c>
      <c r="F5005"/>
      <c r="G5005"/>
      <c r="H5005"/>
    </row>
    <row r="5006" spans="1:8" ht="15" x14ac:dyDescent="0.25">
      <c r="A5006" s="609" t="str">
        <f t="shared" si="78"/>
        <v>101231</v>
      </c>
      <c r="B5006" s="607" t="s">
        <v>6870</v>
      </c>
      <c r="C5006" s="607" t="s">
        <v>15908</v>
      </c>
      <c r="D5006" s="607" t="s">
        <v>11895</v>
      </c>
      <c r="E5006" s="619" t="s">
        <v>9382</v>
      </c>
      <c r="F5006"/>
      <c r="G5006"/>
      <c r="H5006"/>
    </row>
    <row r="5007" spans="1:8" ht="15" x14ac:dyDescent="0.25">
      <c r="A5007" s="609" t="str">
        <f t="shared" si="78"/>
        <v>101232</v>
      </c>
      <c r="B5007" s="607" t="s">
        <v>6871</v>
      </c>
      <c r="C5007" s="607" t="s">
        <v>15909</v>
      </c>
      <c r="D5007" s="607" t="s">
        <v>11895</v>
      </c>
      <c r="E5007" s="619" t="s">
        <v>9414</v>
      </c>
      <c r="F5007"/>
      <c r="G5007"/>
      <c r="H5007"/>
    </row>
    <row r="5008" spans="1:8" ht="15" x14ac:dyDescent="0.25">
      <c r="A5008" s="609" t="str">
        <f t="shared" si="78"/>
        <v>101233</v>
      </c>
      <c r="B5008" s="607" t="s">
        <v>6872</v>
      </c>
      <c r="C5008" s="607" t="s">
        <v>15910</v>
      </c>
      <c r="D5008" s="607" t="s">
        <v>11895</v>
      </c>
      <c r="E5008" s="619" t="s">
        <v>10274</v>
      </c>
      <c r="F5008"/>
      <c r="G5008"/>
      <c r="H5008"/>
    </row>
    <row r="5009" spans="1:8" ht="15" x14ac:dyDescent="0.25">
      <c r="A5009" s="609" t="str">
        <f t="shared" si="78"/>
        <v>101234</v>
      </c>
      <c r="B5009" s="607" t="s">
        <v>6873</v>
      </c>
      <c r="C5009" s="607" t="s">
        <v>15911</v>
      </c>
      <c r="D5009" s="607" t="s">
        <v>11895</v>
      </c>
      <c r="E5009" s="619" t="s">
        <v>16562</v>
      </c>
      <c r="F5009"/>
      <c r="G5009"/>
      <c r="H5009"/>
    </row>
    <row r="5010" spans="1:8" ht="15" x14ac:dyDescent="0.25">
      <c r="A5010" s="609" t="str">
        <f t="shared" si="78"/>
        <v>101235</v>
      </c>
      <c r="B5010" s="607" t="s">
        <v>6874</v>
      </c>
      <c r="C5010" s="607" t="s">
        <v>15912</v>
      </c>
      <c r="D5010" s="607" t="s">
        <v>11895</v>
      </c>
      <c r="E5010" s="619" t="s">
        <v>12789</v>
      </c>
      <c r="F5010"/>
      <c r="G5010"/>
      <c r="H5010"/>
    </row>
    <row r="5011" spans="1:8" ht="15" x14ac:dyDescent="0.25">
      <c r="A5011" s="609" t="str">
        <f t="shared" si="78"/>
        <v>101236</v>
      </c>
      <c r="B5011" s="607" t="s">
        <v>6875</v>
      </c>
      <c r="C5011" s="607" t="s">
        <v>15913</v>
      </c>
      <c r="D5011" s="607" t="s">
        <v>11895</v>
      </c>
      <c r="E5011" s="619" t="s">
        <v>18259</v>
      </c>
      <c r="F5011"/>
      <c r="G5011"/>
      <c r="H5011"/>
    </row>
    <row r="5012" spans="1:8" ht="15" x14ac:dyDescent="0.25">
      <c r="A5012" s="609" t="str">
        <f t="shared" si="78"/>
        <v>101237</v>
      </c>
      <c r="B5012" s="607" t="s">
        <v>6876</v>
      </c>
      <c r="C5012" s="607" t="s">
        <v>15914</v>
      </c>
      <c r="D5012" s="607" t="s">
        <v>11895</v>
      </c>
      <c r="E5012" s="619" t="s">
        <v>18254</v>
      </c>
      <c r="F5012"/>
      <c r="G5012"/>
      <c r="H5012"/>
    </row>
    <row r="5013" spans="1:8" ht="15" x14ac:dyDescent="0.25">
      <c r="A5013" s="609" t="str">
        <f t="shared" si="78"/>
        <v>101238</v>
      </c>
      <c r="B5013" s="607" t="s">
        <v>6877</v>
      </c>
      <c r="C5013" s="607" t="s">
        <v>15915</v>
      </c>
      <c r="D5013" s="607" t="s">
        <v>11895</v>
      </c>
      <c r="E5013" s="619" t="s">
        <v>27266</v>
      </c>
      <c r="F5013"/>
      <c r="G5013"/>
      <c r="H5013"/>
    </row>
    <row r="5014" spans="1:8" ht="15" x14ac:dyDescent="0.25">
      <c r="A5014" s="609" t="str">
        <f t="shared" si="78"/>
        <v>101239</v>
      </c>
      <c r="B5014" s="607" t="s">
        <v>6878</v>
      </c>
      <c r="C5014" s="607" t="s">
        <v>15916</v>
      </c>
      <c r="D5014" s="607" t="s">
        <v>11895</v>
      </c>
      <c r="E5014" s="619" t="s">
        <v>14486</v>
      </c>
      <c r="F5014"/>
      <c r="G5014"/>
      <c r="H5014"/>
    </row>
    <row r="5015" spans="1:8" ht="15" x14ac:dyDescent="0.25">
      <c r="A5015" s="609" t="str">
        <f t="shared" si="78"/>
        <v>101240</v>
      </c>
      <c r="B5015" s="607" t="s">
        <v>6879</v>
      </c>
      <c r="C5015" s="607" t="s">
        <v>15917</v>
      </c>
      <c r="D5015" s="607" t="s">
        <v>11895</v>
      </c>
      <c r="E5015" s="619" t="s">
        <v>9552</v>
      </c>
      <c r="F5015"/>
      <c r="G5015"/>
      <c r="H5015"/>
    </row>
    <row r="5016" spans="1:8" ht="15" x14ac:dyDescent="0.25">
      <c r="A5016" s="609" t="str">
        <f t="shared" si="78"/>
        <v>101241</v>
      </c>
      <c r="B5016" s="607" t="s">
        <v>6880</v>
      </c>
      <c r="C5016" s="607" t="s">
        <v>15918</v>
      </c>
      <c r="D5016" s="607" t="s">
        <v>11895</v>
      </c>
      <c r="E5016" s="619" t="s">
        <v>9737</v>
      </c>
      <c r="F5016"/>
      <c r="G5016"/>
      <c r="H5016"/>
    </row>
    <row r="5017" spans="1:8" ht="15" x14ac:dyDescent="0.25">
      <c r="A5017" s="609" t="str">
        <f t="shared" si="78"/>
        <v>101242</v>
      </c>
      <c r="B5017" s="607" t="s">
        <v>6881</v>
      </c>
      <c r="C5017" s="607" t="s">
        <v>15920</v>
      </c>
      <c r="D5017" s="607" t="s">
        <v>11895</v>
      </c>
      <c r="E5017" s="619" t="s">
        <v>9028</v>
      </c>
      <c r="F5017"/>
      <c r="G5017"/>
      <c r="H5017"/>
    </row>
    <row r="5018" spans="1:8" ht="15" x14ac:dyDescent="0.25">
      <c r="A5018" s="609" t="str">
        <f t="shared" si="78"/>
        <v>101243</v>
      </c>
      <c r="B5018" s="607" t="s">
        <v>6882</v>
      </c>
      <c r="C5018" s="607" t="s">
        <v>15921</v>
      </c>
      <c r="D5018" s="607" t="s">
        <v>11895</v>
      </c>
      <c r="E5018" s="619" t="s">
        <v>10069</v>
      </c>
      <c r="F5018"/>
      <c r="G5018"/>
      <c r="H5018"/>
    </row>
    <row r="5019" spans="1:8" ht="15" x14ac:dyDescent="0.25">
      <c r="A5019" s="609" t="str">
        <f t="shared" si="78"/>
        <v>101244</v>
      </c>
      <c r="B5019" s="607" t="s">
        <v>6883</v>
      </c>
      <c r="C5019" s="607" t="s">
        <v>15923</v>
      </c>
      <c r="D5019" s="607" t="s">
        <v>11895</v>
      </c>
      <c r="E5019" s="619" t="s">
        <v>9560</v>
      </c>
      <c r="F5019"/>
      <c r="G5019"/>
      <c r="H5019"/>
    </row>
    <row r="5020" spans="1:8" ht="15" x14ac:dyDescent="0.25">
      <c r="A5020" s="609" t="str">
        <f t="shared" si="78"/>
        <v>101245</v>
      </c>
      <c r="B5020" s="607" t="s">
        <v>6884</v>
      </c>
      <c r="C5020" s="607" t="s">
        <v>15924</v>
      </c>
      <c r="D5020" s="607" t="s">
        <v>11895</v>
      </c>
      <c r="E5020" s="619" t="s">
        <v>9944</v>
      </c>
      <c r="F5020"/>
      <c r="G5020"/>
      <c r="H5020"/>
    </row>
    <row r="5021" spans="1:8" ht="15" x14ac:dyDescent="0.25">
      <c r="A5021" s="609" t="str">
        <f t="shared" si="78"/>
        <v>101246</v>
      </c>
      <c r="B5021" s="607" t="s">
        <v>6885</v>
      </c>
      <c r="C5021" s="607" t="s">
        <v>15925</v>
      </c>
      <c r="D5021" s="607" t="s">
        <v>11895</v>
      </c>
      <c r="E5021" s="619" t="s">
        <v>17073</v>
      </c>
      <c r="F5021"/>
      <c r="G5021"/>
      <c r="H5021"/>
    </row>
    <row r="5022" spans="1:8" ht="15" x14ac:dyDescent="0.25">
      <c r="A5022" s="609" t="str">
        <f t="shared" si="78"/>
        <v>101247</v>
      </c>
      <c r="B5022" s="607" t="s">
        <v>6886</v>
      </c>
      <c r="C5022" s="607" t="s">
        <v>15926</v>
      </c>
      <c r="D5022" s="607" t="s">
        <v>11895</v>
      </c>
      <c r="E5022" s="619" t="s">
        <v>9836</v>
      </c>
      <c r="F5022"/>
      <c r="G5022"/>
      <c r="H5022"/>
    </row>
    <row r="5023" spans="1:8" ht="15" x14ac:dyDescent="0.25">
      <c r="A5023" s="609" t="str">
        <f t="shared" si="78"/>
        <v>101248</v>
      </c>
      <c r="B5023" s="607" t="s">
        <v>6887</v>
      </c>
      <c r="C5023" s="607" t="s">
        <v>15927</v>
      </c>
      <c r="D5023" s="607" t="s">
        <v>11895</v>
      </c>
      <c r="E5023" s="619" t="s">
        <v>18051</v>
      </c>
      <c r="F5023"/>
      <c r="G5023"/>
      <c r="H5023"/>
    </row>
    <row r="5024" spans="1:8" ht="15" x14ac:dyDescent="0.25">
      <c r="A5024" s="609" t="str">
        <f t="shared" si="78"/>
        <v>101249</v>
      </c>
      <c r="B5024" s="607" t="s">
        <v>6888</v>
      </c>
      <c r="C5024" s="607" t="s">
        <v>15928</v>
      </c>
      <c r="D5024" s="607" t="s">
        <v>11895</v>
      </c>
      <c r="E5024" s="619" t="s">
        <v>9729</v>
      </c>
      <c r="F5024"/>
      <c r="G5024"/>
      <c r="H5024"/>
    </row>
    <row r="5025" spans="1:8" ht="15" x14ac:dyDescent="0.25">
      <c r="A5025" s="609" t="str">
        <f t="shared" si="78"/>
        <v>101250</v>
      </c>
      <c r="B5025" s="607" t="s">
        <v>6889</v>
      </c>
      <c r="C5025" s="607" t="s">
        <v>15929</v>
      </c>
      <c r="D5025" s="607" t="s">
        <v>11895</v>
      </c>
      <c r="E5025" s="619" t="s">
        <v>9301</v>
      </c>
      <c r="F5025"/>
      <c r="G5025"/>
      <c r="H5025"/>
    </row>
    <row r="5026" spans="1:8" ht="15" x14ac:dyDescent="0.25">
      <c r="A5026" s="609" t="str">
        <f t="shared" si="78"/>
        <v>101251</v>
      </c>
      <c r="B5026" s="607" t="s">
        <v>6890</v>
      </c>
      <c r="C5026" s="607" t="s">
        <v>15930</v>
      </c>
      <c r="D5026" s="607" t="s">
        <v>11895</v>
      </c>
      <c r="E5026" s="619" t="s">
        <v>9824</v>
      </c>
      <c r="F5026"/>
      <c r="G5026"/>
      <c r="H5026"/>
    </row>
    <row r="5027" spans="1:8" ht="15" x14ac:dyDescent="0.25">
      <c r="A5027" s="609" t="str">
        <f t="shared" si="78"/>
        <v>101252</v>
      </c>
      <c r="B5027" s="607" t="s">
        <v>6891</v>
      </c>
      <c r="C5027" s="607" t="s">
        <v>15931</v>
      </c>
      <c r="D5027" s="607" t="s">
        <v>11895</v>
      </c>
      <c r="E5027" s="619" t="s">
        <v>18215</v>
      </c>
      <c r="F5027"/>
      <c r="G5027"/>
      <c r="H5027"/>
    </row>
    <row r="5028" spans="1:8" ht="15" x14ac:dyDescent="0.25">
      <c r="A5028" s="609" t="str">
        <f t="shared" si="78"/>
        <v>101253</v>
      </c>
      <c r="B5028" s="607" t="s">
        <v>6892</v>
      </c>
      <c r="C5028" s="607" t="s">
        <v>15932</v>
      </c>
      <c r="D5028" s="607" t="s">
        <v>11895</v>
      </c>
      <c r="E5028" s="619" t="s">
        <v>28555</v>
      </c>
      <c r="F5028"/>
      <c r="G5028"/>
      <c r="H5028"/>
    </row>
    <row r="5029" spans="1:8" ht="15" x14ac:dyDescent="0.25">
      <c r="A5029" s="609" t="str">
        <f t="shared" si="78"/>
        <v>101254</v>
      </c>
      <c r="B5029" s="607" t="s">
        <v>6893</v>
      </c>
      <c r="C5029" s="607" t="s">
        <v>15933</v>
      </c>
      <c r="D5029" s="607" t="s">
        <v>11895</v>
      </c>
      <c r="E5029" s="619" t="s">
        <v>9611</v>
      </c>
      <c r="F5029"/>
      <c r="G5029"/>
      <c r="H5029"/>
    </row>
    <row r="5030" spans="1:8" ht="15" x14ac:dyDescent="0.25">
      <c r="A5030" s="609" t="str">
        <f t="shared" si="78"/>
        <v>101255</v>
      </c>
      <c r="B5030" s="607" t="s">
        <v>6894</v>
      </c>
      <c r="C5030" s="607" t="s">
        <v>15934</v>
      </c>
      <c r="D5030" s="607" t="s">
        <v>11895</v>
      </c>
      <c r="E5030" s="619" t="s">
        <v>28400</v>
      </c>
      <c r="F5030"/>
      <c r="G5030"/>
      <c r="H5030"/>
    </row>
    <row r="5031" spans="1:8" ht="15" x14ac:dyDescent="0.25">
      <c r="A5031" s="609" t="str">
        <f t="shared" si="78"/>
        <v>101256</v>
      </c>
      <c r="B5031" s="607" t="s">
        <v>6895</v>
      </c>
      <c r="C5031" s="607" t="s">
        <v>15935</v>
      </c>
      <c r="D5031" s="607" t="s">
        <v>11895</v>
      </c>
      <c r="E5031" s="619" t="s">
        <v>9366</v>
      </c>
      <c r="F5031"/>
      <c r="G5031"/>
      <c r="H5031"/>
    </row>
    <row r="5032" spans="1:8" ht="15" x14ac:dyDescent="0.25">
      <c r="A5032" s="609" t="str">
        <f t="shared" si="78"/>
        <v>101257</v>
      </c>
      <c r="B5032" s="607" t="s">
        <v>6896</v>
      </c>
      <c r="C5032" s="607" t="s">
        <v>15936</v>
      </c>
      <c r="D5032" s="607" t="s">
        <v>11895</v>
      </c>
      <c r="E5032" s="619" t="s">
        <v>9804</v>
      </c>
      <c r="F5032"/>
      <c r="G5032"/>
      <c r="H5032"/>
    </row>
    <row r="5033" spans="1:8" ht="15" x14ac:dyDescent="0.25">
      <c r="A5033" s="609" t="str">
        <f t="shared" si="78"/>
        <v>101258</v>
      </c>
      <c r="B5033" s="607" t="s">
        <v>6897</v>
      </c>
      <c r="C5033" s="607" t="s">
        <v>15938</v>
      </c>
      <c r="D5033" s="607" t="s">
        <v>11895</v>
      </c>
      <c r="E5033" s="619" t="s">
        <v>9870</v>
      </c>
      <c r="F5033"/>
      <c r="G5033"/>
      <c r="H5033"/>
    </row>
    <row r="5034" spans="1:8" ht="15" x14ac:dyDescent="0.25">
      <c r="A5034" s="609" t="str">
        <f t="shared" si="78"/>
        <v>101259</v>
      </c>
      <c r="B5034" s="607" t="s">
        <v>6898</v>
      </c>
      <c r="C5034" s="607" t="s">
        <v>15940</v>
      </c>
      <c r="D5034" s="607" t="s">
        <v>11895</v>
      </c>
      <c r="E5034" s="619" t="s">
        <v>18013</v>
      </c>
      <c r="F5034"/>
      <c r="G5034"/>
      <c r="H5034"/>
    </row>
    <row r="5035" spans="1:8" ht="15" x14ac:dyDescent="0.25">
      <c r="A5035" s="609" t="str">
        <f t="shared" si="78"/>
        <v>101260</v>
      </c>
      <c r="B5035" s="607" t="s">
        <v>6899</v>
      </c>
      <c r="C5035" s="607" t="s">
        <v>15942</v>
      </c>
      <c r="D5035" s="607" t="s">
        <v>11895</v>
      </c>
      <c r="E5035" s="619" t="s">
        <v>13300</v>
      </c>
      <c r="F5035"/>
      <c r="G5035"/>
      <c r="H5035"/>
    </row>
    <row r="5036" spans="1:8" ht="15" x14ac:dyDescent="0.25">
      <c r="A5036" s="609" t="str">
        <f t="shared" si="78"/>
        <v>101261</v>
      </c>
      <c r="B5036" s="607" t="s">
        <v>6900</v>
      </c>
      <c r="C5036" s="607" t="s">
        <v>15943</v>
      </c>
      <c r="D5036" s="607" t="s">
        <v>11895</v>
      </c>
      <c r="E5036" s="619" t="s">
        <v>11850</v>
      </c>
      <c r="F5036"/>
      <c r="G5036"/>
      <c r="H5036"/>
    </row>
    <row r="5037" spans="1:8" ht="15" x14ac:dyDescent="0.25">
      <c r="A5037" s="609" t="str">
        <f t="shared" si="78"/>
        <v>101262</v>
      </c>
      <c r="B5037" s="607" t="s">
        <v>6901</v>
      </c>
      <c r="C5037" s="607" t="s">
        <v>15944</v>
      </c>
      <c r="D5037" s="607" t="s">
        <v>11895</v>
      </c>
      <c r="E5037" s="619" t="s">
        <v>10435</v>
      </c>
      <c r="F5037"/>
      <c r="G5037"/>
      <c r="H5037"/>
    </row>
    <row r="5038" spans="1:8" ht="15" x14ac:dyDescent="0.25">
      <c r="A5038" s="609" t="str">
        <f t="shared" si="78"/>
        <v>101263</v>
      </c>
      <c r="B5038" s="607" t="s">
        <v>6902</v>
      </c>
      <c r="C5038" s="607" t="s">
        <v>15946</v>
      </c>
      <c r="D5038" s="607" t="s">
        <v>11895</v>
      </c>
      <c r="E5038" s="619" t="s">
        <v>9433</v>
      </c>
      <c r="F5038"/>
      <c r="G5038"/>
      <c r="H5038"/>
    </row>
    <row r="5039" spans="1:8" ht="15" x14ac:dyDescent="0.25">
      <c r="A5039" s="609" t="str">
        <f t="shared" si="78"/>
        <v>101264</v>
      </c>
      <c r="B5039" s="607" t="s">
        <v>6903</v>
      </c>
      <c r="C5039" s="607" t="s">
        <v>15947</v>
      </c>
      <c r="D5039" s="607" t="s">
        <v>11895</v>
      </c>
      <c r="E5039" s="619" t="s">
        <v>18243</v>
      </c>
      <c r="F5039"/>
      <c r="G5039"/>
      <c r="H5039"/>
    </row>
    <row r="5040" spans="1:8" ht="15" x14ac:dyDescent="0.25">
      <c r="A5040" s="609" t="str">
        <f t="shared" si="78"/>
        <v>101265</v>
      </c>
      <c r="B5040" s="607" t="s">
        <v>6904</v>
      </c>
      <c r="C5040" s="607" t="s">
        <v>15948</v>
      </c>
      <c r="D5040" s="607" t="s">
        <v>11895</v>
      </c>
      <c r="E5040" s="619" t="s">
        <v>29675</v>
      </c>
      <c r="F5040"/>
      <c r="G5040"/>
      <c r="H5040"/>
    </row>
    <row r="5041" spans="1:8" ht="15" x14ac:dyDescent="0.25">
      <c r="A5041" s="609" t="str">
        <f t="shared" si="78"/>
        <v>101266</v>
      </c>
      <c r="B5041" s="607" t="s">
        <v>6905</v>
      </c>
      <c r="C5041" s="607" t="s">
        <v>15949</v>
      </c>
      <c r="D5041" s="607" t="s">
        <v>11895</v>
      </c>
      <c r="E5041" s="619" t="s">
        <v>13093</v>
      </c>
      <c r="F5041"/>
      <c r="G5041"/>
      <c r="H5041"/>
    </row>
    <row r="5042" spans="1:8" ht="15" x14ac:dyDescent="0.25">
      <c r="A5042" s="609" t="str">
        <f t="shared" si="78"/>
        <v>101267</v>
      </c>
      <c r="B5042" s="607" t="s">
        <v>6906</v>
      </c>
      <c r="C5042" s="607" t="s">
        <v>15950</v>
      </c>
      <c r="D5042" s="607" t="s">
        <v>11895</v>
      </c>
      <c r="E5042" s="619" t="s">
        <v>9347</v>
      </c>
      <c r="F5042"/>
      <c r="G5042"/>
      <c r="H5042"/>
    </row>
    <row r="5043" spans="1:8" ht="15" x14ac:dyDescent="0.25">
      <c r="A5043" s="609" t="str">
        <f t="shared" si="78"/>
        <v>101268</v>
      </c>
      <c r="B5043" s="607" t="s">
        <v>6907</v>
      </c>
      <c r="C5043" s="607" t="s">
        <v>15951</v>
      </c>
      <c r="D5043" s="607" t="s">
        <v>11895</v>
      </c>
      <c r="E5043" s="619" t="s">
        <v>17883</v>
      </c>
      <c r="F5043"/>
      <c r="G5043"/>
      <c r="H5043"/>
    </row>
    <row r="5044" spans="1:8" ht="15" x14ac:dyDescent="0.25">
      <c r="A5044" s="609" t="str">
        <f t="shared" si="78"/>
        <v>101269</v>
      </c>
      <c r="B5044" s="607" t="s">
        <v>6908</v>
      </c>
      <c r="C5044" s="607" t="s">
        <v>15953</v>
      </c>
      <c r="D5044" s="607" t="s">
        <v>11895</v>
      </c>
      <c r="E5044" s="619" t="s">
        <v>9605</v>
      </c>
      <c r="F5044"/>
      <c r="G5044"/>
      <c r="H5044"/>
    </row>
    <row r="5045" spans="1:8" ht="15" x14ac:dyDescent="0.25">
      <c r="A5045" s="609" t="str">
        <f t="shared" si="78"/>
        <v>101270</v>
      </c>
      <c r="B5045" s="607" t="s">
        <v>6909</v>
      </c>
      <c r="C5045" s="607" t="s">
        <v>15955</v>
      </c>
      <c r="D5045" s="607" t="s">
        <v>11895</v>
      </c>
      <c r="E5045" s="619" t="s">
        <v>16544</v>
      </c>
      <c r="F5045"/>
      <c r="G5045"/>
      <c r="H5045"/>
    </row>
    <row r="5046" spans="1:8" ht="15" x14ac:dyDescent="0.25">
      <c r="A5046" s="609" t="str">
        <f t="shared" si="78"/>
        <v>101271</v>
      </c>
      <c r="B5046" s="607" t="s">
        <v>6910</v>
      </c>
      <c r="C5046" s="607" t="s">
        <v>15956</v>
      </c>
      <c r="D5046" s="607" t="s">
        <v>11895</v>
      </c>
      <c r="E5046" s="619" t="s">
        <v>18659</v>
      </c>
      <c r="F5046"/>
      <c r="G5046"/>
      <c r="H5046"/>
    </row>
    <row r="5047" spans="1:8" ht="15" x14ac:dyDescent="0.25">
      <c r="A5047" s="609" t="str">
        <f t="shared" si="78"/>
        <v>101272</v>
      </c>
      <c r="B5047" s="607" t="s">
        <v>6911</v>
      </c>
      <c r="C5047" s="607" t="s">
        <v>15957</v>
      </c>
      <c r="D5047" s="607" t="s">
        <v>11895</v>
      </c>
      <c r="E5047" s="619" t="s">
        <v>9967</v>
      </c>
      <c r="F5047"/>
      <c r="G5047"/>
      <c r="H5047"/>
    </row>
    <row r="5048" spans="1:8" ht="15" x14ac:dyDescent="0.25">
      <c r="A5048" s="609" t="str">
        <f t="shared" si="78"/>
        <v>101273</v>
      </c>
      <c r="B5048" s="607" t="s">
        <v>6912</v>
      </c>
      <c r="C5048" s="607" t="s">
        <v>15958</v>
      </c>
      <c r="D5048" s="607" t="s">
        <v>11895</v>
      </c>
      <c r="E5048" s="619" t="s">
        <v>9007</v>
      </c>
      <c r="F5048"/>
      <c r="G5048"/>
      <c r="H5048"/>
    </row>
    <row r="5049" spans="1:8" ht="15" x14ac:dyDescent="0.25">
      <c r="A5049" s="609" t="str">
        <f t="shared" si="78"/>
        <v>101274</v>
      </c>
      <c r="B5049" s="607" t="s">
        <v>6913</v>
      </c>
      <c r="C5049" s="607" t="s">
        <v>15959</v>
      </c>
      <c r="D5049" s="607" t="s">
        <v>11895</v>
      </c>
      <c r="E5049" s="619" t="s">
        <v>9853</v>
      </c>
      <c r="F5049"/>
      <c r="G5049"/>
      <c r="H5049"/>
    </row>
    <row r="5050" spans="1:8" ht="15" x14ac:dyDescent="0.25">
      <c r="A5050" s="609" t="str">
        <f t="shared" si="78"/>
        <v>101275</v>
      </c>
      <c r="B5050" s="607" t="s">
        <v>6914</v>
      </c>
      <c r="C5050" s="607" t="s">
        <v>15960</v>
      </c>
      <c r="D5050" s="607" t="s">
        <v>11895</v>
      </c>
      <c r="E5050" s="619" t="s">
        <v>10126</v>
      </c>
      <c r="F5050"/>
      <c r="G5050"/>
      <c r="H5050"/>
    </row>
    <row r="5051" spans="1:8" ht="15" x14ac:dyDescent="0.25">
      <c r="A5051" s="609" t="str">
        <f t="shared" si="78"/>
        <v>101276</v>
      </c>
      <c r="B5051" s="607" t="s">
        <v>6915</v>
      </c>
      <c r="C5051" s="607" t="s">
        <v>15961</v>
      </c>
      <c r="D5051" s="607" t="s">
        <v>11895</v>
      </c>
      <c r="E5051" s="619" t="s">
        <v>10073</v>
      </c>
      <c r="F5051"/>
      <c r="G5051"/>
      <c r="H5051"/>
    </row>
    <row r="5052" spans="1:8" ht="15" x14ac:dyDescent="0.25">
      <c r="A5052" s="609" t="str">
        <f t="shared" si="78"/>
        <v>101277</v>
      </c>
      <c r="B5052" s="607" t="s">
        <v>6916</v>
      </c>
      <c r="C5052" s="607" t="s">
        <v>15962</v>
      </c>
      <c r="D5052" s="607" t="s">
        <v>11895</v>
      </c>
      <c r="E5052" s="619" t="s">
        <v>29963</v>
      </c>
      <c r="F5052"/>
      <c r="G5052"/>
      <c r="H5052"/>
    </row>
    <row r="5053" spans="1:8" ht="15" x14ac:dyDescent="0.25">
      <c r="A5053" s="609" t="str">
        <f t="shared" si="78"/>
        <v>102354</v>
      </c>
      <c r="B5053" s="607" t="s">
        <v>19199</v>
      </c>
      <c r="C5053" s="607" t="s">
        <v>19200</v>
      </c>
      <c r="D5053" s="607" t="s">
        <v>11895</v>
      </c>
      <c r="E5053" s="619" t="s">
        <v>19831</v>
      </c>
      <c r="F5053"/>
      <c r="G5053"/>
      <c r="H5053"/>
    </row>
    <row r="5054" spans="1:8" ht="15" x14ac:dyDescent="0.25">
      <c r="A5054" s="609" t="str">
        <f t="shared" si="78"/>
        <v>102355</v>
      </c>
      <c r="B5054" s="607" t="s">
        <v>19202</v>
      </c>
      <c r="C5054" s="607" t="s">
        <v>19203</v>
      </c>
      <c r="D5054" s="607" t="s">
        <v>11895</v>
      </c>
      <c r="E5054" s="619" t="s">
        <v>34030</v>
      </c>
      <c r="F5054"/>
      <c r="G5054"/>
      <c r="H5054"/>
    </row>
    <row r="5055" spans="1:8" ht="15" x14ac:dyDescent="0.25">
      <c r="A5055" s="609" t="str">
        <f t="shared" si="78"/>
        <v>102360</v>
      </c>
      <c r="B5055" s="607" t="s">
        <v>19204</v>
      </c>
      <c r="C5055" s="607" t="s">
        <v>19205</v>
      </c>
      <c r="D5055" s="607" t="s">
        <v>11895</v>
      </c>
      <c r="E5055" s="619" t="s">
        <v>13128</v>
      </c>
      <c r="F5055"/>
      <c r="G5055"/>
      <c r="H5055"/>
    </row>
    <row r="5056" spans="1:8" ht="15" x14ac:dyDescent="0.25">
      <c r="A5056" s="609" t="str">
        <f t="shared" si="78"/>
        <v>102361</v>
      </c>
      <c r="B5056" s="607" t="s">
        <v>19206</v>
      </c>
      <c r="C5056" s="607" t="s">
        <v>19207</v>
      </c>
      <c r="D5056" s="607" t="s">
        <v>11895</v>
      </c>
      <c r="E5056" s="619" t="s">
        <v>27261</v>
      </c>
      <c r="F5056"/>
      <c r="G5056"/>
      <c r="H5056"/>
    </row>
    <row r="5057" spans="1:8" ht="15" x14ac:dyDescent="0.25">
      <c r="A5057" s="609" t="str">
        <f t="shared" si="78"/>
        <v>90082</v>
      </c>
      <c r="B5057" s="607" t="s">
        <v>261</v>
      </c>
      <c r="C5057" s="607" t="s">
        <v>19208</v>
      </c>
      <c r="D5057" s="607" t="s">
        <v>11895</v>
      </c>
      <c r="E5057" s="619" t="s">
        <v>8857</v>
      </c>
      <c r="F5057"/>
      <c r="G5057"/>
      <c r="H5057"/>
    </row>
    <row r="5058" spans="1:8" ht="15" x14ac:dyDescent="0.25">
      <c r="A5058" s="609" t="str">
        <f t="shared" ref="A5058:A5121" si="79">IF(ISERROR(SEARCH("/",B5058)=6),TRIM(CLEAN(B5058)),IF(SEARCH("/",B5058)=6,IF(LEN(TRIM(CLEAN(B5058)))=7,LEFT(TRIM(CLEAN(B5058)),6)&amp;"00"&amp;RIGHT(TRIM(CLEAN(B5058)),1),LEFT(TRIM(CLEAN(B5058)),6)&amp;"0"&amp;RIGHT(TRIM(CLEAN(B5058)),2)),TRIM(CLEAN(B5058))))</f>
        <v>90084</v>
      </c>
      <c r="B5058" s="607" t="s">
        <v>2360</v>
      </c>
      <c r="C5058" s="607" t="s">
        <v>19209</v>
      </c>
      <c r="D5058" s="607" t="s">
        <v>11895</v>
      </c>
      <c r="E5058" s="619" t="s">
        <v>10138</v>
      </c>
      <c r="F5058"/>
      <c r="G5058"/>
      <c r="H5058"/>
    </row>
    <row r="5059" spans="1:8" ht="15" x14ac:dyDescent="0.25">
      <c r="A5059" s="609" t="str">
        <f t="shared" si="79"/>
        <v>90086</v>
      </c>
      <c r="B5059" s="607" t="s">
        <v>2361</v>
      </c>
      <c r="C5059" s="607" t="s">
        <v>19210</v>
      </c>
      <c r="D5059" s="607" t="s">
        <v>11895</v>
      </c>
      <c r="E5059" s="619" t="s">
        <v>14886</v>
      </c>
      <c r="F5059"/>
      <c r="G5059"/>
      <c r="H5059"/>
    </row>
    <row r="5060" spans="1:8" ht="15" x14ac:dyDescent="0.25">
      <c r="A5060" s="609" t="str">
        <f t="shared" si="79"/>
        <v>90087</v>
      </c>
      <c r="B5060" s="607" t="s">
        <v>2362</v>
      </c>
      <c r="C5060" s="607" t="s">
        <v>19211</v>
      </c>
      <c r="D5060" s="607" t="s">
        <v>11895</v>
      </c>
      <c r="E5060" s="619" t="s">
        <v>9610</v>
      </c>
      <c r="F5060"/>
      <c r="G5060"/>
      <c r="H5060"/>
    </row>
    <row r="5061" spans="1:8" ht="15" x14ac:dyDescent="0.25">
      <c r="A5061" s="609" t="str">
        <f t="shared" si="79"/>
        <v>90090</v>
      </c>
      <c r="B5061" s="607" t="s">
        <v>2363</v>
      </c>
      <c r="C5061" s="607" t="s">
        <v>19212</v>
      </c>
      <c r="D5061" s="607" t="s">
        <v>11895</v>
      </c>
      <c r="E5061" s="619" t="s">
        <v>9775</v>
      </c>
      <c r="F5061"/>
      <c r="G5061"/>
      <c r="H5061"/>
    </row>
    <row r="5062" spans="1:8" ht="15" x14ac:dyDescent="0.25">
      <c r="A5062" s="609" t="str">
        <f t="shared" si="79"/>
        <v>90091</v>
      </c>
      <c r="B5062" s="607" t="s">
        <v>2364</v>
      </c>
      <c r="C5062" s="607" t="s">
        <v>19213</v>
      </c>
      <c r="D5062" s="607" t="s">
        <v>11895</v>
      </c>
      <c r="E5062" s="619" t="s">
        <v>17905</v>
      </c>
      <c r="F5062"/>
      <c r="G5062"/>
      <c r="H5062"/>
    </row>
    <row r="5063" spans="1:8" ht="15" x14ac:dyDescent="0.25">
      <c r="A5063" s="609" t="str">
        <f t="shared" si="79"/>
        <v>90092</v>
      </c>
      <c r="B5063" s="607" t="s">
        <v>2365</v>
      </c>
      <c r="C5063" s="607" t="s">
        <v>19214</v>
      </c>
      <c r="D5063" s="607" t="s">
        <v>11895</v>
      </c>
      <c r="E5063" s="619" t="s">
        <v>9745</v>
      </c>
      <c r="F5063"/>
      <c r="G5063"/>
      <c r="H5063"/>
    </row>
    <row r="5064" spans="1:8" ht="15" x14ac:dyDescent="0.25">
      <c r="A5064" s="609" t="str">
        <f t="shared" si="79"/>
        <v>90094</v>
      </c>
      <c r="B5064" s="607" t="s">
        <v>2366</v>
      </c>
      <c r="C5064" s="607" t="s">
        <v>19215</v>
      </c>
      <c r="D5064" s="607" t="s">
        <v>11895</v>
      </c>
      <c r="E5064" s="619" t="s">
        <v>11508</v>
      </c>
      <c r="F5064"/>
      <c r="G5064"/>
      <c r="H5064"/>
    </row>
    <row r="5065" spans="1:8" ht="15" x14ac:dyDescent="0.25">
      <c r="A5065" s="609" t="str">
        <f t="shared" si="79"/>
        <v>90095</v>
      </c>
      <c r="B5065" s="607" t="s">
        <v>2367</v>
      </c>
      <c r="C5065" s="607" t="s">
        <v>19216</v>
      </c>
      <c r="D5065" s="607" t="s">
        <v>11895</v>
      </c>
      <c r="E5065" s="619" t="s">
        <v>21642</v>
      </c>
      <c r="F5065"/>
      <c r="G5065"/>
      <c r="H5065"/>
    </row>
    <row r="5066" spans="1:8" ht="15" x14ac:dyDescent="0.25">
      <c r="A5066" s="609" t="str">
        <f t="shared" si="79"/>
        <v>90098</v>
      </c>
      <c r="B5066" s="607" t="s">
        <v>2368</v>
      </c>
      <c r="C5066" s="607" t="s">
        <v>19217</v>
      </c>
      <c r="D5066" s="607" t="s">
        <v>11895</v>
      </c>
      <c r="E5066" s="619" t="s">
        <v>17217</v>
      </c>
      <c r="F5066"/>
      <c r="G5066"/>
      <c r="H5066"/>
    </row>
    <row r="5067" spans="1:8" ht="15" x14ac:dyDescent="0.25">
      <c r="A5067" s="609" t="str">
        <f t="shared" si="79"/>
        <v>90099</v>
      </c>
      <c r="B5067" s="607" t="s">
        <v>293</v>
      </c>
      <c r="C5067" s="607" t="s">
        <v>19218</v>
      </c>
      <c r="D5067" s="607" t="s">
        <v>11895</v>
      </c>
      <c r="E5067" s="619" t="s">
        <v>11786</v>
      </c>
      <c r="F5067"/>
      <c r="G5067"/>
      <c r="H5067"/>
    </row>
    <row r="5068" spans="1:8" ht="15" x14ac:dyDescent="0.25">
      <c r="A5068" s="609" t="str">
        <f t="shared" si="79"/>
        <v>90100</v>
      </c>
      <c r="B5068" s="607" t="s">
        <v>260</v>
      </c>
      <c r="C5068" s="607" t="s">
        <v>19219</v>
      </c>
      <c r="D5068" s="607" t="s">
        <v>11895</v>
      </c>
      <c r="E5068" s="619" t="s">
        <v>12787</v>
      </c>
      <c r="F5068"/>
      <c r="G5068"/>
      <c r="H5068"/>
    </row>
    <row r="5069" spans="1:8" ht="15" x14ac:dyDescent="0.25">
      <c r="A5069" s="609" t="str">
        <f t="shared" si="79"/>
        <v>90101</v>
      </c>
      <c r="B5069" s="607" t="s">
        <v>2369</v>
      </c>
      <c r="C5069" s="607" t="s">
        <v>19220</v>
      </c>
      <c r="D5069" s="607" t="s">
        <v>11895</v>
      </c>
      <c r="E5069" s="619" t="s">
        <v>14239</v>
      </c>
      <c r="F5069"/>
      <c r="G5069"/>
      <c r="H5069"/>
    </row>
    <row r="5070" spans="1:8" ht="15" x14ac:dyDescent="0.25">
      <c r="A5070" s="609" t="str">
        <f t="shared" si="79"/>
        <v>90102</v>
      </c>
      <c r="B5070" s="607" t="s">
        <v>2370</v>
      </c>
      <c r="C5070" s="607" t="s">
        <v>19221</v>
      </c>
      <c r="D5070" s="607" t="s">
        <v>11895</v>
      </c>
      <c r="E5070" s="619" t="s">
        <v>9198</v>
      </c>
      <c r="F5070"/>
      <c r="G5070"/>
      <c r="H5070"/>
    </row>
    <row r="5071" spans="1:8" ht="15" x14ac:dyDescent="0.25">
      <c r="A5071" s="609" t="str">
        <f t="shared" si="79"/>
        <v>90105</v>
      </c>
      <c r="B5071" s="607" t="s">
        <v>2371</v>
      </c>
      <c r="C5071" s="607" t="s">
        <v>19222</v>
      </c>
      <c r="D5071" s="607" t="s">
        <v>11895</v>
      </c>
      <c r="E5071" s="619" t="s">
        <v>24993</v>
      </c>
      <c r="F5071"/>
      <c r="G5071"/>
      <c r="H5071"/>
    </row>
    <row r="5072" spans="1:8" ht="15" x14ac:dyDescent="0.25">
      <c r="A5072" s="609" t="str">
        <f t="shared" si="79"/>
        <v>90106</v>
      </c>
      <c r="B5072" s="607" t="s">
        <v>2372</v>
      </c>
      <c r="C5072" s="607" t="s">
        <v>19223</v>
      </c>
      <c r="D5072" s="607" t="s">
        <v>11895</v>
      </c>
      <c r="E5072" s="619" t="s">
        <v>11226</v>
      </c>
      <c r="F5072"/>
      <c r="G5072"/>
      <c r="H5072"/>
    </row>
    <row r="5073" spans="1:8" ht="15" x14ac:dyDescent="0.25">
      <c r="A5073" s="609" t="str">
        <f t="shared" si="79"/>
        <v>90107</v>
      </c>
      <c r="B5073" s="607" t="s">
        <v>2373</v>
      </c>
      <c r="C5073" s="607" t="s">
        <v>19224</v>
      </c>
      <c r="D5073" s="607" t="s">
        <v>11895</v>
      </c>
      <c r="E5073" s="619" t="s">
        <v>18300</v>
      </c>
      <c r="F5073"/>
      <c r="G5073"/>
      <c r="H5073"/>
    </row>
    <row r="5074" spans="1:8" ht="15" x14ac:dyDescent="0.25">
      <c r="A5074" s="609" t="str">
        <f t="shared" si="79"/>
        <v>90108</v>
      </c>
      <c r="B5074" s="607" t="s">
        <v>2374</v>
      </c>
      <c r="C5074" s="607" t="s">
        <v>19225</v>
      </c>
      <c r="D5074" s="607" t="s">
        <v>11895</v>
      </c>
      <c r="E5074" s="619" t="s">
        <v>9703</v>
      </c>
      <c r="F5074"/>
      <c r="G5074"/>
      <c r="H5074"/>
    </row>
    <row r="5075" spans="1:8" ht="15" x14ac:dyDescent="0.25">
      <c r="A5075" s="609" t="str">
        <f t="shared" si="79"/>
        <v>93358</v>
      </c>
      <c r="B5075" s="607" t="s">
        <v>53</v>
      </c>
      <c r="C5075" s="607" t="s">
        <v>19226</v>
      </c>
      <c r="D5075" s="607" t="s">
        <v>11895</v>
      </c>
      <c r="E5075" s="619" t="s">
        <v>34031</v>
      </c>
      <c r="F5075"/>
      <c r="G5075"/>
      <c r="H5075"/>
    </row>
    <row r="5076" spans="1:8" ht="15" x14ac:dyDescent="0.25">
      <c r="A5076" s="609" t="str">
        <f t="shared" si="79"/>
        <v>102276</v>
      </c>
      <c r="B5076" s="607" t="s">
        <v>19227</v>
      </c>
      <c r="C5076" s="607" t="s">
        <v>19228</v>
      </c>
      <c r="D5076" s="607" t="s">
        <v>11895</v>
      </c>
      <c r="E5076" s="619" t="s">
        <v>9964</v>
      </c>
      <c r="F5076"/>
      <c r="G5076"/>
      <c r="H5076"/>
    </row>
    <row r="5077" spans="1:8" ht="15" x14ac:dyDescent="0.25">
      <c r="A5077" s="609" t="str">
        <f t="shared" si="79"/>
        <v>102277</v>
      </c>
      <c r="B5077" s="607" t="s">
        <v>19229</v>
      </c>
      <c r="C5077" s="607" t="s">
        <v>19230</v>
      </c>
      <c r="D5077" s="607" t="s">
        <v>11895</v>
      </c>
      <c r="E5077" s="619" t="s">
        <v>10249</v>
      </c>
      <c r="F5077"/>
      <c r="G5077"/>
      <c r="H5077"/>
    </row>
    <row r="5078" spans="1:8" ht="15" x14ac:dyDescent="0.25">
      <c r="A5078" s="609" t="str">
        <f t="shared" si="79"/>
        <v>102278</v>
      </c>
      <c r="B5078" s="607" t="s">
        <v>19231</v>
      </c>
      <c r="C5078" s="607" t="s">
        <v>19232</v>
      </c>
      <c r="D5078" s="607" t="s">
        <v>11895</v>
      </c>
      <c r="E5078" s="619" t="s">
        <v>8939</v>
      </c>
      <c r="F5078"/>
      <c r="G5078"/>
      <c r="H5078"/>
    </row>
    <row r="5079" spans="1:8" ht="15" x14ac:dyDescent="0.25">
      <c r="A5079" s="609" t="str">
        <f t="shared" si="79"/>
        <v>102279</v>
      </c>
      <c r="B5079" s="607" t="s">
        <v>19233</v>
      </c>
      <c r="C5079" s="607" t="s">
        <v>19234</v>
      </c>
      <c r="D5079" s="607" t="s">
        <v>11895</v>
      </c>
      <c r="E5079" s="619" t="s">
        <v>10597</v>
      </c>
      <c r="F5079"/>
      <c r="G5079"/>
      <c r="H5079"/>
    </row>
    <row r="5080" spans="1:8" ht="15" x14ac:dyDescent="0.25">
      <c r="A5080" s="609" t="str">
        <f t="shared" si="79"/>
        <v>102280</v>
      </c>
      <c r="B5080" s="607" t="s">
        <v>19235</v>
      </c>
      <c r="C5080" s="607" t="s">
        <v>19236</v>
      </c>
      <c r="D5080" s="607" t="s">
        <v>11895</v>
      </c>
      <c r="E5080" s="619" t="s">
        <v>9801</v>
      </c>
      <c r="F5080"/>
      <c r="G5080"/>
      <c r="H5080"/>
    </row>
    <row r="5081" spans="1:8" ht="15" x14ac:dyDescent="0.25">
      <c r="A5081" s="609" t="str">
        <f t="shared" si="79"/>
        <v>102281</v>
      </c>
      <c r="B5081" s="607" t="s">
        <v>19237</v>
      </c>
      <c r="C5081" s="607" t="s">
        <v>19238</v>
      </c>
      <c r="D5081" s="607" t="s">
        <v>11895</v>
      </c>
      <c r="E5081" s="619" t="s">
        <v>17904</v>
      </c>
      <c r="F5081"/>
      <c r="G5081"/>
      <c r="H5081"/>
    </row>
    <row r="5082" spans="1:8" ht="15" x14ac:dyDescent="0.25">
      <c r="A5082" s="609" t="str">
        <f t="shared" si="79"/>
        <v>102282</v>
      </c>
      <c r="B5082" s="607" t="s">
        <v>19239</v>
      </c>
      <c r="C5082" s="607" t="s">
        <v>19240</v>
      </c>
      <c r="D5082" s="607" t="s">
        <v>11895</v>
      </c>
      <c r="E5082" s="619" t="s">
        <v>8794</v>
      </c>
      <c r="F5082"/>
      <c r="G5082"/>
      <c r="H5082"/>
    </row>
    <row r="5083" spans="1:8" ht="15" x14ac:dyDescent="0.25">
      <c r="A5083" s="609" t="str">
        <f t="shared" si="79"/>
        <v>102283</v>
      </c>
      <c r="B5083" s="607" t="s">
        <v>19241</v>
      </c>
      <c r="C5083" s="607" t="s">
        <v>19242</v>
      </c>
      <c r="D5083" s="607" t="s">
        <v>11895</v>
      </c>
      <c r="E5083" s="619" t="s">
        <v>9988</v>
      </c>
      <c r="F5083"/>
      <c r="G5083"/>
      <c r="H5083"/>
    </row>
    <row r="5084" spans="1:8" ht="15" x14ac:dyDescent="0.25">
      <c r="A5084" s="609" t="str">
        <f t="shared" si="79"/>
        <v>102284</v>
      </c>
      <c r="B5084" s="607" t="s">
        <v>19243</v>
      </c>
      <c r="C5084" s="607" t="s">
        <v>19244</v>
      </c>
      <c r="D5084" s="607" t="s">
        <v>11895</v>
      </c>
      <c r="E5084" s="619" t="s">
        <v>23587</v>
      </c>
      <c r="F5084"/>
      <c r="G5084"/>
      <c r="H5084"/>
    </row>
    <row r="5085" spans="1:8" ht="15" x14ac:dyDescent="0.25">
      <c r="A5085" s="609" t="str">
        <f t="shared" si="79"/>
        <v>102285</v>
      </c>
      <c r="B5085" s="607" t="s">
        <v>19245</v>
      </c>
      <c r="C5085" s="607" t="s">
        <v>19246</v>
      </c>
      <c r="D5085" s="607" t="s">
        <v>11895</v>
      </c>
      <c r="E5085" s="619" t="s">
        <v>10240</v>
      </c>
      <c r="F5085"/>
      <c r="G5085"/>
      <c r="H5085"/>
    </row>
    <row r="5086" spans="1:8" ht="15" x14ac:dyDescent="0.25">
      <c r="A5086" s="609" t="str">
        <f t="shared" si="79"/>
        <v>102286</v>
      </c>
      <c r="B5086" s="607" t="s">
        <v>19247</v>
      </c>
      <c r="C5086" s="607" t="s">
        <v>19248</v>
      </c>
      <c r="D5086" s="607" t="s">
        <v>11895</v>
      </c>
      <c r="E5086" s="619" t="s">
        <v>9796</v>
      </c>
      <c r="F5086"/>
      <c r="G5086"/>
      <c r="H5086"/>
    </row>
    <row r="5087" spans="1:8" ht="15" x14ac:dyDescent="0.25">
      <c r="A5087" s="609" t="str">
        <f t="shared" si="79"/>
        <v>102287</v>
      </c>
      <c r="B5087" s="607" t="s">
        <v>19249</v>
      </c>
      <c r="C5087" s="607" t="s">
        <v>19250</v>
      </c>
      <c r="D5087" s="607" t="s">
        <v>11895</v>
      </c>
      <c r="E5087" s="619" t="s">
        <v>9142</v>
      </c>
      <c r="F5087"/>
      <c r="G5087"/>
      <c r="H5087"/>
    </row>
    <row r="5088" spans="1:8" ht="15" x14ac:dyDescent="0.25">
      <c r="A5088" s="609" t="str">
        <f t="shared" si="79"/>
        <v>102288</v>
      </c>
      <c r="B5088" s="607" t="s">
        <v>19251</v>
      </c>
      <c r="C5088" s="607" t="s">
        <v>19252</v>
      </c>
      <c r="D5088" s="607" t="s">
        <v>11895</v>
      </c>
      <c r="E5088" s="619" t="s">
        <v>16308</v>
      </c>
      <c r="F5088"/>
      <c r="G5088"/>
      <c r="H5088"/>
    </row>
    <row r="5089" spans="1:8" ht="15" x14ac:dyDescent="0.25">
      <c r="A5089" s="609" t="str">
        <f t="shared" si="79"/>
        <v>102289</v>
      </c>
      <c r="B5089" s="607" t="s">
        <v>19253</v>
      </c>
      <c r="C5089" s="607" t="s">
        <v>19254</v>
      </c>
      <c r="D5089" s="607" t="s">
        <v>11895</v>
      </c>
      <c r="E5089" s="619" t="s">
        <v>10118</v>
      </c>
      <c r="F5089"/>
      <c r="G5089"/>
      <c r="H5089"/>
    </row>
    <row r="5090" spans="1:8" ht="15" x14ac:dyDescent="0.25">
      <c r="A5090" s="609" t="str">
        <f t="shared" si="79"/>
        <v>102290</v>
      </c>
      <c r="B5090" s="607" t="s">
        <v>19255</v>
      </c>
      <c r="C5090" s="607" t="s">
        <v>19256</v>
      </c>
      <c r="D5090" s="607" t="s">
        <v>11895</v>
      </c>
      <c r="E5090" s="619" t="s">
        <v>11627</v>
      </c>
      <c r="F5090"/>
      <c r="G5090"/>
      <c r="H5090"/>
    </row>
    <row r="5091" spans="1:8" ht="15" x14ac:dyDescent="0.25">
      <c r="A5091" s="609" t="str">
        <f t="shared" si="79"/>
        <v>102291</v>
      </c>
      <c r="B5091" s="607" t="s">
        <v>19257</v>
      </c>
      <c r="C5091" s="607" t="s">
        <v>19258</v>
      </c>
      <c r="D5091" s="607" t="s">
        <v>11895</v>
      </c>
      <c r="E5091" s="619" t="s">
        <v>9895</v>
      </c>
      <c r="F5091"/>
      <c r="G5091"/>
      <c r="H5091"/>
    </row>
    <row r="5092" spans="1:8" ht="15" x14ac:dyDescent="0.25">
      <c r="A5092" s="609" t="str">
        <f t="shared" si="79"/>
        <v>102292</v>
      </c>
      <c r="B5092" s="607" t="s">
        <v>19259</v>
      </c>
      <c r="C5092" s="607" t="s">
        <v>19260</v>
      </c>
      <c r="D5092" s="607" t="s">
        <v>11895</v>
      </c>
      <c r="E5092" s="619" t="s">
        <v>15964</v>
      </c>
      <c r="F5092"/>
      <c r="G5092"/>
      <c r="H5092"/>
    </row>
    <row r="5093" spans="1:8" ht="15" x14ac:dyDescent="0.25">
      <c r="A5093" s="609" t="str">
        <f t="shared" si="79"/>
        <v>102293</v>
      </c>
      <c r="B5093" s="607" t="s">
        <v>19261</v>
      </c>
      <c r="C5093" s="607" t="s">
        <v>19262</v>
      </c>
      <c r="D5093" s="607" t="s">
        <v>11895</v>
      </c>
      <c r="E5093" s="619" t="s">
        <v>9609</v>
      </c>
      <c r="F5093"/>
      <c r="G5093"/>
      <c r="H5093"/>
    </row>
    <row r="5094" spans="1:8" ht="15" x14ac:dyDescent="0.25">
      <c r="A5094" s="609" t="str">
        <f t="shared" si="79"/>
        <v>102294</v>
      </c>
      <c r="B5094" s="607" t="s">
        <v>19263</v>
      </c>
      <c r="C5094" s="607" t="s">
        <v>19264</v>
      </c>
      <c r="D5094" s="607" t="s">
        <v>11895</v>
      </c>
      <c r="E5094" s="619" t="s">
        <v>14264</v>
      </c>
      <c r="F5094"/>
      <c r="G5094"/>
      <c r="H5094"/>
    </row>
    <row r="5095" spans="1:8" ht="15" x14ac:dyDescent="0.25">
      <c r="A5095" s="609" t="str">
        <f t="shared" si="79"/>
        <v>102295</v>
      </c>
      <c r="B5095" s="607" t="s">
        <v>19265</v>
      </c>
      <c r="C5095" s="607" t="s">
        <v>19266</v>
      </c>
      <c r="D5095" s="607" t="s">
        <v>11895</v>
      </c>
      <c r="E5095" s="619" t="s">
        <v>11035</v>
      </c>
      <c r="F5095"/>
      <c r="G5095"/>
      <c r="H5095"/>
    </row>
    <row r="5096" spans="1:8" ht="15" x14ac:dyDescent="0.25">
      <c r="A5096" s="609" t="str">
        <f t="shared" si="79"/>
        <v>102296</v>
      </c>
      <c r="B5096" s="607" t="s">
        <v>19267</v>
      </c>
      <c r="C5096" s="607" t="s">
        <v>19268</v>
      </c>
      <c r="D5096" s="607" t="s">
        <v>11895</v>
      </c>
      <c r="E5096" s="619" t="s">
        <v>9140</v>
      </c>
      <c r="F5096"/>
      <c r="G5096"/>
      <c r="H5096"/>
    </row>
    <row r="5097" spans="1:8" ht="15" x14ac:dyDescent="0.25">
      <c r="A5097" s="609" t="str">
        <f t="shared" si="79"/>
        <v>102297</v>
      </c>
      <c r="B5097" s="607" t="s">
        <v>19269</v>
      </c>
      <c r="C5097" s="607" t="s">
        <v>19270</v>
      </c>
      <c r="D5097" s="607" t="s">
        <v>11895</v>
      </c>
      <c r="E5097" s="619" t="s">
        <v>34032</v>
      </c>
      <c r="F5097"/>
      <c r="G5097"/>
      <c r="H5097"/>
    </row>
    <row r="5098" spans="1:8" ht="15" x14ac:dyDescent="0.25">
      <c r="A5098" s="609" t="str">
        <f t="shared" si="79"/>
        <v>102298</v>
      </c>
      <c r="B5098" s="607" t="s">
        <v>19271</v>
      </c>
      <c r="C5098" s="607" t="s">
        <v>19272</v>
      </c>
      <c r="D5098" s="607" t="s">
        <v>11895</v>
      </c>
      <c r="E5098" s="619" t="s">
        <v>17945</v>
      </c>
      <c r="F5098"/>
      <c r="G5098"/>
      <c r="H5098"/>
    </row>
    <row r="5099" spans="1:8" ht="15" x14ac:dyDescent="0.25">
      <c r="A5099" s="609" t="str">
        <f t="shared" si="79"/>
        <v>102299</v>
      </c>
      <c r="B5099" s="607" t="s">
        <v>19273</v>
      </c>
      <c r="C5099" s="607" t="s">
        <v>19274</v>
      </c>
      <c r="D5099" s="607" t="s">
        <v>11895</v>
      </c>
      <c r="E5099" s="619" t="s">
        <v>14559</v>
      </c>
      <c r="F5099"/>
      <c r="G5099"/>
      <c r="H5099"/>
    </row>
    <row r="5100" spans="1:8" ht="15" x14ac:dyDescent="0.25">
      <c r="A5100" s="609" t="str">
        <f t="shared" si="79"/>
        <v>102300</v>
      </c>
      <c r="B5100" s="607" t="s">
        <v>19275</v>
      </c>
      <c r="C5100" s="607" t="s">
        <v>19276</v>
      </c>
      <c r="D5100" s="607" t="s">
        <v>11895</v>
      </c>
      <c r="E5100" s="619" t="s">
        <v>16666</v>
      </c>
      <c r="F5100"/>
      <c r="G5100"/>
      <c r="H5100"/>
    </row>
    <row r="5101" spans="1:8" ht="15" x14ac:dyDescent="0.25">
      <c r="A5101" s="609" t="str">
        <f t="shared" si="79"/>
        <v>102301</v>
      </c>
      <c r="B5101" s="607" t="s">
        <v>19277</v>
      </c>
      <c r="C5101" s="607" t="s">
        <v>19278</v>
      </c>
      <c r="D5101" s="607" t="s">
        <v>11895</v>
      </c>
      <c r="E5101" s="619" t="s">
        <v>14958</v>
      </c>
      <c r="F5101"/>
      <c r="G5101"/>
      <c r="H5101"/>
    </row>
    <row r="5102" spans="1:8" ht="15" x14ac:dyDescent="0.25">
      <c r="A5102" s="609" t="str">
        <f t="shared" si="79"/>
        <v>102302</v>
      </c>
      <c r="B5102" s="607" t="s">
        <v>19279</v>
      </c>
      <c r="C5102" s="607" t="s">
        <v>19280</v>
      </c>
      <c r="D5102" s="607" t="s">
        <v>11895</v>
      </c>
      <c r="E5102" s="619" t="s">
        <v>10817</v>
      </c>
      <c r="F5102"/>
      <c r="G5102"/>
      <c r="H5102"/>
    </row>
    <row r="5103" spans="1:8" ht="15" x14ac:dyDescent="0.25">
      <c r="A5103" s="609" t="str">
        <f t="shared" si="79"/>
        <v>102303</v>
      </c>
      <c r="B5103" s="607" t="s">
        <v>19281</v>
      </c>
      <c r="C5103" s="607" t="s">
        <v>19282</v>
      </c>
      <c r="D5103" s="607" t="s">
        <v>11895</v>
      </c>
      <c r="E5103" s="619" t="s">
        <v>9437</v>
      </c>
      <c r="F5103"/>
      <c r="G5103"/>
      <c r="H5103"/>
    </row>
    <row r="5104" spans="1:8" ht="15" x14ac:dyDescent="0.25">
      <c r="A5104" s="609" t="str">
        <f t="shared" si="79"/>
        <v>102304</v>
      </c>
      <c r="B5104" s="607" t="s">
        <v>19283</v>
      </c>
      <c r="C5104" s="607" t="s">
        <v>19284</v>
      </c>
      <c r="D5104" s="607" t="s">
        <v>11895</v>
      </c>
      <c r="E5104" s="619" t="s">
        <v>9187</v>
      </c>
      <c r="F5104"/>
      <c r="G5104"/>
      <c r="H5104"/>
    </row>
    <row r="5105" spans="1:8" ht="15" x14ac:dyDescent="0.25">
      <c r="A5105" s="609" t="str">
        <f t="shared" si="79"/>
        <v>102305</v>
      </c>
      <c r="B5105" s="607" t="s">
        <v>19285</v>
      </c>
      <c r="C5105" s="607" t="s">
        <v>19286</v>
      </c>
      <c r="D5105" s="607" t="s">
        <v>11895</v>
      </c>
      <c r="E5105" s="619" t="s">
        <v>8840</v>
      </c>
      <c r="F5105"/>
      <c r="G5105"/>
      <c r="H5105"/>
    </row>
    <row r="5106" spans="1:8" ht="15" x14ac:dyDescent="0.25">
      <c r="A5106" s="609" t="str">
        <f t="shared" si="79"/>
        <v>102306</v>
      </c>
      <c r="B5106" s="607" t="s">
        <v>19287</v>
      </c>
      <c r="C5106" s="607" t="s">
        <v>19288</v>
      </c>
      <c r="D5106" s="607" t="s">
        <v>11895</v>
      </c>
      <c r="E5106" s="619" t="s">
        <v>9544</v>
      </c>
      <c r="F5106"/>
      <c r="G5106"/>
      <c r="H5106"/>
    </row>
    <row r="5107" spans="1:8" ht="15" x14ac:dyDescent="0.25">
      <c r="A5107" s="609" t="str">
        <f t="shared" si="79"/>
        <v>102307</v>
      </c>
      <c r="B5107" s="607" t="s">
        <v>19289</v>
      </c>
      <c r="C5107" s="607" t="s">
        <v>19290</v>
      </c>
      <c r="D5107" s="607" t="s">
        <v>11895</v>
      </c>
      <c r="E5107" s="619" t="s">
        <v>8794</v>
      </c>
      <c r="F5107"/>
      <c r="G5107"/>
      <c r="H5107"/>
    </row>
    <row r="5108" spans="1:8" ht="15" x14ac:dyDescent="0.25">
      <c r="A5108" s="609" t="str">
        <f t="shared" si="79"/>
        <v>102308</v>
      </c>
      <c r="B5108" s="607" t="s">
        <v>19291</v>
      </c>
      <c r="C5108" s="607" t="s">
        <v>19292</v>
      </c>
      <c r="D5108" s="607" t="s">
        <v>11895</v>
      </c>
      <c r="E5108" s="619" t="s">
        <v>12517</v>
      </c>
      <c r="F5108"/>
      <c r="G5108"/>
      <c r="H5108"/>
    </row>
    <row r="5109" spans="1:8" ht="15" x14ac:dyDescent="0.25">
      <c r="A5109" s="609" t="str">
        <f t="shared" si="79"/>
        <v>102309</v>
      </c>
      <c r="B5109" s="607" t="s">
        <v>19293</v>
      </c>
      <c r="C5109" s="607" t="s">
        <v>19294</v>
      </c>
      <c r="D5109" s="607" t="s">
        <v>11895</v>
      </c>
      <c r="E5109" s="619" t="s">
        <v>8865</v>
      </c>
      <c r="F5109"/>
      <c r="G5109"/>
      <c r="H5109"/>
    </row>
    <row r="5110" spans="1:8" ht="15" x14ac:dyDescent="0.25">
      <c r="A5110" s="609" t="str">
        <f t="shared" si="79"/>
        <v>102310</v>
      </c>
      <c r="B5110" s="607" t="s">
        <v>19295</v>
      </c>
      <c r="C5110" s="607" t="s">
        <v>19296</v>
      </c>
      <c r="D5110" s="607" t="s">
        <v>11895</v>
      </c>
      <c r="E5110" s="619" t="s">
        <v>9400</v>
      </c>
      <c r="F5110"/>
      <c r="G5110"/>
      <c r="H5110"/>
    </row>
    <row r="5111" spans="1:8" ht="15" x14ac:dyDescent="0.25">
      <c r="A5111" s="609" t="str">
        <f t="shared" si="79"/>
        <v>102311</v>
      </c>
      <c r="B5111" s="607" t="s">
        <v>19297</v>
      </c>
      <c r="C5111" s="607" t="s">
        <v>19298</v>
      </c>
      <c r="D5111" s="607" t="s">
        <v>11895</v>
      </c>
      <c r="E5111" s="619" t="s">
        <v>10469</v>
      </c>
      <c r="F5111"/>
      <c r="G5111"/>
      <c r="H5111"/>
    </row>
    <row r="5112" spans="1:8" ht="15" x14ac:dyDescent="0.25">
      <c r="A5112" s="609" t="str">
        <f t="shared" si="79"/>
        <v>102312</v>
      </c>
      <c r="B5112" s="607" t="s">
        <v>19299</v>
      </c>
      <c r="C5112" s="607" t="s">
        <v>19300</v>
      </c>
      <c r="D5112" s="607" t="s">
        <v>11895</v>
      </c>
      <c r="E5112" s="619" t="s">
        <v>9972</v>
      </c>
      <c r="F5112"/>
      <c r="G5112"/>
      <c r="H5112"/>
    </row>
    <row r="5113" spans="1:8" ht="15" x14ac:dyDescent="0.25">
      <c r="A5113" s="609" t="str">
        <f t="shared" si="79"/>
        <v>102313</v>
      </c>
      <c r="B5113" s="607" t="s">
        <v>19301</v>
      </c>
      <c r="C5113" s="607" t="s">
        <v>19302</v>
      </c>
      <c r="D5113" s="607" t="s">
        <v>11895</v>
      </c>
      <c r="E5113" s="619" t="s">
        <v>9512</v>
      </c>
      <c r="F5113"/>
      <c r="G5113"/>
      <c r="H5113"/>
    </row>
    <row r="5114" spans="1:8" ht="15" x14ac:dyDescent="0.25">
      <c r="A5114" s="609" t="str">
        <f t="shared" si="79"/>
        <v>102314</v>
      </c>
      <c r="B5114" s="607" t="s">
        <v>19303</v>
      </c>
      <c r="C5114" s="607" t="s">
        <v>19304</v>
      </c>
      <c r="D5114" s="607" t="s">
        <v>11895</v>
      </c>
      <c r="E5114" s="619" t="s">
        <v>9489</v>
      </c>
      <c r="F5114"/>
      <c r="G5114"/>
      <c r="H5114"/>
    </row>
    <row r="5115" spans="1:8" ht="15" x14ac:dyDescent="0.25">
      <c r="A5115" s="609" t="str">
        <f t="shared" si="79"/>
        <v>102315</v>
      </c>
      <c r="B5115" s="607" t="s">
        <v>19305</v>
      </c>
      <c r="C5115" s="607" t="s">
        <v>19306</v>
      </c>
      <c r="D5115" s="607" t="s">
        <v>11895</v>
      </c>
      <c r="E5115" s="619" t="s">
        <v>9257</v>
      </c>
      <c r="F5115"/>
      <c r="G5115"/>
      <c r="H5115"/>
    </row>
    <row r="5116" spans="1:8" ht="15" x14ac:dyDescent="0.25">
      <c r="A5116" s="609" t="str">
        <f t="shared" si="79"/>
        <v>102316</v>
      </c>
      <c r="B5116" s="607" t="s">
        <v>19307</v>
      </c>
      <c r="C5116" s="607" t="s">
        <v>19308</v>
      </c>
      <c r="D5116" s="607" t="s">
        <v>11895</v>
      </c>
      <c r="E5116" s="619" t="s">
        <v>16500</v>
      </c>
      <c r="F5116"/>
      <c r="G5116"/>
      <c r="H5116"/>
    </row>
    <row r="5117" spans="1:8" ht="15" x14ac:dyDescent="0.25">
      <c r="A5117" s="609" t="str">
        <f t="shared" si="79"/>
        <v>102317</v>
      </c>
      <c r="B5117" s="607" t="s">
        <v>19309</v>
      </c>
      <c r="C5117" s="607" t="s">
        <v>19310</v>
      </c>
      <c r="D5117" s="607" t="s">
        <v>11895</v>
      </c>
      <c r="E5117" s="619" t="s">
        <v>9049</v>
      </c>
      <c r="F5117"/>
      <c r="G5117"/>
      <c r="H5117"/>
    </row>
    <row r="5118" spans="1:8" ht="15" x14ac:dyDescent="0.25">
      <c r="A5118" s="609" t="str">
        <f t="shared" si="79"/>
        <v>102318</v>
      </c>
      <c r="B5118" s="607" t="s">
        <v>19311</v>
      </c>
      <c r="C5118" s="607" t="s">
        <v>19312</v>
      </c>
      <c r="D5118" s="607" t="s">
        <v>11895</v>
      </c>
      <c r="E5118" s="619" t="s">
        <v>18574</v>
      </c>
      <c r="F5118"/>
      <c r="G5118"/>
      <c r="H5118"/>
    </row>
    <row r="5119" spans="1:8" ht="15" x14ac:dyDescent="0.25">
      <c r="A5119" s="609" t="str">
        <f t="shared" si="79"/>
        <v>102319</v>
      </c>
      <c r="B5119" s="607" t="s">
        <v>19313</v>
      </c>
      <c r="C5119" s="607" t="s">
        <v>19314</v>
      </c>
      <c r="D5119" s="607" t="s">
        <v>11895</v>
      </c>
      <c r="E5119" s="619" t="s">
        <v>11424</v>
      </c>
      <c r="F5119"/>
      <c r="G5119"/>
      <c r="H5119"/>
    </row>
    <row r="5120" spans="1:8" ht="15" x14ac:dyDescent="0.25">
      <c r="A5120" s="609" t="str">
        <f t="shared" si="79"/>
        <v>102320</v>
      </c>
      <c r="B5120" s="607" t="s">
        <v>19315</v>
      </c>
      <c r="C5120" s="607" t="s">
        <v>19316</v>
      </c>
      <c r="D5120" s="607" t="s">
        <v>11895</v>
      </c>
      <c r="E5120" s="619" t="s">
        <v>18437</v>
      </c>
      <c r="F5120"/>
      <c r="G5120"/>
      <c r="H5120"/>
    </row>
    <row r="5121" spans="1:8" ht="15" x14ac:dyDescent="0.25">
      <c r="A5121" s="609" t="str">
        <f t="shared" si="79"/>
        <v>102321</v>
      </c>
      <c r="B5121" s="607" t="s">
        <v>19317</v>
      </c>
      <c r="C5121" s="607" t="s">
        <v>19318</v>
      </c>
      <c r="D5121" s="607" t="s">
        <v>11895</v>
      </c>
      <c r="E5121" s="619" t="s">
        <v>10221</v>
      </c>
      <c r="F5121"/>
      <c r="G5121"/>
      <c r="H5121"/>
    </row>
    <row r="5122" spans="1:8" ht="15" x14ac:dyDescent="0.25">
      <c r="A5122" s="609" t="str">
        <f t="shared" ref="A5122:A5185" si="80">IF(ISERROR(SEARCH("/",B5122)=6),TRIM(CLEAN(B5122)),IF(SEARCH("/",B5122)=6,IF(LEN(TRIM(CLEAN(B5122)))=7,LEFT(TRIM(CLEAN(B5122)),6)&amp;"00"&amp;RIGHT(TRIM(CLEAN(B5122)),1),LEFT(TRIM(CLEAN(B5122)),6)&amp;"0"&amp;RIGHT(TRIM(CLEAN(B5122)),2)),TRIM(CLEAN(B5122))))</f>
        <v>102322</v>
      </c>
      <c r="B5122" s="607" t="s">
        <v>19319</v>
      </c>
      <c r="C5122" s="607" t="s">
        <v>19320</v>
      </c>
      <c r="D5122" s="607" t="s">
        <v>11895</v>
      </c>
      <c r="E5122" s="619" t="s">
        <v>11313</v>
      </c>
      <c r="F5122"/>
      <c r="G5122"/>
      <c r="H5122"/>
    </row>
    <row r="5123" spans="1:8" ht="15" x14ac:dyDescent="0.25">
      <c r="A5123" s="609" t="str">
        <f t="shared" si="80"/>
        <v>102323</v>
      </c>
      <c r="B5123" s="607" t="s">
        <v>19321</v>
      </c>
      <c r="C5123" s="607" t="s">
        <v>19322</v>
      </c>
      <c r="D5123" s="607" t="s">
        <v>11895</v>
      </c>
      <c r="E5123" s="619" t="s">
        <v>10303</v>
      </c>
      <c r="F5123"/>
      <c r="G5123"/>
      <c r="H5123"/>
    </row>
    <row r="5124" spans="1:8" ht="15" x14ac:dyDescent="0.25">
      <c r="A5124" s="609" t="str">
        <f t="shared" si="80"/>
        <v>102324</v>
      </c>
      <c r="B5124" s="607" t="s">
        <v>19323</v>
      </c>
      <c r="C5124" s="607" t="s">
        <v>19324</v>
      </c>
      <c r="D5124" s="607" t="s">
        <v>11895</v>
      </c>
      <c r="E5124" s="619" t="s">
        <v>17910</v>
      </c>
      <c r="F5124"/>
      <c r="G5124"/>
      <c r="H5124"/>
    </row>
    <row r="5125" spans="1:8" ht="15" x14ac:dyDescent="0.25">
      <c r="A5125" s="609" t="str">
        <f t="shared" si="80"/>
        <v>102325</v>
      </c>
      <c r="B5125" s="607" t="s">
        <v>19325</v>
      </c>
      <c r="C5125" s="607" t="s">
        <v>19326</v>
      </c>
      <c r="D5125" s="607" t="s">
        <v>11895</v>
      </c>
      <c r="E5125" s="619" t="s">
        <v>8800</v>
      </c>
      <c r="F5125"/>
      <c r="G5125"/>
      <c r="H5125"/>
    </row>
    <row r="5126" spans="1:8" ht="15" x14ac:dyDescent="0.25">
      <c r="A5126" s="609" t="str">
        <f t="shared" si="80"/>
        <v>102326</v>
      </c>
      <c r="B5126" s="607" t="s">
        <v>19327</v>
      </c>
      <c r="C5126" s="607" t="s">
        <v>19328</v>
      </c>
      <c r="D5126" s="607" t="s">
        <v>11895</v>
      </c>
      <c r="E5126" s="619" t="s">
        <v>10288</v>
      </c>
      <c r="F5126"/>
      <c r="G5126"/>
      <c r="H5126"/>
    </row>
    <row r="5127" spans="1:8" ht="15" x14ac:dyDescent="0.25">
      <c r="A5127" s="609" t="str">
        <f t="shared" si="80"/>
        <v>102327</v>
      </c>
      <c r="B5127" s="607" t="s">
        <v>19329</v>
      </c>
      <c r="C5127" s="607" t="s">
        <v>19330</v>
      </c>
      <c r="D5127" s="607" t="s">
        <v>11895</v>
      </c>
      <c r="E5127" s="619" t="s">
        <v>9486</v>
      </c>
      <c r="F5127"/>
      <c r="G5127"/>
      <c r="H5127"/>
    </row>
    <row r="5128" spans="1:8" ht="15" x14ac:dyDescent="0.25">
      <c r="A5128" s="609" t="str">
        <f t="shared" si="80"/>
        <v>102328</v>
      </c>
      <c r="B5128" s="607" t="s">
        <v>19331</v>
      </c>
      <c r="C5128" s="607" t="s">
        <v>19332</v>
      </c>
      <c r="D5128" s="607" t="s">
        <v>11895</v>
      </c>
      <c r="E5128" s="619" t="s">
        <v>10336</v>
      </c>
      <c r="F5128"/>
      <c r="G5128"/>
      <c r="H5128"/>
    </row>
    <row r="5129" spans="1:8" ht="15" x14ac:dyDescent="0.25">
      <c r="A5129" s="609" t="str">
        <f t="shared" si="80"/>
        <v>102329</v>
      </c>
      <c r="B5129" s="607" t="s">
        <v>19333</v>
      </c>
      <c r="C5129" s="607" t="s">
        <v>19334</v>
      </c>
      <c r="D5129" s="607" t="s">
        <v>11895</v>
      </c>
      <c r="E5129" s="619" t="s">
        <v>9871</v>
      </c>
      <c r="F5129"/>
      <c r="G5129"/>
      <c r="H5129"/>
    </row>
    <row r="5130" spans="1:8" ht="15" x14ac:dyDescent="0.25">
      <c r="A5130" s="609" t="str">
        <f t="shared" si="80"/>
        <v>94304</v>
      </c>
      <c r="B5130" s="607" t="s">
        <v>4211</v>
      </c>
      <c r="C5130" s="607" t="s">
        <v>15965</v>
      </c>
      <c r="D5130" s="607" t="s">
        <v>11895</v>
      </c>
      <c r="E5130" s="619" t="s">
        <v>16839</v>
      </c>
      <c r="F5130"/>
      <c r="G5130"/>
      <c r="H5130"/>
    </row>
    <row r="5131" spans="1:8" ht="15" x14ac:dyDescent="0.25">
      <c r="A5131" s="609" t="str">
        <f t="shared" si="80"/>
        <v>94305</v>
      </c>
      <c r="B5131" s="607" t="s">
        <v>4212</v>
      </c>
      <c r="C5131" s="607" t="s">
        <v>15966</v>
      </c>
      <c r="D5131" s="607" t="s">
        <v>11895</v>
      </c>
      <c r="E5131" s="619" t="s">
        <v>34033</v>
      </c>
      <c r="F5131"/>
      <c r="G5131"/>
      <c r="H5131"/>
    </row>
    <row r="5132" spans="1:8" ht="15" x14ac:dyDescent="0.25">
      <c r="A5132" s="609" t="str">
        <f t="shared" si="80"/>
        <v>94306</v>
      </c>
      <c r="B5132" s="607" t="s">
        <v>4213</v>
      </c>
      <c r="C5132" s="607" t="s">
        <v>15968</v>
      </c>
      <c r="D5132" s="607" t="s">
        <v>11895</v>
      </c>
      <c r="E5132" s="619" t="s">
        <v>34034</v>
      </c>
      <c r="F5132"/>
      <c r="G5132"/>
      <c r="H5132"/>
    </row>
    <row r="5133" spans="1:8" ht="15" x14ac:dyDescent="0.25">
      <c r="A5133" s="609" t="str">
        <f t="shared" si="80"/>
        <v>94307</v>
      </c>
      <c r="B5133" s="607" t="s">
        <v>4214</v>
      </c>
      <c r="C5133" s="607" t="s">
        <v>15969</v>
      </c>
      <c r="D5133" s="607" t="s">
        <v>11895</v>
      </c>
      <c r="E5133" s="619" t="s">
        <v>9844</v>
      </c>
      <c r="F5133"/>
      <c r="G5133"/>
      <c r="H5133"/>
    </row>
    <row r="5134" spans="1:8" ht="15" x14ac:dyDescent="0.25">
      <c r="A5134" s="609" t="str">
        <f t="shared" si="80"/>
        <v>94308</v>
      </c>
      <c r="B5134" s="607" t="s">
        <v>4215</v>
      </c>
      <c r="C5134" s="607" t="s">
        <v>15970</v>
      </c>
      <c r="D5134" s="607" t="s">
        <v>11895</v>
      </c>
      <c r="E5134" s="619" t="s">
        <v>14896</v>
      </c>
      <c r="F5134"/>
      <c r="G5134"/>
      <c r="H5134"/>
    </row>
    <row r="5135" spans="1:8" ht="15" x14ac:dyDescent="0.25">
      <c r="A5135" s="609" t="str">
        <f t="shared" si="80"/>
        <v>94309</v>
      </c>
      <c r="B5135" s="607" t="s">
        <v>4216</v>
      </c>
      <c r="C5135" s="607" t="s">
        <v>15972</v>
      </c>
      <c r="D5135" s="607" t="s">
        <v>11895</v>
      </c>
      <c r="E5135" s="619" t="s">
        <v>18143</v>
      </c>
      <c r="F5135"/>
      <c r="G5135"/>
      <c r="H5135"/>
    </row>
    <row r="5136" spans="1:8" ht="15" x14ac:dyDescent="0.25">
      <c r="A5136" s="609" t="str">
        <f t="shared" si="80"/>
        <v>94310</v>
      </c>
      <c r="B5136" s="607" t="s">
        <v>4217</v>
      </c>
      <c r="C5136" s="607" t="s">
        <v>15973</v>
      </c>
      <c r="D5136" s="607" t="s">
        <v>11895</v>
      </c>
      <c r="E5136" s="619" t="s">
        <v>13469</v>
      </c>
      <c r="F5136"/>
      <c r="G5136"/>
      <c r="H5136"/>
    </row>
    <row r="5137" spans="1:8" ht="15" x14ac:dyDescent="0.25">
      <c r="A5137" s="609" t="str">
        <f t="shared" si="80"/>
        <v>94315</v>
      </c>
      <c r="B5137" s="607" t="s">
        <v>4218</v>
      </c>
      <c r="C5137" s="607" t="s">
        <v>15974</v>
      </c>
      <c r="D5137" s="607" t="s">
        <v>11895</v>
      </c>
      <c r="E5137" s="619" t="s">
        <v>34035</v>
      </c>
      <c r="F5137"/>
      <c r="G5137"/>
      <c r="H5137"/>
    </row>
    <row r="5138" spans="1:8" ht="15" x14ac:dyDescent="0.25">
      <c r="A5138" s="609" t="str">
        <f t="shared" si="80"/>
        <v>94316</v>
      </c>
      <c r="B5138" s="607" t="s">
        <v>4219</v>
      </c>
      <c r="C5138" s="607" t="s">
        <v>15975</v>
      </c>
      <c r="D5138" s="607" t="s">
        <v>11895</v>
      </c>
      <c r="E5138" s="619" t="s">
        <v>18211</v>
      </c>
      <c r="F5138"/>
      <c r="G5138"/>
      <c r="H5138"/>
    </row>
    <row r="5139" spans="1:8" ht="15" x14ac:dyDescent="0.25">
      <c r="A5139" s="609" t="str">
        <f t="shared" si="80"/>
        <v>94317</v>
      </c>
      <c r="B5139" s="607" t="s">
        <v>4220</v>
      </c>
      <c r="C5139" s="607" t="s">
        <v>15976</v>
      </c>
      <c r="D5139" s="607" t="s">
        <v>11895</v>
      </c>
      <c r="E5139" s="619" t="s">
        <v>14572</v>
      </c>
      <c r="F5139"/>
      <c r="G5139"/>
      <c r="H5139"/>
    </row>
    <row r="5140" spans="1:8" ht="15" x14ac:dyDescent="0.25">
      <c r="A5140" s="609" t="str">
        <f t="shared" si="80"/>
        <v>94318</v>
      </c>
      <c r="B5140" s="607" t="s">
        <v>4221</v>
      </c>
      <c r="C5140" s="607" t="s">
        <v>15977</v>
      </c>
      <c r="D5140" s="607" t="s">
        <v>11895</v>
      </c>
      <c r="E5140" s="619" t="s">
        <v>17410</v>
      </c>
      <c r="F5140"/>
      <c r="G5140"/>
      <c r="H5140"/>
    </row>
    <row r="5141" spans="1:8" ht="15" x14ac:dyDescent="0.25">
      <c r="A5141" s="609" t="str">
        <f t="shared" si="80"/>
        <v>94319</v>
      </c>
      <c r="B5141" s="607" t="s">
        <v>4222</v>
      </c>
      <c r="C5141" s="607" t="s">
        <v>15978</v>
      </c>
      <c r="D5141" s="607" t="s">
        <v>11895</v>
      </c>
      <c r="E5141" s="619" t="s">
        <v>10016</v>
      </c>
      <c r="F5141"/>
      <c r="G5141"/>
      <c r="H5141"/>
    </row>
    <row r="5142" spans="1:8" ht="15" x14ac:dyDescent="0.25">
      <c r="A5142" s="609" t="str">
        <f t="shared" si="80"/>
        <v>94327</v>
      </c>
      <c r="B5142" s="607" t="s">
        <v>4223</v>
      </c>
      <c r="C5142" s="607" t="s">
        <v>15979</v>
      </c>
      <c r="D5142" s="607" t="s">
        <v>11895</v>
      </c>
      <c r="E5142" s="619" t="s">
        <v>18225</v>
      </c>
      <c r="F5142"/>
      <c r="G5142"/>
      <c r="H5142"/>
    </row>
    <row r="5143" spans="1:8" ht="15" x14ac:dyDescent="0.25">
      <c r="A5143" s="609" t="str">
        <f t="shared" si="80"/>
        <v>94328</v>
      </c>
      <c r="B5143" s="607" t="s">
        <v>4224</v>
      </c>
      <c r="C5143" s="607" t="s">
        <v>15980</v>
      </c>
      <c r="D5143" s="607" t="s">
        <v>11895</v>
      </c>
      <c r="E5143" s="619" t="s">
        <v>19064</v>
      </c>
      <c r="F5143"/>
      <c r="G5143"/>
      <c r="H5143"/>
    </row>
    <row r="5144" spans="1:8" ht="15" x14ac:dyDescent="0.25">
      <c r="A5144" s="609" t="str">
        <f t="shared" si="80"/>
        <v>94329</v>
      </c>
      <c r="B5144" s="607" t="s">
        <v>4225</v>
      </c>
      <c r="C5144" s="607" t="s">
        <v>15981</v>
      </c>
      <c r="D5144" s="607" t="s">
        <v>11895</v>
      </c>
      <c r="E5144" s="619" t="s">
        <v>33174</v>
      </c>
      <c r="F5144"/>
      <c r="G5144"/>
      <c r="H5144"/>
    </row>
    <row r="5145" spans="1:8" ht="15" x14ac:dyDescent="0.25">
      <c r="A5145" s="609" t="str">
        <f t="shared" si="80"/>
        <v>94330</v>
      </c>
      <c r="B5145" s="607" t="s">
        <v>4226</v>
      </c>
      <c r="C5145" s="607" t="s">
        <v>15982</v>
      </c>
      <c r="D5145" s="607" t="s">
        <v>11895</v>
      </c>
      <c r="E5145" s="619" t="s">
        <v>33592</v>
      </c>
      <c r="F5145"/>
      <c r="G5145"/>
      <c r="H5145"/>
    </row>
    <row r="5146" spans="1:8" ht="15" x14ac:dyDescent="0.25">
      <c r="A5146" s="609" t="str">
        <f t="shared" si="80"/>
        <v>94331</v>
      </c>
      <c r="B5146" s="607" t="s">
        <v>4227</v>
      </c>
      <c r="C5146" s="607" t="s">
        <v>15983</v>
      </c>
      <c r="D5146" s="607" t="s">
        <v>11895</v>
      </c>
      <c r="E5146" s="619" t="s">
        <v>17321</v>
      </c>
      <c r="F5146"/>
      <c r="G5146"/>
      <c r="H5146"/>
    </row>
    <row r="5147" spans="1:8" ht="15" x14ac:dyDescent="0.25">
      <c r="A5147" s="609" t="str">
        <f t="shared" si="80"/>
        <v>94332</v>
      </c>
      <c r="B5147" s="607" t="s">
        <v>4228</v>
      </c>
      <c r="C5147" s="607" t="s">
        <v>15984</v>
      </c>
      <c r="D5147" s="607" t="s">
        <v>11895</v>
      </c>
      <c r="E5147" s="619" t="s">
        <v>19416</v>
      </c>
      <c r="F5147"/>
      <c r="G5147"/>
      <c r="H5147"/>
    </row>
    <row r="5148" spans="1:8" ht="15" x14ac:dyDescent="0.25">
      <c r="A5148" s="609" t="str">
        <f t="shared" si="80"/>
        <v>94333</v>
      </c>
      <c r="B5148" s="607" t="s">
        <v>4229</v>
      </c>
      <c r="C5148" s="607" t="s">
        <v>15985</v>
      </c>
      <c r="D5148" s="607" t="s">
        <v>11895</v>
      </c>
      <c r="E5148" s="619" t="s">
        <v>25428</v>
      </c>
      <c r="F5148"/>
      <c r="G5148"/>
      <c r="H5148"/>
    </row>
    <row r="5149" spans="1:8" ht="15" x14ac:dyDescent="0.25">
      <c r="A5149" s="609" t="str">
        <f t="shared" si="80"/>
        <v>94338</v>
      </c>
      <c r="B5149" s="607" t="s">
        <v>4230</v>
      </c>
      <c r="C5149" s="607" t="s">
        <v>15986</v>
      </c>
      <c r="D5149" s="607" t="s">
        <v>11895</v>
      </c>
      <c r="E5149" s="619" t="s">
        <v>31025</v>
      </c>
      <c r="F5149"/>
      <c r="G5149"/>
      <c r="H5149"/>
    </row>
    <row r="5150" spans="1:8" ht="15" x14ac:dyDescent="0.25">
      <c r="A5150" s="609" t="str">
        <f t="shared" si="80"/>
        <v>94339</v>
      </c>
      <c r="B5150" s="607" t="s">
        <v>4231</v>
      </c>
      <c r="C5150" s="607" t="s">
        <v>15987</v>
      </c>
      <c r="D5150" s="607" t="s">
        <v>11895</v>
      </c>
      <c r="E5150" s="619" t="s">
        <v>34036</v>
      </c>
      <c r="F5150"/>
      <c r="G5150"/>
      <c r="H5150"/>
    </row>
    <row r="5151" spans="1:8" ht="15" x14ac:dyDescent="0.25">
      <c r="A5151" s="609" t="str">
        <f t="shared" si="80"/>
        <v>94340</v>
      </c>
      <c r="B5151" s="607" t="s">
        <v>4232</v>
      </c>
      <c r="C5151" s="607" t="s">
        <v>15988</v>
      </c>
      <c r="D5151" s="607" t="s">
        <v>11895</v>
      </c>
      <c r="E5151" s="619" t="s">
        <v>13427</v>
      </c>
      <c r="F5151"/>
      <c r="G5151"/>
      <c r="H5151"/>
    </row>
    <row r="5152" spans="1:8" ht="15" x14ac:dyDescent="0.25">
      <c r="A5152" s="609" t="str">
        <f t="shared" si="80"/>
        <v>94341</v>
      </c>
      <c r="B5152" s="607" t="s">
        <v>4233</v>
      </c>
      <c r="C5152" s="607" t="s">
        <v>15989</v>
      </c>
      <c r="D5152" s="607" t="s">
        <v>11895</v>
      </c>
      <c r="E5152" s="619" t="s">
        <v>27414</v>
      </c>
      <c r="F5152"/>
      <c r="G5152"/>
      <c r="H5152"/>
    </row>
    <row r="5153" spans="1:8" ht="15" x14ac:dyDescent="0.25">
      <c r="A5153" s="609" t="str">
        <f t="shared" si="80"/>
        <v>94342</v>
      </c>
      <c r="B5153" s="607" t="s">
        <v>4234</v>
      </c>
      <c r="C5153" s="607" t="s">
        <v>15990</v>
      </c>
      <c r="D5153" s="607" t="s">
        <v>11895</v>
      </c>
      <c r="E5153" s="619" t="s">
        <v>34037</v>
      </c>
      <c r="F5153"/>
      <c r="G5153"/>
      <c r="H5153"/>
    </row>
    <row r="5154" spans="1:8" ht="15" x14ac:dyDescent="0.25">
      <c r="A5154" s="609" t="str">
        <f t="shared" si="80"/>
        <v>96385</v>
      </c>
      <c r="B5154" s="607" t="s">
        <v>215</v>
      </c>
      <c r="C5154" s="607" t="s">
        <v>15991</v>
      </c>
      <c r="D5154" s="607" t="s">
        <v>11895</v>
      </c>
      <c r="E5154" s="619" t="s">
        <v>28400</v>
      </c>
      <c r="F5154"/>
      <c r="G5154"/>
      <c r="H5154"/>
    </row>
    <row r="5155" spans="1:8" ht="15" x14ac:dyDescent="0.25">
      <c r="A5155" s="609" t="str">
        <f t="shared" si="80"/>
        <v>96386</v>
      </c>
      <c r="B5155" s="607" t="s">
        <v>4955</v>
      </c>
      <c r="C5155" s="607" t="s">
        <v>15992</v>
      </c>
      <c r="D5155" s="607" t="s">
        <v>11895</v>
      </c>
      <c r="E5155" s="619" t="s">
        <v>18014</v>
      </c>
      <c r="F5155"/>
      <c r="G5155"/>
      <c r="H5155"/>
    </row>
    <row r="5156" spans="1:8" ht="15" x14ac:dyDescent="0.25">
      <c r="A5156" s="609" t="str">
        <f t="shared" si="80"/>
        <v>93360</v>
      </c>
      <c r="B5156" s="607" t="s">
        <v>3987</v>
      </c>
      <c r="C5156" s="607" t="s">
        <v>15993</v>
      </c>
      <c r="D5156" s="607" t="s">
        <v>11895</v>
      </c>
      <c r="E5156" s="619" t="s">
        <v>9354</v>
      </c>
      <c r="F5156"/>
      <c r="G5156"/>
      <c r="H5156"/>
    </row>
    <row r="5157" spans="1:8" ht="15" x14ac:dyDescent="0.25">
      <c r="A5157" s="609" t="str">
        <f t="shared" si="80"/>
        <v>93361</v>
      </c>
      <c r="B5157" s="607" t="s">
        <v>3988</v>
      </c>
      <c r="C5157" s="607" t="s">
        <v>15994</v>
      </c>
      <c r="D5157" s="607" t="s">
        <v>11895</v>
      </c>
      <c r="E5157" s="619" t="s">
        <v>9781</v>
      </c>
      <c r="F5157"/>
      <c r="G5157"/>
      <c r="H5157"/>
    </row>
    <row r="5158" spans="1:8" ht="15" x14ac:dyDescent="0.25">
      <c r="A5158" s="609" t="str">
        <f t="shared" si="80"/>
        <v>93362</v>
      </c>
      <c r="B5158" s="607" t="s">
        <v>204</v>
      </c>
      <c r="C5158" s="607" t="s">
        <v>15995</v>
      </c>
      <c r="D5158" s="607" t="s">
        <v>11895</v>
      </c>
      <c r="E5158" s="619" t="s">
        <v>10010</v>
      </c>
      <c r="F5158"/>
      <c r="G5158"/>
      <c r="H5158"/>
    </row>
    <row r="5159" spans="1:8" ht="15" x14ac:dyDescent="0.25">
      <c r="A5159" s="609" t="str">
        <f t="shared" si="80"/>
        <v>93363</v>
      </c>
      <c r="B5159" s="607" t="s">
        <v>3989</v>
      </c>
      <c r="C5159" s="607" t="s">
        <v>15996</v>
      </c>
      <c r="D5159" s="607" t="s">
        <v>11895</v>
      </c>
      <c r="E5159" s="619" t="s">
        <v>28597</v>
      </c>
      <c r="F5159"/>
      <c r="G5159"/>
      <c r="H5159"/>
    </row>
    <row r="5160" spans="1:8" ht="15" x14ac:dyDescent="0.25">
      <c r="A5160" s="609" t="str">
        <f t="shared" si="80"/>
        <v>93364</v>
      </c>
      <c r="B5160" s="607" t="s">
        <v>3990</v>
      </c>
      <c r="C5160" s="607" t="s">
        <v>15997</v>
      </c>
      <c r="D5160" s="607" t="s">
        <v>11895</v>
      </c>
      <c r="E5160" s="619" t="s">
        <v>9531</v>
      </c>
      <c r="F5160"/>
      <c r="G5160"/>
      <c r="H5160"/>
    </row>
    <row r="5161" spans="1:8" ht="15" x14ac:dyDescent="0.25">
      <c r="A5161" s="609" t="str">
        <f t="shared" si="80"/>
        <v>93365</v>
      </c>
      <c r="B5161" s="607" t="s">
        <v>3991</v>
      </c>
      <c r="C5161" s="607" t="s">
        <v>15998</v>
      </c>
      <c r="D5161" s="607" t="s">
        <v>11895</v>
      </c>
      <c r="E5161" s="619" t="s">
        <v>10360</v>
      </c>
      <c r="F5161"/>
      <c r="G5161"/>
      <c r="H5161"/>
    </row>
    <row r="5162" spans="1:8" ht="15" x14ac:dyDescent="0.25">
      <c r="A5162" s="609" t="str">
        <f t="shared" si="80"/>
        <v>93366</v>
      </c>
      <c r="B5162" s="607" t="s">
        <v>3992</v>
      </c>
      <c r="C5162" s="607" t="s">
        <v>15999</v>
      </c>
      <c r="D5162" s="607" t="s">
        <v>11895</v>
      </c>
      <c r="E5162" s="619" t="s">
        <v>9297</v>
      </c>
      <c r="F5162"/>
      <c r="G5162"/>
      <c r="H5162"/>
    </row>
    <row r="5163" spans="1:8" ht="15" x14ac:dyDescent="0.25">
      <c r="A5163" s="609" t="str">
        <f t="shared" si="80"/>
        <v>93367</v>
      </c>
      <c r="B5163" s="607" t="s">
        <v>3993</v>
      </c>
      <c r="C5163" s="607" t="s">
        <v>16000</v>
      </c>
      <c r="D5163" s="607" t="s">
        <v>11895</v>
      </c>
      <c r="E5163" s="619" t="s">
        <v>14482</v>
      </c>
      <c r="F5163"/>
      <c r="G5163"/>
      <c r="H5163"/>
    </row>
    <row r="5164" spans="1:8" ht="15" x14ac:dyDescent="0.25">
      <c r="A5164" s="609" t="str">
        <f t="shared" si="80"/>
        <v>93368</v>
      </c>
      <c r="B5164" s="607" t="s">
        <v>3994</v>
      </c>
      <c r="C5164" s="607" t="s">
        <v>16001</v>
      </c>
      <c r="D5164" s="607" t="s">
        <v>11895</v>
      </c>
      <c r="E5164" s="619" t="s">
        <v>16562</v>
      </c>
      <c r="F5164"/>
      <c r="G5164"/>
      <c r="H5164"/>
    </row>
    <row r="5165" spans="1:8" ht="15" x14ac:dyDescent="0.25">
      <c r="A5165" s="609" t="str">
        <f t="shared" si="80"/>
        <v>93369</v>
      </c>
      <c r="B5165" s="607" t="s">
        <v>3995</v>
      </c>
      <c r="C5165" s="607" t="s">
        <v>16002</v>
      </c>
      <c r="D5165" s="607" t="s">
        <v>11895</v>
      </c>
      <c r="E5165" s="619" t="s">
        <v>13095</v>
      </c>
      <c r="F5165"/>
      <c r="G5165"/>
      <c r="H5165"/>
    </row>
    <row r="5166" spans="1:8" ht="15" x14ac:dyDescent="0.25">
      <c r="A5166" s="609" t="str">
        <f t="shared" si="80"/>
        <v>93370</v>
      </c>
      <c r="B5166" s="607" t="s">
        <v>3996</v>
      </c>
      <c r="C5166" s="607" t="s">
        <v>16003</v>
      </c>
      <c r="D5166" s="607" t="s">
        <v>11895</v>
      </c>
      <c r="E5166" s="619" t="s">
        <v>9305</v>
      </c>
      <c r="F5166"/>
      <c r="G5166"/>
      <c r="H5166"/>
    </row>
    <row r="5167" spans="1:8" ht="15" x14ac:dyDescent="0.25">
      <c r="A5167" s="609" t="str">
        <f t="shared" si="80"/>
        <v>93371</v>
      </c>
      <c r="B5167" s="607" t="s">
        <v>3997</v>
      </c>
      <c r="C5167" s="607" t="s">
        <v>16004</v>
      </c>
      <c r="D5167" s="607" t="s">
        <v>11895</v>
      </c>
      <c r="E5167" s="619" t="s">
        <v>9347</v>
      </c>
      <c r="F5167"/>
      <c r="G5167"/>
      <c r="H5167"/>
    </row>
    <row r="5168" spans="1:8" ht="15" x14ac:dyDescent="0.25">
      <c r="A5168" s="609" t="str">
        <f t="shared" si="80"/>
        <v>93372</v>
      </c>
      <c r="B5168" s="607" t="s">
        <v>3998</v>
      </c>
      <c r="C5168" s="607" t="s">
        <v>16005</v>
      </c>
      <c r="D5168" s="607" t="s">
        <v>11895</v>
      </c>
      <c r="E5168" s="619" t="s">
        <v>9772</v>
      </c>
      <c r="F5168"/>
      <c r="G5168"/>
      <c r="H5168"/>
    </row>
    <row r="5169" spans="1:8" ht="15" x14ac:dyDescent="0.25">
      <c r="A5169" s="609" t="str">
        <f t="shared" si="80"/>
        <v>93373</v>
      </c>
      <c r="B5169" s="607" t="s">
        <v>3999</v>
      </c>
      <c r="C5169" s="607" t="s">
        <v>16006</v>
      </c>
      <c r="D5169" s="607" t="s">
        <v>11895</v>
      </c>
      <c r="E5169" s="619" t="s">
        <v>25783</v>
      </c>
      <c r="F5169"/>
      <c r="G5169"/>
      <c r="H5169"/>
    </row>
    <row r="5170" spans="1:8" ht="15" x14ac:dyDescent="0.25">
      <c r="A5170" s="609" t="str">
        <f t="shared" si="80"/>
        <v>93374</v>
      </c>
      <c r="B5170" s="607" t="s">
        <v>4000</v>
      </c>
      <c r="C5170" s="607" t="s">
        <v>16007</v>
      </c>
      <c r="D5170" s="607" t="s">
        <v>11895</v>
      </c>
      <c r="E5170" s="619" t="s">
        <v>18508</v>
      </c>
      <c r="F5170"/>
      <c r="G5170"/>
      <c r="H5170"/>
    </row>
    <row r="5171" spans="1:8" ht="15" x14ac:dyDescent="0.25">
      <c r="A5171" s="609" t="str">
        <f t="shared" si="80"/>
        <v>93375</v>
      </c>
      <c r="B5171" s="607" t="s">
        <v>265</v>
      </c>
      <c r="C5171" s="607" t="s">
        <v>16009</v>
      </c>
      <c r="D5171" s="607" t="s">
        <v>11895</v>
      </c>
      <c r="E5171" s="619" t="s">
        <v>8873</v>
      </c>
      <c r="F5171"/>
      <c r="G5171"/>
      <c r="H5171"/>
    </row>
    <row r="5172" spans="1:8" ht="15" x14ac:dyDescent="0.25">
      <c r="A5172" s="609" t="str">
        <f t="shared" si="80"/>
        <v>93376</v>
      </c>
      <c r="B5172" s="607" t="s">
        <v>4001</v>
      </c>
      <c r="C5172" s="607" t="s">
        <v>16010</v>
      </c>
      <c r="D5172" s="607" t="s">
        <v>11895</v>
      </c>
      <c r="E5172" s="619" t="s">
        <v>13124</v>
      </c>
      <c r="F5172"/>
      <c r="G5172"/>
      <c r="H5172"/>
    </row>
    <row r="5173" spans="1:8" ht="15" x14ac:dyDescent="0.25">
      <c r="A5173" s="609" t="str">
        <f t="shared" si="80"/>
        <v>93377</v>
      </c>
      <c r="B5173" s="607" t="s">
        <v>4002</v>
      </c>
      <c r="C5173" s="607" t="s">
        <v>16011</v>
      </c>
      <c r="D5173" s="607" t="s">
        <v>11895</v>
      </c>
      <c r="E5173" s="619" t="s">
        <v>14247</v>
      </c>
      <c r="F5173"/>
      <c r="G5173"/>
      <c r="H5173"/>
    </row>
    <row r="5174" spans="1:8" ht="15" x14ac:dyDescent="0.25">
      <c r="A5174" s="609" t="str">
        <f t="shared" si="80"/>
        <v>93378</v>
      </c>
      <c r="B5174" s="607" t="s">
        <v>4003</v>
      </c>
      <c r="C5174" s="607" t="s">
        <v>16012</v>
      </c>
      <c r="D5174" s="607" t="s">
        <v>11895</v>
      </c>
      <c r="E5174" s="619" t="s">
        <v>34038</v>
      </c>
      <c r="F5174"/>
      <c r="G5174"/>
      <c r="H5174"/>
    </row>
    <row r="5175" spans="1:8" ht="15" x14ac:dyDescent="0.25">
      <c r="A5175" s="609" t="str">
        <f t="shared" si="80"/>
        <v>93379</v>
      </c>
      <c r="B5175" s="607" t="s">
        <v>4004</v>
      </c>
      <c r="C5175" s="607" t="s">
        <v>16013</v>
      </c>
      <c r="D5175" s="607" t="s">
        <v>11895</v>
      </c>
      <c r="E5175" s="619" t="s">
        <v>8984</v>
      </c>
      <c r="F5175"/>
      <c r="G5175"/>
      <c r="H5175"/>
    </row>
    <row r="5176" spans="1:8" ht="15" x14ac:dyDescent="0.25">
      <c r="A5176" s="609" t="str">
        <f t="shared" si="80"/>
        <v>93380</v>
      </c>
      <c r="B5176" s="607" t="s">
        <v>4005</v>
      </c>
      <c r="C5176" s="607" t="s">
        <v>16014</v>
      </c>
      <c r="D5176" s="607" t="s">
        <v>11895</v>
      </c>
      <c r="E5176" s="619" t="s">
        <v>11786</v>
      </c>
      <c r="F5176"/>
      <c r="G5176"/>
      <c r="H5176"/>
    </row>
    <row r="5177" spans="1:8" ht="15" x14ac:dyDescent="0.25">
      <c r="A5177" s="609" t="str">
        <f t="shared" si="80"/>
        <v>93381</v>
      </c>
      <c r="B5177" s="607" t="s">
        <v>4006</v>
      </c>
      <c r="C5177" s="607" t="s">
        <v>16016</v>
      </c>
      <c r="D5177" s="607" t="s">
        <v>11895</v>
      </c>
      <c r="E5177" s="619" t="s">
        <v>9274</v>
      </c>
      <c r="F5177"/>
      <c r="G5177"/>
      <c r="H5177"/>
    </row>
    <row r="5178" spans="1:8" ht="15" x14ac:dyDescent="0.25">
      <c r="A5178" s="609" t="str">
        <f t="shared" si="80"/>
        <v>93382</v>
      </c>
      <c r="B5178" s="607" t="s">
        <v>4007</v>
      </c>
      <c r="C5178" s="607" t="s">
        <v>16017</v>
      </c>
      <c r="D5178" s="607" t="s">
        <v>11895</v>
      </c>
      <c r="E5178" s="619" t="s">
        <v>19675</v>
      </c>
      <c r="F5178"/>
      <c r="G5178"/>
      <c r="H5178"/>
    </row>
    <row r="5179" spans="1:8" ht="15" x14ac:dyDescent="0.25">
      <c r="A5179" s="609" t="str">
        <f t="shared" si="80"/>
        <v>96995</v>
      </c>
      <c r="B5179" s="607" t="s">
        <v>5259</v>
      </c>
      <c r="C5179" s="607" t="s">
        <v>16018</v>
      </c>
      <c r="D5179" s="607" t="s">
        <v>11895</v>
      </c>
      <c r="E5179" s="619" t="s">
        <v>18264</v>
      </c>
      <c r="F5179"/>
      <c r="G5179"/>
      <c r="H5179"/>
    </row>
    <row r="5180" spans="1:8" ht="15" x14ac:dyDescent="0.25">
      <c r="A5180" s="609" t="str">
        <f t="shared" si="80"/>
        <v>97916</v>
      </c>
      <c r="B5180" s="607" t="s">
        <v>5635</v>
      </c>
      <c r="C5180" s="607" t="s">
        <v>16020</v>
      </c>
      <c r="D5180" s="607" t="s">
        <v>155</v>
      </c>
      <c r="E5180" s="619" t="s">
        <v>9993</v>
      </c>
      <c r="F5180"/>
      <c r="G5180"/>
      <c r="H5180"/>
    </row>
    <row r="5181" spans="1:8" ht="15" x14ac:dyDescent="0.25">
      <c r="A5181" s="609" t="str">
        <f t="shared" si="80"/>
        <v>97917</v>
      </c>
      <c r="B5181" s="607" t="s">
        <v>5636</v>
      </c>
      <c r="C5181" s="607" t="s">
        <v>16021</v>
      </c>
      <c r="D5181" s="607" t="s">
        <v>155</v>
      </c>
      <c r="E5181" s="619" t="s">
        <v>9715</v>
      </c>
      <c r="F5181"/>
      <c r="G5181"/>
      <c r="H5181"/>
    </row>
    <row r="5182" spans="1:8" ht="15" x14ac:dyDescent="0.25">
      <c r="A5182" s="609" t="str">
        <f t="shared" si="80"/>
        <v>97918</v>
      </c>
      <c r="B5182" s="607" t="s">
        <v>5637</v>
      </c>
      <c r="C5182" s="607" t="s">
        <v>16022</v>
      </c>
      <c r="D5182" s="607" t="s">
        <v>155</v>
      </c>
      <c r="E5182" s="619" t="s">
        <v>9239</v>
      </c>
      <c r="F5182"/>
      <c r="G5182"/>
      <c r="H5182"/>
    </row>
    <row r="5183" spans="1:8" ht="15" x14ac:dyDescent="0.25">
      <c r="A5183" s="609" t="str">
        <f t="shared" si="80"/>
        <v>97919</v>
      </c>
      <c r="B5183" s="607" t="s">
        <v>5638</v>
      </c>
      <c r="C5183" s="607" t="s">
        <v>16023</v>
      </c>
      <c r="D5183" s="607" t="s">
        <v>155</v>
      </c>
      <c r="E5183" s="619" t="s">
        <v>8969</v>
      </c>
      <c r="F5183"/>
      <c r="G5183"/>
      <c r="H5183"/>
    </row>
    <row r="5184" spans="1:8" ht="15" x14ac:dyDescent="0.25">
      <c r="A5184" s="609" t="str">
        <f t="shared" si="80"/>
        <v>101616</v>
      </c>
      <c r="B5184" s="607" t="s">
        <v>8218</v>
      </c>
      <c r="C5184" s="607" t="s">
        <v>16024</v>
      </c>
      <c r="D5184" s="607" t="s">
        <v>10737</v>
      </c>
      <c r="E5184" s="619" t="s">
        <v>16688</v>
      </c>
      <c r="F5184"/>
      <c r="G5184"/>
      <c r="H5184"/>
    </row>
    <row r="5185" spans="1:8" ht="15" x14ac:dyDescent="0.25">
      <c r="A5185" s="609" t="str">
        <f t="shared" si="80"/>
        <v>101617</v>
      </c>
      <c r="B5185" s="607" t="s">
        <v>8219</v>
      </c>
      <c r="C5185" s="607" t="s">
        <v>16025</v>
      </c>
      <c r="D5185" s="607" t="s">
        <v>10737</v>
      </c>
      <c r="E5185" s="619" t="s">
        <v>9030</v>
      </c>
      <c r="F5185"/>
      <c r="G5185"/>
      <c r="H5185"/>
    </row>
    <row r="5186" spans="1:8" ht="15" x14ac:dyDescent="0.25">
      <c r="A5186" s="609" t="str">
        <f t="shared" ref="A5186:A5249" si="81">IF(ISERROR(SEARCH("/",B5186)=6),TRIM(CLEAN(B5186)),IF(SEARCH("/",B5186)=6,IF(LEN(TRIM(CLEAN(B5186)))=7,LEFT(TRIM(CLEAN(B5186)),6)&amp;"00"&amp;RIGHT(TRIM(CLEAN(B5186)),1),LEFT(TRIM(CLEAN(B5186)),6)&amp;"0"&amp;RIGHT(TRIM(CLEAN(B5186)),2)),TRIM(CLEAN(B5186))))</f>
        <v>101618</v>
      </c>
      <c r="B5186" s="607" t="s">
        <v>8220</v>
      </c>
      <c r="C5186" s="607" t="s">
        <v>16026</v>
      </c>
      <c r="D5186" s="607" t="s">
        <v>11895</v>
      </c>
      <c r="E5186" s="619" t="s">
        <v>34039</v>
      </c>
      <c r="F5186"/>
      <c r="G5186"/>
      <c r="H5186"/>
    </row>
    <row r="5187" spans="1:8" ht="15" x14ac:dyDescent="0.25">
      <c r="A5187" s="609" t="str">
        <f t="shared" si="81"/>
        <v>101619</v>
      </c>
      <c r="B5187" s="607" t="s">
        <v>8221</v>
      </c>
      <c r="C5187" s="607" t="s">
        <v>16027</v>
      </c>
      <c r="D5187" s="607" t="s">
        <v>11895</v>
      </c>
      <c r="E5187" s="619" t="s">
        <v>34040</v>
      </c>
      <c r="F5187"/>
      <c r="G5187"/>
      <c r="H5187"/>
    </row>
    <row r="5188" spans="1:8" ht="15" x14ac:dyDescent="0.25">
      <c r="A5188" s="609" t="str">
        <f t="shared" si="81"/>
        <v>101620</v>
      </c>
      <c r="B5188" s="607" t="s">
        <v>8222</v>
      </c>
      <c r="C5188" s="607" t="s">
        <v>16028</v>
      </c>
      <c r="D5188" s="607" t="s">
        <v>11895</v>
      </c>
      <c r="E5188" s="619" t="s">
        <v>34041</v>
      </c>
      <c r="F5188"/>
      <c r="G5188"/>
      <c r="H5188"/>
    </row>
    <row r="5189" spans="1:8" ht="15" x14ac:dyDescent="0.25">
      <c r="A5189" s="609" t="str">
        <f t="shared" si="81"/>
        <v>101621</v>
      </c>
      <c r="B5189" s="607" t="s">
        <v>8223</v>
      </c>
      <c r="C5189" s="607" t="s">
        <v>16029</v>
      </c>
      <c r="D5189" s="607" t="s">
        <v>11895</v>
      </c>
      <c r="E5189" s="619" t="s">
        <v>34042</v>
      </c>
      <c r="F5189"/>
      <c r="G5189"/>
      <c r="H5189"/>
    </row>
    <row r="5190" spans="1:8" ht="15" x14ac:dyDescent="0.25">
      <c r="A5190" s="609" t="str">
        <f t="shared" si="81"/>
        <v>101622</v>
      </c>
      <c r="B5190" s="607" t="s">
        <v>8224</v>
      </c>
      <c r="C5190" s="607" t="s">
        <v>16030</v>
      </c>
      <c r="D5190" s="607" t="s">
        <v>11895</v>
      </c>
      <c r="E5190" s="619" t="s">
        <v>27994</v>
      </c>
      <c r="F5190"/>
      <c r="G5190"/>
      <c r="H5190"/>
    </row>
    <row r="5191" spans="1:8" ht="15" x14ac:dyDescent="0.25">
      <c r="A5191" s="609" t="str">
        <f t="shared" si="81"/>
        <v>101623</v>
      </c>
      <c r="B5191" s="607" t="s">
        <v>8225</v>
      </c>
      <c r="C5191" s="607" t="s">
        <v>16031</v>
      </c>
      <c r="D5191" s="607" t="s">
        <v>11895</v>
      </c>
      <c r="E5191" s="619" t="s">
        <v>34043</v>
      </c>
      <c r="F5191"/>
      <c r="G5191"/>
      <c r="H5191"/>
    </row>
    <row r="5192" spans="1:8" ht="15" x14ac:dyDescent="0.25">
      <c r="A5192" s="609" t="str">
        <f t="shared" si="81"/>
        <v>101624</v>
      </c>
      <c r="B5192" s="607" t="s">
        <v>8226</v>
      </c>
      <c r="C5192" s="607" t="s">
        <v>16032</v>
      </c>
      <c r="D5192" s="607" t="s">
        <v>11895</v>
      </c>
      <c r="E5192" s="619" t="s">
        <v>33018</v>
      </c>
      <c r="F5192"/>
      <c r="G5192"/>
      <c r="H5192"/>
    </row>
    <row r="5193" spans="1:8" ht="15" x14ac:dyDescent="0.25">
      <c r="A5193" s="609" t="str">
        <f t="shared" si="81"/>
        <v>101625</v>
      </c>
      <c r="B5193" s="607" t="s">
        <v>8227</v>
      </c>
      <c r="C5193" s="607" t="s">
        <v>16033</v>
      </c>
      <c r="D5193" s="607" t="s">
        <v>11895</v>
      </c>
      <c r="E5193" s="619" t="s">
        <v>34044</v>
      </c>
      <c r="F5193"/>
      <c r="G5193"/>
      <c r="H5193"/>
    </row>
    <row r="5194" spans="1:8" ht="15" x14ac:dyDescent="0.25">
      <c r="A5194" s="609" t="str">
        <f t="shared" si="81"/>
        <v>95606</v>
      </c>
      <c r="B5194" s="607" t="s">
        <v>4717</v>
      </c>
      <c r="C5194" s="607" t="s">
        <v>16034</v>
      </c>
      <c r="D5194" s="607" t="s">
        <v>11895</v>
      </c>
      <c r="E5194" s="619" t="s">
        <v>16312</v>
      </c>
      <c r="F5194"/>
      <c r="G5194"/>
      <c r="H5194"/>
    </row>
    <row r="5195" spans="1:8" ht="15" x14ac:dyDescent="0.25">
      <c r="A5195" s="609" t="str">
        <f t="shared" si="81"/>
        <v>87471</v>
      </c>
      <c r="B5195" s="607" t="s">
        <v>1275</v>
      </c>
      <c r="C5195" s="607" t="s">
        <v>16035</v>
      </c>
      <c r="D5195" s="607" t="s">
        <v>10737</v>
      </c>
      <c r="E5195" s="619" t="s">
        <v>34045</v>
      </c>
      <c r="F5195"/>
      <c r="G5195"/>
      <c r="H5195"/>
    </row>
    <row r="5196" spans="1:8" ht="15" x14ac:dyDescent="0.25">
      <c r="A5196" s="609" t="str">
        <f t="shared" si="81"/>
        <v>87472</v>
      </c>
      <c r="B5196" s="607" t="s">
        <v>1276</v>
      </c>
      <c r="C5196" s="607" t="s">
        <v>16036</v>
      </c>
      <c r="D5196" s="607" t="s">
        <v>10737</v>
      </c>
      <c r="E5196" s="619" t="s">
        <v>28565</v>
      </c>
      <c r="F5196"/>
      <c r="G5196"/>
      <c r="H5196"/>
    </row>
    <row r="5197" spans="1:8" ht="15" x14ac:dyDescent="0.25">
      <c r="A5197" s="609" t="str">
        <f t="shared" si="81"/>
        <v>87473</v>
      </c>
      <c r="B5197" s="607" t="s">
        <v>1277</v>
      </c>
      <c r="C5197" s="607" t="s">
        <v>16037</v>
      </c>
      <c r="D5197" s="607" t="s">
        <v>10737</v>
      </c>
      <c r="E5197" s="619" t="s">
        <v>19139</v>
      </c>
      <c r="F5197"/>
      <c r="G5197"/>
      <c r="H5197"/>
    </row>
    <row r="5198" spans="1:8" ht="15" x14ac:dyDescent="0.25">
      <c r="A5198" s="609" t="str">
        <f t="shared" si="81"/>
        <v>87474</v>
      </c>
      <c r="B5198" s="607" t="s">
        <v>1278</v>
      </c>
      <c r="C5198" s="607" t="s">
        <v>16038</v>
      </c>
      <c r="D5198" s="607" t="s">
        <v>10737</v>
      </c>
      <c r="E5198" s="619" t="s">
        <v>34046</v>
      </c>
      <c r="F5198"/>
      <c r="G5198"/>
      <c r="H5198"/>
    </row>
    <row r="5199" spans="1:8" ht="15" x14ac:dyDescent="0.25">
      <c r="A5199" s="609" t="str">
        <f t="shared" si="81"/>
        <v>87475</v>
      </c>
      <c r="B5199" s="607" t="s">
        <v>1279</v>
      </c>
      <c r="C5199" s="607" t="s">
        <v>16039</v>
      </c>
      <c r="D5199" s="607" t="s">
        <v>10737</v>
      </c>
      <c r="E5199" s="619" t="s">
        <v>17474</v>
      </c>
      <c r="F5199"/>
      <c r="G5199"/>
      <c r="H5199"/>
    </row>
    <row r="5200" spans="1:8" ht="15" x14ac:dyDescent="0.25">
      <c r="A5200" s="609" t="str">
        <f t="shared" si="81"/>
        <v>87476</v>
      </c>
      <c r="B5200" s="607" t="s">
        <v>1280</v>
      </c>
      <c r="C5200" s="607" t="s">
        <v>16040</v>
      </c>
      <c r="D5200" s="607" t="s">
        <v>10737</v>
      </c>
      <c r="E5200" s="619" t="s">
        <v>34047</v>
      </c>
      <c r="F5200"/>
      <c r="G5200"/>
      <c r="H5200"/>
    </row>
    <row r="5201" spans="1:8" ht="15" x14ac:dyDescent="0.25">
      <c r="A5201" s="609" t="str">
        <f t="shared" si="81"/>
        <v>87477</v>
      </c>
      <c r="B5201" s="607" t="s">
        <v>1281</v>
      </c>
      <c r="C5201" s="607" t="s">
        <v>16041</v>
      </c>
      <c r="D5201" s="607" t="s">
        <v>10737</v>
      </c>
      <c r="E5201" s="619" t="s">
        <v>19740</v>
      </c>
      <c r="F5201"/>
      <c r="G5201"/>
      <c r="H5201"/>
    </row>
    <row r="5202" spans="1:8" ht="15" x14ac:dyDescent="0.25">
      <c r="A5202" s="609" t="str">
        <f t="shared" si="81"/>
        <v>87478</v>
      </c>
      <c r="B5202" s="607" t="s">
        <v>1282</v>
      </c>
      <c r="C5202" s="607" t="s">
        <v>16042</v>
      </c>
      <c r="D5202" s="607" t="s">
        <v>10737</v>
      </c>
      <c r="E5202" s="619" t="s">
        <v>30410</v>
      </c>
      <c r="F5202"/>
      <c r="G5202"/>
      <c r="H5202"/>
    </row>
    <row r="5203" spans="1:8" ht="15" x14ac:dyDescent="0.25">
      <c r="A5203" s="609" t="str">
        <f t="shared" si="81"/>
        <v>87479</v>
      </c>
      <c r="B5203" s="607" t="s">
        <v>1283</v>
      </c>
      <c r="C5203" s="607" t="s">
        <v>16043</v>
      </c>
      <c r="D5203" s="607" t="s">
        <v>10737</v>
      </c>
      <c r="E5203" s="619" t="s">
        <v>34048</v>
      </c>
      <c r="F5203"/>
      <c r="G5203"/>
      <c r="H5203"/>
    </row>
    <row r="5204" spans="1:8" ht="15" x14ac:dyDescent="0.25">
      <c r="A5204" s="609" t="str">
        <f t="shared" si="81"/>
        <v>87480</v>
      </c>
      <c r="B5204" s="607" t="s">
        <v>1284</v>
      </c>
      <c r="C5204" s="607" t="s">
        <v>16044</v>
      </c>
      <c r="D5204" s="607" t="s">
        <v>10737</v>
      </c>
      <c r="E5204" s="619" t="s">
        <v>34049</v>
      </c>
      <c r="F5204"/>
      <c r="G5204"/>
      <c r="H5204"/>
    </row>
    <row r="5205" spans="1:8" ht="15" x14ac:dyDescent="0.25">
      <c r="A5205" s="609" t="str">
        <f t="shared" si="81"/>
        <v>87481</v>
      </c>
      <c r="B5205" s="607" t="s">
        <v>1285</v>
      </c>
      <c r="C5205" s="607" t="s">
        <v>16045</v>
      </c>
      <c r="D5205" s="607" t="s">
        <v>10737</v>
      </c>
      <c r="E5205" s="619" t="s">
        <v>19771</v>
      </c>
      <c r="F5205"/>
      <c r="G5205"/>
      <c r="H5205"/>
    </row>
    <row r="5206" spans="1:8" ht="15" x14ac:dyDescent="0.25">
      <c r="A5206" s="609" t="str">
        <f t="shared" si="81"/>
        <v>87482</v>
      </c>
      <c r="B5206" s="607" t="s">
        <v>1286</v>
      </c>
      <c r="C5206" s="607" t="s">
        <v>16046</v>
      </c>
      <c r="D5206" s="607" t="s">
        <v>10737</v>
      </c>
      <c r="E5206" s="619" t="s">
        <v>34050</v>
      </c>
      <c r="F5206"/>
      <c r="G5206"/>
      <c r="H5206"/>
    </row>
    <row r="5207" spans="1:8" ht="15" x14ac:dyDescent="0.25">
      <c r="A5207" s="609" t="str">
        <f t="shared" si="81"/>
        <v>87483</v>
      </c>
      <c r="B5207" s="607" t="s">
        <v>1287</v>
      </c>
      <c r="C5207" s="607" t="s">
        <v>16047</v>
      </c>
      <c r="D5207" s="607" t="s">
        <v>10737</v>
      </c>
      <c r="E5207" s="619" t="s">
        <v>34051</v>
      </c>
      <c r="F5207"/>
      <c r="G5207"/>
      <c r="H5207"/>
    </row>
    <row r="5208" spans="1:8" ht="15" x14ac:dyDescent="0.25">
      <c r="A5208" s="609" t="str">
        <f t="shared" si="81"/>
        <v>87484</v>
      </c>
      <c r="B5208" s="607" t="s">
        <v>1288</v>
      </c>
      <c r="C5208" s="607" t="s">
        <v>16048</v>
      </c>
      <c r="D5208" s="607" t="s">
        <v>10737</v>
      </c>
      <c r="E5208" s="619" t="s">
        <v>18230</v>
      </c>
      <c r="F5208"/>
      <c r="G5208"/>
      <c r="H5208"/>
    </row>
    <row r="5209" spans="1:8" ht="15" x14ac:dyDescent="0.25">
      <c r="A5209" s="609" t="str">
        <f t="shared" si="81"/>
        <v>87485</v>
      </c>
      <c r="B5209" s="607" t="s">
        <v>1289</v>
      </c>
      <c r="C5209" s="607" t="s">
        <v>16050</v>
      </c>
      <c r="D5209" s="607" t="s">
        <v>10737</v>
      </c>
      <c r="E5209" s="619" t="s">
        <v>34052</v>
      </c>
      <c r="F5209"/>
      <c r="G5209"/>
      <c r="H5209"/>
    </row>
    <row r="5210" spans="1:8" ht="15" x14ac:dyDescent="0.25">
      <c r="A5210" s="609" t="str">
        <f t="shared" si="81"/>
        <v>87487</v>
      </c>
      <c r="B5210" s="607" t="s">
        <v>1290</v>
      </c>
      <c r="C5210" s="607" t="s">
        <v>16051</v>
      </c>
      <c r="D5210" s="607" t="s">
        <v>10737</v>
      </c>
      <c r="E5210" s="619" t="s">
        <v>34053</v>
      </c>
      <c r="F5210"/>
      <c r="G5210"/>
      <c r="H5210"/>
    </row>
    <row r="5211" spans="1:8" ht="15" x14ac:dyDescent="0.25">
      <c r="A5211" s="609" t="str">
        <f t="shared" si="81"/>
        <v>87488</v>
      </c>
      <c r="B5211" s="607" t="s">
        <v>1291</v>
      </c>
      <c r="C5211" s="607" t="s">
        <v>16052</v>
      </c>
      <c r="D5211" s="607" t="s">
        <v>10737</v>
      </c>
      <c r="E5211" s="619" t="s">
        <v>16656</v>
      </c>
      <c r="F5211"/>
      <c r="G5211"/>
      <c r="H5211"/>
    </row>
    <row r="5212" spans="1:8" ht="15" x14ac:dyDescent="0.25">
      <c r="A5212" s="609" t="str">
        <f t="shared" si="81"/>
        <v>87489</v>
      </c>
      <c r="B5212" s="607" t="s">
        <v>1292</v>
      </c>
      <c r="C5212" s="607" t="s">
        <v>16053</v>
      </c>
      <c r="D5212" s="607" t="s">
        <v>10737</v>
      </c>
      <c r="E5212" s="619" t="s">
        <v>34054</v>
      </c>
      <c r="F5212"/>
      <c r="G5212"/>
      <c r="H5212"/>
    </row>
    <row r="5213" spans="1:8" ht="15" x14ac:dyDescent="0.25">
      <c r="A5213" s="609" t="str">
        <f t="shared" si="81"/>
        <v>87490</v>
      </c>
      <c r="B5213" s="607" t="s">
        <v>1293</v>
      </c>
      <c r="C5213" s="607" t="s">
        <v>16054</v>
      </c>
      <c r="D5213" s="607" t="s">
        <v>10737</v>
      </c>
      <c r="E5213" s="619" t="s">
        <v>10229</v>
      </c>
      <c r="F5213"/>
      <c r="G5213"/>
      <c r="H5213"/>
    </row>
    <row r="5214" spans="1:8" ht="15" x14ac:dyDescent="0.25">
      <c r="A5214" s="609" t="str">
        <f t="shared" si="81"/>
        <v>87491</v>
      </c>
      <c r="B5214" s="607" t="s">
        <v>1294</v>
      </c>
      <c r="C5214" s="607" t="s">
        <v>16055</v>
      </c>
      <c r="D5214" s="607" t="s">
        <v>10737</v>
      </c>
      <c r="E5214" s="619" t="s">
        <v>18054</v>
      </c>
      <c r="F5214"/>
      <c r="G5214"/>
      <c r="H5214"/>
    </row>
    <row r="5215" spans="1:8" ht="15" x14ac:dyDescent="0.25">
      <c r="A5215" s="609" t="str">
        <f t="shared" si="81"/>
        <v>87492</v>
      </c>
      <c r="B5215" s="607" t="s">
        <v>1295</v>
      </c>
      <c r="C5215" s="607" t="s">
        <v>16056</v>
      </c>
      <c r="D5215" s="607" t="s">
        <v>10737</v>
      </c>
      <c r="E5215" s="619" t="s">
        <v>34055</v>
      </c>
      <c r="F5215"/>
      <c r="G5215"/>
      <c r="H5215"/>
    </row>
    <row r="5216" spans="1:8" ht="15" x14ac:dyDescent="0.25">
      <c r="A5216" s="609" t="str">
        <f t="shared" si="81"/>
        <v>87493</v>
      </c>
      <c r="B5216" s="607" t="s">
        <v>1296</v>
      </c>
      <c r="C5216" s="607" t="s">
        <v>16057</v>
      </c>
      <c r="D5216" s="607" t="s">
        <v>10737</v>
      </c>
      <c r="E5216" s="619" t="s">
        <v>23946</v>
      </c>
      <c r="F5216"/>
      <c r="G5216"/>
      <c r="H5216"/>
    </row>
    <row r="5217" spans="1:8" ht="15" x14ac:dyDescent="0.25">
      <c r="A5217" s="609" t="str">
        <f t="shared" si="81"/>
        <v>87494</v>
      </c>
      <c r="B5217" s="607" t="s">
        <v>1297</v>
      </c>
      <c r="C5217" s="607" t="s">
        <v>16058</v>
      </c>
      <c r="D5217" s="607" t="s">
        <v>10737</v>
      </c>
      <c r="E5217" s="619" t="s">
        <v>34056</v>
      </c>
      <c r="F5217"/>
      <c r="G5217"/>
      <c r="H5217"/>
    </row>
    <row r="5218" spans="1:8" ht="15" x14ac:dyDescent="0.25">
      <c r="A5218" s="609" t="str">
        <f t="shared" si="81"/>
        <v>87495</v>
      </c>
      <c r="B5218" s="607" t="s">
        <v>1298</v>
      </c>
      <c r="C5218" s="607" t="s">
        <v>16059</v>
      </c>
      <c r="D5218" s="607" t="s">
        <v>10737</v>
      </c>
      <c r="E5218" s="619" t="s">
        <v>34057</v>
      </c>
      <c r="F5218"/>
      <c r="G5218"/>
      <c r="H5218"/>
    </row>
    <row r="5219" spans="1:8" ht="15" x14ac:dyDescent="0.25">
      <c r="A5219" s="609" t="str">
        <f t="shared" si="81"/>
        <v>87496</v>
      </c>
      <c r="B5219" s="607" t="s">
        <v>1299</v>
      </c>
      <c r="C5219" s="607" t="s">
        <v>16060</v>
      </c>
      <c r="D5219" s="607" t="s">
        <v>10737</v>
      </c>
      <c r="E5219" s="619" t="s">
        <v>34058</v>
      </c>
      <c r="F5219"/>
      <c r="G5219"/>
      <c r="H5219"/>
    </row>
    <row r="5220" spans="1:8" ht="15" x14ac:dyDescent="0.25">
      <c r="A5220" s="609" t="str">
        <f t="shared" si="81"/>
        <v>87497</v>
      </c>
      <c r="B5220" s="607" t="s">
        <v>1300</v>
      </c>
      <c r="C5220" s="607" t="s">
        <v>16061</v>
      </c>
      <c r="D5220" s="607" t="s">
        <v>10737</v>
      </c>
      <c r="E5220" s="619" t="s">
        <v>31640</v>
      </c>
      <c r="F5220"/>
      <c r="G5220"/>
      <c r="H5220"/>
    </row>
    <row r="5221" spans="1:8" ht="15" x14ac:dyDescent="0.25">
      <c r="A5221" s="609" t="str">
        <f t="shared" si="81"/>
        <v>87498</v>
      </c>
      <c r="B5221" s="607" t="s">
        <v>1301</v>
      </c>
      <c r="C5221" s="607" t="s">
        <v>16062</v>
      </c>
      <c r="D5221" s="607" t="s">
        <v>10737</v>
      </c>
      <c r="E5221" s="619" t="s">
        <v>22804</v>
      </c>
      <c r="F5221"/>
      <c r="G5221"/>
      <c r="H5221"/>
    </row>
    <row r="5222" spans="1:8" ht="15" x14ac:dyDescent="0.25">
      <c r="A5222" s="609" t="str">
        <f t="shared" si="81"/>
        <v>87499</v>
      </c>
      <c r="B5222" s="607" t="s">
        <v>1302</v>
      </c>
      <c r="C5222" s="607" t="s">
        <v>16063</v>
      </c>
      <c r="D5222" s="607" t="s">
        <v>10737</v>
      </c>
      <c r="E5222" s="619" t="s">
        <v>18983</v>
      </c>
      <c r="F5222"/>
      <c r="G5222"/>
      <c r="H5222"/>
    </row>
    <row r="5223" spans="1:8" ht="15" x14ac:dyDescent="0.25">
      <c r="A5223" s="609" t="str">
        <f t="shared" si="81"/>
        <v>87500</v>
      </c>
      <c r="B5223" s="607" t="s">
        <v>1303</v>
      </c>
      <c r="C5223" s="607" t="s">
        <v>16064</v>
      </c>
      <c r="D5223" s="607" t="s">
        <v>10737</v>
      </c>
      <c r="E5223" s="619" t="s">
        <v>34059</v>
      </c>
      <c r="F5223"/>
      <c r="G5223"/>
      <c r="H5223"/>
    </row>
    <row r="5224" spans="1:8" ht="15" x14ac:dyDescent="0.25">
      <c r="A5224" s="609" t="str">
        <f t="shared" si="81"/>
        <v>87501</v>
      </c>
      <c r="B5224" s="607" t="s">
        <v>1304</v>
      </c>
      <c r="C5224" s="607" t="s">
        <v>16065</v>
      </c>
      <c r="D5224" s="607" t="s">
        <v>10737</v>
      </c>
      <c r="E5224" s="619" t="s">
        <v>34060</v>
      </c>
      <c r="F5224"/>
      <c r="G5224"/>
      <c r="H5224"/>
    </row>
    <row r="5225" spans="1:8" ht="15" x14ac:dyDescent="0.25">
      <c r="A5225" s="609" t="str">
        <f t="shared" si="81"/>
        <v>87502</v>
      </c>
      <c r="B5225" s="607" t="s">
        <v>1305</v>
      </c>
      <c r="C5225" s="607" t="s">
        <v>16066</v>
      </c>
      <c r="D5225" s="607" t="s">
        <v>10737</v>
      </c>
      <c r="E5225" s="619" t="s">
        <v>34061</v>
      </c>
      <c r="F5225"/>
      <c r="G5225"/>
      <c r="H5225"/>
    </row>
    <row r="5226" spans="1:8" ht="15" x14ac:dyDescent="0.25">
      <c r="A5226" s="609" t="str">
        <f t="shared" si="81"/>
        <v>87503</v>
      </c>
      <c r="B5226" s="607" t="s">
        <v>1306</v>
      </c>
      <c r="C5226" s="607" t="s">
        <v>16067</v>
      </c>
      <c r="D5226" s="607" t="s">
        <v>10737</v>
      </c>
      <c r="E5226" s="619" t="s">
        <v>18766</v>
      </c>
      <c r="F5226"/>
      <c r="G5226"/>
      <c r="H5226"/>
    </row>
    <row r="5227" spans="1:8" ht="15" x14ac:dyDescent="0.25">
      <c r="A5227" s="609" t="str">
        <f t="shared" si="81"/>
        <v>87504</v>
      </c>
      <c r="B5227" s="607" t="s">
        <v>1307</v>
      </c>
      <c r="C5227" s="607" t="s">
        <v>16068</v>
      </c>
      <c r="D5227" s="607" t="s">
        <v>10737</v>
      </c>
      <c r="E5227" s="619" t="s">
        <v>34062</v>
      </c>
      <c r="F5227"/>
      <c r="G5227"/>
      <c r="H5227"/>
    </row>
    <row r="5228" spans="1:8" ht="15" x14ac:dyDescent="0.25">
      <c r="A5228" s="609" t="str">
        <f t="shared" si="81"/>
        <v>87505</v>
      </c>
      <c r="B5228" s="607" t="s">
        <v>1308</v>
      </c>
      <c r="C5228" s="607" t="s">
        <v>16069</v>
      </c>
      <c r="D5228" s="607" t="s">
        <v>10737</v>
      </c>
      <c r="E5228" s="619" t="s">
        <v>34063</v>
      </c>
      <c r="F5228"/>
      <c r="G5228"/>
      <c r="H5228"/>
    </row>
    <row r="5229" spans="1:8" ht="15" x14ac:dyDescent="0.25">
      <c r="A5229" s="609" t="str">
        <f t="shared" si="81"/>
        <v>87506</v>
      </c>
      <c r="B5229" s="607" t="s">
        <v>1309</v>
      </c>
      <c r="C5229" s="607" t="s">
        <v>16070</v>
      </c>
      <c r="D5229" s="607" t="s">
        <v>10737</v>
      </c>
      <c r="E5229" s="619" t="s">
        <v>34064</v>
      </c>
      <c r="F5229"/>
      <c r="G5229"/>
      <c r="H5229"/>
    </row>
    <row r="5230" spans="1:8" ht="15" x14ac:dyDescent="0.25">
      <c r="A5230" s="609" t="str">
        <f t="shared" si="81"/>
        <v>87507</v>
      </c>
      <c r="B5230" s="607" t="s">
        <v>1310</v>
      </c>
      <c r="C5230" s="607" t="s">
        <v>16071</v>
      </c>
      <c r="D5230" s="607" t="s">
        <v>10737</v>
      </c>
      <c r="E5230" s="619" t="s">
        <v>17882</v>
      </c>
      <c r="F5230"/>
      <c r="G5230"/>
      <c r="H5230"/>
    </row>
    <row r="5231" spans="1:8" ht="15" x14ac:dyDescent="0.25">
      <c r="A5231" s="609" t="str">
        <f t="shared" si="81"/>
        <v>87508</v>
      </c>
      <c r="B5231" s="607" t="s">
        <v>1311</v>
      </c>
      <c r="C5231" s="607" t="s">
        <v>16072</v>
      </c>
      <c r="D5231" s="607" t="s">
        <v>10737</v>
      </c>
      <c r="E5231" s="619" t="s">
        <v>34065</v>
      </c>
      <c r="F5231"/>
      <c r="G5231"/>
      <c r="H5231"/>
    </row>
    <row r="5232" spans="1:8" ht="15" x14ac:dyDescent="0.25">
      <c r="A5232" s="609" t="str">
        <f t="shared" si="81"/>
        <v>87509</v>
      </c>
      <c r="B5232" s="607" t="s">
        <v>1312</v>
      </c>
      <c r="C5232" s="607" t="s">
        <v>16073</v>
      </c>
      <c r="D5232" s="607" t="s">
        <v>10737</v>
      </c>
      <c r="E5232" s="619" t="s">
        <v>18241</v>
      </c>
      <c r="F5232"/>
      <c r="G5232"/>
      <c r="H5232"/>
    </row>
    <row r="5233" spans="1:8" ht="15" x14ac:dyDescent="0.25">
      <c r="A5233" s="609" t="str">
        <f t="shared" si="81"/>
        <v>87510</v>
      </c>
      <c r="B5233" s="607" t="s">
        <v>1313</v>
      </c>
      <c r="C5233" s="607" t="s">
        <v>16074</v>
      </c>
      <c r="D5233" s="607" t="s">
        <v>10737</v>
      </c>
      <c r="E5233" s="619" t="s">
        <v>34066</v>
      </c>
      <c r="F5233"/>
      <c r="G5233"/>
      <c r="H5233"/>
    </row>
    <row r="5234" spans="1:8" ht="15" x14ac:dyDescent="0.25">
      <c r="A5234" s="609" t="str">
        <f t="shared" si="81"/>
        <v>87511</v>
      </c>
      <c r="B5234" s="607" t="s">
        <v>1314</v>
      </c>
      <c r="C5234" s="607" t="s">
        <v>16075</v>
      </c>
      <c r="D5234" s="607" t="s">
        <v>10737</v>
      </c>
      <c r="E5234" s="619" t="s">
        <v>25479</v>
      </c>
      <c r="F5234"/>
      <c r="G5234"/>
      <c r="H5234"/>
    </row>
    <row r="5235" spans="1:8" ht="15" x14ac:dyDescent="0.25">
      <c r="A5235" s="609" t="str">
        <f t="shared" si="81"/>
        <v>87512</v>
      </c>
      <c r="B5235" s="607" t="s">
        <v>1315</v>
      </c>
      <c r="C5235" s="607" t="s">
        <v>16076</v>
      </c>
      <c r="D5235" s="607" t="s">
        <v>10737</v>
      </c>
      <c r="E5235" s="619" t="s">
        <v>34067</v>
      </c>
      <c r="F5235"/>
      <c r="G5235"/>
      <c r="H5235"/>
    </row>
    <row r="5236" spans="1:8" ht="15" x14ac:dyDescent="0.25">
      <c r="A5236" s="609" t="str">
        <f t="shared" si="81"/>
        <v>87513</v>
      </c>
      <c r="B5236" s="607" t="s">
        <v>1316</v>
      </c>
      <c r="C5236" s="607" t="s">
        <v>16077</v>
      </c>
      <c r="D5236" s="607" t="s">
        <v>10737</v>
      </c>
      <c r="E5236" s="619" t="s">
        <v>19418</v>
      </c>
      <c r="F5236"/>
      <c r="G5236"/>
      <c r="H5236"/>
    </row>
    <row r="5237" spans="1:8" ht="15" x14ac:dyDescent="0.25">
      <c r="A5237" s="609" t="str">
        <f t="shared" si="81"/>
        <v>87514</v>
      </c>
      <c r="B5237" s="607" t="s">
        <v>1317</v>
      </c>
      <c r="C5237" s="607" t="s">
        <v>16079</v>
      </c>
      <c r="D5237" s="607" t="s">
        <v>10737</v>
      </c>
      <c r="E5237" s="619" t="s">
        <v>34068</v>
      </c>
      <c r="F5237"/>
      <c r="G5237"/>
      <c r="H5237"/>
    </row>
    <row r="5238" spans="1:8" ht="15" x14ac:dyDescent="0.25">
      <c r="A5238" s="609" t="str">
        <f t="shared" si="81"/>
        <v>87515</v>
      </c>
      <c r="B5238" s="607" t="s">
        <v>1318</v>
      </c>
      <c r="C5238" s="607" t="s">
        <v>16080</v>
      </c>
      <c r="D5238" s="607" t="s">
        <v>10737</v>
      </c>
      <c r="E5238" s="619" t="s">
        <v>19535</v>
      </c>
      <c r="F5238"/>
      <c r="G5238"/>
      <c r="H5238"/>
    </row>
    <row r="5239" spans="1:8" ht="15" x14ac:dyDescent="0.25">
      <c r="A5239" s="609" t="str">
        <f t="shared" si="81"/>
        <v>87516</v>
      </c>
      <c r="B5239" s="607" t="s">
        <v>1319</v>
      </c>
      <c r="C5239" s="607" t="s">
        <v>16081</v>
      </c>
      <c r="D5239" s="607" t="s">
        <v>10737</v>
      </c>
      <c r="E5239" s="619" t="s">
        <v>34069</v>
      </c>
      <c r="F5239"/>
      <c r="G5239"/>
      <c r="H5239"/>
    </row>
    <row r="5240" spans="1:8" ht="15" x14ac:dyDescent="0.25">
      <c r="A5240" s="609" t="str">
        <f t="shared" si="81"/>
        <v>87517</v>
      </c>
      <c r="B5240" s="607" t="s">
        <v>1320</v>
      </c>
      <c r="C5240" s="607" t="s">
        <v>16082</v>
      </c>
      <c r="D5240" s="607" t="s">
        <v>10737</v>
      </c>
      <c r="E5240" s="619" t="s">
        <v>34070</v>
      </c>
      <c r="F5240"/>
      <c r="G5240"/>
      <c r="H5240"/>
    </row>
    <row r="5241" spans="1:8" ht="15" x14ac:dyDescent="0.25">
      <c r="A5241" s="609" t="str">
        <f t="shared" si="81"/>
        <v>87518</v>
      </c>
      <c r="B5241" s="607" t="s">
        <v>1321</v>
      </c>
      <c r="C5241" s="607" t="s">
        <v>16083</v>
      </c>
      <c r="D5241" s="607" t="s">
        <v>10737</v>
      </c>
      <c r="E5241" s="619" t="s">
        <v>34071</v>
      </c>
      <c r="F5241"/>
      <c r="G5241"/>
      <c r="H5241"/>
    </row>
    <row r="5242" spans="1:8" ht="15" x14ac:dyDescent="0.25">
      <c r="A5242" s="609" t="str">
        <f t="shared" si="81"/>
        <v>87519</v>
      </c>
      <c r="B5242" s="607" t="s">
        <v>1322</v>
      </c>
      <c r="C5242" s="607" t="s">
        <v>16084</v>
      </c>
      <c r="D5242" s="607" t="s">
        <v>10737</v>
      </c>
      <c r="E5242" s="619" t="s">
        <v>34072</v>
      </c>
      <c r="F5242"/>
      <c r="G5242"/>
      <c r="H5242"/>
    </row>
    <row r="5243" spans="1:8" ht="15" x14ac:dyDescent="0.25">
      <c r="A5243" s="609" t="str">
        <f t="shared" si="81"/>
        <v>87520</v>
      </c>
      <c r="B5243" s="607" t="s">
        <v>1323</v>
      </c>
      <c r="C5243" s="607" t="s">
        <v>16085</v>
      </c>
      <c r="D5243" s="607" t="s">
        <v>10737</v>
      </c>
      <c r="E5243" s="619" t="s">
        <v>34073</v>
      </c>
      <c r="F5243"/>
      <c r="G5243"/>
      <c r="H5243"/>
    </row>
    <row r="5244" spans="1:8" ht="15" x14ac:dyDescent="0.25">
      <c r="A5244" s="609" t="str">
        <f t="shared" si="81"/>
        <v>87521</v>
      </c>
      <c r="B5244" s="607" t="s">
        <v>1324</v>
      </c>
      <c r="C5244" s="607" t="s">
        <v>16086</v>
      </c>
      <c r="D5244" s="607" t="s">
        <v>10737</v>
      </c>
      <c r="E5244" s="619" t="s">
        <v>34074</v>
      </c>
      <c r="F5244"/>
      <c r="G5244"/>
      <c r="H5244"/>
    </row>
    <row r="5245" spans="1:8" ht="15" x14ac:dyDescent="0.25">
      <c r="A5245" s="609" t="str">
        <f t="shared" si="81"/>
        <v>87522</v>
      </c>
      <c r="B5245" s="607" t="s">
        <v>1325</v>
      </c>
      <c r="C5245" s="607" t="s">
        <v>16087</v>
      </c>
      <c r="D5245" s="607" t="s">
        <v>10737</v>
      </c>
      <c r="E5245" s="619" t="s">
        <v>33568</v>
      </c>
      <c r="F5245"/>
      <c r="G5245"/>
      <c r="H5245"/>
    </row>
    <row r="5246" spans="1:8" ht="15" x14ac:dyDescent="0.25">
      <c r="A5246" s="609" t="str">
        <f t="shared" si="81"/>
        <v>87523</v>
      </c>
      <c r="B5246" s="607" t="s">
        <v>1326</v>
      </c>
      <c r="C5246" s="607" t="s">
        <v>16088</v>
      </c>
      <c r="D5246" s="607" t="s">
        <v>10737</v>
      </c>
      <c r="E5246" s="619" t="s">
        <v>33618</v>
      </c>
      <c r="F5246"/>
      <c r="G5246"/>
      <c r="H5246"/>
    </row>
    <row r="5247" spans="1:8" ht="15" x14ac:dyDescent="0.25">
      <c r="A5247" s="609" t="str">
        <f t="shared" si="81"/>
        <v>87524</v>
      </c>
      <c r="B5247" s="607" t="s">
        <v>1327</v>
      </c>
      <c r="C5247" s="607" t="s">
        <v>16089</v>
      </c>
      <c r="D5247" s="607" t="s">
        <v>10737</v>
      </c>
      <c r="E5247" s="619" t="s">
        <v>27684</v>
      </c>
      <c r="F5247"/>
      <c r="G5247"/>
      <c r="H5247"/>
    </row>
    <row r="5248" spans="1:8" ht="15" x14ac:dyDescent="0.25">
      <c r="A5248" s="609" t="str">
        <f t="shared" si="81"/>
        <v>87525</v>
      </c>
      <c r="B5248" s="607" t="s">
        <v>1328</v>
      </c>
      <c r="C5248" s="607" t="s">
        <v>16090</v>
      </c>
      <c r="D5248" s="607" t="s">
        <v>10737</v>
      </c>
      <c r="E5248" s="619" t="s">
        <v>34075</v>
      </c>
      <c r="F5248"/>
      <c r="G5248"/>
      <c r="H5248"/>
    </row>
    <row r="5249" spans="1:8" ht="15" x14ac:dyDescent="0.25">
      <c r="A5249" s="609" t="str">
        <f t="shared" si="81"/>
        <v>87526</v>
      </c>
      <c r="B5249" s="607" t="s">
        <v>1329</v>
      </c>
      <c r="C5249" s="607" t="s">
        <v>16091</v>
      </c>
      <c r="D5249" s="607" t="s">
        <v>10737</v>
      </c>
      <c r="E5249" s="619" t="s">
        <v>34076</v>
      </c>
      <c r="F5249"/>
      <c r="G5249"/>
      <c r="H5249"/>
    </row>
    <row r="5250" spans="1:8" ht="15" x14ac:dyDescent="0.25">
      <c r="A5250" s="609" t="str">
        <f t="shared" ref="A5250:A5313" si="82">IF(ISERROR(SEARCH("/",B5250)=6),TRIM(CLEAN(B5250)),IF(SEARCH("/",B5250)=6,IF(LEN(TRIM(CLEAN(B5250)))=7,LEFT(TRIM(CLEAN(B5250)),6)&amp;"00"&amp;RIGHT(TRIM(CLEAN(B5250)),1),LEFT(TRIM(CLEAN(B5250)),6)&amp;"0"&amp;RIGHT(TRIM(CLEAN(B5250)),2)),TRIM(CLEAN(B5250))))</f>
        <v>89043</v>
      </c>
      <c r="B5250" s="607" t="s">
        <v>1710</v>
      </c>
      <c r="C5250" s="607" t="s">
        <v>16092</v>
      </c>
      <c r="D5250" s="607" t="s">
        <v>10737</v>
      </c>
      <c r="E5250" s="619" t="s">
        <v>34077</v>
      </c>
      <c r="F5250"/>
      <c r="G5250"/>
      <c r="H5250"/>
    </row>
    <row r="5251" spans="1:8" ht="15" x14ac:dyDescent="0.25">
      <c r="A5251" s="609" t="str">
        <f t="shared" si="82"/>
        <v>89168</v>
      </c>
      <c r="B5251" s="607" t="s">
        <v>1720</v>
      </c>
      <c r="C5251" s="607" t="s">
        <v>16093</v>
      </c>
      <c r="D5251" s="607" t="s">
        <v>10737</v>
      </c>
      <c r="E5251" s="619" t="s">
        <v>19367</v>
      </c>
      <c r="F5251"/>
      <c r="G5251"/>
      <c r="H5251"/>
    </row>
    <row r="5252" spans="1:8" ht="15" x14ac:dyDescent="0.25">
      <c r="A5252" s="609" t="str">
        <f t="shared" si="82"/>
        <v>89977</v>
      </c>
      <c r="B5252" s="607" t="s">
        <v>2343</v>
      </c>
      <c r="C5252" s="607" t="s">
        <v>16094</v>
      </c>
      <c r="D5252" s="607" t="s">
        <v>10737</v>
      </c>
      <c r="E5252" s="619" t="s">
        <v>34078</v>
      </c>
      <c r="F5252"/>
      <c r="G5252"/>
      <c r="H5252"/>
    </row>
    <row r="5253" spans="1:8" ht="15" x14ac:dyDescent="0.25">
      <c r="A5253" s="609" t="str">
        <f t="shared" si="82"/>
        <v>90112</v>
      </c>
      <c r="B5253" s="607" t="s">
        <v>2375</v>
      </c>
      <c r="C5253" s="607" t="s">
        <v>16095</v>
      </c>
      <c r="D5253" s="607" t="s">
        <v>10737</v>
      </c>
      <c r="E5253" s="619" t="s">
        <v>19682</v>
      </c>
      <c r="F5253"/>
      <c r="G5253"/>
      <c r="H5253"/>
    </row>
    <row r="5254" spans="1:8" ht="15" x14ac:dyDescent="0.25">
      <c r="A5254" s="609" t="str">
        <f t="shared" si="82"/>
        <v>101159</v>
      </c>
      <c r="B5254" s="607" t="s">
        <v>6812</v>
      </c>
      <c r="C5254" s="607" t="s">
        <v>16096</v>
      </c>
      <c r="D5254" s="607" t="s">
        <v>10737</v>
      </c>
      <c r="E5254" s="619" t="s">
        <v>33484</v>
      </c>
      <c r="F5254"/>
      <c r="G5254"/>
      <c r="H5254"/>
    </row>
    <row r="5255" spans="1:8" ht="15" x14ac:dyDescent="0.25">
      <c r="A5255" s="609" t="str">
        <f t="shared" si="82"/>
        <v>89282</v>
      </c>
      <c r="B5255" s="607" t="s">
        <v>1787</v>
      </c>
      <c r="C5255" s="607" t="s">
        <v>16097</v>
      </c>
      <c r="D5255" s="607" t="s">
        <v>10737</v>
      </c>
      <c r="E5255" s="619" t="s">
        <v>34079</v>
      </c>
      <c r="F5255"/>
      <c r="G5255"/>
      <c r="H5255"/>
    </row>
    <row r="5256" spans="1:8" ht="15" x14ac:dyDescent="0.25">
      <c r="A5256" s="609" t="str">
        <f t="shared" si="82"/>
        <v>89283</v>
      </c>
      <c r="B5256" s="607" t="s">
        <v>1788</v>
      </c>
      <c r="C5256" s="607" t="s">
        <v>16098</v>
      </c>
      <c r="D5256" s="607" t="s">
        <v>10737</v>
      </c>
      <c r="E5256" s="619" t="s">
        <v>19352</v>
      </c>
      <c r="F5256"/>
      <c r="G5256"/>
      <c r="H5256"/>
    </row>
    <row r="5257" spans="1:8" ht="15" x14ac:dyDescent="0.25">
      <c r="A5257" s="609" t="str">
        <f t="shared" si="82"/>
        <v>89284</v>
      </c>
      <c r="B5257" s="607" t="s">
        <v>1789</v>
      </c>
      <c r="C5257" s="607" t="s">
        <v>16099</v>
      </c>
      <c r="D5257" s="607" t="s">
        <v>10737</v>
      </c>
      <c r="E5257" s="619" t="s">
        <v>17607</v>
      </c>
      <c r="F5257"/>
      <c r="G5257"/>
      <c r="H5257"/>
    </row>
    <row r="5258" spans="1:8" ht="15" x14ac:dyDescent="0.25">
      <c r="A5258" s="609" t="str">
        <f t="shared" si="82"/>
        <v>89285</v>
      </c>
      <c r="B5258" s="607" t="s">
        <v>1790</v>
      </c>
      <c r="C5258" s="607" t="s">
        <v>16101</v>
      </c>
      <c r="D5258" s="607" t="s">
        <v>10737</v>
      </c>
      <c r="E5258" s="619" t="s">
        <v>34080</v>
      </c>
      <c r="F5258"/>
      <c r="G5258"/>
      <c r="H5258"/>
    </row>
    <row r="5259" spans="1:8" ht="15" x14ac:dyDescent="0.25">
      <c r="A5259" s="609" t="str">
        <f t="shared" si="82"/>
        <v>89286</v>
      </c>
      <c r="B5259" s="607" t="s">
        <v>1791</v>
      </c>
      <c r="C5259" s="607" t="s">
        <v>16102</v>
      </c>
      <c r="D5259" s="607" t="s">
        <v>10737</v>
      </c>
      <c r="E5259" s="619" t="s">
        <v>34081</v>
      </c>
      <c r="F5259"/>
      <c r="G5259"/>
      <c r="H5259"/>
    </row>
    <row r="5260" spans="1:8" ht="15" x14ac:dyDescent="0.25">
      <c r="A5260" s="609" t="str">
        <f t="shared" si="82"/>
        <v>89287</v>
      </c>
      <c r="B5260" s="607" t="s">
        <v>1792</v>
      </c>
      <c r="C5260" s="607" t="s">
        <v>16103</v>
      </c>
      <c r="D5260" s="607" t="s">
        <v>10737</v>
      </c>
      <c r="E5260" s="619" t="s">
        <v>18759</v>
      </c>
      <c r="F5260"/>
      <c r="G5260"/>
      <c r="H5260"/>
    </row>
    <row r="5261" spans="1:8" ht="15" x14ac:dyDescent="0.25">
      <c r="A5261" s="609" t="str">
        <f t="shared" si="82"/>
        <v>89288</v>
      </c>
      <c r="B5261" s="607" t="s">
        <v>1793</v>
      </c>
      <c r="C5261" s="607" t="s">
        <v>16104</v>
      </c>
      <c r="D5261" s="607" t="s">
        <v>10737</v>
      </c>
      <c r="E5261" s="619" t="s">
        <v>34082</v>
      </c>
      <c r="F5261"/>
      <c r="G5261"/>
      <c r="H5261"/>
    </row>
    <row r="5262" spans="1:8" ht="15" x14ac:dyDescent="0.25">
      <c r="A5262" s="609" t="str">
        <f t="shared" si="82"/>
        <v>89289</v>
      </c>
      <c r="B5262" s="607" t="s">
        <v>1794</v>
      </c>
      <c r="C5262" s="607" t="s">
        <v>16105</v>
      </c>
      <c r="D5262" s="607" t="s">
        <v>10737</v>
      </c>
      <c r="E5262" s="619" t="s">
        <v>34083</v>
      </c>
      <c r="F5262"/>
      <c r="G5262"/>
      <c r="H5262"/>
    </row>
    <row r="5263" spans="1:8" ht="15" x14ac:dyDescent="0.25">
      <c r="A5263" s="609" t="str">
        <f t="shared" si="82"/>
        <v>89290</v>
      </c>
      <c r="B5263" s="607" t="s">
        <v>1795</v>
      </c>
      <c r="C5263" s="607" t="s">
        <v>16106</v>
      </c>
      <c r="D5263" s="607" t="s">
        <v>10737</v>
      </c>
      <c r="E5263" s="619" t="s">
        <v>19160</v>
      </c>
      <c r="F5263"/>
      <c r="G5263"/>
      <c r="H5263"/>
    </row>
    <row r="5264" spans="1:8" ht="15" x14ac:dyDescent="0.25">
      <c r="A5264" s="609" t="str">
        <f t="shared" si="82"/>
        <v>89291</v>
      </c>
      <c r="B5264" s="607" t="s">
        <v>1796</v>
      </c>
      <c r="C5264" s="607" t="s">
        <v>16108</v>
      </c>
      <c r="D5264" s="607" t="s">
        <v>10737</v>
      </c>
      <c r="E5264" s="619" t="s">
        <v>34084</v>
      </c>
      <c r="F5264"/>
      <c r="G5264"/>
      <c r="H5264"/>
    </row>
    <row r="5265" spans="1:8" ht="15" x14ac:dyDescent="0.25">
      <c r="A5265" s="609" t="str">
        <f t="shared" si="82"/>
        <v>89292</v>
      </c>
      <c r="B5265" s="607" t="s">
        <v>1797</v>
      </c>
      <c r="C5265" s="607" t="s">
        <v>16109</v>
      </c>
      <c r="D5265" s="607" t="s">
        <v>10737</v>
      </c>
      <c r="E5265" s="619" t="s">
        <v>18179</v>
      </c>
      <c r="F5265"/>
      <c r="G5265"/>
      <c r="H5265"/>
    </row>
    <row r="5266" spans="1:8" ht="15" x14ac:dyDescent="0.25">
      <c r="A5266" s="609" t="str">
        <f t="shared" si="82"/>
        <v>89293</v>
      </c>
      <c r="B5266" s="607" t="s">
        <v>1798</v>
      </c>
      <c r="C5266" s="607" t="s">
        <v>16110</v>
      </c>
      <c r="D5266" s="607" t="s">
        <v>10737</v>
      </c>
      <c r="E5266" s="619" t="s">
        <v>28678</v>
      </c>
      <c r="F5266"/>
      <c r="G5266"/>
      <c r="H5266"/>
    </row>
    <row r="5267" spans="1:8" ht="15" x14ac:dyDescent="0.25">
      <c r="A5267" s="609" t="str">
        <f t="shared" si="82"/>
        <v>89294</v>
      </c>
      <c r="B5267" s="607" t="s">
        <v>1799</v>
      </c>
      <c r="C5267" s="607" t="s">
        <v>16112</v>
      </c>
      <c r="D5267" s="607" t="s">
        <v>10737</v>
      </c>
      <c r="E5267" s="619" t="s">
        <v>30201</v>
      </c>
      <c r="F5267"/>
      <c r="G5267"/>
      <c r="H5267"/>
    </row>
    <row r="5268" spans="1:8" ht="15" x14ac:dyDescent="0.25">
      <c r="A5268" s="609" t="str">
        <f t="shared" si="82"/>
        <v>89295</v>
      </c>
      <c r="B5268" s="607" t="s">
        <v>1800</v>
      </c>
      <c r="C5268" s="607" t="s">
        <v>16113</v>
      </c>
      <c r="D5268" s="607" t="s">
        <v>10737</v>
      </c>
      <c r="E5268" s="619" t="s">
        <v>19755</v>
      </c>
      <c r="F5268"/>
      <c r="G5268"/>
      <c r="H5268"/>
    </row>
    <row r="5269" spans="1:8" ht="15" x14ac:dyDescent="0.25">
      <c r="A5269" s="609" t="str">
        <f t="shared" si="82"/>
        <v>89296</v>
      </c>
      <c r="B5269" s="607" t="s">
        <v>1801</v>
      </c>
      <c r="C5269" s="607" t="s">
        <v>16114</v>
      </c>
      <c r="D5269" s="607" t="s">
        <v>10737</v>
      </c>
      <c r="E5269" s="619" t="s">
        <v>32961</v>
      </c>
      <c r="F5269"/>
      <c r="G5269"/>
      <c r="H5269"/>
    </row>
    <row r="5270" spans="1:8" ht="15" x14ac:dyDescent="0.25">
      <c r="A5270" s="609" t="str">
        <f t="shared" si="82"/>
        <v>89297</v>
      </c>
      <c r="B5270" s="607" t="s">
        <v>1802</v>
      </c>
      <c r="C5270" s="607" t="s">
        <v>16115</v>
      </c>
      <c r="D5270" s="607" t="s">
        <v>10737</v>
      </c>
      <c r="E5270" s="619" t="s">
        <v>34085</v>
      </c>
      <c r="F5270"/>
      <c r="G5270"/>
      <c r="H5270"/>
    </row>
    <row r="5271" spans="1:8" ht="15" x14ac:dyDescent="0.25">
      <c r="A5271" s="609" t="str">
        <f t="shared" si="82"/>
        <v>89298</v>
      </c>
      <c r="B5271" s="607" t="s">
        <v>1803</v>
      </c>
      <c r="C5271" s="607" t="s">
        <v>16116</v>
      </c>
      <c r="D5271" s="607" t="s">
        <v>10737</v>
      </c>
      <c r="E5271" s="619" t="s">
        <v>18863</v>
      </c>
      <c r="F5271"/>
      <c r="G5271"/>
      <c r="H5271"/>
    </row>
    <row r="5272" spans="1:8" ht="15" x14ac:dyDescent="0.25">
      <c r="A5272" s="609" t="str">
        <f t="shared" si="82"/>
        <v>89299</v>
      </c>
      <c r="B5272" s="607" t="s">
        <v>1804</v>
      </c>
      <c r="C5272" s="607" t="s">
        <v>16117</v>
      </c>
      <c r="D5272" s="607" t="s">
        <v>10737</v>
      </c>
      <c r="E5272" s="619" t="s">
        <v>34086</v>
      </c>
      <c r="F5272"/>
      <c r="G5272"/>
      <c r="H5272"/>
    </row>
    <row r="5273" spans="1:8" ht="15" x14ac:dyDescent="0.25">
      <c r="A5273" s="609" t="str">
        <f t="shared" si="82"/>
        <v>89300</v>
      </c>
      <c r="B5273" s="607" t="s">
        <v>1805</v>
      </c>
      <c r="C5273" s="607" t="s">
        <v>16118</v>
      </c>
      <c r="D5273" s="607" t="s">
        <v>10737</v>
      </c>
      <c r="E5273" s="619" t="s">
        <v>24398</v>
      </c>
      <c r="F5273"/>
      <c r="G5273"/>
      <c r="H5273"/>
    </row>
    <row r="5274" spans="1:8" ht="15" x14ac:dyDescent="0.25">
      <c r="A5274" s="609" t="str">
        <f t="shared" si="82"/>
        <v>89301</v>
      </c>
      <c r="B5274" s="607" t="s">
        <v>1806</v>
      </c>
      <c r="C5274" s="607" t="s">
        <v>16119</v>
      </c>
      <c r="D5274" s="607" t="s">
        <v>10737</v>
      </c>
      <c r="E5274" s="619" t="s">
        <v>32160</v>
      </c>
      <c r="F5274"/>
      <c r="G5274"/>
      <c r="H5274"/>
    </row>
    <row r="5275" spans="1:8" ht="15" x14ac:dyDescent="0.25">
      <c r="A5275" s="609" t="str">
        <f t="shared" si="82"/>
        <v>89302</v>
      </c>
      <c r="B5275" s="607" t="s">
        <v>1807</v>
      </c>
      <c r="C5275" s="607" t="s">
        <v>16120</v>
      </c>
      <c r="D5275" s="607" t="s">
        <v>10737</v>
      </c>
      <c r="E5275" s="619" t="s">
        <v>34087</v>
      </c>
      <c r="F5275"/>
      <c r="G5275"/>
      <c r="H5275"/>
    </row>
    <row r="5276" spans="1:8" ht="15" x14ac:dyDescent="0.25">
      <c r="A5276" s="609" t="str">
        <f t="shared" si="82"/>
        <v>89303</v>
      </c>
      <c r="B5276" s="607" t="s">
        <v>1808</v>
      </c>
      <c r="C5276" s="607" t="s">
        <v>16121</v>
      </c>
      <c r="D5276" s="607" t="s">
        <v>10737</v>
      </c>
      <c r="E5276" s="619" t="s">
        <v>34088</v>
      </c>
      <c r="F5276"/>
      <c r="G5276"/>
      <c r="H5276"/>
    </row>
    <row r="5277" spans="1:8" ht="15" x14ac:dyDescent="0.25">
      <c r="A5277" s="609" t="str">
        <f t="shared" si="82"/>
        <v>89304</v>
      </c>
      <c r="B5277" s="607" t="s">
        <v>1809</v>
      </c>
      <c r="C5277" s="607" t="s">
        <v>16122</v>
      </c>
      <c r="D5277" s="607" t="s">
        <v>10737</v>
      </c>
      <c r="E5277" s="619" t="s">
        <v>34089</v>
      </c>
      <c r="F5277"/>
      <c r="G5277"/>
      <c r="H5277"/>
    </row>
    <row r="5278" spans="1:8" ht="15" x14ac:dyDescent="0.25">
      <c r="A5278" s="609" t="str">
        <f t="shared" si="82"/>
        <v>89305</v>
      </c>
      <c r="B5278" s="607" t="s">
        <v>1810</v>
      </c>
      <c r="C5278" s="607" t="s">
        <v>16123</v>
      </c>
      <c r="D5278" s="607" t="s">
        <v>10737</v>
      </c>
      <c r="E5278" s="619" t="s">
        <v>34090</v>
      </c>
      <c r="F5278"/>
      <c r="G5278"/>
      <c r="H5278"/>
    </row>
    <row r="5279" spans="1:8" ht="15" x14ac:dyDescent="0.25">
      <c r="A5279" s="609" t="str">
        <f t="shared" si="82"/>
        <v>89306</v>
      </c>
      <c r="B5279" s="607" t="s">
        <v>1811</v>
      </c>
      <c r="C5279" s="607" t="s">
        <v>16124</v>
      </c>
      <c r="D5279" s="607" t="s">
        <v>10737</v>
      </c>
      <c r="E5279" s="619" t="s">
        <v>19639</v>
      </c>
      <c r="F5279"/>
      <c r="G5279"/>
      <c r="H5279"/>
    </row>
    <row r="5280" spans="1:8" ht="15" x14ac:dyDescent="0.25">
      <c r="A5280" s="609" t="str">
        <f t="shared" si="82"/>
        <v>89307</v>
      </c>
      <c r="B5280" s="607" t="s">
        <v>1812</v>
      </c>
      <c r="C5280" s="607" t="s">
        <v>16125</v>
      </c>
      <c r="D5280" s="607" t="s">
        <v>10737</v>
      </c>
      <c r="E5280" s="619" t="s">
        <v>34091</v>
      </c>
      <c r="F5280"/>
      <c r="G5280"/>
      <c r="H5280"/>
    </row>
    <row r="5281" spans="1:8" ht="15" x14ac:dyDescent="0.25">
      <c r="A5281" s="609" t="str">
        <f t="shared" si="82"/>
        <v>89308</v>
      </c>
      <c r="B5281" s="607" t="s">
        <v>1813</v>
      </c>
      <c r="C5281" s="607" t="s">
        <v>16126</v>
      </c>
      <c r="D5281" s="607" t="s">
        <v>10737</v>
      </c>
      <c r="E5281" s="619" t="s">
        <v>19778</v>
      </c>
      <c r="F5281"/>
      <c r="G5281"/>
      <c r="H5281"/>
    </row>
    <row r="5282" spans="1:8" ht="15" x14ac:dyDescent="0.25">
      <c r="A5282" s="609" t="str">
        <f t="shared" si="82"/>
        <v>89309</v>
      </c>
      <c r="B5282" s="607" t="s">
        <v>1814</v>
      </c>
      <c r="C5282" s="607" t="s">
        <v>16127</v>
      </c>
      <c r="D5282" s="607" t="s">
        <v>10737</v>
      </c>
      <c r="E5282" s="619" t="s">
        <v>34092</v>
      </c>
      <c r="F5282"/>
      <c r="G5282"/>
      <c r="H5282"/>
    </row>
    <row r="5283" spans="1:8" ht="15" x14ac:dyDescent="0.25">
      <c r="A5283" s="609" t="str">
        <f t="shared" si="82"/>
        <v>89310</v>
      </c>
      <c r="B5283" s="607" t="s">
        <v>1815</v>
      </c>
      <c r="C5283" s="607" t="s">
        <v>16128</v>
      </c>
      <c r="D5283" s="607" t="s">
        <v>10737</v>
      </c>
      <c r="E5283" s="619" t="s">
        <v>21969</v>
      </c>
      <c r="F5283"/>
      <c r="G5283"/>
      <c r="H5283"/>
    </row>
    <row r="5284" spans="1:8" ht="15" x14ac:dyDescent="0.25">
      <c r="A5284" s="609" t="str">
        <f t="shared" si="82"/>
        <v>89311</v>
      </c>
      <c r="B5284" s="607" t="s">
        <v>1816</v>
      </c>
      <c r="C5284" s="607" t="s">
        <v>16129</v>
      </c>
      <c r="D5284" s="607" t="s">
        <v>10737</v>
      </c>
      <c r="E5284" s="619" t="s">
        <v>34093</v>
      </c>
      <c r="F5284"/>
      <c r="G5284"/>
      <c r="H5284"/>
    </row>
    <row r="5285" spans="1:8" ht="15" x14ac:dyDescent="0.25">
      <c r="A5285" s="609" t="str">
        <f t="shared" si="82"/>
        <v>89312</v>
      </c>
      <c r="B5285" s="607" t="s">
        <v>1817</v>
      </c>
      <c r="C5285" s="607" t="s">
        <v>16130</v>
      </c>
      <c r="D5285" s="607" t="s">
        <v>10737</v>
      </c>
      <c r="E5285" s="619" t="s">
        <v>10230</v>
      </c>
      <c r="F5285"/>
      <c r="G5285"/>
      <c r="H5285"/>
    </row>
    <row r="5286" spans="1:8" ht="15" x14ac:dyDescent="0.25">
      <c r="A5286" s="609" t="str">
        <f t="shared" si="82"/>
        <v>89313</v>
      </c>
      <c r="B5286" s="607" t="s">
        <v>1818</v>
      </c>
      <c r="C5286" s="607" t="s">
        <v>16131</v>
      </c>
      <c r="D5286" s="607" t="s">
        <v>10737</v>
      </c>
      <c r="E5286" s="619" t="s">
        <v>34094</v>
      </c>
      <c r="F5286"/>
      <c r="G5286"/>
      <c r="H5286"/>
    </row>
    <row r="5287" spans="1:8" ht="15" x14ac:dyDescent="0.25">
      <c r="A5287" s="609" t="str">
        <f t="shared" si="82"/>
        <v>101162</v>
      </c>
      <c r="B5287" s="607" t="s">
        <v>6814</v>
      </c>
      <c r="C5287" s="607" t="s">
        <v>16132</v>
      </c>
      <c r="D5287" s="607" t="s">
        <v>10737</v>
      </c>
      <c r="E5287" s="619" t="s">
        <v>22381</v>
      </c>
      <c r="F5287"/>
      <c r="G5287"/>
      <c r="H5287"/>
    </row>
    <row r="5288" spans="1:8" ht="15" x14ac:dyDescent="0.25">
      <c r="A5288" s="609" t="str">
        <f t="shared" si="82"/>
        <v>87447</v>
      </c>
      <c r="B5288" s="607" t="s">
        <v>1251</v>
      </c>
      <c r="C5288" s="607" t="s">
        <v>16133</v>
      </c>
      <c r="D5288" s="607" t="s">
        <v>10737</v>
      </c>
      <c r="E5288" s="619" t="s">
        <v>30398</v>
      </c>
      <c r="F5288"/>
      <c r="G5288"/>
      <c r="H5288"/>
    </row>
    <row r="5289" spans="1:8" ht="15" x14ac:dyDescent="0.25">
      <c r="A5289" s="609" t="str">
        <f t="shared" si="82"/>
        <v>87448</v>
      </c>
      <c r="B5289" s="607" t="s">
        <v>1252</v>
      </c>
      <c r="C5289" s="607" t="s">
        <v>16135</v>
      </c>
      <c r="D5289" s="607" t="s">
        <v>10737</v>
      </c>
      <c r="E5289" s="619" t="s">
        <v>18946</v>
      </c>
      <c r="F5289"/>
      <c r="G5289"/>
      <c r="H5289"/>
    </row>
    <row r="5290" spans="1:8" ht="15" x14ac:dyDescent="0.25">
      <c r="A5290" s="609" t="str">
        <f t="shared" si="82"/>
        <v>87449</v>
      </c>
      <c r="B5290" s="607" t="s">
        <v>1253</v>
      </c>
      <c r="C5290" s="607" t="s">
        <v>16137</v>
      </c>
      <c r="D5290" s="607" t="s">
        <v>10737</v>
      </c>
      <c r="E5290" s="619" t="s">
        <v>32249</v>
      </c>
      <c r="F5290"/>
      <c r="G5290"/>
      <c r="H5290"/>
    </row>
    <row r="5291" spans="1:8" ht="15" x14ac:dyDescent="0.25">
      <c r="A5291" s="609" t="str">
        <f t="shared" si="82"/>
        <v>87450</v>
      </c>
      <c r="B5291" s="607" t="s">
        <v>1254</v>
      </c>
      <c r="C5291" s="607" t="s">
        <v>16138</v>
      </c>
      <c r="D5291" s="607" t="s">
        <v>10737</v>
      </c>
      <c r="E5291" s="619" t="s">
        <v>27667</v>
      </c>
      <c r="F5291"/>
      <c r="G5291"/>
      <c r="H5291"/>
    </row>
    <row r="5292" spans="1:8" ht="15" x14ac:dyDescent="0.25">
      <c r="A5292" s="609" t="str">
        <f t="shared" si="82"/>
        <v>87451</v>
      </c>
      <c r="B5292" s="607" t="s">
        <v>1255</v>
      </c>
      <c r="C5292" s="607" t="s">
        <v>16139</v>
      </c>
      <c r="D5292" s="607" t="s">
        <v>10737</v>
      </c>
      <c r="E5292" s="619" t="s">
        <v>26142</v>
      </c>
      <c r="F5292"/>
      <c r="G5292"/>
      <c r="H5292"/>
    </row>
    <row r="5293" spans="1:8" ht="15" x14ac:dyDescent="0.25">
      <c r="A5293" s="609" t="str">
        <f t="shared" si="82"/>
        <v>87452</v>
      </c>
      <c r="B5293" s="607" t="s">
        <v>1256</v>
      </c>
      <c r="C5293" s="607" t="s">
        <v>16140</v>
      </c>
      <c r="D5293" s="607" t="s">
        <v>10737</v>
      </c>
      <c r="E5293" s="619" t="s">
        <v>34095</v>
      </c>
      <c r="F5293"/>
      <c r="G5293"/>
      <c r="H5293"/>
    </row>
    <row r="5294" spans="1:8" ht="15" x14ac:dyDescent="0.25">
      <c r="A5294" s="609" t="str">
        <f t="shared" si="82"/>
        <v>87453</v>
      </c>
      <c r="B5294" s="607" t="s">
        <v>1257</v>
      </c>
      <c r="C5294" s="607" t="s">
        <v>16141</v>
      </c>
      <c r="D5294" s="607" t="s">
        <v>10737</v>
      </c>
      <c r="E5294" s="619" t="s">
        <v>12368</v>
      </c>
      <c r="F5294"/>
      <c r="G5294"/>
      <c r="H5294"/>
    </row>
    <row r="5295" spans="1:8" ht="15" x14ac:dyDescent="0.25">
      <c r="A5295" s="609" t="str">
        <f t="shared" si="82"/>
        <v>87454</v>
      </c>
      <c r="B5295" s="607" t="s">
        <v>1258</v>
      </c>
      <c r="C5295" s="607" t="s">
        <v>16142</v>
      </c>
      <c r="D5295" s="607" t="s">
        <v>10737</v>
      </c>
      <c r="E5295" s="619" t="s">
        <v>16355</v>
      </c>
      <c r="F5295"/>
      <c r="G5295"/>
      <c r="H5295"/>
    </row>
    <row r="5296" spans="1:8" ht="15" x14ac:dyDescent="0.25">
      <c r="A5296" s="609" t="str">
        <f t="shared" si="82"/>
        <v>87455</v>
      </c>
      <c r="B5296" s="607" t="s">
        <v>1259</v>
      </c>
      <c r="C5296" s="607" t="s">
        <v>16143</v>
      </c>
      <c r="D5296" s="607" t="s">
        <v>10737</v>
      </c>
      <c r="E5296" s="619" t="s">
        <v>16107</v>
      </c>
      <c r="F5296"/>
      <c r="G5296"/>
      <c r="H5296"/>
    </row>
    <row r="5297" spans="1:8" ht="15" x14ac:dyDescent="0.25">
      <c r="A5297" s="609" t="str">
        <f t="shared" si="82"/>
        <v>87456</v>
      </c>
      <c r="B5297" s="607" t="s">
        <v>1260</v>
      </c>
      <c r="C5297" s="607" t="s">
        <v>16144</v>
      </c>
      <c r="D5297" s="607" t="s">
        <v>10737</v>
      </c>
      <c r="E5297" s="619" t="s">
        <v>34096</v>
      </c>
      <c r="F5297"/>
      <c r="G5297"/>
      <c r="H5297"/>
    </row>
    <row r="5298" spans="1:8" ht="15" x14ac:dyDescent="0.25">
      <c r="A5298" s="609" t="str">
        <f t="shared" si="82"/>
        <v>87457</v>
      </c>
      <c r="B5298" s="607" t="s">
        <v>1261</v>
      </c>
      <c r="C5298" s="607" t="s">
        <v>16145</v>
      </c>
      <c r="D5298" s="607" t="s">
        <v>10737</v>
      </c>
      <c r="E5298" s="619" t="s">
        <v>34097</v>
      </c>
      <c r="F5298"/>
      <c r="G5298"/>
      <c r="H5298"/>
    </row>
    <row r="5299" spans="1:8" ht="15" x14ac:dyDescent="0.25">
      <c r="A5299" s="609" t="str">
        <f t="shared" si="82"/>
        <v>87458</v>
      </c>
      <c r="B5299" s="607" t="s">
        <v>1262</v>
      </c>
      <c r="C5299" s="607" t="s">
        <v>16146</v>
      </c>
      <c r="D5299" s="607" t="s">
        <v>10737</v>
      </c>
      <c r="E5299" s="619" t="s">
        <v>34098</v>
      </c>
      <c r="F5299"/>
      <c r="G5299"/>
      <c r="H5299"/>
    </row>
    <row r="5300" spans="1:8" ht="15" x14ac:dyDescent="0.25">
      <c r="A5300" s="609" t="str">
        <f t="shared" si="82"/>
        <v>87459</v>
      </c>
      <c r="B5300" s="607" t="s">
        <v>1263</v>
      </c>
      <c r="C5300" s="607" t="s">
        <v>16147</v>
      </c>
      <c r="D5300" s="607" t="s">
        <v>10737</v>
      </c>
      <c r="E5300" s="619" t="s">
        <v>34099</v>
      </c>
      <c r="F5300"/>
      <c r="G5300"/>
      <c r="H5300"/>
    </row>
    <row r="5301" spans="1:8" ht="15" x14ac:dyDescent="0.25">
      <c r="A5301" s="609" t="str">
        <f t="shared" si="82"/>
        <v>87460</v>
      </c>
      <c r="B5301" s="607" t="s">
        <v>1264</v>
      </c>
      <c r="C5301" s="607" t="s">
        <v>16148</v>
      </c>
      <c r="D5301" s="607" t="s">
        <v>10737</v>
      </c>
      <c r="E5301" s="619" t="s">
        <v>24930</v>
      </c>
      <c r="F5301"/>
      <c r="G5301"/>
      <c r="H5301"/>
    </row>
    <row r="5302" spans="1:8" ht="15" x14ac:dyDescent="0.25">
      <c r="A5302" s="609" t="str">
        <f t="shared" si="82"/>
        <v>87461</v>
      </c>
      <c r="B5302" s="607" t="s">
        <v>1265</v>
      </c>
      <c r="C5302" s="607" t="s">
        <v>16150</v>
      </c>
      <c r="D5302" s="607" t="s">
        <v>10737</v>
      </c>
      <c r="E5302" s="619" t="s">
        <v>34100</v>
      </c>
      <c r="F5302"/>
      <c r="G5302"/>
      <c r="H5302"/>
    </row>
    <row r="5303" spans="1:8" ht="15" x14ac:dyDescent="0.25">
      <c r="A5303" s="609" t="str">
        <f t="shared" si="82"/>
        <v>87462</v>
      </c>
      <c r="B5303" s="607" t="s">
        <v>1266</v>
      </c>
      <c r="C5303" s="607" t="s">
        <v>16151</v>
      </c>
      <c r="D5303" s="607" t="s">
        <v>10737</v>
      </c>
      <c r="E5303" s="619" t="s">
        <v>10161</v>
      </c>
      <c r="F5303"/>
      <c r="G5303"/>
      <c r="H5303"/>
    </row>
    <row r="5304" spans="1:8" ht="15" x14ac:dyDescent="0.25">
      <c r="A5304" s="609" t="str">
        <f t="shared" si="82"/>
        <v>87463</v>
      </c>
      <c r="B5304" s="607" t="s">
        <v>1267</v>
      </c>
      <c r="C5304" s="607" t="s">
        <v>16152</v>
      </c>
      <c r="D5304" s="607" t="s">
        <v>10737</v>
      </c>
      <c r="E5304" s="619" t="s">
        <v>34101</v>
      </c>
      <c r="F5304"/>
      <c r="G5304"/>
      <c r="H5304"/>
    </row>
    <row r="5305" spans="1:8" ht="15" x14ac:dyDescent="0.25">
      <c r="A5305" s="609" t="str">
        <f t="shared" si="82"/>
        <v>87464</v>
      </c>
      <c r="B5305" s="607" t="s">
        <v>1268</v>
      </c>
      <c r="C5305" s="607" t="s">
        <v>16153</v>
      </c>
      <c r="D5305" s="607" t="s">
        <v>10737</v>
      </c>
      <c r="E5305" s="619" t="s">
        <v>34102</v>
      </c>
      <c r="F5305"/>
      <c r="G5305"/>
      <c r="H5305"/>
    </row>
    <row r="5306" spans="1:8" ht="15" x14ac:dyDescent="0.25">
      <c r="A5306" s="609" t="str">
        <f t="shared" si="82"/>
        <v>87465</v>
      </c>
      <c r="B5306" s="607" t="s">
        <v>1269</v>
      </c>
      <c r="C5306" s="607" t="s">
        <v>16154</v>
      </c>
      <c r="D5306" s="607" t="s">
        <v>10737</v>
      </c>
      <c r="E5306" s="619" t="s">
        <v>34103</v>
      </c>
      <c r="F5306"/>
      <c r="G5306"/>
      <c r="H5306"/>
    </row>
    <row r="5307" spans="1:8" ht="15" x14ac:dyDescent="0.25">
      <c r="A5307" s="609" t="str">
        <f t="shared" si="82"/>
        <v>87466</v>
      </c>
      <c r="B5307" s="607" t="s">
        <v>1270</v>
      </c>
      <c r="C5307" s="607" t="s">
        <v>16155</v>
      </c>
      <c r="D5307" s="607" t="s">
        <v>10737</v>
      </c>
      <c r="E5307" s="619" t="s">
        <v>31109</v>
      </c>
      <c r="F5307"/>
      <c r="G5307"/>
      <c r="H5307"/>
    </row>
    <row r="5308" spans="1:8" ht="15" x14ac:dyDescent="0.25">
      <c r="A5308" s="609" t="str">
        <f t="shared" si="82"/>
        <v>87467</v>
      </c>
      <c r="B5308" s="607" t="s">
        <v>1271</v>
      </c>
      <c r="C5308" s="607" t="s">
        <v>16156</v>
      </c>
      <c r="D5308" s="607" t="s">
        <v>10737</v>
      </c>
      <c r="E5308" s="619" t="s">
        <v>29902</v>
      </c>
      <c r="F5308"/>
      <c r="G5308"/>
      <c r="H5308"/>
    </row>
    <row r="5309" spans="1:8" ht="15" x14ac:dyDescent="0.25">
      <c r="A5309" s="609" t="str">
        <f t="shared" si="82"/>
        <v>87468</v>
      </c>
      <c r="B5309" s="607" t="s">
        <v>1272</v>
      </c>
      <c r="C5309" s="607" t="s">
        <v>16157</v>
      </c>
      <c r="D5309" s="607" t="s">
        <v>10737</v>
      </c>
      <c r="E5309" s="619" t="s">
        <v>29944</v>
      </c>
      <c r="F5309"/>
      <c r="G5309"/>
      <c r="H5309"/>
    </row>
    <row r="5310" spans="1:8" ht="15" x14ac:dyDescent="0.25">
      <c r="A5310" s="609" t="str">
        <f t="shared" si="82"/>
        <v>87469</v>
      </c>
      <c r="B5310" s="607" t="s">
        <v>1273</v>
      </c>
      <c r="C5310" s="607" t="s">
        <v>16158</v>
      </c>
      <c r="D5310" s="607" t="s">
        <v>10737</v>
      </c>
      <c r="E5310" s="619" t="s">
        <v>34104</v>
      </c>
      <c r="F5310"/>
      <c r="G5310"/>
      <c r="H5310"/>
    </row>
    <row r="5311" spans="1:8" ht="15" x14ac:dyDescent="0.25">
      <c r="A5311" s="609" t="str">
        <f t="shared" si="82"/>
        <v>87470</v>
      </c>
      <c r="B5311" s="607" t="s">
        <v>1274</v>
      </c>
      <c r="C5311" s="607" t="s">
        <v>16159</v>
      </c>
      <c r="D5311" s="607" t="s">
        <v>10737</v>
      </c>
      <c r="E5311" s="619" t="s">
        <v>34105</v>
      </c>
      <c r="F5311"/>
      <c r="G5311"/>
      <c r="H5311"/>
    </row>
    <row r="5312" spans="1:8" ht="15" x14ac:dyDescent="0.25">
      <c r="A5312" s="609" t="str">
        <f t="shared" si="82"/>
        <v>89044</v>
      </c>
      <c r="B5312" s="607" t="s">
        <v>1711</v>
      </c>
      <c r="C5312" s="607" t="s">
        <v>16160</v>
      </c>
      <c r="D5312" s="607" t="s">
        <v>10737</v>
      </c>
      <c r="E5312" s="619" t="s">
        <v>18934</v>
      </c>
      <c r="F5312"/>
      <c r="G5312"/>
      <c r="H5312"/>
    </row>
    <row r="5313" spans="1:8" ht="15" x14ac:dyDescent="0.25">
      <c r="A5313" s="609" t="str">
        <f t="shared" si="82"/>
        <v>89169</v>
      </c>
      <c r="B5313" s="607" t="s">
        <v>1721</v>
      </c>
      <c r="C5313" s="607" t="s">
        <v>16161</v>
      </c>
      <c r="D5313" s="607" t="s">
        <v>10737</v>
      </c>
      <c r="E5313" s="619" t="s">
        <v>34106</v>
      </c>
      <c r="F5313"/>
      <c r="G5313"/>
      <c r="H5313"/>
    </row>
    <row r="5314" spans="1:8" ht="15" x14ac:dyDescent="0.25">
      <c r="A5314" s="609" t="str">
        <f t="shared" ref="A5314:A5377" si="83">IF(ISERROR(SEARCH("/",B5314)=6),TRIM(CLEAN(B5314)),IF(SEARCH("/",B5314)=6,IF(LEN(TRIM(CLEAN(B5314)))=7,LEFT(TRIM(CLEAN(B5314)),6)&amp;"00"&amp;RIGHT(TRIM(CLEAN(B5314)),1),LEFT(TRIM(CLEAN(B5314)),6)&amp;"0"&amp;RIGHT(TRIM(CLEAN(B5314)),2)),TRIM(CLEAN(B5314))))</f>
        <v>89978</v>
      </c>
      <c r="B5314" s="607" t="s">
        <v>2344</v>
      </c>
      <c r="C5314" s="607" t="s">
        <v>16162</v>
      </c>
      <c r="D5314" s="607" t="s">
        <v>10737</v>
      </c>
      <c r="E5314" s="619" t="s">
        <v>24851</v>
      </c>
      <c r="F5314"/>
      <c r="G5314"/>
      <c r="H5314"/>
    </row>
    <row r="5315" spans="1:8" ht="15" x14ac:dyDescent="0.25">
      <c r="A5315" s="609" t="str">
        <f t="shared" si="83"/>
        <v>89453</v>
      </c>
      <c r="B5315" s="607" t="s">
        <v>1922</v>
      </c>
      <c r="C5315" s="607" t="s">
        <v>16163</v>
      </c>
      <c r="D5315" s="607" t="s">
        <v>10737</v>
      </c>
      <c r="E5315" s="619" t="s">
        <v>34107</v>
      </c>
      <c r="F5315"/>
      <c r="G5315"/>
      <c r="H5315"/>
    </row>
    <row r="5316" spans="1:8" ht="15" x14ac:dyDescent="0.25">
      <c r="A5316" s="609" t="str">
        <f t="shared" si="83"/>
        <v>89454</v>
      </c>
      <c r="B5316" s="607" t="s">
        <v>1923</v>
      </c>
      <c r="C5316" s="607" t="s">
        <v>16164</v>
      </c>
      <c r="D5316" s="607" t="s">
        <v>10737</v>
      </c>
      <c r="E5316" s="619" t="s">
        <v>24930</v>
      </c>
      <c r="F5316"/>
      <c r="G5316"/>
      <c r="H5316"/>
    </row>
    <row r="5317" spans="1:8" ht="15" x14ac:dyDescent="0.25">
      <c r="A5317" s="609" t="str">
        <f t="shared" si="83"/>
        <v>89455</v>
      </c>
      <c r="B5317" s="607" t="s">
        <v>1924</v>
      </c>
      <c r="C5317" s="607" t="s">
        <v>16166</v>
      </c>
      <c r="D5317" s="607" t="s">
        <v>10737</v>
      </c>
      <c r="E5317" s="619" t="s">
        <v>34108</v>
      </c>
      <c r="F5317"/>
      <c r="G5317"/>
      <c r="H5317"/>
    </row>
    <row r="5318" spans="1:8" ht="15" x14ac:dyDescent="0.25">
      <c r="A5318" s="609" t="str">
        <f t="shared" si="83"/>
        <v>89456</v>
      </c>
      <c r="B5318" s="607" t="s">
        <v>1925</v>
      </c>
      <c r="C5318" s="607" t="s">
        <v>16167</v>
      </c>
      <c r="D5318" s="607" t="s">
        <v>10737</v>
      </c>
      <c r="E5318" s="619" t="s">
        <v>32334</v>
      </c>
      <c r="F5318"/>
      <c r="G5318"/>
      <c r="H5318"/>
    </row>
    <row r="5319" spans="1:8" ht="15" x14ac:dyDescent="0.25">
      <c r="A5319" s="609" t="str">
        <f t="shared" si="83"/>
        <v>89457</v>
      </c>
      <c r="B5319" s="607" t="s">
        <v>1926</v>
      </c>
      <c r="C5319" s="607" t="s">
        <v>16169</v>
      </c>
      <c r="D5319" s="607" t="s">
        <v>10737</v>
      </c>
      <c r="E5319" s="619" t="s">
        <v>12389</v>
      </c>
      <c r="F5319"/>
      <c r="G5319"/>
      <c r="H5319"/>
    </row>
    <row r="5320" spans="1:8" ht="15" x14ac:dyDescent="0.25">
      <c r="A5320" s="609" t="str">
        <f t="shared" si="83"/>
        <v>89458</v>
      </c>
      <c r="B5320" s="607" t="s">
        <v>1927</v>
      </c>
      <c r="C5320" s="607" t="s">
        <v>16170</v>
      </c>
      <c r="D5320" s="607" t="s">
        <v>10737</v>
      </c>
      <c r="E5320" s="619" t="s">
        <v>34109</v>
      </c>
      <c r="F5320"/>
      <c r="G5320"/>
      <c r="H5320"/>
    </row>
    <row r="5321" spans="1:8" ht="15" x14ac:dyDescent="0.25">
      <c r="A5321" s="609" t="str">
        <f t="shared" si="83"/>
        <v>89459</v>
      </c>
      <c r="B5321" s="607" t="s">
        <v>1928</v>
      </c>
      <c r="C5321" s="607" t="s">
        <v>16171</v>
      </c>
      <c r="D5321" s="607" t="s">
        <v>10737</v>
      </c>
      <c r="E5321" s="619" t="s">
        <v>17112</v>
      </c>
      <c r="F5321"/>
      <c r="G5321"/>
      <c r="H5321"/>
    </row>
    <row r="5322" spans="1:8" ht="15" x14ac:dyDescent="0.25">
      <c r="A5322" s="609" t="str">
        <f t="shared" si="83"/>
        <v>89460</v>
      </c>
      <c r="B5322" s="607" t="s">
        <v>1929</v>
      </c>
      <c r="C5322" s="607" t="s">
        <v>16172</v>
      </c>
      <c r="D5322" s="607" t="s">
        <v>10737</v>
      </c>
      <c r="E5322" s="619" t="s">
        <v>19700</v>
      </c>
      <c r="F5322"/>
      <c r="G5322"/>
      <c r="H5322"/>
    </row>
    <row r="5323" spans="1:8" ht="15" x14ac:dyDescent="0.25">
      <c r="A5323" s="609" t="str">
        <f t="shared" si="83"/>
        <v>89462</v>
      </c>
      <c r="B5323" s="607" t="s">
        <v>1930</v>
      </c>
      <c r="C5323" s="607" t="s">
        <v>16173</v>
      </c>
      <c r="D5323" s="607" t="s">
        <v>10737</v>
      </c>
      <c r="E5323" s="619" t="s">
        <v>33322</v>
      </c>
      <c r="F5323"/>
      <c r="G5323"/>
      <c r="H5323"/>
    </row>
    <row r="5324" spans="1:8" ht="15" x14ac:dyDescent="0.25">
      <c r="A5324" s="609" t="str">
        <f t="shared" si="83"/>
        <v>89463</v>
      </c>
      <c r="B5324" s="607" t="s">
        <v>1931</v>
      </c>
      <c r="C5324" s="607" t="s">
        <v>16174</v>
      </c>
      <c r="D5324" s="607" t="s">
        <v>10737</v>
      </c>
      <c r="E5324" s="619" t="s">
        <v>34110</v>
      </c>
      <c r="F5324"/>
      <c r="G5324"/>
      <c r="H5324"/>
    </row>
    <row r="5325" spans="1:8" ht="15" x14ac:dyDescent="0.25">
      <c r="A5325" s="609" t="str">
        <f t="shared" si="83"/>
        <v>89464</v>
      </c>
      <c r="B5325" s="607" t="s">
        <v>1932</v>
      </c>
      <c r="C5325" s="607" t="s">
        <v>16175</v>
      </c>
      <c r="D5325" s="607" t="s">
        <v>10737</v>
      </c>
      <c r="E5325" s="619" t="s">
        <v>10104</v>
      </c>
      <c r="F5325"/>
      <c r="G5325"/>
      <c r="H5325"/>
    </row>
    <row r="5326" spans="1:8" ht="15" x14ac:dyDescent="0.25">
      <c r="A5326" s="609" t="str">
        <f t="shared" si="83"/>
        <v>89465</v>
      </c>
      <c r="B5326" s="607" t="s">
        <v>1933</v>
      </c>
      <c r="C5326" s="607" t="s">
        <v>16176</v>
      </c>
      <c r="D5326" s="607" t="s">
        <v>10737</v>
      </c>
      <c r="E5326" s="619" t="s">
        <v>32244</v>
      </c>
      <c r="F5326"/>
      <c r="G5326"/>
      <c r="H5326"/>
    </row>
    <row r="5327" spans="1:8" ht="15" x14ac:dyDescent="0.25">
      <c r="A5327" s="609" t="str">
        <f t="shared" si="83"/>
        <v>89466</v>
      </c>
      <c r="B5327" s="607" t="s">
        <v>1934</v>
      </c>
      <c r="C5327" s="607" t="s">
        <v>16177</v>
      </c>
      <c r="D5327" s="607" t="s">
        <v>10737</v>
      </c>
      <c r="E5327" s="619" t="s">
        <v>34111</v>
      </c>
      <c r="F5327"/>
      <c r="G5327"/>
      <c r="H5327"/>
    </row>
    <row r="5328" spans="1:8" ht="15" x14ac:dyDescent="0.25">
      <c r="A5328" s="609" t="str">
        <f t="shared" si="83"/>
        <v>89467</v>
      </c>
      <c r="B5328" s="607" t="s">
        <v>1935</v>
      </c>
      <c r="C5328" s="607" t="s">
        <v>16178</v>
      </c>
      <c r="D5328" s="607" t="s">
        <v>10737</v>
      </c>
      <c r="E5328" s="619" t="s">
        <v>18231</v>
      </c>
      <c r="F5328"/>
      <c r="G5328"/>
      <c r="H5328"/>
    </row>
    <row r="5329" spans="1:8" ht="15" x14ac:dyDescent="0.25">
      <c r="A5329" s="609" t="str">
        <f t="shared" si="83"/>
        <v>89468</v>
      </c>
      <c r="B5329" s="607" t="s">
        <v>1936</v>
      </c>
      <c r="C5329" s="607" t="s">
        <v>16179</v>
      </c>
      <c r="D5329" s="607" t="s">
        <v>10737</v>
      </c>
      <c r="E5329" s="619" t="s">
        <v>17944</v>
      </c>
      <c r="F5329"/>
      <c r="G5329"/>
      <c r="H5329"/>
    </row>
    <row r="5330" spans="1:8" ht="15" x14ac:dyDescent="0.25">
      <c r="A5330" s="609" t="str">
        <f t="shared" si="83"/>
        <v>89469</v>
      </c>
      <c r="B5330" s="607" t="s">
        <v>1937</v>
      </c>
      <c r="C5330" s="607" t="s">
        <v>16180</v>
      </c>
      <c r="D5330" s="607" t="s">
        <v>10737</v>
      </c>
      <c r="E5330" s="619" t="s">
        <v>19838</v>
      </c>
      <c r="F5330"/>
      <c r="G5330"/>
      <c r="H5330"/>
    </row>
    <row r="5331" spans="1:8" ht="15" x14ac:dyDescent="0.25">
      <c r="A5331" s="609" t="str">
        <f t="shared" si="83"/>
        <v>89470</v>
      </c>
      <c r="B5331" s="607" t="s">
        <v>1938</v>
      </c>
      <c r="C5331" s="607" t="s">
        <v>16181</v>
      </c>
      <c r="D5331" s="607" t="s">
        <v>10737</v>
      </c>
      <c r="E5331" s="619" t="s">
        <v>17880</v>
      </c>
      <c r="F5331"/>
      <c r="G5331"/>
      <c r="H5331"/>
    </row>
    <row r="5332" spans="1:8" ht="15" x14ac:dyDescent="0.25">
      <c r="A5332" s="609" t="str">
        <f t="shared" si="83"/>
        <v>89471</v>
      </c>
      <c r="B5332" s="607" t="s">
        <v>1939</v>
      </c>
      <c r="C5332" s="607" t="s">
        <v>16182</v>
      </c>
      <c r="D5332" s="607" t="s">
        <v>10737</v>
      </c>
      <c r="E5332" s="619" t="s">
        <v>14661</v>
      </c>
      <c r="F5332"/>
      <c r="G5332"/>
      <c r="H5332"/>
    </row>
    <row r="5333" spans="1:8" ht="15" x14ac:dyDescent="0.25">
      <c r="A5333" s="609" t="str">
        <f t="shared" si="83"/>
        <v>89472</v>
      </c>
      <c r="B5333" s="607" t="s">
        <v>1940</v>
      </c>
      <c r="C5333" s="607" t="s">
        <v>16184</v>
      </c>
      <c r="D5333" s="607" t="s">
        <v>10737</v>
      </c>
      <c r="E5333" s="619" t="s">
        <v>34112</v>
      </c>
      <c r="F5333"/>
      <c r="G5333"/>
      <c r="H5333"/>
    </row>
    <row r="5334" spans="1:8" ht="15" x14ac:dyDescent="0.25">
      <c r="A5334" s="609" t="str">
        <f t="shared" si="83"/>
        <v>89473</v>
      </c>
      <c r="B5334" s="607" t="s">
        <v>1941</v>
      </c>
      <c r="C5334" s="607" t="s">
        <v>16185</v>
      </c>
      <c r="D5334" s="607" t="s">
        <v>10737</v>
      </c>
      <c r="E5334" s="619" t="s">
        <v>18491</v>
      </c>
      <c r="F5334"/>
      <c r="G5334"/>
      <c r="H5334"/>
    </row>
    <row r="5335" spans="1:8" ht="15" x14ac:dyDescent="0.25">
      <c r="A5335" s="609" t="str">
        <f t="shared" si="83"/>
        <v>89474</v>
      </c>
      <c r="B5335" s="607" t="s">
        <v>1942</v>
      </c>
      <c r="C5335" s="607" t="s">
        <v>16186</v>
      </c>
      <c r="D5335" s="607" t="s">
        <v>10737</v>
      </c>
      <c r="E5335" s="619" t="s">
        <v>34113</v>
      </c>
      <c r="F5335"/>
      <c r="G5335"/>
      <c r="H5335"/>
    </row>
    <row r="5336" spans="1:8" ht="15" x14ac:dyDescent="0.25">
      <c r="A5336" s="609" t="str">
        <f t="shared" si="83"/>
        <v>89475</v>
      </c>
      <c r="B5336" s="607" t="s">
        <v>1943</v>
      </c>
      <c r="C5336" s="607" t="s">
        <v>16187</v>
      </c>
      <c r="D5336" s="607" t="s">
        <v>10737</v>
      </c>
      <c r="E5336" s="619" t="s">
        <v>34114</v>
      </c>
      <c r="F5336"/>
      <c r="G5336"/>
      <c r="H5336"/>
    </row>
    <row r="5337" spans="1:8" ht="15" x14ac:dyDescent="0.25">
      <c r="A5337" s="609" t="str">
        <f t="shared" si="83"/>
        <v>89476</v>
      </c>
      <c r="B5337" s="607" t="s">
        <v>1944</v>
      </c>
      <c r="C5337" s="607" t="s">
        <v>16188</v>
      </c>
      <c r="D5337" s="607" t="s">
        <v>10737</v>
      </c>
      <c r="E5337" s="619" t="s">
        <v>19503</v>
      </c>
      <c r="F5337"/>
      <c r="G5337"/>
      <c r="H5337"/>
    </row>
    <row r="5338" spans="1:8" ht="15" x14ac:dyDescent="0.25">
      <c r="A5338" s="609" t="str">
        <f t="shared" si="83"/>
        <v>89477</v>
      </c>
      <c r="B5338" s="607" t="s">
        <v>1945</v>
      </c>
      <c r="C5338" s="607" t="s">
        <v>16189</v>
      </c>
      <c r="D5338" s="607" t="s">
        <v>10737</v>
      </c>
      <c r="E5338" s="619" t="s">
        <v>17608</v>
      </c>
      <c r="F5338"/>
      <c r="G5338"/>
      <c r="H5338"/>
    </row>
    <row r="5339" spans="1:8" ht="15" x14ac:dyDescent="0.25">
      <c r="A5339" s="609" t="str">
        <f t="shared" si="83"/>
        <v>89478</v>
      </c>
      <c r="B5339" s="607" t="s">
        <v>1946</v>
      </c>
      <c r="C5339" s="607" t="s">
        <v>16190</v>
      </c>
      <c r="D5339" s="607" t="s">
        <v>10737</v>
      </c>
      <c r="E5339" s="619" t="s">
        <v>34115</v>
      </c>
      <c r="F5339"/>
      <c r="G5339"/>
      <c r="H5339"/>
    </row>
    <row r="5340" spans="1:8" ht="15" x14ac:dyDescent="0.25">
      <c r="A5340" s="609" t="str">
        <f t="shared" si="83"/>
        <v>89479</v>
      </c>
      <c r="B5340" s="607" t="s">
        <v>1947</v>
      </c>
      <c r="C5340" s="607" t="s">
        <v>16191</v>
      </c>
      <c r="D5340" s="607" t="s">
        <v>10737</v>
      </c>
      <c r="E5340" s="619" t="s">
        <v>12580</v>
      </c>
      <c r="F5340"/>
      <c r="G5340"/>
      <c r="H5340"/>
    </row>
    <row r="5341" spans="1:8" ht="15" x14ac:dyDescent="0.25">
      <c r="A5341" s="609" t="str">
        <f t="shared" si="83"/>
        <v>89480</v>
      </c>
      <c r="B5341" s="607" t="s">
        <v>1948</v>
      </c>
      <c r="C5341" s="607" t="s">
        <v>16192</v>
      </c>
      <c r="D5341" s="607" t="s">
        <v>10737</v>
      </c>
      <c r="E5341" s="619" t="s">
        <v>34116</v>
      </c>
      <c r="F5341"/>
      <c r="G5341"/>
      <c r="H5341"/>
    </row>
    <row r="5342" spans="1:8" ht="15" x14ac:dyDescent="0.25">
      <c r="A5342" s="609" t="str">
        <f t="shared" si="83"/>
        <v>89483</v>
      </c>
      <c r="B5342" s="607" t="s">
        <v>1951</v>
      </c>
      <c r="C5342" s="607" t="s">
        <v>16193</v>
      </c>
      <c r="D5342" s="607" t="s">
        <v>10737</v>
      </c>
      <c r="E5342" s="619" t="s">
        <v>34117</v>
      </c>
      <c r="F5342"/>
      <c r="G5342"/>
      <c r="H5342"/>
    </row>
    <row r="5343" spans="1:8" ht="15" x14ac:dyDescent="0.25">
      <c r="A5343" s="609" t="str">
        <f t="shared" si="83"/>
        <v>89484</v>
      </c>
      <c r="B5343" s="607" t="s">
        <v>1952</v>
      </c>
      <c r="C5343" s="607" t="s">
        <v>16194</v>
      </c>
      <c r="D5343" s="607" t="s">
        <v>10737</v>
      </c>
      <c r="E5343" s="619" t="s">
        <v>19372</v>
      </c>
      <c r="F5343"/>
      <c r="G5343"/>
      <c r="H5343"/>
    </row>
    <row r="5344" spans="1:8" ht="15" x14ac:dyDescent="0.25">
      <c r="A5344" s="609" t="str">
        <f t="shared" si="83"/>
        <v>89486</v>
      </c>
      <c r="B5344" s="607" t="s">
        <v>1954</v>
      </c>
      <c r="C5344" s="607" t="s">
        <v>16195</v>
      </c>
      <c r="D5344" s="607" t="s">
        <v>10737</v>
      </c>
      <c r="E5344" s="619" t="s">
        <v>34118</v>
      </c>
      <c r="F5344"/>
      <c r="G5344"/>
      <c r="H5344"/>
    </row>
    <row r="5345" spans="1:8" ht="15" x14ac:dyDescent="0.25">
      <c r="A5345" s="609" t="str">
        <f t="shared" si="83"/>
        <v>89487</v>
      </c>
      <c r="B5345" s="607" t="s">
        <v>1955</v>
      </c>
      <c r="C5345" s="607" t="s">
        <v>16196</v>
      </c>
      <c r="D5345" s="607" t="s">
        <v>10737</v>
      </c>
      <c r="E5345" s="619" t="s">
        <v>26991</v>
      </c>
      <c r="F5345"/>
      <c r="G5345"/>
      <c r="H5345"/>
    </row>
    <row r="5346" spans="1:8" ht="15" x14ac:dyDescent="0.25">
      <c r="A5346" s="609" t="str">
        <f t="shared" si="83"/>
        <v>89488</v>
      </c>
      <c r="B5346" s="607" t="s">
        <v>1956</v>
      </c>
      <c r="C5346" s="607" t="s">
        <v>16197</v>
      </c>
      <c r="D5346" s="607" t="s">
        <v>10737</v>
      </c>
      <c r="E5346" s="619" t="s">
        <v>34093</v>
      </c>
      <c r="F5346"/>
      <c r="G5346"/>
      <c r="H5346"/>
    </row>
    <row r="5347" spans="1:8" ht="15" x14ac:dyDescent="0.25">
      <c r="A5347" s="609" t="str">
        <f t="shared" si="83"/>
        <v>91815</v>
      </c>
      <c r="B5347" s="607" t="s">
        <v>2866</v>
      </c>
      <c r="C5347" s="607" t="s">
        <v>16198</v>
      </c>
      <c r="D5347" s="607" t="s">
        <v>10737</v>
      </c>
      <c r="E5347" s="619" t="s">
        <v>27914</v>
      </c>
      <c r="F5347"/>
      <c r="G5347"/>
      <c r="H5347"/>
    </row>
    <row r="5348" spans="1:8" ht="15" x14ac:dyDescent="0.25">
      <c r="A5348" s="609" t="str">
        <f t="shared" si="83"/>
        <v>91816</v>
      </c>
      <c r="B5348" s="607" t="s">
        <v>2867</v>
      </c>
      <c r="C5348" s="607" t="s">
        <v>16199</v>
      </c>
      <c r="D5348" s="607" t="s">
        <v>10737</v>
      </c>
      <c r="E5348" s="619" t="s">
        <v>17920</v>
      </c>
      <c r="F5348"/>
      <c r="G5348"/>
      <c r="H5348"/>
    </row>
    <row r="5349" spans="1:8" ht="15" x14ac:dyDescent="0.25">
      <c r="A5349" s="609" t="str">
        <f t="shared" si="83"/>
        <v>101161</v>
      </c>
      <c r="B5349" s="607" t="s">
        <v>6813</v>
      </c>
      <c r="C5349" s="607" t="s">
        <v>16200</v>
      </c>
      <c r="D5349" s="607" t="s">
        <v>10737</v>
      </c>
      <c r="E5349" s="619" t="s">
        <v>17913</v>
      </c>
      <c r="F5349"/>
      <c r="G5349"/>
      <c r="H5349"/>
    </row>
    <row r="5350" spans="1:8" ht="15" x14ac:dyDescent="0.25">
      <c r="A5350" s="609" t="str">
        <f t="shared" si="83"/>
        <v>101163</v>
      </c>
      <c r="B5350" s="607" t="s">
        <v>6815</v>
      </c>
      <c r="C5350" s="607" t="s">
        <v>16201</v>
      </c>
      <c r="D5350" s="607" t="s">
        <v>10737</v>
      </c>
      <c r="E5350" s="619" t="s">
        <v>34119</v>
      </c>
      <c r="F5350"/>
      <c r="G5350"/>
      <c r="H5350"/>
    </row>
    <row r="5351" spans="1:8" ht="15" x14ac:dyDescent="0.25">
      <c r="A5351" s="609" t="str">
        <f t="shared" si="83"/>
        <v>101164</v>
      </c>
      <c r="B5351" s="607" t="s">
        <v>6816</v>
      </c>
      <c r="C5351" s="607" t="s">
        <v>16202</v>
      </c>
      <c r="D5351" s="607" t="s">
        <v>10737</v>
      </c>
      <c r="E5351" s="619" t="s">
        <v>34120</v>
      </c>
      <c r="F5351"/>
      <c r="G5351"/>
      <c r="H5351"/>
    </row>
    <row r="5352" spans="1:8" ht="15" x14ac:dyDescent="0.25">
      <c r="A5352" s="609" t="str">
        <f t="shared" si="83"/>
        <v>96358</v>
      </c>
      <c r="B5352" s="607" t="s">
        <v>4939</v>
      </c>
      <c r="C5352" s="607" t="s">
        <v>16203</v>
      </c>
      <c r="D5352" s="607" t="s">
        <v>10737</v>
      </c>
      <c r="E5352" s="619" t="s">
        <v>34121</v>
      </c>
      <c r="F5352"/>
      <c r="G5352"/>
      <c r="H5352"/>
    </row>
    <row r="5353" spans="1:8" ht="15" x14ac:dyDescent="0.25">
      <c r="A5353" s="609" t="str">
        <f t="shared" si="83"/>
        <v>96359</v>
      </c>
      <c r="B5353" s="607" t="s">
        <v>4940</v>
      </c>
      <c r="C5353" s="607" t="s">
        <v>16204</v>
      </c>
      <c r="D5353" s="607" t="s">
        <v>10737</v>
      </c>
      <c r="E5353" s="619" t="s">
        <v>34122</v>
      </c>
      <c r="F5353"/>
      <c r="G5353"/>
      <c r="H5353"/>
    </row>
    <row r="5354" spans="1:8" ht="15" x14ac:dyDescent="0.25">
      <c r="A5354" s="609" t="str">
        <f t="shared" si="83"/>
        <v>96360</v>
      </c>
      <c r="B5354" s="607" t="s">
        <v>4941</v>
      </c>
      <c r="C5354" s="607" t="s">
        <v>16205</v>
      </c>
      <c r="D5354" s="607" t="s">
        <v>10737</v>
      </c>
      <c r="E5354" s="619" t="s">
        <v>34123</v>
      </c>
      <c r="F5354"/>
      <c r="G5354"/>
      <c r="H5354"/>
    </row>
    <row r="5355" spans="1:8" ht="15" x14ac:dyDescent="0.25">
      <c r="A5355" s="609" t="str">
        <f t="shared" si="83"/>
        <v>96361</v>
      </c>
      <c r="B5355" s="607" t="s">
        <v>4942</v>
      </c>
      <c r="C5355" s="607" t="s">
        <v>16206</v>
      </c>
      <c r="D5355" s="607" t="s">
        <v>10737</v>
      </c>
      <c r="E5355" s="619" t="s">
        <v>10148</v>
      </c>
      <c r="F5355"/>
      <c r="G5355"/>
      <c r="H5355"/>
    </row>
    <row r="5356" spans="1:8" ht="15" x14ac:dyDescent="0.25">
      <c r="A5356" s="609" t="str">
        <f t="shared" si="83"/>
        <v>96362</v>
      </c>
      <c r="B5356" s="607" t="s">
        <v>4943</v>
      </c>
      <c r="C5356" s="607" t="s">
        <v>16207</v>
      </c>
      <c r="D5356" s="607" t="s">
        <v>10737</v>
      </c>
      <c r="E5356" s="619" t="s">
        <v>34124</v>
      </c>
      <c r="F5356"/>
      <c r="G5356"/>
      <c r="H5356"/>
    </row>
    <row r="5357" spans="1:8" ht="15" x14ac:dyDescent="0.25">
      <c r="A5357" s="609" t="str">
        <f t="shared" si="83"/>
        <v>96363</v>
      </c>
      <c r="B5357" s="607" t="s">
        <v>4944</v>
      </c>
      <c r="C5357" s="607" t="s">
        <v>16208</v>
      </c>
      <c r="D5357" s="607" t="s">
        <v>10737</v>
      </c>
      <c r="E5357" s="619" t="s">
        <v>24932</v>
      </c>
      <c r="F5357"/>
      <c r="G5357"/>
      <c r="H5357"/>
    </row>
    <row r="5358" spans="1:8" ht="15" x14ac:dyDescent="0.25">
      <c r="A5358" s="609" t="str">
        <f t="shared" si="83"/>
        <v>96364</v>
      </c>
      <c r="B5358" s="607" t="s">
        <v>4945</v>
      </c>
      <c r="C5358" s="607" t="s">
        <v>16209</v>
      </c>
      <c r="D5358" s="607" t="s">
        <v>10737</v>
      </c>
      <c r="E5358" s="619" t="s">
        <v>34125</v>
      </c>
      <c r="F5358"/>
      <c r="G5358"/>
      <c r="H5358"/>
    </row>
    <row r="5359" spans="1:8" ht="15" x14ac:dyDescent="0.25">
      <c r="A5359" s="609" t="str">
        <f t="shared" si="83"/>
        <v>96365</v>
      </c>
      <c r="B5359" s="607" t="s">
        <v>4946</v>
      </c>
      <c r="C5359" s="607" t="s">
        <v>16210</v>
      </c>
      <c r="D5359" s="607" t="s">
        <v>10737</v>
      </c>
      <c r="E5359" s="619" t="s">
        <v>34126</v>
      </c>
      <c r="F5359"/>
      <c r="G5359"/>
      <c r="H5359"/>
    </row>
    <row r="5360" spans="1:8" ht="15" x14ac:dyDescent="0.25">
      <c r="A5360" s="609" t="str">
        <f t="shared" si="83"/>
        <v>96366</v>
      </c>
      <c r="B5360" s="607" t="s">
        <v>4947</v>
      </c>
      <c r="C5360" s="607" t="s">
        <v>16211</v>
      </c>
      <c r="D5360" s="607" t="s">
        <v>10737</v>
      </c>
      <c r="E5360" s="619" t="s">
        <v>34127</v>
      </c>
      <c r="F5360"/>
      <c r="G5360"/>
      <c r="H5360"/>
    </row>
    <row r="5361" spans="1:8" ht="15" x14ac:dyDescent="0.25">
      <c r="A5361" s="609" t="str">
        <f t="shared" si="83"/>
        <v>96367</v>
      </c>
      <c r="B5361" s="607" t="s">
        <v>4948</v>
      </c>
      <c r="C5361" s="607" t="s">
        <v>16212</v>
      </c>
      <c r="D5361" s="607" t="s">
        <v>10737</v>
      </c>
      <c r="E5361" s="619" t="s">
        <v>34128</v>
      </c>
      <c r="F5361"/>
      <c r="G5361"/>
      <c r="H5361"/>
    </row>
    <row r="5362" spans="1:8" ht="15" x14ac:dyDescent="0.25">
      <c r="A5362" s="609" t="str">
        <f t="shared" si="83"/>
        <v>96368</v>
      </c>
      <c r="B5362" s="607" t="s">
        <v>4949</v>
      </c>
      <c r="C5362" s="607" t="s">
        <v>16213</v>
      </c>
      <c r="D5362" s="607" t="s">
        <v>10737</v>
      </c>
      <c r="E5362" s="619" t="s">
        <v>34129</v>
      </c>
      <c r="F5362"/>
      <c r="G5362"/>
      <c r="H5362"/>
    </row>
    <row r="5363" spans="1:8" ht="15" x14ac:dyDescent="0.25">
      <c r="A5363" s="609" t="str">
        <f t="shared" si="83"/>
        <v>96369</v>
      </c>
      <c r="B5363" s="607" t="s">
        <v>4950</v>
      </c>
      <c r="C5363" s="607" t="s">
        <v>16214</v>
      </c>
      <c r="D5363" s="607" t="s">
        <v>10737</v>
      </c>
      <c r="E5363" s="619" t="s">
        <v>34130</v>
      </c>
      <c r="F5363"/>
      <c r="G5363"/>
      <c r="H5363"/>
    </row>
    <row r="5364" spans="1:8" ht="15" x14ac:dyDescent="0.25">
      <c r="A5364" s="609" t="str">
        <f t="shared" si="83"/>
        <v>96370</v>
      </c>
      <c r="B5364" s="607" t="s">
        <v>4951</v>
      </c>
      <c r="C5364" s="607" t="s">
        <v>16215</v>
      </c>
      <c r="D5364" s="607" t="s">
        <v>10737</v>
      </c>
      <c r="E5364" s="619" t="s">
        <v>34131</v>
      </c>
      <c r="F5364"/>
      <c r="G5364"/>
      <c r="H5364"/>
    </row>
    <row r="5365" spans="1:8" ht="15" x14ac:dyDescent="0.25">
      <c r="A5365" s="609" t="str">
        <f t="shared" si="83"/>
        <v>96371</v>
      </c>
      <c r="B5365" s="607" t="s">
        <v>4952</v>
      </c>
      <c r="C5365" s="607" t="s">
        <v>16216</v>
      </c>
      <c r="D5365" s="607" t="s">
        <v>10737</v>
      </c>
      <c r="E5365" s="619" t="s">
        <v>31180</v>
      </c>
      <c r="F5365"/>
      <c r="G5365"/>
      <c r="H5365"/>
    </row>
    <row r="5366" spans="1:8" ht="15" x14ac:dyDescent="0.25">
      <c r="A5366" s="609" t="str">
        <f t="shared" si="83"/>
        <v>96373</v>
      </c>
      <c r="B5366" s="607" t="s">
        <v>4953</v>
      </c>
      <c r="C5366" s="607" t="s">
        <v>16218</v>
      </c>
      <c r="D5366" s="607" t="s">
        <v>10494</v>
      </c>
      <c r="E5366" s="619" t="s">
        <v>33569</v>
      </c>
      <c r="F5366"/>
      <c r="G5366"/>
      <c r="H5366"/>
    </row>
    <row r="5367" spans="1:8" ht="15" x14ac:dyDescent="0.25">
      <c r="A5367" s="609" t="str">
        <f t="shared" si="83"/>
        <v>96374</v>
      </c>
      <c r="B5367" s="607" t="s">
        <v>4954</v>
      </c>
      <c r="C5367" s="607" t="s">
        <v>16219</v>
      </c>
      <c r="D5367" s="607" t="s">
        <v>10494</v>
      </c>
      <c r="E5367" s="619" t="s">
        <v>10910</v>
      </c>
      <c r="F5367"/>
      <c r="G5367"/>
      <c r="H5367"/>
    </row>
    <row r="5368" spans="1:8" ht="15" x14ac:dyDescent="0.25">
      <c r="A5368" s="609" t="str">
        <f t="shared" si="83"/>
        <v>102235</v>
      </c>
      <c r="B5368" s="607" t="s">
        <v>16220</v>
      </c>
      <c r="C5368" s="607" t="s">
        <v>16221</v>
      </c>
      <c r="D5368" s="607" t="s">
        <v>10737</v>
      </c>
      <c r="E5368" s="619" t="s">
        <v>34132</v>
      </c>
      <c r="F5368"/>
      <c r="G5368"/>
      <c r="H5368"/>
    </row>
    <row r="5369" spans="1:8" ht="15" x14ac:dyDescent="0.25">
      <c r="A5369" s="609" t="str">
        <f t="shared" si="83"/>
        <v>102253</v>
      </c>
      <c r="B5369" s="607" t="s">
        <v>16222</v>
      </c>
      <c r="C5369" s="607" t="s">
        <v>16223</v>
      </c>
      <c r="D5369" s="607" t="s">
        <v>10737</v>
      </c>
      <c r="E5369" s="619" t="s">
        <v>34133</v>
      </c>
      <c r="F5369"/>
      <c r="G5369"/>
      <c r="H5369"/>
    </row>
    <row r="5370" spans="1:8" ht="15" x14ac:dyDescent="0.25">
      <c r="A5370" s="609" t="str">
        <f t="shared" si="83"/>
        <v>102254</v>
      </c>
      <c r="B5370" s="607" t="s">
        <v>16224</v>
      </c>
      <c r="C5370" s="607" t="s">
        <v>16225</v>
      </c>
      <c r="D5370" s="607" t="s">
        <v>10737</v>
      </c>
      <c r="E5370" s="619" t="s">
        <v>34134</v>
      </c>
      <c r="F5370"/>
      <c r="G5370"/>
      <c r="H5370"/>
    </row>
    <row r="5371" spans="1:8" ht="15" x14ac:dyDescent="0.25">
      <c r="A5371" s="609" t="str">
        <f t="shared" si="83"/>
        <v>102255</v>
      </c>
      <c r="B5371" s="607" t="s">
        <v>16226</v>
      </c>
      <c r="C5371" s="607" t="s">
        <v>16227</v>
      </c>
      <c r="D5371" s="607" t="s">
        <v>10737</v>
      </c>
      <c r="E5371" s="619" t="s">
        <v>34135</v>
      </c>
      <c r="F5371"/>
      <c r="G5371"/>
      <c r="H5371"/>
    </row>
    <row r="5372" spans="1:8" ht="15" x14ac:dyDescent="0.25">
      <c r="A5372" s="609" t="str">
        <f t="shared" si="83"/>
        <v>102256</v>
      </c>
      <c r="B5372" s="607" t="s">
        <v>16228</v>
      </c>
      <c r="C5372" s="607" t="s">
        <v>16229</v>
      </c>
      <c r="D5372" s="607" t="s">
        <v>10737</v>
      </c>
      <c r="E5372" s="619" t="s">
        <v>34136</v>
      </c>
      <c r="F5372"/>
      <c r="G5372"/>
      <c r="H5372"/>
    </row>
    <row r="5373" spans="1:8" ht="15" x14ac:dyDescent="0.25">
      <c r="A5373" s="609" t="str">
        <f t="shared" si="83"/>
        <v>102257</v>
      </c>
      <c r="B5373" s="607" t="s">
        <v>16230</v>
      </c>
      <c r="C5373" s="607" t="s">
        <v>16231</v>
      </c>
      <c r="D5373" s="607" t="s">
        <v>10737</v>
      </c>
      <c r="E5373" s="619" t="s">
        <v>34137</v>
      </c>
      <c r="F5373"/>
      <c r="G5373"/>
      <c r="H5373"/>
    </row>
    <row r="5374" spans="1:8" ht="15" x14ac:dyDescent="0.25">
      <c r="A5374" s="609" t="str">
        <f t="shared" si="83"/>
        <v>102258</v>
      </c>
      <c r="B5374" s="607" t="s">
        <v>16232</v>
      </c>
      <c r="C5374" s="607" t="s">
        <v>16233</v>
      </c>
      <c r="D5374" s="607" t="s">
        <v>10737</v>
      </c>
      <c r="E5374" s="619" t="s">
        <v>34138</v>
      </c>
      <c r="F5374"/>
      <c r="G5374"/>
      <c r="H5374"/>
    </row>
    <row r="5375" spans="1:8" ht="15" x14ac:dyDescent="0.25">
      <c r="A5375" s="609" t="str">
        <f t="shared" si="83"/>
        <v>101154</v>
      </c>
      <c r="B5375" s="607" t="s">
        <v>6809</v>
      </c>
      <c r="C5375" s="607" t="s">
        <v>16234</v>
      </c>
      <c r="D5375" s="607" t="s">
        <v>10737</v>
      </c>
      <c r="E5375" s="619" t="s">
        <v>34139</v>
      </c>
      <c r="F5375"/>
      <c r="G5375"/>
      <c r="H5375"/>
    </row>
    <row r="5376" spans="1:8" ht="15" x14ac:dyDescent="0.25">
      <c r="A5376" s="609" t="str">
        <f t="shared" si="83"/>
        <v>101155</v>
      </c>
      <c r="B5376" s="607" t="s">
        <v>6810</v>
      </c>
      <c r="C5376" s="607" t="s">
        <v>16235</v>
      </c>
      <c r="D5376" s="607" t="s">
        <v>10737</v>
      </c>
      <c r="E5376" s="619" t="s">
        <v>34140</v>
      </c>
      <c r="F5376"/>
      <c r="G5376"/>
      <c r="H5376"/>
    </row>
    <row r="5377" spans="1:8" ht="15" x14ac:dyDescent="0.25">
      <c r="A5377" s="609" t="str">
        <f t="shared" si="83"/>
        <v>101156</v>
      </c>
      <c r="B5377" s="607" t="s">
        <v>6811</v>
      </c>
      <c r="C5377" s="607" t="s">
        <v>16236</v>
      </c>
      <c r="D5377" s="607" t="s">
        <v>10737</v>
      </c>
      <c r="E5377" s="619" t="s">
        <v>34141</v>
      </c>
      <c r="F5377"/>
      <c r="G5377"/>
      <c r="H5377"/>
    </row>
    <row r="5378" spans="1:8" ht="15" x14ac:dyDescent="0.25">
      <c r="A5378" s="609" t="str">
        <f t="shared" ref="A5378:A5441" si="84">IF(ISERROR(SEARCH("/",B5378)=6),TRIM(CLEAN(B5378)),IF(SEARCH("/",B5378)=6,IF(LEN(TRIM(CLEAN(B5378)))=7,LEFT(TRIM(CLEAN(B5378)),6)&amp;"00"&amp;RIGHT(TRIM(CLEAN(B5378)),1),LEFT(TRIM(CLEAN(B5378)),6)&amp;"0"&amp;RIGHT(TRIM(CLEAN(B5378)),2)),TRIM(CLEAN(B5378))))</f>
        <v>101810</v>
      </c>
      <c r="B5378" s="607" t="s">
        <v>16237</v>
      </c>
      <c r="C5378" s="607" t="s">
        <v>16238</v>
      </c>
      <c r="D5378" s="607" t="s">
        <v>11895</v>
      </c>
      <c r="E5378" s="619" t="s">
        <v>34142</v>
      </c>
      <c r="F5378"/>
      <c r="G5378"/>
      <c r="H5378"/>
    </row>
    <row r="5379" spans="1:8" ht="15" x14ac:dyDescent="0.25">
      <c r="A5379" s="609" t="str">
        <f t="shared" si="84"/>
        <v>101811</v>
      </c>
      <c r="B5379" s="607" t="s">
        <v>16239</v>
      </c>
      <c r="C5379" s="607" t="s">
        <v>16240</v>
      </c>
      <c r="D5379" s="607" t="s">
        <v>11895</v>
      </c>
      <c r="E5379" s="619" t="s">
        <v>34143</v>
      </c>
      <c r="F5379"/>
      <c r="G5379"/>
      <c r="H5379"/>
    </row>
    <row r="5380" spans="1:8" ht="15" x14ac:dyDescent="0.25">
      <c r="A5380" s="609" t="str">
        <f t="shared" si="84"/>
        <v>101812</v>
      </c>
      <c r="B5380" s="607" t="s">
        <v>16241</v>
      </c>
      <c r="C5380" s="607" t="s">
        <v>31064</v>
      </c>
      <c r="D5380" s="607" t="s">
        <v>11895</v>
      </c>
      <c r="E5380" s="619" t="s">
        <v>34144</v>
      </c>
      <c r="F5380"/>
      <c r="G5380"/>
      <c r="H5380"/>
    </row>
    <row r="5381" spans="1:8" ht="15" x14ac:dyDescent="0.25">
      <c r="A5381" s="609" t="str">
        <f t="shared" si="84"/>
        <v>101813</v>
      </c>
      <c r="B5381" s="607" t="s">
        <v>16242</v>
      </c>
      <c r="C5381" s="607" t="s">
        <v>31066</v>
      </c>
      <c r="D5381" s="607" t="s">
        <v>11895</v>
      </c>
      <c r="E5381" s="619" t="s">
        <v>34145</v>
      </c>
      <c r="F5381"/>
      <c r="G5381"/>
      <c r="H5381"/>
    </row>
    <row r="5382" spans="1:8" ht="15" x14ac:dyDescent="0.25">
      <c r="A5382" s="609" t="str">
        <f t="shared" si="84"/>
        <v>101814</v>
      </c>
      <c r="B5382" s="607" t="s">
        <v>16243</v>
      </c>
      <c r="C5382" s="607" t="s">
        <v>31068</v>
      </c>
      <c r="D5382" s="607" t="s">
        <v>10737</v>
      </c>
      <c r="E5382" s="619" t="s">
        <v>18007</v>
      </c>
      <c r="F5382"/>
      <c r="G5382"/>
      <c r="H5382"/>
    </row>
    <row r="5383" spans="1:8" ht="15" x14ac:dyDescent="0.25">
      <c r="A5383" s="609" t="str">
        <f t="shared" si="84"/>
        <v>101815</v>
      </c>
      <c r="B5383" s="607" t="s">
        <v>16244</v>
      </c>
      <c r="C5383" s="607" t="s">
        <v>31069</v>
      </c>
      <c r="D5383" s="607" t="s">
        <v>10737</v>
      </c>
      <c r="E5383" s="619" t="s">
        <v>34146</v>
      </c>
      <c r="F5383"/>
      <c r="G5383"/>
      <c r="H5383"/>
    </row>
    <row r="5384" spans="1:8" ht="15" x14ac:dyDescent="0.25">
      <c r="A5384" s="609" t="str">
        <f t="shared" si="84"/>
        <v>101816</v>
      </c>
      <c r="B5384" s="607" t="s">
        <v>16245</v>
      </c>
      <c r="C5384" s="607" t="s">
        <v>31071</v>
      </c>
      <c r="D5384" s="607" t="s">
        <v>10737</v>
      </c>
      <c r="E5384" s="619" t="s">
        <v>24476</v>
      </c>
      <c r="F5384"/>
      <c r="G5384"/>
      <c r="H5384"/>
    </row>
    <row r="5385" spans="1:8" ht="15" x14ac:dyDescent="0.25">
      <c r="A5385" s="609" t="str">
        <f t="shared" si="84"/>
        <v>101817</v>
      </c>
      <c r="B5385" s="607" t="s">
        <v>16246</v>
      </c>
      <c r="C5385" s="607" t="s">
        <v>31072</v>
      </c>
      <c r="D5385" s="607" t="s">
        <v>10737</v>
      </c>
      <c r="E5385" s="619" t="s">
        <v>23609</v>
      </c>
      <c r="F5385"/>
      <c r="G5385"/>
      <c r="H5385"/>
    </row>
    <row r="5386" spans="1:8" ht="15" x14ac:dyDescent="0.25">
      <c r="A5386" s="609" t="str">
        <f t="shared" si="84"/>
        <v>101818</v>
      </c>
      <c r="B5386" s="607" t="s">
        <v>16247</v>
      </c>
      <c r="C5386" s="607" t="s">
        <v>31074</v>
      </c>
      <c r="D5386" s="607" t="s">
        <v>10737</v>
      </c>
      <c r="E5386" s="619" t="s">
        <v>34147</v>
      </c>
      <c r="F5386"/>
      <c r="G5386"/>
      <c r="H5386"/>
    </row>
    <row r="5387" spans="1:8" ht="15" x14ac:dyDescent="0.25">
      <c r="A5387" s="609" t="str">
        <f t="shared" si="84"/>
        <v>101819</v>
      </c>
      <c r="B5387" s="607" t="s">
        <v>16248</v>
      </c>
      <c r="C5387" s="607" t="s">
        <v>31075</v>
      </c>
      <c r="D5387" s="607" t="s">
        <v>10737</v>
      </c>
      <c r="E5387" s="619" t="s">
        <v>18607</v>
      </c>
      <c r="F5387"/>
      <c r="G5387"/>
      <c r="H5387"/>
    </row>
    <row r="5388" spans="1:8" ht="15" x14ac:dyDescent="0.25">
      <c r="A5388" s="609" t="str">
        <f t="shared" si="84"/>
        <v>101820</v>
      </c>
      <c r="B5388" s="607" t="s">
        <v>16249</v>
      </c>
      <c r="C5388" s="607" t="s">
        <v>31077</v>
      </c>
      <c r="D5388" s="607" t="s">
        <v>10737</v>
      </c>
      <c r="E5388" s="619" t="s">
        <v>10449</v>
      </c>
      <c r="F5388"/>
      <c r="G5388"/>
      <c r="H5388"/>
    </row>
    <row r="5389" spans="1:8" ht="15" x14ac:dyDescent="0.25">
      <c r="A5389" s="609" t="str">
        <f t="shared" si="84"/>
        <v>101821</v>
      </c>
      <c r="B5389" s="607" t="s">
        <v>16250</v>
      </c>
      <c r="C5389" s="607" t="s">
        <v>31078</v>
      </c>
      <c r="D5389" s="607" t="s">
        <v>11895</v>
      </c>
      <c r="E5389" s="619" t="s">
        <v>19478</v>
      </c>
      <c r="F5389"/>
      <c r="G5389"/>
      <c r="H5389"/>
    </row>
    <row r="5390" spans="1:8" ht="15" x14ac:dyDescent="0.25">
      <c r="A5390" s="609" t="str">
        <f t="shared" si="84"/>
        <v>101822</v>
      </c>
      <c r="B5390" s="607" t="s">
        <v>16252</v>
      </c>
      <c r="C5390" s="607" t="s">
        <v>31079</v>
      </c>
      <c r="D5390" s="607" t="s">
        <v>11895</v>
      </c>
      <c r="E5390" s="619" t="s">
        <v>19616</v>
      </c>
      <c r="F5390"/>
      <c r="G5390"/>
      <c r="H5390"/>
    </row>
    <row r="5391" spans="1:8" ht="15" x14ac:dyDescent="0.25">
      <c r="A5391" s="609" t="str">
        <f t="shared" si="84"/>
        <v>101823</v>
      </c>
      <c r="B5391" s="607" t="s">
        <v>16253</v>
      </c>
      <c r="C5391" s="607" t="s">
        <v>31081</v>
      </c>
      <c r="D5391" s="607" t="s">
        <v>11895</v>
      </c>
      <c r="E5391" s="619" t="s">
        <v>19484</v>
      </c>
      <c r="F5391"/>
      <c r="G5391"/>
      <c r="H5391"/>
    </row>
    <row r="5392" spans="1:8" ht="15" x14ac:dyDescent="0.25">
      <c r="A5392" s="609" t="str">
        <f t="shared" si="84"/>
        <v>101824</v>
      </c>
      <c r="B5392" s="607" t="s">
        <v>16254</v>
      </c>
      <c r="C5392" s="607" t="s">
        <v>31083</v>
      </c>
      <c r="D5392" s="607" t="s">
        <v>11895</v>
      </c>
      <c r="E5392" s="619" t="s">
        <v>31689</v>
      </c>
      <c r="F5392"/>
      <c r="G5392"/>
      <c r="H5392"/>
    </row>
    <row r="5393" spans="1:8" ht="15" x14ac:dyDescent="0.25">
      <c r="A5393" s="609" t="str">
        <f t="shared" si="84"/>
        <v>101825</v>
      </c>
      <c r="B5393" s="607" t="s">
        <v>16255</v>
      </c>
      <c r="C5393" s="607" t="s">
        <v>31085</v>
      </c>
      <c r="D5393" s="607" t="s">
        <v>11895</v>
      </c>
      <c r="E5393" s="619" t="s">
        <v>34148</v>
      </c>
      <c r="F5393"/>
      <c r="G5393"/>
      <c r="H5393"/>
    </row>
    <row r="5394" spans="1:8" ht="15" x14ac:dyDescent="0.25">
      <c r="A5394" s="609" t="str">
        <f t="shared" si="84"/>
        <v>101826</v>
      </c>
      <c r="B5394" s="607" t="s">
        <v>16256</v>
      </c>
      <c r="C5394" s="607" t="s">
        <v>31087</v>
      </c>
      <c r="D5394" s="607" t="s">
        <v>11895</v>
      </c>
      <c r="E5394" s="619" t="s">
        <v>34149</v>
      </c>
      <c r="F5394"/>
      <c r="G5394"/>
      <c r="H5394"/>
    </row>
    <row r="5395" spans="1:8" ht="15" x14ac:dyDescent="0.25">
      <c r="A5395" s="609" t="str">
        <f t="shared" si="84"/>
        <v>101827</v>
      </c>
      <c r="B5395" s="607" t="s">
        <v>16257</v>
      </c>
      <c r="C5395" s="607" t="s">
        <v>31089</v>
      </c>
      <c r="D5395" s="607" t="s">
        <v>11895</v>
      </c>
      <c r="E5395" s="619" t="s">
        <v>34150</v>
      </c>
      <c r="F5395"/>
      <c r="G5395"/>
      <c r="H5395"/>
    </row>
    <row r="5396" spans="1:8" ht="15" x14ac:dyDescent="0.25">
      <c r="A5396" s="609" t="str">
        <f t="shared" si="84"/>
        <v>101828</v>
      </c>
      <c r="B5396" s="607" t="s">
        <v>16258</v>
      </c>
      <c r="C5396" s="607" t="s">
        <v>31091</v>
      </c>
      <c r="D5396" s="607" t="s">
        <v>11895</v>
      </c>
      <c r="E5396" s="619" t="s">
        <v>24880</v>
      </c>
      <c r="F5396"/>
      <c r="G5396"/>
      <c r="H5396"/>
    </row>
    <row r="5397" spans="1:8" ht="15" x14ac:dyDescent="0.25">
      <c r="A5397" s="609" t="str">
        <f t="shared" si="84"/>
        <v>101829</v>
      </c>
      <c r="B5397" s="607" t="s">
        <v>16259</v>
      </c>
      <c r="C5397" s="607" t="s">
        <v>31093</v>
      </c>
      <c r="D5397" s="607" t="s">
        <v>11895</v>
      </c>
      <c r="E5397" s="619" t="s">
        <v>34151</v>
      </c>
      <c r="F5397"/>
      <c r="G5397"/>
      <c r="H5397"/>
    </row>
    <row r="5398" spans="1:8" ht="15" x14ac:dyDescent="0.25">
      <c r="A5398" s="609" t="str">
        <f t="shared" si="84"/>
        <v>101830</v>
      </c>
      <c r="B5398" s="607" t="s">
        <v>16260</v>
      </c>
      <c r="C5398" s="607" t="s">
        <v>31095</v>
      </c>
      <c r="D5398" s="607" t="s">
        <v>11895</v>
      </c>
      <c r="E5398" s="619" t="s">
        <v>34152</v>
      </c>
      <c r="F5398"/>
      <c r="G5398"/>
      <c r="H5398"/>
    </row>
    <row r="5399" spans="1:8" ht="15" x14ac:dyDescent="0.25">
      <c r="A5399" s="609" t="str">
        <f t="shared" si="84"/>
        <v>101831</v>
      </c>
      <c r="B5399" s="607" t="s">
        <v>16261</v>
      </c>
      <c r="C5399" s="607" t="s">
        <v>31097</v>
      </c>
      <c r="D5399" s="607" t="s">
        <v>11895</v>
      </c>
      <c r="E5399" s="619" t="s">
        <v>34153</v>
      </c>
      <c r="F5399"/>
      <c r="G5399"/>
      <c r="H5399"/>
    </row>
    <row r="5400" spans="1:8" ht="15" x14ac:dyDescent="0.25">
      <c r="A5400" s="609" t="str">
        <f t="shared" si="84"/>
        <v>101832</v>
      </c>
      <c r="B5400" s="607" t="s">
        <v>16262</v>
      </c>
      <c r="C5400" s="607" t="s">
        <v>31099</v>
      </c>
      <c r="D5400" s="607" t="s">
        <v>11895</v>
      </c>
      <c r="E5400" s="619" t="s">
        <v>10158</v>
      </c>
      <c r="F5400"/>
      <c r="G5400"/>
      <c r="H5400"/>
    </row>
    <row r="5401" spans="1:8" ht="15" x14ac:dyDescent="0.25">
      <c r="A5401" s="609" t="str">
        <f t="shared" si="84"/>
        <v>101833</v>
      </c>
      <c r="B5401" s="607" t="s">
        <v>16263</v>
      </c>
      <c r="C5401" s="607" t="s">
        <v>31101</v>
      </c>
      <c r="D5401" s="607" t="s">
        <v>11895</v>
      </c>
      <c r="E5401" s="619" t="s">
        <v>19563</v>
      </c>
      <c r="F5401"/>
      <c r="G5401"/>
      <c r="H5401"/>
    </row>
    <row r="5402" spans="1:8" ht="15" x14ac:dyDescent="0.25">
      <c r="A5402" s="609" t="str">
        <f t="shared" si="84"/>
        <v>101834</v>
      </c>
      <c r="B5402" s="607" t="s">
        <v>16264</v>
      </c>
      <c r="C5402" s="607" t="s">
        <v>31103</v>
      </c>
      <c r="D5402" s="607" t="s">
        <v>11895</v>
      </c>
      <c r="E5402" s="619" t="s">
        <v>34154</v>
      </c>
      <c r="F5402"/>
      <c r="G5402"/>
      <c r="H5402"/>
    </row>
    <row r="5403" spans="1:8" ht="15" x14ac:dyDescent="0.25">
      <c r="A5403" s="609" t="str">
        <f t="shared" si="84"/>
        <v>101835</v>
      </c>
      <c r="B5403" s="607" t="s">
        <v>16265</v>
      </c>
      <c r="C5403" s="607" t="s">
        <v>31105</v>
      </c>
      <c r="D5403" s="607" t="s">
        <v>11895</v>
      </c>
      <c r="E5403" s="619" t="s">
        <v>30488</v>
      </c>
      <c r="F5403"/>
      <c r="G5403"/>
      <c r="H5403"/>
    </row>
    <row r="5404" spans="1:8" ht="15" x14ac:dyDescent="0.25">
      <c r="A5404" s="609" t="str">
        <f t="shared" si="84"/>
        <v>101836</v>
      </c>
      <c r="B5404" s="607" t="s">
        <v>16266</v>
      </c>
      <c r="C5404" s="607" t="s">
        <v>31107</v>
      </c>
      <c r="D5404" s="607" t="s">
        <v>11895</v>
      </c>
      <c r="E5404" s="619" t="s">
        <v>8898</v>
      </c>
      <c r="F5404"/>
      <c r="G5404"/>
      <c r="H5404"/>
    </row>
    <row r="5405" spans="1:8" ht="15" x14ac:dyDescent="0.25">
      <c r="A5405" s="609" t="str">
        <f t="shared" si="84"/>
        <v>101837</v>
      </c>
      <c r="B5405" s="607" t="s">
        <v>16267</v>
      </c>
      <c r="C5405" s="607" t="s">
        <v>31108</v>
      </c>
      <c r="D5405" s="607" t="s">
        <v>11895</v>
      </c>
      <c r="E5405" s="619" t="s">
        <v>34155</v>
      </c>
      <c r="F5405"/>
      <c r="G5405"/>
      <c r="H5405"/>
    </row>
    <row r="5406" spans="1:8" ht="15" x14ac:dyDescent="0.25">
      <c r="A5406" s="609" t="str">
        <f t="shared" si="84"/>
        <v>101838</v>
      </c>
      <c r="B5406" s="607" t="s">
        <v>16268</v>
      </c>
      <c r="C5406" s="607" t="s">
        <v>31110</v>
      </c>
      <c r="D5406" s="607" t="s">
        <v>11895</v>
      </c>
      <c r="E5406" s="619" t="s">
        <v>34156</v>
      </c>
      <c r="F5406"/>
      <c r="G5406"/>
      <c r="H5406"/>
    </row>
    <row r="5407" spans="1:8" ht="15" x14ac:dyDescent="0.25">
      <c r="A5407" s="609" t="str">
        <f t="shared" si="84"/>
        <v>101839</v>
      </c>
      <c r="B5407" s="607" t="s">
        <v>16269</v>
      </c>
      <c r="C5407" s="607" t="s">
        <v>31112</v>
      </c>
      <c r="D5407" s="607" t="s">
        <v>11895</v>
      </c>
      <c r="E5407" s="619" t="s">
        <v>17881</v>
      </c>
      <c r="F5407"/>
      <c r="G5407"/>
      <c r="H5407"/>
    </row>
    <row r="5408" spans="1:8" ht="15" x14ac:dyDescent="0.25">
      <c r="A5408" s="609" t="str">
        <f t="shared" si="84"/>
        <v>101840</v>
      </c>
      <c r="B5408" s="607" t="s">
        <v>16270</v>
      </c>
      <c r="C5408" s="607" t="s">
        <v>31114</v>
      </c>
      <c r="D5408" s="607" t="s">
        <v>11895</v>
      </c>
      <c r="E5408" s="619" t="s">
        <v>34157</v>
      </c>
      <c r="F5408"/>
      <c r="G5408"/>
      <c r="H5408"/>
    </row>
    <row r="5409" spans="1:8" ht="15" x14ac:dyDescent="0.25">
      <c r="A5409" s="609" t="str">
        <f t="shared" si="84"/>
        <v>101841</v>
      </c>
      <c r="B5409" s="607" t="s">
        <v>16271</v>
      </c>
      <c r="C5409" s="607" t="s">
        <v>31115</v>
      </c>
      <c r="D5409" s="607" t="s">
        <v>11895</v>
      </c>
      <c r="E5409" s="619" t="s">
        <v>25938</v>
      </c>
      <c r="F5409"/>
      <c r="G5409"/>
      <c r="H5409"/>
    </row>
    <row r="5410" spans="1:8" ht="15" x14ac:dyDescent="0.25">
      <c r="A5410" s="609" t="str">
        <f t="shared" si="84"/>
        <v>101842</v>
      </c>
      <c r="B5410" s="607" t="s">
        <v>16272</v>
      </c>
      <c r="C5410" s="607" t="s">
        <v>31116</v>
      </c>
      <c r="D5410" s="607" t="s">
        <v>11895</v>
      </c>
      <c r="E5410" s="619" t="s">
        <v>28041</v>
      </c>
      <c r="F5410"/>
      <c r="G5410"/>
      <c r="H5410"/>
    </row>
    <row r="5411" spans="1:8" ht="15" x14ac:dyDescent="0.25">
      <c r="A5411" s="609" t="str">
        <f t="shared" si="84"/>
        <v>101843</v>
      </c>
      <c r="B5411" s="607" t="s">
        <v>16273</v>
      </c>
      <c r="C5411" s="607" t="s">
        <v>31117</v>
      </c>
      <c r="D5411" s="607" t="s">
        <v>11895</v>
      </c>
      <c r="E5411" s="619" t="s">
        <v>34158</v>
      </c>
      <c r="F5411"/>
      <c r="G5411"/>
      <c r="H5411"/>
    </row>
    <row r="5412" spans="1:8" ht="15" x14ac:dyDescent="0.25">
      <c r="A5412" s="609" t="str">
        <f t="shared" si="84"/>
        <v>101844</v>
      </c>
      <c r="B5412" s="607" t="s">
        <v>16274</v>
      </c>
      <c r="C5412" s="607" t="s">
        <v>31119</v>
      </c>
      <c r="D5412" s="607" t="s">
        <v>11895</v>
      </c>
      <c r="E5412" s="619" t="s">
        <v>34159</v>
      </c>
      <c r="F5412"/>
      <c r="G5412"/>
      <c r="H5412"/>
    </row>
    <row r="5413" spans="1:8" ht="15" x14ac:dyDescent="0.25">
      <c r="A5413" s="609" t="str">
        <f t="shared" si="84"/>
        <v>101845</v>
      </c>
      <c r="B5413" s="607" t="s">
        <v>16275</v>
      </c>
      <c r="C5413" s="607" t="s">
        <v>31121</v>
      </c>
      <c r="D5413" s="607" t="s">
        <v>11895</v>
      </c>
      <c r="E5413" s="619" t="s">
        <v>33393</v>
      </c>
      <c r="F5413"/>
      <c r="G5413"/>
      <c r="H5413"/>
    </row>
    <row r="5414" spans="1:8" ht="15" x14ac:dyDescent="0.25">
      <c r="A5414" s="609" t="str">
        <f t="shared" si="84"/>
        <v>101846</v>
      </c>
      <c r="B5414" s="607" t="s">
        <v>16276</v>
      </c>
      <c r="C5414" s="607" t="s">
        <v>31123</v>
      </c>
      <c r="D5414" s="607" t="s">
        <v>11895</v>
      </c>
      <c r="E5414" s="619" t="s">
        <v>34160</v>
      </c>
      <c r="F5414"/>
      <c r="G5414"/>
      <c r="H5414"/>
    </row>
    <row r="5415" spans="1:8" ht="15" x14ac:dyDescent="0.25">
      <c r="A5415" s="609" t="str">
        <f t="shared" si="84"/>
        <v>101847</v>
      </c>
      <c r="B5415" s="607" t="s">
        <v>16277</v>
      </c>
      <c r="C5415" s="607" t="s">
        <v>31125</v>
      </c>
      <c r="D5415" s="607" t="s">
        <v>11895</v>
      </c>
      <c r="E5415" s="619" t="s">
        <v>34161</v>
      </c>
      <c r="F5415"/>
      <c r="G5415"/>
      <c r="H5415"/>
    </row>
    <row r="5416" spans="1:8" ht="15" x14ac:dyDescent="0.25">
      <c r="A5416" s="609" t="str">
        <f t="shared" si="84"/>
        <v>101848</v>
      </c>
      <c r="B5416" s="607" t="s">
        <v>16278</v>
      </c>
      <c r="C5416" s="607" t="s">
        <v>31127</v>
      </c>
      <c r="D5416" s="607" t="s">
        <v>11895</v>
      </c>
      <c r="E5416" s="619" t="s">
        <v>34162</v>
      </c>
      <c r="F5416"/>
      <c r="G5416"/>
      <c r="H5416"/>
    </row>
    <row r="5417" spans="1:8" ht="15" x14ac:dyDescent="0.25">
      <c r="A5417" s="609" t="str">
        <f t="shared" si="84"/>
        <v>101849</v>
      </c>
      <c r="B5417" s="607" t="s">
        <v>16279</v>
      </c>
      <c r="C5417" s="607" t="s">
        <v>31128</v>
      </c>
      <c r="D5417" s="607" t="s">
        <v>11895</v>
      </c>
      <c r="E5417" s="619" t="s">
        <v>34163</v>
      </c>
      <c r="F5417"/>
      <c r="G5417"/>
      <c r="H5417"/>
    </row>
    <row r="5418" spans="1:8" ht="15" x14ac:dyDescent="0.25">
      <c r="A5418" s="609" t="str">
        <f t="shared" si="84"/>
        <v>101850</v>
      </c>
      <c r="B5418" s="607" t="s">
        <v>16280</v>
      </c>
      <c r="C5418" s="607" t="s">
        <v>31130</v>
      </c>
      <c r="D5418" s="607" t="s">
        <v>10737</v>
      </c>
      <c r="E5418" s="619" t="s">
        <v>29853</v>
      </c>
      <c r="F5418"/>
      <c r="G5418"/>
      <c r="H5418"/>
    </row>
    <row r="5419" spans="1:8" ht="15" x14ac:dyDescent="0.25">
      <c r="A5419" s="609" t="str">
        <f t="shared" si="84"/>
        <v>101851</v>
      </c>
      <c r="B5419" s="607" t="s">
        <v>16281</v>
      </c>
      <c r="C5419" s="607" t="s">
        <v>31131</v>
      </c>
      <c r="D5419" s="607" t="s">
        <v>10737</v>
      </c>
      <c r="E5419" s="619" t="s">
        <v>34164</v>
      </c>
      <c r="F5419"/>
      <c r="G5419"/>
      <c r="H5419"/>
    </row>
    <row r="5420" spans="1:8" ht="15" x14ac:dyDescent="0.25">
      <c r="A5420" s="609" t="str">
        <f t="shared" si="84"/>
        <v>101852</v>
      </c>
      <c r="B5420" s="607" t="s">
        <v>16282</v>
      </c>
      <c r="C5420" s="607" t="s">
        <v>31133</v>
      </c>
      <c r="D5420" s="607" t="s">
        <v>10737</v>
      </c>
      <c r="E5420" s="619" t="s">
        <v>18131</v>
      </c>
      <c r="F5420"/>
      <c r="G5420"/>
      <c r="H5420"/>
    </row>
    <row r="5421" spans="1:8" ht="15" x14ac:dyDescent="0.25">
      <c r="A5421" s="609" t="str">
        <f t="shared" si="84"/>
        <v>101853</v>
      </c>
      <c r="B5421" s="607" t="s">
        <v>16284</v>
      </c>
      <c r="C5421" s="607" t="s">
        <v>31134</v>
      </c>
      <c r="D5421" s="607" t="s">
        <v>10737</v>
      </c>
      <c r="E5421" s="619" t="s">
        <v>34165</v>
      </c>
      <c r="F5421"/>
      <c r="G5421"/>
      <c r="H5421"/>
    </row>
    <row r="5422" spans="1:8" ht="15" x14ac:dyDescent="0.25">
      <c r="A5422" s="609" t="str">
        <f t="shared" si="84"/>
        <v>101854</v>
      </c>
      <c r="B5422" s="607" t="s">
        <v>16285</v>
      </c>
      <c r="C5422" s="607" t="s">
        <v>31135</v>
      </c>
      <c r="D5422" s="607" t="s">
        <v>10737</v>
      </c>
      <c r="E5422" s="619" t="s">
        <v>34166</v>
      </c>
      <c r="F5422"/>
      <c r="G5422"/>
      <c r="H5422"/>
    </row>
    <row r="5423" spans="1:8" ht="15" x14ac:dyDescent="0.25">
      <c r="A5423" s="609" t="str">
        <f t="shared" si="84"/>
        <v>101855</v>
      </c>
      <c r="B5423" s="607" t="s">
        <v>16286</v>
      </c>
      <c r="C5423" s="607" t="s">
        <v>31137</v>
      </c>
      <c r="D5423" s="607" t="s">
        <v>10737</v>
      </c>
      <c r="E5423" s="619" t="s">
        <v>34167</v>
      </c>
      <c r="F5423"/>
      <c r="G5423"/>
      <c r="H5423"/>
    </row>
    <row r="5424" spans="1:8" ht="15" x14ac:dyDescent="0.25">
      <c r="A5424" s="609" t="str">
        <f t="shared" si="84"/>
        <v>101856</v>
      </c>
      <c r="B5424" s="607" t="s">
        <v>16287</v>
      </c>
      <c r="C5424" s="607" t="s">
        <v>31139</v>
      </c>
      <c r="D5424" s="607" t="s">
        <v>10737</v>
      </c>
      <c r="E5424" s="619" t="s">
        <v>8863</v>
      </c>
      <c r="F5424"/>
      <c r="G5424"/>
      <c r="H5424"/>
    </row>
    <row r="5425" spans="1:8" ht="15" x14ac:dyDescent="0.25">
      <c r="A5425" s="609" t="str">
        <f t="shared" si="84"/>
        <v>101857</v>
      </c>
      <c r="B5425" s="607" t="s">
        <v>16288</v>
      </c>
      <c r="C5425" s="607" t="s">
        <v>31141</v>
      </c>
      <c r="D5425" s="607" t="s">
        <v>10737</v>
      </c>
      <c r="E5425" s="619" t="s">
        <v>18328</v>
      </c>
      <c r="F5425"/>
      <c r="G5425"/>
      <c r="H5425"/>
    </row>
    <row r="5426" spans="1:8" ht="15" x14ac:dyDescent="0.25">
      <c r="A5426" s="609" t="str">
        <f t="shared" si="84"/>
        <v>101858</v>
      </c>
      <c r="B5426" s="607" t="s">
        <v>16289</v>
      </c>
      <c r="C5426" s="607" t="s">
        <v>31142</v>
      </c>
      <c r="D5426" s="607" t="s">
        <v>10737</v>
      </c>
      <c r="E5426" s="619" t="s">
        <v>13469</v>
      </c>
      <c r="F5426"/>
      <c r="G5426"/>
      <c r="H5426"/>
    </row>
    <row r="5427" spans="1:8" ht="15" x14ac:dyDescent="0.25">
      <c r="A5427" s="609" t="str">
        <f t="shared" si="84"/>
        <v>101859</v>
      </c>
      <c r="B5427" s="607" t="s">
        <v>16291</v>
      </c>
      <c r="C5427" s="607" t="s">
        <v>31143</v>
      </c>
      <c r="D5427" s="607" t="s">
        <v>10737</v>
      </c>
      <c r="E5427" s="619" t="s">
        <v>18136</v>
      </c>
      <c r="F5427"/>
      <c r="G5427"/>
      <c r="H5427"/>
    </row>
    <row r="5428" spans="1:8" ht="15" x14ac:dyDescent="0.25">
      <c r="A5428" s="609" t="str">
        <f t="shared" si="84"/>
        <v>101860</v>
      </c>
      <c r="B5428" s="607" t="s">
        <v>16292</v>
      </c>
      <c r="C5428" s="607" t="s">
        <v>31144</v>
      </c>
      <c r="D5428" s="607" t="s">
        <v>10737</v>
      </c>
      <c r="E5428" s="619" t="s">
        <v>10209</v>
      </c>
      <c r="F5428"/>
      <c r="G5428"/>
      <c r="H5428"/>
    </row>
    <row r="5429" spans="1:8" ht="15" x14ac:dyDescent="0.25">
      <c r="A5429" s="609" t="str">
        <f t="shared" si="84"/>
        <v>101861</v>
      </c>
      <c r="B5429" s="607" t="s">
        <v>16293</v>
      </c>
      <c r="C5429" s="607" t="s">
        <v>31145</v>
      </c>
      <c r="D5429" s="607" t="s">
        <v>10737</v>
      </c>
      <c r="E5429" s="619" t="s">
        <v>9604</v>
      </c>
      <c r="F5429"/>
      <c r="G5429"/>
      <c r="H5429"/>
    </row>
    <row r="5430" spans="1:8" ht="15" x14ac:dyDescent="0.25">
      <c r="A5430" s="609" t="str">
        <f t="shared" si="84"/>
        <v>101862</v>
      </c>
      <c r="B5430" s="607" t="s">
        <v>16294</v>
      </c>
      <c r="C5430" s="607" t="s">
        <v>31146</v>
      </c>
      <c r="D5430" s="607" t="s">
        <v>10737</v>
      </c>
      <c r="E5430" s="619" t="s">
        <v>18168</v>
      </c>
      <c r="F5430"/>
      <c r="G5430"/>
      <c r="H5430"/>
    </row>
    <row r="5431" spans="1:8" ht="15" x14ac:dyDescent="0.25">
      <c r="A5431" s="609" t="str">
        <f t="shared" si="84"/>
        <v>101863</v>
      </c>
      <c r="B5431" s="607" t="s">
        <v>16295</v>
      </c>
      <c r="C5431" s="607" t="s">
        <v>31148</v>
      </c>
      <c r="D5431" s="607" t="s">
        <v>10737</v>
      </c>
      <c r="E5431" s="619" t="s">
        <v>19170</v>
      </c>
      <c r="F5431"/>
      <c r="G5431"/>
      <c r="H5431"/>
    </row>
    <row r="5432" spans="1:8" ht="15" x14ac:dyDescent="0.25">
      <c r="A5432" s="609" t="str">
        <f t="shared" si="84"/>
        <v>101864</v>
      </c>
      <c r="B5432" s="607" t="s">
        <v>16297</v>
      </c>
      <c r="C5432" s="607" t="s">
        <v>31149</v>
      </c>
      <c r="D5432" s="607" t="s">
        <v>10737</v>
      </c>
      <c r="E5432" s="619" t="s">
        <v>26576</v>
      </c>
      <c r="F5432"/>
      <c r="G5432"/>
      <c r="H5432"/>
    </row>
    <row r="5433" spans="1:8" ht="15" x14ac:dyDescent="0.25">
      <c r="A5433" s="609" t="str">
        <f t="shared" si="84"/>
        <v>101865</v>
      </c>
      <c r="B5433" s="607" t="s">
        <v>16298</v>
      </c>
      <c r="C5433" s="607" t="s">
        <v>31150</v>
      </c>
      <c r="D5433" s="607" t="s">
        <v>10737</v>
      </c>
      <c r="E5433" s="619" t="s">
        <v>19709</v>
      </c>
      <c r="F5433"/>
      <c r="G5433"/>
      <c r="H5433"/>
    </row>
    <row r="5434" spans="1:8" ht="15" x14ac:dyDescent="0.25">
      <c r="A5434" s="609" t="str">
        <f t="shared" si="84"/>
        <v>101866</v>
      </c>
      <c r="B5434" s="607" t="s">
        <v>16299</v>
      </c>
      <c r="C5434" s="607" t="s">
        <v>31151</v>
      </c>
      <c r="D5434" s="607" t="s">
        <v>10737</v>
      </c>
      <c r="E5434" s="619" t="s">
        <v>18758</v>
      </c>
      <c r="F5434"/>
      <c r="G5434"/>
      <c r="H5434"/>
    </row>
    <row r="5435" spans="1:8" ht="15" x14ac:dyDescent="0.25">
      <c r="A5435" s="609" t="str">
        <f t="shared" si="84"/>
        <v>101867</v>
      </c>
      <c r="B5435" s="607" t="s">
        <v>16300</v>
      </c>
      <c r="C5435" s="607" t="s">
        <v>31152</v>
      </c>
      <c r="D5435" s="607" t="s">
        <v>10737</v>
      </c>
      <c r="E5435" s="619" t="s">
        <v>18648</v>
      </c>
      <c r="F5435"/>
      <c r="G5435"/>
      <c r="H5435"/>
    </row>
    <row r="5436" spans="1:8" ht="15" x14ac:dyDescent="0.25">
      <c r="A5436" s="609" t="str">
        <f t="shared" si="84"/>
        <v>101868</v>
      </c>
      <c r="B5436" s="607" t="s">
        <v>16301</v>
      </c>
      <c r="C5436" s="607" t="s">
        <v>31154</v>
      </c>
      <c r="D5436" s="607" t="s">
        <v>10737</v>
      </c>
      <c r="E5436" s="619" t="s">
        <v>17933</v>
      </c>
      <c r="F5436"/>
      <c r="G5436"/>
      <c r="H5436"/>
    </row>
    <row r="5437" spans="1:8" ht="15" x14ac:dyDescent="0.25">
      <c r="A5437" s="609" t="str">
        <f t="shared" si="84"/>
        <v>101869</v>
      </c>
      <c r="B5437" s="607" t="s">
        <v>16302</v>
      </c>
      <c r="C5437" s="607" t="s">
        <v>31155</v>
      </c>
      <c r="D5437" s="607" t="s">
        <v>10737</v>
      </c>
      <c r="E5437" s="619" t="s">
        <v>18272</v>
      </c>
      <c r="F5437"/>
      <c r="G5437"/>
      <c r="H5437"/>
    </row>
    <row r="5438" spans="1:8" ht="15" x14ac:dyDescent="0.25">
      <c r="A5438" s="609" t="str">
        <f t="shared" si="84"/>
        <v>101870</v>
      </c>
      <c r="B5438" s="607" t="s">
        <v>16303</v>
      </c>
      <c r="C5438" s="607" t="s">
        <v>31156</v>
      </c>
      <c r="D5438" s="607" t="s">
        <v>10737</v>
      </c>
      <c r="E5438" s="619" t="s">
        <v>18951</v>
      </c>
      <c r="F5438"/>
      <c r="G5438"/>
      <c r="H5438"/>
    </row>
    <row r="5439" spans="1:8" ht="15" x14ac:dyDescent="0.25">
      <c r="A5439" s="609" t="str">
        <f t="shared" si="84"/>
        <v>102096</v>
      </c>
      <c r="B5439" s="607" t="s">
        <v>16305</v>
      </c>
      <c r="C5439" s="607" t="s">
        <v>16306</v>
      </c>
      <c r="D5439" s="607" t="s">
        <v>11895</v>
      </c>
      <c r="E5439" s="619" t="s">
        <v>34168</v>
      </c>
      <c r="F5439"/>
      <c r="G5439"/>
      <c r="H5439"/>
    </row>
    <row r="5440" spans="1:8" ht="15" x14ac:dyDescent="0.25">
      <c r="A5440" s="609" t="str">
        <f t="shared" si="84"/>
        <v>102098</v>
      </c>
      <c r="B5440" s="607" t="s">
        <v>16307</v>
      </c>
      <c r="C5440" s="607" t="s">
        <v>31158</v>
      </c>
      <c r="D5440" s="607" t="s">
        <v>11895</v>
      </c>
      <c r="E5440" s="619" t="s">
        <v>34169</v>
      </c>
      <c r="F5440"/>
      <c r="G5440"/>
      <c r="H5440"/>
    </row>
    <row r="5441" spans="1:8" ht="15" x14ac:dyDescent="0.25">
      <c r="A5441" s="609" t="str">
        <f t="shared" si="84"/>
        <v>102101</v>
      </c>
      <c r="B5441" s="607" t="s">
        <v>16309</v>
      </c>
      <c r="C5441" s="607" t="s">
        <v>16310</v>
      </c>
      <c r="D5441" s="607" t="s">
        <v>10737</v>
      </c>
      <c r="E5441" s="619" t="s">
        <v>10408</v>
      </c>
      <c r="F5441"/>
      <c r="G5441"/>
      <c r="H5441"/>
    </row>
    <row r="5442" spans="1:8" ht="15" x14ac:dyDescent="0.25">
      <c r="A5442" s="609" t="str">
        <f t="shared" ref="A5442:A5505" si="85">IF(ISERROR(SEARCH("/",B5442)=6),TRIM(CLEAN(B5442)),IF(SEARCH("/",B5442)=6,IF(LEN(TRIM(CLEAN(B5442)))=7,LEFT(TRIM(CLEAN(B5442)),6)&amp;"00"&amp;RIGHT(TRIM(CLEAN(B5442)),1),LEFT(TRIM(CLEAN(B5442)),6)&amp;"0"&amp;RIGHT(TRIM(CLEAN(B5442)),2)),TRIM(CLEAN(B5442))))</f>
        <v>100576</v>
      </c>
      <c r="B5442" s="607" t="s">
        <v>218</v>
      </c>
      <c r="C5442" s="607" t="s">
        <v>16311</v>
      </c>
      <c r="D5442" s="607" t="s">
        <v>10737</v>
      </c>
      <c r="E5442" s="619" t="s">
        <v>11808</v>
      </c>
      <c r="F5442"/>
      <c r="G5442"/>
      <c r="H5442"/>
    </row>
    <row r="5443" spans="1:8" ht="15" x14ac:dyDescent="0.25">
      <c r="A5443" s="609" t="str">
        <f t="shared" si="85"/>
        <v>100577</v>
      </c>
      <c r="B5443" s="607" t="s">
        <v>6551</v>
      </c>
      <c r="C5443" s="607" t="s">
        <v>16313</v>
      </c>
      <c r="D5443" s="607" t="s">
        <v>10737</v>
      </c>
      <c r="E5443" s="619" t="s">
        <v>10611</v>
      </c>
      <c r="F5443"/>
      <c r="G5443"/>
      <c r="H5443"/>
    </row>
    <row r="5444" spans="1:8" ht="15" x14ac:dyDescent="0.25">
      <c r="A5444" s="609" t="str">
        <f t="shared" si="85"/>
        <v>96388</v>
      </c>
      <c r="B5444" s="607" t="s">
        <v>4956</v>
      </c>
      <c r="C5444" s="607" t="s">
        <v>16314</v>
      </c>
      <c r="D5444" s="607" t="s">
        <v>11895</v>
      </c>
      <c r="E5444" s="619" t="s">
        <v>18097</v>
      </c>
      <c r="F5444"/>
      <c r="G5444"/>
      <c r="H5444"/>
    </row>
    <row r="5445" spans="1:8" ht="15" x14ac:dyDescent="0.25">
      <c r="A5445" s="609" t="str">
        <f t="shared" si="85"/>
        <v>96389</v>
      </c>
      <c r="B5445" s="607" t="s">
        <v>4957</v>
      </c>
      <c r="C5445" s="607" t="s">
        <v>16315</v>
      </c>
      <c r="D5445" s="607" t="s">
        <v>11895</v>
      </c>
      <c r="E5445" s="619" t="s">
        <v>31076</v>
      </c>
      <c r="F5445"/>
      <c r="G5445"/>
      <c r="H5445"/>
    </row>
    <row r="5446" spans="1:8" ht="15" x14ac:dyDescent="0.25">
      <c r="A5446" s="609" t="str">
        <f t="shared" si="85"/>
        <v>96390</v>
      </c>
      <c r="B5446" s="607" t="s">
        <v>4958</v>
      </c>
      <c r="C5446" s="607" t="s">
        <v>16317</v>
      </c>
      <c r="D5446" s="607" t="s">
        <v>11895</v>
      </c>
      <c r="E5446" s="619" t="s">
        <v>34170</v>
      </c>
      <c r="F5446"/>
      <c r="G5446"/>
      <c r="H5446"/>
    </row>
    <row r="5447" spans="1:8" ht="15" x14ac:dyDescent="0.25">
      <c r="A5447" s="609" t="str">
        <f t="shared" si="85"/>
        <v>96391</v>
      </c>
      <c r="B5447" s="607" t="s">
        <v>4959</v>
      </c>
      <c r="C5447" s="607" t="s">
        <v>16318</v>
      </c>
      <c r="D5447" s="607" t="s">
        <v>11895</v>
      </c>
      <c r="E5447" s="619" t="s">
        <v>19015</v>
      </c>
      <c r="F5447"/>
      <c r="G5447"/>
      <c r="H5447"/>
    </row>
    <row r="5448" spans="1:8" ht="15" x14ac:dyDescent="0.25">
      <c r="A5448" s="609" t="str">
        <f t="shared" si="85"/>
        <v>96392</v>
      </c>
      <c r="B5448" s="607" t="s">
        <v>4960</v>
      </c>
      <c r="C5448" s="607" t="s">
        <v>16319</v>
      </c>
      <c r="D5448" s="607" t="s">
        <v>11895</v>
      </c>
      <c r="E5448" s="619" t="s">
        <v>32227</v>
      </c>
      <c r="F5448"/>
      <c r="G5448"/>
      <c r="H5448"/>
    </row>
    <row r="5449" spans="1:8" ht="15" x14ac:dyDescent="0.25">
      <c r="A5449" s="609" t="str">
        <f t="shared" si="85"/>
        <v>96396</v>
      </c>
      <c r="B5449" s="607" t="s">
        <v>4964</v>
      </c>
      <c r="C5449" s="607" t="s">
        <v>16320</v>
      </c>
      <c r="D5449" s="607" t="s">
        <v>11895</v>
      </c>
      <c r="E5449" s="619" t="s">
        <v>34171</v>
      </c>
      <c r="F5449"/>
      <c r="G5449"/>
      <c r="H5449"/>
    </row>
    <row r="5450" spans="1:8" ht="15" x14ac:dyDescent="0.25">
      <c r="A5450" s="609" t="str">
        <f t="shared" si="85"/>
        <v>96397</v>
      </c>
      <c r="B5450" s="607" t="s">
        <v>4965</v>
      </c>
      <c r="C5450" s="607" t="s">
        <v>16321</v>
      </c>
      <c r="D5450" s="607" t="s">
        <v>11895</v>
      </c>
      <c r="E5450" s="619" t="s">
        <v>34172</v>
      </c>
      <c r="F5450"/>
      <c r="G5450"/>
      <c r="H5450"/>
    </row>
    <row r="5451" spans="1:8" ht="15" x14ac:dyDescent="0.25">
      <c r="A5451" s="609" t="str">
        <f t="shared" si="85"/>
        <v>96398</v>
      </c>
      <c r="B5451" s="607" t="s">
        <v>4966</v>
      </c>
      <c r="C5451" s="607" t="s">
        <v>16322</v>
      </c>
      <c r="D5451" s="607" t="s">
        <v>11895</v>
      </c>
      <c r="E5451" s="619" t="s">
        <v>34173</v>
      </c>
      <c r="F5451"/>
      <c r="G5451"/>
      <c r="H5451"/>
    </row>
    <row r="5452" spans="1:8" ht="15" x14ac:dyDescent="0.25">
      <c r="A5452" s="609" t="str">
        <f t="shared" si="85"/>
        <v>96399</v>
      </c>
      <c r="B5452" s="607" t="s">
        <v>4967</v>
      </c>
      <c r="C5452" s="607" t="s">
        <v>16323</v>
      </c>
      <c r="D5452" s="607" t="s">
        <v>11895</v>
      </c>
      <c r="E5452" s="619" t="s">
        <v>34174</v>
      </c>
      <c r="F5452"/>
      <c r="G5452"/>
      <c r="H5452"/>
    </row>
    <row r="5453" spans="1:8" ht="15" x14ac:dyDescent="0.25">
      <c r="A5453" s="609" t="str">
        <f t="shared" si="85"/>
        <v>96400</v>
      </c>
      <c r="B5453" s="607" t="s">
        <v>294</v>
      </c>
      <c r="C5453" s="607" t="s">
        <v>16324</v>
      </c>
      <c r="D5453" s="607" t="s">
        <v>11895</v>
      </c>
      <c r="E5453" s="619" t="s">
        <v>34175</v>
      </c>
      <c r="F5453"/>
      <c r="G5453"/>
      <c r="H5453"/>
    </row>
    <row r="5454" spans="1:8" ht="15" x14ac:dyDescent="0.25">
      <c r="A5454" s="609" t="str">
        <f t="shared" si="85"/>
        <v>96402</v>
      </c>
      <c r="B5454" s="607" t="s">
        <v>4968</v>
      </c>
      <c r="C5454" s="607" t="s">
        <v>16325</v>
      </c>
      <c r="D5454" s="607" t="s">
        <v>10737</v>
      </c>
      <c r="E5454" s="619" t="s">
        <v>9817</v>
      </c>
      <c r="F5454"/>
      <c r="G5454"/>
      <c r="H5454"/>
    </row>
    <row r="5455" spans="1:8" ht="15" x14ac:dyDescent="0.25">
      <c r="A5455" s="609" t="str">
        <f t="shared" si="85"/>
        <v>100564</v>
      </c>
      <c r="B5455" s="607" t="s">
        <v>6540</v>
      </c>
      <c r="C5455" s="607" t="s">
        <v>16326</v>
      </c>
      <c r="D5455" s="607" t="s">
        <v>11895</v>
      </c>
      <c r="E5455" s="619" t="s">
        <v>24373</v>
      </c>
      <c r="F5455"/>
      <c r="G5455"/>
      <c r="H5455"/>
    </row>
    <row r="5456" spans="1:8" ht="15" x14ac:dyDescent="0.25">
      <c r="A5456" s="609" t="str">
        <f t="shared" si="85"/>
        <v>100565</v>
      </c>
      <c r="B5456" s="607" t="s">
        <v>6541</v>
      </c>
      <c r="C5456" s="607" t="s">
        <v>16327</v>
      </c>
      <c r="D5456" s="607" t="s">
        <v>11895</v>
      </c>
      <c r="E5456" s="619" t="s">
        <v>34176</v>
      </c>
      <c r="F5456"/>
      <c r="G5456"/>
      <c r="H5456"/>
    </row>
    <row r="5457" spans="1:8" ht="15" x14ac:dyDescent="0.25">
      <c r="A5457" s="609" t="str">
        <f t="shared" si="85"/>
        <v>100566</v>
      </c>
      <c r="B5457" s="607" t="s">
        <v>6542</v>
      </c>
      <c r="C5457" s="607" t="s">
        <v>16328</v>
      </c>
      <c r="D5457" s="607" t="s">
        <v>11895</v>
      </c>
      <c r="E5457" s="619" t="s">
        <v>34177</v>
      </c>
      <c r="F5457"/>
      <c r="G5457"/>
      <c r="H5457"/>
    </row>
    <row r="5458" spans="1:8" ht="15" x14ac:dyDescent="0.25">
      <c r="A5458" s="609" t="str">
        <f t="shared" si="85"/>
        <v>100567</v>
      </c>
      <c r="B5458" s="607" t="s">
        <v>6543</v>
      </c>
      <c r="C5458" s="607" t="s">
        <v>16330</v>
      </c>
      <c r="D5458" s="607" t="s">
        <v>11895</v>
      </c>
      <c r="E5458" s="619" t="s">
        <v>34178</v>
      </c>
      <c r="F5458"/>
      <c r="G5458"/>
      <c r="H5458"/>
    </row>
    <row r="5459" spans="1:8" ht="15" x14ac:dyDescent="0.25">
      <c r="A5459" s="609" t="str">
        <f t="shared" si="85"/>
        <v>100568</v>
      </c>
      <c r="B5459" s="607" t="s">
        <v>6544</v>
      </c>
      <c r="C5459" s="607" t="s">
        <v>16332</v>
      </c>
      <c r="D5459" s="607" t="s">
        <v>11895</v>
      </c>
      <c r="E5459" s="619" t="s">
        <v>18460</v>
      </c>
      <c r="F5459"/>
      <c r="G5459"/>
      <c r="H5459"/>
    </row>
    <row r="5460" spans="1:8" ht="15" x14ac:dyDescent="0.25">
      <c r="A5460" s="609" t="str">
        <f t="shared" si="85"/>
        <v>100569</v>
      </c>
      <c r="B5460" s="607" t="s">
        <v>6545</v>
      </c>
      <c r="C5460" s="607" t="s">
        <v>16333</v>
      </c>
      <c r="D5460" s="607" t="s">
        <v>11895</v>
      </c>
      <c r="E5460" s="619" t="s">
        <v>34179</v>
      </c>
      <c r="F5460"/>
      <c r="G5460"/>
      <c r="H5460"/>
    </row>
    <row r="5461" spans="1:8" ht="15" x14ac:dyDescent="0.25">
      <c r="A5461" s="609" t="str">
        <f t="shared" si="85"/>
        <v>100570</v>
      </c>
      <c r="B5461" s="607" t="s">
        <v>6546</v>
      </c>
      <c r="C5461" s="607" t="s">
        <v>16335</v>
      </c>
      <c r="D5461" s="607" t="s">
        <v>11895</v>
      </c>
      <c r="E5461" s="619" t="s">
        <v>34180</v>
      </c>
      <c r="F5461"/>
      <c r="G5461"/>
      <c r="H5461"/>
    </row>
    <row r="5462" spans="1:8" ht="15" x14ac:dyDescent="0.25">
      <c r="A5462" s="609" t="str">
        <f t="shared" si="85"/>
        <v>100571</v>
      </c>
      <c r="B5462" s="607" t="s">
        <v>6547</v>
      </c>
      <c r="C5462" s="607" t="s">
        <v>16336</v>
      </c>
      <c r="D5462" s="607" t="s">
        <v>11895</v>
      </c>
      <c r="E5462" s="619" t="s">
        <v>19559</v>
      </c>
      <c r="F5462"/>
      <c r="G5462"/>
      <c r="H5462"/>
    </row>
    <row r="5463" spans="1:8" ht="15" x14ac:dyDescent="0.25">
      <c r="A5463" s="609" t="str">
        <f t="shared" si="85"/>
        <v>100572</v>
      </c>
      <c r="B5463" s="607" t="s">
        <v>6548</v>
      </c>
      <c r="C5463" s="607" t="s">
        <v>16337</v>
      </c>
      <c r="D5463" s="607" t="s">
        <v>11895</v>
      </c>
      <c r="E5463" s="619" t="s">
        <v>28580</v>
      </c>
      <c r="F5463"/>
      <c r="G5463"/>
      <c r="H5463"/>
    </row>
    <row r="5464" spans="1:8" ht="15" x14ac:dyDescent="0.25">
      <c r="A5464" s="609" t="str">
        <f t="shared" si="85"/>
        <v>100573</v>
      </c>
      <c r="B5464" s="607" t="s">
        <v>6549</v>
      </c>
      <c r="C5464" s="607" t="s">
        <v>16339</v>
      </c>
      <c r="D5464" s="607" t="s">
        <v>11895</v>
      </c>
      <c r="E5464" s="619" t="s">
        <v>34181</v>
      </c>
      <c r="F5464"/>
      <c r="G5464"/>
      <c r="H5464"/>
    </row>
    <row r="5465" spans="1:8" ht="15" x14ac:dyDescent="0.25">
      <c r="A5465" s="609" t="str">
        <f t="shared" si="85"/>
        <v>100574</v>
      </c>
      <c r="B5465" s="607" t="s">
        <v>216</v>
      </c>
      <c r="C5465" s="607" t="s">
        <v>16340</v>
      </c>
      <c r="D5465" s="607" t="s">
        <v>11895</v>
      </c>
      <c r="E5465" s="619" t="s">
        <v>11813</v>
      </c>
      <c r="F5465"/>
      <c r="G5465"/>
      <c r="H5465"/>
    </row>
    <row r="5466" spans="1:8" ht="15" x14ac:dyDescent="0.25">
      <c r="A5466" s="609" t="str">
        <f t="shared" si="85"/>
        <v>100575</v>
      </c>
      <c r="B5466" s="607" t="s">
        <v>6550</v>
      </c>
      <c r="C5466" s="607" t="s">
        <v>16341</v>
      </c>
      <c r="D5466" s="607" t="s">
        <v>10737</v>
      </c>
      <c r="E5466" s="619" t="s">
        <v>9232</v>
      </c>
      <c r="F5466"/>
      <c r="G5466"/>
      <c r="H5466"/>
    </row>
    <row r="5467" spans="1:8" ht="15" x14ac:dyDescent="0.25">
      <c r="A5467" s="609" t="str">
        <f t="shared" si="85"/>
        <v>101767</v>
      </c>
      <c r="B5467" s="607" t="s">
        <v>8290</v>
      </c>
      <c r="C5467" s="607" t="s">
        <v>16342</v>
      </c>
      <c r="D5467" s="607" t="s">
        <v>11895</v>
      </c>
      <c r="E5467" s="619" t="s">
        <v>9943</v>
      </c>
      <c r="F5467"/>
      <c r="G5467"/>
      <c r="H5467"/>
    </row>
    <row r="5468" spans="1:8" ht="15" x14ac:dyDescent="0.25">
      <c r="A5468" s="609" t="str">
        <f t="shared" si="85"/>
        <v>101768</v>
      </c>
      <c r="B5468" s="607" t="s">
        <v>8291</v>
      </c>
      <c r="C5468" s="607" t="s">
        <v>16344</v>
      </c>
      <c r="D5468" s="607" t="s">
        <v>11895</v>
      </c>
      <c r="E5468" s="619" t="s">
        <v>27046</v>
      </c>
      <c r="F5468"/>
      <c r="G5468"/>
      <c r="H5468"/>
    </row>
    <row r="5469" spans="1:8" ht="15" x14ac:dyDescent="0.25">
      <c r="A5469" s="609" t="str">
        <f t="shared" si="85"/>
        <v>92391</v>
      </c>
      <c r="B5469" s="607" t="s">
        <v>3272</v>
      </c>
      <c r="C5469" s="607" t="s">
        <v>16345</v>
      </c>
      <c r="D5469" s="607" t="s">
        <v>10737</v>
      </c>
      <c r="E5469" s="619" t="s">
        <v>33629</v>
      </c>
      <c r="F5469"/>
      <c r="G5469"/>
      <c r="H5469"/>
    </row>
    <row r="5470" spans="1:8" ht="15" x14ac:dyDescent="0.25">
      <c r="A5470" s="609" t="str">
        <f t="shared" si="85"/>
        <v>92392</v>
      </c>
      <c r="B5470" s="607" t="s">
        <v>3273</v>
      </c>
      <c r="C5470" s="607" t="s">
        <v>16346</v>
      </c>
      <c r="D5470" s="607" t="s">
        <v>10737</v>
      </c>
      <c r="E5470" s="619" t="s">
        <v>34182</v>
      </c>
      <c r="F5470"/>
      <c r="G5470"/>
      <c r="H5470"/>
    </row>
    <row r="5471" spans="1:8" ht="15" x14ac:dyDescent="0.25">
      <c r="A5471" s="609" t="str">
        <f t="shared" si="85"/>
        <v>92393</v>
      </c>
      <c r="B5471" s="607" t="s">
        <v>3274</v>
      </c>
      <c r="C5471" s="607" t="s">
        <v>16347</v>
      </c>
      <c r="D5471" s="607" t="s">
        <v>10737</v>
      </c>
      <c r="E5471" s="619" t="s">
        <v>19377</v>
      </c>
      <c r="F5471"/>
      <c r="G5471"/>
      <c r="H5471"/>
    </row>
    <row r="5472" spans="1:8" ht="15" x14ac:dyDescent="0.25">
      <c r="A5472" s="609" t="str">
        <f t="shared" si="85"/>
        <v>92394</v>
      </c>
      <c r="B5472" s="607" t="s">
        <v>3275</v>
      </c>
      <c r="C5472" s="607" t="s">
        <v>16348</v>
      </c>
      <c r="D5472" s="607" t="s">
        <v>10737</v>
      </c>
      <c r="E5472" s="619" t="s">
        <v>34183</v>
      </c>
      <c r="F5472"/>
      <c r="G5472"/>
      <c r="H5472"/>
    </row>
    <row r="5473" spans="1:8" ht="15" x14ac:dyDescent="0.25">
      <c r="A5473" s="609" t="str">
        <f t="shared" si="85"/>
        <v>92395</v>
      </c>
      <c r="B5473" s="607" t="s">
        <v>3276</v>
      </c>
      <c r="C5473" s="607" t="s">
        <v>16349</v>
      </c>
      <c r="D5473" s="607" t="s">
        <v>10737</v>
      </c>
      <c r="E5473" s="619" t="s">
        <v>19489</v>
      </c>
      <c r="F5473"/>
      <c r="G5473"/>
      <c r="H5473"/>
    </row>
    <row r="5474" spans="1:8" ht="15" x14ac:dyDescent="0.25">
      <c r="A5474" s="609" t="str">
        <f t="shared" si="85"/>
        <v>92396</v>
      </c>
      <c r="B5474" s="607" t="s">
        <v>3277</v>
      </c>
      <c r="C5474" s="607" t="s">
        <v>16350</v>
      </c>
      <c r="D5474" s="607" t="s">
        <v>10737</v>
      </c>
      <c r="E5474" s="619" t="s">
        <v>33504</v>
      </c>
      <c r="F5474"/>
      <c r="G5474"/>
      <c r="H5474"/>
    </row>
    <row r="5475" spans="1:8" ht="15" x14ac:dyDescent="0.25">
      <c r="A5475" s="609" t="str">
        <f t="shared" si="85"/>
        <v>92397</v>
      </c>
      <c r="B5475" s="607" t="s">
        <v>3278</v>
      </c>
      <c r="C5475" s="607" t="s">
        <v>16351</v>
      </c>
      <c r="D5475" s="607" t="s">
        <v>10737</v>
      </c>
      <c r="E5475" s="619" t="s">
        <v>34184</v>
      </c>
      <c r="F5475"/>
      <c r="G5475"/>
      <c r="H5475"/>
    </row>
    <row r="5476" spans="1:8" ht="15" x14ac:dyDescent="0.25">
      <c r="A5476" s="609" t="str">
        <f t="shared" si="85"/>
        <v>92398</v>
      </c>
      <c r="B5476" s="607" t="s">
        <v>3279</v>
      </c>
      <c r="C5476" s="607" t="s">
        <v>16353</v>
      </c>
      <c r="D5476" s="607" t="s">
        <v>10737</v>
      </c>
      <c r="E5476" s="619" t="s">
        <v>19565</v>
      </c>
      <c r="F5476"/>
      <c r="G5476"/>
      <c r="H5476"/>
    </row>
    <row r="5477" spans="1:8" ht="15" x14ac:dyDescent="0.25">
      <c r="A5477" s="609" t="str">
        <f t="shared" si="85"/>
        <v>92399</v>
      </c>
      <c r="B5477" s="607" t="s">
        <v>3280</v>
      </c>
      <c r="C5477" s="607" t="s">
        <v>16354</v>
      </c>
      <c r="D5477" s="607" t="s">
        <v>10737</v>
      </c>
      <c r="E5477" s="619" t="s">
        <v>34099</v>
      </c>
      <c r="F5477"/>
      <c r="G5477"/>
      <c r="H5477"/>
    </row>
    <row r="5478" spans="1:8" ht="15" x14ac:dyDescent="0.25">
      <c r="A5478" s="609" t="str">
        <f t="shared" si="85"/>
        <v>92400</v>
      </c>
      <c r="B5478" s="607" t="s">
        <v>3281</v>
      </c>
      <c r="C5478" s="607" t="s">
        <v>16356</v>
      </c>
      <c r="D5478" s="607" t="s">
        <v>10737</v>
      </c>
      <c r="E5478" s="619" t="s">
        <v>34185</v>
      </c>
      <c r="F5478"/>
      <c r="G5478"/>
      <c r="H5478"/>
    </row>
    <row r="5479" spans="1:8" ht="15" x14ac:dyDescent="0.25">
      <c r="A5479" s="609" t="str">
        <f t="shared" si="85"/>
        <v>92401</v>
      </c>
      <c r="B5479" s="607" t="s">
        <v>3282</v>
      </c>
      <c r="C5479" s="607" t="s">
        <v>16357</v>
      </c>
      <c r="D5479" s="607" t="s">
        <v>10737</v>
      </c>
      <c r="E5479" s="619" t="s">
        <v>19765</v>
      </c>
      <c r="F5479"/>
      <c r="G5479"/>
      <c r="H5479"/>
    </row>
    <row r="5480" spans="1:8" ht="15" x14ac:dyDescent="0.25">
      <c r="A5480" s="609" t="str">
        <f t="shared" si="85"/>
        <v>92402</v>
      </c>
      <c r="B5480" s="607" t="s">
        <v>3283</v>
      </c>
      <c r="C5480" s="607" t="s">
        <v>16358</v>
      </c>
      <c r="D5480" s="607" t="s">
        <v>10737</v>
      </c>
      <c r="E5480" s="619" t="s">
        <v>14826</v>
      </c>
      <c r="F5480"/>
      <c r="G5480"/>
      <c r="H5480"/>
    </row>
    <row r="5481" spans="1:8" ht="15" x14ac:dyDescent="0.25">
      <c r="A5481" s="609" t="str">
        <f t="shared" si="85"/>
        <v>92403</v>
      </c>
      <c r="B5481" s="607" t="s">
        <v>3284</v>
      </c>
      <c r="C5481" s="607" t="s">
        <v>16360</v>
      </c>
      <c r="D5481" s="607" t="s">
        <v>10737</v>
      </c>
      <c r="E5481" s="619" t="s">
        <v>18468</v>
      </c>
      <c r="F5481"/>
      <c r="G5481"/>
      <c r="H5481"/>
    </row>
    <row r="5482" spans="1:8" ht="15" x14ac:dyDescent="0.25">
      <c r="A5482" s="609" t="str">
        <f t="shared" si="85"/>
        <v>92404</v>
      </c>
      <c r="B5482" s="607" t="s">
        <v>3285</v>
      </c>
      <c r="C5482" s="607" t="s">
        <v>16361</v>
      </c>
      <c r="D5482" s="607" t="s">
        <v>10737</v>
      </c>
      <c r="E5482" s="619" t="s">
        <v>10319</v>
      </c>
      <c r="F5482"/>
      <c r="G5482"/>
      <c r="H5482"/>
    </row>
    <row r="5483" spans="1:8" ht="15" x14ac:dyDescent="0.25">
      <c r="A5483" s="609" t="str">
        <f t="shared" si="85"/>
        <v>92405</v>
      </c>
      <c r="B5483" s="607" t="s">
        <v>3286</v>
      </c>
      <c r="C5483" s="607" t="s">
        <v>16362</v>
      </c>
      <c r="D5483" s="607" t="s">
        <v>10737</v>
      </c>
      <c r="E5483" s="619" t="s">
        <v>34186</v>
      </c>
      <c r="F5483"/>
      <c r="G5483"/>
      <c r="H5483"/>
    </row>
    <row r="5484" spans="1:8" ht="15" x14ac:dyDescent="0.25">
      <c r="A5484" s="609" t="str">
        <f t="shared" si="85"/>
        <v>92406</v>
      </c>
      <c r="B5484" s="607" t="s">
        <v>3287</v>
      </c>
      <c r="C5484" s="607" t="s">
        <v>16363</v>
      </c>
      <c r="D5484" s="607" t="s">
        <v>10737</v>
      </c>
      <c r="E5484" s="619" t="s">
        <v>22606</v>
      </c>
      <c r="F5484"/>
      <c r="G5484"/>
      <c r="H5484"/>
    </row>
    <row r="5485" spans="1:8" ht="15" x14ac:dyDescent="0.25">
      <c r="A5485" s="609" t="str">
        <f t="shared" si="85"/>
        <v>92407</v>
      </c>
      <c r="B5485" s="607" t="s">
        <v>3288</v>
      </c>
      <c r="C5485" s="607" t="s">
        <v>16364</v>
      </c>
      <c r="D5485" s="607" t="s">
        <v>10737</v>
      </c>
      <c r="E5485" s="619" t="s">
        <v>30607</v>
      </c>
      <c r="F5485"/>
      <c r="G5485"/>
      <c r="H5485"/>
    </row>
    <row r="5486" spans="1:8" ht="15" x14ac:dyDescent="0.25">
      <c r="A5486" s="609" t="str">
        <f t="shared" si="85"/>
        <v>93679</v>
      </c>
      <c r="B5486" s="607" t="s">
        <v>4112</v>
      </c>
      <c r="C5486" s="607" t="s">
        <v>16365</v>
      </c>
      <c r="D5486" s="607" t="s">
        <v>10737</v>
      </c>
      <c r="E5486" s="619" t="s">
        <v>34187</v>
      </c>
      <c r="F5486"/>
      <c r="G5486"/>
      <c r="H5486"/>
    </row>
    <row r="5487" spans="1:8" ht="15" x14ac:dyDescent="0.25">
      <c r="A5487" s="609" t="str">
        <f t="shared" si="85"/>
        <v>93680</v>
      </c>
      <c r="B5487" s="607" t="s">
        <v>4113</v>
      </c>
      <c r="C5487" s="607" t="s">
        <v>16367</v>
      </c>
      <c r="D5487" s="607" t="s">
        <v>10737</v>
      </c>
      <c r="E5487" s="619" t="s">
        <v>10439</v>
      </c>
      <c r="F5487"/>
      <c r="G5487"/>
      <c r="H5487"/>
    </row>
    <row r="5488" spans="1:8" ht="15" x14ac:dyDescent="0.25">
      <c r="A5488" s="609" t="str">
        <f t="shared" si="85"/>
        <v>93681</v>
      </c>
      <c r="B5488" s="607" t="s">
        <v>4114</v>
      </c>
      <c r="C5488" s="607" t="s">
        <v>16368</v>
      </c>
      <c r="D5488" s="607" t="s">
        <v>10737</v>
      </c>
      <c r="E5488" s="619" t="s">
        <v>34188</v>
      </c>
      <c r="F5488"/>
      <c r="G5488"/>
      <c r="H5488"/>
    </row>
    <row r="5489" spans="1:8" ht="15" x14ac:dyDescent="0.25">
      <c r="A5489" s="609" t="str">
        <f t="shared" si="85"/>
        <v>93682</v>
      </c>
      <c r="B5489" s="607" t="s">
        <v>4115</v>
      </c>
      <c r="C5489" s="607" t="s">
        <v>16369</v>
      </c>
      <c r="D5489" s="607" t="s">
        <v>10737</v>
      </c>
      <c r="E5489" s="619" t="s">
        <v>29082</v>
      </c>
      <c r="F5489"/>
      <c r="G5489"/>
      <c r="H5489"/>
    </row>
    <row r="5490" spans="1:8" ht="15" x14ac:dyDescent="0.25">
      <c r="A5490" s="609" t="str">
        <f t="shared" si="85"/>
        <v>97104</v>
      </c>
      <c r="B5490" s="607" t="s">
        <v>8506</v>
      </c>
      <c r="C5490" s="607" t="s">
        <v>16370</v>
      </c>
      <c r="D5490" s="607" t="s">
        <v>10737</v>
      </c>
      <c r="E5490" s="619" t="s">
        <v>18941</v>
      </c>
      <c r="F5490"/>
      <c r="G5490"/>
      <c r="H5490"/>
    </row>
    <row r="5491" spans="1:8" ht="15" x14ac:dyDescent="0.25">
      <c r="A5491" s="609" t="str">
        <f t="shared" si="85"/>
        <v>97105</v>
      </c>
      <c r="B5491" s="607" t="s">
        <v>8507</v>
      </c>
      <c r="C5491" s="607" t="s">
        <v>16371</v>
      </c>
      <c r="D5491" s="607" t="s">
        <v>10737</v>
      </c>
      <c r="E5491" s="619" t="s">
        <v>19063</v>
      </c>
      <c r="F5491"/>
      <c r="G5491"/>
      <c r="H5491"/>
    </row>
    <row r="5492" spans="1:8" ht="15" x14ac:dyDescent="0.25">
      <c r="A5492" s="609" t="str">
        <f t="shared" si="85"/>
        <v>97106</v>
      </c>
      <c r="B5492" s="607" t="s">
        <v>8508</v>
      </c>
      <c r="C5492" s="607" t="s">
        <v>16372</v>
      </c>
      <c r="D5492" s="607" t="s">
        <v>10737</v>
      </c>
      <c r="E5492" s="619" t="s">
        <v>34189</v>
      </c>
      <c r="F5492"/>
      <c r="G5492"/>
      <c r="H5492"/>
    </row>
    <row r="5493" spans="1:8" ht="15" x14ac:dyDescent="0.25">
      <c r="A5493" s="609" t="str">
        <f t="shared" si="85"/>
        <v>97107</v>
      </c>
      <c r="B5493" s="607" t="s">
        <v>8509</v>
      </c>
      <c r="C5493" s="607" t="s">
        <v>16373</v>
      </c>
      <c r="D5493" s="607" t="s">
        <v>10737</v>
      </c>
      <c r="E5493" s="619" t="s">
        <v>34190</v>
      </c>
      <c r="F5493"/>
      <c r="G5493"/>
      <c r="H5493"/>
    </row>
    <row r="5494" spans="1:8" ht="15" x14ac:dyDescent="0.25">
      <c r="A5494" s="609" t="str">
        <f t="shared" si="85"/>
        <v>97108</v>
      </c>
      <c r="B5494" s="607" t="s">
        <v>8510</v>
      </c>
      <c r="C5494" s="607" t="s">
        <v>16374</v>
      </c>
      <c r="D5494" s="607" t="s">
        <v>10737</v>
      </c>
      <c r="E5494" s="619" t="s">
        <v>34191</v>
      </c>
      <c r="F5494"/>
      <c r="G5494"/>
      <c r="H5494"/>
    </row>
    <row r="5495" spans="1:8" ht="15" x14ac:dyDescent="0.25">
      <c r="A5495" s="609" t="str">
        <f t="shared" si="85"/>
        <v>97109</v>
      </c>
      <c r="B5495" s="607" t="s">
        <v>8511</v>
      </c>
      <c r="C5495" s="607" t="s">
        <v>16375</v>
      </c>
      <c r="D5495" s="607" t="s">
        <v>10737</v>
      </c>
      <c r="E5495" s="619" t="s">
        <v>34192</v>
      </c>
      <c r="F5495"/>
      <c r="G5495"/>
      <c r="H5495"/>
    </row>
    <row r="5496" spans="1:8" ht="15" x14ac:dyDescent="0.25">
      <c r="A5496" s="609" t="str">
        <f t="shared" si="85"/>
        <v>97110</v>
      </c>
      <c r="B5496" s="607" t="s">
        <v>8512</v>
      </c>
      <c r="C5496" s="607" t="s">
        <v>16376</v>
      </c>
      <c r="D5496" s="607" t="s">
        <v>10737</v>
      </c>
      <c r="E5496" s="619" t="s">
        <v>34193</v>
      </c>
      <c r="F5496"/>
      <c r="G5496"/>
      <c r="H5496"/>
    </row>
    <row r="5497" spans="1:8" ht="15" x14ac:dyDescent="0.25">
      <c r="A5497" s="609" t="str">
        <f t="shared" si="85"/>
        <v>97111</v>
      </c>
      <c r="B5497" s="607" t="s">
        <v>8513</v>
      </c>
      <c r="C5497" s="607" t="s">
        <v>16377</v>
      </c>
      <c r="D5497" s="607" t="s">
        <v>10737</v>
      </c>
      <c r="E5497" s="619" t="s">
        <v>34194</v>
      </c>
      <c r="F5497"/>
      <c r="G5497"/>
      <c r="H5497"/>
    </row>
    <row r="5498" spans="1:8" ht="15" x14ac:dyDescent="0.25">
      <c r="A5498" s="609" t="str">
        <f t="shared" si="85"/>
        <v>97112</v>
      </c>
      <c r="B5498" s="607" t="s">
        <v>8514</v>
      </c>
      <c r="C5498" s="607" t="s">
        <v>16378</v>
      </c>
      <c r="D5498" s="607" t="s">
        <v>10737</v>
      </c>
      <c r="E5498" s="619" t="s">
        <v>18627</v>
      </c>
      <c r="F5498"/>
      <c r="G5498"/>
      <c r="H5498"/>
    </row>
    <row r="5499" spans="1:8" ht="15" x14ac:dyDescent="0.25">
      <c r="A5499" s="609" t="str">
        <f t="shared" si="85"/>
        <v>97113</v>
      </c>
      <c r="B5499" s="607" t="s">
        <v>8515</v>
      </c>
      <c r="C5499" s="607" t="s">
        <v>16379</v>
      </c>
      <c r="D5499" s="607" t="s">
        <v>10737</v>
      </c>
      <c r="E5499" s="619" t="s">
        <v>9338</v>
      </c>
      <c r="F5499"/>
      <c r="G5499"/>
      <c r="H5499"/>
    </row>
    <row r="5500" spans="1:8" ht="15" x14ac:dyDescent="0.25">
      <c r="A5500" s="609" t="str">
        <f t="shared" si="85"/>
        <v>97114</v>
      </c>
      <c r="B5500" s="607" t="s">
        <v>5293</v>
      </c>
      <c r="C5500" s="607" t="s">
        <v>16380</v>
      </c>
      <c r="D5500" s="607" t="s">
        <v>10494</v>
      </c>
      <c r="E5500" s="619" t="s">
        <v>17181</v>
      </c>
      <c r="F5500"/>
      <c r="G5500"/>
      <c r="H5500"/>
    </row>
    <row r="5501" spans="1:8" ht="15" x14ac:dyDescent="0.25">
      <c r="A5501" s="609" t="str">
        <f t="shared" si="85"/>
        <v>97115</v>
      </c>
      <c r="B5501" s="607" t="s">
        <v>5294</v>
      </c>
      <c r="C5501" s="607" t="s">
        <v>16381</v>
      </c>
      <c r="D5501" s="607" t="s">
        <v>11875</v>
      </c>
      <c r="E5501" s="619" t="s">
        <v>13377</v>
      </c>
      <c r="F5501"/>
      <c r="G5501"/>
      <c r="H5501"/>
    </row>
    <row r="5502" spans="1:8" ht="15" x14ac:dyDescent="0.25">
      <c r="A5502" s="609" t="str">
        <f t="shared" si="85"/>
        <v>97116</v>
      </c>
      <c r="B5502" s="607" t="s">
        <v>8516</v>
      </c>
      <c r="C5502" s="607" t="s">
        <v>16383</v>
      </c>
      <c r="D5502" s="607" t="s">
        <v>11875</v>
      </c>
      <c r="E5502" s="619" t="s">
        <v>18896</v>
      </c>
      <c r="F5502"/>
      <c r="G5502"/>
      <c r="H5502"/>
    </row>
    <row r="5503" spans="1:8" ht="15" x14ac:dyDescent="0.25">
      <c r="A5503" s="609" t="str">
        <f t="shared" si="85"/>
        <v>97117</v>
      </c>
      <c r="B5503" s="607" t="s">
        <v>8517</v>
      </c>
      <c r="C5503" s="607" t="s">
        <v>16384</v>
      </c>
      <c r="D5503" s="607" t="s">
        <v>11875</v>
      </c>
      <c r="E5503" s="619" t="s">
        <v>18212</v>
      </c>
      <c r="F5503"/>
      <c r="G5503"/>
      <c r="H5503"/>
    </row>
    <row r="5504" spans="1:8" ht="15" x14ac:dyDescent="0.25">
      <c r="A5504" s="609" t="str">
        <f t="shared" si="85"/>
        <v>97118</v>
      </c>
      <c r="B5504" s="607" t="s">
        <v>8518</v>
      </c>
      <c r="C5504" s="607" t="s">
        <v>16386</v>
      </c>
      <c r="D5504" s="607" t="s">
        <v>11875</v>
      </c>
      <c r="E5504" s="619" t="s">
        <v>10429</v>
      </c>
      <c r="F5504"/>
      <c r="G5504"/>
      <c r="H5504"/>
    </row>
    <row r="5505" spans="1:8" ht="15" x14ac:dyDescent="0.25">
      <c r="A5505" s="609" t="str">
        <f t="shared" si="85"/>
        <v>97119</v>
      </c>
      <c r="B5505" s="607" t="s">
        <v>8519</v>
      </c>
      <c r="C5505" s="607" t="s">
        <v>16388</v>
      </c>
      <c r="D5505" s="607" t="s">
        <v>11875</v>
      </c>
      <c r="E5505" s="619" t="s">
        <v>18312</v>
      </c>
      <c r="F5505"/>
      <c r="G5505"/>
      <c r="H5505"/>
    </row>
    <row r="5506" spans="1:8" ht="15" x14ac:dyDescent="0.25">
      <c r="A5506" s="609" t="str">
        <f t="shared" ref="A5506:A5569" si="86">IF(ISERROR(SEARCH("/",B5506)=6),TRIM(CLEAN(B5506)),IF(SEARCH("/",B5506)=6,IF(LEN(TRIM(CLEAN(B5506)))=7,LEFT(TRIM(CLEAN(B5506)),6)&amp;"00"&amp;RIGHT(TRIM(CLEAN(B5506)),1),LEFT(TRIM(CLEAN(B5506)),6)&amp;"0"&amp;RIGHT(TRIM(CLEAN(B5506)),2)),TRIM(CLEAN(B5506))))</f>
        <v>97120</v>
      </c>
      <c r="B5506" s="607" t="s">
        <v>5295</v>
      </c>
      <c r="C5506" s="607" t="s">
        <v>16389</v>
      </c>
      <c r="D5506" s="607" t="s">
        <v>11875</v>
      </c>
      <c r="E5506" s="619" t="s">
        <v>17682</v>
      </c>
      <c r="F5506"/>
      <c r="G5506"/>
      <c r="H5506"/>
    </row>
    <row r="5507" spans="1:8" ht="15" x14ac:dyDescent="0.25">
      <c r="A5507" s="609" t="str">
        <f t="shared" si="86"/>
        <v>97802</v>
      </c>
      <c r="B5507" s="607" t="s">
        <v>5605</v>
      </c>
      <c r="C5507" s="607" t="s">
        <v>16390</v>
      </c>
      <c r="D5507" s="607" t="s">
        <v>10737</v>
      </c>
      <c r="E5507" s="619" t="s">
        <v>9655</v>
      </c>
      <c r="F5507"/>
      <c r="G5507"/>
      <c r="H5507"/>
    </row>
    <row r="5508" spans="1:8" ht="15" x14ac:dyDescent="0.25">
      <c r="A5508" s="609" t="str">
        <f t="shared" si="86"/>
        <v>97803</v>
      </c>
      <c r="B5508" s="607" t="s">
        <v>5606</v>
      </c>
      <c r="C5508" s="607" t="s">
        <v>16391</v>
      </c>
      <c r="D5508" s="607" t="s">
        <v>10737</v>
      </c>
      <c r="E5508" s="619" t="s">
        <v>10112</v>
      </c>
      <c r="F5508"/>
      <c r="G5508"/>
      <c r="H5508"/>
    </row>
    <row r="5509" spans="1:8" ht="15" x14ac:dyDescent="0.25">
      <c r="A5509" s="609" t="str">
        <f t="shared" si="86"/>
        <v>97805</v>
      </c>
      <c r="B5509" s="607" t="s">
        <v>5607</v>
      </c>
      <c r="C5509" s="607" t="s">
        <v>16392</v>
      </c>
      <c r="D5509" s="607" t="s">
        <v>10737</v>
      </c>
      <c r="E5509" s="619" t="s">
        <v>11313</v>
      </c>
      <c r="F5509"/>
      <c r="G5509"/>
      <c r="H5509"/>
    </row>
    <row r="5510" spans="1:8" ht="15" x14ac:dyDescent="0.25">
      <c r="A5510" s="609" t="str">
        <f t="shared" si="86"/>
        <v>97806</v>
      </c>
      <c r="B5510" s="607" t="s">
        <v>5608</v>
      </c>
      <c r="C5510" s="607" t="s">
        <v>16393</v>
      </c>
      <c r="D5510" s="607" t="s">
        <v>10737</v>
      </c>
      <c r="E5510" s="619" t="s">
        <v>13128</v>
      </c>
      <c r="F5510"/>
      <c r="G5510"/>
      <c r="H5510"/>
    </row>
    <row r="5511" spans="1:8" ht="15" x14ac:dyDescent="0.25">
      <c r="A5511" s="609" t="str">
        <f t="shared" si="86"/>
        <v>97807</v>
      </c>
      <c r="B5511" s="607" t="s">
        <v>5609</v>
      </c>
      <c r="C5511" s="607" t="s">
        <v>16394</v>
      </c>
      <c r="D5511" s="607" t="s">
        <v>10737</v>
      </c>
      <c r="E5511" s="619" t="s">
        <v>15195</v>
      </c>
      <c r="F5511"/>
      <c r="G5511"/>
      <c r="H5511"/>
    </row>
    <row r="5512" spans="1:8" ht="15" x14ac:dyDescent="0.25">
      <c r="A5512" s="609" t="str">
        <f t="shared" si="86"/>
        <v>97809</v>
      </c>
      <c r="B5512" s="607" t="s">
        <v>5610</v>
      </c>
      <c r="C5512" s="607" t="s">
        <v>16395</v>
      </c>
      <c r="D5512" s="607" t="s">
        <v>10737</v>
      </c>
      <c r="E5512" s="619" t="s">
        <v>9112</v>
      </c>
      <c r="F5512"/>
      <c r="G5512"/>
      <c r="H5512"/>
    </row>
    <row r="5513" spans="1:8" ht="15" x14ac:dyDescent="0.25">
      <c r="A5513" s="609" t="str">
        <f t="shared" si="86"/>
        <v>97810</v>
      </c>
      <c r="B5513" s="607" t="s">
        <v>5611</v>
      </c>
      <c r="C5513" s="607" t="s">
        <v>16396</v>
      </c>
      <c r="D5513" s="607" t="s">
        <v>10737</v>
      </c>
      <c r="E5513" s="619" t="s">
        <v>9535</v>
      </c>
      <c r="F5513"/>
      <c r="G5513"/>
      <c r="H5513"/>
    </row>
    <row r="5514" spans="1:8" ht="15" x14ac:dyDescent="0.25">
      <c r="A5514" s="609" t="str">
        <f t="shared" si="86"/>
        <v>97811</v>
      </c>
      <c r="B5514" s="607" t="s">
        <v>5612</v>
      </c>
      <c r="C5514" s="607" t="s">
        <v>16397</v>
      </c>
      <c r="D5514" s="607" t="s">
        <v>10737</v>
      </c>
      <c r="E5514" s="619" t="s">
        <v>25847</v>
      </c>
      <c r="F5514"/>
      <c r="G5514"/>
      <c r="H5514"/>
    </row>
    <row r="5515" spans="1:8" ht="15" x14ac:dyDescent="0.25">
      <c r="A5515" s="609" t="str">
        <f t="shared" si="86"/>
        <v>101167</v>
      </c>
      <c r="B5515" s="607" t="s">
        <v>6819</v>
      </c>
      <c r="C5515" s="607" t="s">
        <v>16398</v>
      </c>
      <c r="D5515" s="607" t="s">
        <v>10737</v>
      </c>
      <c r="E5515" s="619" t="s">
        <v>34195</v>
      </c>
      <c r="F5515"/>
      <c r="G5515"/>
      <c r="H5515"/>
    </row>
    <row r="5516" spans="1:8" ht="15" x14ac:dyDescent="0.25">
      <c r="A5516" s="609" t="str">
        <f t="shared" si="86"/>
        <v>101168</v>
      </c>
      <c r="B5516" s="607" t="s">
        <v>6820</v>
      </c>
      <c r="C5516" s="607" t="s">
        <v>16399</v>
      </c>
      <c r="D5516" s="607" t="s">
        <v>10737</v>
      </c>
      <c r="E5516" s="619" t="s">
        <v>34196</v>
      </c>
      <c r="F5516"/>
      <c r="G5516"/>
      <c r="H5516"/>
    </row>
    <row r="5517" spans="1:8" ht="15" x14ac:dyDescent="0.25">
      <c r="A5517" s="609" t="str">
        <f t="shared" si="86"/>
        <v>101169</v>
      </c>
      <c r="B5517" s="607" t="s">
        <v>6821</v>
      </c>
      <c r="C5517" s="607" t="s">
        <v>16400</v>
      </c>
      <c r="D5517" s="607" t="s">
        <v>10737</v>
      </c>
      <c r="E5517" s="619" t="s">
        <v>34197</v>
      </c>
      <c r="F5517"/>
      <c r="G5517"/>
      <c r="H5517"/>
    </row>
    <row r="5518" spans="1:8" ht="15" x14ac:dyDescent="0.25">
      <c r="A5518" s="609" t="str">
        <f t="shared" si="86"/>
        <v>101170</v>
      </c>
      <c r="B5518" s="607" t="s">
        <v>6822</v>
      </c>
      <c r="C5518" s="607" t="s">
        <v>16401</v>
      </c>
      <c r="D5518" s="607" t="s">
        <v>10737</v>
      </c>
      <c r="E5518" s="619" t="s">
        <v>8897</v>
      </c>
      <c r="F5518"/>
      <c r="G5518"/>
      <c r="H5518"/>
    </row>
    <row r="5519" spans="1:8" ht="15" x14ac:dyDescent="0.25">
      <c r="A5519" s="609" t="str">
        <f t="shared" si="86"/>
        <v>101171</v>
      </c>
      <c r="B5519" s="607" t="s">
        <v>6823</v>
      </c>
      <c r="C5519" s="607" t="s">
        <v>16402</v>
      </c>
      <c r="D5519" s="607" t="s">
        <v>10737</v>
      </c>
      <c r="E5519" s="619" t="s">
        <v>19352</v>
      </c>
      <c r="F5519"/>
      <c r="G5519"/>
      <c r="H5519"/>
    </row>
    <row r="5520" spans="1:8" ht="15" x14ac:dyDescent="0.25">
      <c r="A5520" s="609" t="str">
        <f t="shared" si="86"/>
        <v>101172</v>
      </c>
      <c r="B5520" s="607" t="s">
        <v>6824</v>
      </c>
      <c r="C5520" s="607" t="s">
        <v>16403</v>
      </c>
      <c r="D5520" s="607" t="s">
        <v>10737</v>
      </c>
      <c r="E5520" s="619" t="s">
        <v>9148</v>
      </c>
      <c r="F5520"/>
      <c r="G5520"/>
      <c r="H5520"/>
    </row>
    <row r="5521" spans="1:8" ht="15" x14ac:dyDescent="0.25">
      <c r="A5521" s="609" t="str">
        <f t="shared" si="86"/>
        <v>95995</v>
      </c>
      <c r="B5521" s="607" t="s">
        <v>397</v>
      </c>
      <c r="C5521" s="607" t="s">
        <v>16404</v>
      </c>
      <c r="D5521" s="607" t="s">
        <v>11895</v>
      </c>
      <c r="E5521" s="619" t="s">
        <v>34198</v>
      </c>
      <c r="F5521"/>
      <c r="G5521"/>
      <c r="H5521"/>
    </row>
    <row r="5522" spans="1:8" ht="15" x14ac:dyDescent="0.25">
      <c r="A5522" s="609" t="str">
        <f t="shared" si="86"/>
        <v>95996</v>
      </c>
      <c r="B5522" s="607" t="s">
        <v>4866</v>
      </c>
      <c r="C5522" s="607" t="s">
        <v>16405</v>
      </c>
      <c r="D5522" s="607" t="s">
        <v>11895</v>
      </c>
      <c r="E5522" s="619" t="s">
        <v>34199</v>
      </c>
      <c r="F5522"/>
      <c r="G5522"/>
      <c r="H5522"/>
    </row>
    <row r="5523" spans="1:8" ht="15" x14ac:dyDescent="0.25">
      <c r="A5523" s="609" t="str">
        <f t="shared" si="86"/>
        <v>96001</v>
      </c>
      <c r="B5523" s="607" t="s">
        <v>4867</v>
      </c>
      <c r="C5523" s="607" t="s">
        <v>16406</v>
      </c>
      <c r="D5523" s="607" t="s">
        <v>10737</v>
      </c>
      <c r="E5523" s="619" t="s">
        <v>13160</v>
      </c>
      <c r="F5523"/>
      <c r="G5523"/>
      <c r="H5523"/>
    </row>
    <row r="5524" spans="1:8" ht="15" x14ac:dyDescent="0.25">
      <c r="A5524" s="609" t="str">
        <f t="shared" si="86"/>
        <v>96393</v>
      </c>
      <c r="B5524" s="607" t="s">
        <v>4961</v>
      </c>
      <c r="C5524" s="607" t="s">
        <v>16408</v>
      </c>
      <c r="D5524" s="607" t="s">
        <v>11895</v>
      </c>
      <c r="E5524" s="619" t="s">
        <v>24264</v>
      </c>
      <c r="F5524"/>
      <c r="G5524"/>
      <c r="H5524"/>
    </row>
    <row r="5525" spans="1:8" ht="15" x14ac:dyDescent="0.25">
      <c r="A5525" s="609" t="str">
        <f t="shared" si="86"/>
        <v>96394</v>
      </c>
      <c r="B5525" s="607" t="s">
        <v>4962</v>
      </c>
      <c r="C5525" s="607" t="s">
        <v>16409</v>
      </c>
      <c r="D5525" s="607" t="s">
        <v>11895</v>
      </c>
      <c r="E5525" s="619" t="s">
        <v>34200</v>
      </c>
      <c r="F5525"/>
      <c r="G5525"/>
      <c r="H5525"/>
    </row>
    <row r="5526" spans="1:8" ht="15" x14ac:dyDescent="0.25">
      <c r="A5526" s="609" t="str">
        <f t="shared" si="86"/>
        <v>96395</v>
      </c>
      <c r="B5526" s="607" t="s">
        <v>4963</v>
      </c>
      <c r="C5526" s="607" t="s">
        <v>16410</v>
      </c>
      <c r="D5526" s="607" t="s">
        <v>11895</v>
      </c>
      <c r="E5526" s="619" t="s">
        <v>34201</v>
      </c>
      <c r="F5526"/>
      <c r="G5526"/>
      <c r="H5526"/>
    </row>
    <row r="5527" spans="1:8" ht="15" x14ac:dyDescent="0.25">
      <c r="A5527" s="609" t="str">
        <f t="shared" si="86"/>
        <v>100624</v>
      </c>
      <c r="B5527" s="607" t="s">
        <v>6598</v>
      </c>
      <c r="C5527" s="607" t="s">
        <v>16411</v>
      </c>
      <c r="D5527" s="607" t="s">
        <v>11895</v>
      </c>
      <c r="E5527" s="619" t="s">
        <v>34202</v>
      </c>
      <c r="F5527"/>
      <c r="G5527"/>
      <c r="H5527"/>
    </row>
    <row r="5528" spans="1:8" ht="15" x14ac:dyDescent="0.25">
      <c r="A5528" s="609" t="str">
        <f t="shared" si="86"/>
        <v>100625</v>
      </c>
      <c r="B5528" s="607" t="s">
        <v>6599</v>
      </c>
      <c r="C5528" s="607" t="s">
        <v>16412</v>
      </c>
      <c r="D5528" s="607" t="s">
        <v>11895</v>
      </c>
      <c r="E5528" s="619" t="s">
        <v>34203</v>
      </c>
      <c r="F5528"/>
      <c r="G5528"/>
      <c r="H5528"/>
    </row>
    <row r="5529" spans="1:8" ht="15" x14ac:dyDescent="0.25">
      <c r="A5529" s="609" t="str">
        <f t="shared" si="86"/>
        <v>101020</v>
      </c>
      <c r="B5529" s="607" t="s">
        <v>6778</v>
      </c>
      <c r="C5529" s="607" t="s">
        <v>16413</v>
      </c>
      <c r="D5529" s="607" t="s">
        <v>16414</v>
      </c>
      <c r="E5529" s="619" t="s">
        <v>34204</v>
      </c>
      <c r="F5529"/>
      <c r="G5529"/>
      <c r="H5529"/>
    </row>
    <row r="5530" spans="1:8" ht="15" x14ac:dyDescent="0.25">
      <c r="A5530" s="609" t="str">
        <f t="shared" si="86"/>
        <v>101021</v>
      </c>
      <c r="B5530" s="607" t="s">
        <v>6779</v>
      </c>
      <c r="C5530" s="607" t="s">
        <v>16415</v>
      </c>
      <c r="D5530" s="607" t="s">
        <v>16414</v>
      </c>
      <c r="E5530" s="619" t="s">
        <v>34205</v>
      </c>
      <c r="F5530"/>
      <c r="G5530"/>
      <c r="H5530"/>
    </row>
    <row r="5531" spans="1:8" ht="15" x14ac:dyDescent="0.25">
      <c r="A5531" s="609" t="str">
        <f t="shared" si="86"/>
        <v>101022</v>
      </c>
      <c r="B5531" s="607" t="s">
        <v>6780</v>
      </c>
      <c r="C5531" s="607" t="s">
        <v>16416</v>
      </c>
      <c r="D5531" s="607" t="s">
        <v>16414</v>
      </c>
      <c r="E5531" s="619" t="s">
        <v>34206</v>
      </c>
      <c r="F5531"/>
      <c r="G5531"/>
      <c r="H5531"/>
    </row>
    <row r="5532" spans="1:8" ht="15" x14ac:dyDescent="0.25">
      <c r="A5532" s="609" t="str">
        <f t="shared" si="86"/>
        <v>101023</v>
      </c>
      <c r="B5532" s="607" t="s">
        <v>6781</v>
      </c>
      <c r="C5532" s="607" t="s">
        <v>16417</v>
      </c>
      <c r="D5532" s="607" t="s">
        <v>16414</v>
      </c>
      <c r="E5532" s="619" t="s">
        <v>34207</v>
      </c>
      <c r="F5532"/>
      <c r="G5532"/>
      <c r="H5532"/>
    </row>
    <row r="5533" spans="1:8" ht="15" x14ac:dyDescent="0.25">
      <c r="A5533" s="609" t="str">
        <f t="shared" si="86"/>
        <v>101024</v>
      </c>
      <c r="B5533" s="607" t="s">
        <v>6782</v>
      </c>
      <c r="C5533" s="607" t="s">
        <v>16418</v>
      </c>
      <c r="D5533" s="607" t="s">
        <v>16414</v>
      </c>
      <c r="E5533" s="619" t="s">
        <v>34208</v>
      </c>
      <c r="F5533"/>
      <c r="G5533"/>
      <c r="H5533"/>
    </row>
    <row r="5534" spans="1:8" ht="15" x14ac:dyDescent="0.25">
      <c r="A5534" s="609" t="str">
        <f t="shared" si="86"/>
        <v>101025</v>
      </c>
      <c r="B5534" s="607" t="s">
        <v>6783</v>
      </c>
      <c r="C5534" s="607" t="s">
        <v>16419</v>
      </c>
      <c r="D5534" s="607" t="s">
        <v>16414</v>
      </c>
      <c r="E5534" s="619" t="s">
        <v>34209</v>
      </c>
      <c r="F5534"/>
      <c r="G5534"/>
      <c r="H5534"/>
    </row>
    <row r="5535" spans="1:8" ht="15" x14ac:dyDescent="0.25">
      <c r="A5535" s="609" t="str">
        <f t="shared" si="86"/>
        <v>101026</v>
      </c>
      <c r="B5535" s="607" t="s">
        <v>6784</v>
      </c>
      <c r="C5535" s="607" t="s">
        <v>16420</v>
      </c>
      <c r="D5535" s="607" t="s">
        <v>16414</v>
      </c>
      <c r="E5535" s="619" t="s">
        <v>34210</v>
      </c>
      <c r="F5535"/>
      <c r="G5535"/>
      <c r="H5535"/>
    </row>
    <row r="5536" spans="1:8" ht="15" x14ac:dyDescent="0.25">
      <c r="A5536" s="609" t="str">
        <f t="shared" si="86"/>
        <v>101027</v>
      </c>
      <c r="B5536" s="607" t="s">
        <v>6785</v>
      </c>
      <c r="C5536" s="607" t="s">
        <v>16421</v>
      </c>
      <c r="D5536" s="607" t="s">
        <v>16414</v>
      </c>
      <c r="E5536" s="619" t="s">
        <v>26018</v>
      </c>
      <c r="F5536"/>
      <c r="G5536"/>
      <c r="H5536"/>
    </row>
    <row r="5537" spans="1:8" ht="15" x14ac:dyDescent="0.25">
      <c r="A5537" s="609" t="str">
        <f t="shared" si="86"/>
        <v>88411</v>
      </c>
      <c r="B5537" s="607" t="s">
        <v>1590</v>
      </c>
      <c r="C5537" s="607" t="s">
        <v>16422</v>
      </c>
      <c r="D5537" s="607" t="s">
        <v>10737</v>
      </c>
      <c r="E5537" s="619" t="s">
        <v>8925</v>
      </c>
      <c r="F5537"/>
      <c r="G5537"/>
      <c r="H5537"/>
    </row>
    <row r="5538" spans="1:8" ht="15" x14ac:dyDescent="0.25">
      <c r="A5538" s="609" t="str">
        <f t="shared" si="86"/>
        <v>88412</v>
      </c>
      <c r="B5538" s="607" t="s">
        <v>1591</v>
      </c>
      <c r="C5538" s="607" t="s">
        <v>16423</v>
      </c>
      <c r="D5538" s="607" t="s">
        <v>10737</v>
      </c>
      <c r="E5538" s="619" t="s">
        <v>9109</v>
      </c>
      <c r="F5538"/>
      <c r="G5538"/>
      <c r="H5538"/>
    </row>
    <row r="5539" spans="1:8" ht="15" x14ac:dyDescent="0.25">
      <c r="A5539" s="609" t="str">
        <f t="shared" si="86"/>
        <v>88413</v>
      </c>
      <c r="B5539" s="607" t="s">
        <v>1592</v>
      </c>
      <c r="C5539" s="607" t="s">
        <v>16424</v>
      </c>
      <c r="D5539" s="607" t="s">
        <v>10737</v>
      </c>
      <c r="E5539" s="619" t="s">
        <v>21623</v>
      </c>
      <c r="F5539"/>
      <c r="G5539"/>
      <c r="H5539"/>
    </row>
    <row r="5540" spans="1:8" ht="15" x14ac:dyDescent="0.25">
      <c r="A5540" s="609" t="str">
        <f t="shared" si="86"/>
        <v>88414</v>
      </c>
      <c r="B5540" s="607" t="s">
        <v>1593</v>
      </c>
      <c r="C5540" s="607" t="s">
        <v>16425</v>
      </c>
      <c r="D5540" s="607" t="s">
        <v>10737</v>
      </c>
      <c r="E5540" s="619" t="s">
        <v>9479</v>
      </c>
      <c r="F5540"/>
      <c r="G5540"/>
      <c r="H5540"/>
    </row>
    <row r="5541" spans="1:8" ht="15" x14ac:dyDescent="0.25">
      <c r="A5541" s="609" t="str">
        <f t="shared" si="86"/>
        <v>88415</v>
      </c>
      <c r="B5541" s="607" t="s">
        <v>1594</v>
      </c>
      <c r="C5541" s="607" t="s">
        <v>16426</v>
      </c>
      <c r="D5541" s="607" t="s">
        <v>10737</v>
      </c>
      <c r="E5541" s="619" t="s">
        <v>9581</v>
      </c>
      <c r="F5541"/>
      <c r="G5541"/>
      <c r="H5541"/>
    </row>
    <row r="5542" spans="1:8" ht="15" x14ac:dyDescent="0.25">
      <c r="A5542" s="609" t="str">
        <f t="shared" si="86"/>
        <v>88416</v>
      </c>
      <c r="B5542" s="607" t="s">
        <v>1595</v>
      </c>
      <c r="C5542" s="607" t="s">
        <v>16427</v>
      </c>
      <c r="D5542" s="607" t="s">
        <v>10737</v>
      </c>
      <c r="E5542" s="619" t="s">
        <v>13205</v>
      </c>
      <c r="F5542"/>
      <c r="G5542"/>
      <c r="H5542"/>
    </row>
    <row r="5543" spans="1:8" ht="15" x14ac:dyDescent="0.25">
      <c r="A5543" s="609" t="str">
        <f t="shared" si="86"/>
        <v>88417</v>
      </c>
      <c r="B5543" s="607" t="s">
        <v>1596</v>
      </c>
      <c r="C5543" s="607" t="s">
        <v>16428</v>
      </c>
      <c r="D5543" s="607" t="s">
        <v>10737</v>
      </c>
      <c r="E5543" s="619" t="s">
        <v>10022</v>
      </c>
      <c r="F5543"/>
      <c r="G5543"/>
      <c r="H5543"/>
    </row>
    <row r="5544" spans="1:8" ht="15" x14ac:dyDescent="0.25">
      <c r="A5544" s="609" t="str">
        <f t="shared" si="86"/>
        <v>88420</v>
      </c>
      <c r="B5544" s="607" t="s">
        <v>1599</v>
      </c>
      <c r="C5544" s="607" t="s">
        <v>16429</v>
      </c>
      <c r="D5544" s="607" t="s">
        <v>10737</v>
      </c>
      <c r="E5544" s="619" t="s">
        <v>34211</v>
      </c>
      <c r="F5544"/>
      <c r="G5544"/>
      <c r="H5544"/>
    </row>
    <row r="5545" spans="1:8" ht="15" x14ac:dyDescent="0.25">
      <c r="A5545" s="609" t="str">
        <f t="shared" si="86"/>
        <v>88421</v>
      </c>
      <c r="B5545" s="607" t="s">
        <v>1600</v>
      </c>
      <c r="C5545" s="607" t="s">
        <v>16431</v>
      </c>
      <c r="D5545" s="607" t="s">
        <v>10737</v>
      </c>
      <c r="E5545" s="619" t="s">
        <v>33527</v>
      </c>
      <c r="F5545"/>
      <c r="G5545"/>
      <c r="H5545"/>
    </row>
    <row r="5546" spans="1:8" ht="15" x14ac:dyDescent="0.25">
      <c r="A5546" s="609" t="str">
        <f t="shared" si="86"/>
        <v>88423</v>
      </c>
      <c r="B5546" s="607" t="s">
        <v>1602</v>
      </c>
      <c r="C5546" s="607" t="s">
        <v>16433</v>
      </c>
      <c r="D5546" s="607" t="s">
        <v>10737</v>
      </c>
      <c r="E5546" s="619" t="s">
        <v>9062</v>
      </c>
      <c r="F5546"/>
      <c r="G5546"/>
      <c r="H5546"/>
    </row>
    <row r="5547" spans="1:8" ht="15" x14ac:dyDescent="0.25">
      <c r="A5547" s="609" t="str">
        <f t="shared" si="86"/>
        <v>88424</v>
      </c>
      <c r="B5547" s="607" t="s">
        <v>1603</v>
      </c>
      <c r="C5547" s="607" t="s">
        <v>16435</v>
      </c>
      <c r="D5547" s="607" t="s">
        <v>10737</v>
      </c>
      <c r="E5547" s="619" t="s">
        <v>34212</v>
      </c>
      <c r="F5547"/>
      <c r="G5547"/>
      <c r="H5547"/>
    </row>
    <row r="5548" spans="1:8" ht="15" x14ac:dyDescent="0.25">
      <c r="A5548" s="609" t="str">
        <f t="shared" si="86"/>
        <v>88426</v>
      </c>
      <c r="B5548" s="607" t="s">
        <v>1605</v>
      </c>
      <c r="C5548" s="607" t="s">
        <v>16436</v>
      </c>
      <c r="D5548" s="607" t="s">
        <v>10737</v>
      </c>
      <c r="E5548" s="619" t="s">
        <v>10191</v>
      </c>
      <c r="F5548"/>
      <c r="G5548"/>
      <c r="H5548"/>
    </row>
    <row r="5549" spans="1:8" ht="15" x14ac:dyDescent="0.25">
      <c r="A5549" s="609" t="str">
        <f t="shared" si="86"/>
        <v>88428</v>
      </c>
      <c r="B5549" s="607" t="s">
        <v>1607</v>
      </c>
      <c r="C5549" s="607" t="s">
        <v>16437</v>
      </c>
      <c r="D5549" s="607" t="s">
        <v>10737</v>
      </c>
      <c r="E5549" s="619" t="s">
        <v>9018</v>
      </c>
      <c r="F5549"/>
      <c r="G5549"/>
      <c r="H5549"/>
    </row>
    <row r="5550" spans="1:8" ht="15" x14ac:dyDescent="0.25">
      <c r="A5550" s="609" t="str">
        <f t="shared" si="86"/>
        <v>88429</v>
      </c>
      <c r="B5550" s="607" t="s">
        <v>1608</v>
      </c>
      <c r="C5550" s="607" t="s">
        <v>16439</v>
      </c>
      <c r="D5550" s="607" t="s">
        <v>10737</v>
      </c>
      <c r="E5550" s="619" t="s">
        <v>34213</v>
      </c>
      <c r="F5550"/>
      <c r="G5550"/>
      <c r="H5550"/>
    </row>
    <row r="5551" spans="1:8" ht="15" x14ac:dyDescent="0.25">
      <c r="A5551" s="609" t="str">
        <f t="shared" si="86"/>
        <v>88431</v>
      </c>
      <c r="B5551" s="607" t="s">
        <v>1610</v>
      </c>
      <c r="C5551" s="607" t="s">
        <v>16441</v>
      </c>
      <c r="D5551" s="607" t="s">
        <v>10737</v>
      </c>
      <c r="E5551" s="619" t="s">
        <v>14919</v>
      </c>
      <c r="F5551"/>
      <c r="G5551"/>
      <c r="H5551"/>
    </row>
    <row r="5552" spans="1:8" ht="15" x14ac:dyDescent="0.25">
      <c r="A5552" s="609" t="str">
        <f t="shared" si="86"/>
        <v>88432</v>
      </c>
      <c r="B5552" s="607" t="s">
        <v>1611</v>
      </c>
      <c r="C5552" s="607" t="s">
        <v>16442</v>
      </c>
      <c r="D5552" s="607" t="s">
        <v>10737</v>
      </c>
      <c r="E5552" s="619" t="s">
        <v>18080</v>
      </c>
      <c r="F5552"/>
      <c r="G5552"/>
      <c r="H5552"/>
    </row>
    <row r="5553" spans="1:8" ht="15" x14ac:dyDescent="0.25">
      <c r="A5553" s="609" t="str">
        <f t="shared" si="86"/>
        <v>88484</v>
      </c>
      <c r="B5553" s="607" t="s">
        <v>1625</v>
      </c>
      <c r="C5553" s="607" t="s">
        <v>16443</v>
      </c>
      <c r="D5553" s="607" t="s">
        <v>10737</v>
      </c>
      <c r="E5553" s="619" t="s">
        <v>11362</v>
      </c>
      <c r="F5553"/>
      <c r="G5553"/>
      <c r="H5553"/>
    </row>
    <row r="5554" spans="1:8" ht="15" x14ac:dyDescent="0.25">
      <c r="A5554" s="609" t="str">
        <f t="shared" si="86"/>
        <v>88485</v>
      </c>
      <c r="B5554" s="607" t="s">
        <v>1626</v>
      </c>
      <c r="C5554" s="607" t="s">
        <v>16444</v>
      </c>
      <c r="D5554" s="607" t="s">
        <v>10737</v>
      </c>
      <c r="E5554" s="619" t="s">
        <v>18297</v>
      </c>
      <c r="F5554"/>
      <c r="G5554"/>
      <c r="H5554"/>
    </row>
    <row r="5555" spans="1:8" ht="15" x14ac:dyDescent="0.25">
      <c r="A5555" s="609" t="str">
        <f t="shared" si="86"/>
        <v>88488</v>
      </c>
      <c r="B5555" s="607" t="s">
        <v>1627</v>
      </c>
      <c r="C5555" s="607" t="s">
        <v>16445</v>
      </c>
      <c r="D5555" s="607" t="s">
        <v>10737</v>
      </c>
      <c r="E5555" s="619" t="s">
        <v>9530</v>
      </c>
      <c r="F5555"/>
      <c r="G5555"/>
      <c r="H5555"/>
    </row>
    <row r="5556" spans="1:8" ht="15" x14ac:dyDescent="0.25">
      <c r="A5556" s="609" t="str">
        <f t="shared" si="86"/>
        <v>88489</v>
      </c>
      <c r="B5556" s="607" t="s">
        <v>1628</v>
      </c>
      <c r="C5556" s="607" t="s">
        <v>16446</v>
      </c>
      <c r="D5556" s="607" t="s">
        <v>10737</v>
      </c>
      <c r="E5556" s="619" t="s">
        <v>18573</v>
      </c>
      <c r="F5556"/>
      <c r="G5556"/>
      <c r="H5556"/>
    </row>
    <row r="5557" spans="1:8" ht="15" x14ac:dyDescent="0.25">
      <c r="A5557" s="609" t="str">
        <f t="shared" si="86"/>
        <v>88494</v>
      </c>
      <c r="B5557" s="607" t="s">
        <v>1629</v>
      </c>
      <c r="C5557" s="607" t="s">
        <v>16449</v>
      </c>
      <c r="D5557" s="607" t="s">
        <v>10737</v>
      </c>
      <c r="E5557" s="619" t="s">
        <v>9375</v>
      </c>
      <c r="F5557"/>
      <c r="G5557"/>
      <c r="H5557"/>
    </row>
    <row r="5558" spans="1:8" ht="15" x14ac:dyDescent="0.25">
      <c r="A5558" s="609" t="str">
        <f t="shared" si="86"/>
        <v>88495</v>
      </c>
      <c r="B5558" s="607" t="s">
        <v>1630</v>
      </c>
      <c r="C5558" s="607" t="s">
        <v>16450</v>
      </c>
      <c r="D5558" s="607" t="s">
        <v>10737</v>
      </c>
      <c r="E5558" s="619" t="s">
        <v>9531</v>
      </c>
      <c r="F5558"/>
      <c r="G5558"/>
      <c r="H5558"/>
    </row>
    <row r="5559" spans="1:8" ht="15" x14ac:dyDescent="0.25">
      <c r="A5559" s="609" t="str">
        <f t="shared" si="86"/>
        <v>88496</v>
      </c>
      <c r="B5559" s="607" t="s">
        <v>1631</v>
      </c>
      <c r="C5559" s="607" t="s">
        <v>16451</v>
      </c>
      <c r="D5559" s="607" t="s">
        <v>10737</v>
      </c>
      <c r="E5559" s="619" t="s">
        <v>9529</v>
      </c>
      <c r="F5559"/>
      <c r="G5559"/>
      <c r="H5559"/>
    </row>
    <row r="5560" spans="1:8" ht="15" x14ac:dyDescent="0.25">
      <c r="A5560" s="609" t="str">
        <f t="shared" si="86"/>
        <v>88497</v>
      </c>
      <c r="B5560" s="607" t="s">
        <v>1632</v>
      </c>
      <c r="C5560" s="607" t="s">
        <v>16452</v>
      </c>
      <c r="D5560" s="607" t="s">
        <v>10737</v>
      </c>
      <c r="E5560" s="619" t="s">
        <v>8905</v>
      </c>
      <c r="F5560"/>
      <c r="G5560"/>
      <c r="H5560"/>
    </row>
    <row r="5561" spans="1:8" ht="15" x14ac:dyDescent="0.25">
      <c r="A5561" s="609" t="str">
        <f t="shared" si="86"/>
        <v>95305</v>
      </c>
      <c r="B5561" s="607" t="s">
        <v>4550</v>
      </c>
      <c r="C5561" s="607" t="s">
        <v>16453</v>
      </c>
      <c r="D5561" s="607" t="s">
        <v>10737</v>
      </c>
      <c r="E5561" s="619" t="s">
        <v>13191</v>
      </c>
      <c r="F5561"/>
      <c r="G5561"/>
      <c r="H5561"/>
    </row>
    <row r="5562" spans="1:8" ht="15" x14ac:dyDescent="0.25">
      <c r="A5562" s="609" t="str">
        <f t="shared" si="86"/>
        <v>95306</v>
      </c>
      <c r="B5562" s="607" t="s">
        <v>4551</v>
      </c>
      <c r="C5562" s="607" t="s">
        <v>16454</v>
      </c>
      <c r="D5562" s="607" t="s">
        <v>10737</v>
      </c>
      <c r="E5562" s="619" t="s">
        <v>14037</v>
      </c>
      <c r="F5562"/>
      <c r="G5562"/>
      <c r="H5562"/>
    </row>
    <row r="5563" spans="1:8" ht="15" x14ac:dyDescent="0.25">
      <c r="A5563" s="609" t="str">
        <f t="shared" si="86"/>
        <v>95622</v>
      </c>
      <c r="B5563" s="607" t="s">
        <v>4726</v>
      </c>
      <c r="C5563" s="607" t="s">
        <v>16455</v>
      </c>
      <c r="D5563" s="607" t="s">
        <v>10737</v>
      </c>
      <c r="E5563" s="619" t="s">
        <v>9821</v>
      </c>
      <c r="F5563"/>
      <c r="G5563"/>
      <c r="H5563"/>
    </row>
    <row r="5564" spans="1:8" ht="15" x14ac:dyDescent="0.25">
      <c r="A5564" s="609" t="str">
        <f t="shared" si="86"/>
        <v>95623</v>
      </c>
      <c r="B5564" s="607" t="s">
        <v>4727</v>
      </c>
      <c r="C5564" s="607" t="s">
        <v>16457</v>
      </c>
      <c r="D5564" s="607" t="s">
        <v>10737</v>
      </c>
      <c r="E5564" s="619" t="s">
        <v>9329</v>
      </c>
      <c r="F5564"/>
      <c r="G5564"/>
      <c r="H5564"/>
    </row>
    <row r="5565" spans="1:8" ht="15" x14ac:dyDescent="0.25">
      <c r="A5565" s="609" t="str">
        <f t="shared" si="86"/>
        <v>95624</v>
      </c>
      <c r="B5565" s="607" t="s">
        <v>4728</v>
      </c>
      <c r="C5565" s="607" t="s">
        <v>16458</v>
      </c>
      <c r="D5565" s="607" t="s">
        <v>10737</v>
      </c>
      <c r="E5565" s="619" t="s">
        <v>16555</v>
      </c>
      <c r="F5565"/>
      <c r="G5565"/>
      <c r="H5565"/>
    </row>
    <row r="5566" spans="1:8" ht="15" x14ac:dyDescent="0.25">
      <c r="A5566" s="609" t="str">
        <f t="shared" si="86"/>
        <v>95625</v>
      </c>
      <c r="B5566" s="607" t="s">
        <v>4729</v>
      </c>
      <c r="C5566" s="607" t="s">
        <v>16459</v>
      </c>
      <c r="D5566" s="607" t="s">
        <v>10737</v>
      </c>
      <c r="E5566" s="619" t="s">
        <v>9933</v>
      </c>
      <c r="F5566"/>
      <c r="G5566"/>
      <c r="H5566"/>
    </row>
    <row r="5567" spans="1:8" ht="15" x14ac:dyDescent="0.25">
      <c r="A5567" s="609" t="str">
        <f t="shared" si="86"/>
        <v>95626</v>
      </c>
      <c r="B5567" s="607" t="s">
        <v>4730</v>
      </c>
      <c r="C5567" s="607" t="s">
        <v>16460</v>
      </c>
      <c r="D5567" s="607" t="s">
        <v>10737</v>
      </c>
      <c r="E5567" s="619" t="s">
        <v>12881</v>
      </c>
      <c r="F5567"/>
      <c r="G5567"/>
      <c r="H5567"/>
    </row>
    <row r="5568" spans="1:8" ht="15" x14ac:dyDescent="0.25">
      <c r="A5568" s="609" t="str">
        <f t="shared" si="86"/>
        <v>96126</v>
      </c>
      <c r="B5568" s="607" t="s">
        <v>4913</v>
      </c>
      <c r="C5568" s="607" t="s">
        <v>16462</v>
      </c>
      <c r="D5568" s="607" t="s">
        <v>10737</v>
      </c>
      <c r="E5568" s="619" t="s">
        <v>11313</v>
      </c>
      <c r="F5568"/>
      <c r="G5568"/>
      <c r="H5568"/>
    </row>
    <row r="5569" spans="1:8" ht="15" x14ac:dyDescent="0.25">
      <c r="A5569" s="609" t="str">
        <f t="shared" si="86"/>
        <v>96127</v>
      </c>
      <c r="B5569" s="607" t="s">
        <v>4914</v>
      </c>
      <c r="C5569" s="607" t="s">
        <v>16463</v>
      </c>
      <c r="D5569" s="607" t="s">
        <v>10737</v>
      </c>
      <c r="E5569" s="619" t="s">
        <v>16015</v>
      </c>
      <c r="F5569"/>
      <c r="G5569"/>
      <c r="H5569"/>
    </row>
    <row r="5570" spans="1:8" ht="15" x14ac:dyDescent="0.25">
      <c r="A5570" s="609" t="str">
        <f t="shared" ref="A5570:A5633" si="87">IF(ISERROR(SEARCH("/",B5570)=6),TRIM(CLEAN(B5570)),IF(SEARCH("/",B5570)=6,IF(LEN(TRIM(CLEAN(B5570)))=7,LEFT(TRIM(CLEAN(B5570)),6)&amp;"00"&amp;RIGHT(TRIM(CLEAN(B5570)),1),LEFT(TRIM(CLEAN(B5570)),6)&amp;"0"&amp;RIGHT(TRIM(CLEAN(B5570)),2)),TRIM(CLEAN(B5570))))</f>
        <v>96128</v>
      </c>
      <c r="B5570" s="607" t="s">
        <v>4915</v>
      </c>
      <c r="C5570" s="607" t="s">
        <v>16464</v>
      </c>
      <c r="D5570" s="607" t="s">
        <v>10737</v>
      </c>
      <c r="E5570" s="619" t="s">
        <v>8960</v>
      </c>
      <c r="F5570"/>
      <c r="G5570"/>
      <c r="H5570"/>
    </row>
    <row r="5571" spans="1:8" ht="15" x14ac:dyDescent="0.25">
      <c r="A5571" s="609" t="str">
        <f t="shared" si="87"/>
        <v>96129</v>
      </c>
      <c r="B5571" s="607" t="s">
        <v>4916</v>
      </c>
      <c r="C5571" s="607" t="s">
        <v>16465</v>
      </c>
      <c r="D5571" s="607" t="s">
        <v>10737</v>
      </c>
      <c r="E5571" s="619" t="s">
        <v>9322</v>
      </c>
      <c r="F5571"/>
      <c r="G5571"/>
      <c r="H5571"/>
    </row>
    <row r="5572" spans="1:8" ht="15" x14ac:dyDescent="0.25">
      <c r="A5572" s="609" t="str">
        <f t="shared" si="87"/>
        <v>96130</v>
      </c>
      <c r="B5572" s="607" t="s">
        <v>4917</v>
      </c>
      <c r="C5572" s="607" t="s">
        <v>16466</v>
      </c>
      <c r="D5572" s="607" t="s">
        <v>10737</v>
      </c>
      <c r="E5572" s="619" t="s">
        <v>17956</v>
      </c>
      <c r="F5572"/>
      <c r="G5572"/>
      <c r="H5572"/>
    </row>
    <row r="5573" spans="1:8" ht="15" x14ac:dyDescent="0.25">
      <c r="A5573" s="609" t="str">
        <f t="shared" si="87"/>
        <v>96131</v>
      </c>
      <c r="B5573" s="607" t="s">
        <v>4918</v>
      </c>
      <c r="C5573" s="607" t="s">
        <v>16467</v>
      </c>
      <c r="D5573" s="607" t="s">
        <v>10737</v>
      </c>
      <c r="E5573" s="619" t="s">
        <v>19198</v>
      </c>
      <c r="F5573"/>
      <c r="G5573"/>
      <c r="H5573"/>
    </row>
    <row r="5574" spans="1:8" ht="15" x14ac:dyDescent="0.25">
      <c r="A5574" s="609" t="str">
        <f t="shared" si="87"/>
        <v>96132</v>
      </c>
      <c r="B5574" s="607" t="s">
        <v>4919</v>
      </c>
      <c r="C5574" s="607" t="s">
        <v>16468</v>
      </c>
      <c r="D5574" s="607" t="s">
        <v>10737</v>
      </c>
      <c r="E5574" s="619" t="s">
        <v>9433</v>
      </c>
      <c r="F5574"/>
      <c r="G5574"/>
      <c r="H5574"/>
    </row>
    <row r="5575" spans="1:8" ht="15" x14ac:dyDescent="0.25">
      <c r="A5575" s="609" t="str">
        <f t="shared" si="87"/>
        <v>96133</v>
      </c>
      <c r="B5575" s="607" t="s">
        <v>4920</v>
      </c>
      <c r="C5575" s="607" t="s">
        <v>16469</v>
      </c>
      <c r="D5575" s="607" t="s">
        <v>10737</v>
      </c>
      <c r="E5575" s="619" t="s">
        <v>29871</v>
      </c>
      <c r="F5575"/>
      <c r="G5575"/>
      <c r="H5575"/>
    </row>
    <row r="5576" spans="1:8" ht="15" x14ac:dyDescent="0.25">
      <c r="A5576" s="609" t="str">
        <f t="shared" si="87"/>
        <v>96134</v>
      </c>
      <c r="B5576" s="607" t="s">
        <v>4921</v>
      </c>
      <c r="C5576" s="607" t="s">
        <v>16471</v>
      </c>
      <c r="D5576" s="607" t="s">
        <v>10737</v>
      </c>
      <c r="E5576" s="619" t="s">
        <v>26473</v>
      </c>
      <c r="F5576"/>
      <c r="G5576"/>
      <c r="H5576"/>
    </row>
    <row r="5577" spans="1:8" ht="15" x14ac:dyDescent="0.25">
      <c r="A5577" s="609" t="str">
        <f t="shared" si="87"/>
        <v>96135</v>
      </c>
      <c r="B5577" s="607" t="s">
        <v>4922</v>
      </c>
      <c r="C5577" s="607" t="s">
        <v>16473</v>
      </c>
      <c r="D5577" s="607" t="s">
        <v>10737</v>
      </c>
      <c r="E5577" s="619" t="s">
        <v>19798</v>
      </c>
      <c r="F5577"/>
      <c r="G5577"/>
      <c r="H5577"/>
    </row>
    <row r="5578" spans="1:8" ht="15" x14ac:dyDescent="0.25">
      <c r="A5578" s="609" t="str">
        <f t="shared" si="87"/>
        <v>102193</v>
      </c>
      <c r="B5578" s="607" t="s">
        <v>16474</v>
      </c>
      <c r="C5578" s="607" t="s">
        <v>16475</v>
      </c>
      <c r="D5578" s="607" t="s">
        <v>10737</v>
      </c>
      <c r="E5578" s="619" t="s">
        <v>9239</v>
      </c>
      <c r="F5578"/>
      <c r="G5578"/>
      <c r="H5578"/>
    </row>
    <row r="5579" spans="1:8" ht="15" x14ac:dyDescent="0.25">
      <c r="A5579" s="609" t="str">
        <f t="shared" si="87"/>
        <v>102194</v>
      </c>
      <c r="B5579" s="607" t="s">
        <v>16476</v>
      </c>
      <c r="C5579" s="607" t="s">
        <v>16477</v>
      </c>
      <c r="D5579" s="607" t="s">
        <v>10737</v>
      </c>
      <c r="E5579" s="619" t="s">
        <v>9083</v>
      </c>
      <c r="F5579"/>
      <c r="G5579"/>
      <c r="H5579"/>
    </row>
    <row r="5580" spans="1:8" ht="15" x14ac:dyDescent="0.25">
      <c r="A5580" s="609" t="str">
        <f t="shared" si="87"/>
        <v>102197</v>
      </c>
      <c r="B5580" s="607" t="s">
        <v>16478</v>
      </c>
      <c r="C5580" s="607" t="s">
        <v>16479</v>
      </c>
      <c r="D5580" s="607" t="s">
        <v>10737</v>
      </c>
      <c r="E5580" s="619" t="s">
        <v>8780</v>
      </c>
      <c r="F5580"/>
      <c r="G5580"/>
      <c r="H5580"/>
    </row>
    <row r="5581" spans="1:8" ht="15" x14ac:dyDescent="0.25">
      <c r="A5581" s="609" t="str">
        <f t="shared" si="87"/>
        <v>102200</v>
      </c>
      <c r="B5581" s="607" t="s">
        <v>16480</v>
      </c>
      <c r="C5581" s="607" t="s">
        <v>16481</v>
      </c>
      <c r="D5581" s="607" t="s">
        <v>10737</v>
      </c>
      <c r="E5581" s="619" t="s">
        <v>17993</v>
      </c>
      <c r="F5581"/>
      <c r="G5581"/>
      <c r="H5581"/>
    </row>
    <row r="5582" spans="1:8" ht="15" x14ac:dyDescent="0.25">
      <c r="A5582" s="609" t="str">
        <f t="shared" si="87"/>
        <v>102202</v>
      </c>
      <c r="B5582" s="607" t="s">
        <v>16483</v>
      </c>
      <c r="C5582" s="607" t="s">
        <v>16484</v>
      </c>
      <c r="D5582" s="607" t="s">
        <v>10737</v>
      </c>
      <c r="E5582" s="619" t="s">
        <v>14814</v>
      </c>
      <c r="F5582"/>
      <c r="G5582"/>
      <c r="H5582"/>
    </row>
    <row r="5583" spans="1:8" ht="15" x14ac:dyDescent="0.25">
      <c r="A5583" s="609" t="str">
        <f t="shared" si="87"/>
        <v>102203</v>
      </c>
      <c r="B5583" s="607" t="s">
        <v>16485</v>
      </c>
      <c r="C5583" s="607" t="s">
        <v>16486</v>
      </c>
      <c r="D5583" s="607" t="s">
        <v>10737</v>
      </c>
      <c r="E5583" s="619" t="s">
        <v>9892</v>
      </c>
      <c r="F5583"/>
      <c r="G5583"/>
      <c r="H5583"/>
    </row>
    <row r="5584" spans="1:8" ht="15" x14ac:dyDescent="0.25">
      <c r="A5584" s="609" t="str">
        <f t="shared" si="87"/>
        <v>102204</v>
      </c>
      <c r="B5584" s="607" t="s">
        <v>16487</v>
      </c>
      <c r="C5584" s="607" t="s">
        <v>16488</v>
      </c>
      <c r="D5584" s="607" t="s">
        <v>10737</v>
      </c>
      <c r="E5584" s="619" t="s">
        <v>28400</v>
      </c>
      <c r="F5584"/>
      <c r="G5584"/>
      <c r="H5584"/>
    </row>
    <row r="5585" spans="1:8" ht="15" x14ac:dyDescent="0.25">
      <c r="A5585" s="609" t="str">
        <f t="shared" si="87"/>
        <v>102205</v>
      </c>
      <c r="B5585" s="607" t="s">
        <v>16489</v>
      </c>
      <c r="C5585" s="607" t="s">
        <v>16490</v>
      </c>
      <c r="D5585" s="607" t="s">
        <v>10737</v>
      </c>
      <c r="E5585" s="619" t="s">
        <v>13092</v>
      </c>
      <c r="F5585"/>
      <c r="G5585"/>
      <c r="H5585"/>
    </row>
    <row r="5586" spans="1:8" ht="15" x14ac:dyDescent="0.25">
      <c r="A5586" s="609" t="str">
        <f t="shared" si="87"/>
        <v>102207</v>
      </c>
      <c r="B5586" s="607" t="s">
        <v>16491</v>
      </c>
      <c r="C5586" s="607" t="s">
        <v>16492</v>
      </c>
      <c r="D5586" s="607" t="s">
        <v>10737</v>
      </c>
      <c r="E5586" s="619" t="s">
        <v>15483</v>
      </c>
      <c r="F5586"/>
      <c r="G5586"/>
      <c r="H5586"/>
    </row>
    <row r="5587" spans="1:8" ht="15" x14ac:dyDescent="0.25">
      <c r="A5587" s="609" t="str">
        <f t="shared" si="87"/>
        <v>102208</v>
      </c>
      <c r="B5587" s="607" t="s">
        <v>16494</v>
      </c>
      <c r="C5587" s="607" t="s">
        <v>16495</v>
      </c>
      <c r="D5587" s="607" t="s">
        <v>10737</v>
      </c>
      <c r="E5587" s="619" t="s">
        <v>14699</v>
      </c>
      <c r="F5587"/>
      <c r="G5587"/>
      <c r="H5587"/>
    </row>
    <row r="5588" spans="1:8" ht="15" x14ac:dyDescent="0.25">
      <c r="A5588" s="609" t="str">
        <f t="shared" si="87"/>
        <v>102209</v>
      </c>
      <c r="B5588" s="607" t="s">
        <v>16496</v>
      </c>
      <c r="C5588" s="607" t="s">
        <v>16497</v>
      </c>
      <c r="D5588" s="607" t="s">
        <v>10737</v>
      </c>
      <c r="E5588" s="619" t="s">
        <v>18150</v>
      </c>
      <c r="F5588"/>
      <c r="G5588"/>
      <c r="H5588"/>
    </row>
    <row r="5589" spans="1:8" ht="15" x14ac:dyDescent="0.25">
      <c r="A5589" s="609" t="str">
        <f t="shared" si="87"/>
        <v>102210</v>
      </c>
      <c r="B5589" s="607" t="s">
        <v>16498</v>
      </c>
      <c r="C5589" s="607" t="s">
        <v>16499</v>
      </c>
      <c r="D5589" s="607" t="s">
        <v>10737</v>
      </c>
      <c r="E5589" s="619" t="s">
        <v>9831</v>
      </c>
      <c r="F5589"/>
      <c r="G5589"/>
      <c r="H5589"/>
    </row>
    <row r="5590" spans="1:8" ht="15" x14ac:dyDescent="0.25">
      <c r="A5590" s="609" t="str">
        <f t="shared" si="87"/>
        <v>102213</v>
      </c>
      <c r="B5590" s="607" t="s">
        <v>16501</v>
      </c>
      <c r="C5590" s="607" t="s">
        <v>16502</v>
      </c>
      <c r="D5590" s="607" t="s">
        <v>10737</v>
      </c>
      <c r="E5590" s="619" t="s">
        <v>9259</v>
      </c>
      <c r="F5590"/>
      <c r="G5590"/>
      <c r="H5590"/>
    </row>
    <row r="5591" spans="1:8" ht="15" x14ac:dyDescent="0.25">
      <c r="A5591" s="609" t="str">
        <f t="shared" si="87"/>
        <v>102214</v>
      </c>
      <c r="B5591" s="607" t="s">
        <v>16503</v>
      </c>
      <c r="C5591" s="607" t="s">
        <v>16504</v>
      </c>
      <c r="D5591" s="607" t="s">
        <v>10737</v>
      </c>
      <c r="E5591" s="619" t="s">
        <v>18258</v>
      </c>
      <c r="F5591"/>
      <c r="G5591"/>
      <c r="H5591"/>
    </row>
    <row r="5592" spans="1:8" ht="15" x14ac:dyDescent="0.25">
      <c r="A5592" s="609" t="str">
        <f t="shared" si="87"/>
        <v>102215</v>
      </c>
      <c r="B5592" s="607" t="s">
        <v>16505</v>
      </c>
      <c r="C5592" s="607" t="s">
        <v>16506</v>
      </c>
      <c r="D5592" s="607" t="s">
        <v>10737</v>
      </c>
      <c r="E5592" s="619" t="s">
        <v>17993</v>
      </c>
      <c r="F5592"/>
      <c r="G5592"/>
      <c r="H5592"/>
    </row>
    <row r="5593" spans="1:8" ht="15" x14ac:dyDescent="0.25">
      <c r="A5593" s="609" t="str">
        <f t="shared" si="87"/>
        <v>102217</v>
      </c>
      <c r="B5593" s="607" t="s">
        <v>16507</v>
      </c>
      <c r="C5593" s="607" t="s">
        <v>16508</v>
      </c>
      <c r="D5593" s="607" t="s">
        <v>10737</v>
      </c>
      <c r="E5593" s="619" t="s">
        <v>10379</v>
      </c>
      <c r="F5593"/>
      <c r="G5593"/>
      <c r="H5593"/>
    </row>
    <row r="5594" spans="1:8" ht="15" x14ac:dyDescent="0.25">
      <c r="A5594" s="609" t="str">
        <f t="shared" si="87"/>
        <v>102218</v>
      </c>
      <c r="B5594" s="607" t="s">
        <v>16509</v>
      </c>
      <c r="C5594" s="607" t="s">
        <v>16510</v>
      </c>
      <c r="D5594" s="607" t="s">
        <v>10737</v>
      </c>
      <c r="E5594" s="619" t="s">
        <v>12833</v>
      </c>
      <c r="F5594"/>
      <c r="G5594"/>
      <c r="H5594"/>
    </row>
    <row r="5595" spans="1:8" ht="15" x14ac:dyDescent="0.25">
      <c r="A5595" s="609" t="str">
        <f t="shared" si="87"/>
        <v>102219</v>
      </c>
      <c r="B5595" s="607" t="s">
        <v>16511</v>
      </c>
      <c r="C5595" s="607" t="s">
        <v>16512</v>
      </c>
      <c r="D5595" s="607" t="s">
        <v>10737</v>
      </c>
      <c r="E5595" s="619" t="s">
        <v>18092</v>
      </c>
      <c r="F5595"/>
      <c r="G5595"/>
      <c r="H5595"/>
    </row>
    <row r="5596" spans="1:8" ht="15" x14ac:dyDescent="0.25">
      <c r="A5596" s="609" t="str">
        <f t="shared" si="87"/>
        <v>102220</v>
      </c>
      <c r="B5596" s="607" t="s">
        <v>16513</v>
      </c>
      <c r="C5596" s="607" t="s">
        <v>16514</v>
      </c>
      <c r="D5596" s="607" t="s">
        <v>10737</v>
      </c>
      <c r="E5596" s="619" t="s">
        <v>21989</v>
      </c>
      <c r="F5596"/>
      <c r="G5596"/>
      <c r="H5596"/>
    </row>
    <row r="5597" spans="1:8" ht="15" x14ac:dyDescent="0.25">
      <c r="A5597" s="609" t="str">
        <f t="shared" si="87"/>
        <v>102223</v>
      </c>
      <c r="B5597" s="607" t="s">
        <v>16515</v>
      </c>
      <c r="C5597" s="607" t="s">
        <v>16516</v>
      </c>
      <c r="D5597" s="607" t="s">
        <v>10737</v>
      </c>
      <c r="E5597" s="619" t="s">
        <v>18328</v>
      </c>
      <c r="F5597"/>
      <c r="G5597"/>
      <c r="H5597"/>
    </row>
    <row r="5598" spans="1:8" ht="15" x14ac:dyDescent="0.25">
      <c r="A5598" s="609" t="str">
        <f t="shared" si="87"/>
        <v>102224</v>
      </c>
      <c r="B5598" s="607" t="s">
        <v>16517</v>
      </c>
      <c r="C5598" s="607" t="s">
        <v>16518</v>
      </c>
      <c r="D5598" s="607" t="s">
        <v>10737</v>
      </c>
      <c r="E5598" s="619" t="s">
        <v>27316</v>
      </c>
      <c r="F5598"/>
      <c r="G5598"/>
      <c r="H5598"/>
    </row>
    <row r="5599" spans="1:8" ht="15" x14ac:dyDescent="0.25">
      <c r="A5599" s="609" t="str">
        <f t="shared" si="87"/>
        <v>102225</v>
      </c>
      <c r="B5599" s="607" t="s">
        <v>16520</v>
      </c>
      <c r="C5599" s="607" t="s">
        <v>16521</v>
      </c>
      <c r="D5599" s="607" t="s">
        <v>10737</v>
      </c>
      <c r="E5599" s="619" t="s">
        <v>22608</v>
      </c>
      <c r="F5599"/>
      <c r="G5599"/>
      <c r="H5599"/>
    </row>
    <row r="5600" spans="1:8" ht="15" x14ac:dyDescent="0.25">
      <c r="A5600" s="609" t="str">
        <f t="shared" si="87"/>
        <v>102227</v>
      </c>
      <c r="B5600" s="607" t="s">
        <v>16522</v>
      </c>
      <c r="C5600" s="607" t="s">
        <v>16523</v>
      </c>
      <c r="D5600" s="607" t="s">
        <v>10737</v>
      </c>
      <c r="E5600" s="619" t="s">
        <v>18019</v>
      </c>
      <c r="F5600"/>
      <c r="G5600"/>
      <c r="H5600"/>
    </row>
    <row r="5601" spans="1:8" ht="15" x14ac:dyDescent="0.25">
      <c r="A5601" s="609" t="str">
        <f t="shared" si="87"/>
        <v>102228</v>
      </c>
      <c r="B5601" s="607" t="s">
        <v>16524</v>
      </c>
      <c r="C5601" s="607" t="s">
        <v>16525</v>
      </c>
      <c r="D5601" s="607" t="s">
        <v>10737</v>
      </c>
      <c r="E5601" s="619" t="s">
        <v>18254</v>
      </c>
      <c r="F5601"/>
      <c r="G5601"/>
      <c r="H5601"/>
    </row>
    <row r="5602" spans="1:8" ht="15" x14ac:dyDescent="0.25">
      <c r="A5602" s="609" t="str">
        <f t="shared" si="87"/>
        <v>102229</v>
      </c>
      <c r="B5602" s="607" t="s">
        <v>16526</v>
      </c>
      <c r="C5602" s="607" t="s">
        <v>16527</v>
      </c>
      <c r="D5602" s="607" t="s">
        <v>10737</v>
      </c>
      <c r="E5602" s="619" t="s">
        <v>16555</v>
      </c>
      <c r="F5602"/>
      <c r="G5602"/>
      <c r="H5602"/>
    </row>
    <row r="5603" spans="1:8" ht="15" x14ac:dyDescent="0.25">
      <c r="A5603" s="609" t="str">
        <f t="shared" si="87"/>
        <v>102230</v>
      </c>
      <c r="B5603" s="607" t="s">
        <v>16528</v>
      </c>
      <c r="C5603" s="607" t="s">
        <v>16529</v>
      </c>
      <c r="D5603" s="607" t="s">
        <v>10737</v>
      </c>
      <c r="E5603" s="619" t="s">
        <v>17093</v>
      </c>
      <c r="F5603"/>
      <c r="G5603"/>
      <c r="H5603"/>
    </row>
    <row r="5604" spans="1:8" ht="15" x14ac:dyDescent="0.25">
      <c r="A5604" s="609" t="str">
        <f t="shared" si="87"/>
        <v>102233</v>
      </c>
      <c r="B5604" s="607" t="s">
        <v>16530</v>
      </c>
      <c r="C5604" s="607" t="s">
        <v>16531</v>
      </c>
      <c r="D5604" s="607" t="s">
        <v>10737</v>
      </c>
      <c r="E5604" s="619" t="s">
        <v>17996</v>
      </c>
      <c r="F5604"/>
      <c r="G5604"/>
      <c r="H5604"/>
    </row>
    <row r="5605" spans="1:8" ht="15" x14ac:dyDescent="0.25">
      <c r="A5605" s="609" t="str">
        <f t="shared" si="87"/>
        <v>102234</v>
      </c>
      <c r="B5605" s="607" t="s">
        <v>16532</v>
      </c>
      <c r="C5605" s="607" t="s">
        <v>16533</v>
      </c>
      <c r="D5605" s="607" t="s">
        <v>10737</v>
      </c>
      <c r="E5605" s="619" t="s">
        <v>9879</v>
      </c>
      <c r="F5605"/>
      <c r="G5605"/>
      <c r="H5605"/>
    </row>
    <row r="5606" spans="1:8" ht="15" x14ac:dyDescent="0.25">
      <c r="A5606" s="609" t="str">
        <f t="shared" si="87"/>
        <v>100716</v>
      </c>
      <c r="B5606" s="607" t="s">
        <v>6667</v>
      </c>
      <c r="C5606" s="607" t="s">
        <v>16534</v>
      </c>
      <c r="D5606" s="607" t="s">
        <v>10737</v>
      </c>
      <c r="E5606" s="619" t="s">
        <v>30234</v>
      </c>
      <c r="F5606"/>
      <c r="G5606"/>
      <c r="H5606"/>
    </row>
    <row r="5607" spans="1:8" ht="15" x14ac:dyDescent="0.25">
      <c r="A5607" s="609" t="str">
        <f t="shared" si="87"/>
        <v>100717</v>
      </c>
      <c r="B5607" s="607" t="s">
        <v>6668</v>
      </c>
      <c r="C5607" s="607" t="s">
        <v>16535</v>
      </c>
      <c r="D5607" s="607" t="s">
        <v>10737</v>
      </c>
      <c r="E5607" s="619" t="s">
        <v>9053</v>
      </c>
      <c r="F5607"/>
      <c r="G5607"/>
      <c r="H5607"/>
    </row>
    <row r="5608" spans="1:8" ht="15" x14ac:dyDescent="0.25">
      <c r="A5608" s="609" t="str">
        <f t="shared" si="87"/>
        <v>100718</v>
      </c>
      <c r="B5608" s="607" t="s">
        <v>6669</v>
      </c>
      <c r="C5608" s="607" t="s">
        <v>16536</v>
      </c>
      <c r="D5608" s="607" t="s">
        <v>10494</v>
      </c>
      <c r="E5608" s="619" t="s">
        <v>9763</v>
      </c>
      <c r="F5608"/>
      <c r="G5608"/>
      <c r="H5608"/>
    </row>
    <row r="5609" spans="1:8" ht="15" x14ac:dyDescent="0.25">
      <c r="A5609" s="609" t="str">
        <f t="shared" si="87"/>
        <v>100719</v>
      </c>
      <c r="B5609" s="607" t="s">
        <v>6670</v>
      </c>
      <c r="C5609" s="607" t="s">
        <v>31216</v>
      </c>
      <c r="D5609" s="607" t="s">
        <v>10737</v>
      </c>
      <c r="E5609" s="619" t="s">
        <v>9970</v>
      </c>
      <c r="F5609"/>
      <c r="G5609"/>
      <c r="H5609"/>
    </row>
    <row r="5610" spans="1:8" ht="15" x14ac:dyDescent="0.25">
      <c r="A5610" s="609" t="str">
        <f t="shared" si="87"/>
        <v>100720</v>
      </c>
      <c r="B5610" s="607" t="s">
        <v>6671</v>
      </c>
      <c r="C5610" s="607" t="s">
        <v>16537</v>
      </c>
      <c r="D5610" s="607" t="s">
        <v>10737</v>
      </c>
      <c r="E5610" s="619" t="s">
        <v>18807</v>
      </c>
      <c r="F5610"/>
      <c r="G5610"/>
      <c r="H5610"/>
    </row>
    <row r="5611" spans="1:8" ht="15" x14ac:dyDescent="0.25">
      <c r="A5611" s="609" t="str">
        <f t="shared" si="87"/>
        <v>100721</v>
      </c>
      <c r="B5611" s="607" t="s">
        <v>6672</v>
      </c>
      <c r="C5611" s="607" t="s">
        <v>31217</v>
      </c>
      <c r="D5611" s="607" t="s">
        <v>10737</v>
      </c>
      <c r="E5611" s="619" t="s">
        <v>30280</v>
      </c>
      <c r="F5611"/>
      <c r="G5611"/>
      <c r="H5611"/>
    </row>
    <row r="5612" spans="1:8" ht="15" x14ac:dyDescent="0.25">
      <c r="A5612" s="609" t="str">
        <f t="shared" si="87"/>
        <v>100722</v>
      </c>
      <c r="B5612" s="607" t="s">
        <v>6673</v>
      </c>
      <c r="C5612" s="607" t="s">
        <v>16538</v>
      </c>
      <c r="D5612" s="607" t="s">
        <v>10737</v>
      </c>
      <c r="E5612" s="619" t="s">
        <v>18692</v>
      </c>
      <c r="F5612"/>
      <c r="G5612"/>
      <c r="H5612"/>
    </row>
    <row r="5613" spans="1:8" ht="15" x14ac:dyDescent="0.25">
      <c r="A5613" s="609" t="str">
        <f t="shared" si="87"/>
        <v>100723</v>
      </c>
      <c r="B5613" s="607" t="s">
        <v>6674</v>
      </c>
      <c r="C5613" s="607" t="s">
        <v>31218</v>
      </c>
      <c r="D5613" s="607" t="s">
        <v>10737</v>
      </c>
      <c r="E5613" s="619" t="s">
        <v>10060</v>
      </c>
      <c r="F5613"/>
      <c r="G5613"/>
      <c r="H5613"/>
    </row>
    <row r="5614" spans="1:8" ht="15" x14ac:dyDescent="0.25">
      <c r="A5614" s="609" t="str">
        <f t="shared" si="87"/>
        <v>100724</v>
      </c>
      <c r="B5614" s="607" t="s">
        <v>6675</v>
      </c>
      <c r="C5614" s="607" t="s">
        <v>16540</v>
      </c>
      <c r="D5614" s="607" t="s">
        <v>10737</v>
      </c>
      <c r="E5614" s="619" t="s">
        <v>8999</v>
      </c>
      <c r="F5614"/>
      <c r="G5614"/>
      <c r="H5614"/>
    </row>
    <row r="5615" spans="1:8" ht="15" x14ac:dyDescent="0.25">
      <c r="A5615" s="609" t="str">
        <f t="shared" si="87"/>
        <v>100725</v>
      </c>
      <c r="B5615" s="607" t="s">
        <v>6676</v>
      </c>
      <c r="C5615" s="607" t="s">
        <v>31219</v>
      </c>
      <c r="D5615" s="607" t="s">
        <v>10737</v>
      </c>
      <c r="E5615" s="619" t="s">
        <v>10266</v>
      </c>
      <c r="F5615"/>
      <c r="G5615"/>
      <c r="H5615"/>
    </row>
    <row r="5616" spans="1:8" ht="15" x14ac:dyDescent="0.25">
      <c r="A5616" s="609" t="str">
        <f t="shared" si="87"/>
        <v>100726</v>
      </c>
      <c r="B5616" s="607" t="s">
        <v>6677</v>
      </c>
      <c r="C5616" s="607" t="s">
        <v>16541</v>
      </c>
      <c r="D5616" s="607" t="s">
        <v>10737</v>
      </c>
      <c r="E5616" s="619" t="s">
        <v>9754</v>
      </c>
      <c r="F5616"/>
      <c r="G5616"/>
      <c r="H5616"/>
    </row>
    <row r="5617" spans="1:8" ht="15" x14ac:dyDescent="0.25">
      <c r="A5617" s="609" t="str">
        <f t="shared" si="87"/>
        <v>100727</v>
      </c>
      <c r="B5617" s="607" t="s">
        <v>6678</v>
      </c>
      <c r="C5617" s="607" t="s">
        <v>31220</v>
      </c>
      <c r="D5617" s="607" t="s">
        <v>10737</v>
      </c>
      <c r="E5617" s="619" t="s">
        <v>14952</v>
      </c>
      <c r="F5617"/>
      <c r="G5617"/>
      <c r="H5617"/>
    </row>
    <row r="5618" spans="1:8" ht="15" x14ac:dyDescent="0.25">
      <c r="A5618" s="609" t="str">
        <f t="shared" si="87"/>
        <v>100728</v>
      </c>
      <c r="B5618" s="607" t="s">
        <v>6679</v>
      </c>
      <c r="C5618" s="607" t="s">
        <v>16542</v>
      </c>
      <c r="D5618" s="607" t="s">
        <v>10737</v>
      </c>
      <c r="E5618" s="619" t="s">
        <v>17988</v>
      </c>
      <c r="F5618"/>
      <c r="G5618"/>
      <c r="H5618"/>
    </row>
    <row r="5619" spans="1:8" ht="15" x14ac:dyDescent="0.25">
      <c r="A5619" s="609" t="str">
        <f t="shared" si="87"/>
        <v>100729</v>
      </c>
      <c r="B5619" s="607" t="s">
        <v>6680</v>
      </c>
      <c r="C5619" s="607" t="s">
        <v>31221</v>
      </c>
      <c r="D5619" s="607" t="s">
        <v>10737</v>
      </c>
      <c r="E5619" s="619" t="s">
        <v>18521</v>
      </c>
      <c r="F5619"/>
      <c r="G5619"/>
      <c r="H5619"/>
    </row>
    <row r="5620" spans="1:8" ht="15" x14ac:dyDescent="0.25">
      <c r="A5620" s="609" t="str">
        <f t="shared" si="87"/>
        <v>100730</v>
      </c>
      <c r="B5620" s="607" t="s">
        <v>6681</v>
      </c>
      <c r="C5620" s="607" t="s">
        <v>16543</v>
      </c>
      <c r="D5620" s="607" t="s">
        <v>10737</v>
      </c>
      <c r="E5620" s="619" t="s">
        <v>25849</v>
      </c>
      <c r="F5620"/>
      <c r="G5620"/>
      <c r="H5620"/>
    </row>
    <row r="5621" spans="1:8" ht="15" x14ac:dyDescent="0.25">
      <c r="A5621" s="609" t="str">
        <f t="shared" si="87"/>
        <v>100733</v>
      </c>
      <c r="B5621" s="607" t="s">
        <v>6682</v>
      </c>
      <c r="C5621" s="607" t="s">
        <v>31222</v>
      </c>
      <c r="D5621" s="607" t="s">
        <v>10737</v>
      </c>
      <c r="E5621" s="619" t="s">
        <v>9395</v>
      </c>
      <c r="F5621"/>
      <c r="G5621"/>
      <c r="H5621"/>
    </row>
    <row r="5622" spans="1:8" ht="15" x14ac:dyDescent="0.25">
      <c r="A5622" s="609" t="str">
        <f t="shared" si="87"/>
        <v>100734</v>
      </c>
      <c r="B5622" s="607" t="s">
        <v>6683</v>
      </c>
      <c r="C5622" s="607" t="s">
        <v>16545</v>
      </c>
      <c r="D5622" s="607" t="s">
        <v>10737</v>
      </c>
      <c r="E5622" s="619" t="s">
        <v>8800</v>
      </c>
      <c r="F5622"/>
      <c r="G5622"/>
      <c r="H5622"/>
    </row>
    <row r="5623" spans="1:8" ht="15" x14ac:dyDescent="0.25">
      <c r="A5623" s="609" t="str">
        <f t="shared" si="87"/>
        <v>100735</v>
      </c>
      <c r="B5623" s="607" t="s">
        <v>6684</v>
      </c>
      <c r="C5623" s="607" t="s">
        <v>31223</v>
      </c>
      <c r="D5623" s="607" t="s">
        <v>10737</v>
      </c>
      <c r="E5623" s="619" t="s">
        <v>14544</v>
      </c>
      <c r="F5623"/>
      <c r="G5623"/>
      <c r="H5623"/>
    </row>
    <row r="5624" spans="1:8" ht="15" x14ac:dyDescent="0.25">
      <c r="A5624" s="609" t="str">
        <f t="shared" si="87"/>
        <v>100736</v>
      </c>
      <c r="B5624" s="607" t="s">
        <v>6685</v>
      </c>
      <c r="C5624" s="607" t="s">
        <v>16546</v>
      </c>
      <c r="D5624" s="607" t="s">
        <v>10737</v>
      </c>
      <c r="E5624" s="619" t="s">
        <v>9930</v>
      </c>
      <c r="F5624"/>
      <c r="G5624"/>
      <c r="H5624"/>
    </row>
    <row r="5625" spans="1:8" ht="15" x14ac:dyDescent="0.25">
      <c r="A5625" s="609" t="str">
        <f t="shared" si="87"/>
        <v>100739</v>
      </c>
      <c r="B5625" s="607" t="s">
        <v>6686</v>
      </c>
      <c r="C5625" s="607" t="s">
        <v>31224</v>
      </c>
      <c r="D5625" s="607" t="s">
        <v>10737</v>
      </c>
      <c r="E5625" s="619" t="s">
        <v>15208</v>
      </c>
      <c r="F5625"/>
      <c r="G5625"/>
      <c r="H5625"/>
    </row>
    <row r="5626" spans="1:8" ht="15" x14ac:dyDescent="0.25">
      <c r="A5626" s="609" t="str">
        <f t="shared" si="87"/>
        <v>100740</v>
      </c>
      <c r="B5626" s="607" t="s">
        <v>6687</v>
      </c>
      <c r="C5626" s="607" t="s">
        <v>16547</v>
      </c>
      <c r="D5626" s="607" t="s">
        <v>10737</v>
      </c>
      <c r="E5626" s="619" t="s">
        <v>9382</v>
      </c>
      <c r="F5626"/>
      <c r="G5626"/>
      <c r="H5626"/>
    </row>
    <row r="5627" spans="1:8" ht="15" x14ac:dyDescent="0.25">
      <c r="A5627" s="609" t="str">
        <f t="shared" si="87"/>
        <v>100741</v>
      </c>
      <c r="B5627" s="607" t="s">
        <v>6688</v>
      </c>
      <c r="C5627" s="607" t="s">
        <v>31225</v>
      </c>
      <c r="D5627" s="607" t="s">
        <v>10737</v>
      </c>
      <c r="E5627" s="619" t="s">
        <v>13811</v>
      </c>
      <c r="F5627"/>
      <c r="G5627"/>
      <c r="H5627"/>
    </row>
    <row r="5628" spans="1:8" ht="15" x14ac:dyDescent="0.25">
      <c r="A5628" s="609" t="str">
        <f t="shared" si="87"/>
        <v>100742</v>
      </c>
      <c r="B5628" s="607" t="s">
        <v>6689</v>
      </c>
      <c r="C5628" s="607" t="s">
        <v>16549</v>
      </c>
      <c r="D5628" s="607" t="s">
        <v>10737</v>
      </c>
      <c r="E5628" s="619" t="s">
        <v>30280</v>
      </c>
      <c r="F5628"/>
      <c r="G5628"/>
      <c r="H5628"/>
    </row>
    <row r="5629" spans="1:8" ht="15" x14ac:dyDescent="0.25">
      <c r="A5629" s="609" t="str">
        <f t="shared" si="87"/>
        <v>100743</v>
      </c>
      <c r="B5629" s="607" t="s">
        <v>6690</v>
      </c>
      <c r="C5629" s="607" t="s">
        <v>31226</v>
      </c>
      <c r="D5629" s="607" t="s">
        <v>10737</v>
      </c>
      <c r="E5629" s="619" t="s">
        <v>10063</v>
      </c>
      <c r="F5629"/>
      <c r="G5629"/>
      <c r="H5629"/>
    </row>
    <row r="5630" spans="1:8" ht="15" x14ac:dyDescent="0.25">
      <c r="A5630" s="609" t="str">
        <f t="shared" si="87"/>
        <v>100744</v>
      </c>
      <c r="B5630" s="607" t="s">
        <v>6691</v>
      </c>
      <c r="C5630" s="607" t="s">
        <v>16550</v>
      </c>
      <c r="D5630" s="607" t="s">
        <v>10737</v>
      </c>
      <c r="E5630" s="619" t="s">
        <v>9401</v>
      </c>
      <c r="F5630"/>
      <c r="G5630"/>
      <c r="H5630"/>
    </row>
    <row r="5631" spans="1:8" ht="15" x14ac:dyDescent="0.25">
      <c r="A5631" s="609" t="str">
        <f t="shared" si="87"/>
        <v>100745</v>
      </c>
      <c r="B5631" s="607" t="s">
        <v>6692</v>
      </c>
      <c r="C5631" s="607" t="s">
        <v>31227</v>
      </c>
      <c r="D5631" s="607" t="s">
        <v>10737</v>
      </c>
      <c r="E5631" s="619" t="s">
        <v>13871</v>
      </c>
      <c r="F5631"/>
      <c r="G5631"/>
      <c r="H5631"/>
    </row>
    <row r="5632" spans="1:8" ht="15" x14ac:dyDescent="0.25">
      <c r="A5632" s="609" t="str">
        <f t="shared" si="87"/>
        <v>100746</v>
      </c>
      <c r="B5632" s="607" t="s">
        <v>6693</v>
      </c>
      <c r="C5632" s="607" t="s">
        <v>16552</v>
      </c>
      <c r="D5632" s="607" t="s">
        <v>10737</v>
      </c>
      <c r="E5632" s="619" t="s">
        <v>10076</v>
      </c>
      <c r="F5632"/>
      <c r="G5632"/>
      <c r="H5632"/>
    </row>
    <row r="5633" spans="1:8" ht="15" x14ac:dyDescent="0.25">
      <c r="A5633" s="609" t="str">
        <f t="shared" si="87"/>
        <v>100747</v>
      </c>
      <c r="B5633" s="607" t="s">
        <v>6694</v>
      </c>
      <c r="C5633" s="607" t="s">
        <v>31228</v>
      </c>
      <c r="D5633" s="607" t="s">
        <v>10737</v>
      </c>
      <c r="E5633" s="619" t="s">
        <v>14217</v>
      </c>
      <c r="F5633"/>
      <c r="G5633"/>
      <c r="H5633"/>
    </row>
    <row r="5634" spans="1:8" ht="15" x14ac:dyDescent="0.25">
      <c r="A5634" s="609" t="str">
        <f t="shared" ref="A5634:A5697" si="88">IF(ISERROR(SEARCH("/",B5634)=6),TRIM(CLEAN(B5634)),IF(SEARCH("/",B5634)=6,IF(LEN(TRIM(CLEAN(B5634)))=7,LEFT(TRIM(CLEAN(B5634)),6)&amp;"00"&amp;RIGHT(TRIM(CLEAN(B5634)),1),LEFT(TRIM(CLEAN(B5634)),6)&amp;"0"&amp;RIGHT(TRIM(CLEAN(B5634)),2)),TRIM(CLEAN(B5634))))</f>
        <v>100748</v>
      </c>
      <c r="B5634" s="607" t="s">
        <v>6695</v>
      </c>
      <c r="C5634" s="607" t="s">
        <v>16553</v>
      </c>
      <c r="D5634" s="607" t="s">
        <v>10737</v>
      </c>
      <c r="E5634" s="619" t="s">
        <v>10411</v>
      </c>
      <c r="F5634"/>
      <c r="G5634"/>
      <c r="H5634"/>
    </row>
    <row r="5635" spans="1:8" ht="15" x14ac:dyDescent="0.25">
      <c r="A5635" s="609" t="str">
        <f t="shared" si="88"/>
        <v>100749</v>
      </c>
      <c r="B5635" s="607" t="s">
        <v>6696</v>
      </c>
      <c r="C5635" s="607" t="s">
        <v>31229</v>
      </c>
      <c r="D5635" s="607" t="s">
        <v>10737</v>
      </c>
      <c r="E5635" s="619" t="s">
        <v>9845</v>
      </c>
      <c r="F5635"/>
      <c r="G5635"/>
      <c r="H5635"/>
    </row>
    <row r="5636" spans="1:8" ht="15" x14ac:dyDescent="0.25">
      <c r="A5636" s="609" t="str">
        <f t="shared" si="88"/>
        <v>100750</v>
      </c>
      <c r="B5636" s="607" t="s">
        <v>6697</v>
      </c>
      <c r="C5636" s="607" t="s">
        <v>16554</v>
      </c>
      <c r="D5636" s="607" t="s">
        <v>10737</v>
      </c>
      <c r="E5636" s="619" t="s">
        <v>19102</v>
      </c>
      <c r="F5636"/>
      <c r="G5636"/>
      <c r="H5636"/>
    </row>
    <row r="5637" spans="1:8" ht="15" x14ac:dyDescent="0.25">
      <c r="A5637" s="609" t="str">
        <f t="shared" si="88"/>
        <v>100751</v>
      </c>
      <c r="B5637" s="607" t="s">
        <v>6698</v>
      </c>
      <c r="C5637" s="607" t="s">
        <v>31230</v>
      </c>
      <c r="D5637" s="607" t="s">
        <v>10737</v>
      </c>
      <c r="E5637" s="619" t="s">
        <v>9860</v>
      </c>
      <c r="F5637"/>
      <c r="G5637"/>
      <c r="H5637"/>
    </row>
    <row r="5638" spans="1:8" ht="15" x14ac:dyDescent="0.25">
      <c r="A5638" s="609" t="str">
        <f t="shared" si="88"/>
        <v>100752</v>
      </c>
      <c r="B5638" s="607" t="s">
        <v>6699</v>
      </c>
      <c r="C5638" s="607" t="s">
        <v>16556</v>
      </c>
      <c r="D5638" s="607" t="s">
        <v>10737</v>
      </c>
      <c r="E5638" s="619" t="s">
        <v>33594</v>
      </c>
      <c r="F5638"/>
      <c r="G5638"/>
      <c r="H5638"/>
    </row>
    <row r="5639" spans="1:8" ht="15" x14ac:dyDescent="0.25">
      <c r="A5639" s="609" t="str">
        <f t="shared" si="88"/>
        <v>100753</v>
      </c>
      <c r="B5639" s="607" t="s">
        <v>6700</v>
      </c>
      <c r="C5639" s="607" t="s">
        <v>31232</v>
      </c>
      <c r="D5639" s="607" t="s">
        <v>10737</v>
      </c>
      <c r="E5639" s="619" t="s">
        <v>9797</v>
      </c>
      <c r="F5639"/>
      <c r="G5639"/>
      <c r="H5639"/>
    </row>
    <row r="5640" spans="1:8" ht="15" x14ac:dyDescent="0.25">
      <c r="A5640" s="609" t="str">
        <f t="shared" si="88"/>
        <v>100754</v>
      </c>
      <c r="B5640" s="607" t="s">
        <v>6701</v>
      </c>
      <c r="C5640" s="607" t="s">
        <v>16557</v>
      </c>
      <c r="D5640" s="607" t="s">
        <v>10737</v>
      </c>
      <c r="E5640" s="619" t="s">
        <v>15724</v>
      </c>
      <c r="F5640"/>
      <c r="G5640"/>
      <c r="H5640"/>
    </row>
    <row r="5641" spans="1:8" ht="15" x14ac:dyDescent="0.25">
      <c r="A5641" s="609" t="str">
        <f t="shared" si="88"/>
        <v>100757</v>
      </c>
      <c r="B5641" s="607" t="s">
        <v>6702</v>
      </c>
      <c r="C5641" s="607" t="s">
        <v>31233</v>
      </c>
      <c r="D5641" s="607" t="s">
        <v>10737</v>
      </c>
      <c r="E5641" s="619" t="s">
        <v>19406</v>
      </c>
      <c r="F5641"/>
      <c r="G5641"/>
      <c r="H5641"/>
    </row>
    <row r="5642" spans="1:8" ht="15" x14ac:dyDescent="0.25">
      <c r="A5642" s="609" t="str">
        <f t="shared" si="88"/>
        <v>100758</v>
      </c>
      <c r="B5642" s="607" t="s">
        <v>6703</v>
      </c>
      <c r="C5642" s="607" t="s">
        <v>16559</v>
      </c>
      <c r="D5642" s="607" t="s">
        <v>10737</v>
      </c>
      <c r="E5642" s="619" t="s">
        <v>19165</v>
      </c>
      <c r="F5642"/>
      <c r="G5642"/>
      <c r="H5642"/>
    </row>
    <row r="5643" spans="1:8" ht="15" x14ac:dyDescent="0.25">
      <c r="A5643" s="609" t="str">
        <f t="shared" si="88"/>
        <v>100759</v>
      </c>
      <c r="B5643" s="607" t="s">
        <v>6704</v>
      </c>
      <c r="C5643" s="607" t="s">
        <v>31234</v>
      </c>
      <c r="D5643" s="607" t="s">
        <v>10737</v>
      </c>
      <c r="E5643" s="619" t="s">
        <v>10961</v>
      </c>
      <c r="F5643"/>
      <c r="G5643"/>
      <c r="H5643"/>
    </row>
    <row r="5644" spans="1:8" ht="15" x14ac:dyDescent="0.25">
      <c r="A5644" s="609" t="str">
        <f t="shared" si="88"/>
        <v>100760</v>
      </c>
      <c r="B5644" s="607" t="s">
        <v>6705</v>
      </c>
      <c r="C5644" s="607" t="s">
        <v>16560</v>
      </c>
      <c r="D5644" s="607" t="s">
        <v>10737</v>
      </c>
      <c r="E5644" s="619" t="s">
        <v>18734</v>
      </c>
      <c r="F5644"/>
      <c r="G5644"/>
      <c r="H5644"/>
    </row>
    <row r="5645" spans="1:8" ht="15" x14ac:dyDescent="0.25">
      <c r="A5645" s="609" t="str">
        <f t="shared" si="88"/>
        <v>100761</v>
      </c>
      <c r="B5645" s="607" t="s">
        <v>6706</v>
      </c>
      <c r="C5645" s="607" t="s">
        <v>31235</v>
      </c>
      <c r="D5645" s="607" t="s">
        <v>10737</v>
      </c>
      <c r="E5645" s="619" t="s">
        <v>9321</v>
      </c>
      <c r="F5645"/>
      <c r="G5645"/>
      <c r="H5645"/>
    </row>
    <row r="5646" spans="1:8" ht="15" x14ac:dyDescent="0.25">
      <c r="A5646" s="609" t="str">
        <f t="shared" si="88"/>
        <v>100762</v>
      </c>
      <c r="B5646" s="607" t="s">
        <v>6707</v>
      </c>
      <c r="C5646" s="607" t="s">
        <v>16561</v>
      </c>
      <c r="D5646" s="607" t="s">
        <v>10737</v>
      </c>
      <c r="E5646" s="619" t="s">
        <v>33609</v>
      </c>
      <c r="F5646"/>
      <c r="G5646"/>
      <c r="H5646"/>
    </row>
    <row r="5647" spans="1:8" ht="15" x14ac:dyDescent="0.25">
      <c r="A5647" s="609" t="str">
        <f t="shared" si="88"/>
        <v>102488</v>
      </c>
      <c r="B5647" s="607" t="s">
        <v>31236</v>
      </c>
      <c r="C5647" s="607" t="s">
        <v>31237</v>
      </c>
      <c r="D5647" s="607" t="s">
        <v>10737</v>
      </c>
      <c r="E5647" s="619" t="s">
        <v>11362</v>
      </c>
      <c r="F5647"/>
      <c r="G5647"/>
      <c r="H5647"/>
    </row>
    <row r="5648" spans="1:8" ht="15" x14ac:dyDescent="0.25">
      <c r="A5648" s="609" t="str">
        <f t="shared" si="88"/>
        <v>102489</v>
      </c>
      <c r="B5648" s="607" t="s">
        <v>31238</v>
      </c>
      <c r="C5648" s="607" t="s">
        <v>31239</v>
      </c>
      <c r="D5648" s="607" t="s">
        <v>10737</v>
      </c>
      <c r="E5648" s="619" t="s">
        <v>23012</v>
      </c>
      <c r="F5648"/>
      <c r="G5648"/>
      <c r="H5648"/>
    </row>
    <row r="5649" spans="1:8" ht="15" x14ac:dyDescent="0.25">
      <c r="A5649" s="609" t="str">
        <f t="shared" si="88"/>
        <v>102491</v>
      </c>
      <c r="B5649" s="607" t="s">
        <v>31240</v>
      </c>
      <c r="C5649" s="607" t="s">
        <v>31241</v>
      </c>
      <c r="D5649" s="607" t="s">
        <v>10737</v>
      </c>
      <c r="E5649" s="619" t="s">
        <v>9743</v>
      </c>
      <c r="F5649"/>
      <c r="G5649"/>
      <c r="H5649"/>
    </row>
    <row r="5650" spans="1:8" ht="15" x14ac:dyDescent="0.25">
      <c r="A5650" s="609" t="str">
        <f t="shared" si="88"/>
        <v>102492</v>
      </c>
      <c r="B5650" s="607" t="s">
        <v>31242</v>
      </c>
      <c r="C5650" s="607" t="s">
        <v>31243</v>
      </c>
      <c r="D5650" s="607" t="s">
        <v>10737</v>
      </c>
      <c r="E5650" s="619" t="s">
        <v>10357</v>
      </c>
      <c r="F5650"/>
      <c r="G5650"/>
      <c r="H5650"/>
    </row>
    <row r="5651" spans="1:8" ht="15" x14ac:dyDescent="0.25">
      <c r="A5651" s="609" t="str">
        <f t="shared" si="88"/>
        <v>102494</v>
      </c>
      <c r="B5651" s="607" t="s">
        <v>31244</v>
      </c>
      <c r="C5651" s="607" t="s">
        <v>31245</v>
      </c>
      <c r="D5651" s="607" t="s">
        <v>10737</v>
      </c>
      <c r="E5651" s="619" t="s">
        <v>28326</v>
      </c>
      <c r="F5651"/>
      <c r="G5651"/>
      <c r="H5651"/>
    </row>
    <row r="5652" spans="1:8" ht="15" x14ac:dyDescent="0.25">
      <c r="A5652" s="609" t="str">
        <f t="shared" si="88"/>
        <v>102496</v>
      </c>
      <c r="B5652" s="607" t="s">
        <v>31246</v>
      </c>
      <c r="C5652" s="607" t="s">
        <v>31247</v>
      </c>
      <c r="D5652" s="607" t="s">
        <v>10494</v>
      </c>
      <c r="E5652" s="619" t="s">
        <v>17941</v>
      </c>
      <c r="F5652"/>
      <c r="G5652"/>
      <c r="H5652"/>
    </row>
    <row r="5653" spans="1:8" ht="15" x14ac:dyDescent="0.25">
      <c r="A5653" s="609" t="str">
        <f t="shared" si="88"/>
        <v>102497</v>
      </c>
      <c r="B5653" s="607" t="s">
        <v>31248</v>
      </c>
      <c r="C5653" s="607" t="s">
        <v>31249</v>
      </c>
      <c r="D5653" s="607" t="s">
        <v>10494</v>
      </c>
      <c r="E5653" s="619" t="s">
        <v>18301</v>
      </c>
      <c r="F5653"/>
      <c r="G5653"/>
      <c r="H5653"/>
    </row>
    <row r="5654" spans="1:8" ht="15" x14ac:dyDescent="0.25">
      <c r="A5654" s="609" t="str">
        <f t="shared" si="88"/>
        <v>102498</v>
      </c>
      <c r="B5654" s="607" t="s">
        <v>31250</v>
      </c>
      <c r="C5654" s="607" t="s">
        <v>31251</v>
      </c>
      <c r="D5654" s="607" t="s">
        <v>10494</v>
      </c>
      <c r="E5654" s="619" t="s">
        <v>9649</v>
      </c>
      <c r="F5654"/>
      <c r="G5654"/>
      <c r="H5654"/>
    </row>
    <row r="5655" spans="1:8" ht="15" x14ac:dyDescent="0.25">
      <c r="A5655" s="609" t="str">
        <f t="shared" si="88"/>
        <v>102499</v>
      </c>
      <c r="B5655" s="607" t="s">
        <v>31252</v>
      </c>
      <c r="C5655" s="607" t="s">
        <v>31253</v>
      </c>
      <c r="D5655" s="607" t="s">
        <v>10737</v>
      </c>
      <c r="E5655" s="619" t="s">
        <v>11808</v>
      </c>
      <c r="F5655"/>
      <c r="G5655"/>
      <c r="H5655"/>
    </row>
    <row r="5656" spans="1:8" ht="15" x14ac:dyDescent="0.25">
      <c r="A5656" s="609" t="str">
        <f t="shared" si="88"/>
        <v>102500</v>
      </c>
      <c r="B5656" s="607" t="s">
        <v>31254</v>
      </c>
      <c r="C5656" s="607" t="s">
        <v>31255</v>
      </c>
      <c r="D5656" s="607" t="s">
        <v>10494</v>
      </c>
      <c r="E5656" s="619" t="s">
        <v>8929</v>
      </c>
      <c r="F5656"/>
      <c r="G5656"/>
      <c r="H5656"/>
    </row>
    <row r="5657" spans="1:8" ht="15" x14ac:dyDescent="0.25">
      <c r="A5657" s="609" t="str">
        <f t="shared" si="88"/>
        <v>102501</v>
      </c>
      <c r="B5657" s="607" t="s">
        <v>31256</v>
      </c>
      <c r="C5657" s="607" t="s">
        <v>31257</v>
      </c>
      <c r="D5657" s="607" t="s">
        <v>10737</v>
      </c>
      <c r="E5657" s="619" t="s">
        <v>8963</v>
      </c>
      <c r="F5657"/>
      <c r="G5657"/>
      <c r="H5657"/>
    </row>
    <row r="5658" spans="1:8" ht="15" x14ac:dyDescent="0.25">
      <c r="A5658" s="609" t="str">
        <f t="shared" si="88"/>
        <v>102504</v>
      </c>
      <c r="B5658" s="607" t="s">
        <v>31258</v>
      </c>
      <c r="C5658" s="607" t="s">
        <v>31259</v>
      </c>
      <c r="D5658" s="607" t="s">
        <v>10494</v>
      </c>
      <c r="E5658" s="619" t="s">
        <v>9268</v>
      </c>
      <c r="F5658"/>
      <c r="G5658"/>
      <c r="H5658"/>
    </row>
    <row r="5659" spans="1:8" ht="15" x14ac:dyDescent="0.25">
      <c r="A5659" s="609" t="str">
        <f t="shared" si="88"/>
        <v>102505</v>
      </c>
      <c r="B5659" s="607" t="s">
        <v>31260</v>
      </c>
      <c r="C5659" s="607" t="s">
        <v>31261</v>
      </c>
      <c r="D5659" s="607" t="s">
        <v>10494</v>
      </c>
      <c r="E5659" s="619" t="s">
        <v>10060</v>
      </c>
      <c r="F5659"/>
      <c r="G5659"/>
      <c r="H5659"/>
    </row>
    <row r="5660" spans="1:8" ht="15" x14ac:dyDescent="0.25">
      <c r="A5660" s="609" t="str">
        <f t="shared" si="88"/>
        <v>102506</v>
      </c>
      <c r="B5660" s="607" t="s">
        <v>31262</v>
      </c>
      <c r="C5660" s="607" t="s">
        <v>31263</v>
      </c>
      <c r="D5660" s="607" t="s">
        <v>10494</v>
      </c>
      <c r="E5660" s="619" t="s">
        <v>14462</v>
      </c>
      <c r="F5660"/>
      <c r="G5660"/>
      <c r="H5660"/>
    </row>
    <row r="5661" spans="1:8" ht="15" x14ac:dyDescent="0.25">
      <c r="A5661" s="609" t="str">
        <f t="shared" si="88"/>
        <v>102507</v>
      </c>
      <c r="B5661" s="607" t="s">
        <v>31264</v>
      </c>
      <c r="C5661" s="607" t="s">
        <v>31265</v>
      </c>
      <c r="D5661" s="607" t="s">
        <v>10494</v>
      </c>
      <c r="E5661" s="619" t="s">
        <v>11035</v>
      </c>
      <c r="F5661"/>
      <c r="G5661"/>
      <c r="H5661"/>
    </row>
    <row r="5662" spans="1:8" ht="15" x14ac:dyDescent="0.25">
      <c r="A5662" s="609" t="str">
        <f t="shared" si="88"/>
        <v>102508</v>
      </c>
      <c r="B5662" s="607" t="s">
        <v>31266</v>
      </c>
      <c r="C5662" s="607" t="s">
        <v>31267</v>
      </c>
      <c r="D5662" s="607" t="s">
        <v>10737</v>
      </c>
      <c r="E5662" s="619" t="s">
        <v>34214</v>
      </c>
      <c r="F5662"/>
      <c r="G5662"/>
      <c r="H5662"/>
    </row>
    <row r="5663" spans="1:8" ht="15" x14ac:dyDescent="0.25">
      <c r="A5663" s="609" t="str">
        <f t="shared" si="88"/>
        <v>102509</v>
      </c>
      <c r="B5663" s="607" t="s">
        <v>31268</v>
      </c>
      <c r="C5663" s="607" t="s">
        <v>31269</v>
      </c>
      <c r="D5663" s="607" t="s">
        <v>10737</v>
      </c>
      <c r="E5663" s="619" t="s">
        <v>9502</v>
      </c>
      <c r="F5663"/>
      <c r="G5663"/>
      <c r="H5663"/>
    </row>
    <row r="5664" spans="1:8" ht="15" x14ac:dyDescent="0.25">
      <c r="A5664" s="609" t="str">
        <f t="shared" si="88"/>
        <v>102512</v>
      </c>
      <c r="B5664" s="607" t="s">
        <v>31270</v>
      </c>
      <c r="C5664" s="607" t="s">
        <v>31271</v>
      </c>
      <c r="D5664" s="607" t="s">
        <v>10494</v>
      </c>
      <c r="E5664" s="619" t="s">
        <v>18301</v>
      </c>
      <c r="F5664"/>
      <c r="G5664"/>
      <c r="H5664"/>
    </row>
    <row r="5665" spans="1:8" ht="15" x14ac:dyDescent="0.25">
      <c r="A5665" s="609" t="str">
        <f t="shared" si="88"/>
        <v>102513</v>
      </c>
      <c r="B5665" s="607" t="s">
        <v>31272</v>
      </c>
      <c r="C5665" s="607" t="s">
        <v>31273</v>
      </c>
      <c r="D5665" s="607" t="s">
        <v>10737</v>
      </c>
      <c r="E5665" s="619" t="s">
        <v>19620</v>
      </c>
      <c r="F5665"/>
      <c r="G5665"/>
      <c r="H5665"/>
    </row>
    <row r="5666" spans="1:8" ht="15" x14ac:dyDescent="0.25">
      <c r="A5666" s="609" t="str">
        <f t="shared" si="88"/>
        <v>102520</v>
      </c>
      <c r="B5666" s="607" t="s">
        <v>31274</v>
      </c>
      <c r="C5666" s="607" t="s">
        <v>31275</v>
      </c>
      <c r="D5666" s="607" t="s">
        <v>10737</v>
      </c>
      <c r="E5666" s="619" t="s">
        <v>19562</v>
      </c>
      <c r="F5666"/>
      <c r="G5666"/>
      <c r="H5666"/>
    </row>
    <row r="5667" spans="1:8" ht="15" x14ac:dyDescent="0.25">
      <c r="A5667" s="609" t="str">
        <f t="shared" si="88"/>
        <v>101749</v>
      </c>
      <c r="B5667" s="607" t="s">
        <v>8287</v>
      </c>
      <c r="C5667" s="607" t="s">
        <v>16564</v>
      </c>
      <c r="D5667" s="607" t="s">
        <v>10737</v>
      </c>
      <c r="E5667" s="619" t="s">
        <v>19447</v>
      </c>
      <c r="F5667"/>
      <c r="G5667"/>
      <c r="H5667"/>
    </row>
    <row r="5668" spans="1:8" ht="15" x14ac:dyDescent="0.25">
      <c r="A5668" s="609" t="str">
        <f t="shared" si="88"/>
        <v>101750</v>
      </c>
      <c r="B5668" s="607" t="s">
        <v>8288</v>
      </c>
      <c r="C5668" s="607" t="s">
        <v>16566</v>
      </c>
      <c r="D5668" s="607" t="s">
        <v>10737</v>
      </c>
      <c r="E5668" s="619" t="s">
        <v>18972</v>
      </c>
      <c r="F5668"/>
      <c r="G5668"/>
      <c r="H5668"/>
    </row>
    <row r="5669" spans="1:8" ht="15" x14ac:dyDescent="0.25">
      <c r="A5669" s="609" t="str">
        <f t="shared" si="88"/>
        <v>101729</v>
      </c>
      <c r="B5669" s="607" t="s">
        <v>8268</v>
      </c>
      <c r="C5669" s="607" t="s">
        <v>16568</v>
      </c>
      <c r="D5669" s="607" t="s">
        <v>10737</v>
      </c>
      <c r="E5669" s="619" t="s">
        <v>34215</v>
      </c>
      <c r="F5669"/>
      <c r="G5669"/>
      <c r="H5669"/>
    </row>
    <row r="5670" spans="1:8" ht="15" x14ac:dyDescent="0.25">
      <c r="A5670" s="609" t="str">
        <f t="shared" si="88"/>
        <v>101746</v>
      </c>
      <c r="B5670" s="607" t="s">
        <v>8284</v>
      </c>
      <c r="C5670" s="607" t="s">
        <v>16569</v>
      </c>
      <c r="D5670" s="607" t="s">
        <v>10737</v>
      </c>
      <c r="E5670" s="619" t="s">
        <v>34216</v>
      </c>
      <c r="F5670"/>
      <c r="G5670"/>
      <c r="H5670"/>
    </row>
    <row r="5671" spans="1:8" ht="15" x14ac:dyDescent="0.25">
      <c r="A5671" s="609" t="str">
        <f t="shared" si="88"/>
        <v>101751</v>
      </c>
      <c r="B5671" s="607" t="s">
        <v>8289</v>
      </c>
      <c r="C5671" s="607" t="s">
        <v>16570</v>
      </c>
      <c r="D5671" s="607" t="s">
        <v>10737</v>
      </c>
      <c r="E5671" s="619" t="s">
        <v>34217</v>
      </c>
      <c r="F5671"/>
      <c r="G5671"/>
      <c r="H5671"/>
    </row>
    <row r="5672" spans="1:8" ht="15" x14ac:dyDescent="0.25">
      <c r="A5672" s="609" t="str">
        <f t="shared" si="88"/>
        <v>87246</v>
      </c>
      <c r="B5672" s="607" t="s">
        <v>1076</v>
      </c>
      <c r="C5672" s="607" t="s">
        <v>16571</v>
      </c>
      <c r="D5672" s="607" t="s">
        <v>10737</v>
      </c>
      <c r="E5672" s="619" t="s">
        <v>18792</v>
      </c>
      <c r="F5672"/>
      <c r="G5672"/>
      <c r="H5672"/>
    </row>
    <row r="5673" spans="1:8" ht="15" x14ac:dyDescent="0.25">
      <c r="A5673" s="609" t="str">
        <f t="shared" si="88"/>
        <v>87247</v>
      </c>
      <c r="B5673" s="607" t="s">
        <v>1077</v>
      </c>
      <c r="C5673" s="607" t="s">
        <v>16573</v>
      </c>
      <c r="D5673" s="607" t="s">
        <v>10737</v>
      </c>
      <c r="E5673" s="619" t="s">
        <v>33550</v>
      </c>
      <c r="F5673"/>
      <c r="G5673"/>
      <c r="H5673"/>
    </row>
    <row r="5674" spans="1:8" ht="15" x14ac:dyDescent="0.25">
      <c r="A5674" s="609" t="str">
        <f t="shared" si="88"/>
        <v>87248</v>
      </c>
      <c r="B5674" s="607" t="s">
        <v>1078</v>
      </c>
      <c r="C5674" s="607" t="s">
        <v>16574</v>
      </c>
      <c r="D5674" s="607" t="s">
        <v>10737</v>
      </c>
      <c r="E5674" s="619" t="s">
        <v>9676</v>
      </c>
      <c r="F5674"/>
      <c r="G5674"/>
      <c r="H5674"/>
    </row>
    <row r="5675" spans="1:8" ht="15" x14ac:dyDescent="0.25">
      <c r="A5675" s="609" t="str">
        <f t="shared" si="88"/>
        <v>87249</v>
      </c>
      <c r="B5675" s="607" t="s">
        <v>1079</v>
      </c>
      <c r="C5675" s="607" t="s">
        <v>16575</v>
      </c>
      <c r="D5675" s="607" t="s">
        <v>10737</v>
      </c>
      <c r="E5675" s="619" t="s">
        <v>9753</v>
      </c>
      <c r="F5675"/>
      <c r="G5675"/>
      <c r="H5675"/>
    </row>
    <row r="5676" spans="1:8" ht="15" x14ac:dyDescent="0.25">
      <c r="A5676" s="609" t="str">
        <f t="shared" si="88"/>
        <v>87250</v>
      </c>
      <c r="B5676" s="607" t="s">
        <v>1080</v>
      </c>
      <c r="C5676" s="607" t="s">
        <v>16577</v>
      </c>
      <c r="D5676" s="607" t="s">
        <v>10737</v>
      </c>
      <c r="E5676" s="619" t="s">
        <v>34218</v>
      </c>
      <c r="F5676"/>
      <c r="G5676"/>
      <c r="H5676"/>
    </row>
    <row r="5677" spans="1:8" ht="15" x14ac:dyDescent="0.25">
      <c r="A5677" s="609" t="str">
        <f t="shared" si="88"/>
        <v>87251</v>
      </c>
      <c r="B5677" s="607" t="s">
        <v>1081</v>
      </c>
      <c r="C5677" s="607" t="s">
        <v>16578</v>
      </c>
      <c r="D5677" s="607" t="s">
        <v>10737</v>
      </c>
      <c r="E5677" s="619" t="s">
        <v>18931</v>
      </c>
      <c r="F5677"/>
      <c r="G5677"/>
      <c r="H5677"/>
    </row>
    <row r="5678" spans="1:8" ht="15" x14ac:dyDescent="0.25">
      <c r="A5678" s="609" t="str">
        <f t="shared" si="88"/>
        <v>87255</v>
      </c>
      <c r="B5678" s="607" t="s">
        <v>1082</v>
      </c>
      <c r="C5678" s="607" t="s">
        <v>16579</v>
      </c>
      <c r="D5678" s="607" t="s">
        <v>10737</v>
      </c>
      <c r="E5678" s="619" t="s">
        <v>34219</v>
      </c>
      <c r="F5678"/>
      <c r="G5678"/>
      <c r="H5678"/>
    </row>
    <row r="5679" spans="1:8" ht="15" x14ac:dyDescent="0.25">
      <c r="A5679" s="609" t="str">
        <f t="shared" si="88"/>
        <v>87256</v>
      </c>
      <c r="B5679" s="607" t="s">
        <v>1083</v>
      </c>
      <c r="C5679" s="607" t="s">
        <v>16580</v>
      </c>
      <c r="D5679" s="607" t="s">
        <v>10737</v>
      </c>
      <c r="E5679" s="619" t="s">
        <v>18823</v>
      </c>
      <c r="F5679"/>
      <c r="G5679"/>
      <c r="H5679"/>
    </row>
    <row r="5680" spans="1:8" ht="15" x14ac:dyDescent="0.25">
      <c r="A5680" s="609" t="str">
        <f t="shared" si="88"/>
        <v>87257</v>
      </c>
      <c r="B5680" s="607" t="s">
        <v>1084</v>
      </c>
      <c r="C5680" s="607" t="s">
        <v>1085</v>
      </c>
      <c r="D5680" s="607" t="s">
        <v>10737</v>
      </c>
      <c r="E5680" s="619" t="s">
        <v>10301</v>
      </c>
      <c r="F5680"/>
      <c r="G5680"/>
      <c r="H5680"/>
    </row>
    <row r="5681" spans="1:8" ht="15" x14ac:dyDescent="0.25">
      <c r="A5681" s="609" t="str">
        <f t="shared" si="88"/>
        <v>87258</v>
      </c>
      <c r="B5681" s="607" t="s">
        <v>1086</v>
      </c>
      <c r="C5681" s="607" t="s">
        <v>16581</v>
      </c>
      <c r="D5681" s="607" t="s">
        <v>10737</v>
      </c>
      <c r="E5681" s="619" t="s">
        <v>34220</v>
      </c>
      <c r="F5681"/>
      <c r="G5681"/>
      <c r="H5681"/>
    </row>
    <row r="5682" spans="1:8" ht="15" x14ac:dyDescent="0.25">
      <c r="A5682" s="609" t="str">
        <f t="shared" si="88"/>
        <v>87259</v>
      </c>
      <c r="B5682" s="607" t="s">
        <v>1087</v>
      </c>
      <c r="C5682" s="607" t="s">
        <v>16582</v>
      </c>
      <c r="D5682" s="607" t="s">
        <v>10737</v>
      </c>
      <c r="E5682" s="619" t="s">
        <v>34221</v>
      </c>
      <c r="F5682"/>
      <c r="G5682"/>
      <c r="H5682"/>
    </row>
    <row r="5683" spans="1:8" ht="15" x14ac:dyDescent="0.25">
      <c r="A5683" s="609" t="str">
        <f t="shared" si="88"/>
        <v>87260</v>
      </c>
      <c r="B5683" s="607" t="s">
        <v>1088</v>
      </c>
      <c r="C5683" s="607" t="s">
        <v>16583</v>
      </c>
      <c r="D5683" s="607" t="s">
        <v>10737</v>
      </c>
      <c r="E5683" s="619" t="s">
        <v>29582</v>
      </c>
      <c r="F5683"/>
      <c r="G5683"/>
      <c r="H5683"/>
    </row>
    <row r="5684" spans="1:8" ht="15" x14ac:dyDescent="0.25">
      <c r="A5684" s="609" t="str">
        <f t="shared" si="88"/>
        <v>87261</v>
      </c>
      <c r="B5684" s="607" t="s">
        <v>1089</v>
      </c>
      <c r="C5684" s="607" t="s">
        <v>16584</v>
      </c>
      <c r="D5684" s="607" t="s">
        <v>10737</v>
      </c>
      <c r="E5684" s="619" t="s">
        <v>34222</v>
      </c>
      <c r="F5684"/>
      <c r="G5684"/>
      <c r="H5684"/>
    </row>
    <row r="5685" spans="1:8" ht="15" x14ac:dyDescent="0.25">
      <c r="A5685" s="609" t="str">
        <f t="shared" si="88"/>
        <v>87262</v>
      </c>
      <c r="B5685" s="607" t="s">
        <v>1090</v>
      </c>
      <c r="C5685" s="607" t="s">
        <v>16585</v>
      </c>
      <c r="D5685" s="607" t="s">
        <v>10737</v>
      </c>
      <c r="E5685" s="619" t="s">
        <v>34223</v>
      </c>
      <c r="F5685"/>
      <c r="G5685"/>
      <c r="H5685"/>
    </row>
    <row r="5686" spans="1:8" ht="15" x14ac:dyDescent="0.25">
      <c r="A5686" s="609" t="str">
        <f t="shared" si="88"/>
        <v>87263</v>
      </c>
      <c r="B5686" s="607" t="s">
        <v>1091</v>
      </c>
      <c r="C5686" s="607" t="s">
        <v>16586</v>
      </c>
      <c r="D5686" s="607" t="s">
        <v>10737</v>
      </c>
      <c r="E5686" s="619" t="s">
        <v>34224</v>
      </c>
      <c r="F5686"/>
      <c r="G5686"/>
      <c r="H5686"/>
    </row>
    <row r="5687" spans="1:8" ht="15" x14ac:dyDescent="0.25">
      <c r="A5687" s="609" t="str">
        <f t="shared" si="88"/>
        <v>89046</v>
      </c>
      <c r="B5687" s="607" t="s">
        <v>1713</v>
      </c>
      <c r="C5687" s="607" t="s">
        <v>16587</v>
      </c>
      <c r="D5687" s="607" t="s">
        <v>10737</v>
      </c>
      <c r="E5687" s="619" t="s">
        <v>14841</v>
      </c>
      <c r="F5687"/>
      <c r="G5687"/>
      <c r="H5687"/>
    </row>
    <row r="5688" spans="1:8" ht="15" x14ac:dyDescent="0.25">
      <c r="A5688" s="609" t="str">
        <f t="shared" si="88"/>
        <v>89171</v>
      </c>
      <c r="B5688" s="607" t="s">
        <v>1723</v>
      </c>
      <c r="C5688" s="607" t="s">
        <v>16588</v>
      </c>
      <c r="D5688" s="607" t="s">
        <v>10737</v>
      </c>
      <c r="E5688" s="619" t="s">
        <v>26411</v>
      </c>
      <c r="F5688"/>
      <c r="G5688"/>
      <c r="H5688"/>
    </row>
    <row r="5689" spans="1:8" ht="15" x14ac:dyDescent="0.25">
      <c r="A5689" s="609" t="str">
        <f t="shared" si="88"/>
        <v>93389</v>
      </c>
      <c r="B5689" s="607" t="s">
        <v>4008</v>
      </c>
      <c r="C5689" s="607" t="s">
        <v>16589</v>
      </c>
      <c r="D5689" s="607" t="s">
        <v>10737</v>
      </c>
      <c r="E5689" s="619" t="s">
        <v>19543</v>
      </c>
      <c r="F5689"/>
      <c r="G5689"/>
      <c r="H5689"/>
    </row>
    <row r="5690" spans="1:8" ht="15" x14ac:dyDescent="0.25">
      <c r="A5690" s="609" t="str">
        <f t="shared" si="88"/>
        <v>93390</v>
      </c>
      <c r="B5690" s="607" t="s">
        <v>4009</v>
      </c>
      <c r="C5690" s="607" t="s">
        <v>16590</v>
      </c>
      <c r="D5690" s="607" t="s">
        <v>10737</v>
      </c>
      <c r="E5690" s="619" t="s">
        <v>14365</v>
      </c>
      <c r="F5690"/>
      <c r="G5690"/>
      <c r="H5690"/>
    </row>
    <row r="5691" spans="1:8" ht="15" x14ac:dyDescent="0.25">
      <c r="A5691" s="609" t="str">
        <f t="shared" si="88"/>
        <v>93391</v>
      </c>
      <c r="B5691" s="607" t="s">
        <v>4010</v>
      </c>
      <c r="C5691" s="607" t="s">
        <v>16591</v>
      </c>
      <c r="D5691" s="607" t="s">
        <v>10737</v>
      </c>
      <c r="E5691" s="619" t="s">
        <v>18339</v>
      </c>
      <c r="F5691"/>
      <c r="G5691"/>
      <c r="H5691"/>
    </row>
    <row r="5692" spans="1:8" ht="15" x14ac:dyDescent="0.25">
      <c r="A5692" s="609" t="str">
        <f t="shared" si="88"/>
        <v>98670</v>
      </c>
      <c r="B5692" s="607" t="s">
        <v>5917</v>
      </c>
      <c r="C5692" s="607" t="s">
        <v>16592</v>
      </c>
      <c r="D5692" s="607" t="s">
        <v>10737</v>
      </c>
      <c r="E5692" s="619" t="s">
        <v>34225</v>
      </c>
      <c r="F5692"/>
      <c r="G5692"/>
      <c r="H5692"/>
    </row>
    <row r="5693" spans="1:8" ht="15" x14ac:dyDescent="0.25">
      <c r="A5693" s="609" t="str">
        <f t="shared" si="88"/>
        <v>98671</v>
      </c>
      <c r="B5693" s="607" t="s">
        <v>5918</v>
      </c>
      <c r="C5693" s="607" t="s">
        <v>16593</v>
      </c>
      <c r="D5693" s="607" t="s">
        <v>10737</v>
      </c>
      <c r="E5693" s="619" t="s">
        <v>34226</v>
      </c>
      <c r="F5693"/>
      <c r="G5693"/>
      <c r="H5693"/>
    </row>
    <row r="5694" spans="1:8" ht="15" x14ac:dyDescent="0.25">
      <c r="A5694" s="609" t="str">
        <f t="shared" si="88"/>
        <v>98672</v>
      </c>
      <c r="B5694" s="607" t="s">
        <v>5919</v>
      </c>
      <c r="C5694" s="607" t="s">
        <v>16594</v>
      </c>
      <c r="D5694" s="607" t="s">
        <v>10737</v>
      </c>
      <c r="E5694" s="619" t="s">
        <v>34227</v>
      </c>
      <c r="F5694"/>
      <c r="G5694"/>
      <c r="H5694"/>
    </row>
    <row r="5695" spans="1:8" ht="15" x14ac:dyDescent="0.25">
      <c r="A5695" s="609" t="str">
        <f t="shared" si="88"/>
        <v>98673</v>
      </c>
      <c r="B5695" s="607" t="s">
        <v>5920</v>
      </c>
      <c r="C5695" s="607" t="s">
        <v>16595</v>
      </c>
      <c r="D5695" s="607" t="s">
        <v>10737</v>
      </c>
      <c r="E5695" s="619" t="s">
        <v>34228</v>
      </c>
      <c r="F5695"/>
      <c r="G5695"/>
      <c r="H5695"/>
    </row>
    <row r="5696" spans="1:8" ht="15" x14ac:dyDescent="0.25">
      <c r="A5696" s="609" t="str">
        <f t="shared" si="88"/>
        <v>98678</v>
      </c>
      <c r="B5696" s="607" t="s">
        <v>8187</v>
      </c>
      <c r="C5696" s="607" t="s">
        <v>16596</v>
      </c>
      <c r="D5696" s="607" t="s">
        <v>10737</v>
      </c>
      <c r="E5696" s="619" t="s">
        <v>34229</v>
      </c>
      <c r="F5696"/>
      <c r="G5696"/>
      <c r="H5696"/>
    </row>
    <row r="5697" spans="1:8" ht="15" x14ac:dyDescent="0.25">
      <c r="A5697" s="609" t="str">
        <f t="shared" si="88"/>
        <v>98679</v>
      </c>
      <c r="B5697" s="607" t="s">
        <v>5921</v>
      </c>
      <c r="C5697" s="607" t="s">
        <v>16597</v>
      </c>
      <c r="D5697" s="607" t="s">
        <v>10737</v>
      </c>
      <c r="E5697" s="619" t="s">
        <v>10133</v>
      </c>
      <c r="F5697"/>
      <c r="G5697"/>
      <c r="H5697"/>
    </row>
    <row r="5698" spans="1:8" ht="15" x14ac:dyDescent="0.25">
      <c r="A5698" s="609" t="str">
        <f t="shared" ref="A5698:A5761" si="89">IF(ISERROR(SEARCH("/",B5698)=6),TRIM(CLEAN(B5698)),IF(SEARCH("/",B5698)=6,IF(LEN(TRIM(CLEAN(B5698)))=7,LEFT(TRIM(CLEAN(B5698)),6)&amp;"00"&amp;RIGHT(TRIM(CLEAN(B5698)),1),LEFT(TRIM(CLEAN(B5698)),6)&amp;"0"&amp;RIGHT(TRIM(CLEAN(B5698)),2)),TRIM(CLEAN(B5698))))</f>
        <v>98680</v>
      </c>
      <c r="B5698" s="607" t="s">
        <v>5922</v>
      </c>
      <c r="C5698" s="607" t="s">
        <v>16598</v>
      </c>
      <c r="D5698" s="607" t="s">
        <v>10737</v>
      </c>
      <c r="E5698" s="619" t="s">
        <v>34230</v>
      </c>
      <c r="F5698"/>
      <c r="G5698"/>
      <c r="H5698"/>
    </row>
    <row r="5699" spans="1:8" ht="15" x14ac:dyDescent="0.25">
      <c r="A5699" s="609" t="str">
        <f t="shared" si="89"/>
        <v>98681</v>
      </c>
      <c r="B5699" s="607" t="s">
        <v>5923</v>
      </c>
      <c r="C5699" s="607" t="s">
        <v>16599</v>
      </c>
      <c r="D5699" s="607" t="s">
        <v>10737</v>
      </c>
      <c r="E5699" s="619" t="s">
        <v>18791</v>
      </c>
      <c r="F5699"/>
      <c r="G5699"/>
      <c r="H5699"/>
    </row>
    <row r="5700" spans="1:8" ht="15" x14ac:dyDescent="0.25">
      <c r="A5700" s="609" t="str">
        <f t="shared" si="89"/>
        <v>98682</v>
      </c>
      <c r="B5700" s="607" t="s">
        <v>5924</v>
      </c>
      <c r="C5700" s="607" t="s">
        <v>16600</v>
      </c>
      <c r="D5700" s="607" t="s">
        <v>10737</v>
      </c>
      <c r="E5700" s="619" t="s">
        <v>19612</v>
      </c>
      <c r="F5700"/>
      <c r="G5700"/>
      <c r="H5700"/>
    </row>
    <row r="5701" spans="1:8" ht="15" x14ac:dyDescent="0.25">
      <c r="A5701" s="609" t="str">
        <f t="shared" si="89"/>
        <v>98685</v>
      </c>
      <c r="B5701" s="607" t="s">
        <v>5925</v>
      </c>
      <c r="C5701" s="607" t="s">
        <v>16602</v>
      </c>
      <c r="D5701" s="607" t="s">
        <v>10494</v>
      </c>
      <c r="E5701" s="619" t="s">
        <v>34231</v>
      </c>
      <c r="F5701"/>
      <c r="G5701"/>
      <c r="H5701"/>
    </row>
    <row r="5702" spans="1:8" ht="15" x14ac:dyDescent="0.25">
      <c r="A5702" s="609" t="str">
        <f t="shared" si="89"/>
        <v>98686</v>
      </c>
      <c r="B5702" s="607" t="s">
        <v>5926</v>
      </c>
      <c r="C5702" s="607" t="s">
        <v>16603</v>
      </c>
      <c r="D5702" s="607" t="s">
        <v>10494</v>
      </c>
      <c r="E5702" s="619" t="s">
        <v>13660</v>
      </c>
      <c r="F5702"/>
      <c r="G5702"/>
      <c r="H5702"/>
    </row>
    <row r="5703" spans="1:8" ht="15" x14ac:dyDescent="0.25">
      <c r="A5703" s="609" t="str">
        <f t="shared" si="89"/>
        <v>98688</v>
      </c>
      <c r="B5703" s="607" t="s">
        <v>5927</v>
      </c>
      <c r="C5703" s="607" t="s">
        <v>16604</v>
      </c>
      <c r="D5703" s="607" t="s">
        <v>10494</v>
      </c>
      <c r="E5703" s="619" t="s">
        <v>34232</v>
      </c>
      <c r="F5703"/>
      <c r="G5703"/>
      <c r="H5703"/>
    </row>
    <row r="5704" spans="1:8" ht="15" x14ac:dyDescent="0.25">
      <c r="A5704" s="609" t="str">
        <f t="shared" si="89"/>
        <v>98689</v>
      </c>
      <c r="B5704" s="607" t="s">
        <v>5928</v>
      </c>
      <c r="C5704" s="607" t="s">
        <v>16605</v>
      </c>
      <c r="D5704" s="607" t="s">
        <v>10494</v>
      </c>
      <c r="E5704" s="619" t="s">
        <v>34233</v>
      </c>
      <c r="F5704"/>
      <c r="G5704"/>
      <c r="H5704"/>
    </row>
    <row r="5705" spans="1:8" ht="15" x14ac:dyDescent="0.25">
      <c r="A5705" s="609" t="str">
        <f t="shared" si="89"/>
        <v>101090</v>
      </c>
      <c r="B5705" s="607" t="s">
        <v>6786</v>
      </c>
      <c r="C5705" s="607" t="s">
        <v>16606</v>
      </c>
      <c r="D5705" s="607" t="s">
        <v>10737</v>
      </c>
      <c r="E5705" s="619" t="s">
        <v>34234</v>
      </c>
      <c r="F5705"/>
      <c r="G5705"/>
      <c r="H5705"/>
    </row>
    <row r="5706" spans="1:8" ht="15" x14ac:dyDescent="0.25">
      <c r="A5706" s="609" t="str">
        <f t="shared" si="89"/>
        <v>101091</v>
      </c>
      <c r="B5706" s="607" t="s">
        <v>6787</v>
      </c>
      <c r="C5706" s="607" t="s">
        <v>16607</v>
      </c>
      <c r="D5706" s="607" t="s">
        <v>10737</v>
      </c>
      <c r="E5706" s="619" t="s">
        <v>32204</v>
      </c>
      <c r="F5706"/>
      <c r="G5706"/>
      <c r="H5706"/>
    </row>
    <row r="5707" spans="1:8" ht="15" x14ac:dyDescent="0.25">
      <c r="A5707" s="609" t="str">
        <f t="shared" si="89"/>
        <v>101725</v>
      </c>
      <c r="B5707" s="607" t="s">
        <v>8265</v>
      </c>
      <c r="C5707" s="607" t="s">
        <v>16608</v>
      </c>
      <c r="D5707" s="607" t="s">
        <v>10737</v>
      </c>
      <c r="E5707" s="619" t="s">
        <v>34235</v>
      </c>
      <c r="F5707"/>
      <c r="G5707"/>
      <c r="H5707"/>
    </row>
    <row r="5708" spans="1:8" ht="15" x14ac:dyDescent="0.25">
      <c r="A5708" s="609" t="str">
        <f t="shared" si="89"/>
        <v>101726</v>
      </c>
      <c r="B5708" s="607" t="s">
        <v>8266</v>
      </c>
      <c r="C5708" s="607" t="s">
        <v>16609</v>
      </c>
      <c r="D5708" s="607" t="s">
        <v>10737</v>
      </c>
      <c r="E5708" s="619" t="s">
        <v>34225</v>
      </c>
      <c r="F5708"/>
      <c r="G5708"/>
      <c r="H5708"/>
    </row>
    <row r="5709" spans="1:8" ht="15" x14ac:dyDescent="0.25">
      <c r="A5709" s="609" t="str">
        <f t="shared" si="89"/>
        <v>101731</v>
      </c>
      <c r="B5709" s="607" t="s">
        <v>8269</v>
      </c>
      <c r="C5709" s="607" t="s">
        <v>16610</v>
      </c>
      <c r="D5709" s="607" t="s">
        <v>10737</v>
      </c>
      <c r="E5709" s="619" t="s">
        <v>34236</v>
      </c>
      <c r="F5709"/>
      <c r="G5709"/>
      <c r="H5709"/>
    </row>
    <row r="5710" spans="1:8" ht="15" x14ac:dyDescent="0.25">
      <c r="A5710" s="609" t="str">
        <f t="shared" si="89"/>
        <v>101732</v>
      </c>
      <c r="B5710" s="607" t="s">
        <v>8270</v>
      </c>
      <c r="C5710" s="607" t="s">
        <v>16611</v>
      </c>
      <c r="D5710" s="607" t="s">
        <v>10737</v>
      </c>
      <c r="E5710" s="619" t="s">
        <v>16657</v>
      </c>
      <c r="F5710"/>
      <c r="G5710"/>
      <c r="H5710"/>
    </row>
    <row r="5711" spans="1:8" ht="15" x14ac:dyDescent="0.25">
      <c r="A5711" s="609" t="str">
        <f t="shared" si="89"/>
        <v>101094</v>
      </c>
      <c r="B5711" s="607" t="s">
        <v>6790</v>
      </c>
      <c r="C5711" s="607" t="s">
        <v>16613</v>
      </c>
      <c r="D5711" s="607" t="s">
        <v>10494</v>
      </c>
      <c r="E5711" s="619" t="s">
        <v>34237</v>
      </c>
      <c r="F5711"/>
      <c r="G5711"/>
      <c r="H5711"/>
    </row>
    <row r="5712" spans="1:8" ht="15" x14ac:dyDescent="0.25">
      <c r="A5712" s="609" t="str">
        <f t="shared" si="89"/>
        <v>101727</v>
      </c>
      <c r="B5712" s="607" t="s">
        <v>8267</v>
      </c>
      <c r="C5712" s="607" t="s">
        <v>16614</v>
      </c>
      <c r="D5712" s="607" t="s">
        <v>10737</v>
      </c>
      <c r="E5712" s="619" t="s">
        <v>34238</v>
      </c>
      <c r="F5712"/>
      <c r="G5712"/>
      <c r="H5712"/>
    </row>
    <row r="5713" spans="1:8" ht="15" x14ac:dyDescent="0.25">
      <c r="A5713" s="609" t="str">
        <f t="shared" si="89"/>
        <v>101733</v>
      </c>
      <c r="B5713" s="607" t="s">
        <v>8271</v>
      </c>
      <c r="C5713" s="607" t="s">
        <v>16615</v>
      </c>
      <c r="D5713" s="607" t="s">
        <v>10737</v>
      </c>
      <c r="E5713" s="619" t="s">
        <v>34239</v>
      </c>
      <c r="F5713"/>
      <c r="G5713"/>
      <c r="H5713"/>
    </row>
    <row r="5714" spans="1:8" ht="15" x14ac:dyDescent="0.25">
      <c r="A5714" s="609" t="str">
        <f t="shared" si="89"/>
        <v>101734</v>
      </c>
      <c r="B5714" s="607" t="s">
        <v>8272</v>
      </c>
      <c r="C5714" s="607" t="s">
        <v>16616</v>
      </c>
      <c r="D5714" s="607" t="s">
        <v>10737</v>
      </c>
      <c r="E5714" s="619" t="s">
        <v>31489</v>
      </c>
      <c r="F5714"/>
      <c r="G5714"/>
      <c r="H5714"/>
    </row>
    <row r="5715" spans="1:8" ht="15" x14ac:dyDescent="0.25">
      <c r="A5715" s="609" t="str">
        <f t="shared" si="89"/>
        <v>101735</v>
      </c>
      <c r="B5715" s="607" t="s">
        <v>8273</v>
      </c>
      <c r="C5715" s="607" t="s">
        <v>16617</v>
      </c>
      <c r="D5715" s="607" t="s">
        <v>10737</v>
      </c>
      <c r="E5715" s="619" t="s">
        <v>34240</v>
      </c>
      <c r="F5715"/>
      <c r="G5715"/>
      <c r="H5715"/>
    </row>
    <row r="5716" spans="1:8" ht="15" x14ac:dyDescent="0.25">
      <c r="A5716" s="609" t="str">
        <f t="shared" si="89"/>
        <v>101736</v>
      </c>
      <c r="B5716" s="607" t="s">
        <v>8274</v>
      </c>
      <c r="C5716" s="607" t="s">
        <v>16618</v>
      </c>
      <c r="D5716" s="607" t="s">
        <v>10737</v>
      </c>
      <c r="E5716" s="619" t="s">
        <v>34241</v>
      </c>
      <c r="F5716"/>
      <c r="G5716"/>
      <c r="H5716"/>
    </row>
    <row r="5717" spans="1:8" ht="15" x14ac:dyDescent="0.25">
      <c r="A5717" s="609" t="str">
        <f t="shared" si="89"/>
        <v>101737</v>
      </c>
      <c r="B5717" s="607" t="s">
        <v>8275</v>
      </c>
      <c r="C5717" s="607" t="s">
        <v>16619</v>
      </c>
      <c r="D5717" s="607" t="s">
        <v>10737</v>
      </c>
      <c r="E5717" s="619" t="s">
        <v>34242</v>
      </c>
      <c r="F5717"/>
      <c r="G5717"/>
      <c r="H5717"/>
    </row>
    <row r="5718" spans="1:8" ht="15" x14ac:dyDescent="0.25">
      <c r="A5718" s="609" t="str">
        <f t="shared" si="89"/>
        <v>101748</v>
      </c>
      <c r="B5718" s="607" t="s">
        <v>8286</v>
      </c>
      <c r="C5718" s="607" t="s">
        <v>16620</v>
      </c>
      <c r="D5718" s="607" t="s">
        <v>10737</v>
      </c>
      <c r="E5718" s="619" t="s">
        <v>10149</v>
      </c>
      <c r="F5718"/>
      <c r="G5718"/>
      <c r="H5718"/>
    </row>
    <row r="5719" spans="1:8" ht="15" x14ac:dyDescent="0.25">
      <c r="A5719" s="609" t="str">
        <f t="shared" si="89"/>
        <v>101092</v>
      </c>
      <c r="B5719" s="607" t="s">
        <v>6788</v>
      </c>
      <c r="C5719" s="607" t="s">
        <v>16621</v>
      </c>
      <c r="D5719" s="607" t="s">
        <v>10737</v>
      </c>
      <c r="E5719" s="619" t="s">
        <v>34243</v>
      </c>
      <c r="F5719"/>
      <c r="G5719"/>
      <c r="H5719"/>
    </row>
    <row r="5720" spans="1:8" ht="15" x14ac:dyDescent="0.25">
      <c r="A5720" s="609" t="str">
        <f t="shared" si="89"/>
        <v>101093</v>
      </c>
      <c r="B5720" s="607" t="s">
        <v>6789</v>
      </c>
      <c r="C5720" s="607" t="s">
        <v>16622</v>
      </c>
      <c r="D5720" s="607" t="s">
        <v>10737</v>
      </c>
      <c r="E5720" s="619" t="s">
        <v>34244</v>
      </c>
      <c r="F5720"/>
      <c r="G5720"/>
      <c r="H5720"/>
    </row>
    <row r="5721" spans="1:8" ht="15" x14ac:dyDescent="0.25">
      <c r="A5721" s="609" t="str">
        <f t="shared" si="89"/>
        <v>98695</v>
      </c>
      <c r="B5721" s="607" t="s">
        <v>5929</v>
      </c>
      <c r="C5721" s="607" t="s">
        <v>16623</v>
      </c>
      <c r="D5721" s="607" t="s">
        <v>10494</v>
      </c>
      <c r="E5721" s="619" t="s">
        <v>19677</v>
      </c>
      <c r="F5721"/>
      <c r="G5721"/>
      <c r="H5721"/>
    </row>
    <row r="5722" spans="1:8" ht="15" x14ac:dyDescent="0.25">
      <c r="A5722" s="609" t="str">
        <f t="shared" si="89"/>
        <v>98697</v>
      </c>
      <c r="B5722" s="607" t="s">
        <v>5930</v>
      </c>
      <c r="C5722" s="607" t="s">
        <v>16624</v>
      </c>
      <c r="D5722" s="607" t="s">
        <v>10494</v>
      </c>
      <c r="E5722" s="619" t="s">
        <v>34245</v>
      </c>
      <c r="F5722"/>
      <c r="G5722"/>
      <c r="H5722"/>
    </row>
    <row r="5723" spans="1:8" ht="15" x14ac:dyDescent="0.25">
      <c r="A5723" s="609" t="str">
        <f t="shared" si="89"/>
        <v>101738</v>
      </c>
      <c r="B5723" s="607" t="s">
        <v>8276</v>
      </c>
      <c r="C5723" s="607" t="s">
        <v>16625</v>
      </c>
      <c r="D5723" s="607" t="s">
        <v>10494</v>
      </c>
      <c r="E5723" s="619" t="s">
        <v>10014</v>
      </c>
      <c r="F5723"/>
      <c r="G5723"/>
      <c r="H5723"/>
    </row>
    <row r="5724" spans="1:8" ht="15" x14ac:dyDescent="0.25">
      <c r="A5724" s="609" t="str">
        <f t="shared" si="89"/>
        <v>101739</v>
      </c>
      <c r="B5724" s="607" t="s">
        <v>8277</v>
      </c>
      <c r="C5724" s="607" t="s">
        <v>16626</v>
      </c>
      <c r="D5724" s="607" t="s">
        <v>10494</v>
      </c>
      <c r="E5724" s="619" t="s">
        <v>14554</v>
      </c>
      <c r="F5724"/>
      <c r="G5724"/>
      <c r="H5724"/>
    </row>
    <row r="5725" spans="1:8" ht="15" x14ac:dyDescent="0.25">
      <c r="A5725" s="609" t="str">
        <f t="shared" si="89"/>
        <v>88648</v>
      </c>
      <c r="B5725" s="607" t="s">
        <v>1642</v>
      </c>
      <c r="C5725" s="607" t="s">
        <v>16628</v>
      </c>
      <c r="D5725" s="607" t="s">
        <v>10494</v>
      </c>
      <c r="E5725" s="619" t="s">
        <v>9048</v>
      </c>
      <c r="F5725"/>
      <c r="G5725"/>
      <c r="H5725"/>
    </row>
    <row r="5726" spans="1:8" ht="15" x14ac:dyDescent="0.25">
      <c r="A5726" s="609" t="str">
        <f t="shared" si="89"/>
        <v>88649</v>
      </c>
      <c r="B5726" s="607" t="s">
        <v>1643</v>
      </c>
      <c r="C5726" s="607" t="s">
        <v>16629</v>
      </c>
      <c r="D5726" s="607" t="s">
        <v>10494</v>
      </c>
      <c r="E5726" s="619" t="s">
        <v>8828</v>
      </c>
      <c r="F5726"/>
      <c r="G5726"/>
      <c r="H5726"/>
    </row>
    <row r="5727" spans="1:8" ht="15" x14ac:dyDescent="0.25">
      <c r="A5727" s="609" t="str">
        <f t="shared" si="89"/>
        <v>88650</v>
      </c>
      <c r="B5727" s="607" t="s">
        <v>1644</v>
      </c>
      <c r="C5727" s="607" t="s">
        <v>16630</v>
      </c>
      <c r="D5727" s="607" t="s">
        <v>10494</v>
      </c>
      <c r="E5727" s="619" t="s">
        <v>9004</v>
      </c>
      <c r="F5727"/>
      <c r="G5727"/>
      <c r="H5727"/>
    </row>
    <row r="5728" spans="1:8" ht="15" x14ac:dyDescent="0.25">
      <c r="A5728" s="609" t="str">
        <f t="shared" si="89"/>
        <v>96467</v>
      </c>
      <c r="B5728" s="607" t="s">
        <v>4975</v>
      </c>
      <c r="C5728" s="607" t="s">
        <v>16631</v>
      </c>
      <c r="D5728" s="607" t="s">
        <v>10494</v>
      </c>
      <c r="E5728" s="619" t="s">
        <v>9956</v>
      </c>
      <c r="F5728"/>
      <c r="G5728"/>
      <c r="H5728"/>
    </row>
    <row r="5729" spans="1:8" ht="15" x14ac:dyDescent="0.25">
      <c r="A5729" s="609" t="str">
        <f t="shared" si="89"/>
        <v>101740</v>
      </c>
      <c r="B5729" s="607" t="s">
        <v>8278</v>
      </c>
      <c r="C5729" s="607" t="s">
        <v>16632</v>
      </c>
      <c r="D5729" s="607" t="s">
        <v>10494</v>
      </c>
      <c r="E5729" s="619" t="s">
        <v>34165</v>
      </c>
      <c r="F5729"/>
      <c r="G5729"/>
      <c r="H5729"/>
    </row>
    <row r="5730" spans="1:8" ht="15" x14ac:dyDescent="0.25">
      <c r="A5730" s="609" t="str">
        <f t="shared" si="89"/>
        <v>101741</v>
      </c>
      <c r="B5730" s="607" t="s">
        <v>8279</v>
      </c>
      <c r="C5730" s="607" t="s">
        <v>16633</v>
      </c>
      <c r="D5730" s="607" t="s">
        <v>10494</v>
      </c>
      <c r="E5730" s="619" t="s">
        <v>9408</v>
      </c>
      <c r="F5730"/>
      <c r="G5730"/>
      <c r="H5730"/>
    </row>
    <row r="5731" spans="1:8" ht="15" x14ac:dyDescent="0.25">
      <c r="A5731" s="609" t="str">
        <f t="shared" si="89"/>
        <v>94990</v>
      </c>
      <c r="B5731" s="607" t="s">
        <v>4468</v>
      </c>
      <c r="C5731" s="607" t="s">
        <v>16634</v>
      </c>
      <c r="D5731" s="607" t="s">
        <v>11895</v>
      </c>
      <c r="E5731" s="619" t="s">
        <v>34246</v>
      </c>
      <c r="F5731"/>
      <c r="G5731"/>
      <c r="H5731"/>
    </row>
    <row r="5732" spans="1:8" ht="15" x14ac:dyDescent="0.25">
      <c r="A5732" s="609" t="str">
        <f t="shared" si="89"/>
        <v>94991</v>
      </c>
      <c r="B5732" s="607" t="s">
        <v>4469</v>
      </c>
      <c r="C5732" s="607" t="s">
        <v>16635</v>
      </c>
      <c r="D5732" s="607" t="s">
        <v>11895</v>
      </c>
      <c r="E5732" s="619" t="s">
        <v>34247</v>
      </c>
      <c r="F5732"/>
      <c r="G5732"/>
      <c r="H5732"/>
    </row>
    <row r="5733" spans="1:8" ht="15" x14ac:dyDescent="0.25">
      <c r="A5733" s="609" t="str">
        <f t="shared" si="89"/>
        <v>94992</v>
      </c>
      <c r="B5733" s="607" t="s">
        <v>4470</v>
      </c>
      <c r="C5733" s="607" t="s">
        <v>16636</v>
      </c>
      <c r="D5733" s="607" t="s">
        <v>10737</v>
      </c>
      <c r="E5733" s="619" t="s">
        <v>34248</v>
      </c>
      <c r="F5733"/>
      <c r="G5733"/>
      <c r="H5733"/>
    </row>
    <row r="5734" spans="1:8" ht="15" x14ac:dyDescent="0.25">
      <c r="A5734" s="609" t="str">
        <f t="shared" si="89"/>
        <v>94993</v>
      </c>
      <c r="B5734" s="607" t="s">
        <v>4471</v>
      </c>
      <c r="C5734" s="607" t="s">
        <v>16637</v>
      </c>
      <c r="D5734" s="607" t="s">
        <v>10737</v>
      </c>
      <c r="E5734" s="619" t="s">
        <v>34249</v>
      </c>
      <c r="F5734"/>
      <c r="G5734"/>
      <c r="H5734"/>
    </row>
    <row r="5735" spans="1:8" ht="15" x14ac:dyDescent="0.25">
      <c r="A5735" s="609" t="str">
        <f t="shared" si="89"/>
        <v>94994</v>
      </c>
      <c r="B5735" s="607" t="s">
        <v>4472</v>
      </c>
      <c r="C5735" s="607" t="s">
        <v>16638</v>
      </c>
      <c r="D5735" s="607" t="s">
        <v>10737</v>
      </c>
      <c r="E5735" s="619" t="s">
        <v>34250</v>
      </c>
      <c r="F5735"/>
      <c r="G5735"/>
      <c r="H5735"/>
    </row>
    <row r="5736" spans="1:8" ht="15" x14ac:dyDescent="0.25">
      <c r="A5736" s="609" t="str">
        <f t="shared" si="89"/>
        <v>94995</v>
      </c>
      <c r="B5736" s="607" t="s">
        <v>4473</v>
      </c>
      <c r="C5736" s="607" t="s">
        <v>16639</v>
      </c>
      <c r="D5736" s="607" t="s">
        <v>10737</v>
      </c>
      <c r="E5736" s="619" t="s">
        <v>18296</v>
      </c>
      <c r="F5736"/>
      <c r="G5736"/>
      <c r="H5736"/>
    </row>
    <row r="5737" spans="1:8" ht="15" x14ac:dyDescent="0.25">
      <c r="A5737" s="609" t="str">
        <f t="shared" si="89"/>
        <v>94996</v>
      </c>
      <c r="B5737" s="607" t="s">
        <v>4474</v>
      </c>
      <c r="C5737" s="607" t="s">
        <v>16640</v>
      </c>
      <c r="D5737" s="607" t="s">
        <v>10737</v>
      </c>
      <c r="E5737" s="619" t="s">
        <v>19792</v>
      </c>
      <c r="F5737"/>
      <c r="G5737"/>
      <c r="H5737"/>
    </row>
    <row r="5738" spans="1:8" ht="15" x14ac:dyDescent="0.25">
      <c r="A5738" s="609" t="str">
        <f t="shared" si="89"/>
        <v>94997</v>
      </c>
      <c r="B5738" s="607" t="s">
        <v>4475</v>
      </c>
      <c r="C5738" s="607" t="s">
        <v>16641</v>
      </c>
      <c r="D5738" s="607" t="s">
        <v>10737</v>
      </c>
      <c r="E5738" s="619" t="s">
        <v>34251</v>
      </c>
      <c r="F5738"/>
      <c r="G5738"/>
      <c r="H5738"/>
    </row>
    <row r="5739" spans="1:8" ht="15" x14ac:dyDescent="0.25">
      <c r="A5739" s="609" t="str">
        <f t="shared" si="89"/>
        <v>94998</v>
      </c>
      <c r="B5739" s="607" t="s">
        <v>4476</v>
      </c>
      <c r="C5739" s="607" t="s">
        <v>16642</v>
      </c>
      <c r="D5739" s="607" t="s">
        <v>10737</v>
      </c>
      <c r="E5739" s="619" t="s">
        <v>18993</v>
      </c>
      <c r="F5739"/>
      <c r="G5739"/>
      <c r="H5739"/>
    </row>
    <row r="5740" spans="1:8" ht="15" x14ac:dyDescent="0.25">
      <c r="A5740" s="609" t="str">
        <f t="shared" si="89"/>
        <v>94999</v>
      </c>
      <c r="B5740" s="607" t="s">
        <v>4477</v>
      </c>
      <c r="C5740" s="607" t="s">
        <v>16643</v>
      </c>
      <c r="D5740" s="607" t="s">
        <v>10737</v>
      </c>
      <c r="E5740" s="619" t="s">
        <v>19050</v>
      </c>
      <c r="F5740"/>
      <c r="G5740"/>
      <c r="H5740"/>
    </row>
    <row r="5741" spans="1:8" ht="15" x14ac:dyDescent="0.25">
      <c r="A5741" s="609" t="str">
        <f t="shared" si="89"/>
        <v>101747</v>
      </c>
      <c r="B5741" s="607" t="s">
        <v>8285</v>
      </c>
      <c r="C5741" s="607" t="s">
        <v>16644</v>
      </c>
      <c r="D5741" s="607" t="s">
        <v>10737</v>
      </c>
      <c r="E5741" s="619" t="s">
        <v>34252</v>
      </c>
      <c r="F5741"/>
      <c r="G5741"/>
      <c r="H5741"/>
    </row>
    <row r="5742" spans="1:8" ht="15" x14ac:dyDescent="0.25">
      <c r="A5742" s="609" t="str">
        <f t="shared" si="89"/>
        <v>101743</v>
      </c>
      <c r="B5742" s="607" t="s">
        <v>8281</v>
      </c>
      <c r="C5742" s="607" t="s">
        <v>16646</v>
      </c>
      <c r="D5742" s="607" t="s">
        <v>10737</v>
      </c>
      <c r="E5742" s="619" t="s">
        <v>9282</v>
      </c>
      <c r="F5742"/>
      <c r="G5742"/>
      <c r="H5742"/>
    </row>
    <row r="5743" spans="1:8" ht="15" x14ac:dyDescent="0.25">
      <c r="A5743" s="609" t="str">
        <f t="shared" si="89"/>
        <v>101744</v>
      </c>
      <c r="B5743" s="607" t="s">
        <v>8282</v>
      </c>
      <c r="C5743" s="607" t="s">
        <v>16647</v>
      </c>
      <c r="D5743" s="607" t="s">
        <v>10737</v>
      </c>
      <c r="E5743" s="619" t="s">
        <v>9280</v>
      </c>
      <c r="F5743"/>
      <c r="G5743"/>
      <c r="H5743"/>
    </row>
    <row r="5744" spans="1:8" ht="15" x14ac:dyDescent="0.25">
      <c r="A5744" s="609" t="str">
        <f t="shared" si="89"/>
        <v>101745</v>
      </c>
      <c r="B5744" s="607" t="s">
        <v>8283</v>
      </c>
      <c r="C5744" s="607" t="s">
        <v>16648</v>
      </c>
      <c r="D5744" s="607" t="s">
        <v>10737</v>
      </c>
      <c r="E5744" s="619" t="s">
        <v>9281</v>
      </c>
      <c r="F5744"/>
      <c r="G5744"/>
      <c r="H5744"/>
    </row>
    <row r="5745" spans="1:8" ht="15" x14ac:dyDescent="0.25">
      <c r="A5745" s="609" t="str">
        <f t="shared" si="89"/>
        <v>87620</v>
      </c>
      <c r="B5745" s="607" t="s">
        <v>1357</v>
      </c>
      <c r="C5745" s="607" t="s">
        <v>31313</v>
      </c>
      <c r="D5745" s="607" t="s">
        <v>10737</v>
      </c>
      <c r="E5745" s="619" t="s">
        <v>19475</v>
      </c>
      <c r="F5745"/>
      <c r="G5745"/>
      <c r="H5745"/>
    </row>
    <row r="5746" spans="1:8" ht="15" x14ac:dyDescent="0.25">
      <c r="A5746" s="609" t="str">
        <f t="shared" si="89"/>
        <v>87622</v>
      </c>
      <c r="B5746" s="607" t="s">
        <v>1358</v>
      </c>
      <c r="C5746" s="607" t="s">
        <v>31315</v>
      </c>
      <c r="D5746" s="607" t="s">
        <v>10737</v>
      </c>
      <c r="E5746" s="619" t="s">
        <v>17642</v>
      </c>
      <c r="F5746"/>
      <c r="G5746"/>
      <c r="H5746"/>
    </row>
    <row r="5747" spans="1:8" ht="15" x14ac:dyDescent="0.25">
      <c r="A5747" s="609" t="str">
        <f t="shared" si="89"/>
        <v>87623</v>
      </c>
      <c r="B5747" s="607" t="s">
        <v>1359</v>
      </c>
      <c r="C5747" s="607" t="s">
        <v>31316</v>
      </c>
      <c r="D5747" s="607" t="s">
        <v>10737</v>
      </c>
      <c r="E5747" s="619" t="s">
        <v>25431</v>
      </c>
      <c r="F5747"/>
      <c r="G5747"/>
      <c r="H5747"/>
    </row>
    <row r="5748" spans="1:8" ht="15" x14ac:dyDescent="0.25">
      <c r="A5748" s="609" t="str">
        <f t="shared" si="89"/>
        <v>87624</v>
      </c>
      <c r="B5748" s="607" t="s">
        <v>1360</v>
      </c>
      <c r="C5748" s="607" t="s">
        <v>31316</v>
      </c>
      <c r="D5748" s="607" t="s">
        <v>10737</v>
      </c>
      <c r="E5748" s="619" t="s">
        <v>34253</v>
      </c>
      <c r="F5748"/>
      <c r="G5748"/>
      <c r="H5748"/>
    </row>
    <row r="5749" spans="1:8" ht="15" x14ac:dyDescent="0.25">
      <c r="A5749" s="609" t="str">
        <f t="shared" si="89"/>
        <v>87630</v>
      </c>
      <c r="B5749" s="607" t="s">
        <v>1361</v>
      </c>
      <c r="C5749" s="607" t="s">
        <v>31318</v>
      </c>
      <c r="D5749" s="607" t="s">
        <v>10737</v>
      </c>
      <c r="E5749" s="619" t="s">
        <v>19800</v>
      </c>
      <c r="F5749"/>
      <c r="G5749"/>
      <c r="H5749"/>
    </row>
    <row r="5750" spans="1:8" ht="15" x14ac:dyDescent="0.25">
      <c r="A5750" s="609" t="str">
        <f t="shared" si="89"/>
        <v>87632</v>
      </c>
      <c r="B5750" s="607" t="s">
        <v>1362</v>
      </c>
      <c r="C5750" s="607" t="s">
        <v>31319</v>
      </c>
      <c r="D5750" s="607" t="s">
        <v>10737</v>
      </c>
      <c r="E5750" s="619" t="s">
        <v>10365</v>
      </c>
      <c r="F5750"/>
      <c r="G5750"/>
      <c r="H5750"/>
    </row>
    <row r="5751" spans="1:8" ht="15" x14ac:dyDescent="0.25">
      <c r="A5751" s="609" t="str">
        <f t="shared" si="89"/>
        <v>87633</v>
      </c>
      <c r="B5751" s="607" t="s">
        <v>1363</v>
      </c>
      <c r="C5751" s="607" t="s">
        <v>31320</v>
      </c>
      <c r="D5751" s="607" t="s">
        <v>10737</v>
      </c>
      <c r="E5751" s="619" t="s">
        <v>29844</v>
      </c>
      <c r="F5751"/>
      <c r="G5751"/>
      <c r="H5751"/>
    </row>
    <row r="5752" spans="1:8" ht="15" x14ac:dyDescent="0.25">
      <c r="A5752" s="609" t="str">
        <f t="shared" si="89"/>
        <v>87634</v>
      </c>
      <c r="B5752" s="607" t="s">
        <v>1364</v>
      </c>
      <c r="C5752" s="607" t="s">
        <v>31321</v>
      </c>
      <c r="D5752" s="607" t="s">
        <v>10737</v>
      </c>
      <c r="E5752" s="619" t="s">
        <v>34254</v>
      </c>
      <c r="F5752"/>
      <c r="G5752"/>
      <c r="H5752"/>
    </row>
    <row r="5753" spans="1:8" ht="15" x14ac:dyDescent="0.25">
      <c r="A5753" s="609" t="str">
        <f t="shared" si="89"/>
        <v>87640</v>
      </c>
      <c r="B5753" s="607" t="s">
        <v>1365</v>
      </c>
      <c r="C5753" s="607" t="s">
        <v>31323</v>
      </c>
      <c r="D5753" s="607" t="s">
        <v>10737</v>
      </c>
      <c r="E5753" s="619" t="s">
        <v>30786</v>
      </c>
      <c r="F5753"/>
      <c r="G5753"/>
      <c r="H5753"/>
    </row>
    <row r="5754" spans="1:8" ht="15" x14ac:dyDescent="0.25">
      <c r="A5754" s="609" t="str">
        <f t="shared" si="89"/>
        <v>87642</v>
      </c>
      <c r="B5754" s="607" t="s">
        <v>1366</v>
      </c>
      <c r="C5754" s="607" t="s">
        <v>31324</v>
      </c>
      <c r="D5754" s="607" t="s">
        <v>10737</v>
      </c>
      <c r="E5754" s="619" t="s">
        <v>10180</v>
      </c>
      <c r="F5754"/>
      <c r="G5754"/>
      <c r="H5754"/>
    </row>
    <row r="5755" spans="1:8" ht="15" x14ac:dyDescent="0.25">
      <c r="A5755" s="609" t="str">
        <f t="shared" si="89"/>
        <v>87643</v>
      </c>
      <c r="B5755" s="607" t="s">
        <v>1367</v>
      </c>
      <c r="C5755" s="607" t="s">
        <v>31325</v>
      </c>
      <c r="D5755" s="607" t="s">
        <v>10737</v>
      </c>
      <c r="E5755" s="619" t="s">
        <v>10351</v>
      </c>
      <c r="F5755"/>
      <c r="G5755"/>
      <c r="H5755"/>
    </row>
    <row r="5756" spans="1:8" ht="15" x14ac:dyDescent="0.25">
      <c r="A5756" s="609" t="str">
        <f t="shared" si="89"/>
        <v>87644</v>
      </c>
      <c r="B5756" s="607" t="s">
        <v>1368</v>
      </c>
      <c r="C5756" s="607" t="s">
        <v>31327</v>
      </c>
      <c r="D5756" s="607" t="s">
        <v>10737</v>
      </c>
      <c r="E5756" s="619" t="s">
        <v>34255</v>
      </c>
      <c r="F5756"/>
      <c r="G5756"/>
      <c r="H5756"/>
    </row>
    <row r="5757" spans="1:8" ht="15" x14ac:dyDescent="0.25">
      <c r="A5757" s="609" t="str">
        <f t="shared" si="89"/>
        <v>87680</v>
      </c>
      <c r="B5757" s="607" t="s">
        <v>1369</v>
      </c>
      <c r="C5757" s="607" t="s">
        <v>31329</v>
      </c>
      <c r="D5757" s="607" t="s">
        <v>10737</v>
      </c>
      <c r="E5757" s="619" t="s">
        <v>25072</v>
      </c>
      <c r="F5757"/>
      <c r="G5757"/>
      <c r="H5757"/>
    </row>
    <row r="5758" spans="1:8" ht="15" x14ac:dyDescent="0.25">
      <c r="A5758" s="609" t="str">
        <f t="shared" si="89"/>
        <v>87682</v>
      </c>
      <c r="B5758" s="607" t="s">
        <v>1370</v>
      </c>
      <c r="C5758" s="607" t="s">
        <v>31330</v>
      </c>
      <c r="D5758" s="607" t="s">
        <v>10737</v>
      </c>
      <c r="E5758" s="619" t="s">
        <v>19394</v>
      </c>
      <c r="F5758"/>
      <c r="G5758"/>
      <c r="H5758"/>
    </row>
    <row r="5759" spans="1:8" ht="15" x14ac:dyDescent="0.25">
      <c r="A5759" s="609" t="str">
        <f t="shared" si="89"/>
        <v>87683</v>
      </c>
      <c r="B5759" s="607" t="s">
        <v>1371</v>
      </c>
      <c r="C5759" s="607" t="s">
        <v>31331</v>
      </c>
      <c r="D5759" s="607" t="s">
        <v>10737</v>
      </c>
      <c r="E5759" s="619" t="s">
        <v>34256</v>
      </c>
      <c r="F5759"/>
      <c r="G5759"/>
      <c r="H5759"/>
    </row>
    <row r="5760" spans="1:8" ht="15" x14ac:dyDescent="0.25">
      <c r="A5760" s="609" t="str">
        <f t="shared" si="89"/>
        <v>87684</v>
      </c>
      <c r="B5760" s="607" t="s">
        <v>1372</v>
      </c>
      <c r="C5760" s="607" t="s">
        <v>31333</v>
      </c>
      <c r="D5760" s="607" t="s">
        <v>10737</v>
      </c>
      <c r="E5760" s="619" t="s">
        <v>34257</v>
      </c>
      <c r="F5760"/>
      <c r="G5760"/>
      <c r="H5760"/>
    </row>
    <row r="5761" spans="1:8" ht="15" x14ac:dyDescent="0.25">
      <c r="A5761" s="609" t="str">
        <f t="shared" si="89"/>
        <v>87690</v>
      </c>
      <c r="B5761" s="607" t="s">
        <v>1373</v>
      </c>
      <c r="C5761" s="607" t="s">
        <v>31334</v>
      </c>
      <c r="D5761" s="607" t="s">
        <v>10737</v>
      </c>
      <c r="E5761" s="619" t="s">
        <v>12220</v>
      </c>
      <c r="F5761"/>
      <c r="G5761"/>
      <c r="H5761"/>
    </row>
    <row r="5762" spans="1:8" ht="15" x14ac:dyDescent="0.25">
      <c r="A5762" s="609" t="str">
        <f t="shared" ref="A5762:A5825" si="90">IF(ISERROR(SEARCH("/",B5762)=6),TRIM(CLEAN(B5762)),IF(SEARCH("/",B5762)=6,IF(LEN(TRIM(CLEAN(B5762)))=7,LEFT(TRIM(CLEAN(B5762)),6)&amp;"00"&amp;RIGHT(TRIM(CLEAN(B5762)),1),LEFT(TRIM(CLEAN(B5762)),6)&amp;"0"&amp;RIGHT(TRIM(CLEAN(B5762)),2)),TRIM(CLEAN(B5762))))</f>
        <v>87692</v>
      </c>
      <c r="B5762" s="607" t="s">
        <v>1374</v>
      </c>
      <c r="C5762" s="607" t="s">
        <v>31335</v>
      </c>
      <c r="D5762" s="607" t="s">
        <v>10737</v>
      </c>
      <c r="E5762" s="619" t="s">
        <v>28629</v>
      </c>
      <c r="F5762"/>
      <c r="G5762"/>
      <c r="H5762"/>
    </row>
    <row r="5763" spans="1:8" ht="15" x14ac:dyDescent="0.25">
      <c r="A5763" s="609" t="str">
        <f t="shared" si="90"/>
        <v>87693</v>
      </c>
      <c r="B5763" s="607" t="s">
        <v>1375</v>
      </c>
      <c r="C5763" s="607" t="s">
        <v>31337</v>
      </c>
      <c r="D5763" s="607" t="s">
        <v>10737</v>
      </c>
      <c r="E5763" s="619" t="s">
        <v>34258</v>
      </c>
      <c r="F5763"/>
      <c r="G5763"/>
      <c r="H5763"/>
    </row>
    <row r="5764" spans="1:8" ht="15" x14ac:dyDescent="0.25">
      <c r="A5764" s="609" t="str">
        <f t="shared" si="90"/>
        <v>87694</v>
      </c>
      <c r="B5764" s="607" t="s">
        <v>1376</v>
      </c>
      <c r="C5764" s="607" t="s">
        <v>31338</v>
      </c>
      <c r="D5764" s="607" t="s">
        <v>10737</v>
      </c>
      <c r="E5764" s="619" t="s">
        <v>17967</v>
      </c>
      <c r="F5764"/>
      <c r="G5764"/>
      <c r="H5764"/>
    </row>
    <row r="5765" spans="1:8" ht="15" x14ac:dyDescent="0.25">
      <c r="A5765" s="609" t="str">
        <f t="shared" si="90"/>
        <v>87700</v>
      </c>
      <c r="B5765" s="607" t="s">
        <v>1377</v>
      </c>
      <c r="C5765" s="607" t="s">
        <v>31340</v>
      </c>
      <c r="D5765" s="607" t="s">
        <v>10737</v>
      </c>
      <c r="E5765" s="619" t="s">
        <v>34259</v>
      </c>
      <c r="F5765"/>
      <c r="G5765"/>
      <c r="H5765"/>
    </row>
    <row r="5766" spans="1:8" ht="15" x14ac:dyDescent="0.25">
      <c r="A5766" s="609" t="str">
        <f t="shared" si="90"/>
        <v>87702</v>
      </c>
      <c r="B5766" s="607" t="s">
        <v>1378</v>
      </c>
      <c r="C5766" s="607" t="s">
        <v>31341</v>
      </c>
      <c r="D5766" s="607" t="s">
        <v>10737</v>
      </c>
      <c r="E5766" s="619" t="s">
        <v>31391</v>
      </c>
      <c r="F5766"/>
      <c r="G5766"/>
      <c r="H5766"/>
    </row>
    <row r="5767" spans="1:8" ht="15" x14ac:dyDescent="0.25">
      <c r="A5767" s="609" t="str">
        <f t="shared" si="90"/>
        <v>87703</v>
      </c>
      <c r="B5767" s="607" t="s">
        <v>1379</v>
      </c>
      <c r="C5767" s="607" t="s">
        <v>31342</v>
      </c>
      <c r="D5767" s="607" t="s">
        <v>10737</v>
      </c>
      <c r="E5767" s="619" t="s">
        <v>34260</v>
      </c>
      <c r="F5767"/>
      <c r="G5767"/>
      <c r="H5767"/>
    </row>
    <row r="5768" spans="1:8" ht="15" x14ac:dyDescent="0.25">
      <c r="A5768" s="609" t="str">
        <f t="shared" si="90"/>
        <v>87704</v>
      </c>
      <c r="B5768" s="607" t="s">
        <v>1380</v>
      </c>
      <c r="C5768" s="607" t="s">
        <v>31343</v>
      </c>
      <c r="D5768" s="607" t="s">
        <v>10737</v>
      </c>
      <c r="E5768" s="619" t="s">
        <v>34261</v>
      </c>
      <c r="F5768"/>
      <c r="G5768"/>
      <c r="H5768"/>
    </row>
    <row r="5769" spans="1:8" ht="15" x14ac:dyDescent="0.25">
      <c r="A5769" s="609" t="str">
        <f t="shared" si="90"/>
        <v>87735</v>
      </c>
      <c r="B5769" s="607" t="s">
        <v>1381</v>
      </c>
      <c r="C5769" s="607" t="s">
        <v>31344</v>
      </c>
      <c r="D5769" s="607" t="s">
        <v>10737</v>
      </c>
      <c r="E5769" s="619" t="s">
        <v>34262</v>
      </c>
      <c r="F5769"/>
      <c r="G5769"/>
      <c r="H5769"/>
    </row>
    <row r="5770" spans="1:8" ht="15" x14ac:dyDescent="0.25">
      <c r="A5770" s="609" t="str">
        <f t="shared" si="90"/>
        <v>87737</v>
      </c>
      <c r="B5770" s="607" t="s">
        <v>1382</v>
      </c>
      <c r="C5770" s="607" t="s">
        <v>31345</v>
      </c>
      <c r="D5770" s="607" t="s">
        <v>10737</v>
      </c>
      <c r="E5770" s="619" t="s">
        <v>23868</v>
      </c>
      <c r="F5770"/>
      <c r="G5770"/>
      <c r="H5770"/>
    </row>
    <row r="5771" spans="1:8" ht="15" x14ac:dyDescent="0.25">
      <c r="A5771" s="609" t="str">
        <f t="shared" si="90"/>
        <v>87738</v>
      </c>
      <c r="B5771" s="607" t="s">
        <v>1383</v>
      </c>
      <c r="C5771" s="607" t="s">
        <v>31346</v>
      </c>
      <c r="D5771" s="607" t="s">
        <v>10737</v>
      </c>
      <c r="E5771" s="619" t="s">
        <v>33314</v>
      </c>
      <c r="F5771"/>
      <c r="G5771"/>
      <c r="H5771"/>
    </row>
    <row r="5772" spans="1:8" ht="15" x14ac:dyDescent="0.25">
      <c r="A5772" s="609" t="str">
        <f t="shared" si="90"/>
        <v>87739</v>
      </c>
      <c r="B5772" s="607" t="s">
        <v>1384</v>
      </c>
      <c r="C5772" s="607" t="s">
        <v>31347</v>
      </c>
      <c r="D5772" s="607" t="s">
        <v>10737</v>
      </c>
      <c r="E5772" s="619" t="s">
        <v>16111</v>
      </c>
      <c r="F5772"/>
      <c r="G5772"/>
      <c r="H5772"/>
    </row>
    <row r="5773" spans="1:8" ht="15" x14ac:dyDescent="0.25">
      <c r="A5773" s="609" t="str">
        <f t="shared" si="90"/>
        <v>87745</v>
      </c>
      <c r="B5773" s="607" t="s">
        <v>1385</v>
      </c>
      <c r="C5773" s="607" t="s">
        <v>31349</v>
      </c>
      <c r="D5773" s="607" t="s">
        <v>10737</v>
      </c>
      <c r="E5773" s="619" t="s">
        <v>13524</v>
      </c>
      <c r="F5773"/>
      <c r="G5773"/>
      <c r="H5773"/>
    </row>
    <row r="5774" spans="1:8" ht="15" x14ac:dyDescent="0.25">
      <c r="A5774" s="609" t="str">
        <f t="shared" si="90"/>
        <v>87747</v>
      </c>
      <c r="B5774" s="607" t="s">
        <v>1386</v>
      </c>
      <c r="C5774" s="607" t="s">
        <v>31350</v>
      </c>
      <c r="D5774" s="607" t="s">
        <v>10737</v>
      </c>
      <c r="E5774" s="619" t="s">
        <v>18133</v>
      </c>
      <c r="F5774"/>
      <c r="G5774"/>
      <c r="H5774"/>
    </row>
    <row r="5775" spans="1:8" ht="15" x14ac:dyDescent="0.25">
      <c r="A5775" s="609" t="str">
        <f t="shared" si="90"/>
        <v>87748</v>
      </c>
      <c r="B5775" s="607" t="s">
        <v>1387</v>
      </c>
      <c r="C5775" s="607" t="s">
        <v>31351</v>
      </c>
      <c r="D5775" s="607" t="s">
        <v>10737</v>
      </c>
      <c r="E5775" s="619" t="s">
        <v>18623</v>
      </c>
      <c r="F5775"/>
      <c r="G5775"/>
      <c r="H5775"/>
    </row>
    <row r="5776" spans="1:8" ht="15" x14ac:dyDescent="0.25">
      <c r="A5776" s="609" t="str">
        <f t="shared" si="90"/>
        <v>87749</v>
      </c>
      <c r="B5776" s="607" t="s">
        <v>1388</v>
      </c>
      <c r="C5776" s="607" t="s">
        <v>31352</v>
      </c>
      <c r="D5776" s="607" t="s">
        <v>10737</v>
      </c>
      <c r="E5776" s="619" t="s">
        <v>13446</v>
      </c>
      <c r="F5776"/>
      <c r="G5776"/>
      <c r="H5776"/>
    </row>
    <row r="5777" spans="1:8" ht="15" x14ac:dyDescent="0.25">
      <c r="A5777" s="609" t="str">
        <f t="shared" si="90"/>
        <v>87755</v>
      </c>
      <c r="B5777" s="607" t="s">
        <v>1389</v>
      </c>
      <c r="C5777" s="607" t="s">
        <v>31353</v>
      </c>
      <c r="D5777" s="607" t="s">
        <v>10737</v>
      </c>
      <c r="E5777" s="619" t="s">
        <v>19615</v>
      </c>
      <c r="F5777"/>
      <c r="G5777"/>
      <c r="H5777"/>
    </row>
    <row r="5778" spans="1:8" ht="15" x14ac:dyDescent="0.25">
      <c r="A5778" s="609" t="str">
        <f t="shared" si="90"/>
        <v>87757</v>
      </c>
      <c r="B5778" s="607" t="s">
        <v>1390</v>
      </c>
      <c r="C5778" s="607" t="s">
        <v>31355</v>
      </c>
      <c r="D5778" s="607" t="s">
        <v>10737</v>
      </c>
      <c r="E5778" s="619" t="s">
        <v>32650</v>
      </c>
      <c r="F5778"/>
      <c r="G5778"/>
      <c r="H5778"/>
    </row>
    <row r="5779" spans="1:8" ht="15" x14ac:dyDescent="0.25">
      <c r="A5779" s="609" t="str">
        <f t="shared" si="90"/>
        <v>87758</v>
      </c>
      <c r="B5779" s="607" t="s">
        <v>1391</v>
      </c>
      <c r="C5779" s="607" t="s">
        <v>31356</v>
      </c>
      <c r="D5779" s="607" t="s">
        <v>10737</v>
      </c>
      <c r="E5779" s="619" t="s">
        <v>18678</v>
      </c>
      <c r="F5779"/>
      <c r="G5779"/>
      <c r="H5779"/>
    </row>
    <row r="5780" spans="1:8" ht="15" x14ac:dyDescent="0.25">
      <c r="A5780" s="609" t="str">
        <f t="shared" si="90"/>
        <v>87759</v>
      </c>
      <c r="B5780" s="607" t="s">
        <v>1392</v>
      </c>
      <c r="C5780" s="607" t="s">
        <v>31358</v>
      </c>
      <c r="D5780" s="607" t="s">
        <v>10737</v>
      </c>
      <c r="E5780" s="619" t="s">
        <v>19423</v>
      </c>
      <c r="F5780"/>
      <c r="G5780"/>
      <c r="H5780"/>
    </row>
    <row r="5781" spans="1:8" ht="15" x14ac:dyDescent="0.25">
      <c r="A5781" s="609" t="str">
        <f t="shared" si="90"/>
        <v>87765</v>
      </c>
      <c r="B5781" s="607" t="s">
        <v>1393</v>
      </c>
      <c r="C5781" s="607" t="s">
        <v>31359</v>
      </c>
      <c r="D5781" s="607" t="s">
        <v>10737</v>
      </c>
      <c r="E5781" s="619" t="s">
        <v>28563</v>
      </c>
      <c r="F5781"/>
      <c r="G5781"/>
      <c r="H5781"/>
    </row>
    <row r="5782" spans="1:8" ht="15" x14ac:dyDescent="0.25">
      <c r="A5782" s="609" t="str">
        <f t="shared" si="90"/>
        <v>87767</v>
      </c>
      <c r="B5782" s="607" t="s">
        <v>1394</v>
      </c>
      <c r="C5782" s="607" t="s">
        <v>31360</v>
      </c>
      <c r="D5782" s="607" t="s">
        <v>10737</v>
      </c>
      <c r="E5782" s="619" t="s">
        <v>34263</v>
      </c>
      <c r="F5782"/>
      <c r="G5782"/>
      <c r="H5782"/>
    </row>
    <row r="5783" spans="1:8" ht="15" x14ac:dyDescent="0.25">
      <c r="A5783" s="609" t="str">
        <f t="shared" si="90"/>
        <v>87768</v>
      </c>
      <c r="B5783" s="607" t="s">
        <v>1395</v>
      </c>
      <c r="C5783" s="607" t="s">
        <v>31361</v>
      </c>
      <c r="D5783" s="607" t="s">
        <v>10737</v>
      </c>
      <c r="E5783" s="619" t="s">
        <v>18510</v>
      </c>
      <c r="F5783"/>
      <c r="G5783"/>
      <c r="H5783"/>
    </row>
    <row r="5784" spans="1:8" ht="15" x14ac:dyDescent="0.25">
      <c r="A5784" s="609" t="str">
        <f t="shared" si="90"/>
        <v>87769</v>
      </c>
      <c r="B5784" s="607" t="s">
        <v>1396</v>
      </c>
      <c r="C5784" s="607" t="s">
        <v>31363</v>
      </c>
      <c r="D5784" s="607" t="s">
        <v>10737</v>
      </c>
      <c r="E5784" s="619" t="s">
        <v>19643</v>
      </c>
      <c r="F5784"/>
      <c r="G5784"/>
      <c r="H5784"/>
    </row>
    <row r="5785" spans="1:8" ht="15" x14ac:dyDescent="0.25">
      <c r="A5785" s="609" t="str">
        <f t="shared" si="90"/>
        <v>88470</v>
      </c>
      <c r="B5785" s="607" t="s">
        <v>1619</v>
      </c>
      <c r="C5785" s="607" t="s">
        <v>31364</v>
      </c>
      <c r="D5785" s="607" t="s">
        <v>10737</v>
      </c>
      <c r="E5785" s="619" t="s">
        <v>14896</v>
      </c>
      <c r="F5785"/>
      <c r="G5785"/>
      <c r="H5785"/>
    </row>
    <row r="5786" spans="1:8" ht="15" x14ac:dyDescent="0.25">
      <c r="A5786" s="609" t="str">
        <f t="shared" si="90"/>
        <v>88471</v>
      </c>
      <c r="B5786" s="607" t="s">
        <v>1620</v>
      </c>
      <c r="C5786" s="607" t="s">
        <v>31365</v>
      </c>
      <c r="D5786" s="607" t="s">
        <v>10737</v>
      </c>
      <c r="E5786" s="619" t="s">
        <v>18747</v>
      </c>
      <c r="F5786"/>
      <c r="G5786"/>
      <c r="H5786"/>
    </row>
    <row r="5787" spans="1:8" ht="15" x14ac:dyDescent="0.25">
      <c r="A5787" s="609" t="str">
        <f t="shared" si="90"/>
        <v>88472</v>
      </c>
      <c r="B5787" s="607" t="s">
        <v>1621</v>
      </c>
      <c r="C5787" s="607" t="s">
        <v>31366</v>
      </c>
      <c r="D5787" s="607" t="s">
        <v>10737</v>
      </c>
      <c r="E5787" s="619" t="s">
        <v>32645</v>
      </c>
      <c r="F5787"/>
      <c r="G5787"/>
      <c r="H5787"/>
    </row>
    <row r="5788" spans="1:8" ht="15" x14ac:dyDescent="0.25">
      <c r="A5788" s="609" t="str">
        <f t="shared" si="90"/>
        <v>88476</v>
      </c>
      <c r="B5788" s="607" t="s">
        <v>1622</v>
      </c>
      <c r="C5788" s="607" t="s">
        <v>31367</v>
      </c>
      <c r="D5788" s="607" t="s">
        <v>10737</v>
      </c>
      <c r="E5788" s="619" t="s">
        <v>9107</v>
      </c>
      <c r="F5788"/>
      <c r="G5788"/>
      <c r="H5788"/>
    </row>
    <row r="5789" spans="1:8" ht="15" x14ac:dyDescent="0.25">
      <c r="A5789" s="609" t="str">
        <f t="shared" si="90"/>
        <v>88477</v>
      </c>
      <c r="B5789" s="607" t="s">
        <v>1623</v>
      </c>
      <c r="C5789" s="607" t="s">
        <v>31368</v>
      </c>
      <c r="D5789" s="607" t="s">
        <v>10737</v>
      </c>
      <c r="E5789" s="619" t="s">
        <v>10383</v>
      </c>
      <c r="F5789"/>
      <c r="G5789"/>
      <c r="H5789"/>
    </row>
    <row r="5790" spans="1:8" ht="15" x14ac:dyDescent="0.25">
      <c r="A5790" s="609" t="str">
        <f t="shared" si="90"/>
        <v>88478</v>
      </c>
      <c r="B5790" s="607" t="s">
        <v>1624</v>
      </c>
      <c r="C5790" s="607" t="s">
        <v>31369</v>
      </c>
      <c r="D5790" s="607" t="s">
        <v>10737</v>
      </c>
      <c r="E5790" s="619" t="s">
        <v>16844</v>
      </c>
      <c r="F5790"/>
      <c r="G5790"/>
      <c r="H5790"/>
    </row>
    <row r="5791" spans="1:8" ht="15" x14ac:dyDescent="0.25">
      <c r="A5791" s="609" t="str">
        <f t="shared" si="90"/>
        <v>90930</v>
      </c>
      <c r="B5791" s="607" t="s">
        <v>2599</v>
      </c>
      <c r="C5791" s="607" t="s">
        <v>31371</v>
      </c>
      <c r="D5791" s="607" t="s">
        <v>10737</v>
      </c>
      <c r="E5791" s="619" t="s">
        <v>21655</v>
      </c>
      <c r="F5791"/>
      <c r="G5791"/>
      <c r="H5791"/>
    </row>
    <row r="5792" spans="1:8" ht="15" x14ac:dyDescent="0.25">
      <c r="A5792" s="609" t="str">
        <f t="shared" si="90"/>
        <v>90932</v>
      </c>
      <c r="B5792" s="607" t="s">
        <v>2600</v>
      </c>
      <c r="C5792" s="607" t="s">
        <v>31372</v>
      </c>
      <c r="D5792" s="607" t="s">
        <v>10737</v>
      </c>
      <c r="E5792" s="619" t="s">
        <v>21210</v>
      </c>
      <c r="F5792"/>
      <c r="G5792"/>
      <c r="H5792"/>
    </row>
    <row r="5793" spans="1:8" ht="15" x14ac:dyDescent="0.25">
      <c r="A5793" s="609" t="str">
        <f t="shared" si="90"/>
        <v>90933</v>
      </c>
      <c r="B5793" s="607" t="s">
        <v>2601</v>
      </c>
      <c r="C5793" s="607" t="s">
        <v>31373</v>
      </c>
      <c r="D5793" s="607" t="s">
        <v>10737</v>
      </c>
      <c r="E5793" s="619" t="s">
        <v>23081</v>
      </c>
      <c r="F5793"/>
      <c r="G5793"/>
      <c r="H5793"/>
    </row>
    <row r="5794" spans="1:8" ht="15" x14ac:dyDescent="0.25">
      <c r="A5794" s="609" t="str">
        <f t="shared" si="90"/>
        <v>90934</v>
      </c>
      <c r="B5794" s="607" t="s">
        <v>2602</v>
      </c>
      <c r="C5794" s="607" t="s">
        <v>31374</v>
      </c>
      <c r="D5794" s="607" t="s">
        <v>10737</v>
      </c>
      <c r="E5794" s="619" t="s">
        <v>28454</v>
      </c>
      <c r="F5794"/>
      <c r="G5794"/>
      <c r="H5794"/>
    </row>
    <row r="5795" spans="1:8" ht="15" x14ac:dyDescent="0.25">
      <c r="A5795" s="609" t="str">
        <f t="shared" si="90"/>
        <v>90940</v>
      </c>
      <c r="B5795" s="607" t="s">
        <v>2603</v>
      </c>
      <c r="C5795" s="607" t="s">
        <v>31376</v>
      </c>
      <c r="D5795" s="607" t="s">
        <v>10737</v>
      </c>
      <c r="E5795" s="619" t="s">
        <v>34264</v>
      </c>
      <c r="F5795"/>
      <c r="G5795"/>
      <c r="H5795"/>
    </row>
    <row r="5796" spans="1:8" ht="15" x14ac:dyDescent="0.25">
      <c r="A5796" s="609" t="str">
        <f t="shared" si="90"/>
        <v>90942</v>
      </c>
      <c r="B5796" s="607" t="s">
        <v>2604</v>
      </c>
      <c r="C5796" s="607" t="s">
        <v>31378</v>
      </c>
      <c r="D5796" s="607" t="s">
        <v>10737</v>
      </c>
      <c r="E5796" s="619" t="s">
        <v>34265</v>
      </c>
      <c r="F5796"/>
      <c r="G5796"/>
      <c r="H5796"/>
    </row>
    <row r="5797" spans="1:8" ht="15" x14ac:dyDescent="0.25">
      <c r="A5797" s="609" t="str">
        <f t="shared" si="90"/>
        <v>90943</v>
      </c>
      <c r="B5797" s="607" t="s">
        <v>2605</v>
      </c>
      <c r="C5797" s="607" t="s">
        <v>31379</v>
      </c>
      <c r="D5797" s="607" t="s">
        <v>10737</v>
      </c>
      <c r="E5797" s="619" t="s">
        <v>34266</v>
      </c>
      <c r="F5797"/>
      <c r="G5797"/>
      <c r="H5797"/>
    </row>
    <row r="5798" spans="1:8" ht="15" x14ac:dyDescent="0.25">
      <c r="A5798" s="609" t="str">
        <f t="shared" si="90"/>
        <v>90944</v>
      </c>
      <c r="B5798" s="607" t="s">
        <v>2606</v>
      </c>
      <c r="C5798" s="607" t="s">
        <v>31381</v>
      </c>
      <c r="D5798" s="607" t="s">
        <v>10737</v>
      </c>
      <c r="E5798" s="619" t="s">
        <v>24012</v>
      </c>
      <c r="F5798"/>
      <c r="G5798"/>
      <c r="H5798"/>
    </row>
    <row r="5799" spans="1:8" ht="15" x14ac:dyDescent="0.25">
      <c r="A5799" s="609" t="str">
        <f t="shared" si="90"/>
        <v>90950</v>
      </c>
      <c r="B5799" s="607" t="s">
        <v>2607</v>
      </c>
      <c r="C5799" s="607" t="s">
        <v>31383</v>
      </c>
      <c r="D5799" s="607" t="s">
        <v>10737</v>
      </c>
      <c r="E5799" s="619" t="s">
        <v>34267</v>
      </c>
      <c r="F5799"/>
      <c r="G5799"/>
      <c r="H5799"/>
    </row>
    <row r="5800" spans="1:8" ht="15" x14ac:dyDescent="0.25">
      <c r="A5800" s="609" t="str">
        <f t="shared" si="90"/>
        <v>90952</v>
      </c>
      <c r="B5800" s="607" t="s">
        <v>2608</v>
      </c>
      <c r="C5800" s="607" t="s">
        <v>31384</v>
      </c>
      <c r="D5800" s="607" t="s">
        <v>10737</v>
      </c>
      <c r="E5800" s="619" t="s">
        <v>25579</v>
      </c>
      <c r="F5800"/>
      <c r="G5800"/>
      <c r="H5800"/>
    </row>
    <row r="5801" spans="1:8" ht="15" x14ac:dyDescent="0.25">
      <c r="A5801" s="609" t="str">
        <f t="shared" si="90"/>
        <v>90953</v>
      </c>
      <c r="B5801" s="607" t="s">
        <v>2609</v>
      </c>
      <c r="C5801" s="607" t="s">
        <v>31385</v>
      </c>
      <c r="D5801" s="607" t="s">
        <v>10737</v>
      </c>
      <c r="E5801" s="619" t="s">
        <v>34268</v>
      </c>
      <c r="F5801"/>
      <c r="G5801"/>
      <c r="H5801"/>
    </row>
    <row r="5802" spans="1:8" ht="15" x14ac:dyDescent="0.25">
      <c r="A5802" s="609" t="str">
        <f t="shared" si="90"/>
        <v>90954</v>
      </c>
      <c r="B5802" s="607" t="s">
        <v>2610</v>
      </c>
      <c r="C5802" s="607" t="s">
        <v>31386</v>
      </c>
      <c r="D5802" s="607" t="s">
        <v>10737</v>
      </c>
      <c r="E5802" s="619" t="s">
        <v>34269</v>
      </c>
      <c r="F5802"/>
      <c r="G5802"/>
      <c r="H5802"/>
    </row>
    <row r="5803" spans="1:8" ht="15" x14ac:dyDescent="0.25">
      <c r="A5803" s="609" t="str">
        <f t="shared" si="90"/>
        <v>94438</v>
      </c>
      <c r="B5803" s="607" t="s">
        <v>4235</v>
      </c>
      <c r="C5803" s="607" t="s">
        <v>16660</v>
      </c>
      <c r="D5803" s="607" t="s">
        <v>10737</v>
      </c>
      <c r="E5803" s="619" t="s">
        <v>12984</v>
      </c>
      <c r="F5803"/>
      <c r="G5803"/>
      <c r="H5803"/>
    </row>
    <row r="5804" spans="1:8" ht="15" x14ac:dyDescent="0.25">
      <c r="A5804" s="609" t="str">
        <f t="shared" si="90"/>
        <v>94439</v>
      </c>
      <c r="B5804" s="607" t="s">
        <v>4236</v>
      </c>
      <c r="C5804" s="607" t="s">
        <v>16661</v>
      </c>
      <c r="D5804" s="607" t="s">
        <v>10737</v>
      </c>
      <c r="E5804" s="619" t="s">
        <v>13452</v>
      </c>
      <c r="F5804"/>
      <c r="G5804"/>
      <c r="H5804"/>
    </row>
    <row r="5805" spans="1:8" ht="15" x14ac:dyDescent="0.25">
      <c r="A5805" s="609" t="str">
        <f t="shared" si="90"/>
        <v>94779</v>
      </c>
      <c r="B5805" s="607" t="s">
        <v>4422</v>
      </c>
      <c r="C5805" s="607" t="s">
        <v>16662</v>
      </c>
      <c r="D5805" s="607" t="s">
        <v>10737</v>
      </c>
      <c r="E5805" s="619" t="s">
        <v>32717</v>
      </c>
      <c r="F5805"/>
      <c r="G5805"/>
      <c r="H5805"/>
    </row>
    <row r="5806" spans="1:8" ht="15" x14ac:dyDescent="0.25">
      <c r="A5806" s="609" t="str">
        <f t="shared" si="90"/>
        <v>94782</v>
      </c>
      <c r="B5806" s="607" t="s">
        <v>4423</v>
      </c>
      <c r="C5806" s="607" t="s">
        <v>16663</v>
      </c>
      <c r="D5806" s="607" t="s">
        <v>10737</v>
      </c>
      <c r="E5806" s="619" t="s">
        <v>25944</v>
      </c>
      <c r="F5806"/>
      <c r="G5806"/>
      <c r="H5806"/>
    </row>
    <row r="5807" spans="1:8" ht="15" x14ac:dyDescent="0.25">
      <c r="A5807" s="609" t="str">
        <f t="shared" si="90"/>
        <v>102803</v>
      </c>
      <c r="B5807" s="607" t="s">
        <v>31389</v>
      </c>
      <c r="C5807" s="607" t="s">
        <v>31390</v>
      </c>
      <c r="D5807" s="607" t="s">
        <v>10737</v>
      </c>
      <c r="E5807" s="619" t="s">
        <v>8934</v>
      </c>
      <c r="F5807"/>
      <c r="G5807"/>
      <c r="H5807"/>
    </row>
    <row r="5808" spans="1:8" ht="15" x14ac:dyDescent="0.25">
      <c r="A5808" s="609" t="str">
        <f t="shared" si="90"/>
        <v>101742</v>
      </c>
      <c r="B5808" s="607" t="s">
        <v>8280</v>
      </c>
      <c r="C5808" s="607" t="s">
        <v>16664</v>
      </c>
      <c r="D5808" s="607" t="s">
        <v>10494</v>
      </c>
      <c r="E5808" s="619" t="s">
        <v>18636</v>
      </c>
      <c r="F5808"/>
      <c r="G5808"/>
      <c r="H5808"/>
    </row>
    <row r="5809" spans="1:8" ht="15" x14ac:dyDescent="0.25">
      <c r="A5809" s="609" t="str">
        <f t="shared" si="90"/>
        <v>87871</v>
      </c>
      <c r="B5809" s="607" t="s">
        <v>1465</v>
      </c>
      <c r="C5809" s="607" t="s">
        <v>16665</v>
      </c>
      <c r="D5809" s="607" t="s">
        <v>10737</v>
      </c>
      <c r="E5809" s="619" t="s">
        <v>13224</v>
      </c>
      <c r="F5809"/>
      <c r="G5809"/>
      <c r="H5809"/>
    </row>
    <row r="5810" spans="1:8" ht="15" x14ac:dyDescent="0.25">
      <c r="A5810" s="609" t="str">
        <f t="shared" si="90"/>
        <v>87872</v>
      </c>
      <c r="B5810" s="607" t="s">
        <v>1466</v>
      </c>
      <c r="C5810" s="607" t="s">
        <v>16667</v>
      </c>
      <c r="D5810" s="607" t="s">
        <v>10737</v>
      </c>
      <c r="E5810" s="619" t="s">
        <v>9518</v>
      </c>
      <c r="F5810"/>
      <c r="G5810"/>
      <c r="H5810"/>
    </row>
    <row r="5811" spans="1:8" ht="15" x14ac:dyDescent="0.25">
      <c r="A5811" s="609" t="str">
        <f t="shared" si="90"/>
        <v>87873</v>
      </c>
      <c r="B5811" s="607" t="s">
        <v>1467</v>
      </c>
      <c r="C5811" s="607" t="s">
        <v>16668</v>
      </c>
      <c r="D5811" s="607" t="s">
        <v>10737</v>
      </c>
      <c r="E5811" s="619" t="s">
        <v>18167</v>
      </c>
      <c r="F5811"/>
      <c r="G5811"/>
      <c r="H5811"/>
    </row>
    <row r="5812" spans="1:8" ht="15" x14ac:dyDescent="0.25">
      <c r="A5812" s="609" t="str">
        <f t="shared" si="90"/>
        <v>87874</v>
      </c>
      <c r="B5812" s="607" t="s">
        <v>1468</v>
      </c>
      <c r="C5812" s="607" t="s">
        <v>16669</v>
      </c>
      <c r="D5812" s="607" t="s">
        <v>10737</v>
      </c>
      <c r="E5812" s="619" t="s">
        <v>9703</v>
      </c>
      <c r="F5812"/>
      <c r="G5812"/>
      <c r="H5812"/>
    </row>
    <row r="5813" spans="1:8" ht="15" x14ac:dyDescent="0.25">
      <c r="A5813" s="609" t="str">
        <f t="shared" si="90"/>
        <v>87876</v>
      </c>
      <c r="B5813" s="607" t="s">
        <v>1469</v>
      </c>
      <c r="C5813" s="607" t="s">
        <v>16670</v>
      </c>
      <c r="D5813" s="607" t="s">
        <v>10737</v>
      </c>
      <c r="E5813" s="619" t="s">
        <v>10274</v>
      </c>
      <c r="F5813"/>
      <c r="G5813"/>
      <c r="H5813"/>
    </row>
    <row r="5814" spans="1:8" ht="15" x14ac:dyDescent="0.25">
      <c r="A5814" s="609" t="str">
        <f t="shared" si="90"/>
        <v>87877</v>
      </c>
      <c r="B5814" s="607" t="s">
        <v>1470</v>
      </c>
      <c r="C5814" s="607" t="s">
        <v>16671</v>
      </c>
      <c r="D5814" s="607" t="s">
        <v>10737</v>
      </c>
      <c r="E5814" s="619" t="s">
        <v>28303</v>
      </c>
      <c r="F5814"/>
      <c r="G5814"/>
      <c r="H5814"/>
    </row>
    <row r="5815" spans="1:8" ht="15" x14ac:dyDescent="0.25">
      <c r="A5815" s="609" t="str">
        <f t="shared" si="90"/>
        <v>87878</v>
      </c>
      <c r="B5815" s="607" t="s">
        <v>1471</v>
      </c>
      <c r="C5815" s="607" t="s">
        <v>16672</v>
      </c>
      <c r="D5815" s="607" t="s">
        <v>10737</v>
      </c>
      <c r="E5815" s="619" t="s">
        <v>18439</v>
      </c>
      <c r="F5815"/>
      <c r="G5815"/>
      <c r="H5815"/>
    </row>
    <row r="5816" spans="1:8" ht="15" x14ac:dyDescent="0.25">
      <c r="A5816" s="609" t="str">
        <f t="shared" si="90"/>
        <v>87879</v>
      </c>
      <c r="B5816" s="607" t="s">
        <v>1472</v>
      </c>
      <c r="C5816" s="607" t="s">
        <v>16673</v>
      </c>
      <c r="D5816" s="607" t="s">
        <v>10737</v>
      </c>
      <c r="E5816" s="619" t="s">
        <v>11541</v>
      </c>
      <c r="F5816"/>
      <c r="G5816"/>
      <c r="H5816"/>
    </row>
    <row r="5817" spans="1:8" ht="15" x14ac:dyDescent="0.25">
      <c r="A5817" s="609" t="str">
        <f t="shared" si="90"/>
        <v>87881</v>
      </c>
      <c r="B5817" s="607" t="s">
        <v>1473</v>
      </c>
      <c r="C5817" s="607" t="s">
        <v>16674</v>
      </c>
      <c r="D5817" s="607" t="s">
        <v>10737</v>
      </c>
      <c r="E5817" s="619" t="s">
        <v>11496</v>
      </c>
      <c r="F5817"/>
      <c r="G5817"/>
      <c r="H5817"/>
    </row>
    <row r="5818" spans="1:8" ht="15" x14ac:dyDescent="0.25">
      <c r="A5818" s="609" t="str">
        <f t="shared" si="90"/>
        <v>87882</v>
      </c>
      <c r="B5818" s="607" t="s">
        <v>1474</v>
      </c>
      <c r="C5818" s="607" t="s">
        <v>16675</v>
      </c>
      <c r="D5818" s="607" t="s">
        <v>10737</v>
      </c>
      <c r="E5818" s="619" t="s">
        <v>8848</v>
      </c>
      <c r="F5818"/>
      <c r="G5818"/>
      <c r="H5818"/>
    </row>
    <row r="5819" spans="1:8" ht="15" x14ac:dyDescent="0.25">
      <c r="A5819" s="609" t="str">
        <f t="shared" si="90"/>
        <v>87884</v>
      </c>
      <c r="B5819" s="607" t="s">
        <v>1475</v>
      </c>
      <c r="C5819" s="607" t="s">
        <v>16676</v>
      </c>
      <c r="D5819" s="607" t="s">
        <v>10737</v>
      </c>
      <c r="E5819" s="619" t="s">
        <v>9827</v>
      </c>
      <c r="F5819"/>
      <c r="G5819"/>
      <c r="H5819"/>
    </row>
    <row r="5820" spans="1:8" ht="15" x14ac:dyDescent="0.25">
      <c r="A5820" s="609" t="str">
        <f t="shared" si="90"/>
        <v>87885</v>
      </c>
      <c r="B5820" s="607" t="s">
        <v>1476</v>
      </c>
      <c r="C5820" s="607" t="s">
        <v>16677</v>
      </c>
      <c r="D5820" s="607" t="s">
        <v>10737</v>
      </c>
      <c r="E5820" s="619" t="s">
        <v>24962</v>
      </c>
      <c r="F5820"/>
      <c r="G5820"/>
      <c r="H5820"/>
    </row>
    <row r="5821" spans="1:8" ht="15" x14ac:dyDescent="0.25">
      <c r="A5821" s="609" t="str">
        <f t="shared" si="90"/>
        <v>87886</v>
      </c>
      <c r="B5821" s="607" t="s">
        <v>1477</v>
      </c>
      <c r="C5821" s="607" t="s">
        <v>16678</v>
      </c>
      <c r="D5821" s="607" t="s">
        <v>10737</v>
      </c>
      <c r="E5821" s="619" t="s">
        <v>14945</v>
      </c>
      <c r="F5821"/>
      <c r="G5821"/>
      <c r="H5821"/>
    </row>
    <row r="5822" spans="1:8" ht="15" x14ac:dyDescent="0.25">
      <c r="A5822" s="609" t="str">
        <f t="shared" si="90"/>
        <v>87887</v>
      </c>
      <c r="B5822" s="607" t="s">
        <v>1478</v>
      </c>
      <c r="C5822" s="607" t="s">
        <v>16679</v>
      </c>
      <c r="D5822" s="607" t="s">
        <v>10737</v>
      </c>
      <c r="E5822" s="619" t="s">
        <v>10045</v>
      </c>
      <c r="F5822"/>
      <c r="G5822"/>
      <c r="H5822"/>
    </row>
    <row r="5823" spans="1:8" ht="15" x14ac:dyDescent="0.25">
      <c r="A5823" s="609" t="str">
        <f t="shared" si="90"/>
        <v>87888</v>
      </c>
      <c r="B5823" s="607" t="s">
        <v>1479</v>
      </c>
      <c r="C5823" s="607" t="s">
        <v>16680</v>
      </c>
      <c r="D5823" s="607" t="s">
        <v>10737</v>
      </c>
      <c r="E5823" s="619" t="s">
        <v>9247</v>
      </c>
      <c r="F5823"/>
      <c r="G5823"/>
      <c r="H5823"/>
    </row>
    <row r="5824" spans="1:8" ht="15" x14ac:dyDescent="0.25">
      <c r="A5824" s="609" t="str">
        <f t="shared" si="90"/>
        <v>87889</v>
      </c>
      <c r="B5824" s="607" t="s">
        <v>1480</v>
      </c>
      <c r="C5824" s="607" t="s">
        <v>16681</v>
      </c>
      <c r="D5824" s="607" t="s">
        <v>10737</v>
      </c>
      <c r="E5824" s="619" t="s">
        <v>9187</v>
      </c>
      <c r="F5824"/>
      <c r="G5824"/>
      <c r="H5824"/>
    </row>
    <row r="5825" spans="1:8" ht="15" x14ac:dyDescent="0.25">
      <c r="A5825" s="609" t="str">
        <f t="shared" si="90"/>
        <v>87891</v>
      </c>
      <c r="B5825" s="607" t="s">
        <v>1481</v>
      </c>
      <c r="C5825" s="607" t="s">
        <v>16682</v>
      </c>
      <c r="D5825" s="607" t="s">
        <v>10737</v>
      </c>
      <c r="E5825" s="619" t="s">
        <v>9347</v>
      </c>
      <c r="F5825"/>
      <c r="G5825"/>
      <c r="H5825"/>
    </row>
    <row r="5826" spans="1:8" ht="15" x14ac:dyDescent="0.25">
      <c r="A5826" s="609" t="str">
        <f t="shared" ref="A5826:A5889" si="91">IF(ISERROR(SEARCH("/",B5826)=6),TRIM(CLEAN(B5826)),IF(SEARCH("/",B5826)=6,IF(LEN(TRIM(CLEAN(B5826)))=7,LEFT(TRIM(CLEAN(B5826)),6)&amp;"00"&amp;RIGHT(TRIM(CLEAN(B5826)),1),LEFT(TRIM(CLEAN(B5826)),6)&amp;"0"&amp;RIGHT(TRIM(CLEAN(B5826)),2)),TRIM(CLEAN(B5826))))</f>
        <v>87892</v>
      </c>
      <c r="B5826" s="607" t="s">
        <v>1482</v>
      </c>
      <c r="C5826" s="607" t="s">
        <v>16683</v>
      </c>
      <c r="D5826" s="607" t="s">
        <v>10737</v>
      </c>
      <c r="E5826" s="619" t="s">
        <v>8922</v>
      </c>
      <c r="F5826"/>
      <c r="G5826"/>
      <c r="H5826"/>
    </row>
    <row r="5827" spans="1:8" ht="15" x14ac:dyDescent="0.25">
      <c r="A5827" s="609" t="str">
        <f t="shared" si="91"/>
        <v>87893</v>
      </c>
      <c r="B5827" s="607" t="s">
        <v>1483</v>
      </c>
      <c r="C5827" s="607" t="s">
        <v>16684</v>
      </c>
      <c r="D5827" s="607" t="s">
        <v>10737</v>
      </c>
      <c r="E5827" s="619" t="s">
        <v>30916</v>
      </c>
      <c r="F5827"/>
      <c r="G5827"/>
      <c r="H5827"/>
    </row>
    <row r="5828" spans="1:8" ht="15" x14ac:dyDescent="0.25">
      <c r="A5828" s="609" t="str">
        <f t="shared" si="91"/>
        <v>87894</v>
      </c>
      <c r="B5828" s="607" t="s">
        <v>1484</v>
      </c>
      <c r="C5828" s="607" t="s">
        <v>16685</v>
      </c>
      <c r="D5828" s="607" t="s">
        <v>10737</v>
      </c>
      <c r="E5828" s="619" t="s">
        <v>18157</v>
      </c>
      <c r="F5828"/>
      <c r="G5828"/>
      <c r="H5828"/>
    </row>
    <row r="5829" spans="1:8" ht="15" x14ac:dyDescent="0.25">
      <c r="A5829" s="609" t="str">
        <f t="shared" si="91"/>
        <v>87896</v>
      </c>
      <c r="B5829" s="607" t="s">
        <v>1485</v>
      </c>
      <c r="C5829" s="607" t="s">
        <v>16686</v>
      </c>
      <c r="D5829" s="607" t="s">
        <v>10737</v>
      </c>
      <c r="E5829" s="619" t="s">
        <v>17237</v>
      </c>
      <c r="F5829"/>
      <c r="G5829"/>
      <c r="H5829"/>
    </row>
    <row r="5830" spans="1:8" ht="15" x14ac:dyDescent="0.25">
      <c r="A5830" s="609" t="str">
        <f t="shared" si="91"/>
        <v>87897</v>
      </c>
      <c r="B5830" s="607" t="s">
        <v>1486</v>
      </c>
      <c r="C5830" s="607" t="s">
        <v>16687</v>
      </c>
      <c r="D5830" s="607" t="s">
        <v>10737</v>
      </c>
      <c r="E5830" s="619" t="s">
        <v>18437</v>
      </c>
      <c r="F5830"/>
      <c r="G5830"/>
      <c r="H5830"/>
    </row>
    <row r="5831" spans="1:8" ht="15" x14ac:dyDescent="0.25">
      <c r="A5831" s="609" t="str">
        <f t="shared" si="91"/>
        <v>87899</v>
      </c>
      <c r="B5831" s="607" t="s">
        <v>1487</v>
      </c>
      <c r="C5831" s="607" t="s">
        <v>16689</v>
      </c>
      <c r="D5831" s="607" t="s">
        <v>10737</v>
      </c>
      <c r="E5831" s="619" t="s">
        <v>8830</v>
      </c>
      <c r="F5831"/>
      <c r="G5831"/>
      <c r="H5831"/>
    </row>
    <row r="5832" spans="1:8" ht="15" x14ac:dyDescent="0.25">
      <c r="A5832" s="609" t="str">
        <f t="shared" si="91"/>
        <v>87900</v>
      </c>
      <c r="B5832" s="607" t="s">
        <v>1488</v>
      </c>
      <c r="C5832" s="607" t="s">
        <v>16690</v>
      </c>
      <c r="D5832" s="607" t="s">
        <v>10737</v>
      </c>
      <c r="E5832" s="619" t="s">
        <v>10521</v>
      </c>
      <c r="F5832"/>
      <c r="G5832"/>
      <c r="H5832"/>
    </row>
    <row r="5833" spans="1:8" ht="15" x14ac:dyDescent="0.25">
      <c r="A5833" s="609" t="str">
        <f t="shared" si="91"/>
        <v>87902</v>
      </c>
      <c r="B5833" s="607" t="s">
        <v>1489</v>
      </c>
      <c r="C5833" s="607" t="s">
        <v>16691</v>
      </c>
      <c r="D5833" s="607" t="s">
        <v>10737</v>
      </c>
      <c r="E5833" s="619" t="s">
        <v>9512</v>
      </c>
      <c r="F5833"/>
      <c r="G5833"/>
      <c r="H5833"/>
    </row>
    <row r="5834" spans="1:8" ht="15" x14ac:dyDescent="0.25">
      <c r="A5834" s="609" t="str">
        <f t="shared" si="91"/>
        <v>87903</v>
      </c>
      <c r="B5834" s="607" t="s">
        <v>1490</v>
      </c>
      <c r="C5834" s="607" t="s">
        <v>16692</v>
      </c>
      <c r="D5834" s="607" t="s">
        <v>10737</v>
      </c>
      <c r="E5834" s="619" t="s">
        <v>9813</v>
      </c>
      <c r="F5834"/>
      <c r="G5834"/>
      <c r="H5834"/>
    </row>
    <row r="5835" spans="1:8" ht="15" x14ac:dyDescent="0.25">
      <c r="A5835" s="609" t="str">
        <f t="shared" si="91"/>
        <v>87904</v>
      </c>
      <c r="B5835" s="607" t="s">
        <v>1491</v>
      </c>
      <c r="C5835" s="607" t="s">
        <v>16693</v>
      </c>
      <c r="D5835" s="607" t="s">
        <v>10737</v>
      </c>
      <c r="E5835" s="619" t="s">
        <v>14234</v>
      </c>
      <c r="F5835"/>
      <c r="G5835"/>
      <c r="H5835"/>
    </row>
    <row r="5836" spans="1:8" ht="15" x14ac:dyDescent="0.25">
      <c r="A5836" s="609" t="str">
        <f t="shared" si="91"/>
        <v>87905</v>
      </c>
      <c r="B5836" s="607" t="s">
        <v>1492</v>
      </c>
      <c r="C5836" s="607" t="s">
        <v>16694</v>
      </c>
      <c r="D5836" s="607" t="s">
        <v>10737</v>
      </c>
      <c r="E5836" s="619" t="s">
        <v>10336</v>
      </c>
      <c r="F5836"/>
      <c r="G5836"/>
      <c r="H5836"/>
    </row>
    <row r="5837" spans="1:8" ht="15" x14ac:dyDescent="0.25">
      <c r="A5837" s="609" t="str">
        <f t="shared" si="91"/>
        <v>87907</v>
      </c>
      <c r="B5837" s="607" t="s">
        <v>1493</v>
      </c>
      <c r="C5837" s="607" t="s">
        <v>16695</v>
      </c>
      <c r="D5837" s="607" t="s">
        <v>10737</v>
      </c>
      <c r="E5837" s="619" t="s">
        <v>8947</v>
      </c>
      <c r="F5837"/>
      <c r="G5837"/>
      <c r="H5837"/>
    </row>
    <row r="5838" spans="1:8" ht="15" x14ac:dyDescent="0.25">
      <c r="A5838" s="609" t="str">
        <f t="shared" si="91"/>
        <v>87908</v>
      </c>
      <c r="B5838" s="607" t="s">
        <v>1494</v>
      </c>
      <c r="C5838" s="607" t="s">
        <v>16696</v>
      </c>
      <c r="D5838" s="607" t="s">
        <v>10737</v>
      </c>
      <c r="E5838" s="619" t="s">
        <v>9669</v>
      </c>
      <c r="F5838"/>
      <c r="G5838"/>
      <c r="H5838"/>
    </row>
    <row r="5839" spans="1:8" ht="15" x14ac:dyDescent="0.25">
      <c r="A5839" s="609" t="str">
        <f t="shared" si="91"/>
        <v>87910</v>
      </c>
      <c r="B5839" s="607" t="s">
        <v>1495</v>
      </c>
      <c r="C5839" s="607" t="s">
        <v>16697</v>
      </c>
      <c r="D5839" s="607" t="s">
        <v>10737</v>
      </c>
      <c r="E5839" s="619" t="s">
        <v>10008</v>
      </c>
      <c r="F5839"/>
      <c r="G5839"/>
      <c r="H5839"/>
    </row>
    <row r="5840" spans="1:8" ht="15" x14ac:dyDescent="0.25">
      <c r="A5840" s="609" t="str">
        <f t="shared" si="91"/>
        <v>87911</v>
      </c>
      <c r="B5840" s="607" t="s">
        <v>1496</v>
      </c>
      <c r="C5840" s="607" t="s">
        <v>16699</v>
      </c>
      <c r="D5840" s="607" t="s">
        <v>10737</v>
      </c>
      <c r="E5840" s="619" t="s">
        <v>14805</v>
      </c>
      <c r="F5840"/>
      <c r="G5840"/>
      <c r="H5840"/>
    </row>
    <row r="5841" spans="1:8" ht="15" x14ac:dyDescent="0.25">
      <c r="A5841" s="609" t="str">
        <f t="shared" si="91"/>
        <v>87411</v>
      </c>
      <c r="B5841" s="607" t="s">
        <v>1215</v>
      </c>
      <c r="C5841" s="607" t="s">
        <v>16700</v>
      </c>
      <c r="D5841" s="607" t="s">
        <v>10737</v>
      </c>
      <c r="E5841" s="619" t="s">
        <v>9330</v>
      </c>
      <c r="F5841"/>
      <c r="G5841"/>
      <c r="H5841"/>
    </row>
    <row r="5842" spans="1:8" ht="15" x14ac:dyDescent="0.25">
      <c r="A5842" s="609" t="str">
        <f t="shared" si="91"/>
        <v>87412</v>
      </c>
      <c r="B5842" s="607" t="s">
        <v>1216</v>
      </c>
      <c r="C5842" s="607" t="s">
        <v>16701</v>
      </c>
      <c r="D5842" s="607" t="s">
        <v>10737</v>
      </c>
      <c r="E5842" s="619" t="s">
        <v>25849</v>
      </c>
      <c r="F5842"/>
      <c r="G5842"/>
      <c r="H5842"/>
    </row>
    <row r="5843" spans="1:8" ht="15" x14ac:dyDescent="0.25">
      <c r="A5843" s="609" t="str">
        <f t="shared" si="91"/>
        <v>87413</v>
      </c>
      <c r="B5843" s="607" t="s">
        <v>1217</v>
      </c>
      <c r="C5843" s="607" t="s">
        <v>16702</v>
      </c>
      <c r="D5843" s="607" t="s">
        <v>10737</v>
      </c>
      <c r="E5843" s="619" t="s">
        <v>29673</v>
      </c>
      <c r="F5843"/>
      <c r="G5843"/>
      <c r="H5843"/>
    </row>
    <row r="5844" spans="1:8" ht="15" x14ac:dyDescent="0.25">
      <c r="A5844" s="609" t="str">
        <f t="shared" si="91"/>
        <v>87414</v>
      </c>
      <c r="B5844" s="607" t="s">
        <v>1218</v>
      </c>
      <c r="C5844" s="607" t="s">
        <v>16703</v>
      </c>
      <c r="D5844" s="607" t="s">
        <v>10737</v>
      </c>
      <c r="E5844" s="619" t="s">
        <v>9233</v>
      </c>
      <c r="F5844"/>
      <c r="G5844"/>
      <c r="H5844"/>
    </row>
    <row r="5845" spans="1:8" ht="15" x14ac:dyDescent="0.25">
      <c r="A5845" s="609" t="str">
        <f t="shared" si="91"/>
        <v>87415</v>
      </c>
      <c r="B5845" s="607" t="s">
        <v>1219</v>
      </c>
      <c r="C5845" s="607" t="s">
        <v>16704</v>
      </c>
      <c r="D5845" s="607" t="s">
        <v>10737</v>
      </c>
      <c r="E5845" s="619" t="s">
        <v>15221</v>
      </c>
      <c r="F5845"/>
      <c r="G5845"/>
      <c r="H5845"/>
    </row>
    <row r="5846" spans="1:8" ht="15" x14ac:dyDescent="0.25">
      <c r="A5846" s="609" t="str">
        <f t="shared" si="91"/>
        <v>87416</v>
      </c>
      <c r="B5846" s="607" t="s">
        <v>1220</v>
      </c>
      <c r="C5846" s="607" t="s">
        <v>16706</v>
      </c>
      <c r="D5846" s="607" t="s">
        <v>10737</v>
      </c>
      <c r="E5846" s="619" t="s">
        <v>13145</v>
      </c>
      <c r="F5846"/>
      <c r="G5846"/>
      <c r="H5846"/>
    </row>
    <row r="5847" spans="1:8" ht="15" x14ac:dyDescent="0.25">
      <c r="A5847" s="609" t="str">
        <f t="shared" si="91"/>
        <v>87417</v>
      </c>
      <c r="B5847" s="607" t="s">
        <v>1221</v>
      </c>
      <c r="C5847" s="607" t="s">
        <v>16707</v>
      </c>
      <c r="D5847" s="607" t="s">
        <v>10737</v>
      </c>
      <c r="E5847" s="619" t="s">
        <v>11397</v>
      </c>
      <c r="F5847"/>
      <c r="G5847"/>
      <c r="H5847"/>
    </row>
    <row r="5848" spans="1:8" ht="15" x14ac:dyDescent="0.25">
      <c r="A5848" s="609" t="str">
        <f t="shared" si="91"/>
        <v>87418</v>
      </c>
      <c r="B5848" s="607" t="s">
        <v>1222</v>
      </c>
      <c r="C5848" s="607" t="s">
        <v>16708</v>
      </c>
      <c r="D5848" s="607" t="s">
        <v>10737</v>
      </c>
      <c r="E5848" s="619" t="s">
        <v>11256</v>
      </c>
      <c r="F5848"/>
      <c r="G5848"/>
      <c r="H5848"/>
    </row>
    <row r="5849" spans="1:8" ht="15" x14ac:dyDescent="0.25">
      <c r="A5849" s="609" t="str">
        <f t="shared" si="91"/>
        <v>87419</v>
      </c>
      <c r="B5849" s="607" t="s">
        <v>1223</v>
      </c>
      <c r="C5849" s="607" t="s">
        <v>16709</v>
      </c>
      <c r="D5849" s="607" t="s">
        <v>10737</v>
      </c>
      <c r="E5849" s="619" t="s">
        <v>17064</v>
      </c>
      <c r="F5849"/>
      <c r="G5849"/>
      <c r="H5849"/>
    </row>
    <row r="5850" spans="1:8" ht="15" x14ac:dyDescent="0.25">
      <c r="A5850" s="609" t="str">
        <f t="shared" si="91"/>
        <v>87420</v>
      </c>
      <c r="B5850" s="607" t="s">
        <v>1224</v>
      </c>
      <c r="C5850" s="607" t="s">
        <v>16710</v>
      </c>
      <c r="D5850" s="607" t="s">
        <v>10737</v>
      </c>
      <c r="E5850" s="619" t="s">
        <v>9363</v>
      </c>
      <c r="F5850"/>
      <c r="G5850"/>
      <c r="H5850"/>
    </row>
    <row r="5851" spans="1:8" ht="15" x14ac:dyDescent="0.25">
      <c r="A5851" s="609" t="str">
        <f t="shared" si="91"/>
        <v>87421</v>
      </c>
      <c r="B5851" s="607" t="s">
        <v>1225</v>
      </c>
      <c r="C5851" s="607" t="s">
        <v>16711</v>
      </c>
      <c r="D5851" s="607" t="s">
        <v>10737</v>
      </c>
      <c r="E5851" s="619" t="s">
        <v>8881</v>
      </c>
      <c r="F5851"/>
      <c r="G5851"/>
      <c r="H5851"/>
    </row>
    <row r="5852" spans="1:8" ht="15" x14ac:dyDescent="0.25">
      <c r="A5852" s="609" t="str">
        <f t="shared" si="91"/>
        <v>87422</v>
      </c>
      <c r="B5852" s="607" t="s">
        <v>1226</v>
      </c>
      <c r="C5852" s="607" t="s">
        <v>16712</v>
      </c>
      <c r="D5852" s="607" t="s">
        <v>10737</v>
      </c>
      <c r="E5852" s="619" t="s">
        <v>9190</v>
      </c>
      <c r="F5852"/>
      <c r="G5852"/>
      <c r="H5852"/>
    </row>
    <row r="5853" spans="1:8" ht="15" x14ac:dyDescent="0.25">
      <c r="A5853" s="609" t="str">
        <f t="shared" si="91"/>
        <v>87423</v>
      </c>
      <c r="B5853" s="607" t="s">
        <v>1227</v>
      </c>
      <c r="C5853" s="607" t="s">
        <v>16713</v>
      </c>
      <c r="D5853" s="607" t="s">
        <v>10737</v>
      </c>
      <c r="E5853" s="619" t="s">
        <v>14629</v>
      </c>
      <c r="F5853"/>
      <c r="G5853"/>
      <c r="H5853"/>
    </row>
    <row r="5854" spans="1:8" ht="15" x14ac:dyDescent="0.25">
      <c r="A5854" s="609" t="str">
        <f t="shared" si="91"/>
        <v>87424</v>
      </c>
      <c r="B5854" s="607" t="s">
        <v>1228</v>
      </c>
      <c r="C5854" s="607" t="s">
        <v>16715</v>
      </c>
      <c r="D5854" s="607" t="s">
        <v>10737</v>
      </c>
      <c r="E5854" s="619" t="s">
        <v>13145</v>
      </c>
      <c r="F5854"/>
      <c r="G5854"/>
      <c r="H5854"/>
    </row>
    <row r="5855" spans="1:8" ht="15" x14ac:dyDescent="0.25">
      <c r="A5855" s="609" t="str">
        <f t="shared" si="91"/>
        <v>87425</v>
      </c>
      <c r="B5855" s="607" t="s">
        <v>1229</v>
      </c>
      <c r="C5855" s="607" t="s">
        <v>16716</v>
      </c>
      <c r="D5855" s="607" t="s">
        <v>10737</v>
      </c>
      <c r="E5855" s="619" t="s">
        <v>10396</v>
      </c>
      <c r="F5855"/>
      <c r="G5855"/>
      <c r="H5855"/>
    </row>
    <row r="5856" spans="1:8" ht="15" x14ac:dyDescent="0.25">
      <c r="A5856" s="609" t="str">
        <f t="shared" si="91"/>
        <v>87426</v>
      </c>
      <c r="B5856" s="607" t="s">
        <v>1230</v>
      </c>
      <c r="C5856" s="607" t="s">
        <v>16718</v>
      </c>
      <c r="D5856" s="607" t="s">
        <v>10737</v>
      </c>
      <c r="E5856" s="619" t="s">
        <v>9770</v>
      </c>
      <c r="F5856"/>
      <c r="G5856"/>
      <c r="H5856"/>
    </row>
    <row r="5857" spans="1:8" ht="15" x14ac:dyDescent="0.25">
      <c r="A5857" s="609" t="str">
        <f t="shared" si="91"/>
        <v>87427</v>
      </c>
      <c r="B5857" s="607" t="s">
        <v>1231</v>
      </c>
      <c r="C5857" s="607" t="s">
        <v>16719</v>
      </c>
      <c r="D5857" s="607" t="s">
        <v>10737</v>
      </c>
      <c r="E5857" s="619" t="s">
        <v>19387</v>
      </c>
      <c r="F5857"/>
      <c r="G5857"/>
      <c r="H5857"/>
    </row>
    <row r="5858" spans="1:8" ht="15" x14ac:dyDescent="0.25">
      <c r="A5858" s="609" t="str">
        <f t="shared" si="91"/>
        <v>87428</v>
      </c>
      <c r="B5858" s="607" t="s">
        <v>1232</v>
      </c>
      <c r="C5858" s="607" t="s">
        <v>16720</v>
      </c>
      <c r="D5858" s="607" t="s">
        <v>10737</v>
      </c>
      <c r="E5858" s="619" t="s">
        <v>28305</v>
      </c>
      <c r="F5858"/>
      <c r="G5858"/>
      <c r="H5858"/>
    </row>
    <row r="5859" spans="1:8" ht="15" x14ac:dyDescent="0.25">
      <c r="A5859" s="609" t="str">
        <f t="shared" si="91"/>
        <v>87429</v>
      </c>
      <c r="B5859" s="607" t="s">
        <v>1233</v>
      </c>
      <c r="C5859" s="607" t="s">
        <v>16722</v>
      </c>
      <c r="D5859" s="607" t="s">
        <v>10737</v>
      </c>
      <c r="E5859" s="619" t="s">
        <v>9616</v>
      </c>
      <c r="F5859"/>
      <c r="G5859"/>
      <c r="H5859"/>
    </row>
    <row r="5860" spans="1:8" ht="15" x14ac:dyDescent="0.25">
      <c r="A5860" s="609" t="str">
        <f t="shared" si="91"/>
        <v>87430</v>
      </c>
      <c r="B5860" s="607" t="s">
        <v>1234</v>
      </c>
      <c r="C5860" s="607" t="s">
        <v>16723</v>
      </c>
      <c r="D5860" s="607" t="s">
        <v>10737</v>
      </c>
      <c r="E5860" s="619" t="s">
        <v>9259</v>
      </c>
      <c r="F5860"/>
      <c r="G5860"/>
      <c r="H5860"/>
    </row>
    <row r="5861" spans="1:8" ht="15" x14ac:dyDescent="0.25">
      <c r="A5861" s="609" t="str">
        <f t="shared" si="91"/>
        <v>87431</v>
      </c>
      <c r="B5861" s="607" t="s">
        <v>1235</v>
      </c>
      <c r="C5861" s="607" t="s">
        <v>16725</v>
      </c>
      <c r="D5861" s="607" t="s">
        <v>10737</v>
      </c>
      <c r="E5861" s="619" t="s">
        <v>13183</v>
      </c>
      <c r="F5861"/>
      <c r="G5861"/>
      <c r="H5861"/>
    </row>
    <row r="5862" spans="1:8" ht="15" x14ac:dyDescent="0.25">
      <c r="A5862" s="609" t="str">
        <f t="shared" si="91"/>
        <v>87432</v>
      </c>
      <c r="B5862" s="607" t="s">
        <v>1236</v>
      </c>
      <c r="C5862" s="607" t="s">
        <v>16726</v>
      </c>
      <c r="D5862" s="607" t="s">
        <v>10737</v>
      </c>
      <c r="E5862" s="619" t="s">
        <v>18769</v>
      </c>
      <c r="F5862"/>
      <c r="G5862"/>
      <c r="H5862"/>
    </row>
    <row r="5863" spans="1:8" ht="15" x14ac:dyDescent="0.25">
      <c r="A5863" s="609" t="str">
        <f t="shared" si="91"/>
        <v>87433</v>
      </c>
      <c r="B5863" s="607" t="s">
        <v>1237</v>
      </c>
      <c r="C5863" s="607" t="s">
        <v>16728</v>
      </c>
      <c r="D5863" s="607" t="s">
        <v>10737</v>
      </c>
      <c r="E5863" s="619" t="s">
        <v>10219</v>
      </c>
      <c r="F5863"/>
      <c r="G5863"/>
      <c r="H5863"/>
    </row>
    <row r="5864" spans="1:8" ht="15" x14ac:dyDescent="0.25">
      <c r="A5864" s="609" t="str">
        <f t="shared" si="91"/>
        <v>87434</v>
      </c>
      <c r="B5864" s="607" t="s">
        <v>1238</v>
      </c>
      <c r="C5864" s="607" t="s">
        <v>16729</v>
      </c>
      <c r="D5864" s="607" t="s">
        <v>10737</v>
      </c>
      <c r="E5864" s="619" t="s">
        <v>10079</v>
      </c>
      <c r="F5864"/>
      <c r="G5864"/>
      <c r="H5864"/>
    </row>
    <row r="5865" spans="1:8" ht="15" x14ac:dyDescent="0.25">
      <c r="A5865" s="609" t="str">
        <f t="shared" si="91"/>
        <v>87435</v>
      </c>
      <c r="B5865" s="607" t="s">
        <v>1239</v>
      </c>
      <c r="C5865" s="607" t="s">
        <v>16730</v>
      </c>
      <c r="D5865" s="607" t="s">
        <v>10737</v>
      </c>
      <c r="E5865" s="619" t="s">
        <v>11864</v>
      </c>
      <c r="F5865"/>
      <c r="G5865"/>
      <c r="H5865"/>
    </row>
    <row r="5866" spans="1:8" ht="15" x14ac:dyDescent="0.25">
      <c r="A5866" s="609" t="str">
        <f t="shared" si="91"/>
        <v>87436</v>
      </c>
      <c r="B5866" s="607" t="s">
        <v>1240</v>
      </c>
      <c r="C5866" s="607" t="s">
        <v>16731</v>
      </c>
      <c r="D5866" s="607" t="s">
        <v>10737</v>
      </c>
      <c r="E5866" s="619" t="s">
        <v>13883</v>
      </c>
      <c r="F5866"/>
      <c r="G5866"/>
      <c r="H5866"/>
    </row>
    <row r="5867" spans="1:8" ht="15" x14ac:dyDescent="0.25">
      <c r="A5867" s="609" t="str">
        <f t="shared" si="91"/>
        <v>87437</v>
      </c>
      <c r="B5867" s="607" t="s">
        <v>1241</v>
      </c>
      <c r="C5867" s="607" t="s">
        <v>16732</v>
      </c>
      <c r="D5867" s="607" t="s">
        <v>10737</v>
      </c>
      <c r="E5867" s="619" t="s">
        <v>32330</v>
      </c>
      <c r="F5867"/>
      <c r="G5867"/>
      <c r="H5867"/>
    </row>
    <row r="5868" spans="1:8" ht="15" x14ac:dyDescent="0.25">
      <c r="A5868" s="609" t="str">
        <f t="shared" si="91"/>
        <v>87438</v>
      </c>
      <c r="B5868" s="607" t="s">
        <v>1242</v>
      </c>
      <c r="C5868" s="607" t="s">
        <v>16733</v>
      </c>
      <c r="D5868" s="607" t="s">
        <v>10737</v>
      </c>
      <c r="E5868" s="619" t="s">
        <v>19650</v>
      </c>
      <c r="F5868"/>
      <c r="G5868"/>
      <c r="H5868"/>
    </row>
    <row r="5869" spans="1:8" ht="15" x14ac:dyDescent="0.25">
      <c r="A5869" s="609" t="str">
        <f t="shared" si="91"/>
        <v>87439</v>
      </c>
      <c r="B5869" s="607" t="s">
        <v>1243</v>
      </c>
      <c r="C5869" s="607" t="s">
        <v>16734</v>
      </c>
      <c r="D5869" s="607" t="s">
        <v>10737</v>
      </c>
      <c r="E5869" s="619" t="s">
        <v>18741</v>
      </c>
      <c r="F5869"/>
      <c r="G5869"/>
      <c r="H5869"/>
    </row>
    <row r="5870" spans="1:8" ht="15" x14ac:dyDescent="0.25">
      <c r="A5870" s="609" t="str">
        <f t="shared" si="91"/>
        <v>87440</v>
      </c>
      <c r="B5870" s="607" t="s">
        <v>1244</v>
      </c>
      <c r="C5870" s="607" t="s">
        <v>16736</v>
      </c>
      <c r="D5870" s="607" t="s">
        <v>10737</v>
      </c>
      <c r="E5870" s="619" t="s">
        <v>34270</v>
      </c>
      <c r="F5870"/>
      <c r="G5870"/>
      <c r="H5870"/>
    </row>
    <row r="5871" spans="1:8" ht="15" x14ac:dyDescent="0.25">
      <c r="A5871" s="609" t="str">
        <f t="shared" si="91"/>
        <v>87527</v>
      </c>
      <c r="B5871" s="607" t="s">
        <v>1330</v>
      </c>
      <c r="C5871" s="607" t="s">
        <v>16737</v>
      </c>
      <c r="D5871" s="607" t="s">
        <v>10737</v>
      </c>
      <c r="E5871" s="619" t="s">
        <v>18855</v>
      </c>
      <c r="F5871"/>
      <c r="G5871"/>
      <c r="H5871"/>
    </row>
    <row r="5872" spans="1:8" ht="15" x14ac:dyDescent="0.25">
      <c r="A5872" s="609" t="str">
        <f t="shared" si="91"/>
        <v>87528</v>
      </c>
      <c r="B5872" s="607" t="s">
        <v>1331</v>
      </c>
      <c r="C5872" s="607" t="s">
        <v>16738</v>
      </c>
      <c r="D5872" s="607" t="s">
        <v>10737</v>
      </c>
      <c r="E5872" s="619" t="s">
        <v>12197</v>
      </c>
      <c r="F5872"/>
      <c r="G5872"/>
      <c r="H5872"/>
    </row>
    <row r="5873" spans="1:8" ht="15" x14ac:dyDescent="0.25">
      <c r="A5873" s="609" t="str">
        <f t="shared" si="91"/>
        <v>87529</v>
      </c>
      <c r="B5873" s="607" t="s">
        <v>1332</v>
      </c>
      <c r="C5873" s="607" t="s">
        <v>16739</v>
      </c>
      <c r="D5873" s="607" t="s">
        <v>10737</v>
      </c>
      <c r="E5873" s="619" t="s">
        <v>18011</v>
      </c>
      <c r="F5873"/>
      <c r="G5873"/>
      <c r="H5873"/>
    </row>
    <row r="5874" spans="1:8" ht="15" x14ac:dyDescent="0.25">
      <c r="A5874" s="609" t="str">
        <f t="shared" si="91"/>
        <v>87530</v>
      </c>
      <c r="B5874" s="607" t="s">
        <v>1333</v>
      </c>
      <c r="C5874" s="607" t="s">
        <v>16740</v>
      </c>
      <c r="D5874" s="607" t="s">
        <v>10737</v>
      </c>
      <c r="E5874" s="619" t="s">
        <v>10556</v>
      </c>
      <c r="F5874"/>
      <c r="G5874"/>
      <c r="H5874"/>
    </row>
    <row r="5875" spans="1:8" ht="15" x14ac:dyDescent="0.25">
      <c r="A5875" s="609" t="str">
        <f t="shared" si="91"/>
        <v>87531</v>
      </c>
      <c r="B5875" s="607" t="s">
        <v>1334</v>
      </c>
      <c r="C5875" s="607" t="s">
        <v>1335</v>
      </c>
      <c r="D5875" s="607" t="s">
        <v>10737</v>
      </c>
      <c r="E5875" s="619" t="s">
        <v>23797</v>
      </c>
      <c r="F5875"/>
      <c r="G5875"/>
      <c r="H5875"/>
    </row>
    <row r="5876" spans="1:8" ht="15" x14ac:dyDescent="0.25">
      <c r="A5876" s="609" t="str">
        <f t="shared" si="91"/>
        <v>87532</v>
      </c>
      <c r="B5876" s="607" t="s">
        <v>1336</v>
      </c>
      <c r="C5876" s="607" t="s">
        <v>16741</v>
      </c>
      <c r="D5876" s="607" t="s">
        <v>10737</v>
      </c>
      <c r="E5876" s="619" t="s">
        <v>18128</v>
      </c>
      <c r="F5876"/>
      <c r="G5876"/>
      <c r="H5876"/>
    </row>
    <row r="5877" spans="1:8" ht="15" x14ac:dyDescent="0.25">
      <c r="A5877" s="609" t="str">
        <f t="shared" si="91"/>
        <v>87535</v>
      </c>
      <c r="B5877" s="607" t="s">
        <v>1337</v>
      </c>
      <c r="C5877" s="607" t="s">
        <v>16742</v>
      </c>
      <c r="D5877" s="607" t="s">
        <v>10737</v>
      </c>
      <c r="E5877" s="619" t="s">
        <v>10206</v>
      </c>
      <c r="F5877"/>
      <c r="G5877"/>
      <c r="H5877"/>
    </row>
    <row r="5878" spans="1:8" ht="15" x14ac:dyDescent="0.25">
      <c r="A5878" s="609" t="str">
        <f t="shared" si="91"/>
        <v>87536</v>
      </c>
      <c r="B5878" s="607" t="s">
        <v>1338</v>
      </c>
      <c r="C5878" s="607" t="s">
        <v>16743</v>
      </c>
      <c r="D5878" s="607" t="s">
        <v>10737</v>
      </c>
      <c r="E5878" s="619" t="s">
        <v>34271</v>
      </c>
      <c r="F5878"/>
      <c r="G5878"/>
      <c r="H5878"/>
    </row>
    <row r="5879" spans="1:8" ht="15" x14ac:dyDescent="0.25">
      <c r="A5879" s="609" t="str">
        <f t="shared" si="91"/>
        <v>87537</v>
      </c>
      <c r="B5879" s="607" t="s">
        <v>1339</v>
      </c>
      <c r="C5879" s="607" t="s">
        <v>16745</v>
      </c>
      <c r="D5879" s="607" t="s">
        <v>10737</v>
      </c>
      <c r="E5879" s="619" t="s">
        <v>22570</v>
      </c>
      <c r="F5879"/>
      <c r="G5879"/>
      <c r="H5879"/>
    </row>
    <row r="5880" spans="1:8" ht="15" x14ac:dyDescent="0.25">
      <c r="A5880" s="609" t="str">
        <f t="shared" si="91"/>
        <v>87538</v>
      </c>
      <c r="B5880" s="607" t="s">
        <v>1340</v>
      </c>
      <c r="C5880" s="607" t="s">
        <v>16746</v>
      </c>
      <c r="D5880" s="607" t="s">
        <v>10737</v>
      </c>
      <c r="E5880" s="619" t="s">
        <v>27255</v>
      </c>
      <c r="F5880"/>
      <c r="G5880"/>
      <c r="H5880"/>
    </row>
    <row r="5881" spans="1:8" ht="15" x14ac:dyDescent="0.25">
      <c r="A5881" s="609" t="str">
        <f t="shared" si="91"/>
        <v>87539</v>
      </c>
      <c r="B5881" s="607" t="s">
        <v>1341</v>
      </c>
      <c r="C5881" s="607" t="s">
        <v>16747</v>
      </c>
      <c r="D5881" s="607" t="s">
        <v>10737</v>
      </c>
      <c r="E5881" s="619" t="s">
        <v>19415</v>
      </c>
      <c r="F5881"/>
      <c r="G5881"/>
      <c r="H5881"/>
    </row>
    <row r="5882" spans="1:8" ht="15" x14ac:dyDescent="0.25">
      <c r="A5882" s="609" t="str">
        <f t="shared" si="91"/>
        <v>87541</v>
      </c>
      <c r="B5882" s="607" t="s">
        <v>1342</v>
      </c>
      <c r="C5882" s="607" t="s">
        <v>16748</v>
      </c>
      <c r="D5882" s="607" t="s">
        <v>10737</v>
      </c>
      <c r="E5882" s="619" t="s">
        <v>34272</v>
      </c>
      <c r="F5882"/>
      <c r="G5882"/>
      <c r="H5882"/>
    </row>
    <row r="5883" spans="1:8" ht="15" x14ac:dyDescent="0.25">
      <c r="A5883" s="609" t="str">
        <f t="shared" si="91"/>
        <v>87543</v>
      </c>
      <c r="B5883" s="607" t="s">
        <v>1343</v>
      </c>
      <c r="C5883" s="607" t="s">
        <v>16749</v>
      </c>
      <c r="D5883" s="607" t="s">
        <v>10737</v>
      </c>
      <c r="E5883" s="619" t="s">
        <v>9151</v>
      </c>
      <c r="F5883"/>
      <c r="G5883"/>
      <c r="H5883"/>
    </row>
    <row r="5884" spans="1:8" ht="15" x14ac:dyDescent="0.25">
      <c r="A5884" s="609" t="str">
        <f t="shared" si="91"/>
        <v>87545</v>
      </c>
      <c r="B5884" s="607" t="s">
        <v>1344</v>
      </c>
      <c r="C5884" s="607" t="s">
        <v>16750</v>
      </c>
      <c r="D5884" s="607" t="s">
        <v>10737</v>
      </c>
      <c r="E5884" s="619" t="s">
        <v>10202</v>
      </c>
      <c r="F5884"/>
      <c r="G5884"/>
      <c r="H5884"/>
    </row>
    <row r="5885" spans="1:8" ht="15" x14ac:dyDescent="0.25">
      <c r="A5885" s="609" t="str">
        <f t="shared" si="91"/>
        <v>87546</v>
      </c>
      <c r="B5885" s="607" t="s">
        <v>1345</v>
      </c>
      <c r="C5885" s="607" t="s">
        <v>16751</v>
      </c>
      <c r="D5885" s="607" t="s">
        <v>10737</v>
      </c>
      <c r="E5885" s="619" t="s">
        <v>18057</v>
      </c>
      <c r="F5885"/>
      <c r="G5885"/>
      <c r="H5885"/>
    </row>
    <row r="5886" spans="1:8" ht="15" x14ac:dyDescent="0.25">
      <c r="A5886" s="609" t="str">
        <f t="shared" si="91"/>
        <v>87547</v>
      </c>
      <c r="B5886" s="607" t="s">
        <v>1346</v>
      </c>
      <c r="C5886" s="607" t="s">
        <v>16752</v>
      </c>
      <c r="D5886" s="607" t="s">
        <v>10737</v>
      </c>
      <c r="E5886" s="619" t="s">
        <v>9523</v>
      </c>
      <c r="F5886"/>
      <c r="G5886"/>
      <c r="H5886"/>
    </row>
    <row r="5887" spans="1:8" ht="15" x14ac:dyDescent="0.25">
      <c r="A5887" s="609" t="str">
        <f t="shared" si="91"/>
        <v>87548</v>
      </c>
      <c r="B5887" s="607" t="s">
        <v>1347</v>
      </c>
      <c r="C5887" s="607" t="s">
        <v>16754</v>
      </c>
      <c r="D5887" s="607" t="s">
        <v>10737</v>
      </c>
      <c r="E5887" s="619" t="s">
        <v>9780</v>
      </c>
      <c r="F5887"/>
      <c r="G5887"/>
      <c r="H5887"/>
    </row>
    <row r="5888" spans="1:8" ht="15" x14ac:dyDescent="0.25">
      <c r="A5888" s="609" t="str">
        <f t="shared" si="91"/>
        <v>87549</v>
      </c>
      <c r="B5888" s="607" t="s">
        <v>1348</v>
      </c>
      <c r="C5888" s="607" t="s">
        <v>16755</v>
      </c>
      <c r="D5888" s="607" t="s">
        <v>10737</v>
      </c>
      <c r="E5888" s="619" t="s">
        <v>16555</v>
      </c>
      <c r="F5888"/>
      <c r="G5888"/>
      <c r="H5888"/>
    </row>
    <row r="5889" spans="1:8" ht="15" x14ac:dyDescent="0.25">
      <c r="A5889" s="609" t="str">
        <f t="shared" si="91"/>
        <v>87550</v>
      </c>
      <c r="B5889" s="607" t="s">
        <v>1349</v>
      </c>
      <c r="C5889" s="607" t="s">
        <v>16756</v>
      </c>
      <c r="D5889" s="607" t="s">
        <v>10737</v>
      </c>
      <c r="E5889" s="619" t="s">
        <v>11861</v>
      </c>
      <c r="F5889"/>
      <c r="G5889"/>
      <c r="H5889"/>
    </row>
    <row r="5890" spans="1:8" ht="15" x14ac:dyDescent="0.25">
      <c r="A5890" s="609" t="str">
        <f t="shared" ref="A5890:A5953" si="92">IF(ISERROR(SEARCH("/",B5890)=6),TRIM(CLEAN(B5890)),IF(SEARCH("/",B5890)=6,IF(LEN(TRIM(CLEAN(B5890)))=7,LEFT(TRIM(CLEAN(B5890)),6)&amp;"00"&amp;RIGHT(TRIM(CLEAN(B5890)),1),LEFT(TRIM(CLEAN(B5890)),6)&amp;"0"&amp;RIGHT(TRIM(CLEAN(B5890)),2)),TRIM(CLEAN(B5890))))</f>
        <v>87553</v>
      </c>
      <c r="B5890" s="607" t="s">
        <v>1350</v>
      </c>
      <c r="C5890" s="607" t="s">
        <v>16757</v>
      </c>
      <c r="D5890" s="607" t="s">
        <v>10737</v>
      </c>
      <c r="E5890" s="619" t="s">
        <v>25023</v>
      </c>
      <c r="F5890"/>
      <c r="G5890"/>
      <c r="H5890"/>
    </row>
    <row r="5891" spans="1:8" ht="15" x14ac:dyDescent="0.25">
      <c r="A5891" s="609" t="str">
        <f t="shared" si="92"/>
        <v>87554</v>
      </c>
      <c r="B5891" s="607" t="s">
        <v>1351</v>
      </c>
      <c r="C5891" s="607" t="s">
        <v>16758</v>
      </c>
      <c r="D5891" s="607" t="s">
        <v>10737</v>
      </c>
      <c r="E5891" s="619" t="s">
        <v>18146</v>
      </c>
      <c r="F5891"/>
      <c r="G5891"/>
      <c r="H5891"/>
    </row>
    <row r="5892" spans="1:8" ht="15" x14ac:dyDescent="0.25">
      <c r="A5892" s="609" t="str">
        <f t="shared" si="92"/>
        <v>87555</v>
      </c>
      <c r="B5892" s="607" t="s">
        <v>1352</v>
      </c>
      <c r="C5892" s="607" t="s">
        <v>16760</v>
      </c>
      <c r="D5892" s="607" t="s">
        <v>10737</v>
      </c>
      <c r="E5892" s="619" t="s">
        <v>18139</v>
      </c>
      <c r="F5892"/>
      <c r="G5892"/>
      <c r="H5892"/>
    </row>
    <row r="5893" spans="1:8" ht="15" x14ac:dyDescent="0.25">
      <c r="A5893" s="609" t="str">
        <f t="shared" si="92"/>
        <v>87556</v>
      </c>
      <c r="B5893" s="607" t="s">
        <v>1353</v>
      </c>
      <c r="C5893" s="607" t="s">
        <v>16761</v>
      </c>
      <c r="D5893" s="607" t="s">
        <v>10737</v>
      </c>
      <c r="E5893" s="619" t="s">
        <v>18119</v>
      </c>
      <c r="F5893"/>
      <c r="G5893"/>
      <c r="H5893"/>
    </row>
    <row r="5894" spans="1:8" ht="15" x14ac:dyDescent="0.25">
      <c r="A5894" s="609" t="str">
        <f t="shared" si="92"/>
        <v>87557</v>
      </c>
      <c r="B5894" s="607" t="s">
        <v>1354</v>
      </c>
      <c r="C5894" s="607" t="s">
        <v>16762</v>
      </c>
      <c r="D5894" s="607" t="s">
        <v>10737</v>
      </c>
      <c r="E5894" s="619" t="s">
        <v>34273</v>
      </c>
      <c r="F5894"/>
      <c r="G5894"/>
      <c r="H5894"/>
    </row>
    <row r="5895" spans="1:8" ht="15" x14ac:dyDescent="0.25">
      <c r="A5895" s="609" t="str">
        <f t="shared" si="92"/>
        <v>87559</v>
      </c>
      <c r="B5895" s="607" t="s">
        <v>1355</v>
      </c>
      <c r="C5895" s="607" t="s">
        <v>16763</v>
      </c>
      <c r="D5895" s="607" t="s">
        <v>10737</v>
      </c>
      <c r="E5895" s="619" t="s">
        <v>8892</v>
      </c>
      <c r="F5895"/>
      <c r="G5895"/>
      <c r="H5895"/>
    </row>
    <row r="5896" spans="1:8" ht="15" x14ac:dyDescent="0.25">
      <c r="A5896" s="609" t="str">
        <f t="shared" si="92"/>
        <v>87561</v>
      </c>
      <c r="B5896" s="607" t="s">
        <v>1356</v>
      </c>
      <c r="C5896" s="607" t="s">
        <v>16765</v>
      </c>
      <c r="D5896" s="607" t="s">
        <v>10737</v>
      </c>
      <c r="E5896" s="619" t="s">
        <v>18240</v>
      </c>
      <c r="F5896"/>
      <c r="G5896"/>
      <c r="H5896"/>
    </row>
    <row r="5897" spans="1:8" ht="15" x14ac:dyDescent="0.25">
      <c r="A5897" s="609" t="str">
        <f t="shared" si="92"/>
        <v>87775</v>
      </c>
      <c r="B5897" s="607" t="s">
        <v>1397</v>
      </c>
      <c r="C5897" s="607" t="s">
        <v>16766</v>
      </c>
      <c r="D5897" s="607" t="s">
        <v>10737</v>
      </c>
      <c r="E5897" s="619" t="s">
        <v>10188</v>
      </c>
      <c r="F5897"/>
      <c r="G5897"/>
      <c r="H5897"/>
    </row>
    <row r="5898" spans="1:8" ht="15" x14ac:dyDescent="0.25">
      <c r="A5898" s="609" t="str">
        <f t="shared" si="92"/>
        <v>87777</v>
      </c>
      <c r="B5898" s="607" t="s">
        <v>1398</v>
      </c>
      <c r="C5898" s="607" t="s">
        <v>16767</v>
      </c>
      <c r="D5898" s="607" t="s">
        <v>10737</v>
      </c>
      <c r="E5898" s="619" t="s">
        <v>34274</v>
      </c>
      <c r="F5898"/>
      <c r="G5898"/>
      <c r="H5898"/>
    </row>
    <row r="5899" spans="1:8" ht="15" x14ac:dyDescent="0.25">
      <c r="A5899" s="609" t="str">
        <f t="shared" si="92"/>
        <v>87778</v>
      </c>
      <c r="B5899" s="607" t="s">
        <v>1399</v>
      </c>
      <c r="C5899" s="607" t="s">
        <v>16769</v>
      </c>
      <c r="D5899" s="607" t="s">
        <v>10737</v>
      </c>
      <c r="E5899" s="619" t="s">
        <v>34275</v>
      </c>
      <c r="F5899"/>
      <c r="G5899"/>
      <c r="H5899"/>
    </row>
    <row r="5900" spans="1:8" ht="15" x14ac:dyDescent="0.25">
      <c r="A5900" s="609" t="str">
        <f t="shared" si="92"/>
        <v>87779</v>
      </c>
      <c r="B5900" s="607" t="s">
        <v>1400</v>
      </c>
      <c r="C5900" s="607" t="s">
        <v>16770</v>
      </c>
      <c r="D5900" s="607" t="s">
        <v>10737</v>
      </c>
      <c r="E5900" s="619" t="s">
        <v>9762</v>
      </c>
      <c r="F5900"/>
      <c r="G5900"/>
      <c r="H5900"/>
    </row>
    <row r="5901" spans="1:8" ht="15" x14ac:dyDescent="0.25">
      <c r="A5901" s="609" t="str">
        <f t="shared" si="92"/>
        <v>87781</v>
      </c>
      <c r="B5901" s="607" t="s">
        <v>1401</v>
      </c>
      <c r="C5901" s="607" t="s">
        <v>16771</v>
      </c>
      <c r="D5901" s="607" t="s">
        <v>10737</v>
      </c>
      <c r="E5901" s="619" t="s">
        <v>8965</v>
      </c>
      <c r="F5901"/>
      <c r="G5901"/>
      <c r="H5901"/>
    </row>
    <row r="5902" spans="1:8" ht="15" x14ac:dyDescent="0.25">
      <c r="A5902" s="609" t="str">
        <f t="shared" si="92"/>
        <v>87783</v>
      </c>
      <c r="B5902" s="607" t="s">
        <v>1402</v>
      </c>
      <c r="C5902" s="607" t="s">
        <v>16772</v>
      </c>
      <c r="D5902" s="607" t="s">
        <v>10737</v>
      </c>
      <c r="E5902" s="619" t="s">
        <v>34276</v>
      </c>
      <c r="F5902"/>
      <c r="G5902"/>
      <c r="H5902"/>
    </row>
    <row r="5903" spans="1:8" ht="15" x14ac:dyDescent="0.25">
      <c r="A5903" s="609" t="str">
        <f t="shared" si="92"/>
        <v>87784</v>
      </c>
      <c r="B5903" s="607" t="s">
        <v>1403</v>
      </c>
      <c r="C5903" s="607" t="s">
        <v>16773</v>
      </c>
      <c r="D5903" s="607" t="s">
        <v>10737</v>
      </c>
      <c r="E5903" s="619" t="s">
        <v>28009</v>
      </c>
      <c r="F5903"/>
      <c r="G5903"/>
      <c r="H5903"/>
    </row>
    <row r="5904" spans="1:8" ht="15" x14ac:dyDescent="0.25">
      <c r="A5904" s="609" t="str">
        <f t="shared" si="92"/>
        <v>87786</v>
      </c>
      <c r="B5904" s="607" t="s">
        <v>1404</v>
      </c>
      <c r="C5904" s="607" t="s">
        <v>16774</v>
      </c>
      <c r="D5904" s="607" t="s">
        <v>10737</v>
      </c>
      <c r="E5904" s="619" t="s">
        <v>30339</v>
      </c>
      <c r="F5904"/>
      <c r="G5904"/>
      <c r="H5904"/>
    </row>
    <row r="5905" spans="1:8" ht="15" x14ac:dyDescent="0.25">
      <c r="A5905" s="609" t="str">
        <f t="shared" si="92"/>
        <v>87787</v>
      </c>
      <c r="B5905" s="607" t="s">
        <v>1405</v>
      </c>
      <c r="C5905" s="607" t="s">
        <v>16775</v>
      </c>
      <c r="D5905" s="607" t="s">
        <v>10737</v>
      </c>
      <c r="E5905" s="619" t="s">
        <v>19653</v>
      </c>
      <c r="F5905"/>
      <c r="G5905"/>
      <c r="H5905"/>
    </row>
    <row r="5906" spans="1:8" ht="15" x14ac:dyDescent="0.25">
      <c r="A5906" s="609" t="str">
        <f t="shared" si="92"/>
        <v>87788</v>
      </c>
      <c r="B5906" s="607" t="s">
        <v>1406</v>
      </c>
      <c r="C5906" s="607" t="s">
        <v>16776</v>
      </c>
      <c r="D5906" s="607" t="s">
        <v>10737</v>
      </c>
      <c r="E5906" s="619" t="s">
        <v>19689</v>
      </c>
      <c r="F5906"/>
      <c r="G5906"/>
      <c r="H5906"/>
    </row>
    <row r="5907" spans="1:8" ht="15" x14ac:dyDescent="0.25">
      <c r="A5907" s="609" t="str">
        <f t="shared" si="92"/>
        <v>87790</v>
      </c>
      <c r="B5907" s="607" t="s">
        <v>1407</v>
      </c>
      <c r="C5907" s="607" t="s">
        <v>16777</v>
      </c>
      <c r="D5907" s="607" t="s">
        <v>10737</v>
      </c>
      <c r="E5907" s="619" t="s">
        <v>18655</v>
      </c>
      <c r="F5907"/>
      <c r="G5907"/>
      <c r="H5907"/>
    </row>
    <row r="5908" spans="1:8" ht="15" x14ac:dyDescent="0.25">
      <c r="A5908" s="609" t="str">
        <f t="shared" si="92"/>
        <v>87791</v>
      </c>
      <c r="B5908" s="607" t="s">
        <v>1408</v>
      </c>
      <c r="C5908" s="607" t="s">
        <v>16778</v>
      </c>
      <c r="D5908" s="607" t="s">
        <v>10737</v>
      </c>
      <c r="E5908" s="619" t="s">
        <v>34277</v>
      </c>
      <c r="F5908"/>
      <c r="G5908"/>
      <c r="H5908"/>
    </row>
    <row r="5909" spans="1:8" ht="15" x14ac:dyDescent="0.25">
      <c r="A5909" s="609" t="str">
        <f t="shared" si="92"/>
        <v>87792</v>
      </c>
      <c r="B5909" s="607" t="s">
        <v>1409</v>
      </c>
      <c r="C5909" s="607" t="s">
        <v>16779</v>
      </c>
      <c r="D5909" s="607" t="s">
        <v>10737</v>
      </c>
      <c r="E5909" s="619" t="s">
        <v>23799</v>
      </c>
      <c r="F5909"/>
      <c r="G5909"/>
      <c r="H5909"/>
    </row>
    <row r="5910" spans="1:8" ht="15" x14ac:dyDescent="0.25">
      <c r="A5910" s="609" t="str">
        <f t="shared" si="92"/>
        <v>87794</v>
      </c>
      <c r="B5910" s="607" t="s">
        <v>1410</v>
      </c>
      <c r="C5910" s="607" t="s">
        <v>16781</v>
      </c>
      <c r="D5910" s="607" t="s">
        <v>10737</v>
      </c>
      <c r="E5910" s="619" t="s">
        <v>18008</v>
      </c>
      <c r="F5910"/>
      <c r="G5910"/>
      <c r="H5910"/>
    </row>
    <row r="5911" spans="1:8" ht="15" x14ac:dyDescent="0.25">
      <c r="A5911" s="609" t="str">
        <f t="shared" si="92"/>
        <v>87795</v>
      </c>
      <c r="B5911" s="607" t="s">
        <v>1411</v>
      </c>
      <c r="C5911" s="607" t="s">
        <v>16782</v>
      </c>
      <c r="D5911" s="607" t="s">
        <v>10737</v>
      </c>
      <c r="E5911" s="619" t="s">
        <v>19365</v>
      </c>
      <c r="F5911"/>
      <c r="G5911"/>
      <c r="H5911"/>
    </row>
    <row r="5912" spans="1:8" ht="15" x14ac:dyDescent="0.25">
      <c r="A5912" s="609" t="str">
        <f t="shared" si="92"/>
        <v>87797</v>
      </c>
      <c r="B5912" s="607" t="s">
        <v>1412</v>
      </c>
      <c r="C5912" s="607" t="s">
        <v>16783</v>
      </c>
      <c r="D5912" s="607" t="s">
        <v>10737</v>
      </c>
      <c r="E5912" s="619" t="s">
        <v>19039</v>
      </c>
      <c r="F5912"/>
      <c r="G5912"/>
      <c r="H5912"/>
    </row>
    <row r="5913" spans="1:8" ht="15" x14ac:dyDescent="0.25">
      <c r="A5913" s="609" t="str">
        <f t="shared" si="92"/>
        <v>87799</v>
      </c>
      <c r="B5913" s="607" t="s">
        <v>1413</v>
      </c>
      <c r="C5913" s="607" t="s">
        <v>16784</v>
      </c>
      <c r="D5913" s="607" t="s">
        <v>10737</v>
      </c>
      <c r="E5913" s="619" t="s">
        <v>18694</v>
      </c>
      <c r="F5913"/>
      <c r="G5913"/>
      <c r="H5913"/>
    </row>
    <row r="5914" spans="1:8" ht="15" x14ac:dyDescent="0.25">
      <c r="A5914" s="609" t="str">
        <f t="shared" si="92"/>
        <v>87800</v>
      </c>
      <c r="B5914" s="607" t="s">
        <v>1414</v>
      </c>
      <c r="C5914" s="607" t="s">
        <v>16785</v>
      </c>
      <c r="D5914" s="607" t="s">
        <v>10737</v>
      </c>
      <c r="E5914" s="619" t="s">
        <v>19790</v>
      </c>
      <c r="F5914"/>
      <c r="G5914"/>
      <c r="H5914"/>
    </row>
    <row r="5915" spans="1:8" ht="15" x14ac:dyDescent="0.25">
      <c r="A5915" s="609" t="str">
        <f t="shared" si="92"/>
        <v>87801</v>
      </c>
      <c r="B5915" s="607" t="s">
        <v>1415</v>
      </c>
      <c r="C5915" s="607" t="s">
        <v>16786</v>
      </c>
      <c r="D5915" s="607" t="s">
        <v>10737</v>
      </c>
      <c r="E5915" s="619" t="s">
        <v>26533</v>
      </c>
      <c r="F5915"/>
      <c r="G5915"/>
      <c r="H5915"/>
    </row>
    <row r="5916" spans="1:8" ht="15" x14ac:dyDescent="0.25">
      <c r="A5916" s="609" t="str">
        <f t="shared" si="92"/>
        <v>87803</v>
      </c>
      <c r="B5916" s="607" t="s">
        <v>1416</v>
      </c>
      <c r="C5916" s="607" t="s">
        <v>16787</v>
      </c>
      <c r="D5916" s="607" t="s">
        <v>10737</v>
      </c>
      <c r="E5916" s="619" t="s">
        <v>19739</v>
      </c>
      <c r="F5916"/>
      <c r="G5916"/>
      <c r="H5916"/>
    </row>
    <row r="5917" spans="1:8" ht="15" x14ac:dyDescent="0.25">
      <c r="A5917" s="609" t="str">
        <f t="shared" si="92"/>
        <v>87804</v>
      </c>
      <c r="B5917" s="607" t="s">
        <v>1417</v>
      </c>
      <c r="C5917" s="607" t="s">
        <v>16788</v>
      </c>
      <c r="D5917" s="607" t="s">
        <v>10737</v>
      </c>
      <c r="E5917" s="619" t="s">
        <v>34278</v>
      </c>
      <c r="F5917"/>
      <c r="G5917"/>
      <c r="H5917"/>
    </row>
    <row r="5918" spans="1:8" ht="15" x14ac:dyDescent="0.25">
      <c r="A5918" s="609" t="str">
        <f t="shared" si="92"/>
        <v>87805</v>
      </c>
      <c r="B5918" s="607" t="s">
        <v>1418</v>
      </c>
      <c r="C5918" s="607" t="s">
        <v>16789</v>
      </c>
      <c r="D5918" s="607" t="s">
        <v>10737</v>
      </c>
      <c r="E5918" s="619" t="s">
        <v>16049</v>
      </c>
      <c r="F5918"/>
      <c r="G5918"/>
      <c r="H5918"/>
    </row>
    <row r="5919" spans="1:8" ht="15" x14ac:dyDescent="0.25">
      <c r="A5919" s="609" t="str">
        <f t="shared" si="92"/>
        <v>87807</v>
      </c>
      <c r="B5919" s="607" t="s">
        <v>1419</v>
      </c>
      <c r="C5919" s="607" t="s">
        <v>16790</v>
      </c>
      <c r="D5919" s="607" t="s">
        <v>10737</v>
      </c>
      <c r="E5919" s="619" t="s">
        <v>12633</v>
      </c>
      <c r="F5919"/>
      <c r="G5919"/>
      <c r="H5919"/>
    </row>
    <row r="5920" spans="1:8" ht="15" x14ac:dyDescent="0.25">
      <c r="A5920" s="609" t="str">
        <f t="shared" si="92"/>
        <v>87808</v>
      </c>
      <c r="B5920" s="607" t="s">
        <v>1420</v>
      </c>
      <c r="C5920" s="607" t="s">
        <v>16791</v>
      </c>
      <c r="D5920" s="607" t="s">
        <v>10737</v>
      </c>
      <c r="E5920" s="619" t="s">
        <v>34279</v>
      </c>
      <c r="F5920"/>
      <c r="G5920"/>
      <c r="H5920"/>
    </row>
    <row r="5921" spans="1:8" ht="15" x14ac:dyDescent="0.25">
      <c r="A5921" s="609" t="str">
        <f t="shared" si="92"/>
        <v>87809</v>
      </c>
      <c r="B5921" s="607" t="s">
        <v>1421</v>
      </c>
      <c r="C5921" s="607" t="s">
        <v>16792</v>
      </c>
      <c r="D5921" s="607" t="s">
        <v>10737</v>
      </c>
      <c r="E5921" s="619" t="s">
        <v>34280</v>
      </c>
      <c r="F5921"/>
      <c r="G5921"/>
      <c r="H5921"/>
    </row>
    <row r="5922" spans="1:8" ht="15" x14ac:dyDescent="0.25">
      <c r="A5922" s="609" t="str">
        <f t="shared" si="92"/>
        <v>87811</v>
      </c>
      <c r="B5922" s="607" t="s">
        <v>1422</v>
      </c>
      <c r="C5922" s="607" t="s">
        <v>16793</v>
      </c>
      <c r="D5922" s="607" t="s">
        <v>10737</v>
      </c>
      <c r="E5922" s="619" t="s">
        <v>12389</v>
      </c>
      <c r="F5922"/>
      <c r="G5922"/>
      <c r="H5922"/>
    </row>
    <row r="5923" spans="1:8" ht="15" x14ac:dyDescent="0.25">
      <c r="A5923" s="609" t="str">
        <f t="shared" si="92"/>
        <v>87812</v>
      </c>
      <c r="B5923" s="607" t="s">
        <v>1423</v>
      </c>
      <c r="C5923" s="607" t="s">
        <v>16794</v>
      </c>
      <c r="D5923" s="607" t="s">
        <v>10737</v>
      </c>
      <c r="E5923" s="619" t="s">
        <v>34281</v>
      </c>
      <c r="F5923"/>
      <c r="G5923"/>
      <c r="H5923"/>
    </row>
    <row r="5924" spans="1:8" ht="15" x14ac:dyDescent="0.25">
      <c r="A5924" s="609" t="str">
        <f t="shared" si="92"/>
        <v>87813</v>
      </c>
      <c r="B5924" s="607" t="s">
        <v>1424</v>
      </c>
      <c r="C5924" s="607" t="s">
        <v>16795</v>
      </c>
      <c r="D5924" s="607" t="s">
        <v>10737</v>
      </c>
      <c r="E5924" s="619" t="s">
        <v>18229</v>
      </c>
      <c r="F5924"/>
      <c r="G5924"/>
      <c r="H5924"/>
    </row>
    <row r="5925" spans="1:8" ht="15" x14ac:dyDescent="0.25">
      <c r="A5925" s="609" t="str">
        <f t="shared" si="92"/>
        <v>87815</v>
      </c>
      <c r="B5925" s="607" t="s">
        <v>1425</v>
      </c>
      <c r="C5925" s="607" t="s">
        <v>16796</v>
      </c>
      <c r="D5925" s="607" t="s">
        <v>10737</v>
      </c>
      <c r="E5925" s="619" t="s">
        <v>34282</v>
      </c>
      <c r="F5925"/>
      <c r="G5925"/>
      <c r="H5925"/>
    </row>
    <row r="5926" spans="1:8" ht="15" x14ac:dyDescent="0.25">
      <c r="A5926" s="609" t="str">
        <f t="shared" si="92"/>
        <v>87816</v>
      </c>
      <c r="B5926" s="607" t="s">
        <v>1426</v>
      </c>
      <c r="C5926" s="607" t="s">
        <v>16797</v>
      </c>
      <c r="D5926" s="607" t="s">
        <v>10737</v>
      </c>
      <c r="E5926" s="619" t="s">
        <v>29523</v>
      </c>
      <c r="F5926"/>
      <c r="G5926"/>
      <c r="H5926"/>
    </row>
    <row r="5927" spans="1:8" ht="15" x14ac:dyDescent="0.25">
      <c r="A5927" s="609" t="str">
        <f t="shared" si="92"/>
        <v>87817</v>
      </c>
      <c r="B5927" s="607" t="s">
        <v>1427</v>
      </c>
      <c r="C5927" s="607" t="s">
        <v>16798</v>
      </c>
      <c r="D5927" s="607" t="s">
        <v>10737</v>
      </c>
      <c r="E5927" s="619" t="s">
        <v>18635</v>
      </c>
      <c r="F5927"/>
      <c r="G5927"/>
      <c r="H5927"/>
    </row>
    <row r="5928" spans="1:8" ht="15" x14ac:dyDescent="0.25">
      <c r="A5928" s="609" t="str">
        <f t="shared" si="92"/>
        <v>87819</v>
      </c>
      <c r="B5928" s="607" t="s">
        <v>1428</v>
      </c>
      <c r="C5928" s="607" t="s">
        <v>16799</v>
      </c>
      <c r="D5928" s="607" t="s">
        <v>10737</v>
      </c>
      <c r="E5928" s="619" t="s">
        <v>19476</v>
      </c>
      <c r="F5928"/>
      <c r="G5928"/>
      <c r="H5928"/>
    </row>
    <row r="5929" spans="1:8" ht="15" x14ac:dyDescent="0.25">
      <c r="A5929" s="609" t="str">
        <f t="shared" si="92"/>
        <v>87820</v>
      </c>
      <c r="B5929" s="607" t="s">
        <v>1429</v>
      </c>
      <c r="C5929" s="607" t="s">
        <v>16800</v>
      </c>
      <c r="D5929" s="607" t="s">
        <v>10737</v>
      </c>
      <c r="E5929" s="619" t="s">
        <v>30931</v>
      </c>
      <c r="F5929"/>
      <c r="G5929"/>
      <c r="H5929"/>
    </row>
    <row r="5930" spans="1:8" ht="15" x14ac:dyDescent="0.25">
      <c r="A5930" s="609" t="str">
        <f t="shared" si="92"/>
        <v>87821</v>
      </c>
      <c r="B5930" s="607" t="s">
        <v>1430</v>
      </c>
      <c r="C5930" s="607" t="s">
        <v>16801</v>
      </c>
      <c r="D5930" s="607" t="s">
        <v>10737</v>
      </c>
      <c r="E5930" s="619" t="s">
        <v>34283</v>
      </c>
      <c r="F5930"/>
      <c r="G5930"/>
      <c r="H5930"/>
    </row>
    <row r="5931" spans="1:8" ht="15" x14ac:dyDescent="0.25">
      <c r="A5931" s="609" t="str">
        <f t="shared" si="92"/>
        <v>87823</v>
      </c>
      <c r="B5931" s="607" t="s">
        <v>1431</v>
      </c>
      <c r="C5931" s="607" t="s">
        <v>16802</v>
      </c>
      <c r="D5931" s="607" t="s">
        <v>10737</v>
      </c>
      <c r="E5931" s="619" t="s">
        <v>34284</v>
      </c>
      <c r="F5931"/>
      <c r="G5931"/>
      <c r="H5931"/>
    </row>
    <row r="5932" spans="1:8" ht="15" x14ac:dyDescent="0.25">
      <c r="A5932" s="609" t="str">
        <f t="shared" si="92"/>
        <v>87824</v>
      </c>
      <c r="B5932" s="607" t="s">
        <v>1432</v>
      </c>
      <c r="C5932" s="607" t="s">
        <v>16803</v>
      </c>
      <c r="D5932" s="607" t="s">
        <v>10737</v>
      </c>
      <c r="E5932" s="619" t="s">
        <v>34285</v>
      </c>
      <c r="F5932"/>
      <c r="G5932"/>
      <c r="H5932"/>
    </row>
    <row r="5933" spans="1:8" ht="15" x14ac:dyDescent="0.25">
      <c r="A5933" s="609" t="str">
        <f t="shared" si="92"/>
        <v>87825</v>
      </c>
      <c r="B5933" s="607" t="s">
        <v>1433</v>
      </c>
      <c r="C5933" s="607" t="s">
        <v>16804</v>
      </c>
      <c r="D5933" s="607" t="s">
        <v>10737</v>
      </c>
      <c r="E5933" s="619" t="s">
        <v>34286</v>
      </c>
      <c r="F5933"/>
      <c r="G5933"/>
      <c r="H5933"/>
    </row>
    <row r="5934" spans="1:8" ht="15" x14ac:dyDescent="0.25">
      <c r="A5934" s="609" t="str">
        <f t="shared" si="92"/>
        <v>87827</v>
      </c>
      <c r="B5934" s="607" t="s">
        <v>1434</v>
      </c>
      <c r="C5934" s="607" t="s">
        <v>16805</v>
      </c>
      <c r="D5934" s="607" t="s">
        <v>10737</v>
      </c>
      <c r="E5934" s="619" t="s">
        <v>18927</v>
      </c>
      <c r="F5934"/>
      <c r="G5934"/>
      <c r="H5934"/>
    </row>
    <row r="5935" spans="1:8" ht="15" x14ac:dyDescent="0.25">
      <c r="A5935" s="609" t="str">
        <f t="shared" si="92"/>
        <v>87828</v>
      </c>
      <c r="B5935" s="607" t="s">
        <v>1435</v>
      </c>
      <c r="C5935" s="607" t="s">
        <v>16806</v>
      </c>
      <c r="D5935" s="607" t="s">
        <v>10737</v>
      </c>
      <c r="E5935" s="619" t="s">
        <v>34287</v>
      </c>
      <c r="F5935"/>
      <c r="G5935"/>
      <c r="H5935"/>
    </row>
    <row r="5936" spans="1:8" ht="15" x14ac:dyDescent="0.25">
      <c r="A5936" s="609" t="str">
        <f t="shared" si="92"/>
        <v>87829</v>
      </c>
      <c r="B5936" s="607" t="s">
        <v>1436</v>
      </c>
      <c r="C5936" s="607" t="s">
        <v>16807</v>
      </c>
      <c r="D5936" s="607" t="s">
        <v>10737</v>
      </c>
      <c r="E5936" s="619" t="s">
        <v>13261</v>
      </c>
      <c r="F5936"/>
      <c r="G5936"/>
      <c r="H5936"/>
    </row>
    <row r="5937" spans="1:8" ht="15" x14ac:dyDescent="0.25">
      <c r="A5937" s="609" t="str">
        <f t="shared" si="92"/>
        <v>87831</v>
      </c>
      <c r="B5937" s="607" t="s">
        <v>1437</v>
      </c>
      <c r="C5937" s="607" t="s">
        <v>16808</v>
      </c>
      <c r="D5937" s="607" t="s">
        <v>10737</v>
      </c>
      <c r="E5937" s="619" t="s">
        <v>15481</v>
      </c>
      <c r="F5937"/>
      <c r="G5937"/>
      <c r="H5937"/>
    </row>
    <row r="5938" spans="1:8" ht="15" x14ac:dyDescent="0.25">
      <c r="A5938" s="609" t="str">
        <f t="shared" si="92"/>
        <v>87832</v>
      </c>
      <c r="B5938" s="607" t="s">
        <v>1438</v>
      </c>
      <c r="C5938" s="607" t="s">
        <v>16809</v>
      </c>
      <c r="D5938" s="607" t="s">
        <v>10737</v>
      </c>
      <c r="E5938" s="619" t="s">
        <v>19838</v>
      </c>
      <c r="F5938"/>
      <c r="G5938"/>
      <c r="H5938"/>
    </row>
    <row r="5939" spans="1:8" ht="15" x14ac:dyDescent="0.25">
      <c r="A5939" s="609" t="str">
        <f t="shared" si="92"/>
        <v>87834</v>
      </c>
      <c r="B5939" s="607" t="s">
        <v>1439</v>
      </c>
      <c r="C5939" s="607" t="s">
        <v>16810</v>
      </c>
      <c r="D5939" s="607" t="s">
        <v>10737</v>
      </c>
      <c r="E5939" s="619" t="s">
        <v>12739</v>
      </c>
      <c r="F5939"/>
      <c r="G5939"/>
      <c r="H5939"/>
    </row>
    <row r="5940" spans="1:8" ht="15" x14ac:dyDescent="0.25">
      <c r="A5940" s="609" t="str">
        <f t="shared" si="92"/>
        <v>87835</v>
      </c>
      <c r="B5940" s="607" t="s">
        <v>1440</v>
      </c>
      <c r="C5940" s="607" t="s">
        <v>16811</v>
      </c>
      <c r="D5940" s="607" t="s">
        <v>10737</v>
      </c>
      <c r="E5940" s="619" t="s">
        <v>34288</v>
      </c>
      <c r="F5940"/>
      <c r="G5940"/>
      <c r="H5940"/>
    </row>
    <row r="5941" spans="1:8" ht="15" x14ac:dyDescent="0.25">
      <c r="A5941" s="609" t="str">
        <f t="shared" si="92"/>
        <v>87836</v>
      </c>
      <c r="B5941" s="607" t="s">
        <v>1441</v>
      </c>
      <c r="C5941" s="607" t="s">
        <v>16812</v>
      </c>
      <c r="D5941" s="607" t="s">
        <v>10737</v>
      </c>
      <c r="E5941" s="619" t="s">
        <v>34289</v>
      </c>
      <c r="F5941"/>
      <c r="G5941"/>
      <c r="H5941"/>
    </row>
    <row r="5942" spans="1:8" ht="15" x14ac:dyDescent="0.25">
      <c r="A5942" s="609" t="str">
        <f t="shared" si="92"/>
        <v>87837</v>
      </c>
      <c r="B5942" s="607" t="s">
        <v>1442</v>
      </c>
      <c r="C5942" s="607" t="s">
        <v>16813</v>
      </c>
      <c r="D5942" s="607" t="s">
        <v>10737</v>
      </c>
      <c r="E5942" s="619" t="s">
        <v>34290</v>
      </c>
      <c r="F5942"/>
      <c r="G5942"/>
      <c r="H5942"/>
    </row>
    <row r="5943" spans="1:8" ht="15" x14ac:dyDescent="0.25">
      <c r="A5943" s="609" t="str">
        <f t="shared" si="92"/>
        <v>87838</v>
      </c>
      <c r="B5943" s="607" t="s">
        <v>1443</v>
      </c>
      <c r="C5943" s="607" t="s">
        <v>16814</v>
      </c>
      <c r="D5943" s="607" t="s">
        <v>10737</v>
      </c>
      <c r="E5943" s="619" t="s">
        <v>34291</v>
      </c>
      <c r="F5943"/>
      <c r="G5943"/>
      <c r="H5943"/>
    </row>
    <row r="5944" spans="1:8" ht="15" x14ac:dyDescent="0.25">
      <c r="A5944" s="609" t="str">
        <f t="shared" si="92"/>
        <v>87839</v>
      </c>
      <c r="B5944" s="607" t="s">
        <v>1444</v>
      </c>
      <c r="C5944" s="607" t="s">
        <v>16815</v>
      </c>
      <c r="D5944" s="607" t="s">
        <v>10737</v>
      </c>
      <c r="E5944" s="619" t="s">
        <v>34292</v>
      </c>
      <c r="F5944"/>
      <c r="G5944"/>
      <c r="H5944"/>
    </row>
    <row r="5945" spans="1:8" ht="15" x14ac:dyDescent="0.25">
      <c r="A5945" s="609" t="str">
        <f t="shared" si="92"/>
        <v>87840</v>
      </c>
      <c r="B5945" s="607" t="s">
        <v>1445</v>
      </c>
      <c r="C5945" s="607" t="s">
        <v>16816</v>
      </c>
      <c r="D5945" s="607" t="s">
        <v>10737</v>
      </c>
      <c r="E5945" s="619" t="s">
        <v>34293</v>
      </c>
      <c r="F5945"/>
      <c r="G5945"/>
      <c r="H5945"/>
    </row>
    <row r="5946" spans="1:8" ht="15" x14ac:dyDescent="0.25">
      <c r="A5946" s="609" t="str">
        <f t="shared" si="92"/>
        <v>87841</v>
      </c>
      <c r="B5946" s="607" t="s">
        <v>1446</v>
      </c>
      <c r="C5946" s="607" t="s">
        <v>16817</v>
      </c>
      <c r="D5946" s="607" t="s">
        <v>10737</v>
      </c>
      <c r="E5946" s="619" t="s">
        <v>18939</v>
      </c>
      <c r="F5946"/>
      <c r="G5946"/>
      <c r="H5946"/>
    </row>
    <row r="5947" spans="1:8" ht="15" x14ac:dyDescent="0.25">
      <c r="A5947" s="609" t="str">
        <f t="shared" si="92"/>
        <v>87842</v>
      </c>
      <c r="B5947" s="607" t="s">
        <v>1447</v>
      </c>
      <c r="C5947" s="607" t="s">
        <v>16818</v>
      </c>
      <c r="D5947" s="607" t="s">
        <v>10737</v>
      </c>
      <c r="E5947" s="619" t="s">
        <v>34294</v>
      </c>
      <c r="F5947"/>
      <c r="G5947"/>
      <c r="H5947"/>
    </row>
    <row r="5948" spans="1:8" ht="15" x14ac:dyDescent="0.25">
      <c r="A5948" s="609" t="str">
        <f t="shared" si="92"/>
        <v>87843</v>
      </c>
      <c r="B5948" s="607" t="s">
        <v>1448</v>
      </c>
      <c r="C5948" s="607" t="s">
        <v>16819</v>
      </c>
      <c r="D5948" s="607" t="s">
        <v>10737</v>
      </c>
      <c r="E5948" s="619" t="s">
        <v>9662</v>
      </c>
      <c r="F5948"/>
      <c r="G5948"/>
      <c r="H5948"/>
    </row>
    <row r="5949" spans="1:8" ht="15" x14ac:dyDescent="0.25">
      <c r="A5949" s="609" t="str">
        <f t="shared" si="92"/>
        <v>87844</v>
      </c>
      <c r="B5949" s="607" t="s">
        <v>1449</v>
      </c>
      <c r="C5949" s="607" t="s">
        <v>16820</v>
      </c>
      <c r="D5949" s="607" t="s">
        <v>10737</v>
      </c>
      <c r="E5949" s="619" t="s">
        <v>19693</v>
      </c>
      <c r="F5949"/>
      <c r="G5949"/>
      <c r="H5949"/>
    </row>
    <row r="5950" spans="1:8" ht="15" x14ac:dyDescent="0.25">
      <c r="A5950" s="609" t="str">
        <f t="shared" si="92"/>
        <v>87845</v>
      </c>
      <c r="B5950" s="607" t="s">
        <v>1450</v>
      </c>
      <c r="C5950" s="607" t="s">
        <v>16821</v>
      </c>
      <c r="D5950" s="607" t="s">
        <v>10737</v>
      </c>
      <c r="E5950" s="619" t="s">
        <v>34047</v>
      </c>
      <c r="F5950"/>
      <c r="G5950"/>
      <c r="H5950"/>
    </row>
    <row r="5951" spans="1:8" ht="15" x14ac:dyDescent="0.25">
      <c r="A5951" s="609" t="str">
        <f t="shared" si="92"/>
        <v>87846</v>
      </c>
      <c r="B5951" s="607" t="s">
        <v>1451</v>
      </c>
      <c r="C5951" s="607" t="s">
        <v>16822</v>
      </c>
      <c r="D5951" s="607" t="s">
        <v>10737</v>
      </c>
      <c r="E5951" s="619" t="s">
        <v>18110</v>
      </c>
      <c r="F5951"/>
      <c r="G5951"/>
      <c r="H5951"/>
    </row>
    <row r="5952" spans="1:8" ht="15" x14ac:dyDescent="0.25">
      <c r="A5952" s="609" t="str">
        <f t="shared" si="92"/>
        <v>87847</v>
      </c>
      <c r="B5952" s="607" t="s">
        <v>1452</v>
      </c>
      <c r="C5952" s="607" t="s">
        <v>16823</v>
      </c>
      <c r="D5952" s="607" t="s">
        <v>10737</v>
      </c>
      <c r="E5952" s="619" t="s">
        <v>19558</v>
      </c>
      <c r="F5952"/>
      <c r="G5952"/>
      <c r="H5952"/>
    </row>
    <row r="5953" spans="1:8" ht="15" x14ac:dyDescent="0.25">
      <c r="A5953" s="609" t="str">
        <f t="shared" si="92"/>
        <v>87848</v>
      </c>
      <c r="B5953" s="607" t="s">
        <v>1453</v>
      </c>
      <c r="C5953" s="607" t="s">
        <v>16824</v>
      </c>
      <c r="D5953" s="607" t="s">
        <v>10737</v>
      </c>
      <c r="E5953" s="619" t="s">
        <v>34295</v>
      </c>
      <c r="F5953"/>
      <c r="G5953"/>
      <c r="H5953"/>
    </row>
    <row r="5954" spans="1:8" ht="15" x14ac:dyDescent="0.25">
      <c r="A5954" s="609" t="str">
        <f t="shared" ref="A5954:A6017" si="93">IF(ISERROR(SEARCH("/",B5954)=6),TRIM(CLEAN(B5954)),IF(SEARCH("/",B5954)=6,IF(LEN(TRIM(CLEAN(B5954)))=7,LEFT(TRIM(CLEAN(B5954)),6)&amp;"00"&amp;RIGHT(TRIM(CLEAN(B5954)),1),LEFT(TRIM(CLEAN(B5954)),6)&amp;"0"&amp;RIGHT(TRIM(CLEAN(B5954)),2)),TRIM(CLEAN(B5954))))</f>
        <v>87849</v>
      </c>
      <c r="B5954" s="607" t="s">
        <v>1454</v>
      </c>
      <c r="C5954" s="607" t="s">
        <v>16825</v>
      </c>
      <c r="D5954" s="607" t="s">
        <v>10737</v>
      </c>
      <c r="E5954" s="619" t="s">
        <v>19525</v>
      </c>
      <c r="F5954"/>
      <c r="G5954"/>
      <c r="H5954"/>
    </row>
    <row r="5955" spans="1:8" ht="15" x14ac:dyDescent="0.25">
      <c r="A5955" s="609" t="str">
        <f t="shared" si="93"/>
        <v>87850</v>
      </c>
      <c r="B5955" s="607" t="s">
        <v>1455</v>
      </c>
      <c r="C5955" s="607" t="s">
        <v>16826</v>
      </c>
      <c r="D5955" s="607" t="s">
        <v>10737</v>
      </c>
      <c r="E5955" s="619" t="s">
        <v>23060</v>
      </c>
      <c r="F5955"/>
      <c r="G5955"/>
      <c r="H5955"/>
    </row>
    <row r="5956" spans="1:8" ht="15" x14ac:dyDescent="0.25">
      <c r="A5956" s="609" t="str">
        <f t="shared" si="93"/>
        <v>87851</v>
      </c>
      <c r="B5956" s="607" t="s">
        <v>1456</v>
      </c>
      <c r="C5956" s="607" t="s">
        <v>16827</v>
      </c>
      <c r="D5956" s="607" t="s">
        <v>10737</v>
      </c>
      <c r="E5956" s="619" t="s">
        <v>34296</v>
      </c>
      <c r="F5956"/>
      <c r="G5956"/>
      <c r="H5956"/>
    </row>
    <row r="5957" spans="1:8" ht="15" x14ac:dyDescent="0.25">
      <c r="A5957" s="609" t="str">
        <f t="shared" si="93"/>
        <v>87852</v>
      </c>
      <c r="B5957" s="607" t="s">
        <v>1457</v>
      </c>
      <c r="C5957" s="607" t="s">
        <v>16828</v>
      </c>
      <c r="D5957" s="607" t="s">
        <v>10737</v>
      </c>
      <c r="E5957" s="619" t="s">
        <v>34297</v>
      </c>
      <c r="F5957"/>
      <c r="G5957"/>
      <c r="H5957"/>
    </row>
    <row r="5958" spans="1:8" ht="15" x14ac:dyDescent="0.25">
      <c r="A5958" s="609" t="str">
        <f t="shared" si="93"/>
        <v>87853</v>
      </c>
      <c r="B5958" s="607" t="s">
        <v>1458</v>
      </c>
      <c r="C5958" s="607" t="s">
        <v>16829</v>
      </c>
      <c r="D5958" s="607" t="s">
        <v>10737</v>
      </c>
      <c r="E5958" s="619" t="s">
        <v>34298</v>
      </c>
      <c r="F5958"/>
      <c r="G5958"/>
      <c r="H5958"/>
    </row>
    <row r="5959" spans="1:8" ht="15" x14ac:dyDescent="0.25">
      <c r="A5959" s="609" t="str">
        <f t="shared" si="93"/>
        <v>87854</v>
      </c>
      <c r="B5959" s="607" t="s">
        <v>1459</v>
      </c>
      <c r="C5959" s="607" t="s">
        <v>16830</v>
      </c>
      <c r="D5959" s="607" t="s">
        <v>10737</v>
      </c>
      <c r="E5959" s="619" t="s">
        <v>34299</v>
      </c>
      <c r="F5959"/>
      <c r="G5959"/>
      <c r="H5959"/>
    </row>
    <row r="5960" spans="1:8" ht="15" x14ac:dyDescent="0.25">
      <c r="A5960" s="609" t="str">
        <f t="shared" si="93"/>
        <v>87855</v>
      </c>
      <c r="B5960" s="607" t="s">
        <v>1460</v>
      </c>
      <c r="C5960" s="607" t="s">
        <v>16831</v>
      </c>
      <c r="D5960" s="607" t="s">
        <v>10737</v>
      </c>
      <c r="E5960" s="619" t="s">
        <v>34300</v>
      </c>
      <c r="F5960"/>
      <c r="G5960"/>
      <c r="H5960"/>
    </row>
    <row r="5961" spans="1:8" ht="15" x14ac:dyDescent="0.25">
      <c r="A5961" s="609" t="str">
        <f t="shared" si="93"/>
        <v>87856</v>
      </c>
      <c r="B5961" s="607" t="s">
        <v>1461</v>
      </c>
      <c r="C5961" s="607" t="s">
        <v>16832</v>
      </c>
      <c r="D5961" s="607" t="s">
        <v>10737</v>
      </c>
      <c r="E5961" s="619" t="s">
        <v>34301</v>
      </c>
      <c r="F5961"/>
      <c r="G5961"/>
      <c r="H5961"/>
    </row>
    <row r="5962" spans="1:8" ht="15" x14ac:dyDescent="0.25">
      <c r="A5962" s="609" t="str">
        <f t="shared" si="93"/>
        <v>87857</v>
      </c>
      <c r="B5962" s="607" t="s">
        <v>1462</v>
      </c>
      <c r="C5962" s="607" t="s">
        <v>16833</v>
      </c>
      <c r="D5962" s="607" t="s">
        <v>10737</v>
      </c>
      <c r="E5962" s="619" t="s">
        <v>27855</v>
      </c>
      <c r="F5962"/>
      <c r="G5962"/>
      <c r="H5962"/>
    </row>
    <row r="5963" spans="1:8" ht="15" x14ac:dyDescent="0.25">
      <c r="A5963" s="609" t="str">
        <f t="shared" si="93"/>
        <v>87858</v>
      </c>
      <c r="B5963" s="607" t="s">
        <v>1463</v>
      </c>
      <c r="C5963" s="607" t="s">
        <v>16834</v>
      </c>
      <c r="D5963" s="607" t="s">
        <v>10737</v>
      </c>
      <c r="E5963" s="619" t="s">
        <v>30588</v>
      </c>
      <c r="F5963"/>
      <c r="G5963"/>
      <c r="H5963"/>
    </row>
    <row r="5964" spans="1:8" ht="15" x14ac:dyDescent="0.25">
      <c r="A5964" s="609" t="str">
        <f t="shared" si="93"/>
        <v>87859</v>
      </c>
      <c r="B5964" s="607" t="s">
        <v>1464</v>
      </c>
      <c r="C5964" s="607" t="s">
        <v>16835</v>
      </c>
      <c r="D5964" s="607" t="s">
        <v>10737</v>
      </c>
      <c r="E5964" s="619" t="s">
        <v>34302</v>
      </c>
      <c r="F5964"/>
      <c r="G5964"/>
      <c r="H5964"/>
    </row>
    <row r="5965" spans="1:8" ht="15" x14ac:dyDescent="0.25">
      <c r="A5965" s="609" t="str">
        <f t="shared" si="93"/>
        <v>89048</v>
      </c>
      <c r="B5965" s="607" t="s">
        <v>1714</v>
      </c>
      <c r="C5965" s="607" t="s">
        <v>16836</v>
      </c>
      <c r="D5965" s="607" t="s">
        <v>10737</v>
      </c>
      <c r="E5965" s="619" t="s">
        <v>24291</v>
      </c>
      <c r="F5965"/>
      <c r="G5965"/>
      <c r="H5965"/>
    </row>
    <row r="5966" spans="1:8" ht="15" x14ac:dyDescent="0.25">
      <c r="A5966" s="609" t="str">
        <f t="shared" si="93"/>
        <v>89049</v>
      </c>
      <c r="B5966" s="607" t="s">
        <v>1715</v>
      </c>
      <c r="C5966" s="607" t="s">
        <v>16837</v>
      </c>
      <c r="D5966" s="607" t="s">
        <v>10737</v>
      </c>
      <c r="E5966" s="619" t="s">
        <v>11523</v>
      </c>
      <c r="F5966"/>
      <c r="G5966"/>
      <c r="H5966"/>
    </row>
    <row r="5967" spans="1:8" ht="15" x14ac:dyDescent="0.25">
      <c r="A5967" s="609" t="str">
        <f t="shared" si="93"/>
        <v>89173</v>
      </c>
      <c r="B5967" s="607" t="s">
        <v>1724</v>
      </c>
      <c r="C5967" s="607" t="s">
        <v>16838</v>
      </c>
      <c r="D5967" s="607" t="s">
        <v>10737</v>
      </c>
      <c r="E5967" s="619" t="s">
        <v>19511</v>
      </c>
      <c r="F5967"/>
      <c r="G5967"/>
      <c r="H5967"/>
    </row>
    <row r="5968" spans="1:8" ht="15" x14ac:dyDescent="0.25">
      <c r="A5968" s="609" t="str">
        <f t="shared" si="93"/>
        <v>90406</v>
      </c>
      <c r="B5968" s="607" t="s">
        <v>2388</v>
      </c>
      <c r="C5968" s="607" t="s">
        <v>16840</v>
      </c>
      <c r="D5968" s="607" t="s">
        <v>10737</v>
      </c>
      <c r="E5968" s="619" t="s">
        <v>16654</v>
      </c>
      <c r="F5968"/>
      <c r="G5968"/>
      <c r="H5968"/>
    </row>
    <row r="5969" spans="1:8" ht="15" x14ac:dyDescent="0.25">
      <c r="A5969" s="609" t="str">
        <f t="shared" si="93"/>
        <v>90407</v>
      </c>
      <c r="B5969" s="607" t="s">
        <v>2389</v>
      </c>
      <c r="C5969" s="607" t="s">
        <v>16841</v>
      </c>
      <c r="D5969" s="607" t="s">
        <v>10737</v>
      </c>
      <c r="E5969" s="619" t="s">
        <v>29853</v>
      </c>
      <c r="F5969"/>
      <c r="G5969"/>
      <c r="H5969"/>
    </row>
    <row r="5970" spans="1:8" ht="15" x14ac:dyDescent="0.25">
      <c r="A5970" s="609" t="str">
        <f t="shared" si="93"/>
        <v>90408</v>
      </c>
      <c r="B5970" s="607" t="s">
        <v>2390</v>
      </c>
      <c r="C5970" s="607" t="s">
        <v>16842</v>
      </c>
      <c r="D5970" s="607" t="s">
        <v>10737</v>
      </c>
      <c r="E5970" s="619" t="s">
        <v>18104</v>
      </c>
      <c r="F5970"/>
      <c r="G5970"/>
      <c r="H5970"/>
    </row>
    <row r="5971" spans="1:8" ht="15" x14ac:dyDescent="0.25">
      <c r="A5971" s="609" t="str">
        <f t="shared" si="93"/>
        <v>90409</v>
      </c>
      <c r="B5971" s="607" t="s">
        <v>2391</v>
      </c>
      <c r="C5971" s="607" t="s">
        <v>16843</v>
      </c>
      <c r="D5971" s="607" t="s">
        <v>10737</v>
      </c>
      <c r="E5971" s="619" t="s">
        <v>18663</v>
      </c>
      <c r="F5971"/>
      <c r="G5971"/>
      <c r="H5971"/>
    </row>
    <row r="5972" spans="1:8" ht="15" x14ac:dyDescent="0.25">
      <c r="A5972" s="609" t="str">
        <f t="shared" si="93"/>
        <v>87242</v>
      </c>
      <c r="B5972" s="607" t="s">
        <v>1072</v>
      </c>
      <c r="C5972" s="607" t="s">
        <v>16845</v>
      </c>
      <c r="D5972" s="607" t="s">
        <v>10737</v>
      </c>
      <c r="E5972" s="619" t="s">
        <v>34303</v>
      </c>
      <c r="F5972"/>
      <c r="G5972"/>
      <c r="H5972"/>
    </row>
    <row r="5973" spans="1:8" ht="15" x14ac:dyDescent="0.25">
      <c r="A5973" s="609" t="str">
        <f t="shared" si="93"/>
        <v>87243</v>
      </c>
      <c r="B5973" s="607" t="s">
        <v>1073</v>
      </c>
      <c r="C5973" s="607" t="s">
        <v>16846</v>
      </c>
      <c r="D5973" s="607" t="s">
        <v>10737</v>
      </c>
      <c r="E5973" s="619" t="s">
        <v>34304</v>
      </c>
      <c r="F5973"/>
      <c r="G5973"/>
      <c r="H5973"/>
    </row>
    <row r="5974" spans="1:8" ht="15" x14ac:dyDescent="0.25">
      <c r="A5974" s="609" t="str">
        <f t="shared" si="93"/>
        <v>87244</v>
      </c>
      <c r="B5974" s="607" t="s">
        <v>1074</v>
      </c>
      <c r="C5974" s="607" t="s">
        <v>16847</v>
      </c>
      <c r="D5974" s="607" t="s">
        <v>10737</v>
      </c>
      <c r="E5974" s="619" t="s">
        <v>34305</v>
      </c>
      <c r="F5974"/>
      <c r="G5974"/>
      <c r="H5974"/>
    </row>
    <row r="5975" spans="1:8" ht="15" x14ac:dyDescent="0.25">
      <c r="A5975" s="609" t="str">
        <f t="shared" si="93"/>
        <v>87245</v>
      </c>
      <c r="B5975" s="607" t="s">
        <v>1075</v>
      </c>
      <c r="C5975" s="607" t="s">
        <v>16848</v>
      </c>
      <c r="D5975" s="607" t="s">
        <v>10737</v>
      </c>
      <c r="E5975" s="619" t="s">
        <v>34306</v>
      </c>
      <c r="F5975"/>
      <c r="G5975"/>
      <c r="H5975"/>
    </row>
    <row r="5976" spans="1:8" ht="15" x14ac:dyDescent="0.25">
      <c r="A5976" s="609" t="str">
        <f t="shared" si="93"/>
        <v>87264</v>
      </c>
      <c r="B5976" s="607" t="s">
        <v>1092</v>
      </c>
      <c r="C5976" s="607" t="s">
        <v>16849</v>
      </c>
      <c r="D5976" s="607" t="s">
        <v>10737</v>
      </c>
      <c r="E5976" s="619" t="s">
        <v>13911</v>
      </c>
      <c r="F5976"/>
      <c r="G5976"/>
      <c r="H5976"/>
    </row>
    <row r="5977" spans="1:8" ht="15" x14ac:dyDescent="0.25">
      <c r="A5977" s="609" t="str">
        <f t="shared" si="93"/>
        <v>87265</v>
      </c>
      <c r="B5977" s="607" t="s">
        <v>1093</v>
      </c>
      <c r="C5977" s="607" t="s">
        <v>16851</v>
      </c>
      <c r="D5977" s="607" t="s">
        <v>10737</v>
      </c>
      <c r="E5977" s="619" t="s">
        <v>18480</v>
      </c>
      <c r="F5977"/>
      <c r="G5977"/>
      <c r="H5977"/>
    </row>
    <row r="5978" spans="1:8" ht="15" x14ac:dyDescent="0.25">
      <c r="A5978" s="609" t="str">
        <f t="shared" si="93"/>
        <v>87266</v>
      </c>
      <c r="B5978" s="607" t="s">
        <v>1094</v>
      </c>
      <c r="C5978" s="607" t="s">
        <v>16852</v>
      </c>
      <c r="D5978" s="607" t="s">
        <v>10737</v>
      </c>
      <c r="E5978" s="619" t="s">
        <v>24476</v>
      </c>
      <c r="F5978"/>
      <c r="G5978"/>
      <c r="H5978"/>
    </row>
    <row r="5979" spans="1:8" ht="15" x14ac:dyDescent="0.25">
      <c r="A5979" s="609" t="str">
        <f t="shared" si="93"/>
        <v>87267</v>
      </c>
      <c r="B5979" s="607" t="s">
        <v>1095</v>
      </c>
      <c r="C5979" s="607" t="s">
        <v>16853</v>
      </c>
      <c r="D5979" s="607" t="s">
        <v>10737</v>
      </c>
      <c r="E5979" s="619" t="s">
        <v>24665</v>
      </c>
      <c r="F5979"/>
      <c r="G5979"/>
      <c r="H5979"/>
    </row>
    <row r="5980" spans="1:8" ht="15" x14ac:dyDescent="0.25">
      <c r="A5980" s="609" t="str">
        <f t="shared" si="93"/>
        <v>87268</v>
      </c>
      <c r="B5980" s="607" t="s">
        <v>1096</v>
      </c>
      <c r="C5980" s="607" t="s">
        <v>16855</v>
      </c>
      <c r="D5980" s="607" t="s">
        <v>10737</v>
      </c>
      <c r="E5980" s="619" t="s">
        <v>34307</v>
      </c>
      <c r="F5980"/>
      <c r="G5980"/>
      <c r="H5980"/>
    </row>
    <row r="5981" spans="1:8" ht="15" x14ac:dyDescent="0.25">
      <c r="A5981" s="609" t="str">
        <f t="shared" si="93"/>
        <v>87269</v>
      </c>
      <c r="B5981" s="607" t="s">
        <v>1097</v>
      </c>
      <c r="C5981" s="607" t="s">
        <v>16857</v>
      </c>
      <c r="D5981" s="607" t="s">
        <v>10737</v>
      </c>
      <c r="E5981" s="619" t="s">
        <v>34308</v>
      </c>
      <c r="F5981"/>
      <c r="G5981"/>
      <c r="H5981"/>
    </row>
    <row r="5982" spans="1:8" ht="15" x14ac:dyDescent="0.25">
      <c r="A5982" s="609" t="str">
        <f t="shared" si="93"/>
        <v>87270</v>
      </c>
      <c r="B5982" s="607" t="s">
        <v>1098</v>
      </c>
      <c r="C5982" s="607" t="s">
        <v>16858</v>
      </c>
      <c r="D5982" s="607" t="s">
        <v>10737</v>
      </c>
      <c r="E5982" s="619" t="s">
        <v>34309</v>
      </c>
      <c r="F5982"/>
      <c r="G5982"/>
      <c r="H5982"/>
    </row>
    <row r="5983" spans="1:8" ht="15" x14ac:dyDescent="0.25">
      <c r="A5983" s="609" t="str">
        <f t="shared" si="93"/>
        <v>87271</v>
      </c>
      <c r="B5983" s="607" t="s">
        <v>1099</v>
      </c>
      <c r="C5983" s="607" t="s">
        <v>16859</v>
      </c>
      <c r="D5983" s="607" t="s">
        <v>10737</v>
      </c>
      <c r="E5983" s="619" t="s">
        <v>34310</v>
      </c>
      <c r="F5983"/>
      <c r="G5983"/>
      <c r="H5983"/>
    </row>
    <row r="5984" spans="1:8" ht="15" x14ac:dyDescent="0.25">
      <c r="A5984" s="609" t="str">
        <f t="shared" si="93"/>
        <v>87272</v>
      </c>
      <c r="B5984" s="607" t="s">
        <v>1100</v>
      </c>
      <c r="C5984" s="607" t="s">
        <v>16860</v>
      </c>
      <c r="D5984" s="607" t="s">
        <v>10737</v>
      </c>
      <c r="E5984" s="619" t="s">
        <v>10229</v>
      </c>
      <c r="F5984"/>
      <c r="G5984"/>
      <c r="H5984"/>
    </row>
    <row r="5985" spans="1:8" ht="15" x14ac:dyDescent="0.25">
      <c r="A5985" s="609" t="str">
        <f t="shared" si="93"/>
        <v>87273</v>
      </c>
      <c r="B5985" s="607" t="s">
        <v>1101</v>
      </c>
      <c r="C5985" s="607" t="s">
        <v>16861</v>
      </c>
      <c r="D5985" s="607" t="s">
        <v>10737</v>
      </c>
      <c r="E5985" s="619" t="s">
        <v>34311</v>
      </c>
      <c r="F5985"/>
      <c r="G5985"/>
      <c r="H5985"/>
    </row>
    <row r="5986" spans="1:8" ht="15" x14ac:dyDescent="0.25">
      <c r="A5986" s="609" t="str">
        <f t="shared" si="93"/>
        <v>87274</v>
      </c>
      <c r="B5986" s="607" t="s">
        <v>1102</v>
      </c>
      <c r="C5986" s="607" t="s">
        <v>16862</v>
      </c>
      <c r="D5986" s="607" t="s">
        <v>10737</v>
      </c>
      <c r="E5986" s="619" t="s">
        <v>33954</v>
      </c>
      <c r="F5986"/>
      <c r="G5986"/>
      <c r="H5986"/>
    </row>
    <row r="5987" spans="1:8" ht="15" x14ac:dyDescent="0.25">
      <c r="A5987" s="609" t="str">
        <f t="shared" si="93"/>
        <v>87275</v>
      </c>
      <c r="B5987" s="607" t="s">
        <v>1103</v>
      </c>
      <c r="C5987" s="607" t="s">
        <v>16864</v>
      </c>
      <c r="D5987" s="607" t="s">
        <v>10737</v>
      </c>
      <c r="E5987" s="619" t="s">
        <v>19609</v>
      </c>
      <c r="F5987"/>
      <c r="G5987"/>
      <c r="H5987"/>
    </row>
    <row r="5988" spans="1:8" ht="15" x14ac:dyDescent="0.25">
      <c r="A5988" s="609" t="str">
        <f t="shared" si="93"/>
        <v>88786</v>
      </c>
      <c r="B5988" s="607" t="s">
        <v>1646</v>
      </c>
      <c r="C5988" s="607" t="s">
        <v>16865</v>
      </c>
      <c r="D5988" s="607" t="s">
        <v>10737</v>
      </c>
      <c r="E5988" s="619" t="s">
        <v>34312</v>
      </c>
      <c r="F5988"/>
      <c r="G5988"/>
      <c r="H5988"/>
    </row>
    <row r="5989" spans="1:8" ht="15" x14ac:dyDescent="0.25">
      <c r="A5989" s="609" t="str">
        <f t="shared" si="93"/>
        <v>88787</v>
      </c>
      <c r="B5989" s="607" t="s">
        <v>1647</v>
      </c>
      <c r="C5989" s="607" t="s">
        <v>16866</v>
      </c>
      <c r="D5989" s="607" t="s">
        <v>10737</v>
      </c>
      <c r="E5989" s="619" t="s">
        <v>34313</v>
      </c>
      <c r="F5989"/>
      <c r="G5989"/>
      <c r="H5989"/>
    </row>
    <row r="5990" spans="1:8" ht="15" x14ac:dyDescent="0.25">
      <c r="A5990" s="609" t="str">
        <f t="shared" si="93"/>
        <v>88788</v>
      </c>
      <c r="B5990" s="607" t="s">
        <v>1648</v>
      </c>
      <c r="C5990" s="607" t="s">
        <v>16867</v>
      </c>
      <c r="D5990" s="607" t="s">
        <v>10737</v>
      </c>
      <c r="E5990" s="619" t="s">
        <v>9958</v>
      </c>
      <c r="F5990"/>
      <c r="G5990"/>
      <c r="H5990"/>
    </row>
    <row r="5991" spans="1:8" ht="15" x14ac:dyDescent="0.25">
      <c r="A5991" s="609" t="str">
        <f t="shared" si="93"/>
        <v>88789</v>
      </c>
      <c r="B5991" s="607" t="s">
        <v>1649</v>
      </c>
      <c r="C5991" s="607" t="s">
        <v>16868</v>
      </c>
      <c r="D5991" s="607" t="s">
        <v>10737</v>
      </c>
      <c r="E5991" s="619" t="s">
        <v>34314</v>
      </c>
      <c r="F5991"/>
      <c r="G5991"/>
      <c r="H5991"/>
    </row>
    <row r="5992" spans="1:8" ht="15" x14ac:dyDescent="0.25">
      <c r="A5992" s="609" t="str">
        <f t="shared" si="93"/>
        <v>89045</v>
      </c>
      <c r="B5992" s="607" t="s">
        <v>1712</v>
      </c>
      <c r="C5992" s="607" t="s">
        <v>16869</v>
      </c>
      <c r="D5992" s="607" t="s">
        <v>10737</v>
      </c>
      <c r="E5992" s="619" t="s">
        <v>10284</v>
      </c>
      <c r="F5992"/>
      <c r="G5992"/>
      <c r="H5992"/>
    </row>
    <row r="5993" spans="1:8" ht="15" x14ac:dyDescent="0.25">
      <c r="A5993" s="609" t="str">
        <f t="shared" si="93"/>
        <v>89170</v>
      </c>
      <c r="B5993" s="607" t="s">
        <v>1722</v>
      </c>
      <c r="C5993" s="607" t="s">
        <v>16870</v>
      </c>
      <c r="D5993" s="607" t="s">
        <v>10737</v>
      </c>
      <c r="E5993" s="619" t="s">
        <v>18021</v>
      </c>
      <c r="F5993"/>
      <c r="G5993"/>
      <c r="H5993"/>
    </row>
    <row r="5994" spans="1:8" ht="15" x14ac:dyDescent="0.25">
      <c r="A5994" s="609" t="str">
        <f t="shared" si="93"/>
        <v>93392</v>
      </c>
      <c r="B5994" s="607" t="s">
        <v>4011</v>
      </c>
      <c r="C5994" s="607" t="s">
        <v>16871</v>
      </c>
      <c r="D5994" s="607" t="s">
        <v>10737</v>
      </c>
      <c r="E5994" s="619" t="s">
        <v>28666</v>
      </c>
      <c r="F5994"/>
      <c r="G5994"/>
      <c r="H5994"/>
    </row>
    <row r="5995" spans="1:8" ht="15" x14ac:dyDescent="0.25">
      <c r="A5995" s="609" t="str">
        <f t="shared" si="93"/>
        <v>93393</v>
      </c>
      <c r="B5995" s="607" t="s">
        <v>4012</v>
      </c>
      <c r="C5995" s="607" t="s">
        <v>16872</v>
      </c>
      <c r="D5995" s="607" t="s">
        <v>10737</v>
      </c>
      <c r="E5995" s="619" t="s">
        <v>18519</v>
      </c>
      <c r="F5995"/>
      <c r="G5995"/>
      <c r="H5995"/>
    </row>
    <row r="5996" spans="1:8" ht="15" x14ac:dyDescent="0.25">
      <c r="A5996" s="609" t="str">
        <f t="shared" si="93"/>
        <v>93394</v>
      </c>
      <c r="B5996" s="607" t="s">
        <v>4013</v>
      </c>
      <c r="C5996" s="607" t="s">
        <v>16874</v>
      </c>
      <c r="D5996" s="607" t="s">
        <v>10737</v>
      </c>
      <c r="E5996" s="619" t="s">
        <v>17937</v>
      </c>
      <c r="F5996"/>
      <c r="G5996"/>
      <c r="H5996"/>
    </row>
    <row r="5997" spans="1:8" ht="15" x14ac:dyDescent="0.25">
      <c r="A5997" s="609" t="str">
        <f t="shared" si="93"/>
        <v>93395</v>
      </c>
      <c r="B5997" s="607" t="s">
        <v>4014</v>
      </c>
      <c r="C5997" s="607" t="s">
        <v>16876</v>
      </c>
      <c r="D5997" s="607" t="s">
        <v>10737</v>
      </c>
      <c r="E5997" s="619" t="s">
        <v>19062</v>
      </c>
      <c r="F5997"/>
      <c r="G5997"/>
      <c r="H5997"/>
    </row>
    <row r="5998" spans="1:8" ht="15" x14ac:dyDescent="0.25">
      <c r="A5998" s="609" t="str">
        <f t="shared" si="93"/>
        <v>99194</v>
      </c>
      <c r="B5998" s="607" t="s">
        <v>5951</v>
      </c>
      <c r="C5998" s="607" t="s">
        <v>16877</v>
      </c>
      <c r="D5998" s="607" t="s">
        <v>10737</v>
      </c>
      <c r="E5998" s="619" t="s">
        <v>9162</v>
      </c>
      <c r="F5998"/>
      <c r="G5998"/>
      <c r="H5998"/>
    </row>
    <row r="5999" spans="1:8" ht="15" x14ac:dyDescent="0.25">
      <c r="A5999" s="609" t="str">
        <f t="shared" si="93"/>
        <v>99195</v>
      </c>
      <c r="B5999" s="607" t="s">
        <v>5952</v>
      </c>
      <c r="C5999" s="607" t="s">
        <v>16879</v>
      </c>
      <c r="D5999" s="607" t="s">
        <v>10737</v>
      </c>
      <c r="E5999" s="619" t="s">
        <v>18085</v>
      </c>
      <c r="F5999"/>
      <c r="G5999"/>
      <c r="H5999"/>
    </row>
    <row r="6000" spans="1:8" ht="15" x14ac:dyDescent="0.25">
      <c r="A6000" s="609" t="str">
        <f t="shared" si="93"/>
        <v>99196</v>
      </c>
      <c r="B6000" s="607" t="s">
        <v>5953</v>
      </c>
      <c r="C6000" s="607" t="s">
        <v>16880</v>
      </c>
      <c r="D6000" s="607" t="s">
        <v>10737</v>
      </c>
      <c r="E6000" s="619" t="s">
        <v>30236</v>
      </c>
      <c r="F6000"/>
      <c r="G6000"/>
      <c r="H6000"/>
    </row>
    <row r="6001" spans="1:8" ht="15" x14ac:dyDescent="0.25">
      <c r="A6001" s="609" t="str">
        <f t="shared" si="93"/>
        <v>99198</v>
      </c>
      <c r="B6001" s="607" t="s">
        <v>5954</v>
      </c>
      <c r="C6001" s="607" t="s">
        <v>16881</v>
      </c>
      <c r="D6001" s="607" t="s">
        <v>10737</v>
      </c>
      <c r="E6001" s="619" t="s">
        <v>27927</v>
      </c>
      <c r="F6001"/>
      <c r="G6001"/>
      <c r="H6001"/>
    </row>
    <row r="6002" spans="1:8" ht="15" x14ac:dyDescent="0.25">
      <c r="A6002" s="609" t="str">
        <f t="shared" si="93"/>
        <v>101965</v>
      </c>
      <c r="B6002" s="607" t="s">
        <v>8616</v>
      </c>
      <c r="C6002" s="607" t="s">
        <v>16882</v>
      </c>
      <c r="D6002" s="607" t="s">
        <v>10494</v>
      </c>
      <c r="E6002" s="619" t="s">
        <v>13978</v>
      </c>
      <c r="F6002"/>
      <c r="G6002"/>
      <c r="H6002"/>
    </row>
    <row r="6003" spans="1:8" ht="15" x14ac:dyDescent="0.25">
      <c r="A6003" s="609" t="str">
        <f t="shared" si="93"/>
        <v>101966</v>
      </c>
      <c r="B6003" s="607" t="s">
        <v>8617</v>
      </c>
      <c r="C6003" s="607" t="s">
        <v>16883</v>
      </c>
      <c r="D6003" s="607" t="s">
        <v>10494</v>
      </c>
      <c r="E6003" s="619" t="s">
        <v>34315</v>
      </c>
      <c r="F6003"/>
      <c r="G6003"/>
      <c r="H6003"/>
    </row>
    <row r="6004" spans="1:8" ht="15" x14ac:dyDescent="0.25">
      <c r="A6004" s="609" t="str">
        <f t="shared" si="93"/>
        <v>101979</v>
      </c>
      <c r="B6004" s="607" t="s">
        <v>8624</v>
      </c>
      <c r="C6004" s="607" t="s">
        <v>16884</v>
      </c>
      <c r="D6004" s="607" t="s">
        <v>10494</v>
      </c>
      <c r="E6004" s="619" t="s">
        <v>19544</v>
      </c>
      <c r="F6004"/>
      <c r="G6004"/>
      <c r="H6004"/>
    </row>
    <row r="6005" spans="1:8" ht="15" x14ac:dyDescent="0.25">
      <c r="A6005" s="609" t="str">
        <f t="shared" si="93"/>
        <v>96112</v>
      </c>
      <c r="B6005" s="607" t="s">
        <v>4904</v>
      </c>
      <c r="C6005" s="607" t="s">
        <v>16885</v>
      </c>
      <c r="D6005" s="607" t="s">
        <v>10737</v>
      </c>
      <c r="E6005" s="619" t="s">
        <v>34316</v>
      </c>
      <c r="F6005"/>
      <c r="G6005"/>
      <c r="H6005"/>
    </row>
    <row r="6006" spans="1:8" ht="15" x14ac:dyDescent="0.25">
      <c r="A6006" s="609" t="str">
        <f t="shared" si="93"/>
        <v>96117</v>
      </c>
      <c r="B6006" s="607" t="s">
        <v>4908</v>
      </c>
      <c r="C6006" s="607" t="s">
        <v>16886</v>
      </c>
      <c r="D6006" s="607" t="s">
        <v>10737</v>
      </c>
      <c r="E6006" s="619" t="s">
        <v>34317</v>
      </c>
      <c r="F6006"/>
      <c r="G6006"/>
      <c r="H6006"/>
    </row>
    <row r="6007" spans="1:8" ht="15" x14ac:dyDescent="0.25">
      <c r="A6007" s="609" t="str">
        <f t="shared" si="93"/>
        <v>96122</v>
      </c>
      <c r="B6007" s="607" t="s">
        <v>4911</v>
      </c>
      <c r="C6007" s="607" t="s">
        <v>16887</v>
      </c>
      <c r="D6007" s="607" t="s">
        <v>10494</v>
      </c>
      <c r="E6007" s="619" t="s">
        <v>11202</v>
      </c>
      <c r="F6007"/>
      <c r="G6007"/>
      <c r="H6007"/>
    </row>
    <row r="6008" spans="1:8" ht="15" x14ac:dyDescent="0.25">
      <c r="A6008" s="609" t="str">
        <f t="shared" si="93"/>
        <v>96109</v>
      </c>
      <c r="B6008" s="607" t="s">
        <v>4901</v>
      </c>
      <c r="C6008" s="607" t="s">
        <v>16889</v>
      </c>
      <c r="D6008" s="607" t="s">
        <v>10737</v>
      </c>
      <c r="E6008" s="619" t="s">
        <v>9900</v>
      </c>
      <c r="F6008"/>
      <c r="G6008"/>
      <c r="H6008"/>
    </row>
    <row r="6009" spans="1:8" ht="15" x14ac:dyDescent="0.25">
      <c r="A6009" s="609" t="str">
        <f t="shared" si="93"/>
        <v>96110</v>
      </c>
      <c r="B6009" s="607" t="s">
        <v>4902</v>
      </c>
      <c r="C6009" s="607" t="s">
        <v>16890</v>
      </c>
      <c r="D6009" s="607" t="s">
        <v>10737</v>
      </c>
      <c r="E6009" s="619" t="s">
        <v>34318</v>
      </c>
      <c r="F6009"/>
      <c r="G6009"/>
      <c r="H6009"/>
    </row>
    <row r="6010" spans="1:8" ht="15" x14ac:dyDescent="0.25">
      <c r="A6010" s="609" t="str">
        <f t="shared" si="93"/>
        <v>96113</v>
      </c>
      <c r="B6010" s="607" t="s">
        <v>4905</v>
      </c>
      <c r="C6010" s="607" t="s">
        <v>16892</v>
      </c>
      <c r="D6010" s="607" t="s">
        <v>10737</v>
      </c>
      <c r="E6010" s="619" t="s">
        <v>18858</v>
      </c>
      <c r="F6010"/>
      <c r="G6010"/>
      <c r="H6010"/>
    </row>
    <row r="6011" spans="1:8" ht="15" x14ac:dyDescent="0.25">
      <c r="A6011" s="609" t="str">
        <f t="shared" si="93"/>
        <v>96114</v>
      </c>
      <c r="B6011" s="607" t="s">
        <v>4906</v>
      </c>
      <c r="C6011" s="607" t="s">
        <v>16894</v>
      </c>
      <c r="D6011" s="607" t="s">
        <v>10737</v>
      </c>
      <c r="E6011" s="619" t="s">
        <v>33954</v>
      </c>
      <c r="F6011"/>
      <c r="G6011"/>
      <c r="H6011"/>
    </row>
    <row r="6012" spans="1:8" ht="15" x14ac:dyDescent="0.25">
      <c r="A6012" s="609" t="str">
        <f t="shared" si="93"/>
        <v>96120</v>
      </c>
      <c r="B6012" s="607" t="s">
        <v>4909</v>
      </c>
      <c r="C6012" s="607" t="s">
        <v>16895</v>
      </c>
      <c r="D6012" s="607" t="s">
        <v>10494</v>
      </c>
      <c r="E6012" s="619" t="s">
        <v>9030</v>
      </c>
      <c r="F6012"/>
      <c r="G6012"/>
      <c r="H6012"/>
    </row>
    <row r="6013" spans="1:8" ht="15" x14ac:dyDescent="0.25">
      <c r="A6013" s="609" t="str">
        <f t="shared" si="93"/>
        <v>96123</v>
      </c>
      <c r="B6013" s="607" t="s">
        <v>4912</v>
      </c>
      <c r="C6013" s="607" t="s">
        <v>16896</v>
      </c>
      <c r="D6013" s="607" t="s">
        <v>10494</v>
      </c>
      <c r="E6013" s="619" t="s">
        <v>10103</v>
      </c>
      <c r="F6013"/>
      <c r="G6013"/>
      <c r="H6013"/>
    </row>
    <row r="6014" spans="1:8" ht="15" x14ac:dyDescent="0.25">
      <c r="A6014" s="609" t="str">
        <f t="shared" si="93"/>
        <v>99054</v>
      </c>
      <c r="B6014" s="607" t="s">
        <v>5943</v>
      </c>
      <c r="C6014" s="607" t="s">
        <v>16897</v>
      </c>
      <c r="D6014" s="607" t="s">
        <v>10737</v>
      </c>
      <c r="E6014" s="619" t="s">
        <v>18003</v>
      </c>
      <c r="F6014"/>
      <c r="G6014"/>
      <c r="H6014"/>
    </row>
    <row r="6015" spans="1:8" ht="15" x14ac:dyDescent="0.25">
      <c r="A6015" s="609" t="str">
        <f t="shared" si="93"/>
        <v>96111</v>
      </c>
      <c r="B6015" s="607" t="s">
        <v>4903</v>
      </c>
      <c r="C6015" s="607" t="s">
        <v>16899</v>
      </c>
      <c r="D6015" s="607" t="s">
        <v>10737</v>
      </c>
      <c r="E6015" s="619" t="s">
        <v>9317</v>
      </c>
      <c r="F6015"/>
      <c r="G6015"/>
      <c r="H6015"/>
    </row>
    <row r="6016" spans="1:8" ht="15" x14ac:dyDescent="0.25">
      <c r="A6016" s="609" t="str">
        <f t="shared" si="93"/>
        <v>96116</v>
      </c>
      <c r="B6016" s="607" t="s">
        <v>4907</v>
      </c>
      <c r="C6016" s="607" t="s">
        <v>16900</v>
      </c>
      <c r="D6016" s="607" t="s">
        <v>10737</v>
      </c>
      <c r="E6016" s="619" t="s">
        <v>19070</v>
      </c>
      <c r="F6016"/>
      <c r="G6016"/>
      <c r="H6016"/>
    </row>
    <row r="6017" spans="1:8" ht="15" x14ac:dyDescent="0.25">
      <c r="A6017" s="609" t="str">
        <f t="shared" si="93"/>
        <v>96121</v>
      </c>
      <c r="B6017" s="607" t="s">
        <v>4910</v>
      </c>
      <c r="C6017" s="607" t="s">
        <v>16901</v>
      </c>
      <c r="D6017" s="607" t="s">
        <v>10494</v>
      </c>
      <c r="E6017" s="619" t="s">
        <v>9362</v>
      </c>
      <c r="F6017"/>
      <c r="G6017"/>
      <c r="H6017"/>
    </row>
    <row r="6018" spans="1:8" ht="15" x14ac:dyDescent="0.25">
      <c r="A6018" s="609" t="str">
        <f t="shared" ref="A6018:A6081" si="94">IF(ISERROR(SEARCH("/",B6018)=6),TRIM(CLEAN(B6018)),IF(SEARCH("/",B6018)=6,IF(LEN(TRIM(CLEAN(B6018)))=7,LEFT(TRIM(CLEAN(B6018)),6)&amp;"00"&amp;RIGHT(TRIM(CLEAN(B6018)),1),LEFT(TRIM(CLEAN(B6018)),6)&amp;"0"&amp;RIGHT(TRIM(CLEAN(B6018)),2)),TRIM(CLEAN(B6018))))</f>
        <v>96485</v>
      </c>
      <c r="B6018" s="607" t="s">
        <v>4976</v>
      </c>
      <c r="C6018" s="607" t="s">
        <v>16902</v>
      </c>
      <c r="D6018" s="607" t="s">
        <v>10737</v>
      </c>
      <c r="E6018" s="619" t="s">
        <v>34062</v>
      </c>
      <c r="F6018"/>
      <c r="G6018"/>
      <c r="H6018"/>
    </row>
    <row r="6019" spans="1:8" ht="15" x14ac:dyDescent="0.25">
      <c r="A6019" s="609" t="str">
        <f t="shared" si="94"/>
        <v>96486</v>
      </c>
      <c r="B6019" s="607" t="s">
        <v>4977</v>
      </c>
      <c r="C6019" s="607" t="s">
        <v>16903</v>
      </c>
      <c r="D6019" s="607" t="s">
        <v>10737</v>
      </c>
      <c r="E6019" s="619" t="s">
        <v>32334</v>
      </c>
      <c r="F6019"/>
      <c r="G6019"/>
      <c r="H6019"/>
    </row>
    <row r="6020" spans="1:8" ht="15" x14ac:dyDescent="0.25">
      <c r="A6020" s="609" t="str">
        <f t="shared" si="94"/>
        <v>91514</v>
      </c>
      <c r="B6020" s="607" t="s">
        <v>2795</v>
      </c>
      <c r="C6020" s="607" t="s">
        <v>16904</v>
      </c>
      <c r="D6020" s="607" t="s">
        <v>10737</v>
      </c>
      <c r="E6020" s="619" t="s">
        <v>8904</v>
      </c>
      <c r="F6020"/>
      <c r="G6020"/>
      <c r="H6020"/>
    </row>
    <row r="6021" spans="1:8" ht="15" x14ac:dyDescent="0.25">
      <c r="A6021" s="609" t="str">
        <f t="shared" si="94"/>
        <v>91515</v>
      </c>
      <c r="B6021" s="607" t="s">
        <v>2796</v>
      </c>
      <c r="C6021" s="607" t="s">
        <v>16905</v>
      </c>
      <c r="D6021" s="607" t="s">
        <v>10737</v>
      </c>
      <c r="E6021" s="619" t="s">
        <v>8947</v>
      </c>
      <c r="F6021"/>
      <c r="G6021"/>
      <c r="H6021"/>
    </row>
    <row r="6022" spans="1:8" ht="15" x14ac:dyDescent="0.25">
      <c r="A6022" s="609" t="str">
        <f t="shared" si="94"/>
        <v>91516</v>
      </c>
      <c r="B6022" s="607" t="s">
        <v>2797</v>
      </c>
      <c r="C6022" s="607" t="s">
        <v>16906</v>
      </c>
      <c r="D6022" s="607" t="s">
        <v>10737</v>
      </c>
      <c r="E6022" s="619" t="s">
        <v>12851</v>
      </c>
      <c r="F6022"/>
      <c r="G6022"/>
      <c r="H6022"/>
    </row>
    <row r="6023" spans="1:8" ht="15" x14ac:dyDescent="0.25">
      <c r="A6023" s="609" t="str">
        <f t="shared" si="94"/>
        <v>91517</v>
      </c>
      <c r="B6023" s="607" t="s">
        <v>2798</v>
      </c>
      <c r="C6023" s="607" t="s">
        <v>16907</v>
      </c>
      <c r="D6023" s="607" t="s">
        <v>10737</v>
      </c>
      <c r="E6023" s="619" t="s">
        <v>12924</v>
      </c>
      <c r="F6023"/>
      <c r="G6023"/>
      <c r="H6023"/>
    </row>
    <row r="6024" spans="1:8" ht="15" x14ac:dyDescent="0.25">
      <c r="A6024" s="609" t="str">
        <f t="shared" si="94"/>
        <v>91519</v>
      </c>
      <c r="B6024" s="607" t="s">
        <v>2799</v>
      </c>
      <c r="C6024" s="607" t="s">
        <v>16908</v>
      </c>
      <c r="D6024" s="607" t="s">
        <v>10737</v>
      </c>
      <c r="E6024" s="619" t="s">
        <v>11841</v>
      </c>
      <c r="F6024"/>
      <c r="G6024"/>
      <c r="H6024"/>
    </row>
    <row r="6025" spans="1:8" ht="15" x14ac:dyDescent="0.25">
      <c r="A6025" s="609" t="str">
        <f t="shared" si="94"/>
        <v>91520</v>
      </c>
      <c r="B6025" s="607" t="s">
        <v>2800</v>
      </c>
      <c r="C6025" s="607" t="s">
        <v>16909</v>
      </c>
      <c r="D6025" s="607" t="s">
        <v>10737</v>
      </c>
      <c r="E6025" s="619" t="s">
        <v>8991</v>
      </c>
      <c r="F6025"/>
      <c r="G6025"/>
      <c r="H6025"/>
    </row>
    <row r="6026" spans="1:8" ht="15" x14ac:dyDescent="0.25">
      <c r="A6026" s="609" t="str">
        <f t="shared" si="94"/>
        <v>91522</v>
      </c>
      <c r="B6026" s="607" t="s">
        <v>2801</v>
      </c>
      <c r="C6026" s="607" t="s">
        <v>16910</v>
      </c>
      <c r="D6026" s="607" t="s">
        <v>10737</v>
      </c>
      <c r="E6026" s="619" t="s">
        <v>9265</v>
      </c>
      <c r="F6026"/>
      <c r="G6026"/>
      <c r="H6026"/>
    </row>
    <row r="6027" spans="1:8" ht="15" x14ac:dyDescent="0.25">
      <c r="A6027" s="609" t="str">
        <f t="shared" si="94"/>
        <v>91525</v>
      </c>
      <c r="B6027" s="607" t="s">
        <v>2802</v>
      </c>
      <c r="C6027" s="607" t="s">
        <v>16911</v>
      </c>
      <c r="D6027" s="607" t="s">
        <v>10737</v>
      </c>
      <c r="E6027" s="619" t="s">
        <v>9495</v>
      </c>
      <c r="F6027"/>
      <c r="G6027"/>
      <c r="H6027"/>
    </row>
    <row r="6028" spans="1:8" ht="15" x14ac:dyDescent="0.25">
      <c r="A6028" s="609" t="str">
        <f t="shared" si="94"/>
        <v>87280</v>
      </c>
      <c r="B6028" s="607" t="s">
        <v>1104</v>
      </c>
      <c r="C6028" s="607" t="s">
        <v>16913</v>
      </c>
      <c r="D6028" s="607" t="s">
        <v>11895</v>
      </c>
      <c r="E6028" s="619" t="s">
        <v>34319</v>
      </c>
      <c r="F6028"/>
      <c r="G6028"/>
      <c r="H6028"/>
    </row>
    <row r="6029" spans="1:8" ht="15" x14ac:dyDescent="0.25">
      <c r="A6029" s="609" t="str">
        <f t="shared" si="94"/>
        <v>87281</v>
      </c>
      <c r="B6029" s="607" t="s">
        <v>1105</v>
      </c>
      <c r="C6029" s="607" t="s">
        <v>16914</v>
      </c>
      <c r="D6029" s="607" t="s">
        <v>11895</v>
      </c>
      <c r="E6029" s="619" t="s">
        <v>34320</v>
      </c>
      <c r="F6029"/>
      <c r="G6029"/>
      <c r="H6029"/>
    </row>
    <row r="6030" spans="1:8" ht="15" x14ac:dyDescent="0.25">
      <c r="A6030" s="609" t="str">
        <f t="shared" si="94"/>
        <v>87283</v>
      </c>
      <c r="B6030" s="607" t="s">
        <v>1106</v>
      </c>
      <c r="C6030" s="607" t="s">
        <v>16915</v>
      </c>
      <c r="D6030" s="607" t="s">
        <v>11895</v>
      </c>
      <c r="E6030" s="619" t="s">
        <v>34321</v>
      </c>
      <c r="F6030"/>
      <c r="G6030"/>
      <c r="H6030"/>
    </row>
    <row r="6031" spans="1:8" ht="15" x14ac:dyDescent="0.25">
      <c r="A6031" s="609" t="str">
        <f t="shared" si="94"/>
        <v>87284</v>
      </c>
      <c r="B6031" s="607" t="s">
        <v>1107</v>
      </c>
      <c r="C6031" s="607" t="s">
        <v>16916</v>
      </c>
      <c r="D6031" s="607" t="s">
        <v>11895</v>
      </c>
      <c r="E6031" s="619" t="s">
        <v>34322</v>
      </c>
      <c r="F6031"/>
      <c r="G6031"/>
      <c r="H6031"/>
    </row>
    <row r="6032" spans="1:8" ht="15" x14ac:dyDescent="0.25">
      <c r="A6032" s="609" t="str">
        <f t="shared" si="94"/>
        <v>87286</v>
      </c>
      <c r="B6032" s="607" t="s">
        <v>1108</v>
      </c>
      <c r="C6032" s="607" t="s">
        <v>16917</v>
      </c>
      <c r="D6032" s="607" t="s">
        <v>11895</v>
      </c>
      <c r="E6032" s="619" t="s">
        <v>34323</v>
      </c>
      <c r="F6032"/>
      <c r="G6032"/>
      <c r="H6032"/>
    </row>
    <row r="6033" spans="1:8" ht="15" x14ac:dyDescent="0.25">
      <c r="A6033" s="609" t="str">
        <f t="shared" si="94"/>
        <v>87287</v>
      </c>
      <c r="B6033" s="607" t="s">
        <v>1109</v>
      </c>
      <c r="C6033" s="607" t="s">
        <v>16918</v>
      </c>
      <c r="D6033" s="607" t="s">
        <v>11895</v>
      </c>
      <c r="E6033" s="619" t="s">
        <v>34324</v>
      </c>
      <c r="F6033"/>
      <c r="G6033"/>
      <c r="H6033"/>
    </row>
    <row r="6034" spans="1:8" ht="15" x14ac:dyDescent="0.25">
      <c r="A6034" s="609" t="str">
        <f t="shared" si="94"/>
        <v>87289</v>
      </c>
      <c r="B6034" s="607" t="s">
        <v>1110</v>
      </c>
      <c r="C6034" s="607" t="s">
        <v>16919</v>
      </c>
      <c r="D6034" s="607" t="s">
        <v>11895</v>
      </c>
      <c r="E6034" s="619" t="s">
        <v>34325</v>
      </c>
      <c r="F6034"/>
      <c r="G6034"/>
      <c r="H6034"/>
    </row>
    <row r="6035" spans="1:8" ht="15" x14ac:dyDescent="0.25">
      <c r="A6035" s="609" t="str">
        <f t="shared" si="94"/>
        <v>87290</v>
      </c>
      <c r="B6035" s="607" t="s">
        <v>1111</v>
      </c>
      <c r="C6035" s="607" t="s">
        <v>16920</v>
      </c>
      <c r="D6035" s="607" t="s">
        <v>11895</v>
      </c>
      <c r="E6035" s="619" t="s">
        <v>34326</v>
      </c>
      <c r="F6035"/>
      <c r="G6035"/>
      <c r="H6035"/>
    </row>
    <row r="6036" spans="1:8" ht="15" x14ac:dyDescent="0.25">
      <c r="A6036" s="609" t="str">
        <f t="shared" si="94"/>
        <v>87292</v>
      </c>
      <c r="B6036" s="607" t="s">
        <v>1112</v>
      </c>
      <c r="C6036" s="607" t="s">
        <v>16921</v>
      </c>
      <c r="D6036" s="607" t="s">
        <v>11895</v>
      </c>
      <c r="E6036" s="619" t="s">
        <v>27888</v>
      </c>
      <c r="F6036"/>
      <c r="G6036"/>
      <c r="H6036"/>
    </row>
    <row r="6037" spans="1:8" ht="15" x14ac:dyDescent="0.25">
      <c r="A6037" s="609" t="str">
        <f t="shared" si="94"/>
        <v>87294</v>
      </c>
      <c r="B6037" s="607" t="s">
        <v>1113</v>
      </c>
      <c r="C6037" s="607" t="s">
        <v>16922</v>
      </c>
      <c r="D6037" s="607" t="s">
        <v>11895</v>
      </c>
      <c r="E6037" s="619" t="s">
        <v>34327</v>
      </c>
      <c r="F6037"/>
      <c r="G6037"/>
      <c r="H6037"/>
    </row>
    <row r="6038" spans="1:8" ht="15" x14ac:dyDescent="0.25">
      <c r="A6038" s="609" t="str">
        <f t="shared" si="94"/>
        <v>87295</v>
      </c>
      <c r="B6038" s="607" t="s">
        <v>1114</v>
      </c>
      <c r="C6038" s="607" t="s">
        <v>16923</v>
      </c>
      <c r="D6038" s="607" t="s">
        <v>11895</v>
      </c>
      <c r="E6038" s="619" t="s">
        <v>22723</v>
      </c>
      <c r="F6038"/>
      <c r="G6038"/>
      <c r="H6038"/>
    </row>
    <row r="6039" spans="1:8" ht="15" x14ac:dyDescent="0.25">
      <c r="A6039" s="609" t="str">
        <f t="shared" si="94"/>
        <v>87296</v>
      </c>
      <c r="B6039" s="607" t="s">
        <v>1115</v>
      </c>
      <c r="C6039" s="607" t="s">
        <v>16924</v>
      </c>
      <c r="D6039" s="607" t="s">
        <v>11895</v>
      </c>
      <c r="E6039" s="619" t="s">
        <v>34328</v>
      </c>
      <c r="F6039"/>
      <c r="G6039"/>
      <c r="H6039"/>
    </row>
    <row r="6040" spans="1:8" ht="15" x14ac:dyDescent="0.25">
      <c r="A6040" s="609" t="str">
        <f t="shared" si="94"/>
        <v>87298</v>
      </c>
      <c r="B6040" s="607" t="s">
        <v>1116</v>
      </c>
      <c r="C6040" s="607" t="s">
        <v>16925</v>
      </c>
      <c r="D6040" s="607" t="s">
        <v>11895</v>
      </c>
      <c r="E6040" s="619" t="s">
        <v>34329</v>
      </c>
      <c r="F6040"/>
      <c r="G6040"/>
      <c r="H6040"/>
    </row>
    <row r="6041" spans="1:8" ht="15" x14ac:dyDescent="0.25">
      <c r="A6041" s="609" t="str">
        <f t="shared" si="94"/>
        <v>87299</v>
      </c>
      <c r="B6041" s="607" t="s">
        <v>1117</v>
      </c>
      <c r="C6041" s="607" t="s">
        <v>16926</v>
      </c>
      <c r="D6041" s="607" t="s">
        <v>11895</v>
      </c>
      <c r="E6041" s="619" t="s">
        <v>34330</v>
      </c>
      <c r="F6041"/>
      <c r="G6041"/>
      <c r="H6041"/>
    </row>
    <row r="6042" spans="1:8" ht="15" x14ac:dyDescent="0.25">
      <c r="A6042" s="609" t="str">
        <f t="shared" si="94"/>
        <v>87301</v>
      </c>
      <c r="B6042" s="607" t="s">
        <v>1118</v>
      </c>
      <c r="C6042" s="607" t="s">
        <v>16927</v>
      </c>
      <c r="D6042" s="607" t="s">
        <v>11895</v>
      </c>
      <c r="E6042" s="619" t="s">
        <v>34331</v>
      </c>
      <c r="F6042"/>
      <c r="G6042"/>
      <c r="H6042"/>
    </row>
    <row r="6043" spans="1:8" ht="15" x14ac:dyDescent="0.25">
      <c r="A6043" s="609" t="str">
        <f t="shared" si="94"/>
        <v>87302</v>
      </c>
      <c r="B6043" s="607" t="s">
        <v>1119</v>
      </c>
      <c r="C6043" s="607" t="s">
        <v>16928</v>
      </c>
      <c r="D6043" s="607" t="s">
        <v>11895</v>
      </c>
      <c r="E6043" s="619" t="s">
        <v>34332</v>
      </c>
      <c r="F6043"/>
      <c r="G6043"/>
      <c r="H6043"/>
    </row>
    <row r="6044" spans="1:8" ht="15" x14ac:dyDescent="0.25">
      <c r="A6044" s="609" t="str">
        <f t="shared" si="94"/>
        <v>87304</v>
      </c>
      <c r="B6044" s="607" t="s">
        <v>1120</v>
      </c>
      <c r="C6044" s="607" t="s">
        <v>16929</v>
      </c>
      <c r="D6044" s="607" t="s">
        <v>11895</v>
      </c>
      <c r="E6044" s="619" t="s">
        <v>34333</v>
      </c>
      <c r="F6044"/>
      <c r="G6044"/>
      <c r="H6044"/>
    </row>
    <row r="6045" spans="1:8" ht="15" x14ac:dyDescent="0.25">
      <c r="A6045" s="609" t="str">
        <f t="shared" si="94"/>
        <v>87305</v>
      </c>
      <c r="B6045" s="607" t="s">
        <v>1121</v>
      </c>
      <c r="C6045" s="607" t="s">
        <v>16930</v>
      </c>
      <c r="D6045" s="607" t="s">
        <v>11895</v>
      </c>
      <c r="E6045" s="619" t="s">
        <v>34334</v>
      </c>
      <c r="F6045"/>
      <c r="G6045"/>
      <c r="H6045"/>
    </row>
    <row r="6046" spans="1:8" ht="15" x14ac:dyDescent="0.25">
      <c r="A6046" s="609" t="str">
        <f t="shared" si="94"/>
        <v>87307</v>
      </c>
      <c r="B6046" s="607" t="s">
        <v>1122</v>
      </c>
      <c r="C6046" s="607" t="s">
        <v>16931</v>
      </c>
      <c r="D6046" s="607" t="s">
        <v>11895</v>
      </c>
      <c r="E6046" s="619" t="s">
        <v>34335</v>
      </c>
      <c r="F6046"/>
      <c r="G6046"/>
      <c r="H6046"/>
    </row>
    <row r="6047" spans="1:8" ht="15" x14ac:dyDescent="0.25">
      <c r="A6047" s="609" t="str">
        <f t="shared" si="94"/>
        <v>87308</v>
      </c>
      <c r="B6047" s="607" t="s">
        <v>1123</v>
      </c>
      <c r="C6047" s="607" t="s">
        <v>16932</v>
      </c>
      <c r="D6047" s="607" t="s">
        <v>11895</v>
      </c>
      <c r="E6047" s="619" t="s">
        <v>34336</v>
      </c>
      <c r="F6047"/>
      <c r="G6047"/>
      <c r="H6047"/>
    </row>
    <row r="6048" spans="1:8" ht="15" x14ac:dyDescent="0.25">
      <c r="A6048" s="609" t="str">
        <f t="shared" si="94"/>
        <v>87310</v>
      </c>
      <c r="B6048" s="607" t="s">
        <v>1124</v>
      </c>
      <c r="C6048" s="607" t="s">
        <v>16933</v>
      </c>
      <c r="D6048" s="607" t="s">
        <v>11895</v>
      </c>
      <c r="E6048" s="619" t="s">
        <v>34337</v>
      </c>
      <c r="F6048"/>
      <c r="G6048"/>
      <c r="H6048"/>
    </row>
    <row r="6049" spans="1:8" ht="15" x14ac:dyDescent="0.25">
      <c r="A6049" s="609" t="str">
        <f t="shared" si="94"/>
        <v>87311</v>
      </c>
      <c r="B6049" s="607" t="s">
        <v>1125</v>
      </c>
      <c r="C6049" s="607" t="s">
        <v>16934</v>
      </c>
      <c r="D6049" s="607" t="s">
        <v>11895</v>
      </c>
      <c r="E6049" s="619" t="s">
        <v>34338</v>
      </c>
      <c r="F6049"/>
      <c r="G6049"/>
      <c r="H6049"/>
    </row>
    <row r="6050" spans="1:8" ht="15" x14ac:dyDescent="0.25">
      <c r="A6050" s="609" t="str">
        <f t="shared" si="94"/>
        <v>87313</v>
      </c>
      <c r="B6050" s="607" t="s">
        <v>1126</v>
      </c>
      <c r="C6050" s="607" t="s">
        <v>16935</v>
      </c>
      <c r="D6050" s="607" t="s">
        <v>11895</v>
      </c>
      <c r="E6050" s="619" t="s">
        <v>34339</v>
      </c>
      <c r="F6050"/>
      <c r="G6050"/>
      <c r="H6050"/>
    </row>
    <row r="6051" spans="1:8" ht="15" x14ac:dyDescent="0.25">
      <c r="A6051" s="609" t="str">
        <f t="shared" si="94"/>
        <v>87314</v>
      </c>
      <c r="B6051" s="607" t="s">
        <v>1127</v>
      </c>
      <c r="C6051" s="607" t="s">
        <v>16936</v>
      </c>
      <c r="D6051" s="607" t="s">
        <v>11895</v>
      </c>
      <c r="E6051" s="619" t="s">
        <v>34340</v>
      </c>
      <c r="F6051"/>
      <c r="G6051"/>
      <c r="H6051"/>
    </row>
    <row r="6052" spans="1:8" ht="15" x14ac:dyDescent="0.25">
      <c r="A6052" s="609" t="str">
        <f t="shared" si="94"/>
        <v>87316</v>
      </c>
      <c r="B6052" s="607" t="s">
        <v>1128</v>
      </c>
      <c r="C6052" s="607" t="s">
        <v>16937</v>
      </c>
      <c r="D6052" s="607" t="s">
        <v>11895</v>
      </c>
      <c r="E6052" s="619" t="s">
        <v>34341</v>
      </c>
      <c r="F6052"/>
      <c r="G6052"/>
      <c r="H6052"/>
    </row>
    <row r="6053" spans="1:8" ht="15" x14ac:dyDescent="0.25">
      <c r="A6053" s="609" t="str">
        <f t="shared" si="94"/>
        <v>87317</v>
      </c>
      <c r="B6053" s="607" t="s">
        <v>1129</v>
      </c>
      <c r="C6053" s="607" t="s">
        <v>16938</v>
      </c>
      <c r="D6053" s="607" t="s">
        <v>11895</v>
      </c>
      <c r="E6053" s="619" t="s">
        <v>34342</v>
      </c>
      <c r="F6053"/>
      <c r="G6053"/>
      <c r="H6053"/>
    </row>
    <row r="6054" spans="1:8" ht="15" x14ac:dyDescent="0.25">
      <c r="A6054" s="609" t="str">
        <f t="shared" si="94"/>
        <v>87319</v>
      </c>
      <c r="B6054" s="607" t="s">
        <v>1130</v>
      </c>
      <c r="C6054" s="607" t="s">
        <v>16939</v>
      </c>
      <c r="D6054" s="607" t="s">
        <v>11895</v>
      </c>
      <c r="E6054" s="619" t="s">
        <v>34343</v>
      </c>
      <c r="F6054"/>
      <c r="G6054"/>
      <c r="H6054"/>
    </row>
    <row r="6055" spans="1:8" ht="15" x14ac:dyDescent="0.25">
      <c r="A6055" s="609" t="str">
        <f t="shared" si="94"/>
        <v>87320</v>
      </c>
      <c r="B6055" s="607" t="s">
        <v>1131</v>
      </c>
      <c r="C6055" s="607" t="s">
        <v>16940</v>
      </c>
      <c r="D6055" s="607" t="s">
        <v>11895</v>
      </c>
      <c r="E6055" s="619" t="s">
        <v>34344</v>
      </c>
      <c r="F6055"/>
      <c r="G6055"/>
      <c r="H6055"/>
    </row>
    <row r="6056" spans="1:8" ht="15" x14ac:dyDescent="0.25">
      <c r="A6056" s="609" t="str">
        <f t="shared" si="94"/>
        <v>87322</v>
      </c>
      <c r="B6056" s="607" t="s">
        <v>1132</v>
      </c>
      <c r="C6056" s="607" t="s">
        <v>16941</v>
      </c>
      <c r="D6056" s="607" t="s">
        <v>11895</v>
      </c>
      <c r="E6056" s="619" t="s">
        <v>34345</v>
      </c>
      <c r="F6056"/>
      <c r="G6056"/>
      <c r="H6056"/>
    </row>
    <row r="6057" spans="1:8" ht="15" x14ac:dyDescent="0.25">
      <c r="A6057" s="609" t="str">
        <f t="shared" si="94"/>
        <v>87323</v>
      </c>
      <c r="B6057" s="607" t="s">
        <v>1133</v>
      </c>
      <c r="C6057" s="607" t="s">
        <v>16942</v>
      </c>
      <c r="D6057" s="607" t="s">
        <v>11895</v>
      </c>
      <c r="E6057" s="619" t="s">
        <v>34346</v>
      </c>
      <c r="F6057"/>
      <c r="G6057"/>
      <c r="H6057"/>
    </row>
    <row r="6058" spans="1:8" ht="15" x14ac:dyDescent="0.25">
      <c r="A6058" s="609" t="str">
        <f t="shared" si="94"/>
        <v>87325</v>
      </c>
      <c r="B6058" s="607" t="s">
        <v>1134</v>
      </c>
      <c r="C6058" s="607" t="s">
        <v>16943</v>
      </c>
      <c r="D6058" s="607" t="s">
        <v>11895</v>
      </c>
      <c r="E6058" s="619" t="s">
        <v>34347</v>
      </c>
      <c r="F6058"/>
      <c r="G6058"/>
      <c r="H6058"/>
    </row>
    <row r="6059" spans="1:8" ht="15" x14ac:dyDescent="0.25">
      <c r="A6059" s="609" t="str">
        <f t="shared" si="94"/>
        <v>87326</v>
      </c>
      <c r="B6059" s="607" t="s">
        <v>1135</v>
      </c>
      <c r="C6059" s="607" t="s">
        <v>16944</v>
      </c>
      <c r="D6059" s="607" t="s">
        <v>11895</v>
      </c>
      <c r="E6059" s="619" t="s">
        <v>34348</v>
      </c>
      <c r="F6059"/>
      <c r="G6059"/>
      <c r="H6059"/>
    </row>
    <row r="6060" spans="1:8" ht="15" x14ac:dyDescent="0.25">
      <c r="A6060" s="609" t="str">
        <f t="shared" si="94"/>
        <v>87327</v>
      </c>
      <c r="B6060" s="607" t="s">
        <v>1136</v>
      </c>
      <c r="C6060" s="607" t="s">
        <v>16945</v>
      </c>
      <c r="D6060" s="607" t="s">
        <v>11895</v>
      </c>
      <c r="E6060" s="619" t="s">
        <v>22225</v>
      </c>
      <c r="F6060"/>
      <c r="G6060"/>
      <c r="H6060"/>
    </row>
    <row r="6061" spans="1:8" ht="15" x14ac:dyDescent="0.25">
      <c r="A6061" s="609" t="str">
        <f t="shared" si="94"/>
        <v>87328</v>
      </c>
      <c r="B6061" s="607" t="s">
        <v>1137</v>
      </c>
      <c r="C6061" s="607" t="s">
        <v>16946</v>
      </c>
      <c r="D6061" s="607" t="s">
        <v>11895</v>
      </c>
      <c r="E6061" s="619" t="s">
        <v>34349</v>
      </c>
      <c r="F6061"/>
      <c r="G6061"/>
      <c r="H6061"/>
    </row>
    <row r="6062" spans="1:8" ht="15" x14ac:dyDescent="0.25">
      <c r="A6062" s="609" t="str">
        <f t="shared" si="94"/>
        <v>87329</v>
      </c>
      <c r="B6062" s="607" t="s">
        <v>1138</v>
      </c>
      <c r="C6062" s="607" t="s">
        <v>16947</v>
      </c>
      <c r="D6062" s="607" t="s">
        <v>11895</v>
      </c>
      <c r="E6062" s="619" t="s">
        <v>34350</v>
      </c>
      <c r="F6062"/>
      <c r="G6062"/>
      <c r="H6062"/>
    </row>
    <row r="6063" spans="1:8" ht="15" x14ac:dyDescent="0.25">
      <c r="A6063" s="609" t="str">
        <f t="shared" si="94"/>
        <v>87330</v>
      </c>
      <c r="B6063" s="607" t="s">
        <v>1139</v>
      </c>
      <c r="C6063" s="607" t="s">
        <v>16948</v>
      </c>
      <c r="D6063" s="607" t="s">
        <v>11895</v>
      </c>
      <c r="E6063" s="619" t="s">
        <v>34351</v>
      </c>
      <c r="F6063"/>
      <c r="G6063"/>
      <c r="H6063"/>
    </row>
    <row r="6064" spans="1:8" ht="15" x14ac:dyDescent="0.25">
      <c r="A6064" s="609" t="str">
        <f t="shared" si="94"/>
        <v>87331</v>
      </c>
      <c r="B6064" s="607" t="s">
        <v>1140</v>
      </c>
      <c r="C6064" s="607" t="s">
        <v>16949</v>
      </c>
      <c r="D6064" s="607" t="s">
        <v>11895</v>
      </c>
      <c r="E6064" s="619" t="s">
        <v>34352</v>
      </c>
      <c r="F6064"/>
      <c r="G6064"/>
      <c r="H6064"/>
    </row>
    <row r="6065" spans="1:8" ht="15" x14ac:dyDescent="0.25">
      <c r="A6065" s="609" t="str">
        <f t="shared" si="94"/>
        <v>87332</v>
      </c>
      <c r="B6065" s="607" t="s">
        <v>1141</v>
      </c>
      <c r="C6065" s="607" t="s">
        <v>16950</v>
      </c>
      <c r="D6065" s="607" t="s">
        <v>11895</v>
      </c>
      <c r="E6065" s="619" t="s">
        <v>34353</v>
      </c>
      <c r="F6065"/>
      <c r="G6065"/>
      <c r="H6065"/>
    </row>
    <row r="6066" spans="1:8" ht="15" x14ac:dyDescent="0.25">
      <c r="A6066" s="609" t="str">
        <f t="shared" si="94"/>
        <v>87333</v>
      </c>
      <c r="B6066" s="607" t="s">
        <v>1142</v>
      </c>
      <c r="C6066" s="607" t="s">
        <v>16951</v>
      </c>
      <c r="D6066" s="607" t="s">
        <v>11895</v>
      </c>
      <c r="E6066" s="619" t="s">
        <v>34354</v>
      </c>
      <c r="F6066"/>
      <c r="G6066"/>
      <c r="H6066"/>
    </row>
    <row r="6067" spans="1:8" ht="15" x14ac:dyDescent="0.25">
      <c r="A6067" s="609" t="str">
        <f t="shared" si="94"/>
        <v>87334</v>
      </c>
      <c r="B6067" s="607" t="s">
        <v>1143</v>
      </c>
      <c r="C6067" s="607" t="s">
        <v>16952</v>
      </c>
      <c r="D6067" s="607" t="s">
        <v>11895</v>
      </c>
      <c r="E6067" s="619" t="s">
        <v>34355</v>
      </c>
      <c r="F6067"/>
      <c r="G6067"/>
      <c r="H6067"/>
    </row>
    <row r="6068" spans="1:8" ht="15" x14ac:dyDescent="0.25">
      <c r="A6068" s="609" t="str">
        <f t="shared" si="94"/>
        <v>87335</v>
      </c>
      <c r="B6068" s="607" t="s">
        <v>1144</v>
      </c>
      <c r="C6068" s="607" t="s">
        <v>16953</v>
      </c>
      <c r="D6068" s="607" t="s">
        <v>11895</v>
      </c>
      <c r="E6068" s="619" t="s">
        <v>34356</v>
      </c>
      <c r="F6068"/>
      <c r="G6068"/>
      <c r="H6068"/>
    </row>
    <row r="6069" spans="1:8" ht="15" x14ac:dyDescent="0.25">
      <c r="A6069" s="609" t="str">
        <f t="shared" si="94"/>
        <v>87336</v>
      </c>
      <c r="B6069" s="607" t="s">
        <v>1145</v>
      </c>
      <c r="C6069" s="607" t="s">
        <v>16954</v>
      </c>
      <c r="D6069" s="607" t="s">
        <v>11895</v>
      </c>
      <c r="E6069" s="619" t="s">
        <v>34357</v>
      </c>
      <c r="F6069"/>
      <c r="G6069"/>
      <c r="H6069"/>
    </row>
    <row r="6070" spans="1:8" ht="15" x14ac:dyDescent="0.25">
      <c r="A6070" s="609" t="str">
        <f t="shared" si="94"/>
        <v>87337</v>
      </c>
      <c r="B6070" s="607" t="s">
        <v>1146</v>
      </c>
      <c r="C6070" s="607" t="s">
        <v>16955</v>
      </c>
      <c r="D6070" s="607" t="s">
        <v>11895</v>
      </c>
      <c r="E6070" s="619" t="s">
        <v>34358</v>
      </c>
      <c r="F6070"/>
      <c r="G6070"/>
      <c r="H6070"/>
    </row>
    <row r="6071" spans="1:8" ht="15" x14ac:dyDescent="0.25">
      <c r="A6071" s="609" t="str">
        <f t="shared" si="94"/>
        <v>87338</v>
      </c>
      <c r="B6071" s="607" t="s">
        <v>1147</v>
      </c>
      <c r="C6071" s="607" t="s">
        <v>16956</v>
      </c>
      <c r="D6071" s="607" t="s">
        <v>11895</v>
      </c>
      <c r="E6071" s="619" t="s">
        <v>34359</v>
      </c>
      <c r="F6071"/>
      <c r="G6071"/>
      <c r="H6071"/>
    </row>
    <row r="6072" spans="1:8" ht="15" x14ac:dyDescent="0.25">
      <c r="A6072" s="609" t="str">
        <f t="shared" si="94"/>
        <v>87339</v>
      </c>
      <c r="B6072" s="607" t="s">
        <v>1148</v>
      </c>
      <c r="C6072" s="607" t="s">
        <v>16957</v>
      </c>
      <c r="D6072" s="607" t="s">
        <v>11895</v>
      </c>
      <c r="E6072" s="619" t="s">
        <v>34360</v>
      </c>
      <c r="F6072"/>
      <c r="G6072"/>
      <c r="H6072"/>
    </row>
    <row r="6073" spans="1:8" ht="15" x14ac:dyDescent="0.25">
      <c r="A6073" s="609" t="str">
        <f t="shared" si="94"/>
        <v>87340</v>
      </c>
      <c r="B6073" s="607" t="s">
        <v>1149</v>
      </c>
      <c r="C6073" s="607" t="s">
        <v>16958</v>
      </c>
      <c r="D6073" s="607" t="s">
        <v>11895</v>
      </c>
      <c r="E6073" s="619" t="s">
        <v>34361</v>
      </c>
      <c r="F6073"/>
      <c r="G6073"/>
      <c r="H6073"/>
    </row>
    <row r="6074" spans="1:8" ht="15" x14ac:dyDescent="0.25">
      <c r="A6074" s="609" t="str">
        <f t="shared" si="94"/>
        <v>87341</v>
      </c>
      <c r="B6074" s="607" t="s">
        <v>1150</v>
      </c>
      <c r="C6074" s="607" t="s">
        <v>16959</v>
      </c>
      <c r="D6074" s="607" t="s">
        <v>11895</v>
      </c>
      <c r="E6074" s="619" t="s">
        <v>34362</v>
      </c>
      <c r="F6074"/>
      <c r="G6074"/>
      <c r="H6074"/>
    </row>
    <row r="6075" spans="1:8" ht="15" x14ac:dyDescent="0.25">
      <c r="A6075" s="609" t="str">
        <f t="shared" si="94"/>
        <v>87342</v>
      </c>
      <c r="B6075" s="607" t="s">
        <v>1151</v>
      </c>
      <c r="C6075" s="607" t="s">
        <v>16960</v>
      </c>
      <c r="D6075" s="607" t="s">
        <v>11895</v>
      </c>
      <c r="E6075" s="619" t="s">
        <v>34363</v>
      </c>
      <c r="F6075"/>
      <c r="G6075"/>
      <c r="H6075"/>
    </row>
    <row r="6076" spans="1:8" ht="15" x14ac:dyDescent="0.25">
      <c r="A6076" s="609" t="str">
        <f t="shared" si="94"/>
        <v>87343</v>
      </c>
      <c r="B6076" s="607" t="s">
        <v>1152</v>
      </c>
      <c r="C6076" s="607" t="s">
        <v>16961</v>
      </c>
      <c r="D6076" s="607" t="s">
        <v>11895</v>
      </c>
      <c r="E6076" s="619" t="s">
        <v>34364</v>
      </c>
      <c r="F6076"/>
      <c r="G6076"/>
      <c r="H6076"/>
    </row>
    <row r="6077" spans="1:8" ht="15" x14ac:dyDescent="0.25">
      <c r="A6077" s="609" t="str">
        <f t="shared" si="94"/>
        <v>87344</v>
      </c>
      <c r="B6077" s="607" t="s">
        <v>1153</v>
      </c>
      <c r="C6077" s="607" t="s">
        <v>16962</v>
      </c>
      <c r="D6077" s="607" t="s">
        <v>11895</v>
      </c>
      <c r="E6077" s="619" t="s">
        <v>34365</v>
      </c>
      <c r="F6077"/>
      <c r="G6077"/>
      <c r="H6077"/>
    </row>
    <row r="6078" spans="1:8" ht="15" x14ac:dyDescent="0.25">
      <c r="A6078" s="609" t="str">
        <f t="shared" si="94"/>
        <v>87345</v>
      </c>
      <c r="B6078" s="607" t="s">
        <v>1154</v>
      </c>
      <c r="C6078" s="607" t="s">
        <v>16963</v>
      </c>
      <c r="D6078" s="607" t="s">
        <v>11895</v>
      </c>
      <c r="E6078" s="619" t="s">
        <v>34366</v>
      </c>
      <c r="F6078"/>
      <c r="G6078"/>
      <c r="H6078"/>
    </row>
    <row r="6079" spans="1:8" ht="15" x14ac:dyDescent="0.25">
      <c r="A6079" s="609" t="str">
        <f t="shared" si="94"/>
        <v>87346</v>
      </c>
      <c r="B6079" s="607" t="s">
        <v>1155</v>
      </c>
      <c r="C6079" s="607" t="s">
        <v>16964</v>
      </c>
      <c r="D6079" s="607" t="s">
        <v>11895</v>
      </c>
      <c r="E6079" s="619" t="s">
        <v>34367</v>
      </c>
      <c r="F6079"/>
      <c r="G6079"/>
      <c r="H6079"/>
    </row>
    <row r="6080" spans="1:8" ht="15" x14ac:dyDescent="0.25">
      <c r="A6080" s="609" t="str">
        <f t="shared" si="94"/>
        <v>87347</v>
      </c>
      <c r="B6080" s="607" t="s">
        <v>1156</v>
      </c>
      <c r="C6080" s="607" t="s">
        <v>16965</v>
      </c>
      <c r="D6080" s="607" t="s">
        <v>11895</v>
      </c>
      <c r="E6080" s="619" t="s">
        <v>34368</v>
      </c>
      <c r="F6080"/>
      <c r="G6080"/>
      <c r="H6080"/>
    </row>
    <row r="6081" spans="1:8" ht="15" x14ac:dyDescent="0.25">
      <c r="A6081" s="609" t="str">
        <f t="shared" si="94"/>
        <v>87348</v>
      </c>
      <c r="B6081" s="607" t="s">
        <v>1157</v>
      </c>
      <c r="C6081" s="607" t="s">
        <v>16966</v>
      </c>
      <c r="D6081" s="607" t="s">
        <v>11895</v>
      </c>
      <c r="E6081" s="619" t="s">
        <v>34369</v>
      </c>
      <c r="F6081"/>
      <c r="G6081"/>
      <c r="H6081"/>
    </row>
    <row r="6082" spans="1:8" ht="15" x14ac:dyDescent="0.25">
      <c r="A6082" s="609" t="str">
        <f t="shared" ref="A6082:A6145" si="95">IF(ISERROR(SEARCH("/",B6082)=6),TRIM(CLEAN(B6082)),IF(SEARCH("/",B6082)=6,IF(LEN(TRIM(CLEAN(B6082)))=7,LEFT(TRIM(CLEAN(B6082)),6)&amp;"00"&amp;RIGHT(TRIM(CLEAN(B6082)),1),LEFT(TRIM(CLEAN(B6082)),6)&amp;"0"&amp;RIGHT(TRIM(CLEAN(B6082)),2)),TRIM(CLEAN(B6082))))</f>
        <v>87349</v>
      </c>
      <c r="B6082" s="607" t="s">
        <v>1158</v>
      </c>
      <c r="C6082" s="607" t="s">
        <v>16967</v>
      </c>
      <c r="D6082" s="607" t="s">
        <v>11895</v>
      </c>
      <c r="E6082" s="619" t="s">
        <v>34370</v>
      </c>
      <c r="F6082"/>
      <c r="G6082"/>
      <c r="H6082"/>
    </row>
    <row r="6083" spans="1:8" ht="15" x14ac:dyDescent="0.25">
      <c r="A6083" s="609" t="str">
        <f t="shared" si="95"/>
        <v>87350</v>
      </c>
      <c r="B6083" s="607" t="s">
        <v>1159</v>
      </c>
      <c r="C6083" s="607" t="s">
        <v>16968</v>
      </c>
      <c r="D6083" s="607" t="s">
        <v>11895</v>
      </c>
      <c r="E6083" s="619" t="s">
        <v>19054</v>
      </c>
      <c r="F6083"/>
      <c r="G6083"/>
      <c r="H6083"/>
    </row>
    <row r="6084" spans="1:8" ht="15" x14ac:dyDescent="0.25">
      <c r="A6084" s="609" t="str">
        <f t="shared" si="95"/>
        <v>87351</v>
      </c>
      <c r="B6084" s="607" t="s">
        <v>1160</v>
      </c>
      <c r="C6084" s="607" t="s">
        <v>16969</v>
      </c>
      <c r="D6084" s="607" t="s">
        <v>11895</v>
      </c>
      <c r="E6084" s="619" t="s">
        <v>29011</v>
      </c>
      <c r="F6084"/>
      <c r="G6084"/>
      <c r="H6084"/>
    </row>
    <row r="6085" spans="1:8" ht="15" x14ac:dyDescent="0.25">
      <c r="A6085" s="609" t="str">
        <f t="shared" si="95"/>
        <v>87352</v>
      </c>
      <c r="B6085" s="607" t="s">
        <v>1161</v>
      </c>
      <c r="C6085" s="607" t="s">
        <v>16970</v>
      </c>
      <c r="D6085" s="607" t="s">
        <v>11895</v>
      </c>
      <c r="E6085" s="619" t="s">
        <v>34371</v>
      </c>
      <c r="F6085"/>
      <c r="G6085"/>
      <c r="H6085"/>
    </row>
    <row r="6086" spans="1:8" ht="15" x14ac:dyDescent="0.25">
      <c r="A6086" s="609" t="str">
        <f t="shared" si="95"/>
        <v>87353</v>
      </c>
      <c r="B6086" s="607" t="s">
        <v>1162</v>
      </c>
      <c r="C6086" s="607" t="s">
        <v>16971</v>
      </c>
      <c r="D6086" s="607" t="s">
        <v>11895</v>
      </c>
      <c r="E6086" s="619" t="s">
        <v>34372</v>
      </c>
      <c r="F6086"/>
      <c r="G6086"/>
      <c r="H6086"/>
    </row>
    <row r="6087" spans="1:8" ht="15" x14ac:dyDescent="0.25">
      <c r="A6087" s="609" t="str">
        <f t="shared" si="95"/>
        <v>87354</v>
      </c>
      <c r="B6087" s="607" t="s">
        <v>1163</v>
      </c>
      <c r="C6087" s="607" t="s">
        <v>16972</v>
      </c>
      <c r="D6087" s="607" t="s">
        <v>11895</v>
      </c>
      <c r="E6087" s="619" t="s">
        <v>34373</v>
      </c>
      <c r="F6087"/>
      <c r="G6087"/>
      <c r="H6087"/>
    </row>
    <row r="6088" spans="1:8" ht="15" x14ac:dyDescent="0.25">
      <c r="A6088" s="609" t="str">
        <f t="shared" si="95"/>
        <v>87355</v>
      </c>
      <c r="B6088" s="607" t="s">
        <v>1164</v>
      </c>
      <c r="C6088" s="607" t="s">
        <v>16973</v>
      </c>
      <c r="D6088" s="607" t="s">
        <v>11895</v>
      </c>
      <c r="E6088" s="619" t="s">
        <v>34374</v>
      </c>
      <c r="F6088"/>
      <c r="G6088"/>
      <c r="H6088"/>
    </row>
    <row r="6089" spans="1:8" ht="15" x14ac:dyDescent="0.25">
      <c r="A6089" s="609" t="str">
        <f t="shared" si="95"/>
        <v>87356</v>
      </c>
      <c r="B6089" s="607" t="s">
        <v>1165</v>
      </c>
      <c r="C6089" s="607" t="s">
        <v>16974</v>
      </c>
      <c r="D6089" s="607" t="s">
        <v>11895</v>
      </c>
      <c r="E6089" s="619" t="s">
        <v>34375</v>
      </c>
      <c r="F6089"/>
      <c r="G6089"/>
      <c r="H6089"/>
    </row>
    <row r="6090" spans="1:8" ht="15" x14ac:dyDescent="0.25">
      <c r="A6090" s="609" t="str">
        <f t="shared" si="95"/>
        <v>87357</v>
      </c>
      <c r="B6090" s="607" t="s">
        <v>1166</v>
      </c>
      <c r="C6090" s="607" t="s">
        <v>16975</v>
      </c>
      <c r="D6090" s="607" t="s">
        <v>11895</v>
      </c>
      <c r="E6090" s="619" t="s">
        <v>34376</v>
      </c>
      <c r="F6090"/>
      <c r="G6090"/>
      <c r="H6090"/>
    </row>
    <row r="6091" spans="1:8" ht="15" x14ac:dyDescent="0.25">
      <c r="A6091" s="609" t="str">
        <f t="shared" si="95"/>
        <v>87358</v>
      </c>
      <c r="B6091" s="607" t="s">
        <v>1167</v>
      </c>
      <c r="C6091" s="607" t="s">
        <v>16976</v>
      </c>
      <c r="D6091" s="607" t="s">
        <v>11895</v>
      </c>
      <c r="E6091" s="619" t="s">
        <v>34377</v>
      </c>
      <c r="F6091"/>
      <c r="G6091"/>
      <c r="H6091"/>
    </row>
    <row r="6092" spans="1:8" ht="15" x14ac:dyDescent="0.25">
      <c r="A6092" s="609" t="str">
        <f t="shared" si="95"/>
        <v>87359</v>
      </c>
      <c r="B6092" s="607" t="s">
        <v>1168</v>
      </c>
      <c r="C6092" s="607" t="s">
        <v>16977</v>
      </c>
      <c r="D6092" s="607" t="s">
        <v>11895</v>
      </c>
      <c r="E6092" s="619" t="s">
        <v>34378</v>
      </c>
      <c r="F6092"/>
      <c r="G6092"/>
      <c r="H6092"/>
    </row>
    <row r="6093" spans="1:8" ht="15" x14ac:dyDescent="0.25">
      <c r="A6093" s="609" t="str">
        <f t="shared" si="95"/>
        <v>87360</v>
      </c>
      <c r="B6093" s="607" t="s">
        <v>1169</v>
      </c>
      <c r="C6093" s="607" t="s">
        <v>16978</v>
      </c>
      <c r="D6093" s="607" t="s">
        <v>11895</v>
      </c>
      <c r="E6093" s="619" t="s">
        <v>34379</v>
      </c>
      <c r="F6093"/>
      <c r="G6093"/>
      <c r="H6093"/>
    </row>
    <row r="6094" spans="1:8" ht="15" x14ac:dyDescent="0.25">
      <c r="A6094" s="609" t="str">
        <f t="shared" si="95"/>
        <v>87361</v>
      </c>
      <c r="B6094" s="607" t="s">
        <v>1170</v>
      </c>
      <c r="C6094" s="607" t="s">
        <v>16979</v>
      </c>
      <c r="D6094" s="607" t="s">
        <v>11895</v>
      </c>
      <c r="E6094" s="619" t="s">
        <v>34380</v>
      </c>
      <c r="F6094"/>
      <c r="G6094"/>
      <c r="H6094"/>
    </row>
    <row r="6095" spans="1:8" ht="15" x14ac:dyDescent="0.25">
      <c r="A6095" s="609" t="str">
        <f t="shared" si="95"/>
        <v>87362</v>
      </c>
      <c r="B6095" s="607" t="s">
        <v>1171</v>
      </c>
      <c r="C6095" s="607" t="s">
        <v>16980</v>
      </c>
      <c r="D6095" s="607" t="s">
        <v>11895</v>
      </c>
      <c r="E6095" s="619" t="s">
        <v>34381</v>
      </c>
      <c r="F6095"/>
      <c r="G6095"/>
      <c r="H6095"/>
    </row>
    <row r="6096" spans="1:8" ht="15" x14ac:dyDescent="0.25">
      <c r="A6096" s="609" t="str">
        <f t="shared" si="95"/>
        <v>87363</v>
      </c>
      <c r="B6096" s="607" t="s">
        <v>1172</v>
      </c>
      <c r="C6096" s="607" t="s">
        <v>16981</v>
      </c>
      <c r="D6096" s="607" t="s">
        <v>11895</v>
      </c>
      <c r="E6096" s="619" t="s">
        <v>34382</v>
      </c>
      <c r="F6096"/>
      <c r="G6096"/>
      <c r="H6096"/>
    </row>
    <row r="6097" spans="1:8" ht="15" x14ac:dyDescent="0.25">
      <c r="A6097" s="609" t="str">
        <f t="shared" si="95"/>
        <v>87364</v>
      </c>
      <c r="B6097" s="607" t="s">
        <v>1173</v>
      </c>
      <c r="C6097" s="607" t="s">
        <v>16982</v>
      </c>
      <c r="D6097" s="607" t="s">
        <v>11895</v>
      </c>
      <c r="E6097" s="619" t="s">
        <v>34383</v>
      </c>
      <c r="F6097"/>
      <c r="G6097"/>
      <c r="H6097"/>
    </row>
    <row r="6098" spans="1:8" ht="15" x14ac:dyDescent="0.25">
      <c r="A6098" s="609" t="str">
        <f t="shared" si="95"/>
        <v>87365</v>
      </c>
      <c r="B6098" s="607" t="s">
        <v>1174</v>
      </c>
      <c r="C6098" s="607" t="s">
        <v>16983</v>
      </c>
      <c r="D6098" s="607" t="s">
        <v>11895</v>
      </c>
      <c r="E6098" s="619" t="s">
        <v>28906</v>
      </c>
      <c r="F6098"/>
      <c r="G6098"/>
      <c r="H6098"/>
    </row>
    <row r="6099" spans="1:8" ht="15" x14ac:dyDescent="0.25">
      <c r="A6099" s="609" t="str">
        <f t="shared" si="95"/>
        <v>87366</v>
      </c>
      <c r="B6099" s="607" t="s">
        <v>1175</v>
      </c>
      <c r="C6099" s="607" t="s">
        <v>16984</v>
      </c>
      <c r="D6099" s="607" t="s">
        <v>11895</v>
      </c>
      <c r="E6099" s="619" t="s">
        <v>34384</v>
      </c>
      <c r="F6099"/>
      <c r="G6099"/>
      <c r="H6099"/>
    </row>
    <row r="6100" spans="1:8" ht="15" x14ac:dyDescent="0.25">
      <c r="A6100" s="609" t="str">
        <f t="shared" si="95"/>
        <v>87367</v>
      </c>
      <c r="B6100" s="607" t="s">
        <v>1176</v>
      </c>
      <c r="C6100" s="607" t="s">
        <v>16985</v>
      </c>
      <c r="D6100" s="607" t="s">
        <v>11895</v>
      </c>
      <c r="E6100" s="619" t="s">
        <v>33846</v>
      </c>
      <c r="F6100"/>
      <c r="G6100"/>
      <c r="H6100"/>
    </row>
    <row r="6101" spans="1:8" ht="15" x14ac:dyDescent="0.25">
      <c r="A6101" s="609" t="str">
        <f t="shared" si="95"/>
        <v>87368</v>
      </c>
      <c r="B6101" s="607" t="s">
        <v>1177</v>
      </c>
      <c r="C6101" s="607" t="s">
        <v>16986</v>
      </c>
      <c r="D6101" s="607" t="s">
        <v>11895</v>
      </c>
      <c r="E6101" s="619" t="s">
        <v>34385</v>
      </c>
      <c r="F6101"/>
      <c r="G6101"/>
      <c r="H6101"/>
    </row>
    <row r="6102" spans="1:8" ht="15" x14ac:dyDescent="0.25">
      <c r="A6102" s="609" t="str">
        <f t="shared" si="95"/>
        <v>87369</v>
      </c>
      <c r="B6102" s="607" t="s">
        <v>1178</v>
      </c>
      <c r="C6102" s="607" t="s">
        <v>16987</v>
      </c>
      <c r="D6102" s="607" t="s">
        <v>11895</v>
      </c>
      <c r="E6102" s="619" t="s">
        <v>34386</v>
      </c>
      <c r="F6102"/>
      <c r="G6102"/>
      <c r="H6102"/>
    </row>
    <row r="6103" spans="1:8" ht="15" x14ac:dyDescent="0.25">
      <c r="A6103" s="609" t="str">
        <f t="shared" si="95"/>
        <v>87370</v>
      </c>
      <c r="B6103" s="607" t="s">
        <v>1179</v>
      </c>
      <c r="C6103" s="607" t="s">
        <v>16988</v>
      </c>
      <c r="D6103" s="607" t="s">
        <v>11895</v>
      </c>
      <c r="E6103" s="619" t="s">
        <v>34387</v>
      </c>
      <c r="F6103"/>
      <c r="G6103"/>
      <c r="H6103"/>
    </row>
    <row r="6104" spans="1:8" ht="15" x14ac:dyDescent="0.25">
      <c r="A6104" s="609" t="str">
        <f t="shared" si="95"/>
        <v>87371</v>
      </c>
      <c r="B6104" s="607" t="s">
        <v>1180</v>
      </c>
      <c r="C6104" s="607" t="s">
        <v>16989</v>
      </c>
      <c r="D6104" s="607" t="s">
        <v>11895</v>
      </c>
      <c r="E6104" s="619" t="s">
        <v>34388</v>
      </c>
      <c r="F6104"/>
      <c r="G6104"/>
      <c r="H6104"/>
    </row>
    <row r="6105" spans="1:8" ht="15" x14ac:dyDescent="0.25">
      <c r="A6105" s="609" t="str">
        <f t="shared" si="95"/>
        <v>87372</v>
      </c>
      <c r="B6105" s="607" t="s">
        <v>1181</v>
      </c>
      <c r="C6105" s="607" t="s">
        <v>16990</v>
      </c>
      <c r="D6105" s="607" t="s">
        <v>11895</v>
      </c>
      <c r="E6105" s="619" t="s">
        <v>34389</v>
      </c>
      <c r="F6105"/>
      <c r="G6105"/>
      <c r="H6105"/>
    </row>
    <row r="6106" spans="1:8" ht="15" x14ac:dyDescent="0.25">
      <c r="A6106" s="609" t="str">
        <f t="shared" si="95"/>
        <v>87373</v>
      </c>
      <c r="B6106" s="607" t="s">
        <v>1182</v>
      </c>
      <c r="C6106" s="607" t="s">
        <v>16991</v>
      </c>
      <c r="D6106" s="607" t="s">
        <v>11895</v>
      </c>
      <c r="E6106" s="619" t="s">
        <v>34390</v>
      </c>
      <c r="F6106"/>
      <c r="G6106"/>
      <c r="H6106"/>
    </row>
    <row r="6107" spans="1:8" ht="15" x14ac:dyDescent="0.25">
      <c r="A6107" s="609" t="str">
        <f t="shared" si="95"/>
        <v>87374</v>
      </c>
      <c r="B6107" s="607" t="s">
        <v>1183</v>
      </c>
      <c r="C6107" s="607" t="s">
        <v>16992</v>
      </c>
      <c r="D6107" s="607" t="s">
        <v>11895</v>
      </c>
      <c r="E6107" s="619" t="s">
        <v>18578</v>
      </c>
      <c r="F6107"/>
      <c r="G6107"/>
      <c r="H6107"/>
    </row>
    <row r="6108" spans="1:8" ht="15" x14ac:dyDescent="0.25">
      <c r="A6108" s="609" t="str">
        <f t="shared" si="95"/>
        <v>87375</v>
      </c>
      <c r="B6108" s="607" t="s">
        <v>1184</v>
      </c>
      <c r="C6108" s="607" t="s">
        <v>16993</v>
      </c>
      <c r="D6108" s="607" t="s">
        <v>11895</v>
      </c>
      <c r="E6108" s="619" t="s">
        <v>29711</v>
      </c>
      <c r="F6108"/>
      <c r="G6108"/>
      <c r="H6108"/>
    </row>
    <row r="6109" spans="1:8" ht="15" x14ac:dyDescent="0.25">
      <c r="A6109" s="609" t="str">
        <f t="shared" si="95"/>
        <v>87376</v>
      </c>
      <c r="B6109" s="607" t="s">
        <v>1185</v>
      </c>
      <c r="C6109" s="607" t="s">
        <v>16994</v>
      </c>
      <c r="D6109" s="607" t="s">
        <v>11895</v>
      </c>
      <c r="E6109" s="619" t="s">
        <v>34391</v>
      </c>
      <c r="F6109"/>
      <c r="G6109"/>
      <c r="H6109"/>
    </row>
    <row r="6110" spans="1:8" ht="15" x14ac:dyDescent="0.25">
      <c r="A6110" s="609" t="str">
        <f t="shared" si="95"/>
        <v>87377</v>
      </c>
      <c r="B6110" s="607" t="s">
        <v>1186</v>
      </c>
      <c r="C6110" s="607" t="s">
        <v>16995</v>
      </c>
      <c r="D6110" s="607" t="s">
        <v>11895</v>
      </c>
      <c r="E6110" s="619" t="s">
        <v>34392</v>
      </c>
      <c r="F6110"/>
      <c r="G6110"/>
      <c r="H6110"/>
    </row>
    <row r="6111" spans="1:8" ht="15" x14ac:dyDescent="0.25">
      <c r="A6111" s="609" t="str">
        <f t="shared" si="95"/>
        <v>87378</v>
      </c>
      <c r="B6111" s="607" t="s">
        <v>1187</v>
      </c>
      <c r="C6111" s="607" t="s">
        <v>16996</v>
      </c>
      <c r="D6111" s="607" t="s">
        <v>11895</v>
      </c>
      <c r="E6111" s="619" t="s">
        <v>29527</v>
      </c>
      <c r="F6111"/>
      <c r="G6111"/>
      <c r="H6111"/>
    </row>
    <row r="6112" spans="1:8" ht="15" x14ac:dyDescent="0.25">
      <c r="A6112" s="609" t="str">
        <f t="shared" si="95"/>
        <v>87379</v>
      </c>
      <c r="B6112" s="607" t="s">
        <v>1188</v>
      </c>
      <c r="C6112" s="607" t="s">
        <v>16997</v>
      </c>
      <c r="D6112" s="607" t="s">
        <v>11895</v>
      </c>
      <c r="E6112" s="619" t="s">
        <v>34393</v>
      </c>
      <c r="F6112"/>
      <c r="G6112"/>
      <c r="H6112"/>
    </row>
    <row r="6113" spans="1:8" ht="15" x14ac:dyDescent="0.25">
      <c r="A6113" s="609" t="str">
        <f t="shared" si="95"/>
        <v>87380</v>
      </c>
      <c r="B6113" s="607" t="s">
        <v>1189</v>
      </c>
      <c r="C6113" s="607" t="s">
        <v>16998</v>
      </c>
      <c r="D6113" s="607" t="s">
        <v>11895</v>
      </c>
      <c r="E6113" s="619" t="s">
        <v>34394</v>
      </c>
      <c r="F6113"/>
      <c r="G6113"/>
      <c r="H6113"/>
    </row>
    <row r="6114" spans="1:8" ht="15" x14ac:dyDescent="0.25">
      <c r="A6114" s="609" t="str">
        <f t="shared" si="95"/>
        <v>87381</v>
      </c>
      <c r="B6114" s="607" t="s">
        <v>1190</v>
      </c>
      <c r="C6114" s="607" t="s">
        <v>16999</v>
      </c>
      <c r="D6114" s="607" t="s">
        <v>11895</v>
      </c>
      <c r="E6114" s="619" t="s">
        <v>34395</v>
      </c>
      <c r="F6114"/>
      <c r="G6114"/>
      <c r="H6114"/>
    </row>
    <row r="6115" spans="1:8" ht="15" x14ac:dyDescent="0.25">
      <c r="A6115" s="609" t="str">
        <f t="shared" si="95"/>
        <v>87382</v>
      </c>
      <c r="B6115" s="607" t="s">
        <v>1191</v>
      </c>
      <c r="C6115" s="607" t="s">
        <v>17000</v>
      </c>
      <c r="D6115" s="607" t="s">
        <v>11895</v>
      </c>
      <c r="E6115" s="619" t="s">
        <v>34396</v>
      </c>
      <c r="F6115"/>
      <c r="G6115"/>
      <c r="H6115"/>
    </row>
    <row r="6116" spans="1:8" ht="15" x14ac:dyDescent="0.25">
      <c r="A6116" s="609" t="str">
        <f t="shared" si="95"/>
        <v>87383</v>
      </c>
      <c r="B6116" s="607" t="s">
        <v>1192</v>
      </c>
      <c r="C6116" s="607" t="s">
        <v>17001</v>
      </c>
      <c r="D6116" s="607" t="s">
        <v>11895</v>
      </c>
      <c r="E6116" s="619" t="s">
        <v>34397</v>
      </c>
      <c r="F6116"/>
      <c r="G6116"/>
      <c r="H6116"/>
    </row>
    <row r="6117" spans="1:8" ht="15" x14ac:dyDescent="0.25">
      <c r="A6117" s="609" t="str">
        <f t="shared" si="95"/>
        <v>87384</v>
      </c>
      <c r="B6117" s="607" t="s">
        <v>1193</v>
      </c>
      <c r="C6117" s="607" t="s">
        <v>17002</v>
      </c>
      <c r="D6117" s="607" t="s">
        <v>11895</v>
      </c>
      <c r="E6117" s="619" t="s">
        <v>34398</v>
      </c>
      <c r="F6117"/>
      <c r="G6117"/>
      <c r="H6117"/>
    </row>
    <row r="6118" spans="1:8" ht="15" x14ac:dyDescent="0.25">
      <c r="A6118" s="609" t="str">
        <f t="shared" si="95"/>
        <v>87385</v>
      </c>
      <c r="B6118" s="607" t="s">
        <v>1194</v>
      </c>
      <c r="C6118" s="607" t="s">
        <v>17003</v>
      </c>
      <c r="D6118" s="607" t="s">
        <v>11895</v>
      </c>
      <c r="E6118" s="619" t="s">
        <v>34399</v>
      </c>
      <c r="F6118"/>
      <c r="G6118"/>
      <c r="H6118"/>
    </row>
    <row r="6119" spans="1:8" ht="15" x14ac:dyDescent="0.25">
      <c r="A6119" s="609" t="str">
        <f t="shared" si="95"/>
        <v>87386</v>
      </c>
      <c r="B6119" s="607" t="s">
        <v>1195</v>
      </c>
      <c r="C6119" s="607" t="s">
        <v>17004</v>
      </c>
      <c r="D6119" s="607" t="s">
        <v>11895</v>
      </c>
      <c r="E6119" s="619" t="s">
        <v>34400</v>
      </c>
      <c r="F6119"/>
      <c r="G6119"/>
      <c r="H6119"/>
    </row>
    <row r="6120" spans="1:8" ht="15" x14ac:dyDescent="0.25">
      <c r="A6120" s="609" t="str">
        <f t="shared" si="95"/>
        <v>87387</v>
      </c>
      <c r="B6120" s="607" t="s">
        <v>1196</v>
      </c>
      <c r="C6120" s="607" t="s">
        <v>17005</v>
      </c>
      <c r="D6120" s="607" t="s">
        <v>11895</v>
      </c>
      <c r="E6120" s="619" t="s">
        <v>34401</v>
      </c>
      <c r="F6120"/>
      <c r="G6120"/>
      <c r="H6120"/>
    </row>
    <row r="6121" spans="1:8" ht="15" x14ac:dyDescent="0.25">
      <c r="A6121" s="609" t="str">
        <f t="shared" si="95"/>
        <v>87388</v>
      </c>
      <c r="B6121" s="607" t="s">
        <v>1197</v>
      </c>
      <c r="C6121" s="607" t="s">
        <v>17006</v>
      </c>
      <c r="D6121" s="607" t="s">
        <v>11895</v>
      </c>
      <c r="E6121" s="619" t="s">
        <v>34402</v>
      </c>
      <c r="F6121"/>
      <c r="G6121"/>
      <c r="H6121"/>
    </row>
    <row r="6122" spans="1:8" ht="15" x14ac:dyDescent="0.25">
      <c r="A6122" s="609" t="str">
        <f t="shared" si="95"/>
        <v>87389</v>
      </c>
      <c r="B6122" s="607" t="s">
        <v>1198</v>
      </c>
      <c r="C6122" s="607" t="s">
        <v>17007</v>
      </c>
      <c r="D6122" s="607" t="s">
        <v>11895</v>
      </c>
      <c r="E6122" s="619" t="s">
        <v>34403</v>
      </c>
      <c r="F6122"/>
      <c r="G6122"/>
      <c r="H6122"/>
    </row>
    <row r="6123" spans="1:8" ht="15" x14ac:dyDescent="0.25">
      <c r="A6123" s="609" t="str">
        <f t="shared" si="95"/>
        <v>87390</v>
      </c>
      <c r="B6123" s="607" t="s">
        <v>1199</v>
      </c>
      <c r="C6123" s="607" t="s">
        <v>17008</v>
      </c>
      <c r="D6123" s="607" t="s">
        <v>11895</v>
      </c>
      <c r="E6123" s="619" t="s">
        <v>34404</v>
      </c>
      <c r="F6123"/>
      <c r="G6123"/>
      <c r="H6123"/>
    </row>
    <row r="6124" spans="1:8" ht="15" x14ac:dyDescent="0.25">
      <c r="A6124" s="609" t="str">
        <f t="shared" si="95"/>
        <v>87391</v>
      </c>
      <c r="B6124" s="607" t="s">
        <v>1200</v>
      </c>
      <c r="C6124" s="607" t="s">
        <v>17009</v>
      </c>
      <c r="D6124" s="607" t="s">
        <v>11895</v>
      </c>
      <c r="E6124" s="619" t="s">
        <v>34405</v>
      </c>
      <c r="F6124"/>
      <c r="G6124"/>
      <c r="H6124"/>
    </row>
    <row r="6125" spans="1:8" ht="15" x14ac:dyDescent="0.25">
      <c r="A6125" s="609" t="str">
        <f t="shared" si="95"/>
        <v>87393</v>
      </c>
      <c r="B6125" s="607" t="s">
        <v>1201</v>
      </c>
      <c r="C6125" s="607" t="s">
        <v>17010</v>
      </c>
      <c r="D6125" s="607" t="s">
        <v>11895</v>
      </c>
      <c r="E6125" s="619" t="s">
        <v>34406</v>
      </c>
      <c r="F6125"/>
      <c r="G6125"/>
      <c r="H6125"/>
    </row>
    <row r="6126" spans="1:8" ht="15" x14ac:dyDescent="0.25">
      <c r="A6126" s="609" t="str">
        <f t="shared" si="95"/>
        <v>87394</v>
      </c>
      <c r="B6126" s="607" t="s">
        <v>1202</v>
      </c>
      <c r="C6126" s="607" t="s">
        <v>17011</v>
      </c>
      <c r="D6126" s="607" t="s">
        <v>11895</v>
      </c>
      <c r="E6126" s="619" t="s">
        <v>34407</v>
      </c>
      <c r="F6126"/>
      <c r="G6126"/>
      <c r="H6126"/>
    </row>
    <row r="6127" spans="1:8" ht="15" x14ac:dyDescent="0.25">
      <c r="A6127" s="609" t="str">
        <f t="shared" si="95"/>
        <v>87395</v>
      </c>
      <c r="B6127" s="607" t="s">
        <v>1203</v>
      </c>
      <c r="C6127" s="607" t="s">
        <v>17012</v>
      </c>
      <c r="D6127" s="607" t="s">
        <v>11895</v>
      </c>
      <c r="E6127" s="619" t="s">
        <v>34408</v>
      </c>
      <c r="F6127"/>
      <c r="G6127"/>
      <c r="H6127"/>
    </row>
    <row r="6128" spans="1:8" ht="15" x14ac:dyDescent="0.25">
      <c r="A6128" s="609" t="str">
        <f t="shared" si="95"/>
        <v>87396</v>
      </c>
      <c r="B6128" s="607" t="s">
        <v>1204</v>
      </c>
      <c r="C6128" s="607" t="s">
        <v>17013</v>
      </c>
      <c r="D6128" s="607" t="s">
        <v>11895</v>
      </c>
      <c r="E6128" s="619" t="s">
        <v>34409</v>
      </c>
      <c r="F6128"/>
      <c r="G6128"/>
      <c r="H6128"/>
    </row>
    <row r="6129" spans="1:8" ht="15" x14ac:dyDescent="0.25">
      <c r="A6129" s="609" t="str">
        <f t="shared" si="95"/>
        <v>87397</v>
      </c>
      <c r="B6129" s="607" t="s">
        <v>1205</v>
      </c>
      <c r="C6129" s="607" t="s">
        <v>17014</v>
      </c>
      <c r="D6129" s="607" t="s">
        <v>11895</v>
      </c>
      <c r="E6129" s="619" t="s">
        <v>34410</v>
      </c>
      <c r="F6129"/>
      <c r="G6129"/>
      <c r="H6129"/>
    </row>
    <row r="6130" spans="1:8" ht="15" x14ac:dyDescent="0.25">
      <c r="A6130" s="609" t="str">
        <f t="shared" si="95"/>
        <v>87398</v>
      </c>
      <c r="B6130" s="607" t="s">
        <v>1206</v>
      </c>
      <c r="C6130" s="607" t="s">
        <v>17015</v>
      </c>
      <c r="D6130" s="607" t="s">
        <v>11895</v>
      </c>
      <c r="E6130" s="619" t="s">
        <v>34411</v>
      </c>
      <c r="F6130"/>
      <c r="G6130"/>
      <c r="H6130"/>
    </row>
    <row r="6131" spans="1:8" ht="15" x14ac:dyDescent="0.25">
      <c r="A6131" s="609" t="str">
        <f t="shared" si="95"/>
        <v>87399</v>
      </c>
      <c r="B6131" s="607" t="s">
        <v>1207</v>
      </c>
      <c r="C6131" s="607" t="s">
        <v>17016</v>
      </c>
      <c r="D6131" s="607" t="s">
        <v>11895</v>
      </c>
      <c r="E6131" s="619" t="s">
        <v>34412</v>
      </c>
      <c r="F6131"/>
      <c r="G6131"/>
      <c r="H6131"/>
    </row>
    <row r="6132" spans="1:8" ht="15" x14ac:dyDescent="0.25">
      <c r="A6132" s="609" t="str">
        <f t="shared" si="95"/>
        <v>87401</v>
      </c>
      <c r="B6132" s="607" t="s">
        <v>1208</v>
      </c>
      <c r="C6132" s="607" t="s">
        <v>17017</v>
      </c>
      <c r="D6132" s="607" t="s">
        <v>11895</v>
      </c>
      <c r="E6132" s="619" t="s">
        <v>34413</v>
      </c>
      <c r="F6132"/>
      <c r="G6132"/>
      <c r="H6132"/>
    </row>
    <row r="6133" spans="1:8" ht="15" x14ac:dyDescent="0.25">
      <c r="A6133" s="609" t="str">
        <f t="shared" si="95"/>
        <v>87402</v>
      </c>
      <c r="B6133" s="607" t="s">
        <v>1209</v>
      </c>
      <c r="C6133" s="607" t="s">
        <v>17018</v>
      </c>
      <c r="D6133" s="607" t="s">
        <v>11895</v>
      </c>
      <c r="E6133" s="619" t="s">
        <v>34414</v>
      </c>
      <c r="F6133"/>
      <c r="G6133"/>
      <c r="H6133"/>
    </row>
    <row r="6134" spans="1:8" ht="15" x14ac:dyDescent="0.25">
      <c r="A6134" s="609" t="str">
        <f t="shared" si="95"/>
        <v>87404</v>
      </c>
      <c r="B6134" s="607" t="s">
        <v>1210</v>
      </c>
      <c r="C6134" s="607" t="s">
        <v>17019</v>
      </c>
      <c r="D6134" s="607" t="s">
        <v>11895</v>
      </c>
      <c r="E6134" s="619" t="s">
        <v>34415</v>
      </c>
      <c r="F6134"/>
      <c r="G6134"/>
      <c r="H6134"/>
    </row>
    <row r="6135" spans="1:8" ht="15" x14ac:dyDescent="0.25">
      <c r="A6135" s="609" t="str">
        <f t="shared" si="95"/>
        <v>87405</v>
      </c>
      <c r="B6135" s="607" t="s">
        <v>1211</v>
      </c>
      <c r="C6135" s="607" t="s">
        <v>17020</v>
      </c>
      <c r="D6135" s="607" t="s">
        <v>11895</v>
      </c>
      <c r="E6135" s="619" t="s">
        <v>34416</v>
      </c>
      <c r="F6135"/>
      <c r="G6135"/>
      <c r="H6135"/>
    </row>
    <row r="6136" spans="1:8" ht="15" x14ac:dyDescent="0.25">
      <c r="A6136" s="609" t="str">
        <f t="shared" si="95"/>
        <v>87407</v>
      </c>
      <c r="B6136" s="607" t="s">
        <v>1212</v>
      </c>
      <c r="C6136" s="607" t="s">
        <v>17021</v>
      </c>
      <c r="D6136" s="607" t="s">
        <v>11895</v>
      </c>
      <c r="E6136" s="619" t="s">
        <v>34417</v>
      </c>
      <c r="F6136"/>
      <c r="G6136"/>
      <c r="H6136"/>
    </row>
    <row r="6137" spans="1:8" ht="15" x14ac:dyDescent="0.25">
      <c r="A6137" s="609" t="str">
        <f t="shared" si="95"/>
        <v>87408</v>
      </c>
      <c r="B6137" s="607" t="s">
        <v>1213</v>
      </c>
      <c r="C6137" s="607" t="s">
        <v>17022</v>
      </c>
      <c r="D6137" s="607" t="s">
        <v>11895</v>
      </c>
      <c r="E6137" s="619" t="s">
        <v>34418</v>
      </c>
      <c r="F6137"/>
      <c r="G6137"/>
      <c r="H6137"/>
    </row>
    <row r="6138" spans="1:8" ht="15" x14ac:dyDescent="0.25">
      <c r="A6138" s="609" t="str">
        <f t="shared" si="95"/>
        <v>87410</v>
      </c>
      <c r="B6138" s="607" t="s">
        <v>1214</v>
      </c>
      <c r="C6138" s="607" t="s">
        <v>17023</v>
      </c>
      <c r="D6138" s="607" t="s">
        <v>11895</v>
      </c>
      <c r="E6138" s="619" t="s">
        <v>34419</v>
      </c>
      <c r="F6138"/>
      <c r="G6138"/>
      <c r="H6138"/>
    </row>
    <row r="6139" spans="1:8" ht="15" x14ac:dyDescent="0.25">
      <c r="A6139" s="609" t="str">
        <f t="shared" si="95"/>
        <v>88626</v>
      </c>
      <c r="B6139" s="607" t="s">
        <v>1636</v>
      </c>
      <c r="C6139" s="607" t="s">
        <v>17024</v>
      </c>
      <c r="D6139" s="607" t="s">
        <v>11895</v>
      </c>
      <c r="E6139" s="619" t="s">
        <v>34420</v>
      </c>
      <c r="F6139"/>
      <c r="G6139"/>
      <c r="H6139"/>
    </row>
    <row r="6140" spans="1:8" ht="15" x14ac:dyDescent="0.25">
      <c r="A6140" s="609" t="str">
        <f t="shared" si="95"/>
        <v>88627</v>
      </c>
      <c r="B6140" s="607" t="s">
        <v>1637</v>
      </c>
      <c r="C6140" s="607" t="s">
        <v>17025</v>
      </c>
      <c r="D6140" s="607" t="s">
        <v>11895</v>
      </c>
      <c r="E6140" s="619" t="s">
        <v>34421</v>
      </c>
      <c r="F6140"/>
      <c r="G6140"/>
      <c r="H6140"/>
    </row>
    <row r="6141" spans="1:8" ht="15" x14ac:dyDescent="0.25">
      <c r="A6141" s="609" t="str">
        <f t="shared" si="95"/>
        <v>88628</v>
      </c>
      <c r="B6141" s="607" t="s">
        <v>1638</v>
      </c>
      <c r="C6141" s="607" t="s">
        <v>17026</v>
      </c>
      <c r="D6141" s="607" t="s">
        <v>11895</v>
      </c>
      <c r="E6141" s="619" t="s">
        <v>34422</v>
      </c>
      <c r="F6141"/>
      <c r="G6141"/>
      <c r="H6141"/>
    </row>
    <row r="6142" spans="1:8" ht="15" x14ac:dyDescent="0.25">
      <c r="A6142" s="609" t="str">
        <f t="shared" si="95"/>
        <v>88629</v>
      </c>
      <c r="B6142" s="607" t="s">
        <v>1639</v>
      </c>
      <c r="C6142" s="607" t="s">
        <v>17027</v>
      </c>
      <c r="D6142" s="607" t="s">
        <v>11895</v>
      </c>
      <c r="E6142" s="619" t="s">
        <v>34423</v>
      </c>
      <c r="F6142"/>
      <c r="G6142"/>
      <c r="H6142"/>
    </row>
    <row r="6143" spans="1:8" ht="15" x14ac:dyDescent="0.25">
      <c r="A6143" s="609" t="str">
        <f t="shared" si="95"/>
        <v>88630</v>
      </c>
      <c r="B6143" s="607" t="s">
        <v>1640</v>
      </c>
      <c r="C6143" s="607" t="s">
        <v>17028</v>
      </c>
      <c r="D6143" s="607" t="s">
        <v>11895</v>
      </c>
      <c r="E6143" s="619" t="s">
        <v>34424</v>
      </c>
      <c r="F6143"/>
      <c r="G6143"/>
      <c r="H6143"/>
    </row>
    <row r="6144" spans="1:8" ht="15" x14ac:dyDescent="0.25">
      <c r="A6144" s="609" t="str">
        <f t="shared" si="95"/>
        <v>88631</v>
      </c>
      <c r="B6144" s="607" t="s">
        <v>1641</v>
      </c>
      <c r="C6144" s="607" t="s">
        <v>17029</v>
      </c>
      <c r="D6144" s="607" t="s">
        <v>11895</v>
      </c>
      <c r="E6144" s="619" t="s">
        <v>34425</v>
      </c>
      <c r="F6144"/>
      <c r="G6144"/>
      <c r="H6144"/>
    </row>
    <row r="6145" spans="1:8" ht="15" x14ac:dyDescent="0.25">
      <c r="A6145" s="609" t="str">
        <f t="shared" si="95"/>
        <v>88715</v>
      </c>
      <c r="B6145" s="607" t="s">
        <v>1645</v>
      </c>
      <c r="C6145" s="607" t="s">
        <v>17030</v>
      </c>
      <c r="D6145" s="607" t="s">
        <v>11895</v>
      </c>
      <c r="E6145" s="619" t="s">
        <v>34426</v>
      </c>
      <c r="F6145"/>
      <c r="G6145"/>
      <c r="H6145"/>
    </row>
    <row r="6146" spans="1:8" ht="15" x14ac:dyDescent="0.25">
      <c r="A6146" s="609" t="str">
        <f t="shared" ref="A6146:A6209" si="96">IF(ISERROR(SEARCH("/",B6146)=6),TRIM(CLEAN(B6146)),IF(SEARCH("/",B6146)=6,IF(LEN(TRIM(CLEAN(B6146)))=7,LEFT(TRIM(CLEAN(B6146)),6)&amp;"00"&amp;RIGHT(TRIM(CLEAN(B6146)),1),LEFT(TRIM(CLEAN(B6146)),6)&amp;"0"&amp;RIGHT(TRIM(CLEAN(B6146)),2)),TRIM(CLEAN(B6146))))</f>
        <v>95563</v>
      </c>
      <c r="B6146" s="607" t="s">
        <v>4685</v>
      </c>
      <c r="C6146" s="607" t="s">
        <v>17031</v>
      </c>
      <c r="D6146" s="607" t="s">
        <v>11895</v>
      </c>
      <c r="E6146" s="619" t="s">
        <v>34427</v>
      </c>
      <c r="F6146"/>
      <c r="G6146"/>
      <c r="H6146"/>
    </row>
    <row r="6147" spans="1:8" ht="15" x14ac:dyDescent="0.25">
      <c r="A6147" s="609" t="str">
        <f t="shared" si="96"/>
        <v>100464</v>
      </c>
      <c r="B6147" s="607" t="s">
        <v>6505</v>
      </c>
      <c r="C6147" s="607" t="s">
        <v>17032</v>
      </c>
      <c r="D6147" s="607" t="s">
        <v>11895</v>
      </c>
      <c r="E6147" s="619" t="s">
        <v>34428</v>
      </c>
      <c r="F6147"/>
      <c r="G6147"/>
      <c r="H6147"/>
    </row>
    <row r="6148" spans="1:8" ht="15" x14ac:dyDescent="0.25">
      <c r="A6148" s="609" t="str">
        <f t="shared" si="96"/>
        <v>100465</v>
      </c>
      <c r="B6148" s="607" t="s">
        <v>6506</v>
      </c>
      <c r="C6148" s="607" t="s">
        <v>17033</v>
      </c>
      <c r="D6148" s="607" t="s">
        <v>11895</v>
      </c>
      <c r="E6148" s="619" t="s">
        <v>34429</v>
      </c>
      <c r="F6148"/>
      <c r="G6148"/>
      <c r="H6148"/>
    </row>
    <row r="6149" spans="1:8" ht="15" x14ac:dyDescent="0.25">
      <c r="A6149" s="609" t="str">
        <f t="shared" si="96"/>
        <v>100466</v>
      </c>
      <c r="B6149" s="607" t="s">
        <v>6507</v>
      </c>
      <c r="C6149" s="607" t="s">
        <v>17034</v>
      </c>
      <c r="D6149" s="607" t="s">
        <v>11895</v>
      </c>
      <c r="E6149" s="619" t="s">
        <v>34430</v>
      </c>
      <c r="F6149"/>
      <c r="G6149"/>
      <c r="H6149"/>
    </row>
    <row r="6150" spans="1:8" ht="15" x14ac:dyDescent="0.25">
      <c r="A6150" s="609" t="str">
        <f t="shared" si="96"/>
        <v>100468</v>
      </c>
      <c r="B6150" s="607" t="s">
        <v>6508</v>
      </c>
      <c r="C6150" s="607" t="s">
        <v>17035</v>
      </c>
      <c r="D6150" s="607" t="s">
        <v>11895</v>
      </c>
      <c r="E6150" s="619" t="s">
        <v>34431</v>
      </c>
      <c r="F6150"/>
      <c r="G6150"/>
      <c r="H6150"/>
    </row>
    <row r="6151" spans="1:8" ht="15" x14ac:dyDescent="0.25">
      <c r="A6151" s="609" t="str">
        <f t="shared" si="96"/>
        <v>100469</v>
      </c>
      <c r="B6151" s="607" t="s">
        <v>6509</v>
      </c>
      <c r="C6151" s="607" t="s">
        <v>17036</v>
      </c>
      <c r="D6151" s="607" t="s">
        <v>11895</v>
      </c>
      <c r="E6151" s="619" t="s">
        <v>34432</v>
      </c>
      <c r="F6151"/>
      <c r="G6151"/>
      <c r="H6151"/>
    </row>
    <row r="6152" spans="1:8" ht="15" x14ac:dyDescent="0.25">
      <c r="A6152" s="609" t="str">
        <f t="shared" si="96"/>
        <v>100470</v>
      </c>
      <c r="B6152" s="607" t="s">
        <v>6510</v>
      </c>
      <c r="C6152" s="607" t="s">
        <v>17037</v>
      </c>
      <c r="D6152" s="607" t="s">
        <v>11895</v>
      </c>
      <c r="E6152" s="619" t="s">
        <v>34433</v>
      </c>
      <c r="F6152"/>
      <c r="G6152"/>
      <c r="H6152"/>
    </row>
    <row r="6153" spans="1:8" ht="15" x14ac:dyDescent="0.25">
      <c r="A6153" s="609" t="str">
        <f t="shared" si="96"/>
        <v>100472</v>
      </c>
      <c r="B6153" s="607" t="s">
        <v>6511</v>
      </c>
      <c r="C6153" s="607" t="s">
        <v>17038</v>
      </c>
      <c r="D6153" s="607" t="s">
        <v>11895</v>
      </c>
      <c r="E6153" s="619" t="s">
        <v>34434</v>
      </c>
      <c r="F6153"/>
      <c r="G6153"/>
      <c r="H6153"/>
    </row>
    <row r="6154" spans="1:8" ht="15" x14ac:dyDescent="0.25">
      <c r="A6154" s="609" t="str">
        <f t="shared" si="96"/>
        <v>100473</v>
      </c>
      <c r="B6154" s="607" t="s">
        <v>6512</v>
      </c>
      <c r="C6154" s="607" t="s">
        <v>17039</v>
      </c>
      <c r="D6154" s="607" t="s">
        <v>11895</v>
      </c>
      <c r="E6154" s="619" t="s">
        <v>34435</v>
      </c>
      <c r="F6154"/>
      <c r="G6154"/>
      <c r="H6154"/>
    </row>
    <row r="6155" spans="1:8" ht="15" x14ac:dyDescent="0.25">
      <c r="A6155" s="609" t="str">
        <f t="shared" si="96"/>
        <v>100474</v>
      </c>
      <c r="B6155" s="607" t="s">
        <v>6513</v>
      </c>
      <c r="C6155" s="607" t="s">
        <v>17040</v>
      </c>
      <c r="D6155" s="607" t="s">
        <v>11895</v>
      </c>
      <c r="E6155" s="619" t="s">
        <v>34436</v>
      </c>
      <c r="F6155"/>
      <c r="G6155"/>
      <c r="H6155"/>
    </row>
    <row r="6156" spans="1:8" ht="15" x14ac:dyDescent="0.25">
      <c r="A6156" s="609" t="str">
        <f t="shared" si="96"/>
        <v>100475</v>
      </c>
      <c r="B6156" s="607" t="s">
        <v>6514</v>
      </c>
      <c r="C6156" s="607" t="s">
        <v>17041</v>
      </c>
      <c r="D6156" s="607" t="s">
        <v>11895</v>
      </c>
      <c r="E6156" s="619" t="s">
        <v>34437</v>
      </c>
      <c r="F6156"/>
      <c r="G6156"/>
      <c r="H6156"/>
    </row>
    <row r="6157" spans="1:8" ht="15" x14ac:dyDescent="0.25">
      <c r="A6157" s="609" t="str">
        <f t="shared" si="96"/>
        <v>100477</v>
      </c>
      <c r="B6157" s="607" t="s">
        <v>6515</v>
      </c>
      <c r="C6157" s="607" t="s">
        <v>17042</v>
      </c>
      <c r="D6157" s="607" t="s">
        <v>11895</v>
      </c>
      <c r="E6157" s="619" t="s">
        <v>34438</v>
      </c>
      <c r="F6157"/>
      <c r="G6157"/>
      <c r="H6157"/>
    </row>
    <row r="6158" spans="1:8" ht="15" x14ac:dyDescent="0.25">
      <c r="A6158" s="609" t="str">
        <f t="shared" si="96"/>
        <v>100478</v>
      </c>
      <c r="B6158" s="607" t="s">
        <v>6516</v>
      </c>
      <c r="C6158" s="607" t="s">
        <v>17043</v>
      </c>
      <c r="D6158" s="607" t="s">
        <v>11895</v>
      </c>
      <c r="E6158" s="619" t="s">
        <v>34439</v>
      </c>
      <c r="F6158"/>
      <c r="G6158"/>
      <c r="H6158"/>
    </row>
    <row r="6159" spans="1:8" ht="15" x14ac:dyDescent="0.25">
      <c r="A6159" s="609" t="str">
        <f t="shared" si="96"/>
        <v>100479</v>
      </c>
      <c r="B6159" s="607" t="s">
        <v>6517</v>
      </c>
      <c r="C6159" s="607" t="s">
        <v>17044</v>
      </c>
      <c r="D6159" s="607" t="s">
        <v>11895</v>
      </c>
      <c r="E6159" s="619" t="s">
        <v>34440</v>
      </c>
      <c r="F6159"/>
      <c r="G6159"/>
      <c r="H6159"/>
    </row>
    <row r="6160" spans="1:8" ht="15" x14ac:dyDescent="0.25">
      <c r="A6160" s="609" t="str">
        <f t="shared" si="96"/>
        <v>100480</v>
      </c>
      <c r="B6160" s="607" t="s">
        <v>6518</v>
      </c>
      <c r="C6160" s="607" t="s">
        <v>17045</v>
      </c>
      <c r="D6160" s="607" t="s">
        <v>11895</v>
      </c>
      <c r="E6160" s="619" t="s">
        <v>34441</v>
      </c>
      <c r="F6160"/>
      <c r="G6160"/>
      <c r="H6160"/>
    </row>
    <row r="6161" spans="1:8" ht="15" x14ac:dyDescent="0.25">
      <c r="A6161" s="609" t="str">
        <f t="shared" si="96"/>
        <v>100481</v>
      </c>
      <c r="B6161" s="607" t="s">
        <v>6519</v>
      </c>
      <c r="C6161" s="607" t="s">
        <v>17046</v>
      </c>
      <c r="D6161" s="607" t="s">
        <v>11895</v>
      </c>
      <c r="E6161" s="619" t="s">
        <v>34442</v>
      </c>
      <c r="F6161"/>
      <c r="G6161"/>
      <c r="H6161"/>
    </row>
    <row r="6162" spans="1:8" ht="15" x14ac:dyDescent="0.25">
      <c r="A6162" s="609" t="str">
        <f t="shared" si="96"/>
        <v>100483</v>
      </c>
      <c r="B6162" s="607" t="s">
        <v>6520</v>
      </c>
      <c r="C6162" s="607" t="s">
        <v>17047</v>
      </c>
      <c r="D6162" s="607" t="s">
        <v>11895</v>
      </c>
      <c r="E6162" s="619" t="s">
        <v>34443</v>
      </c>
      <c r="F6162"/>
      <c r="G6162"/>
      <c r="H6162"/>
    </row>
    <row r="6163" spans="1:8" ht="15" x14ac:dyDescent="0.25">
      <c r="A6163" s="609" t="str">
        <f t="shared" si="96"/>
        <v>100484</v>
      </c>
      <c r="B6163" s="607" t="s">
        <v>6521</v>
      </c>
      <c r="C6163" s="607" t="s">
        <v>17048</v>
      </c>
      <c r="D6163" s="607" t="s">
        <v>11895</v>
      </c>
      <c r="E6163" s="619" t="s">
        <v>34444</v>
      </c>
      <c r="F6163"/>
      <c r="G6163"/>
      <c r="H6163"/>
    </row>
    <row r="6164" spans="1:8" ht="15" x14ac:dyDescent="0.25">
      <c r="A6164" s="609" t="str">
        <f t="shared" si="96"/>
        <v>100485</v>
      </c>
      <c r="B6164" s="607" t="s">
        <v>6522</v>
      </c>
      <c r="C6164" s="607" t="s">
        <v>17049</v>
      </c>
      <c r="D6164" s="607" t="s">
        <v>11895</v>
      </c>
      <c r="E6164" s="619" t="s">
        <v>34445</v>
      </c>
      <c r="F6164"/>
      <c r="G6164"/>
      <c r="H6164"/>
    </row>
    <row r="6165" spans="1:8" ht="15" x14ac:dyDescent="0.25">
      <c r="A6165" s="609" t="str">
        <f t="shared" si="96"/>
        <v>100486</v>
      </c>
      <c r="B6165" s="607" t="s">
        <v>6523</v>
      </c>
      <c r="C6165" s="607" t="s">
        <v>17050</v>
      </c>
      <c r="D6165" s="607" t="s">
        <v>11895</v>
      </c>
      <c r="E6165" s="619" t="s">
        <v>34446</v>
      </c>
      <c r="F6165"/>
      <c r="G6165"/>
      <c r="H6165"/>
    </row>
    <row r="6166" spans="1:8" ht="15" x14ac:dyDescent="0.25">
      <c r="A6166" s="609" t="str">
        <f t="shared" si="96"/>
        <v>100487</v>
      </c>
      <c r="B6166" s="607" t="s">
        <v>6524</v>
      </c>
      <c r="C6166" s="607" t="s">
        <v>17051</v>
      </c>
      <c r="D6166" s="607" t="s">
        <v>11895</v>
      </c>
      <c r="E6166" s="619" t="s">
        <v>34447</v>
      </c>
      <c r="F6166"/>
      <c r="G6166"/>
      <c r="H6166"/>
    </row>
    <row r="6167" spans="1:8" ht="15" x14ac:dyDescent="0.25">
      <c r="A6167" s="609" t="str">
        <f t="shared" si="96"/>
        <v>100488</v>
      </c>
      <c r="B6167" s="607" t="s">
        <v>6525</v>
      </c>
      <c r="C6167" s="607" t="s">
        <v>17052</v>
      </c>
      <c r="D6167" s="607" t="s">
        <v>11895</v>
      </c>
      <c r="E6167" s="619" t="s">
        <v>34448</v>
      </c>
      <c r="F6167"/>
      <c r="G6167"/>
      <c r="H6167"/>
    </row>
    <row r="6168" spans="1:8" ht="15" x14ac:dyDescent="0.25">
      <c r="A6168" s="609" t="str">
        <f t="shared" si="96"/>
        <v>100489</v>
      </c>
      <c r="B6168" s="607" t="s">
        <v>6526</v>
      </c>
      <c r="C6168" s="607" t="s">
        <v>17053</v>
      </c>
      <c r="D6168" s="607" t="s">
        <v>11895</v>
      </c>
      <c r="E6168" s="619" t="s">
        <v>34449</v>
      </c>
      <c r="F6168"/>
      <c r="G6168"/>
      <c r="H6168"/>
    </row>
    <row r="6169" spans="1:8" ht="15" x14ac:dyDescent="0.25">
      <c r="A6169" s="609" t="str">
        <f t="shared" si="96"/>
        <v>100490</v>
      </c>
      <c r="B6169" s="607" t="s">
        <v>6527</v>
      </c>
      <c r="C6169" s="607" t="s">
        <v>17054</v>
      </c>
      <c r="D6169" s="607" t="s">
        <v>11895</v>
      </c>
      <c r="E6169" s="619" t="s">
        <v>34450</v>
      </c>
      <c r="F6169"/>
      <c r="G6169"/>
      <c r="H6169"/>
    </row>
    <row r="6170" spans="1:8" ht="15" x14ac:dyDescent="0.25">
      <c r="A6170" s="609" t="str">
        <f t="shared" si="96"/>
        <v>100491</v>
      </c>
      <c r="B6170" s="607" t="s">
        <v>6528</v>
      </c>
      <c r="C6170" s="607" t="s">
        <v>17055</v>
      </c>
      <c r="D6170" s="607" t="s">
        <v>11895</v>
      </c>
      <c r="E6170" s="619" t="s">
        <v>34451</v>
      </c>
      <c r="F6170"/>
      <c r="G6170"/>
      <c r="H6170"/>
    </row>
    <row r="6171" spans="1:8" ht="15" x14ac:dyDescent="0.25">
      <c r="A6171" s="609" t="str">
        <f t="shared" si="96"/>
        <v>100492</v>
      </c>
      <c r="B6171" s="607" t="s">
        <v>6529</v>
      </c>
      <c r="C6171" s="607" t="s">
        <v>17056</v>
      </c>
      <c r="D6171" s="607" t="s">
        <v>11895</v>
      </c>
      <c r="E6171" s="619" t="s">
        <v>34452</v>
      </c>
      <c r="F6171"/>
      <c r="G6171"/>
      <c r="H6171"/>
    </row>
    <row r="6172" spans="1:8" ht="15" x14ac:dyDescent="0.25">
      <c r="A6172" s="609" t="str">
        <f t="shared" si="96"/>
        <v>92121</v>
      </c>
      <c r="B6172" s="607" t="s">
        <v>3095</v>
      </c>
      <c r="C6172" s="607" t="s">
        <v>17057</v>
      </c>
      <c r="D6172" s="607" t="s">
        <v>11895</v>
      </c>
      <c r="E6172" s="619" t="s">
        <v>15127</v>
      </c>
      <c r="F6172"/>
      <c r="G6172"/>
      <c r="H6172"/>
    </row>
    <row r="6173" spans="1:8" ht="15" x14ac:dyDescent="0.25">
      <c r="A6173" s="609" t="str">
        <f t="shared" si="96"/>
        <v>92122</v>
      </c>
      <c r="B6173" s="607" t="s">
        <v>3096</v>
      </c>
      <c r="C6173" s="607" t="s">
        <v>17058</v>
      </c>
      <c r="D6173" s="607" t="s">
        <v>11895</v>
      </c>
      <c r="E6173" s="619" t="s">
        <v>34453</v>
      </c>
      <c r="F6173"/>
      <c r="G6173"/>
      <c r="H6173"/>
    </row>
    <row r="6174" spans="1:8" ht="15" x14ac:dyDescent="0.25">
      <c r="A6174" s="609" t="str">
        <f t="shared" si="96"/>
        <v>92123</v>
      </c>
      <c r="B6174" s="607" t="s">
        <v>3097</v>
      </c>
      <c r="C6174" s="607" t="s">
        <v>17060</v>
      </c>
      <c r="D6174" s="607" t="s">
        <v>11895</v>
      </c>
      <c r="E6174" s="619" t="s">
        <v>18917</v>
      </c>
      <c r="F6174"/>
      <c r="G6174"/>
      <c r="H6174"/>
    </row>
    <row r="6175" spans="1:8" ht="15" x14ac:dyDescent="0.25">
      <c r="A6175" s="609" t="str">
        <f t="shared" si="96"/>
        <v>100195</v>
      </c>
      <c r="B6175" s="607" t="s">
        <v>6143</v>
      </c>
      <c r="C6175" s="607" t="s">
        <v>6144</v>
      </c>
      <c r="D6175" s="607" t="s">
        <v>17061</v>
      </c>
      <c r="E6175" s="619" t="s">
        <v>8975</v>
      </c>
      <c r="F6175"/>
      <c r="G6175"/>
      <c r="H6175"/>
    </row>
    <row r="6176" spans="1:8" ht="15" x14ac:dyDescent="0.25">
      <c r="A6176" s="609" t="str">
        <f t="shared" si="96"/>
        <v>100196</v>
      </c>
      <c r="B6176" s="607" t="s">
        <v>6145</v>
      </c>
      <c r="C6176" s="607" t="s">
        <v>6146</v>
      </c>
      <c r="D6176" s="607" t="s">
        <v>17061</v>
      </c>
      <c r="E6176" s="619" t="s">
        <v>9632</v>
      </c>
      <c r="F6176"/>
      <c r="G6176"/>
      <c r="H6176"/>
    </row>
    <row r="6177" spans="1:8" ht="15" x14ac:dyDescent="0.25">
      <c r="A6177" s="609" t="str">
        <f t="shared" si="96"/>
        <v>100197</v>
      </c>
      <c r="B6177" s="607" t="s">
        <v>6147</v>
      </c>
      <c r="C6177" s="607" t="s">
        <v>6148</v>
      </c>
      <c r="D6177" s="607" t="s">
        <v>17061</v>
      </c>
      <c r="E6177" s="619" t="s">
        <v>9598</v>
      </c>
      <c r="F6177"/>
      <c r="G6177"/>
      <c r="H6177"/>
    </row>
    <row r="6178" spans="1:8" ht="15" x14ac:dyDescent="0.25">
      <c r="A6178" s="609" t="str">
        <f t="shared" si="96"/>
        <v>100198</v>
      </c>
      <c r="B6178" s="607" t="s">
        <v>6149</v>
      </c>
      <c r="C6178" s="607" t="s">
        <v>6150</v>
      </c>
      <c r="D6178" s="607" t="s">
        <v>17061</v>
      </c>
      <c r="E6178" s="619" t="s">
        <v>11065</v>
      </c>
      <c r="F6178"/>
      <c r="G6178"/>
      <c r="H6178"/>
    </row>
    <row r="6179" spans="1:8" ht="15" x14ac:dyDescent="0.25">
      <c r="A6179" s="609" t="str">
        <f t="shared" si="96"/>
        <v>100199</v>
      </c>
      <c r="B6179" s="607" t="s">
        <v>6151</v>
      </c>
      <c r="C6179" s="607" t="s">
        <v>6152</v>
      </c>
      <c r="D6179" s="607" t="s">
        <v>17061</v>
      </c>
      <c r="E6179" s="619" t="s">
        <v>9648</v>
      </c>
      <c r="F6179"/>
      <c r="G6179"/>
      <c r="H6179"/>
    </row>
    <row r="6180" spans="1:8" ht="15" x14ac:dyDescent="0.25">
      <c r="A6180" s="609" t="str">
        <f t="shared" si="96"/>
        <v>100200</v>
      </c>
      <c r="B6180" s="607" t="s">
        <v>6153</v>
      </c>
      <c r="C6180" s="607" t="s">
        <v>6154</v>
      </c>
      <c r="D6180" s="607" t="s">
        <v>17061</v>
      </c>
      <c r="E6180" s="619" t="s">
        <v>9081</v>
      </c>
      <c r="F6180"/>
      <c r="G6180"/>
      <c r="H6180"/>
    </row>
    <row r="6181" spans="1:8" ht="15" x14ac:dyDescent="0.25">
      <c r="A6181" s="609" t="str">
        <f t="shared" si="96"/>
        <v>100201</v>
      </c>
      <c r="B6181" s="607" t="s">
        <v>6155</v>
      </c>
      <c r="C6181" s="607" t="s">
        <v>6156</v>
      </c>
      <c r="D6181" s="607" t="s">
        <v>17061</v>
      </c>
      <c r="E6181" s="619" t="s">
        <v>9170</v>
      </c>
      <c r="F6181"/>
      <c r="G6181"/>
      <c r="H6181"/>
    </row>
    <row r="6182" spans="1:8" ht="15" x14ac:dyDescent="0.25">
      <c r="A6182" s="609" t="str">
        <f t="shared" si="96"/>
        <v>100202</v>
      </c>
      <c r="B6182" s="607" t="s">
        <v>6157</v>
      </c>
      <c r="C6182" s="607" t="s">
        <v>6158</v>
      </c>
      <c r="D6182" s="607" t="s">
        <v>17061</v>
      </c>
      <c r="E6182" s="619" t="s">
        <v>9035</v>
      </c>
      <c r="F6182"/>
      <c r="G6182"/>
      <c r="H6182"/>
    </row>
    <row r="6183" spans="1:8" ht="15" x14ac:dyDescent="0.25">
      <c r="A6183" s="609" t="str">
        <f t="shared" si="96"/>
        <v>100203</v>
      </c>
      <c r="B6183" s="607" t="s">
        <v>6159</v>
      </c>
      <c r="C6183" s="607" t="s">
        <v>6160</v>
      </c>
      <c r="D6183" s="607" t="s">
        <v>17061</v>
      </c>
      <c r="E6183" s="619" t="s">
        <v>9630</v>
      </c>
      <c r="F6183"/>
      <c r="G6183"/>
      <c r="H6183"/>
    </row>
    <row r="6184" spans="1:8" ht="15" x14ac:dyDescent="0.25">
      <c r="A6184" s="609" t="str">
        <f t="shared" si="96"/>
        <v>100204</v>
      </c>
      <c r="B6184" s="607" t="s">
        <v>6161</v>
      </c>
      <c r="C6184" s="607" t="s">
        <v>6162</v>
      </c>
      <c r="D6184" s="607" t="s">
        <v>17061</v>
      </c>
      <c r="E6184" s="619" t="s">
        <v>9232</v>
      </c>
      <c r="F6184"/>
      <c r="G6184"/>
      <c r="H6184"/>
    </row>
    <row r="6185" spans="1:8" ht="15" x14ac:dyDescent="0.25">
      <c r="A6185" s="609" t="str">
        <f t="shared" si="96"/>
        <v>100205</v>
      </c>
      <c r="B6185" s="607" t="s">
        <v>6163</v>
      </c>
      <c r="C6185" s="607" t="s">
        <v>6164</v>
      </c>
      <c r="D6185" s="607" t="s">
        <v>17062</v>
      </c>
      <c r="E6185" s="619" t="s">
        <v>34454</v>
      </c>
      <c r="F6185"/>
      <c r="G6185"/>
      <c r="H6185"/>
    </row>
    <row r="6186" spans="1:8" ht="15" x14ac:dyDescent="0.25">
      <c r="A6186" s="609" t="str">
        <f t="shared" si="96"/>
        <v>100206</v>
      </c>
      <c r="B6186" s="607" t="s">
        <v>6165</v>
      </c>
      <c r="C6186" s="607" t="s">
        <v>6166</v>
      </c>
      <c r="D6186" s="607" t="s">
        <v>17062</v>
      </c>
      <c r="E6186" s="619" t="s">
        <v>34455</v>
      </c>
      <c r="F6186"/>
      <c r="G6186"/>
      <c r="H6186"/>
    </row>
    <row r="6187" spans="1:8" ht="15" x14ac:dyDescent="0.25">
      <c r="A6187" s="609" t="str">
        <f t="shared" si="96"/>
        <v>100207</v>
      </c>
      <c r="B6187" s="607" t="s">
        <v>6167</v>
      </c>
      <c r="C6187" s="607" t="s">
        <v>6168</v>
      </c>
      <c r="D6187" s="607" t="s">
        <v>17062</v>
      </c>
      <c r="E6187" s="619" t="s">
        <v>33835</v>
      </c>
      <c r="F6187"/>
      <c r="G6187"/>
      <c r="H6187"/>
    </row>
    <row r="6188" spans="1:8" ht="15" x14ac:dyDescent="0.25">
      <c r="A6188" s="609" t="str">
        <f t="shared" si="96"/>
        <v>100208</v>
      </c>
      <c r="B6188" s="607" t="s">
        <v>6169</v>
      </c>
      <c r="C6188" s="607" t="s">
        <v>6170</v>
      </c>
      <c r="D6188" s="607" t="s">
        <v>17063</v>
      </c>
      <c r="E6188" s="619" t="s">
        <v>9781</v>
      </c>
      <c r="F6188"/>
      <c r="G6188"/>
      <c r="H6188"/>
    </row>
    <row r="6189" spans="1:8" ht="15" x14ac:dyDescent="0.25">
      <c r="A6189" s="609" t="str">
        <f t="shared" si="96"/>
        <v>100209</v>
      </c>
      <c r="B6189" s="607" t="s">
        <v>6171</v>
      </c>
      <c r="C6189" s="607" t="s">
        <v>6172</v>
      </c>
      <c r="D6189" s="607" t="s">
        <v>17063</v>
      </c>
      <c r="E6189" s="619" t="s">
        <v>19104</v>
      </c>
      <c r="F6189"/>
      <c r="G6189"/>
      <c r="H6189"/>
    </row>
    <row r="6190" spans="1:8" ht="15" x14ac:dyDescent="0.25">
      <c r="A6190" s="609" t="str">
        <f t="shared" si="96"/>
        <v>100210</v>
      </c>
      <c r="B6190" s="607" t="s">
        <v>6173</v>
      </c>
      <c r="C6190" s="607" t="s">
        <v>6174</v>
      </c>
      <c r="D6190" s="607" t="s">
        <v>17063</v>
      </c>
      <c r="E6190" s="619" t="s">
        <v>17945</v>
      </c>
      <c r="F6190"/>
      <c r="G6190"/>
      <c r="H6190"/>
    </row>
    <row r="6191" spans="1:8" ht="15" x14ac:dyDescent="0.25">
      <c r="A6191" s="609" t="str">
        <f t="shared" si="96"/>
        <v>100211</v>
      </c>
      <c r="B6191" s="607" t="s">
        <v>6175</v>
      </c>
      <c r="C6191" s="607" t="s">
        <v>6176</v>
      </c>
      <c r="D6191" s="607" t="s">
        <v>17063</v>
      </c>
      <c r="E6191" s="619" t="s">
        <v>20985</v>
      </c>
      <c r="F6191"/>
      <c r="G6191"/>
      <c r="H6191"/>
    </row>
    <row r="6192" spans="1:8" ht="15" x14ac:dyDescent="0.25">
      <c r="A6192" s="609" t="str">
        <f t="shared" si="96"/>
        <v>100212</v>
      </c>
      <c r="B6192" s="607" t="s">
        <v>6177</v>
      </c>
      <c r="C6192" s="607" t="s">
        <v>6178</v>
      </c>
      <c r="D6192" s="607" t="s">
        <v>17063</v>
      </c>
      <c r="E6192" s="619" t="s">
        <v>10426</v>
      </c>
      <c r="F6192"/>
      <c r="G6192"/>
      <c r="H6192"/>
    </row>
    <row r="6193" spans="1:8" ht="15" x14ac:dyDescent="0.25">
      <c r="A6193" s="609" t="str">
        <f t="shared" si="96"/>
        <v>100213</v>
      </c>
      <c r="B6193" s="607" t="s">
        <v>6179</v>
      </c>
      <c r="C6193" s="607" t="s">
        <v>6180</v>
      </c>
      <c r="D6193" s="607" t="s">
        <v>17063</v>
      </c>
      <c r="E6193" s="619" t="s">
        <v>8930</v>
      </c>
      <c r="F6193"/>
      <c r="G6193"/>
      <c r="H6193"/>
    </row>
    <row r="6194" spans="1:8" ht="15" x14ac:dyDescent="0.25">
      <c r="A6194" s="609" t="str">
        <f t="shared" si="96"/>
        <v>100214</v>
      </c>
      <c r="B6194" s="607" t="s">
        <v>6181</v>
      </c>
      <c r="C6194" s="607" t="s">
        <v>6182</v>
      </c>
      <c r="D6194" s="607" t="s">
        <v>17063</v>
      </c>
      <c r="E6194" s="619" t="s">
        <v>9066</v>
      </c>
      <c r="F6194"/>
      <c r="G6194"/>
      <c r="H6194"/>
    </row>
    <row r="6195" spans="1:8" ht="15" x14ac:dyDescent="0.25">
      <c r="A6195" s="609" t="str">
        <f t="shared" si="96"/>
        <v>100215</v>
      </c>
      <c r="B6195" s="607" t="s">
        <v>6183</v>
      </c>
      <c r="C6195" s="607" t="s">
        <v>6184</v>
      </c>
      <c r="D6195" s="607" t="s">
        <v>17063</v>
      </c>
      <c r="E6195" s="619" t="s">
        <v>18654</v>
      </c>
      <c r="F6195"/>
      <c r="G6195"/>
      <c r="H6195"/>
    </row>
    <row r="6196" spans="1:8" ht="15" x14ac:dyDescent="0.25">
      <c r="A6196" s="609" t="str">
        <f t="shared" si="96"/>
        <v>100216</v>
      </c>
      <c r="B6196" s="607" t="s">
        <v>6185</v>
      </c>
      <c r="C6196" s="607" t="s">
        <v>6186</v>
      </c>
      <c r="D6196" s="607" t="s">
        <v>17063</v>
      </c>
      <c r="E6196" s="619" t="s">
        <v>8874</v>
      </c>
      <c r="F6196"/>
      <c r="G6196"/>
      <c r="H6196"/>
    </row>
    <row r="6197" spans="1:8" ht="15" x14ac:dyDescent="0.25">
      <c r="A6197" s="609" t="str">
        <f t="shared" si="96"/>
        <v>100217</v>
      </c>
      <c r="B6197" s="607" t="s">
        <v>6187</v>
      </c>
      <c r="C6197" s="607" t="s">
        <v>6188</v>
      </c>
      <c r="D6197" s="607" t="s">
        <v>17063</v>
      </c>
      <c r="E6197" s="619" t="s">
        <v>9541</v>
      </c>
      <c r="F6197"/>
      <c r="G6197"/>
      <c r="H6197"/>
    </row>
    <row r="6198" spans="1:8" ht="15" x14ac:dyDescent="0.25">
      <c r="A6198" s="609" t="str">
        <f t="shared" si="96"/>
        <v>100218</v>
      </c>
      <c r="B6198" s="607" t="s">
        <v>6189</v>
      </c>
      <c r="C6198" s="607" t="s">
        <v>6190</v>
      </c>
      <c r="D6198" s="607" t="s">
        <v>17063</v>
      </c>
      <c r="E6198" s="619" t="s">
        <v>9163</v>
      </c>
      <c r="F6198"/>
      <c r="G6198"/>
      <c r="H6198"/>
    </row>
    <row r="6199" spans="1:8" ht="15" x14ac:dyDescent="0.25">
      <c r="A6199" s="609" t="str">
        <f t="shared" si="96"/>
        <v>100219</v>
      </c>
      <c r="B6199" s="607" t="s">
        <v>6191</v>
      </c>
      <c r="C6199" s="607" t="s">
        <v>6192</v>
      </c>
      <c r="D6199" s="607" t="s">
        <v>17063</v>
      </c>
      <c r="E6199" s="619" t="s">
        <v>11070</v>
      </c>
      <c r="F6199"/>
      <c r="G6199"/>
      <c r="H6199"/>
    </row>
    <row r="6200" spans="1:8" ht="15" x14ac:dyDescent="0.25">
      <c r="A6200" s="609" t="str">
        <f t="shared" si="96"/>
        <v>100220</v>
      </c>
      <c r="B6200" s="607" t="s">
        <v>6193</v>
      </c>
      <c r="C6200" s="607" t="s">
        <v>6194</v>
      </c>
      <c r="D6200" s="607" t="s">
        <v>17066</v>
      </c>
      <c r="E6200" s="619" t="s">
        <v>9020</v>
      </c>
      <c r="F6200"/>
      <c r="G6200"/>
      <c r="H6200"/>
    </row>
    <row r="6201" spans="1:8" ht="15" x14ac:dyDescent="0.25">
      <c r="A6201" s="609" t="str">
        <f t="shared" si="96"/>
        <v>100221</v>
      </c>
      <c r="B6201" s="607" t="s">
        <v>6195</v>
      </c>
      <c r="C6201" s="607" t="s">
        <v>6196</v>
      </c>
      <c r="D6201" s="607" t="s">
        <v>17066</v>
      </c>
      <c r="E6201" s="619" t="s">
        <v>9439</v>
      </c>
      <c r="F6201"/>
      <c r="G6201"/>
      <c r="H6201"/>
    </row>
    <row r="6202" spans="1:8" ht="15" x14ac:dyDescent="0.25">
      <c r="A6202" s="609" t="str">
        <f t="shared" si="96"/>
        <v>100222</v>
      </c>
      <c r="B6202" s="607" t="s">
        <v>6197</v>
      </c>
      <c r="C6202" s="607" t="s">
        <v>6198</v>
      </c>
      <c r="D6202" s="607" t="s">
        <v>17066</v>
      </c>
      <c r="E6202" s="619" t="s">
        <v>18208</v>
      </c>
      <c r="F6202"/>
      <c r="G6202"/>
      <c r="H6202"/>
    </row>
    <row r="6203" spans="1:8" ht="15" x14ac:dyDescent="0.25">
      <c r="A6203" s="609" t="str">
        <f t="shared" si="96"/>
        <v>100223</v>
      </c>
      <c r="B6203" s="607" t="s">
        <v>6199</v>
      </c>
      <c r="C6203" s="607" t="s">
        <v>6200</v>
      </c>
      <c r="D6203" s="607" t="s">
        <v>17066</v>
      </c>
      <c r="E6203" s="619" t="s">
        <v>9012</v>
      </c>
      <c r="F6203"/>
      <c r="G6203"/>
      <c r="H6203"/>
    </row>
    <row r="6204" spans="1:8" ht="15" x14ac:dyDescent="0.25">
      <c r="A6204" s="609" t="str">
        <f t="shared" si="96"/>
        <v>100224</v>
      </c>
      <c r="B6204" s="607" t="s">
        <v>6201</v>
      </c>
      <c r="C6204" s="607" t="s">
        <v>6202</v>
      </c>
      <c r="D6204" s="607" t="s">
        <v>17066</v>
      </c>
      <c r="E6204" s="619" t="s">
        <v>9541</v>
      </c>
      <c r="F6204"/>
      <c r="G6204"/>
      <c r="H6204"/>
    </row>
    <row r="6205" spans="1:8" ht="15" x14ac:dyDescent="0.25">
      <c r="A6205" s="609" t="str">
        <f t="shared" si="96"/>
        <v>100225</v>
      </c>
      <c r="B6205" s="607" t="s">
        <v>6203</v>
      </c>
      <c r="C6205" s="607" t="s">
        <v>6204</v>
      </c>
      <c r="D6205" s="607" t="s">
        <v>17069</v>
      </c>
      <c r="E6205" s="619" t="s">
        <v>9138</v>
      </c>
      <c r="F6205"/>
      <c r="G6205"/>
      <c r="H6205"/>
    </row>
    <row r="6206" spans="1:8" ht="15" x14ac:dyDescent="0.25">
      <c r="A6206" s="609" t="str">
        <f t="shared" si="96"/>
        <v>100226</v>
      </c>
      <c r="B6206" s="607" t="s">
        <v>6205</v>
      </c>
      <c r="C6206" s="607" t="s">
        <v>6206</v>
      </c>
      <c r="D6206" s="607" t="s">
        <v>17069</v>
      </c>
      <c r="E6206" s="619" t="s">
        <v>11098</v>
      </c>
      <c r="F6206"/>
      <c r="G6206"/>
      <c r="H6206"/>
    </row>
    <row r="6207" spans="1:8" ht="15" x14ac:dyDescent="0.25">
      <c r="A6207" s="609" t="str">
        <f t="shared" si="96"/>
        <v>100227</v>
      </c>
      <c r="B6207" s="607" t="s">
        <v>6207</v>
      </c>
      <c r="C6207" s="607" t="s">
        <v>6208</v>
      </c>
      <c r="D6207" s="607" t="s">
        <v>17069</v>
      </c>
      <c r="E6207" s="619" t="s">
        <v>8995</v>
      </c>
      <c r="F6207"/>
      <c r="G6207"/>
      <c r="H6207"/>
    </row>
    <row r="6208" spans="1:8" ht="15" x14ac:dyDescent="0.25">
      <c r="A6208" s="609" t="str">
        <f t="shared" si="96"/>
        <v>100228</v>
      </c>
      <c r="B6208" s="607" t="s">
        <v>6209</v>
      </c>
      <c r="C6208" s="607" t="s">
        <v>6210</v>
      </c>
      <c r="D6208" s="607" t="s">
        <v>17069</v>
      </c>
      <c r="E6208" s="619" t="s">
        <v>10094</v>
      </c>
      <c r="F6208"/>
      <c r="G6208"/>
      <c r="H6208"/>
    </row>
    <row r="6209" spans="1:8" ht="15" x14ac:dyDescent="0.25">
      <c r="A6209" s="609" t="str">
        <f t="shared" si="96"/>
        <v>100229</v>
      </c>
      <c r="B6209" s="607" t="s">
        <v>6211</v>
      </c>
      <c r="C6209" s="607" t="s">
        <v>6212</v>
      </c>
      <c r="D6209" s="607" t="s">
        <v>11875</v>
      </c>
      <c r="E6209" s="619" t="s">
        <v>9695</v>
      </c>
      <c r="F6209"/>
      <c r="G6209"/>
      <c r="H6209"/>
    </row>
    <row r="6210" spans="1:8" ht="15" x14ac:dyDescent="0.25">
      <c r="A6210" s="609" t="str">
        <f t="shared" ref="A6210:A6273" si="97">IF(ISERROR(SEARCH("/",B6210)=6),TRIM(CLEAN(B6210)),IF(SEARCH("/",B6210)=6,IF(LEN(TRIM(CLEAN(B6210)))=7,LEFT(TRIM(CLEAN(B6210)),6)&amp;"00"&amp;RIGHT(TRIM(CLEAN(B6210)),1),LEFT(TRIM(CLEAN(B6210)),6)&amp;"0"&amp;RIGHT(TRIM(CLEAN(B6210)),2)),TRIM(CLEAN(B6210))))</f>
        <v>100230</v>
      </c>
      <c r="B6210" s="607" t="s">
        <v>6213</v>
      </c>
      <c r="C6210" s="607" t="s">
        <v>6214</v>
      </c>
      <c r="D6210" s="607" t="s">
        <v>11875</v>
      </c>
      <c r="E6210" s="619" t="s">
        <v>9695</v>
      </c>
      <c r="F6210"/>
      <c r="G6210"/>
      <c r="H6210"/>
    </row>
    <row r="6211" spans="1:8" ht="15" x14ac:dyDescent="0.25">
      <c r="A6211" s="609" t="str">
        <f t="shared" si="97"/>
        <v>100231</v>
      </c>
      <c r="B6211" s="607" t="s">
        <v>6215</v>
      </c>
      <c r="C6211" s="607" t="s">
        <v>6216</v>
      </c>
      <c r="D6211" s="607" t="s">
        <v>11875</v>
      </c>
      <c r="E6211" s="619" t="s">
        <v>10083</v>
      </c>
      <c r="F6211"/>
      <c r="G6211"/>
      <c r="H6211"/>
    </row>
    <row r="6212" spans="1:8" ht="15" x14ac:dyDescent="0.25">
      <c r="A6212" s="609" t="str">
        <f t="shared" si="97"/>
        <v>100232</v>
      </c>
      <c r="B6212" s="607" t="s">
        <v>6217</v>
      </c>
      <c r="C6212" s="607" t="s">
        <v>6218</v>
      </c>
      <c r="D6212" s="607" t="s">
        <v>10580</v>
      </c>
      <c r="E6212" s="619" t="s">
        <v>10998</v>
      </c>
      <c r="F6212"/>
      <c r="G6212"/>
      <c r="H6212"/>
    </row>
    <row r="6213" spans="1:8" ht="15" x14ac:dyDescent="0.25">
      <c r="A6213" s="609" t="str">
        <f t="shared" si="97"/>
        <v>100233</v>
      </c>
      <c r="B6213" s="607" t="s">
        <v>6219</v>
      </c>
      <c r="C6213" s="607" t="s">
        <v>6220</v>
      </c>
      <c r="D6213" s="607" t="s">
        <v>10580</v>
      </c>
      <c r="E6213" s="619" t="s">
        <v>9080</v>
      </c>
      <c r="F6213"/>
      <c r="G6213"/>
      <c r="H6213"/>
    </row>
    <row r="6214" spans="1:8" ht="15" x14ac:dyDescent="0.25">
      <c r="A6214" s="609" t="str">
        <f t="shared" si="97"/>
        <v>100234</v>
      </c>
      <c r="B6214" s="607" t="s">
        <v>6221</v>
      </c>
      <c r="C6214" s="607" t="s">
        <v>6222</v>
      </c>
      <c r="D6214" s="607" t="s">
        <v>10737</v>
      </c>
      <c r="E6214" s="619" t="s">
        <v>17181</v>
      </c>
      <c r="F6214"/>
      <c r="G6214"/>
      <c r="H6214"/>
    </row>
    <row r="6215" spans="1:8" ht="15" x14ac:dyDescent="0.25">
      <c r="A6215" s="609" t="str">
        <f t="shared" si="97"/>
        <v>100235</v>
      </c>
      <c r="B6215" s="607" t="s">
        <v>6223</v>
      </c>
      <c r="C6215" s="607" t="s">
        <v>6224</v>
      </c>
      <c r="D6215" s="607" t="s">
        <v>17070</v>
      </c>
      <c r="E6215" s="619" t="s">
        <v>11267</v>
      </c>
      <c r="F6215"/>
      <c r="G6215"/>
      <c r="H6215"/>
    </row>
    <row r="6216" spans="1:8" ht="15" x14ac:dyDescent="0.25">
      <c r="A6216" s="609" t="str">
        <f t="shared" si="97"/>
        <v>100236</v>
      </c>
      <c r="B6216" s="607" t="s">
        <v>6225</v>
      </c>
      <c r="C6216" s="607" t="s">
        <v>6226</v>
      </c>
      <c r="D6216" s="607" t="s">
        <v>17071</v>
      </c>
      <c r="E6216" s="619" t="s">
        <v>17200</v>
      </c>
      <c r="F6216"/>
      <c r="G6216"/>
      <c r="H6216"/>
    </row>
    <row r="6217" spans="1:8" ht="15" x14ac:dyDescent="0.25">
      <c r="A6217" s="609" t="str">
        <f t="shared" si="97"/>
        <v>100237</v>
      </c>
      <c r="B6217" s="607" t="s">
        <v>6227</v>
      </c>
      <c r="C6217" s="607" t="s">
        <v>6228</v>
      </c>
      <c r="D6217" s="607" t="s">
        <v>17071</v>
      </c>
      <c r="E6217" s="619" t="s">
        <v>30915</v>
      </c>
      <c r="F6217"/>
      <c r="G6217"/>
      <c r="H6217"/>
    </row>
    <row r="6218" spans="1:8" ht="15" x14ac:dyDescent="0.25">
      <c r="A6218" s="609" t="str">
        <f t="shared" si="97"/>
        <v>100238</v>
      </c>
      <c r="B6218" s="607" t="s">
        <v>6229</v>
      </c>
      <c r="C6218" s="607" t="s">
        <v>6230</v>
      </c>
      <c r="D6218" s="607" t="s">
        <v>17071</v>
      </c>
      <c r="E6218" s="619" t="s">
        <v>21642</v>
      </c>
      <c r="F6218"/>
      <c r="G6218"/>
      <c r="H6218"/>
    </row>
    <row r="6219" spans="1:8" ht="15" x14ac:dyDescent="0.25">
      <c r="A6219" s="609" t="str">
        <f t="shared" si="97"/>
        <v>100239</v>
      </c>
      <c r="B6219" s="607" t="s">
        <v>6231</v>
      </c>
      <c r="C6219" s="607" t="s">
        <v>6232</v>
      </c>
      <c r="D6219" s="607" t="s">
        <v>17071</v>
      </c>
      <c r="E6219" s="619" t="s">
        <v>18437</v>
      </c>
      <c r="F6219"/>
      <c r="G6219"/>
      <c r="H6219"/>
    </row>
    <row r="6220" spans="1:8" ht="15" x14ac:dyDescent="0.25">
      <c r="A6220" s="609" t="str">
        <f t="shared" si="97"/>
        <v>100240</v>
      </c>
      <c r="B6220" s="607" t="s">
        <v>6233</v>
      </c>
      <c r="C6220" s="607" t="s">
        <v>6234</v>
      </c>
      <c r="D6220" s="607" t="s">
        <v>17071</v>
      </c>
      <c r="E6220" s="619" t="s">
        <v>17906</v>
      </c>
      <c r="F6220"/>
      <c r="G6220"/>
      <c r="H6220"/>
    </row>
    <row r="6221" spans="1:8" ht="15" x14ac:dyDescent="0.25">
      <c r="A6221" s="609" t="str">
        <f t="shared" si="97"/>
        <v>100241</v>
      </c>
      <c r="B6221" s="607" t="s">
        <v>6235</v>
      </c>
      <c r="C6221" s="607" t="s">
        <v>6236</v>
      </c>
      <c r="D6221" s="607" t="s">
        <v>17071</v>
      </c>
      <c r="E6221" s="619" t="s">
        <v>18437</v>
      </c>
      <c r="F6221"/>
      <c r="G6221"/>
      <c r="H6221"/>
    </row>
    <row r="6222" spans="1:8" ht="15" x14ac:dyDescent="0.25">
      <c r="A6222" s="609" t="str">
        <f t="shared" si="97"/>
        <v>100242</v>
      </c>
      <c r="B6222" s="607" t="s">
        <v>6237</v>
      </c>
      <c r="C6222" s="607" t="s">
        <v>6238</v>
      </c>
      <c r="D6222" s="607" t="s">
        <v>17071</v>
      </c>
      <c r="E6222" s="619" t="s">
        <v>18215</v>
      </c>
      <c r="F6222"/>
      <c r="G6222"/>
      <c r="H6222"/>
    </row>
    <row r="6223" spans="1:8" ht="15" x14ac:dyDescent="0.25">
      <c r="A6223" s="609" t="str">
        <f t="shared" si="97"/>
        <v>100243</v>
      </c>
      <c r="B6223" s="607" t="s">
        <v>6239</v>
      </c>
      <c r="C6223" s="607" t="s">
        <v>6240</v>
      </c>
      <c r="D6223" s="607" t="s">
        <v>17071</v>
      </c>
      <c r="E6223" s="619" t="s">
        <v>9734</v>
      </c>
      <c r="F6223"/>
      <c r="G6223"/>
      <c r="H6223"/>
    </row>
    <row r="6224" spans="1:8" ht="15" x14ac:dyDescent="0.25">
      <c r="A6224" s="609" t="str">
        <f t="shared" si="97"/>
        <v>100244</v>
      </c>
      <c r="B6224" s="607" t="s">
        <v>6241</v>
      </c>
      <c r="C6224" s="607" t="s">
        <v>6242</v>
      </c>
      <c r="D6224" s="607" t="s">
        <v>17071</v>
      </c>
      <c r="E6224" s="619" t="s">
        <v>17906</v>
      </c>
      <c r="F6224"/>
      <c r="G6224"/>
      <c r="H6224"/>
    </row>
    <row r="6225" spans="1:8" ht="15" x14ac:dyDescent="0.25">
      <c r="A6225" s="609" t="str">
        <f t="shared" si="97"/>
        <v>100245</v>
      </c>
      <c r="B6225" s="607" t="s">
        <v>6243</v>
      </c>
      <c r="C6225" s="607" t="s">
        <v>6244</v>
      </c>
      <c r="D6225" s="607" t="s">
        <v>17071</v>
      </c>
      <c r="E6225" s="619" t="s">
        <v>8894</v>
      </c>
      <c r="F6225"/>
      <c r="G6225"/>
      <c r="H6225"/>
    </row>
    <row r="6226" spans="1:8" ht="15" x14ac:dyDescent="0.25">
      <c r="A6226" s="609" t="str">
        <f t="shared" si="97"/>
        <v>100246</v>
      </c>
      <c r="B6226" s="607" t="s">
        <v>6245</v>
      </c>
      <c r="C6226" s="607" t="s">
        <v>6246</v>
      </c>
      <c r="D6226" s="607" t="s">
        <v>17071</v>
      </c>
      <c r="E6226" s="619" t="s">
        <v>10033</v>
      </c>
      <c r="F6226"/>
      <c r="G6226"/>
      <c r="H6226"/>
    </row>
    <row r="6227" spans="1:8" ht="15" x14ac:dyDescent="0.25">
      <c r="A6227" s="609" t="str">
        <f t="shared" si="97"/>
        <v>100247</v>
      </c>
      <c r="B6227" s="607" t="s">
        <v>6247</v>
      </c>
      <c r="C6227" s="607" t="s">
        <v>6248</v>
      </c>
      <c r="D6227" s="607" t="s">
        <v>17071</v>
      </c>
      <c r="E6227" s="619" t="s">
        <v>30915</v>
      </c>
      <c r="F6227"/>
      <c r="G6227"/>
      <c r="H6227"/>
    </row>
    <row r="6228" spans="1:8" ht="15" x14ac:dyDescent="0.25">
      <c r="A6228" s="609" t="str">
        <f t="shared" si="97"/>
        <v>100248</v>
      </c>
      <c r="B6228" s="607" t="s">
        <v>6249</v>
      </c>
      <c r="C6228" s="607" t="s">
        <v>6250</v>
      </c>
      <c r="D6228" s="607" t="s">
        <v>17071</v>
      </c>
      <c r="E6228" s="619" t="s">
        <v>9174</v>
      </c>
      <c r="F6228"/>
      <c r="G6228"/>
      <c r="H6228"/>
    </row>
    <row r="6229" spans="1:8" ht="15" x14ac:dyDescent="0.25">
      <c r="A6229" s="609" t="str">
        <f t="shared" si="97"/>
        <v>100249</v>
      </c>
      <c r="B6229" s="607" t="s">
        <v>6251</v>
      </c>
      <c r="C6229" s="607" t="s">
        <v>6252</v>
      </c>
      <c r="D6229" s="607" t="s">
        <v>17071</v>
      </c>
      <c r="E6229" s="619" t="s">
        <v>10033</v>
      </c>
      <c r="F6229"/>
      <c r="G6229"/>
      <c r="H6229"/>
    </row>
    <row r="6230" spans="1:8" ht="15" x14ac:dyDescent="0.25">
      <c r="A6230" s="609" t="str">
        <f t="shared" si="97"/>
        <v>100250</v>
      </c>
      <c r="B6230" s="607" t="s">
        <v>6253</v>
      </c>
      <c r="C6230" s="607" t="s">
        <v>6254</v>
      </c>
      <c r="D6230" s="607" t="s">
        <v>17071</v>
      </c>
      <c r="E6230" s="619" t="s">
        <v>17284</v>
      </c>
      <c r="F6230"/>
      <c r="G6230"/>
      <c r="H6230"/>
    </row>
    <row r="6231" spans="1:8" ht="15" x14ac:dyDescent="0.25">
      <c r="A6231" s="609" t="str">
        <f t="shared" si="97"/>
        <v>100251</v>
      </c>
      <c r="B6231" s="607" t="s">
        <v>6255</v>
      </c>
      <c r="C6231" s="607" t="s">
        <v>6256</v>
      </c>
      <c r="D6231" s="607" t="s">
        <v>17071</v>
      </c>
      <c r="E6231" s="619" t="s">
        <v>9174</v>
      </c>
      <c r="F6231"/>
      <c r="G6231"/>
      <c r="H6231"/>
    </row>
    <row r="6232" spans="1:8" ht="15" x14ac:dyDescent="0.25">
      <c r="A6232" s="609" t="str">
        <f t="shared" si="97"/>
        <v>100252</v>
      </c>
      <c r="B6232" s="607" t="s">
        <v>6257</v>
      </c>
      <c r="C6232" s="607" t="s">
        <v>6258</v>
      </c>
      <c r="D6232" s="607" t="s">
        <v>17071</v>
      </c>
      <c r="E6232" s="619" t="s">
        <v>18215</v>
      </c>
      <c r="F6232"/>
      <c r="G6232"/>
      <c r="H6232"/>
    </row>
    <row r="6233" spans="1:8" ht="15" x14ac:dyDescent="0.25">
      <c r="A6233" s="609" t="str">
        <f t="shared" si="97"/>
        <v>100253</v>
      </c>
      <c r="B6233" s="607" t="s">
        <v>6259</v>
      </c>
      <c r="C6233" s="607" t="s">
        <v>6260</v>
      </c>
      <c r="D6233" s="607" t="s">
        <v>17071</v>
      </c>
      <c r="E6233" s="619" t="s">
        <v>9754</v>
      </c>
      <c r="F6233"/>
      <c r="G6233"/>
      <c r="H6233"/>
    </row>
    <row r="6234" spans="1:8" ht="15" x14ac:dyDescent="0.25">
      <c r="A6234" s="609" t="str">
        <f t="shared" si="97"/>
        <v>100254</v>
      </c>
      <c r="B6234" s="607" t="s">
        <v>6261</v>
      </c>
      <c r="C6234" s="607" t="s">
        <v>6262</v>
      </c>
      <c r="D6234" s="607" t="s">
        <v>17071</v>
      </c>
      <c r="E6234" s="619" t="s">
        <v>11177</v>
      </c>
      <c r="F6234"/>
      <c r="G6234"/>
      <c r="H6234"/>
    </row>
    <row r="6235" spans="1:8" ht="15" x14ac:dyDescent="0.25">
      <c r="A6235" s="609" t="str">
        <f t="shared" si="97"/>
        <v>100255</v>
      </c>
      <c r="B6235" s="607" t="s">
        <v>6263</v>
      </c>
      <c r="C6235" s="607" t="s">
        <v>6264</v>
      </c>
      <c r="D6235" s="607" t="s">
        <v>17071</v>
      </c>
      <c r="E6235" s="619" t="s">
        <v>12520</v>
      </c>
      <c r="F6235"/>
      <c r="G6235"/>
      <c r="H6235"/>
    </row>
    <row r="6236" spans="1:8" ht="15" x14ac:dyDescent="0.25">
      <c r="A6236" s="609" t="str">
        <f t="shared" si="97"/>
        <v>100256</v>
      </c>
      <c r="B6236" s="607" t="s">
        <v>6265</v>
      </c>
      <c r="C6236" s="607" t="s">
        <v>6266</v>
      </c>
      <c r="D6236" s="607" t="s">
        <v>17071</v>
      </c>
      <c r="E6236" s="619" t="s">
        <v>18159</v>
      </c>
      <c r="F6236"/>
      <c r="G6236"/>
      <c r="H6236"/>
    </row>
    <row r="6237" spans="1:8" ht="15" x14ac:dyDescent="0.25">
      <c r="A6237" s="609" t="str">
        <f t="shared" si="97"/>
        <v>100257</v>
      </c>
      <c r="B6237" s="607" t="s">
        <v>6267</v>
      </c>
      <c r="C6237" s="607" t="s">
        <v>6268</v>
      </c>
      <c r="D6237" s="607" t="s">
        <v>17071</v>
      </c>
      <c r="E6237" s="619" t="s">
        <v>21642</v>
      </c>
      <c r="F6237"/>
      <c r="G6237"/>
      <c r="H6237"/>
    </row>
    <row r="6238" spans="1:8" ht="15" x14ac:dyDescent="0.25">
      <c r="A6238" s="609" t="str">
        <f t="shared" si="97"/>
        <v>100258</v>
      </c>
      <c r="B6238" s="607" t="s">
        <v>6269</v>
      </c>
      <c r="C6238" s="607" t="s">
        <v>6270</v>
      </c>
      <c r="D6238" s="607" t="s">
        <v>17071</v>
      </c>
      <c r="E6238" s="619" t="s">
        <v>12520</v>
      </c>
      <c r="F6238"/>
      <c r="G6238"/>
      <c r="H6238"/>
    </row>
    <row r="6239" spans="1:8" ht="15" x14ac:dyDescent="0.25">
      <c r="A6239" s="609" t="str">
        <f t="shared" si="97"/>
        <v>100259</v>
      </c>
      <c r="B6239" s="607" t="s">
        <v>6271</v>
      </c>
      <c r="C6239" s="607" t="s">
        <v>6272</v>
      </c>
      <c r="D6239" s="607" t="s">
        <v>17071</v>
      </c>
      <c r="E6239" s="619" t="s">
        <v>9754</v>
      </c>
      <c r="F6239"/>
      <c r="G6239"/>
      <c r="H6239"/>
    </row>
    <row r="6240" spans="1:8" ht="15" x14ac:dyDescent="0.25">
      <c r="A6240" s="609" t="str">
        <f t="shared" si="97"/>
        <v>100260</v>
      </c>
      <c r="B6240" s="607" t="s">
        <v>6273</v>
      </c>
      <c r="C6240" s="607" t="s">
        <v>6274</v>
      </c>
      <c r="D6240" s="607" t="s">
        <v>17061</v>
      </c>
      <c r="E6240" s="619" t="s">
        <v>13160</v>
      </c>
      <c r="F6240"/>
      <c r="G6240"/>
      <c r="H6240"/>
    </row>
    <row r="6241" spans="1:8" ht="15" x14ac:dyDescent="0.25">
      <c r="A6241" s="609" t="str">
        <f t="shared" si="97"/>
        <v>100261</v>
      </c>
      <c r="B6241" s="607" t="s">
        <v>6275</v>
      </c>
      <c r="C6241" s="607" t="s">
        <v>6276</v>
      </c>
      <c r="D6241" s="607" t="s">
        <v>17061</v>
      </c>
      <c r="E6241" s="619" t="s">
        <v>9194</v>
      </c>
      <c r="F6241"/>
      <c r="G6241"/>
      <c r="H6241"/>
    </row>
    <row r="6242" spans="1:8" ht="15" x14ac:dyDescent="0.25">
      <c r="A6242" s="609" t="str">
        <f t="shared" si="97"/>
        <v>100262</v>
      </c>
      <c r="B6242" s="607" t="s">
        <v>6277</v>
      </c>
      <c r="C6242" s="607" t="s">
        <v>6278</v>
      </c>
      <c r="D6242" s="607" t="s">
        <v>17061</v>
      </c>
      <c r="E6242" s="619" t="s">
        <v>9608</v>
      </c>
      <c r="F6242"/>
      <c r="G6242"/>
      <c r="H6242"/>
    </row>
    <row r="6243" spans="1:8" ht="15" x14ac:dyDescent="0.25">
      <c r="A6243" s="609" t="str">
        <f t="shared" si="97"/>
        <v>100263</v>
      </c>
      <c r="B6243" s="607" t="s">
        <v>6279</v>
      </c>
      <c r="C6243" s="607" t="s">
        <v>6280</v>
      </c>
      <c r="D6243" s="607" t="s">
        <v>17061</v>
      </c>
      <c r="E6243" s="619" t="s">
        <v>16312</v>
      </c>
      <c r="F6243"/>
      <c r="G6243"/>
      <c r="H6243"/>
    </row>
    <row r="6244" spans="1:8" ht="15" x14ac:dyDescent="0.25">
      <c r="A6244" s="609" t="str">
        <f t="shared" si="97"/>
        <v>100264</v>
      </c>
      <c r="B6244" s="607" t="s">
        <v>6281</v>
      </c>
      <c r="C6244" s="607" t="s">
        <v>6282</v>
      </c>
      <c r="D6244" s="607" t="s">
        <v>17066</v>
      </c>
      <c r="E6244" s="619" t="s">
        <v>22610</v>
      </c>
      <c r="F6244"/>
      <c r="G6244"/>
      <c r="H6244"/>
    </row>
    <row r="6245" spans="1:8" ht="15" x14ac:dyDescent="0.25">
      <c r="A6245" s="609" t="str">
        <f t="shared" si="97"/>
        <v>100265</v>
      </c>
      <c r="B6245" s="607" t="s">
        <v>6283</v>
      </c>
      <c r="C6245" s="607" t="s">
        <v>6284</v>
      </c>
      <c r="D6245" s="607" t="s">
        <v>10737</v>
      </c>
      <c r="E6245" s="619" t="s">
        <v>8971</v>
      </c>
      <c r="F6245"/>
      <c r="G6245"/>
      <c r="H6245"/>
    </row>
    <row r="6246" spans="1:8" ht="15" x14ac:dyDescent="0.25">
      <c r="A6246" s="609" t="str">
        <f t="shared" si="97"/>
        <v>100266</v>
      </c>
      <c r="B6246" s="607" t="s">
        <v>6285</v>
      </c>
      <c r="C6246" s="607" t="s">
        <v>6286</v>
      </c>
      <c r="D6246" s="607" t="s">
        <v>17063</v>
      </c>
      <c r="E6246" s="619" t="s">
        <v>28525</v>
      </c>
      <c r="F6246"/>
      <c r="G6246"/>
      <c r="H6246"/>
    </row>
    <row r="6247" spans="1:8" ht="15" x14ac:dyDescent="0.25">
      <c r="A6247" s="609" t="str">
        <f t="shared" si="97"/>
        <v>100267</v>
      </c>
      <c r="B6247" s="607" t="s">
        <v>6287</v>
      </c>
      <c r="C6247" s="607" t="s">
        <v>6288</v>
      </c>
      <c r="D6247" s="607" t="s">
        <v>10580</v>
      </c>
      <c r="E6247" s="619" t="s">
        <v>11355</v>
      </c>
      <c r="F6247"/>
      <c r="G6247"/>
      <c r="H6247"/>
    </row>
    <row r="6248" spans="1:8" ht="15" x14ac:dyDescent="0.25">
      <c r="A6248" s="609" t="str">
        <f t="shared" si="97"/>
        <v>100268</v>
      </c>
      <c r="B6248" s="607" t="s">
        <v>6289</v>
      </c>
      <c r="C6248" s="607" t="s">
        <v>6290</v>
      </c>
      <c r="D6248" s="607" t="s">
        <v>17063</v>
      </c>
      <c r="E6248" s="619" t="s">
        <v>28525</v>
      </c>
      <c r="F6248"/>
      <c r="G6248"/>
      <c r="H6248"/>
    </row>
    <row r="6249" spans="1:8" ht="15" x14ac:dyDescent="0.25">
      <c r="A6249" s="609" t="str">
        <f t="shared" si="97"/>
        <v>100269</v>
      </c>
      <c r="B6249" s="607" t="s">
        <v>6291</v>
      </c>
      <c r="C6249" s="607" t="s">
        <v>6292</v>
      </c>
      <c r="D6249" s="607" t="s">
        <v>10580</v>
      </c>
      <c r="E6249" s="619" t="s">
        <v>11355</v>
      </c>
      <c r="F6249"/>
      <c r="G6249"/>
      <c r="H6249"/>
    </row>
    <row r="6250" spans="1:8" ht="15" x14ac:dyDescent="0.25">
      <c r="A6250" s="609" t="str">
        <f t="shared" si="97"/>
        <v>100270</v>
      </c>
      <c r="B6250" s="607" t="s">
        <v>6293</v>
      </c>
      <c r="C6250" s="607" t="s">
        <v>6294</v>
      </c>
      <c r="D6250" s="607" t="s">
        <v>17063</v>
      </c>
      <c r="E6250" s="619" t="s">
        <v>11120</v>
      </c>
      <c r="F6250"/>
      <c r="G6250"/>
      <c r="H6250"/>
    </row>
    <row r="6251" spans="1:8" ht="15" x14ac:dyDescent="0.25">
      <c r="A6251" s="609" t="str">
        <f t="shared" si="97"/>
        <v>100271</v>
      </c>
      <c r="B6251" s="607" t="s">
        <v>6295</v>
      </c>
      <c r="C6251" s="607" t="s">
        <v>6296</v>
      </c>
      <c r="D6251" s="607" t="s">
        <v>17066</v>
      </c>
      <c r="E6251" s="619" t="s">
        <v>19448</v>
      </c>
      <c r="F6251"/>
      <c r="G6251"/>
      <c r="H6251"/>
    </row>
    <row r="6252" spans="1:8" ht="15" x14ac:dyDescent="0.25">
      <c r="A6252" s="609" t="str">
        <f t="shared" si="97"/>
        <v>100272</v>
      </c>
      <c r="B6252" s="607" t="s">
        <v>6297</v>
      </c>
      <c r="C6252" s="607" t="s">
        <v>6298</v>
      </c>
      <c r="D6252" s="607" t="s">
        <v>10737</v>
      </c>
      <c r="E6252" s="619" t="s">
        <v>9029</v>
      </c>
      <c r="F6252"/>
      <c r="G6252"/>
      <c r="H6252"/>
    </row>
    <row r="6253" spans="1:8" ht="15" x14ac:dyDescent="0.25">
      <c r="A6253" s="609" t="str">
        <f t="shared" si="97"/>
        <v>100273</v>
      </c>
      <c r="B6253" s="607" t="s">
        <v>6299</v>
      </c>
      <c r="C6253" s="607" t="s">
        <v>6300</v>
      </c>
      <c r="D6253" s="607" t="s">
        <v>17061</v>
      </c>
      <c r="E6253" s="619" t="s">
        <v>12997</v>
      </c>
      <c r="F6253"/>
      <c r="G6253"/>
      <c r="H6253"/>
    </row>
    <row r="6254" spans="1:8" ht="15" x14ac:dyDescent="0.25">
      <c r="A6254" s="609" t="str">
        <f t="shared" si="97"/>
        <v>100274</v>
      </c>
      <c r="B6254" s="607" t="s">
        <v>6301</v>
      </c>
      <c r="C6254" s="607" t="s">
        <v>6302</v>
      </c>
      <c r="D6254" s="607" t="s">
        <v>17066</v>
      </c>
      <c r="E6254" s="619" t="s">
        <v>10127</v>
      </c>
      <c r="F6254"/>
      <c r="G6254"/>
      <c r="H6254"/>
    </row>
    <row r="6255" spans="1:8" ht="15" x14ac:dyDescent="0.25">
      <c r="A6255" s="609" t="str">
        <f t="shared" si="97"/>
        <v>100275</v>
      </c>
      <c r="B6255" s="607" t="s">
        <v>6303</v>
      </c>
      <c r="C6255" s="607" t="s">
        <v>6304</v>
      </c>
      <c r="D6255" s="607" t="s">
        <v>17066</v>
      </c>
      <c r="E6255" s="619" t="s">
        <v>9862</v>
      </c>
      <c r="F6255"/>
      <c r="G6255"/>
      <c r="H6255"/>
    </row>
    <row r="6256" spans="1:8" ht="15" x14ac:dyDescent="0.25">
      <c r="A6256" s="609" t="str">
        <f t="shared" si="97"/>
        <v>100276</v>
      </c>
      <c r="B6256" s="607" t="s">
        <v>6305</v>
      </c>
      <c r="C6256" s="607" t="s">
        <v>6306</v>
      </c>
      <c r="D6256" s="607" t="s">
        <v>17066</v>
      </c>
      <c r="E6256" s="619" t="s">
        <v>18314</v>
      </c>
      <c r="F6256"/>
      <c r="G6256"/>
      <c r="H6256"/>
    </row>
    <row r="6257" spans="1:8" ht="15" x14ac:dyDescent="0.25">
      <c r="A6257" s="609" t="str">
        <f t="shared" si="97"/>
        <v>100277</v>
      </c>
      <c r="B6257" s="607" t="s">
        <v>6307</v>
      </c>
      <c r="C6257" s="607" t="s">
        <v>6308</v>
      </c>
      <c r="D6257" s="607" t="s">
        <v>17066</v>
      </c>
      <c r="E6257" s="619" t="s">
        <v>9175</v>
      </c>
      <c r="F6257"/>
      <c r="G6257"/>
      <c r="H6257"/>
    </row>
    <row r="6258" spans="1:8" ht="15" x14ac:dyDescent="0.25">
      <c r="A6258" s="609" t="str">
        <f t="shared" si="97"/>
        <v>100278</v>
      </c>
      <c r="B6258" s="607" t="s">
        <v>6309</v>
      </c>
      <c r="C6258" s="607" t="s">
        <v>6310</v>
      </c>
      <c r="D6258" s="607" t="s">
        <v>17063</v>
      </c>
      <c r="E6258" s="619" t="s">
        <v>18002</v>
      </c>
      <c r="F6258"/>
      <c r="G6258"/>
      <c r="H6258"/>
    </row>
    <row r="6259" spans="1:8" ht="15" x14ac:dyDescent="0.25">
      <c r="A6259" s="609" t="str">
        <f t="shared" si="97"/>
        <v>100279</v>
      </c>
      <c r="B6259" s="607" t="s">
        <v>6311</v>
      </c>
      <c r="C6259" s="607" t="s">
        <v>6312</v>
      </c>
      <c r="D6259" s="607" t="s">
        <v>10580</v>
      </c>
      <c r="E6259" s="619" t="s">
        <v>8975</v>
      </c>
      <c r="F6259"/>
      <c r="G6259"/>
      <c r="H6259"/>
    </row>
    <row r="6260" spans="1:8" ht="15" x14ac:dyDescent="0.25">
      <c r="A6260" s="609" t="str">
        <f t="shared" si="97"/>
        <v>100280</v>
      </c>
      <c r="B6260" s="607" t="s">
        <v>6313</v>
      </c>
      <c r="C6260" s="607" t="s">
        <v>6314</v>
      </c>
      <c r="D6260" s="607" t="s">
        <v>17063</v>
      </c>
      <c r="E6260" s="619" t="s">
        <v>17633</v>
      </c>
      <c r="F6260"/>
      <c r="G6260"/>
      <c r="H6260"/>
    </row>
    <row r="6261" spans="1:8" ht="15" x14ac:dyDescent="0.25">
      <c r="A6261" s="609" t="str">
        <f t="shared" si="97"/>
        <v>100281</v>
      </c>
      <c r="B6261" s="607" t="s">
        <v>6315</v>
      </c>
      <c r="C6261" s="607" t="s">
        <v>6316</v>
      </c>
      <c r="D6261" s="607" t="s">
        <v>17063</v>
      </c>
      <c r="E6261" s="619" t="s">
        <v>9147</v>
      </c>
      <c r="F6261"/>
      <c r="G6261"/>
      <c r="H6261"/>
    </row>
    <row r="6262" spans="1:8" ht="15" x14ac:dyDescent="0.25">
      <c r="A6262" s="609" t="str">
        <f t="shared" si="97"/>
        <v>100282</v>
      </c>
      <c r="B6262" s="607" t="s">
        <v>6317</v>
      </c>
      <c r="C6262" s="607" t="s">
        <v>6318</v>
      </c>
      <c r="D6262" s="607" t="s">
        <v>17066</v>
      </c>
      <c r="E6262" s="619" t="s">
        <v>18765</v>
      </c>
      <c r="F6262"/>
      <c r="G6262"/>
      <c r="H6262"/>
    </row>
    <row r="6263" spans="1:8" ht="15" x14ac:dyDescent="0.25">
      <c r="A6263" s="609" t="str">
        <f t="shared" si="97"/>
        <v>100283</v>
      </c>
      <c r="B6263" s="607" t="s">
        <v>6319</v>
      </c>
      <c r="C6263" s="607" t="s">
        <v>6320</v>
      </c>
      <c r="D6263" s="607" t="s">
        <v>17066</v>
      </c>
      <c r="E6263" s="619" t="s">
        <v>22544</v>
      </c>
      <c r="F6263"/>
      <c r="G6263"/>
      <c r="H6263"/>
    </row>
    <row r="6264" spans="1:8" ht="15" x14ac:dyDescent="0.25">
      <c r="A6264" s="609" t="str">
        <f t="shared" si="97"/>
        <v>100284</v>
      </c>
      <c r="B6264" s="607" t="s">
        <v>6321</v>
      </c>
      <c r="C6264" s="607" t="s">
        <v>6322</v>
      </c>
      <c r="D6264" s="607" t="s">
        <v>17066</v>
      </c>
      <c r="E6264" s="619" t="s">
        <v>17942</v>
      </c>
      <c r="F6264"/>
      <c r="G6264"/>
      <c r="H6264"/>
    </row>
    <row r="6265" spans="1:8" ht="15" x14ac:dyDescent="0.25">
      <c r="A6265" s="609" t="str">
        <f t="shared" si="97"/>
        <v>100285</v>
      </c>
      <c r="B6265" s="607" t="s">
        <v>6323</v>
      </c>
      <c r="C6265" s="607" t="s">
        <v>6324</v>
      </c>
      <c r="D6265" s="607" t="s">
        <v>17071</v>
      </c>
      <c r="E6265" s="619" t="s">
        <v>26432</v>
      </c>
      <c r="F6265"/>
      <c r="G6265"/>
      <c r="H6265"/>
    </row>
    <row r="6266" spans="1:8" ht="15" x14ac:dyDescent="0.25">
      <c r="A6266" s="609" t="str">
        <f t="shared" si="97"/>
        <v>100286</v>
      </c>
      <c r="B6266" s="607" t="s">
        <v>6325</v>
      </c>
      <c r="C6266" s="607" t="s">
        <v>6326</v>
      </c>
      <c r="D6266" s="607" t="s">
        <v>17071</v>
      </c>
      <c r="E6266" s="619" t="s">
        <v>11386</v>
      </c>
      <c r="F6266"/>
      <c r="G6266"/>
      <c r="H6266"/>
    </row>
    <row r="6267" spans="1:8" ht="15" x14ac:dyDescent="0.25">
      <c r="A6267" s="609" t="str">
        <f t="shared" si="97"/>
        <v>100287</v>
      </c>
      <c r="B6267" s="607" t="s">
        <v>6327</v>
      </c>
      <c r="C6267" s="607" t="s">
        <v>17079</v>
      </c>
      <c r="D6267" s="607" t="s">
        <v>17071</v>
      </c>
      <c r="E6267" s="619" t="s">
        <v>9174</v>
      </c>
      <c r="F6267"/>
      <c r="G6267"/>
      <c r="H6267"/>
    </row>
    <row r="6268" spans="1:8" ht="15" x14ac:dyDescent="0.25">
      <c r="A6268" s="609" t="str">
        <f t="shared" si="97"/>
        <v>99802</v>
      </c>
      <c r="B6268" s="607" t="s">
        <v>6090</v>
      </c>
      <c r="C6268" s="607" t="s">
        <v>6091</v>
      </c>
      <c r="D6268" s="607" t="s">
        <v>10737</v>
      </c>
      <c r="E6268" s="619" t="s">
        <v>8989</v>
      </c>
      <c r="F6268"/>
      <c r="G6268"/>
      <c r="H6268"/>
    </row>
    <row r="6269" spans="1:8" ht="15" x14ac:dyDescent="0.25">
      <c r="A6269" s="609" t="str">
        <f t="shared" si="97"/>
        <v>99803</v>
      </c>
      <c r="B6269" s="607" t="s">
        <v>6092</v>
      </c>
      <c r="C6269" s="607" t="s">
        <v>6093</v>
      </c>
      <c r="D6269" s="607" t="s">
        <v>10737</v>
      </c>
      <c r="E6269" s="619" t="s">
        <v>9742</v>
      </c>
      <c r="F6269"/>
      <c r="G6269"/>
      <c r="H6269"/>
    </row>
    <row r="6270" spans="1:8" ht="15" x14ac:dyDescent="0.25">
      <c r="A6270" s="609" t="str">
        <f t="shared" si="97"/>
        <v>99805</v>
      </c>
      <c r="B6270" s="607" t="s">
        <v>6094</v>
      </c>
      <c r="C6270" s="607" t="s">
        <v>6095</v>
      </c>
      <c r="D6270" s="607" t="s">
        <v>10737</v>
      </c>
      <c r="E6270" s="619" t="s">
        <v>13820</v>
      </c>
      <c r="F6270"/>
      <c r="G6270"/>
      <c r="H6270"/>
    </row>
    <row r="6271" spans="1:8" ht="15" x14ac:dyDescent="0.25">
      <c r="A6271" s="609" t="str">
        <f t="shared" si="97"/>
        <v>99806</v>
      </c>
      <c r="B6271" s="607" t="s">
        <v>6096</v>
      </c>
      <c r="C6271" s="607" t="s">
        <v>6097</v>
      </c>
      <c r="D6271" s="607" t="s">
        <v>10737</v>
      </c>
      <c r="E6271" s="619" t="s">
        <v>9690</v>
      </c>
      <c r="F6271"/>
      <c r="G6271"/>
      <c r="H6271"/>
    </row>
    <row r="6272" spans="1:8" ht="15" x14ac:dyDescent="0.25">
      <c r="A6272" s="609" t="str">
        <f t="shared" si="97"/>
        <v>99808</v>
      </c>
      <c r="B6272" s="607" t="s">
        <v>6098</v>
      </c>
      <c r="C6272" s="607" t="s">
        <v>6099</v>
      </c>
      <c r="D6272" s="607" t="s">
        <v>10737</v>
      </c>
      <c r="E6272" s="619" t="s">
        <v>18654</v>
      </c>
      <c r="F6272"/>
      <c r="G6272"/>
      <c r="H6272"/>
    </row>
    <row r="6273" spans="1:8" ht="15" x14ac:dyDescent="0.25">
      <c r="A6273" s="609" t="str">
        <f t="shared" si="97"/>
        <v>99809</v>
      </c>
      <c r="B6273" s="607" t="s">
        <v>6100</v>
      </c>
      <c r="C6273" s="607" t="s">
        <v>6101</v>
      </c>
      <c r="D6273" s="607" t="s">
        <v>10737</v>
      </c>
      <c r="E6273" s="619" t="s">
        <v>9116</v>
      </c>
      <c r="F6273"/>
      <c r="G6273"/>
      <c r="H6273"/>
    </row>
    <row r="6274" spans="1:8" ht="15" x14ac:dyDescent="0.25">
      <c r="A6274" s="609" t="str">
        <f t="shared" ref="A6274:A6337" si="98">IF(ISERROR(SEARCH("/",B6274)=6),TRIM(CLEAN(B6274)),IF(SEARCH("/",B6274)=6,IF(LEN(TRIM(CLEAN(B6274)))=7,LEFT(TRIM(CLEAN(B6274)),6)&amp;"00"&amp;RIGHT(TRIM(CLEAN(B6274)),1),LEFT(TRIM(CLEAN(B6274)),6)&amp;"0"&amp;RIGHT(TRIM(CLEAN(B6274)),2)),TRIM(CLEAN(B6274))))</f>
        <v>99811</v>
      </c>
      <c r="B6274" s="607" t="s">
        <v>6102</v>
      </c>
      <c r="C6274" s="607" t="s">
        <v>6103</v>
      </c>
      <c r="D6274" s="607" t="s">
        <v>10737</v>
      </c>
      <c r="E6274" s="619" t="s">
        <v>11276</v>
      </c>
      <c r="F6274"/>
      <c r="G6274"/>
      <c r="H6274"/>
    </row>
    <row r="6275" spans="1:8" ht="15" x14ac:dyDescent="0.25">
      <c r="A6275" s="609" t="str">
        <f t="shared" si="98"/>
        <v>99812</v>
      </c>
      <c r="B6275" s="607" t="s">
        <v>6104</v>
      </c>
      <c r="C6275" s="607" t="s">
        <v>6105</v>
      </c>
      <c r="D6275" s="607" t="s">
        <v>10737</v>
      </c>
      <c r="E6275" s="619" t="s">
        <v>9621</v>
      </c>
      <c r="F6275"/>
      <c r="G6275"/>
      <c r="H6275"/>
    </row>
    <row r="6276" spans="1:8" ht="15" x14ac:dyDescent="0.25">
      <c r="A6276" s="609" t="str">
        <f t="shared" si="98"/>
        <v>99814</v>
      </c>
      <c r="B6276" s="607" t="s">
        <v>6106</v>
      </c>
      <c r="C6276" s="607" t="s">
        <v>6107</v>
      </c>
      <c r="D6276" s="607" t="s">
        <v>10737</v>
      </c>
      <c r="E6276" s="619" t="s">
        <v>8988</v>
      </c>
      <c r="F6276"/>
      <c r="G6276"/>
      <c r="H6276"/>
    </row>
    <row r="6277" spans="1:8" ht="15" x14ac:dyDescent="0.25">
      <c r="A6277" s="609" t="str">
        <f t="shared" si="98"/>
        <v>99822</v>
      </c>
      <c r="B6277" s="607" t="s">
        <v>6108</v>
      </c>
      <c r="C6277" s="607" t="s">
        <v>6109</v>
      </c>
      <c r="D6277" s="607" t="s">
        <v>10737</v>
      </c>
      <c r="E6277" s="619" t="s">
        <v>8809</v>
      </c>
      <c r="F6277"/>
      <c r="G6277"/>
      <c r="H6277"/>
    </row>
    <row r="6278" spans="1:8" ht="15" x14ac:dyDescent="0.25">
      <c r="A6278" s="609" t="str">
        <f t="shared" si="98"/>
        <v>99826</v>
      </c>
      <c r="B6278" s="607" t="s">
        <v>6110</v>
      </c>
      <c r="C6278" s="607" t="s">
        <v>6111</v>
      </c>
      <c r="D6278" s="607" t="s">
        <v>10737</v>
      </c>
      <c r="E6278" s="619" t="s">
        <v>11512</v>
      </c>
      <c r="F6278"/>
      <c r="G6278"/>
      <c r="H6278"/>
    </row>
    <row r="6279" spans="1:8" ht="15" x14ac:dyDescent="0.25">
      <c r="A6279" s="609" t="str">
        <f t="shared" si="98"/>
        <v>97010</v>
      </c>
      <c r="B6279" s="607" t="s">
        <v>5260</v>
      </c>
      <c r="C6279" s="607" t="s">
        <v>17081</v>
      </c>
      <c r="D6279" s="607" t="s">
        <v>10494</v>
      </c>
      <c r="E6279" s="619" t="s">
        <v>34456</v>
      </c>
      <c r="F6279"/>
      <c r="G6279"/>
      <c r="H6279"/>
    </row>
    <row r="6280" spans="1:8" ht="15" x14ac:dyDescent="0.25">
      <c r="A6280" s="609" t="str">
        <f t="shared" si="98"/>
        <v>97011</v>
      </c>
      <c r="B6280" s="607" t="s">
        <v>5261</v>
      </c>
      <c r="C6280" s="607" t="s">
        <v>17082</v>
      </c>
      <c r="D6280" s="607" t="s">
        <v>10494</v>
      </c>
      <c r="E6280" s="619" t="s">
        <v>23046</v>
      </c>
      <c r="F6280"/>
      <c r="G6280"/>
      <c r="H6280"/>
    </row>
    <row r="6281" spans="1:8" ht="15" x14ac:dyDescent="0.25">
      <c r="A6281" s="609" t="str">
        <f t="shared" si="98"/>
        <v>97012</v>
      </c>
      <c r="B6281" s="607" t="s">
        <v>5262</v>
      </c>
      <c r="C6281" s="607" t="s">
        <v>17083</v>
      </c>
      <c r="D6281" s="607" t="s">
        <v>10494</v>
      </c>
      <c r="E6281" s="619" t="s">
        <v>16735</v>
      </c>
      <c r="F6281"/>
      <c r="G6281"/>
      <c r="H6281"/>
    </row>
    <row r="6282" spans="1:8" ht="15" x14ac:dyDescent="0.25">
      <c r="A6282" s="609" t="str">
        <f t="shared" si="98"/>
        <v>97013</v>
      </c>
      <c r="B6282" s="607" t="s">
        <v>5263</v>
      </c>
      <c r="C6282" s="607" t="s">
        <v>17085</v>
      </c>
      <c r="D6282" s="607" t="s">
        <v>10494</v>
      </c>
      <c r="E6282" s="619" t="s">
        <v>18986</v>
      </c>
      <c r="F6282"/>
      <c r="G6282"/>
      <c r="H6282"/>
    </row>
    <row r="6283" spans="1:8" ht="15" x14ac:dyDescent="0.25">
      <c r="A6283" s="609" t="str">
        <f t="shared" si="98"/>
        <v>97014</v>
      </c>
      <c r="B6283" s="607" t="s">
        <v>5264</v>
      </c>
      <c r="C6283" s="607" t="s">
        <v>17086</v>
      </c>
      <c r="D6283" s="607" t="s">
        <v>10494</v>
      </c>
      <c r="E6283" s="619" t="s">
        <v>9913</v>
      </c>
      <c r="F6283"/>
      <c r="G6283"/>
      <c r="H6283"/>
    </row>
    <row r="6284" spans="1:8" ht="15" x14ac:dyDescent="0.25">
      <c r="A6284" s="609" t="str">
        <f t="shared" si="98"/>
        <v>97015</v>
      </c>
      <c r="B6284" s="607" t="s">
        <v>5265</v>
      </c>
      <c r="C6284" s="607" t="s">
        <v>17088</v>
      </c>
      <c r="D6284" s="607" t="s">
        <v>10494</v>
      </c>
      <c r="E6284" s="619" t="s">
        <v>34218</v>
      </c>
      <c r="F6284"/>
      <c r="G6284"/>
      <c r="H6284"/>
    </row>
    <row r="6285" spans="1:8" ht="15" x14ac:dyDescent="0.25">
      <c r="A6285" s="609" t="str">
        <f t="shared" si="98"/>
        <v>97016</v>
      </c>
      <c r="B6285" s="607" t="s">
        <v>5266</v>
      </c>
      <c r="C6285" s="607" t="s">
        <v>17089</v>
      </c>
      <c r="D6285" s="607" t="s">
        <v>10494</v>
      </c>
      <c r="E6285" s="619" t="s">
        <v>33481</v>
      </c>
      <c r="F6285"/>
      <c r="G6285"/>
      <c r="H6285"/>
    </row>
    <row r="6286" spans="1:8" ht="15" x14ac:dyDescent="0.25">
      <c r="A6286" s="609" t="str">
        <f t="shared" si="98"/>
        <v>97017</v>
      </c>
      <c r="B6286" s="607" t="s">
        <v>5267</v>
      </c>
      <c r="C6286" s="607" t="s">
        <v>17090</v>
      </c>
      <c r="D6286" s="607" t="s">
        <v>10494</v>
      </c>
      <c r="E6286" s="619" t="s">
        <v>21356</v>
      </c>
      <c r="F6286"/>
      <c r="G6286"/>
      <c r="H6286"/>
    </row>
    <row r="6287" spans="1:8" ht="15" x14ac:dyDescent="0.25">
      <c r="A6287" s="609" t="str">
        <f t="shared" si="98"/>
        <v>97018</v>
      </c>
      <c r="B6287" s="607" t="s">
        <v>5268</v>
      </c>
      <c r="C6287" s="607" t="s">
        <v>17092</v>
      </c>
      <c r="D6287" s="607" t="s">
        <v>10494</v>
      </c>
      <c r="E6287" s="619" t="s">
        <v>11742</v>
      </c>
      <c r="F6287"/>
      <c r="G6287"/>
      <c r="H6287"/>
    </row>
    <row r="6288" spans="1:8" ht="15" x14ac:dyDescent="0.25">
      <c r="A6288" s="609" t="str">
        <f t="shared" si="98"/>
        <v>97031</v>
      </c>
      <c r="B6288" s="607" t="s">
        <v>5269</v>
      </c>
      <c r="C6288" s="607" t="s">
        <v>17094</v>
      </c>
      <c r="D6288" s="607" t="s">
        <v>10494</v>
      </c>
      <c r="E6288" s="619" t="s">
        <v>33639</v>
      </c>
      <c r="F6288"/>
      <c r="G6288"/>
      <c r="H6288"/>
    </row>
    <row r="6289" spans="1:8" ht="15" x14ac:dyDescent="0.25">
      <c r="A6289" s="609" t="str">
        <f t="shared" si="98"/>
        <v>97032</v>
      </c>
      <c r="B6289" s="607" t="s">
        <v>5270</v>
      </c>
      <c r="C6289" s="607" t="s">
        <v>17095</v>
      </c>
      <c r="D6289" s="607" t="s">
        <v>10494</v>
      </c>
      <c r="E6289" s="619" t="s">
        <v>19636</v>
      </c>
      <c r="F6289"/>
      <c r="G6289"/>
      <c r="H6289"/>
    </row>
    <row r="6290" spans="1:8" ht="15" x14ac:dyDescent="0.25">
      <c r="A6290" s="609" t="str">
        <f t="shared" si="98"/>
        <v>97033</v>
      </c>
      <c r="B6290" s="607" t="s">
        <v>5271</v>
      </c>
      <c r="C6290" s="607" t="s">
        <v>17096</v>
      </c>
      <c r="D6290" s="607" t="s">
        <v>10494</v>
      </c>
      <c r="E6290" s="619" t="s">
        <v>34457</v>
      </c>
      <c r="F6290"/>
      <c r="G6290"/>
      <c r="H6290"/>
    </row>
    <row r="6291" spans="1:8" ht="15" x14ac:dyDescent="0.25">
      <c r="A6291" s="609" t="str">
        <f t="shared" si="98"/>
        <v>97034</v>
      </c>
      <c r="B6291" s="607" t="s">
        <v>5272</v>
      </c>
      <c r="C6291" s="607" t="s">
        <v>17097</v>
      </c>
      <c r="D6291" s="607" t="s">
        <v>10494</v>
      </c>
      <c r="E6291" s="619" t="s">
        <v>34458</v>
      </c>
      <c r="F6291"/>
      <c r="G6291"/>
      <c r="H6291"/>
    </row>
    <row r="6292" spans="1:8" ht="15" x14ac:dyDescent="0.25">
      <c r="A6292" s="609" t="str">
        <f t="shared" si="98"/>
        <v>97039</v>
      </c>
      <c r="B6292" s="607" t="s">
        <v>5273</v>
      </c>
      <c r="C6292" s="607" t="s">
        <v>17098</v>
      </c>
      <c r="D6292" s="607" t="s">
        <v>10737</v>
      </c>
      <c r="E6292" s="619" t="s">
        <v>10208</v>
      </c>
      <c r="F6292"/>
      <c r="G6292"/>
      <c r="H6292"/>
    </row>
    <row r="6293" spans="1:8" ht="15" x14ac:dyDescent="0.25">
      <c r="A6293" s="609" t="str">
        <f t="shared" si="98"/>
        <v>97040</v>
      </c>
      <c r="B6293" s="607" t="s">
        <v>5274</v>
      </c>
      <c r="C6293" s="607" t="s">
        <v>17099</v>
      </c>
      <c r="D6293" s="607" t="s">
        <v>10737</v>
      </c>
      <c r="E6293" s="619" t="s">
        <v>10392</v>
      </c>
      <c r="F6293"/>
      <c r="G6293"/>
      <c r="H6293"/>
    </row>
    <row r="6294" spans="1:8" ht="15" x14ac:dyDescent="0.25">
      <c r="A6294" s="609" t="str">
        <f t="shared" si="98"/>
        <v>97041</v>
      </c>
      <c r="B6294" s="607" t="s">
        <v>5275</v>
      </c>
      <c r="C6294" s="607" t="s">
        <v>17100</v>
      </c>
      <c r="D6294" s="607" t="s">
        <v>10737</v>
      </c>
      <c r="E6294" s="619" t="s">
        <v>34459</v>
      </c>
      <c r="F6294"/>
      <c r="G6294"/>
      <c r="H6294"/>
    </row>
    <row r="6295" spans="1:8" ht="15" x14ac:dyDescent="0.25">
      <c r="A6295" s="609" t="str">
        <f t="shared" si="98"/>
        <v>97046</v>
      </c>
      <c r="B6295" s="607" t="s">
        <v>5276</v>
      </c>
      <c r="C6295" s="607" t="s">
        <v>17101</v>
      </c>
      <c r="D6295" s="607" t="s">
        <v>10737</v>
      </c>
      <c r="E6295" s="619" t="s">
        <v>11736</v>
      </c>
      <c r="F6295"/>
      <c r="G6295"/>
      <c r="H6295"/>
    </row>
    <row r="6296" spans="1:8" ht="15" x14ac:dyDescent="0.25">
      <c r="A6296" s="609" t="str">
        <f t="shared" si="98"/>
        <v>97047</v>
      </c>
      <c r="B6296" s="607" t="s">
        <v>5277</v>
      </c>
      <c r="C6296" s="607" t="s">
        <v>17102</v>
      </c>
      <c r="D6296" s="607" t="s">
        <v>10737</v>
      </c>
      <c r="E6296" s="619" t="s">
        <v>9080</v>
      </c>
      <c r="F6296"/>
      <c r="G6296"/>
      <c r="H6296"/>
    </row>
    <row r="6297" spans="1:8" ht="15" x14ac:dyDescent="0.25">
      <c r="A6297" s="609" t="str">
        <f t="shared" si="98"/>
        <v>97048</v>
      </c>
      <c r="B6297" s="607" t="s">
        <v>5278</v>
      </c>
      <c r="C6297" s="607" t="s">
        <v>17103</v>
      </c>
      <c r="D6297" s="607" t="s">
        <v>10737</v>
      </c>
      <c r="E6297" s="619" t="s">
        <v>10087</v>
      </c>
      <c r="F6297"/>
      <c r="G6297"/>
      <c r="H6297"/>
    </row>
    <row r="6298" spans="1:8" ht="15" x14ac:dyDescent="0.25">
      <c r="A6298" s="609" t="str">
        <f t="shared" si="98"/>
        <v>97054</v>
      </c>
      <c r="B6298" s="607" t="s">
        <v>7911</v>
      </c>
      <c r="C6298" s="607" t="s">
        <v>17104</v>
      </c>
      <c r="D6298" s="607" t="s">
        <v>10580</v>
      </c>
      <c r="E6298" s="619" t="s">
        <v>34460</v>
      </c>
      <c r="F6298"/>
      <c r="G6298"/>
      <c r="H6298"/>
    </row>
    <row r="6299" spans="1:8" ht="15" x14ac:dyDescent="0.25">
      <c r="A6299" s="609" t="str">
        <f t="shared" si="98"/>
        <v>97062</v>
      </c>
      <c r="B6299" s="607" t="s">
        <v>5279</v>
      </c>
      <c r="C6299" s="607" t="s">
        <v>17105</v>
      </c>
      <c r="D6299" s="607" t="s">
        <v>10737</v>
      </c>
      <c r="E6299" s="619" t="s">
        <v>16500</v>
      </c>
      <c r="F6299"/>
      <c r="G6299"/>
      <c r="H6299"/>
    </row>
    <row r="6300" spans="1:8" ht="15" x14ac:dyDescent="0.25">
      <c r="A6300" s="609" t="str">
        <f t="shared" si="98"/>
        <v>97063</v>
      </c>
      <c r="B6300" s="607" t="s">
        <v>5280</v>
      </c>
      <c r="C6300" s="607" t="s">
        <v>17106</v>
      </c>
      <c r="D6300" s="607" t="s">
        <v>10737</v>
      </c>
      <c r="E6300" s="619" t="s">
        <v>9528</v>
      </c>
      <c r="F6300"/>
      <c r="G6300"/>
      <c r="H6300"/>
    </row>
    <row r="6301" spans="1:8" ht="15" x14ac:dyDescent="0.25">
      <c r="A6301" s="609" t="str">
        <f t="shared" si="98"/>
        <v>97064</v>
      </c>
      <c r="B6301" s="607" t="s">
        <v>5281</v>
      </c>
      <c r="C6301" s="607" t="s">
        <v>17107</v>
      </c>
      <c r="D6301" s="607" t="s">
        <v>10494</v>
      </c>
      <c r="E6301" s="619" t="s">
        <v>10196</v>
      </c>
      <c r="F6301"/>
      <c r="G6301"/>
      <c r="H6301"/>
    </row>
    <row r="6302" spans="1:8" ht="15" x14ac:dyDescent="0.25">
      <c r="A6302" s="609" t="str">
        <f t="shared" si="98"/>
        <v>97065</v>
      </c>
      <c r="B6302" s="607" t="s">
        <v>5282</v>
      </c>
      <c r="C6302" s="607" t="s">
        <v>17108</v>
      </c>
      <c r="D6302" s="607" t="s">
        <v>11895</v>
      </c>
      <c r="E6302" s="619" t="s">
        <v>11496</v>
      </c>
      <c r="F6302"/>
      <c r="G6302"/>
      <c r="H6302"/>
    </row>
    <row r="6303" spans="1:8" ht="15" x14ac:dyDescent="0.25">
      <c r="A6303" s="609" t="str">
        <f t="shared" si="98"/>
        <v>97066</v>
      </c>
      <c r="B6303" s="607" t="s">
        <v>5283</v>
      </c>
      <c r="C6303" s="607" t="s">
        <v>17109</v>
      </c>
      <c r="D6303" s="607" t="s">
        <v>10737</v>
      </c>
      <c r="E6303" s="619" t="s">
        <v>19044</v>
      </c>
      <c r="F6303"/>
      <c r="G6303"/>
      <c r="H6303"/>
    </row>
    <row r="6304" spans="1:8" ht="15" x14ac:dyDescent="0.25">
      <c r="A6304" s="609" t="str">
        <f t="shared" si="98"/>
        <v>97067</v>
      </c>
      <c r="B6304" s="607" t="s">
        <v>5284</v>
      </c>
      <c r="C6304" s="607" t="s">
        <v>17110</v>
      </c>
      <c r="D6304" s="607" t="s">
        <v>10494</v>
      </c>
      <c r="E6304" s="619" t="s">
        <v>34461</v>
      </c>
      <c r="F6304"/>
      <c r="G6304"/>
      <c r="H6304"/>
    </row>
    <row r="6305" spans="1:8" ht="15" x14ac:dyDescent="0.25">
      <c r="A6305" s="609" t="str">
        <f t="shared" si="98"/>
        <v>97621</v>
      </c>
      <c r="B6305" s="607" t="s">
        <v>5547</v>
      </c>
      <c r="C6305" s="607" t="s">
        <v>17111</v>
      </c>
      <c r="D6305" s="607" t="s">
        <v>11895</v>
      </c>
      <c r="E6305" s="619" t="s">
        <v>34462</v>
      </c>
      <c r="F6305"/>
      <c r="G6305"/>
      <c r="H6305"/>
    </row>
    <row r="6306" spans="1:8" ht="15" x14ac:dyDescent="0.25">
      <c r="A6306" s="609" t="str">
        <f t="shared" si="98"/>
        <v>97622</v>
      </c>
      <c r="B6306" s="607" t="s">
        <v>5548</v>
      </c>
      <c r="C6306" s="607" t="s">
        <v>17113</v>
      </c>
      <c r="D6306" s="607" t="s">
        <v>11895</v>
      </c>
      <c r="E6306" s="619" t="s">
        <v>13664</v>
      </c>
      <c r="F6306"/>
      <c r="G6306"/>
      <c r="H6306"/>
    </row>
    <row r="6307" spans="1:8" ht="15" x14ac:dyDescent="0.25">
      <c r="A6307" s="609" t="str">
        <f t="shared" si="98"/>
        <v>97623</v>
      </c>
      <c r="B6307" s="607" t="s">
        <v>5549</v>
      </c>
      <c r="C6307" s="607" t="s">
        <v>17115</v>
      </c>
      <c r="D6307" s="607" t="s">
        <v>11895</v>
      </c>
      <c r="E6307" s="619" t="s">
        <v>34463</v>
      </c>
      <c r="F6307"/>
      <c r="G6307"/>
      <c r="H6307"/>
    </row>
    <row r="6308" spans="1:8" ht="15" x14ac:dyDescent="0.25">
      <c r="A6308" s="609" t="str">
        <f t="shared" si="98"/>
        <v>97624</v>
      </c>
      <c r="B6308" s="607" t="s">
        <v>5550</v>
      </c>
      <c r="C6308" s="607" t="s">
        <v>17116</v>
      </c>
      <c r="D6308" s="607" t="s">
        <v>11895</v>
      </c>
      <c r="E6308" s="619" t="s">
        <v>34046</v>
      </c>
      <c r="F6308"/>
      <c r="G6308"/>
      <c r="H6308"/>
    </row>
    <row r="6309" spans="1:8" ht="15" x14ac:dyDescent="0.25">
      <c r="A6309" s="609" t="str">
        <f t="shared" si="98"/>
        <v>97625</v>
      </c>
      <c r="B6309" s="607" t="s">
        <v>5551</v>
      </c>
      <c r="C6309" s="607" t="s">
        <v>17118</v>
      </c>
      <c r="D6309" s="607" t="s">
        <v>11895</v>
      </c>
      <c r="E6309" s="619" t="s">
        <v>19098</v>
      </c>
      <c r="F6309"/>
      <c r="G6309"/>
      <c r="H6309"/>
    </row>
    <row r="6310" spans="1:8" ht="15" x14ac:dyDescent="0.25">
      <c r="A6310" s="609" t="str">
        <f t="shared" si="98"/>
        <v>97626</v>
      </c>
      <c r="B6310" s="607" t="s">
        <v>5552</v>
      </c>
      <c r="C6310" s="607" t="s">
        <v>17119</v>
      </c>
      <c r="D6310" s="607" t="s">
        <v>11895</v>
      </c>
      <c r="E6310" s="619" t="s">
        <v>34464</v>
      </c>
      <c r="F6310"/>
      <c r="G6310"/>
      <c r="H6310"/>
    </row>
    <row r="6311" spans="1:8" ht="15" x14ac:dyDescent="0.25">
      <c r="A6311" s="609" t="str">
        <f t="shared" si="98"/>
        <v>97627</v>
      </c>
      <c r="B6311" s="607" t="s">
        <v>5553</v>
      </c>
      <c r="C6311" s="607" t="s">
        <v>17120</v>
      </c>
      <c r="D6311" s="607" t="s">
        <v>11895</v>
      </c>
      <c r="E6311" s="619" t="s">
        <v>34465</v>
      </c>
      <c r="F6311"/>
      <c r="G6311"/>
      <c r="H6311"/>
    </row>
    <row r="6312" spans="1:8" ht="15" x14ac:dyDescent="0.25">
      <c r="A6312" s="609" t="str">
        <f t="shared" si="98"/>
        <v>97628</v>
      </c>
      <c r="B6312" s="607" t="s">
        <v>5554</v>
      </c>
      <c r="C6312" s="607" t="s">
        <v>17121</v>
      </c>
      <c r="D6312" s="607" t="s">
        <v>11895</v>
      </c>
      <c r="E6312" s="619" t="s">
        <v>34466</v>
      </c>
      <c r="F6312"/>
      <c r="G6312"/>
      <c r="H6312"/>
    </row>
    <row r="6313" spans="1:8" ht="15" x14ac:dyDescent="0.25">
      <c r="A6313" s="609" t="str">
        <f t="shared" si="98"/>
        <v>97629</v>
      </c>
      <c r="B6313" s="607" t="s">
        <v>5555</v>
      </c>
      <c r="C6313" s="607" t="s">
        <v>17122</v>
      </c>
      <c r="D6313" s="607" t="s">
        <v>11895</v>
      </c>
      <c r="E6313" s="619" t="s">
        <v>33616</v>
      </c>
      <c r="F6313"/>
      <c r="G6313"/>
      <c r="H6313"/>
    </row>
    <row r="6314" spans="1:8" ht="15" x14ac:dyDescent="0.25">
      <c r="A6314" s="609" t="str">
        <f t="shared" si="98"/>
        <v>97631</v>
      </c>
      <c r="B6314" s="607" t="s">
        <v>5556</v>
      </c>
      <c r="C6314" s="607" t="s">
        <v>17123</v>
      </c>
      <c r="D6314" s="607" t="s">
        <v>10737</v>
      </c>
      <c r="E6314" s="619" t="s">
        <v>25104</v>
      </c>
      <c r="F6314"/>
      <c r="G6314"/>
      <c r="H6314"/>
    </row>
    <row r="6315" spans="1:8" ht="15" x14ac:dyDescent="0.25">
      <c r="A6315" s="609" t="str">
        <f t="shared" si="98"/>
        <v>97632</v>
      </c>
      <c r="B6315" s="607" t="s">
        <v>5557</v>
      </c>
      <c r="C6315" s="607" t="s">
        <v>17124</v>
      </c>
      <c r="D6315" s="607" t="s">
        <v>10494</v>
      </c>
      <c r="E6315" s="619" t="s">
        <v>9185</v>
      </c>
      <c r="F6315"/>
      <c r="G6315"/>
      <c r="H6315"/>
    </row>
    <row r="6316" spans="1:8" ht="15" x14ac:dyDescent="0.25">
      <c r="A6316" s="609" t="str">
        <f t="shared" si="98"/>
        <v>97633</v>
      </c>
      <c r="B6316" s="607" t="s">
        <v>5558</v>
      </c>
      <c r="C6316" s="607" t="s">
        <v>17125</v>
      </c>
      <c r="D6316" s="607" t="s">
        <v>10737</v>
      </c>
      <c r="E6316" s="619" t="s">
        <v>25236</v>
      </c>
      <c r="F6316"/>
      <c r="G6316"/>
      <c r="H6316"/>
    </row>
    <row r="6317" spans="1:8" ht="15" x14ac:dyDescent="0.25">
      <c r="A6317" s="609" t="str">
        <f t="shared" si="98"/>
        <v>97634</v>
      </c>
      <c r="B6317" s="607" t="s">
        <v>5559</v>
      </c>
      <c r="C6317" s="607" t="s">
        <v>17126</v>
      </c>
      <c r="D6317" s="607" t="s">
        <v>10737</v>
      </c>
      <c r="E6317" s="619" t="s">
        <v>9358</v>
      </c>
      <c r="F6317"/>
      <c r="G6317"/>
      <c r="H6317"/>
    </row>
    <row r="6318" spans="1:8" ht="15" x14ac:dyDescent="0.25">
      <c r="A6318" s="609" t="str">
        <f t="shared" si="98"/>
        <v>97635</v>
      </c>
      <c r="B6318" s="607" t="s">
        <v>5560</v>
      </c>
      <c r="C6318" s="607" t="s">
        <v>17127</v>
      </c>
      <c r="D6318" s="607" t="s">
        <v>10737</v>
      </c>
      <c r="E6318" s="619" t="s">
        <v>8916</v>
      </c>
      <c r="F6318"/>
      <c r="G6318"/>
      <c r="H6318"/>
    </row>
    <row r="6319" spans="1:8" ht="15" x14ac:dyDescent="0.25">
      <c r="A6319" s="609" t="str">
        <f t="shared" si="98"/>
        <v>97636</v>
      </c>
      <c r="B6319" s="607" t="s">
        <v>255</v>
      </c>
      <c r="C6319" s="607" t="s">
        <v>17128</v>
      </c>
      <c r="D6319" s="607" t="s">
        <v>10737</v>
      </c>
      <c r="E6319" s="619" t="s">
        <v>9983</v>
      </c>
      <c r="F6319"/>
      <c r="G6319"/>
      <c r="H6319"/>
    </row>
    <row r="6320" spans="1:8" ht="15" x14ac:dyDescent="0.25">
      <c r="A6320" s="609" t="str">
        <f t="shared" si="98"/>
        <v>97637</v>
      </c>
      <c r="B6320" s="607" t="s">
        <v>5561</v>
      </c>
      <c r="C6320" s="607" t="s">
        <v>17129</v>
      </c>
      <c r="D6320" s="607" t="s">
        <v>10737</v>
      </c>
      <c r="E6320" s="619" t="s">
        <v>9816</v>
      </c>
      <c r="F6320"/>
      <c r="G6320"/>
      <c r="H6320"/>
    </row>
    <row r="6321" spans="1:8" ht="15" x14ac:dyDescent="0.25">
      <c r="A6321" s="609" t="str">
        <f t="shared" si="98"/>
        <v>97638</v>
      </c>
      <c r="B6321" s="607" t="s">
        <v>5562</v>
      </c>
      <c r="C6321" s="607" t="s">
        <v>17131</v>
      </c>
      <c r="D6321" s="607" t="s">
        <v>10737</v>
      </c>
      <c r="E6321" s="619" t="s">
        <v>9714</v>
      </c>
      <c r="F6321"/>
      <c r="G6321"/>
      <c r="H6321"/>
    </row>
    <row r="6322" spans="1:8" ht="15" x14ac:dyDescent="0.25">
      <c r="A6322" s="609" t="str">
        <f t="shared" si="98"/>
        <v>97639</v>
      </c>
      <c r="B6322" s="607" t="s">
        <v>5563</v>
      </c>
      <c r="C6322" s="607" t="s">
        <v>17133</v>
      </c>
      <c r="D6322" s="607" t="s">
        <v>10737</v>
      </c>
      <c r="E6322" s="619" t="s">
        <v>17993</v>
      </c>
      <c r="F6322"/>
      <c r="G6322"/>
      <c r="H6322"/>
    </row>
    <row r="6323" spans="1:8" ht="15" x14ac:dyDescent="0.25">
      <c r="A6323" s="609" t="str">
        <f t="shared" si="98"/>
        <v>97640</v>
      </c>
      <c r="B6323" s="607" t="s">
        <v>5564</v>
      </c>
      <c r="C6323" s="607" t="s">
        <v>17135</v>
      </c>
      <c r="D6323" s="607" t="s">
        <v>10737</v>
      </c>
      <c r="E6323" s="619" t="s">
        <v>10305</v>
      </c>
      <c r="F6323"/>
      <c r="G6323"/>
      <c r="H6323"/>
    </row>
    <row r="6324" spans="1:8" ht="15" x14ac:dyDescent="0.25">
      <c r="A6324" s="609" t="str">
        <f t="shared" si="98"/>
        <v>97641</v>
      </c>
      <c r="B6324" s="607" t="s">
        <v>5565</v>
      </c>
      <c r="C6324" s="607" t="s">
        <v>17136</v>
      </c>
      <c r="D6324" s="607" t="s">
        <v>10737</v>
      </c>
      <c r="E6324" s="619" t="s">
        <v>18301</v>
      </c>
      <c r="F6324"/>
      <c r="G6324"/>
      <c r="H6324"/>
    </row>
    <row r="6325" spans="1:8" ht="15" x14ac:dyDescent="0.25">
      <c r="A6325" s="609" t="str">
        <f t="shared" si="98"/>
        <v>97642</v>
      </c>
      <c r="B6325" s="607" t="s">
        <v>5566</v>
      </c>
      <c r="C6325" s="607" t="s">
        <v>17137</v>
      </c>
      <c r="D6325" s="607" t="s">
        <v>10737</v>
      </c>
      <c r="E6325" s="619" t="s">
        <v>9506</v>
      </c>
      <c r="F6325"/>
      <c r="G6325"/>
      <c r="H6325"/>
    </row>
    <row r="6326" spans="1:8" ht="15" x14ac:dyDescent="0.25">
      <c r="A6326" s="609" t="str">
        <f t="shared" si="98"/>
        <v>97643</v>
      </c>
      <c r="B6326" s="607" t="s">
        <v>5567</v>
      </c>
      <c r="C6326" s="607" t="s">
        <v>17138</v>
      </c>
      <c r="D6326" s="607" t="s">
        <v>10737</v>
      </c>
      <c r="E6326" s="619" t="s">
        <v>19446</v>
      </c>
      <c r="F6326"/>
      <c r="G6326"/>
      <c r="H6326"/>
    </row>
    <row r="6327" spans="1:8" ht="15" x14ac:dyDescent="0.25">
      <c r="A6327" s="609" t="str">
        <f t="shared" si="98"/>
        <v>97644</v>
      </c>
      <c r="B6327" s="607" t="s">
        <v>5568</v>
      </c>
      <c r="C6327" s="607" t="s">
        <v>17139</v>
      </c>
      <c r="D6327" s="607" t="s">
        <v>10737</v>
      </c>
      <c r="E6327" s="619" t="s">
        <v>10055</v>
      </c>
      <c r="F6327"/>
      <c r="G6327"/>
      <c r="H6327"/>
    </row>
    <row r="6328" spans="1:8" ht="15" x14ac:dyDescent="0.25">
      <c r="A6328" s="609" t="str">
        <f t="shared" si="98"/>
        <v>97645</v>
      </c>
      <c r="B6328" s="607" t="s">
        <v>5569</v>
      </c>
      <c r="C6328" s="607" t="s">
        <v>17140</v>
      </c>
      <c r="D6328" s="607" t="s">
        <v>10737</v>
      </c>
      <c r="E6328" s="619" t="s">
        <v>34467</v>
      </c>
      <c r="F6328"/>
      <c r="G6328"/>
      <c r="H6328"/>
    </row>
    <row r="6329" spans="1:8" ht="15" x14ac:dyDescent="0.25">
      <c r="A6329" s="609" t="str">
        <f t="shared" si="98"/>
        <v>97647</v>
      </c>
      <c r="B6329" s="607" t="s">
        <v>5570</v>
      </c>
      <c r="C6329" s="607" t="s">
        <v>17141</v>
      </c>
      <c r="D6329" s="607" t="s">
        <v>10737</v>
      </c>
      <c r="E6329" s="619" t="s">
        <v>9581</v>
      </c>
      <c r="F6329"/>
      <c r="G6329"/>
      <c r="H6329"/>
    </row>
    <row r="6330" spans="1:8" ht="15" x14ac:dyDescent="0.25">
      <c r="A6330" s="609" t="str">
        <f t="shared" si="98"/>
        <v>97648</v>
      </c>
      <c r="B6330" s="607" t="s">
        <v>5571</v>
      </c>
      <c r="C6330" s="607" t="s">
        <v>17142</v>
      </c>
      <c r="D6330" s="607" t="s">
        <v>10737</v>
      </c>
      <c r="E6330" s="619" t="s">
        <v>9139</v>
      </c>
      <c r="F6330"/>
      <c r="G6330"/>
      <c r="H6330"/>
    </row>
    <row r="6331" spans="1:8" ht="15" x14ac:dyDescent="0.25">
      <c r="A6331" s="609" t="str">
        <f t="shared" si="98"/>
        <v>97649</v>
      </c>
      <c r="B6331" s="607" t="s">
        <v>5572</v>
      </c>
      <c r="C6331" s="607" t="s">
        <v>17143</v>
      </c>
      <c r="D6331" s="607" t="s">
        <v>10737</v>
      </c>
      <c r="E6331" s="619" t="s">
        <v>10222</v>
      </c>
      <c r="F6331"/>
      <c r="G6331"/>
      <c r="H6331"/>
    </row>
    <row r="6332" spans="1:8" ht="15" x14ac:dyDescent="0.25">
      <c r="A6332" s="609" t="str">
        <f t="shared" si="98"/>
        <v>97650</v>
      </c>
      <c r="B6332" s="607" t="s">
        <v>5573</v>
      </c>
      <c r="C6332" s="607" t="s">
        <v>17144</v>
      </c>
      <c r="D6332" s="607" t="s">
        <v>10737</v>
      </c>
      <c r="E6332" s="619" t="s">
        <v>9991</v>
      </c>
      <c r="F6332"/>
      <c r="G6332"/>
      <c r="H6332"/>
    </row>
    <row r="6333" spans="1:8" ht="15" x14ac:dyDescent="0.25">
      <c r="A6333" s="609" t="str">
        <f t="shared" si="98"/>
        <v>97651</v>
      </c>
      <c r="B6333" s="607" t="s">
        <v>5574</v>
      </c>
      <c r="C6333" s="607" t="s">
        <v>17145</v>
      </c>
      <c r="D6333" s="607" t="s">
        <v>10580</v>
      </c>
      <c r="E6333" s="619" t="s">
        <v>34468</v>
      </c>
      <c r="F6333"/>
      <c r="G6333"/>
      <c r="H6333"/>
    </row>
    <row r="6334" spans="1:8" ht="15" x14ac:dyDescent="0.25">
      <c r="A6334" s="609" t="str">
        <f t="shared" si="98"/>
        <v>97652</v>
      </c>
      <c r="B6334" s="607" t="s">
        <v>5575</v>
      </c>
      <c r="C6334" s="607" t="s">
        <v>17147</v>
      </c>
      <c r="D6334" s="607" t="s">
        <v>10580</v>
      </c>
      <c r="E6334" s="619" t="s">
        <v>34469</v>
      </c>
      <c r="F6334"/>
      <c r="G6334"/>
      <c r="H6334"/>
    </row>
    <row r="6335" spans="1:8" ht="15" x14ac:dyDescent="0.25">
      <c r="A6335" s="609" t="str">
        <f t="shared" si="98"/>
        <v>97653</v>
      </c>
      <c r="B6335" s="607" t="s">
        <v>5576</v>
      </c>
      <c r="C6335" s="607" t="s">
        <v>17148</v>
      </c>
      <c r="D6335" s="607" t="s">
        <v>10580</v>
      </c>
      <c r="E6335" s="619" t="s">
        <v>34470</v>
      </c>
      <c r="F6335"/>
      <c r="G6335"/>
      <c r="H6335"/>
    </row>
    <row r="6336" spans="1:8" ht="15" x14ac:dyDescent="0.25">
      <c r="A6336" s="609" t="str">
        <f t="shared" si="98"/>
        <v>97654</v>
      </c>
      <c r="B6336" s="607" t="s">
        <v>5577</v>
      </c>
      <c r="C6336" s="607" t="s">
        <v>17149</v>
      </c>
      <c r="D6336" s="607" t="s">
        <v>10580</v>
      </c>
      <c r="E6336" s="619" t="s">
        <v>34471</v>
      </c>
      <c r="F6336"/>
      <c r="G6336"/>
      <c r="H6336"/>
    </row>
    <row r="6337" spans="1:8" ht="15" x14ac:dyDescent="0.25">
      <c r="A6337" s="609" t="str">
        <f t="shared" si="98"/>
        <v>97655</v>
      </c>
      <c r="B6337" s="607" t="s">
        <v>5578</v>
      </c>
      <c r="C6337" s="607" t="s">
        <v>17150</v>
      </c>
      <c r="D6337" s="607" t="s">
        <v>10737</v>
      </c>
      <c r="E6337" s="619" t="s">
        <v>9028</v>
      </c>
      <c r="F6337"/>
      <c r="G6337"/>
      <c r="H6337"/>
    </row>
    <row r="6338" spans="1:8" ht="15" x14ac:dyDescent="0.25">
      <c r="A6338" s="609" t="str">
        <f t="shared" ref="A6338:A6401" si="99">IF(ISERROR(SEARCH("/",B6338)=6),TRIM(CLEAN(B6338)),IF(SEARCH("/",B6338)=6,IF(LEN(TRIM(CLEAN(B6338)))=7,LEFT(TRIM(CLEAN(B6338)),6)&amp;"00"&amp;RIGHT(TRIM(CLEAN(B6338)),1),LEFT(TRIM(CLEAN(B6338)),6)&amp;"0"&amp;RIGHT(TRIM(CLEAN(B6338)),2)),TRIM(CLEAN(B6338))))</f>
        <v>97656</v>
      </c>
      <c r="B6338" s="607" t="s">
        <v>5579</v>
      </c>
      <c r="C6338" s="607" t="s">
        <v>17152</v>
      </c>
      <c r="D6338" s="607" t="s">
        <v>10580</v>
      </c>
      <c r="E6338" s="619" t="s">
        <v>34472</v>
      </c>
      <c r="F6338"/>
      <c r="G6338"/>
      <c r="H6338"/>
    </row>
    <row r="6339" spans="1:8" ht="15" x14ac:dyDescent="0.25">
      <c r="A6339" s="609" t="str">
        <f t="shared" si="99"/>
        <v>97657</v>
      </c>
      <c r="B6339" s="607" t="s">
        <v>5580</v>
      </c>
      <c r="C6339" s="607" t="s">
        <v>17153</v>
      </c>
      <c r="D6339" s="607" t="s">
        <v>10580</v>
      </c>
      <c r="E6339" s="619" t="s">
        <v>34473</v>
      </c>
      <c r="F6339"/>
      <c r="G6339"/>
      <c r="H6339"/>
    </row>
    <row r="6340" spans="1:8" ht="15" x14ac:dyDescent="0.25">
      <c r="A6340" s="609" t="str">
        <f t="shared" si="99"/>
        <v>97658</v>
      </c>
      <c r="B6340" s="607" t="s">
        <v>5581</v>
      </c>
      <c r="C6340" s="607" t="s">
        <v>17154</v>
      </c>
      <c r="D6340" s="607" t="s">
        <v>10580</v>
      </c>
      <c r="E6340" s="619" t="s">
        <v>34474</v>
      </c>
      <c r="F6340"/>
      <c r="G6340"/>
      <c r="H6340"/>
    </row>
    <row r="6341" spans="1:8" ht="15" x14ac:dyDescent="0.25">
      <c r="A6341" s="609" t="str">
        <f t="shared" si="99"/>
        <v>97659</v>
      </c>
      <c r="B6341" s="607" t="s">
        <v>5582</v>
      </c>
      <c r="C6341" s="607" t="s">
        <v>17155</v>
      </c>
      <c r="D6341" s="607" t="s">
        <v>10580</v>
      </c>
      <c r="E6341" s="619" t="s">
        <v>34475</v>
      </c>
      <c r="F6341"/>
      <c r="G6341"/>
      <c r="H6341"/>
    </row>
    <row r="6342" spans="1:8" ht="15" x14ac:dyDescent="0.25">
      <c r="A6342" s="609" t="str">
        <f t="shared" si="99"/>
        <v>97660</v>
      </c>
      <c r="B6342" s="607" t="s">
        <v>5583</v>
      </c>
      <c r="C6342" s="607" t="s">
        <v>17156</v>
      </c>
      <c r="D6342" s="607" t="s">
        <v>10580</v>
      </c>
      <c r="E6342" s="619" t="s">
        <v>11098</v>
      </c>
      <c r="F6342"/>
      <c r="G6342"/>
      <c r="H6342"/>
    </row>
    <row r="6343" spans="1:8" ht="15" x14ac:dyDescent="0.25">
      <c r="A6343" s="609" t="str">
        <f t="shared" si="99"/>
        <v>97661</v>
      </c>
      <c r="B6343" s="607" t="s">
        <v>5584</v>
      </c>
      <c r="C6343" s="607" t="s">
        <v>17157</v>
      </c>
      <c r="D6343" s="607" t="s">
        <v>10494</v>
      </c>
      <c r="E6343" s="619" t="s">
        <v>11098</v>
      </c>
      <c r="F6343"/>
      <c r="G6343"/>
      <c r="H6343"/>
    </row>
    <row r="6344" spans="1:8" ht="15" x14ac:dyDescent="0.25">
      <c r="A6344" s="609" t="str">
        <f t="shared" si="99"/>
        <v>97662</v>
      </c>
      <c r="B6344" s="607" t="s">
        <v>5585</v>
      </c>
      <c r="C6344" s="607" t="s">
        <v>17158</v>
      </c>
      <c r="D6344" s="607" t="s">
        <v>10494</v>
      </c>
      <c r="E6344" s="619" t="s">
        <v>11736</v>
      </c>
      <c r="F6344"/>
      <c r="G6344"/>
      <c r="H6344"/>
    </row>
    <row r="6345" spans="1:8" ht="15" x14ac:dyDescent="0.25">
      <c r="A6345" s="609" t="str">
        <f t="shared" si="99"/>
        <v>97663</v>
      </c>
      <c r="B6345" s="607" t="s">
        <v>5586</v>
      </c>
      <c r="C6345" s="607" t="s">
        <v>17159</v>
      </c>
      <c r="D6345" s="607" t="s">
        <v>10580</v>
      </c>
      <c r="E6345" s="619" t="s">
        <v>9802</v>
      </c>
      <c r="F6345"/>
      <c r="G6345"/>
      <c r="H6345"/>
    </row>
    <row r="6346" spans="1:8" ht="15" x14ac:dyDescent="0.25">
      <c r="A6346" s="609" t="str">
        <f t="shared" si="99"/>
        <v>97664</v>
      </c>
      <c r="B6346" s="607" t="s">
        <v>5587</v>
      </c>
      <c r="C6346" s="607" t="s">
        <v>17160</v>
      </c>
      <c r="D6346" s="607" t="s">
        <v>10580</v>
      </c>
      <c r="E6346" s="619" t="s">
        <v>9200</v>
      </c>
      <c r="F6346"/>
      <c r="G6346"/>
      <c r="H6346"/>
    </row>
    <row r="6347" spans="1:8" ht="15" x14ac:dyDescent="0.25">
      <c r="A6347" s="609" t="str">
        <f t="shared" si="99"/>
        <v>97665</v>
      </c>
      <c r="B6347" s="607" t="s">
        <v>5588</v>
      </c>
      <c r="C6347" s="607" t="s">
        <v>17161</v>
      </c>
      <c r="D6347" s="607" t="s">
        <v>10580</v>
      </c>
      <c r="E6347" s="619" t="s">
        <v>9036</v>
      </c>
      <c r="F6347"/>
      <c r="G6347"/>
      <c r="H6347"/>
    </row>
    <row r="6348" spans="1:8" ht="15" x14ac:dyDescent="0.25">
      <c r="A6348" s="609" t="str">
        <f t="shared" si="99"/>
        <v>97666</v>
      </c>
      <c r="B6348" s="607" t="s">
        <v>5589</v>
      </c>
      <c r="C6348" s="607" t="s">
        <v>17162</v>
      </c>
      <c r="D6348" s="607" t="s">
        <v>10580</v>
      </c>
      <c r="E6348" s="619" t="s">
        <v>9406</v>
      </c>
      <c r="F6348"/>
      <c r="G6348"/>
      <c r="H6348"/>
    </row>
    <row r="6349" spans="1:8" ht="15" x14ac:dyDescent="0.25">
      <c r="A6349" s="609" t="str">
        <f t="shared" si="99"/>
        <v>95967</v>
      </c>
      <c r="B6349" s="607" t="s">
        <v>4864</v>
      </c>
      <c r="C6349" s="607" t="s">
        <v>17163</v>
      </c>
      <c r="D6349" s="607" t="s">
        <v>11130</v>
      </c>
      <c r="E6349" s="619" t="s">
        <v>33254</v>
      </c>
      <c r="F6349"/>
      <c r="G6349"/>
      <c r="H6349"/>
    </row>
    <row r="6350" spans="1:8" ht="15" x14ac:dyDescent="0.25">
      <c r="A6350" s="609" t="str">
        <f t="shared" si="99"/>
        <v>99058</v>
      </c>
      <c r="B6350" s="607" t="s">
        <v>5944</v>
      </c>
      <c r="C6350" s="607" t="s">
        <v>17164</v>
      </c>
      <c r="D6350" s="607" t="s">
        <v>10580</v>
      </c>
      <c r="E6350" s="619" t="s">
        <v>9599</v>
      </c>
      <c r="F6350"/>
      <c r="G6350"/>
      <c r="H6350"/>
    </row>
    <row r="6351" spans="1:8" ht="15" x14ac:dyDescent="0.25">
      <c r="A6351" s="609" t="str">
        <f t="shared" si="99"/>
        <v>99059</v>
      </c>
      <c r="B6351" s="607" t="s">
        <v>5945</v>
      </c>
      <c r="C6351" s="607" t="s">
        <v>17165</v>
      </c>
      <c r="D6351" s="607" t="s">
        <v>10494</v>
      </c>
      <c r="E6351" s="619" t="s">
        <v>9873</v>
      </c>
      <c r="F6351"/>
      <c r="G6351"/>
      <c r="H6351"/>
    </row>
    <row r="6352" spans="1:8" ht="15" x14ac:dyDescent="0.25">
      <c r="A6352" s="609" t="str">
        <f t="shared" si="99"/>
        <v>99060</v>
      </c>
      <c r="B6352" s="607" t="s">
        <v>5946</v>
      </c>
      <c r="C6352" s="607" t="s">
        <v>17166</v>
      </c>
      <c r="D6352" s="607" t="s">
        <v>10580</v>
      </c>
      <c r="E6352" s="619" t="s">
        <v>32218</v>
      </c>
      <c r="F6352"/>
      <c r="G6352"/>
      <c r="H6352"/>
    </row>
    <row r="6353" spans="1:8" ht="15" x14ac:dyDescent="0.25">
      <c r="A6353" s="609" t="str">
        <f t="shared" si="99"/>
        <v>99061</v>
      </c>
      <c r="B6353" s="607" t="s">
        <v>5947</v>
      </c>
      <c r="C6353" s="607" t="s">
        <v>17167</v>
      </c>
      <c r="D6353" s="607" t="s">
        <v>10580</v>
      </c>
      <c r="E6353" s="619" t="s">
        <v>34072</v>
      </c>
      <c r="F6353"/>
      <c r="G6353"/>
      <c r="H6353"/>
    </row>
    <row r="6354" spans="1:8" ht="15" x14ac:dyDescent="0.25">
      <c r="A6354" s="609" t="str">
        <f t="shared" si="99"/>
        <v>99062</v>
      </c>
      <c r="B6354" s="607" t="s">
        <v>5948</v>
      </c>
      <c r="C6354" s="607" t="s">
        <v>17168</v>
      </c>
      <c r="D6354" s="607" t="s">
        <v>10580</v>
      </c>
      <c r="E6354" s="619" t="s">
        <v>8876</v>
      </c>
      <c r="F6354"/>
      <c r="G6354"/>
      <c r="H6354"/>
    </row>
    <row r="6355" spans="1:8" ht="15" x14ac:dyDescent="0.25">
      <c r="A6355" s="609" t="str">
        <f t="shared" si="99"/>
        <v>99063</v>
      </c>
      <c r="B6355" s="607" t="s">
        <v>5949</v>
      </c>
      <c r="C6355" s="607" t="s">
        <v>17169</v>
      </c>
      <c r="D6355" s="607" t="s">
        <v>10494</v>
      </c>
      <c r="E6355" s="619" t="s">
        <v>9806</v>
      </c>
      <c r="F6355"/>
      <c r="G6355"/>
      <c r="H6355"/>
    </row>
    <row r="6356" spans="1:8" ht="15" x14ac:dyDescent="0.25">
      <c r="A6356" s="609" t="str">
        <f t="shared" si="99"/>
        <v>99064</v>
      </c>
      <c r="B6356" s="607" t="s">
        <v>5950</v>
      </c>
      <c r="C6356" s="607" t="s">
        <v>17170</v>
      </c>
      <c r="D6356" s="607" t="s">
        <v>10494</v>
      </c>
      <c r="E6356" s="619" t="s">
        <v>11070</v>
      </c>
      <c r="F6356"/>
      <c r="G6356"/>
      <c r="H6356"/>
    </row>
    <row r="6357" spans="1:8" ht="15" x14ac:dyDescent="0.25">
      <c r="A6357" s="609" t="str">
        <f t="shared" si="99"/>
        <v>93588</v>
      </c>
      <c r="B6357" s="607" t="s">
        <v>4080</v>
      </c>
      <c r="C6357" s="607" t="s">
        <v>17171</v>
      </c>
      <c r="D6357" s="607" t="s">
        <v>17062</v>
      </c>
      <c r="E6357" s="619" t="s">
        <v>17229</v>
      </c>
      <c r="F6357"/>
      <c r="G6357"/>
      <c r="H6357"/>
    </row>
    <row r="6358" spans="1:8" ht="15" x14ac:dyDescent="0.25">
      <c r="A6358" s="609" t="str">
        <f t="shared" si="99"/>
        <v>93589</v>
      </c>
      <c r="B6358" s="607" t="s">
        <v>4081</v>
      </c>
      <c r="C6358" s="607" t="s">
        <v>17172</v>
      </c>
      <c r="D6358" s="607" t="s">
        <v>17062</v>
      </c>
      <c r="E6358" s="619" t="s">
        <v>9185</v>
      </c>
      <c r="F6358"/>
      <c r="G6358"/>
      <c r="H6358"/>
    </row>
    <row r="6359" spans="1:8" ht="15" x14ac:dyDescent="0.25">
      <c r="A6359" s="609" t="str">
        <f t="shared" si="99"/>
        <v>93590</v>
      </c>
      <c r="B6359" s="607" t="s">
        <v>4082</v>
      </c>
      <c r="C6359" s="607" t="s">
        <v>17173</v>
      </c>
      <c r="D6359" s="607" t="s">
        <v>17062</v>
      </c>
      <c r="E6359" s="619" t="s">
        <v>9963</v>
      </c>
      <c r="F6359"/>
      <c r="G6359"/>
      <c r="H6359"/>
    </row>
    <row r="6360" spans="1:8" ht="15" x14ac:dyDescent="0.25">
      <c r="A6360" s="609" t="str">
        <f t="shared" si="99"/>
        <v>93591</v>
      </c>
      <c r="B6360" s="607" t="s">
        <v>4083</v>
      </c>
      <c r="C6360" s="607" t="s">
        <v>17174</v>
      </c>
      <c r="D6360" s="607" t="s">
        <v>17062</v>
      </c>
      <c r="E6360" s="619" t="s">
        <v>8837</v>
      </c>
      <c r="F6360"/>
      <c r="G6360"/>
      <c r="H6360"/>
    </row>
    <row r="6361" spans="1:8" ht="15" x14ac:dyDescent="0.25">
      <c r="A6361" s="609" t="str">
        <f t="shared" si="99"/>
        <v>93592</v>
      </c>
      <c r="B6361" s="607" t="s">
        <v>4084</v>
      </c>
      <c r="C6361" s="607" t="s">
        <v>17175</v>
      </c>
      <c r="D6361" s="607" t="s">
        <v>17062</v>
      </c>
      <c r="E6361" s="619" t="s">
        <v>8934</v>
      </c>
      <c r="F6361"/>
      <c r="G6361"/>
      <c r="H6361"/>
    </row>
    <row r="6362" spans="1:8" ht="15" x14ac:dyDescent="0.25">
      <c r="A6362" s="609" t="str">
        <f t="shared" si="99"/>
        <v>93593</v>
      </c>
      <c r="B6362" s="607" t="s">
        <v>280</v>
      </c>
      <c r="C6362" s="607" t="s">
        <v>17176</v>
      </c>
      <c r="D6362" s="607" t="s">
        <v>17062</v>
      </c>
      <c r="E6362" s="619" t="s">
        <v>10176</v>
      </c>
      <c r="F6362"/>
      <c r="G6362"/>
      <c r="H6362"/>
    </row>
    <row r="6363" spans="1:8" ht="15" x14ac:dyDescent="0.25">
      <c r="A6363" s="609" t="str">
        <f t="shared" si="99"/>
        <v>93594</v>
      </c>
      <c r="B6363" s="607" t="s">
        <v>4085</v>
      </c>
      <c r="C6363" s="607" t="s">
        <v>17177</v>
      </c>
      <c r="D6363" s="607" t="s">
        <v>155</v>
      </c>
      <c r="E6363" s="619" t="s">
        <v>9598</v>
      </c>
      <c r="F6363"/>
      <c r="G6363"/>
      <c r="H6363"/>
    </row>
    <row r="6364" spans="1:8" ht="15" x14ac:dyDescent="0.25">
      <c r="A6364" s="609" t="str">
        <f t="shared" si="99"/>
        <v>93595</v>
      </c>
      <c r="B6364" s="607" t="s">
        <v>4086</v>
      </c>
      <c r="C6364" s="607" t="s">
        <v>17178</v>
      </c>
      <c r="D6364" s="607" t="s">
        <v>155</v>
      </c>
      <c r="E6364" s="619" t="s">
        <v>10305</v>
      </c>
      <c r="F6364"/>
      <c r="G6364"/>
      <c r="H6364"/>
    </row>
    <row r="6365" spans="1:8" ht="15" x14ac:dyDescent="0.25">
      <c r="A6365" s="609" t="str">
        <f t="shared" si="99"/>
        <v>93596</v>
      </c>
      <c r="B6365" s="607" t="s">
        <v>4087</v>
      </c>
      <c r="C6365" s="607" t="s">
        <v>17180</v>
      </c>
      <c r="D6365" s="607" t="s">
        <v>155</v>
      </c>
      <c r="E6365" s="619" t="s">
        <v>11096</v>
      </c>
      <c r="F6365"/>
      <c r="G6365"/>
      <c r="H6365"/>
    </row>
    <row r="6366" spans="1:8" ht="15" x14ac:dyDescent="0.25">
      <c r="A6366" s="609" t="str">
        <f t="shared" si="99"/>
        <v>93597</v>
      </c>
      <c r="B6366" s="607" t="s">
        <v>4088</v>
      </c>
      <c r="C6366" s="607" t="s">
        <v>17182</v>
      </c>
      <c r="D6366" s="607" t="s">
        <v>155</v>
      </c>
      <c r="E6366" s="619" t="s">
        <v>17193</v>
      </c>
      <c r="F6366"/>
      <c r="G6366"/>
      <c r="H6366"/>
    </row>
    <row r="6367" spans="1:8" ht="15" x14ac:dyDescent="0.25">
      <c r="A6367" s="609" t="str">
        <f t="shared" si="99"/>
        <v>93598</v>
      </c>
      <c r="B6367" s="607" t="s">
        <v>4089</v>
      </c>
      <c r="C6367" s="607" t="s">
        <v>17183</v>
      </c>
      <c r="D6367" s="607" t="s">
        <v>155</v>
      </c>
      <c r="E6367" s="619" t="s">
        <v>19836</v>
      </c>
      <c r="F6367"/>
      <c r="G6367"/>
      <c r="H6367"/>
    </row>
    <row r="6368" spans="1:8" ht="15" x14ac:dyDescent="0.25">
      <c r="A6368" s="609" t="str">
        <f t="shared" si="99"/>
        <v>93599</v>
      </c>
      <c r="B6368" s="607" t="s">
        <v>4090</v>
      </c>
      <c r="C6368" s="607" t="s">
        <v>17184</v>
      </c>
      <c r="D6368" s="607" t="s">
        <v>155</v>
      </c>
      <c r="E6368" s="619" t="s">
        <v>9095</v>
      </c>
      <c r="F6368"/>
      <c r="G6368"/>
      <c r="H6368"/>
    </row>
    <row r="6369" spans="1:8" ht="15" x14ac:dyDescent="0.25">
      <c r="A6369" s="609" t="str">
        <f t="shared" si="99"/>
        <v>95425</v>
      </c>
      <c r="B6369" s="607" t="s">
        <v>4665</v>
      </c>
      <c r="C6369" s="607" t="s">
        <v>17185</v>
      </c>
      <c r="D6369" s="607" t="s">
        <v>17062</v>
      </c>
      <c r="E6369" s="619" t="s">
        <v>8826</v>
      </c>
      <c r="F6369"/>
      <c r="G6369"/>
      <c r="H6369"/>
    </row>
    <row r="6370" spans="1:8" ht="15" x14ac:dyDescent="0.25">
      <c r="A6370" s="609" t="str">
        <f t="shared" si="99"/>
        <v>95426</v>
      </c>
      <c r="B6370" s="607" t="s">
        <v>4666</v>
      </c>
      <c r="C6370" s="607" t="s">
        <v>17186</v>
      </c>
      <c r="D6370" s="607" t="s">
        <v>17062</v>
      </c>
      <c r="E6370" s="619" t="s">
        <v>11799</v>
      </c>
      <c r="F6370"/>
      <c r="G6370"/>
      <c r="H6370"/>
    </row>
    <row r="6371" spans="1:8" ht="15" x14ac:dyDescent="0.25">
      <c r="A6371" s="609" t="str">
        <f t="shared" si="99"/>
        <v>95427</v>
      </c>
      <c r="B6371" s="607" t="s">
        <v>4667</v>
      </c>
      <c r="C6371" s="607" t="s">
        <v>17187</v>
      </c>
      <c r="D6371" s="607" t="s">
        <v>17062</v>
      </c>
      <c r="E6371" s="619" t="s">
        <v>8975</v>
      </c>
      <c r="F6371"/>
      <c r="G6371"/>
      <c r="H6371"/>
    </row>
    <row r="6372" spans="1:8" ht="15" x14ac:dyDescent="0.25">
      <c r="A6372" s="609" t="str">
        <f t="shared" si="99"/>
        <v>95428</v>
      </c>
      <c r="B6372" s="607" t="s">
        <v>4668</v>
      </c>
      <c r="C6372" s="607" t="s">
        <v>17188</v>
      </c>
      <c r="D6372" s="607" t="s">
        <v>155</v>
      </c>
      <c r="E6372" s="619" t="s">
        <v>19836</v>
      </c>
      <c r="F6372"/>
      <c r="G6372"/>
      <c r="H6372"/>
    </row>
    <row r="6373" spans="1:8" ht="15" x14ac:dyDescent="0.25">
      <c r="A6373" s="609" t="str">
        <f t="shared" si="99"/>
        <v>95429</v>
      </c>
      <c r="B6373" s="607" t="s">
        <v>4669</v>
      </c>
      <c r="C6373" s="607" t="s">
        <v>17189</v>
      </c>
      <c r="D6373" s="607" t="s">
        <v>155</v>
      </c>
      <c r="E6373" s="619" t="s">
        <v>9640</v>
      </c>
      <c r="F6373"/>
      <c r="G6373"/>
      <c r="H6373"/>
    </row>
    <row r="6374" spans="1:8" ht="15" x14ac:dyDescent="0.25">
      <c r="A6374" s="609" t="str">
        <f t="shared" si="99"/>
        <v>95430</v>
      </c>
      <c r="B6374" s="607" t="s">
        <v>4670</v>
      </c>
      <c r="C6374" s="607" t="s">
        <v>17190</v>
      </c>
      <c r="D6374" s="607" t="s">
        <v>155</v>
      </c>
      <c r="E6374" s="619" t="s">
        <v>11736</v>
      </c>
      <c r="F6374"/>
      <c r="G6374"/>
      <c r="H6374"/>
    </row>
    <row r="6375" spans="1:8" ht="15" x14ac:dyDescent="0.25">
      <c r="A6375" s="609" t="str">
        <f t="shared" si="99"/>
        <v>95875</v>
      </c>
      <c r="B6375" s="607" t="s">
        <v>305</v>
      </c>
      <c r="C6375" s="607" t="s">
        <v>17191</v>
      </c>
      <c r="D6375" s="607" t="s">
        <v>17062</v>
      </c>
      <c r="E6375" s="619" t="s">
        <v>11808</v>
      </c>
      <c r="F6375"/>
      <c r="G6375"/>
      <c r="H6375"/>
    </row>
    <row r="6376" spans="1:8" ht="15" x14ac:dyDescent="0.25">
      <c r="A6376" s="609" t="str">
        <f t="shared" si="99"/>
        <v>95876</v>
      </c>
      <c r="B6376" s="607" t="s">
        <v>205</v>
      </c>
      <c r="C6376" s="607" t="s">
        <v>17192</v>
      </c>
      <c r="D6376" s="607" t="s">
        <v>17062</v>
      </c>
      <c r="E6376" s="619" t="s">
        <v>9230</v>
      </c>
      <c r="F6376"/>
      <c r="G6376"/>
      <c r="H6376"/>
    </row>
    <row r="6377" spans="1:8" ht="15" x14ac:dyDescent="0.25">
      <c r="A6377" s="609" t="str">
        <f t="shared" si="99"/>
        <v>95877</v>
      </c>
      <c r="B6377" s="607" t="s">
        <v>4849</v>
      </c>
      <c r="C6377" s="607" t="s">
        <v>17194</v>
      </c>
      <c r="D6377" s="607" t="s">
        <v>17062</v>
      </c>
      <c r="E6377" s="619" t="s">
        <v>8832</v>
      </c>
      <c r="F6377"/>
      <c r="G6377"/>
      <c r="H6377"/>
    </row>
    <row r="6378" spans="1:8" ht="15" x14ac:dyDescent="0.25">
      <c r="A6378" s="609" t="str">
        <f t="shared" si="99"/>
        <v>95878</v>
      </c>
      <c r="B6378" s="607" t="s">
        <v>4850</v>
      </c>
      <c r="C6378" s="607" t="s">
        <v>17195</v>
      </c>
      <c r="D6378" s="607" t="s">
        <v>155</v>
      </c>
      <c r="E6378" s="619" t="s">
        <v>8870</v>
      </c>
      <c r="F6378"/>
      <c r="G6378"/>
      <c r="H6378"/>
    </row>
    <row r="6379" spans="1:8" ht="15" x14ac:dyDescent="0.25">
      <c r="A6379" s="609" t="str">
        <f t="shared" si="99"/>
        <v>95879</v>
      </c>
      <c r="B6379" s="607" t="s">
        <v>219</v>
      </c>
      <c r="C6379" s="607" t="s">
        <v>17196</v>
      </c>
      <c r="D6379" s="607" t="s">
        <v>155</v>
      </c>
      <c r="E6379" s="619" t="s">
        <v>17179</v>
      </c>
      <c r="F6379"/>
      <c r="G6379"/>
      <c r="H6379"/>
    </row>
    <row r="6380" spans="1:8" ht="15" x14ac:dyDescent="0.25">
      <c r="A6380" s="609" t="str">
        <f t="shared" si="99"/>
        <v>95880</v>
      </c>
      <c r="B6380" s="607" t="s">
        <v>4851</v>
      </c>
      <c r="C6380" s="607" t="s">
        <v>17197</v>
      </c>
      <c r="D6380" s="607" t="s">
        <v>155</v>
      </c>
      <c r="E6380" s="619" t="s">
        <v>9713</v>
      </c>
      <c r="F6380"/>
      <c r="G6380"/>
      <c r="H6380"/>
    </row>
    <row r="6381" spans="1:8" ht="15" x14ac:dyDescent="0.25">
      <c r="A6381" s="609" t="str">
        <f t="shared" si="99"/>
        <v>97912</v>
      </c>
      <c r="B6381" s="607" t="s">
        <v>5631</v>
      </c>
      <c r="C6381" s="607" t="s">
        <v>17198</v>
      </c>
      <c r="D6381" s="607" t="s">
        <v>17062</v>
      </c>
      <c r="E6381" s="619" t="s">
        <v>11276</v>
      </c>
      <c r="F6381"/>
      <c r="G6381"/>
      <c r="H6381"/>
    </row>
    <row r="6382" spans="1:8" ht="15" x14ac:dyDescent="0.25">
      <c r="A6382" s="609" t="str">
        <f t="shared" si="99"/>
        <v>97913</v>
      </c>
      <c r="B6382" s="607" t="s">
        <v>5632</v>
      </c>
      <c r="C6382" s="607" t="s">
        <v>17199</v>
      </c>
      <c r="D6382" s="607" t="s">
        <v>17062</v>
      </c>
      <c r="E6382" s="619" t="s">
        <v>9506</v>
      </c>
      <c r="F6382"/>
      <c r="G6382"/>
      <c r="H6382"/>
    </row>
    <row r="6383" spans="1:8" ht="15" x14ac:dyDescent="0.25">
      <c r="A6383" s="609" t="str">
        <f t="shared" si="99"/>
        <v>97914</v>
      </c>
      <c r="B6383" s="607" t="s">
        <v>5633</v>
      </c>
      <c r="C6383" s="607" t="s">
        <v>17201</v>
      </c>
      <c r="D6383" s="607" t="s">
        <v>17062</v>
      </c>
      <c r="E6383" s="619" t="s">
        <v>8837</v>
      </c>
      <c r="F6383"/>
      <c r="G6383"/>
      <c r="H6383"/>
    </row>
    <row r="6384" spans="1:8" ht="15" x14ac:dyDescent="0.25">
      <c r="A6384" s="609" t="str">
        <f t="shared" si="99"/>
        <v>97915</v>
      </c>
      <c r="B6384" s="607" t="s">
        <v>5634</v>
      </c>
      <c r="C6384" s="607" t="s">
        <v>17202</v>
      </c>
      <c r="D6384" s="607" t="s">
        <v>17062</v>
      </c>
      <c r="E6384" s="619" t="s">
        <v>9621</v>
      </c>
      <c r="F6384"/>
      <c r="G6384"/>
      <c r="H6384"/>
    </row>
    <row r="6385" spans="1:8" ht="15" x14ac:dyDescent="0.25">
      <c r="A6385" s="609" t="str">
        <f t="shared" si="99"/>
        <v>100937</v>
      </c>
      <c r="B6385" s="607" t="s">
        <v>7915</v>
      </c>
      <c r="C6385" s="607" t="s">
        <v>17203</v>
      </c>
      <c r="D6385" s="607" t="s">
        <v>17062</v>
      </c>
      <c r="E6385" s="619" t="s">
        <v>9246</v>
      </c>
      <c r="F6385"/>
      <c r="G6385"/>
      <c r="H6385"/>
    </row>
    <row r="6386" spans="1:8" ht="15" x14ac:dyDescent="0.25">
      <c r="A6386" s="609" t="str">
        <f t="shared" si="99"/>
        <v>100938</v>
      </c>
      <c r="B6386" s="607" t="s">
        <v>7916</v>
      </c>
      <c r="C6386" s="607" t="s">
        <v>17204</v>
      </c>
      <c r="D6386" s="607" t="s">
        <v>17062</v>
      </c>
      <c r="E6386" s="619" t="s">
        <v>11767</v>
      </c>
      <c r="F6386"/>
      <c r="G6386"/>
      <c r="H6386"/>
    </row>
    <row r="6387" spans="1:8" ht="15" x14ac:dyDescent="0.25">
      <c r="A6387" s="609" t="str">
        <f t="shared" si="99"/>
        <v>100939</v>
      </c>
      <c r="B6387" s="607" t="s">
        <v>7917</v>
      </c>
      <c r="C6387" s="607" t="s">
        <v>17205</v>
      </c>
      <c r="D6387" s="607" t="s">
        <v>17062</v>
      </c>
      <c r="E6387" s="619" t="s">
        <v>8997</v>
      </c>
      <c r="F6387"/>
      <c r="G6387"/>
      <c r="H6387"/>
    </row>
    <row r="6388" spans="1:8" ht="15" x14ac:dyDescent="0.25">
      <c r="A6388" s="609" t="str">
        <f t="shared" si="99"/>
        <v>100940</v>
      </c>
      <c r="B6388" s="607" t="s">
        <v>7918</v>
      </c>
      <c r="C6388" s="607" t="s">
        <v>17206</v>
      </c>
      <c r="D6388" s="607" t="s">
        <v>17062</v>
      </c>
      <c r="E6388" s="619" t="s">
        <v>10114</v>
      </c>
      <c r="F6388"/>
      <c r="G6388"/>
      <c r="H6388"/>
    </row>
    <row r="6389" spans="1:8" ht="15" x14ac:dyDescent="0.25">
      <c r="A6389" s="609" t="str">
        <f t="shared" si="99"/>
        <v>100941</v>
      </c>
      <c r="B6389" s="607" t="s">
        <v>7919</v>
      </c>
      <c r="C6389" s="607" t="s">
        <v>17207</v>
      </c>
      <c r="D6389" s="607" t="s">
        <v>155</v>
      </c>
      <c r="E6389" s="619" t="s">
        <v>8846</v>
      </c>
      <c r="F6389"/>
      <c r="G6389"/>
      <c r="H6389"/>
    </row>
    <row r="6390" spans="1:8" ht="15" x14ac:dyDescent="0.25">
      <c r="A6390" s="609" t="str">
        <f t="shared" si="99"/>
        <v>100942</v>
      </c>
      <c r="B6390" s="607" t="s">
        <v>7920</v>
      </c>
      <c r="C6390" s="607" t="s">
        <v>17209</v>
      </c>
      <c r="D6390" s="607" t="s">
        <v>155</v>
      </c>
      <c r="E6390" s="619" t="s">
        <v>21623</v>
      </c>
      <c r="F6390"/>
      <c r="G6390"/>
      <c r="H6390"/>
    </row>
    <row r="6391" spans="1:8" ht="15" x14ac:dyDescent="0.25">
      <c r="A6391" s="609" t="str">
        <f t="shared" si="99"/>
        <v>100943</v>
      </c>
      <c r="B6391" s="607" t="s">
        <v>7921</v>
      </c>
      <c r="C6391" s="607" t="s">
        <v>17210</v>
      </c>
      <c r="D6391" s="607" t="s">
        <v>155</v>
      </c>
      <c r="E6391" s="619" t="s">
        <v>9088</v>
      </c>
      <c r="F6391"/>
      <c r="G6391"/>
      <c r="H6391"/>
    </row>
    <row r="6392" spans="1:8" ht="15" x14ac:dyDescent="0.25">
      <c r="A6392" s="609" t="str">
        <f t="shared" si="99"/>
        <v>100944</v>
      </c>
      <c r="B6392" s="607" t="s">
        <v>7922</v>
      </c>
      <c r="C6392" s="607" t="s">
        <v>17211</v>
      </c>
      <c r="D6392" s="607" t="s">
        <v>155</v>
      </c>
      <c r="E6392" s="619" t="s">
        <v>9072</v>
      </c>
      <c r="F6392"/>
      <c r="G6392"/>
      <c r="H6392"/>
    </row>
    <row r="6393" spans="1:8" ht="15" x14ac:dyDescent="0.25">
      <c r="A6393" s="609" t="str">
        <f t="shared" si="99"/>
        <v>100945</v>
      </c>
      <c r="B6393" s="607" t="s">
        <v>7923</v>
      </c>
      <c r="C6393" s="607" t="s">
        <v>17212</v>
      </c>
      <c r="D6393" s="607" t="s">
        <v>155</v>
      </c>
      <c r="E6393" s="619" t="s">
        <v>9109</v>
      </c>
      <c r="F6393"/>
      <c r="G6393"/>
      <c r="H6393"/>
    </row>
    <row r="6394" spans="1:8" ht="15" x14ac:dyDescent="0.25">
      <c r="A6394" s="609" t="str">
        <f t="shared" si="99"/>
        <v>100946</v>
      </c>
      <c r="B6394" s="607" t="s">
        <v>7924</v>
      </c>
      <c r="C6394" s="607" t="s">
        <v>17213</v>
      </c>
      <c r="D6394" s="607" t="s">
        <v>155</v>
      </c>
      <c r="E6394" s="619" t="s">
        <v>9163</v>
      </c>
      <c r="F6394"/>
      <c r="G6394"/>
      <c r="H6394"/>
    </row>
    <row r="6395" spans="1:8" ht="15" x14ac:dyDescent="0.25">
      <c r="A6395" s="609" t="str">
        <f t="shared" si="99"/>
        <v>100947</v>
      </c>
      <c r="B6395" s="607" t="s">
        <v>7925</v>
      </c>
      <c r="C6395" s="607" t="s">
        <v>17214</v>
      </c>
      <c r="D6395" s="607" t="s">
        <v>155</v>
      </c>
      <c r="E6395" s="619" t="s">
        <v>9598</v>
      </c>
      <c r="F6395"/>
      <c r="G6395"/>
      <c r="H6395"/>
    </row>
    <row r="6396" spans="1:8" ht="15" x14ac:dyDescent="0.25">
      <c r="A6396" s="609" t="str">
        <f t="shared" si="99"/>
        <v>100948</v>
      </c>
      <c r="B6396" s="607" t="s">
        <v>7926</v>
      </c>
      <c r="C6396" s="607" t="s">
        <v>17215</v>
      </c>
      <c r="D6396" s="607" t="s">
        <v>155</v>
      </c>
      <c r="E6396" s="619" t="s">
        <v>8975</v>
      </c>
      <c r="F6396"/>
      <c r="G6396"/>
      <c r="H6396"/>
    </row>
    <row r="6397" spans="1:8" ht="15" x14ac:dyDescent="0.25">
      <c r="A6397" s="609" t="str">
        <f t="shared" si="99"/>
        <v>100949</v>
      </c>
      <c r="B6397" s="607" t="s">
        <v>7927</v>
      </c>
      <c r="C6397" s="607" t="s">
        <v>17216</v>
      </c>
      <c r="D6397" s="607" t="s">
        <v>155</v>
      </c>
      <c r="E6397" s="619" t="s">
        <v>17252</v>
      </c>
      <c r="F6397"/>
      <c r="G6397"/>
      <c r="H6397"/>
    </row>
    <row r="6398" spans="1:8" ht="15" x14ac:dyDescent="0.25">
      <c r="A6398" s="609" t="str">
        <f t="shared" si="99"/>
        <v>100950</v>
      </c>
      <c r="B6398" s="607" t="s">
        <v>7928</v>
      </c>
      <c r="C6398" s="607" t="s">
        <v>17218</v>
      </c>
      <c r="D6398" s="607" t="s">
        <v>155</v>
      </c>
      <c r="E6398" s="619" t="s">
        <v>8925</v>
      </c>
      <c r="F6398"/>
      <c r="G6398"/>
      <c r="H6398"/>
    </row>
    <row r="6399" spans="1:8" ht="15" x14ac:dyDescent="0.25">
      <c r="A6399" s="609" t="str">
        <f t="shared" si="99"/>
        <v>100951</v>
      </c>
      <c r="B6399" s="607" t="s">
        <v>7929</v>
      </c>
      <c r="C6399" s="607" t="s">
        <v>17219</v>
      </c>
      <c r="D6399" s="607" t="s">
        <v>155</v>
      </c>
      <c r="E6399" s="619" t="s">
        <v>8820</v>
      </c>
      <c r="F6399"/>
      <c r="G6399"/>
      <c r="H6399"/>
    </row>
    <row r="6400" spans="1:8" ht="15" x14ac:dyDescent="0.25">
      <c r="A6400" s="609" t="str">
        <f t="shared" si="99"/>
        <v>100952</v>
      </c>
      <c r="B6400" s="607" t="s">
        <v>7930</v>
      </c>
      <c r="C6400" s="607" t="s">
        <v>17220</v>
      </c>
      <c r="D6400" s="607" t="s">
        <v>155</v>
      </c>
      <c r="E6400" s="619" t="s">
        <v>9811</v>
      </c>
      <c r="F6400"/>
      <c r="G6400"/>
      <c r="H6400"/>
    </row>
    <row r="6401" spans="1:8" ht="15" x14ac:dyDescent="0.25">
      <c r="A6401" s="609" t="str">
        <f t="shared" si="99"/>
        <v>100953</v>
      </c>
      <c r="B6401" s="607" t="s">
        <v>7931</v>
      </c>
      <c r="C6401" s="607" t="s">
        <v>17221</v>
      </c>
      <c r="D6401" s="607" t="s">
        <v>155</v>
      </c>
      <c r="E6401" s="619" t="s">
        <v>8809</v>
      </c>
      <c r="F6401"/>
      <c r="G6401"/>
      <c r="H6401"/>
    </row>
    <row r="6402" spans="1:8" ht="15" x14ac:dyDescent="0.25">
      <c r="A6402" s="609" t="str">
        <f t="shared" ref="A6402:A6465" si="100">IF(ISERROR(SEARCH("/",B6402)=6),TRIM(CLEAN(B6402)),IF(SEARCH("/",B6402)=6,IF(LEN(TRIM(CLEAN(B6402)))=7,LEFT(TRIM(CLEAN(B6402)),6)&amp;"00"&amp;RIGHT(TRIM(CLEAN(B6402)),1),LEFT(TRIM(CLEAN(B6402)),6)&amp;"0"&amp;RIGHT(TRIM(CLEAN(B6402)),2)),TRIM(CLEAN(B6402))))</f>
        <v>100954</v>
      </c>
      <c r="B6402" s="607" t="s">
        <v>7932</v>
      </c>
      <c r="C6402" s="607" t="s">
        <v>17222</v>
      </c>
      <c r="D6402" s="607" t="s">
        <v>155</v>
      </c>
      <c r="E6402" s="619" t="s">
        <v>9471</v>
      </c>
      <c r="F6402"/>
      <c r="G6402"/>
      <c r="H6402"/>
    </row>
    <row r="6403" spans="1:8" ht="15" x14ac:dyDescent="0.25">
      <c r="A6403" s="609" t="str">
        <f t="shared" si="100"/>
        <v>100955</v>
      </c>
      <c r="B6403" s="607" t="s">
        <v>7933</v>
      </c>
      <c r="C6403" s="607" t="s">
        <v>17223</v>
      </c>
      <c r="D6403" s="607" t="s">
        <v>17062</v>
      </c>
      <c r="E6403" s="619" t="s">
        <v>9794</v>
      </c>
      <c r="F6403"/>
      <c r="G6403"/>
      <c r="H6403"/>
    </row>
    <row r="6404" spans="1:8" ht="15" x14ac:dyDescent="0.25">
      <c r="A6404" s="609" t="str">
        <f t="shared" si="100"/>
        <v>100956</v>
      </c>
      <c r="B6404" s="607" t="s">
        <v>7934</v>
      </c>
      <c r="C6404" s="607" t="s">
        <v>17224</v>
      </c>
      <c r="D6404" s="607" t="s">
        <v>17062</v>
      </c>
      <c r="E6404" s="619" t="s">
        <v>9256</v>
      </c>
      <c r="F6404"/>
      <c r="G6404"/>
      <c r="H6404"/>
    </row>
    <row r="6405" spans="1:8" ht="15" x14ac:dyDescent="0.25">
      <c r="A6405" s="609" t="str">
        <f t="shared" si="100"/>
        <v>100957</v>
      </c>
      <c r="B6405" s="607" t="s">
        <v>7935</v>
      </c>
      <c r="C6405" s="607" t="s">
        <v>17225</v>
      </c>
      <c r="D6405" s="607" t="s">
        <v>17062</v>
      </c>
      <c r="E6405" s="619" t="s">
        <v>9040</v>
      </c>
      <c r="F6405"/>
      <c r="G6405"/>
      <c r="H6405"/>
    </row>
    <row r="6406" spans="1:8" ht="15" x14ac:dyDescent="0.25">
      <c r="A6406" s="609" t="str">
        <f t="shared" si="100"/>
        <v>100958</v>
      </c>
      <c r="B6406" s="607" t="s">
        <v>7936</v>
      </c>
      <c r="C6406" s="607" t="s">
        <v>17226</v>
      </c>
      <c r="D6406" s="607" t="s">
        <v>17062</v>
      </c>
      <c r="E6406" s="619" t="s">
        <v>9719</v>
      </c>
      <c r="F6406"/>
      <c r="G6406"/>
      <c r="H6406"/>
    </row>
    <row r="6407" spans="1:8" ht="15" x14ac:dyDescent="0.25">
      <c r="A6407" s="609" t="str">
        <f t="shared" si="100"/>
        <v>100959</v>
      </c>
      <c r="B6407" s="607" t="s">
        <v>7937</v>
      </c>
      <c r="C6407" s="607" t="s">
        <v>17227</v>
      </c>
      <c r="D6407" s="607" t="s">
        <v>17062</v>
      </c>
      <c r="E6407" s="619" t="s">
        <v>9365</v>
      </c>
      <c r="F6407"/>
      <c r="G6407"/>
      <c r="H6407"/>
    </row>
    <row r="6408" spans="1:8" ht="15" x14ac:dyDescent="0.25">
      <c r="A6408" s="609" t="str">
        <f t="shared" si="100"/>
        <v>100960</v>
      </c>
      <c r="B6408" s="607" t="s">
        <v>7938</v>
      </c>
      <c r="C6408" s="607" t="s">
        <v>17228</v>
      </c>
      <c r="D6408" s="607" t="s">
        <v>17062</v>
      </c>
      <c r="E6408" s="619" t="s">
        <v>18064</v>
      </c>
      <c r="F6408"/>
      <c r="G6408"/>
      <c r="H6408"/>
    </row>
    <row r="6409" spans="1:8" ht="15" x14ac:dyDescent="0.25">
      <c r="A6409" s="609" t="str">
        <f t="shared" si="100"/>
        <v>100961</v>
      </c>
      <c r="B6409" s="607" t="s">
        <v>7939</v>
      </c>
      <c r="C6409" s="607" t="s">
        <v>17230</v>
      </c>
      <c r="D6409" s="607" t="s">
        <v>17062</v>
      </c>
      <c r="E6409" s="619" t="s">
        <v>17229</v>
      </c>
      <c r="F6409"/>
      <c r="G6409"/>
      <c r="H6409"/>
    </row>
    <row r="6410" spans="1:8" ht="15" x14ac:dyDescent="0.25">
      <c r="A6410" s="609" t="str">
        <f t="shared" si="100"/>
        <v>100962</v>
      </c>
      <c r="B6410" s="607" t="s">
        <v>7940</v>
      </c>
      <c r="C6410" s="607" t="s">
        <v>17232</v>
      </c>
      <c r="D6410" s="607" t="s">
        <v>17062</v>
      </c>
      <c r="E6410" s="619" t="s">
        <v>9222</v>
      </c>
      <c r="F6410"/>
      <c r="G6410"/>
      <c r="H6410"/>
    </row>
    <row r="6411" spans="1:8" ht="15" x14ac:dyDescent="0.25">
      <c r="A6411" s="609" t="str">
        <f t="shared" si="100"/>
        <v>100963</v>
      </c>
      <c r="B6411" s="607" t="s">
        <v>7941</v>
      </c>
      <c r="C6411" s="607" t="s">
        <v>17233</v>
      </c>
      <c r="D6411" s="607" t="s">
        <v>17062</v>
      </c>
      <c r="E6411" s="619" t="s">
        <v>9033</v>
      </c>
      <c r="F6411"/>
      <c r="G6411"/>
      <c r="H6411"/>
    </row>
    <row r="6412" spans="1:8" ht="15" x14ac:dyDescent="0.25">
      <c r="A6412" s="609" t="str">
        <f t="shared" si="100"/>
        <v>100964</v>
      </c>
      <c r="B6412" s="607" t="s">
        <v>7942</v>
      </c>
      <c r="C6412" s="607" t="s">
        <v>17234</v>
      </c>
      <c r="D6412" s="607" t="s">
        <v>17062</v>
      </c>
      <c r="E6412" s="619" t="s">
        <v>8827</v>
      </c>
      <c r="F6412"/>
      <c r="G6412"/>
      <c r="H6412"/>
    </row>
    <row r="6413" spans="1:8" ht="15" x14ac:dyDescent="0.25">
      <c r="A6413" s="609" t="str">
        <f t="shared" si="100"/>
        <v>100973</v>
      </c>
      <c r="B6413" s="607" t="s">
        <v>7947</v>
      </c>
      <c r="C6413" s="607" t="s">
        <v>17235</v>
      </c>
      <c r="D6413" s="607" t="s">
        <v>11895</v>
      </c>
      <c r="E6413" s="619" t="s">
        <v>9619</v>
      </c>
      <c r="F6413"/>
      <c r="G6413"/>
      <c r="H6413"/>
    </row>
    <row r="6414" spans="1:8" ht="15" x14ac:dyDescent="0.25">
      <c r="A6414" s="609" t="str">
        <f t="shared" si="100"/>
        <v>100974</v>
      </c>
      <c r="B6414" s="607" t="s">
        <v>7948</v>
      </c>
      <c r="C6414" s="607" t="s">
        <v>17236</v>
      </c>
      <c r="D6414" s="607" t="s">
        <v>11895</v>
      </c>
      <c r="E6414" s="619" t="s">
        <v>10053</v>
      </c>
      <c r="F6414"/>
      <c r="G6414"/>
      <c r="H6414"/>
    </row>
    <row r="6415" spans="1:8" ht="15" x14ac:dyDescent="0.25">
      <c r="A6415" s="609" t="str">
        <f t="shared" si="100"/>
        <v>100975</v>
      </c>
      <c r="B6415" s="607" t="s">
        <v>7949</v>
      </c>
      <c r="C6415" s="607" t="s">
        <v>17238</v>
      </c>
      <c r="D6415" s="607" t="s">
        <v>11895</v>
      </c>
      <c r="E6415" s="619" t="s">
        <v>24993</v>
      </c>
      <c r="F6415"/>
      <c r="G6415"/>
      <c r="H6415"/>
    </row>
    <row r="6416" spans="1:8" ht="15" x14ac:dyDescent="0.25">
      <c r="A6416" s="609" t="str">
        <f t="shared" si="100"/>
        <v>100965</v>
      </c>
      <c r="B6416" s="607" t="s">
        <v>7943</v>
      </c>
      <c r="C6416" s="607" t="s">
        <v>17239</v>
      </c>
      <c r="D6416" s="607" t="s">
        <v>155</v>
      </c>
      <c r="E6416" s="619" t="s">
        <v>10210</v>
      </c>
      <c r="F6416"/>
      <c r="G6416"/>
      <c r="H6416"/>
    </row>
    <row r="6417" spans="1:8" ht="15" x14ac:dyDescent="0.25">
      <c r="A6417" s="609" t="str">
        <f t="shared" si="100"/>
        <v>100966</v>
      </c>
      <c r="B6417" s="607" t="s">
        <v>7944</v>
      </c>
      <c r="C6417" s="607" t="s">
        <v>17240</v>
      </c>
      <c r="D6417" s="607" t="s">
        <v>155</v>
      </c>
      <c r="E6417" s="619" t="s">
        <v>18299</v>
      </c>
      <c r="F6417"/>
      <c r="G6417"/>
      <c r="H6417"/>
    </row>
    <row r="6418" spans="1:8" ht="15" x14ac:dyDescent="0.25">
      <c r="A6418" s="609" t="str">
        <f t="shared" si="100"/>
        <v>100969</v>
      </c>
      <c r="B6418" s="607" t="s">
        <v>7945</v>
      </c>
      <c r="C6418" s="607" t="s">
        <v>17243</v>
      </c>
      <c r="D6418" s="607" t="s">
        <v>155</v>
      </c>
      <c r="E6418" s="619" t="s">
        <v>10095</v>
      </c>
      <c r="F6418"/>
      <c r="G6418"/>
      <c r="H6418"/>
    </row>
    <row r="6419" spans="1:8" ht="15" x14ac:dyDescent="0.25">
      <c r="A6419" s="609" t="str">
        <f t="shared" si="100"/>
        <v>100970</v>
      </c>
      <c r="B6419" s="607" t="s">
        <v>7946</v>
      </c>
      <c r="C6419" s="607" t="s">
        <v>17244</v>
      </c>
      <c r="D6419" s="607" t="s">
        <v>155</v>
      </c>
      <c r="E6419" s="619" t="s">
        <v>9715</v>
      </c>
      <c r="F6419"/>
      <c r="G6419"/>
      <c r="H6419"/>
    </row>
    <row r="6420" spans="1:8" ht="15" x14ac:dyDescent="0.25">
      <c r="A6420" s="609" t="str">
        <f t="shared" si="100"/>
        <v>102330</v>
      </c>
      <c r="B6420" s="607" t="s">
        <v>19441</v>
      </c>
      <c r="C6420" s="607" t="s">
        <v>17241</v>
      </c>
      <c r="D6420" s="607" t="s">
        <v>155</v>
      </c>
      <c r="E6420" s="619" t="s">
        <v>9126</v>
      </c>
      <c r="F6420"/>
      <c r="G6420"/>
      <c r="H6420"/>
    </row>
    <row r="6421" spans="1:8" ht="15" x14ac:dyDescent="0.25">
      <c r="A6421" s="609" t="str">
        <f t="shared" si="100"/>
        <v>102331</v>
      </c>
      <c r="B6421" s="607" t="s">
        <v>19442</v>
      </c>
      <c r="C6421" s="607" t="s">
        <v>17242</v>
      </c>
      <c r="D6421" s="607" t="s">
        <v>155</v>
      </c>
      <c r="E6421" s="619" t="s">
        <v>9169</v>
      </c>
      <c r="F6421"/>
      <c r="G6421"/>
      <c r="H6421"/>
    </row>
    <row r="6422" spans="1:8" ht="15" x14ac:dyDescent="0.25">
      <c r="A6422" s="609" t="str">
        <f t="shared" si="100"/>
        <v>102332</v>
      </c>
      <c r="B6422" s="607" t="s">
        <v>19443</v>
      </c>
      <c r="C6422" s="607" t="s">
        <v>17245</v>
      </c>
      <c r="D6422" s="607" t="s">
        <v>155</v>
      </c>
      <c r="E6422" s="619" t="s">
        <v>8832</v>
      </c>
      <c r="F6422"/>
      <c r="G6422"/>
      <c r="H6422"/>
    </row>
    <row r="6423" spans="1:8" ht="15" x14ac:dyDescent="0.25">
      <c r="A6423" s="609" t="str">
        <f t="shared" si="100"/>
        <v>102333</v>
      </c>
      <c r="B6423" s="607" t="s">
        <v>19444</v>
      </c>
      <c r="C6423" s="607" t="s">
        <v>17246</v>
      </c>
      <c r="D6423" s="607" t="s">
        <v>155</v>
      </c>
      <c r="E6423" s="619" t="s">
        <v>9331</v>
      </c>
      <c r="F6423"/>
      <c r="G6423"/>
      <c r="H6423"/>
    </row>
    <row r="6424" spans="1:8" ht="15" x14ac:dyDescent="0.25">
      <c r="A6424" s="609" t="str">
        <f t="shared" si="100"/>
        <v>101019</v>
      </c>
      <c r="B6424" s="607" t="s">
        <v>7991</v>
      </c>
      <c r="C6424" s="607" t="s">
        <v>17247</v>
      </c>
      <c r="D6424" s="607" t="s">
        <v>16414</v>
      </c>
      <c r="E6424" s="619" t="s">
        <v>34476</v>
      </c>
      <c r="F6424"/>
      <c r="G6424"/>
      <c r="H6424"/>
    </row>
    <row r="6425" spans="1:8" ht="15" x14ac:dyDescent="0.25">
      <c r="A6425" s="609" t="str">
        <f t="shared" si="100"/>
        <v>101479</v>
      </c>
      <c r="B6425" s="607" t="s">
        <v>8048</v>
      </c>
      <c r="C6425" s="607" t="s">
        <v>17248</v>
      </c>
      <c r="D6425" s="607" t="s">
        <v>16414</v>
      </c>
      <c r="E6425" s="619" t="s">
        <v>29831</v>
      </c>
      <c r="F6425"/>
      <c r="G6425"/>
      <c r="H6425"/>
    </row>
    <row r="6426" spans="1:8" ht="15" x14ac:dyDescent="0.25">
      <c r="A6426" s="609" t="str">
        <f t="shared" si="100"/>
        <v>102568</v>
      </c>
      <c r="B6426" s="607" t="s">
        <v>31615</v>
      </c>
      <c r="C6426" s="607" t="s">
        <v>31616</v>
      </c>
      <c r="D6426" s="607" t="s">
        <v>16414</v>
      </c>
      <c r="E6426" s="619" t="s">
        <v>28861</v>
      </c>
      <c r="F6426"/>
      <c r="G6426"/>
      <c r="H6426"/>
    </row>
    <row r="6427" spans="1:8" ht="15" x14ac:dyDescent="0.25">
      <c r="A6427" s="609" t="str">
        <f t="shared" si="100"/>
        <v>100976</v>
      </c>
      <c r="B6427" s="607" t="s">
        <v>7950</v>
      </c>
      <c r="C6427" s="607" t="s">
        <v>17249</v>
      </c>
      <c r="D6427" s="607" t="s">
        <v>11895</v>
      </c>
      <c r="E6427" s="619" t="s">
        <v>17966</v>
      </c>
      <c r="F6427"/>
      <c r="G6427"/>
      <c r="H6427"/>
    </row>
    <row r="6428" spans="1:8" ht="15" x14ac:dyDescent="0.25">
      <c r="A6428" s="609" t="str">
        <f t="shared" si="100"/>
        <v>100977</v>
      </c>
      <c r="B6428" s="607" t="s">
        <v>7951</v>
      </c>
      <c r="C6428" s="607" t="s">
        <v>17250</v>
      </c>
      <c r="D6428" s="607" t="s">
        <v>11895</v>
      </c>
      <c r="E6428" s="619" t="s">
        <v>18091</v>
      </c>
      <c r="F6428"/>
      <c r="G6428"/>
      <c r="H6428"/>
    </row>
    <row r="6429" spans="1:8" ht="15" x14ac:dyDescent="0.25">
      <c r="A6429" s="609" t="str">
        <f t="shared" si="100"/>
        <v>100978</v>
      </c>
      <c r="B6429" s="607" t="s">
        <v>7952</v>
      </c>
      <c r="C6429" s="607" t="s">
        <v>17251</v>
      </c>
      <c r="D6429" s="607" t="s">
        <v>11895</v>
      </c>
      <c r="E6429" s="619" t="s">
        <v>13212</v>
      </c>
      <c r="F6429"/>
      <c r="G6429"/>
      <c r="H6429"/>
    </row>
    <row r="6430" spans="1:8" ht="15" x14ac:dyDescent="0.25">
      <c r="A6430" s="609" t="str">
        <f t="shared" si="100"/>
        <v>100979</v>
      </c>
      <c r="B6430" s="607" t="s">
        <v>7953</v>
      </c>
      <c r="C6430" s="607" t="s">
        <v>17253</v>
      </c>
      <c r="D6430" s="607" t="s">
        <v>11895</v>
      </c>
      <c r="E6430" s="619" t="s">
        <v>9989</v>
      </c>
      <c r="F6430"/>
      <c r="G6430"/>
      <c r="H6430"/>
    </row>
    <row r="6431" spans="1:8" ht="15" x14ac:dyDescent="0.25">
      <c r="A6431" s="609" t="str">
        <f t="shared" si="100"/>
        <v>100980</v>
      </c>
      <c r="B6431" s="607" t="s">
        <v>7954</v>
      </c>
      <c r="C6431" s="607" t="s">
        <v>17254</v>
      </c>
      <c r="D6431" s="607" t="s">
        <v>11895</v>
      </c>
      <c r="E6431" s="619" t="s">
        <v>9047</v>
      </c>
      <c r="F6431"/>
      <c r="G6431"/>
      <c r="H6431"/>
    </row>
    <row r="6432" spans="1:8" ht="15" x14ac:dyDescent="0.25">
      <c r="A6432" s="609" t="str">
        <f t="shared" si="100"/>
        <v>100981</v>
      </c>
      <c r="B6432" s="607" t="s">
        <v>7955</v>
      </c>
      <c r="C6432" s="607" t="s">
        <v>17255</v>
      </c>
      <c r="D6432" s="607" t="s">
        <v>11895</v>
      </c>
      <c r="E6432" s="619" t="s">
        <v>10055</v>
      </c>
      <c r="F6432"/>
      <c r="G6432"/>
      <c r="H6432"/>
    </row>
    <row r="6433" spans="1:8" ht="15" x14ac:dyDescent="0.25">
      <c r="A6433" s="609" t="str">
        <f t="shared" si="100"/>
        <v>100982</v>
      </c>
      <c r="B6433" s="607" t="s">
        <v>7956</v>
      </c>
      <c r="C6433" s="607" t="s">
        <v>17256</v>
      </c>
      <c r="D6433" s="607" t="s">
        <v>11895</v>
      </c>
      <c r="E6433" s="619" t="s">
        <v>9477</v>
      </c>
      <c r="F6433"/>
      <c r="G6433"/>
      <c r="H6433"/>
    </row>
    <row r="6434" spans="1:8" ht="15" x14ac:dyDescent="0.25">
      <c r="A6434" s="609" t="str">
        <f t="shared" si="100"/>
        <v>100983</v>
      </c>
      <c r="B6434" s="607" t="s">
        <v>7957</v>
      </c>
      <c r="C6434" s="607" t="s">
        <v>17257</v>
      </c>
      <c r="D6434" s="607" t="s">
        <v>11895</v>
      </c>
      <c r="E6434" s="619" t="s">
        <v>9896</v>
      </c>
      <c r="F6434"/>
      <c r="G6434"/>
      <c r="H6434"/>
    </row>
    <row r="6435" spans="1:8" ht="15" x14ac:dyDescent="0.25">
      <c r="A6435" s="609" t="str">
        <f t="shared" si="100"/>
        <v>100984</v>
      </c>
      <c r="B6435" s="607" t="s">
        <v>7958</v>
      </c>
      <c r="C6435" s="607" t="s">
        <v>17258</v>
      </c>
      <c r="D6435" s="607" t="s">
        <v>11895</v>
      </c>
      <c r="E6435" s="619" t="s">
        <v>10055</v>
      </c>
      <c r="F6435"/>
      <c r="G6435"/>
      <c r="H6435"/>
    </row>
    <row r="6436" spans="1:8" ht="15" x14ac:dyDescent="0.25">
      <c r="A6436" s="609" t="str">
        <f t="shared" si="100"/>
        <v>100985</v>
      </c>
      <c r="B6436" s="607" t="s">
        <v>7959</v>
      </c>
      <c r="C6436" s="607" t="s">
        <v>17259</v>
      </c>
      <c r="D6436" s="607" t="s">
        <v>11895</v>
      </c>
      <c r="E6436" s="619" t="s">
        <v>9895</v>
      </c>
      <c r="F6436"/>
      <c r="G6436"/>
      <c r="H6436"/>
    </row>
    <row r="6437" spans="1:8" ht="15" x14ac:dyDescent="0.25">
      <c r="A6437" s="609" t="str">
        <f t="shared" si="100"/>
        <v>100986</v>
      </c>
      <c r="B6437" s="607" t="s">
        <v>7960</v>
      </c>
      <c r="C6437" s="607" t="s">
        <v>17260</v>
      </c>
      <c r="D6437" s="607" t="s">
        <v>11895</v>
      </c>
      <c r="E6437" s="619" t="s">
        <v>14190</v>
      </c>
      <c r="F6437"/>
      <c r="G6437"/>
      <c r="H6437"/>
    </row>
    <row r="6438" spans="1:8" ht="15" x14ac:dyDescent="0.25">
      <c r="A6438" s="609" t="str">
        <f t="shared" si="100"/>
        <v>100987</v>
      </c>
      <c r="B6438" s="607" t="s">
        <v>7961</v>
      </c>
      <c r="C6438" s="607" t="s">
        <v>17261</v>
      </c>
      <c r="D6438" s="607" t="s">
        <v>11895</v>
      </c>
      <c r="E6438" s="619" t="s">
        <v>9125</v>
      </c>
      <c r="F6438"/>
      <c r="G6438"/>
      <c r="H6438"/>
    </row>
    <row r="6439" spans="1:8" ht="15" x14ac:dyDescent="0.25">
      <c r="A6439" s="609" t="str">
        <f t="shared" si="100"/>
        <v>100988</v>
      </c>
      <c r="B6439" s="607" t="s">
        <v>7962</v>
      </c>
      <c r="C6439" s="607" t="s">
        <v>17262</v>
      </c>
      <c r="D6439" s="607" t="s">
        <v>11895</v>
      </c>
      <c r="E6439" s="619" t="s">
        <v>9368</v>
      </c>
      <c r="F6439"/>
      <c r="G6439"/>
      <c r="H6439"/>
    </row>
    <row r="6440" spans="1:8" ht="15" x14ac:dyDescent="0.25">
      <c r="A6440" s="609" t="str">
        <f t="shared" si="100"/>
        <v>100989</v>
      </c>
      <c r="B6440" s="607" t="s">
        <v>7963</v>
      </c>
      <c r="C6440" s="607" t="s">
        <v>17263</v>
      </c>
      <c r="D6440" s="607" t="s">
        <v>16414</v>
      </c>
      <c r="E6440" s="619" t="s">
        <v>9503</v>
      </c>
      <c r="F6440"/>
      <c r="G6440"/>
      <c r="H6440"/>
    </row>
    <row r="6441" spans="1:8" ht="15" x14ac:dyDescent="0.25">
      <c r="A6441" s="609" t="str">
        <f t="shared" si="100"/>
        <v>100990</v>
      </c>
      <c r="B6441" s="607" t="s">
        <v>7964</v>
      </c>
      <c r="C6441" s="607" t="s">
        <v>17264</v>
      </c>
      <c r="D6441" s="607" t="s">
        <v>16414</v>
      </c>
      <c r="E6441" s="619" t="s">
        <v>9262</v>
      </c>
      <c r="F6441"/>
      <c r="G6441"/>
      <c r="H6441"/>
    </row>
    <row r="6442" spans="1:8" ht="15" x14ac:dyDescent="0.25">
      <c r="A6442" s="609" t="str">
        <f t="shared" si="100"/>
        <v>100991</v>
      </c>
      <c r="B6442" s="607" t="s">
        <v>7965</v>
      </c>
      <c r="C6442" s="607" t="s">
        <v>17265</v>
      </c>
      <c r="D6442" s="607" t="s">
        <v>16414</v>
      </c>
      <c r="E6442" s="619" t="s">
        <v>9140</v>
      </c>
      <c r="F6442"/>
      <c r="G6442"/>
      <c r="H6442"/>
    </row>
    <row r="6443" spans="1:8" ht="15" x14ac:dyDescent="0.25">
      <c r="A6443" s="609" t="str">
        <f t="shared" si="100"/>
        <v>100992</v>
      </c>
      <c r="B6443" s="607" t="s">
        <v>7966</v>
      </c>
      <c r="C6443" s="607" t="s">
        <v>17266</v>
      </c>
      <c r="D6443" s="607" t="s">
        <v>16414</v>
      </c>
      <c r="E6443" s="619" t="s">
        <v>34032</v>
      </c>
      <c r="F6443"/>
      <c r="G6443"/>
      <c r="H6443"/>
    </row>
    <row r="6444" spans="1:8" ht="15" x14ac:dyDescent="0.25">
      <c r="A6444" s="609" t="str">
        <f t="shared" si="100"/>
        <v>100993</v>
      </c>
      <c r="B6444" s="607" t="s">
        <v>7967</v>
      </c>
      <c r="C6444" s="607" t="s">
        <v>17268</v>
      </c>
      <c r="D6444" s="607" t="s">
        <v>16414</v>
      </c>
      <c r="E6444" s="619" t="s">
        <v>17267</v>
      </c>
      <c r="F6444"/>
      <c r="G6444"/>
      <c r="H6444"/>
    </row>
    <row r="6445" spans="1:8" ht="15" x14ac:dyDescent="0.25">
      <c r="A6445" s="609" t="str">
        <f t="shared" si="100"/>
        <v>100994</v>
      </c>
      <c r="B6445" s="607" t="s">
        <v>7968</v>
      </c>
      <c r="C6445" s="607" t="s">
        <v>17269</v>
      </c>
      <c r="D6445" s="607" t="s">
        <v>16414</v>
      </c>
      <c r="E6445" s="619" t="s">
        <v>9269</v>
      </c>
      <c r="F6445"/>
      <c r="G6445"/>
      <c r="H6445"/>
    </row>
    <row r="6446" spans="1:8" ht="15" x14ac:dyDescent="0.25">
      <c r="A6446" s="609" t="str">
        <f t="shared" si="100"/>
        <v>100995</v>
      </c>
      <c r="B6446" s="607" t="s">
        <v>7969</v>
      </c>
      <c r="C6446" s="607" t="s">
        <v>17270</v>
      </c>
      <c r="D6446" s="607" t="s">
        <v>16414</v>
      </c>
      <c r="E6446" s="619" t="s">
        <v>9334</v>
      </c>
      <c r="F6446"/>
      <c r="G6446"/>
      <c r="H6446"/>
    </row>
    <row r="6447" spans="1:8" ht="15" x14ac:dyDescent="0.25">
      <c r="A6447" s="609" t="str">
        <f t="shared" si="100"/>
        <v>100996</v>
      </c>
      <c r="B6447" s="607" t="s">
        <v>7970</v>
      </c>
      <c r="C6447" s="607" t="s">
        <v>17271</v>
      </c>
      <c r="D6447" s="607" t="s">
        <v>16414</v>
      </c>
      <c r="E6447" s="619" t="s">
        <v>8816</v>
      </c>
      <c r="F6447"/>
      <c r="G6447"/>
      <c r="H6447"/>
    </row>
    <row r="6448" spans="1:8" ht="15" x14ac:dyDescent="0.25">
      <c r="A6448" s="609" t="str">
        <f t="shared" si="100"/>
        <v>100997</v>
      </c>
      <c r="B6448" s="607" t="s">
        <v>7971</v>
      </c>
      <c r="C6448" s="607" t="s">
        <v>17272</v>
      </c>
      <c r="D6448" s="607" t="s">
        <v>16414</v>
      </c>
      <c r="E6448" s="619" t="s">
        <v>8805</v>
      </c>
      <c r="F6448"/>
      <c r="G6448"/>
      <c r="H6448"/>
    </row>
    <row r="6449" spans="1:8" ht="15" x14ac:dyDescent="0.25">
      <c r="A6449" s="609" t="str">
        <f t="shared" si="100"/>
        <v>100998</v>
      </c>
      <c r="B6449" s="607" t="s">
        <v>7972</v>
      </c>
      <c r="C6449" s="607" t="s">
        <v>17273</v>
      </c>
      <c r="D6449" s="607" t="s">
        <v>16414</v>
      </c>
      <c r="E6449" s="619" t="s">
        <v>15748</v>
      </c>
      <c r="F6449"/>
      <c r="G6449"/>
      <c r="H6449"/>
    </row>
    <row r="6450" spans="1:8" ht="15" x14ac:dyDescent="0.25">
      <c r="A6450" s="609" t="str">
        <f t="shared" si="100"/>
        <v>100999</v>
      </c>
      <c r="B6450" s="607" t="s">
        <v>7973</v>
      </c>
      <c r="C6450" s="607" t="s">
        <v>17274</v>
      </c>
      <c r="D6450" s="607" t="s">
        <v>16414</v>
      </c>
      <c r="E6450" s="619" t="s">
        <v>9745</v>
      </c>
      <c r="F6450"/>
      <c r="G6450"/>
      <c r="H6450"/>
    </row>
    <row r="6451" spans="1:8" ht="15" x14ac:dyDescent="0.25">
      <c r="A6451" s="609" t="str">
        <f t="shared" si="100"/>
        <v>101000</v>
      </c>
      <c r="B6451" s="607" t="s">
        <v>7974</v>
      </c>
      <c r="C6451" s="607" t="s">
        <v>17275</v>
      </c>
      <c r="D6451" s="607" t="s">
        <v>16414</v>
      </c>
      <c r="E6451" s="619" t="s">
        <v>18293</v>
      </c>
      <c r="F6451"/>
      <c r="G6451"/>
      <c r="H6451"/>
    </row>
    <row r="6452" spans="1:8" ht="15" x14ac:dyDescent="0.25">
      <c r="A6452" s="609" t="str">
        <f t="shared" si="100"/>
        <v>101001</v>
      </c>
      <c r="B6452" s="607" t="s">
        <v>7975</v>
      </c>
      <c r="C6452" s="607" t="s">
        <v>17276</v>
      </c>
      <c r="D6452" s="607" t="s">
        <v>16414</v>
      </c>
      <c r="E6452" s="619" t="s">
        <v>21623</v>
      </c>
      <c r="F6452"/>
      <c r="G6452"/>
      <c r="H6452"/>
    </row>
    <row r="6453" spans="1:8" ht="15" x14ac:dyDescent="0.25">
      <c r="A6453" s="609" t="str">
        <f t="shared" si="100"/>
        <v>101002</v>
      </c>
      <c r="B6453" s="607" t="s">
        <v>7976</v>
      </c>
      <c r="C6453" s="607" t="s">
        <v>17277</v>
      </c>
      <c r="D6453" s="607" t="s">
        <v>16414</v>
      </c>
      <c r="E6453" s="619" t="s">
        <v>8846</v>
      </c>
      <c r="F6453"/>
      <c r="G6453"/>
      <c r="H6453"/>
    </row>
    <row r="6454" spans="1:8" ht="15" x14ac:dyDescent="0.25">
      <c r="A6454" s="609" t="str">
        <f t="shared" si="100"/>
        <v>101003</v>
      </c>
      <c r="B6454" s="607" t="s">
        <v>7977</v>
      </c>
      <c r="C6454" s="607" t="s">
        <v>17278</v>
      </c>
      <c r="D6454" s="607" t="s">
        <v>16414</v>
      </c>
      <c r="E6454" s="619" t="s">
        <v>9830</v>
      </c>
      <c r="F6454"/>
      <c r="G6454"/>
      <c r="H6454"/>
    </row>
    <row r="6455" spans="1:8" ht="15" x14ac:dyDescent="0.25">
      <c r="A6455" s="609" t="str">
        <f t="shared" si="100"/>
        <v>101004</v>
      </c>
      <c r="B6455" s="607" t="s">
        <v>7978</v>
      </c>
      <c r="C6455" s="607" t="s">
        <v>17279</v>
      </c>
      <c r="D6455" s="607" t="s">
        <v>16414</v>
      </c>
      <c r="E6455" s="619" t="s">
        <v>8840</v>
      </c>
      <c r="F6455"/>
      <c r="G6455"/>
      <c r="H6455"/>
    </row>
    <row r="6456" spans="1:8" ht="15" x14ac:dyDescent="0.25">
      <c r="A6456" s="609" t="str">
        <f t="shared" si="100"/>
        <v>101005</v>
      </c>
      <c r="B6456" s="607" t="s">
        <v>7979</v>
      </c>
      <c r="C6456" s="607" t="s">
        <v>17280</v>
      </c>
      <c r="D6456" s="607" t="s">
        <v>11895</v>
      </c>
      <c r="E6456" s="619" t="s">
        <v>12881</v>
      </c>
      <c r="F6456"/>
      <c r="G6456"/>
      <c r="H6456"/>
    </row>
    <row r="6457" spans="1:8" ht="15" x14ac:dyDescent="0.25">
      <c r="A6457" s="609" t="str">
        <f t="shared" si="100"/>
        <v>101006</v>
      </c>
      <c r="B6457" s="607" t="s">
        <v>7980</v>
      </c>
      <c r="C6457" s="607" t="s">
        <v>17281</v>
      </c>
      <c r="D6457" s="607" t="s">
        <v>11895</v>
      </c>
      <c r="E6457" s="619" t="s">
        <v>14431</v>
      </c>
      <c r="F6457"/>
      <c r="G6457"/>
      <c r="H6457"/>
    </row>
    <row r="6458" spans="1:8" ht="15" x14ac:dyDescent="0.25">
      <c r="A6458" s="609" t="str">
        <f t="shared" si="100"/>
        <v>101007</v>
      </c>
      <c r="B6458" s="607" t="s">
        <v>7981</v>
      </c>
      <c r="C6458" s="607" t="s">
        <v>17282</v>
      </c>
      <c r="D6458" s="607" t="s">
        <v>11895</v>
      </c>
      <c r="E6458" s="619" t="s">
        <v>10141</v>
      </c>
      <c r="F6458"/>
      <c r="G6458"/>
      <c r="H6458"/>
    </row>
    <row r="6459" spans="1:8" ht="15" x14ac:dyDescent="0.25">
      <c r="A6459" s="609" t="str">
        <f t="shared" si="100"/>
        <v>101008</v>
      </c>
      <c r="B6459" s="607" t="s">
        <v>7982</v>
      </c>
      <c r="C6459" s="607" t="s">
        <v>17283</v>
      </c>
      <c r="D6459" s="607" t="s">
        <v>11895</v>
      </c>
      <c r="E6459" s="619" t="s">
        <v>9806</v>
      </c>
      <c r="F6459"/>
      <c r="G6459"/>
      <c r="H6459"/>
    </row>
    <row r="6460" spans="1:8" ht="15" x14ac:dyDescent="0.25">
      <c r="A6460" s="609" t="str">
        <f t="shared" si="100"/>
        <v>101009</v>
      </c>
      <c r="B6460" s="607" t="s">
        <v>7983</v>
      </c>
      <c r="C6460" s="607" t="s">
        <v>17285</v>
      </c>
      <c r="D6460" s="607" t="s">
        <v>16414</v>
      </c>
      <c r="E6460" s="619" t="s">
        <v>18582</v>
      </c>
      <c r="F6460"/>
      <c r="G6460"/>
      <c r="H6460"/>
    </row>
    <row r="6461" spans="1:8" ht="15" x14ac:dyDescent="0.25">
      <c r="A6461" s="609" t="str">
        <f t="shared" si="100"/>
        <v>101010</v>
      </c>
      <c r="B6461" s="607" t="s">
        <v>7984</v>
      </c>
      <c r="C6461" s="607" t="s">
        <v>17286</v>
      </c>
      <c r="D6461" s="607" t="s">
        <v>16414</v>
      </c>
      <c r="E6461" s="619" t="s">
        <v>33540</v>
      </c>
      <c r="F6461"/>
      <c r="G6461"/>
      <c r="H6461"/>
    </row>
    <row r="6462" spans="1:8" ht="15" x14ac:dyDescent="0.25">
      <c r="A6462" s="609" t="str">
        <f t="shared" si="100"/>
        <v>101013</v>
      </c>
      <c r="B6462" s="607" t="s">
        <v>7985</v>
      </c>
      <c r="C6462" s="607" t="s">
        <v>17287</v>
      </c>
      <c r="D6462" s="607" t="s">
        <v>16414</v>
      </c>
      <c r="E6462" s="619" t="s">
        <v>34477</v>
      </c>
      <c r="F6462"/>
      <c r="G6462"/>
      <c r="H6462"/>
    </row>
    <row r="6463" spans="1:8" ht="15" x14ac:dyDescent="0.25">
      <c r="A6463" s="609" t="str">
        <f t="shared" si="100"/>
        <v>101014</v>
      </c>
      <c r="B6463" s="607" t="s">
        <v>7986</v>
      </c>
      <c r="C6463" s="607" t="s">
        <v>17288</v>
      </c>
      <c r="D6463" s="607" t="s">
        <v>16414</v>
      </c>
      <c r="E6463" s="619" t="s">
        <v>14307</v>
      </c>
      <c r="F6463"/>
      <c r="G6463"/>
      <c r="H6463"/>
    </row>
    <row r="6464" spans="1:8" ht="15" x14ac:dyDescent="0.25">
      <c r="A6464" s="609" t="str">
        <f t="shared" si="100"/>
        <v>101015</v>
      </c>
      <c r="B6464" s="607" t="s">
        <v>7987</v>
      </c>
      <c r="C6464" s="607" t="s">
        <v>17290</v>
      </c>
      <c r="D6464" s="607" t="s">
        <v>16414</v>
      </c>
      <c r="E6464" s="619" t="s">
        <v>18857</v>
      </c>
      <c r="F6464"/>
      <c r="G6464"/>
      <c r="H6464"/>
    </row>
    <row r="6465" spans="1:8" ht="15" x14ac:dyDescent="0.25">
      <c r="A6465" s="609" t="str">
        <f t="shared" si="100"/>
        <v>101016</v>
      </c>
      <c r="B6465" s="607" t="s">
        <v>7988</v>
      </c>
      <c r="C6465" s="607" t="s">
        <v>17291</v>
      </c>
      <c r="D6465" s="607" t="s">
        <v>16414</v>
      </c>
      <c r="E6465" s="619" t="s">
        <v>9764</v>
      </c>
      <c r="F6465"/>
      <c r="G6465"/>
      <c r="H6465"/>
    </row>
    <row r="6466" spans="1:8" ht="15" x14ac:dyDescent="0.25">
      <c r="A6466" s="609" t="str">
        <f t="shared" ref="A6466:A6529" si="101">IF(ISERROR(SEARCH("/",B6466)=6),TRIM(CLEAN(B6466)),IF(SEARCH("/",B6466)=6,IF(LEN(TRIM(CLEAN(B6466)))=7,LEFT(TRIM(CLEAN(B6466)),6)&amp;"00"&amp;RIGHT(TRIM(CLEAN(B6466)),1),LEFT(TRIM(CLEAN(B6466)),6)&amp;"0"&amp;RIGHT(TRIM(CLEAN(B6466)),2)),TRIM(CLEAN(B6466))))</f>
        <v>101017</v>
      </c>
      <c r="B6466" s="607" t="s">
        <v>7989</v>
      </c>
      <c r="C6466" s="607" t="s">
        <v>17292</v>
      </c>
      <c r="D6466" s="607" t="s">
        <v>16414</v>
      </c>
      <c r="E6466" s="619" t="s">
        <v>10035</v>
      </c>
      <c r="F6466"/>
      <c r="G6466"/>
      <c r="H6466"/>
    </row>
    <row r="6467" spans="1:8" ht="15" x14ac:dyDescent="0.25">
      <c r="A6467" s="609" t="str">
        <f t="shared" si="101"/>
        <v>101018</v>
      </c>
      <c r="B6467" s="607" t="s">
        <v>7990</v>
      </c>
      <c r="C6467" s="607" t="s">
        <v>17293</v>
      </c>
      <c r="D6467" s="607" t="s">
        <v>16414</v>
      </c>
      <c r="E6467" s="619" t="s">
        <v>9779</v>
      </c>
      <c r="F6467"/>
      <c r="G6467"/>
      <c r="H6467"/>
    </row>
    <row r="6468" spans="1:8" ht="15" x14ac:dyDescent="0.25">
      <c r="A6468" s="609" t="str">
        <f t="shared" si="101"/>
        <v>101463</v>
      </c>
      <c r="B6468" s="607" t="s">
        <v>8032</v>
      </c>
      <c r="C6468" s="607" t="s">
        <v>17294</v>
      </c>
      <c r="D6468" s="607" t="s">
        <v>16414</v>
      </c>
      <c r="E6468" s="619" t="s">
        <v>19711</v>
      </c>
      <c r="F6468"/>
      <c r="G6468"/>
      <c r="H6468"/>
    </row>
    <row r="6469" spans="1:8" ht="15" x14ac:dyDescent="0.25">
      <c r="A6469" s="609" t="str">
        <f t="shared" si="101"/>
        <v>101464</v>
      </c>
      <c r="B6469" s="607" t="s">
        <v>8033</v>
      </c>
      <c r="C6469" s="607" t="s">
        <v>17295</v>
      </c>
      <c r="D6469" s="607" t="s">
        <v>16414</v>
      </c>
      <c r="E6469" s="619" t="s">
        <v>18273</v>
      </c>
      <c r="F6469"/>
      <c r="G6469"/>
      <c r="H6469"/>
    </row>
    <row r="6470" spans="1:8" ht="15" x14ac:dyDescent="0.25">
      <c r="A6470" s="609" t="str">
        <f t="shared" si="101"/>
        <v>101465</v>
      </c>
      <c r="B6470" s="607" t="s">
        <v>8034</v>
      </c>
      <c r="C6470" s="607" t="s">
        <v>17296</v>
      </c>
      <c r="D6470" s="607" t="s">
        <v>16414</v>
      </c>
      <c r="E6470" s="619" t="s">
        <v>9980</v>
      </c>
      <c r="F6470"/>
      <c r="G6470"/>
      <c r="H6470"/>
    </row>
    <row r="6471" spans="1:8" ht="15" x14ac:dyDescent="0.25">
      <c r="A6471" s="609" t="str">
        <f t="shared" si="101"/>
        <v>101466</v>
      </c>
      <c r="B6471" s="607" t="s">
        <v>8035</v>
      </c>
      <c r="C6471" s="607" t="s">
        <v>17297</v>
      </c>
      <c r="D6471" s="607" t="s">
        <v>16414</v>
      </c>
      <c r="E6471" s="619" t="s">
        <v>14890</v>
      </c>
      <c r="F6471"/>
      <c r="G6471"/>
      <c r="H6471"/>
    </row>
    <row r="6472" spans="1:8" ht="15" x14ac:dyDescent="0.25">
      <c r="A6472" s="609" t="str">
        <f t="shared" si="101"/>
        <v>101467</v>
      </c>
      <c r="B6472" s="607" t="s">
        <v>8036</v>
      </c>
      <c r="C6472" s="607" t="s">
        <v>17298</v>
      </c>
      <c r="D6472" s="607" t="s">
        <v>16414</v>
      </c>
      <c r="E6472" s="619" t="s">
        <v>9302</v>
      </c>
      <c r="F6472"/>
      <c r="G6472"/>
      <c r="H6472"/>
    </row>
    <row r="6473" spans="1:8" ht="15" x14ac:dyDescent="0.25">
      <c r="A6473" s="609" t="str">
        <f t="shared" si="101"/>
        <v>101468</v>
      </c>
      <c r="B6473" s="607" t="s">
        <v>8037</v>
      </c>
      <c r="C6473" s="607" t="s">
        <v>17299</v>
      </c>
      <c r="D6473" s="607" t="s">
        <v>16414</v>
      </c>
      <c r="E6473" s="619" t="s">
        <v>8806</v>
      </c>
      <c r="F6473"/>
      <c r="G6473"/>
      <c r="H6473"/>
    </row>
    <row r="6474" spans="1:8" ht="15" x14ac:dyDescent="0.25">
      <c r="A6474" s="609" t="str">
        <f t="shared" si="101"/>
        <v>101469</v>
      </c>
      <c r="B6474" s="607" t="s">
        <v>8038</v>
      </c>
      <c r="C6474" s="607" t="s">
        <v>17300</v>
      </c>
      <c r="D6474" s="607" t="s">
        <v>16414</v>
      </c>
      <c r="E6474" s="619" t="s">
        <v>17653</v>
      </c>
      <c r="F6474"/>
      <c r="G6474"/>
      <c r="H6474"/>
    </row>
    <row r="6475" spans="1:8" ht="15" x14ac:dyDescent="0.25">
      <c r="A6475" s="609" t="str">
        <f t="shared" si="101"/>
        <v>101470</v>
      </c>
      <c r="B6475" s="607" t="s">
        <v>8039</v>
      </c>
      <c r="C6475" s="607" t="s">
        <v>17301</v>
      </c>
      <c r="D6475" s="607" t="s">
        <v>16414</v>
      </c>
      <c r="E6475" s="619" t="s">
        <v>18555</v>
      </c>
      <c r="F6475"/>
      <c r="G6475"/>
      <c r="H6475"/>
    </row>
    <row r="6476" spans="1:8" ht="15" x14ac:dyDescent="0.25">
      <c r="A6476" s="609" t="str">
        <f t="shared" si="101"/>
        <v>101471</v>
      </c>
      <c r="B6476" s="607" t="s">
        <v>8040</v>
      </c>
      <c r="C6476" s="607" t="s">
        <v>17302</v>
      </c>
      <c r="D6476" s="607" t="s">
        <v>16414</v>
      </c>
      <c r="E6476" s="619" t="s">
        <v>9547</v>
      </c>
      <c r="F6476"/>
      <c r="G6476"/>
      <c r="H6476"/>
    </row>
    <row r="6477" spans="1:8" ht="15" x14ac:dyDescent="0.25">
      <c r="A6477" s="609" t="str">
        <f t="shared" si="101"/>
        <v>101472</v>
      </c>
      <c r="B6477" s="607" t="s">
        <v>8041</v>
      </c>
      <c r="C6477" s="607" t="s">
        <v>17303</v>
      </c>
      <c r="D6477" s="607" t="s">
        <v>16414</v>
      </c>
      <c r="E6477" s="619" t="s">
        <v>18089</v>
      </c>
      <c r="F6477"/>
      <c r="G6477"/>
      <c r="H6477"/>
    </row>
    <row r="6478" spans="1:8" ht="15" x14ac:dyDescent="0.25">
      <c r="A6478" s="609" t="str">
        <f t="shared" si="101"/>
        <v>101473</v>
      </c>
      <c r="B6478" s="607" t="s">
        <v>8042</v>
      </c>
      <c r="C6478" s="607" t="s">
        <v>17304</v>
      </c>
      <c r="D6478" s="607" t="s">
        <v>16414</v>
      </c>
      <c r="E6478" s="619" t="s">
        <v>8959</v>
      </c>
      <c r="F6478"/>
      <c r="G6478"/>
      <c r="H6478"/>
    </row>
    <row r="6479" spans="1:8" ht="15" x14ac:dyDescent="0.25">
      <c r="A6479" s="609" t="str">
        <f t="shared" si="101"/>
        <v>101474</v>
      </c>
      <c r="B6479" s="607" t="s">
        <v>8043</v>
      </c>
      <c r="C6479" s="607" t="s">
        <v>17306</v>
      </c>
      <c r="D6479" s="607" t="s">
        <v>16414</v>
      </c>
      <c r="E6479" s="619" t="s">
        <v>9186</v>
      </c>
      <c r="F6479"/>
      <c r="G6479"/>
      <c r="H6479"/>
    </row>
    <row r="6480" spans="1:8" ht="15" x14ac:dyDescent="0.25">
      <c r="A6480" s="609" t="str">
        <f t="shared" si="101"/>
        <v>101475</v>
      </c>
      <c r="B6480" s="607" t="s">
        <v>8044</v>
      </c>
      <c r="C6480" s="607" t="s">
        <v>17308</v>
      </c>
      <c r="D6480" s="607" t="s">
        <v>16414</v>
      </c>
      <c r="E6480" s="619" t="s">
        <v>14170</v>
      </c>
      <c r="F6480"/>
      <c r="G6480"/>
      <c r="H6480"/>
    </row>
    <row r="6481" spans="1:8" ht="15" x14ac:dyDescent="0.25">
      <c r="A6481" s="609" t="str">
        <f t="shared" si="101"/>
        <v>101476</v>
      </c>
      <c r="B6481" s="607" t="s">
        <v>8045</v>
      </c>
      <c r="C6481" s="607" t="s">
        <v>17309</v>
      </c>
      <c r="D6481" s="607" t="s">
        <v>16414</v>
      </c>
      <c r="E6481" s="619" t="s">
        <v>10233</v>
      </c>
      <c r="F6481"/>
      <c r="G6481"/>
      <c r="H6481"/>
    </row>
    <row r="6482" spans="1:8" ht="15" x14ac:dyDescent="0.25">
      <c r="A6482" s="609" t="str">
        <f t="shared" si="101"/>
        <v>101477</v>
      </c>
      <c r="B6482" s="607" t="s">
        <v>8046</v>
      </c>
      <c r="C6482" s="607" t="s">
        <v>17310</v>
      </c>
      <c r="D6482" s="607" t="s">
        <v>16414</v>
      </c>
      <c r="E6482" s="619" t="s">
        <v>9772</v>
      </c>
      <c r="F6482"/>
      <c r="G6482"/>
      <c r="H6482"/>
    </row>
    <row r="6483" spans="1:8" ht="15" x14ac:dyDescent="0.25">
      <c r="A6483" s="609" t="str">
        <f t="shared" si="101"/>
        <v>101478</v>
      </c>
      <c r="B6483" s="607" t="s">
        <v>8047</v>
      </c>
      <c r="C6483" s="607" t="s">
        <v>17311</v>
      </c>
      <c r="D6483" s="607" t="s">
        <v>16414</v>
      </c>
      <c r="E6483" s="619" t="s">
        <v>9127</v>
      </c>
      <c r="F6483"/>
      <c r="G6483"/>
      <c r="H6483"/>
    </row>
    <row r="6484" spans="1:8" ht="15" x14ac:dyDescent="0.25">
      <c r="A6484" s="609" t="str">
        <f t="shared" si="101"/>
        <v>101480</v>
      </c>
      <c r="B6484" s="607" t="s">
        <v>8049</v>
      </c>
      <c r="C6484" s="607" t="s">
        <v>17312</v>
      </c>
      <c r="D6484" s="607" t="s">
        <v>16414</v>
      </c>
      <c r="E6484" s="619" t="s">
        <v>10511</v>
      </c>
      <c r="F6484"/>
      <c r="G6484"/>
      <c r="H6484"/>
    </row>
    <row r="6485" spans="1:8" ht="15" x14ac:dyDescent="0.25">
      <c r="A6485" s="609" t="str">
        <f t="shared" si="101"/>
        <v>101481</v>
      </c>
      <c r="B6485" s="607" t="s">
        <v>8050</v>
      </c>
      <c r="C6485" s="607" t="s">
        <v>17313</v>
      </c>
      <c r="D6485" s="607" t="s">
        <v>16414</v>
      </c>
      <c r="E6485" s="619" t="s">
        <v>34478</v>
      </c>
      <c r="F6485"/>
      <c r="G6485"/>
      <c r="H6485"/>
    </row>
    <row r="6486" spans="1:8" ht="15" x14ac:dyDescent="0.25">
      <c r="A6486" s="609" t="str">
        <f t="shared" si="101"/>
        <v>101482</v>
      </c>
      <c r="B6486" s="607" t="s">
        <v>8051</v>
      </c>
      <c r="C6486" s="607" t="s">
        <v>17314</v>
      </c>
      <c r="D6486" s="607" t="s">
        <v>16414</v>
      </c>
      <c r="E6486" s="619" t="s">
        <v>9728</v>
      </c>
      <c r="F6486"/>
      <c r="G6486"/>
      <c r="H6486"/>
    </row>
    <row r="6487" spans="1:8" ht="15" x14ac:dyDescent="0.25">
      <c r="A6487" s="609" t="str">
        <f t="shared" si="101"/>
        <v>101483</v>
      </c>
      <c r="B6487" s="607" t="s">
        <v>8052</v>
      </c>
      <c r="C6487" s="607" t="s">
        <v>17315</v>
      </c>
      <c r="D6487" s="607" t="s">
        <v>16414</v>
      </c>
      <c r="E6487" s="619" t="s">
        <v>10165</v>
      </c>
      <c r="F6487"/>
      <c r="G6487"/>
      <c r="H6487"/>
    </row>
    <row r="6488" spans="1:8" ht="15" x14ac:dyDescent="0.25">
      <c r="A6488" s="609" t="str">
        <f t="shared" si="101"/>
        <v>101484</v>
      </c>
      <c r="B6488" s="607" t="s">
        <v>8053</v>
      </c>
      <c r="C6488" s="607" t="s">
        <v>17316</v>
      </c>
      <c r="D6488" s="607" t="s">
        <v>16414</v>
      </c>
      <c r="E6488" s="619" t="s">
        <v>34479</v>
      </c>
      <c r="F6488"/>
      <c r="G6488"/>
      <c r="H6488"/>
    </row>
    <row r="6489" spans="1:8" ht="15" x14ac:dyDescent="0.25">
      <c r="A6489" s="609" t="str">
        <f t="shared" si="101"/>
        <v>101485</v>
      </c>
      <c r="B6489" s="607" t="s">
        <v>8054</v>
      </c>
      <c r="C6489" s="607" t="s">
        <v>17317</v>
      </c>
      <c r="D6489" s="607" t="s">
        <v>16414</v>
      </c>
      <c r="E6489" s="619" t="s">
        <v>34480</v>
      </c>
      <c r="F6489"/>
      <c r="G6489"/>
      <c r="H6489"/>
    </row>
    <row r="6490" spans="1:8" ht="15" x14ac:dyDescent="0.25">
      <c r="A6490" s="609" t="str">
        <f t="shared" si="101"/>
        <v>101486</v>
      </c>
      <c r="B6490" s="607" t="s">
        <v>8055</v>
      </c>
      <c r="C6490" s="607" t="s">
        <v>17318</v>
      </c>
      <c r="D6490" s="607" t="s">
        <v>16414</v>
      </c>
      <c r="E6490" s="619" t="s">
        <v>10384</v>
      </c>
      <c r="F6490"/>
      <c r="G6490"/>
      <c r="H6490"/>
    </row>
    <row r="6491" spans="1:8" ht="15" x14ac:dyDescent="0.25">
      <c r="A6491" s="609" t="str">
        <f t="shared" si="101"/>
        <v>101487</v>
      </c>
      <c r="B6491" s="607" t="s">
        <v>8056</v>
      </c>
      <c r="C6491" s="607" t="s">
        <v>17319</v>
      </c>
      <c r="D6491" s="607" t="s">
        <v>16414</v>
      </c>
      <c r="E6491" s="619" t="s">
        <v>34481</v>
      </c>
      <c r="F6491"/>
      <c r="G6491"/>
      <c r="H6491"/>
    </row>
    <row r="6492" spans="1:8" ht="15" x14ac:dyDescent="0.25">
      <c r="A6492" s="609" t="str">
        <f t="shared" si="101"/>
        <v>101488</v>
      </c>
      <c r="B6492" s="607" t="s">
        <v>8057</v>
      </c>
      <c r="C6492" s="607" t="s">
        <v>17320</v>
      </c>
      <c r="D6492" s="607" t="s">
        <v>16414</v>
      </c>
      <c r="E6492" s="619" t="s">
        <v>9059</v>
      </c>
      <c r="F6492"/>
      <c r="G6492"/>
      <c r="H6492"/>
    </row>
    <row r="6493" spans="1:8" ht="15" x14ac:dyDescent="0.25">
      <c r="A6493" s="609" t="str">
        <f t="shared" si="101"/>
        <v>101188</v>
      </c>
      <c r="B6493" s="607" t="s">
        <v>6829</v>
      </c>
      <c r="C6493" s="607" t="s">
        <v>17322</v>
      </c>
      <c r="D6493" s="607" t="s">
        <v>10494</v>
      </c>
      <c r="E6493" s="619" t="s">
        <v>11418</v>
      </c>
      <c r="F6493"/>
      <c r="G6493"/>
      <c r="H6493"/>
    </row>
    <row r="6494" spans="1:8" ht="15" x14ac:dyDescent="0.25">
      <c r="A6494" s="609" t="str">
        <f t="shared" si="101"/>
        <v>101189</v>
      </c>
      <c r="B6494" s="607" t="s">
        <v>6830</v>
      </c>
      <c r="C6494" s="607" t="s">
        <v>17323</v>
      </c>
      <c r="D6494" s="607" t="s">
        <v>10494</v>
      </c>
      <c r="E6494" s="619" t="s">
        <v>31447</v>
      </c>
      <c r="F6494"/>
      <c r="G6494"/>
      <c r="H6494"/>
    </row>
    <row r="6495" spans="1:8" ht="15" x14ac:dyDescent="0.25">
      <c r="A6495" s="609" t="str">
        <f t="shared" si="101"/>
        <v>101190</v>
      </c>
      <c r="B6495" s="607" t="s">
        <v>6831</v>
      </c>
      <c r="C6495" s="607" t="s">
        <v>17324</v>
      </c>
      <c r="D6495" s="607" t="s">
        <v>10494</v>
      </c>
      <c r="E6495" s="619" t="s">
        <v>19513</v>
      </c>
      <c r="F6495"/>
      <c r="G6495"/>
      <c r="H6495"/>
    </row>
    <row r="6496" spans="1:8" ht="15" x14ac:dyDescent="0.25">
      <c r="A6496" s="609" t="str">
        <f t="shared" si="101"/>
        <v>101191</v>
      </c>
      <c r="B6496" s="607" t="s">
        <v>6832</v>
      </c>
      <c r="C6496" s="607" t="s">
        <v>17325</v>
      </c>
      <c r="D6496" s="607" t="s">
        <v>10494</v>
      </c>
      <c r="E6496" s="619" t="s">
        <v>15203</v>
      </c>
      <c r="F6496"/>
      <c r="G6496"/>
      <c r="H6496"/>
    </row>
    <row r="6497" spans="1:8" ht="15" x14ac:dyDescent="0.25">
      <c r="A6497" s="609" t="str">
        <f t="shared" si="101"/>
        <v>101192</v>
      </c>
      <c r="B6497" s="607" t="s">
        <v>6833</v>
      </c>
      <c r="C6497" s="607" t="s">
        <v>17326</v>
      </c>
      <c r="D6497" s="607" t="s">
        <v>10494</v>
      </c>
      <c r="E6497" s="619" t="s">
        <v>9918</v>
      </c>
      <c r="F6497"/>
      <c r="G6497"/>
      <c r="H6497"/>
    </row>
    <row r="6498" spans="1:8" ht="15" x14ac:dyDescent="0.25">
      <c r="A6498" s="609" t="str">
        <f t="shared" si="101"/>
        <v>101193</v>
      </c>
      <c r="B6498" s="607" t="s">
        <v>6834</v>
      </c>
      <c r="C6498" s="607" t="s">
        <v>17327</v>
      </c>
      <c r="D6498" s="607" t="s">
        <v>10494</v>
      </c>
      <c r="E6498" s="619" t="s">
        <v>34482</v>
      </c>
      <c r="F6498"/>
      <c r="G6498"/>
      <c r="H6498"/>
    </row>
    <row r="6499" spans="1:8" ht="15" x14ac:dyDescent="0.25">
      <c r="A6499" s="609" t="str">
        <f t="shared" si="101"/>
        <v>101194</v>
      </c>
      <c r="B6499" s="607" t="s">
        <v>6835</v>
      </c>
      <c r="C6499" s="607" t="s">
        <v>17328</v>
      </c>
      <c r="D6499" s="607" t="s">
        <v>10494</v>
      </c>
      <c r="E6499" s="619" t="s">
        <v>23847</v>
      </c>
      <c r="F6499"/>
      <c r="G6499"/>
      <c r="H6499"/>
    </row>
    <row r="6500" spans="1:8" ht="15" x14ac:dyDescent="0.25">
      <c r="A6500" s="609" t="str">
        <f t="shared" si="101"/>
        <v>101197</v>
      </c>
      <c r="B6500" s="607" t="s">
        <v>6836</v>
      </c>
      <c r="C6500" s="607" t="s">
        <v>17329</v>
      </c>
      <c r="D6500" s="607" t="s">
        <v>10494</v>
      </c>
      <c r="E6500" s="619" t="s">
        <v>34483</v>
      </c>
      <c r="F6500"/>
      <c r="G6500"/>
      <c r="H6500"/>
    </row>
    <row r="6501" spans="1:8" ht="15" x14ac:dyDescent="0.25">
      <c r="A6501" s="609" t="str">
        <f t="shared" si="101"/>
        <v>101198</v>
      </c>
      <c r="B6501" s="607" t="s">
        <v>6837</v>
      </c>
      <c r="C6501" s="607" t="s">
        <v>17330</v>
      </c>
      <c r="D6501" s="607" t="s">
        <v>10494</v>
      </c>
      <c r="E6501" s="619" t="s">
        <v>34484</v>
      </c>
      <c r="F6501"/>
      <c r="G6501"/>
      <c r="H6501"/>
    </row>
    <row r="6502" spans="1:8" ht="15" x14ac:dyDescent="0.25">
      <c r="A6502" s="609" t="str">
        <f t="shared" si="101"/>
        <v>101199</v>
      </c>
      <c r="B6502" s="607" t="s">
        <v>6838</v>
      </c>
      <c r="C6502" s="607" t="s">
        <v>17331</v>
      </c>
      <c r="D6502" s="607" t="s">
        <v>10494</v>
      </c>
      <c r="E6502" s="619" t="s">
        <v>16183</v>
      </c>
      <c r="F6502"/>
      <c r="G6502"/>
      <c r="H6502"/>
    </row>
    <row r="6503" spans="1:8" ht="15" x14ac:dyDescent="0.25">
      <c r="A6503" s="609" t="str">
        <f t="shared" si="101"/>
        <v>101200</v>
      </c>
      <c r="B6503" s="607" t="s">
        <v>6839</v>
      </c>
      <c r="C6503" s="607" t="s">
        <v>17332</v>
      </c>
      <c r="D6503" s="607" t="s">
        <v>10494</v>
      </c>
      <c r="E6503" s="619" t="s">
        <v>13771</v>
      </c>
      <c r="F6503"/>
      <c r="G6503"/>
      <c r="H6503"/>
    </row>
    <row r="6504" spans="1:8" ht="15" x14ac:dyDescent="0.25">
      <c r="A6504" s="609" t="str">
        <f t="shared" si="101"/>
        <v>101201</v>
      </c>
      <c r="B6504" s="607" t="s">
        <v>6840</v>
      </c>
      <c r="C6504" s="607" t="s">
        <v>17333</v>
      </c>
      <c r="D6504" s="607" t="s">
        <v>10494</v>
      </c>
      <c r="E6504" s="619" t="s">
        <v>17965</v>
      </c>
      <c r="F6504"/>
      <c r="G6504"/>
      <c r="H6504"/>
    </row>
    <row r="6505" spans="1:8" ht="15" x14ac:dyDescent="0.25">
      <c r="A6505" s="609" t="str">
        <f t="shared" si="101"/>
        <v>101202</v>
      </c>
      <c r="B6505" s="607" t="s">
        <v>6841</v>
      </c>
      <c r="C6505" s="607" t="s">
        <v>17335</v>
      </c>
      <c r="D6505" s="607" t="s">
        <v>10494</v>
      </c>
      <c r="E6505" s="619" t="s">
        <v>27207</v>
      </c>
      <c r="F6505"/>
      <c r="G6505"/>
      <c r="H6505"/>
    </row>
    <row r="6506" spans="1:8" ht="15" x14ac:dyDescent="0.25">
      <c r="A6506" s="609" t="str">
        <f t="shared" si="101"/>
        <v>101203</v>
      </c>
      <c r="B6506" s="607" t="s">
        <v>6842</v>
      </c>
      <c r="C6506" s="607" t="s">
        <v>17336</v>
      </c>
      <c r="D6506" s="607" t="s">
        <v>10494</v>
      </c>
      <c r="E6506" s="619" t="s">
        <v>18335</v>
      </c>
      <c r="F6506"/>
      <c r="G6506"/>
      <c r="H6506"/>
    </row>
    <row r="6507" spans="1:8" ht="15" x14ac:dyDescent="0.25">
      <c r="A6507" s="609" t="str">
        <f t="shared" si="101"/>
        <v>101204</v>
      </c>
      <c r="B6507" s="607" t="s">
        <v>6843</v>
      </c>
      <c r="C6507" s="607" t="s">
        <v>17338</v>
      </c>
      <c r="D6507" s="607" t="s">
        <v>10494</v>
      </c>
      <c r="E6507" s="619" t="s">
        <v>19698</v>
      </c>
      <c r="F6507"/>
      <c r="G6507"/>
      <c r="H6507"/>
    </row>
    <row r="6508" spans="1:8" ht="15" x14ac:dyDescent="0.25">
      <c r="A6508" s="609" t="str">
        <f t="shared" si="101"/>
        <v>101205</v>
      </c>
      <c r="B6508" s="607" t="s">
        <v>6844</v>
      </c>
      <c r="C6508" s="607" t="s">
        <v>17340</v>
      </c>
      <c r="D6508" s="607" t="s">
        <v>10494</v>
      </c>
      <c r="E6508" s="619" t="s">
        <v>27207</v>
      </c>
      <c r="F6508"/>
      <c r="G6508"/>
      <c r="H6508"/>
    </row>
    <row r="6509" spans="1:8" ht="15" x14ac:dyDescent="0.25">
      <c r="A6509" s="609" t="str">
        <f t="shared" si="101"/>
        <v>102362</v>
      </c>
      <c r="B6509" s="607" t="s">
        <v>19451</v>
      </c>
      <c r="C6509" s="607" t="s">
        <v>19452</v>
      </c>
      <c r="D6509" s="607" t="s">
        <v>10737</v>
      </c>
      <c r="E6509" s="619" t="s">
        <v>34485</v>
      </c>
      <c r="F6509"/>
      <c r="G6509"/>
      <c r="H6509"/>
    </row>
    <row r="6510" spans="1:8" ht="15" x14ac:dyDescent="0.25">
      <c r="A6510" s="609" t="str">
        <f t="shared" si="101"/>
        <v>102363</v>
      </c>
      <c r="B6510" s="607" t="s">
        <v>19453</v>
      </c>
      <c r="C6510" s="607" t="s">
        <v>19454</v>
      </c>
      <c r="D6510" s="607" t="s">
        <v>10737</v>
      </c>
      <c r="E6510" s="619" t="s">
        <v>34486</v>
      </c>
      <c r="F6510"/>
      <c r="G6510"/>
      <c r="H6510"/>
    </row>
    <row r="6511" spans="1:8" ht="15" x14ac:dyDescent="0.25">
      <c r="A6511" s="609" t="str">
        <f t="shared" si="101"/>
        <v>102364</v>
      </c>
      <c r="B6511" s="607" t="s">
        <v>19455</v>
      </c>
      <c r="C6511" s="607" t="s">
        <v>19456</v>
      </c>
      <c r="D6511" s="607" t="s">
        <v>10737</v>
      </c>
      <c r="E6511" s="619" t="s">
        <v>34487</v>
      </c>
      <c r="F6511"/>
      <c r="G6511"/>
      <c r="H6511"/>
    </row>
    <row r="6512" spans="1:8" ht="15" x14ac:dyDescent="0.25">
      <c r="A6512" s="609" t="str">
        <f t="shared" si="101"/>
        <v>98509</v>
      </c>
      <c r="B6512" s="607" t="s">
        <v>5851</v>
      </c>
      <c r="C6512" s="607" t="s">
        <v>17341</v>
      </c>
      <c r="D6512" s="607" t="s">
        <v>10580</v>
      </c>
      <c r="E6512" s="619" t="s">
        <v>34488</v>
      </c>
      <c r="F6512"/>
      <c r="G6512"/>
      <c r="H6512"/>
    </row>
    <row r="6513" spans="1:8" ht="15" x14ac:dyDescent="0.25">
      <c r="A6513" s="609" t="str">
        <f t="shared" si="101"/>
        <v>98510</v>
      </c>
      <c r="B6513" s="607" t="s">
        <v>5852</v>
      </c>
      <c r="C6513" s="607" t="s">
        <v>17343</v>
      </c>
      <c r="D6513" s="607" t="s">
        <v>10580</v>
      </c>
      <c r="E6513" s="619" t="s">
        <v>18228</v>
      </c>
      <c r="F6513"/>
      <c r="G6513"/>
      <c r="H6513"/>
    </row>
    <row r="6514" spans="1:8" ht="15" x14ac:dyDescent="0.25">
      <c r="A6514" s="609" t="str">
        <f t="shared" si="101"/>
        <v>98511</v>
      </c>
      <c r="B6514" s="607" t="s">
        <v>5853</v>
      </c>
      <c r="C6514" s="607" t="s">
        <v>17344</v>
      </c>
      <c r="D6514" s="607" t="s">
        <v>10580</v>
      </c>
      <c r="E6514" s="619" t="s">
        <v>34489</v>
      </c>
      <c r="F6514"/>
      <c r="G6514"/>
      <c r="H6514"/>
    </row>
    <row r="6515" spans="1:8" ht="15" x14ac:dyDescent="0.25">
      <c r="A6515" s="609" t="str">
        <f t="shared" si="101"/>
        <v>98516</v>
      </c>
      <c r="B6515" s="607" t="s">
        <v>5854</v>
      </c>
      <c r="C6515" s="607" t="s">
        <v>17345</v>
      </c>
      <c r="D6515" s="607" t="s">
        <v>10580</v>
      </c>
      <c r="E6515" s="619" t="s">
        <v>34490</v>
      </c>
      <c r="F6515"/>
      <c r="G6515"/>
      <c r="H6515"/>
    </row>
    <row r="6516" spans="1:8" ht="15" x14ac:dyDescent="0.25">
      <c r="A6516" s="609" t="str">
        <f t="shared" si="101"/>
        <v>98519</v>
      </c>
      <c r="B6516" s="607" t="s">
        <v>5855</v>
      </c>
      <c r="C6516" s="607" t="s">
        <v>17346</v>
      </c>
      <c r="D6516" s="607" t="s">
        <v>10737</v>
      </c>
      <c r="E6516" s="619" t="s">
        <v>9984</v>
      </c>
      <c r="F6516"/>
      <c r="G6516"/>
      <c r="H6516"/>
    </row>
    <row r="6517" spans="1:8" ht="15" x14ac:dyDescent="0.25">
      <c r="A6517" s="609" t="str">
        <f t="shared" si="101"/>
        <v>98520</v>
      </c>
      <c r="B6517" s="607" t="s">
        <v>5856</v>
      </c>
      <c r="C6517" s="607" t="s">
        <v>17347</v>
      </c>
      <c r="D6517" s="607" t="s">
        <v>10737</v>
      </c>
      <c r="E6517" s="619" t="s">
        <v>11332</v>
      </c>
      <c r="F6517"/>
      <c r="G6517"/>
      <c r="H6517"/>
    </row>
    <row r="6518" spans="1:8" ht="15" x14ac:dyDescent="0.25">
      <c r="A6518" s="609" t="str">
        <f t="shared" si="101"/>
        <v>98521</v>
      </c>
      <c r="B6518" s="607" t="s">
        <v>5857</v>
      </c>
      <c r="C6518" s="607" t="s">
        <v>17348</v>
      </c>
      <c r="D6518" s="607" t="s">
        <v>10737</v>
      </c>
      <c r="E6518" s="619" t="s">
        <v>11319</v>
      </c>
      <c r="F6518"/>
      <c r="G6518"/>
      <c r="H6518"/>
    </row>
    <row r="6519" spans="1:8" ht="15" x14ac:dyDescent="0.25">
      <c r="A6519" s="609" t="str">
        <f t="shared" si="101"/>
        <v>98522</v>
      </c>
      <c r="B6519" s="607" t="s">
        <v>5858</v>
      </c>
      <c r="C6519" s="607" t="s">
        <v>17349</v>
      </c>
      <c r="D6519" s="607" t="s">
        <v>10494</v>
      </c>
      <c r="E6519" s="619" t="s">
        <v>34491</v>
      </c>
      <c r="F6519"/>
      <c r="G6519"/>
      <c r="H6519"/>
    </row>
    <row r="6520" spans="1:8" ht="15" x14ac:dyDescent="0.25">
      <c r="A6520" s="609" t="str">
        <f t="shared" si="101"/>
        <v>98524</v>
      </c>
      <c r="B6520" s="607" t="s">
        <v>5859</v>
      </c>
      <c r="C6520" s="607" t="s">
        <v>17350</v>
      </c>
      <c r="D6520" s="607" t="s">
        <v>10737</v>
      </c>
      <c r="E6520" s="619" t="s">
        <v>9608</v>
      </c>
      <c r="F6520"/>
      <c r="G6520"/>
      <c r="H6520"/>
    </row>
    <row r="6521" spans="1:8" ht="15" x14ac:dyDescent="0.25">
      <c r="A6521" s="609" t="str">
        <f t="shared" si="101"/>
        <v>98503</v>
      </c>
      <c r="B6521" s="607" t="s">
        <v>5848</v>
      </c>
      <c r="C6521" s="607" t="s">
        <v>17351</v>
      </c>
      <c r="D6521" s="607" t="s">
        <v>10737</v>
      </c>
      <c r="E6521" s="619" t="s">
        <v>17418</v>
      </c>
      <c r="F6521"/>
      <c r="G6521"/>
      <c r="H6521"/>
    </row>
    <row r="6522" spans="1:8" ht="15" x14ac:dyDescent="0.25">
      <c r="A6522" s="609" t="str">
        <f t="shared" si="101"/>
        <v>98504</v>
      </c>
      <c r="B6522" s="607" t="s">
        <v>5849</v>
      </c>
      <c r="C6522" s="607" t="s">
        <v>17352</v>
      </c>
      <c r="D6522" s="607" t="s">
        <v>10737</v>
      </c>
      <c r="E6522" s="619" t="s">
        <v>17662</v>
      </c>
      <c r="F6522"/>
      <c r="G6522"/>
      <c r="H6522"/>
    </row>
    <row r="6523" spans="1:8" ht="15" x14ac:dyDescent="0.25">
      <c r="A6523" s="609" t="str">
        <f t="shared" si="101"/>
        <v>98505</v>
      </c>
      <c r="B6523" s="607" t="s">
        <v>5850</v>
      </c>
      <c r="C6523" s="607" t="s">
        <v>17353</v>
      </c>
      <c r="D6523" s="607" t="s">
        <v>10737</v>
      </c>
      <c r="E6523" s="619" t="s">
        <v>18868</v>
      </c>
      <c r="F6523"/>
      <c r="G6523"/>
      <c r="H6523"/>
    </row>
    <row r="6524" spans="1:8" ht="15" x14ac:dyDescent="0.25">
      <c r="A6524" s="609" t="str">
        <f t="shared" si="101"/>
        <v>98525</v>
      </c>
      <c r="B6524" s="607" t="s">
        <v>5860</v>
      </c>
      <c r="C6524" s="607" t="s">
        <v>17354</v>
      </c>
      <c r="D6524" s="607" t="s">
        <v>10737</v>
      </c>
      <c r="E6524" s="619" t="s">
        <v>9692</v>
      </c>
      <c r="F6524"/>
      <c r="G6524"/>
      <c r="H6524"/>
    </row>
    <row r="6525" spans="1:8" ht="15" x14ac:dyDescent="0.25">
      <c r="A6525" s="609" t="str">
        <f t="shared" si="101"/>
        <v>98526</v>
      </c>
      <c r="B6525" s="607" t="s">
        <v>5861</v>
      </c>
      <c r="C6525" s="607" t="s">
        <v>17355</v>
      </c>
      <c r="D6525" s="607" t="s">
        <v>10580</v>
      </c>
      <c r="E6525" s="619" t="s">
        <v>34492</v>
      </c>
      <c r="F6525"/>
      <c r="G6525"/>
      <c r="H6525"/>
    </row>
    <row r="6526" spans="1:8" ht="15" x14ac:dyDescent="0.25">
      <c r="A6526" s="609" t="str">
        <f t="shared" si="101"/>
        <v>98527</v>
      </c>
      <c r="B6526" s="607" t="s">
        <v>5862</v>
      </c>
      <c r="C6526" s="607" t="s">
        <v>17356</v>
      </c>
      <c r="D6526" s="607" t="s">
        <v>10580</v>
      </c>
      <c r="E6526" s="619" t="s">
        <v>34493</v>
      </c>
      <c r="F6526"/>
      <c r="G6526"/>
      <c r="H6526"/>
    </row>
    <row r="6527" spans="1:8" ht="15" x14ac:dyDescent="0.25">
      <c r="A6527" s="609" t="str">
        <f t="shared" si="101"/>
        <v>98528</v>
      </c>
      <c r="B6527" s="607" t="s">
        <v>5863</v>
      </c>
      <c r="C6527" s="607" t="s">
        <v>17357</v>
      </c>
      <c r="D6527" s="607" t="s">
        <v>10580</v>
      </c>
      <c r="E6527" s="619" t="s">
        <v>34494</v>
      </c>
      <c r="F6527"/>
      <c r="G6527"/>
      <c r="H6527"/>
    </row>
    <row r="6528" spans="1:8" ht="15" x14ac:dyDescent="0.25">
      <c r="A6528" s="609" t="str">
        <f t="shared" si="101"/>
        <v>98529</v>
      </c>
      <c r="B6528" s="607" t="s">
        <v>5864</v>
      </c>
      <c r="C6528" s="607" t="s">
        <v>17358</v>
      </c>
      <c r="D6528" s="607" t="s">
        <v>10580</v>
      </c>
      <c r="E6528" s="619" t="s">
        <v>18226</v>
      </c>
      <c r="F6528"/>
      <c r="G6528"/>
      <c r="H6528"/>
    </row>
    <row r="6529" spans="1:8" ht="15" x14ac:dyDescent="0.25">
      <c r="A6529" s="609" t="str">
        <f t="shared" si="101"/>
        <v>98530</v>
      </c>
      <c r="B6529" s="607" t="s">
        <v>5865</v>
      </c>
      <c r="C6529" s="607" t="s">
        <v>17359</v>
      </c>
      <c r="D6529" s="607" t="s">
        <v>10580</v>
      </c>
      <c r="E6529" s="619" t="s">
        <v>27532</v>
      </c>
      <c r="F6529"/>
      <c r="G6529"/>
      <c r="H6529"/>
    </row>
    <row r="6530" spans="1:8" ht="15" x14ac:dyDescent="0.25">
      <c r="A6530" s="609" t="str">
        <f t="shared" ref="A6530:A6593" si="102">IF(ISERROR(SEARCH("/",B6530)=6),TRIM(CLEAN(B6530)),IF(SEARCH("/",B6530)=6,IF(LEN(TRIM(CLEAN(B6530)))=7,LEFT(TRIM(CLEAN(B6530)),6)&amp;"00"&amp;RIGHT(TRIM(CLEAN(B6530)),1),LEFT(TRIM(CLEAN(B6530)),6)&amp;"0"&amp;RIGHT(TRIM(CLEAN(B6530)),2)),TRIM(CLEAN(B6530))))</f>
        <v>98531</v>
      </c>
      <c r="B6530" s="607" t="s">
        <v>5866</v>
      </c>
      <c r="C6530" s="607" t="s">
        <v>17360</v>
      </c>
      <c r="D6530" s="607" t="s">
        <v>10580</v>
      </c>
      <c r="E6530" s="619" t="s">
        <v>34495</v>
      </c>
      <c r="F6530"/>
      <c r="G6530"/>
      <c r="H6530"/>
    </row>
    <row r="6531" spans="1:8" ht="15" x14ac:dyDescent="0.25">
      <c r="A6531" s="609" t="str">
        <f t="shared" si="102"/>
        <v>98532</v>
      </c>
      <c r="B6531" s="607" t="s">
        <v>5867</v>
      </c>
      <c r="C6531" s="607" t="s">
        <v>17361</v>
      </c>
      <c r="D6531" s="607" t="s">
        <v>10580</v>
      </c>
      <c r="E6531" s="619" t="s">
        <v>34496</v>
      </c>
      <c r="F6531"/>
      <c r="G6531"/>
      <c r="H6531"/>
    </row>
    <row r="6532" spans="1:8" ht="15" x14ac:dyDescent="0.25">
      <c r="A6532" s="609" t="str">
        <f t="shared" si="102"/>
        <v>98533</v>
      </c>
      <c r="B6532" s="607" t="s">
        <v>5868</v>
      </c>
      <c r="C6532" s="607" t="s">
        <v>17362</v>
      </c>
      <c r="D6532" s="607" t="s">
        <v>10580</v>
      </c>
      <c r="E6532" s="619" t="s">
        <v>34497</v>
      </c>
      <c r="F6532"/>
      <c r="G6532"/>
      <c r="H6532"/>
    </row>
    <row r="6533" spans="1:8" ht="15" x14ac:dyDescent="0.25">
      <c r="A6533" s="609" t="str">
        <f t="shared" si="102"/>
        <v>98534</v>
      </c>
      <c r="B6533" s="607" t="s">
        <v>5869</v>
      </c>
      <c r="C6533" s="607" t="s">
        <v>17363</v>
      </c>
      <c r="D6533" s="607" t="s">
        <v>10580</v>
      </c>
      <c r="E6533" s="619" t="s">
        <v>34498</v>
      </c>
      <c r="F6533"/>
      <c r="G6533"/>
      <c r="H6533"/>
    </row>
    <row r="6534" spans="1:8" ht="15" x14ac:dyDescent="0.25">
      <c r="A6534" s="609" t="str">
        <f t="shared" si="102"/>
        <v>98535</v>
      </c>
      <c r="B6534" s="607" t="s">
        <v>5870</v>
      </c>
      <c r="C6534" s="607" t="s">
        <v>17364</v>
      </c>
      <c r="D6534" s="607" t="s">
        <v>10580</v>
      </c>
      <c r="E6534" s="619" t="s">
        <v>34499</v>
      </c>
      <c r="F6534"/>
      <c r="G6534"/>
      <c r="H6534"/>
    </row>
    <row r="6535" spans="1:8" ht="15" x14ac:dyDescent="0.25">
      <c r="A6535" s="609" t="str">
        <f t="shared" si="102"/>
        <v>88238</v>
      </c>
      <c r="B6535" s="607" t="s">
        <v>1497</v>
      </c>
      <c r="C6535" s="607" t="s">
        <v>17365</v>
      </c>
      <c r="D6535" s="607" t="s">
        <v>11130</v>
      </c>
      <c r="E6535" s="619" t="s">
        <v>10464</v>
      </c>
      <c r="F6535"/>
      <c r="G6535"/>
      <c r="H6535"/>
    </row>
    <row r="6536" spans="1:8" ht="15" x14ac:dyDescent="0.25">
      <c r="A6536" s="609" t="str">
        <f t="shared" si="102"/>
        <v>88239</v>
      </c>
      <c r="B6536" s="607" t="s">
        <v>1498</v>
      </c>
      <c r="C6536" s="607" t="s">
        <v>17366</v>
      </c>
      <c r="D6536" s="607" t="s">
        <v>11130</v>
      </c>
      <c r="E6536" s="619" t="s">
        <v>16544</v>
      </c>
      <c r="F6536"/>
      <c r="G6536"/>
      <c r="H6536"/>
    </row>
    <row r="6537" spans="1:8" ht="15" x14ac:dyDescent="0.25">
      <c r="A6537" s="609" t="str">
        <f t="shared" si="102"/>
        <v>88240</v>
      </c>
      <c r="B6537" s="607" t="s">
        <v>1499</v>
      </c>
      <c r="C6537" s="607" t="s">
        <v>17367</v>
      </c>
      <c r="D6537" s="607" t="s">
        <v>11130</v>
      </c>
      <c r="E6537" s="619" t="s">
        <v>9343</v>
      </c>
      <c r="F6537"/>
      <c r="G6537"/>
      <c r="H6537"/>
    </row>
    <row r="6538" spans="1:8" ht="15" x14ac:dyDescent="0.25">
      <c r="A6538" s="609" t="str">
        <f t="shared" si="102"/>
        <v>88241</v>
      </c>
      <c r="B6538" s="607" t="s">
        <v>1500</v>
      </c>
      <c r="C6538" s="607" t="s">
        <v>17368</v>
      </c>
      <c r="D6538" s="607" t="s">
        <v>11130</v>
      </c>
      <c r="E6538" s="619" t="s">
        <v>18115</v>
      </c>
      <c r="F6538"/>
      <c r="G6538"/>
      <c r="H6538"/>
    </row>
    <row r="6539" spans="1:8" ht="15" x14ac:dyDescent="0.25">
      <c r="A6539" s="609" t="str">
        <f t="shared" si="102"/>
        <v>88242</v>
      </c>
      <c r="B6539" s="607" t="s">
        <v>1501</v>
      </c>
      <c r="C6539" s="607" t="s">
        <v>17369</v>
      </c>
      <c r="D6539" s="607" t="s">
        <v>11130</v>
      </c>
      <c r="E6539" s="619" t="s">
        <v>9130</v>
      </c>
      <c r="F6539"/>
      <c r="G6539"/>
      <c r="H6539"/>
    </row>
    <row r="6540" spans="1:8" ht="15" x14ac:dyDescent="0.25">
      <c r="A6540" s="609" t="str">
        <f t="shared" si="102"/>
        <v>88243</v>
      </c>
      <c r="B6540" s="607" t="s">
        <v>1502</v>
      </c>
      <c r="C6540" s="607" t="s">
        <v>17370</v>
      </c>
      <c r="D6540" s="607" t="s">
        <v>11130</v>
      </c>
      <c r="E6540" s="619" t="s">
        <v>23275</v>
      </c>
      <c r="F6540"/>
      <c r="G6540"/>
      <c r="H6540"/>
    </row>
    <row r="6541" spans="1:8" ht="15" x14ac:dyDescent="0.25">
      <c r="A6541" s="609" t="str">
        <f t="shared" si="102"/>
        <v>88245</v>
      </c>
      <c r="B6541" s="607" t="s">
        <v>1503</v>
      </c>
      <c r="C6541" s="607" t="s">
        <v>17372</v>
      </c>
      <c r="D6541" s="607" t="s">
        <v>11130</v>
      </c>
      <c r="E6541" s="619" t="s">
        <v>30453</v>
      </c>
      <c r="F6541"/>
      <c r="G6541"/>
      <c r="H6541"/>
    </row>
    <row r="6542" spans="1:8" ht="15" x14ac:dyDescent="0.25">
      <c r="A6542" s="609" t="str">
        <f t="shared" si="102"/>
        <v>88246</v>
      </c>
      <c r="B6542" s="607" t="s">
        <v>1504</v>
      </c>
      <c r="C6542" s="607" t="s">
        <v>17373</v>
      </c>
      <c r="D6542" s="607" t="s">
        <v>11130</v>
      </c>
      <c r="E6542" s="619" t="s">
        <v>10552</v>
      </c>
      <c r="F6542"/>
      <c r="G6542"/>
      <c r="H6542"/>
    </row>
    <row r="6543" spans="1:8" ht="15" x14ac:dyDescent="0.25">
      <c r="A6543" s="609" t="str">
        <f t="shared" si="102"/>
        <v>88247</v>
      </c>
      <c r="B6543" s="607" t="s">
        <v>1505</v>
      </c>
      <c r="C6543" s="607" t="s">
        <v>17374</v>
      </c>
      <c r="D6543" s="607" t="s">
        <v>11130</v>
      </c>
      <c r="E6543" s="619" t="s">
        <v>9452</v>
      </c>
      <c r="F6543"/>
      <c r="G6543"/>
      <c r="H6543"/>
    </row>
    <row r="6544" spans="1:8" ht="15" x14ac:dyDescent="0.25">
      <c r="A6544" s="609" t="str">
        <f t="shared" si="102"/>
        <v>88248</v>
      </c>
      <c r="B6544" s="607" t="s">
        <v>1506</v>
      </c>
      <c r="C6544" s="607" t="s">
        <v>17375</v>
      </c>
      <c r="D6544" s="607" t="s">
        <v>11130</v>
      </c>
      <c r="E6544" s="619" t="s">
        <v>9110</v>
      </c>
      <c r="F6544"/>
      <c r="G6544"/>
      <c r="H6544"/>
    </row>
    <row r="6545" spans="1:8" ht="15" x14ac:dyDescent="0.25">
      <c r="A6545" s="609" t="str">
        <f t="shared" si="102"/>
        <v>88249</v>
      </c>
      <c r="B6545" s="607" t="s">
        <v>1507</v>
      </c>
      <c r="C6545" s="607" t="s">
        <v>17376</v>
      </c>
      <c r="D6545" s="607" t="s">
        <v>11130</v>
      </c>
      <c r="E6545" s="619" t="s">
        <v>9145</v>
      </c>
      <c r="F6545"/>
      <c r="G6545"/>
      <c r="H6545"/>
    </row>
    <row r="6546" spans="1:8" ht="15" x14ac:dyDescent="0.25">
      <c r="A6546" s="609" t="str">
        <f t="shared" si="102"/>
        <v>88250</v>
      </c>
      <c r="B6546" s="607" t="s">
        <v>1508</v>
      </c>
      <c r="C6546" s="607" t="s">
        <v>17377</v>
      </c>
      <c r="D6546" s="607" t="s">
        <v>11130</v>
      </c>
      <c r="E6546" s="619" t="s">
        <v>10011</v>
      </c>
      <c r="F6546"/>
      <c r="G6546"/>
      <c r="H6546"/>
    </row>
    <row r="6547" spans="1:8" ht="15" x14ac:dyDescent="0.25">
      <c r="A6547" s="609" t="str">
        <f t="shared" si="102"/>
        <v>88251</v>
      </c>
      <c r="B6547" s="607" t="s">
        <v>1509</v>
      </c>
      <c r="C6547" s="607" t="s">
        <v>17378</v>
      </c>
      <c r="D6547" s="607" t="s">
        <v>11130</v>
      </c>
      <c r="E6547" s="619" t="s">
        <v>17956</v>
      </c>
      <c r="F6547"/>
      <c r="G6547"/>
      <c r="H6547"/>
    </row>
    <row r="6548" spans="1:8" ht="15" x14ac:dyDescent="0.25">
      <c r="A6548" s="609" t="str">
        <f t="shared" si="102"/>
        <v>88252</v>
      </c>
      <c r="B6548" s="607" t="s">
        <v>1510</v>
      </c>
      <c r="C6548" s="607" t="s">
        <v>17379</v>
      </c>
      <c r="D6548" s="607" t="s">
        <v>11130</v>
      </c>
      <c r="E6548" s="619" t="s">
        <v>18255</v>
      </c>
      <c r="F6548"/>
      <c r="G6548"/>
      <c r="H6548"/>
    </row>
    <row r="6549" spans="1:8" ht="15" x14ac:dyDescent="0.25">
      <c r="A6549" s="609" t="str">
        <f t="shared" si="102"/>
        <v>88253</v>
      </c>
      <c r="B6549" s="607" t="s">
        <v>14</v>
      </c>
      <c r="C6549" s="607" t="s">
        <v>17380</v>
      </c>
      <c r="D6549" s="607" t="s">
        <v>11130</v>
      </c>
      <c r="E6549" s="619" t="s">
        <v>18154</v>
      </c>
      <c r="F6549"/>
      <c r="G6549"/>
      <c r="H6549"/>
    </row>
    <row r="6550" spans="1:8" ht="15" x14ac:dyDescent="0.25">
      <c r="A6550" s="609" t="str">
        <f t="shared" si="102"/>
        <v>88255</v>
      </c>
      <c r="B6550" s="607" t="s">
        <v>1511</v>
      </c>
      <c r="C6550" s="607" t="s">
        <v>17381</v>
      </c>
      <c r="D6550" s="607" t="s">
        <v>11130</v>
      </c>
      <c r="E6550" s="619" t="s">
        <v>18181</v>
      </c>
      <c r="F6550"/>
      <c r="G6550"/>
      <c r="H6550"/>
    </row>
    <row r="6551" spans="1:8" ht="15" x14ac:dyDescent="0.25">
      <c r="A6551" s="609" t="str">
        <f t="shared" si="102"/>
        <v>88256</v>
      </c>
      <c r="B6551" s="607" t="s">
        <v>1512</v>
      </c>
      <c r="C6551" s="607" t="s">
        <v>17383</v>
      </c>
      <c r="D6551" s="607" t="s">
        <v>11130</v>
      </c>
      <c r="E6551" s="619" t="s">
        <v>34500</v>
      </c>
      <c r="F6551"/>
      <c r="G6551"/>
      <c r="H6551"/>
    </row>
    <row r="6552" spans="1:8" ht="15" x14ac:dyDescent="0.25">
      <c r="A6552" s="609" t="str">
        <f t="shared" si="102"/>
        <v>88257</v>
      </c>
      <c r="B6552" s="607" t="s">
        <v>1513</v>
      </c>
      <c r="C6552" s="607" t="s">
        <v>17385</v>
      </c>
      <c r="D6552" s="607" t="s">
        <v>11130</v>
      </c>
      <c r="E6552" s="619" t="s">
        <v>11622</v>
      </c>
      <c r="F6552"/>
      <c r="G6552"/>
      <c r="H6552"/>
    </row>
    <row r="6553" spans="1:8" ht="15" x14ac:dyDescent="0.25">
      <c r="A6553" s="609" t="str">
        <f t="shared" si="102"/>
        <v>88258</v>
      </c>
      <c r="B6553" s="607" t="s">
        <v>1514</v>
      </c>
      <c r="C6553" s="607" t="s">
        <v>17386</v>
      </c>
      <c r="D6553" s="607" t="s">
        <v>11130</v>
      </c>
      <c r="E6553" s="619" t="s">
        <v>9227</v>
      </c>
      <c r="F6553"/>
      <c r="G6553"/>
      <c r="H6553"/>
    </row>
    <row r="6554" spans="1:8" ht="15" x14ac:dyDescent="0.25">
      <c r="A6554" s="609" t="str">
        <f t="shared" si="102"/>
        <v>88260</v>
      </c>
      <c r="B6554" s="607" t="s">
        <v>1515</v>
      </c>
      <c r="C6554" s="607" t="s">
        <v>17387</v>
      </c>
      <c r="D6554" s="607" t="s">
        <v>11130</v>
      </c>
      <c r="E6554" s="619" t="s">
        <v>10127</v>
      </c>
      <c r="F6554"/>
      <c r="G6554"/>
      <c r="H6554"/>
    </row>
    <row r="6555" spans="1:8" ht="15" x14ac:dyDescent="0.25">
      <c r="A6555" s="609" t="str">
        <f t="shared" si="102"/>
        <v>88261</v>
      </c>
      <c r="B6555" s="607" t="s">
        <v>1516</v>
      </c>
      <c r="C6555" s="607" t="s">
        <v>17388</v>
      </c>
      <c r="D6555" s="607" t="s">
        <v>11130</v>
      </c>
      <c r="E6555" s="619" t="s">
        <v>18170</v>
      </c>
      <c r="F6555"/>
      <c r="G6555"/>
      <c r="H6555"/>
    </row>
    <row r="6556" spans="1:8" ht="15" x14ac:dyDescent="0.25">
      <c r="A6556" s="609" t="str">
        <f t="shared" si="102"/>
        <v>88262</v>
      </c>
      <c r="B6556" s="607" t="s">
        <v>1517</v>
      </c>
      <c r="C6556" s="607" t="s">
        <v>17389</v>
      </c>
      <c r="D6556" s="607" t="s">
        <v>11130</v>
      </c>
      <c r="E6556" s="619" t="s">
        <v>14400</v>
      </c>
      <c r="F6556"/>
      <c r="G6556"/>
      <c r="H6556"/>
    </row>
    <row r="6557" spans="1:8" ht="15" x14ac:dyDescent="0.25">
      <c r="A6557" s="609" t="str">
        <f t="shared" si="102"/>
        <v>88263</v>
      </c>
      <c r="B6557" s="607" t="s">
        <v>1518</v>
      </c>
      <c r="C6557" s="607" t="s">
        <v>17390</v>
      </c>
      <c r="D6557" s="607" t="s">
        <v>11130</v>
      </c>
      <c r="E6557" s="619" t="s">
        <v>8906</v>
      </c>
      <c r="F6557"/>
      <c r="G6557"/>
      <c r="H6557"/>
    </row>
    <row r="6558" spans="1:8" ht="15" x14ac:dyDescent="0.25">
      <c r="A6558" s="609" t="str">
        <f t="shared" si="102"/>
        <v>88264</v>
      </c>
      <c r="B6558" s="607" t="s">
        <v>1519</v>
      </c>
      <c r="C6558" s="607" t="s">
        <v>17391</v>
      </c>
      <c r="D6558" s="607" t="s">
        <v>11130</v>
      </c>
      <c r="E6558" s="619" t="s">
        <v>18018</v>
      </c>
      <c r="F6558"/>
      <c r="G6558"/>
      <c r="H6558"/>
    </row>
    <row r="6559" spans="1:8" ht="15" x14ac:dyDescent="0.25">
      <c r="A6559" s="609" t="str">
        <f t="shared" si="102"/>
        <v>88265</v>
      </c>
      <c r="B6559" s="607" t="s">
        <v>1520</v>
      </c>
      <c r="C6559" s="607" t="s">
        <v>17392</v>
      </c>
      <c r="D6559" s="607" t="s">
        <v>11130</v>
      </c>
      <c r="E6559" s="619" t="s">
        <v>11568</v>
      </c>
      <c r="F6559"/>
      <c r="G6559"/>
      <c r="H6559"/>
    </row>
    <row r="6560" spans="1:8" ht="15" x14ac:dyDescent="0.25">
      <c r="A6560" s="609" t="str">
        <f t="shared" si="102"/>
        <v>88266</v>
      </c>
      <c r="B6560" s="607" t="s">
        <v>1521</v>
      </c>
      <c r="C6560" s="607" t="s">
        <v>17394</v>
      </c>
      <c r="D6560" s="607" t="s">
        <v>11130</v>
      </c>
      <c r="E6560" s="619" t="s">
        <v>23171</v>
      </c>
      <c r="F6560"/>
      <c r="G6560"/>
      <c r="H6560"/>
    </row>
    <row r="6561" spans="1:8" ht="15" x14ac:dyDescent="0.25">
      <c r="A6561" s="609" t="str">
        <f t="shared" si="102"/>
        <v>88267</v>
      </c>
      <c r="B6561" s="607" t="s">
        <v>1522</v>
      </c>
      <c r="C6561" s="607" t="s">
        <v>17395</v>
      </c>
      <c r="D6561" s="607" t="s">
        <v>11130</v>
      </c>
      <c r="E6561" s="619" t="s">
        <v>18738</v>
      </c>
      <c r="F6561"/>
      <c r="G6561"/>
      <c r="H6561"/>
    </row>
    <row r="6562" spans="1:8" ht="15" x14ac:dyDescent="0.25">
      <c r="A6562" s="609" t="str">
        <f t="shared" si="102"/>
        <v>88269</v>
      </c>
      <c r="B6562" s="607" t="s">
        <v>1523</v>
      </c>
      <c r="C6562" s="607" t="s">
        <v>17397</v>
      </c>
      <c r="D6562" s="607" t="s">
        <v>11130</v>
      </c>
      <c r="E6562" s="619" t="s">
        <v>11253</v>
      </c>
      <c r="F6562"/>
      <c r="G6562"/>
      <c r="H6562"/>
    </row>
    <row r="6563" spans="1:8" ht="15" x14ac:dyDescent="0.25">
      <c r="A6563" s="609" t="str">
        <f t="shared" si="102"/>
        <v>88270</v>
      </c>
      <c r="B6563" s="607" t="s">
        <v>1524</v>
      </c>
      <c r="C6563" s="607" t="s">
        <v>17398</v>
      </c>
      <c r="D6563" s="607" t="s">
        <v>11130</v>
      </c>
      <c r="E6563" s="619" t="s">
        <v>9961</v>
      </c>
      <c r="F6563"/>
      <c r="G6563"/>
      <c r="H6563"/>
    </row>
    <row r="6564" spans="1:8" ht="15" x14ac:dyDescent="0.25">
      <c r="A6564" s="609" t="str">
        <f t="shared" si="102"/>
        <v>88272</v>
      </c>
      <c r="B6564" s="607" t="s">
        <v>1525</v>
      </c>
      <c r="C6564" s="607" t="s">
        <v>17399</v>
      </c>
      <c r="D6564" s="607" t="s">
        <v>11130</v>
      </c>
      <c r="E6564" s="619" t="s">
        <v>15035</v>
      </c>
      <c r="F6564"/>
      <c r="G6564"/>
      <c r="H6564"/>
    </row>
    <row r="6565" spans="1:8" ht="15" x14ac:dyDescent="0.25">
      <c r="A6565" s="609" t="str">
        <f t="shared" si="102"/>
        <v>88273</v>
      </c>
      <c r="B6565" s="607" t="s">
        <v>1526</v>
      </c>
      <c r="C6565" s="607" t="s">
        <v>17401</v>
      </c>
      <c r="D6565" s="607" t="s">
        <v>11130</v>
      </c>
      <c r="E6565" s="619" t="s">
        <v>12560</v>
      </c>
      <c r="F6565"/>
      <c r="G6565"/>
      <c r="H6565"/>
    </row>
    <row r="6566" spans="1:8" ht="15" x14ac:dyDescent="0.25">
      <c r="A6566" s="609" t="str">
        <f t="shared" si="102"/>
        <v>88274</v>
      </c>
      <c r="B6566" s="607" t="s">
        <v>1527</v>
      </c>
      <c r="C6566" s="607" t="s">
        <v>17402</v>
      </c>
      <c r="D6566" s="607" t="s">
        <v>11130</v>
      </c>
      <c r="E6566" s="619" t="s">
        <v>13683</v>
      </c>
      <c r="F6566"/>
      <c r="G6566"/>
      <c r="H6566"/>
    </row>
    <row r="6567" spans="1:8" ht="15" x14ac:dyDescent="0.25">
      <c r="A6567" s="609" t="str">
        <f t="shared" si="102"/>
        <v>88275</v>
      </c>
      <c r="B6567" s="607" t="s">
        <v>1528</v>
      </c>
      <c r="C6567" s="607" t="s">
        <v>17403</v>
      </c>
      <c r="D6567" s="607" t="s">
        <v>11130</v>
      </c>
      <c r="E6567" s="619" t="s">
        <v>19837</v>
      </c>
      <c r="F6567"/>
      <c r="G6567"/>
      <c r="H6567"/>
    </row>
    <row r="6568" spans="1:8" ht="15" x14ac:dyDescent="0.25">
      <c r="A6568" s="609" t="str">
        <f t="shared" si="102"/>
        <v>88277</v>
      </c>
      <c r="B6568" s="607" t="s">
        <v>1529</v>
      </c>
      <c r="C6568" s="607" t="s">
        <v>17404</v>
      </c>
      <c r="D6568" s="607" t="s">
        <v>11130</v>
      </c>
      <c r="E6568" s="619" t="s">
        <v>10056</v>
      </c>
      <c r="F6568"/>
      <c r="G6568"/>
      <c r="H6568"/>
    </row>
    <row r="6569" spans="1:8" ht="15" x14ac:dyDescent="0.25">
      <c r="A6569" s="609" t="str">
        <f t="shared" si="102"/>
        <v>88278</v>
      </c>
      <c r="B6569" s="607" t="s">
        <v>1530</v>
      </c>
      <c r="C6569" s="607" t="s">
        <v>17406</v>
      </c>
      <c r="D6569" s="607" t="s">
        <v>11130</v>
      </c>
      <c r="E6569" s="619" t="s">
        <v>16753</v>
      </c>
      <c r="F6569"/>
      <c r="G6569"/>
      <c r="H6569"/>
    </row>
    <row r="6570" spans="1:8" ht="15" x14ac:dyDescent="0.25">
      <c r="A6570" s="609" t="str">
        <f t="shared" si="102"/>
        <v>88279</v>
      </c>
      <c r="B6570" s="607" t="s">
        <v>1531</v>
      </c>
      <c r="C6570" s="607" t="s">
        <v>17407</v>
      </c>
      <c r="D6570" s="607" t="s">
        <v>11130</v>
      </c>
      <c r="E6570" s="619" t="s">
        <v>9840</v>
      </c>
      <c r="F6570"/>
      <c r="G6570"/>
      <c r="H6570"/>
    </row>
    <row r="6571" spans="1:8" ht="15" x14ac:dyDescent="0.25">
      <c r="A6571" s="609" t="str">
        <f t="shared" si="102"/>
        <v>88281</v>
      </c>
      <c r="B6571" s="607" t="s">
        <v>1532</v>
      </c>
      <c r="C6571" s="607" t="s">
        <v>17408</v>
      </c>
      <c r="D6571" s="607" t="s">
        <v>11130</v>
      </c>
      <c r="E6571" s="619" t="s">
        <v>15062</v>
      </c>
      <c r="F6571"/>
      <c r="G6571"/>
      <c r="H6571"/>
    </row>
    <row r="6572" spans="1:8" ht="15" x14ac:dyDescent="0.25">
      <c r="A6572" s="609" t="str">
        <f t="shared" si="102"/>
        <v>88282</v>
      </c>
      <c r="B6572" s="607" t="s">
        <v>1533</v>
      </c>
      <c r="C6572" s="607" t="s">
        <v>17409</v>
      </c>
      <c r="D6572" s="607" t="s">
        <v>11130</v>
      </c>
      <c r="E6572" s="619" t="s">
        <v>16343</v>
      </c>
      <c r="F6572"/>
      <c r="G6572"/>
      <c r="H6572"/>
    </row>
    <row r="6573" spans="1:8" ht="15" x14ac:dyDescent="0.25">
      <c r="A6573" s="609" t="str">
        <f t="shared" si="102"/>
        <v>88283</v>
      </c>
      <c r="B6573" s="607" t="s">
        <v>1534</v>
      </c>
      <c r="C6573" s="607" t="s">
        <v>17411</v>
      </c>
      <c r="D6573" s="607" t="s">
        <v>11130</v>
      </c>
      <c r="E6573" s="619" t="s">
        <v>9439</v>
      </c>
      <c r="F6573"/>
      <c r="G6573"/>
      <c r="H6573"/>
    </row>
    <row r="6574" spans="1:8" ht="15" x14ac:dyDescent="0.25">
      <c r="A6574" s="609" t="str">
        <f t="shared" si="102"/>
        <v>88284</v>
      </c>
      <c r="B6574" s="607" t="s">
        <v>1535</v>
      </c>
      <c r="C6574" s="607" t="s">
        <v>17413</v>
      </c>
      <c r="D6574" s="607" t="s">
        <v>11130</v>
      </c>
      <c r="E6574" s="619" t="s">
        <v>18034</v>
      </c>
      <c r="F6574"/>
      <c r="G6574"/>
      <c r="H6574"/>
    </row>
    <row r="6575" spans="1:8" ht="15" x14ac:dyDescent="0.25">
      <c r="A6575" s="609" t="str">
        <f t="shared" si="102"/>
        <v>88285</v>
      </c>
      <c r="B6575" s="607" t="s">
        <v>1536</v>
      </c>
      <c r="C6575" s="607" t="s">
        <v>17414</v>
      </c>
      <c r="D6575" s="607" t="s">
        <v>11130</v>
      </c>
      <c r="E6575" s="619" t="s">
        <v>24941</v>
      </c>
      <c r="F6575"/>
      <c r="G6575"/>
      <c r="H6575"/>
    </row>
    <row r="6576" spans="1:8" ht="15" x14ac:dyDescent="0.25">
      <c r="A6576" s="609" t="str">
        <f t="shared" si="102"/>
        <v>88286</v>
      </c>
      <c r="B6576" s="607" t="s">
        <v>1537</v>
      </c>
      <c r="C6576" s="607" t="s">
        <v>17415</v>
      </c>
      <c r="D6576" s="607" t="s">
        <v>11130</v>
      </c>
      <c r="E6576" s="619" t="s">
        <v>13056</v>
      </c>
      <c r="F6576"/>
      <c r="G6576"/>
      <c r="H6576"/>
    </row>
    <row r="6577" spans="1:8" ht="15" x14ac:dyDescent="0.25">
      <c r="A6577" s="609" t="str">
        <f t="shared" si="102"/>
        <v>88288</v>
      </c>
      <c r="B6577" s="607" t="s">
        <v>1538</v>
      </c>
      <c r="C6577" s="607" t="s">
        <v>17416</v>
      </c>
      <c r="D6577" s="607" t="s">
        <v>11130</v>
      </c>
      <c r="E6577" s="619" t="s">
        <v>33176</v>
      </c>
      <c r="F6577"/>
      <c r="G6577"/>
      <c r="H6577"/>
    </row>
    <row r="6578" spans="1:8" ht="15" x14ac:dyDescent="0.25">
      <c r="A6578" s="609" t="str">
        <f t="shared" si="102"/>
        <v>88291</v>
      </c>
      <c r="B6578" s="607" t="s">
        <v>1539</v>
      </c>
      <c r="C6578" s="607" t="s">
        <v>17417</v>
      </c>
      <c r="D6578" s="607" t="s">
        <v>11130</v>
      </c>
      <c r="E6578" s="619" t="s">
        <v>14201</v>
      </c>
      <c r="F6578"/>
      <c r="G6578"/>
      <c r="H6578"/>
    </row>
    <row r="6579" spans="1:8" ht="15" x14ac:dyDescent="0.25">
      <c r="A6579" s="609" t="str">
        <f t="shared" si="102"/>
        <v>88292</v>
      </c>
      <c r="B6579" s="607" t="s">
        <v>1540</v>
      </c>
      <c r="C6579" s="607" t="s">
        <v>17419</v>
      </c>
      <c r="D6579" s="607" t="s">
        <v>11130</v>
      </c>
      <c r="E6579" s="619" t="s">
        <v>9417</v>
      </c>
      <c r="F6579"/>
      <c r="G6579"/>
      <c r="H6579"/>
    </row>
    <row r="6580" spans="1:8" ht="15" x14ac:dyDescent="0.25">
      <c r="A6580" s="609" t="str">
        <f t="shared" si="102"/>
        <v>88293</v>
      </c>
      <c r="B6580" s="607" t="s">
        <v>1541</v>
      </c>
      <c r="C6580" s="607" t="s">
        <v>17420</v>
      </c>
      <c r="D6580" s="607" t="s">
        <v>11130</v>
      </c>
      <c r="E6580" s="619" t="s">
        <v>18313</v>
      </c>
      <c r="F6580"/>
      <c r="G6580"/>
      <c r="H6580"/>
    </row>
    <row r="6581" spans="1:8" ht="15" x14ac:dyDescent="0.25">
      <c r="A6581" s="609" t="str">
        <f t="shared" si="102"/>
        <v>88294</v>
      </c>
      <c r="B6581" s="607" t="s">
        <v>1542</v>
      </c>
      <c r="C6581" s="607" t="s">
        <v>17421</v>
      </c>
      <c r="D6581" s="607" t="s">
        <v>11130</v>
      </c>
      <c r="E6581" s="619" t="s">
        <v>15564</v>
      </c>
      <c r="F6581"/>
      <c r="G6581"/>
      <c r="H6581"/>
    </row>
    <row r="6582" spans="1:8" ht="15" x14ac:dyDescent="0.25">
      <c r="A6582" s="609" t="str">
        <f t="shared" si="102"/>
        <v>88295</v>
      </c>
      <c r="B6582" s="607" t="s">
        <v>1543</v>
      </c>
      <c r="C6582" s="607" t="s">
        <v>17422</v>
      </c>
      <c r="D6582" s="607" t="s">
        <v>11130</v>
      </c>
      <c r="E6582" s="619" t="s">
        <v>10159</v>
      </c>
      <c r="F6582"/>
      <c r="G6582"/>
      <c r="H6582"/>
    </row>
    <row r="6583" spans="1:8" ht="15" x14ac:dyDescent="0.25">
      <c r="A6583" s="609" t="str">
        <f t="shared" si="102"/>
        <v>88296</v>
      </c>
      <c r="B6583" s="607" t="s">
        <v>1544</v>
      </c>
      <c r="C6583" s="607" t="s">
        <v>17424</v>
      </c>
      <c r="D6583" s="607" t="s">
        <v>11130</v>
      </c>
      <c r="E6583" s="619" t="s">
        <v>18302</v>
      </c>
      <c r="F6583"/>
      <c r="G6583"/>
      <c r="H6583"/>
    </row>
    <row r="6584" spans="1:8" ht="15" x14ac:dyDescent="0.25">
      <c r="A6584" s="609" t="str">
        <f t="shared" si="102"/>
        <v>88297</v>
      </c>
      <c r="B6584" s="607" t="s">
        <v>1545</v>
      </c>
      <c r="C6584" s="607" t="s">
        <v>17425</v>
      </c>
      <c r="D6584" s="607" t="s">
        <v>11130</v>
      </c>
      <c r="E6584" s="619" t="s">
        <v>10448</v>
      </c>
      <c r="F6584"/>
      <c r="G6584"/>
      <c r="H6584"/>
    </row>
    <row r="6585" spans="1:8" ht="15" x14ac:dyDescent="0.25">
      <c r="A6585" s="609" t="str">
        <f t="shared" si="102"/>
        <v>88298</v>
      </c>
      <c r="B6585" s="607" t="s">
        <v>1546</v>
      </c>
      <c r="C6585" s="607" t="s">
        <v>17426</v>
      </c>
      <c r="D6585" s="607" t="s">
        <v>11130</v>
      </c>
      <c r="E6585" s="619" t="s">
        <v>18155</v>
      </c>
      <c r="F6585"/>
      <c r="G6585"/>
      <c r="H6585"/>
    </row>
    <row r="6586" spans="1:8" ht="15" x14ac:dyDescent="0.25">
      <c r="A6586" s="609" t="str">
        <f t="shared" si="102"/>
        <v>88299</v>
      </c>
      <c r="B6586" s="607" t="s">
        <v>1547</v>
      </c>
      <c r="C6586" s="607" t="s">
        <v>17427</v>
      </c>
      <c r="D6586" s="607" t="s">
        <v>11130</v>
      </c>
      <c r="E6586" s="619" t="s">
        <v>26966</v>
      </c>
      <c r="F6586"/>
      <c r="G6586"/>
      <c r="H6586"/>
    </row>
    <row r="6587" spans="1:8" ht="15" x14ac:dyDescent="0.25">
      <c r="A6587" s="609" t="str">
        <f t="shared" si="102"/>
        <v>88300</v>
      </c>
      <c r="B6587" s="607" t="s">
        <v>1548</v>
      </c>
      <c r="C6587" s="607" t="s">
        <v>17428</v>
      </c>
      <c r="D6587" s="607" t="s">
        <v>11130</v>
      </c>
      <c r="E6587" s="619" t="s">
        <v>11846</v>
      </c>
      <c r="F6587"/>
      <c r="G6587"/>
      <c r="H6587"/>
    </row>
    <row r="6588" spans="1:8" ht="15" x14ac:dyDescent="0.25">
      <c r="A6588" s="609" t="str">
        <f t="shared" si="102"/>
        <v>88301</v>
      </c>
      <c r="B6588" s="607" t="s">
        <v>1549</v>
      </c>
      <c r="C6588" s="607" t="s">
        <v>17429</v>
      </c>
      <c r="D6588" s="607" t="s">
        <v>11130</v>
      </c>
      <c r="E6588" s="619" t="s">
        <v>13895</v>
      </c>
      <c r="F6588"/>
      <c r="G6588"/>
      <c r="H6588"/>
    </row>
    <row r="6589" spans="1:8" ht="15" x14ac:dyDescent="0.25">
      <c r="A6589" s="609" t="str">
        <f t="shared" si="102"/>
        <v>88302</v>
      </c>
      <c r="B6589" s="607" t="s">
        <v>1550</v>
      </c>
      <c r="C6589" s="607" t="s">
        <v>17431</v>
      </c>
      <c r="D6589" s="607" t="s">
        <v>11130</v>
      </c>
      <c r="E6589" s="619" t="s">
        <v>9369</v>
      </c>
      <c r="F6589"/>
      <c r="G6589"/>
      <c r="H6589"/>
    </row>
    <row r="6590" spans="1:8" ht="15" x14ac:dyDescent="0.25">
      <c r="A6590" s="609" t="str">
        <f t="shared" si="102"/>
        <v>88303</v>
      </c>
      <c r="B6590" s="607" t="s">
        <v>1551</v>
      </c>
      <c r="C6590" s="607" t="s">
        <v>17432</v>
      </c>
      <c r="D6590" s="607" t="s">
        <v>11130</v>
      </c>
      <c r="E6590" s="619" t="s">
        <v>10069</v>
      </c>
      <c r="F6590"/>
      <c r="G6590"/>
      <c r="H6590"/>
    </row>
    <row r="6591" spans="1:8" ht="15" x14ac:dyDescent="0.25">
      <c r="A6591" s="609" t="str">
        <f t="shared" si="102"/>
        <v>88304</v>
      </c>
      <c r="B6591" s="607" t="s">
        <v>1552</v>
      </c>
      <c r="C6591" s="607" t="s">
        <v>17434</v>
      </c>
      <c r="D6591" s="607" t="s">
        <v>11130</v>
      </c>
      <c r="E6591" s="619" t="s">
        <v>9487</v>
      </c>
      <c r="F6591"/>
      <c r="G6591"/>
      <c r="H6591"/>
    </row>
    <row r="6592" spans="1:8" ht="15" x14ac:dyDescent="0.25">
      <c r="A6592" s="609" t="str">
        <f t="shared" si="102"/>
        <v>88306</v>
      </c>
      <c r="B6592" s="607" t="s">
        <v>1553</v>
      </c>
      <c r="C6592" s="607" t="s">
        <v>17435</v>
      </c>
      <c r="D6592" s="607" t="s">
        <v>11130</v>
      </c>
      <c r="E6592" s="619" t="s">
        <v>14496</v>
      </c>
      <c r="F6592"/>
      <c r="G6592"/>
      <c r="H6592"/>
    </row>
    <row r="6593" spans="1:8" ht="15" x14ac:dyDescent="0.25">
      <c r="A6593" s="609" t="str">
        <f t="shared" si="102"/>
        <v>88307</v>
      </c>
      <c r="B6593" s="607" t="s">
        <v>1554</v>
      </c>
      <c r="C6593" s="607" t="s">
        <v>17436</v>
      </c>
      <c r="D6593" s="607" t="s">
        <v>11130</v>
      </c>
      <c r="E6593" s="619" t="s">
        <v>9550</v>
      </c>
      <c r="F6593"/>
      <c r="G6593"/>
      <c r="H6593"/>
    </row>
    <row r="6594" spans="1:8" ht="15" x14ac:dyDescent="0.25">
      <c r="A6594" s="609" t="str">
        <f t="shared" ref="A6594:A6657" si="103">IF(ISERROR(SEARCH("/",B6594)=6),TRIM(CLEAN(B6594)),IF(SEARCH("/",B6594)=6,IF(LEN(TRIM(CLEAN(B6594)))=7,LEFT(TRIM(CLEAN(B6594)),6)&amp;"00"&amp;RIGHT(TRIM(CLEAN(B6594)),1),LEFT(TRIM(CLEAN(B6594)),6)&amp;"0"&amp;RIGHT(TRIM(CLEAN(B6594)),2)),TRIM(CLEAN(B6594))))</f>
        <v>88308</v>
      </c>
      <c r="B6594" s="607" t="s">
        <v>1555</v>
      </c>
      <c r="C6594" s="607" t="s">
        <v>17437</v>
      </c>
      <c r="D6594" s="607" t="s">
        <v>11130</v>
      </c>
      <c r="E6594" s="619" t="s">
        <v>9439</v>
      </c>
      <c r="F6594"/>
      <c r="G6594"/>
      <c r="H6594"/>
    </row>
    <row r="6595" spans="1:8" ht="15" x14ac:dyDescent="0.25">
      <c r="A6595" s="609" t="str">
        <f t="shared" si="103"/>
        <v>88309</v>
      </c>
      <c r="B6595" s="607" t="s">
        <v>1556</v>
      </c>
      <c r="C6595" s="607" t="s">
        <v>17438</v>
      </c>
      <c r="D6595" s="607" t="s">
        <v>11130</v>
      </c>
      <c r="E6595" s="619" t="s">
        <v>10153</v>
      </c>
      <c r="F6595"/>
      <c r="G6595"/>
      <c r="H6595"/>
    </row>
    <row r="6596" spans="1:8" ht="15" x14ac:dyDescent="0.25">
      <c r="A6596" s="609" t="str">
        <f t="shared" si="103"/>
        <v>88310</v>
      </c>
      <c r="B6596" s="607" t="s">
        <v>1557</v>
      </c>
      <c r="C6596" s="607" t="s">
        <v>17439</v>
      </c>
      <c r="D6596" s="607" t="s">
        <v>11130</v>
      </c>
      <c r="E6596" s="619" t="s">
        <v>31140</v>
      </c>
      <c r="F6596"/>
      <c r="G6596"/>
      <c r="H6596"/>
    </row>
    <row r="6597" spans="1:8" ht="15" x14ac:dyDescent="0.25">
      <c r="A6597" s="609" t="str">
        <f t="shared" si="103"/>
        <v>88311</v>
      </c>
      <c r="B6597" s="607" t="s">
        <v>1558</v>
      </c>
      <c r="C6597" s="607" t="s">
        <v>17440</v>
      </c>
      <c r="D6597" s="607" t="s">
        <v>11130</v>
      </c>
      <c r="E6597" s="619" t="s">
        <v>17900</v>
      </c>
      <c r="F6597"/>
      <c r="G6597"/>
      <c r="H6597"/>
    </row>
    <row r="6598" spans="1:8" ht="15" x14ac:dyDescent="0.25">
      <c r="A6598" s="609" t="str">
        <f t="shared" si="103"/>
        <v>88312</v>
      </c>
      <c r="B6598" s="607" t="s">
        <v>1559</v>
      </c>
      <c r="C6598" s="607" t="s">
        <v>17442</v>
      </c>
      <c r="D6598" s="607" t="s">
        <v>11130</v>
      </c>
      <c r="E6598" s="619" t="s">
        <v>9275</v>
      </c>
      <c r="F6598"/>
      <c r="G6598"/>
      <c r="H6598"/>
    </row>
    <row r="6599" spans="1:8" ht="15" x14ac:dyDescent="0.25">
      <c r="A6599" s="609" t="str">
        <f t="shared" si="103"/>
        <v>88313</v>
      </c>
      <c r="B6599" s="607" t="s">
        <v>1560</v>
      </c>
      <c r="C6599" s="607" t="s">
        <v>17444</v>
      </c>
      <c r="D6599" s="607" t="s">
        <v>11130</v>
      </c>
      <c r="E6599" s="619" t="s">
        <v>24023</v>
      </c>
      <c r="F6599"/>
      <c r="G6599"/>
      <c r="H6599"/>
    </row>
    <row r="6600" spans="1:8" ht="15" x14ac:dyDescent="0.25">
      <c r="A6600" s="609" t="str">
        <f t="shared" si="103"/>
        <v>88314</v>
      </c>
      <c r="B6600" s="607" t="s">
        <v>1561</v>
      </c>
      <c r="C6600" s="607" t="s">
        <v>17445</v>
      </c>
      <c r="D6600" s="607" t="s">
        <v>11130</v>
      </c>
      <c r="E6600" s="619" t="s">
        <v>18172</v>
      </c>
      <c r="F6600"/>
      <c r="G6600"/>
      <c r="H6600"/>
    </row>
    <row r="6601" spans="1:8" ht="15" x14ac:dyDescent="0.25">
      <c r="A6601" s="609" t="str">
        <f t="shared" si="103"/>
        <v>88315</v>
      </c>
      <c r="B6601" s="607" t="s">
        <v>1562</v>
      </c>
      <c r="C6601" s="607" t="s">
        <v>17446</v>
      </c>
      <c r="D6601" s="607" t="s">
        <v>11130</v>
      </c>
      <c r="E6601" s="619" t="s">
        <v>30453</v>
      </c>
      <c r="F6601"/>
      <c r="G6601"/>
      <c r="H6601"/>
    </row>
    <row r="6602" spans="1:8" ht="15" x14ac:dyDescent="0.25">
      <c r="A6602" s="609" t="str">
        <f t="shared" si="103"/>
        <v>88316</v>
      </c>
      <c r="B6602" s="607" t="s">
        <v>1563</v>
      </c>
      <c r="C6602" s="607" t="s">
        <v>17447</v>
      </c>
      <c r="D6602" s="607" t="s">
        <v>11130</v>
      </c>
      <c r="E6602" s="619" t="s">
        <v>9236</v>
      </c>
      <c r="F6602"/>
      <c r="G6602"/>
      <c r="H6602"/>
    </row>
    <row r="6603" spans="1:8" ht="15" x14ac:dyDescent="0.25">
      <c r="A6603" s="609" t="str">
        <f t="shared" si="103"/>
        <v>88317</v>
      </c>
      <c r="B6603" s="607" t="s">
        <v>1564</v>
      </c>
      <c r="C6603" s="607" t="s">
        <v>17448</v>
      </c>
      <c r="D6603" s="607" t="s">
        <v>11130</v>
      </c>
      <c r="E6603" s="619" t="s">
        <v>17410</v>
      </c>
      <c r="F6603"/>
      <c r="G6603"/>
      <c r="H6603"/>
    </row>
    <row r="6604" spans="1:8" ht="15" x14ac:dyDescent="0.25">
      <c r="A6604" s="609" t="str">
        <f t="shared" si="103"/>
        <v>88318</v>
      </c>
      <c r="B6604" s="607" t="s">
        <v>1565</v>
      </c>
      <c r="C6604" s="607" t="s">
        <v>17449</v>
      </c>
      <c r="D6604" s="607" t="s">
        <v>11130</v>
      </c>
      <c r="E6604" s="619" t="s">
        <v>15265</v>
      </c>
      <c r="F6604"/>
      <c r="G6604"/>
      <c r="H6604"/>
    </row>
    <row r="6605" spans="1:8" ht="15" x14ac:dyDescent="0.25">
      <c r="A6605" s="609" t="str">
        <f t="shared" si="103"/>
        <v>88320</v>
      </c>
      <c r="B6605" s="607" t="s">
        <v>1566</v>
      </c>
      <c r="C6605" s="607" t="s">
        <v>17450</v>
      </c>
      <c r="D6605" s="607" t="s">
        <v>11130</v>
      </c>
      <c r="E6605" s="619" t="s">
        <v>9466</v>
      </c>
      <c r="F6605"/>
      <c r="G6605"/>
      <c r="H6605"/>
    </row>
    <row r="6606" spans="1:8" ht="15" x14ac:dyDescent="0.25">
      <c r="A6606" s="609" t="str">
        <f t="shared" si="103"/>
        <v>88321</v>
      </c>
      <c r="B6606" s="607" t="s">
        <v>154</v>
      </c>
      <c r="C6606" s="607" t="s">
        <v>17451</v>
      </c>
      <c r="D6606" s="607" t="s">
        <v>11130</v>
      </c>
      <c r="E6606" s="619" t="s">
        <v>28880</v>
      </c>
      <c r="F6606"/>
      <c r="G6606"/>
      <c r="H6606"/>
    </row>
    <row r="6607" spans="1:8" ht="15" x14ac:dyDescent="0.25">
      <c r="A6607" s="609" t="str">
        <f t="shared" si="103"/>
        <v>88322</v>
      </c>
      <c r="B6607" s="607" t="s">
        <v>1567</v>
      </c>
      <c r="C6607" s="607" t="s">
        <v>17452</v>
      </c>
      <c r="D6607" s="607" t="s">
        <v>11130</v>
      </c>
      <c r="E6607" s="619" t="s">
        <v>23613</v>
      </c>
      <c r="F6607"/>
      <c r="G6607"/>
      <c r="H6607"/>
    </row>
    <row r="6608" spans="1:8" ht="15" x14ac:dyDescent="0.25">
      <c r="A6608" s="609" t="str">
        <f t="shared" si="103"/>
        <v>88323</v>
      </c>
      <c r="B6608" s="607" t="s">
        <v>1568</v>
      </c>
      <c r="C6608" s="607" t="s">
        <v>17453</v>
      </c>
      <c r="D6608" s="607" t="s">
        <v>11130</v>
      </c>
      <c r="E6608" s="619" t="s">
        <v>18142</v>
      </c>
      <c r="F6608"/>
      <c r="G6608"/>
      <c r="H6608"/>
    </row>
    <row r="6609" spans="1:8" ht="15" x14ac:dyDescent="0.25">
      <c r="A6609" s="609" t="str">
        <f t="shared" si="103"/>
        <v>88324</v>
      </c>
      <c r="B6609" s="607" t="s">
        <v>1569</v>
      </c>
      <c r="C6609" s="607" t="s">
        <v>17454</v>
      </c>
      <c r="D6609" s="607" t="s">
        <v>11130</v>
      </c>
      <c r="E6609" s="619" t="s">
        <v>10448</v>
      </c>
      <c r="F6609"/>
      <c r="G6609"/>
      <c r="H6609"/>
    </row>
    <row r="6610" spans="1:8" ht="15" x14ac:dyDescent="0.25">
      <c r="A6610" s="609" t="str">
        <f t="shared" si="103"/>
        <v>88325</v>
      </c>
      <c r="B6610" s="607" t="s">
        <v>1570</v>
      </c>
      <c r="C6610" s="607" t="s">
        <v>17455</v>
      </c>
      <c r="D6610" s="607" t="s">
        <v>11130</v>
      </c>
      <c r="E6610" s="619" t="s">
        <v>10073</v>
      </c>
      <c r="F6610"/>
      <c r="G6610"/>
      <c r="H6610"/>
    </row>
    <row r="6611" spans="1:8" ht="15" x14ac:dyDescent="0.25">
      <c r="A6611" s="609" t="str">
        <f t="shared" si="103"/>
        <v>88326</v>
      </c>
      <c r="B6611" s="607" t="s">
        <v>7</v>
      </c>
      <c r="C6611" s="607" t="s">
        <v>17456</v>
      </c>
      <c r="D6611" s="607" t="s">
        <v>11130</v>
      </c>
      <c r="E6611" s="619" t="s">
        <v>9924</v>
      </c>
      <c r="F6611"/>
      <c r="G6611"/>
      <c r="H6611"/>
    </row>
    <row r="6612" spans="1:8" ht="15" x14ac:dyDescent="0.25">
      <c r="A6612" s="609" t="str">
        <f t="shared" si="103"/>
        <v>88377</v>
      </c>
      <c r="B6612" s="607" t="s">
        <v>1571</v>
      </c>
      <c r="C6612" s="607" t="s">
        <v>17457</v>
      </c>
      <c r="D6612" s="607" t="s">
        <v>11130</v>
      </c>
      <c r="E6612" s="619" t="s">
        <v>14209</v>
      </c>
      <c r="F6612"/>
      <c r="G6612"/>
      <c r="H6612"/>
    </row>
    <row r="6613" spans="1:8" ht="15" x14ac:dyDescent="0.25">
      <c r="A6613" s="609" t="str">
        <f t="shared" si="103"/>
        <v>88441</v>
      </c>
      <c r="B6613" s="607" t="s">
        <v>1618</v>
      </c>
      <c r="C6613" s="607" t="s">
        <v>17458</v>
      </c>
      <c r="D6613" s="607" t="s">
        <v>11130</v>
      </c>
      <c r="E6613" s="619" t="s">
        <v>17916</v>
      </c>
      <c r="F6613"/>
      <c r="G6613"/>
      <c r="H6613"/>
    </row>
    <row r="6614" spans="1:8" ht="15" x14ac:dyDescent="0.25">
      <c r="A6614" s="609" t="str">
        <f t="shared" si="103"/>
        <v>88597</v>
      </c>
      <c r="B6614" s="607" t="s">
        <v>1635</v>
      </c>
      <c r="C6614" s="607" t="s">
        <v>17459</v>
      </c>
      <c r="D6614" s="607" t="s">
        <v>11130</v>
      </c>
      <c r="E6614" s="619" t="s">
        <v>9519</v>
      </c>
      <c r="F6614"/>
      <c r="G6614"/>
      <c r="H6614"/>
    </row>
    <row r="6615" spans="1:8" ht="15" x14ac:dyDescent="0.25">
      <c r="A6615" s="609" t="str">
        <f t="shared" si="103"/>
        <v>90766</v>
      </c>
      <c r="B6615" s="607" t="s">
        <v>2537</v>
      </c>
      <c r="C6615" s="607" t="s">
        <v>17460</v>
      </c>
      <c r="D6615" s="607" t="s">
        <v>11130</v>
      </c>
      <c r="E6615" s="619" t="s">
        <v>10309</v>
      </c>
      <c r="F6615"/>
      <c r="G6615"/>
      <c r="H6615"/>
    </row>
    <row r="6616" spans="1:8" ht="15" x14ac:dyDescent="0.25">
      <c r="A6616" s="609" t="str">
        <f t="shared" si="103"/>
        <v>90767</v>
      </c>
      <c r="B6616" s="607" t="s">
        <v>2538</v>
      </c>
      <c r="C6616" s="607" t="s">
        <v>17461</v>
      </c>
      <c r="D6616" s="607" t="s">
        <v>11130</v>
      </c>
      <c r="E6616" s="619" t="s">
        <v>9977</v>
      </c>
      <c r="F6616"/>
      <c r="G6616"/>
      <c r="H6616"/>
    </row>
    <row r="6617" spans="1:8" ht="15" x14ac:dyDescent="0.25">
      <c r="A6617" s="609" t="str">
        <f t="shared" si="103"/>
        <v>90768</v>
      </c>
      <c r="B6617" s="607" t="s">
        <v>2539</v>
      </c>
      <c r="C6617" s="607" t="s">
        <v>17462</v>
      </c>
      <c r="D6617" s="607" t="s">
        <v>11130</v>
      </c>
      <c r="E6617" s="619" t="s">
        <v>18305</v>
      </c>
      <c r="F6617"/>
      <c r="G6617"/>
      <c r="H6617"/>
    </row>
    <row r="6618" spans="1:8" ht="15" x14ac:dyDescent="0.25">
      <c r="A6618" s="609" t="str">
        <f t="shared" si="103"/>
        <v>90769</v>
      </c>
      <c r="B6618" s="607" t="s">
        <v>2540</v>
      </c>
      <c r="C6618" s="607" t="s">
        <v>17463</v>
      </c>
      <c r="D6618" s="607" t="s">
        <v>11130</v>
      </c>
      <c r="E6618" s="619" t="s">
        <v>34501</v>
      </c>
      <c r="F6618"/>
      <c r="G6618"/>
      <c r="H6618"/>
    </row>
    <row r="6619" spans="1:8" ht="15" x14ac:dyDescent="0.25">
      <c r="A6619" s="609" t="str">
        <f t="shared" si="103"/>
        <v>90770</v>
      </c>
      <c r="B6619" s="607" t="s">
        <v>2541</v>
      </c>
      <c r="C6619" s="607" t="s">
        <v>17465</v>
      </c>
      <c r="D6619" s="607" t="s">
        <v>11130</v>
      </c>
      <c r="E6619" s="619" t="s">
        <v>34502</v>
      </c>
      <c r="F6619"/>
      <c r="G6619"/>
      <c r="H6619"/>
    </row>
    <row r="6620" spans="1:8" ht="15" x14ac:dyDescent="0.25">
      <c r="A6620" s="609" t="str">
        <f t="shared" si="103"/>
        <v>90771</v>
      </c>
      <c r="B6620" s="607" t="s">
        <v>2542</v>
      </c>
      <c r="C6620" s="607" t="s">
        <v>17466</v>
      </c>
      <c r="D6620" s="607" t="s">
        <v>11130</v>
      </c>
      <c r="E6620" s="619" t="s">
        <v>18124</v>
      </c>
      <c r="F6620"/>
      <c r="G6620"/>
      <c r="H6620"/>
    </row>
    <row r="6621" spans="1:8" ht="15" x14ac:dyDescent="0.25">
      <c r="A6621" s="609" t="str">
        <f t="shared" si="103"/>
        <v>90772</v>
      </c>
      <c r="B6621" s="607" t="s">
        <v>2543</v>
      </c>
      <c r="C6621" s="607" t="s">
        <v>17467</v>
      </c>
      <c r="D6621" s="607" t="s">
        <v>11130</v>
      </c>
      <c r="E6621" s="619" t="s">
        <v>9520</v>
      </c>
      <c r="F6621"/>
      <c r="G6621"/>
      <c r="H6621"/>
    </row>
    <row r="6622" spans="1:8" ht="15" x14ac:dyDescent="0.25">
      <c r="A6622" s="609" t="str">
        <f t="shared" si="103"/>
        <v>90773</v>
      </c>
      <c r="B6622" s="607" t="s">
        <v>2544</v>
      </c>
      <c r="C6622" s="607" t="s">
        <v>17469</v>
      </c>
      <c r="D6622" s="607" t="s">
        <v>11130</v>
      </c>
      <c r="E6622" s="619" t="s">
        <v>17611</v>
      </c>
      <c r="F6622"/>
      <c r="G6622"/>
      <c r="H6622"/>
    </row>
    <row r="6623" spans="1:8" ht="15" x14ac:dyDescent="0.25">
      <c r="A6623" s="609" t="str">
        <f t="shared" si="103"/>
        <v>90775</v>
      </c>
      <c r="B6623" s="607" t="s">
        <v>2545</v>
      </c>
      <c r="C6623" s="607" t="s">
        <v>17470</v>
      </c>
      <c r="D6623" s="607" t="s">
        <v>11130</v>
      </c>
      <c r="E6623" s="619" t="s">
        <v>10192</v>
      </c>
      <c r="F6623"/>
      <c r="G6623"/>
      <c r="H6623"/>
    </row>
    <row r="6624" spans="1:8" ht="15" x14ac:dyDescent="0.25">
      <c r="A6624" s="609" t="str">
        <f t="shared" si="103"/>
        <v>90776</v>
      </c>
      <c r="B6624" s="607" t="s">
        <v>196</v>
      </c>
      <c r="C6624" s="607" t="s">
        <v>17472</v>
      </c>
      <c r="D6624" s="607" t="s">
        <v>11130</v>
      </c>
      <c r="E6624" s="619" t="s">
        <v>16555</v>
      </c>
      <c r="F6624"/>
      <c r="G6624"/>
      <c r="H6624"/>
    </row>
    <row r="6625" spans="1:8" ht="15" x14ac:dyDescent="0.25">
      <c r="A6625" s="609" t="str">
        <f t="shared" si="103"/>
        <v>90777</v>
      </c>
      <c r="B6625" s="607" t="s">
        <v>2546</v>
      </c>
      <c r="C6625" s="607" t="s">
        <v>17473</v>
      </c>
      <c r="D6625" s="607" t="s">
        <v>11130</v>
      </c>
      <c r="E6625" s="619" t="s">
        <v>18322</v>
      </c>
      <c r="F6625"/>
      <c r="G6625"/>
      <c r="H6625"/>
    </row>
    <row r="6626" spans="1:8" ht="15" x14ac:dyDescent="0.25">
      <c r="A6626" s="609" t="str">
        <f t="shared" si="103"/>
        <v>90778</v>
      </c>
      <c r="B6626" s="607" t="s">
        <v>10</v>
      </c>
      <c r="C6626" s="607" t="s">
        <v>17475</v>
      </c>
      <c r="D6626" s="607" t="s">
        <v>11130</v>
      </c>
      <c r="E6626" s="619" t="s">
        <v>18327</v>
      </c>
      <c r="F6626"/>
      <c r="G6626"/>
      <c r="H6626"/>
    </row>
    <row r="6627" spans="1:8" ht="15" x14ac:dyDescent="0.25">
      <c r="A6627" s="609" t="str">
        <f t="shared" si="103"/>
        <v>90779</v>
      </c>
      <c r="B6627" s="607" t="s">
        <v>2547</v>
      </c>
      <c r="C6627" s="607" t="s">
        <v>17477</v>
      </c>
      <c r="D6627" s="607" t="s">
        <v>11130</v>
      </c>
      <c r="E6627" s="619" t="s">
        <v>34503</v>
      </c>
      <c r="F6627"/>
      <c r="G6627"/>
      <c r="H6627"/>
    </row>
    <row r="6628" spans="1:8" ht="15" x14ac:dyDescent="0.25">
      <c r="A6628" s="609" t="str">
        <f t="shared" si="103"/>
        <v>90780</v>
      </c>
      <c r="B6628" s="607" t="s">
        <v>2548</v>
      </c>
      <c r="C6628" s="607" t="s">
        <v>17478</v>
      </c>
      <c r="D6628" s="607" t="s">
        <v>11130</v>
      </c>
      <c r="E6628" s="619" t="s">
        <v>10436</v>
      </c>
      <c r="F6628"/>
      <c r="G6628"/>
      <c r="H6628"/>
    </row>
    <row r="6629" spans="1:8" ht="15" x14ac:dyDescent="0.25">
      <c r="A6629" s="609" t="str">
        <f t="shared" si="103"/>
        <v>90781</v>
      </c>
      <c r="B6629" s="607" t="s">
        <v>13</v>
      </c>
      <c r="C6629" s="607" t="s">
        <v>17479</v>
      </c>
      <c r="D6629" s="607" t="s">
        <v>11130</v>
      </c>
      <c r="E6629" s="619" t="s">
        <v>8845</v>
      </c>
      <c r="F6629"/>
      <c r="G6629"/>
      <c r="H6629"/>
    </row>
    <row r="6630" spans="1:8" ht="15" x14ac:dyDescent="0.25">
      <c r="A6630" s="609" t="str">
        <f t="shared" si="103"/>
        <v>91677</v>
      </c>
      <c r="B6630" s="607" t="s">
        <v>2845</v>
      </c>
      <c r="C6630" s="607" t="s">
        <v>17480</v>
      </c>
      <c r="D6630" s="607" t="s">
        <v>11130</v>
      </c>
      <c r="E6630" s="619" t="s">
        <v>28068</v>
      </c>
      <c r="F6630"/>
      <c r="G6630"/>
      <c r="H6630"/>
    </row>
    <row r="6631" spans="1:8" ht="15" x14ac:dyDescent="0.25">
      <c r="A6631" s="609" t="str">
        <f t="shared" si="103"/>
        <v>91678</v>
      </c>
      <c r="B6631" s="607" t="s">
        <v>2846</v>
      </c>
      <c r="C6631" s="607" t="s">
        <v>17481</v>
      </c>
      <c r="D6631" s="607" t="s">
        <v>11130</v>
      </c>
      <c r="E6631" s="619" t="s">
        <v>34504</v>
      </c>
      <c r="F6631"/>
      <c r="G6631"/>
      <c r="H6631"/>
    </row>
    <row r="6632" spans="1:8" ht="15" x14ac:dyDescent="0.25">
      <c r="A6632" s="609" t="str">
        <f t="shared" si="103"/>
        <v>93558</v>
      </c>
      <c r="B6632" s="607" t="s">
        <v>4061</v>
      </c>
      <c r="C6632" s="607" t="s">
        <v>17482</v>
      </c>
      <c r="D6632" s="607" t="s">
        <v>17483</v>
      </c>
      <c r="E6632" s="619" t="s">
        <v>34505</v>
      </c>
      <c r="F6632"/>
      <c r="G6632"/>
      <c r="H6632"/>
    </row>
    <row r="6633" spans="1:8" ht="15" x14ac:dyDescent="0.25">
      <c r="A6633" s="609" t="str">
        <f t="shared" si="103"/>
        <v>93559</v>
      </c>
      <c r="B6633" s="607" t="s">
        <v>4062</v>
      </c>
      <c r="C6633" s="607" t="s">
        <v>17459</v>
      </c>
      <c r="D6633" s="607" t="s">
        <v>17483</v>
      </c>
      <c r="E6633" s="619" t="s">
        <v>34506</v>
      </c>
      <c r="F6633"/>
      <c r="G6633"/>
      <c r="H6633"/>
    </row>
    <row r="6634" spans="1:8" ht="15" x14ac:dyDescent="0.25">
      <c r="A6634" s="609" t="str">
        <f t="shared" si="103"/>
        <v>93560</v>
      </c>
      <c r="B6634" s="607" t="s">
        <v>4063</v>
      </c>
      <c r="C6634" s="607" t="s">
        <v>17469</v>
      </c>
      <c r="D6634" s="607" t="s">
        <v>17483</v>
      </c>
      <c r="E6634" s="619" t="s">
        <v>34507</v>
      </c>
      <c r="F6634"/>
      <c r="G6634"/>
      <c r="H6634"/>
    </row>
    <row r="6635" spans="1:8" ht="15" x14ac:dyDescent="0.25">
      <c r="A6635" s="609" t="str">
        <f t="shared" si="103"/>
        <v>93561</v>
      </c>
      <c r="B6635" s="607" t="s">
        <v>4064</v>
      </c>
      <c r="C6635" s="607" t="s">
        <v>17470</v>
      </c>
      <c r="D6635" s="607" t="s">
        <v>17483</v>
      </c>
      <c r="E6635" s="619" t="s">
        <v>34508</v>
      </c>
      <c r="F6635"/>
      <c r="G6635"/>
      <c r="H6635"/>
    </row>
    <row r="6636" spans="1:8" ht="15" x14ac:dyDescent="0.25">
      <c r="A6636" s="609" t="str">
        <f t="shared" si="103"/>
        <v>93562</v>
      </c>
      <c r="B6636" s="607" t="s">
        <v>4065</v>
      </c>
      <c r="C6636" s="607" t="s">
        <v>17466</v>
      </c>
      <c r="D6636" s="607" t="s">
        <v>17483</v>
      </c>
      <c r="E6636" s="619" t="s">
        <v>34509</v>
      </c>
      <c r="F6636"/>
      <c r="G6636"/>
      <c r="H6636"/>
    </row>
    <row r="6637" spans="1:8" ht="15" x14ac:dyDescent="0.25">
      <c r="A6637" s="609" t="str">
        <f t="shared" si="103"/>
        <v>93563</v>
      </c>
      <c r="B6637" s="607" t="s">
        <v>4066</v>
      </c>
      <c r="C6637" s="607" t="s">
        <v>17460</v>
      </c>
      <c r="D6637" s="607" t="s">
        <v>17483</v>
      </c>
      <c r="E6637" s="619" t="s">
        <v>34510</v>
      </c>
      <c r="F6637"/>
      <c r="G6637"/>
      <c r="H6637"/>
    </row>
    <row r="6638" spans="1:8" ht="15" x14ac:dyDescent="0.25">
      <c r="A6638" s="609" t="str">
        <f t="shared" si="103"/>
        <v>93564</v>
      </c>
      <c r="B6638" s="607" t="s">
        <v>4067</v>
      </c>
      <c r="C6638" s="607" t="s">
        <v>17461</v>
      </c>
      <c r="D6638" s="607" t="s">
        <v>17483</v>
      </c>
      <c r="E6638" s="619" t="s">
        <v>34511</v>
      </c>
      <c r="F6638"/>
      <c r="G6638"/>
      <c r="H6638"/>
    </row>
    <row r="6639" spans="1:8" ht="15" x14ac:dyDescent="0.25">
      <c r="A6639" s="609" t="str">
        <f t="shared" si="103"/>
        <v>93565</v>
      </c>
      <c r="B6639" s="607" t="s">
        <v>4068</v>
      </c>
      <c r="C6639" s="607" t="s">
        <v>17473</v>
      </c>
      <c r="D6639" s="607" t="s">
        <v>17483</v>
      </c>
      <c r="E6639" s="619" t="s">
        <v>34512</v>
      </c>
      <c r="F6639"/>
      <c r="G6639"/>
      <c r="H6639"/>
    </row>
    <row r="6640" spans="1:8" ht="15" x14ac:dyDescent="0.25">
      <c r="A6640" s="609" t="str">
        <f t="shared" si="103"/>
        <v>93566</v>
      </c>
      <c r="B6640" s="607" t="s">
        <v>4069</v>
      </c>
      <c r="C6640" s="607" t="s">
        <v>17467</v>
      </c>
      <c r="D6640" s="607" t="s">
        <v>17483</v>
      </c>
      <c r="E6640" s="619" t="s">
        <v>34513</v>
      </c>
      <c r="F6640"/>
      <c r="G6640"/>
      <c r="H6640"/>
    </row>
    <row r="6641" spans="1:8" ht="15" x14ac:dyDescent="0.25">
      <c r="A6641" s="609" t="str">
        <f t="shared" si="103"/>
        <v>93567</v>
      </c>
      <c r="B6641" s="607" t="s">
        <v>4070</v>
      </c>
      <c r="C6641" s="607" t="s">
        <v>17475</v>
      </c>
      <c r="D6641" s="607" t="s">
        <v>17483</v>
      </c>
      <c r="E6641" s="619" t="s">
        <v>34514</v>
      </c>
      <c r="F6641"/>
      <c r="G6641"/>
      <c r="H6641"/>
    </row>
    <row r="6642" spans="1:8" ht="15" x14ac:dyDescent="0.25">
      <c r="A6642" s="609" t="str">
        <f t="shared" si="103"/>
        <v>93568</v>
      </c>
      <c r="B6642" s="607" t="s">
        <v>4071</v>
      </c>
      <c r="C6642" s="607" t="s">
        <v>17477</v>
      </c>
      <c r="D6642" s="607" t="s">
        <v>17483</v>
      </c>
      <c r="E6642" s="619" t="s">
        <v>34515</v>
      </c>
      <c r="F6642"/>
      <c r="G6642"/>
      <c r="H6642"/>
    </row>
    <row r="6643" spans="1:8" ht="15" x14ac:dyDescent="0.25">
      <c r="A6643" s="609" t="str">
        <f t="shared" si="103"/>
        <v>93569</v>
      </c>
      <c r="B6643" s="607" t="s">
        <v>4072</v>
      </c>
      <c r="C6643" s="607" t="s">
        <v>17484</v>
      </c>
      <c r="D6643" s="607" t="s">
        <v>17483</v>
      </c>
      <c r="E6643" s="619" t="s">
        <v>34516</v>
      </c>
      <c r="F6643"/>
      <c r="G6643"/>
      <c r="H6643"/>
    </row>
    <row r="6644" spans="1:8" ht="15" x14ac:dyDescent="0.25">
      <c r="A6644" s="609" t="str">
        <f t="shared" si="103"/>
        <v>93570</v>
      </c>
      <c r="B6644" s="607" t="s">
        <v>4073</v>
      </c>
      <c r="C6644" s="607" t="s">
        <v>17485</v>
      </c>
      <c r="D6644" s="607" t="s">
        <v>17483</v>
      </c>
      <c r="E6644" s="619" t="s">
        <v>34517</v>
      </c>
      <c r="F6644"/>
      <c r="G6644"/>
      <c r="H6644"/>
    </row>
    <row r="6645" spans="1:8" ht="15" x14ac:dyDescent="0.25">
      <c r="A6645" s="609" t="str">
        <f t="shared" si="103"/>
        <v>93571</v>
      </c>
      <c r="B6645" s="607" t="s">
        <v>4074</v>
      </c>
      <c r="C6645" s="607" t="s">
        <v>17486</v>
      </c>
      <c r="D6645" s="607" t="s">
        <v>17483</v>
      </c>
      <c r="E6645" s="619" t="s">
        <v>34518</v>
      </c>
      <c r="F6645"/>
      <c r="G6645"/>
      <c r="H6645"/>
    </row>
    <row r="6646" spans="1:8" ht="15" x14ac:dyDescent="0.25">
      <c r="A6646" s="609" t="str">
        <f t="shared" si="103"/>
        <v>93572</v>
      </c>
      <c r="B6646" s="607" t="s">
        <v>4075</v>
      </c>
      <c r="C6646" s="607" t="s">
        <v>17487</v>
      </c>
      <c r="D6646" s="607" t="s">
        <v>17483</v>
      </c>
      <c r="E6646" s="619" t="s">
        <v>34519</v>
      </c>
      <c r="F6646"/>
      <c r="G6646"/>
      <c r="H6646"/>
    </row>
    <row r="6647" spans="1:8" ht="15" x14ac:dyDescent="0.25">
      <c r="A6647" s="609" t="str">
        <f t="shared" si="103"/>
        <v>94295</v>
      </c>
      <c r="B6647" s="607" t="s">
        <v>4209</v>
      </c>
      <c r="C6647" s="607" t="s">
        <v>17478</v>
      </c>
      <c r="D6647" s="607" t="s">
        <v>17483</v>
      </c>
      <c r="E6647" s="619" t="s">
        <v>34520</v>
      </c>
      <c r="F6647"/>
      <c r="G6647"/>
      <c r="H6647"/>
    </row>
    <row r="6648" spans="1:8" ht="15" x14ac:dyDescent="0.25">
      <c r="A6648" s="609" t="str">
        <f t="shared" si="103"/>
        <v>94296</v>
      </c>
      <c r="B6648" s="607" t="s">
        <v>4210</v>
      </c>
      <c r="C6648" s="607" t="s">
        <v>17479</v>
      </c>
      <c r="D6648" s="607" t="s">
        <v>17483</v>
      </c>
      <c r="E6648" s="619" t="s">
        <v>34521</v>
      </c>
      <c r="F6648"/>
      <c r="G6648"/>
      <c r="H6648"/>
    </row>
    <row r="6649" spans="1:8" ht="15" x14ac:dyDescent="0.25">
      <c r="A6649" s="609" t="str">
        <f t="shared" si="103"/>
        <v>95308</v>
      </c>
      <c r="B6649" s="607" t="s">
        <v>4552</v>
      </c>
      <c r="C6649" s="607" t="s">
        <v>17488</v>
      </c>
      <c r="D6649" s="607" t="s">
        <v>11130</v>
      </c>
      <c r="E6649" s="619" t="s">
        <v>9079</v>
      </c>
      <c r="F6649"/>
      <c r="G6649"/>
      <c r="H6649"/>
    </row>
    <row r="6650" spans="1:8" ht="15" x14ac:dyDescent="0.25">
      <c r="A6650" s="609" t="str">
        <f t="shared" si="103"/>
        <v>95309</v>
      </c>
      <c r="B6650" s="607" t="s">
        <v>4553</v>
      </c>
      <c r="C6650" s="607" t="s">
        <v>17489</v>
      </c>
      <c r="D6650" s="607" t="s">
        <v>11130</v>
      </c>
      <c r="E6650" s="619" t="s">
        <v>8811</v>
      </c>
      <c r="F6650"/>
      <c r="G6650"/>
      <c r="H6650"/>
    </row>
    <row r="6651" spans="1:8" ht="15" x14ac:dyDescent="0.25">
      <c r="A6651" s="609" t="str">
        <f t="shared" si="103"/>
        <v>95310</v>
      </c>
      <c r="B6651" s="607" t="s">
        <v>4554</v>
      </c>
      <c r="C6651" s="607" t="s">
        <v>17490</v>
      </c>
      <c r="D6651" s="607" t="s">
        <v>11130</v>
      </c>
      <c r="E6651" s="619" t="s">
        <v>9232</v>
      </c>
      <c r="F6651"/>
      <c r="G6651"/>
      <c r="H6651"/>
    </row>
    <row r="6652" spans="1:8" ht="15" x14ac:dyDescent="0.25">
      <c r="A6652" s="609" t="str">
        <f t="shared" si="103"/>
        <v>95311</v>
      </c>
      <c r="B6652" s="607" t="s">
        <v>4555</v>
      </c>
      <c r="C6652" s="607" t="s">
        <v>17491</v>
      </c>
      <c r="D6652" s="607" t="s">
        <v>11130</v>
      </c>
      <c r="E6652" s="619" t="s">
        <v>9232</v>
      </c>
      <c r="F6652"/>
      <c r="G6652"/>
      <c r="H6652"/>
    </row>
    <row r="6653" spans="1:8" ht="15" x14ac:dyDescent="0.25">
      <c r="A6653" s="609" t="str">
        <f t="shared" si="103"/>
        <v>95312</v>
      </c>
      <c r="B6653" s="607" t="s">
        <v>4556</v>
      </c>
      <c r="C6653" s="607" t="s">
        <v>17492</v>
      </c>
      <c r="D6653" s="607" t="s">
        <v>11130</v>
      </c>
      <c r="E6653" s="619" t="s">
        <v>10086</v>
      </c>
      <c r="F6653"/>
      <c r="G6653"/>
      <c r="H6653"/>
    </row>
    <row r="6654" spans="1:8" ht="15" x14ac:dyDescent="0.25">
      <c r="A6654" s="609" t="str">
        <f t="shared" si="103"/>
        <v>95313</v>
      </c>
      <c r="B6654" s="607" t="s">
        <v>4557</v>
      </c>
      <c r="C6654" s="607" t="s">
        <v>17493</v>
      </c>
      <c r="D6654" s="607" t="s">
        <v>11130</v>
      </c>
      <c r="E6654" s="619" t="s">
        <v>10086</v>
      </c>
      <c r="F6654"/>
      <c r="G6654"/>
      <c r="H6654"/>
    </row>
    <row r="6655" spans="1:8" ht="15" x14ac:dyDescent="0.25">
      <c r="A6655" s="609" t="str">
        <f t="shared" si="103"/>
        <v>95314</v>
      </c>
      <c r="B6655" s="607" t="s">
        <v>4558</v>
      </c>
      <c r="C6655" s="607" t="s">
        <v>17494</v>
      </c>
      <c r="D6655" s="607" t="s">
        <v>11130</v>
      </c>
      <c r="E6655" s="619" t="s">
        <v>8811</v>
      </c>
      <c r="F6655"/>
      <c r="G6655"/>
      <c r="H6655"/>
    </row>
    <row r="6656" spans="1:8" ht="15" x14ac:dyDescent="0.25">
      <c r="A6656" s="609" t="str">
        <f t="shared" si="103"/>
        <v>95315</v>
      </c>
      <c r="B6656" s="607" t="s">
        <v>4559</v>
      </c>
      <c r="C6656" s="607" t="s">
        <v>17495</v>
      </c>
      <c r="D6656" s="607" t="s">
        <v>11130</v>
      </c>
      <c r="E6656" s="619" t="s">
        <v>10880</v>
      </c>
      <c r="F6656"/>
      <c r="G6656"/>
      <c r="H6656"/>
    </row>
    <row r="6657" spans="1:8" ht="15" x14ac:dyDescent="0.25">
      <c r="A6657" s="609" t="str">
        <f t="shared" si="103"/>
        <v>95316</v>
      </c>
      <c r="B6657" s="607" t="s">
        <v>4560</v>
      </c>
      <c r="C6657" s="607" t="s">
        <v>17496</v>
      </c>
      <c r="D6657" s="607" t="s">
        <v>11130</v>
      </c>
      <c r="E6657" s="619" t="s">
        <v>9692</v>
      </c>
      <c r="F6657"/>
      <c r="G6657"/>
      <c r="H6657"/>
    </row>
    <row r="6658" spans="1:8" ht="15" x14ac:dyDescent="0.25">
      <c r="A6658" s="609" t="str">
        <f t="shared" ref="A6658:A6721" si="104">IF(ISERROR(SEARCH("/",B6658)=6),TRIM(CLEAN(B6658)),IF(SEARCH("/",B6658)=6,IF(LEN(TRIM(CLEAN(B6658)))=7,LEFT(TRIM(CLEAN(B6658)),6)&amp;"00"&amp;RIGHT(TRIM(CLEAN(B6658)),1),LEFT(TRIM(CLEAN(B6658)),6)&amp;"0"&amp;RIGHT(TRIM(CLEAN(B6658)),2)),TRIM(CLEAN(B6658))))</f>
        <v>95317</v>
      </c>
      <c r="B6658" s="607" t="s">
        <v>4561</v>
      </c>
      <c r="C6658" s="607" t="s">
        <v>17497</v>
      </c>
      <c r="D6658" s="607" t="s">
        <v>11130</v>
      </c>
      <c r="E6658" s="619" t="s">
        <v>10081</v>
      </c>
      <c r="F6658"/>
      <c r="G6658"/>
      <c r="H6658"/>
    </row>
    <row r="6659" spans="1:8" ht="15" x14ac:dyDescent="0.25">
      <c r="A6659" s="609" t="str">
        <f t="shared" si="104"/>
        <v>95318</v>
      </c>
      <c r="B6659" s="607" t="s">
        <v>4562</v>
      </c>
      <c r="C6659" s="607" t="s">
        <v>17498</v>
      </c>
      <c r="D6659" s="607" t="s">
        <v>11130</v>
      </c>
      <c r="E6659" s="619" t="s">
        <v>10081</v>
      </c>
      <c r="F6659"/>
      <c r="G6659"/>
      <c r="H6659"/>
    </row>
    <row r="6660" spans="1:8" ht="15" x14ac:dyDescent="0.25">
      <c r="A6660" s="609" t="str">
        <f t="shared" si="104"/>
        <v>95319</v>
      </c>
      <c r="B6660" s="607" t="s">
        <v>4563</v>
      </c>
      <c r="C6660" s="607" t="s">
        <v>17499</v>
      </c>
      <c r="D6660" s="607" t="s">
        <v>11130</v>
      </c>
      <c r="E6660" s="619" t="s">
        <v>9232</v>
      </c>
      <c r="F6660"/>
      <c r="G6660"/>
      <c r="H6660"/>
    </row>
    <row r="6661" spans="1:8" ht="15" x14ac:dyDescent="0.25">
      <c r="A6661" s="609" t="str">
        <f t="shared" si="104"/>
        <v>95320</v>
      </c>
      <c r="B6661" s="607" t="s">
        <v>4564</v>
      </c>
      <c r="C6661" s="607" t="s">
        <v>17500</v>
      </c>
      <c r="D6661" s="607" t="s">
        <v>11130</v>
      </c>
      <c r="E6661" s="619" t="s">
        <v>9232</v>
      </c>
      <c r="F6661"/>
      <c r="G6661"/>
      <c r="H6661"/>
    </row>
    <row r="6662" spans="1:8" ht="15" x14ac:dyDescent="0.25">
      <c r="A6662" s="609" t="str">
        <f t="shared" si="104"/>
        <v>95321</v>
      </c>
      <c r="B6662" s="607" t="s">
        <v>4565</v>
      </c>
      <c r="C6662" s="607" t="s">
        <v>17501</v>
      </c>
      <c r="D6662" s="607" t="s">
        <v>11130</v>
      </c>
      <c r="E6662" s="619" t="s">
        <v>9232</v>
      </c>
      <c r="F6662"/>
      <c r="G6662"/>
      <c r="H6662"/>
    </row>
    <row r="6663" spans="1:8" ht="15" x14ac:dyDescent="0.25">
      <c r="A6663" s="609" t="str">
        <f t="shared" si="104"/>
        <v>95322</v>
      </c>
      <c r="B6663" s="607" t="s">
        <v>4566</v>
      </c>
      <c r="C6663" s="607" t="s">
        <v>17502</v>
      </c>
      <c r="D6663" s="607" t="s">
        <v>11130</v>
      </c>
      <c r="E6663" s="619" t="s">
        <v>8810</v>
      </c>
      <c r="F6663"/>
      <c r="G6663"/>
      <c r="H6663"/>
    </row>
    <row r="6664" spans="1:8" ht="15" x14ac:dyDescent="0.25">
      <c r="A6664" s="609" t="str">
        <f t="shared" si="104"/>
        <v>95323</v>
      </c>
      <c r="B6664" s="607" t="s">
        <v>4567</v>
      </c>
      <c r="C6664" s="607" t="s">
        <v>17503</v>
      </c>
      <c r="D6664" s="607" t="s">
        <v>11130</v>
      </c>
      <c r="E6664" s="619" t="s">
        <v>8812</v>
      </c>
      <c r="F6664"/>
      <c r="G6664"/>
      <c r="H6664"/>
    </row>
    <row r="6665" spans="1:8" ht="15" x14ac:dyDescent="0.25">
      <c r="A6665" s="609" t="str">
        <f t="shared" si="104"/>
        <v>95324</v>
      </c>
      <c r="B6665" s="607" t="s">
        <v>4568</v>
      </c>
      <c r="C6665" s="607" t="s">
        <v>17504</v>
      </c>
      <c r="D6665" s="607" t="s">
        <v>11130</v>
      </c>
      <c r="E6665" s="619" t="s">
        <v>8812</v>
      </c>
      <c r="F6665"/>
      <c r="G6665"/>
      <c r="H6665"/>
    </row>
    <row r="6666" spans="1:8" ht="15" x14ac:dyDescent="0.25">
      <c r="A6666" s="609" t="str">
        <f t="shared" si="104"/>
        <v>95325</v>
      </c>
      <c r="B6666" s="607" t="s">
        <v>4569</v>
      </c>
      <c r="C6666" s="607" t="s">
        <v>17505</v>
      </c>
      <c r="D6666" s="607" t="s">
        <v>11130</v>
      </c>
      <c r="E6666" s="619" t="s">
        <v>11618</v>
      </c>
      <c r="F6666"/>
      <c r="G6666"/>
      <c r="H6666"/>
    </row>
    <row r="6667" spans="1:8" ht="15" x14ac:dyDescent="0.25">
      <c r="A6667" s="609" t="str">
        <f t="shared" si="104"/>
        <v>95326</v>
      </c>
      <c r="B6667" s="607" t="s">
        <v>4570</v>
      </c>
      <c r="C6667" s="607" t="s">
        <v>17506</v>
      </c>
      <c r="D6667" s="607" t="s">
        <v>11130</v>
      </c>
      <c r="E6667" s="619" t="s">
        <v>11267</v>
      </c>
      <c r="F6667"/>
      <c r="G6667"/>
      <c r="H6667"/>
    </row>
    <row r="6668" spans="1:8" ht="15" x14ac:dyDescent="0.25">
      <c r="A6668" s="609" t="str">
        <f t="shared" si="104"/>
        <v>95328</v>
      </c>
      <c r="B6668" s="607" t="s">
        <v>4571</v>
      </c>
      <c r="C6668" s="607" t="s">
        <v>17507</v>
      </c>
      <c r="D6668" s="607" t="s">
        <v>11130</v>
      </c>
      <c r="E6668" s="619" t="s">
        <v>10081</v>
      </c>
      <c r="F6668"/>
      <c r="G6668"/>
      <c r="H6668"/>
    </row>
    <row r="6669" spans="1:8" ht="15" x14ac:dyDescent="0.25">
      <c r="A6669" s="609" t="str">
        <f t="shared" si="104"/>
        <v>95329</v>
      </c>
      <c r="B6669" s="607" t="s">
        <v>4572</v>
      </c>
      <c r="C6669" s="607" t="s">
        <v>17508</v>
      </c>
      <c r="D6669" s="607" t="s">
        <v>11130</v>
      </c>
      <c r="E6669" s="619" t="s">
        <v>11607</v>
      </c>
      <c r="F6669"/>
      <c r="G6669"/>
      <c r="H6669"/>
    </row>
    <row r="6670" spans="1:8" ht="15" x14ac:dyDescent="0.25">
      <c r="A6670" s="609" t="str">
        <f t="shared" si="104"/>
        <v>95330</v>
      </c>
      <c r="B6670" s="607" t="s">
        <v>4573</v>
      </c>
      <c r="C6670" s="607" t="s">
        <v>17509</v>
      </c>
      <c r="D6670" s="607" t="s">
        <v>11130</v>
      </c>
      <c r="E6670" s="619" t="s">
        <v>8811</v>
      </c>
      <c r="F6670"/>
      <c r="G6670"/>
      <c r="H6670"/>
    </row>
    <row r="6671" spans="1:8" ht="15" x14ac:dyDescent="0.25">
      <c r="A6671" s="609" t="str">
        <f t="shared" si="104"/>
        <v>95331</v>
      </c>
      <c r="B6671" s="607" t="s">
        <v>4574</v>
      </c>
      <c r="C6671" s="607" t="s">
        <v>17510</v>
      </c>
      <c r="D6671" s="607" t="s">
        <v>11130</v>
      </c>
      <c r="E6671" s="619" t="s">
        <v>10087</v>
      </c>
      <c r="F6671"/>
      <c r="G6671"/>
      <c r="H6671"/>
    </row>
    <row r="6672" spans="1:8" ht="15" x14ac:dyDescent="0.25">
      <c r="A6672" s="609" t="str">
        <f t="shared" si="104"/>
        <v>95332</v>
      </c>
      <c r="B6672" s="607" t="s">
        <v>4575</v>
      </c>
      <c r="C6672" s="607" t="s">
        <v>17511</v>
      </c>
      <c r="D6672" s="607" t="s">
        <v>11130</v>
      </c>
      <c r="E6672" s="619" t="s">
        <v>9169</v>
      </c>
      <c r="F6672"/>
      <c r="G6672"/>
      <c r="H6672"/>
    </row>
    <row r="6673" spans="1:8" ht="15" x14ac:dyDescent="0.25">
      <c r="A6673" s="609" t="str">
        <f t="shared" si="104"/>
        <v>95333</v>
      </c>
      <c r="B6673" s="607" t="s">
        <v>4576</v>
      </c>
      <c r="C6673" s="607" t="s">
        <v>17512</v>
      </c>
      <c r="D6673" s="607" t="s">
        <v>11130</v>
      </c>
      <c r="E6673" s="619" t="s">
        <v>8989</v>
      </c>
      <c r="F6673"/>
      <c r="G6673"/>
      <c r="H6673"/>
    </row>
    <row r="6674" spans="1:8" ht="15" x14ac:dyDescent="0.25">
      <c r="A6674" s="609" t="str">
        <f t="shared" si="104"/>
        <v>95334</v>
      </c>
      <c r="B6674" s="607" t="s">
        <v>4577</v>
      </c>
      <c r="C6674" s="607" t="s">
        <v>17513</v>
      </c>
      <c r="D6674" s="607" t="s">
        <v>11130</v>
      </c>
      <c r="E6674" s="619" t="s">
        <v>9331</v>
      </c>
      <c r="F6674"/>
      <c r="G6674"/>
      <c r="H6674"/>
    </row>
    <row r="6675" spans="1:8" ht="15" x14ac:dyDescent="0.25">
      <c r="A6675" s="609" t="str">
        <f t="shared" si="104"/>
        <v>95335</v>
      </c>
      <c r="B6675" s="607" t="s">
        <v>4578</v>
      </c>
      <c r="C6675" s="607" t="s">
        <v>17514</v>
      </c>
      <c r="D6675" s="607" t="s">
        <v>11130</v>
      </c>
      <c r="E6675" s="619" t="s">
        <v>11618</v>
      </c>
      <c r="F6675"/>
      <c r="G6675"/>
      <c r="H6675"/>
    </row>
    <row r="6676" spans="1:8" ht="15" x14ac:dyDescent="0.25">
      <c r="A6676" s="609" t="str">
        <f t="shared" si="104"/>
        <v>95337</v>
      </c>
      <c r="B6676" s="607" t="s">
        <v>4579</v>
      </c>
      <c r="C6676" s="607" t="s">
        <v>17515</v>
      </c>
      <c r="D6676" s="607" t="s">
        <v>11130</v>
      </c>
      <c r="E6676" s="619" t="s">
        <v>9080</v>
      </c>
      <c r="F6676"/>
      <c r="G6676"/>
      <c r="H6676"/>
    </row>
    <row r="6677" spans="1:8" ht="15" x14ac:dyDescent="0.25">
      <c r="A6677" s="609" t="str">
        <f t="shared" si="104"/>
        <v>95338</v>
      </c>
      <c r="B6677" s="607" t="s">
        <v>4580</v>
      </c>
      <c r="C6677" s="607" t="s">
        <v>17516</v>
      </c>
      <c r="D6677" s="607" t="s">
        <v>11130</v>
      </c>
      <c r="E6677" s="619" t="s">
        <v>10094</v>
      </c>
      <c r="F6677"/>
      <c r="G6677"/>
      <c r="H6677"/>
    </row>
    <row r="6678" spans="1:8" ht="15" x14ac:dyDescent="0.25">
      <c r="A6678" s="609" t="str">
        <f t="shared" si="104"/>
        <v>95339</v>
      </c>
      <c r="B6678" s="607" t="s">
        <v>4581</v>
      </c>
      <c r="C6678" s="607" t="s">
        <v>17517</v>
      </c>
      <c r="D6678" s="607" t="s">
        <v>11130</v>
      </c>
      <c r="E6678" s="619" t="s">
        <v>10880</v>
      </c>
      <c r="F6678"/>
      <c r="G6678"/>
      <c r="H6678"/>
    </row>
    <row r="6679" spans="1:8" ht="15" x14ac:dyDescent="0.25">
      <c r="A6679" s="609" t="str">
        <f t="shared" si="104"/>
        <v>95340</v>
      </c>
      <c r="B6679" s="607" t="s">
        <v>4582</v>
      </c>
      <c r="C6679" s="607" t="s">
        <v>17518</v>
      </c>
      <c r="D6679" s="607" t="s">
        <v>11130</v>
      </c>
      <c r="E6679" s="619" t="s">
        <v>8812</v>
      </c>
      <c r="F6679"/>
      <c r="G6679"/>
      <c r="H6679"/>
    </row>
    <row r="6680" spans="1:8" ht="15" x14ac:dyDescent="0.25">
      <c r="A6680" s="609" t="str">
        <f t="shared" si="104"/>
        <v>95341</v>
      </c>
      <c r="B6680" s="607" t="s">
        <v>4583</v>
      </c>
      <c r="C6680" s="607" t="s">
        <v>17519</v>
      </c>
      <c r="D6680" s="607" t="s">
        <v>11130</v>
      </c>
      <c r="E6680" s="619" t="s">
        <v>11607</v>
      </c>
      <c r="F6680"/>
      <c r="G6680"/>
      <c r="H6680"/>
    </row>
    <row r="6681" spans="1:8" ht="15" x14ac:dyDescent="0.25">
      <c r="A6681" s="609" t="str">
        <f t="shared" si="104"/>
        <v>95342</v>
      </c>
      <c r="B6681" s="607" t="s">
        <v>4584</v>
      </c>
      <c r="C6681" s="607" t="s">
        <v>17520</v>
      </c>
      <c r="D6681" s="607" t="s">
        <v>11130</v>
      </c>
      <c r="E6681" s="619" t="s">
        <v>8811</v>
      </c>
      <c r="F6681"/>
      <c r="G6681"/>
      <c r="H6681"/>
    </row>
    <row r="6682" spans="1:8" ht="15" x14ac:dyDescent="0.25">
      <c r="A6682" s="609" t="str">
        <f t="shared" si="104"/>
        <v>95343</v>
      </c>
      <c r="B6682" s="607" t="s">
        <v>4585</v>
      </c>
      <c r="C6682" s="607" t="s">
        <v>17521</v>
      </c>
      <c r="D6682" s="607" t="s">
        <v>11130</v>
      </c>
      <c r="E6682" s="619" t="s">
        <v>11607</v>
      </c>
      <c r="F6682"/>
      <c r="G6682"/>
      <c r="H6682"/>
    </row>
    <row r="6683" spans="1:8" ht="15" x14ac:dyDescent="0.25">
      <c r="A6683" s="609" t="str">
        <f t="shared" si="104"/>
        <v>95344</v>
      </c>
      <c r="B6683" s="607" t="s">
        <v>4586</v>
      </c>
      <c r="C6683" s="607" t="s">
        <v>17522</v>
      </c>
      <c r="D6683" s="607" t="s">
        <v>11130</v>
      </c>
      <c r="E6683" s="619" t="s">
        <v>10086</v>
      </c>
      <c r="F6683"/>
      <c r="G6683"/>
      <c r="H6683"/>
    </row>
    <row r="6684" spans="1:8" ht="15" x14ac:dyDescent="0.25">
      <c r="A6684" s="609" t="str">
        <f t="shared" si="104"/>
        <v>95345</v>
      </c>
      <c r="B6684" s="607" t="s">
        <v>4587</v>
      </c>
      <c r="C6684" s="607" t="s">
        <v>17523</v>
      </c>
      <c r="D6684" s="607" t="s">
        <v>11130</v>
      </c>
      <c r="E6684" s="619" t="s">
        <v>17181</v>
      </c>
      <c r="F6684"/>
      <c r="G6684"/>
      <c r="H6684"/>
    </row>
    <row r="6685" spans="1:8" ht="15" x14ac:dyDescent="0.25">
      <c r="A6685" s="609" t="str">
        <f t="shared" si="104"/>
        <v>95346</v>
      </c>
      <c r="B6685" s="607" t="s">
        <v>4588</v>
      </c>
      <c r="C6685" s="607" t="s">
        <v>17524</v>
      </c>
      <c r="D6685" s="607" t="s">
        <v>11130</v>
      </c>
      <c r="E6685" s="619" t="s">
        <v>8810</v>
      </c>
      <c r="F6685"/>
      <c r="G6685"/>
      <c r="H6685"/>
    </row>
    <row r="6686" spans="1:8" ht="15" x14ac:dyDescent="0.25">
      <c r="A6686" s="609" t="str">
        <f t="shared" si="104"/>
        <v>95347</v>
      </c>
      <c r="B6686" s="607" t="s">
        <v>4589</v>
      </c>
      <c r="C6686" s="607" t="s">
        <v>17525</v>
      </c>
      <c r="D6686" s="607" t="s">
        <v>11130</v>
      </c>
      <c r="E6686" s="619" t="s">
        <v>8810</v>
      </c>
      <c r="F6686"/>
      <c r="G6686"/>
      <c r="H6686"/>
    </row>
    <row r="6687" spans="1:8" ht="15" x14ac:dyDescent="0.25">
      <c r="A6687" s="609" t="str">
        <f t="shared" si="104"/>
        <v>95348</v>
      </c>
      <c r="B6687" s="607" t="s">
        <v>4590</v>
      </c>
      <c r="C6687" s="607" t="s">
        <v>17526</v>
      </c>
      <c r="D6687" s="607" t="s">
        <v>11130</v>
      </c>
      <c r="E6687" s="619" t="s">
        <v>9701</v>
      </c>
      <c r="F6687"/>
      <c r="G6687"/>
      <c r="H6687"/>
    </row>
    <row r="6688" spans="1:8" ht="15" x14ac:dyDescent="0.25">
      <c r="A6688" s="609" t="str">
        <f t="shared" si="104"/>
        <v>95349</v>
      </c>
      <c r="B6688" s="607" t="s">
        <v>4591</v>
      </c>
      <c r="C6688" s="607" t="s">
        <v>17527</v>
      </c>
      <c r="D6688" s="607" t="s">
        <v>11130</v>
      </c>
      <c r="E6688" s="619" t="s">
        <v>11579</v>
      </c>
      <c r="F6688"/>
      <c r="G6688"/>
      <c r="H6688"/>
    </row>
    <row r="6689" spans="1:8" ht="15" x14ac:dyDescent="0.25">
      <c r="A6689" s="609" t="str">
        <f t="shared" si="104"/>
        <v>95350</v>
      </c>
      <c r="B6689" s="607" t="s">
        <v>4592</v>
      </c>
      <c r="C6689" s="607" t="s">
        <v>17528</v>
      </c>
      <c r="D6689" s="607" t="s">
        <v>11130</v>
      </c>
      <c r="E6689" s="619" t="s">
        <v>9701</v>
      </c>
      <c r="F6689"/>
      <c r="G6689"/>
      <c r="H6689"/>
    </row>
    <row r="6690" spans="1:8" ht="15" x14ac:dyDescent="0.25">
      <c r="A6690" s="609" t="str">
        <f t="shared" si="104"/>
        <v>95351</v>
      </c>
      <c r="B6690" s="607" t="s">
        <v>4593</v>
      </c>
      <c r="C6690" s="607" t="s">
        <v>17529</v>
      </c>
      <c r="D6690" s="607" t="s">
        <v>11130</v>
      </c>
      <c r="E6690" s="619" t="s">
        <v>11618</v>
      </c>
      <c r="F6690"/>
      <c r="G6690"/>
      <c r="H6690"/>
    </row>
    <row r="6691" spans="1:8" ht="15" x14ac:dyDescent="0.25">
      <c r="A6691" s="609" t="str">
        <f t="shared" si="104"/>
        <v>95352</v>
      </c>
      <c r="B6691" s="607" t="s">
        <v>4594</v>
      </c>
      <c r="C6691" s="607" t="s">
        <v>17530</v>
      </c>
      <c r="D6691" s="607" t="s">
        <v>11130</v>
      </c>
      <c r="E6691" s="619" t="s">
        <v>11579</v>
      </c>
      <c r="F6691"/>
      <c r="G6691"/>
      <c r="H6691"/>
    </row>
    <row r="6692" spans="1:8" ht="15" x14ac:dyDescent="0.25">
      <c r="A6692" s="609" t="str">
        <f t="shared" si="104"/>
        <v>95354</v>
      </c>
      <c r="B6692" s="607" t="s">
        <v>4595</v>
      </c>
      <c r="C6692" s="607" t="s">
        <v>17531</v>
      </c>
      <c r="D6692" s="607" t="s">
        <v>11130</v>
      </c>
      <c r="E6692" s="619" t="s">
        <v>9079</v>
      </c>
      <c r="F6692"/>
      <c r="G6692"/>
      <c r="H6692"/>
    </row>
    <row r="6693" spans="1:8" ht="15" x14ac:dyDescent="0.25">
      <c r="A6693" s="609" t="str">
        <f t="shared" si="104"/>
        <v>95355</v>
      </c>
      <c r="B6693" s="607" t="s">
        <v>4596</v>
      </c>
      <c r="C6693" s="607" t="s">
        <v>17532</v>
      </c>
      <c r="D6693" s="607" t="s">
        <v>11130</v>
      </c>
      <c r="E6693" s="619" t="s">
        <v>10087</v>
      </c>
      <c r="F6693"/>
      <c r="G6693"/>
      <c r="H6693"/>
    </row>
    <row r="6694" spans="1:8" ht="15" x14ac:dyDescent="0.25">
      <c r="A6694" s="609" t="str">
        <f t="shared" si="104"/>
        <v>95356</v>
      </c>
      <c r="B6694" s="607" t="s">
        <v>4597</v>
      </c>
      <c r="C6694" s="607" t="s">
        <v>17533</v>
      </c>
      <c r="D6694" s="607" t="s">
        <v>11130</v>
      </c>
      <c r="E6694" s="619" t="s">
        <v>9232</v>
      </c>
      <c r="F6694"/>
      <c r="G6694"/>
      <c r="H6694"/>
    </row>
    <row r="6695" spans="1:8" ht="15" x14ac:dyDescent="0.25">
      <c r="A6695" s="609" t="str">
        <f t="shared" si="104"/>
        <v>95357</v>
      </c>
      <c r="B6695" s="607" t="s">
        <v>4598</v>
      </c>
      <c r="C6695" s="607" t="s">
        <v>17534</v>
      </c>
      <c r="D6695" s="607" t="s">
        <v>11130</v>
      </c>
      <c r="E6695" s="619" t="s">
        <v>9080</v>
      </c>
      <c r="F6695"/>
      <c r="G6695"/>
      <c r="H6695"/>
    </row>
    <row r="6696" spans="1:8" ht="15" x14ac:dyDescent="0.25">
      <c r="A6696" s="609" t="str">
        <f t="shared" si="104"/>
        <v>95358</v>
      </c>
      <c r="B6696" s="607" t="s">
        <v>4599</v>
      </c>
      <c r="C6696" s="607" t="s">
        <v>17535</v>
      </c>
      <c r="D6696" s="607" t="s">
        <v>11130</v>
      </c>
      <c r="E6696" s="619" t="s">
        <v>11607</v>
      </c>
      <c r="F6696"/>
      <c r="G6696"/>
      <c r="H6696"/>
    </row>
    <row r="6697" spans="1:8" ht="15" x14ac:dyDescent="0.25">
      <c r="A6697" s="609" t="str">
        <f t="shared" si="104"/>
        <v>95359</v>
      </c>
      <c r="B6697" s="607" t="s">
        <v>4600</v>
      </c>
      <c r="C6697" s="607" t="s">
        <v>17536</v>
      </c>
      <c r="D6697" s="607" t="s">
        <v>11130</v>
      </c>
      <c r="E6697" s="619" t="s">
        <v>11618</v>
      </c>
      <c r="F6697"/>
      <c r="G6697"/>
      <c r="H6697"/>
    </row>
    <row r="6698" spans="1:8" ht="15" x14ac:dyDescent="0.25">
      <c r="A6698" s="609" t="str">
        <f t="shared" si="104"/>
        <v>95360</v>
      </c>
      <c r="B6698" s="607" t="s">
        <v>4601</v>
      </c>
      <c r="C6698" s="607" t="s">
        <v>17537</v>
      </c>
      <c r="D6698" s="607" t="s">
        <v>11130</v>
      </c>
      <c r="E6698" s="619" t="s">
        <v>10081</v>
      </c>
      <c r="F6698"/>
      <c r="G6698"/>
      <c r="H6698"/>
    </row>
    <row r="6699" spans="1:8" ht="15" x14ac:dyDescent="0.25">
      <c r="A6699" s="609" t="str">
        <f t="shared" si="104"/>
        <v>95361</v>
      </c>
      <c r="B6699" s="607" t="s">
        <v>4602</v>
      </c>
      <c r="C6699" s="607" t="s">
        <v>17538</v>
      </c>
      <c r="D6699" s="607" t="s">
        <v>11130</v>
      </c>
      <c r="E6699" s="619" t="s">
        <v>10087</v>
      </c>
      <c r="F6699"/>
      <c r="G6699"/>
      <c r="H6699"/>
    </row>
    <row r="6700" spans="1:8" ht="15" x14ac:dyDescent="0.25">
      <c r="A6700" s="609" t="str">
        <f t="shared" si="104"/>
        <v>95362</v>
      </c>
      <c r="B6700" s="607" t="s">
        <v>4603</v>
      </c>
      <c r="C6700" s="607" t="s">
        <v>17539</v>
      </c>
      <c r="D6700" s="607" t="s">
        <v>11130</v>
      </c>
      <c r="E6700" s="619" t="s">
        <v>10087</v>
      </c>
      <c r="F6700"/>
      <c r="G6700"/>
      <c r="H6700"/>
    </row>
    <row r="6701" spans="1:8" ht="15" x14ac:dyDescent="0.25">
      <c r="A6701" s="609" t="str">
        <f t="shared" si="104"/>
        <v>95363</v>
      </c>
      <c r="B6701" s="607" t="s">
        <v>4604</v>
      </c>
      <c r="C6701" s="607" t="s">
        <v>17540</v>
      </c>
      <c r="D6701" s="607" t="s">
        <v>11130</v>
      </c>
      <c r="E6701" s="619" t="s">
        <v>8811</v>
      </c>
      <c r="F6701"/>
      <c r="G6701"/>
      <c r="H6701"/>
    </row>
    <row r="6702" spans="1:8" ht="15" x14ac:dyDescent="0.25">
      <c r="A6702" s="609" t="str">
        <f t="shared" si="104"/>
        <v>95364</v>
      </c>
      <c r="B6702" s="607" t="s">
        <v>4605</v>
      </c>
      <c r="C6702" s="607" t="s">
        <v>17541</v>
      </c>
      <c r="D6702" s="607" t="s">
        <v>11130</v>
      </c>
      <c r="E6702" s="619" t="s">
        <v>9232</v>
      </c>
      <c r="F6702"/>
      <c r="G6702"/>
      <c r="H6702"/>
    </row>
    <row r="6703" spans="1:8" ht="15" x14ac:dyDescent="0.25">
      <c r="A6703" s="609" t="str">
        <f t="shared" si="104"/>
        <v>95365</v>
      </c>
      <c r="B6703" s="607" t="s">
        <v>4606</v>
      </c>
      <c r="C6703" s="607" t="s">
        <v>17542</v>
      </c>
      <c r="D6703" s="607" t="s">
        <v>11130</v>
      </c>
      <c r="E6703" s="619" t="s">
        <v>10087</v>
      </c>
      <c r="F6703"/>
      <c r="G6703"/>
      <c r="H6703"/>
    </row>
    <row r="6704" spans="1:8" ht="15" x14ac:dyDescent="0.25">
      <c r="A6704" s="609" t="str">
        <f t="shared" si="104"/>
        <v>95366</v>
      </c>
      <c r="B6704" s="607" t="s">
        <v>4607</v>
      </c>
      <c r="C6704" s="607" t="s">
        <v>17543</v>
      </c>
      <c r="D6704" s="607" t="s">
        <v>11130</v>
      </c>
      <c r="E6704" s="619" t="s">
        <v>9232</v>
      </c>
      <c r="F6704"/>
      <c r="G6704"/>
      <c r="H6704"/>
    </row>
    <row r="6705" spans="1:8" ht="15" x14ac:dyDescent="0.25">
      <c r="A6705" s="609" t="str">
        <f t="shared" si="104"/>
        <v>95367</v>
      </c>
      <c r="B6705" s="607" t="s">
        <v>4608</v>
      </c>
      <c r="C6705" s="607" t="s">
        <v>17544</v>
      </c>
      <c r="D6705" s="607" t="s">
        <v>11130</v>
      </c>
      <c r="E6705" s="619" t="s">
        <v>9232</v>
      </c>
      <c r="F6705"/>
      <c r="G6705"/>
      <c r="H6705"/>
    </row>
    <row r="6706" spans="1:8" ht="15" x14ac:dyDescent="0.25">
      <c r="A6706" s="609" t="str">
        <f t="shared" si="104"/>
        <v>95368</v>
      </c>
      <c r="B6706" s="607" t="s">
        <v>4609</v>
      </c>
      <c r="C6706" s="607" t="s">
        <v>17545</v>
      </c>
      <c r="D6706" s="607" t="s">
        <v>11130</v>
      </c>
      <c r="E6706" s="619" t="s">
        <v>10081</v>
      </c>
      <c r="F6706"/>
      <c r="G6706"/>
      <c r="H6706"/>
    </row>
    <row r="6707" spans="1:8" ht="15" x14ac:dyDescent="0.25">
      <c r="A6707" s="609" t="str">
        <f t="shared" si="104"/>
        <v>95369</v>
      </c>
      <c r="B6707" s="607" t="s">
        <v>4610</v>
      </c>
      <c r="C6707" s="607" t="s">
        <v>17546</v>
      </c>
      <c r="D6707" s="607" t="s">
        <v>11130</v>
      </c>
      <c r="E6707" s="619" t="s">
        <v>10086</v>
      </c>
      <c r="F6707"/>
      <c r="G6707"/>
      <c r="H6707"/>
    </row>
    <row r="6708" spans="1:8" ht="15" x14ac:dyDescent="0.25">
      <c r="A6708" s="609" t="str">
        <f t="shared" si="104"/>
        <v>95370</v>
      </c>
      <c r="B6708" s="607" t="s">
        <v>4611</v>
      </c>
      <c r="C6708" s="607" t="s">
        <v>17547</v>
      </c>
      <c r="D6708" s="607" t="s">
        <v>11130</v>
      </c>
      <c r="E6708" s="619" t="s">
        <v>10880</v>
      </c>
      <c r="F6708"/>
      <c r="G6708"/>
      <c r="H6708"/>
    </row>
    <row r="6709" spans="1:8" ht="15" x14ac:dyDescent="0.25">
      <c r="A6709" s="609" t="str">
        <f t="shared" si="104"/>
        <v>95371</v>
      </c>
      <c r="B6709" s="607" t="s">
        <v>4612</v>
      </c>
      <c r="C6709" s="607" t="s">
        <v>17548</v>
      </c>
      <c r="D6709" s="607" t="s">
        <v>11130</v>
      </c>
      <c r="E6709" s="619" t="s">
        <v>10084</v>
      </c>
      <c r="F6709"/>
      <c r="G6709"/>
      <c r="H6709"/>
    </row>
    <row r="6710" spans="1:8" ht="15" x14ac:dyDescent="0.25">
      <c r="A6710" s="609" t="str">
        <f t="shared" si="104"/>
        <v>95372</v>
      </c>
      <c r="B6710" s="607" t="s">
        <v>4613</v>
      </c>
      <c r="C6710" s="607" t="s">
        <v>17549</v>
      </c>
      <c r="D6710" s="607" t="s">
        <v>11130</v>
      </c>
      <c r="E6710" s="619" t="s">
        <v>8812</v>
      </c>
      <c r="F6710"/>
      <c r="G6710"/>
      <c r="H6710"/>
    </row>
    <row r="6711" spans="1:8" ht="15" x14ac:dyDescent="0.25">
      <c r="A6711" s="609" t="str">
        <f t="shared" si="104"/>
        <v>95373</v>
      </c>
      <c r="B6711" s="607" t="s">
        <v>4614</v>
      </c>
      <c r="C6711" s="607" t="s">
        <v>17550</v>
      </c>
      <c r="D6711" s="607" t="s">
        <v>11130</v>
      </c>
      <c r="E6711" s="619" t="s">
        <v>11618</v>
      </c>
      <c r="F6711"/>
      <c r="G6711"/>
      <c r="H6711"/>
    </row>
    <row r="6712" spans="1:8" ht="15" x14ac:dyDescent="0.25">
      <c r="A6712" s="609" t="str">
        <f t="shared" si="104"/>
        <v>95374</v>
      </c>
      <c r="B6712" s="607" t="s">
        <v>4615</v>
      </c>
      <c r="C6712" s="607" t="s">
        <v>17551</v>
      </c>
      <c r="D6712" s="607" t="s">
        <v>11130</v>
      </c>
      <c r="E6712" s="619" t="s">
        <v>11607</v>
      </c>
      <c r="F6712"/>
      <c r="G6712"/>
      <c r="H6712"/>
    </row>
    <row r="6713" spans="1:8" ht="15" x14ac:dyDescent="0.25">
      <c r="A6713" s="609" t="str">
        <f t="shared" si="104"/>
        <v>95375</v>
      </c>
      <c r="B6713" s="607" t="s">
        <v>4616</v>
      </c>
      <c r="C6713" s="607" t="s">
        <v>17552</v>
      </c>
      <c r="D6713" s="607" t="s">
        <v>11130</v>
      </c>
      <c r="E6713" s="619" t="s">
        <v>10094</v>
      </c>
      <c r="F6713"/>
      <c r="G6713"/>
      <c r="H6713"/>
    </row>
    <row r="6714" spans="1:8" ht="15" x14ac:dyDescent="0.25">
      <c r="A6714" s="609" t="str">
        <f t="shared" si="104"/>
        <v>95376</v>
      </c>
      <c r="B6714" s="607" t="s">
        <v>4617</v>
      </c>
      <c r="C6714" s="607" t="s">
        <v>17553</v>
      </c>
      <c r="D6714" s="607" t="s">
        <v>11130</v>
      </c>
      <c r="E6714" s="619" t="s">
        <v>11267</v>
      </c>
      <c r="F6714"/>
      <c r="G6714"/>
      <c r="H6714"/>
    </row>
    <row r="6715" spans="1:8" ht="15" x14ac:dyDescent="0.25">
      <c r="A6715" s="609" t="str">
        <f t="shared" si="104"/>
        <v>95377</v>
      </c>
      <c r="B6715" s="607" t="s">
        <v>4618</v>
      </c>
      <c r="C6715" s="607" t="s">
        <v>17554</v>
      </c>
      <c r="D6715" s="607" t="s">
        <v>11130</v>
      </c>
      <c r="E6715" s="619" t="s">
        <v>8811</v>
      </c>
      <c r="F6715"/>
      <c r="G6715"/>
      <c r="H6715"/>
    </row>
    <row r="6716" spans="1:8" ht="15" x14ac:dyDescent="0.25">
      <c r="A6716" s="609" t="str">
        <f t="shared" si="104"/>
        <v>95378</v>
      </c>
      <c r="B6716" s="607" t="s">
        <v>4619</v>
      </c>
      <c r="C6716" s="607" t="s">
        <v>17555</v>
      </c>
      <c r="D6716" s="607" t="s">
        <v>11130</v>
      </c>
      <c r="E6716" s="619" t="s">
        <v>11607</v>
      </c>
      <c r="F6716"/>
      <c r="G6716"/>
      <c r="H6716"/>
    </row>
    <row r="6717" spans="1:8" ht="15" x14ac:dyDescent="0.25">
      <c r="A6717" s="609" t="str">
        <f t="shared" si="104"/>
        <v>95379</v>
      </c>
      <c r="B6717" s="607" t="s">
        <v>4620</v>
      </c>
      <c r="C6717" s="607" t="s">
        <v>17556</v>
      </c>
      <c r="D6717" s="607" t="s">
        <v>11130</v>
      </c>
      <c r="E6717" s="619" t="s">
        <v>8811</v>
      </c>
      <c r="F6717"/>
      <c r="G6717"/>
      <c r="H6717"/>
    </row>
    <row r="6718" spans="1:8" ht="15" x14ac:dyDescent="0.25">
      <c r="A6718" s="609" t="str">
        <f t="shared" si="104"/>
        <v>95380</v>
      </c>
      <c r="B6718" s="607" t="s">
        <v>4621</v>
      </c>
      <c r="C6718" s="607" t="s">
        <v>17557</v>
      </c>
      <c r="D6718" s="607" t="s">
        <v>11130</v>
      </c>
      <c r="E6718" s="619" t="s">
        <v>11607</v>
      </c>
      <c r="F6718"/>
      <c r="G6718"/>
      <c r="H6718"/>
    </row>
    <row r="6719" spans="1:8" ht="15" x14ac:dyDescent="0.25">
      <c r="A6719" s="609" t="str">
        <f t="shared" si="104"/>
        <v>95382</v>
      </c>
      <c r="B6719" s="607" t="s">
        <v>4622</v>
      </c>
      <c r="C6719" s="607" t="s">
        <v>17558</v>
      </c>
      <c r="D6719" s="607" t="s">
        <v>11130</v>
      </c>
      <c r="E6719" s="619" t="s">
        <v>9080</v>
      </c>
      <c r="F6719"/>
      <c r="G6719"/>
      <c r="H6719"/>
    </row>
    <row r="6720" spans="1:8" ht="15" x14ac:dyDescent="0.25">
      <c r="A6720" s="609" t="str">
        <f t="shared" si="104"/>
        <v>95383</v>
      </c>
      <c r="B6720" s="607" t="s">
        <v>4623</v>
      </c>
      <c r="C6720" s="607" t="s">
        <v>17559</v>
      </c>
      <c r="D6720" s="607" t="s">
        <v>11130</v>
      </c>
      <c r="E6720" s="619" t="s">
        <v>11607</v>
      </c>
      <c r="F6720"/>
      <c r="G6720"/>
      <c r="H6720"/>
    </row>
    <row r="6721" spans="1:8" ht="15" x14ac:dyDescent="0.25">
      <c r="A6721" s="609" t="str">
        <f t="shared" si="104"/>
        <v>95384</v>
      </c>
      <c r="B6721" s="607" t="s">
        <v>4624</v>
      </c>
      <c r="C6721" s="607" t="s">
        <v>17560</v>
      </c>
      <c r="D6721" s="607" t="s">
        <v>11130</v>
      </c>
      <c r="E6721" s="619" t="s">
        <v>10094</v>
      </c>
      <c r="F6721"/>
      <c r="G6721"/>
      <c r="H6721"/>
    </row>
    <row r="6722" spans="1:8" ht="15" x14ac:dyDescent="0.25">
      <c r="A6722" s="609" t="str">
        <f t="shared" ref="A6722:A6785" si="105">IF(ISERROR(SEARCH("/",B6722)=6),TRIM(CLEAN(B6722)),IF(SEARCH("/",B6722)=6,IF(LEN(TRIM(CLEAN(B6722)))=7,LEFT(TRIM(CLEAN(B6722)),6)&amp;"00"&amp;RIGHT(TRIM(CLEAN(B6722)),1),LEFT(TRIM(CLEAN(B6722)),6)&amp;"0"&amp;RIGHT(TRIM(CLEAN(B6722)),2)),TRIM(CLEAN(B6722))))</f>
        <v>95385</v>
      </c>
      <c r="B6722" s="607" t="s">
        <v>4625</v>
      </c>
      <c r="C6722" s="607" t="s">
        <v>17561</v>
      </c>
      <c r="D6722" s="607" t="s">
        <v>11130</v>
      </c>
      <c r="E6722" s="619" t="s">
        <v>10081</v>
      </c>
      <c r="F6722"/>
      <c r="G6722"/>
      <c r="H6722"/>
    </row>
    <row r="6723" spans="1:8" ht="15" x14ac:dyDescent="0.25">
      <c r="A6723" s="609" t="str">
        <f t="shared" si="105"/>
        <v>95386</v>
      </c>
      <c r="B6723" s="607" t="s">
        <v>4626</v>
      </c>
      <c r="C6723" s="607" t="s">
        <v>17562</v>
      </c>
      <c r="D6723" s="607" t="s">
        <v>11130</v>
      </c>
      <c r="E6723" s="619" t="s">
        <v>10081</v>
      </c>
      <c r="F6723"/>
      <c r="G6723"/>
      <c r="H6723"/>
    </row>
    <row r="6724" spans="1:8" ht="15" x14ac:dyDescent="0.25">
      <c r="A6724" s="609" t="str">
        <f t="shared" si="105"/>
        <v>95387</v>
      </c>
      <c r="B6724" s="607" t="s">
        <v>4627</v>
      </c>
      <c r="C6724" s="607" t="s">
        <v>17563</v>
      </c>
      <c r="D6724" s="607" t="s">
        <v>11130</v>
      </c>
      <c r="E6724" s="619" t="s">
        <v>8811</v>
      </c>
      <c r="F6724"/>
      <c r="G6724"/>
      <c r="H6724"/>
    </row>
    <row r="6725" spans="1:8" ht="15" x14ac:dyDescent="0.25">
      <c r="A6725" s="609" t="str">
        <f t="shared" si="105"/>
        <v>95388</v>
      </c>
      <c r="B6725" s="607" t="s">
        <v>4628</v>
      </c>
      <c r="C6725" s="607" t="s">
        <v>17564</v>
      </c>
      <c r="D6725" s="607" t="s">
        <v>11130</v>
      </c>
      <c r="E6725" s="619" t="s">
        <v>11579</v>
      </c>
      <c r="F6725"/>
      <c r="G6725"/>
      <c r="H6725"/>
    </row>
    <row r="6726" spans="1:8" ht="15" x14ac:dyDescent="0.25">
      <c r="A6726" s="609" t="str">
        <f t="shared" si="105"/>
        <v>95389</v>
      </c>
      <c r="B6726" s="607" t="s">
        <v>4629</v>
      </c>
      <c r="C6726" s="607" t="s">
        <v>17565</v>
      </c>
      <c r="D6726" s="607" t="s">
        <v>11130</v>
      </c>
      <c r="E6726" s="619" t="s">
        <v>9079</v>
      </c>
      <c r="F6726"/>
      <c r="G6726"/>
      <c r="H6726"/>
    </row>
    <row r="6727" spans="1:8" ht="15" x14ac:dyDescent="0.25">
      <c r="A6727" s="609" t="str">
        <f t="shared" si="105"/>
        <v>95390</v>
      </c>
      <c r="B6727" s="607" t="s">
        <v>4630</v>
      </c>
      <c r="C6727" s="607" t="s">
        <v>17566</v>
      </c>
      <c r="D6727" s="607" t="s">
        <v>11130</v>
      </c>
      <c r="E6727" s="619" t="s">
        <v>8810</v>
      </c>
      <c r="F6727"/>
      <c r="G6727"/>
      <c r="H6727"/>
    </row>
    <row r="6728" spans="1:8" ht="15" x14ac:dyDescent="0.25">
      <c r="A6728" s="609" t="str">
        <f t="shared" si="105"/>
        <v>95391</v>
      </c>
      <c r="B6728" s="607" t="s">
        <v>4631</v>
      </c>
      <c r="C6728" s="607" t="s">
        <v>17567</v>
      </c>
      <c r="D6728" s="607" t="s">
        <v>11130</v>
      </c>
      <c r="E6728" s="619" t="s">
        <v>10087</v>
      </c>
      <c r="F6728"/>
      <c r="G6728"/>
      <c r="H6728"/>
    </row>
    <row r="6729" spans="1:8" ht="15" x14ac:dyDescent="0.25">
      <c r="A6729" s="609" t="str">
        <f t="shared" si="105"/>
        <v>95392</v>
      </c>
      <c r="B6729" s="607" t="s">
        <v>4632</v>
      </c>
      <c r="C6729" s="607" t="s">
        <v>17568</v>
      </c>
      <c r="D6729" s="607" t="s">
        <v>11130</v>
      </c>
      <c r="E6729" s="619" t="s">
        <v>11579</v>
      </c>
      <c r="F6729"/>
      <c r="G6729"/>
      <c r="H6729"/>
    </row>
    <row r="6730" spans="1:8" ht="15" x14ac:dyDescent="0.25">
      <c r="A6730" s="609" t="str">
        <f t="shared" si="105"/>
        <v>95393</v>
      </c>
      <c r="B6730" s="607" t="s">
        <v>4633</v>
      </c>
      <c r="C6730" s="607" t="s">
        <v>17569</v>
      </c>
      <c r="D6730" s="607" t="s">
        <v>11130</v>
      </c>
      <c r="E6730" s="619" t="s">
        <v>10094</v>
      </c>
      <c r="F6730"/>
      <c r="G6730"/>
      <c r="H6730"/>
    </row>
    <row r="6731" spans="1:8" ht="15" x14ac:dyDescent="0.25">
      <c r="A6731" s="609" t="str">
        <f t="shared" si="105"/>
        <v>95394</v>
      </c>
      <c r="B6731" s="607" t="s">
        <v>4634</v>
      </c>
      <c r="C6731" s="607" t="s">
        <v>17570</v>
      </c>
      <c r="D6731" s="607" t="s">
        <v>11130</v>
      </c>
      <c r="E6731" s="619" t="s">
        <v>11070</v>
      </c>
      <c r="F6731"/>
      <c r="G6731"/>
      <c r="H6731"/>
    </row>
    <row r="6732" spans="1:8" ht="15" x14ac:dyDescent="0.25">
      <c r="A6732" s="609" t="str">
        <f t="shared" si="105"/>
        <v>95395</v>
      </c>
      <c r="B6732" s="607" t="s">
        <v>4635</v>
      </c>
      <c r="C6732" s="607" t="s">
        <v>17571</v>
      </c>
      <c r="D6732" s="607" t="s">
        <v>11130</v>
      </c>
      <c r="E6732" s="619" t="s">
        <v>8893</v>
      </c>
      <c r="F6732"/>
      <c r="G6732"/>
      <c r="H6732"/>
    </row>
    <row r="6733" spans="1:8" ht="15" x14ac:dyDescent="0.25">
      <c r="A6733" s="609" t="str">
        <f t="shared" si="105"/>
        <v>95396</v>
      </c>
      <c r="B6733" s="607" t="s">
        <v>4636</v>
      </c>
      <c r="C6733" s="607" t="s">
        <v>17572</v>
      </c>
      <c r="D6733" s="607" t="s">
        <v>11130</v>
      </c>
      <c r="E6733" s="619" t="s">
        <v>9635</v>
      </c>
      <c r="F6733"/>
      <c r="G6733"/>
      <c r="H6733"/>
    </row>
    <row r="6734" spans="1:8" ht="15" x14ac:dyDescent="0.25">
      <c r="A6734" s="609" t="str">
        <f t="shared" si="105"/>
        <v>95397</v>
      </c>
      <c r="B6734" s="607" t="s">
        <v>4637</v>
      </c>
      <c r="C6734" s="607" t="s">
        <v>17573</v>
      </c>
      <c r="D6734" s="607" t="s">
        <v>11130</v>
      </c>
      <c r="E6734" s="619" t="s">
        <v>9701</v>
      </c>
      <c r="F6734"/>
      <c r="G6734"/>
      <c r="H6734"/>
    </row>
    <row r="6735" spans="1:8" ht="15" x14ac:dyDescent="0.25">
      <c r="A6735" s="609" t="str">
        <f t="shared" si="105"/>
        <v>95398</v>
      </c>
      <c r="B6735" s="607" t="s">
        <v>4638</v>
      </c>
      <c r="C6735" s="607" t="s">
        <v>17574</v>
      </c>
      <c r="D6735" s="607" t="s">
        <v>11130</v>
      </c>
      <c r="E6735" s="619" t="s">
        <v>8810</v>
      </c>
      <c r="F6735"/>
      <c r="G6735"/>
      <c r="H6735"/>
    </row>
    <row r="6736" spans="1:8" ht="15" x14ac:dyDescent="0.25">
      <c r="A6736" s="609" t="str">
        <f t="shared" si="105"/>
        <v>95399</v>
      </c>
      <c r="B6736" s="607" t="s">
        <v>4639</v>
      </c>
      <c r="C6736" s="607" t="s">
        <v>17575</v>
      </c>
      <c r="D6736" s="607" t="s">
        <v>11130</v>
      </c>
      <c r="E6736" s="619" t="s">
        <v>9079</v>
      </c>
      <c r="F6736"/>
      <c r="G6736"/>
      <c r="H6736"/>
    </row>
    <row r="6737" spans="1:8" ht="15" x14ac:dyDescent="0.25">
      <c r="A6737" s="609" t="str">
        <f t="shared" si="105"/>
        <v>95400</v>
      </c>
      <c r="B6737" s="607" t="s">
        <v>4640</v>
      </c>
      <c r="C6737" s="607" t="s">
        <v>17576</v>
      </c>
      <c r="D6737" s="607" t="s">
        <v>11130</v>
      </c>
      <c r="E6737" s="619" t="s">
        <v>11579</v>
      </c>
      <c r="F6737"/>
      <c r="G6737"/>
      <c r="H6737"/>
    </row>
    <row r="6738" spans="1:8" ht="15" x14ac:dyDescent="0.25">
      <c r="A6738" s="609" t="str">
        <f t="shared" si="105"/>
        <v>95401</v>
      </c>
      <c r="B6738" s="607" t="s">
        <v>4641</v>
      </c>
      <c r="C6738" s="607" t="s">
        <v>17577</v>
      </c>
      <c r="D6738" s="607" t="s">
        <v>11130</v>
      </c>
      <c r="E6738" s="619" t="s">
        <v>9648</v>
      </c>
      <c r="F6738"/>
      <c r="G6738"/>
      <c r="H6738"/>
    </row>
    <row r="6739" spans="1:8" ht="15" x14ac:dyDescent="0.25">
      <c r="A6739" s="609" t="str">
        <f t="shared" si="105"/>
        <v>95402</v>
      </c>
      <c r="B6739" s="607" t="s">
        <v>4642</v>
      </c>
      <c r="C6739" s="607" t="s">
        <v>17578</v>
      </c>
      <c r="D6739" s="607" t="s">
        <v>11130</v>
      </c>
      <c r="E6739" s="619" t="s">
        <v>9231</v>
      </c>
      <c r="F6739"/>
      <c r="G6739"/>
      <c r="H6739"/>
    </row>
    <row r="6740" spans="1:8" ht="15" x14ac:dyDescent="0.25">
      <c r="A6740" s="609" t="str">
        <f t="shared" si="105"/>
        <v>95403</v>
      </c>
      <c r="B6740" s="607" t="s">
        <v>4643</v>
      </c>
      <c r="C6740" s="607" t="s">
        <v>17579</v>
      </c>
      <c r="D6740" s="607" t="s">
        <v>11130</v>
      </c>
      <c r="E6740" s="619" t="s">
        <v>9036</v>
      </c>
      <c r="F6740"/>
      <c r="G6740"/>
      <c r="H6740"/>
    </row>
    <row r="6741" spans="1:8" ht="15" x14ac:dyDescent="0.25">
      <c r="A6741" s="609" t="str">
        <f t="shared" si="105"/>
        <v>95404</v>
      </c>
      <c r="B6741" s="607" t="s">
        <v>4644</v>
      </c>
      <c r="C6741" s="607" t="s">
        <v>17580</v>
      </c>
      <c r="D6741" s="607" t="s">
        <v>11130</v>
      </c>
      <c r="E6741" s="619" t="s">
        <v>9697</v>
      </c>
      <c r="F6741"/>
      <c r="G6741"/>
      <c r="H6741"/>
    </row>
    <row r="6742" spans="1:8" ht="15" x14ac:dyDescent="0.25">
      <c r="A6742" s="609" t="str">
        <f t="shared" si="105"/>
        <v>95405</v>
      </c>
      <c r="B6742" s="607" t="s">
        <v>4645</v>
      </c>
      <c r="C6742" s="607" t="s">
        <v>17581</v>
      </c>
      <c r="D6742" s="607" t="s">
        <v>11130</v>
      </c>
      <c r="E6742" s="619" t="s">
        <v>9749</v>
      </c>
      <c r="F6742"/>
      <c r="G6742"/>
      <c r="H6742"/>
    </row>
    <row r="6743" spans="1:8" ht="15" x14ac:dyDescent="0.25">
      <c r="A6743" s="609" t="str">
        <f t="shared" si="105"/>
        <v>95406</v>
      </c>
      <c r="B6743" s="607" t="s">
        <v>4646</v>
      </c>
      <c r="C6743" s="607" t="s">
        <v>17582</v>
      </c>
      <c r="D6743" s="607" t="s">
        <v>11130</v>
      </c>
      <c r="E6743" s="619" t="s">
        <v>10086</v>
      </c>
      <c r="F6743"/>
      <c r="G6743"/>
      <c r="H6743"/>
    </row>
    <row r="6744" spans="1:8" ht="15" x14ac:dyDescent="0.25">
      <c r="A6744" s="609" t="str">
        <f t="shared" si="105"/>
        <v>95407</v>
      </c>
      <c r="B6744" s="607" t="s">
        <v>4647</v>
      </c>
      <c r="C6744" s="607" t="s">
        <v>17583</v>
      </c>
      <c r="D6744" s="607" t="s">
        <v>11130</v>
      </c>
      <c r="E6744" s="619" t="s">
        <v>9096</v>
      </c>
      <c r="F6744"/>
      <c r="G6744"/>
      <c r="H6744"/>
    </row>
    <row r="6745" spans="1:8" ht="15" x14ac:dyDescent="0.25">
      <c r="A6745" s="609" t="str">
        <f t="shared" si="105"/>
        <v>95408</v>
      </c>
      <c r="B6745" s="607" t="s">
        <v>4648</v>
      </c>
      <c r="C6745" s="607" t="s">
        <v>17584</v>
      </c>
      <c r="D6745" s="607" t="s">
        <v>17483</v>
      </c>
      <c r="E6745" s="619" t="s">
        <v>9705</v>
      </c>
      <c r="F6745"/>
      <c r="G6745"/>
      <c r="H6745"/>
    </row>
    <row r="6746" spans="1:8" ht="15" x14ac:dyDescent="0.25">
      <c r="A6746" s="609" t="str">
        <f t="shared" si="105"/>
        <v>95409</v>
      </c>
      <c r="B6746" s="607" t="s">
        <v>4649</v>
      </c>
      <c r="C6746" s="607" t="s">
        <v>17586</v>
      </c>
      <c r="D6746" s="607" t="s">
        <v>17483</v>
      </c>
      <c r="E6746" s="619" t="s">
        <v>14810</v>
      </c>
      <c r="F6746"/>
      <c r="G6746"/>
      <c r="H6746"/>
    </row>
    <row r="6747" spans="1:8" ht="15" x14ac:dyDescent="0.25">
      <c r="A6747" s="609" t="str">
        <f t="shared" si="105"/>
        <v>95410</v>
      </c>
      <c r="B6747" s="607" t="s">
        <v>4650</v>
      </c>
      <c r="C6747" s="607" t="s">
        <v>17587</v>
      </c>
      <c r="D6747" s="607" t="s">
        <v>17483</v>
      </c>
      <c r="E6747" s="619" t="s">
        <v>9307</v>
      </c>
      <c r="F6747"/>
      <c r="G6747"/>
      <c r="H6747"/>
    </row>
    <row r="6748" spans="1:8" ht="15" x14ac:dyDescent="0.25">
      <c r="A6748" s="609" t="str">
        <f t="shared" si="105"/>
        <v>95411</v>
      </c>
      <c r="B6748" s="607" t="s">
        <v>4651</v>
      </c>
      <c r="C6748" s="607" t="s">
        <v>17589</v>
      </c>
      <c r="D6748" s="607" t="s">
        <v>17483</v>
      </c>
      <c r="E6748" s="619" t="s">
        <v>18923</v>
      </c>
      <c r="F6748"/>
      <c r="G6748"/>
      <c r="H6748"/>
    </row>
    <row r="6749" spans="1:8" ht="15" x14ac:dyDescent="0.25">
      <c r="A6749" s="609" t="str">
        <f t="shared" si="105"/>
        <v>95412</v>
      </c>
      <c r="B6749" s="607" t="s">
        <v>4652</v>
      </c>
      <c r="C6749" s="607" t="s">
        <v>17590</v>
      </c>
      <c r="D6749" s="607" t="s">
        <v>17483</v>
      </c>
      <c r="E6749" s="619" t="s">
        <v>9400</v>
      </c>
      <c r="F6749"/>
      <c r="G6749"/>
      <c r="H6749"/>
    </row>
    <row r="6750" spans="1:8" ht="15" x14ac:dyDescent="0.25">
      <c r="A6750" s="609" t="str">
        <f t="shared" si="105"/>
        <v>95413</v>
      </c>
      <c r="B6750" s="607" t="s">
        <v>4653</v>
      </c>
      <c r="C6750" s="607" t="s">
        <v>17591</v>
      </c>
      <c r="D6750" s="607" t="s">
        <v>17483</v>
      </c>
      <c r="E6750" s="619" t="s">
        <v>8856</v>
      </c>
      <c r="F6750"/>
      <c r="G6750"/>
      <c r="H6750"/>
    </row>
    <row r="6751" spans="1:8" ht="15" x14ac:dyDescent="0.25">
      <c r="A6751" s="609" t="str">
        <f t="shared" si="105"/>
        <v>95414</v>
      </c>
      <c r="B6751" s="607" t="s">
        <v>4654</v>
      </c>
      <c r="C6751" s="607" t="s">
        <v>17592</v>
      </c>
      <c r="D6751" s="607" t="s">
        <v>17483</v>
      </c>
      <c r="E6751" s="619" t="s">
        <v>33436</v>
      </c>
      <c r="F6751"/>
      <c r="G6751"/>
      <c r="H6751"/>
    </row>
    <row r="6752" spans="1:8" ht="15" x14ac:dyDescent="0.25">
      <c r="A6752" s="609" t="str">
        <f t="shared" si="105"/>
        <v>95415</v>
      </c>
      <c r="B6752" s="607" t="s">
        <v>4655</v>
      </c>
      <c r="C6752" s="607" t="s">
        <v>17593</v>
      </c>
      <c r="D6752" s="607" t="s">
        <v>17483</v>
      </c>
      <c r="E6752" s="619" t="s">
        <v>34522</v>
      </c>
      <c r="F6752"/>
      <c r="G6752"/>
      <c r="H6752"/>
    </row>
    <row r="6753" spans="1:8" ht="15" x14ac:dyDescent="0.25">
      <c r="A6753" s="609" t="str">
        <f t="shared" si="105"/>
        <v>95416</v>
      </c>
      <c r="B6753" s="607" t="s">
        <v>4656</v>
      </c>
      <c r="C6753" s="607" t="s">
        <v>17594</v>
      </c>
      <c r="D6753" s="607" t="s">
        <v>17483</v>
      </c>
      <c r="E6753" s="619" t="s">
        <v>15157</v>
      </c>
      <c r="F6753"/>
      <c r="G6753"/>
      <c r="H6753"/>
    </row>
    <row r="6754" spans="1:8" ht="15" x14ac:dyDescent="0.25">
      <c r="A6754" s="609" t="str">
        <f t="shared" si="105"/>
        <v>95417</v>
      </c>
      <c r="B6754" s="607" t="s">
        <v>4657</v>
      </c>
      <c r="C6754" s="607" t="s">
        <v>17595</v>
      </c>
      <c r="D6754" s="607" t="s">
        <v>17483</v>
      </c>
      <c r="E6754" s="619" t="s">
        <v>30027</v>
      </c>
      <c r="F6754"/>
      <c r="G6754"/>
      <c r="H6754"/>
    </row>
    <row r="6755" spans="1:8" ht="15" x14ac:dyDescent="0.25">
      <c r="A6755" s="609" t="str">
        <f t="shared" si="105"/>
        <v>95418</v>
      </c>
      <c r="B6755" s="607" t="s">
        <v>4658</v>
      </c>
      <c r="C6755" s="607" t="s">
        <v>17596</v>
      </c>
      <c r="D6755" s="607" t="s">
        <v>17483</v>
      </c>
      <c r="E6755" s="619" t="s">
        <v>34523</v>
      </c>
      <c r="F6755"/>
      <c r="G6755"/>
      <c r="H6755"/>
    </row>
    <row r="6756" spans="1:8" ht="15" x14ac:dyDescent="0.25">
      <c r="A6756" s="609" t="str">
        <f t="shared" si="105"/>
        <v>95419</v>
      </c>
      <c r="B6756" s="607" t="s">
        <v>4659</v>
      </c>
      <c r="C6756" s="607" t="s">
        <v>17597</v>
      </c>
      <c r="D6756" s="607" t="s">
        <v>17483</v>
      </c>
      <c r="E6756" s="619" t="s">
        <v>28572</v>
      </c>
      <c r="F6756"/>
      <c r="G6756"/>
      <c r="H6756"/>
    </row>
    <row r="6757" spans="1:8" ht="15" x14ac:dyDescent="0.25">
      <c r="A6757" s="609" t="str">
        <f t="shared" si="105"/>
        <v>95420</v>
      </c>
      <c r="B6757" s="607" t="s">
        <v>4660</v>
      </c>
      <c r="C6757" s="607" t="s">
        <v>17598</v>
      </c>
      <c r="D6757" s="607" t="s">
        <v>17483</v>
      </c>
      <c r="E6757" s="619" t="s">
        <v>34524</v>
      </c>
      <c r="F6757"/>
      <c r="G6757"/>
      <c r="H6757"/>
    </row>
    <row r="6758" spans="1:8" ht="15" x14ac:dyDescent="0.25">
      <c r="A6758" s="609" t="str">
        <f t="shared" si="105"/>
        <v>95421</v>
      </c>
      <c r="B6758" s="607" t="s">
        <v>4661</v>
      </c>
      <c r="C6758" s="607" t="s">
        <v>17599</v>
      </c>
      <c r="D6758" s="607" t="s">
        <v>17483</v>
      </c>
      <c r="E6758" s="619" t="s">
        <v>28386</v>
      </c>
      <c r="F6758"/>
      <c r="G6758"/>
      <c r="H6758"/>
    </row>
    <row r="6759" spans="1:8" ht="15" x14ac:dyDescent="0.25">
      <c r="A6759" s="609" t="str">
        <f t="shared" si="105"/>
        <v>95422</v>
      </c>
      <c r="B6759" s="607" t="s">
        <v>4662</v>
      </c>
      <c r="C6759" s="607" t="s">
        <v>17600</v>
      </c>
      <c r="D6759" s="607" t="s">
        <v>17483</v>
      </c>
      <c r="E6759" s="619" t="s">
        <v>9848</v>
      </c>
      <c r="F6759"/>
      <c r="G6759"/>
      <c r="H6759"/>
    </row>
    <row r="6760" spans="1:8" ht="15" x14ac:dyDescent="0.25">
      <c r="A6760" s="609" t="str">
        <f t="shared" si="105"/>
        <v>95423</v>
      </c>
      <c r="B6760" s="607" t="s">
        <v>4663</v>
      </c>
      <c r="C6760" s="607" t="s">
        <v>17602</v>
      </c>
      <c r="D6760" s="607" t="s">
        <v>17483</v>
      </c>
      <c r="E6760" s="619" t="s">
        <v>34311</v>
      </c>
      <c r="F6760"/>
      <c r="G6760"/>
      <c r="H6760"/>
    </row>
    <row r="6761" spans="1:8" ht="15" x14ac:dyDescent="0.25">
      <c r="A6761" s="609" t="str">
        <f t="shared" si="105"/>
        <v>95424</v>
      </c>
      <c r="B6761" s="607" t="s">
        <v>4664</v>
      </c>
      <c r="C6761" s="607" t="s">
        <v>17604</v>
      </c>
      <c r="D6761" s="607" t="s">
        <v>17483</v>
      </c>
      <c r="E6761" s="619" t="s">
        <v>8883</v>
      </c>
      <c r="F6761"/>
      <c r="G6761"/>
      <c r="H6761"/>
    </row>
    <row r="6762" spans="1:8" ht="15" x14ac:dyDescent="0.25">
      <c r="A6762" s="609" t="str">
        <f t="shared" si="105"/>
        <v>100288</v>
      </c>
      <c r="B6762" s="607" t="s">
        <v>6328</v>
      </c>
      <c r="C6762" s="607" t="s">
        <v>6329</v>
      </c>
      <c r="D6762" s="607" t="s">
        <v>11130</v>
      </c>
      <c r="E6762" s="619" t="s">
        <v>11267</v>
      </c>
      <c r="F6762"/>
      <c r="G6762"/>
      <c r="H6762"/>
    </row>
    <row r="6763" spans="1:8" ht="15" x14ac:dyDescent="0.25">
      <c r="A6763" s="609" t="str">
        <f t="shared" si="105"/>
        <v>100289</v>
      </c>
      <c r="B6763" s="607" t="s">
        <v>6330</v>
      </c>
      <c r="C6763" s="607" t="s">
        <v>6331</v>
      </c>
      <c r="D6763" s="607" t="s">
        <v>11130</v>
      </c>
      <c r="E6763" s="619" t="s">
        <v>14482</v>
      </c>
      <c r="F6763"/>
      <c r="G6763"/>
      <c r="H6763"/>
    </row>
    <row r="6764" spans="1:8" ht="15" x14ac:dyDescent="0.25">
      <c r="A6764" s="609" t="str">
        <f t="shared" si="105"/>
        <v>100290</v>
      </c>
      <c r="B6764" s="607" t="s">
        <v>6332</v>
      </c>
      <c r="C6764" s="607" t="s">
        <v>6333</v>
      </c>
      <c r="D6764" s="607" t="s">
        <v>11130</v>
      </c>
      <c r="E6764" s="619" t="s">
        <v>8810</v>
      </c>
      <c r="F6764"/>
      <c r="G6764"/>
      <c r="H6764"/>
    </row>
    <row r="6765" spans="1:8" ht="15" x14ac:dyDescent="0.25">
      <c r="A6765" s="609" t="str">
        <f t="shared" si="105"/>
        <v>100291</v>
      </c>
      <c r="B6765" s="607" t="s">
        <v>6334</v>
      </c>
      <c r="C6765" s="607" t="s">
        <v>6335</v>
      </c>
      <c r="D6765" s="607" t="s">
        <v>11130</v>
      </c>
      <c r="E6765" s="619" t="s">
        <v>10086</v>
      </c>
      <c r="F6765"/>
      <c r="G6765"/>
      <c r="H6765"/>
    </row>
    <row r="6766" spans="1:8" ht="15" x14ac:dyDescent="0.25">
      <c r="A6766" s="609" t="str">
        <f t="shared" si="105"/>
        <v>100292</v>
      </c>
      <c r="B6766" s="607" t="s">
        <v>6336</v>
      </c>
      <c r="C6766" s="607" t="s">
        <v>6337</v>
      </c>
      <c r="D6766" s="607" t="s">
        <v>11130</v>
      </c>
      <c r="E6766" s="619" t="s">
        <v>9169</v>
      </c>
      <c r="F6766"/>
      <c r="G6766"/>
      <c r="H6766"/>
    </row>
    <row r="6767" spans="1:8" ht="15" x14ac:dyDescent="0.25">
      <c r="A6767" s="609" t="str">
        <f t="shared" si="105"/>
        <v>100293</v>
      </c>
      <c r="B6767" s="607" t="s">
        <v>6338</v>
      </c>
      <c r="C6767" s="607" t="s">
        <v>6339</v>
      </c>
      <c r="D6767" s="607" t="s">
        <v>11130</v>
      </c>
      <c r="E6767" s="619" t="s">
        <v>10086</v>
      </c>
      <c r="F6767"/>
      <c r="G6767"/>
      <c r="H6767"/>
    </row>
    <row r="6768" spans="1:8" ht="15" x14ac:dyDescent="0.25">
      <c r="A6768" s="609" t="str">
        <f t="shared" si="105"/>
        <v>100294</v>
      </c>
      <c r="B6768" s="607" t="s">
        <v>6340</v>
      </c>
      <c r="C6768" s="607" t="s">
        <v>6341</v>
      </c>
      <c r="D6768" s="607" t="s">
        <v>11130</v>
      </c>
      <c r="E6768" s="619" t="s">
        <v>10084</v>
      </c>
      <c r="F6768"/>
      <c r="G6768"/>
      <c r="H6768"/>
    </row>
    <row r="6769" spans="1:8" ht="15" x14ac:dyDescent="0.25">
      <c r="A6769" s="609" t="str">
        <f t="shared" si="105"/>
        <v>100295</v>
      </c>
      <c r="B6769" s="607" t="s">
        <v>6342</v>
      </c>
      <c r="C6769" s="607" t="s">
        <v>6343</v>
      </c>
      <c r="D6769" s="607" t="s">
        <v>11130</v>
      </c>
      <c r="E6769" s="619" t="s">
        <v>9749</v>
      </c>
      <c r="F6769"/>
      <c r="G6769"/>
      <c r="H6769"/>
    </row>
    <row r="6770" spans="1:8" ht="15" x14ac:dyDescent="0.25">
      <c r="A6770" s="609" t="str">
        <f t="shared" si="105"/>
        <v>100296</v>
      </c>
      <c r="B6770" s="607" t="s">
        <v>6344</v>
      </c>
      <c r="C6770" s="607" t="s">
        <v>6345</v>
      </c>
      <c r="D6770" s="607" t="s">
        <v>11130</v>
      </c>
      <c r="E6770" s="619" t="s">
        <v>10176</v>
      </c>
      <c r="F6770"/>
      <c r="G6770"/>
      <c r="H6770"/>
    </row>
    <row r="6771" spans="1:8" ht="15" x14ac:dyDescent="0.25">
      <c r="A6771" s="609" t="str">
        <f t="shared" si="105"/>
        <v>100297</v>
      </c>
      <c r="B6771" s="607" t="s">
        <v>6346</v>
      </c>
      <c r="C6771" s="607" t="s">
        <v>6347</v>
      </c>
      <c r="D6771" s="607" t="s">
        <v>11130</v>
      </c>
      <c r="E6771" s="619" t="s">
        <v>8995</v>
      </c>
      <c r="F6771"/>
      <c r="G6771"/>
      <c r="H6771"/>
    </row>
    <row r="6772" spans="1:8" ht="15" x14ac:dyDescent="0.25">
      <c r="A6772" s="609" t="str">
        <f t="shared" si="105"/>
        <v>100298</v>
      </c>
      <c r="B6772" s="607" t="s">
        <v>6348</v>
      </c>
      <c r="C6772" s="607" t="s">
        <v>6349</v>
      </c>
      <c r="D6772" s="607" t="s">
        <v>11130</v>
      </c>
      <c r="E6772" s="619" t="s">
        <v>9692</v>
      </c>
      <c r="F6772"/>
      <c r="G6772"/>
      <c r="H6772"/>
    </row>
    <row r="6773" spans="1:8" ht="15" x14ac:dyDescent="0.25">
      <c r="A6773" s="609" t="str">
        <f t="shared" si="105"/>
        <v>100299</v>
      </c>
      <c r="B6773" s="607" t="s">
        <v>6350</v>
      </c>
      <c r="C6773" s="607" t="s">
        <v>6351</v>
      </c>
      <c r="D6773" s="607" t="s">
        <v>11130</v>
      </c>
      <c r="E6773" s="619" t="s">
        <v>9081</v>
      </c>
      <c r="F6773"/>
      <c r="G6773"/>
      <c r="H6773"/>
    </row>
    <row r="6774" spans="1:8" ht="15" x14ac:dyDescent="0.25">
      <c r="A6774" s="609" t="str">
        <f t="shared" si="105"/>
        <v>100300</v>
      </c>
      <c r="B6774" s="607" t="s">
        <v>6352</v>
      </c>
      <c r="C6774" s="607" t="s">
        <v>6353</v>
      </c>
      <c r="D6774" s="607" t="s">
        <v>11130</v>
      </c>
      <c r="E6774" s="619" t="s">
        <v>9735</v>
      </c>
      <c r="F6774"/>
      <c r="G6774"/>
      <c r="H6774"/>
    </row>
    <row r="6775" spans="1:8" ht="15" x14ac:dyDescent="0.25">
      <c r="A6775" s="609" t="str">
        <f t="shared" si="105"/>
        <v>100301</v>
      </c>
      <c r="B6775" s="607" t="s">
        <v>6354</v>
      </c>
      <c r="C6775" s="607" t="s">
        <v>6355</v>
      </c>
      <c r="D6775" s="607" t="s">
        <v>11130</v>
      </c>
      <c r="E6775" s="619" t="s">
        <v>11334</v>
      </c>
      <c r="F6775"/>
      <c r="G6775"/>
      <c r="H6775"/>
    </row>
    <row r="6776" spans="1:8" ht="15" x14ac:dyDescent="0.25">
      <c r="A6776" s="609" t="str">
        <f t="shared" si="105"/>
        <v>100302</v>
      </c>
      <c r="B6776" s="607" t="s">
        <v>6356</v>
      </c>
      <c r="C6776" s="607" t="s">
        <v>6357</v>
      </c>
      <c r="D6776" s="607" t="s">
        <v>11130</v>
      </c>
      <c r="E6776" s="619" t="s">
        <v>34283</v>
      </c>
      <c r="F6776"/>
      <c r="G6776"/>
      <c r="H6776"/>
    </row>
    <row r="6777" spans="1:8" ht="15" x14ac:dyDescent="0.25">
      <c r="A6777" s="609" t="str">
        <f t="shared" si="105"/>
        <v>100303</v>
      </c>
      <c r="B6777" s="607" t="s">
        <v>6358</v>
      </c>
      <c r="C6777" s="607" t="s">
        <v>6359</v>
      </c>
      <c r="D6777" s="607" t="s">
        <v>11130</v>
      </c>
      <c r="E6777" s="619" t="s">
        <v>10011</v>
      </c>
      <c r="F6777"/>
      <c r="G6777"/>
      <c r="H6777"/>
    </row>
    <row r="6778" spans="1:8" ht="15" x14ac:dyDescent="0.25">
      <c r="A6778" s="609" t="str">
        <f t="shared" si="105"/>
        <v>100304</v>
      </c>
      <c r="B6778" s="607" t="s">
        <v>6360</v>
      </c>
      <c r="C6778" s="607" t="s">
        <v>6361</v>
      </c>
      <c r="D6778" s="607" t="s">
        <v>11130</v>
      </c>
      <c r="E6778" s="619" t="s">
        <v>34525</v>
      </c>
      <c r="F6778"/>
      <c r="G6778"/>
      <c r="H6778"/>
    </row>
    <row r="6779" spans="1:8" ht="15" x14ac:dyDescent="0.25">
      <c r="A6779" s="609" t="str">
        <f t="shared" si="105"/>
        <v>100305</v>
      </c>
      <c r="B6779" s="607" t="s">
        <v>6362</v>
      </c>
      <c r="C6779" s="607" t="s">
        <v>6363</v>
      </c>
      <c r="D6779" s="607" t="s">
        <v>11130</v>
      </c>
      <c r="E6779" s="619" t="s">
        <v>34526</v>
      </c>
      <c r="F6779"/>
      <c r="G6779"/>
      <c r="H6779"/>
    </row>
    <row r="6780" spans="1:8" ht="15" x14ac:dyDescent="0.25">
      <c r="A6780" s="609" t="str">
        <f t="shared" si="105"/>
        <v>100306</v>
      </c>
      <c r="B6780" s="607" t="s">
        <v>6364</v>
      </c>
      <c r="C6780" s="607" t="s">
        <v>6365</v>
      </c>
      <c r="D6780" s="607" t="s">
        <v>11130</v>
      </c>
      <c r="E6780" s="619" t="s">
        <v>28601</v>
      </c>
      <c r="F6780"/>
      <c r="G6780"/>
      <c r="H6780"/>
    </row>
    <row r="6781" spans="1:8" ht="15" x14ac:dyDescent="0.25">
      <c r="A6781" s="609" t="str">
        <f t="shared" si="105"/>
        <v>100307</v>
      </c>
      <c r="B6781" s="607" t="s">
        <v>6366</v>
      </c>
      <c r="C6781" s="607" t="s">
        <v>6367</v>
      </c>
      <c r="D6781" s="607" t="s">
        <v>11130</v>
      </c>
      <c r="E6781" s="619" t="s">
        <v>17443</v>
      </c>
      <c r="F6781"/>
      <c r="G6781"/>
      <c r="H6781"/>
    </row>
    <row r="6782" spans="1:8" ht="15" x14ac:dyDescent="0.25">
      <c r="A6782" s="609" t="str">
        <f t="shared" si="105"/>
        <v>100308</v>
      </c>
      <c r="B6782" s="607" t="s">
        <v>6368</v>
      </c>
      <c r="C6782" s="607" t="s">
        <v>6369</v>
      </c>
      <c r="D6782" s="607" t="s">
        <v>11130</v>
      </c>
      <c r="E6782" s="619" t="s">
        <v>10362</v>
      </c>
      <c r="F6782"/>
      <c r="G6782"/>
      <c r="H6782"/>
    </row>
    <row r="6783" spans="1:8" ht="15" x14ac:dyDescent="0.25">
      <c r="A6783" s="609" t="str">
        <f t="shared" si="105"/>
        <v>100309</v>
      </c>
      <c r="B6783" s="607" t="s">
        <v>6370</v>
      </c>
      <c r="C6783" s="607" t="s">
        <v>6371</v>
      </c>
      <c r="D6783" s="607" t="s">
        <v>11130</v>
      </c>
      <c r="E6783" s="619" t="s">
        <v>10354</v>
      </c>
      <c r="F6783"/>
      <c r="G6783"/>
      <c r="H6783"/>
    </row>
    <row r="6784" spans="1:8" ht="15" x14ac:dyDescent="0.25">
      <c r="A6784" s="609" t="str">
        <f t="shared" si="105"/>
        <v>100310</v>
      </c>
      <c r="B6784" s="607" t="s">
        <v>6372</v>
      </c>
      <c r="C6784" s="607" t="s">
        <v>6373</v>
      </c>
      <c r="D6784" s="607" t="s">
        <v>17483</v>
      </c>
      <c r="E6784" s="619" t="s">
        <v>30916</v>
      </c>
      <c r="F6784"/>
      <c r="G6784"/>
      <c r="H6784"/>
    </row>
    <row r="6785" spans="1:8" ht="15" x14ac:dyDescent="0.25">
      <c r="A6785" s="609" t="str">
        <f t="shared" si="105"/>
        <v>100311</v>
      </c>
      <c r="B6785" s="607" t="s">
        <v>6374</v>
      </c>
      <c r="C6785" s="607" t="s">
        <v>6375</v>
      </c>
      <c r="D6785" s="607" t="s">
        <v>17483</v>
      </c>
      <c r="E6785" s="619" t="s">
        <v>34527</v>
      </c>
      <c r="F6785"/>
      <c r="G6785"/>
      <c r="H6785"/>
    </row>
    <row r="6786" spans="1:8" ht="15" x14ac:dyDescent="0.25">
      <c r="A6786" s="609" t="str">
        <f t="shared" ref="A6786:A6849" si="106">IF(ISERROR(SEARCH("/",B6786)=6),TRIM(CLEAN(B6786)),IF(SEARCH("/",B6786)=6,IF(LEN(TRIM(CLEAN(B6786)))=7,LEFT(TRIM(CLEAN(B6786)),6)&amp;"00"&amp;RIGHT(TRIM(CLEAN(B6786)),1),LEFT(TRIM(CLEAN(B6786)),6)&amp;"0"&amp;RIGHT(TRIM(CLEAN(B6786)),2)),TRIM(CLEAN(B6786))))</f>
        <v>100312</v>
      </c>
      <c r="B6786" s="607" t="s">
        <v>6376</v>
      </c>
      <c r="C6786" s="607" t="s">
        <v>6377</v>
      </c>
      <c r="D6786" s="607" t="s">
        <v>17483</v>
      </c>
      <c r="E6786" s="619" t="s">
        <v>34528</v>
      </c>
      <c r="F6786"/>
      <c r="G6786"/>
      <c r="H6786"/>
    </row>
    <row r="6787" spans="1:8" ht="15" x14ac:dyDescent="0.25">
      <c r="A6787" s="609" t="str">
        <f t="shared" si="106"/>
        <v>100313</v>
      </c>
      <c r="B6787" s="607" t="s">
        <v>6378</v>
      </c>
      <c r="C6787" s="607" t="s">
        <v>6379</v>
      </c>
      <c r="D6787" s="607" t="s">
        <v>17483</v>
      </c>
      <c r="E6787" s="619" t="s">
        <v>34529</v>
      </c>
      <c r="F6787"/>
      <c r="G6787"/>
      <c r="H6787"/>
    </row>
    <row r="6788" spans="1:8" ht="15" x14ac:dyDescent="0.25">
      <c r="A6788" s="609" t="str">
        <f t="shared" si="106"/>
        <v>100314</v>
      </c>
      <c r="B6788" s="607" t="s">
        <v>6380</v>
      </c>
      <c r="C6788" s="607" t="s">
        <v>6381</v>
      </c>
      <c r="D6788" s="607" t="s">
        <v>17483</v>
      </c>
      <c r="E6788" s="619" t="s">
        <v>34530</v>
      </c>
      <c r="F6788"/>
      <c r="G6788"/>
      <c r="H6788"/>
    </row>
    <row r="6789" spans="1:8" ht="15" x14ac:dyDescent="0.25">
      <c r="A6789" s="609" t="str">
        <f t="shared" si="106"/>
        <v>100315</v>
      </c>
      <c r="B6789" s="607" t="s">
        <v>6382</v>
      </c>
      <c r="C6789" s="607" t="s">
        <v>6383</v>
      </c>
      <c r="D6789" s="607" t="s">
        <v>17483</v>
      </c>
      <c r="E6789" s="619" t="s">
        <v>19449</v>
      </c>
      <c r="F6789"/>
      <c r="G6789"/>
      <c r="H6789"/>
    </row>
    <row r="6790" spans="1:8" ht="15" x14ac:dyDescent="0.25">
      <c r="A6790" s="609" t="str">
        <f t="shared" si="106"/>
        <v>100316</v>
      </c>
      <c r="B6790" s="607" t="s">
        <v>6384</v>
      </c>
      <c r="C6790" s="607" t="s">
        <v>6353</v>
      </c>
      <c r="D6790" s="607" t="s">
        <v>17483</v>
      </c>
      <c r="E6790" s="619" t="s">
        <v>34531</v>
      </c>
      <c r="F6790"/>
      <c r="G6790"/>
      <c r="H6790"/>
    </row>
    <row r="6791" spans="1:8" ht="15" x14ac:dyDescent="0.25">
      <c r="A6791" s="609" t="str">
        <f t="shared" si="106"/>
        <v>100317</v>
      </c>
      <c r="B6791" s="607" t="s">
        <v>6385</v>
      </c>
      <c r="C6791" s="607" t="s">
        <v>6386</v>
      </c>
      <c r="D6791" s="607" t="s">
        <v>17483</v>
      </c>
      <c r="E6791" s="619" t="s">
        <v>34532</v>
      </c>
      <c r="F6791"/>
      <c r="G6791"/>
      <c r="H6791"/>
    </row>
    <row r="6792" spans="1:8" ht="15" x14ac:dyDescent="0.25">
      <c r="A6792" s="609" t="str">
        <f t="shared" si="106"/>
        <v>100318</v>
      </c>
      <c r="B6792" s="607" t="s">
        <v>6387</v>
      </c>
      <c r="C6792" s="607" t="s">
        <v>6361</v>
      </c>
      <c r="D6792" s="607" t="s">
        <v>17483</v>
      </c>
      <c r="E6792" s="619" t="s">
        <v>34533</v>
      </c>
      <c r="F6792"/>
      <c r="G6792"/>
      <c r="H6792"/>
    </row>
    <row r="6793" spans="1:8" ht="15" x14ac:dyDescent="0.25">
      <c r="A6793" s="609" t="str">
        <f t="shared" si="106"/>
        <v>100319</v>
      </c>
      <c r="B6793" s="607" t="s">
        <v>6388</v>
      </c>
      <c r="C6793" s="607" t="s">
        <v>6363</v>
      </c>
      <c r="D6793" s="607" t="s">
        <v>17483</v>
      </c>
      <c r="E6793" s="619" t="s">
        <v>34534</v>
      </c>
      <c r="F6793"/>
      <c r="G6793"/>
      <c r="H6793"/>
    </row>
    <row r="6794" spans="1:8" ht="15" x14ac:dyDescent="0.25">
      <c r="A6794" s="609" t="str">
        <f t="shared" si="106"/>
        <v>100320</v>
      </c>
      <c r="B6794" s="607" t="s">
        <v>6389</v>
      </c>
      <c r="C6794" s="607" t="s">
        <v>6365</v>
      </c>
      <c r="D6794" s="607" t="s">
        <v>17483</v>
      </c>
      <c r="E6794" s="619" t="s">
        <v>34535</v>
      </c>
      <c r="F6794"/>
      <c r="G6794"/>
      <c r="H6794"/>
    </row>
    <row r="6795" spans="1:8" ht="15" x14ac:dyDescent="0.25">
      <c r="A6795" s="609" t="str">
        <f t="shared" si="106"/>
        <v>100321</v>
      </c>
      <c r="B6795" s="607" t="s">
        <v>6390</v>
      </c>
      <c r="C6795" s="607" t="s">
        <v>6371</v>
      </c>
      <c r="D6795" s="607" t="s">
        <v>17483</v>
      </c>
      <c r="E6795" s="619" t="s">
        <v>34536</v>
      </c>
      <c r="F6795"/>
      <c r="G6795"/>
      <c r="H6795"/>
    </row>
    <row r="6796" spans="1:8" ht="15" x14ac:dyDescent="0.25">
      <c r="A6796" s="609" t="str">
        <f t="shared" si="106"/>
        <v>100533</v>
      </c>
      <c r="B6796" s="607" t="s">
        <v>6530</v>
      </c>
      <c r="C6796" s="607" t="s">
        <v>17613</v>
      </c>
      <c r="D6796" s="607" t="s">
        <v>11130</v>
      </c>
      <c r="E6796" s="619" t="s">
        <v>14504</v>
      </c>
      <c r="F6796"/>
      <c r="G6796"/>
      <c r="H6796"/>
    </row>
    <row r="6797" spans="1:8" ht="15" x14ac:dyDescent="0.25">
      <c r="A6797" s="609" t="str">
        <f t="shared" si="106"/>
        <v>100534</v>
      </c>
      <c r="B6797" s="607" t="s">
        <v>6531</v>
      </c>
      <c r="C6797" s="607" t="s">
        <v>17613</v>
      </c>
      <c r="D6797" s="607" t="s">
        <v>17483</v>
      </c>
      <c r="E6797" s="619" t="s">
        <v>34537</v>
      </c>
      <c r="F6797"/>
      <c r="G6797"/>
      <c r="H6797"/>
    </row>
    <row r="6798" spans="1:8" ht="15" x14ac:dyDescent="0.25">
      <c r="A6798" s="609" t="str">
        <f t="shared" si="106"/>
        <v>100535</v>
      </c>
      <c r="B6798" s="607" t="s">
        <v>6532</v>
      </c>
      <c r="C6798" s="607" t="s">
        <v>17614</v>
      </c>
      <c r="D6798" s="607" t="s">
        <v>11130</v>
      </c>
      <c r="E6798" s="619" t="s">
        <v>10094</v>
      </c>
      <c r="F6798"/>
      <c r="G6798"/>
      <c r="H6798"/>
    </row>
    <row r="6799" spans="1:8" ht="15" x14ac:dyDescent="0.25">
      <c r="A6799" s="609" t="str">
        <f t="shared" si="106"/>
        <v>100536</v>
      </c>
      <c r="B6799" s="607" t="s">
        <v>6533</v>
      </c>
      <c r="C6799" s="607" t="s">
        <v>17615</v>
      </c>
      <c r="D6799" s="607" t="s">
        <v>17483</v>
      </c>
      <c r="E6799" s="619" t="s">
        <v>29868</v>
      </c>
      <c r="F6799"/>
      <c r="G6799"/>
      <c r="H6799"/>
    </row>
    <row r="6800" spans="1:8" ht="15" x14ac:dyDescent="0.25">
      <c r="A6800" s="609" t="str">
        <f t="shared" si="106"/>
        <v>101284</v>
      </c>
      <c r="B6800" s="607" t="s">
        <v>6917</v>
      </c>
      <c r="C6800" s="607" t="s">
        <v>17617</v>
      </c>
      <c r="D6800" s="607" t="s">
        <v>11130</v>
      </c>
      <c r="E6800" s="619" t="s">
        <v>8970</v>
      </c>
      <c r="F6800"/>
      <c r="G6800"/>
      <c r="H6800"/>
    </row>
    <row r="6801" spans="1:8" ht="15" x14ac:dyDescent="0.25">
      <c r="A6801" s="609" t="str">
        <f t="shared" si="106"/>
        <v>101285</v>
      </c>
      <c r="B6801" s="607" t="s">
        <v>6918</v>
      </c>
      <c r="C6801" s="607" t="s">
        <v>17618</v>
      </c>
      <c r="D6801" s="607" t="s">
        <v>11130</v>
      </c>
      <c r="E6801" s="619" t="s">
        <v>9692</v>
      </c>
      <c r="F6801"/>
      <c r="G6801"/>
      <c r="H6801"/>
    </row>
    <row r="6802" spans="1:8" ht="15" x14ac:dyDescent="0.25">
      <c r="A6802" s="609" t="str">
        <f t="shared" si="106"/>
        <v>101286</v>
      </c>
      <c r="B6802" s="607" t="s">
        <v>6919</v>
      </c>
      <c r="C6802" s="607" t="s">
        <v>17619</v>
      </c>
      <c r="D6802" s="607" t="s">
        <v>17483</v>
      </c>
      <c r="E6802" s="619" t="s">
        <v>10447</v>
      </c>
      <c r="F6802"/>
      <c r="G6802"/>
      <c r="H6802"/>
    </row>
    <row r="6803" spans="1:8" ht="15" x14ac:dyDescent="0.25">
      <c r="A6803" s="609" t="str">
        <f t="shared" si="106"/>
        <v>101287</v>
      </c>
      <c r="B6803" s="607" t="s">
        <v>6920</v>
      </c>
      <c r="C6803" s="607" t="s">
        <v>17620</v>
      </c>
      <c r="D6803" s="607" t="s">
        <v>17483</v>
      </c>
      <c r="E6803" s="619" t="s">
        <v>18248</v>
      </c>
      <c r="F6803"/>
      <c r="G6803"/>
      <c r="H6803"/>
    </row>
    <row r="6804" spans="1:8" ht="15" x14ac:dyDescent="0.25">
      <c r="A6804" s="609" t="str">
        <f t="shared" si="106"/>
        <v>101288</v>
      </c>
      <c r="B6804" s="607" t="s">
        <v>6921</v>
      </c>
      <c r="C6804" s="607" t="s">
        <v>17621</v>
      </c>
      <c r="D6804" s="607" t="s">
        <v>17483</v>
      </c>
      <c r="E6804" s="619" t="s">
        <v>9378</v>
      </c>
      <c r="F6804"/>
      <c r="G6804"/>
      <c r="H6804"/>
    </row>
    <row r="6805" spans="1:8" ht="15" x14ac:dyDescent="0.25">
      <c r="A6805" s="609" t="str">
        <f t="shared" si="106"/>
        <v>101289</v>
      </c>
      <c r="B6805" s="607" t="s">
        <v>6922</v>
      </c>
      <c r="C6805" s="607" t="s">
        <v>17622</v>
      </c>
      <c r="D6805" s="607" t="s">
        <v>17483</v>
      </c>
      <c r="E6805" s="619" t="s">
        <v>16666</v>
      </c>
      <c r="F6805"/>
      <c r="G6805"/>
      <c r="H6805"/>
    </row>
    <row r="6806" spans="1:8" ht="15" x14ac:dyDescent="0.25">
      <c r="A6806" s="609" t="str">
        <f t="shared" si="106"/>
        <v>101290</v>
      </c>
      <c r="B6806" s="607" t="s">
        <v>6923</v>
      </c>
      <c r="C6806" s="607" t="s">
        <v>17623</v>
      </c>
      <c r="D6806" s="607" t="s">
        <v>17483</v>
      </c>
      <c r="E6806" s="619" t="s">
        <v>10171</v>
      </c>
      <c r="F6806"/>
      <c r="G6806"/>
      <c r="H6806"/>
    </row>
    <row r="6807" spans="1:8" ht="15" x14ac:dyDescent="0.25">
      <c r="A6807" s="609" t="str">
        <f t="shared" si="106"/>
        <v>101291</v>
      </c>
      <c r="B6807" s="607" t="s">
        <v>6924</v>
      </c>
      <c r="C6807" s="607" t="s">
        <v>17624</v>
      </c>
      <c r="D6807" s="607" t="s">
        <v>17483</v>
      </c>
      <c r="E6807" s="619" t="s">
        <v>9999</v>
      </c>
      <c r="F6807"/>
      <c r="G6807"/>
      <c r="H6807"/>
    </row>
    <row r="6808" spans="1:8" ht="15" x14ac:dyDescent="0.25">
      <c r="A6808" s="609" t="str">
        <f t="shared" si="106"/>
        <v>101292</v>
      </c>
      <c r="B6808" s="607" t="s">
        <v>6925</v>
      </c>
      <c r="C6808" s="607" t="s">
        <v>17625</v>
      </c>
      <c r="D6808" s="607" t="s">
        <v>17483</v>
      </c>
      <c r="E6808" s="619" t="s">
        <v>12878</v>
      </c>
      <c r="F6808"/>
      <c r="G6808"/>
      <c r="H6808"/>
    </row>
    <row r="6809" spans="1:8" ht="15" x14ac:dyDescent="0.25">
      <c r="A6809" s="609" t="str">
        <f t="shared" si="106"/>
        <v>101293</v>
      </c>
      <c r="B6809" s="607" t="s">
        <v>6926</v>
      </c>
      <c r="C6809" s="607" t="s">
        <v>17626</v>
      </c>
      <c r="D6809" s="607" t="s">
        <v>17483</v>
      </c>
      <c r="E6809" s="619" t="s">
        <v>17895</v>
      </c>
      <c r="F6809"/>
      <c r="G6809"/>
      <c r="H6809"/>
    </row>
    <row r="6810" spans="1:8" ht="15" x14ac:dyDescent="0.25">
      <c r="A6810" s="609" t="str">
        <f t="shared" si="106"/>
        <v>101294</v>
      </c>
      <c r="B6810" s="607" t="s">
        <v>6927</v>
      </c>
      <c r="C6810" s="607" t="s">
        <v>17628</v>
      </c>
      <c r="D6810" s="607" t="s">
        <v>17483</v>
      </c>
      <c r="E6810" s="619" t="s">
        <v>19703</v>
      </c>
      <c r="F6810"/>
      <c r="G6810"/>
      <c r="H6810"/>
    </row>
    <row r="6811" spans="1:8" ht="15" x14ac:dyDescent="0.25">
      <c r="A6811" s="609" t="str">
        <f t="shared" si="106"/>
        <v>101295</v>
      </c>
      <c r="B6811" s="607" t="s">
        <v>6928</v>
      </c>
      <c r="C6811" s="607" t="s">
        <v>17629</v>
      </c>
      <c r="D6811" s="607" t="s">
        <v>17483</v>
      </c>
      <c r="E6811" s="619" t="s">
        <v>22897</v>
      </c>
      <c r="F6811"/>
      <c r="G6811"/>
      <c r="H6811"/>
    </row>
    <row r="6812" spans="1:8" ht="15" x14ac:dyDescent="0.25">
      <c r="A6812" s="609" t="str">
        <f t="shared" si="106"/>
        <v>101296</v>
      </c>
      <c r="B6812" s="607" t="s">
        <v>6929</v>
      </c>
      <c r="C6812" s="607" t="s">
        <v>17630</v>
      </c>
      <c r="D6812" s="607" t="s">
        <v>17483</v>
      </c>
      <c r="E6812" s="619" t="s">
        <v>9584</v>
      </c>
      <c r="F6812"/>
      <c r="G6812"/>
      <c r="H6812"/>
    </row>
    <row r="6813" spans="1:8" ht="15" x14ac:dyDescent="0.25">
      <c r="A6813" s="609" t="str">
        <f t="shared" si="106"/>
        <v>101297</v>
      </c>
      <c r="B6813" s="607" t="s">
        <v>6930</v>
      </c>
      <c r="C6813" s="607" t="s">
        <v>17631</v>
      </c>
      <c r="D6813" s="607" t="s">
        <v>17483</v>
      </c>
      <c r="E6813" s="619" t="s">
        <v>9493</v>
      </c>
      <c r="F6813"/>
      <c r="G6813"/>
      <c r="H6813"/>
    </row>
    <row r="6814" spans="1:8" ht="15" x14ac:dyDescent="0.25">
      <c r="A6814" s="609" t="str">
        <f t="shared" si="106"/>
        <v>101298</v>
      </c>
      <c r="B6814" s="607" t="s">
        <v>6931</v>
      </c>
      <c r="C6814" s="607" t="s">
        <v>17632</v>
      </c>
      <c r="D6814" s="607" t="s">
        <v>17483</v>
      </c>
      <c r="E6814" s="619" t="s">
        <v>9302</v>
      </c>
      <c r="F6814"/>
      <c r="G6814"/>
      <c r="H6814"/>
    </row>
    <row r="6815" spans="1:8" ht="15" x14ac:dyDescent="0.25">
      <c r="A6815" s="609" t="str">
        <f t="shared" si="106"/>
        <v>101299</v>
      </c>
      <c r="B6815" s="607" t="s">
        <v>6932</v>
      </c>
      <c r="C6815" s="607" t="s">
        <v>17634</v>
      </c>
      <c r="D6815" s="607" t="s">
        <v>17483</v>
      </c>
      <c r="E6815" s="619" t="s">
        <v>9738</v>
      </c>
      <c r="F6815"/>
      <c r="G6815"/>
      <c r="H6815"/>
    </row>
    <row r="6816" spans="1:8" ht="15" x14ac:dyDescent="0.25">
      <c r="A6816" s="609" t="str">
        <f t="shared" si="106"/>
        <v>101300</v>
      </c>
      <c r="B6816" s="607" t="s">
        <v>6933</v>
      </c>
      <c r="C6816" s="607" t="s">
        <v>17635</v>
      </c>
      <c r="D6816" s="607" t="s">
        <v>17483</v>
      </c>
      <c r="E6816" s="619" t="s">
        <v>10321</v>
      </c>
      <c r="F6816"/>
      <c r="G6816"/>
      <c r="H6816"/>
    </row>
    <row r="6817" spans="1:8" ht="15" x14ac:dyDescent="0.25">
      <c r="A6817" s="609" t="str">
        <f t="shared" si="106"/>
        <v>101301</v>
      </c>
      <c r="B6817" s="607" t="s">
        <v>6934</v>
      </c>
      <c r="C6817" s="607" t="s">
        <v>17637</v>
      </c>
      <c r="D6817" s="607" t="s">
        <v>17483</v>
      </c>
      <c r="E6817" s="619" t="s">
        <v>9462</v>
      </c>
      <c r="F6817"/>
      <c r="G6817"/>
      <c r="H6817"/>
    </row>
    <row r="6818" spans="1:8" ht="15" x14ac:dyDescent="0.25">
      <c r="A6818" s="609" t="str">
        <f t="shared" si="106"/>
        <v>101302</v>
      </c>
      <c r="B6818" s="607" t="s">
        <v>6935</v>
      </c>
      <c r="C6818" s="607" t="s">
        <v>17638</v>
      </c>
      <c r="D6818" s="607" t="s">
        <v>17483</v>
      </c>
      <c r="E6818" s="619" t="s">
        <v>19751</v>
      </c>
      <c r="F6818"/>
      <c r="G6818"/>
      <c r="H6818"/>
    </row>
    <row r="6819" spans="1:8" ht="15" x14ac:dyDescent="0.25">
      <c r="A6819" s="609" t="str">
        <f t="shared" si="106"/>
        <v>101303</v>
      </c>
      <c r="B6819" s="607" t="s">
        <v>6936</v>
      </c>
      <c r="C6819" s="607" t="s">
        <v>17639</v>
      </c>
      <c r="D6819" s="607" t="s">
        <v>17483</v>
      </c>
      <c r="E6819" s="619" t="s">
        <v>13477</v>
      </c>
      <c r="F6819"/>
      <c r="G6819"/>
      <c r="H6819"/>
    </row>
    <row r="6820" spans="1:8" ht="15" x14ac:dyDescent="0.25">
      <c r="A6820" s="609" t="str">
        <f t="shared" si="106"/>
        <v>101304</v>
      </c>
      <c r="B6820" s="607" t="s">
        <v>6937</v>
      </c>
      <c r="C6820" s="607" t="s">
        <v>17640</v>
      </c>
      <c r="D6820" s="607" t="s">
        <v>17483</v>
      </c>
      <c r="E6820" s="619" t="s">
        <v>10227</v>
      </c>
      <c r="F6820"/>
      <c r="G6820"/>
      <c r="H6820"/>
    </row>
    <row r="6821" spans="1:8" ht="15" x14ac:dyDescent="0.25">
      <c r="A6821" s="609" t="str">
        <f t="shared" si="106"/>
        <v>101305</v>
      </c>
      <c r="B6821" s="607" t="s">
        <v>6938</v>
      </c>
      <c r="C6821" s="607" t="s">
        <v>17641</v>
      </c>
      <c r="D6821" s="607" t="s">
        <v>17483</v>
      </c>
      <c r="E6821" s="619" t="s">
        <v>9472</v>
      </c>
      <c r="F6821"/>
      <c r="G6821"/>
      <c r="H6821"/>
    </row>
    <row r="6822" spans="1:8" ht="15" x14ac:dyDescent="0.25">
      <c r="A6822" s="609" t="str">
        <f t="shared" si="106"/>
        <v>101307</v>
      </c>
      <c r="B6822" s="607" t="s">
        <v>6939</v>
      </c>
      <c r="C6822" s="607" t="s">
        <v>17643</v>
      </c>
      <c r="D6822" s="607" t="s">
        <v>17483</v>
      </c>
      <c r="E6822" s="619" t="s">
        <v>9660</v>
      </c>
      <c r="F6822"/>
      <c r="G6822"/>
      <c r="H6822"/>
    </row>
    <row r="6823" spans="1:8" ht="15" x14ac:dyDescent="0.25">
      <c r="A6823" s="609" t="str">
        <f t="shared" si="106"/>
        <v>101308</v>
      </c>
      <c r="B6823" s="607" t="s">
        <v>6940</v>
      </c>
      <c r="C6823" s="607" t="s">
        <v>17644</v>
      </c>
      <c r="D6823" s="607" t="s">
        <v>17483</v>
      </c>
      <c r="E6823" s="619" t="s">
        <v>17073</v>
      </c>
      <c r="F6823"/>
      <c r="G6823"/>
      <c r="H6823"/>
    </row>
    <row r="6824" spans="1:8" ht="15" x14ac:dyDescent="0.25">
      <c r="A6824" s="609" t="str">
        <f t="shared" si="106"/>
        <v>101309</v>
      </c>
      <c r="B6824" s="607" t="s">
        <v>6941</v>
      </c>
      <c r="C6824" s="607" t="s">
        <v>17645</v>
      </c>
      <c r="D6824" s="607" t="s">
        <v>17483</v>
      </c>
      <c r="E6824" s="619" t="s">
        <v>9176</v>
      </c>
      <c r="F6824"/>
      <c r="G6824"/>
      <c r="H6824"/>
    </row>
    <row r="6825" spans="1:8" ht="15" x14ac:dyDescent="0.25">
      <c r="A6825" s="609" t="str">
        <f t="shared" si="106"/>
        <v>101310</v>
      </c>
      <c r="B6825" s="607" t="s">
        <v>6942</v>
      </c>
      <c r="C6825" s="607" t="s">
        <v>17646</v>
      </c>
      <c r="D6825" s="607" t="s">
        <v>17483</v>
      </c>
      <c r="E6825" s="619" t="s">
        <v>19081</v>
      </c>
      <c r="F6825"/>
      <c r="G6825"/>
      <c r="H6825"/>
    </row>
    <row r="6826" spans="1:8" ht="15" x14ac:dyDescent="0.25">
      <c r="A6826" s="609" t="str">
        <f t="shared" si="106"/>
        <v>101311</v>
      </c>
      <c r="B6826" s="607" t="s">
        <v>6943</v>
      </c>
      <c r="C6826" s="607" t="s">
        <v>17647</v>
      </c>
      <c r="D6826" s="607" t="s">
        <v>17483</v>
      </c>
      <c r="E6826" s="619" t="s">
        <v>17895</v>
      </c>
      <c r="F6826"/>
      <c r="G6826"/>
      <c r="H6826"/>
    </row>
    <row r="6827" spans="1:8" ht="15" x14ac:dyDescent="0.25">
      <c r="A6827" s="609" t="str">
        <f t="shared" si="106"/>
        <v>101312</v>
      </c>
      <c r="B6827" s="607" t="s">
        <v>6944</v>
      </c>
      <c r="C6827" s="607" t="s">
        <v>17648</v>
      </c>
      <c r="D6827" s="607" t="s">
        <v>17483</v>
      </c>
      <c r="E6827" s="619" t="s">
        <v>9866</v>
      </c>
      <c r="F6827"/>
      <c r="G6827"/>
      <c r="H6827"/>
    </row>
    <row r="6828" spans="1:8" ht="15" x14ac:dyDescent="0.25">
      <c r="A6828" s="609" t="str">
        <f t="shared" si="106"/>
        <v>101313</v>
      </c>
      <c r="B6828" s="607" t="s">
        <v>6945</v>
      </c>
      <c r="C6828" s="607" t="s">
        <v>17649</v>
      </c>
      <c r="D6828" s="607" t="s">
        <v>17483</v>
      </c>
      <c r="E6828" s="619" t="s">
        <v>19092</v>
      </c>
      <c r="F6828"/>
      <c r="G6828"/>
      <c r="H6828"/>
    </row>
    <row r="6829" spans="1:8" ht="15" x14ac:dyDescent="0.25">
      <c r="A6829" s="609" t="str">
        <f t="shared" si="106"/>
        <v>101314</v>
      </c>
      <c r="B6829" s="607" t="s">
        <v>6946</v>
      </c>
      <c r="C6829" s="607" t="s">
        <v>17650</v>
      </c>
      <c r="D6829" s="607" t="s">
        <v>17483</v>
      </c>
      <c r="E6829" s="619" t="s">
        <v>30485</v>
      </c>
      <c r="F6829"/>
      <c r="G6829"/>
      <c r="H6829"/>
    </row>
    <row r="6830" spans="1:8" ht="15" x14ac:dyDescent="0.25">
      <c r="A6830" s="609" t="str">
        <f t="shared" si="106"/>
        <v>101315</v>
      </c>
      <c r="B6830" s="607" t="s">
        <v>6947</v>
      </c>
      <c r="C6830" s="607" t="s">
        <v>17651</v>
      </c>
      <c r="D6830" s="607" t="s">
        <v>17483</v>
      </c>
      <c r="E6830" s="619" t="s">
        <v>29903</v>
      </c>
      <c r="F6830"/>
      <c r="G6830"/>
      <c r="H6830"/>
    </row>
    <row r="6831" spans="1:8" ht="15" x14ac:dyDescent="0.25">
      <c r="A6831" s="609" t="str">
        <f t="shared" si="106"/>
        <v>101316</v>
      </c>
      <c r="B6831" s="607" t="s">
        <v>6948</v>
      </c>
      <c r="C6831" s="607" t="s">
        <v>17652</v>
      </c>
      <c r="D6831" s="607" t="s">
        <v>17483</v>
      </c>
      <c r="E6831" s="619" t="s">
        <v>15479</v>
      </c>
      <c r="F6831"/>
      <c r="G6831"/>
      <c r="H6831"/>
    </row>
    <row r="6832" spans="1:8" ht="15" x14ac:dyDescent="0.25">
      <c r="A6832" s="609" t="str">
        <f t="shared" si="106"/>
        <v>101317</v>
      </c>
      <c r="B6832" s="607" t="s">
        <v>6949</v>
      </c>
      <c r="C6832" s="607" t="s">
        <v>17654</v>
      </c>
      <c r="D6832" s="607" t="s">
        <v>17483</v>
      </c>
      <c r="E6832" s="619" t="s">
        <v>34538</v>
      </c>
      <c r="F6832"/>
      <c r="G6832"/>
      <c r="H6832"/>
    </row>
    <row r="6833" spans="1:8" ht="15" x14ac:dyDescent="0.25">
      <c r="A6833" s="609" t="str">
        <f t="shared" si="106"/>
        <v>101318</v>
      </c>
      <c r="B6833" s="607" t="s">
        <v>6950</v>
      </c>
      <c r="C6833" s="607" t="s">
        <v>17655</v>
      </c>
      <c r="D6833" s="607" t="s">
        <v>17483</v>
      </c>
      <c r="E6833" s="619" t="s">
        <v>34539</v>
      </c>
      <c r="F6833"/>
      <c r="G6833"/>
      <c r="H6833"/>
    </row>
    <row r="6834" spans="1:8" ht="15" x14ac:dyDescent="0.25">
      <c r="A6834" s="609" t="str">
        <f t="shared" si="106"/>
        <v>101319</v>
      </c>
      <c r="B6834" s="607" t="s">
        <v>6951</v>
      </c>
      <c r="C6834" s="607" t="s">
        <v>17656</v>
      </c>
      <c r="D6834" s="607" t="s">
        <v>17483</v>
      </c>
      <c r="E6834" s="619" t="s">
        <v>18135</v>
      </c>
      <c r="F6834"/>
      <c r="G6834"/>
      <c r="H6834"/>
    </row>
    <row r="6835" spans="1:8" ht="15" x14ac:dyDescent="0.25">
      <c r="A6835" s="609" t="str">
        <f t="shared" si="106"/>
        <v>101320</v>
      </c>
      <c r="B6835" s="607" t="s">
        <v>6952</v>
      </c>
      <c r="C6835" s="607" t="s">
        <v>17658</v>
      </c>
      <c r="D6835" s="607" t="s">
        <v>17483</v>
      </c>
      <c r="E6835" s="619" t="s">
        <v>28881</v>
      </c>
      <c r="F6835"/>
      <c r="G6835"/>
      <c r="H6835"/>
    </row>
    <row r="6836" spans="1:8" ht="15" x14ac:dyDescent="0.25">
      <c r="A6836" s="609" t="str">
        <f t="shared" si="106"/>
        <v>101322</v>
      </c>
      <c r="B6836" s="607" t="s">
        <v>6953</v>
      </c>
      <c r="C6836" s="607" t="s">
        <v>17659</v>
      </c>
      <c r="D6836" s="607" t="s">
        <v>17483</v>
      </c>
      <c r="E6836" s="619" t="s">
        <v>13197</v>
      </c>
      <c r="F6836"/>
      <c r="G6836"/>
      <c r="H6836"/>
    </row>
    <row r="6837" spans="1:8" ht="15" x14ac:dyDescent="0.25">
      <c r="A6837" s="609" t="str">
        <f t="shared" si="106"/>
        <v>101323</v>
      </c>
      <c r="B6837" s="607" t="s">
        <v>6954</v>
      </c>
      <c r="C6837" s="607" t="s">
        <v>17660</v>
      </c>
      <c r="D6837" s="607" t="s">
        <v>17483</v>
      </c>
      <c r="E6837" s="619" t="s">
        <v>16780</v>
      </c>
      <c r="F6837"/>
      <c r="G6837"/>
      <c r="H6837"/>
    </row>
    <row r="6838" spans="1:8" ht="15" x14ac:dyDescent="0.25">
      <c r="A6838" s="609" t="str">
        <f t="shared" si="106"/>
        <v>101324</v>
      </c>
      <c r="B6838" s="607" t="s">
        <v>6955</v>
      </c>
      <c r="C6838" s="607" t="s">
        <v>17661</v>
      </c>
      <c r="D6838" s="607" t="s">
        <v>17483</v>
      </c>
      <c r="E6838" s="619" t="s">
        <v>11332</v>
      </c>
      <c r="F6838"/>
      <c r="G6838"/>
      <c r="H6838"/>
    </row>
    <row r="6839" spans="1:8" ht="15" x14ac:dyDescent="0.25">
      <c r="A6839" s="609" t="str">
        <f t="shared" si="106"/>
        <v>101325</v>
      </c>
      <c r="B6839" s="607" t="s">
        <v>6956</v>
      </c>
      <c r="C6839" s="607" t="s">
        <v>17663</v>
      </c>
      <c r="D6839" s="607" t="s">
        <v>17483</v>
      </c>
      <c r="E6839" s="619" t="s">
        <v>16727</v>
      </c>
      <c r="F6839"/>
      <c r="G6839"/>
      <c r="H6839"/>
    </row>
    <row r="6840" spans="1:8" ht="15" x14ac:dyDescent="0.25">
      <c r="A6840" s="609" t="str">
        <f t="shared" si="106"/>
        <v>101326</v>
      </c>
      <c r="B6840" s="607" t="s">
        <v>6957</v>
      </c>
      <c r="C6840" s="607" t="s">
        <v>17664</v>
      </c>
      <c r="D6840" s="607" t="s">
        <v>17483</v>
      </c>
      <c r="E6840" s="619" t="s">
        <v>10142</v>
      </c>
      <c r="F6840"/>
      <c r="G6840"/>
      <c r="H6840"/>
    </row>
    <row r="6841" spans="1:8" ht="15" x14ac:dyDescent="0.25">
      <c r="A6841" s="609" t="str">
        <f t="shared" si="106"/>
        <v>101327</v>
      </c>
      <c r="B6841" s="607" t="s">
        <v>6958</v>
      </c>
      <c r="C6841" s="607" t="s">
        <v>17665</v>
      </c>
      <c r="D6841" s="607" t="s">
        <v>17483</v>
      </c>
      <c r="E6841" s="619" t="s">
        <v>9895</v>
      </c>
      <c r="F6841"/>
      <c r="G6841"/>
      <c r="H6841"/>
    </row>
    <row r="6842" spans="1:8" ht="15" x14ac:dyDescent="0.25">
      <c r="A6842" s="609" t="str">
        <f t="shared" si="106"/>
        <v>101328</v>
      </c>
      <c r="B6842" s="607" t="s">
        <v>6959</v>
      </c>
      <c r="C6842" s="607" t="s">
        <v>17666</v>
      </c>
      <c r="D6842" s="607" t="s">
        <v>17483</v>
      </c>
      <c r="E6842" s="619" t="s">
        <v>9385</v>
      </c>
      <c r="F6842"/>
      <c r="G6842"/>
      <c r="H6842"/>
    </row>
    <row r="6843" spans="1:8" ht="15" x14ac:dyDescent="0.25">
      <c r="A6843" s="609" t="str">
        <f t="shared" si="106"/>
        <v>101329</v>
      </c>
      <c r="B6843" s="607" t="s">
        <v>6960</v>
      </c>
      <c r="C6843" s="607" t="s">
        <v>17667</v>
      </c>
      <c r="D6843" s="607" t="s">
        <v>17483</v>
      </c>
      <c r="E6843" s="619" t="s">
        <v>18030</v>
      </c>
      <c r="F6843"/>
      <c r="G6843"/>
      <c r="H6843"/>
    </row>
    <row r="6844" spans="1:8" ht="15" x14ac:dyDescent="0.25">
      <c r="A6844" s="609" t="str">
        <f t="shared" si="106"/>
        <v>101330</v>
      </c>
      <c r="B6844" s="607" t="s">
        <v>6961</v>
      </c>
      <c r="C6844" s="607" t="s">
        <v>17669</v>
      </c>
      <c r="D6844" s="607" t="s">
        <v>17483</v>
      </c>
      <c r="E6844" s="619" t="s">
        <v>9924</v>
      </c>
      <c r="F6844"/>
      <c r="G6844"/>
      <c r="H6844"/>
    </row>
    <row r="6845" spans="1:8" ht="15" x14ac:dyDescent="0.25">
      <c r="A6845" s="609" t="str">
        <f t="shared" si="106"/>
        <v>101331</v>
      </c>
      <c r="B6845" s="607" t="s">
        <v>6962</v>
      </c>
      <c r="C6845" s="607" t="s">
        <v>17670</v>
      </c>
      <c r="D6845" s="607" t="s">
        <v>17483</v>
      </c>
      <c r="E6845" s="619" t="s">
        <v>9221</v>
      </c>
      <c r="F6845"/>
      <c r="G6845"/>
      <c r="H6845"/>
    </row>
    <row r="6846" spans="1:8" ht="15" x14ac:dyDescent="0.25">
      <c r="A6846" s="609" t="str">
        <f t="shared" si="106"/>
        <v>101332</v>
      </c>
      <c r="B6846" s="607" t="s">
        <v>6963</v>
      </c>
      <c r="C6846" s="607" t="s">
        <v>17671</v>
      </c>
      <c r="D6846" s="607" t="s">
        <v>17483</v>
      </c>
      <c r="E6846" s="619" t="s">
        <v>14222</v>
      </c>
      <c r="F6846"/>
      <c r="G6846"/>
      <c r="H6846"/>
    </row>
    <row r="6847" spans="1:8" ht="15" x14ac:dyDescent="0.25">
      <c r="A6847" s="609" t="str">
        <f t="shared" si="106"/>
        <v>101333</v>
      </c>
      <c r="B6847" s="607" t="s">
        <v>6964</v>
      </c>
      <c r="C6847" s="607" t="s">
        <v>17672</v>
      </c>
      <c r="D6847" s="607" t="s">
        <v>17483</v>
      </c>
      <c r="E6847" s="619" t="s">
        <v>9111</v>
      </c>
      <c r="F6847"/>
      <c r="G6847"/>
      <c r="H6847"/>
    </row>
    <row r="6848" spans="1:8" ht="15" x14ac:dyDescent="0.25">
      <c r="A6848" s="609" t="str">
        <f t="shared" si="106"/>
        <v>101334</v>
      </c>
      <c r="B6848" s="607" t="s">
        <v>6965</v>
      </c>
      <c r="C6848" s="607" t="s">
        <v>17673</v>
      </c>
      <c r="D6848" s="607" t="s">
        <v>17483</v>
      </c>
      <c r="E6848" s="619" t="s">
        <v>10558</v>
      </c>
      <c r="F6848"/>
      <c r="G6848"/>
      <c r="H6848"/>
    </row>
    <row r="6849" spans="1:8" ht="15" x14ac:dyDescent="0.25">
      <c r="A6849" s="609" t="str">
        <f t="shared" si="106"/>
        <v>101335</v>
      </c>
      <c r="B6849" s="607" t="s">
        <v>6966</v>
      </c>
      <c r="C6849" s="607" t="s">
        <v>17674</v>
      </c>
      <c r="D6849" s="607" t="s">
        <v>17483</v>
      </c>
      <c r="E6849" s="619" t="s">
        <v>30139</v>
      </c>
      <c r="F6849"/>
      <c r="G6849"/>
      <c r="H6849"/>
    </row>
    <row r="6850" spans="1:8" ht="15" x14ac:dyDescent="0.25">
      <c r="A6850" s="609" t="str">
        <f t="shared" ref="A6850:A6913" si="107">IF(ISERROR(SEARCH("/",B6850)=6),TRIM(CLEAN(B6850)),IF(SEARCH("/",B6850)=6,IF(LEN(TRIM(CLEAN(B6850)))=7,LEFT(TRIM(CLEAN(B6850)),6)&amp;"00"&amp;RIGHT(TRIM(CLEAN(B6850)),1),LEFT(TRIM(CLEAN(B6850)),6)&amp;"0"&amp;RIGHT(TRIM(CLEAN(B6850)),2)),TRIM(CLEAN(B6850))))</f>
        <v>101336</v>
      </c>
      <c r="B6850" s="607" t="s">
        <v>6967</v>
      </c>
      <c r="C6850" s="607" t="s">
        <v>17675</v>
      </c>
      <c r="D6850" s="607" t="s">
        <v>17483</v>
      </c>
      <c r="E6850" s="619" t="s">
        <v>30346</v>
      </c>
      <c r="F6850"/>
      <c r="G6850"/>
      <c r="H6850"/>
    </row>
    <row r="6851" spans="1:8" ht="15" x14ac:dyDescent="0.25">
      <c r="A6851" s="609" t="str">
        <f t="shared" si="107"/>
        <v>101337</v>
      </c>
      <c r="B6851" s="607" t="s">
        <v>6968</v>
      </c>
      <c r="C6851" s="607" t="s">
        <v>17677</v>
      </c>
      <c r="D6851" s="607" t="s">
        <v>17483</v>
      </c>
      <c r="E6851" s="619" t="s">
        <v>18552</v>
      </c>
      <c r="F6851"/>
      <c r="G6851"/>
      <c r="H6851"/>
    </row>
    <row r="6852" spans="1:8" ht="15" x14ac:dyDescent="0.25">
      <c r="A6852" s="609" t="str">
        <f t="shared" si="107"/>
        <v>101338</v>
      </c>
      <c r="B6852" s="607" t="s">
        <v>6969</v>
      </c>
      <c r="C6852" s="607" t="s">
        <v>17678</v>
      </c>
      <c r="D6852" s="607" t="s">
        <v>17483</v>
      </c>
      <c r="E6852" s="619" t="s">
        <v>17682</v>
      </c>
      <c r="F6852"/>
      <c r="G6852"/>
      <c r="H6852"/>
    </row>
    <row r="6853" spans="1:8" ht="15" x14ac:dyDescent="0.25">
      <c r="A6853" s="609" t="str">
        <f t="shared" si="107"/>
        <v>101339</v>
      </c>
      <c r="B6853" s="607" t="s">
        <v>6970</v>
      </c>
      <c r="C6853" s="607" t="s">
        <v>17679</v>
      </c>
      <c r="D6853" s="607" t="s">
        <v>17483</v>
      </c>
      <c r="E6853" s="619" t="s">
        <v>9588</v>
      </c>
      <c r="F6853"/>
      <c r="G6853"/>
      <c r="H6853"/>
    </row>
    <row r="6854" spans="1:8" ht="15" x14ac:dyDescent="0.25">
      <c r="A6854" s="609" t="str">
        <f t="shared" si="107"/>
        <v>101340</v>
      </c>
      <c r="B6854" s="607" t="s">
        <v>6971</v>
      </c>
      <c r="C6854" s="607" t="s">
        <v>17680</v>
      </c>
      <c r="D6854" s="607" t="s">
        <v>17483</v>
      </c>
      <c r="E6854" s="619" t="s">
        <v>9906</v>
      </c>
      <c r="F6854"/>
      <c r="G6854"/>
      <c r="H6854"/>
    </row>
    <row r="6855" spans="1:8" ht="15" x14ac:dyDescent="0.25">
      <c r="A6855" s="609" t="str">
        <f t="shared" si="107"/>
        <v>101341</v>
      </c>
      <c r="B6855" s="607" t="s">
        <v>6972</v>
      </c>
      <c r="C6855" s="607" t="s">
        <v>17681</v>
      </c>
      <c r="D6855" s="607" t="s">
        <v>17483</v>
      </c>
      <c r="E6855" s="619" t="s">
        <v>11501</v>
      </c>
      <c r="F6855"/>
      <c r="G6855"/>
      <c r="H6855"/>
    </row>
    <row r="6856" spans="1:8" ht="15" x14ac:dyDescent="0.25">
      <c r="A6856" s="609" t="str">
        <f t="shared" si="107"/>
        <v>101342</v>
      </c>
      <c r="B6856" s="607" t="s">
        <v>6973</v>
      </c>
      <c r="C6856" s="607" t="s">
        <v>17683</v>
      </c>
      <c r="D6856" s="607" t="s">
        <v>17483</v>
      </c>
      <c r="E6856" s="619" t="s">
        <v>9204</v>
      </c>
      <c r="F6856"/>
      <c r="G6856"/>
      <c r="H6856"/>
    </row>
    <row r="6857" spans="1:8" ht="15" x14ac:dyDescent="0.25">
      <c r="A6857" s="609" t="str">
        <f t="shared" si="107"/>
        <v>101343</v>
      </c>
      <c r="B6857" s="607" t="s">
        <v>6974</v>
      </c>
      <c r="C6857" s="607" t="s">
        <v>17684</v>
      </c>
      <c r="D6857" s="607" t="s">
        <v>17483</v>
      </c>
      <c r="E6857" s="619" t="s">
        <v>23275</v>
      </c>
      <c r="F6857"/>
      <c r="G6857"/>
      <c r="H6857"/>
    </row>
    <row r="6858" spans="1:8" ht="15" x14ac:dyDescent="0.25">
      <c r="A6858" s="609" t="str">
        <f t="shared" si="107"/>
        <v>101344</v>
      </c>
      <c r="B6858" s="607" t="s">
        <v>6975</v>
      </c>
      <c r="C6858" s="607" t="s">
        <v>17686</v>
      </c>
      <c r="D6858" s="607" t="s">
        <v>17483</v>
      </c>
      <c r="E6858" s="619" t="s">
        <v>9833</v>
      </c>
      <c r="F6858"/>
      <c r="G6858"/>
      <c r="H6858"/>
    </row>
    <row r="6859" spans="1:8" ht="15" x14ac:dyDescent="0.25">
      <c r="A6859" s="609" t="str">
        <f t="shared" si="107"/>
        <v>101345</v>
      </c>
      <c r="B6859" s="607" t="s">
        <v>6976</v>
      </c>
      <c r="C6859" s="607" t="s">
        <v>17687</v>
      </c>
      <c r="D6859" s="607" t="s">
        <v>17483</v>
      </c>
      <c r="E6859" s="619" t="s">
        <v>9832</v>
      </c>
      <c r="F6859"/>
      <c r="G6859"/>
      <c r="H6859"/>
    </row>
    <row r="6860" spans="1:8" ht="15" x14ac:dyDescent="0.25">
      <c r="A6860" s="609" t="str">
        <f t="shared" si="107"/>
        <v>101346</v>
      </c>
      <c r="B6860" s="607" t="s">
        <v>6977</v>
      </c>
      <c r="C6860" s="607" t="s">
        <v>17688</v>
      </c>
      <c r="D6860" s="607" t="s">
        <v>17483</v>
      </c>
      <c r="E6860" s="619" t="s">
        <v>9356</v>
      </c>
      <c r="F6860"/>
      <c r="G6860"/>
      <c r="H6860"/>
    </row>
    <row r="6861" spans="1:8" ht="15" x14ac:dyDescent="0.25">
      <c r="A6861" s="609" t="str">
        <f t="shared" si="107"/>
        <v>101347</v>
      </c>
      <c r="B6861" s="607" t="s">
        <v>6978</v>
      </c>
      <c r="C6861" s="607" t="s">
        <v>17689</v>
      </c>
      <c r="D6861" s="607" t="s">
        <v>17483</v>
      </c>
      <c r="E6861" s="619" t="s">
        <v>13052</v>
      </c>
      <c r="F6861"/>
      <c r="G6861"/>
      <c r="H6861"/>
    </row>
    <row r="6862" spans="1:8" ht="15" x14ac:dyDescent="0.25">
      <c r="A6862" s="609" t="str">
        <f t="shared" si="107"/>
        <v>101348</v>
      </c>
      <c r="B6862" s="607" t="s">
        <v>6979</v>
      </c>
      <c r="C6862" s="607" t="s">
        <v>17690</v>
      </c>
      <c r="D6862" s="607" t="s">
        <v>17483</v>
      </c>
      <c r="E6862" s="619" t="s">
        <v>9199</v>
      </c>
      <c r="F6862"/>
      <c r="G6862"/>
      <c r="H6862"/>
    </row>
    <row r="6863" spans="1:8" ht="15" x14ac:dyDescent="0.25">
      <c r="A6863" s="609" t="str">
        <f t="shared" si="107"/>
        <v>101349</v>
      </c>
      <c r="B6863" s="607" t="s">
        <v>6980</v>
      </c>
      <c r="C6863" s="607" t="s">
        <v>17691</v>
      </c>
      <c r="D6863" s="607" t="s">
        <v>17483</v>
      </c>
      <c r="E6863" s="619" t="s">
        <v>9735</v>
      </c>
      <c r="F6863"/>
      <c r="G6863"/>
      <c r="H6863"/>
    </row>
    <row r="6864" spans="1:8" ht="15" x14ac:dyDescent="0.25">
      <c r="A6864" s="609" t="str">
        <f t="shared" si="107"/>
        <v>101350</v>
      </c>
      <c r="B6864" s="607" t="s">
        <v>6981</v>
      </c>
      <c r="C6864" s="607" t="s">
        <v>17692</v>
      </c>
      <c r="D6864" s="607" t="s">
        <v>17483</v>
      </c>
      <c r="E6864" s="619" t="s">
        <v>9233</v>
      </c>
      <c r="F6864"/>
      <c r="G6864"/>
      <c r="H6864"/>
    </row>
    <row r="6865" spans="1:8" ht="15" x14ac:dyDescent="0.25">
      <c r="A6865" s="609" t="str">
        <f t="shared" si="107"/>
        <v>101351</v>
      </c>
      <c r="B6865" s="607" t="s">
        <v>6982</v>
      </c>
      <c r="C6865" s="607" t="s">
        <v>17693</v>
      </c>
      <c r="D6865" s="607" t="s">
        <v>17483</v>
      </c>
      <c r="E6865" s="619" t="s">
        <v>15919</v>
      </c>
      <c r="F6865"/>
      <c r="G6865"/>
      <c r="H6865"/>
    </row>
    <row r="6866" spans="1:8" ht="15" x14ac:dyDescent="0.25">
      <c r="A6866" s="609" t="str">
        <f t="shared" si="107"/>
        <v>101352</v>
      </c>
      <c r="B6866" s="607" t="s">
        <v>6983</v>
      </c>
      <c r="C6866" s="607" t="s">
        <v>17694</v>
      </c>
      <c r="D6866" s="607" t="s">
        <v>17483</v>
      </c>
      <c r="E6866" s="619" t="s">
        <v>9940</v>
      </c>
      <c r="F6866"/>
      <c r="G6866"/>
      <c r="H6866"/>
    </row>
    <row r="6867" spans="1:8" ht="15" x14ac:dyDescent="0.25">
      <c r="A6867" s="609" t="str">
        <f t="shared" si="107"/>
        <v>101353</v>
      </c>
      <c r="B6867" s="607" t="s">
        <v>6984</v>
      </c>
      <c r="C6867" s="607" t="s">
        <v>17695</v>
      </c>
      <c r="D6867" s="607" t="s">
        <v>17483</v>
      </c>
      <c r="E6867" s="619" t="s">
        <v>8852</v>
      </c>
      <c r="F6867"/>
      <c r="G6867"/>
      <c r="H6867"/>
    </row>
    <row r="6868" spans="1:8" ht="15" x14ac:dyDescent="0.25">
      <c r="A6868" s="609" t="str">
        <f t="shared" si="107"/>
        <v>101354</v>
      </c>
      <c r="B6868" s="607" t="s">
        <v>6985</v>
      </c>
      <c r="C6868" s="607" t="s">
        <v>17696</v>
      </c>
      <c r="D6868" s="607" t="s">
        <v>17483</v>
      </c>
      <c r="E6868" s="619" t="s">
        <v>13052</v>
      </c>
      <c r="F6868"/>
      <c r="G6868"/>
      <c r="H6868"/>
    </row>
    <row r="6869" spans="1:8" ht="15" x14ac:dyDescent="0.25">
      <c r="A6869" s="609" t="str">
        <f t="shared" si="107"/>
        <v>101355</v>
      </c>
      <c r="B6869" s="607" t="s">
        <v>6986</v>
      </c>
      <c r="C6869" s="607" t="s">
        <v>17697</v>
      </c>
      <c r="D6869" s="607" t="s">
        <v>17483</v>
      </c>
      <c r="E6869" s="619" t="s">
        <v>12550</v>
      </c>
      <c r="F6869"/>
      <c r="G6869"/>
      <c r="H6869"/>
    </row>
    <row r="6870" spans="1:8" ht="15" x14ac:dyDescent="0.25">
      <c r="A6870" s="609" t="str">
        <f t="shared" si="107"/>
        <v>101356</v>
      </c>
      <c r="B6870" s="607" t="s">
        <v>6987</v>
      </c>
      <c r="C6870" s="607" t="s">
        <v>17698</v>
      </c>
      <c r="D6870" s="607" t="s">
        <v>17483</v>
      </c>
      <c r="E6870" s="619" t="s">
        <v>19750</v>
      </c>
      <c r="F6870"/>
      <c r="G6870"/>
      <c r="H6870"/>
    </row>
    <row r="6871" spans="1:8" ht="15" x14ac:dyDescent="0.25">
      <c r="A6871" s="609" t="str">
        <f t="shared" si="107"/>
        <v>101357</v>
      </c>
      <c r="B6871" s="607" t="s">
        <v>6988</v>
      </c>
      <c r="C6871" s="607" t="s">
        <v>17700</v>
      </c>
      <c r="D6871" s="607" t="s">
        <v>17483</v>
      </c>
      <c r="E6871" s="619" t="s">
        <v>23613</v>
      </c>
      <c r="F6871"/>
      <c r="G6871"/>
      <c r="H6871"/>
    </row>
    <row r="6872" spans="1:8" ht="15" x14ac:dyDescent="0.25">
      <c r="A6872" s="609" t="str">
        <f t="shared" si="107"/>
        <v>101358</v>
      </c>
      <c r="B6872" s="607" t="s">
        <v>6989</v>
      </c>
      <c r="C6872" s="607" t="s">
        <v>17702</v>
      </c>
      <c r="D6872" s="607" t="s">
        <v>17483</v>
      </c>
      <c r="E6872" s="619" t="s">
        <v>10227</v>
      </c>
      <c r="F6872"/>
      <c r="G6872"/>
      <c r="H6872"/>
    </row>
    <row r="6873" spans="1:8" ht="15" x14ac:dyDescent="0.25">
      <c r="A6873" s="609" t="str">
        <f t="shared" si="107"/>
        <v>101359</v>
      </c>
      <c r="B6873" s="607" t="s">
        <v>6990</v>
      </c>
      <c r="C6873" s="607" t="s">
        <v>17703</v>
      </c>
      <c r="D6873" s="607" t="s">
        <v>17483</v>
      </c>
      <c r="E6873" s="619" t="s">
        <v>19089</v>
      </c>
      <c r="F6873"/>
      <c r="G6873"/>
      <c r="H6873"/>
    </row>
    <row r="6874" spans="1:8" ht="15" x14ac:dyDescent="0.25">
      <c r="A6874" s="609" t="str">
        <f t="shared" si="107"/>
        <v>101360</v>
      </c>
      <c r="B6874" s="607" t="s">
        <v>6991</v>
      </c>
      <c r="C6874" s="607" t="s">
        <v>17704</v>
      </c>
      <c r="D6874" s="607" t="s">
        <v>17483</v>
      </c>
      <c r="E6874" s="619" t="s">
        <v>9473</v>
      </c>
      <c r="F6874"/>
      <c r="G6874"/>
      <c r="H6874"/>
    </row>
    <row r="6875" spans="1:8" ht="15" x14ac:dyDescent="0.25">
      <c r="A6875" s="609" t="str">
        <f t="shared" si="107"/>
        <v>101361</v>
      </c>
      <c r="B6875" s="607" t="s">
        <v>6992</v>
      </c>
      <c r="C6875" s="607" t="s">
        <v>17705</v>
      </c>
      <c r="D6875" s="607" t="s">
        <v>17483</v>
      </c>
      <c r="E6875" s="619" t="s">
        <v>14285</v>
      </c>
      <c r="F6875"/>
      <c r="G6875"/>
      <c r="H6875"/>
    </row>
    <row r="6876" spans="1:8" ht="15" x14ac:dyDescent="0.25">
      <c r="A6876" s="609" t="str">
        <f t="shared" si="107"/>
        <v>101362</v>
      </c>
      <c r="B6876" s="607" t="s">
        <v>6993</v>
      </c>
      <c r="C6876" s="607" t="s">
        <v>17707</v>
      </c>
      <c r="D6876" s="607" t="s">
        <v>17483</v>
      </c>
      <c r="E6876" s="619" t="s">
        <v>18091</v>
      </c>
      <c r="F6876"/>
      <c r="G6876"/>
      <c r="H6876"/>
    </row>
    <row r="6877" spans="1:8" ht="15" x14ac:dyDescent="0.25">
      <c r="A6877" s="609" t="str">
        <f t="shared" si="107"/>
        <v>101363</v>
      </c>
      <c r="B6877" s="607" t="s">
        <v>6994</v>
      </c>
      <c r="C6877" s="607" t="s">
        <v>17708</v>
      </c>
      <c r="D6877" s="607" t="s">
        <v>17483</v>
      </c>
      <c r="E6877" s="619" t="s">
        <v>17895</v>
      </c>
      <c r="F6877"/>
      <c r="G6877"/>
      <c r="H6877"/>
    </row>
    <row r="6878" spans="1:8" ht="15" x14ac:dyDescent="0.25">
      <c r="A6878" s="609" t="str">
        <f t="shared" si="107"/>
        <v>101364</v>
      </c>
      <c r="B6878" s="607" t="s">
        <v>6995</v>
      </c>
      <c r="C6878" s="607" t="s">
        <v>17709</v>
      </c>
      <c r="D6878" s="607" t="s">
        <v>17483</v>
      </c>
      <c r="E6878" s="619" t="s">
        <v>16558</v>
      </c>
      <c r="F6878"/>
      <c r="G6878"/>
      <c r="H6878"/>
    </row>
    <row r="6879" spans="1:8" ht="15" x14ac:dyDescent="0.25">
      <c r="A6879" s="609" t="str">
        <f t="shared" si="107"/>
        <v>101365</v>
      </c>
      <c r="B6879" s="607" t="s">
        <v>6996</v>
      </c>
      <c r="C6879" s="607" t="s">
        <v>17710</v>
      </c>
      <c r="D6879" s="607" t="s">
        <v>17483</v>
      </c>
      <c r="E6879" s="619" t="s">
        <v>17889</v>
      </c>
      <c r="F6879"/>
      <c r="G6879"/>
      <c r="H6879"/>
    </row>
    <row r="6880" spans="1:8" ht="15" x14ac:dyDescent="0.25">
      <c r="A6880" s="609" t="str">
        <f t="shared" si="107"/>
        <v>101366</v>
      </c>
      <c r="B6880" s="607" t="s">
        <v>6997</v>
      </c>
      <c r="C6880" s="607" t="s">
        <v>17711</v>
      </c>
      <c r="D6880" s="607" t="s">
        <v>17483</v>
      </c>
      <c r="E6880" s="619" t="s">
        <v>9167</v>
      </c>
      <c r="F6880"/>
      <c r="G6880"/>
      <c r="H6880"/>
    </row>
    <row r="6881" spans="1:8" ht="15" x14ac:dyDescent="0.25">
      <c r="A6881" s="609" t="str">
        <f t="shared" si="107"/>
        <v>101367</v>
      </c>
      <c r="B6881" s="607" t="s">
        <v>6998</v>
      </c>
      <c r="C6881" s="607" t="s">
        <v>17712</v>
      </c>
      <c r="D6881" s="607" t="s">
        <v>17483</v>
      </c>
      <c r="E6881" s="619" t="s">
        <v>34038</v>
      </c>
      <c r="F6881"/>
      <c r="G6881"/>
      <c r="H6881"/>
    </row>
    <row r="6882" spans="1:8" ht="15" x14ac:dyDescent="0.25">
      <c r="A6882" s="609" t="str">
        <f t="shared" si="107"/>
        <v>101368</v>
      </c>
      <c r="B6882" s="607" t="s">
        <v>6999</v>
      </c>
      <c r="C6882" s="607" t="s">
        <v>17713</v>
      </c>
      <c r="D6882" s="607" t="s">
        <v>17483</v>
      </c>
      <c r="E6882" s="619" t="s">
        <v>16705</v>
      </c>
      <c r="F6882"/>
      <c r="G6882"/>
      <c r="H6882"/>
    </row>
    <row r="6883" spans="1:8" ht="15" x14ac:dyDescent="0.25">
      <c r="A6883" s="609" t="str">
        <f t="shared" si="107"/>
        <v>101369</v>
      </c>
      <c r="B6883" s="607" t="s">
        <v>7000</v>
      </c>
      <c r="C6883" s="607" t="s">
        <v>17714</v>
      </c>
      <c r="D6883" s="607" t="s">
        <v>17483</v>
      </c>
      <c r="E6883" s="619" t="s">
        <v>18151</v>
      </c>
      <c r="F6883"/>
      <c r="G6883"/>
      <c r="H6883"/>
    </row>
    <row r="6884" spans="1:8" ht="15" x14ac:dyDescent="0.25">
      <c r="A6884" s="609" t="str">
        <f t="shared" si="107"/>
        <v>101370</v>
      </c>
      <c r="B6884" s="607" t="s">
        <v>7001</v>
      </c>
      <c r="C6884" s="607" t="s">
        <v>17716</v>
      </c>
      <c r="D6884" s="607" t="s">
        <v>17483</v>
      </c>
      <c r="E6884" s="619" t="s">
        <v>15941</v>
      </c>
      <c r="F6884"/>
      <c r="G6884"/>
      <c r="H6884"/>
    </row>
    <row r="6885" spans="1:8" ht="15" x14ac:dyDescent="0.25">
      <c r="A6885" s="609" t="str">
        <f t="shared" si="107"/>
        <v>101371</v>
      </c>
      <c r="B6885" s="607" t="s">
        <v>7002</v>
      </c>
      <c r="C6885" s="607" t="s">
        <v>17717</v>
      </c>
      <c r="D6885" s="607" t="s">
        <v>17483</v>
      </c>
      <c r="E6885" s="619" t="s">
        <v>10179</v>
      </c>
      <c r="F6885"/>
      <c r="G6885"/>
      <c r="H6885"/>
    </row>
    <row r="6886" spans="1:8" ht="15" x14ac:dyDescent="0.25">
      <c r="A6886" s="609" t="str">
        <f t="shared" si="107"/>
        <v>101372</v>
      </c>
      <c r="B6886" s="607" t="s">
        <v>7003</v>
      </c>
      <c r="C6886" s="607" t="s">
        <v>17718</v>
      </c>
      <c r="D6886" s="607" t="s">
        <v>17483</v>
      </c>
      <c r="E6886" s="619" t="s">
        <v>9137</v>
      </c>
      <c r="F6886"/>
      <c r="G6886"/>
      <c r="H6886"/>
    </row>
    <row r="6887" spans="1:8" ht="15" x14ac:dyDescent="0.25">
      <c r="A6887" s="609" t="str">
        <f t="shared" si="107"/>
        <v>101373</v>
      </c>
      <c r="B6887" s="607" t="s">
        <v>7004</v>
      </c>
      <c r="C6887" s="607" t="s">
        <v>17719</v>
      </c>
      <c r="D6887" s="607" t="s">
        <v>11130</v>
      </c>
      <c r="E6887" s="619" t="s">
        <v>34540</v>
      </c>
      <c r="F6887"/>
      <c r="G6887"/>
      <c r="H6887"/>
    </row>
    <row r="6888" spans="1:8" ht="15" x14ac:dyDescent="0.25">
      <c r="A6888" s="609" t="str">
        <f t="shared" si="107"/>
        <v>101374</v>
      </c>
      <c r="B6888" s="607" t="s">
        <v>7005</v>
      </c>
      <c r="C6888" s="607" t="s">
        <v>17365</v>
      </c>
      <c r="D6888" s="607" t="s">
        <v>17483</v>
      </c>
      <c r="E6888" s="619" t="s">
        <v>34541</v>
      </c>
      <c r="F6888"/>
      <c r="G6888"/>
      <c r="H6888"/>
    </row>
    <row r="6889" spans="1:8" ht="15" x14ac:dyDescent="0.25">
      <c r="A6889" s="609" t="str">
        <f t="shared" si="107"/>
        <v>101375</v>
      </c>
      <c r="B6889" s="607" t="s">
        <v>7006</v>
      </c>
      <c r="C6889" s="607" t="s">
        <v>17720</v>
      </c>
      <c r="D6889" s="607" t="s">
        <v>17483</v>
      </c>
      <c r="E6889" s="619" t="s">
        <v>34542</v>
      </c>
      <c r="F6889"/>
      <c r="G6889"/>
      <c r="H6889"/>
    </row>
    <row r="6890" spans="1:8" ht="15" x14ac:dyDescent="0.25">
      <c r="A6890" s="609" t="str">
        <f t="shared" si="107"/>
        <v>101376</v>
      </c>
      <c r="B6890" s="607" t="s">
        <v>7007</v>
      </c>
      <c r="C6890" s="607" t="s">
        <v>17721</v>
      </c>
      <c r="D6890" s="607" t="s">
        <v>17483</v>
      </c>
      <c r="E6890" s="619" t="s">
        <v>34543</v>
      </c>
      <c r="F6890"/>
      <c r="G6890"/>
      <c r="H6890"/>
    </row>
    <row r="6891" spans="1:8" ht="15" x14ac:dyDescent="0.25">
      <c r="A6891" s="609" t="str">
        <f t="shared" si="107"/>
        <v>101377</v>
      </c>
      <c r="B6891" s="607" t="s">
        <v>7008</v>
      </c>
      <c r="C6891" s="607" t="s">
        <v>17368</v>
      </c>
      <c r="D6891" s="607" t="s">
        <v>17483</v>
      </c>
      <c r="E6891" s="619" t="s">
        <v>34544</v>
      </c>
      <c r="F6891"/>
      <c r="G6891"/>
      <c r="H6891"/>
    </row>
    <row r="6892" spans="1:8" ht="15" x14ac:dyDescent="0.25">
      <c r="A6892" s="609" t="str">
        <f t="shared" si="107"/>
        <v>101378</v>
      </c>
      <c r="B6892" s="607" t="s">
        <v>7009</v>
      </c>
      <c r="C6892" s="607" t="s">
        <v>6355</v>
      </c>
      <c r="D6892" s="607" t="s">
        <v>17483</v>
      </c>
      <c r="E6892" s="619" t="s">
        <v>34545</v>
      </c>
      <c r="F6892"/>
      <c r="G6892"/>
      <c r="H6892"/>
    </row>
    <row r="6893" spans="1:8" ht="15" x14ac:dyDescent="0.25">
      <c r="A6893" s="609" t="str">
        <f t="shared" si="107"/>
        <v>101379</v>
      </c>
      <c r="B6893" s="607" t="s">
        <v>7010</v>
      </c>
      <c r="C6893" s="607" t="s">
        <v>17722</v>
      </c>
      <c r="D6893" s="607" t="s">
        <v>17483</v>
      </c>
      <c r="E6893" s="619" t="s">
        <v>34546</v>
      </c>
      <c r="F6893"/>
      <c r="G6893"/>
      <c r="H6893"/>
    </row>
    <row r="6894" spans="1:8" ht="15" x14ac:dyDescent="0.25">
      <c r="A6894" s="609" t="str">
        <f t="shared" si="107"/>
        <v>101380</v>
      </c>
      <c r="B6894" s="607" t="s">
        <v>7011</v>
      </c>
      <c r="C6894" s="607" t="s">
        <v>17370</v>
      </c>
      <c r="D6894" s="607" t="s">
        <v>17483</v>
      </c>
      <c r="E6894" s="619" t="s">
        <v>34547</v>
      </c>
      <c r="F6894"/>
      <c r="G6894"/>
      <c r="H6894"/>
    </row>
    <row r="6895" spans="1:8" ht="15" x14ac:dyDescent="0.25">
      <c r="A6895" s="609" t="str">
        <f t="shared" si="107"/>
        <v>101381</v>
      </c>
      <c r="B6895" s="607" t="s">
        <v>7012</v>
      </c>
      <c r="C6895" s="607" t="s">
        <v>17372</v>
      </c>
      <c r="D6895" s="607" t="s">
        <v>17483</v>
      </c>
      <c r="E6895" s="619" t="s">
        <v>34548</v>
      </c>
      <c r="F6895"/>
      <c r="G6895"/>
      <c r="H6895"/>
    </row>
    <row r="6896" spans="1:8" ht="15" x14ac:dyDescent="0.25">
      <c r="A6896" s="609" t="str">
        <f t="shared" si="107"/>
        <v>101382</v>
      </c>
      <c r="B6896" s="607" t="s">
        <v>7013</v>
      </c>
      <c r="C6896" s="607" t="s">
        <v>17723</v>
      </c>
      <c r="D6896" s="607" t="s">
        <v>17483</v>
      </c>
      <c r="E6896" s="619" t="s">
        <v>34549</v>
      </c>
      <c r="F6896"/>
      <c r="G6896"/>
      <c r="H6896"/>
    </row>
    <row r="6897" spans="1:8" ht="15" x14ac:dyDescent="0.25">
      <c r="A6897" s="609" t="str">
        <f t="shared" si="107"/>
        <v>101383</v>
      </c>
      <c r="B6897" s="607" t="s">
        <v>7014</v>
      </c>
      <c r="C6897" s="607" t="s">
        <v>6359</v>
      </c>
      <c r="D6897" s="607" t="s">
        <v>17483</v>
      </c>
      <c r="E6897" s="619" t="s">
        <v>34550</v>
      </c>
      <c r="F6897"/>
      <c r="G6897"/>
      <c r="H6897"/>
    </row>
    <row r="6898" spans="1:8" ht="15" x14ac:dyDescent="0.25">
      <c r="A6898" s="609" t="str">
        <f t="shared" si="107"/>
        <v>101384</v>
      </c>
      <c r="B6898" s="607" t="s">
        <v>7015</v>
      </c>
      <c r="C6898" s="607" t="s">
        <v>17375</v>
      </c>
      <c r="D6898" s="607" t="s">
        <v>17483</v>
      </c>
      <c r="E6898" s="619" t="s">
        <v>34551</v>
      </c>
      <c r="F6898"/>
      <c r="G6898"/>
      <c r="H6898"/>
    </row>
    <row r="6899" spans="1:8" ht="15" x14ac:dyDescent="0.25">
      <c r="A6899" s="609" t="str">
        <f t="shared" si="107"/>
        <v>101385</v>
      </c>
      <c r="B6899" s="607" t="s">
        <v>7016</v>
      </c>
      <c r="C6899" s="607" t="s">
        <v>17724</v>
      </c>
      <c r="D6899" s="607" t="s">
        <v>17483</v>
      </c>
      <c r="E6899" s="619" t="s">
        <v>34552</v>
      </c>
      <c r="F6899"/>
      <c r="G6899"/>
      <c r="H6899"/>
    </row>
    <row r="6900" spans="1:8" ht="15" x14ac:dyDescent="0.25">
      <c r="A6900" s="609" t="str">
        <f t="shared" si="107"/>
        <v>101386</v>
      </c>
      <c r="B6900" s="607" t="s">
        <v>7017</v>
      </c>
      <c r="C6900" s="607" t="s">
        <v>17377</v>
      </c>
      <c r="D6900" s="607" t="s">
        <v>17483</v>
      </c>
      <c r="E6900" s="619" t="s">
        <v>34553</v>
      </c>
      <c r="F6900"/>
      <c r="G6900"/>
      <c r="H6900"/>
    </row>
    <row r="6901" spans="1:8" ht="15" x14ac:dyDescent="0.25">
      <c r="A6901" s="609" t="str">
        <f t="shared" si="107"/>
        <v>101387</v>
      </c>
      <c r="B6901" s="607" t="s">
        <v>7018</v>
      </c>
      <c r="C6901" s="607" t="s">
        <v>17725</v>
      </c>
      <c r="D6901" s="607" t="s">
        <v>17483</v>
      </c>
      <c r="E6901" s="619" t="s">
        <v>34554</v>
      </c>
      <c r="F6901"/>
      <c r="G6901"/>
      <c r="H6901"/>
    </row>
    <row r="6902" spans="1:8" ht="15" x14ac:dyDescent="0.25">
      <c r="A6902" s="609" t="str">
        <f t="shared" si="107"/>
        <v>101388</v>
      </c>
      <c r="B6902" s="607" t="s">
        <v>7019</v>
      </c>
      <c r="C6902" s="607" t="s">
        <v>17379</v>
      </c>
      <c r="D6902" s="607" t="s">
        <v>17483</v>
      </c>
      <c r="E6902" s="619" t="s">
        <v>34555</v>
      </c>
      <c r="F6902"/>
      <c r="G6902"/>
      <c r="H6902"/>
    </row>
    <row r="6903" spans="1:8" ht="15" x14ac:dyDescent="0.25">
      <c r="A6903" s="609" t="str">
        <f t="shared" si="107"/>
        <v>101389</v>
      </c>
      <c r="B6903" s="607" t="s">
        <v>7020</v>
      </c>
      <c r="C6903" s="607" t="s">
        <v>17380</v>
      </c>
      <c r="D6903" s="607" t="s">
        <v>17483</v>
      </c>
      <c r="E6903" s="619" t="s">
        <v>34556</v>
      </c>
      <c r="F6903"/>
      <c r="G6903"/>
      <c r="H6903"/>
    </row>
    <row r="6904" spans="1:8" ht="15" x14ac:dyDescent="0.25">
      <c r="A6904" s="609" t="str">
        <f t="shared" si="107"/>
        <v>101390</v>
      </c>
      <c r="B6904" s="607" t="s">
        <v>7021</v>
      </c>
      <c r="C6904" s="607" t="s">
        <v>17726</v>
      </c>
      <c r="D6904" s="607" t="s">
        <v>17483</v>
      </c>
      <c r="E6904" s="619" t="s">
        <v>34557</v>
      </c>
      <c r="F6904"/>
      <c r="G6904"/>
      <c r="H6904"/>
    </row>
    <row r="6905" spans="1:8" ht="15" x14ac:dyDescent="0.25">
      <c r="A6905" s="609" t="str">
        <f t="shared" si="107"/>
        <v>101391</v>
      </c>
      <c r="B6905" s="607" t="s">
        <v>7022</v>
      </c>
      <c r="C6905" s="607" t="s">
        <v>17727</v>
      </c>
      <c r="D6905" s="607" t="s">
        <v>17483</v>
      </c>
      <c r="E6905" s="619" t="s">
        <v>34558</v>
      </c>
      <c r="F6905"/>
      <c r="G6905"/>
      <c r="H6905"/>
    </row>
    <row r="6906" spans="1:8" ht="15" x14ac:dyDescent="0.25">
      <c r="A6906" s="609" t="str">
        <f t="shared" si="107"/>
        <v>101392</v>
      </c>
      <c r="B6906" s="607" t="s">
        <v>7023</v>
      </c>
      <c r="C6906" s="607" t="s">
        <v>17728</v>
      </c>
      <c r="D6906" s="607" t="s">
        <v>17483</v>
      </c>
      <c r="E6906" s="619" t="s">
        <v>34559</v>
      </c>
      <c r="F6906"/>
      <c r="G6906"/>
      <c r="H6906"/>
    </row>
    <row r="6907" spans="1:8" ht="15" x14ac:dyDescent="0.25">
      <c r="A6907" s="609" t="str">
        <f t="shared" si="107"/>
        <v>101394</v>
      </c>
      <c r="B6907" s="607" t="s">
        <v>7024</v>
      </c>
      <c r="C6907" s="607" t="s">
        <v>17387</v>
      </c>
      <c r="D6907" s="607" t="s">
        <v>17483</v>
      </c>
      <c r="E6907" s="619" t="s">
        <v>34560</v>
      </c>
      <c r="F6907"/>
      <c r="G6907"/>
      <c r="H6907"/>
    </row>
    <row r="6908" spans="1:8" ht="15" x14ac:dyDescent="0.25">
      <c r="A6908" s="609" t="str">
        <f t="shared" si="107"/>
        <v>101395</v>
      </c>
      <c r="B6908" s="607" t="s">
        <v>7025</v>
      </c>
      <c r="C6908" s="607" t="s">
        <v>17729</v>
      </c>
      <c r="D6908" s="607" t="s">
        <v>17483</v>
      </c>
      <c r="E6908" s="619" t="s">
        <v>34561</v>
      </c>
      <c r="F6908"/>
      <c r="G6908"/>
      <c r="H6908"/>
    </row>
    <row r="6909" spans="1:8" ht="15" x14ac:dyDescent="0.25">
      <c r="A6909" s="609" t="str">
        <f t="shared" si="107"/>
        <v>101396</v>
      </c>
      <c r="B6909" s="607" t="s">
        <v>7026</v>
      </c>
      <c r="C6909" s="607" t="s">
        <v>17730</v>
      </c>
      <c r="D6909" s="607" t="s">
        <v>17483</v>
      </c>
      <c r="E6909" s="619" t="s">
        <v>34562</v>
      </c>
      <c r="F6909"/>
      <c r="G6909"/>
      <c r="H6909"/>
    </row>
    <row r="6910" spans="1:8" ht="15" x14ac:dyDescent="0.25">
      <c r="A6910" s="609" t="str">
        <f t="shared" si="107"/>
        <v>101397</v>
      </c>
      <c r="B6910" s="607" t="s">
        <v>7027</v>
      </c>
      <c r="C6910" s="607" t="s">
        <v>17389</v>
      </c>
      <c r="D6910" s="607" t="s">
        <v>17483</v>
      </c>
      <c r="E6910" s="619" t="s">
        <v>34563</v>
      </c>
      <c r="F6910"/>
      <c r="G6910"/>
      <c r="H6910"/>
    </row>
    <row r="6911" spans="1:8" ht="15" x14ac:dyDescent="0.25">
      <c r="A6911" s="609" t="str">
        <f t="shared" si="107"/>
        <v>101398</v>
      </c>
      <c r="B6911" s="607" t="s">
        <v>7028</v>
      </c>
      <c r="C6911" s="607" t="s">
        <v>17731</v>
      </c>
      <c r="D6911" s="607" t="s">
        <v>17483</v>
      </c>
      <c r="E6911" s="619" t="s">
        <v>34564</v>
      </c>
      <c r="F6911"/>
      <c r="G6911"/>
      <c r="H6911"/>
    </row>
    <row r="6912" spans="1:8" ht="15" x14ac:dyDescent="0.25">
      <c r="A6912" s="609" t="str">
        <f t="shared" si="107"/>
        <v>101399</v>
      </c>
      <c r="B6912" s="607" t="s">
        <v>7029</v>
      </c>
      <c r="C6912" s="607" t="s">
        <v>17391</v>
      </c>
      <c r="D6912" s="607" t="s">
        <v>17483</v>
      </c>
      <c r="E6912" s="619" t="s">
        <v>34565</v>
      </c>
      <c r="F6912"/>
      <c r="G6912"/>
      <c r="H6912"/>
    </row>
    <row r="6913" spans="1:8" ht="15" x14ac:dyDescent="0.25">
      <c r="A6913" s="609" t="str">
        <f t="shared" si="107"/>
        <v>101400</v>
      </c>
      <c r="B6913" s="607" t="s">
        <v>7030</v>
      </c>
      <c r="C6913" s="607" t="s">
        <v>17732</v>
      </c>
      <c r="D6913" s="607" t="s">
        <v>17483</v>
      </c>
      <c r="E6913" s="619" t="s">
        <v>34566</v>
      </c>
      <c r="F6913"/>
      <c r="G6913"/>
      <c r="H6913"/>
    </row>
    <row r="6914" spans="1:8" ht="15" x14ac:dyDescent="0.25">
      <c r="A6914" s="609" t="str">
        <f t="shared" ref="A6914:A6977" si="108">IF(ISERROR(SEARCH("/",B6914)=6),TRIM(CLEAN(B6914)),IF(SEARCH("/",B6914)=6,IF(LEN(TRIM(CLEAN(B6914)))=7,LEFT(TRIM(CLEAN(B6914)),6)&amp;"00"&amp;RIGHT(TRIM(CLEAN(B6914)),1),LEFT(TRIM(CLEAN(B6914)),6)&amp;"0"&amp;RIGHT(TRIM(CLEAN(B6914)),2)),TRIM(CLEAN(B6914))))</f>
        <v>101401</v>
      </c>
      <c r="B6914" s="607" t="s">
        <v>7031</v>
      </c>
      <c r="C6914" s="607" t="s">
        <v>17394</v>
      </c>
      <c r="D6914" s="607" t="s">
        <v>17483</v>
      </c>
      <c r="E6914" s="619" t="s">
        <v>34567</v>
      </c>
      <c r="F6914"/>
      <c r="G6914"/>
      <c r="H6914"/>
    </row>
    <row r="6915" spans="1:8" ht="15" x14ac:dyDescent="0.25">
      <c r="A6915" s="609" t="str">
        <f t="shared" si="108"/>
        <v>101402</v>
      </c>
      <c r="B6915" s="607" t="s">
        <v>7032</v>
      </c>
      <c r="C6915" s="607" t="s">
        <v>17395</v>
      </c>
      <c r="D6915" s="607" t="s">
        <v>17483</v>
      </c>
      <c r="E6915" s="619" t="s">
        <v>34568</v>
      </c>
      <c r="F6915"/>
      <c r="G6915"/>
      <c r="H6915"/>
    </row>
    <row r="6916" spans="1:8" ht="15" x14ac:dyDescent="0.25">
      <c r="A6916" s="609" t="str">
        <f t="shared" si="108"/>
        <v>101403</v>
      </c>
      <c r="B6916" s="607" t="s">
        <v>7033</v>
      </c>
      <c r="C6916" s="607" t="s">
        <v>17719</v>
      </c>
      <c r="D6916" s="607" t="s">
        <v>17483</v>
      </c>
      <c r="E6916" s="619" t="s">
        <v>34569</v>
      </c>
      <c r="F6916"/>
      <c r="G6916"/>
      <c r="H6916"/>
    </row>
    <row r="6917" spans="1:8" ht="15" x14ac:dyDescent="0.25">
      <c r="A6917" s="609" t="str">
        <f t="shared" si="108"/>
        <v>101404</v>
      </c>
      <c r="B6917" s="607" t="s">
        <v>7034</v>
      </c>
      <c r="C6917" s="607" t="s">
        <v>17480</v>
      </c>
      <c r="D6917" s="607" t="s">
        <v>17483</v>
      </c>
      <c r="E6917" s="619" t="s">
        <v>34570</v>
      </c>
      <c r="F6917"/>
      <c r="G6917"/>
      <c r="H6917"/>
    </row>
    <row r="6918" spans="1:8" ht="15" x14ac:dyDescent="0.25">
      <c r="A6918" s="609" t="str">
        <f t="shared" si="108"/>
        <v>101405</v>
      </c>
      <c r="B6918" s="607" t="s">
        <v>7035</v>
      </c>
      <c r="C6918" s="607" t="s">
        <v>17481</v>
      </c>
      <c r="D6918" s="607" t="s">
        <v>17483</v>
      </c>
      <c r="E6918" s="619" t="s">
        <v>34571</v>
      </c>
      <c r="F6918"/>
      <c r="G6918"/>
      <c r="H6918"/>
    </row>
    <row r="6919" spans="1:8" ht="15" x14ac:dyDescent="0.25">
      <c r="A6919" s="609" t="str">
        <f t="shared" si="108"/>
        <v>101407</v>
      </c>
      <c r="B6919" s="607" t="s">
        <v>7036</v>
      </c>
      <c r="C6919" s="607" t="s">
        <v>17397</v>
      </c>
      <c r="D6919" s="607" t="s">
        <v>17483</v>
      </c>
      <c r="E6919" s="619" t="s">
        <v>34572</v>
      </c>
      <c r="F6919"/>
      <c r="G6919"/>
      <c r="H6919"/>
    </row>
    <row r="6920" spans="1:8" ht="15" x14ac:dyDescent="0.25">
      <c r="A6920" s="609" t="str">
        <f t="shared" si="108"/>
        <v>101408</v>
      </c>
      <c r="B6920" s="607" t="s">
        <v>7037</v>
      </c>
      <c r="C6920" s="607" t="s">
        <v>17398</v>
      </c>
      <c r="D6920" s="607" t="s">
        <v>17483</v>
      </c>
      <c r="E6920" s="619" t="s">
        <v>34573</v>
      </c>
      <c r="F6920"/>
      <c r="G6920"/>
      <c r="H6920"/>
    </row>
    <row r="6921" spans="1:8" ht="15" x14ac:dyDescent="0.25">
      <c r="A6921" s="609" t="str">
        <f t="shared" si="108"/>
        <v>101409</v>
      </c>
      <c r="B6921" s="607" t="s">
        <v>7038</v>
      </c>
      <c r="C6921" s="607" t="s">
        <v>17733</v>
      </c>
      <c r="D6921" s="607" t="s">
        <v>17483</v>
      </c>
      <c r="E6921" s="619" t="s">
        <v>34574</v>
      </c>
      <c r="F6921"/>
      <c r="G6921"/>
      <c r="H6921"/>
    </row>
    <row r="6922" spans="1:8" ht="15" x14ac:dyDescent="0.25">
      <c r="A6922" s="609" t="str">
        <f t="shared" si="108"/>
        <v>101410</v>
      </c>
      <c r="B6922" s="607" t="s">
        <v>7039</v>
      </c>
      <c r="C6922" s="607" t="s">
        <v>17458</v>
      </c>
      <c r="D6922" s="607" t="s">
        <v>17483</v>
      </c>
      <c r="E6922" s="619" t="s">
        <v>34575</v>
      </c>
      <c r="F6922"/>
      <c r="G6922"/>
      <c r="H6922"/>
    </row>
    <row r="6923" spans="1:8" ht="15" x14ac:dyDescent="0.25">
      <c r="A6923" s="609" t="str">
        <f t="shared" si="108"/>
        <v>101411</v>
      </c>
      <c r="B6923" s="607" t="s">
        <v>7040</v>
      </c>
      <c r="C6923" s="607" t="s">
        <v>17734</v>
      </c>
      <c r="D6923" s="607" t="s">
        <v>17483</v>
      </c>
      <c r="E6923" s="619" t="s">
        <v>34576</v>
      </c>
      <c r="F6923"/>
      <c r="G6923"/>
      <c r="H6923"/>
    </row>
    <row r="6924" spans="1:8" ht="15" x14ac:dyDescent="0.25">
      <c r="A6924" s="609" t="str">
        <f t="shared" si="108"/>
        <v>101412</v>
      </c>
      <c r="B6924" s="607" t="s">
        <v>7041</v>
      </c>
      <c r="C6924" s="607" t="s">
        <v>17735</v>
      </c>
      <c r="D6924" s="607" t="s">
        <v>17483</v>
      </c>
      <c r="E6924" s="619" t="s">
        <v>34577</v>
      </c>
      <c r="F6924"/>
      <c r="G6924"/>
      <c r="H6924"/>
    </row>
    <row r="6925" spans="1:8" ht="15" x14ac:dyDescent="0.25">
      <c r="A6925" s="609" t="str">
        <f t="shared" si="108"/>
        <v>101413</v>
      </c>
      <c r="B6925" s="607" t="s">
        <v>7042</v>
      </c>
      <c r="C6925" s="607" t="s">
        <v>17401</v>
      </c>
      <c r="D6925" s="607" t="s">
        <v>17483</v>
      </c>
      <c r="E6925" s="619" t="s">
        <v>34578</v>
      </c>
      <c r="F6925"/>
      <c r="G6925"/>
      <c r="H6925"/>
    </row>
    <row r="6926" spans="1:8" ht="15" x14ac:dyDescent="0.25">
      <c r="A6926" s="609" t="str">
        <f t="shared" si="108"/>
        <v>101414</v>
      </c>
      <c r="B6926" s="607" t="s">
        <v>7043</v>
      </c>
      <c r="C6926" s="607" t="s">
        <v>17736</v>
      </c>
      <c r="D6926" s="607" t="s">
        <v>17483</v>
      </c>
      <c r="E6926" s="619" t="s">
        <v>34579</v>
      </c>
      <c r="F6926"/>
      <c r="G6926"/>
      <c r="H6926"/>
    </row>
    <row r="6927" spans="1:8" ht="15" x14ac:dyDescent="0.25">
      <c r="A6927" s="609" t="str">
        <f t="shared" si="108"/>
        <v>101415</v>
      </c>
      <c r="B6927" s="607" t="s">
        <v>7044</v>
      </c>
      <c r="C6927" s="607" t="s">
        <v>17737</v>
      </c>
      <c r="D6927" s="607" t="s">
        <v>17483</v>
      </c>
      <c r="E6927" s="619" t="s">
        <v>34580</v>
      </c>
      <c r="F6927"/>
      <c r="G6927"/>
      <c r="H6927"/>
    </row>
    <row r="6928" spans="1:8" ht="15" x14ac:dyDescent="0.25">
      <c r="A6928" s="609" t="str">
        <f t="shared" si="108"/>
        <v>101416</v>
      </c>
      <c r="B6928" s="607" t="s">
        <v>7045</v>
      </c>
      <c r="C6928" s="607" t="s">
        <v>6369</v>
      </c>
      <c r="D6928" s="607" t="s">
        <v>17483</v>
      </c>
      <c r="E6928" s="619" t="s">
        <v>34581</v>
      </c>
      <c r="F6928"/>
      <c r="G6928"/>
      <c r="H6928"/>
    </row>
    <row r="6929" spans="1:8" ht="15" x14ac:dyDescent="0.25">
      <c r="A6929" s="609" t="str">
        <f t="shared" si="108"/>
        <v>101417</v>
      </c>
      <c r="B6929" s="607" t="s">
        <v>7046</v>
      </c>
      <c r="C6929" s="607" t="s">
        <v>17738</v>
      </c>
      <c r="D6929" s="607" t="s">
        <v>17483</v>
      </c>
      <c r="E6929" s="619" t="s">
        <v>34582</v>
      </c>
      <c r="F6929"/>
      <c r="G6929"/>
      <c r="H6929"/>
    </row>
    <row r="6930" spans="1:8" ht="15" x14ac:dyDescent="0.25">
      <c r="A6930" s="609" t="str">
        <f t="shared" si="108"/>
        <v>101418</v>
      </c>
      <c r="B6930" s="607" t="s">
        <v>7047</v>
      </c>
      <c r="C6930" s="607" t="s">
        <v>17739</v>
      </c>
      <c r="D6930" s="607" t="s">
        <v>17483</v>
      </c>
      <c r="E6930" s="619" t="s">
        <v>34583</v>
      </c>
      <c r="F6930"/>
      <c r="G6930"/>
      <c r="H6930"/>
    </row>
    <row r="6931" spans="1:8" ht="15" x14ac:dyDescent="0.25">
      <c r="A6931" s="609" t="str">
        <f t="shared" si="108"/>
        <v>101419</v>
      </c>
      <c r="B6931" s="607" t="s">
        <v>7048</v>
      </c>
      <c r="C6931" s="607" t="s">
        <v>17740</v>
      </c>
      <c r="D6931" s="607" t="s">
        <v>17483</v>
      </c>
      <c r="E6931" s="619" t="s">
        <v>34584</v>
      </c>
      <c r="F6931"/>
      <c r="G6931"/>
      <c r="H6931"/>
    </row>
    <row r="6932" spans="1:8" ht="15" x14ac:dyDescent="0.25">
      <c r="A6932" s="609" t="str">
        <f t="shared" si="108"/>
        <v>101420</v>
      </c>
      <c r="B6932" s="607" t="s">
        <v>7049</v>
      </c>
      <c r="C6932" s="607" t="s">
        <v>17741</v>
      </c>
      <c r="D6932" s="607" t="s">
        <v>17483</v>
      </c>
      <c r="E6932" s="619" t="s">
        <v>34585</v>
      </c>
      <c r="F6932"/>
      <c r="G6932"/>
      <c r="H6932"/>
    </row>
    <row r="6933" spans="1:8" ht="15" x14ac:dyDescent="0.25">
      <c r="A6933" s="609" t="str">
        <f t="shared" si="108"/>
        <v>101421</v>
      </c>
      <c r="B6933" s="607" t="s">
        <v>7050</v>
      </c>
      <c r="C6933" s="607" t="s">
        <v>17742</v>
      </c>
      <c r="D6933" s="607" t="s">
        <v>17483</v>
      </c>
      <c r="E6933" s="619" t="s">
        <v>34586</v>
      </c>
      <c r="F6933"/>
      <c r="G6933"/>
      <c r="H6933"/>
    </row>
    <row r="6934" spans="1:8" ht="15" x14ac:dyDescent="0.25">
      <c r="A6934" s="609" t="str">
        <f t="shared" si="108"/>
        <v>101422</v>
      </c>
      <c r="B6934" s="607" t="s">
        <v>7051</v>
      </c>
      <c r="C6934" s="607" t="s">
        <v>17743</v>
      </c>
      <c r="D6934" s="607" t="s">
        <v>17483</v>
      </c>
      <c r="E6934" s="619" t="s">
        <v>34587</v>
      </c>
      <c r="F6934"/>
      <c r="G6934"/>
      <c r="H6934"/>
    </row>
    <row r="6935" spans="1:8" ht="15" x14ac:dyDescent="0.25">
      <c r="A6935" s="609" t="str">
        <f t="shared" si="108"/>
        <v>101423</v>
      </c>
      <c r="B6935" s="607" t="s">
        <v>7052</v>
      </c>
      <c r="C6935" s="607" t="s">
        <v>17744</v>
      </c>
      <c r="D6935" s="607" t="s">
        <v>17483</v>
      </c>
      <c r="E6935" s="619" t="s">
        <v>34588</v>
      </c>
      <c r="F6935"/>
      <c r="G6935"/>
      <c r="H6935"/>
    </row>
    <row r="6936" spans="1:8" ht="15" x14ac:dyDescent="0.25">
      <c r="A6936" s="609" t="str">
        <f t="shared" si="108"/>
        <v>101424</v>
      </c>
      <c r="B6936" s="607" t="s">
        <v>7053</v>
      </c>
      <c r="C6936" s="607" t="s">
        <v>17745</v>
      </c>
      <c r="D6936" s="607" t="s">
        <v>17483</v>
      </c>
      <c r="E6936" s="619" t="s">
        <v>34589</v>
      </c>
      <c r="F6936"/>
      <c r="G6936"/>
      <c r="H6936"/>
    </row>
    <row r="6937" spans="1:8" ht="15" x14ac:dyDescent="0.25">
      <c r="A6937" s="609" t="str">
        <f t="shared" si="108"/>
        <v>101425</v>
      </c>
      <c r="B6937" s="607" t="s">
        <v>7054</v>
      </c>
      <c r="C6937" s="607" t="s">
        <v>17746</v>
      </c>
      <c r="D6937" s="607" t="s">
        <v>17483</v>
      </c>
      <c r="E6937" s="619" t="s">
        <v>34590</v>
      </c>
      <c r="F6937"/>
      <c r="G6937"/>
      <c r="H6937"/>
    </row>
    <row r="6938" spans="1:8" ht="15" x14ac:dyDescent="0.25">
      <c r="A6938" s="609" t="str">
        <f t="shared" si="108"/>
        <v>101426</v>
      </c>
      <c r="B6938" s="607" t="s">
        <v>7055</v>
      </c>
      <c r="C6938" s="607" t="s">
        <v>17747</v>
      </c>
      <c r="D6938" s="607" t="s">
        <v>17483</v>
      </c>
      <c r="E6938" s="619" t="s">
        <v>34591</v>
      </c>
      <c r="F6938"/>
      <c r="G6938"/>
      <c r="H6938"/>
    </row>
    <row r="6939" spans="1:8" ht="15" x14ac:dyDescent="0.25">
      <c r="A6939" s="609" t="str">
        <f t="shared" si="108"/>
        <v>101427</v>
      </c>
      <c r="B6939" s="607" t="s">
        <v>7056</v>
      </c>
      <c r="C6939" s="607" t="s">
        <v>17417</v>
      </c>
      <c r="D6939" s="607" t="s">
        <v>17483</v>
      </c>
      <c r="E6939" s="619" t="s">
        <v>34592</v>
      </c>
      <c r="F6939"/>
      <c r="G6939"/>
      <c r="H6939"/>
    </row>
    <row r="6940" spans="1:8" ht="15" x14ac:dyDescent="0.25">
      <c r="A6940" s="609" t="str">
        <f t="shared" si="108"/>
        <v>101428</v>
      </c>
      <c r="B6940" s="607" t="s">
        <v>7057</v>
      </c>
      <c r="C6940" s="607" t="s">
        <v>17748</v>
      </c>
      <c r="D6940" s="607" t="s">
        <v>17483</v>
      </c>
      <c r="E6940" s="619" t="s">
        <v>34593</v>
      </c>
      <c r="F6940"/>
      <c r="G6940"/>
      <c r="H6940"/>
    </row>
    <row r="6941" spans="1:8" ht="15" x14ac:dyDescent="0.25">
      <c r="A6941" s="609" t="str">
        <f t="shared" si="108"/>
        <v>101429</v>
      </c>
      <c r="B6941" s="607" t="s">
        <v>7058</v>
      </c>
      <c r="C6941" s="607" t="s">
        <v>17749</v>
      </c>
      <c r="D6941" s="607" t="s">
        <v>17483</v>
      </c>
      <c r="E6941" s="619" t="s">
        <v>34594</v>
      </c>
      <c r="F6941"/>
      <c r="G6941"/>
      <c r="H6941"/>
    </row>
    <row r="6942" spans="1:8" ht="15" x14ac:dyDescent="0.25">
      <c r="A6942" s="609" t="str">
        <f t="shared" si="108"/>
        <v>101430</v>
      </c>
      <c r="B6942" s="607" t="s">
        <v>7059</v>
      </c>
      <c r="C6942" s="607" t="s">
        <v>17750</v>
      </c>
      <c r="D6942" s="607" t="s">
        <v>17483</v>
      </c>
      <c r="E6942" s="619" t="s">
        <v>34595</v>
      </c>
      <c r="F6942"/>
      <c r="G6942"/>
      <c r="H6942"/>
    </row>
    <row r="6943" spans="1:8" ht="15" x14ac:dyDescent="0.25">
      <c r="A6943" s="609" t="str">
        <f t="shared" si="108"/>
        <v>101431</v>
      </c>
      <c r="B6943" s="607" t="s">
        <v>7060</v>
      </c>
      <c r="C6943" s="607" t="s">
        <v>17421</v>
      </c>
      <c r="D6943" s="607" t="s">
        <v>17483</v>
      </c>
      <c r="E6943" s="619" t="s">
        <v>34596</v>
      </c>
      <c r="F6943"/>
      <c r="G6943"/>
      <c r="H6943"/>
    </row>
    <row r="6944" spans="1:8" ht="15" x14ac:dyDescent="0.25">
      <c r="A6944" s="609" t="str">
        <f t="shared" si="108"/>
        <v>101432</v>
      </c>
      <c r="B6944" s="607" t="s">
        <v>7061</v>
      </c>
      <c r="C6944" s="607" t="s">
        <v>17751</v>
      </c>
      <c r="D6944" s="607" t="s">
        <v>17483</v>
      </c>
      <c r="E6944" s="619" t="s">
        <v>34597</v>
      </c>
      <c r="F6944"/>
      <c r="G6944"/>
      <c r="H6944"/>
    </row>
    <row r="6945" spans="1:8" ht="15" x14ac:dyDescent="0.25">
      <c r="A6945" s="609" t="str">
        <f t="shared" si="108"/>
        <v>101433</v>
      </c>
      <c r="B6945" s="607" t="s">
        <v>7062</v>
      </c>
      <c r="C6945" s="607" t="s">
        <v>17424</v>
      </c>
      <c r="D6945" s="607" t="s">
        <v>17483</v>
      </c>
      <c r="E6945" s="619" t="s">
        <v>34598</v>
      </c>
      <c r="F6945"/>
      <c r="G6945"/>
      <c r="H6945"/>
    </row>
    <row r="6946" spans="1:8" ht="15" x14ac:dyDescent="0.25">
      <c r="A6946" s="609" t="str">
        <f t="shared" si="108"/>
        <v>101434</v>
      </c>
      <c r="B6946" s="607" t="s">
        <v>7063</v>
      </c>
      <c r="C6946" s="607" t="s">
        <v>17752</v>
      </c>
      <c r="D6946" s="607" t="s">
        <v>17483</v>
      </c>
      <c r="E6946" s="619" t="s">
        <v>34599</v>
      </c>
      <c r="F6946"/>
      <c r="G6946"/>
      <c r="H6946"/>
    </row>
    <row r="6947" spans="1:8" ht="15" x14ac:dyDescent="0.25">
      <c r="A6947" s="609" t="str">
        <f t="shared" si="108"/>
        <v>101435</v>
      </c>
      <c r="B6947" s="607" t="s">
        <v>7064</v>
      </c>
      <c r="C6947" s="607" t="s">
        <v>17753</v>
      </c>
      <c r="D6947" s="607" t="s">
        <v>17483</v>
      </c>
      <c r="E6947" s="619" t="s">
        <v>34600</v>
      </c>
      <c r="F6947"/>
      <c r="G6947"/>
      <c r="H6947"/>
    </row>
    <row r="6948" spans="1:8" ht="15" x14ac:dyDescent="0.25">
      <c r="A6948" s="609" t="str">
        <f t="shared" si="108"/>
        <v>101436</v>
      </c>
      <c r="B6948" s="607" t="s">
        <v>7065</v>
      </c>
      <c r="C6948" s="607" t="s">
        <v>17426</v>
      </c>
      <c r="D6948" s="607" t="s">
        <v>17483</v>
      </c>
      <c r="E6948" s="619" t="s">
        <v>34601</v>
      </c>
      <c r="F6948"/>
      <c r="G6948"/>
      <c r="H6948"/>
    </row>
    <row r="6949" spans="1:8" ht="15" x14ac:dyDescent="0.25">
      <c r="A6949" s="609" t="str">
        <f t="shared" si="108"/>
        <v>101437</v>
      </c>
      <c r="B6949" s="607" t="s">
        <v>7066</v>
      </c>
      <c r="C6949" s="607" t="s">
        <v>17754</v>
      </c>
      <c r="D6949" s="607" t="s">
        <v>17483</v>
      </c>
      <c r="E6949" s="619" t="s">
        <v>34602</v>
      </c>
      <c r="F6949"/>
      <c r="G6949"/>
      <c r="H6949"/>
    </row>
    <row r="6950" spans="1:8" ht="15" x14ac:dyDescent="0.25">
      <c r="A6950" s="609" t="str">
        <f t="shared" si="108"/>
        <v>101438</v>
      </c>
      <c r="B6950" s="607" t="s">
        <v>7067</v>
      </c>
      <c r="C6950" s="607" t="s">
        <v>17428</v>
      </c>
      <c r="D6950" s="607" t="s">
        <v>17483</v>
      </c>
      <c r="E6950" s="619" t="s">
        <v>34603</v>
      </c>
      <c r="F6950"/>
      <c r="G6950"/>
      <c r="H6950"/>
    </row>
    <row r="6951" spans="1:8" ht="15" x14ac:dyDescent="0.25">
      <c r="A6951" s="609" t="str">
        <f t="shared" si="108"/>
        <v>101439</v>
      </c>
      <c r="B6951" s="607" t="s">
        <v>7068</v>
      </c>
      <c r="C6951" s="607" t="s">
        <v>17429</v>
      </c>
      <c r="D6951" s="607" t="s">
        <v>17483</v>
      </c>
      <c r="E6951" s="619" t="s">
        <v>34604</v>
      </c>
      <c r="F6951"/>
      <c r="G6951"/>
      <c r="H6951"/>
    </row>
    <row r="6952" spans="1:8" ht="15" x14ac:dyDescent="0.25">
      <c r="A6952" s="609" t="str">
        <f t="shared" si="108"/>
        <v>101440</v>
      </c>
      <c r="B6952" s="607" t="s">
        <v>7069</v>
      </c>
      <c r="C6952" s="607" t="s">
        <v>17755</v>
      </c>
      <c r="D6952" s="607" t="s">
        <v>17483</v>
      </c>
      <c r="E6952" s="619" t="s">
        <v>34605</v>
      </c>
      <c r="F6952"/>
      <c r="G6952"/>
      <c r="H6952"/>
    </row>
    <row r="6953" spans="1:8" ht="15" x14ac:dyDescent="0.25">
      <c r="A6953" s="609" t="str">
        <f t="shared" si="108"/>
        <v>101441</v>
      </c>
      <c r="B6953" s="607" t="s">
        <v>7070</v>
      </c>
      <c r="C6953" s="607" t="s">
        <v>17432</v>
      </c>
      <c r="D6953" s="607" t="s">
        <v>17483</v>
      </c>
      <c r="E6953" s="619" t="s">
        <v>34606</v>
      </c>
      <c r="F6953"/>
      <c r="G6953"/>
      <c r="H6953"/>
    </row>
    <row r="6954" spans="1:8" ht="15" x14ac:dyDescent="0.25">
      <c r="A6954" s="609" t="str">
        <f t="shared" si="108"/>
        <v>101442</v>
      </c>
      <c r="B6954" s="607" t="s">
        <v>7071</v>
      </c>
      <c r="C6954" s="607" t="s">
        <v>17756</v>
      </c>
      <c r="D6954" s="607" t="s">
        <v>17483</v>
      </c>
      <c r="E6954" s="619" t="s">
        <v>34600</v>
      </c>
      <c r="F6954"/>
      <c r="G6954"/>
      <c r="H6954"/>
    </row>
    <row r="6955" spans="1:8" ht="15" x14ac:dyDescent="0.25">
      <c r="A6955" s="609" t="str">
        <f t="shared" si="108"/>
        <v>101443</v>
      </c>
      <c r="B6955" s="607" t="s">
        <v>7072</v>
      </c>
      <c r="C6955" s="607" t="s">
        <v>17434</v>
      </c>
      <c r="D6955" s="607" t="s">
        <v>17483</v>
      </c>
      <c r="E6955" s="619" t="s">
        <v>34607</v>
      </c>
      <c r="F6955"/>
      <c r="G6955"/>
      <c r="H6955"/>
    </row>
    <row r="6956" spans="1:8" ht="15" x14ac:dyDescent="0.25">
      <c r="A6956" s="609" t="str">
        <f t="shared" si="108"/>
        <v>101444</v>
      </c>
      <c r="B6956" s="607" t="s">
        <v>7073</v>
      </c>
      <c r="C6956" s="607" t="s">
        <v>17437</v>
      </c>
      <c r="D6956" s="607" t="s">
        <v>17483</v>
      </c>
      <c r="E6956" s="619" t="s">
        <v>34608</v>
      </c>
      <c r="F6956"/>
      <c r="G6956"/>
      <c r="H6956"/>
    </row>
    <row r="6957" spans="1:8" ht="15" x14ac:dyDescent="0.25">
      <c r="A6957" s="609" t="str">
        <f t="shared" si="108"/>
        <v>101445</v>
      </c>
      <c r="B6957" s="607" t="s">
        <v>7074</v>
      </c>
      <c r="C6957" s="607" t="s">
        <v>17438</v>
      </c>
      <c r="D6957" s="607" t="s">
        <v>17483</v>
      </c>
      <c r="E6957" s="619" t="s">
        <v>34609</v>
      </c>
      <c r="F6957"/>
      <c r="G6957"/>
      <c r="H6957"/>
    </row>
    <row r="6958" spans="1:8" ht="15" x14ac:dyDescent="0.25">
      <c r="A6958" s="609" t="str">
        <f t="shared" si="108"/>
        <v>101446</v>
      </c>
      <c r="B6958" s="607" t="s">
        <v>7075</v>
      </c>
      <c r="C6958" s="607" t="s">
        <v>17439</v>
      </c>
      <c r="D6958" s="607" t="s">
        <v>17483</v>
      </c>
      <c r="E6958" s="619" t="s">
        <v>34610</v>
      </c>
      <c r="F6958"/>
      <c r="G6958"/>
      <c r="H6958"/>
    </row>
    <row r="6959" spans="1:8" ht="15" x14ac:dyDescent="0.25">
      <c r="A6959" s="609" t="str">
        <f t="shared" si="108"/>
        <v>101447</v>
      </c>
      <c r="B6959" s="607" t="s">
        <v>7076</v>
      </c>
      <c r="C6959" s="607" t="s">
        <v>17440</v>
      </c>
      <c r="D6959" s="607" t="s">
        <v>17483</v>
      </c>
      <c r="E6959" s="619" t="s">
        <v>34611</v>
      </c>
      <c r="F6959"/>
      <c r="G6959"/>
      <c r="H6959"/>
    </row>
    <row r="6960" spans="1:8" ht="15" x14ac:dyDescent="0.25">
      <c r="A6960" s="609" t="str">
        <f t="shared" si="108"/>
        <v>101448</v>
      </c>
      <c r="B6960" s="607" t="s">
        <v>7077</v>
      </c>
      <c r="C6960" s="607" t="s">
        <v>17442</v>
      </c>
      <c r="D6960" s="607" t="s">
        <v>17483</v>
      </c>
      <c r="E6960" s="619" t="s">
        <v>34612</v>
      </c>
      <c r="F6960"/>
      <c r="G6960"/>
      <c r="H6960"/>
    </row>
    <row r="6961" spans="1:8" ht="15" x14ac:dyDescent="0.25">
      <c r="A6961" s="609" t="str">
        <f t="shared" si="108"/>
        <v>101449</v>
      </c>
      <c r="B6961" s="607" t="s">
        <v>7078</v>
      </c>
      <c r="C6961" s="607" t="s">
        <v>17757</v>
      </c>
      <c r="D6961" s="607" t="s">
        <v>17483</v>
      </c>
      <c r="E6961" s="619" t="s">
        <v>34613</v>
      </c>
      <c r="F6961"/>
      <c r="G6961"/>
      <c r="H6961"/>
    </row>
    <row r="6962" spans="1:8" ht="15" x14ac:dyDescent="0.25">
      <c r="A6962" s="609" t="str">
        <f t="shared" si="108"/>
        <v>101450</v>
      </c>
      <c r="B6962" s="607" t="s">
        <v>7079</v>
      </c>
      <c r="C6962" s="607" t="s">
        <v>17445</v>
      </c>
      <c r="D6962" s="607" t="s">
        <v>17483</v>
      </c>
      <c r="E6962" s="619" t="s">
        <v>34614</v>
      </c>
      <c r="F6962"/>
      <c r="G6962"/>
      <c r="H6962"/>
    </row>
    <row r="6963" spans="1:8" ht="15" x14ac:dyDescent="0.25">
      <c r="A6963" s="609" t="str">
        <f t="shared" si="108"/>
        <v>101451</v>
      </c>
      <c r="B6963" s="607" t="s">
        <v>7080</v>
      </c>
      <c r="C6963" s="607" t="s">
        <v>17446</v>
      </c>
      <c r="D6963" s="607" t="s">
        <v>17483</v>
      </c>
      <c r="E6963" s="619" t="s">
        <v>34548</v>
      </c>
      <c r="F6963"/>
      <c r="G6963"/>
      <c r="H6963"/>
    </row>
    <row r="6964" spans="1:8" ht="15" x14ac:dyDescent="0.25">
      <c r="A6964" s="609" t="str">
        <f t="shared" si="108"/>
        <v>101452</v>
      </c>
      <c r="B6964" s="607" t="s">
        <v>7081</v>
      </c>
      <c r="C6964" s="607" t="s">
        <v>17758</v>
      </c>
      <c r="D6964" s="607" t="s">
        <v>17483</v>
      </c>
      <c r="E6964" s="619" t="s">
        <v>34615</v>
      </c>
      <c r="F6964"/>
      <c r="G6964"/>
      <c r="H6964"/>
    </row>
    <row r="6965" spans="1:8" ht="15" x14ac:dyDescent="0.25">
      <c r="A6965" s="609" t="str">
        <f t="shared" si="108"/>
        <v>101453</v>
      </c>
      <c r="B6965" s="607" t="s">
        <v>7082</v>
      </c>
      <c r="C6965" s="607" t="s">
        <v>17448</v>
      </c>
      <c r="D6965" s="607" t="s">
        <v>17483</v>
      </c>
      <c r="E6965" s="619" t="s">
        <v>34616</v>
      </c>
      <c r="F6965"/>
      <c r="G6965"/>
      <c r="H6965"/>
    </row>
    <row r="6966" spans="1:8" ht="15" x14ac:dyDescent="0.25">
      <c r="A6966" s="609" t="str">
        <f t="shared" si="108"/>
        <v>101454</v>
      </c>
      <c r="B6966" s="607" t="s">
        <v>7083</v>
      </c>
      <c r="C6966" s="607" t="s">
        <v>17759</v>
      </c>
      <c r="D6966" s="607" t="s">
        <v>17483</v>
      </c>
      <c r="E6966" s="619" t="s">
        <v>34617</v>
      </c>
      <c r="F6966"/>
      <c r="G6966"/>
      <c r="H6966"/>
    </row>
    <row r="6967" spans="1:8" ht="15" x14ac:dyDescent="0.25">
      <c r="A6967" s="609" t="str">
        <f t="shared" si="108"/>
        <v>101455</v>
      </c>
      <c r="B6967" s="607" t="s">
        <v>7084</v>
      </c>
      <c r="C6967" s="607" t="s">
        <v>17450</v>
      </c>
      <c r="D6967" s="607" t="s">
        <v>17483</v>
      </c>
      <c r="E6967" s="619" t="s">
        <v>34618</v>
      </c>
      <c r="F6967"/>
      <c r="G6967"/>
      <c r="H6967"/>
    </row>
    <row r="6968" spans="1:8" ht="15" x14ac:dyDescent="0.25">
      <c r="A6968" s="609" t="str">
        <f t="shared" si="108"/>
        <v>101456</v>
      </c>
      <c r="B6968" s="607" t="s">
        <v>7085</v>
      </c>
      <c r="C6968" s="607" t="s">
        <v>17760</v>
      </c>
      <c r="D6968" s="607" t="s">
        <v>17483</v>
      </c>
      <c r="E6968" s="619" t="s">
        <v>34619</v>
      </c>
      <c r="F6968"/>
      <c r="G6968"/>
      <c r="H6968"/>
    </row>
    <row r="6969" spans="1:8" ht="15" x14ac:dyDescent="0.25">
      <c r="A6969" s="609" t="str">
        <f t="shared" si="108"/>
        <v>101457</v>
      </c>
      <c r="B6969" s="607" t="s">
        <v>7086</v>
      </c>
      <c r="C6969" s="607" t="s">
        <v>17761</v>
      </c>
      <c r="D6969" s="607" t="s">
        <v>17483</v>
      </c>
      <c r="E6969" s="619" t="s">
        <v>34620</v>
      </c>
      <c r="F6969"/>
      <c r="G6969"/>
      <c r="H6969"/>
    </row>
    <row r="6970" spans="1:8" ht="15" x14ac:dyDescent="0.25">
      <c r="A6970" s="609" t="str">
        <f t="shared" si="108"/>
        <v>101458</v>
      </c>
      <c r="B6970" s="607" t="s">
        <v>7087</v>
      </c>
      <c r="C6970" s="607" t="s">
        <v>17762</v>
      </c>
      <c r="D6970" s="607" t="s">
        <v>17483</v>
      </c>
      <c r="E6970" s="619" t="s">
        <v>34621</v>
      </c>
      <c r="F6970"/>
      <c r="G6970"/>
      <c r="H6970"/>
    </row>
    <row r="6971" spans="1:8" ht="15" x14ac:dyDescent="0.25">
      <c r="A6971" s="609" t="str">
        <f t="shared" si="108"/>
        <v>101459</v>
      </c>
      <c r="B6971" s="607" t="s">
        <v>7088</v>
      </c>
      <c r="C6971" s="607" t="s">
        <v>17455</v>
      </c>
      <c r="D6971" s="607" t="s">
        <v>17483</v>
      </c>
      <c r="E6971" s="619" t="s">
        <v>34622</v>
      </c>
      <c r="F6971"/>
      <c r="G6971"/>
      <c r="H6971"/>
    </row>
    <row r="6972" spans="1:8" ht="15" x14ac:dyDescent="0.25">
      <c r="A6972" s="609" t="str">
        <f t="shared" si="108"/>
        <v>101460</v>
      </c>
      <c r="B6972" s="607" t="s">
        <v>7089</v>
      </c>
      <c r="C6972" s="607" t="s">
        <v>6331</v>
      </c>
      <c r="D6972" s="607" t="s">
        <v>17483</v>
      </c>
      <c r="E6972" s="619" t="s">
        <v>34623</v>
      </c>
      <c r="F6972"/>
      <c r="G6972"/>
      <c r="H6972"/>
    </row>
    <row r="6973" spans="1:8" x14ac:dyDescent="0.2">
      <c r="A6973" s="609" t="str">
        <f t="shared" si="108"/>
        <v>IUA0001</v>
      </c>
      <c r="B6973" s="611" t="s">
        <v>7090</v>
      </c>
      <c r="C6973" s="611" t="s">
        <v>7091</v>
      </c>
      <c r="D6973" s="611" t="s">
        <v>1</v>
      </c>
      <c r="E6973" s="612">
        <v>76.75</v>
      </c>
      <c r="F6973" s="611" t="s">
        <v>8297</v>
      </c>
      <c r="G6973" s="611" t="s">
        <v>19462</v>
      </c>
      <c r="H6973" s="611" t="s">
        <v>28176</v>
      </c>
    </row>
    <row r="6974" spans="1:8" x14ac:dyDescent="0.2">
      <c r="A6974" s="609" t="str">
        <f t="shared" si="108"/>
        <v>IUA0002</v>
      </c>
      <c r="B6974" s="611" t="s">
        <v>7092</v>
      </c>
      <c r="C6974" s="611" t="s">
        <v>7093</v>
      </c>
      <c r="D6974" s="611" t="s">
        <v>1</v>
      </c>
      <c r="E6974" s="612">
        <v>86.36</v>
      </c>
      <c r="F6974" s="611" t="s">
        <v>8297</v>
      </c>
      <c r="G6974" s="611" t="s">
        <v>19462</v>
      </c>
      <c r="H6974" s="611" t="s">
        <v>28176</v>
      </c>
    </row>
    <row r="6975" spans="1:8" x14ac:dyDescent="0.2">
      <c r="A6975" s="609" t="str">
        <f t="shared" si="108"/>
        <v>IUA0003</v>
      </c>
      <c r="B6975" s="611" t="s">
        <v>7094</v>
      </c>
      <c r="C6975" s="611" t="s">
        <v>7095</v>
      </c>
      <c r="D6975" s="611" t="s">
        <v>457</v>
      </c>
      <c r="E6975" s="612">
        <v>2.68</v>
      </c>
      <c r="F6975" s="611" t="s">
        <v>8297</v>
      </c>
      <c r="G6975" s="611" t="s">
        <v>19462</v>
      </c>
      <c r="H6975" s="611" t="s">
        <v>28176</v>
      </c>
    </row>
    <row r="6976" spans="1:8" x14ac:dyDescent="0.2">
      <c r="A6976" s="609" t="str">
        <f t="shared" si="108"/>
        <v>IUA0004</v>
      </c>
      <c r="B6976" s="611" t="s">
        <v>7096</v>
      </c>
      <c r="C6976" s="611" t="s">
        <v>7097</v>
      </c>
      <c r="D6976" s="611" t="s">
        <v>457</v>
      </c>
      <c r="E6976" s="612">
        <v>4.1100000000000003</v>
      </c>
      <c r="F6976" s="611" t="s">
        <v>8297</v>
      </c>
      <c r="G6976" s="611" t="s">
        <v>19462</v>
      </c>
      <c r="H6976" s="611" t="s">
        <v>28176</v>
      </c>
    </row>
    <row r="6977" spans="1:8" x14ac:dyDescent="0.2">
      <c r="A6977" s="609" t="str">
        <f t="shared" si="108"/>
        <v>IUC00039</v>
      </c>
      <c r="B6977" s="611" t="s">
        <v>31780</v>
      </c>
      <c r="C6977" s="611" t="s">
        <v>31781</v>
      </c>
      <c r="D6977" s="611" t="s">
        <v>1</v>
      </c>
      <c r="E6977" s="612">
        <v>547.04999999999995</v>
      </c>
      <c r="F6977" s="611" t="s">
        <v>8297</v>
      </c>
      <c r="G6977" s="611" t="s">
        <v>19462</v>
      </c>
      <c r="H6977" s="611" t="s">
        <v>28176</v>
      </c>
    </row>
    <row r="6978" spans="1:8" x14ac:dyDescent="0.2">
      <c r="A6978" s="609" t="str">
        <f t="shared" ref="A6978:A7041" si="109">IF(ISERROR(SEARCH("/",B6978)=6),TRIM(CLEAN(B6978)),IF(SEARCH("/",B6978)=6,IF(LEN(TRIM(CLEAN(B6978)))=7,LEFT(TRIM(CLEAN(B6978)),6)&amp;"00"&amp;RIGHT(TRIM(CLEAN(B6978)),1),LEFT(TRIM(CLEAN(B6978)),6)&amp;"0"&amp;RIGHT(TRIM(CLEAN(B6978)),2)),TRIM(CLEAN(B6978))))</f>
        <v>IUC00040</v>
      </c>
      <c r="B6978" s="611" t="s">
        <v>31865</v>
      </c>
      <c r="C6978" s="611" t="s">
        <v>31866</v>
      </c>
      <c r="D6978" s="611" t="s">
        <v>2</v>
      </c>
      <c r="E6978" s="612">
        <v>653.23</v>
      </c>
      <c r="F6978" s="611" t="s">
        <v>8297</v>
      </c>
      <c r="G6978" s="611" t="s">
        <v>19462</v>
      </c>
      <c r="H6978" s="611" t="s">
        <v>28176</v>
      </c>
    </row>
    <row r="6979" spans="1:8" x14ac:dyDescent="0.2">
      <c r="A6979" s="609" t="str">
        <f t="shared" si="109"/>
        <v>IUC10001</v>
      </c>
      <c r="B6979" s="611" t="s">
        <v>7098</v>
      </c>
      <c r="C6979" s="611" t="s">
        <v>7099</v>
      </c>
      <c r="D6979" s="611" t="s">
        <v>2</v>
      </c>
      <c r="E6979" s="612">
        <v>432.59</v>
      </c>
      <c r="F6979" s="611" t="s">
        <v>8297</v>
      </c>
      <c r="G6979" s="611" t="s">
        <v>19462</v>
      </c>
      <c r="H6979" s="611" t="s">
        <v>28176</v>
      </c>
    </row>
    <row r="6980" spans="1:8" x14ac:dyDescent="0.2">
      <c r="A6980" s="609" t="str">
        <f t="shared" si="109"/>
        <v>IUC10002</v>
      </c>
      <c r="B6980" s="611" t="s">
        <v>7100</v>
      </c>
      <c r="C6980" s="611" t="s">
        <v>7101</v>
      </c>
      <c r="D6980" s="611" t="s">
        <v>1</v>
      </c>
      <c r="E6980" s="612">
        <v>460.28</v>
      </c>
      <c r="F6980" s="611" t="s">
        <v>8297</v>
      </c>
      <c r="G6980" s="611" t="s">
        <v>19462</v>
      </c>
      <c r="H6980" s="611" t="s">
        <v>28176</v>
      </c>
    </row>
    <row r="6981" spans="1:8" x14ac:dyDescent="0.2">
      <c r="A6981" s="609" t="str">
        <f t="shared" si="109"/>
        <v>IUC10003</v>
      </c>
      <c r="B6981" s="611" t="s">
        <v>7102</v>
      </c>
      <c r="C6981" s="611" t="s">
        <v>7103</v>
      </c>
      <c r="D6981" s="611" t="s">
        <v>4</v>
      </c>
      <c r="E6981" s="612">
        <v>337.15</v>
      </c>
      <c r="F6981" s="611" t="s">
        <v>8297</v>
      </c>
      <c r="G6981" s="611" t="s">
        <v>19462</v>
      </c>
      <c r="H6981" s="611" t="s">
        <v>28176</v>
      </c>
    </row>
    <row r="6982" spans="1:8" x14ac:dyDescent="0.2">
      <c r="A6982" s="609" t="str">
        <f t="shared" si="109"/>
        <v>IUC10004</v>
      </c>
      <c r="B6982" s="611" t="s">
        <v>7104</v>
      </c>
      <c r="C6982" s="611" t="s">
        <v>7105</v>
      </c>
      <c r="D6982" s="611" t="s">
        <v>4</v>
      </c>
      <c r="E6982" s="612">
        <v>96.56</v>
      </c>
      <c r="F6982" s="611" t="s">
        <v>8297</v>
      </c>
      <c r="G6982" s="611" t="s">
        <v>19462</v>
      </c>
      <c r="H6982" s="611" t="s">
        <v>28176</v>
      </c>
    </row>
    <row r="6983" spans="1:8" x14ac:dyDescent="0.2">
      <c r="A6983" s="609" t="str">
        <f t="shared" si="109"/>
        <v>IUC10005</v>
      </c>
      <c r="B6983" s="611" t="s">
        <v>7106</v>
      </c>
      <c r="C6983" s="611" t="s">
        <v>7107</v>
      </c>
      <c r="D6983" s="611" t="s">
        <v>4</v>
      </c>
      <c r="E6983" s="612">
        <v>417.49</v>
      </c>
      <c r="F6983" s="611" t="s">
        <v>8297</v>
      </c>
      <c r="G6983" s="611" t="s">
        <v>19462</v>
      </c>
      <c r="H6983" s="611" t="s">
        <v>28176</v>
      </c>
    </row>
    <row r="6984" spans="1:8" x14ac:dyDescent="0.2">
      <c r="A6984" s="609" t="str">
        <f t="shared" si="109"/>
        <v>IUC10006</v>
      </c>
      <c r="B6984" s="611" t="s">
        <v>7108</v>
      </c>
      <c r="C6984" s="611" t="s">
        <v>7109</v>
      </c>
      <c r="D6984" s="611" t="s">
        <v>3</v>
      </c>
      <c r="E6984" s="612">
        <v>28.39</v>
      </c>
      <c r="F6984" s="611" t="s">
        <v>8297</v>
      </c>
      <c r="G6984" s="611" t="s">
        <v>19462</v>
      </c>
      <c r="H6984" s="611" t="s">
        <v>28176</v>
      </c>
    </row>
    <row r="6985" spans="1:8" x14ac:dyDescent="0.2">
      <c r="A6985" s="609" t="str">
        <f t="shared" si="109"/>
        <v>IUC10007</v>
      </c>
      <c r="B6985" s="611" t="s">
        <v>7110</v>
      </c>
      <c r="C6985" s="611" t="s">
        <v>7111</v>
      </c>
      <c r="D6985" s="611" t="s">
        <v>3</v>
      </c>
      <c r="E6985" s="612">
        <v>27.52</v>
      </c>
      <c r="F6985" s="611" t="s">
        <v>8297</v>
      </c>
      <c r="G6985" s="611" t="s">
        <v>19462</v>
      </c>
      <c r="H6985" s="611" t="s">
        <v>28176</v>
      </c>
    </row>
    <row r="6986" spans="1:8" x14ac:dyDescent="0.2">
      <c r="A6986" s="609" t="str">
        <f t="shared" si="109"/>
        <v>IUC10008</v>
      </c>
      <c r="B6986" s="611" t="s">
        <v>7112</v>
      </c>
      <c r="C6986" s="611" t="s">
        <v>7113</v>
      </c>
      <c r="D6986" s="611" t="s">
        <v>1</v>
      </c>
      <c r="E6986" s="612">
        <v>978.85</v>
      </c>
      <c r="F6986" s="611" t="s">
        <v>8297</v>
      </c>
      <c r="G6986" s="611" t="s">
        <v>19462</v>
      </c>
      <c r="H6986" s="611" t="s">
        <v>28176</v>
      </c>
    </row>
    <row r="6987" spans="1:8" x14ac:dyDescent="0.2">
      <c r="A6987" s="609" t="str">
        <f t="shared" si="109"/>
        <v>IUC10009</v>
      </c>
      <c r="B6987" s="611" t="s">
        <v>7114</v>
      </c>
      <c r="C6987" s="611" t="s">
        <v>7115</v>
      </c>
      <c r="D6987" s="611" t="s">
        <v>3</v>
      </c>
      <c r="E6987" s="612">
        <v>6.84</v>
      </c>
      <c r="F6987" s="611" t="s">
        <v>8297</v>
      </c>
      <c r="G6987" s="611" t="s">
        <v>19462</v>
      </c>
      <c r="H6987" s="611" t="s">
        <v>28176</v>
      </c>
    </row>
    <row r="6988" spans="1:8" x14ac:dyDescent="0.2">
      <c r="A6988" s="609" t="str">
        <f t="shared" si="109"/>
        <v>IUC10010</v>
      </c>
      <c r="B6988" s="611" t="s">
        <v>7116</v>
      </c>
      <c r="C6988" s="611" t="s">
        <v>7117</v>
      </c>
      <c r="D6988" s="611" t="s">
        <v>3</v>
      </c>
      <c r="E6988" s="612">
        <v>90.8</v>
      </c>
      <c r="F6988" s="611" t="s">
        <v>8297</v>
      </c>
      <c r="G6988" s="611" t="s">
        <v>19462</v>
      </c>
      <c r="H6988" s="611" t="s">
        <v>28176</v>
      </c>
    </row>
    <row r="6989" spans="1:8" x14ac:dyDescent="0.2">
      <c r="A6989" s="609" t="str">
        <f t="shared" si="109"/>
        <v>IUC10011</v>
      </c>
      <c r="B6989" s="611" t="s">
        <v>7118</v>
      </c>
      <c r="C6989" s="611" t="s">
        <v>7119</v>
      </c>
      <c r="D6989" s="611" t="s">
        <v>3</v>
      </c>
      <c r="E6989" s="612">
        <v>54.77</v>
      </c>
      <c r="F6989" s="611" t="s">
        <v>8297</v>
      </c>
      <c r="G6989" s="611" t="s">
        <v>19462</v>
      </c>
      <c r="H6989" s="611" t="s">
        <v>28176</v>
      </c>
    </row>
    <row r="6990" spans="1:8" x14ac:dyDescent="0.2">
      <c r="A6990" s="609" t="str">
        <f t="shared" si="109"/>
        <v>IUC10012</v>
      </c>
      <c r="B6990" s="611" t="s">
        <v>7120</v>
      </c>
      <c r="C6990" s="611" t="s">
        <v>7121</v>
      </c>
      <c r="D6990" s="611" t="s">
        <v>3</v>
      </c>
      <c r="E6990" s="612">
        <v>14.68</v>
      </c>
      <c r="F6990" s="611" t="s">
        <v>8297</v>
      </c>
      <c r="G6990" s="611" t="s">
        <v>19462</v>
      </c>
      <c r="H6990" s="611" t="s">
        <v>28176</v>
      </c>
    </row>
    <row r="6991" spans="1:8" x14ac:dyDescent="0.2">
      <c r="A6991" s="609" t="str">
        <f t="shared" si="109"/>
        <v>IUC10013</v>
      </c>
      <c r="B6991" s="611" t="s">
        <v>7122</v>
      </c>
      <c r="C6991" s="611" t="s">
        <v>7123</v>
      </c>
      <c r="D6991" s="611" t="s">
        <v>3</v>
      </c>
      <c r="E6991" s="612">
        <v>83.48</v>
      </c>
      <c r="F6991" s="611" t="s">
        <v>8297</v>
      </c>
      <c r="G6991" s="611" t="s">
        <v>19462</v>
      </c>
      <c r="H6991" s="611" t="s">
        <v>28176</v>
      </c>
    </row>
    <row r="6992" spans="1:8" x14ac:dyDescent="0.2">
      <c r="A6992" s="609" t="str">
        <f t="shared" si="109"/>
        <v>IUC10014</v>
      </c>
      <c r="B6992" s="611" t="s">
        <v>7124</v>
      </c>
      <c r="C6992" s="611" t="s">
        <v>7125</v>
      </c>
      <c r="D6992" s="611" t="s">
        <v>4</v>
      </c>
      <c r="E6992" s="612">
        <v>795.45</v>
      </c>
      <c r="F6992" s="611" t="s">
        <v>8297</v>
      </c>
      <c r="G6992" s="611" t="s">
        <v>19462</v>
      </c>
      <c r="H6992" s="611" t="s">
        <v>28176</v>
      </c>
    </row>
    <row r="6993" spans="1:8" x14ac:dyDescent="0.2">
      <c r="A6993" s="609" t="str">
        <f t="shared" si="109"/>
        <v>IUC10015</v>
      </c>
      <c r="B6993" s="611" t="s">
        <v>7126</v>
      </c>
      <c r="C6993" s="611" t="s">
        <v>7127</v>
      </c>
      <c r="D6993" s="611" t="s">
        <v>3</v>
      </c>
      <c r="E6993" s="612">
        <v>112.99</v>
      </c>
      <c r="F6993" s="611" t="s">
        <v>8297</v>
      </c>
      <c r="G6993" s="611" t="s">
        <v>19462</v>
      </c>
      <c r="H6993" s="611" t="s">
        <v>28176</v>
      </c>
    </row>
    <row r="6994" spans="1:8" x14ac:dyDescent="0.2">
      <c r="A6994" s="609" t="str">
        <f t="shared" si="109"/>
        <v>IUC10016</v>
      </c>
      <c r="B6994" s="611" t="s">
        <v>7128</v>
      </c>
      <c r="C6994" s="611" t="s">
        <v>7129</v>
      </c>
      <c r="D6994" s="611" t="s">
        <v>1</v>
      </c>
      <c r="E6994" s="612">
        <v>254.74</v>
      </c>
      <c r="F6994" s="611" t="s">
        <v>8297</v>
      </c>
      <c r="G6994" s="611" t="s">
        <v>19462</v>
      </c>
      <c r="H6994" s="611" t="s">
        <v>28176</v>
      </c>
    </row>
    <row r="6995" spans="1:8" x14ac:dyDescent="0.2">
      <c r="A6995" s="609" t="str">
        <f t="shared" si="109"/>
        <v>IUC10017</v>
      </c>
      <c r="B6995" s="611" t="s">
        <v>7130</v>
      </c>
      <c r="C6995" s="611" t="s">
        <v>7131</v>
      </c>
      <c r="D6995" s="611" t="s">
        <v>5</v>
      </c>
      <c r="E6995" s="612">
        <v>4.59</v>
      </c>
      <c r="F6995" s="611" t="s">
        <v>8297</v>
      </c>
      <c r="G6995" s="611" t="s">
        <v>19462</v>
      </c>
      <c r="H6995" s="611" t="s">
        <v>28176</v>
      </c>
    </row>
    <row r="6996" spans="1:8" x14ac:dyDescent="0.2">
      <c r="A6996" s="609" t="str">
        <f t="shared" si="109"/>
        <v>IUC10018</v>
      </c>
      <c r="B6996" s="611" t="s">
        <v>7132</v>
      </c>
      <c r="C6996" s="611" t="s">
        <v>7133</v>
      </c>
      <c r="D6996" s="611" t="s">
        <v>1</v>
      </c>
      <c r="E6996" s="612">
        <v>76.3</v>
      </c>
      <c r="F6996" s="611" t="s">
        <v>8297</v>
      </c>
      <c r="G6996" s="611" t="s">
        <v>19462</v>
      </c>
      <c r="H6996" s="611" t="s">
        <v>28176</v>
      </c>
    </row>
    <row r="6997" spans="1:8" x14ac:dyDescent="0.2">
      <c r="A6997" s="609" t="str">
        <f t="shared" si="109"/>
        <v>IUC10019</v>
      </c>
      <c r="B6997" s="611" t="s">
        <v>7134</v>
      </c>
      <c r="C6997" s="611" t="s">
        <v>7135</v>
      </c>
      <c r="D6997" s="611" t="s">
        <v>4</v>
      </c>
      <c r="E6997" s="612">
        <v>429.54</v>
      </c>
      <c r="F6997" s="611" t="s">
        <v>8297</v>
      </c>
      <c r="G6997" s="611" t="s">
        <v>19462</v>
      </c>
      <c r="H6997" s="611" t="s">
        <v>28176</v>
      </c>
    </row>
    <row r="6998" spans="1:8" x14ac:dyDescent="0.2">
      <c r="A6998" s="609" t="str">
        <f t="shared" si="109"/>
        <v>IUC10020</v>
      </c>
      <c r="B6998" s="611" t="s">
        <v>7136</v>
      </c>
      <c r="C6998" s="611" t="s">
        <v>7137</v>
      </c>
      <c r="D6998" s="611" t="s">
        <v>3</v>
      </c>
      <c r="E6998" s="612">
        <v>63.34</v>
      </c>
      <c r="F6998" s="611" t="s">
        <v>8297</v>
      </c>
      <c r="G6998" s="611" t="s">
        <v>19462</v>
      </c>
      <c r="H6998" s="611" t="s">
        <v>28176</v>
      </c>
    </row>
    <row r="6999" spans="1:8" x14ac:dyDescent="0.2">
      <c r="A6999" s="609" t="str">
        <f t="shared" si="109"/>
        <v>IUC10021</v>
      </c>
      <c r="B6999" s="611" t="s">
        <v>7138</v>
      </c>
      <c r="C6999" s="611" t="s">
        <v>7139</v>
      </c>
      <c r="D6999" s="611" t="s">
        <v>1</v>
      </c>
      <c r="E6999" s="612">
        <v>74.16</v>
      </c>
      <c r="F6999" s="611" t="s">
        <v>8297</v>
      </c>
      <c r="G6999" s="611" t="s">
        <v>19462</v>
      </c>
      <c r="H6999" s="611" t="s">
        <v>28176</v>
      </c>
    </row>
    <row r="7000" spans="1:8" x14ac:dyDescent="0.2">
      <c r="A7000" s="609" t="str">
        <f t="shared" si="109"/>
        <v>IUC10022</v>
      </c>
      <c r="B7000" s="611" t="s">
        <v>7140</v>
      </c>
      <c r="C7000" s="611" t="s">
        <v>34624</v>
      </c>
      <c r="D7000" s="611" t="s">
        <v>1</v>
      </c>
      <c r="E7000" s="612">
        <v>0</v>
      </c>
      <c r="F7000" s="611" t="s">
        <v>8297</v>
      </c>
      <c r="G7000" s="611" t="s">
        <v>19462</v>
      </c>
      <c r="H7000" s="611" t="s">
        <v>28176</v>
      </c>
    </row>
    <row r="7001" spans="1:8" x14ac:dyDescent="0.2">
      <c r="A7001" s="609" t="str">
        <f t="shared" si="109"/>
        <v>IUC10025</v>
      </c>
      <c r="B7001" s="611" t="s">
        <v>7141</v>
      </c>
      <c r="C7001" s="611" t="s">
        <v>7142</v>
      </c>
      <c r="D7001" s="611" t="s">
        <v>2</v>
      </c>
      <c r="E7001" s="612">
        <v>198.79</v>
      </c>
      <c r="F7001" s="611" t="s">
        <v>8297</v>
      </c>
      <c r="G7001" s="611" t="s">
        <v>19462</v>
      </c>
      <c r="H7001" s="611" t="s">
        <v>28176</v>
      </c>
    </row>
    <row r="7002" spans="1:8" x14ac:dyDescent="0.2">
      <c r="A7002" s="609" t="str">
        <f t="shared" si="109"/>
        <v>IUC10026</v>
      </c>
      <c r="B7002" s="611" t="s">
        <v>256</v>
      </c>
      <c r="C7002" s="611" t="s">
        <v>403</v>
      </c>
      <c r="D7002" s="611" t="s">
        <v>4</v>
      </c>
      <c r="E7002" s="612">
        <v>226.61</v>
      </c>
      <c r="F7002" s="611" t="s">
        <v>8297</v>
      </c>
      <c r="G7002" s="611" t="s">
        <v>19462</v>
      </c>
      <c r="H7002" s="611" t="s">
        <v>28176</v>
      </c>
    </row>
    <row r="7003" spans="1:8" x14ac:dyDescent="0.2">
      <c r="A7003" s="609" t="str">
        <f t="shared" si="109"/>
        <v>IUC10027</v>
      </c>
      <c r="B7003" s="611" t="s">
        <v>7143</v>
      </c>
      <c r="C7003" s="611" t="s">
        <v>7144</v>
      </c>
      <c r="D7003" s="611" t="s">
        <v>3</v>
      </c>
      <c r="E7003" s="612">
        <v>20.61</v>
      </c>
      <c r="F7003" s="611" t="s">
        <v>8297</v>
      </c>
      <c r="G7003" s="611" t="s">
        <v>19462</v>
      </c>
      <c r="H7003" s="611" t="s">
        <v>28176</v>
      </c>
    </row>
    <row r="7004" spans="1:8" x14ac:dyDescent="0.2">
      <c r="A7004" s="609" t="str">
        <f t="shared" si="109"/>
        <v>IUC10029</v>
      </c>
      <c r="B7004" s="611" t="s">
        <v>7145</v>
      </c>
      <c r="C7004" s="611" t="s">
        <v>7146</v>
      </c>
      <c r="D7004" s="611" t="s">
        <v>1</v>
      </c>
      <c r="E7004" s="612">
        <v>43.58</v>
      </c>
      <c r="F7004" s="611" t="s">
        <v>8297</v>
      </c>
      <c r="G7004" s="611" t="s">
        <v>19462</v>
      </c>
      <c r="H7004" s="611" t="s">
        <v>28176</v>
      </c>
    </row>
    <row r="7005" spans="1:8" x14ac:dyDescent="0.2">
      <c r="A7005" s="609" t="str">
        <f t="shared" si="109"/>
        <v>IUC10030</v>
      </c>
      <c r="B7005" s="611" t="s">
        <v>7147</v>
      </c>
      <c r="C7005" s="611" t="s">
        <v>7148</v>
      </c>
      <c r="D7005" s="611" t="s">
        <v>503</v>
      </c>
      <c r="E7005" s="612">
        <v>26.07</v>
      </c>
      <c r="F7005" s="611" t="s">
        <v>8297</v>
      </c>
      <c r="G7005" s="611" t="s">
        <v>19462</v>
      </c>
      <c r="H7005" s="611" t="s">
        <v>28176</v>
      </c>
    </row>
    <row r="7006" spans="1:8" x14ac:dyDescent="0.2">
      <c r="A7006" s="609" t="str">
        <f t="shared" si="109"/>
        <v>IUC10031</v>
      </c>
      <c r="B7006" s="611" t="s">
        <v>31960</v>
      </c>
      <c r="C7006" s="611" t="s">
        <v>31961</v>
      </c>
      <c r="D7006" s="611" t="s">
        <v>466</v>
      </c>
      <c r="E7006" s="612">
        <v>22.28</v>
      </c>
      <c r="F7006" s="611" t="s">
        <v>8297</v>
      </c>
      <c r="G7006" s="611" t="s">
        <v>19462</v>
      </c>
      <c r="H7006" s="611" t="s">
        <v>28176</v>
      </c>
    </row>
    <row r="7007" spans="1:8" x14ac:dyDescent="0.2">
      <c r="A7007" s="609" t="str">
        <f t="shared" si="109"/>
        <v>IUC10032</v>
      </c>
      <c r="B7007" s="611" t="s">
        <v>7149</v>
      </c>
      <c r="C7007" s="611" t="s">
        <v>7150</v>
      </c>
      <c r="D7007" s="611" t="s">
        <v>2</v>
      </c>
      <c r="E7007" s="612">
        <v>468.9</v>
      </c>
      <c r="F7007" s="611" t="s">
        <v>8297</v>
      </c>
      <c r="G7007" s="611" t="s">
        <v>19462</v>
      </c>
      <c r="H7007" s="611" t="s">
        <v>28176</v>
      </c>
    </row>
    <row r="7008" spans="1:8" x14ac:dyDescent="0.2">
      <c r="A7008" s="609" t="str">
        <f t="shared" si="109"/>
        <v>IUC10033</v>
      </c>
      <c r="B7008" s="611" t="s">
        <v>31863</v>
      </c>
      <c r="C7008" s="611" t="s">
        <v>31864</v>
      </c>
      <c r="D7008" s="611" t="s">
        <v>466</v>
      </c>
      <c r="E7008" s="612">
        <v>273.17</v>
      </c>
      <c r="F7008" s="611" t="s">
        <v>8297</v>
      </c>
      <c r="G7008" s="611" t="s">
        <v>19462</v>
      </c>
      <c r="H7008" s="611" t="s">
        <v>28176</v>
      </c>
    </row>
    <row r="7009" spans="1:8" x14ac:dyDescent="0.2">
      <c r="A7009" s="609" t="str">
        <f t="shared" si="109"/>
        <v>IUC10041</v>
      </c>
      <c r="B7009" s="611" t="s">
        <v>7151</v>
      </c>
      <c r="C7009" s="611" t="s">
        <v>7152</v>
      </c>
      <c r="D7009" s="611" t="s">
        <v>457</v>
      </c>
      <c r="E7009" s="612">
        <v>30.93</v>
      </c>
      <c r="F7009" s="611" t="s">
        <v>8297</v>
      </c>
      <c r="G7009" s="611" t="s">
        <v>19462</v>
      </c>
      <c r="H7009" s="611" t="s">
        <v>28176</v>
      </c>
    </row>
    <row r="7010" spans="1:8" x14ac:dyDescent="0.2">
      <c r="A7010" s="609" t="str">
        <f t="shared" si="109"/>
        <v>IUC10042</v>
      </c>
      <c r="B7010" s="611" t="s">
        <v>7153</v>
      </c>
      <c r="C7010" s="611" t="s">
        <v>7154</v>
      </c>
      <c r="D7010" s="611" t="s">
        <v>2</v>
      </c>
      <c r="E7010" s="612">
        <v>8.0500000000000007</v>
      </c>
      <c r="F7010" s="611" t="s">
        <v>8297</v>
      </c>
      <c r="G7010" s="611" t="s">
        <v>19462</v>
      </c>
      <c r="H7010" s="611" t="s">
        <v>28176</v>
      </c>
    </row>
    <row r="7011" spans="1:8" x14ac:dyDescent="0.2">
      <c r="A7011" s="609" t="str">
        <f t="shared" si="109"/>
        <v>IUC10043</v>
      </c>
      <c r="B7011" s="611" t="s">
        <v>7155</v>
      </c>
      <c r="C7011" s="611" t="s">
        <v>7156</v>
      </c>
      <c r="D7011" s="611" t="s">
        <v>2</v>
      </c>
      <c r="E7011" s="612">
        <v>0.54</v>
      </c>
      <c r="F7011" s="611" t="s">
        <v>8297</v>
      </c>
      <c r="G7011" s="611" t="s">
        <v>19462</v>
      </c>
      <c r="H7011" s="611" t="s">
        <v>28176</v>
      </c>
    </row>
    <row r="7012" spans="1:8" x14ac:dyDescent="0.2">
      <c r="A7012" s="609" t="str">
        <f t="shared" si="109"/>
        <v>IUC10044</v>
      </c>
      <c r="B7012" s="611" t="s">
        <v>7157</v>
      </c>
      <c r="C7012" s="611" t="s">
        <v>7158</v>
      </c>
      <c r="D7012" s="611" t="s">
        <v>3</v>
      </c>
      <c r="E7012" s="612">
        <v>1.61</v>
      </c>
      <c r="F7012" s="611" t="s">
        <v>8297</v>
      </c>
      <c r="G7012" s="611" t="s">
        <v>19462</v>
      </c>
      <c r="H7012" s="611" t="s">
        <v>28176</v>
      </c>
    </row>
    <row r="7013" spans="1:8" x14ac:dyDescent="0.2">
      <c r="A7013" s="609" t="str">
        <f t="shared" si="109"/>
        <v>IUC10045</v>
      </c>
      <c r="B7013" s="611" t="s">
        <v>7159</v>
      </c>
      <c r="C7013" s="611" t="s">
        <v>7160</v>
      </c>
      <c r="D7013" s="611" t="s">
        <v>4</v>
      </c>
      <c r="E7013" s="612">
        <v>210.32</v>
      </c>
      <c r="F7013" s="611" t="s">
        <v>8297</v>
      </c>
      <c r="G7013" s="611" t="s">
        <v>19462</v>
      </c>
      <c r="H7013" s="611" t="s">
        <v>28176</v>
      </c>
    </row>
    <row r="7014" spans="1:8" x14ac:dyDescent="0.2">
      <c r="A7014" s="609" t="str">
        <f t="shared" si="109"/>
        <v>IUC10046</v>
      </c>
      <c r="B7014" s="611" t="s">
        <v>7161</v>
      </c>
      <c r="C7014" s="611" t="s">
        <v>7162</v>
      </c>
      <c r="D7014" s="611" t="s">
        <v>3</v>
      </c>
      <c r="E7014" s="612">
        <v>207.84</v>
      </c>
      <c r="F7014" s="611" t="s">
        <v>8297</v>
      </c>
      <c r="G7014" s="611" t="s">
        <v>19462</v>
      </c>
      <c r="H7014" s="611" t="s">
        <v>28176</v>
      </c>
    </row>
    <row r="7015" spans="1:8" x14ac:dyDescent="0.2">
      <c r="A7015" s="609" t="str">
        <f t="shared" si="109"/>
        <v>IUC10047</v>
      </c>
      <c r="B7015" s="611" t="s">
        <v>7163</v>
      </c>
      <c r="C7015" s="611" t="s">
        <v>7164</v>
      </c>
      <c r="D7015" s="611" t="s">
        <v>1</v>
      </c>
      <c r="E7015" s="612">
        <v>212.02</v>
      </c>
      <c r="F7015" s="611" t="s">
        <v>8297</v>
      </c>
      <c r="G7015" s="611" t="s">
        <v>19462</v>
      </c>
      <c r="H7015" s="611" t="s">
        <v>28176</v>
      </c>
    </row>
    <row r="7016" spans="1:8" x14ac:dyDescent="0.2">
      <c r="A7016" s="609" t="str">
        <f t="shared" si="109"/>
        <v>IUC10048</v>
      </c>
      <c r="B7016" s="611" t="s">
        <v>7165</v>
      </c>
      <c r="C7016" s="611" t="s">
        <v>7166</v>
      </c>
      <c r="D7016" s="611" t="s">
        <v>1</v>
      </c>
      <c r="E7016" s="612">
        <v>245.79</v>
      </c>
      <c r="F7016" s="611" t="s">
        <v>8297</v>
      </c>
      <c r="G7016" s="611" t="s">
        <v>19462</v>
      </c>
      <c r="H7016" s="611" t="s">
        <v>28176</v>
      </c>
    </row>
    <row r="7017" spans="1:8" x14ac:dyDescent="0.2">
      <c r="A7017" s="609" t="str">
        <f t="shared" si="109"/>
        <v>IUC10049</v>
      </c>
      <c r="B7017" s="611" t="s">
        <v>7167</v>
      </c>
      <c r="C7017" s="611" t="s">
        <v>7168</v>
      </c>
      <c r="D7017" s="611" t="s">
        <v>2</v>
      </c>
      <c r="E7017" s="612">
        <v>455.61</v>
      </c>
      <c r="F7017" s="611" t="s">
        <v>8297</v>
      </c>
      <c r="G7017" s="611" t="s">
        <v>19462</v>
      </c>
      <c r="H7017" s="611" t="s">
        <v>28176</v>
      </c>
    </row>
    <row r="7018" spans="1:8" x14ac:dyDescent="0.2">
      <c r="A7018" s="609" t="str">
        <f t="shared" si="109"/>
        <v>IUC10050</v>
      </c>
      <c r="B7018" s="611" t="s">
        <v>7169</v>
      </c>
      <c r="C7018" s="611" t="s">
        <v>7170</v>
      </c>
      <c r="D7018" s="611" t="s">
        <v>2</v>
      </c>
      <c r="E7018" s="612">
        <v>37.25</v>
      </c>
      <c r="F7018" s="611" t="s">
        <v>8297</v>
      </c>
      <c r="G7018" s="611" t="s">
        <v>19462</v>
      </c>
      <c r="H7018" s="611" t="s">
        <v>28176</v>
      </c>
    </row>
    <row r="7019" spans="1:8" x14ac:dyDescent="0.2">
      <c r="A7019" s="609" t="str">
        <f t="shared" si="109"/>
        <v>IUC10052</v>
      </c>
      <c r="B7019" s="611" t="s">
        <v>7171</v>
      </c>
      <c r="C7019" s="611" t="s">
        <v>7172</v>
      </c>
      <c r="D7019" s="611" t="s">
        <v>457</v>
      </c>
      <c r="E7019" s="612">
        <v>14.89</v>
      </c>
      <c r="F7019" s="611" t="s">
        <v>8297</v>
      </c>
      <c r="G7019" s="611" t="s">
        <v>19462</v>
      </c>
      <c r="H7019" s="611" t="s">
        <v>28176</v>
      </c>
    </row>
    <row r="7020" spans="1:8" x14ac:dyDescent="0.2">
      <c r="A7020" s="609" t="str">
        <f t="shared" si="109"/>
        <v>IUC10053</v>
      </c>
      <c r="B7020" s="611" t="s">
        <v>7173</v>
      </c>
      <c r="C7020" s="611" t="s">
        <v>7174</v>
      </c>
      <c r="D7020" s="611" t="s">
        <v>2</v>
      </c>
      <c r="E7020" s="612">
        <v>410.09</v>
      </c>
      <c r="F7020" s="611" t="s">
        <v>8297</v>
      </c>
      <c r="G7020" s="611" t="s">
        <v>19462</v>
      </c>
      <c r="H7020" s="611" t="s">
        <v>28176</v>
      </c>
    </row>
    <row r="7021" spans="1:8" x14ac:dyDescent="0.2">
      <c r="A7021" s="609" t="str">
        <f t="shared" si="109"/>
        <v>IUC10054</v>
      </c>
      <c r="B7021" s="611" t="s">
        <v>7175</v>
      </c>
      <c r="C7021" s="611" t="s">
        <v>7176</v>
      </c>
      <c r="D7021" s="611" t="s">
        <v>457</v>
      </c>
      <c r="E7021" s="612">
        <v>12.32</v>
      </c>
      <c r="F7021" s="611" t="s">
        <v>8297</v>
      </c>
      <c r="G7021" s="611" t="s">
        <v>19462</v>
      </c>
      <c r="H7021" s="611" t="s">
        <v>28176</v>
      </c>
    </row>
    <row r="7022" spans="1:8" x14ac:dyDescent="0.2">
      <c r="A7022" s="609" t="str">
        <f t="shared" si="109"/>
        <v>IUC10055</v>
      </c>
      <c r="B7022" s="611" t="s">
        <v>31954</v>
      </c>
      <c r="C7022" s="611" t="s">
        <v>28276</v>
      </c>
      <c r="D7022" s="611" t="s">
        <v>31955</v>
      </c>
      <c r="E7022" s="612">
        <v>36.369999999999997</v>
      </c>
      <c r="F7022" s="611" t="s">
        <v>8297</v>
      </c>
      <c r="G7022" s="611" t="s">
        <v>19462</v>
      </c>
      <c r="H7022" s="611" t="s">
        <v>28176</v>
      </c>
    </row>
    <row r="7023" spans="1:8" x14ac:dyDescent="0.2">
      <c r="A7023" s="609" t="str">
        <f t="shared" si="109"/>
        <v>IUC10056</v>
      </c>
      <c r="B7023" s="611" t="s">
        <v>31966</v>
      </c>
      <c r="C7023" s="611" t="s">
        <v>31967</v>
      </c>
      <c r="D7023" s="611" t="s">
        <v>2</v>
      </c>
      <c r="E7023" s="612">
        <v>15.26</v>
      </c>
      <c r="F7023" s="611" t="s">
        <v>8297</v>
      </c>
      <c r="G7023" s="611" t="s">
        <v>19462</v>
      </c>
      <c r="H7023" s="611" t="s">
        <v>28176</v>
      </c>
    </row>
    <row r="7024" spans="1:8" x14ac:dyDescent="0.2">
      <c r="A7024" s="609" t="str">
        <f t="shared" si="109"/>
        <v>IUC10057</v>
      </c>
      <c r="B7024" s="611" t="s">
        <v>31944</v>
      </c>
      <c r="C7024" s="611" t="s">
        <v>31945</v>
      </c>
      <c r="D7024" s="611" t="s">
        <v>3</v>
      </c>
      <c r="E7024" s="612">
        <v>159.51</v>
      </c>
      <c r="F7024" s="611" t="s">
        <v>8297</v>
      </c>
      <c r="G7024" s="611" t="s">
        <v>19462</v>
      </c>
      <c r="H7024" s="611" t="s">
        <v>28176</v>
      </c>
    </row>
    <row r="7025" spans="1:8" x14ac:dyDescent="0.2">
      <c r="A7025" s="609" t="str">
        <f t="shared" si="109"/>
        <v>IUC10058</v>
      </c>
      <c r="B7025" s="611" t="s">
        <v>31834</v>
      </c>
      <c r="C7025" s="611" t="s">
        <v>31835</v>
      </c>
      <c r="D7025" s="611" t="s">
        <v>2</v>
      </c>
      <c r="E7025" s="612">
        <v>106.27</v>
      </c>
      <c r="F7025" s="611" t="s">
        <v>8297</v>
      </c>
      <c r="G7025" s="611" t="s">
        <v>19462</v>
      </c>
      <c r="H7025" s="611" t="s">
        <v>28176</v>
      </c>
    </row>
    <row r="7026" spans="1:8" x14ac:dyDescent="0.2">
      <c r="A7026" s="609" t="str">
        <f t="shared" si="109"/>
        <v>IUC10059</v>
      </c>
      <c r="B7026" s="611" t="s">
        <v>31859</v>
      </c>
      <c r="C7026" s="611" t="s">
        <v>31860</v>
      </c>
      <c r="D7026" s="611" t="s">
        <v>1</v>
      </c>
      <c r="E7026" s="612">
        <v>1377.07</v>
      </c>
      <c r="F7026" s="611" t="s">
        <v>8297</v>
      </c>
      <c r="G7026" s="611" t="s">
        <v>19462</v>
      </c>
      <c r="H7026" s="611" t="s">
        <v>28176</v>
      </c>
    </row>
    <row r="7027" spans="1:8" x14ac:dyDescent="0.2">
      <c r="A7027" s="609" t="str">
        <f t="shared" si="109"/>
        <v>IUC10060</v>
      </c>
      <c r="B7027" s="611" t="s">
        <v>17763</v>
      </c>
      <c r="C7027" s="611" t="s">
        <v>17764</v>
      </c>
      <c r="D7027" s="611" t="s">
        <v>2</v>
      </c>
      <c r="E7027" s="612">
        <v>161.83000000000001</v>
      </c>
      <c r="F7027" s="611" t="s">
        <v>8297</v>
      </c>
      <c r="G7027" s="611" t="s">
        <v>19462</v>
      </c>
      <c r="H7027" s="611" t="s">
        <v>28176</v>
      </c>
    </row>
    <row r="7028" spans="1:8" x14ac:dyDescent="0.2">
      <c r="A7028" s="609" t="str">
        <f t="shared" si="109"/>
        <v>IUC10061</v>
      </c>
      <c r="B7028" s="611" t="s">
        <v>18342</v>
      </c>
      <c r="C7028" s="611" t="s">
        <v>18343</v>
      </c>
      <c r="D7028" s="611" t="s">
        <v>4</v>
      </c>
      <c r="E7028" s="612">
        <v>102.29</v>
      </c>
      <c r="F7028" s="611" t="s">
        <v>8297</v>
      </c>
      <c r="G7028" s="611" t="s">
        <v>19462</v>
      </c>
      <c r="H7028" s="611" t="s">
        <v>28176</v>
      </c>
    </row>
    <row r="7029" spans="1:8" x14ac:dyDescent="0.2">
      <c r="A7029" s="609" t="str">
        <f t="shared" si="109"/>
        <v>IUC10062</v>
      </c>
      <c r="B7029" s="611" t="s">
        <v>31778</v>
      </c>
      <c r="C7029" s="611" t="s">
        <v>31779</v>
      </c>
      <c r="D7029" s="611" t="s">
        <v>2</v>
      </c>
      <c r="E7029" s="612">
        <v>109.97</v>
      </c>
      <c r="F7029" s="611" t="s">
        <v>8297</v>
      </c>
      <c r="G7029" s="611" t="s">
        <v>19462</v>
      </c>
      <c r="H7029" s="611" t="s">
        <v>28176</v>
      </c>
    </row>
    <row r="7030" spans="1:8" x14ac:dyDescent="0.2">
      <c r="A7030" s="609" t="str">
        <f t="shared" si="109"/>
        <v>IUC10063</v>
      </c>
      <c r="B7030" s="611" t="s">
        <v>31798</v>
      </c>
      <c r="C7030" s="611" t="s">
        <v>31799</v>
      </c>
      <c r="D7030" s="611" t="s">
        <v>2</v>
      </c>
      <c r="E7030" s="612">
        <v>302.02</v>
      </c>
      <c r="F7030" s="611" t="s">
        <v>8297</v>
      </c>
      <c r="G7030" s="611" t="s">
        <v>19462</v>
      </c>
      <c r="H7030" s="611" t="s">
        <v>28176</v>
      </c>
    </row>
    <row r="7031" spans="1:8" x14ac:dyDescent="0.2">
      <c r="A7031" s="609" t="str">
        <f t="shared" si="109"/>
        <v>IUC10064</v>
      </c>
      <c r="B7031" s="611" t="s">
        <v>31851</v>
      </c>
      <c r="C7031" s="611" t="s">
        <v>31852</v>
      </c>
      <c r="D7031" s="611" t="s">
        <v>2</v>
      </c>
      <c r="E7031" s="612">
        <v>157.32</v>
      </c>
      <c r="F7031" s="611" t="s">
        <v>8297</v>
      </c>
      <c r="G7031" s="611" t="s">
        <v>19462</v>
      </c>
      <c r="H7031" s="611" t="s">
        <v>28176</v>
      </c>
    </row>
    <row r="7032" spans="1:8" x14ac:dyDescent="0.2">
      <c r="A7032" s="609" t="str">
        <f t="shared" si="109"/>
        <v>IUC10065</v>
      </c>
      <c r="B7032" s="611" t="s">
        <v>31790</v>
      </c>
      <c r="C7032" s="611" t="s">
        <v>31791</v>
      </c>
      <c r="D7032" s="611" t="s">
        <v>2</v>
      </c>
      <c r="E7032" s="612">
        <v>8.7100000000000009</v>
      </c>
      <c r="F7032" s="611" t="s">
        <v>8297</v>
      </c>
      <c r="G7032" s="611" t="s">
        <v>19462</v>
      </c>
      <c r="H7032" s="611" t="s">
        <v>28176</v>
      </c>
    </row>
    <row r="7033" spans="1:8" x14ac:dyDescent="0.2">
      <c r="A7033" s="609" t="str">
        <f t="shared" si="109"/>
        <v>IUC10066</v>
      </c>
      <c r="B7033" s="611" t="s">
        <v>31901</v>
      </c>
      <c r="C7033" s="611" t="s">
        <v>31902</v>
      </c>
      <c r="D7033" s="611" t="s">
        <v>2</v>
      </c>
      <c r="E7033" s="612">
        <v>55.68</v>
      </c>
      <c r="F7033" s="611" t="s">
        <v>8297</v>
      </c>
      <c r="G7033" s="611" t="s">
        <v>19462</v>
      </c>
      <c r="H7033" s="611" t="s">
        <v>28176</v>
      </c>
    </row>
    <row r="7034" spans="1:8" x14ac:dyDescent="0.2">
      <c r="A7034" s="609" t="str">
        <f t="shared" si="109"/>
        <v>IUC10068</v>
      </c>
      <c r="B7034" s="611" t="s">
        <v>31788</v>
      </c>
      <c r="C7034" s="611" t="s">
        <v>31789</v>
      </c>
      <c r="D7034" s="611" t="s">
        <v>3</v>
      </c>
      <c r="E7034" s="612">
        <v>250.19</v>
      </c>
      <c r="F7034" s="611" t="s">
        <v>8297</v>
      </c>
      <c r="G7034" s="611" t="s">
        <v>19462</v>
      </c>
      <c r="H7034" s="611" t="s">
        <v>28176</v>
      </c>
    </row>
    <row r="7035" spans="1:8" x14ac:dyDescent="0.2">
      <c r="A7035" s="609" t="str">
        <f t="shared" si="109"/>
        <v>IUC10070</v>
      </c>
      <c r="B7035" s="611" t="s">
        <v>8708</v>
      </c>
      <c r="C7035" s="611" t="s">
        <v>8709</v>
      </c>
      <c r="D7035" s="611" t="s">
        <v>4</v>
      </c>
      <c r="E7035" s="612">
        <v>94.02</v>
      </c>
      <c r="F7035" s="611" t="s">
        <v>8297</v>
      </c>
      <c r="G7035" s="611" t="s">
        <v>19462</v>
      </c>
      <c r="H7035" s="611" t="s">
        <v>28176</v>
      </c>
    </row>
    <row r="7036" spans="1:8" x14ac:dyDescent="0.2">
      <c r="A7036" s="609" t="str">
        <f t="shared" si="109"/>
        <v>IUC10071</v>
      </c>
      <c r="B7036" s="611" t="s">
        <v>31958</v>
      </c>
      <c r="C7036" s="611" t="s">
        <v>31959</v>
      </c>
      <c r="D7036" s="611" t="s">
        <v>4</v>
      </c>
      <c r="E7036" s="612">
        <v>170.54</v>
      </c>
      <c r="F7036" s="611" t="s">
        <v>8297</v>
      </c>
      <c r="G7036" s="611" t="s">
        <v>19462</v>
      </c>
      <c r="H7036" s="611" t="s">
        <v>28176</v>
      </c>
    </row>
    <row r="7037" spans="1:8" x14ac:dyDescent="0.2">
      <c r="A7037" s="609" t="str">
        <f t="shared" si="109"/>
        <v>IUC10080</v>
      </c>
      <c r="B7037" s="611" t="s">
        <v>31897</v>
      </c>
      <c r="C7037" s="611" t="s">
        <v>31898</v>
      </c>
      <c r="D7037" s="611" t="s">
        <v>670</v>
      </c>
      <c r="E7037" s="612">
        <v>14004.97</v>
      </c>
      <c r="F7037" s="611" t="s">
        <v>8297</v>
      </c>
      <c r="G7037" s="611" t="s">
        <v>19462</v>
      </c>
      <c r="H7037" s="611" t="s">
        <v>28176</v>
      </c>
    </row>
    <row r="7038" spans="1:8" x14ac:dyDescent="0.2">
      <c r="A7038" s="609" t="str">
        <f t="shared" si="109"/>
        <v>IUC10081</v>
      </c>
      <c r="B7038" s="611" t="s">
        <v>31806</v>
      </c>
      <c r="C7038" s="611" t="s">
        <v>31807</v>
      </c>
      <c r="D7038" s="611" t="s">
        <v>609</v>
      </c>
      <c r="E7038" s="612">
        <v>18.190000000000001</v>
      </c>
      <c r="F7038" s="611" t="s">
        <v>8297</v>
      </c>
      <c r="G7038" s="611" t="s">
        <v>19462</v>
      </c>
      <c r="H7038" s="611" t="s">
        <v>28176</v>
      </c>
    </row>
    <row r="7039" spans="1:8" x14ac:dyDescent="0.2">
      <c r="A7039" s="609" t="str">
        <f t="shared" si="109"/>
        <v>IUC10082</v>
      </c>
      <c r="B7039" s="611" t="s">
        <v>31782</v>
      </c>
      <c r="C7039" s="611" t="s">
        <v>31783</v>
      </c>
      <c r="D7039" s="611" t="s">
        <v>609</v>
      </c>
      <c r="E7039" s="612">
        <v>19.59</v>
      </c>
      <c r="F7039" s="611" t="s">
        <v>8297</v>
      </c>
      <c r="G7039" s="611" t="s">
        <v>19462</v>
      </c>
      <c r="H7039" s="611" t="s">
        <v>28176</v>
      </c>
    </row>
    <row r="7040" spans="1:8" x14ac:dyDescent="0.2">
      <c r="A7040" s="609" t="str">
        <f t="shared" si="109"/>
        <v>IUC10083</v>
      </c>
      <c r="B7040" s="611" t="s">
        <v>31974</v>
      </c>
      <c r="C7040" s="611" t="s">
        <v>31975</v>
      </c>
      <c r="D7040" s="611" t="s">
        <v>609</v>
      </c>
      <c r="E7040" s="612">
        <v>9.76</v>
      </c>
      <c r="F7040" s="611" t="s">
        <v>8297</v>
      </c>
      <c r="G7040" s="611" t="s">
        <v>19462</v>
      </c>
      <c r="H7040" s="611" t="s">
        <v>28176</v>
      </c>
    </row>
    <row r="7041" spans="1:8" x14ac:dyDescent="0.2">
      <c r="A7041" s="609" t="str">
        <f t="shared" si="109"/>
        <v>IUC10084</v>
      </c>
      <c r="B7041" s="611" t="s">
        <v>31972</v>
      </c>
      <c r="C7041" s="611" t="s">
        <v>31973</v>
      </c>
      <c r="D7041" s="611" t="s">
        <v>31838</v>
      </c>
      <c r="E7041" s="612">
        <v>0.51</v>
      </c>
      <c r="F7041" s="611" t="s">
        <v>8297</v>
      </c>
      <c r="G7041" s="611" t="s">
        <v>19462</v>
      </c>
      <c r="H7041" s="611" t="s">
        <v>28176</v>
      </c>
    </row>
    <row r="7042" spans="1:8" x14ac:dyDescent="0.2">
      <c r="A7042" s="609" t="str">
        <f t="shared" ref="A7042:A7105" si="110">IF(ISERROR(SEARCH("/",B7042)=6),TRIM(CLEAN(B7042)),IF(SEARCH("/",B7042)=6,IF(LEN(TRIM(CLEAN(B7042)))=7,LEFT(TRIM(CLEAN(B7042)),6)&amp;"00"&amp;RIGHT(TRIM(CLEAN(B7042)),1),LEFT(TRIM(CLEAN(B7042)),6)&amp;"0"&amp;RIGHT(TRIM(CLEAN(B7042)),2)),TRIM(CLEAN(B7042))))</f>
        <v>IUC10085</v>
      </c>
      <c r="B7042" s="611" t="s">
        <v>31928</v>
      </c>
      <c r="C7042" s="611" t="s">
        <v>31929</v>
      </c>
      <c r="D7042" s="611" t="s">
        <v>31838</v>
      </c>
      <c r="E7042" s="612">
        <v>0.19</v>
      </c>
      <c r="F7042" s="611" t="s">
        <v>8297</v>
      </c>
      <c r="G7042" s="611" t="s">
        <v>19462</v>
      </c>
      <c r="H7042" s="611" t="s">
        <v>28176</v>
      </c>
    </row>
    <row r="7043" spans="1:8" x14ac:dyDescent="0.2">
      <c r="A7043" s="609" t="str">
        <f t="shared" si="110"/>
        <v>IUC10086</v>
      </c>
      <c r="B7043" s="611" t="s">
        <v>31841</v>
      </c>
      <c r="C7043" s="611" t="s">
        <v>31842</v>
      </c>
      <c r="D7043" s="611" t="s">
        <v>31838</v>
      </c>
      <c r="E7043" s="612">
        <v>0.19</v>
      </c>
      <c r="F7043" s="611" t="s">
        <v>8297</v>
      </c>
      <c r="G7043" s="611" t="s">
        <v>19462</v>
      </c>
      <c r="H7043" s="611" t="s">
        <v>28176</v>
      </c>
    </row>
    <row r="7044" spans="1:8" x14ac:dyDescent="0.2">
      <c r="A7044" s="609" t="str">
        <f t="shared" si="110"/>
        <v>IUC10087</v>
      </c>
      <c r="B7044" s="611" t="s">
        <v>31926</v>
      </c>
      <c r="C7044" s="611" t="s">
        <v>31927</v>
      </c>
      <c r="D7044" s="611" t="s">
        <v>609</v>
      </c>
      <c r="E7044" s="612">
        <v>26.85</v>
      </c>
      <c r="F7044" s="611" t="s">
        <v>8297</v>
      </c>
      <c r="G7044" s="611" t="s">
        <v>19462</v>
      </c>
      <c r="H7044" s="611" t="s">
        <v>28176</v>
      </c>
    </row>
    <row r="7045" spans="1:8" x14ac:dyDescent="0.2">
      <c r="A7045" s="609" t="str">
        <f t="shared" si="110"/>
        <v>IUC10088</v>
      </c>
      <c r="B7045" s="611" t="s">
        <v>31839</v>
      </c>
      <c r="C7045" s="611" t="s">
        <v>31840</v>
      </c>
      <c r="D7045" s="611" t="s">
        <v>609</v>
      </c>
      <c r="E7045" s="612">
        <v>48.84</v>
      </c>
      <c r="F7045" s="611" t="s">
        <v>8297</v>
      </c>
      <c r="G7045" s="611" t="s">
        <v>19462</v>
      </c>
      <c r="H7045" s="611" t="s">
        <v>28176</v>
      </c>
    </row>
    <row r="7046" spans="1:8" x14ac:dyDescent="0.2">
      <c r="A7046" s="609" t="str">
        <f t="shared" si="110"/>
        <v>IUC10089</v>
      </c>
      <c r="B7046" s="611" t="s">
        <v>31836</v>
      </c>
      <c r="C7046" s="611" t="s">
        <v>31837</v>
      </c>
      <c r="D7046" s="611" t="s">
        <v>31838</v>
      </c>
      <c r="E7046" s="612">
        <v>3.97</v>
      </c>
      <c r="F7046" s="611" t="s">
        <v>8297</v>
      </c>
      <c r="G7046" s="611" t="s">
        <v>19462</v>
      </c>
      <c r="H7046" s="611" t="s">
        <v>28176</v>
      </c>
    </row>
    <row r="7047" spans="1:8" x14ac:dyDescent="0.2">
      <c r="A7047" s="609" t="str">
        <f t="shared" si="110"/>
        <v>IUC10090</v>
      </c>
      <c r="B7047" s="611" t="s">
        <v>31924</v>
      </c>
      <c r="C7047" s="611" t="s">
        <v>31925</v>
      </c>
      <c r="D7047" s="611" t="s">
        <v>31838</v>
      </c>
      <c r="E7047" s="612">
        <v>11.06</v>
      </c>
      <c r="F7047" s="611" t="s">
        <v>8297</v>
      </c>
      <c r="G7047" s="611" t="s">
        <v>19462</v>
      </c>
      <c r="H7047" s="611" t="s">
        <v>28176</v>
      </c>
    </row>
    <row r="7048" spans="1:8" x14ac:dyDescent="0.2">
      <c r="A7048" s="609" t="str">
        <f t="shared" si="110"/>
        <v>IUC10091</v>
      </c>
      <c r="B7048" s="611" t="s">
        <v>31970</v>
      </c>
      <c r="C7048" s="611" t="s">
        <v>31971</v>
      </c>
      <c r="D7048" s="611" t="s">
        <v>1</v>
      </c>
      <c r="E7048" s="612">
        <v>1946.43</v>
      </c>
      <c r="F7048" s="611" t="s">
        <v>8297</v>
      </c>
      <c r="G7048" s="611" t="s">
        <v>19462</v>
      </c>
      <c r="H7048" s="611" t="s">
        <v>28176</v>
      </c>
    </row>
    <row r="7049" spans="1:8" x14ac:dyDescent="0.2">
      <c r="A7049" s="609" t="str">
        <f t="shared" si="110"/>
        <v>IUC10200</v>
      </c>
      <c r="B7049" s="611" t="s">
        <v>31918</v>
      </c>
      <c r="C7049" s="611" t="s">
        <v>31919</v>
      </c>
      <c r="D7049" s="611" t="s">
        <v>1</v>
      </c>
      <c r="E7049" s="612">
        <v>29753.15</v>
      </c>
      <c r="F7049" s="611" t="s">
        <v>8297</v>
      </c>
      <c r="G7049" s="611" t="s">
        <v>19462</v>
      </c>
      <c r="H7049" s="611" t="s">
        <v>28176</v>
      </c>
    </row>
    <row r="7050" spans="1:8" x14ac:dyDescent="0.2">
      <c r="A7050" s="609" t="str">
        <f t="shared" si="110"/>
        <v>IUC10210</v>
      </c>
      <c r="B7050" s="611" t="s">
        <v>31853</v>
      </c>
      <c r="C7050" s="611" t="s">
        <v>31854</v>
      </c>
      <c r="D7050" s="611" t="s">
        <v>2</v>
      </c>
      <c r="E7050" s="612">
        <v>9.8800000000000008</v>
      </c>
      <c r="F7050" s="611" t="s">
        <v>8297</v>
      </c>
      <c r="G7050" s="611" t="s">
        <v>19462</v>
      </c>
      <c r="H7050" s="611" t="s">
        <v>28176</v>
      </c>
    </row>
    <row r="7051" spans="1:8" x14ac:dyDescent="0.2">
      <c r="A7051" s="609" t="str">
        <f t="shared" si="110"/>
        <v>IUC20027</v>
      </c>
      <c r="B7051" s="611" t="s">
        <v>7177</v>
      </c>
      <c r="C7051" s="611" t="s">
        <v>7144</v>
      </c>
      <c r="D7051" s="611" t="s">
        <v>3</v>
      </c>
      <c r="E7051" s="612">
        <v>20.61</v>
      </c>
      <c r="F7051" s="611" t="s">
        <v>8297</v>
      </c>
      <c r="G7051" s="611" t="s">
        <v>19462</v>
      </c>
      <c r="H7051" s="611" t="s">
        <v>28176</v>
      </c>
    </row>
    <row r="7052" spans="1:8" x14ac:dyDescent="0.2">
      <c r="A7052" s="609" t="str">
        <f t="shared" si="110"/>
        <v>IUC20100</v>
      </c>
      <c r="B7052" s="611" t="s">
        <v>18347</v>
      </c>
      <c r="C7052" s="611" t="s">
        <v>18348</v>
      </c>
      <c r="D7052" s="611" t="s">
        <v>3</v>
      </c>
      <c r="E7052" s="612">
        <v>5.22</v>
      </c>
      <c r="F7052" s="611" t="s">
        <v>8297</v>
      </c>
      <c r="G7052" s="611" t="s">
        <v>19462</v>
      </c>
      <c r="H7052" s="611" t="s">
        <v>28176</v>
      </c>
    </row>
    <row r="7053" spans="1:8" x14ac:dyDescent="0.2">
      <c r="A7053" s="609" t="str">
        <f t="shared" si="110"/>
        <v>iuc20110</v>
      </c>
      <c r="B7053" s="611" t="s">
        <v>18351</v>
      </c>
      <c r="C7053" s="611" t="s">
        <v>18352</v>
      </c>
      <c r="D7053" s="611" t="s">
        <v>3</v>
      </c>
      <c r="E7053" s="612">
        <v>24.25</v>
      </c>
      <c r="F7053" s="611" t="s">
        <v>8297</v>
      </c>
      <c r="G7053" s="611" t="s">
        <v>19462</v>
      </c>
      <c r="H7053" s="611" t="s">
        <v>28176</v>
      </c>
    </row>
    <row r="7054" spans="1:8" x14ac:dyDescent="0.2">
      <c r="A7054" s="609" t="str">
        <f t="shared" si="110"/>
        <v>IUC20120</v>
      </c>
      <c r="B7054" s="611" t="s">
        <v>18353</v>
      </c>
      <c r="C7054" s="611" t="s">
        <v>18354</v>
      </c>
      <c r="D7054" s="611" t="s">
        <v>3</v>
      </c>
      <c r="E7054" s="612">
        <v>13.93</v>
      </c>
      <c r="F7054" s="611" t="s">
        <v>8297</v>
      </c>
      <c r="G7054" s="611" t="s">
        <v>19462</v>
      </c>
      <c r="H7054" s="611" t="s">
        <v>28176</v>
      </c>
    </row>
    <row r="7055" spans="1:8" x14ac:dyDescent="0.2">
      <c r="A7055" s="609" t="str">
        <f t="shared" si="110"/>
        <v>IUC20130</v>
      </c>
      <c r="B7055" s="611" t="s">
        <v>18355</v>
      </c>
      <c r="C7055" s="611" t="s">
        <v>18356</v>
      </c>
      <c r="D7055" s="611" t="s">
        <v>4</v>
      </c>
      <c r="E7055" s="612">
        <v>70.52</v>
      </c>
      <c r="F7055" s="611" t="s">
        <v>8297</v>
      </c>
      <c r="G7055" s="611" t="s">
        <v>19462</v>
      </c>
      <c r="H7055" s="611" t="s">
        <v>28176</v>
      </c>
    </row>
    <row r="7056" spans="1:8" x14ac:dyDescent="0.2">
      <c r="A7056" s="609" t="str">
        <f t="shared" si="110"/>
        <v>IUC20150</v>
      </c>
      <c r="B7056" s="611" t="s">
        <v>18349</v>
      </c>
      <c r="C7056" s="611" t="s">
        <v>18350</v>
      </c>
      <c r="D7056" s="611" t="s">
        <v>3</v>
      </c>
      <c r="E7056" s="612">
        <v>136.30000000000001</v>
      </c>
      <c r="F7056" s="611" t="s">
        <v>8297</v>
      </c>
      <c r="G7056" s="611" t="s">
        <v>19462</v>
      </c>
      <c r="H7056" s="611" t="s">
        <v>28176</v>
      </c>
    </row>
    <row r="7057" spans="1:8" x14ac:dyDescent="0.2">
      <c r="A7057" s="609" t="str">
        <f t="shared" si="110"/>
        <v>IUC20155</v>
      </c>
      <c r="B7057" s="611" t="s">
        <v>18365</v>
      </c>
      <c r="C7057" s="611" t="s">
        <v>18366</v>
      </c>
      <c r="D7057" s="611" t="s">
        <v>3</v>
      </c>
      <c r="E7057" s="612">
        <v>432.07</v>
      </c>
      <c r="F7057" s="611" t="s">
        <v>8297</v>
      </c>
      <c r="G7057" s="611" t="s">
        <v>19462</v>
      </c>
      <c r="H7057" s="611" t="s">
        <v>28176</v>
      </c>
    </row>
    <row r="7058" spans="1:8" x14ac:dyDescent="0.2">
      <c r="A7058" s="609" t="str">
        <f t="shared" si="110"/>
        <v>IUC20160</v>
      </c>
      <c r="B7058" s="611" t="s">
        <v>18357</v>
      </c>
      <c r="C7058" s="611" t="s">
        <v>18358</v>
      </c>
      <c r="D7058" s="611" t="s">
        <v>3</v>
      </c>
      <c r="E7058" s="612">
        <v>2.4300000000000002</v>
      </c>
      <c r="F7058" s="611" t="s">
        <v>8297</v>
      </c>
      <c r="G7058" s="611" t="s">
        <v>19462</v>
      </c>
      <c r="H7058" s="611" t="s">
        <v>28176</v>
      </c>
    </row>
    <row r="7059" spans="1:8" x14ac:dyDescent="0.2">
      <c r="A7059" s="609" t="str">
        <f t="shared" si="110"/>
        <v>IUC20161</v>
      </c>
      <c r="B7059" s="611" t="s">
        <v>31818</v>
      </c>
      <c r="C7059" s="611" t="s">
        <v>31819</v>
      </c>
      <c r="D7059" s="611" t="s">
        <v>3</v>
      </c>
      <c r="E7059" s="612">
        <v>18.600000000000001</v>
      </c>
      <c r="F7059" s="611" t="s">
        <v>8297</v>
      </c>
      <c r="G7059" s="611" t="s">
        <v>19462</v>
      </c>
      <c r="H7059" s="611" t="s">
        <v>28176</v>
      </c>
    </row>
    <row r="7060" spans="1:8" x14ac:dyDescent="0.2">
      <c r="A7060" s="609" t="str">
        <f t="shared" si="110"/>
        <v>IUC2018</v>
      </c>
      <c r="B7060" s="611" t="s">
        <v>18367</v>
      </c>
      <c r="C7060" s="611" t="s">
        <v>18368</v>
      </c>
      <c r="D7060" s="611" t="s">
        <v>1</v>
      </c>
      <c r="E7060" s="612">
        <v>95.05</v>
      </c>
      <c r="F7060" s="611" t="s">
        <v>8297</v>
      </c>
      <c r="G7060" s="611" t="s">
        <v>19462</v>
      </c>
      <c r="H7060" s="611" t="s">
        <v>28176</v>
      </c>
    </row>
    <row r="7061" spans="1:8" x14ac:dyDescent="0.2">
      <c r="A7061" s="609" t="str">
        <f t="shared" si="110"/>
        <v>IUC20181</v>
      </c>
      <c r="B7061" s="611" t="s">
        <v>18369</v>
      </c>
      <c r="C7061" s="611" t="s">
        <v>18370</v>
      </c>
      <c r="D7061" s="611" t="s">
        <v>1</v>
      </c>
      <c r="E7061" s="612">
        <v>357.01</v>
      </c>
      <c r="F7061" s="611" t="s">
        <v>8297</v>
      </c>
      <c r="G7061" s="611" t="s">
        <v>19462</v>
      </c>
      <c r="H7061" s="611" t="s">
        <v>28176</v>
      </c>
    </row>
    <row r="7062" spans="1:8" x14ac:dyDescent="0.2">
      <c r="A7062" s="609" t="str">
        <f t="shared" si="110"/>
        <v>IUC20182</v>
      </c>
      <c r="B7062" s="611" t="s">
        <v>18373</v>
      </c>
      <c r="C7062" s="611" t="s">
        <v>18374</v>
      </c>
      <c r="D7062" s="611" t="s">
        <v>1</v>
      </c>
      <c r="E7062" s="612">
        <v>108.08</v>
      </c>
      <c r="F7062" s="611" t="s">
        <v>8297</v>
      </c>
      <c r="G7062" s="611" t="s">
        <v>19462</v>
      </c>
      <c r="H7062" s="611" t="s">
        <v>28176</v>
      </c>
    </row>
    <row r="7063" spans="1:8" x14ac:dyDescent="0.2">
      <c r="A7063" s="609" t="str">
        <f t="shared" si="110"/>
        <v>IUC20183</v>
      </c>
      <c r="B7063" s="611" t="s">
        <v>18375</v>
      </c>
      <c r="C7063" s="611" t="s">
        <v>18362</v>
      </c>
      <c r="D7063" s="611" t="s">
        <v>595</v>
      </c>
      <c r="E7063" s="612">
        <v>191.51</v>
      </c>
      <c r="F7063" s="611" t="s">
        <v>8297</v>
      </c>
      <c r="G7063" s="611" t="s">
        <v>19462</v>
      </c>
      <c r="H7063" s="611" t="s">
        <v>28176</v>
      </c>
    </row>
    <row r="7064" spans="1:8" x14ac:dyDescent="0.2">
      <c r="A7064" s="609" t="str">
        <f t="shared" si="110"/>
        <v>IUC20184</v>
      </c>
      <c r="B7064" s="611" t="s">
        <v>18378</v>
      </c>
      <c r="C7064" s="611" t="s">
        <v>19472</v>
      </c>
      <c r="D7064" s="611" t="s">
        <v>2</v>
      </c>
      <c r="E7064" s="612">
        <v>179.3</v>
      </c>
      <c r="F7064" s="611" t="s">
        <v>8297</v>
      </c>
      <c r="G7064" s="611" t="s">
        <v>19462</v>
      </c>
      <c r="H7064" s="611" t="s">
        <v>28176</v>
      </c>
    </row>
    <row r="7065" spans="1:8" x14ac:dyDescent="0.2">
      <c r="A7065" s="609" t="str">
        <f t="shared" si="110"/>
        <v>IUC20185</v>
      </c>
      <c r="B7065" s="611" t="s">
        <v>18379</v>
      </c>
      <c r="C7065" s="611" t="s">
        <v>18380</v>
      </c>
      <c r="D7065" s="611" t="s">
        <v>1</v>
      </c>
      <c r="E7065" s="612">
        <v>80.03</v>
      </c>
      <c r="F7065" s="611" t="s">
        <v>8297</v>
      </c>
      <c r="G7065" s="611" t="s">
        <v>19462</v>
      </c>
      <c r="H7065" s="611" t="s">
        <v>28176</v>
      </c>
    </row>
    <row r="7066" spans="1:8" x14ac:dyDescent="0.2">
      <c r="A7066" s="609" t="str">
        <f t="shared" si="110"/>
        <v>IUC20186</v>
      </c>
      <c r="B7066" s="611" t="s">
        <v>18371</v>
      </c>
      <c r="C7066" s="611" t="s">
        <v>18372</v>
      </c>
      <c r="D7066" s="611" t="s">
        <v>1</v>
      </c>
      <c r="E7066" s="612">
        <v>31.96</v>
      </c>
      <c r="F7066" s="611" t="s">
        <v>8297</v>
      </c>
      <c r="G7066" s="611" t="s">
        <v>19462</v>
      </c>
      <c r="H7066" s="611" t="s">
        <v>28176</v>
      </c>
    </row>
    <row r="7067" spans="1:8" x14ac:dyDescent="0.2">
      <c r="A7067" s="609" t="str">
        <f t="shared" si="110"/>
        <v>IUC20187</v>
      </c>
      <c r="B7067" s="611" t="s">
        <v>18381</v>
      </c>
      <c r="C7067" s="611" t="s">
        <v>18382</v>
      </c>
      <c r="D7067" s="611" t="s">
        <v>1</v>
      </c>
      <c r="E7067" s="612">
        <v>59.75</v>
      </c>
      <c r="F7067" s="611" t="s">
        <v>8297</v>
      </c>
      <c r="G7067" s="611" t="s">
        <v>19462</v>
      </c>
      <c r="H7067" s="611" t="s">
        <v>28176</v>
      </c>
    </row>
    <row r="7068" spans="1:8" x14ac:dyDescent="0.2">
      <c r="A7068" s="609" t="str">
        <f t="shared" si="110"/>
        <v>IUC20188</v>
      </c>
      <c r="B7068" s="611" t="s">
        <v>18376</v>
      </c>
      <c r="C7068" s="611" t="s">
        <v>18377</v>
      </c>
      <c r="D7068" s="611" t="s">
        <v>1</v>
      </c>
      <c r="E7068" s="612">
        <v>810.72</v>
      </c>
      <c r="F7068" s="611" t="s">
        <v>8297</v>
      </c>
      <c r="G7068" s="611" t="s">
        <v>19462</v>
      </c>
      <c r="H7068" s="611" t="s">
        <v>28176</v>
      </c>
    </row>
    <row r="7069" spans="1:8" x14ac:dyDescent="0.2">
      <c r="A7069" s="609" t="str">
        <f t="shared" si="110"/>
        <v>IUC20190</v>
      </c>
      <c r="B7069" s="611" t="s">
        <v>18383</v>
      </c>
      <c r="C7069" s="611" t="s">
        <v>18384</v>
      </c>
      <c r="D7069" s="611" t="s">
        <v>1</v>
      </c>
      <c r="E7069" s="612">
        <v>122.53</v>
      </c>
      <c r="F7069" s="611" t="s">
        <v>8297</v>
      </c>
      <c r="G7069" s="611" t="s">
        <v>19462</v>
      </c>
      <c r="H7069" s="611" t="s">
        <v>28176</v>
      </c>
    </row>
    <row r="7070" spans="1:8" x14ac:dyDescent="0.2">
      <c r="A7070" s="609" t="str">
        <f t="shared" si="110"/>
        <v>IUC20191</v>
      </c>
      <c r="B7070" s="611" t="s">
        <v>18385</v>
      </c>
      <c r="C7070" s="611" t="s">
        <v>18386</v>
      </c>
      <c r="D7070" s="611" t="s">
        <v>1</v>
      </c>
      <c r="E7070" s="612">
        <v>2317.48</v>
      </c>
      <c r="F7070" s="611" t="s">
        <v>8297</v>
      </c>
      <c r="G7070" s="611" t="s">
        <v>19462</v>
      </c>
      <c r="H7070" s="611" t="s">
        <v>28176</v>
      </c>
    </row>
    <row r="7071" spans="1:8" x14ac:dyDescent="0.2">
      <c r="A7071" s="609" t="str">
        <f t="shared" si="110"/>
        <v>IUC20192</v>
      </c>
      <c r="B7071" s="611" t="s">
        <v>18387</v>
      </c>
      <c r="C7071" s="611" t="s">
        <v>18388</v>
      </c>
      <c r="D7071" s="611" t="s">
        <v>1</v>
      </c>
      <c r="E7071" s="612">
        <v>29.2</v>
      </c>
      <c r="F7071" s="611" t="s">
        <v>8297</v>
      </c>
      <c r="G7071" s="611" t="s">
        <v>19462</v>
      </c>
      <c r="H7071" s="611" t="s">
        <v>28176</v>
      </c>
    </row>
    <row r="7072" spans="1:8" x14ac:dyDescent="0.2">
      <c r="A7072" s="609" t="str">
        <f t="shared" si="110"/>
        <v>IUC20200</v>
      </c>
      <c r="B7072" s="611" t="s">
        <v>18389</v>
      </c>
      <c r="C7072" s="611" t="s">
        <v>18390</v>
      </c>
      <c r="D7072" s="611" t="s">
        <v>1</v>
      </c>
      <c r="E7072" s="612">
        <v>95.69</v>
      </c>
      <c r="F7072" s="611" t="s">
        <v>8297</v>
      </c>
      <c r="G7072" s="611" t="s">
        <v>19462</v>
      </c>
      <c r="H7072" s="611" t="s">
        <v>28176</v>
      </c>
    </row>
    <row r="7073" spans="1:8" x14ac:dyDescent="0.2">
      <c r="A7073" s="609" t="str">
        <f t="shared" si="110"/>
        <v>IUC20201</v>
      </c>
      <c r="B7073" s="611" t="s">
        <v>18391</v>
      </c>
      <c r="C7073" s="611" t="s">
        <v>18392</v>
      </c>
      <c r="D7073" s="611" t="s">
        <v>1</v>
      </c>
      <c r="E7073" s="612">
        <v>535.91999999999996</v>
      </c>
      <c r="F7073" s="611" t="s">
        <v>8297</v>
      </c>
      <c r="G7073" s="611" t="s">
        <v>19462</v>
      </c>
      <c r="H7073" s="611" t="s">
        <v>28176</v>
      </c>
    </row>
    <row r="7074" spans="1:8" x14ac:dyDescent="0.2">
      <c r="A7074" s="609" t="str">
        <f t="shared" si="110"/>
        <v>IUC30006</v>
      </c>
      <c r="B7074" s="611" t="s">
        <v>31978</v>
      </c>
      <c r="C7074" s="611" t="s">
        <v>31979</v>
      </c>
      <c r="D7074" s="611" t="s">
        <v>5</v>
      </c>
      <c r="E7074" s="612">
        <v>95.41</v>
      </c>
      <c r="F7074" s="611" t="s">
        <v>8297</v>
      </c>
      <c r="G7074" s="611" t="s">
        <v>19462</v>
      </c>
      <c r="H7074" s="611" t="s">
        <v>28176</v>
      </c>
    </row>
    <row r="7075" spans="1:8" x14ac:dyDescent="0.2">
      <c r="A7075" s="609" t="str">
        <f t="shared" si="110"/>
        <v>IUC30007</v>
      </c>
      <c r="B7075" s="611" t="s">
        <v>31903</v>
      </c>
      <c r="C7075" s="611" t="s">
        <v>34625</v>
      </c>
      <c r="D7075" s="611" t="s">
        <v>5</v>
      </c>
      <c r="E7075" s="612">
        <v>24.39</v>
      </c>
      <c r="F7075" s="611" t="s">
        <v>8297</v>
      </c>
      <c r="G7075" s="611" t="s">
        <v>19462</v>
      </c>
      <c r="H7075" s="611" t="s">
        <v>28176</v>
      </c>
    </row>
    <row r="7076" spans="1:8" x14ac:dyDescent="0.2">
      <c r="A7076" s="609" t="str">
        <f t="shared" si="110"/>
        <v>IUD20001</v>
      </c>
      <c r="B7076" s="611" t="s">
        <v>7178</v>
      </c>
      <c r="C7076" s="611" t="s">
        <v>7179</v>
      </c>
      <c r="D7076" s="611" t="s">
        <v>1</v>
      </c>
      <c r="E7076" s="612">
        <v>5457.97</v>
      </c>
      <c r="F7076" s="611" t="s">
        <v>8297</v>
      </c>
      <c r="G7076" s="611" t="s">
        <v>19462</v>
      </c>
      <c r="H7076" s="611" t="s">
        <v>28176</v>
      </c>
    </row>
    <row r="7077" spans="1:8" x14ac:dyDescent="0.2">
      <c r="A7077" s="609" t="str">
        <f t="shared" si="110"/>
        <v>IUD20002</v>
      </c>
      <c r="B7077" s="611" t="s">
        <v>7180</v>
      </c>
      <c r="C7077" s="611" t="s">
        <v>7181</v>
      </c>
      <c r="D7077" s="611" t="s">
        <v>2</v>
      </c>
      <c r="E7077" s="612">
        <v>403.58</v>
      </c>
      <c r="F7077" s="611" t="s">
        <v>8297</v>
      </c>
      <c r="G7077" s="611" t="s">
        <v>19462</v>
      </c>
      <c r="H7077" s="611" t="s">
        <v>28176</v>
      </c>
    </row>
    <row r="7078" spans="1:8" x14ac:dyDescent="0.2">
      <c r="A7078" s="609" t="str">
        <f t="shared" si="110"/>
        <v>IUD20003</v>
      </c>
      <c r="B7078" s="611" t="s">
        <v>7182</v>
      </c>
      <c r="C7078" s="611" t="s">
        <v>7183</v>
      </c>
      <c r="D7078" s="611" t="s">
        <v>1</v>
      </c>
      <c r="E7078" s="612">
        <v>1408.09</v>
      </c>
      <c r="F7078" s="611" t="s">
        <v>8297</v>
      </c>
      <c r="G7078" s="611" t="s">
        <v>19462</v>
      </c>
      <c r="H7078" s="611" t="s">
        <v>28176</v>
      </c>
    </row>
    <row r="7079" spans="1:8" x14ac:dyDescent="0.2">
      <c r="A7079" s="609" t="str">
        <f t="shared" si="110"/>
        <v>IUD20004</v>
      </c>
      <c r="B7079" s="611" t="s">
        <v>7184</v>
      </c>
      <c r="C7079" s="611" t="s">
        <v>7185</v>
      </c>
      <c r="D7079" s="611" t="s">
        <v>1</v>
      </c>
      <c r="E7079" s="612">
        <v>2041.02</v>
      </c>
      <c r="F7079" s="611" t="s">
        <v>8297</v>
      </c>
      <c r="G7079" s="611" t="s">
        <v>19462</v>
      </c>
      <c r="H7079" s="611" t="s">
        <v>28176</v>
      </c>
    </row>
    <row r="7080" spans="1:8" x14ac:dyDescent="0.2">
      <c r="A7080" s="609" t="str">
        <f t="shared" si="110"/>
        <v>IUD20005</v>
      </c>
      <c r="B7080" s="611" t="s">
        <v>7186</v>
      </c>
      <c r="C7080" s="611" t="s">
        <v>7187</v>
      </c>
      <c r="D7080" s="611" t="s">
        <v>1</v>
      </c>
      <c r="E7080" s="612">
        <v>3096.63</v>
      </c>
      <c r="F7080" s="611" t="s">
        <v>8297</v>
      </c>
      <c r="G7080" s="611" t="s">
        <v>19462</v>
      </c>
      <c r="H7080" s="611" t="s">
        <v>28176</v>
      </c>
    </row>
    <row r="7081" spans="1:8" x14ac:dyDescent="0.2">
      <c r="A7081" s="609" t="str">
        <f t="shared" si="110"/>
        <v>IUD20006</v>
      </c>
      <c r="B7081" s="611" t="s">
        <v>277</v>
      </c>
      <c r="C7081" s="611" t="s">
        <v>31963</v>
      </c>
      <c r="D7081" s="611" t="s">
        <v>1</v>
      </c>
      <c r="E7081" s="612">
        <v>1368.68</v>
      </c>
      <c r="F7081" s="611" t="s">
        <v>8297</v>
      </c>
      <c r="G7081" s="611" t="s">
        <v>19462</v>
      </c>
      <c r="H7081" s="611" t="s">
        <v>28176</v>
      </c>
    </row>
    <row r="7082" spans="1:8" x14ac:dyDescent="0.2">
      <c r="A7082" s="609" t="str">
        <f t="shared" si="110"/>
        <v>IUD20007</v>
      </c>
      <c r="B7082" s="611" t="s">
        <v>278</v>
      </c>
      <c r="C7082" s="611" t="s">
        <v>426</v>
      </c>
      <c r="D7082" s="611" t="s">
        <v>1</v>
      </c>
      <c r="E7082" s="612">
        <v>2570.62</v>
      </c>
      <c r="F7082" s="611" t="s">
        <v>8297</v>
      </c>
      <c r="G7082" s="611" t="s">
        <v>19462</v>
      </c>
      <c r="H7082" s="611" t="s">
        <v>28176</v>
      </c>
    </row>
    <row r="7083" spans="1:8" x14ac:dyDescent="0.2">
      <c r="A7083" s="609" t="str">
        <f t="shared" si="110"/>
        <v>IUD20008</v>
      </c>
      <c r="B7083" s="611" t="s">
        <v>279</v>
      </c>
      <c r="C7083" s="611" t="s">
        <v>427</v>
      </c>
      <c r="D7083" s="611" t="s">
        <v>1</v>
      </c>
      <c r="E7083" s="612">
        <v>3776.07</v>
      </c>
      <c r="F7083" s="611" t="s">
        <v>8297</v>
      </c>
      <c r="G7083" s="611" t="s">
        <v>19462</v>
      </c>
      <c r="H7083" s="611" t="s">
        <v>28176</v>
      </c>
    </row>
    <row r="7084" spans="1:8" x14ac:dyDescent="0.2">
      <c r="A7084" s="609" t="str">
        <f t="shared" si="110"/>
        <v>IUD20009</v>
      </c>
      <c r="B7084" s="611" t="s">
        <v>7188</v>
      </c>
      <c r="C7084" s="611" t="s">
        <v>7189</v>
      </c>
      <c r="D7084" s="611" t="s">
        <v>4</v>
      </c>
      <c r="E7084" s="612">
        <v>606.57000000000005</v>
      </c>
      <c r="F7084" s="611" t="s">
        <v>8297</v>
      </c>
      <c r="G7084" s="611" t="s">
        <v>19462</v>
      </c>
      <c r="H7084" s="611" t="s">
        <v>28176</v>
      </c>
    </row>
    <row r="7085" spans="1:8" x14ac:dyDescent="0.2">
      <c r="A7085" s="609" t="str">
        <f t="shared" si="110"/>
        <v>IUD20010</v>
      </c>
      <c r="B7085" s="611" t="s">
        <v>7190</v>
      </c>
      <c r="C7085" s="611" t="s">
        <v>7191</v>
      </c>
      <c r="D7085" s="611" t="s">
        <v>3</v>
      </c>
      <c r="E7085" s="612">
        <v>243.37</v>
      </c>
      <c r="F7085" s="611" t="s">
        <v>8297</v>
      </c>
      <c r="G7085" s="611" t="s">
        <v>19462</v>
      </c>
      <c r="H7085" s="611" t="s">
        <v>28176</v>
      </c>
    </row>
    <row r="7086" spans="1:8" x14ac:dyDescent="0.2">
      <c r="A7086" s="609" t="str">
        <f t="shared" si="110"/>
        <v>IUD20011</v>
      </c>
      <c r="B7086" s="611" t="s">
        <v>7192</v>
      </c>
      <c r="C7086" s="611" t="s">
        <v>7193</v>
      </c>
      <c r="D7086" s="611" t="s">
        <v>4</v>
      </c>
      <c r="E7086" s="612">
        <v>548.41999999999996</v>
      </c>
      <c r="F7086" s="611" t="s">
        <v>8297</v>
      </c>
      <c r="G7086" s="611" t="s">
        <v>19462</v>
      </c>
      <c r="H7086" s="611" t="s">
        <v>28176</v>
      </c>
    </row>
    <row r="7087" spans="1:8" x14ac:dyDescent="0.2">
      <c r="A7087" s="609" t="str">
        <f t="shared" si="110"/>
        <v>IUD20012</v>
      </c>
      <c r="B7087" s="611" t="s">
        <v>7194</v>
      </c>
      <c r="C7087" s="611" t="s">
        <v>7195</v>
      </c>
      <c r="D7087" s="611" t="s">
        <v>4</v>
      </c>
      <c r="E7087" s="612">
        <v>69.13</v>
      </c>
      <c r="F7087" s="611" t="s">
        <v>8297</v>
      </c>
      <c r="G7087" s="611" t="s">
        <v>19462</v>
      </c>
      <c r="H7087" s="611" t="s">
        <v>28176</v>
      </c>
    </row>
    <row r="7088" spans="1:8" x14ac:dyDescent="0.2">
      <c r="A7088" s="609" t="str">
        <f t="shared" si="110"/>
        <v>IUD20013</v>
      </c>
      <c r="B7088" s="611" t="s">
        <v>7196</v>
      </c>
      <c r="C7088" s="611" t="s">
        <v>7179</v>
      </c>
      <c r="D7088" s="611" t="s">
        <v>1</v>
      </c>
      <c r="E7088" s="612">
        <v>5549.41</v>
      </c>
      <c r="F7088" s="611" t="s">
        <v>8297</v>
      </c>
      <c r="G7088" s="611" t="s">
        <v>19462</v>
      </c>
      <c r="H7088" s="611" t="s">
        <v>28176</v>
      </c>
    </row>
    <row r="7089" spans="1:8" x14ac:dyDescent="0.2">
      <c r="A7089" s="609" t="str">
        <f t="shared" si="110"/>
        <v>IUD20014</v>
      </c>
      <c r="B7089" s="611" t="s">
        <v>7197</v>
      </c>
      <c r="C7089" s="611" t="s">
        <v>34626</v>
      </c>
      <c r="D7089" s="611" t="s">
        <v>4</v>
      </c>
      <c r="E7089" s="612">
        <v>18.7</v>
      </c>
      <c r="F7089" s="611" t="s">
        <v>8297</v>
      </c>
      <c r="G7089" s="611" t="s">
        <v>19462</v>
      </c>
      <c r="H7089" s="611" t="s">
        <v>28176</v>
      </c>
    </row>
    <row r="7090" spans="1:8" x14ac:dyDescent="0.2">
      <c r="A7090" s="609" t="str">
        <f t="shared" si="110"/>
        <v>IUD20015</v>
      </c>
      <c r="B7090" s="611" t="s">
        <v>7198</v>
      </c>
      <c r="C7090" s="611" t="s">
        <v>7199</v>
      </c>
      <c r="D7090" s="611" t="s">
        <v>1</v>
      </c>
      <c r="E7090" s="612">
        <v>6332.53</v>
      </c>
      <c r="F7090" s="611" t="s">
        <v>8297</v>
      </c>
      <c r="G7090" s="611" t="s">
        <v>19462</v>
      </c>
      <c r="H7090" s="611" t="s">
        <v>28176</v>
      </c>
    </row>
    <row r="7091" spans="1:8" x14ac:dyDescent="0.2">
      <c r="A7091" s="609" t="str">
        <f t="shared" si="110"/>
        <v>IUD20016</v>
      </c>
      <c r="B7091" s="611" t="s">
        <v>7200</v>
      </c>
      <c r="C7091" s="611" t="s">
        <v>7201</v>
      </c>
      <c r="D7091" s="611" t="s">
        <v>1</v>
      </c>
      <c r="E7091" s="612">
        <v>5524.55</v>
      </c>
      <c r="F7091" s="611" t="s">
        <v>8297</v>
      </c>
      <c r="G7091" s="611" t="s">
        <v>19462</v>
      </c>
      <c r="H7091" s="611" t="s">
        <v>28176</v>
      </c>
    </row>
    <row r="7092" spans="1:8" x14ac:dyDescent="0.2">
      <c r="A7092" s="609" t="str">
        <f t="shared" si="110"/>
        <v>IUD20017</v>
      </c>
      <c r="B7092" s="611" t="s">
        <v>7202</v>
      </c>
      <c r="C7092" s="611" t="s">
        <v>7203</v>
      </c>
      <c r="D7092" s="611" t="s">
        <v>1</v>
      </c>
      <c r="E7092" s="612">
        <v>395.71</v>
      </c>
      <c r="F7092" s="611" t="s">
        <v>8297</v>
      </c>
      <c r="G7092" s="611" t="s">
        <v>19462</v>
      </c>
      <c r="H7092" s="611" t="s">
        <v>28176</v>
      </c>
    </row>
    <row r="7093" spans="1:8" x14ac:dyDescent="0.2">
      <c r="A7093" s="609" t="str">
        <f t="shared" si="110"/>
        <v>IUD20018</v>
      </c>
      <c r="B7093" s="611" t="s">
        <v>7204</v>
      </c>
      <c r="C7093" s="611" t="s">
        <v>7205</v>
      </c>
      <c r="D7093" s="611" t="s">
        <v>1</v>
      </c>
      <c r="E7093" s="612">
        <v>47456.43</v>
      </c>
      <c r="F7093" s="611" t="s">
        <v>8297</v>
      </c>
      <c r="G7093" s="611" t="s">
        <v>19462</v>
      </c>
      <c r="H7093" s="611" t="s">
        <v>28176</v>
      </c>
    </row>
    <row r="7094" spans="1:8" x14ac:dyDescent="0.2">
      <c r="A7094" s="609" t="str">
        <f t="shared" si="110"/>
        <v>IUD20019</v>
      </c>
      <c r="B7094" s="611" t="s">
        <v>7206</v>
      </c>
      <c r="C7094" s="611" t="s">
        <v>7207</v>
      </c>
      <c r="D7094" s="611" t="s">
        <v>1</v>
      </c>
      <c r="E7094" s="612">
        <v>5950.84</v>
      </c>
      <c r="F7094" s="611" t="s">
        <v>8297</v>
      </c>
      <c r="G7094" s="611" t="s">
        <v>19462</v>
      </c>
      <c r="H7094" s="611" t="s">
        <v>28176</v>
      </c>
    </row>
    <row r="7095" spans="1:8" x14ac:dyDescent="0.2">
      <c r="A7095" s="609" t="str">
        <f t="shared" si="110"/>
        <v>IUD20020</v>
      </c>
      <c r="B7095" s="611" t="s">
        <v>7208</v>
      </c>
      <c r="C7095" s="611" t="s">
        <v>7209</v>
      </c>
      <c r="D7095" s="611" t="s">
        <v>1</v>
      </c>
      <c r="E7095" s="612">
        <v>5600.18</v>
      </c>
      <c r="F7095" s="611" t="s">
        <v>8297</v>
      </c>
      <c r="G7095" s="611" t="s">
        <v>19462</v>
      </c>
      <c r="H7095" s="611" t="s">
        <v>28176</v>
      </c>
    </row>
    <row r="7096" spans="1:8" x14ac:dyDescent="0.2">
      <c r="A7096" s="609" t="str">
        <f t="shared" si="110"/>
        <v>IUD20021</v>
      </c>
      <c r="B7096" s="611" t="s">
        <v>7210</v>
      </c>
      <c r="C7096" s="611" t="s">
        <v>8300</v>
      </c>
      <c r="D7096" s="611" t="s">
        <v>1</v>
      </c>
      <c r="E7096" s="612">
        <v>47659.31</v>
      </c>
      <c r="F7096" s="611" t="s">
        <v>8297</v>
      </c>
      <c r="G7096" s="611" t="s">
        <v>19462</v>
      </c>
      <c r="H7096" s="611" t="s">
        <v>28176</v>
      </c>
    </row>
    <row r="7097" spans="1:8" x14ac:dyDescent="0.2">
      <c r="A7097" s="609" t="str">
        <f t="shared" si="110"/>
        <v>IUD20022</v>
      </c>
      <c r="B7097" s="611" t="s">
        <v>7211</v>
      </c>
      <c r="C7097" s="611" t="s">
        <v>7212</v>
      </c>
      <c r="D7097" s="611" t="s">
        <v>1</v>
      </c>
      <c r="E7097" s="612">
        <v>2510.44</v>
      </c>
      <c r="F7097" s="611" t="s">
        <v>8297</v>
      </c>
      <c r="G7097" s="611" t="s">
        <v>19462</v>
      </c>
      <c r="H7097" s="611" t="s">
        <v>28176</v>
      </c>
    </row>
    <row r="7098" spans="1:8" x14ac:dyDescent="0.2">
      <c r="A7098" s="609" t="str">
        <f t="shared" si="110"/>
        <v>IUD20023</v>
      </c>
      <c r="B7098" s="611" t="s">
        <v>7213</v>
      </c>
      <c r="C7098" s="611" t="s">
        <v>7214</v>
      </c>
      <c r="D7098" s="611" t="s">
        <v>1</v>
      </c>
      <c r="E7098" s="612">
        <v>16598.740000000002</v>
      </c>
      <c r="F7098" s="611" t="s">
        <v>8297</v>
      </c>
      <c r="G7098" s="611" t="s">
        <v>19462</v>
      </c>
      <c r="H7098" s="611" t="s">
        <v>28176</v>
      </c>
    </row>
    <row r="7099" spans="1:8" x14ac:dyDescent="0.2">
      <c r="A7099" s="609" t="str">
        <f t="shared" si="110"/>
        <v>IUD20024</v>
      </c>
      <c r="B7099" s="611" t="s">
        <v>7215</v>
      </c>
      <c r="C7099" s="611" t="s">
        <v>7216</v>
      </c>
      <c r="D7099" s="611" t="s">
        <v>1</v>
      </c>
      <c r="E7099" s="612">
        <v>5152.09</v>
      </c>
      <c r="F7099" s="611" t="s">
        <v>8297</v>
      </c>
      <c r="G7099" s="611" t="s">
        <v>19462</v>
      </c>
      <c r="H7099" s="611" t="s">
        <v>28176</v>
      </c>
    </row>
    <row r="7100" spans="1:8" x14ac:dyDescent="0.2">
      <c r="A7100" s="609" t="str">
        <f t="shared" si="110"/>
        <v>IUD20025</v>
      </c>
      <c r="B7100" s="611" t="s">
        <v>7217</v>
      </c>
      <c r="C7100" s="611" t="s">
        <v>7218</v>
      </c>
      <c r="D7100" s="611" t="s">
        <v>1</v>
      </c>
      <c r="E7100" s="612">
        <v>10139.83</v>
      </c>
      <c r="F7100" s="611" t="s">
        <v>8297</v>
      </c>
      <c r="G7100" s="611" t="s">
        <v>19462</v>
      </c>
      <c r="H7100" s="611" t="s">
        <v>28176</v>
      </c>
    </row>
    <row r="7101" spans="1:8" x14ac:dyDescent="0.2">
      <c r="A7101" s="609" t="str">
        <f t="shared" si="110"/>
        <v>IUD20026</v>
      </c>
      <c r="B7101" s="611" t="s">
        <v>7219</v>
      </c>
      <c r="C7101" s="611" t="s">
        <v>7220</v>
      </c>
      <c r="D7101" s="611" t="s">
        <v>1</v>
      </c>
      <c r="E7101" s="612">
        <v>1692.78</v>
      </c>
      <c r="F7101" s="611" t="s">
        <v>8297</v>
      </c>
      <c r="G7101" s="611" t="s">
        <v>19462</v>
      </c>
      <c r="H7101" s="611" t="s">
        <v>28176</v>
      </c>
    </row>
    <row r="7102" spans="1:8" x14ac:dyDescent="0.2">
      <c r="A7102" s="609" t="str">
        <f t="shared" si="110"/>
        <v>IUD20027</v>
      </c>
      <c r="B7102" s="611" t="s">
        <v>7221</v>
      </c>
      <c r="C7102" s="611" t="s">
        <v>7222</v>
      </c>
      <c r="D7102" s="611" t="s">
        <v>1</v>
      </c>
      <c r="E7102" s="612">
        <v>20090.27</v>
      </c>
      <c r="F7102" s="611" t="s">
        <v>8297</v>
      </c>
      <c r="G7102" s="611" t="s">
        <v>19462</v>
      </c>
      <c r="H7102" s="611" t="s">
        <v>28176</v>
      </c>
    </row>
    <row r="7103" spans="1:8" x14ac:dyDescent="0.2">
      <c r="A7103" s="609" t="str">
        <f t="shared" si="110"/>
        <v>IUD20028</v>
      </c>
      <c r="B7103" s="611" t="s">
        <v>7223</v>
      </c>
      <c r="C7103" s="611" t="s">
        <v>7224</v>
      </c>
      <c r="D7103" s="611" t="s">
        <v>1</v>
      </c>
      <c r="E7103" s="612">
        <v>22073.02</v>
      </c>
      <c r="F7103" s="611" t="s">
        <v>8297</v>
      </c>
      <c r="G7103" s="611" t="s">
        <v>19462</v>
      </c>
      <c r="H7103" s="611" t="s">
        <v>28176</v>
      </c>
    </row>
    <row r="7104" spans="1:8" x14ac:dyDescent="0.2">
      <c r="A7104" s="609" t="str">
        <f t="shared" si="110"/>
        <v>IUD20029</v>
      </c>
      <c r="B7104" s="611" t="s">
        <v>7225</v>
      </c>
      <c r="C7104" s="611" t="s">
        <v>7226</v>
      </c>
      <c r="D7104" s="611" t="s">
        <v>2</v>
      </c>
      <c r="E7104" s="612">
        <v>1065.6600000000001</v>
      </c>
      <c r="F7104" s="611" t="s">
        <v>8297</v>
      </c>
      <c r="G7104" s="611" t="s">
        <v>19462</v>
      </c>
      <c r="H7104" s="611" t="s">
        <v>28176</v>
      </c>
    </row>
    <row r="7105" spans="1:8" x14ac:dyDescent="0.2">
      <c r="A7105" s="609" t="str">
        <f t="shared" si="110"/>
        <v>IUD20031</v>
      </c>
      <c r="B7105" s="611" t="s">
        <v>7227</v>
      </c>
      <c r="C7105" s="611" t="s">
        <v>7228</v>
      </c>
      <c r="D7105" s="611" t="s">
        <v>1</v>
      </c>
      <c r="E7105" s="612">
        <v>5060.1000000000004</v>
      </c>
      <c r="F7105" s="611" t="s">
        <v>8297</v>
      </c>
      <c r="G7105" s="611" t="s">
        <v>19462</v>
      </c>
      <c r="H7105" s="611" t="s">
        <v>28176</v>
      </c>
    </row>
    <row r="7106" spans="1:8" x14ac:dyDescent="0.2">
      <c r="A7106" s="609" t="str">
        <f t="shared" ref="A7106:A7169" si="111">IF(ISERROR(SEARCH("/",B7106)=6),TRIM(CLEAN(B7106)),IF(SEARCH("/",B7106)=6,IF(LEN(TRIM(CLEAN(B7106)))=7,LEFT(TRIM(CLEAN(B7106)),6)&amp;"00"&amp;RIGHT(TRIM(CLEAN(B7106)),1),LEFT(TRIM(CLEAN(B7106)),6)&amp;"0"&amp;RIGHT(TRIM(CLEAN(B7106)),2)),TRIM(CLEAN(B7106))))</f>
        <v>IUD20032</v>
      </c>
      <c r="B7106" s="611" t="s">
        <v>7229</v>
      </c>
      <c r="C7106" s="611" t="s">
        <v>7230</v>
      </c>
      <c r="D7106" s="611" t="s">
        <v>1</v>
      </c>
      <c r="E7106" s="612">
        <v>3559.02</v>
      </c>
      <c r="F7106" s="611" t="s">
        <v>8297</v>
      </c>
      <c r="G7106" s="611" t="s">
        <v>19462</v>
      </c>
      <c r="H7106" s="611" t="s">
        <v>28176</v>
      </c>
    </row>
    <row r="7107" spans="1:8" x14ac:dyDescent="0.2">
      <c r="A7107" s="609" t="str">
        <f t="shared" si="111"/>
        <v>IUD20033</v>
      </c>
      <c r="B7107" s="611" t="s">
        <v>7231</v>
      </c>
      <c r="C7107" s="611" t="s">
        <v>7232</v>
      </c>
      <c r="D7107" s="611" t="s">
        <v>1</v>
      </c>
      <c r="E7107" s="612">
        <v>2708.47</v>
      </c>
      <c r="F7107" s="611" t="s">
        <v>8297</v>
      </c>
      <c r="G7107" s="611" t="s">
        <v>19462</v>
      </c>
      <c r="H7107" s="611" t="s">
        <v>28176</v>
      </c>
    </row>
    <row r="7108" spans="1:8" x14ac:dyDescent="0.2">
      <c r="A7108" s="609" t="str">
        <f t="shared" si="111"/>
        <v>IUD20034</v>
      </c>
      <c r="B7108" s="611" t="s">
        <v>7233</v>
      </c>
      <c r="C7108" s="611" t="s">
        <v>7234</v>
      </c>
      <c r="D7108" s="611" t="s">
        <v>2</v>
      </c>
      <c r="E7108" s="612">
        <v>831.88</v>
      </c>
      <c r="F7108" s="611" t="s">
        <v>8297</v>
      </c>
      <c r="G7108" s="611" t="s">
        <v>19462</v>
      </c>
      <c r="H7108" s="611" t="s">
        <v>28176</v>
      </c>
    </row>
    <row r="7109" spans="1:8" x14ac:dyDescent="0.2">
      <c r="A7109" s="609" t="str">
        <f t="shared" si="111"/>
        <v>IUD20035</v>
      </c>
      <c r="B7109" s="611" t="s">
        <v>7235</v>
      </c>
      <c r="C7109" s="611" t="s">
        <v>7236</v>
      </c>
      <c r="D7109" s="611" t="s">
        <v>1</v>
      </c>
      <c r="E7109" s="612">
        <v>5959.09</v>
      </c>
      <c r="F7109" s="611" t="s">
        <v>8297</v>
      </c>
      <c r="G7109" s="611" t="s">
        <v>19462</v>
      </c>
      <c r="H7109" s="611" t="s">
        <v>28176</v>
      </c>
    </row>
    <row r="7110" spans="1:8" x14ac:dyDescent="0.2">
      <c r="A7110" s="609" t="str">
        <f t="shared" si="111"/>
        <v>IUD20036</v>
      </c>
      <c r="B7110" s="611" t="s">
        <v>7237</v>
      </c>
      <c r="C7110" s="611" t="s">
        <v>17765</v>
      </c>
      <c r="D7110" s="611" t="s">
        <v>1</v>
      </c>
      <c r="E7110" s="612">
        <v>8754.7099999999991</v>
      </c>
      <c r="F7110" s="611" t="s">
        <v>8297</v>
      </c>
      <c r="G7110" s="611" t="s">
        <v>19462</v>
      </c>
      <c r="H7110" s="611" t="s">
        <v>28176</v>
      </c>
    </row>
    <row r="7111" spans="1:8" x14ac:dyDescent="0.2">
      <c r="A7111" s="609" t="str">
        <f t="shared" si="111"/>
        <v>IUD20037</v>
      </c>
      <c r="B7111" s="611" t="s">
        <v>7238</v>
      </c>
      <c r="C7111" s="611" t="s">
        <v>7239</v>
      </c>
      <c r="D7111" s="611" t="s">
        <v>1</v>
      </c>
      <c r="E7111" s="612">
        <v>3771.6</v>
      </c>
      <c r="F7111" s="611" t="s">
        <v>8297</v>
      </c>
      <c r="G7111" s="611" t="s">
        <v>19462</v>
      </c>
      <c r="H7111" s="611" t="s">
        <v>28176</v>
      </c>
    </row>
    <row r="7112" spans="1:8" x14ac:dyDescent="0.2">
      <c r="A7112" s="609" t="str">
        <f t="shared" si="111"/>
        <v>IUD20038</v>
      </c>
      <c r="B7112" s="611" t="s">
        <v>7240</v>
      </c>
      <c r="C7112" s="611" t="s">
        <v>7241</v>
      </c>
      <c r="D7112" s="611" t="s">
        <v>1</v>
      </c>
      <c r="E7112" s="612">
        <v>177.6</v>
      </c>
      <c r="F7112" s="611" t="s">
        <v>8297</v>
      </c>
      <c r="G7112" s="611" t="s">
        <v>19462</v>
      </c>
      <c r="H7112" s="611" t="s">
        <v>28176</v>
      </c>
    </row>
    <row r="7113" spans="1:8" x14ac:dyDescent="0.2">
      <c r="A7113" s="609" t="str">
        <f t="shared" si="111"/>
        <v>IUD20039</v>
      </c>
      <c r="B7113" s="611" t="s">
        <v>7242</v>
      </c>
      <c r="C7113" s="611" t="s">
        <v>7243</v>
      </c>
      <c r="D7113" s="611" t="s">
        <v>1</v>
      </c>
      <c r="E7113" s="612">
        <v>2030.49</v>
      </c>
      <c r="F7113" s="611" t="s">
        <v>8297</v>
      </c>
      <c r="G7113" s="611" t="s">
        <v>19462</v>
      </c>
      <c r="H7113" s="611" t="s">
        <v>28176</v>
      </c>
    </row>
    <row r="7114" spans="1:8" x14ac:dyDescent="0.2">
      <c r="A7114" s="609" t="str">
        <f t="shared" si="111"/>
        <v>IUD20040</v>
      </c>
      <c r="B7114" s="611" t="s">
        <v>7244</v>
      </c>
      <c r="C7114" s="611" t="s">
        <v>31942</v>
      </c>
      <c r="D7114" s="611" t="s">
        <v>1</v>
      </c>
      <c r="E7114" s="612">
        <v>1364.77</v>
      </c>
      <c r="F7114" s="611" t="s">
        <v>8297</v>
      </c>
      <c r="G7114" s="611" t="s">
        <v>19462</v>
      </c>
      <c r="H7114" s="611" t="s">
        <v>28176</v>
      </c>
    </row>
    <row r="7115" spans="1:8" x14ac:dyDescent="0.2">
      <c r="A7115" s="609" t="str">
        <f t="shared" si="111"/>
        <v>IUD20041</v>
      </c>
      <c r="B7115" s="611" t="s">
        <v>7245</v>
      </c>
      <c r="C7115" s="611" t="s">
        <v>7246</v>
      </c>
      <c r="D7115" s="611" t="s">
        <v>1</v>
      </c>
      <c r="E7115" s="612">
        <v>2569.09</v>
      </c>
      <c r="F7115" s="611" t="s">
        <v>8297</v>
      </c>
      <c r="G7115" s="611" t="s">
        <v>19462</v>
      </c>
      <c r="H7115" s="611" t="s">
        <v>28176</v>
      </c>
    </row>
    <row r="7116" spans="1:8" x14ac:dyDescent="0.2">
      <c r="A7116" s="609" t="str">
        <f t="shared" si="111"/>
        <v>IUD20042</v>
      </c>
      <c r="B7116" s="611" t="s">
        <v>7247</v>
      </c>
      <c r="C7116" s="611" t="s">
        <v>7248</v>
      </c>
      <c r="D7116" s="611" t="s">
        <v>1</v>
      </c>
      <c r="E7116" s="612">
        <v>3707.61</v>
      </c>
      <c r="F7116" s="611" t="s">
        <v>8297</v>
      </c>
      <c r="G7116" s="611" t="s">
        <v>19462</v>
      </c>
      <c r="H7116" s="611" t="s">
        <v>28176</v>
      </c>
    </row>
    <row r="7117" spans="1:8" x14ac:dyDescent="0.2">
      <c r="A7117" s="609" t="str">
        <f t="shared" si="111"/>
        <v>IUD20044</v>
      </c>
      <c r="B7117" s="611" t="s">
        <v>7249</v>
      </c>
      <c r="C7117" s="611" t="s">
        <v>7250</v>
      </c>
      <c r="D7117" s="611" t="s">
        <v>1</v>
      </c>
      <c r="E7117" s="612">
        <v>1274.42</v>
      </c>
      <c r="F7117" s="611" t="s">
        <v>8297</v>
      </c>
      <c r="G7117" s="611" t="s">
        <v>19462</v>
      </c>
      <c r="H7117" s="611" t="s">
        <v>28176</v>
      </c>
    </row>
    <row r="7118" spans="1:8" x14ac:dyDescent="0.2">
      <c r="A7118" s="609" t="str">
        <f t="shared" si="111"/>
        <v>IUD20045</v>
      </c>
      <c r="B7118" s="611" t="s">
        <v>7251</v>
      </c>
      <c r="C7118" s="611" t="s">
        <v>7252</v>
      </c>
      <c r="D7118" s="611" t="s">
        <v>1</v>
      </c>
      <c r="E7118" s="612">
        <v>11224.94</v>
      </c>
      <c r="F7118" s="611" t="s">
        <v>8297</v>
      </c>
      <c r="G7118" s="611" t="s">
        <v>19462</v>
      </c>
      <c r="H7118" s="611" t="s">
        <v>28176</v>
      </c>
    </row>
    <row r="7119" spans="1:8" x14ac:dyDescent="0.2">
      <c r="A7119" s="609" t="str">
        <f t="shared" si="111"/>
        <v>IUD20046</v>
      </c>
      <c r="B7119" s="611" t="s">
        <v>7253</v>
      </c>
      <c r="C7119" s="611" t="s">
        <v>7254</v>
      </c>
      <c r="D7119" s="611" t="s">
        <v>1</v>
      </c>
      <c r="E7119" s="612">
        <v>10005.69</v>
      </c>
      <c r="F7119" s="611" t="s">
        <v>8297</v>
      </c>
      <c r="G7119" s="611" t="s">
        <v>19462</v>
      </c>
      <c r="H7119" s="611" t="s">
        <v>28176</v>
      </c>
    </row>
    <row r="7120" spans="1:8" x14ac:dyDescent="0.2">
      <c r="A7120" s="609" t="str">
        <f t="shared" si="111"/>
        <v>IUD20047</v>
      </c>
      <c r="B7120" s="611" t="s">
        <v>7255</v>
      </c>
      <c r="C7120" s="611" t="s">
        <v>7256</v>
      </c>
      <c r="D7120" s="611" t="s">
        <v>1</v>
      </c>
      <c r="E7120" s="612">
        <v>1383.07</v>
      </c>
      <c r="F7120" s="611" t="s">
        <v>8297</v>
      </c>
      <c r="G7120" s="611" t="s">
        <v>19462</v>
      </c>
      <c r="H7120" s="611" t="s">
        <v>28176</v>
      </c>
    </row>
    <row r="7121" spans="1:8" x14ac:dyDescent="0.2">
      <c r="A7121" s="609" t="str">
        <f t="shared" si="111"/>
        <v>IUD20048</v>
      </c>
      <c r="B7121" s="611" t="s">
        <v>7257</v>
      </c>
      <c r="C7121" s="611" t="s">
        <v>17766</v>
      </c>
      <c r="D7121" s="611" t="s">
        <v>1</v>
      </c>
      <c r="E7121" s="612">
        <v>75.86</v>
      </c>
      <c r="F7121" s="611" t="s">
        <v>8297</v>
      </c>
      <c r="G7121" s="611" t="s">
        <v>19462</v>
      </c>
      <c r="H7121" s="611" t="s">
        <v>28176</v>
      </c>
    </row>
    <row r="7122" spans="1:8" x14ac:dyDescent="0.2">
      <c r="A7122" s="609" t="str">
        <f t="shared" si="111"/>
        <v>IUD20049</v>
      </c>
      <c r="B7122" s="611" t="s">
        <v>7258</v>
      </c>
      <c r="C7122" s="611" t="s">
        <v>7259</v>
      </c>
      <c r="D7122" s="611" t="s">
        <v>2</v>
      </c>
      <c r="E7122" s="612">
        <v>91.24</v>
      </c>
      <c r="F7122" s="611" t="s">
        <v>8297</v>
      </c>
      <c r="G7122" s="611" t="s">
        <v>19462</v>
      </c>
      <c r="H7122" s="611" t="s">
        <v>28176</v>
      </c>
    </row>
    <row r="7123" spans="1:8" x14ac:dyDescent="0.2">
      <c r="A7123" s="609" t="str">
        <f t="shared" si="111"/>
        <v>IUD20050</v>
      </c>
      <c r="B7123" s="611" t="s">
        <v>7260</v>
      </c>
      <c r="C7123" s="611" t="s">
        <v>7261</v>
      </c>
      <c r="D7123" s="611" t="s">
        <v>1</v>
      </c>
      <c r="E7123" s="612">
        <v>6555.51</v>
      </c>
      <c r="F7123" s="611" t="s">
        <v>8297</v>
      </c>
      <c r="G7123" s="611" t="s">
        <v>19462</v>
      </c>
      <c r="H7123" s="611" t="s">
        <v>28176</v>
      </c>
    </row>
    <row r="7124" spans="1:8" x14ac:dyDescent="0.2">
      <c r="A7124" s="609" t="str">
        <f t="shared" si="111"/>
        <v>IUD20051</v>
      </c>
      <c r="B7124" s="611" t="s">
        <v>7262</v>
      </c>
      <c r="C7124" s="611" t="s">
        <v>7263</v>
      </c>
      <c r="D7124" s="611" t="s">
        <v>1</v>
      </c>
      <c r="E7124" s="612">
        <v>3827.07</v>
      </c>
      <c r="F7124" s="611" t="s">
        <v>8297</v>
      </c>
      <c r="G7124" s="611" t="s">
        <v>19462</v>
      </c>
      <c r="H7124" s="611" t="s">
        <v>28176</v>
      </c>
    </row>
    <row r="7125" spans="1:8" x14ac:dyDescent="0.2">
      <c r="A7125" s="609" t="str">
        <f t="shared" si="111"/>
        <v>IUD20052</v>
      </c>
      <c r="B7125" s="611" t="s">
        <v>7264</v>
      </c>
      <c r="C7125" s="611" t="s">
        <v>7265</v>
      </c>
      <c r="D7125" s="611" t="s">
        <v>1</v>
      </c>
      <c r="E7125" s="612">
        <v>7203.2</v>
      </c>
      <c r="F7125" s="611" t="s">
        <v>8297</v>
      </c>
      <c r="G7125" s="611" t="s">
        <v>19462</v>
      </c>
      <c r="H7125" s="611" t="s">
        <v>28176</v>
      </c>
    </row>
    <row r="7126" spans="1:8" x14ac:dyDescent="0.2">
      <c r="A7126" s="609" t="str">
        <f t="shared" si="111"/>
        <v>IUD20053</v>
      </c>
      <c r="B7126" s="611" t="s">
        <v>7266</v>
      </c>
      <c r="C7126" s="611" t="s">
        <v>7267</v>
      </c>
      <c r="D7126" s="611" t="s">
        <v>2</v>
      </c>
      <c r="E7126" s="612">
        <v>4079.68</v>
      </c>
      <c r="F7126" s="611" t="s">
        <v>8297</v>
      </c>
      <c r="G7126" s="611" t="s">
        <v>19462</v>
      </c>
      <c r="H7126" s="611" t="s">
        <v>28176</v>
      </c>
    </row>
    <row r="7127" spans="1:8" x14ac:dyDescent="0.2">
      <c r="A7127" s="609" t="str">
        <f t="shared" si="111"/>
        <v>IUD20054</v>
      </c>
      <c r="B7127" s="611" t="s">
        <v>7268</v>
      </c>
      <c r="C7127" s="611" t="s">
        <v>7269</v>
      </c>
      <c r="D7127" s="611" t="s">
        <v>1</v>
      </c>
      <c r="E7127" s="612">
        <v>8118.98</v>
      </c>
      <c r="F7127" s="611" t="s">
        <v>8297</v>
      </c>
      <c r="G7127" s="611" t="s">
        <v>19462</v>
      </c>
      <c r="H7127" s="611" t="s">
        <v>28176</v>
      </c>
    </row>
    <row r="7128" spans="1:8" x14ac:dyDescent="0.2">
      <c r="A7128" s="609" t="str">
        <f t="shared" si="111"/>
        <v>IUD20055</v>
      </c>
      <c r="B7128" s="611" t="s">
        <v>7270</v>
      </c>
      <c r="C7128" s="611" t="s">
        <v>7271</v>
      </c>
      <c r="D7128" s="611" t="s">
        <v>2</v>
      </c>
      <c r="E7128" s="612">
        <v>60.83</v>
      </c>
      <c r="F7128" s="611" t="s">
        <v>8297</v>
      </c>
      <c r="G7128" s="611" t="s">
        <v>19462</v>
      </c>
      <c r="H7128" s="611" t="s">
        <v>28176</v>
      </c>
    </row>
    <row r="7129" spans="1:8" x14ac:dyDescent="0.2">
      <c r="A7129" s="609" t="str">
        <f t="shared" si="111"/>
        <v>IUD20056</v>
      </c>
      <c r="B7129" s="611" t="s">
        <v>7272</v>
      </c>
      <c r="C7129" s="611" t="s">
        <v>7273</v>
      </c>
      <c r="D7129" s="611" t="s">
        <v>1</v>
      </c>
      <c r="E7129" s="612">
        <v>855.02</v>
      </c>
      <c r="F7129" s="611" t="s">
        <v>8297</v>
      </c>
      <c r="G7129" s="611" t="s">
        <v>19462</v>
      </c>
      <c r="H7129" s="611" t="s">
        <v>28176</v>
      </c>
    </row>
    <row r="7130" spans="1:8" x14ac:dyDescent="0.2">
      <c r="A7130" s="609" t="str">
        <f t="shared" si="111"/>
        <v>IUD20057</v>
      </c>
      <c r="B7130" s="611" t="s">
        <v>7274</v>
      </c>
      <c r="C7130" s="611" t="s">
        <v>7275</v>
      </c>
      <c r="D7130" s="611" t="s">
        <v>4</v>
      </c>
      <c r="E7130" s="612">
        <v>23.16</v>
      </c>
      <c r="F7130" s="611" t="s">
        <v>8297</v>
      </c>
      <c r="G7130" s="611" t="s">
        <v>19462</v>
      </c>
      <c r="H7130" s="611" t="s">
        <v>28176</v>
      </c>
    </row>
    <row r="7131" spans="1:8" x14ac:dyDescent="0.2">
      <c r="A7131" s="609" t="str">
        <f t="shared" si="111"/>
        <v>IUD20058</v>
      </c>
      <c r="B7131" s="611" t="s">
        <v>7276</v>
      </c>
      <c r="C7131" s="611" t="s">
        <v>7277</v>
      </c>
      <c r="D7131" s="611" t="s">
        <v>4</v>
      </c>
      <c r="E7131" s="612">
        <v>21.76</v>
      </c>
      <c r="F7131" s="611" t="s">
        <v>8297</v>
      </c>
      <c r="G7131" s="611" t="s">
        <v>19462</v>
      </c>
      <c r="H7131" s="611" t="s">
        <v>28176</v>
      </c>
    </row>
    <row r="7132" spans="1:8" x14ac:dyDescent="0.2">
      <c r="A7132" s="609" t="str">
        <f t="shared" si="111"/>
        <v>IUD20059</v>
      </c>
      <c r="B7132" s="611" t="s">
        <v>7278</v>
      </c>
      <c r="C7132" s="611" t="s">
        <v>7279</v>
      </c>
      <c r="D7132" s="611" t="s">
        <v>1</v>
      </c>
      <c r="E7132" s="612">
        <v>429.72</v>
      </c>
      <c r="F7132" s="611" t="s">
        <v>8297</v>
      </c>
      <c r="G7132" s="611" t="s">
        <v>19462</v>
      </c>
      <c r="H7132" s="611" t="s">
        <v>28176</v>
      </c>
    </row>
    <row r="7133" spans="1:8" x14ac:dyDescent="0.2">
      <c r="A7133" s="609" t="str">
        <f t="shared" si="111"/>
        <v>IUD20060</v>
      </c>
      <c r="B7133" s="611" t="s">
        <v>7280</v>
      </c>
      <c r="C7133" s="611" t="s">
        <v>7281</v>
      </c>
      <c r="D7133" s="611" t="s">
        <v>1</v>
      </c>
      <c r="E7133" s="612">
        <v>435.38</v>
      </c>
      <c r="F7133" s="611" t="s">
        <v>8297</v>
      </c>
      <c r="G7133" s="611" t="s">
        <v>19462</v>
      </c>
      <c r="H7133" s="611" t="s">
        <v>28176</v>
      </c>
    </row>
    <row r="7134" spans="1:8" x14ac:dyDescent="0.2">
      <c r="A7134" s="609" t="str">
        <f t="shared" si="111"/>
        <v>IUD20061</v>
      </c>
      <c r="B7134" s="611" t="s">
        <v>7282</v>
      </c>
      <c r="C7134" s="611" t="s">
        <v>7283</v>
      </c>
      <c r="D7134" s="611" t="s">
        <v>1</v>
      </c>
      <c r="E7134" s="612">
        <v>438.21</v>
      </c>
      <c r="F7134" s="611" t="s">
        <v>8297</v>
      </c>
      <c r="G7134" s="611" t="s">
        <v>19462</v>
      </c>
      <c r="H7134" s="611" t="s">
        <v>28176</v>
      </c>
    </row>
    <row r="7135" spans="1:8" x14ac:dyDescent="0.2">
      <c r="A7135" s="609" t="str">
        <f t="shared" si="111"/>
        <v>IUD20065</v>
      </c>
      <c r="B7135" s="611" t="s">
        <v>7284</v>
      </c>
      <c r="C7135" s="611" t="s">
        <v>7285</v>
      </c>
      <c r="D7135" s="611" t="s">
        <v>1</v>
      </c>
      <c r="E7135" s="612">
        <v>2121.29</v>
      </c>
      <c r="F7135" s="611" t="s">
        <v>8297</v>
      </c>
      <c r="G7135" s="611" t="s">
        <v>19462</v>
      </c>
      <c r="H7135" s="611" t="s">
        <v>28176</v>
      </c>
    </row>
    <row r="7136" spans="1:8" x14ac:dyDescent="0.2">
      <c r="A7136" s="609" t="str">
        <f t="shared" si="111"/>
        <v>IUD20066</v>
      </c>
      <c r="B7136" s="611" t="s">
        <v>7286</v>
      </c>
      <c r="C7136" s="611" t="s">
        <v>7287</v>
      </c>
      <c r="D7136" s="611" t="s">
        <v>1</v>
      </c>
      <c r="E7136" s="612">
        <v>4653.8100000000004</v>
      </c>
      <c r="F7136" s="611" t="s">
        <v>8297</v>
      </c>
      <c r="G7136" s="611" t="s">
        <v>19462</v>
      </c>
      <c r="H7136" s="611" t="s">
        <v>28176</v>
      </c>
    </row>
    <row r="7137" spans="1:8" x14ac:dyDescent="0.2">
      <c r="A7137" s="609" t="str">
        <f t="shared" si="111"/>
        <v>IUD20068</v>
      </c>
      <c r="B7137" s="611" t="s">
        <v>7288</v>
      </c>
      <c r="C7137" s="611" t="s">
        <v>7289</v>
      </c>
      <c r="D7137" s="611" t="s">
        <v>3</v>
      </c>
      <c r="E7137" s="612">
        <v>197.12</v>
      </c>
      <c r="F7137" s="611" t="s">
        <v>8297</v>
      </c>
      <c r="G7137" s="611" t="s">
        <v>19462</v>
      </c>
      <c r="H7137" s="611" t="s">
        <v>28176</v>
      </c>
    </row>
    <row r="7138" spans="1:8" x14ac:dyDescent="0.2">
      <c r="A7138" s="609" t="str">
        <f t="shared" si="111"/>
        <v>IUD20069</v>
      </c>
      <c r="B7138" s="611" t="s">
        <v>7290</v>
      </c>
      <c r="C7138" s="611" t="s">
        <v>7291</v>
      </c>
      <c r="D7138" s="611" t="s">
        <v>3</v>
      </c>
      <c r="E7138" s="612">
        <v>19.309999999999999</v>
      </c>
      <c r="F7138" s="611" t="s">
        <v>8297</v>
      </c>
      <c r="G7138" s="611" t="s">
        <v>19462</v>
      </c>
      <c r="H7138" s="611" t="s">
        <v>28176</v>
      </c>
    </row>
    <row r="7139" spans="1:8" x14ac:dyDescent="0.2">
      <c r="A7139" s="609" t="str">
        <f t="shared" si="111"/>
        <v>IUD20070</v>
      </c>
      <c r="B7139" s="611" t="s">
        <v>7292</v>
      </c>
      <c r="C7139" s="611" t="s">
        <v>7293</v>
      </c>
      <c r="D7139" s="611" t="s">
        <v>2</v>
      </c>
      <c r="E7139" s="612">
        <v>5485.46</v>
      </c>
      <c r="F7139" s="611" t="s">
        <v>8297</v>
      </c>
      <c r="G7139" s="611" t="s">
        <v>19462</v>
      </c>
      <c r="H7139" s="611" t="s">
        <v>28176</v>
      </c>
    </row>
    <row r="7140" spans="1:8" x14ac:dyDescent="0.2">
      <c r="A7140" s="609" t="str">
        <f t="shared" si="111"/>
        <v>IUD20071</v>
      </c>
      <c r="B7140" s="611" t="s">
        <v>7294</v>
      </c>
      <c r="C7140" s="611" t="s">
        <v>7295</v>
      </c>
      <c r="D7140" s="611" t="s">
        <v>1</v>
      </c>
      <c r="E7140" s="612">
        <v>29748.66</v>
      </c>
      <c r="F7140" s="611" t="s">
        <v>8297</v>
      </c>
      <c r="G7140" s="611" t="s">
        <v>19462</v>
      </c>
      <c r="H7140" s="611" t="s">
        <v>28176</v>
      </c>
    </row>
    <row r="7141" spans="1:8" x14ac:dyDescent="0.2">
      <c r="A7141" s="609" t="str">
        <f t="shared" si="111"/>
        <v>IUD20072</v>
      </c>
      <c r="B7141" s="611" t="s">
        <v>31828</v>
      </c>
      <c r="C7141" s="611" t="s">
        <v>31829</v>
      </c>
      <c r="D7141" s="611" t="s">
        <v>4</v>
      </c>
      <c r="E7141" s="612">
        <v>75.8</v>
      </c>
      <c r="F7141" s="611" t="s">
        <v>8297</v>
      </c>
      <c r="G7141" s="611" t="s">
        <v>19462</v>
      </c>
      <c r="H7141" s="611" t="s">
        <v>28176</v>
      </c>
    </row>
    <row r="7142" spans="1:8" x14ac:dyDescent="0.2">
      <c r="A7142" s="609" t="str">
        <f t="shared" si="111"/>
        <v>IUD20073</v>
      </c>
      <c r="B7142" s="611" t="s">
        <v>7296</v>
      </c>
      <c r="C7142" s="611" t="s">
        <v>7297</v>
      </c>
      <c r="D7142" s="611" t="s">
        <v>1</v>
      </c>
      <c r="E7142" s="612">
        <v>2724.74</v>
      </c>
      <c r="F7142" s="611" t="s">
        <v>8297</v>
      </c>
      <c r="G7142" s="611" t="s">
        <v>19462</v>
      </c>
      <c r="H7142" s="611" t="s">
        <v>28176</v>
      </c>
    </row>
    <row r="7143" spans="1:8" x14ac:dyDescent="0.2">
      <c r="A7143" s="609" t="str">
        <f t="shared" si="111"/>
        <v>IUD20074</v>
      </c>
      <c r="B7143" s="611" t="s">
        <v>7298</v>
      </c>
      <c r="C7143" s="611" t="s">
        <v>7299</v>
      </c>
      <c r="D7143" s="611" t="s">
        <v>1</v>
      </c>
      <c r="E7143" s="612">
        <v>618.97</v>
      </c>
      <c r="F7143" s="611" t="s">
        <v>8297</v>
      </c>
      <c r="G7143" s="611" t="s">
        <v>19462</v>
      </c>
      <c r="H7143" s="611" t="s">
        <v>28176</v>
      </c>
    </row>
    <row r="7144" spans="1:8" x14ac:dyDescent="0.2">
      <c r="A7144" s="609" t="str">
        <f t="shared" si="111"/>
        <v>IUD20075</v>
      </c>
      <c r="B7144" s="611" t="s">
        <v>7300</v>
      </c>
      <c r="C7144" s="611" t="s">
        <v>7301</v>
      </c>
      <c r="D7144" s="611" t="s">
        <v>3</v>
      </c>
      <c r="E7144" s="612">
        <v>5.17</v>
      </c>
      <c r="F7144" s="611" t="s">
        <v>8297</v>
      </c>
      <c r="G7144" s="611" t="s">
        <v>19462</v>
      </c>
      <c r="H7144" s="611" t="s">
        <v>28176</v>
      </c>
    </row>
    <row r="7145" spans="1:8" x14ac:dyDescent="0.2">
      <c r="A7145" s="609" t="str">
        <f t="shared" si="111"/>
        <v>IUD20076</v>
      </c>
      <c r="B7145" s="611" t="s">
        <v>7302</v>
      </c>
      <c r="C7145" s="611" t="s">
        <v>7303</v>
      </c>
      <c r="D7145" s="611" t="s">
        <v>1</v>
      </c>
      <c r="E7145" s="612">
        <v>14068.19</v>
      </c>
      <c r="F7145" s="611" t="s">
        <v>8297</v>
      </c>
      <c r="G7145" s="611" t="s">
        <v>19462</v>
      </c>
      <c r="H7145" s="611" t="s">
        <v>28176</v>
      </c>
    </row>
    <row r="7146" spans="1:8" x14ac:dyDescent="0.2">
      <c r="A7146" s="609" t="str">
        <f t="shared" si="111"/>
        <v>IUD20077</v>
      </c>
      <c r="B7146" s="611" t="s">
        <v>7304</v>
      </c>
      <c r="C7146" s="611" t="s">
        <v>7305</v>
      </c>
      <c r="D7146" s="611" t="s">
        <v>2</v>
      </c>
      <c r="E7146" s="612">
        <v>3268.69</v>
      </c>
      <c r="F7146" s="611" t="s">
        <v>8297</v>
      </c>
      <c r="G7146" s="611" t="s">
        <v>19462</v>
      </c>
      <c r="H7146" s="611" t="s">
        <v>28176</v>
      </c>
    </row>
    <row r="7147" spans="1:8" x14ac:dyDescent="0.2">
      <c r="A7147" s="609" t="str">
        <f t="shared" si="111"/>
        <v>IUD20078</v>
      </c>
      <c r="B7147" s="611" t="s">
        <v>8144</v>
      </c>
      <c r="C7147" s="611" t="s">
        <v>8145</v>
      </c>
      <c r="D7147" s="611" t="s">
        <v>1</v>
      </c>
      <c r="E7147" s="612">
        <v>1407.12</v>
      </c>
      <c r="F7147" s="611" t="s">
        <v>8297</v>
      </c>
      <c r="G7147" s="611" t="s">
        <v>19462</v>
      </c>
      <c r="H7147" s="611" t="s">
        <v>28176</v>
      </c>
    </row>
    <row r="7148" spans="1:8" x14ac:dyDescent="0.2">
      <c r="A7148" s="609" t="str">
        <f t="shared" si="111"/>
        <v>IUD20079</v>
      </c>
      <c r="B7148" s="611" t="s">
        <v>7306</v>
      </c>
      <c r="C7148" s="611" t="s">
        <v>7307</v>
      </c>
      <c r="D7148" s="611" t="s">
        <v>3</v>
      </c>
      <c r="E7148" s="612">
        <v>74.489999999999995</v>
      </c>
      <c r="F7148" s="611" t="s">
        <v>8297</v>
      </c>
      <c r="G7148" s="611" t="s">
        <v>19462</v>
      </c>
      <c r="H7148" s="611" t="s">
        <v>28176</v>
      </c>
    </row>
    <row r="7149" spans="1:8" x14ac:dyDescent="0.2">
      <c r="A7149" s="609" t="str">
        <f t="shared" si="111"/>
        <v>IUD20080</v>
      </c>
      <c r="B7149" s="611" t="s">
        <v>7308</v>
      </c>
      <c r="C7149" s="611" t="s">
        <v>7309</v>
      </c>
      <c r="D7149" s="611" t="s">
        <v>4</v>
      </c>
      <c r="E7149" s="612">
        <v>31.04</v>
      </c>
      <c r="F7149" s="611" t="s">
        <v>8297</v>
      </c>
      <c r="G7149" s="611" t="s">
        <v>19462</v>
      </c>
      <c r="H7149" s="611" t="s">
        <v>28176</v>
      </c>
    </row>
    <row r="7150" spans="1:8" x14ac:dyDescent="0.2">
      <c r="A7150" s="609" t="str">
        <f t="shared" si="111"/>
        <v>IUD20081</v>
      </c>
      <c r="B7150" s="611" t="s">
        <v>7310</v>
      </c>
      <c r="C7150" s="611" t="s">
        <v>7311</v>
      </c>
      <c r="D7150" s="611" t="s">
        <v>3</v>
      </c>
      <c r="E7150" s="612">
        <v>357.36</v>
      </c>
      <c r="F7150" s="611" t="s">
        <v>8297</v>
      </c>
      <c r="G7150" s="611" t="s">
        <v>19462</v>
      </c>
      <c r="H7150" s="611" t="s">
        <v>28176</v>
      </c>
    </row>
    <row r="7151" spans="1:8" x14ac:dyDescent="0.2">
      <c r="A7151" s="609" t="str">
        <f t="shared" si="111"/>
        <v>IUD20082</v>
      </c>
      <c r="B7151" s="611" t="s">
        <v>7312</v>
      </c>
      <c r="C7151" s="611" t="s">
        <v>7313</v>
      </c>
      <c r="D7151" s="611" t="s">
        <v>2</v>
      </c>
      <c r="E7151" s="612">
        <v>102.85</v>
      </c>
      <c r="F7151" s="611" t="s">
        <v>8297</v>
      </c>
      <c r="G7151" s="611" t="s">
        <v>19462</v>
      </c>
      <c r="H7151" s="611" t="s">
        <v>28176</v>
      </c>
    </row>
    <row r="7152" spans="1:8" x14ac:dyDescent="0.2">
      <c r="A7152" s="609" t="str">
        <f t="shared" si="111"/>
        <v>IUD20083</v>
      </c>
      <c r="B7152" s="611" t="s">
        <v>7314</v>
      </c>
      <c r="C7152" s="611" t="s">
        <v>7315</v>
      </c>
      <c r="D7152" s="611" t="s">
        <v>4</v>
      </c>
      <c r="E7152" s="612">
        <v>447.03</v>
      </c>
      <c r="F7152" s="611" t="s">
        <v>8297</v>
      </c>
      <c r="G7152" s="611" t="s">
        <v>19462</v>
      </c>
      <c r="H7152" s="611" t="s">
        <v>28176</v>
      </c>
    </row>
    <row r="7153" spans="1:8" x14ac:dyDescent="0.2">
      <c r="A7153" s="609" t="str">
        <f t="shared" si="111"/>
        <v>IUD20084</v>
      </c>
      <c r="B7153" s="611" t="s">
        <v>7316</v>
      </c>
      <c r="C7153" s="611" t="s">
        <v>7317</v>
      </c>
      <c r="D7153" s="611" t="s">
        <v>4</v>
      </c>
      <c r="E7153" s="612">
        <v>480.84</v>
      </c>
      <c r="F7153" s="611" t="s">
        <v>8297</v>
      </c>
      <c r="G7153" s="611" t="s">
        <v>19462</v>
      </c>
      <c r="H7153" s="611" t="s">
        <v>28176</v>
      </c>
    </row>
    <row r="7154" spans="1:8" x14ac:dyDescent="0.2">
      <c r="A7154" s="609" t="str">
        <f t="shared" si="111"/>
        <v>IUD20085</v>
      </c>
      <c r="B7154" s="611" t="s">
        <v>7318</v>
      </c>
      <c r="C7154" s="611" t="s">
        <v>7319</v>
      </c>
      <c r="D7154" s="611" t="s">
        <v>4</v>
      </c>
      <c r="E7154" s="612">
        <v>4.1900000000000004</v>
      </c>
      <c r="F7154" s="611" t="s">
        <v>8297</v>
      </c>
      <c r="G7154" s="611" t="s">
        <v>19462</v>
      </c>
      <c r="H7154" s="611" t="s">
        <v>28176</v>
      </c>
    </row>
    <row r="7155" spans="1:8" x14ac:dyDescent="0.2">
      <c r="A7155" s="609" t="str">
        <f t="shared" si="111"/>
        <v>IUD20086</v>
      </c>
      <c r="B7155" s="611" t="s">
        <v>7320</v>
      </c>
      <c r="C7155" s="611" t="s">
        <v>7321</v>
      </c>
      <c r="D7155" s="611" t="s">
        <v>4</v>
      </c>
      <c r="E7155" s="612">
        <v>423.15</v>
      </c>
      <c r="F7155" s="611" t="s">
        <v>8297</v>
      </c>
      <c r="G7155" s="611" t="s">
        <v>19462</v>
      </c>
      <c r="H7155" s="611" t="s">
        <v>28176</v>
      </c>
    </row>
    <row r="7156" spans="1:8" x14ac:dyDescent="0.2">
      <c r="A7156" s="609" t="str">
        <f t="shared" si="111"/>
        <v>IUD20087</v>
      </c>
      <c r="B7156" s="611" t="s">
        <v>274</v>
      </c>
      <c r="C7156" s="611" t="s">
        <v>7322</v>
      </c>
      <c r="D7156" s="611" t="s">
        <v>1</v>
      </c>
      <c r="E7156" s="612">
        <v>4470.08</v>
      </c>
      <c r="F7156" s="611" t="s">
        <v>8297</v>
      </c>
      <c r="G7156" s="611" t="s">
        <v>19462</v>
      </c>
      <c r="H7156" s="611" t="s">
        <v>28176</v>
      </c>
    </row>
    <row r="7157" spans="1:8" x14ac:dyDescent="0.2">
      <c r="A7157" s="609" t="str">
        <f t="shared" si="111"/>
        <v>IUD20088</v>
      </c>
      <c r="B7157" s="611" t="s">
        <v>7323</v>
      </c>
      <c r="C7157" s="611" t="s">
        <v>7324</v>
      </c>
      <c r="D7157" s="611" t="s">
        <v>1</v>
      </c>
      <c r="E7157" s="612">
        <v>1261.47</v>
      </c>
      <c r="F7157" s="611" t="s">
        <v>8297</v>
      </c>
      <c r="G7157" s="611" t="s">
        <v>19462</v>
      </c>
      <c r="H7157" s="611" t="s">
        <v>28176</v>
      </c>
    </row>
    <row r="7158" spans="1:8" x14ac:dyDescent="0.2">
      <c r="A7158" s="609" t="str">
        <f t="shared" si="111"/>
        <v>IUD20089</v>
      </c>
      <c r="B7158" s="611" t="s">
        <v>7325</v>
      </c>
      <c r="C7158" s="611" t="s">
        <v>7326</v>
      </c>
      <c r="D7158" s="611" t="s">
        <v>1</v>
      </c>
      <c r="E7158" s="612">
        <v>2293.87</v>
      </c>
      <c r="F7158" s="611" t="s">
        <v>8297</v>
      </c>
      <c r="G7158" s="611" t="s">
        <v>19462</v>
      </c>
      <c r="H7158" s="611" t="s">
        <v>28176</v>
      </c>
    </row>
    <row r="7159" spans="1:8" x14ac:dyDescent="0.2">
      <c r="A7159" s="609" t="str">
        <f t="shared" si="111"/>
        <v>IUD20090</v>
      </c>
      <c r="B7159" s="611" t="s">
        <v>7327</v>
      </c>
      <c r="C7159" s="611" t="s">
        <v>7328</v>
      </c>
      <c r="D7159" s="611" t="s">
        <v>1</v>
      </c>
      <c r="E7159" s="612">
        <v>3326.84</v>
      </c>
      <c r="F7159" s="611" t="s">
        <v>8297</v>
      </c>
      <c r="G7159" s="611" t="s">
        <v>19462</v>
      </c>
      <c r="H7159" s="611" t="s">
        <v>28176</v>
      </c>
    </row>
    <row r="7160" spans="1:8" x14ac:dyDescent="0.2">
      <c r="A7160" s="609" t="str">
        <f t="shared" si="111"/>
        <v>IUD20092</v>
      </c>
      <c r="B7160" s="611" t="s">
        <v>7329</v>
      </c>
      <c r="C7160" s="611" t="s">
        <v>7330</v>
      </c>
      <c r="D7160" s="611" t="s">
        <v>1</v>
      </c>
      <c r="E7160" s="612">
        <v>4589.72</v>
      </c>
      <c r="F7160" s="611" t="s">
        <v>8297</v>
      </c>
      <c r="G7160" s="611" t="s">
        <v>19462</v>
      </c>
      <c r="H7160" s="611" t="s">
        <v>28176</v>
      </c>
    </row>
    <row r="7161" spans="1:8" x14ac:dyDescent="0.2">
      <c r="A7161" s="609" t="str">
        <f t="shared" si="111"/>
        <v>IUD20093</v>
      </c>
      <c r="B7161" s="611" t="s">
        <v>7331</v>
      </c>
      <c r="C7161" s="611" t="s">
        <v>7332</v>
      </c>
      <c r="D7161" s="611" t="s">
        <v>1</v>
      </c>
      <c r="E7161" s="612">
        <v>4619.93</v>
      </c>
      <c r="F7161" s="611" t="s">
        <v>8297</v>
      </c>
      <c r="G7161" s="611" t="s">
        <v>19462</v>
      </c>
      <c r="H7161" s="611" t="s">
        <v>28176</v>
      </c>
    </row>
    <row r="7162" spans="1:8" x14ac:dyDescent="0.2">
      <c r="A7162" s="609" t="str">
        <f t="shared" si="111"/>
        <v>IUD20094</v>
      </c>
      <c r="B7162" s="611" t="s">
        <v>7333</v>
      </c>
      <c r="C7162" s="611" t="s">
        <v>7334</v>
      </c>
      <c r="D7162" s="611" t="s">
        <v>1</v>
      </c>
      <c r="E7162" s="612">
        <v>826.8</v>
      </c>
      <c r="F7162" s="611" t="s">
        <v>8297</v>
      </c>
      <c r="G7162" s="611" t="s">
        <v>19462</v>
      </c>
      <c r="H7162" s="611" t="s">
        <v>28176</v>
      </c>
    </row>
    <row r="7163" spans="1:8" x14ac:dyDescent="0.2">
      <c r="A7163" s="609" t="str">
        <f t="shared" si="111"/>
        <v>IUD20095</v>
      </c>
      <c r="B7163" s="611" t="s">
        <v>7335</v>
      </c>
      <c r="C7163" s="611" t="s">
        <v>7336</v>
      </c>
      <c r="D7163" s="611" t="s">
        <v>1</v>
      </c>
      <c r="E7163" s="612">
        <v>1025.05</v>
      </c>
      <c r="F7163" s="611" t="s">
        <v>8297</v>
      </c>
      <c r="G7163" s="611" t="s">
        <v>19462</v>
      </c>
      <c r="H7163" s="611" t="s">
        <v>28176</v>
      </c>
    </row>
    <row r="7164" spans="1:8" x14ac:dyDescent="0.2">
      <c r="A7164" s="609" t="str">
        <f t="shared" si="111"/>
        <v>IUD20097</v>
      </c>
      <c r="B7164" s="611" t="s">
        <v>7337</v>
      </c>
      <c r="C7164" s="611" t="s">
        <v>7338</v>
      </c>
      <c r="D7164" s="611" t="s">
        <v>2</v>
      </c>
      <c r="E7164" s="612">
        <v>203.17</v>
      </c>
      <c r="F7164" s="611" t="s">
        <v>8297</v>
      </c>
      <c r="G7164" s="611" t="s">
        <v>19462</v>
      </c>
      <c r="H7164" s="611" t="s">
        <v>28176</v>
      </c>
    </row>
    <row r="7165" spans="1:8" x14ac:dyDescent="0.2">
      <c r="A7165" s="609" t="str">
        <f t="shared" si="111"/>
        <v>IUD20098</v>
      </c>
      <c r="B7165" s="611" t="s">
        <v>7339</v>
      </c>
      <c r="C7165" s="611" t="s">
        <v>7340</v>
      </c>
      <c r="D7165" s="611" t="s">
        <v>2</v>
      </c>
      <c r="E7165" s="612">
        <v>35.71</v>
      </c>
      <c r="F7165" s="611" t="s">
        <v>8297</v>
      </c>
      <c r="G7165" s="611" t="s">
        <v>19462</v>
      </c>
      <c r="H7165" s="611" t="s">
        <v>28176</v>
      </c>
    </row>
    <row r="7166" spans="1:8" x14ac:dyDescent="0.2">
      <c r="A7166" s="609" t="str">
        <f t="shared" si="111"/>
        <v>IUD20099</v>
      </c>
      <c r="B7166" s="611" t="s">
        <v>7341</v>
      </c>
      <c r="C7166" s="611" t="s">
        <v>7342</v>
      </c>
      <c r="D7166" s="611" t="s">
        <v>1</v>
      </c>
      <c r="E7166" s="612">
        <v>3752.13</v>
      </c>
      <c r="F7166" s="611" t="s">
        <v>8297</v>
      </c>
      <c r="G7166" s="611" t="s">
        <v>19462</v>
      </c>
      <c r="H7166" s="611" t="s">
        <v>28176</v>
      </c>
    </row>
    <row r="7167" spans="1:8" x14ac:dyDescent="0.2">
      <c r="A7167" s="609" t="str">
        <f t="shared" si="111"/>
        <v>IUD20100</v>
      </c>
      <c r="B7167" s="611" t="s">
        <v>17767</v>
      </c>
      <c r="C7167" s="611" t="s">
        <v>17768</v>
      </c>
      <c r="D7167" s="611" t="s">
        <v>2</v>
      </c>
      <c r="E7167" s="612">
        <v>1305.3900000000001</v>
      </c>
      <c r="F7167" s="611" t="s">
        <v>8297</v>
      </c>
      <c r="G7167" s="611" t="s">
        <v>19462</v>
      </c>
      <c r="H7167" s="611" t="s">
        <v>28176</v>
      </c>
    </row>
    <row r="7168" spans="1:8" x14ac:dyDescent="0.2">
      <c r="A7168" s="609" t="str">
        <f t="shared" si="111"/>
        <v>IUD20101</v>
      </c>
      <c r="B7168" s="611" t="s">
        <v>17769</v>
      </c>
      <c r="C7168" s="611" t="s">
        <v>17770</v>
      </c>
      <c r="D7168" s="611" t="s">
        <v>2</v>
      </c>
      <c r="E7168" s="612">
        <v>1506.66</v>
      </c>
      <c r="F7168" s="611" t="s">
        <v>8297</v>
      </c>
      <c r="G7168" s="611" t="s">
        <v>19462</v>
      </c>
      <c r="H7168" s="611" t="s">
        <v>28176</v>
      </c>
    </row>
    <row r="7169" spans="1:8" x14ac:dyDescent="0.2">
      <c r="A7169" s="609" t="str">
        <f t="shared" si="111"/>
        <v>IUD20102</v>
      </c>
      <c r="B7169" s="611" t="s">
        <v>17771</v>
      </c>
      <c r="C7169" s="611" t="s">
        <v>17772</v>
      </c>
      <c r="D7169" s="611" t="s">
        <v>1</v>
      </c>
      <c r="E7169" s="612">
        <v>965.2</v>
      </c>
      <c r="F7169" s="611" t="s">
        <v>8297</v>
      </c>
      <c r="G7169" s="611" t="s">
        <v>19462</v>
      </c>
      <c r="H7169" s="611" t="s">
        <v>28176</v>
      </c>
    </row>
    <row r="7170" spans="1:8" x14ac:dyDescent="0.2">
      <c r="A7170" s="609" t="str">
        <f t="shared" ref="A7170:A7233" si="112">IF(ISERROR(SEARCH("/",B7170)=6),TRIM(CLEAN(B7170)),IF(SEARCH("/",B7170)=6,IF(LEN(TRIM(CLEAN(B7170)))=7,LEFT(TRIM(CLEAN(B7170)),6)&amp;"00"&amp;RIGHT(TRIM(CLEAN(B7170)),1),LEFT(TRIM(CLEAN(B7170)),6)&amp;"0"&amp;RIGHT(TRIM(CLEAN(B7170)),2)),TRIM(CLEAN(B7170))))</f>
        <v>IUD20103</v>
      </c>
      <c r="B7170" s="611" t="s">
        <v>18402</v>
      </c>
      <c r="C7170" s="611" t="s">
        <v>18403</v>
      </c>
      <c r="D7170" s="611" t="s">
        <v>3</v>
      </c>
      <c r="E7170" s="612">
        <v>327.94</v>
      </c>
      <c r="F7170" s="611" t="s">
        <v>8297</v>
      </c>
      <c r="G7170" s="611" t="s">
        <v>19462</v>
      </c>
      <c r="H7170" s="611" t="s">
        <v>28176</v>
      </c>
    </row>
    <row r="7171" spans="1:8" x14ac:dyDescent="0.2">
      <c r="A7171" s="609" t="str">
        <f t="shared" si="112"/>
        <v>IUD20104</v>
      </c>
      <c r="B7171" s="611" t="s">
        <v>31956</v>
      </c>
      <c r="C7171" s="611" t="s">
        <v>31957</v>
      </c>
      <c r="D7171" s="611" t="s">
        <v>1</v>
      </c>
      <c r="E7171" s="612">
        <v>1264.99</v>
      </c>
      <c r="F7171" s="611" t="s">
        <v>8297</v>
      </c>
      <c r="G7171" s="611" t="s">
        <v>19462</v>
      </c>
      <c r="H7171" s="611" t="s">
        <v>28176</v>
      </c>
    </row>
    <row r="7172" spans="1:8" x14ac:dyDescent="0.2">
      <c r="A7172" s="609" t="str">
        <f t="shared" si="112"/>
        <v>IUD20105</v>
      </c>
      <c r="B7172" s="611" t="s">
        <v>31871</v>
      </c>
      <c r="C7172" s="611" t="s">
        <v>31872</v>
      </c>
      <c r="D7172" s="611" t="s">
        <v>4</v>
      </c>
      <c r="E7172" s="612">
        <v>29.71</v>
      </c>
      <c r="F7172" s="611" t="s">
        <v>8297</v>
      </c>
      <c r="G7172" s="611" t="s">
        <v>19462</v>
      </c>
      <c r="H7172" s="611" t="s">
        <v>28176</v>
      </c>
    </row>
    <row r="7173" spans="1:8" x14ac:dyDescent="0.2">
      <c r="A7173" s="609" t="str">
        <f t="shared" si="112"/>
        <v>IUD30000</v>
      </c>
      <c r="B7173" s="611" t="s">
        <v>7343</v>
      </c>
      <c r="C7173" s="611" t="s">
        <v>7344</v>
      </c>
      <c r="D7173" s="611" t="s">
        <v>4</v>
      </c>
      <c r="E7173" s="612">
        <v>16.170000000000002</v>
      </c>
      <c r="F7173" s="611" t="s">
        <v>8297</v>
      </c>
      <c r="G7173" s="611" t="s">
        <v>19462</v>
      </c>
      <c r="H7173" s="611" t="s">
        <v>28176</v>
      </c>
    </row>
    <row r="7174" spans="1:8" x14ac:dyDescent="0.2">
      <c r="A7174" s="609" t="str">
        <f t="shared" si="112"/>
        <v>IUD30001</v>
      </c>
      <c r="B7174" s="611" t="s">
        <v>7345</v>
      </c>
      <c r="C7174" s="611" t="s">
        <v>7346</v>
      </c>
      <c r="D7174" s="611" t="s">
        <v>1</v>
      </c>
      <c r="E7174" s="612">
        <v>3678.44</v>
      </c>
      <c r="F7174" s="611" t="s">
        <v>8297</v>
      </c>
      <c r="G7174" s="611" t="s">
        <v>19462</v>
      </c>
      <c r="H7174" s="611" t="s">
        <v>28176</v>
      </c>
    </row>
    <row r="7175" spans="1:8" x14ac:dyDescent="0.2">
      <c r="A7175" s="609" t="str">
        <f t="shared" si="112"/>
        <v>IUD30002</v>
      </c>
      <c r="B7175" s="611" t="s">
        <v>7347</v>
      </c>
      <c r="C7175" s="611" t="s">
        <v>7348</v>
      </c>
      <c r="D7175" s="611" t="s">
        <v>1</v>
      </c>
      <c r="E7175" s="612">
        <v>4050.42</v>
      </c>
      <c r="F7175" s="611" t="s">
        <v>8297</v>
      </c>
      <c r="G7175" s="611" t="s">
        <v>19462</v>
      </c>
      <c r="H7175" s="611" t="s">
        <v>28176</v>
      </c>
    </row>
    <row r="7176" spans="1:8" x14ac:dyDescent="0.2">
      <c r="A7176" s="609" t="str">
        <f t="shared" si="112"/>
        <v>IUD30003</v>
      </c>
      <c r="B7176" s="611" t="s">
        <v>17773</v>
      </c>
      <c r="C7176" s="611" t="s">
        <v>17774</v>
      </c>
      <c r="D7176" s="611" t="s">
        <v>2</v>
      </c>
      <c r="E7176" s="612">
        <v>5332.16</v>
      </c>
      <c r="F7176" s="611" t="s">
        <v>8297</v>
      </c>
      <c r="G7176" s="611" t="s">
        <v>19462</v>
      </c>
      <c r="H7176" s="611" t="s">
        <v>28176</v>
      </c>
    </row>
    <row r="7177" spans="1:8" x14ac:dyDescent="0.2">
      <c r="A7177" s="609" t="str">
        <f t="shared" si="112"/>
        <v>IUD30005</v>
      </c>
      <c r="B7177" s="611" t="s">
        <v>7349</v>
      </c>
      <c r="C7177" s="611" t="s">
        <v>7350</v>
      </c>
      <c r="D7177" s="611" t="s">
        <v>1</v>
      </c>
      <c r="E7177" s="612">
        <v>3838.54</v>
      </c>
      <c r="F7177" s="611" t="s">
        <v>8297</v>
      </c>
      <c r="G7177" s="611" t="s">
        <v>19462</v>
      </c>
      <c r="H7177" s="611" t="s">
        <v>28176</v>
      </c>
    </row>
    <row r="7178" spans="1:8" x14ac:dyDescent="0.2">
      <c r="A7178" s="609" t="str">
        <f t="shared" si="112"/>
        <v>IUD30006</v>
      </c>
      <c r="B7178" s="611" t="s">
        <v>7351</v>
      </c>
      <c r="C7178" s="611" t="s">
        <v>7352</v>
      </c>
      <c r="D7178" s="611" t="s">
        <v>1</v>
      </c>
      <c r="E7178" s="612">
        <v>15958.81</v>
      </c>
      <c r="F7178" s="611" t="s">
        <v>8297</v>
      </c>
      <c r="G7178" s="611" t="s">
        <v>19462</v>
      </c>
      <c r="H7178" s="611" t="s">
        <v>28176</v>
      </c>
    </row>
    <row r="7179" spans="1:8" x14ac:dyDescent="0.2">
      <c r="A7179" s="609" t="str">
        <f t="shared" si="112"/>
        <v>IUD30007</v>
      </c>
      <c r="B7179" s="611" t="s">
        <v>7353</v>
      </c>
      <c r="C7179" s="611" t="s">
        <v>7354</v>
      </c>
      <c r="D7179" s="611" t="s">
        <v>2</v>
      </c>
      <c r="E7179" s="612">
        <v>171.71</v>
      </c>
      <c r="F7179" s="611" t="s">
        <v>8297</v>
      </c>
      <c r="G7179" s="611" t="s">
        <v>19462</v>
      </c>
      <c r="H7179" s="611" t="s">
        <v>28176</v>
      </c>
    </row>
    <row r="7180" spans="1:8" x14ac:dyDescent="0.2">
      <c r="A7180" s="609" t="str">
        <f t="shared" si="112"/>
        <v>IUD30008</v>
      </c>
      <c r="B7180" s="611" t="s">
        <v>7355</v>
      </c>
      <c r="C7180" s="611" t="s">
        <v>7356</v>
      </c>
      <c r="D7180" s="611" t="s">
        <v>1</v>
      </c>
      <c r="E7180" s="612">
        <v>2593.4299999999998</v>
      </c>
      <c r="F7180" s="611" t="s">
        <v>8297</v>
      </c>
      <c r="G7180" s="611" t="s">
        <v>19462</v>
      </c>
      <c r="H7180" s="611" t="s">
        <v>28176</v>
      </c>
    </row>
    <row r="7181" spans="1:8" x14ac:dyDescent="0.2">
      <c r="A7181" s="609" t="str">
        <f t="shared" si="112"/>
        <v>IUD30009</v>
      </c>
      <c r="B7181" s="611" t="s">
        <v>7357</v>
      </c>
      <c r="C7181" s="611" t="s">
        <v>7358</v>
      </c>
      <c r="D7181" s="611" t="s">
        <v>1</v>
      </c>
      <c r="E7181" s="612">
        <v>55.13</v>
      </c>
      <c r="F7181" s="611" t="s">
        <v>8297</v>
      </c>
      <c r="G7181" s="611" t="s">
        <v>19462</v>
      </c>
      <c r="H7181" s="611" t="s">
        <v>28176</v>
      </c>
    </row>
    <row r="7182" spans="1:8" x14ac:dyDescent="0.2">
      <c r="A7182" s="609" t="str">
        <f t="shared" si="112"/>
        <v>IUD30010</v>
      </c>
      <c r="B7182" s="611" t="s">
        <v>7359</v>
      </c>
      <c r="C7182" s="611" t="s">
        <v>19465</v>
      </c>
      <c r="D7182" s="611" t="s">
        <v>1</v>
      </c>
      <c r="E7182" s="612">
        <v>448.33</v>
      </c>
      <c r="F7182" s="611" t="s">
        <v>8297</v>
      </c>
      <c r="G7182" s="611" t="s">
        <v>19462</v>
      </c>
      <c r="H7182" s="611" t="s">
        <v>28176</v>
      </c>
    </row>
    <row r="7183" spans="1:8" x14ac:dyDescent="0.2">
      <c r="A7183" s="609" t="str">
        <f t="shared" si="112"/>
        <v>IUD30011</v>
      </c>
      <c r="B7183" s="611" t="s">
        <v>7360</v>
      </c>
      <c r="C7183" s="611" t="s">
        <v>7361</v>
      </c>
      <c r="D7183" s="611" t="s">
        <v>2</v>
      </c>
      <c r="E7183" s="612">
        <v>235.13</v>
      </c>
      <c r="F7183" s="611" t="s">
        <v>8297</v>
      </c>
      <c r="G7183" s="611" t="s">
        <v>19462</v>
      </c>
      <c r="H7183" s="611" t="s">
        <v>28176</v>
      </c>
    </row>
    <row r="7184" spans="1:8" x14ac:dyDescent="0.2">
      <c r="A7184" s="609" t="str">
        <f t="shared" si="112"/>
        <v>IUD30012</v>
      </c>
      <c r="B7184" s="611" t="s">
        <v>7362</v>
      </c>
      <c r="C7184" s="611" t="s">
        <v>7363</v>
      </c>
      <c r="D7184" s="611" t="s">
        <v>1</v>
      </c>
      <c r="E7184" s="612">
        <v>3656.99</v>
      </c>
      <c r="F7184" s="611" t="s">
        <v>8297</v>
      </c>
      <c r="G7184" s="611" t="s">
        <v>19462</v>
      </c>
      <c r="H7184" s="611" t="s">
        <v>28176</v>
      </c>
    </row>
    <row r="7185" spans="1:8" x14ac:dyDescent="0.2">
      <c r="A7185" s="609" t="str">
        <f t="shared" si="112"/>
        <v>IUD30013</v>
      </c>
      <c r="B7185" s="611" t="s">
        <v>7364</v>
      </c>
      <c r="C7185" s="611" t="s">
        <v>7365</v>
      </c>
      <c r="D7185" s="611" t="s">
        <v>1</v>
      </c>
      <c r="E7185" s="612">
        <v>1956.54</v>
      </c>
      <c r="F7185" s="611" t="s">
        <v>8297</v>
      </c>
      <c r="G7185" s="611" t="s">
        <v>19462</v>
      </c>
      <c r="H7185" s="611" t="s">
        <v>28176</v>
      </c>
    </row>
    <row r="7186" spans="1:8" x14ac:dyDescent="0.2">
      <c r="A7186" s="609" t="str">
        <f t="shared" si="112"/>
        <v>IUD30014</v>
      </c>
      <c r="B7186" s="611" t="s">
        <v>7366</v>
      </c>
      <c r="C7186" s="611" t="s">
        <v>7367</v>
      </c>
      <c r="D7186" s="611" t="s">
        <v>2</v>
      </c>
      <c r="E7186" s="612">
        <v>912.32</v>
      </c>
      <c r="F7186" s="611" t="s">
        <v>8297</v>
      </c>
      <c r="G7186" s="611" t="s">
        <v>19462</v>
      </c>
      <c r="H7186" s="611" t="s">
        <v>28176</v>
      </c>
    </row>
    <row r="7187" spans="1:8" x14ac:dyDescent="0.2">
      <c r="A7187" s="609" t="str">
        <f t="shared" si="112"/>
        <v>IUD30015</v>
      </c>
      <c r="B7187" s="611" t="s">
        <v>7368</v>
      </c>
      <c r="C7187" s="611" t="s">
        <v>7369</v>
      </c>
      <c r="D7187" s="611" t="s">
        <v>1</v>
      </c>
      <c r="E7187" s="612">
        <v>1524.05</v>
      </c>
      <c r="F7187" s="611" t="s">
        <v>8297</v>
      </c>
      <c r="G7187" s="611" t="s">
        <v>19462</v>
      </c>
      <c r="H7187" s="611" t="s">
        <v>28176</v>
      </c>
    </row>
    <row r="7188" spans="1:8" x14ac:dyDescent="0.2">
      <c r="A7188" s="609" t="str">
        <f t="shared" si="112"/>
        <v>IUD30016</v>
      </c>
      <c r="B7188" s="611" t="s">
        <v>7370</v>
      </c>
      <c r="C7188" s="611" t="s">
        <v>7371</v>
      </c>
      <c r="D7188" s="611" t="s">
        <v>1</v>
      </c>
      <c r="E7188" s="612">
        <v>2277.87</v>
      </c>
      <c r="F7188" s="611" t="s">
        <v>8297</v>
      </c>
      <c r="G7188" s="611" t="s">
        <v>19462</v>
      </c>
      <c r="H7188" s="611" t="s">
        <v>28176</v>
      </c>
    </row>
    <row r="7189" spans="1:8" x14ac:dyDescent="0.2">
      <c r="A7189" s="609" t="str">
        <f t="shared" si="112"/>
        <v>IUD30018</v>
      </c>
      <c r="B7189" s="611" t="s">
        <v>7372</v>
      </c>
      <c r="C7189" s="611" t="s">
        <v>7373</v>
      </c>
      <c r="D7189" s="611" t="s">
        <v>4</v>
      </c>
      <c r="E7189" s="612">
        <v>46.56</v>
      </c>
      <c r="F7189" s="611" t="s">
        <v>8297</v>
      </c>
      <c r="G7189" s="611" t="s">
        <v>19462</v>
      </c>
      <c r="H7189" s="611" t="s">
        <v>28176</v>
      </c>
    </row>
    <row r="7190" spans="1:8" x14ac:dyDescent="0.2">
      <c r="A7190" s="609" t="str">
        <f t="shared" si="112"/>
        <v>IUD30019</v>
      </c>
      <c r="B7190" s="611" t="s">
        <v>7374</v>
      </c>
      <c r="C7190" s="611" t="s">
        <v>7375</v>
      </c>
      <c r="D7190" s="611" t="s">
        <v>1</v>
      </c>
      <c r="E7190" s="612">
        <v>24171.96</v>
      </c>
      <c r="F7190" s="611" t="s">
        <v>8297</v>
      </c>
      <c r="G7190" s="611" t="s">
        <v>19462</v>
      </c>
      <c r="H7190" s="611" t="s">
        <v>28176</v>
      </c>
    </row>
    <row r="7191" spans="1:8" x14ac:dyDescent="0.2">
      <c r="A7191" s="609" t="str">
        <f t="shared" si="112"/>
        <v>IUD30020</v>
      </c>
      <c r="B7191" s="611" t="s">
        <v>7376</v>
      </c>
      <c r="C7191" s="611" t="s">
        <v>7377</v>
      </c>
      <c r="D7191" s="611" t="s">
        <v>2</v>
      </c>
      <c r="E7191" s="612">
        <v>253.58</v>
      </c>
      <c r="F7191" s="611" t="s">
        <v>8297</v>
      </c>
      <c r="G7191" s="611" t="s">
        <v>19462</v>
      </c>
      <c r="H7191" s="611" t="s">
        <v>28176</v>
      </c>
    </row>
    <row r="7192" spans="1:8" x14ac:dyDescent="0.2">
      <c r="A7192" s="609" t="str">
        <f t="shared" si="112"/>
        <v>IUD30021</v>
      </c>
      <c r="B7192" s="611" t="s">
        <v>7378</v>
      </c>
      <c r="C7192" s="611" t="s">
        <v>7379</v>
      </c>
      <c r="D7192" s="611" t="s">
        <v>4</v>
      </c>
      <c r="E7192" s="612">
        <v>85.72</v>
      </c>
      <c r="F7192" s="611" t="s">
        <v>8297</v>
      </c>
      <c r="G7192" s="611" t="s">
        <v>19462</v>
      </c>
      <c r="H7192" s="611" t="s">
        <v>28176</v>
      </c>
    </row>
    <row r="7193" spans="1:8" x14ac:dyDescent="0.2">
      <c r="A7193" s="609" t="str">
        <f t="shared" si="112"/>
        <v>IUD30022</v>
      </c>
      <c r="B7193" s="611" t="s">
        <v>7380</v>
      </c>
      <c r="C7193" s="611" t="s">
        <v>7381</v>
      </c>
      <c r="D7193" s="611" t="s">
        <v>4</v>
      </c>
      <c r="E7193" s="612">
        <v>79.06</v>
      </c>
      <c r="F7193" s="611" t="s">
        <v>8297</v>
      </c>
      <c r="G7193" s="611" t="s">
        <v>19462</v>
      </c>
      <c r="H7193" s="611" t="s">
        <v>28176</v>
      </c>
    </row>
    <row r="7194" spans="1:8" x14ac:dyDescent="0.2">
      <c r="A7194" s="609" t="str">
        <f t="shared" si="112"/>
        <v>IUD30023</v>
      </c>
      <c r="B7194" s="611" t="s">
        <v>7382</v>
      </c>
      <c r="C7194" s="611" t="s">
        <v>7383</v>
      </c>
      <c r="D7194" s="611" t="s">
        <v>2</v>
      </c>
      <c r="E7194" s="612">
        <v>46.43</v>
      </c>
      <c r="F7194" s="611" t="s">
        <v>8297</v>
      </c>
      <c r="G7194" s="611" t="s">
        <v>19462</v>
      </c>
      <c r="H7194" s="611" t="s">
        <v>28176</v>
      </c>
    </row>
    <row r="7195" spans="1:8" x14ac:dyDescent="0.2">
      <c r="A7195" s="609" t="str">
        <f t="shared" si="112"/>
        <v>IUD30024</v>
      </c>
      <c r="B7195" s="611" t="s">
        <v>7384</v>
      </c>
      <c r="C7195" s="611" t="s">
        <v>7385</v>
      </c>
      <c r="D7195" s="611" t="s">
        <v>2</v>
      </c>
      <c r="E7195" s="612">
        <v>59.02</v>
      </c>
      <c r="F7195" s="611" t="s">
        <v>8297</v>
      </c>
      <c r="G7195" s="611" t="s">
        <v>19462</v>
      </c>
      <c r="H7195" s="611" t="s">
        <v>28176</v>
      </c>
    </row>
    <row r="7196" spans="1:8" x14ac:dyDescent="0.2">
      <c r="A7196" s="609" t="str">
        <f t="shared" si="112"/>
        <v>IUD30025</v>
      </c>
      <c r="B7196" s="611" t="s">
        <v>7386</v>
      </c>
      <c r="C7196" s="611" t="s">
        <v>7387</v>
      </c>
      <c r="D7196" s="611" t="s">
        <v>1</v>
      </c>
      <c r="E7196" s="612">
        <v>9111.98</v>
      </c>
      <c r="F7196" s="611" t="s">
        <v>8297</v>
      </c>
      <c r="G7196" s="611" t="s">
        <v>19462</v>
      </c>
      <c r="H7196" s="611" t="s">
        <v>28176</v>
      </c>
    </row>
    <row r="7197" spans="1:8" x14ac:dyDescent="0.2">
      <c r="A7197" s="609" t="str">
        <f t="shared" si="112"/>
        <v>IUD30026</v>
      </c>
      <c r="B7197" s="611" t="s">
        <v>31905</v>
      </c>
      <c r="C7197" s="611" t="s">
        <v>31906</v>
      </c>
      <c r="D7197" s="611" t="s">
        <v>4</v>
      </c>
      <c r="E7197" s="612">
        <v>88.99</v>
      </c>
      <c r="F7197" s="611" t="s">
        <v>8297</v>
      </c>
      <c r="G7197" s="611" t="s">
        <v>19462</v>
      </c>
      <c r="H7197" s="611" t="s">
        <v>28176</v>
      </c>
    </row>
    <row r="7198" spans="1:8" x14ac:dyDescent="0.2">
      <c r="A7198" s="609" t="str">
        <f t="shared" si="112"/>
        <v>IUD30027</v>
      </c>
      <c r="B7198" s="611" t="s">
        <v>7388</v>
      </c>
      <c r="C7198" s="611" t="s">
        <v>7389</v>
      </c>
      <c r="D7198" s="611" t="s">
        <v>1</v>
      </c>
      <c r="E7198" s="612">
        <v>16418.46</v>
      </c>
      <c r="F7198" s="611" t="s">
        <v>8297</v>
      </c>
      <c r="G7198" s="611" t="s">
        <v>19462</v>
      </c>
      <c r="H7198" s="611" t="s">
        <v>28176</v>
      </c>
    </row>
    <row r="7199" spans="1:8" x14ac:dyDescent="0.2">
      <c r="A7199" s="609" t="str">
        <f t="shared" si="112"/>
        <v>IUD30028</v>
      </c>
      <c r="B7199" s="611" t="s">
        <v>7390</v>
      </c>
      <c r="C7199" s="611" t="s">
        <v>7391</v>
      </c>
      <c r="D7199" s="611" t="s">
        <v>4</v>
      </c>
      <c r="E7199" s="612">
        <v>73.959999999999994</v>
      </c>
      <c r="F7199" s="611" t="s">
        <v>8297</v>
      </c>
      <c r="G7199" s="611" t="s">
        <v>19462</v>
      </c>
      <c r="H7199" s="611" t="s">
        <v>28176</v>
      </c>
    </row>
    <row r="7200" spans="1:8" x14ac:dyDescent="0.2">
      <c r="A7200" s="609" t="str">
        <f t="shared" si="112"/>
        <v>IUD30029</v>
      </c>
      <c r="B7200" s="611" t="s">
        <v>7392</v>
      </c>
      <c r="C7200" s="611" t="s">
        <v>7393</v>
      </c>
      <c r="D7200" s="611" t="s">
        <v>2</v>
      </c>
      <c r="E7200" s="612">
        <v>106.04</v>
      </c>
      <c r="F7200" s="611" t="s">
        <v>8297</v>
      </c>
      <c r="G7200" s="611" t="s">
        <v>19462</v>
      </c>
      <c r="H7200" s="611" t="s">
        <v>28176</v>
      </c>
    </row>
    <row r="7201" spans="1:8" x14ac:dyDescent="0.2">
      <c r="A7201" s="609" t="str">
        <f t="shared" si="112"/>
        <v>IUD30030</v>
      </c>
      <c r="B7201" s="611" t="s">
        <v>7394</v>
      </c>
      <c r="C7201" s="611" t="s">
        <v>7395</v>
      </c>
      <c r="D7201" s="611" t="s">
        <v>1</v>
      </c>
      <c r="E7201" s="612">
        <v>494.29</v>
      </c>
      <c r="F7201" s="611" t="s">
        <v>8297</v>
      </c>
      <c r="G7201" s="611" t="s">
        <v>19462</v>
      </c>
      <c r="H7201" s="611" t="s">
        <v>28176</v>
      </c>
    </row>
    <row r="7202" spans="1:8" x14ac:dyDescent="0.2">
      <c r="A7202" s="609" t="str">
        <f t="shared" si="112"/>
        <v>IUD30031</v>
      </c>
      <c r="B7202" s="611" t="s">
        <v>7396</v>
      </c>
      <c r="C7202" s="611" t="s">
        <v>7397</v>
      </c>
      <c r="D7202" s="611" t="s">
        <v>2</v>
      </c>
      <c r="E7202" s="612">
        <v>841.77</v>
      </c>
      <c r="F7202" s="611" t="s">
        <v>8297</v>
      </c>
      <c r="G7202" s="611" t="s">
        <v>19462</v>
      </c>
      <c r="H7202" s="611" t="s">
        <v>28176</v>
      </c>
    </row>
    <row r="7203" spans="1:8" x14ac:dyDescent="0.2">
      <c r="A7203" s="609" t="str">
        <f t="shared" si="112"/>
        <v>IUD300310</v>
      </c>
      <c r="B7203" s="611" t="s">
        <v>18422</v>
      </c>
      <c r="C7203" s="611" t="s">
        <v>18423</v>
      </c>
      <c r="D7203" s="611" t="s">
        <v>2</v>
      </c>
      <c r="E7203" s="612">
        <v>279.39</v>
      </c>
      <c r="F7203" s="611" t="s">
        <v>8297</v>
      </c>
      <c r="G7203" s="611" t="s">
        <v>19462</v>
      </c>
      <c r="H7203" s="611" t="s">
        <v>28176</v>
      </c>
    </row>
    <row r="7204" spans="1:8" x14ac:dyDescent="0.2">
      <c r="A7204" s="609" t="str">
        <f t="shared" si="112"/>
        <v>IUD300311</v>
      </c>
      <c r="B7204" s="611" t="s">
        <v>18424</v>
      </c>
      <c r="C7204" s="611" t="s">
        <v>18425</v>
      </c>
      <c r="D7204" s="611" t="s">
        <v>2</v>
      </c>
      <c r="E7204" s="612">
        <v>405.73</v>
      </c>
      <c r="F7204" s="611" t="s">
        <v>8297</v>
      </c>
      <c r="G7204" s="611" t="s">
        <v>19462</v>
      </c>
      <c r="H7204" s="611" t="s">
        <v>28176</v>
      </c>
    </row>
    <row r="7205" spans="1:8" x14ac:dyDescent="0.2">
      <c r="A7205" s="609" t="str">
        <f t="shared" si="112"/>
        <v>IUD300312</v>
      </c>
      <c r="B7205" s="611" t="s">
        <v>18426</v>
      </c>
      <c r="C7205" s="611" t="s">
        <v>18427</v>
      </c>
      <c r="D7205" s="611" t="s">
        <v>2</v>
      </c>
      <c r="E7205" s="612">
        <v>574.33000000000004</v>
      </c>
      <c r="F7205" s="611" t="s">
        <v>8297</v>
      </c>
      <c r="G7205" s="611" t="s">
        <v>19462</v>
      </c>
      <c r="H7205" s="611" t="s">
        <v>28176</v>
      </c>
    </row>
    <row r="7206" spans="1:8" x14ac:dyDescent="0.2">
      <c r="A7206" s="609" t="str">
        <f t="shared" si="112"/>
        <v>IUD300329</v>
      </c>
      <c r="B7206" s="611" t="s">
        <v>31879</v>
      </c>
      <c r="C7206" s="611" t="s">
        <v>31880</v>
      </c>
      <c r="D7206" s="611" t="s">
        <v>3</v>
      </c>
      <c r="E7206" s="612">
        <v>71.239999999999995</v>
      </c>
      <c r="F7206" s="611" t="s">
        <v>8297</v>
      </c>
      <c r="G7206" s="611" t="s">
        <v>19462</v>
      </c>
      <c r="H7206" s="611" t="s">
        <v>28176</v>
      </c>
    </row>
    <row r="7207" spans="1:8" x14ac:dyDescent="0.2">
      <c r="A7207" s="609" t="str">
        <f t="shared" si="112"/>
        <v>IUD30033</v>
      </c>
      <c r="B7207" s="611" t="s">
        <v>7398</v>
      </c>
      <c r="C7207" s="611" t="s">
        <v>7399</v>
      </c>
      <c r="D7207" s="611" t="s">
        <v>2</v>
      </c>
      <c r="E7207" s="612">
        <v>62.12</v>
      </c>
      <c r="F7207" s="611" t="s">
        <v>8297</v>
      </c>
      <c r="G7207" s="611" t="s">
        <v>19462</v>
      </c>
      <c r="H7207" s="611" t="s">
        <v>28176</v>
      </c>
    </row>
    <row r="7208" spans="1:8" x14ac:dyDescent="0.2">
      <c r="A7208" s="609" t="str">
        <f t="shared" si="112"/>
        <v>IUD300330</v>
      </c>
      <c r="B7208" s="611" t="s">
        <v>31984</v>
      </c>
      <c r="C7208" s="611" t="s">
        <v>31985</v>
      </c>
      <c r="D7208" s="611" t="s">
        <v>3</v>
      </c>
      <c r="E7208" s="612">
        <v>65.31</v>
      </c>
      <c r="F7208" s="611" t="s">
        <v>8297</v>
      </c>
      <c r="G7208" s="611" t="s">
        <v>19462</v>
      </c>
      <c r="H7208" s="611" t="s">
        <v>28176</v>
      </c>
    </row>
    <row r="7209" spans="1:8" x14ac:dyDescent="0.2">
      <c r="A7209" s="609" t="str">
        <f t="shared" si="112"/>
        <v>IUD300331</v>
      </c>
      <c r="B7209" s="611" t="s">
        <v>31824</v>
      </c>
      <c r="C7209" s="611" t="s">
        <v>31825</v>
      </c>
      <c r="D7209" s="611" t="s">
        <v>3</v>
      </c>
      <c r="E7209" s="612">
        <v>66.8</v>
      </c>
      <c r="F7209" s="611" t="s">
        <v>8297</v>
      </c>
      <c r="G7209" s="611" t="s">
        <v>19462</v>
      </c>
      <c r="H7209" s="611" t="s">
        <v>28176</v>
      </c>
    </row>
    <row r="7210" spans="1:8" x14ac:dyDescent="0.2">
      <c r="A7210" s="609" t="str">
        <f t="shared" si="112"/>
        <v>IUD300332</v>
      </c>
      <c r="B7210" s="611" t="s">
        <v>31938</v>
      </c>
      <c r="C7210" s="611" t="s">
        <v>31939</v>
      </c>
      <c r="D7210" s="611" t="s">
        <v>3</v>
      </c>
      <c r="E7210" s="612">
        <v>33.380000000000003</v>
      </c>
      <c r="F7210" s="611" t="s">
        <v>8297</v>
      </c>
      <c r="G7210" s="611" t="s">
        <v>19462</v>
      </c>
      <c r="H7210" s="611" t="s">
        <v>28176</v>
      </c>
    </row>
    <row r="7211" spans="1:8" x14ac:dyDescent="0.2">
      <c r="A7211" s="609" t="str">
        <f t="shared" si="112"/>
        <v>IUD300333</v>
      </c>
      <c r="B7211" s="611" t="s">
        <v>31910</v>
      </c>
      <c r="C7211" s="611" t="s">
        <v>31911</v>
      </c>
      <c r="D7211" s="611" t="s">
        <v>3</v>
      </c>
      <c r="E7211" s="612">
        <v>59.79</v>
      </c>
      <c r="F7211" s="611" t="s">
        <v>8297</v>
      </c>
      <c r="G7211" s="611" t="s">
        <v>19462</v>
      </c>
      <c r="H7211" s="611" t="s">
        <v>28176</v>
      </c>
    </row>
    <row r="7212" spans="1:8" x14ac:dyDescent="0.2">
      <c r="A7212" s="609" t="str">
        <f t="shared" si="112"/>
        <v>IUD300334</v>
      </c>
      <c r="B7212" s="611" t="s">
        <v>31796</v>
      </c>
      <c r="C7212" s="611" t="s">
        <v>31797</v>
      </c>
      <c r="D7212" s="611" t="s">
        <v>2</v>
      </c>
      <c r="E7212" s="612">
        <v>27.11</v>
      </c>
      <c r="F7212" s="611" t="s">
        <v>8297</v>
      </c>
      <c r="G7212" s="611" t="s">
        <v>19462</v>
      </c>
      <c r="H7212" s="611" t="s">
        <v>28176</v>
      </c>
    </row>
    <row r="7213" spans="1:8" x14ac:dyDescent="0.2">
      <c r="A7213" s="609" t="str">
        <f t="shared" si="112"/>
        <v>IUD300335</v>
      </c>
      <c r="B7213" s="611" t="s">
        <v>31936</v>
      </c>
      <c r="C7213" s="611" t="s">
        <v>31937</v>
      </c>
      <c r="D7213" s="611" t="s">
        <v>2</v>
      </c>
      <c r="E7213" s="612">
        <v>47.96</v>
      </c>
      <c r="F7213" s="611" t="s">
        <v>8297</v>
      </c>
      <c r="G7213" s="611" t="s">
        <v>19462</v>
      </c>
      <c r="H7213" s="611" t="s">
        <v>28176</v>
      </c>
    </row>
    <row r="7214" spans="1:8" x14ac:dyDescent="0.2">
      <c r="A7214" s="609" t="str">
        <f t="shared" si="112"/>
        <v>IUD30034</v>
      </c>
      <c r="B7214" s="611" t="s">
        <v>8147</v>
      </c>
      <c r="C7214" s="611" t="s">
        <v>8710</v>
      </c>
      <c r="D7214" s="611" t="s">
        <v>3</v>
      </c>
      <c r="E7214" s="612">
        <v>17.600000000000001</v>
      </c>
      <c r="F7214" s="611" t="s">
        <v>8297</v>
      </c>
      <c r="G7214" s="611" t="s">
        <v>19462</v>
      </c>
      <c r="H7214" s="611" t="s">
        <v>28176</v>
      </c>
    </row>
    <row r="7215" spans="1:8" x14ac:dyDescent="0.2">
      <c r="A7215" s="609" t="str">
        <f t="shared" si="112"/>
        <v>IUD30035</v>
      </c>
      <c r="B7215" s="611" t="s">
        <v>7400</v>
      </c>
      <c r="C7215" s="611" t="s">
        <v>7401</v>
      </c>
      <c r="D7215" s="611" t="s">
        <v>1</v>
      </c>
      <c r="E7215" s="612">
        <v>2326.87</v>
      </c>
      <c r="F7215" s="611" t="s">
        <v>8297</v>
      </c>
      <c r="G7215" s="611" t="s">
        <v>19462</v>
      </c>
      <c r="H7215" s="611" t="s">
        <v>28176</v>
      </c>
    </row>
    <row r="7216" spans="1:8" x14ac:dyDescent="0.2">
      <c r="A7216" s="609" t="str">
        <f t="shared" si="112"/>
        <v>IUD30036</v>
      </c>
      <c r="B7216" s="611" t="s">
        <v>7402</v>
      </c>
      <c r="C7216" s="611" t="s">
        <v>7403</v>
      </c>
      <c r="D7216" s="611" t="s">
        <v>2</v>
      </c>
      <c r="E7216" s="612">
        <v>829.9</v>
      </c>
      <c r="F7216" s="611" t="s">
        <v>8297</v>
      </c>
      <c r="G7216" s="611" t="s">
        <v>19462</v>
      </c>
      <c r="H7216" s="611" t="s">
        <v>28176</v>
      </c>
    </row>
    <row r="7217" spans="1:8" x14ac:dyDescent="0.2">
      <c r="A7217" s="609" t="str">
        <f t="shared" si="112"/>
        <v>IUD30037</v>
      </c>
      <c r="B7217" s="611" t="s">
        <v>7404</v>
      </c>
      <c r="C7217" s="611" t="s">
        <v>17775</v>
      </c>
      <c r="D7217" s="611" t="s">
        <v>2</v>
      </c>
      <c r="E7217" s="612">
        <v>1227.75</v>
      </c>
      <c r="F7217" s="611" t="s">
        <v>8297</v>
      </c>
      <c r="G7217" s="611" t="s">
        <v>19462</v>
      </c>
      <c r="H7217" s="611" t="s">
        <v>28176</v>
      </c>
    </row>
    <row r="7218" spans="1:8" x14ac:dyDescent="0.2">
      <c r="A7218" s="609" t="str">
        <f t="shared" si="112"/>
        <v>IUD30038</v>
      </c>
      <c r="B7218" s="611" t="s">
        <v>7405</v>
      </c>
      <c r="C7218" s="611" t="s">
        <v>7406</v>
      </c>
      <c r="D7218" s="611" t="s">
        <v>1</v>
      </c>
      <c r="E7218" s="612">
        <v>3444.57</v>
      </c>
      <c r="F7218" s="611" t="s">
        <v>8297</v>
      </c>
      <c r="G7218" s="611" t="s">
        <v>19462</v>
      </c>
      <c r="H7218" s="611" t="s">
        <v>28176</v>
      </c>
    </row>
    <row r="7219" spans="1:8" x14ac:dyDescent="0.2">
      <c r="A7219" s="609" t="str">
        <f t="shared" si="112"/>
        <v>IUD30039</v>
      </c>
      <c r="B7219" s="611" t="s">
        <v>7407</v>
      </c>
      <c r="C7219" s="611" t="s">
        <v>7408</v>
      </c>
      <c r="D7219" s="611" t="s">
        <v>2</v>
      </c>
      <c r="E7219" s="612">
        <v>253.58</v>
      </c>
      <c r="F7219" s="611" t="s">
        <v>8297</v>
      </c>
      <c r="G7219" s="611" t="s">
        <v>19462</v>
      </c>
      <c r="H7219" s="611" t="s">
        <v>28176</v>
      </c>
    </row>
    <row r="7220" spans="1:8" x14ac:dyDescent="0.2">
      <c r="A7220" s="609" t="str">
        <f t="shared" si="112"/>
        <v>IUD30040</v>
      </c>
      <c r="B7220" s="611" t="s">
        <v>7409</v>
      </c>
      <c r="C7220" s="611" t="s">
        <v>7410</v>
      </c>
      <c r="D7220" s="611" t="s">
        <v>2</v>
      </c>
      <c r="E7220" s="612">
        <v>829.9</v>
      </c>
      <c r="F7220" s="611" t="s">
        <v>8297</v>
      </c>
      <c r="G7220" s="611" t="s">
        <v>19462</v>
      </c>
      <c r="H7220" s="611" t="s">
        <v>28176</v>
      </c>
    </row>
    <row r="7221" spans="1:8" x14ac:dyDescent="0.2">
      <c r="A7221" s="609" t="str">
        <f t="shared" si="112"/>
        <v>IUD30041</v>
      </c>
      <c r="B7221" s="611" t="s">
        <v>7411</v>
      </c>
      <c r="C7221" s="611" t="s">
        <v>7412</v>
      </c>
      <c r="D7221" s="611" t="s">
        <v>2</v>
      </c>
      <c r="E7221" s="612">
        <v>1227.75</v>
      </c>
      <c r="F7221" s="611" t="s">
        <v>8297</v>
      </c>
      <c r="G7221" s="611" t="s">
        <v>19462</v>
      </c>
      <c r="H7221" s="611" t="s">
        <v>28176</v>
      </c>
    </row>
    <row r="7222" spans="1:8" x14ac:dyDescent="0.2">
      <c r="A7222" s="609" t="str">
        <f t="shared" si="112"/>
        <v>IUD30042</v>
      </c>
      <c r="B7222" s="611" t="s">
        <v>7413</v>
      </c>
      <c r="C7222" s="611" t="s">
        <v>7414</v>
      </c>
      <c r="D7222" s="611" t="s">
        <v>2</v>
      </c>
      <c r="E7222" s="612">
        <v>120.85</v>
      </c>
      <c r="F7222" s="611" t="s">
        <v>8297</v>
      </c>
      <c r="G7222" s="611" t="s">
        <v>19462</v>
      </c>
      <c r="H7222" s="611" t="s">
        <v>28176</v>
      </c>
    </row>
    <row r="7223" spans="1:8" x14ac:dyDescent="0.2">
      <c r="A7223" s="609" t="str">
        <f t="shared" si="112"/>
        <v>IUD30043</v>
      </c>
      <c r="B7223" s="611" t="s">
        <v>7415</v>
      </c>
      <c r="C7223" s="611" t="s">
        <v>7416</v>
      </c>
      <c r="D7223" s="611" t="s">
        <v>2</v>
      </c>
      <c r="E7223" s="612">
        <v>188.26</v>
      </c>
      <c r="F7223" s="611" t="s">
        <v>8297</v>
      </c>
      <c r="G7223" s="611" t="s">
        <v>19462</v>
      </c>
      <c r="H7223" s="611" t="s">
        <v>28176</v>
      </c>
    </row>
    <row r="7224" spans="1:8" x14ac:dyDescent="0.2">
      <c r="A7224" s="609" t="str">
        <f t="shared" si="112"/>
        <v>IUD30044</v>
      </c>
      <c r="B7224" s="611" t="s">
        <v>7417</v>
      </c>
      <c r="C7224" s="611" t="s">
        <v>7418</v>
      </c>
      <c r="D7224" s="611" t="s">
        <v>2</v>
      </c>
      <c r="E7224" s="612">
        <v>284.02</v>
      </c>
      <c r="F7224" s="611" t="s">
        <v>8297</v>
      </c>
      <c r="G7224" s="611" t="s">
        <v>19462</v>
      </c>
      <c r="H7224" s="611" t="s">
        <v>28176</v>
      </c>
    </row>
    <row r="7225" spans="1:8" x14ac:dyDescent="0.2">
      <c r="A7225" s="609" t="str">
        <f t="shared" si="112"/>
        <v>IUD30045</v>
      </c>
      <c r="B7225" s="611" t="s">
        <v>7419</v>
      </c>
      <c r="C7225" s="611" t="s">
        <v>7420</v>
      </c>
      <c r="D7225" s="611" t="s">
        <v>2</v>
      </c>
      <c r="E7225" s="612">
        <v>429.72</v>
      </c>
      <c r="F7225" s="611" t="s">
        <v>8297</v>
      </c>
      <c r="G7225" s="611" t="s">
        <v>19462</v>
      </c>
      <c r="H7225" s="611" t="s">
        <v>28176</v>
      </c>
    </row>
    <row r="7226" spans="1:8" x14ac:dyDescent="0.2">
      <c r="A7226" s="609" t="str">
        <f t="shared" si="112"/>
        <v>IUD30046</v>
      </c>
      <c r="B7226" s="611" t="s">
        <v>7421</v>
      </c>
      <c r="C7226" s="611" t="s">
        <v>7422</v>
      </c>
      <c r="D7226" s="611" t="s">
        <v>2</v>
      </c>
      <c r="E7226" s="612">
        <v>608.32000000000005</v>
      </c>
      <c r="F7226" s="611" t="s">
        <v>8297</v>
      </c>
      <c r="G7226" s="611" t="s">
        <v>19462</v>
      </c>
      <c r="H7226" s="611" t="s">
        <v>28176</v>
      </c>
    </row>
    <row r="7227" spans="1:8" x14ac:dyDescent="0.2">
      <c r="A7227" s="609" t="str">
        <f t="shared" si="112"/>
        <v>IUD30047</v>
      </c>
      <c r="B7227" s="611" t="s">
        <v>7423</v>
      </c>
      <c r="C7227" s="611" t="s">
        <v>7424</v>
      </c>
      <c r="D7227" s="611" t="s">
        <v>2</v>
      </c>
      <c r="E7227" s="612">
        <v>913.16</v>
      </c>
      <c r="F7227" s="611" t="s">
        <v>8297</v>
      </c>
      <c r="G7227" s="611" t="s">
        <v>19462</v>
      </c>
      <c r="H7227" s="611" t="s">
        <v>28176</v>
      </c>
    </row>
    <row r="7228" spans="1:8" x14ac:dyDescent="0.2">
      <c r="A7228" s="609" t="str">
        <f t="shared" si="112"/>
        <v>IUD30048</v>
      </c>
      <c r="B7228" s="611" t="s">
        <v>7425</v>
      </c>
      <c r="C7228" s="611" t="s">
        <v>7426</v>
      </c>
      <c r="D7228" s="611" t="s">
        <v>2</v>
      </c>
      <c r="E7228" s="612">
        <v>1332.71</v>
      </c>
      <c r="F7228" s="611" t="s">
        <v>8297</v>
      </c>
      <c r="G7228" s="611" t="s">
        <v>19462</v>
      </c>
      <c r="H7228" s="611" t="s">
        <v>28176</v>
      </c>
    </row>
    <row r="7229" spans="1:8" x14ac:dyDescent="0.2">
      <c r="A7229" s="609" t="str">
        <f t="shared" si="112"/>
        <v>IUD30049</v>
      </c>
      <c r="B7229" s="611" t="s">
        <v>7427</v>
      </c>
      <c r="C7229" s="611" t="s">
        <v>7428</v>
      </c>
      <c r="D7229" s="611" t="s">
        <v>3</v>
      </c>
      <c r="E7229" s="612">
        <v>45.09</v>
      </c>
      <c r="F7229" s="611" t="s">
        <v>8297</v>
      </c>
      <c r="G7229" s="611" t="s">
        <v>19462</v>
      </c>
      <c r="H7229" s="611" t="s">
        <v>28176</v>
      </c>
    </row>
    <row r="7230" spans="1:8" x14ac:dyDescent="0.2">
      <c r="A7230" s="609" t="str">
        <f t="shared" si="112"/>
        <v>IUD30050</v>
      </c>
      <c r="B7230" s="611" t="s">
        <v>7429</v>
      </c>
      <c r="C7230" s="611" t="s">
        <v>7430</v>
      </c>
      <c r="D7230" s="611" t="s">
        <v>4</v>
      </c>
      <c r="E7230" s="612">
        <v>189.41</v>
      </c>
      <c r="F7230" s="611" t="s">
        <v>8297</v>
      </c>
      <c r="G7230" s="611" t="s">
        <v>19462</v>
      </c>
      <c r="H7230" s="611" t="s">
        <v>28176</v>
      </c>
    </row>
    <row r="7231" spans="1:8" x14ac:dyDescent="0.2">
      <c r="A7231" s="609" t="str">
        <f t="shared" si="112"/>
        <v>IUD30051</v>
      </c>
      <c r="B7231" s="611" t="s">
        <v>7431</v>
      </c>
      <c r="C7231" s="611" t="s">
        <v>7432</v>
      </c>
      <c r="D7231" s="611" t="s">
        <v>2</v>
      </c>
      <c r="E7231" s="612">
        <v>43.78</v>
      </c>
      <c r="F7231" s="611" t="s">
        <v>8297</v>
      </c>
      <c r="G7231" s="611" t="s">
        <v>19462</v>
      </c>
      <c r="H7231" s="611" t="s">
        <v>28176</v>
      </c>
    </row>
    <row r="7232" spans="1:8" x14ac:dyDescent="0.2">
      <c r="A7232" s="609" t="str">
        <f t="shared" si="112"/>
        <v>IUD30053</v>
      </c>
      <c r="B7232" s="611" t="s">
        <v>7433</v>
      </c>
      <c r="C7232" s="611" t="s">
        <v>7434</v>
      </c>
      <c r="D7232" s="611" t="s">
        <v>2</v>
      </c>
      <c r="E7232" s="612">
        <v>587</v>
      </c>
      <c r="F7232" s="611" t="s">
        <v>8297</v>
      </c>
      <c r="G7232" s="611" t="s">
        <v>19462</v>
      </c>
      <c r="H7232" s="611" t="s">
        <v>28176</v>
      </c>
    </row>
    <row r="7233" spans="1:8" x14ac:dyDescent="0.2">
      <c r="A7233" s="609" t="str">
        <f t="shared" si="112"/>
        <v>IUD30054</v>
      </c>
      <c r="B7233" s="611" t="s">
        <v>7435</v>
      </c>
      <c r="C7233" s="611" t="s">
        <v>7436</v>
      </c>
      <c r="D7233" s="611" t="s">
        <v>2</v>
      </c>
      <c r="E7233" s="612">
        <v>800.67</v>
      </c>
      <c r="F7233" s="611" t="s">
        <v>8297</v>
      </c>
      <c r="G7233" s="611" t="s">
        <v>19462</v>
      </c>
      <c r="H7233" s="611" t="s">
        <v>28176</v>
      </c>
    </row>
    <row r="7234" spans="1:8" x14ac:dyDescent="0.2">
      <c r="A7234" s="609" t="str">
        <f t="shared" ref="A7234:A7297" si="113">IF(ISERROR(SEARCH("/",B7234)=6),TRIM(CLEAN(B7234)),IF(SEARCH("/",B7234)=6,IF(LEN(TRIM(CLEAN(B7234)))=7,LEFT(TRIM(CLEAN(B7234)),6)&amp;"00"&amp;RIGHT(TRIM(CLEAN(B7234)),1),LEFT(TRIM(CLEAN(B7234)),6)&amp;"0"&amp;RIGHT(TRIM(CLEAN(B7234)),2)),TRIM(CLEAN(B7234))))</f>
        <v>IUD30055</v>
      </c>
      <c r="B7234" s="611" t="s">
        <v>7437</v>
      </c>
      <c r="C7234" s="611" t="s">
        <v>18340</v>
      </c>
      <c r="D7234" s="611" t="s">
        <v>1</v>
      </c>
      <c r="E7234" s="612">
        <v>1557</v>
      </c>
      <c r="F7234" s="611" t="s">
        <v>8297</v>
      </c>
      <c r="G7234" s="611" t="s">
        <v>19462</v>
      </c>
      <c r="H7234" s="611" t="s">
        <v>28176</v>
      </c>
    </row>
    <row r="7235" spans="1:8" x14ac:dyDescent="0.2">
      <c r="A7235" s="609" t="str">
        <f t="shared" si="113"/>
        <v>IUD30056</v>
      </c>
      <c r="B7235" s="611" t="s">
        <v>7438</v>
      </c>
      <c r="C7235" s="611" t="s">
        <v>7439</v>
      </c>
      <c r="D7235" s="611" t="s">
        <v>3</v>
      </c>
      <c r="E7235" s="612">
        <v>709.54</v>
      </c>
      <c r="F7235" s="611" t="s">
        <v>8297</v>
      </c>
      <c r="G7235" s="611" t="s">
        <v>19462</v>
      </c>
      <c r="H7235" s="611" t="s">
        <v>28176</v>
      </c>
    </row>
    <row r="7236" spans="1:8" x14ac:dyDescent="0.2">
      <c r="A7236" s="609" t="str">
        <f t="shared" si="113"/>
        <v>IUD30057</v>
      </c>
      <c r="B7236" s="611" t="s">
        <v>7440</v>
      </c>
      <c r="C7236" s="611" t="s">
        <v>7441</v>
      </c>
      <c r="D7236" s="611" t="s">
        <v>4</v>
      </c>
      <c r="E7236" s="612">
        <v>535.54</v>
      </c>
      <c r="F7236" s="611" t="s">
        <v>8297</v>
      </c>
      <c r="G7236" s="611" t="s">
        <v>19462</v>
      </c>
      <c r="H7236" s="611" t="s">
        <v>28176</v>
      </c>
    </row>
    <row r="7237" spans="1:8" x14ac:dyDescent="0.2">
      <c r="A7237" s="609" t="str">
        <f t="shared" si="113"/>
        <v>IUD30058</v>
      </c>
      <c r="B7237" s="611" t="s">
        <v>7442</v>
      </c>
      <c r="C7237" s="611" t="s">
        <v>7443</v>
      </c>
      <c r="D7237" s="611" t="s">
        <v>3</v>
      </c>
      <c r="E7237" s="612">
        <v>207.82</v>
      </c>
      <c r="F7237" s="611" t="s">
        <v>8297</v>
      </c>
      <c r="G7237" s="611" t="s">
        <v>19462</v>
      </c>
      <c r="H7237" s="611" t="s">
        <v>28176</v>
      </c>
    </row>
    <row r="7238" spans="1:8" x14ac:dyDescent="0.2">
      <c r="A7238" s="609" t="str">
        <f t="shared" si="113"/>
        <v>IUD30059</v>
      </c>
      <c r="B7238" s="611" t="s">
        <v>7444</v>
      </c>
      <c r="C7238" s="611" t="s">
        <v>7445</v>
      </c>
      <c r="D7238" s="611" t="s">
        <v>4</v>
      </c>
      <c r="E7238" s="612">
        <v>89.44</v>
      </c>
      <c r="F7238" s="611" t="s">
        <v>8297</v>
      </c>
      <c r="G7238" s="611" t="s">
        <v>19462</v>
      </c>
      <c r="H7238" s="611" t="s">
        <v>28176</v>
      </c>
    </row>
    <row r="7239" spans="1:8" x14ac:dyDescent="0.2">
      <c r="A7239" s="609" t="str">
        <f t="shared" si="113"/>
        <v>IUD30060</v>
      </c>
      <c r="B7239" s="611" t="s">
        <v>7446</v>
      </c>
      <c r="C7239" s="611" t="s">
        <v>7447</v>
      </c>
      <c r="D7239" s="611" t="s">
        <v>2</v>
      </c>
      <c r="E7239" s="612">
        <v>51.3</v>
      </c>
      <c r="F7239" s="611" t="s">
        <v>8297</v>
      </c>
      <c r="G7239" s="611" t="s">
        <v>19462</v>
      </c>
      <c r="H7239" s="611" t="s">
        <v>28176</v>
      </c>
    </row>
    <row r="7240" spans="1:8" x14ac:dyDescent="0.2">
      <c r="A7240" s="609" t="str">
        <f t="shared" si="113"/>
        <v>IUD30061</v>
      </c>
      <c r="B7240" s="611" t="s">
        <v>7448</v>
      </c>
      <c r="C7240" s="611" t="s">
        <v>7449</v>
      </c>
      <c r="D7240" s="611" t="s">
        <v>3</v>
      </c>
      <c r="E7240" s="612">
        <v>237.16</v>
      </c>
      <c r="F7240" s="611" t="s">
        <v>8297</v>
      </c>
      <c r="G7240" s="611" t="s">
        <v>19462</v>
      </c>
      <c r="H7240" s="611" t="s">
        <v>28176</v>
      </c>
    </row>
    <row r="7241" spans="1:8" x14ac:dyDescent="0.2">
      <c r="A7241" s="609" t="str">
        <f t="shared" si="113"/>
        <v>IUD30062</v>
      </c>
      <c r="B7241" s="611" t="s">
        <v>31989</v>
      </c>
      <c r="C7241" s="611" t="s">
        <v>31990</v>
      </c>
      <c r="D7241" s="611" t="s">
        <v>4</v>
      </c>
      <c r="E7241" s="612">
        <v>722.91</v>
      </c>
      <c r="F7241" s="611" t="s">
        <v>8297</v>
      </c>
      <c r="G7241" s="611" t="s">
        <v>19462</v>
      </c>
      <c r="H7241" s="611" t="s">
        <v>28176</v>
      </c>
    </row>
    <row r="7242" spans="1:8" x14ac:dyDescent="0.2">
      <c r="A7242" s="609" t="str">
        <f t="shared" si="113"/>
        <v>IUD30063</v>
      </c>
      <c r="B7242" s="611" t="s">
        <v>7450</v>
      </c>
      <c r="C7242" s="611" t="s">
        <v>7451</v>
      </c>
      <c r="D7242" s="611" t="s">
        <v>1</v>
      </c>
      <c r="E7242" s="612">
        <v>24.78</v>
      </c>
      <c r="F7242" s="611" t="s">
        <v>8297</v>
      </c>
      <c r="G7242" s="611" t="s">
        <v>19462</v>
      </c>
      <c r="H7242" s="611" t="s">
        <v>28176</v>
      </c>
    </row>
    <row r="7243" spans="1:8" x14ac:dyDescent="0.2">
      <c r="A7243" s="609" t="str">
        <f t="shared" si="113"/>
        <v>IUD30064</v>
      </c>
      <c r="B7243" s="611" t="s">
        <v>7452</v>
      </c>
      <c r="C7243" s="611" t="s">
        <v>7453</v>
      </c>
      <c r="D7243" s="611" t="s">
        <v>1</v>
      </c>
      <c r="E7243" s="612">
        <v>1147.43</v>
      </c>
      <c r="F7243" s="611" t="s">
        <v>8297</v>
      </c>
      <c r="G7243" s="611" t="s">
        <v>19462</v>
      </c>
      <c r="H7243" s="611" t="s">
        <v>28176</v>
      </c>
    </row>
    <row r="7244" spans="1:8" x14ac:dyDescent="0.2">
      <c r="A7244" s="609" t="str">
        <f t="shared" si="113"/>
        <v>IUD30065</v>
      </c>
      <c r="B7244" s="611" t="s">
        <v>7454</v>
      </c>
      <c r="C7244" s="611" t="s">
        <v>7455</v>
      </c>
      <c r="D7244" s="611" t="s">
        <v>1</v>
      </c>
      <c r="E7244" s="612">
        <v>129.72999999999999</v>
      </c>
      <c r="F7244" s="611" t="s">
        <v>8297</v>
      </c>
      <c r="G7244" s="611" t="s">
        <v>19462</v>
      </c>
      <c r="H7244" s="611" t="s">
        <v>28176</v>
      </c>
    </row>
    <row r="7245" spans="1:8" x14ac:dyDescent="0.2">
      <c r="A7245" s="609" t="str">
        <f t="shared" si="113"/>
        <v>IUD30066</v>
      </c>
      <c r="B7245" s="611" t="s">
        <v>7456</v>
      </c>
      <c r="C7245" s="611" t="s">
        <v>7457</v>
      </c>
      <c r="D7245" s="611" t="s">
        <v>2</v>
      </c>
      <c r="E7245" s="612">
        <v>135.6</v>
      </c>
      <c r="F7245" s="611" t="s">
        <v>8297</v>
      </c>
      <c r="G7245" s="611" t="s">
        <v>19462</v>
      </c>
      <c r="H7245" s="611" t="s">
        <v>28176</v>
      </c>
    </row>
    <row r="7246" spans="1:8" x14ac:dyDescent="0.2">
      <c r="A7246" s="609" t="str">
        <f t="shared" si="113"/>
        <v>IUD30067</v>
      </c>
      <c r="B7246" s="611" t="s">
        <v>7458</v>
      </c>
      <c r="C7246" s="611" t="s">
        <v>7459</v>
      </c>
      <c r="D7246" s="611" t="s">
        <v>2</v>
      </c>
      <c r="E7246" s="612">
        <v>95.17</v>
      </c>
      <c r="F7246" s="611" t="s">
        <v>8297</v>
      </c>
      <c r="G7246" s="611" t="s">
        <v>19462</v>
      </c>
      <c r="H7246" s="611" t="s">
        <v>28176</v>
      </c>
    </row>
    <row r="7247" spans="1:8" x14ac:dyDescent="0.2">
      <c r="A7247" s="609" t="str">
        <f t="shared" si="113"/>
        <v>IUD30068</v>
      </c>
      <c r="B7247" s="611" t="s">
        <v>7460</v>
      </c>
      <c r="C7247" s="611" t="s">
        <v>7461</v>
      </c>
      <c r="D7247" s="611" t="s">
        <v>2</v>
      </c>
      <c r="E7247" s="612">
        <v>101.61</v>
      </c>
      <c r="F7247" s="611" t="s">
        <v>8297</v>
      </c>
      <c r="G7247" s="611" t="s">
        <v>19462</v>
      </c>
      <c r="H7247" s="611" t="s">
        <v>28176</v>
      </c>
    </row>
    <row r="7248" spans="1:8" x14ac:dyDescent="0.2">
      <c r="A7248" s="609" t="str">
        <f t="shared" si="113"/>
        <v>IUD30069</v>
      </c>
      <c r="B7248" s="611" t="s">
        <v>7462</v>
      </c>
      <c r="C7248" s="611" t="s">
        <v>7463</v>
      </c>
      <c r="D7248" s="611" t="s">
        <v>2</v>
      </c>
      <c r="E7248" s="612">
        <v>656.78</v>
      </c>
      <c r="F7248" s="611" t="s">
        <v>8297</v>
      </c>
      <c r="G7248" s="611" t="s">
        <v>19462</v>
      </c>
      <c r="H7248" s="611" t="s">
        <v>28176</v>
      </c>
    </row>
    <row r="7249" spans="1:8" x14ac:dyDescent="0.2">
      <c r="A7249" s="609" t="str">
        <f t="shared" si="113"/>
        <v>IUD30070</v>
      </c>
      <c r="B7249" s="611" t="s">
        <v>7464</v>
      </c>
      <c r="C7249" s="611" t="s">
        <v>7465</v>
      </c>
      <c r="D7249" s="611" t="s">
        <v>2</v>
      </c>
      <c r="E7249" s="612">
        <v>3931.45</v>
      </c>
      <c r="F7249" s="611" t="s">
        <v>8297</v>
      </c>
      <c r="G7249" s="611" t="s">
        <v>19462</v>
      </c>
      <c r="H7249" s="611" t="s">
        <v>28176</v>
      </c>
    </row>
    <row r="7250" spans="1:8" x14ac:dyDescent="0.2">
      <c r="A7250" s="609" t="str">
        <f t="shared" si="113"/>
        <v>IUD30071</v>
      </c>
      <c r="B7250" s="611" t="s">
        <v>7466</v>
      </c>
      <c r="C7250" s="611" t="s">
        <v>7467</v>
      </c>
      <c r="D7250" s="611" t="s">
        <v>1</v>
      </c>
      <c r="E7250" s="612">
        <v>66.569999999999993</v>
      </c>
      <c r="F7250" s="611" t="s">
        <v>8297</v>
      </c>
      <c r="G7250" s="611" t="s">
        <v>19462</v>
      </c>
      <c r="H7250" s="611" t="s">
        <v>28176</v>
      </c>
    </row>
    <row r="7251" spans="1:8" x14ac:dyDescent="0.2">
      <c r="A7251" s="609" t="str">
        <f t="shared" si="113"/>
        <v>IUD30072</v>
      </c>
      <c r="B7251" s="611" t="s">
        <v>7468</v>
      </c>
      <c r="C7251" s="611" t="s">
        <v>7469</v>
      </c>
      <c r="D7251" s="611" t="s">
        <v>2</v>
      </c>
      <c r="E7251" s="612">
        <v>205.13</v>
      </c>
      <c r="F7251" s="611" t="s">
        <v>8297</v>
      </c>
      <c r="G7251" s="611" t="s">
        <v>19462</v>
      </c>
      <c r="H7251" s="611" t="s">
        <v>28176</v>
      </c>
    </row>
    <row r="7252" spans="1:8" x14ac:dyDescent="0.2">
      <c r="A7252" s="609" t="str">
        <f t="shared" si="113"/>
        <v>IUD30073</v>
      </c>
      <c r="B7252" s="611" t="s">
        <v>7470</v>
      </c>
      <c r="C7252" s="611" t="s">
        <v>7471</v>
      </c>
      <c r="D7252" s="611" t="s">
        <v>1</v>
      </c>
      <c r="E7252" s="612">
        <v>266.08</v>
      </c>
      <c r="F7252" s="611" t="s">
        <v>8297</v>
      </c>
      <c r="G7252" s="611" t="s">
        <v>19462</v>
      </c>
      <c r="H7252" s="611" t="s">
        <v>28176</v>
      </c>
    </row>
    <row r="7253" spans="1:8" x14ac:dyDescent="0.2">
      <c r="A7253" s="609" t="str">
        <f t="shared" si="113"/>
        <v>IUD30074</v>
      </c>
      <c r="B7253" s="611" t="s">
        <v>7472</v>
      </c>
      <c r="C7253" s="611" t="s">
        <v>7473</v>
      </c>
      <c r="D7253" s="611" t="s">
        <v>4</v>
      </c>
      <c r="E7253" s="612">
        <v>41.38</v>
      </c>
      <c r="F7253" s="611" t="s">
        <v>8297</v>
      </c>
      <c r="G7253" s="611" t="s">
        <v>19462</v>
      </c>
      <c r="H7253" s="611" t="s">
        <v>28176</v>
      </c>
    </row>
    <row r="7254" spans="1:8" x14ac:dyDescent="0.2">
      <c r="A7254" s="609" t="str">
        <f t="shared" si="113"/>
        <v>IUD30075</v>
      </c>
      <c r="B7254" s="611" t="s">
        <v>7474</v>
      </c>
      <c r="C7254" s="611" t="s">
        <v>7475</v>
      </c>
      <c r="D7254" s="611" t="s">
        <v>1</v>
      </c>
      <c r="E7254" s="612">
        <v>391.92</v>
      </c>
      <c r="F7254" s="611" t="s">
        <v>8297</v>
      </c>
      <c r="G7254" s="611" t="s">
        <v>19462</v>
      </c>
      <c r="H7254" s="611" t="s">
        <v>28176</v>
      </c>
    </row>
    <row r="7255" spans="1:8" x14ac:dyDescent="0.2">
      <c r="A7255" s="609" t="str">
        <f t="shared" si="113"/>
        <v>IUD30076</v>
      </c>
      <c r="B7255" s="611" t="s">
        <v>7476</v>
      </c>
      <c r="C7255" s="611" t="s">
        <v>7477</v>
      </c>
      <c r="D7255" s="611" t="s">
        <v>1</v>
      </c>
      <c r="E7255" s="612">
        <v>1300.48</v>
      </c>
      <c r="F7255" s="611" t="s">
        <v>8297</v>
      </c>
      <c r="G7255" s="611" t="s">
        <v>19462</v>
      </c>
      <c r="H7255" s="611" t="s">
        <v>28176</v>
      </c>
    </row>
    <row r="7256" spans="1:8" x14ac:dyDescent="0.2">
      <c r="A7256" s="609" t="str">
        <f t="shared" si="113"/>
        <v>IUD30077</v>
      </c>
      <c r="B7256" s="611" t="s">
        <v>7478</v>
      </c>
      <c r="C7256" s="611" t="s">
        <v>7479</v>
      </c>
      <c r="D7256" s="611" t="s">
        <v>1</v>
      </c>
      <c r="E7256" s="612">
        <v>2174.13</v>
      </c>
      <c r="F7256" s="611" t="s">
        <v>8297</v>
      </c>
      <c r="G7256" s="611" t="s">
        <v>19462</v>
      </c>
      <c r="H7256" s="611" t="s">
        <v>28176</v>
      </c>
    </row>
    <row r="7257" spans="1:8" x14ac:dyDescent="0.2">
      <c r="A7257" s="609" t="str">
        <f t="shared" si="113"/>
        <v>IUD30078</v>
      </c>
      <c r="B7257" s="611" t="s">
        <v>7480</v>
      </c>
      <c r="C7257" s="611" t="s">
        <v>7481</v>
      </c>
      <c r="D7257" s="611" t="s">
        <v>5</v>
      </c>
      <c r="E7257" s="612">
        <v>10.220000000000001</v>
      </c>
      <c r="F7257" s="611" t="s">
        <v>8297</v>
      </c>
      <c r="G7257" s="611" t="s">
        <v>19462</v>
      </c>
      <c r="H7257" s="611" t="s">
        <v>28176</v>
      </c>
    </row>
    <row r="7258" spans="1:8" x14ac:dyDescent="0.2">
      <c r="A7258" s="609" t="str">
        <f t="shared" si="113"/>
        <v>IUD30079</v>
      </c>
      <c r="B7258" s="611" t="s">
        <v>7482</v>
      </c>
      <c r="C7258" s="611" t="s">
        <v>7483</v>
      </c>
      <c r="D7258" s="611" t="s">
        <v>4</v>
      </c>
      <c r="E7258" s="612">
        <v>103.29</v>
      </c>
      <c r="F7258" s="611" t="s">
        <v>8297</v>
      </c>
      <c r="G7258" s="611" t="s">
        <v>19462</v>
      </c>
      <c r="H7258" s="611" t="s">
        <v>28176</v>
      </c>
    </row>
    <row r="7259" spans="1:8" x14ac:dyDescent="0.2">
      <c r="A7259" s="609" t="str">
        <f t="shared" si="113"/>
        <v>IUD30080</v>
      </c>
      <c r="B7259" s="611" t="s">
        <v>7484</v>
      </c>
      <c r="C7259" s="611" t="s">
        <v>7485</v>
      </c>
      <c r="D7259" s="611" t="s">
        <v>3</v>
      </c>
      <c r="E7259" s="612">
        <v>259.7</v>
      </c>
      <c r="F7259" s="611" t="s">
        <v>8297</v>
      </c>
      <c r="G7259" s="611" t="s">
        <v>19462</v>
      </c>
      <c r="H7259" s="611" t="s">
        <v>28176</v>
      </c>
    </row>
    <row r="7260" spans="1:8" x14ac:dyDescent="0.2">
      <c r="A7260" s="609" t="str">
        <f t="shared" si="113"/>
        <v>IUD30081</v>
      </c>
      <c r="B7260" s="611" t="s">
        <v>7486</v>
      </c>
      <c r="C7260" s="611" t="s">
        <v>7487</v>
      </c>
      <c r="D7260" s="611" t="s">
        <v>3</v>
      </c>
      <c r="E7260" s="612">
        <v>10.11</v>
      </c>
      <c r="F7260" s="611" t="s">
        <v>8297</v>
      </c>
      <c r="G7260" s="611" t="s">
        <v>19462</v>
      </c>
      <c r="H7260" s="611" t="s">
        <v>28176</v>
      </c>
    </row>
    <row r="7261" spans="1:8" x14ac:dyDescent="0.2">
      <c r="A7261" s="609" t="str">
        <f t="shared" si="113"/>
        <v>IUD30082</v>
      </c>
      <c r="B7261" s="611" t="s">
        <v>7488</v>
      </c>
      <c r="C7261" s="611" t="s">
        <v>7489</v>
      </c>
      <c r="D7261" s="611" t="s">
        <v>2</v>
      </c>
      <c r="E7261" s="612">
        <v>641.28</v>
      </c>
      <c r="F7261" s="611" t="s">
        <v>8297</v>
      </c>
      <c r="G7261" s="611" t="s">
        <v>19462</v>
      </c>
      <c r="H7261" s="611" t="s">
        <v>28176</v>
      </c>
    </row>
    <row r="7262" spans="1:8" x14ac:dyDescent="0.2">
      <c r="A7262" s="609" t="str">
        <f t="shared" si="113"/>
        <v>IUD30083</v>
      </c>
      <c r="B7262" s="611" t="s">
        <v>7490</v>
      </c>
      <c r="C7262" s="611" t="s">
        <v>7491</v>
      </c>
      <c r="D7262" s="611" t="s">
        <v>3</v>
      </c>
      <c r="E7262" s="612">
        <v>111.09</v>
      </c>
      <c r="F7262" s="611" t="s">
        <v>8297</v>
      </c>
      <c r="G7262" s="611" t="s">
        <v>19462</v>
      </c>
      <c r="H7262" s="611" t="s">
        <v>28176</v>
      </c>
    </row>
    <row r="7263" spans="1:8" x14ac:dyDescent="0.2">
      <c r="A7263" s="609" t="str">
        <f t="shared" si="113"/>
        <v>IUD30084</v>
      </c>
      <c r="B7263" s="611" t="s">
        <v>7492</v>
      </c>
      <c r="C7263" s="611" t="s">
        <v>7493</v>
      </c>
      <c r="D7263" s="611" t="s">
        <v>2</v>
      </c>
      <c r="E7263" s="612">
        <v>190.53</v>
      </c>
      <c r="F7263" s="611" t="s">
        <v>8297</v>
      </c>
      <c r="G7263" s="611" t="s">
        <v>19462</v>
      </c>
      <c r="H7263" s="611" t="s">
        <v>28176</v>
      </c>
    </row>
    <row r="7264" spans="1:8" x14ac:dyDescent="0.2">
      <c r="A7264" s="609" t="str">
        <f t="shared" si="113"/>
        <v>IUD30085</v>
      </c>
      <c r="B7264" s="611" t="s">
        <v>7494</v>
      </c>
      <c r="C7264" s="611" t="s">
        <v>7495</v>
      </c>
      <c r="D7264" s="611" t="s">
        <v>1</v>
      </c>
      <c r="E7264" s="612">
        <v>718.72</v>
      </c>
      <c r="F7264" s="611" t="s">
        <v>8297</v>
      </c>
      <c r="G7264" s="611" t="s">
        <v>19462</v>
      </c>
      <c r="H7264" s="611" t="s">
        <v>28176</v>
      </c>
    </row>
    <row r="7265" spans="1:8" ht="33.75" x14ac:dyDescent="0.2">
      <c r="A7265" s="609" t="str">
        <f t="shared" si="113"/>
        <v>IUD30086</v>
      </c>
      <c r="B7265" s="611" t="s">
        <v>31857</v>
      </c>
      <c r="C7265" s="631" t="s">
        <v>34627</v>
      </c>
      <c r="D7265" s="611" t="s">
        <v>3</v>
      </c>
      <c r="E7265" s="612">
        <v>21.04</v>
      </c>
      <c r="F7265" s="611" t="s">
        <v>8297</v>
      </c>
      <c r="G7265" s="611" t="s">
        <v>19462</v>
      </c>
      <c r="H7265" s="611" t="s">
        <v>28176</v>
      </c>
    </row>
    <row r="7266" spans="1:8" x14ac:dyDescent="0.2">
      <c r="A7266" s="609" t="str">
        <f t="shared" si="113"/>
        <v>IUD30088</v>
      </c>
      <c r="B7266" s="611" t="s">
        <v>7496</v>
      </c>
      <c r="C7266" s="611" t="s">
        <v>7497</v>
      </c>
      <c r="D7266" s="611" t="s">
        <v>2</v>
      </c>
      <c r="E7266" s="612">
        <v>564.14</v>
      </c>
      <c r="F7266" s="611" t="s">
        <v>8297</v>
      </c>
      <c r="G7266" s="611" t="s">
        <v>19462</v>
      </c>
      <c r="H7266" s="611" t="s">
        <v>28176</v>
      </c>
    </row>
    <row r="7267" spans="1:8" x14ac:dyDescent="0.2">
      <c r="A7267" s="609" t="str">
        <f t="shared" si="113"/>
        <v>IUD30089</v>
      </c>
      <c r="B7267" s="611" t="s">
        <v>7498</v>
      </c>
      <c r="C7267" s="611" t="s">
        <v>7499</v>
      </c>
      <c r="D7267" s="611" t="s">
        <v>1</v>
      </c>
      <c r="E7267" s="612">
        <v>140.80000000000001</v>
      </c>
      <c r="F7267" s="611" t="s">
        <v>8297</v>
      </c>
      <c r="G7267" s="611" t="s">
        <v>19462</v>
      </c>
      <c r="H7267" s="611" t="s">
        <v>28176</v>
      </c>
    </row>
    <row r="7268" spans="1:8" x14ac:dyDescent="0.2">
      <c r="A7268" s="609" t="str">
        <f t="shared" si="113"/>
        <v>IUD30090</v>
      </c>
      <c r="B7268" s="611" t="s">
        <v>7500</v>
      </c>
      <c r="C7268" s="611" t="s">
        <v>7501</v>
      </c>
      <c r="D7268" s="611" t="s">
        <v>1</v>
      </c>
      <c r="E7268" s="612">
        <v>789.85</v>
      </c>
      <c r="F7268" s="611" t="s">
        <v>8297</v>
      </c>
      <c r="G7268" s="611" t="s">
        <v>19462</v>
      </c>
      <c r="H7268" s="611" t="s">
        <v>28176</v>
      </c>
    </row>
    <row r="7269" spans="1:8" x14ac:dyDescent="0.2">
      <c r="A7269" s="609" t="str">
        <f t="shared" si="113"/>
        <v>IUD30091</v>
      </c>
      <c r="B7269" s="611" t="s">
        <v>7502</v>
      </c>
      <c r="C7269" s="611" t="s">
        <v>7503</v>
      </c>
      <c r="D7269" s="611" t="s">
        <v>1</v>
      </c>
      <c r="E7269" s="612">
        <v>1343.33</v>
      </c>
      <c r="F7269" s="611" t="s">
        <v>8297</v>
      </c>
      <c r="G7269" s="611" t="s">
        <v>19462</v>
      </c>
      <c r="H7269" s="611" t="s">
        <v>28176</v>
      </c>
    </row>
    <row r="7270" spans="1:8" x14ac:dyDescent="0.2">
      <c r="A7270" s="629" t="str">
        <f t="shared" si="113"/>
        <v>IUD30092</v>
      </c>
      <c r="B7270" s="611" t="s">
        <v>7504</v>
      </c>
      <c r="C7270" s="611" t="s">
        <v>7505</v>
      </c>
      <c r="D7270" s="611" t="s">
        <v>1</v>
      </c>
      <c r="E7270" s="612">
        <v>2275.34</v>
      </c>
      <c r="F7270" s="611" t="s">
        <v>8297</v>
      </c>
      <c r="G7270" s="611" t="s">
        <v>19462</v>
      </c>
      <c r="H7270" s="611" t="s">
        <v>28176</v>
      </c>
    </row>
    <row r="7271" spans="1:8" x14ac:dyDescent="0.2">
      <c r="A7271" s="609" t="str">
        <f t="shared" si="113"/>
        <v>IUD30093</v>
      </c>
      <c r="B7271" s="611" t="s">
        <v>7506</v>
      </c>
      <c r="C7271" s="611" t="s">
        <v>7507</v>
      </c>
      <c r="D7271" s="611" t="s">
        <v>1</v>
      </c>
      <c r="E7271" s="612">
        <v>215.24</v>
      </c>
      <c r="F7271" s="611" t="s">
        <v>8297</v>
      </c>
      <c r="G7271" s="611" t="s">
        <v>19462</v>
      </c>
      <c r="H7271" s="611" t="s">
        <v>28176</v>
      </c>
    </row>
    <row r="7272" spans="1:8" x14ac:dyDescent="0.2">
      <c r="A7272" s="609" t="str">
        <f t="shared" si="113"/>
        <v>IUD30094</v>
      </c>
      <c r="B7272" s="611" t="s">
        <v>7508</v>
      </c>
      <c r="C7272" s="611" t="s">
        <v>7509</v>
      </c>
      <c r="D7272" s="611" t="s">
        <v>1</v>
      </c>
      <c r="E7272" s="612">
        <v>302</v>
      </c>
      <c r="F7272" s="611" t="s">
        <v>8297</v>
      </c>
      <c r="G7272" s="611" t="s">
        <v>19462</v>
      </c>
      <c r="H7272" s="611" t="s">
        <v>28176</v>
      </c>
    </row>
    <row r="7273" spans="1:8" x14ac:dyDescent="0.2">
      <c r="A7273" s="609" t="str">
        <f t="shared" si="113"/>
        <v>IUD30095</v>
      </c>
      <c r="B7273" s="611" t="s">
        <v>7510</v>
      </c>
      <c r="C7273" s="611" t="s">
        <v>7511</v>
      </c>
      <c r="D7273" s="611" t="s">
        <v>2</v>
      </c>
      <c r="E7273" s="612">
        <v>168.51</v>
      </c>
      <c r="F7273" s="611" t="s">
        <v>8297</v>
      </c>
      <c r="G7273" s="611" t="s">
        <v>19462</v>
      </c>
      <c r="H7273" s="611" t="s">
        <v>28176</v>
      </c>
    </row>
    <row r="7274" spans="1:8" x14ac:dyDescent="0.2">
      <c r="A7274" s="609" t="str">
        <f t="shared" si="113"/>
        <v>IUD30096</v>
      </c>
      <c r="B7274" s="611" t="s">
        <v>7512</v>
      </c>
      <c r="C7274" s="611" t="s">
        <v>7513</v>
      </c>
      <c r="D7274" s="611" t="s">
        <v>7514</v>
      </c>
      <c r="E7274" s="612">
        <v>60.83</v>
      </c>
      <c r="F7274" s="611" t="s">
        <v>8297</v>
      </c>
      <c r="G7274" s="611" t="s">
        <v>19462</v>
      </c>
      <c r="H7274" s="611" t="s">
        <v>28176</v>
      </c>
    </row>
    <row r="7275" spans="1:8" x14ac:dyDescent="0.2">
      <c r="A7275" s="609" t="str">
        <f t="shared" si="113"/>
        <v>IUD30097</v>
      </c>
      <c r="B7275" s="611" t="s">
        <v>7515</v>
      </c>
      <c r="C7275" s="611" t="s">
        <v>7516</v>
      </c>
      <c r="D7275" s="611" t="s">
        <v>2</v>
      </c>
      <c r="E7275" s="612">
        <v>1499.25</v>
      </c>
      <c r="F7275" s="611" t="s">
        <v>8297</v>
      </c>
      <c r="G7275" s="611" t="s">
        <v>19462</v>
      </c>
      <c r="H7275" s="611" t="s">
        <v>28176</v>
      </c>
    </row>
    <row r="7276" spans="1:8" x14ac:dyDescent="0.2">
      <c r="A7276" s="609" t="str">
        <f t="shared" si="113"/>
        <v>IUD30098</v>
      </c>
      <c r="B7276" s="611" t="s">
        <v>7517</v>
      </c>
      <c r="C7276" s="611" t="s">
        <v>7518</v>
      </c>
      <c r="D7276" s="611" t="s">
        <v>2</v>
      </c>
      <c r="E7276" s="612">
        <v>1831.7</v>
      </c>
      <c r="F7276" s="611" t="s">
        <v>8297</v>
      </c>
      <c r="G7276" s="611" t="s">
        <v>19462</v>
      </c>
      <c r="H7276" s="611" t="s">
        <v>28176</v>
      </c>
    </row>
    <row r="7277" spans="1:8" x14ac:dyDescent="0.2">
      <c r="A7277" s="609" t="str">
        <f t="shared" si="113"/>
        <v>IUD30099</v>
      </c>
      <c r="B7277" s="611" t="s">
        <v>7519</v>
      </c>
      <c r="C7277" s="611" t="s">
        <v>7520</v>
      </c>
      <c r="D7277" s="611" t="s">
        <v>4</v>
      </c>
      <c r="E7277" s="612">
        <v>223.77</v>
      </c>
      <c r="F7277" s="611" t="s">
        <v>8297</v>
      </c>
      <c r="G7277" s="611" t="s">
        <v>19462</v>
      </c>
      <c r="H7277" s="611" t="s">
        <v>28176</v>
      </c>
    </row>
    <row r="7278" spans="1:8" x14ac:dyDescent="0.2">
      <c r="A7278" s="609" t="str">
        <f t="shared" si="113"/>
        <v>IUD30100</v>
      </c>
      <c r="B7278" s="611" t="s">
        <v>17777</v>
      </c>
      <c r="C7278" s="611" t="s">
        <v>17778</v>
      </c>
      <c r="D7278" s="611" t="s">
        <v>2</v>
      </c>
      <c r="E7278" s="612">
        <v>70.959999999999994</v>
      </c>
      <c r="F7278" s="611" t="s">
        <v>8297</v>
      </c>
      <c r="G7278" s="611" t="s">
        <v>19462</v>
      </c>
      <c r="H7278" s="611" t="s">
        <v>28176</v>
      </c>
    </row>
    <row r="7279" spans="1:8" x14ac:dyDescent="0.2">
      <c r="A7279" s="609" t="str">
        <f t="shared" si="113"/>
        <v>IUD30101</v>
      </c>
      <c r="B7279" s="611" t="s">
        <v>17779</v>
      </c>
      <c r="C7279" s="611" t="s">
        <v>18341</v>
      </c>
      <c r="D7279" s="611" t="s">
        <v>2</v>
      </c>
      <c r="E7279" s="612">
        <v>3825.5</v>
      </c>
      <c r="F7279" s="611" t="s">
        <v>8297</v>
      </c>
      <c r="G7279" s="611" t="s">
        <v>19462</v>
      </c>
      <c r="H7279" s="611" t="s">
        <v>28176</v>
      </c>
    </row>
    <row r="7280" spans="1:8" x14ac:dyDescent="0.2">
      <c r="A7280" s="609" t="str">
        <f t="shared" si="113"/>
        <v>IUD30102</v>
      </c>
      <c r="B7280" s="611" t="s">
        <v>7521</v>
      </c>
      <c r="C7280" s="611" t="s">
        <v>7522</v>
      </c>
      <c r="D7280" s="611" t="s">
        <v>2</v>
      </c>
      <c r="E7280" s="612">
        <v>244.78</v>
      </c>
      <c r="F7280" s="611" t="s">
        <v>8297</v>
      </c>
      <c r="G7280" s="611" t="s">
        <v>19462</v>
      </c>
      <c r="H7280" s="611" t="s">
        <v>28176</v>
      </c>
    </row>
    <row r="7281" spans="1:8" x14ac:dyDescent="0.2">
      <c r="A7281" s="609" t="str">
        <f t="shared" si="113"/>
        <v>IUD30103</v>
      </c>
      <c r="B7281" s="611" t="s">
        <v>7523</v>
      </c>
      <c r="C7281" s="611" t="s">
        <v>7524</v>
      </c>
      <c r="D7281" s="611" t="s">
        <v>1</v>
      </c>
      <c r="E7281" s="612">
        <v>68.38</v>
      </c>
      <c r="F7281" s="611" t="s">
        <v>8297</v>
      </c>
      <c r="G7281" s="611" t="s">
        <v>19462</v>
      </c>
      <c r="H7281" s="611" t="s">
        <v>28176</v>
      </c>
    </row>
    <row r="7282" spans="1:8" x14ac:dyDescent="0.2">
      <c r="A7282" s="609" t="str">
        <f t="shared" si="113"/>
        <v>IUD30104</v>
      </c>
      <c r="B7282" s="611" t="s">
        <v>7525</v>
      </c>
      <c r="C7282" s="611" t="s">
        <v>7526</v>
      </c>
      <c r="D7282" s="611" t="s">
        <v>2</v>
      </c>
      <c r="E7282" s="612">
        <v>33.880000000000003</v>
      </c>
      <c r="F7282" s="611" t="s">
        <v>8297</v>
      </c>
      <c r="G7282" s="611" t="s">
        <v>19462</v>
      </c>
      <c r="H7282" s="611" t="s">
        <v>28176</v>
      </c>
    </row>
    <row r="7283" spans="1:8" x14ac:dyDescent="0.2">
      <c r="A7283" s="609" t="str">
        <f t="shared" si="113"/>
        <v>IUD30105</v>
      </c>
      <c r="B7283" s="611" t="s">
        <v>7527</v>
      </c>
      <c r="C7283" s="611" t="s">
        <v>7528</v>
      </c>
      <c r="D7283" s="611" t="s">
        <v>4</v>
      </c>
      <c r="E7283" s="612">
        <v>385.99</v>
      </c>
      <c r="F7283" s="611" t="s">
        <v>8297</v>
      </c>
      <c r="G7283" s="611" t="s">
        <v>19462</v>
      </c>
      <c r="H7283" s="611" t="s">
        <v>28176</v>
      </c>
    </row>
    <row r="7284" spans="1:8" x14ac:dyDescent="0.2">
      <c r="A7284" s="609" t="str">
        <f t="shared" si="113"/>
        <v>IUD30106</v>
      </c>
      <c r="B7284" s="611" t="s">
        <v>7529</v>
      </c>
      <c r="C7284" s="611" t="s">
        <v>7530</v>
      </c>
      <c r="D7284" s="611" t="s">
        <v>4</v>
      </c>
      <c r="E7284" s="612">
        <v>206.28</v>
      </c>
      <c r="F7284" s="611" t="s">
        <v>8297</v>
      </c>
      <c r="G7284" s="611" t="s">
        <v>19462</v>
      </c>
      <c r="H7284" s="611" t="s">
        <v>28176</v>
      </c>
    </row>
    <row r="7285" spans="1:8" x14ac:dyDescent="0.2">
      <c r="A7285" s="609" t="str">
        <f t="shared" si="113"/>
        <v>IUD30107</v>
      </c>
      <c r="B7285" s="611" t="s">
        <v>392</v>
      </c>
      <c r="C7285" s="611" t="s">
        <v>414</v>
      </c>
      <c r="D7285" s="611" t="s">
        <v>3</v>
      </c>
      <c r="E7285" s="612">
        <v>2.79</v>
      </c>
      <c r="F7285" s="611" t="s">
        <v>8297</v>
      </c>
      <c r="G7285" s="611" t="s">
        <v>19462</v>
      </c>
      <c r="H7285" s="611" t="s">
        <v>28176</v>
      </c>
    </row>
    <row r="7286" spans="1:8" x14ac:dyDescent="0.2">
      <c r="A7286" s="609" t="str">
        <f t="shared" si="113"/>
        <v>IUD30108</v>
      </c>
      <c r="B7286" s="611" t="s">
        <v>7531</v>
      </c>
      <c r="C7286" s="611" t="s">
        <v>7532</v>
      </c>
      <c r="D7286" s="611" t="s">
        <v>3</v>
      </c>
      <c r="E7286" s="612">
        <v>941.28</v>
      </c>
      <c r="F7286" s="611" t="s">
        <v>8297</v>
      </c>
      <c r="G7286" s="611" t="s">
        <v>19462</v>
      </c>
      <c r="H7286" s="611" t="s">
        <v>28176</v>
      </c>
    </row>
    <row r="7287" spans="1:8" x14ac:dyDescent="0.2">
      <c r="A7287" s="609" t="str">
        <f t="shared" si="113"/>
        <v>IUD30109</v>
      </c>
      <c r="B7287" s="611" t="s">
        <v>7533</v>
      </c>
      <c r="C7287" s="611" t="s">
        <v>7534</v>
      </c>
      <c r="D7287" s="611" t="s">
        <v>1</v>
      </c>
      <c r="E7287" s="612">
        <v>731.65</v>
      </c>
      <c r="F7287" s="611" t="s">
        <v>8297</v>
      </c>
      <c r="G7287" s="611" t="s">
        <v>19462</v>
      </c>
      <c r="H7287" s="611" t="s">
        <v>28176</v>
      </c>
    </row>
    <row r="7288" spans="1:8" x14ac:dyDescent="0.2">
      <c r="A7288" s="609" t="str">
        <f t="shared" si="113"/>
        <v>IUD30110</v>
      </c>
      <c r="B7288" s="611" t="s">
        <v>7535</v>
      </c>
      <c r="C7288" s="611" t="s">
        <v>7536</v>
      </c>
      <c r="D7288" s="611" t="s">
        <v>2</v>
      </c>
      <c r="E7288" s="612">
        <v>1201.97</v>
      </c>
      <c r="F7288" s="611" t="s">
        <v>8297</v>
      </c>
      <c r="G7288" s="611" t="s">
        <v>19462</v>
      </c>
      <c r="H7288" s="611" t="s">
        <v>28176</v>
      </c>
    </row>
    <row r="7289" spans="1:8" x14ac:dyDescent="0.2">
      <c r="A7289" s="609" t="str">
        <f t="shared" si="113"/>
        <v>IUD30111</v>
      </c>
      <c r="B7289" s="611" t="s">
        <v>7537</v>
      </c>
      <c r="C7289" s="611" t="s">
        <v>7538</v>
      </c>
      <c r="D7289" s="611" t="s">
        <v>4</v>
      </c>
      <c r="E7289" s="612">
        <v>154.49</v>
      </c>
      <c r="F7289" s="611" t="s">
        <v>8297</v>
      </c>
      <c r="G7289" s="611" t="s">
        <v>19462</v>
      </c>
      <c r="H7289" s="611" t="s">
        <v>28176</v>
      </c>
    </row>
    <row r="7290" spans="1:8" x14ac:dyDescent="0.2">
      <c r="A7290" s="609" t="str">
        <f t="shared" si="113"/>
        <v>IUD30112</v>
      </c>
      <c r="B7290" s="611" t="s">
        <v>7539</v>
      </c>
      <c r="C7290" s="611" t="s">
        <v>7540</v>
      </c>
      <c r="D7290" s="611" t="s">
        <v>4</v>
      </c>
      <c r="E7290" s="612">
        <v>185.08</v>
      </c>
      <c r="F7290" s="611" t="s">
        <v>8297</v>
      </c>
      <c r="G7290" s="611" t="s">
        <v>19462</v>
      </c>
      <c r="H7290" s="611" t="s">
        <v>28176</v>
      </c>
    </row>
    <row r="7291" spans="1:8" x14ac:dyDescent="0.2">
      <c r="A7291" s="609" t="str">
        <f t="shared" si="113"/>
        <v>IUD30113</v>
      </c>
      <c r="B7291" s="611" t="s">
        <v>7541</v>
      </c>
      <c r="C7291" s="611" t="s">
        <v>7542</v>
      </c>
      <c r="D7291" s="611" t="s">
        <v>2</v>
      </c>
      <c r="E7291" s="612">
        <v>123.15</v>
      </c>
      <c r="F7291" s="611" t="s">
        <v>8297</v>
      </c>
      <c r="G7291" s="611" t="s">
        <v>19462</v>
      </c>
      <c r="H7291" s="611" t="s">
        <v>28176</v>
      </c>
    </row>
    <row r="7292" spans="1:8" x14ac:dyDescent="0.2">
      <c r="A7292" s="609" t="str">
        <f t="shared" si="113"/>
        <v>IUD30114</v>
      </c>
      <c r="B7292" s="611" t="s">
        <v>7543</v>
      </c>
      <c r="C7292" s="611" t="s">
        <v>7544</v>
      </c>
      <c r="D7292" s="611" t="s">
        <v>3</v>
      </c>
      <c r="E7292" s="612">
        <v>329.34</v>
      </c>
      <c r="F7292" s="611" t="s">
        <v>8297</v>
      </c>
      <c r="G7292" s="611" t="s">
        <v>19462</v>
      </c>
      <c r="H7292" s="611" t="s">
        <v>28176</v>
      </c>
    </row>
    <row r="7293" spans="1:8" x14ac:dyDescent="0.2">
      <c r="A7293" s="609" t="str">
        <f t="shared" si="113"/>
        <v>IUD30115</v>
      </c>
      <c r="B7293" s="611" t="s">
        <v>7545</v>
      </c>
      <c r="C7293" s="611" t="s">
        <v>7546</v>
      </c>
      <c r="D7293" s="611" t="s">
        <v>1</v>
      </c>
      <c r="E7293" s="612">
        <v>956.99</v>
      </c>
      <c r="F7293" s="611" t="s">
        <v>8297</v>
      </c>
      <c r="G7293" s="611" t="s">
        <v>19462</v>
      </c>
      <c r="H7293" s="611" t="s">
        <v>28176</v>
      </c>
    </row>
    <row r="7294" spans="1:8" x14ac:dyDescent="0.2">
      <c r="A7294" s="609" t="str">
        <f t="shared" si="113"/>
        <v>IUD30116</v>
      </c>
      <c r="B7294" s="611" t="s">
        <v>7547</v>
      </c>
      <c r="C7294" s="611" t="s">
        <v>7548</v>
      </c>
      <c r="D7294" s="611" t="s">
        <v>1</v>
      </c>
      <c r="E7294" s="612">
        <v>268.94</v>
      </c>
      <c r="F7294" s="611" t="s">
        <v>8297</v>
      </c>
      <c r="G7294" s="611" t="s">
        <v>19462</v>
      </c>
      <c r="H7294" s="611" t="s">
        <v>28176</v>
      </c>
    </row>
    <row r="7295" spans="1:8" x14ac:dyDescent="0.2">
      <c r="A7295" s="609" t="str">
        <f t="shared" si="113"/>
        <v>IUD30117</v>
      </c>
      <c r="B7295" s="611" t="s">
        <v>7549</v>
      </c>
      <c r="C7295" s="611" t="s">
        <v>7550</v>
      </c>
      <c r="D7295" s="611" t="s">
        <v>1</v>
      </c>
      <c r="E7295" s="612">
        <v>5776.08</v>
      </c>
      <c r="F7295" s="611" t="s">
        <v>8297</v>
      </c>
      <c r="G7295" s="611" t="s">
        <v>19462</v>
      </c>
      <c r="H7295" s="611" t="s">
        <v>28176</v>
      </c>
    </row>
    <row r="7296" spans="1:8" x14ac:dyDescent="0.2">
      <c r="A7296" s="609" t="str">
        <f t="shared" si="113"/>
        <v>IUD30118</v>
      </c>
      <c r="B7296" s="611" t="s">
        <v>7551</v>
      </c>
      <c r="C7296" s="611" t="s">
        <v>7552</v>
      </c>
      <c r="D7296" s="611" t="s">
        <v>1</v>
      </c>
      <c r="E7296" s="612">
        <v>5649.73</v>
      </c>
      <c r="F7296" s="611" t="s">
        <v>8297</v>
      </c>
      <c r="G7296" s="611" t="s">
        <v>19462</v>
      </c>
      <c r="H7296" s="611" t="s">
        <v>28176</v>
      </c>
    </row>
    <row r="7297" spans="1:8" x14ac:dyDescent="0.2">
      <c r="A7297" s="609" t="str">
        <f t="shared" si="113"/>
        <v>IUD30119</v>
      </c>
      <c r="B7297" s="611" t="s">
        <v>7553</v>
      </c>
      <c r="C7297" s="611" t="s">
        <v>7554</v>
      </c>
      <c r="D7297" s="611" t="s">
        <v>19471</v>
      </c>
      <c r="E7297" s="612">
        <v>99.56</v>
      </c>
      <c r="F7297" s="611" t="s">
        <v>8297</v>
      </c>
      <c r="G7297" s="611" t="s">
        <v>19462</v>
      </c>
      <c r="H7297" s="611" t="s">
        <v>28176</v>
      </c>
    </row>
    <row r="7298" spans="1:8" x14ac:dyDescent="0.2">
      <c r="A7298" s="609" t="str">
        <f t="shared" ref="A7298:A7340" si="114">IF(ISERROR(SEARCH("/",B7298)=6),TRIM(CLEAN(B7298)),IF(SEARCH("/",B7298)=6,IF(LEN(TRIM(CLEAN(B7298)))=7,LEFT(TRIM(CLEAN(B7298)),6)&amp;"00"&amp;RIGHT(TRIM(CLEAN(B7298)),1),LEFT(TRIM(CLEAN(B7298)),6)&amp;"0"&amp;RIGHT(TRIM(CLEAN(B7298)),2)),TRIM(CLEAN(B7298))))</f>
        <v>IUD30120</v>
      </c>
      <c r="B7298" s="611" t="s">
        <v>7555</v>
      </c>
      <c r="C7298" s="611" t="s">
        <v>7556</v>
      </c>
      <c r="D7298" s="611" t="s">
        <v>3</v>
      </c>
      <c r="E7298" s="612">
        <v>6.2</v>
      </c>
      <c r="F7298" s="611" t="s">
        <v>8297</v>
      </c>
      <c r="G7298" s="611" t="s">
        <v>19462</v>
      </c>
      <c r="H7298" s="611" t="s">
        <v>28176</v>
      </c>
    </row>
    <row r="7299" spans="1:8" x14ac:dyDescent="0.2">
      <c r="A7299" s="609" t="str">
        <f t="shared" si="114"/>
        <v>IUD30121</v>
      </c>
      <c r="B7299" s="611" t="s">
        <v>8182</v>
      </c>
      <c r="C7299" s="611" t="s">
        <v>8183</v>
      </c>
      <c r="D7299" s="611" t="s">
        <v>1</v>
      </c>
      <c r="E7299" s="612">
        <v>9537.5300000000007</v>
      </c>
      <c r="F7299" s="611" t="s">
        <v>8297</v>
      </c>
      <c r="G7299" s="611" t="s">
        <v>19462</v>
      </c>
      <c r="H7299" s="611" t="s">
        <v>28176</v>
      </c>
    </row>
    <row r="7300" spans="1:8" x14ac:dyDescent="0.2">
      <c r="A7300" s="609" t="str">
        <f t="shared" si="114"/>
        <v>IUD30122</v>
      </c>
      <c r="B7300" s="611" t="s">
        <v>8295</v>
      </c>
      <c r="C7300" s="611" t="s">
        <v>8296</v>
      </c>
      <c r="D7300" s="611" t="s">
        <v>1</v>
      </c>
      <c r="E7300" s="612">
        <v>24090.43</v>
      </c>
      <c r="F7300" s="611" t="s">
        <v>8297</v>
      </c>
      <c r="G7300" s="611" t="s">
        <v>19462</v>
      </c>
      <c r="H7300" s="611" t="s">
        <v>28176</v>
      </c>
    </row>
    <row r="7301" spans="1:8" x14ac:dyDescent="0.2">
      <c r="A7301" s="609" t="str">
        <f t="shared" si="114"/>
        <v>IUD30123</v>
      </c>
      <c r="B7301" s="611" t="s">
        <v>8304</v>
      </c>
      <c r="C7301" s="611" t="s">
        <v>8305</v>
      </c>
      <c r="D7301" s="611" t="s">
        <v>1</v>
      </c>
      <c r="E7301" s="612">
        <v>38902.67</v>
      </c>
      <c r="F7301" s="611" t="s">
        <v>8297</v>
      </c>
      <c r="G7301" s="611" t="s">
        <v>19462</v>
      </c>
      <c r="H7301" s="611" t="s">
        <v>28176</v>
      </c>
    </row>
    <row r="7302" spans="1:8" x14ac:dyDescent="0.2">
      <c r="A7302" s="609" t="str">
        <f t="shared" si="114"/>
        <v>IUD30124</v>
      </c>
      <c r="B7302" s="611" t="s">
        <v>8711</v>
      </c>
      <c r="C7302" s="611" t="s">
        <v>8712</v>
      </c>
      <c r="D7302" s="611" t="s">
        <v>3</v>
      </c>
      <c r="E7302" s="612">
        <v>47.67</v>
      </c>
      <c r="F7302" s="611" t="s">
        <v>8297</v>
      </c>
      <c r="G7302" s="611" t="s">
        <v>19462</v>
      </c>
      <c r="H7302" s="611" t="s">
        <v>28176</v>
      </c>
    </row>
    <row r="7303" spans="1:8" x14ac:dyDescent="0.2">
      <c r="A7303" s="609" t="str">
        <f t="shared" si="114"/>
        <v>IUD30125</v>
      </c>
      <c r="B7303" s="611" t="s">
        <v>8713</v>
      </c>
      <c r="C7303" s="611" t="s">
        <v>8714</v>
      </c>
      <c r="D7303" s="611" t="s">
        <v>2</v>
      </c>
      <c r="E7303" s="612">
        <v>43.78</v>
      </c>
      <c r="F7303" s="611" t="s">
        <v>8297</v>
      </c>
      <c r="G7303" s="611" t="s">
        <v>19462</v>
      </c>
      <c r="H7303" s="611" t="s">
        <v>28176</v>
      </c>
    </row>
    <row r="7304" spans="1:8" x14ac:dyDescent="0.2">
      <c r="A7304" s="609" t="str">
        <f t="shared" si="114"/>
        <v>IUD30126</v>
      </c>
      <c r="B7304" s="611" t="s">
        <v>8715</v>
      </c>
      <c r="C7304" s="611" t="s">
        <v>8716</v>
      </c>
      <c r="D7304" s="611" t="s">
        <v>3</v>
      </c>
      <c r="E7304" s="612">
        <v>19.170000000000002</v>
      </c>
      <c r="F7304" s="611" t="s">
        <v>8297</v>
      </c>
      <c r="G7304" s="611" t="s">
        <v>19462</v>
      </c>
      <c r="H7304" s="611" t="s">
        <v>28176</v>
      </c>
    </row>
    <row r="7305" spans="1:8" s="634" customFormat="1" x14ac:dyDescent="0.2">
      <c r="A7305" s="609" t="str">
        <f t="shared" si="114"/>
        <v>IUD30127</v>
      </c>
      <c r="B7305" s="611" t="s">
        <v>17781</v>
      </c>
      <c r="C7305" s="611" t="s">
        <v>17782</v>
      </c>
      <c r="D7305" s="611" t="s">
        <v>1</v>
      </c>
      <c r="E7305" s="612">
        <v>94.27</v>
      </c>
      <c r="F7305" s="611" t="s">
        <v>8297</v>
      </c>
      <c r="G7305" s="611" t="s">
        <v>19462</v>
      </c>
      <c r="H7305" s="611" t="s">
        <v>28176</v>
      </c>
    </row>
    <row r="7306" spans="1:8" s="634" customFormat="1" x14ac:dyDescent="0.2">
      <c r="A7306" s="609" t="str">
        <f t="shared" si="114"/>
        <v>IUD30128</v>
      </c>
      <c r="B7306" s="611" t="s">
        <v>17783</v>
      </c>
      <c r="C7306" s="611" t="s">
        <v>17784</v>
      </c>
      <c r="D7306" s="611" t="s">
        <v>1</v>
      </c>
      <c r="E7306" s="612">
        <v>3049.57</v>
      </c>
      <c r="F7306" s="611" t="s">
        <v>8297</v>
      </c>
      <c r="G7306" s="611" t="s">
        <v>19462</v>
      </c>
      <c r="H7306" s="611" t="s">
        <v>28176</v>
      </c>
    </row>
    <row r="7307" spans="1:8" x14ac:dyDescent="0.2">
      <c r="A7307" s="609" t="str">
        <f t="shared" si="114"/>
        <v>IUD30129</v>
      </c>
      <c r="B7307" s="611" t="s">
        <v>17785</v>
      </c>
      <c r="C7307" s="611" t="s">
        <v>17786</v>
      </c>
      <c r="D7307" s="611" t="s">
        <v>1</v>
      </c>
      <c r="E7307" s="612">
        <v>3486.03</v>
      </c>
      <c r="F7307" s="611" t="s">
        <v>8297</v>
      </c>
      <c r="G7307" s="611" t="s">
        <v>19462</v>
      </c>
      <c r="H7307" s="611" t="s">
        <v>28176</v>
      </c>
    </row>
    <row r="7308" spans="1:8" x14ac:dyDescent="0.2">
      <c r="A7308" s="609" t="str">
        <f t="shared" si="114"/>
        <v>IUD30130</v>
      </c>
      <c r="B7308" s="611" t="s">
        <v>17787</v>
      </c>
      <c r="C7308" s="611" t="s">
        <v>17788</v>
      </c>
      <c r="D7308" s="611" t="s">
        <v>1</v>
      </c>
      <c r="E7308" s="612">
        <v>4162.7700000000004</v>
      </c>
      <c r="F7308" s="611" t="s">
        <v>8297</v>
      </c>
      <c r="G7308" s="611" t="s">
        <v>19462</v>
      </c>
      <c r="H7308" s="611" t="s">
        <v>28176</v>
      </c>
    </row>
    <row r="7309" spans="1:8" x14ac:dyDescent="0.2">
      <c r="A7309" s="609" t="str">
        <f t="shared" si="114"/>
        <v>IUD30131</v>
      </c>
      <c r="B7309" s="611" t="s">
        <v>17789</v>
      </c>
      <c r="C7309" s="611" t="s">
        <v>17790</v>
      </c>
      <c r="D7309" s="611" t="s">
        <v>1</v>
      </c>
      <c r="E7309" s="612">
        <v>4926.55</v>
      </c>
      <c r="F7309" s="611" t="s">
        <v>8297</v>
      </c>
      <c r="G7309" s="611" t="s">
        <v>19462</v>
      </c>
      <c r="H7309" s="611" t="s">
        <v>28176</v>
      </c>
    </row>
    <row r="7310" spans="1:8" x14ac:dyDescent="0.2">
      <c r="A7310" s="609" t="str">
        <f t="shared" si="114"/>
        <v>IUD30145</v>
      </c>
      <c r="B7310" s="611" t="s">
        <v>17791</v>
      </c>
      <c r="C7310" s="611" t="s">
        <v>17792</v>
      </c>
      <c r="D7310" s="611" t="s">
        <v>1</v>
      </c>
      <c r="E7310" s="612">
        <v>1866.38</v>
      </c>
      <c r="F7310" s="611" t="s">
        <v>8297</v>
      </c>
      <c r="G7310" s="611" t="s">
        <v>19462</v>
      </c>
      <c r="H7310" s="611" t="s">
        <v>28176</v>
      </c>
    </row>
    <row r="7311" spans="1:8" x14ac:dyDescent="0.2">
      <c r="A7311" s="609" t="str">
        <f t="shared" si="114"/>
        <v>IUD30146</v>
      </c>
      <c r="B7311" s="611" t="s">
        <v>17793</v>
      </c>
      <c r="C7311" s="611" t="s">
        <v>17794</v>
      </c>
      <c r="D7311" s="611" t="s">
        <v>1</v>
      </c>
      <c r="E7311" s="612">
        <v>2129.2399999999998</v>
      </c>
      <c r="F7311" s="611" t="s">
        <v>8297</v>
      </c>
      <c r="G7311" s="611" t="s">
        <v>19462</v>
      </c>
      <c r="H7311" s="611" t="s">
        <v>28176</v>
      </c>
    </row>
    <row r="7312" spans="1:8" x14ac:dyDescent="0.2">
      <c r="A7312" s="609" t="str">
        <f t="shared" si="114"/>
        <v>IUD30147</v>
      </c>
      <c r="B7312" s="611" t="s">
        <v>17795</v>
      </c>
      <c r="C7312" s="611" t="s">
        <v>17796</v>
      </c>
      <c r="D7312" s="611" t="s">
        <v>1</v>
      </c>
      <c r="E7312" s="612">
        <v>2390.4899999999998</v>
      </c>
      <c r="F7312" s="611" t="s">
        <v>8297</v>
      </c>
      <c r="G7312" s="611" t="s">
        <v>19462</v>
      </c>
      <c r="H7312" s="611" t="s">
        <v>28176</v>
      </c>
    </row>
    <row r="7313" spans="1:8" x14ac:dyDescent="0.2">
      <c r="A7313" s="609" t="str">
        <f t="shared" si="114"/>
        <v>IUD30150</v>
      </c>
      <c r="B7313" s="611" t="s">
        <v>17797</v>
      </c>
      <c r="C7313" s="611" t="s">
        <v>17798</v>
      </c>
      <c r="D7313" s="611" t="s">
        <v>1</v>
      </c>
      <c r="E7313" s="612">
        <v>1625.97</v>
      </c>
      <c r="F7313" s="611" t="s">
        <v>8297</v>
      </c>
      <c r="G7313" s="611" t="s">
        <v>19462</v>
      </c>
      <c r="H7313" s="611" t="s">
        <v>28176</v>
      </c>
    </row>
    <row r="7314" spans="1:8" x14ac:dyDescent="0.2">
      <c r="A7314" s="609" t="str">
        <f t="shared" si="114"/>
        <v>IUD30154</v>
      </c>
      <c r="B7314" s="611" t="s">
        <v>17799</v>
      </c>
      <c r="C7314" s="611" t="s">
        <v>17800</v>
      </c>
      <c r="D7314" s="611" t="s">
        <v>1</v>
      </c>
      <c r="E7314" s="612">
        <v>3162.43</v>
      </c>
      <c r="F7314" s="611" t="s">
        <v>8297</v>
      </c>
      <c r="G7314" s="611" t="s">
        <v>19462</v>
      </c>
      <c r="H7314" s="611" t="s">
        <v>28176</v>
      </c>
    </row>
    <row r="7315" spans="1:8" x14ac:dyDescent="0.2">
      <c r="A7315" s="609" t="str">
        <f t="shared" si="114"/>
        <v>IUD30158</v>
      </c>
      <c r="B7315" s="611" t="s">
        <v>17801</v>
      </c>
      <c r="C7315" s="611" t="s">
        <v>17802</v>
      </c>
      <c r="D7315" s="611" t="s">
        <v>2</v>
      </c>
      <c r="E7315" s="612">
        <v>190.67</v>
      </c>
      <c r="F7315" s="611" t="s">
        <v>8297</v>
      </c>
      <c r="G7315" s="611" t="s">
        <v>19462</v>
      </c>
      <c r="H7315" s="611" t="s">
        <v>28176</v>
      </c>
    </row>
    <row r="7316" spans="1:8" x14ac:dyDescent="0.2">
      <c r="A7316" s="609" t="str">
        <f t="shared" si="114"/>
        <v>IUD30161</v>
      </c>
      <c r="B7316" s="611" t="s">
        <v>17803</v>
      </c>
      <c r="C7316" s="611" t="s">
        <v>17804</v>
      </c>
      <c r="D7316" s="611" t="s">
        <v>2</v>
      </c>
      <c r="E7316" s="612">
        <v>17.91</v>
      </c>
      <c r="F7316" s="611" t="s">
        <v>8297</v>
      </c>
      <c r="G7316" s="611" t="s">
        <v>19462</v>
      </c>
      <c r="H7316" s="611" t="s">
        <v>28176</v>
      </c>
    </row>
    <row r="7317" spans="1:8" x14ac:dyDescent="0.2">
      <c r="A7317" s="609" t="str">
        <f t="shared" si="114"/>
        <v>IUD30162</v>
      </c>
      <c r="B7317" s="611" t="s">
        <v>31940</v>
      </c>
      <c r="C7317" s="611" t="s">
        <v>31941</v>
      </c>
      <c r="D7317" s="611" t="s">
        <v>2</v>
      </c>
      <c r="E7317" s="612">
        <v>117.52</v>
      </c>
      <c r="F7317" s="611" t="s">
        <v>8297</v>
      </c>
      <c r="G7317" s="611" t="s">
        <v>19462</v>
      </c>
      <c r="H7317" s="611" t="s">
        <v>28176</v>
      </c>
    </row>
    <row r="7318" spans="1:8" x14ac:dyDescent="0.2">
      <c r="A7318" s="609" t="str">
        <f t="shared" si="114"/>
        <v>IUD30164</v>
      </c>
      <c r="B7318" s="611" t="s">
        <v>17805</v>
      </c>
      <c r="C7318" s="611" t="s">
        <v>8301</v>
      </c>
      <c r="D7318" s="611" t="s">
        <v>1</v>
      </c>
      <c r="E7318" s="612">
        <v>18067.759999999998</v>
      </c>
      <c r="F7318" s="611" t="s">
        <v>8297</v>
      </c>
      <c r="G7318" s="611" t="s">
        <v>19462</v>
      </c>
      <c r="H7318" s="611" t="s">
        <v>28176</v>
      </c>
    </row>
    <row r="7319" spans="1:8" x14ac:dyDescent="0.2">
      <c r="A7319" s="609" t="str">
        <f t="shared" si="114"/>
        <v>IUD30165</v>
      </c>
      <c r="B7319" s="611" t="s">
        <v>19463</v>
      </c>
      <c r="C7319" s="611" t="s">
        <v>19464</v>
      </c>
      <c r="D7319" s="611" t="s">
        <v>1</v>
      </c>
      <c r="E7319" s="612">
        <v>13035.29</v>
      </c>
      <c r="F7319" s="611" t="s">
        <v>8297</v>
      </c>
      <c r="G7319" s="611" t="s">
        <v>19462</v>
      </c>
      <c r="H7319" s="611" t="s">
        <v>28176</v>
      </c>
    </row>
    <row r="7320" spans="1:8" x14ac:dyDescent="0.2">
      <c r="A7320" s="609" t="str">
        <f t="shared" si="114"/>
        <v>IUD30170</v>
      </c>
      <c r="B7320" s="611" t="s">
        <v>20401</v>
      </c>
      <c r="C7320" s="611" t="s">
        <v>20490</v>
      </c>
      <c r="D7320" s="611" t="s">
        <v>1</v>
      </c>
      <c r="E7320" s="612">
        <v>35634.67</v>
      </c>
      <c r="F7320" s="611" t="s">
        <v>8297</v>
      </c>
      <c r="G7320" s="611" t="s">
        <v>19462</v>
      </c>
      <c r="H7320" s="611" t="s">
        <v>28176</v>
      </c>
    </row>
    <row r="7321" spans="1:8" x14ac:dyDescent="0.2">
      <c r="A7321" s="609" t="str">
        <f t="shared" si="114"/>
        <v>IUD30180</v>
      </c>
      <c r="B7321" s="611" t="s">
        <v>17806</v>
      </c>
      <c r="C7321" s="611" t="s">
        <v>17807</v>
      </c>
      <c r="D7321" s="611" t="s">
        <v>4</v>
      </c>
      <c r="E7321" s="612">
        <v>4.76</v>
      </c>
      <c r="F7321" s="611" t="s">
        <v>8297</v>
      </c>
      <c r="G7321" s="611" t="s">
        <v>19462</v>
      </c>
      <c r="H7321" s="611" t="s">
        <v>28176</v>
      </c>
    </row>
    <row r="7322" spans="1:8" x14ac:dyDescent="0.2">
      <c r="A7322" s="609" t="str">
        <f t="shared" si="114"/>
        <v>IUD30181</v>
      </c>
      <c r="B7322" s="611" t="s">
        <v>17808</v>
      </c>
      <c r="C7322" s="611" t="s">
        <v>17809</v>
      </c>
      <c r="D7322" s="611" t="s">
        <v>2</v>
      </c>
      <c r="E7322" s="612">
        <v>4479.8500000000004</v>
      </c>
      <c r="F7322" s="611" t="s">
        <v>8297</v>
      </c>
      <c r="G7322" s="611" t="s">
        <v>19462</v>
      </c>
      <c r="H7322" s="611" t="s">
        <v>28176</v>
      </c>
    </row>
    <row r="7323" spans="1:8" x14ac:dyDescent="0.2">
      <c r="A7323" s="609" t="str">
        <f t="shared" si="114"/>
        <v>IUD30191</v>
      </c>
      <c r="B7323" s="611" t="s">
        <v>31845</v>
      </c>
      <c r="C7323" s="611" t="s">
        <v>31846</v>
      </c>
      <c r="D7323" s="611" t="s">
        <v>1</v>
      </c>
      <c r="E7323" s="612">
        <v>6151.1</v>
      </c>
      <c r="F7323" s="611" t="s">
        <v>8297</v>
      </c>
      <c r="G7323" s="611" t="s">
        <v>19462</v>
      </c>
      <c r="H7323" s="611" t="s">
        <v>28176</v>
      </c>
    </row>
    <row r="7324" spans="1:8" x14ac:dyDescent="0.2">
      <c r="A7324" s="629" t="str">
        <f t="shared" si="114"/>
        <v>IUD30200</v>
      </c>
      <c r="B7324" s="611" t="s">
        <v>31914</v>
      </c>
      <c r="C7324" s="611" t="s">
        <v>31915</v>
      </c>
      <c r="D7324" s="611" t="s">
        <v>4</v>
      </c>
      <c r="E7324" s="612">
        <v>107.92</v>
      </c>
      <c r="F7324" s="611" t="s">
        <v>8297</v>
      </c>
      <c r="G7324" s="611" t="s">
        <v>19462</v>
      </c>
      <c r="H7324" s="611" t="s">
        <v>28176</v>
      </c>
    </row>
    <row r="7325" spans="1:8" x14ac:dyDescent="0.2">
      <c r="A7325" s="629" t="str">
        <f t="shared" si="114"/>
        <v>IUD30210</v>
      </c>
      <c r="B7325" s="611" t="s">
        <v>31826</v>
      </c>
      <c r="C7325" s="611" t="s">
        <v>31827</v>
      </c>
      <c r="D7325" s="611" t="s">
        <v>5</v>
      </c>
      <c r="E7325" s="612">
        <v>293.62</v>
      </c>
      <c r="F7325" s="611" t="s">
        <v>8297</v>
      </c>
      <c r="G7325" s="611" t="s">
        <v>19462</v>
      </c>
      <c r="H7325" s="611" t="s">
        <v>28176</v>
      </c>
    </row>
    <row r="7326" spans="1:8" x14ac:dyDescent="0.2">
      <c r="A7326" s="609" t="str">
        <f t="shared" si="114"/>
        <v>IUD30220</v>
      </c>
      <c r="B7326" s="611" t="s">
        <v>31964</v>
      </c>
      <c r="C7326" s="611" t="s">
        <v>31965</v>
      </c>
      <c r="D7326" s="611" t="s">
        <v>4</v>
      </c>
      <c r="E7326" s="612">
        <v>56.52</v>
      </c>
      <c r="F7326" s="611" t="s">
        <v>8297</v>
      </c>
      <c r="G7326" s="611" t="s">
        <v>19462</v>
      </c>
      <c r="H7326" s="611" t="s">
        <v>28176</v>
      </c>
    </row>
    <row r="7327" spans="1:8" x14ac:dyDescent="0.2">
      <c r="A7327" s="609" t="str">
        <f t="shared" si="114"/>
        <v>IUD30221</v>
      </c>
      <c r="B7327" s="611" t="s">
        <v>31920</v>
      </c>
      <c r="C7327" s="611" t="s">
        <v>31921</v>
      </c>
      <c r="D7327" s="611" t="s">
        <v>4</v>
      </c>
      <c r="E7327" s="612">
        <v>51.71</v>
      </c>
      <c r="F7327" s="611" t="s">
        <v>8297</v>
      </c>
      <c r="G7327" s="611" t="s">
        <v>19462</v>
      </c>
      <c r="H7327" s="611" t="s">
        <v>28176</v>
      </c>
    </row>
    <row r="7328" spans="1:8" x14ac:dyDescent="0.2">
      <c r="A7328" s="609" t="str">
        <f t="shared" si="114"/>
        <v>IUD30222</v>
      </c>
      <c r="B7328" s="611" t="s">
        <v>31867</v>
      </c>
      <c r="C7328" s="611" t="s">
        <v>31868</v>
      </c>
      <c r="D7328" s="611" t="s">
        <v>4</v>
      </c>
      <c r="E7328" s="612">
        <v>66.56</v>
      </c>
      <c r="F7328" s="611" t="s">
        <v>8297</v>
      </c>
      <c r="G7328" s="611" t="s">
        <v>19462</v>
      </c>
      <c r="H7328" s="611" t="s">
        <v>28176</v>
      </c>
    </row>
    <row r="7329" spans="1:8" x14ac:dyDescent="0.2">
      <c r="A7329" s="609" t="str">
        <f t="shared" si="114"/>
        <v>IUD30230</v>
      </c>
      <c r="B7329" s="611" t="s">
        <v>31832</v>
      </c>
      <c r="C7329" s="611" t="s">
        <v>31833</v>
      </c>
      <c r="D7329" s="611" t="s">
        <v>4</v>
      </c>
      <c r="E7329" s="612">
        <v>259.49</v>
      </c>
      <c r="F7329" s="611" t="s">
        <v>8297</v>
      </c>
      <c r="G7329" s="611" t="s">
        <v>19462</v>
      </c>
      <c r="H7329" s="611" t="s">
        <v>28176</v>
      </c>
    </row>
    <row r="7330" spans="1:8" x14ac:dyDescent="0.2">
      <c r="A7330" s="609" t="str">
        <f t="shared" si="114"/>
        <v>IUD30231</v>
      </c>
      <c r="B7330" s="611" t="s">
        <v>31800</v>
      </c>
      <c r="C7330" s="611" t="s">
        <v>31801</v>
      </c>
      <c r="D7330" s="611" t="s">
        <v>3</v>
      </c>
      <c r="E7330" s="612">
        <v>15.52</v>
      </c>
      <c r="F7330" s="611" t="s">
        <v>8297</v>
      </c>
      <c r="G7330" s="611" t="s">
        <v>19462</v>
      </c>
      <c r="H7330" s="611" t="s">
        <v>28176</v>
      </c>
    </row>
    <row r="7331" spans="1:8" x14ac:dyDescent="0.2">
      <c r="A7331" s="609" t="str">
        <f t="shared" si="114"/>
        <v>IUD30240</v>
      </c>
      <c r="B7331" s="611" t="s">
        <v>31802</v>
      </c>
      <c r="C7331" s="611" t="s">
        <v>31803</v>
      </c>
      <c r="D7331" s="611" t="s">
        <v>2</v>
      </c>
      <c r="E7331" s="612">
        <v>37.75</v>
      </c>
      <c r="F7331" s="611" t="s">
        <v>8297</v>
      </c>
      <c r="G7331" s="611" t="s">
        <v>19462</v>
      </c>
      <c r="H7331" s="611" t="s">
        <v>28176</v>
      </c>
    </row>
    <row r="7332" spans="1:8" x14ac:dyDescent="0.2">
      <c r="A7332" s="609" t="str">
        <f t="shared" si="114"/>
        <v>IUD30241</v>
      </c>
      <c r="B7332" s="611" t="s">
        <v>31849</v>
      </c>
      <c r="C7332" s="611" t="s">
        <v>31850</v>
      </c>
      <c r="D7332" s="611" t="s">
        <v>2</v>
      </c>
      <c r="E7332" s="612">
        <v>44.34</v>
      </c>
      <c r="F7332" s="611" t="s">
        <v>8297</v>
      </c>
      <c r="G7332" s="611" t="s">
        <v>19462</v>
      </c>
      <c r="H7332" s="611" t="s">
        <v>28176</v>
      </c>
    </row>
    <row r="7333" spans="1:8" x14ac:dyDescent="0.2">
      <c r="A7333" s="609" t="str">
        <f t="shared" si="114"/>
        <v>IUD30250</v>
      </c>
      <c r="B7333" s="611" t="s">
        <v>31812</v>
      </c>
      <c r="C7333" s="611" t="s">
        <v>31813</v>
      </c>
      <c r="D7333" s="611" t="s">
        <v>4</v>
      </c>
      <c r="E7333" s="612">
        <v>617.07000000000005</v>
      </c>
      <c r="F7333" s="611" t="s">
        <v>8297</v>
      </c>
      <c r="G7333" s="611" t="s">
        <v>19462</v>
      </c>
      <c r="H7333" s="611" t="s">
        <v>28176</v>
      </c>
    </row>
    <row r="7334" spans="1:8" x14ac:dyDescent="0.2">
      <c r="A7334" s="609" t="str">
        <f t="shared" si="114"/>
        <v>IUD30343</v>
      </c>
      <c r="B7334" s="611" t="s">
        <v>19469</v>
      </c>
      <c r="C7334" s="611" t="s">
        <v>19470</v>
      </c>
      <c r="D7334" s="611" t="s">
        <v>2</v>
      </c>
      <c r="E7334" s="612">
        <v>176.88</v>
      </c>
      <c r="F7334" s="611" t="s">
        <v>8297</v>
      </c>
      <c r="G7334" s="611" t="s">
        <v>19462</v>
      </c>
      <c r="H7334" s="611" t="s">
        <v>28176</v>
      </c>
    </row>
    <row r="7335" spans="1:8" x14ac:dyDescent="0.2">
      <c r="A7335" s="609" t="str">
        <f t="shared" si="114"/>
        <v>IUEPM0001</v>
      </c>
      <c r="B7335" s="611" t="s">
        <v>7557</v>
      </c>
      <c r="C7335" s="611" t="s">
        <v>7558</v>
      </c>
      <c r="D7335" s="611" t="s">
        <v>2</v>
      </c>
      <c r="E7335" s="612">
        <v>125.47</v>
      </c>
      <c r="F7335" s="611" t="s">
        <v>8297</v>
      </c>
      <c r="G7335" s="611" t="s">
        <v>19462</v>
      </c>
      <c r="H7335" s="611" t="s">
        <v>28176</v>
      </c>
    </row>
    <row r="7336" spans="1:8" x14ac:dyDescent="0.2">
      <c r="A7336" s="609" t="str">
        <f t="shared" si="114"/>
        <v>IUESM0001</v>
      </c>
      <c r="B7336" s="611" t="s">
        <v>7559</v>
      </c>
      <c r="C7336" s="611" t="s">
        <v>7560</v>
      </c>
      <c r="D7336" s="611" t="s">
        <v>457</v>
      </c>
      <c r="E7336" s="612">
        <v>14.62</v>
      </c>
      <c r="F7336" s="611" t="s">
        <v>8297</v>
      </c>
      <c r="G7336" s="611" t="s">
        <v>19462</v>
      </c>
      <c r="H7336" s="611" t="s">
        <v>28176</v>
      </c>
    </row>
    <row r="7337" spans="1:8" x14ac:dyDescent="0.2">
      <c r="A7337" s="609" t="str">
        <f t="shared" si="114"/>
        <v>IUESM0002</v>
      </c>
      <c r="B7337" s="611" t="s">
        <v>7561</v>
      </c>
      <c r="C7337" s="611" t="s">
        <v>7562</v>
      </c>
      <c r="D7337" s="611" t="s">
        <v>503</v>
      </c>
      <c r="E7337" s="612">
        <v>20.350000000000001</v>
      </c>
      <c r="F7337" s="611" t="s">
        <v>8297</v>
      </c>
      <c r="G7337" s="611" t="s">
        <v>19462</v>
      </c>
      <c r="H7337" s="611" t="s">
        <v>28176</v>
      </c>
    </row>
    <row r="7338" spans="1:8" x14ac:dyDescent="0.2">
      <c r="A7338" s="609" t="str">
        <f t="shared" si="114"/>
        <v>IUESM0003</v>
      </c>
      <c r="B7338" s="611" t="s">
        <v>7563</v>
      </c>
      <c r="C7338" s="611" t="s">
        <v>7564</v>
      </c>
      <c r="D7338" s="611" t="s">
        <v>7565</v>
      </c>
      <c r="E7338" s="612">
        <v>0.57999999999999996</v>
      </c>
      <c r="F7338" s="611" t="s">
        <v>8297</v>
      </c>
      <c r="G7338" s="611" t="s">
        <v>19462</v>
      </c>
      <c r="H7338" s="611" t="s">
        <v>28176</v>
      </c>
    </row>
    <row r="7339" spans="1:8" x14ac:dyDescent="0.2">
      <c r="A7339" s="609" t="str">
        <f t="shared" si="114"/>
        <v>IUESM0004</v>
      </c>
      <c r="B7339" s="611" t="s">
        <v>7566</v>
      </c>
      <c r="C7339" s="611" t="s">
        <v>7567</v>
      </c>
      <c r="D7339" s="611" t="s">
        <v>457</v>
      </c>
      <c r="E7339" s="612">
        <v>96.57</v>
      </c>
      <c r="F7339" s="611" t="s">
        <v>8297</v>
      </c>
      <c r="G7339" s="611" t="s">
        <v>19462</v>
      </c>
      <c r="H7339" s="611" t="s">
        <v>28176</v>
      </c>
    </row>
    <row r="7340" spans="1:8" x14ac:dyDescent="0.2">
      <c r="A7340" s="609" t="str">
        <f t="shared" si="114"/>
        <v>IUESM0005</v>
      </c>
      <c r="B7340" s="611" t="s">
        <v>7568</v>
      </c>
      <c r="C7340" s="611" t="s">
        <v>7569</v>
      </c>
      <c r="D7340" s="611" t="s">
        <v>457</v>
      </c>
      <c r="E7340" s="612">
        <v>12.44</v>
      </c>
      <c r="F7340" s="611" t="s">
        <v>8297</v>
      </c>
      <c r="G7340" s="611" t="s">
        <v>19462</v>
      </c>
      <c r="H7340" s="611" t="s">
        <v>28176</v>
      </c>
    </row>
    <row r="7341" spans="1:8" s="635" customFormat="1" x14ac:dyDescent="0.2">
      <c r="A7341" s="609" t="str">
        <f>IF(ISERROR(SEARCH("/",B7341)=6),TRIM(CLEAN(B7341)),IF(SEARCH("/",B7341)=6,IF(LEN(TRIM(CLEAN(B7341)))=7,LEFT(TRIM(CLEAN(B7341)),6)&amp;"00"&amp;RIGHT(TRIM(CLEAN(B7341)),1),LEFT(TRIM(CLEAN(B7341)),6)&amp;"0"&amp;RIGHT(TRIM(CLEAN(B7341)),2)),TRIM(CLEAN(B7341))))</f>
        <v>IUESM0006</v>
      </c>
      <c r="B7341" s="611" t="s">
        <v>7570</v>
      </c>
      <c r="C7341" s="611" t="s">
        <v>7571</v>
      </c>
      <c r="D7341" s="611" t="s">
        <v>3</v>
      </c>
      <c r="E7341" s="612">
        <v>17</v>
      </c>
      <c r="F7341" s="611" t="s">
        <v>8297</v>
      </c>
      <c r="G7341" s="611" t="s">
        <v>19462</v>
      </c>
      <c r="H7341" s="611" t="s">
        <v>28176</v>
      </c>
    </row>
    <row r="7342" spans="1:8" s="635" customFormat="1" x14ac:dyDescent="0.2">
      <c r="A7342" s="609" t="str">
        <f>IF(ISERROR(SEARCH("/",B7342)=6),TRIM(CLEAN(B7342)),IF(SEARCH("/",B7342)=6,IF(LEN(TRIM(CLEAN(B7342)))=7,LEFT(TRIM(CLEAN(B7342)),6)&amp;"00"&amp;RIGHT(TRIM(CLEAN(B7342)),1),LEFT(TRIM(CLEAN(B7342)),6)&amp;"0"&amp;RIGHT(TRIM(CLEAN(B7342)),2)),TRIM(CLEAN(B7342))))</f>
        <v>IUESM0007</v>
      </c>
      <c r="B7342" s="611" t="s">
        <v>7572</v>
      </c>
      <c r="C7342" s="611" t="s">
        <v>7174</v>
      </c>
      <c r="D7342" s="611" t="s">
        <v>2</v>
      </c>
      <c r="E7342" s="612">
        <v>410.09</v>
      </c>
      <c r="F7342" s="611" t="s">
        <v>8297</v>
      </c>
      <c r="G7342" s="611" t="s">
        <v>19462</v>
      </c>
      <c r="H7342" s="611" t="s">
        <v>28176</v>
      </c>
    </row>
    <row r="7343" spans="1:8" s="635" customFormat="1" x14ac:dyDescent="0.2">
      <c r="A7343" s="609" t="str">
        <f>IF(ISERROR(SEARCH("/",B7343)=6),TRIM(CLEAN(B7343)),IF(SEARCH("/",B7343)=6,IF(LEN(TRIM(CLEAN(B7343)))=7,LEFT(TRIM(CLEAN(B7343)),6)&amp;"00"&amp;RIGHT(TRIM(CLEAN(B7343)),1),LEFT(TRIM(CLEAN(B7343)),6)&amp;"0"&amp;RIGHT(TRIM(CLEAN(B7343)),2)),TRIM(CLEAN(B7343))))</f>
        <v>IUESM0008</v>
      </c>
      <c r="B7343" s="611" t="s">
        <v>7573</v>
      </c>
      <c r="C7343" s="611" t="s">
        <v>7574</v>
      </c>
      <c r="D7343" s="611" t="s">
        <v>457</v>
      </c>
      <c r="E7343" s="612">
        <v>69.739999999999995</v>
      </c>
      <c r="F7343" s="611" t="s">
        <v>8297</v>
      </c>
      <c r="G7343" s="611" t="s">
        <v>19462</v>
      </c>
      <c r="H7343" s="611" t="s">
        <v>28176</v>
      </c>
    </row>
    <row r="7344" spans="1:8" x14ac:dyDescent="0.2">
      <c r="A7344" s="609" t="str">
        <f t="shared" ref="A7344:A7407" si="115">IF(ISERROR(SEARCH("/",B7344)=6),TRIM(CLEAN(B7344)),IF(SEARCH("/",B7344)=6,IF(LEN(TRIM(CLEAN(B7344)))=7,LEFT(TRIM(CLEAN(B7344)),6)&amp;"00"&amp;RIGHT(TRIM(CLEAN(B7344)),1),LEFT(TRIM(CLEAN(B7344)),6)&amp;"0"&amp;RIGHT(TRIM(CLEAN(B7344)),2)),TRIM(CLEAN(B7344))))</f>
        <v>IUI00001</v>
      </c>
      <c r="B7344" s="611" t="s">
        <v>7575</v>
      </c>
      <c r="C7344" s="611" t="s">
        <v>401</v>
      </c>
      <c r="D7344" s="611" t="s">
        <v>3</v>
      </c>
      <c r="E7344" s="612">
        <v>401.61</v>
      </c>
      <c r="F7344" s="611" t="s">
        <v>8297</v>
      </c>
      <c r="G7344" s="611" t="s">
        <v>19462</v>
      </c>
      <c r="H7344" s="611" t="s">
        <v>28176</v>
      </c>
    </row>
    <row r="7345" spans="1:8" x14ac:dyDescent="0.2">
      <c r="A7345" s="609" t="str">
        <f t="shared" si="115"/>
        <v>IUI00002</v>
      </c>
      <c r="B7345" s="611" t="s">
        <v>7576</v>
      </c>
      <c r="C7345" s="611" t="s">
        <v>7577</v>
      </c>
      <c r="D7345" s="611" t="s">
        <v>3</v>
      </c>
      <c r="E7345" s="612">
        <v>6.76</v>
      </c>
      <c r="F7345" s="611" t="s">
        <v>8297</v>
      </c>
      <c r="G7345" s="611" t="s">
        <v>19462</v>
      </c>
      <c r="H7345" s="611" t="s">
        <v>28176</v>
      </c>
    </row>
    <row r="7346" spans="1:8" x14ac:dyDescent="0.2">
      <c r="A7346" s="609" t="str">
        <f t="shared" si="115"/>
        <v>IUI00003</v>
      </c>
      <c r="B7346" s="611" t="s">
        <v>254</v>
      </c>
      <c r="C7346" s="611" t="s">
        <v>401</v>
      </c>
      <c r="D7346" s="611" t="s">
        <v>1</v>
      </c>
      <c r="E7346" s="612">
        <v>287.60000000000002</v>
      </c>
      <c r="F7346" s="611" t="s">
        <v>8297</v>
      </c>
      <c r="G7346" s="611" t="s">
        <v>19462</v>
      </c>
      <c r="H7346" s="611" t="s">
        <v>28176</v>
      </c>
    </row>
    <row r="7347" spans="1:8" x14ac:dyDescent="0.2">
      <c r="A7347" s="609" t="str">
        <f t="shared" si="115"/>
        <v>IUIL00004</v>
      </c>
      <c r="B7347" s="611" t="s">
        <v>7578</v>
      </c>
      <c r="C7347" s="611" t="s">
        <v>7579</v>
      </c>
      <c r="D7347" s="611" t="s">
        <v>1</v>
      </c>
      <c r="E7347" s="612">
        <v>15</v>
      </c>
      <c r="F7347" s="611" t="s">
        <v>8297</v>
      </c>
      <c r="G7347" s="611" t="s">
        <v>19462</v>
      </c>
      <c r="H7347" s="611" t="s">
        <v>28176</v>
      </c>
    </row>
    <row r="7348" spans="1:8" x14ac:dyDescent="0.2">
      <c r="A7348" s="609" t="str">
        <f t="shared" si="115"/>
        <v>IUIL00005</v>
      </c>
      <c r="B7348" s="611" t="s">
        <v>7580</v>
      </c>
      <c r="C7348" s="611" t="s">
        <v>7581</v>
      </c>
      <c r="D7348" s="611" t="s">
        <v>1</v>
      </c>
      <c r="E7348" s="612">
        <v>14.42</v>
      </c>
      <c r="F7348" s="611" t="s">
        <v>8297</v>
      </c>
      <c r="G7348" s="611" t="s">
        <v>19462</v>
      </c>
      <c r="H7348" s="611" t="s">
        <v>28176</v>
      </c>
    </row>
    <row r="7349" spans="1:8" x14ac:dyDescent="0.2">
      <c r="A7349" s="609" t="str">
        <f t="shared" si="115"/>
        <v>IUIL00006</v>
      </c>
      <c r="B7349" s="611" t="s">
        <v>7582</v>
      </c>
      <c r="C7349" s="611" t="s">
        <v>7583</v>
      </c>
      <c r="D7349" s="611" t="s">
        <v>1</v>
      </c>
      <c r="E7349" s="612">
        <v>13.47</v>
      </c>
      <c r="F7349" s="611" t="s">
        <v>8297</v>
      </c>
      <c r="G7349" s="611" t="s">
        <v>19462</v>
      </c>
      <c r="H7349" s="611" t="s">
        <v>28176</v>
      </c>
    </row>
    <row r="7350" spans="1:8" x14ac:dyDescent="0.2">
      <c r="A7350" s="609" t="str">
        <f t="shared" si="115"/>
        <v>IUIL00007</v>
      </c>
      <c r="B7350" s="611" t="s">
        <v>31861</v>
      </c>
      <c r="C7350" s="611" t="s">
        <v>31862</v>
      </c>
      <c r="D7350" s="611" t="s">
        <v>1</v>
      </c>
      <c r="E7350" s="612">
        <v>90.23</v>
      </c>
      <c r="F7350" s="611" t="s">
        <v>8297</v>
      </c>
      <c r="G7350" s="611" t="s">
        <v>19462</v>
      </c>
      <c r="H7350" s="611" t="s">
        <v>28176</v>
      </c>
    </row>
    <row r="7351" spans="1:8" x14ac:dyDescent="0.2">
      <c r="A7351" s="609" t="str">
        <f t="shared" si="115"/>
        <v>IUIL00008</v>
      </c>
      <c r="B7351" s="611" t="s">
        <v>7584</v>
      </c>
      <c r="C7351" s="611" t="s">
        <v>7585</v>
      </c>
      <c r="D7351" s="611" t="s">
        <v>1</v>
      </c>
      <c r="E7351" s="612">
        <v>22.88</v>
      </c>
      <c r="F7351" s="611" t="s">
        <v>8297</v>
      </c>
      <c r="G7351" s="611" t="s">
        <v>19462</v>
      </c>
      <c r="H7351" s="611" t="s">
        <v>28176</v>
      </c>
    </row>
    <row r="7352" spans="1:8" x14ac:dyDescent="0.2">
      <c r="A7352" s="609" t="str">
        <f t="shared" si="115"/>
        <v>IUIL00009</v>
      </c>
      <c r="B7352" s="611" t="s">
        <v>7586</v>
      </c>
      <c r="C7352" s="611" t="s">
        <v>7587</v>
      </c>
      <c r="D7352" s="611" t="s">
        <v>1</v>
      </c>
      <c r="E7352" s="612">
        <v>57.57</v>
      </c>
      <c r="F7352" s="611" t="s">
        <v>8297</v>
      </c>
      <c r="G7352" s="611" t="s">
        <v>19462</v>
      </c>
      <c r="H7352" s="611" t="s">
        <v>28176</v>
      </c>
    </row>
    <row r="7353" spans="1:8" x14ac:dyDescent="0.2">
      <c r="A7353" s="609" t="str">
        <f t="shared" si="115"/>
        <v>IUIL00011</v>
      </c>
      <c r="B7353" s="611" t="s">
        <v>7588</v>
      </c>
      <c r="C7353" s="611" t="s">
        <v>7589</v>
      </c>
      <c r="D7353" s="611" t="s">
        <v>1</v>
      </c>
      <c r="E7353" s="612">
        <v>114.2</v>
      </c>
      <c r="F7353" s="611" t="s">
        <v>8297</v>
      </c>
      <c r="G7353" s="611" t="s">
        <v>19462</v>
      </c>
      <c r="H7353" s="611" t="s">
        <v>28176</v>
      </c>
    </row>
    <row r="7354" spans="1:8" x14ac:dyDescent="0.2">
      <c r="A7354" s="609" t="str">
        <f t="shared" si="115"/>
        <v>IUIL00012</v>
      </c>
      <c r="B7354" s="611" t="s">
        <v>7590</v>
      </c>
      <c r="C7354" s="611" t="s">
        <v>7591</v>
      </c>
      <c r="D7354" s="611" t="s">
        <v>1</v>
      </c>
      <c r="E7354" s="612">
        <v>310.95999999999998</v>
      </c>
      <c r="F7354" s="611" t="s">
        <v>8297</v>
      </c>
      <c r="G7354" s="611" t="s">
        <v>19462</v>
      </c>
      <c r="H7354" s="611" t="s">
        <v>28176</v>
      </c>
    </row>
    <row r="7355" spans="1:8" x14ac:dyDescent="0.2">
      <c r="A7355" s="609" t="str">
        <f t="shared" si="115"/>
        <v>IUIL00013</v>
      </c>
      <c r="B7355" s="611" t="s">
        <v>7592</v>
      </c>
      <c r="C7355" s="611" t="s">
        <v>7593</v>
      </c>
      <c r="D7355" s="611" t="s">
        <v>1</v>
      </c>
      <c r="E7355" s="612">
        <v>1310.1600000000001</v>
      </c>
      <c r="F7355" s="611" t="s">
        <v>8297</v>
      </c>
      <c r="G7355" s="611" t="s">
        <v>19462</v>
      </c>
      <c r="H7355" s="611" t="s">
        <v>28176</v>
      </c>
    </row>
    <row r="7356" spans="1:8" x14ac:dyDescent="0.2">
      <c r="A7356" s="609" t="str">
        <f t="shared" si="115"/>
        <v>IUIL00014</v>
      </c>
      <c r="B7356" s="611" t="s">
        <v>7594</v>
      </c>
      <c r="C7356" s="611" t="s">
        <v>7595</v>
      </c>
      <c r="D7356" s="611" t="s">
        <v>1</v>
      </c>
      <c r="E7356" s="612">
        <v>65.55</v>
      </c>
      <c r="F7356" s="611" t="s">
        <v>8297</v>
      </c>
      <c r="G7356" s="611" t="s">
        <v>19462</v>
      </c>
      <c r="H7356" s="611" t="s">
        <v>28176</v>
      </c>
    </row>
    <row r="7357" spans="1:8" x14ac:dyDescent="0.2">
      <c r="A7357" s="609" t="str">
        <f t="shared" si="115"/>
        <v>IUIL00016</v>
      </c>
      <c r="B7357" s="611" t="s">
        <v>7596</v>
      </c>
      <c r="C7357" s="611" t="s">
        <v>7597</v>
      </c>
      <c r="D7357" s="611" t="s">
        <v>1</v>
      </c>
      <c r="E7357" s="612">
        <v>1036.56</v>
      </c>
      <c r="F7357" s="611" t="s">
        <v>8297</v>
      </c>
      <c r="G7357" s="611" t="s">
        <v>19462</v>
      </c>
      <c r="H7357" s="611" t="s">
        <v>28176</v>
      </c>
    </row>
    <row r="7358" spans="1:8" x14ac:dyDescent="0.2">
      <c r="A7358" s="609" t="str">
        <f t="shared" si="115"/>
        <v>IUIL00019</v>
      </c>
      <c r="B7358" s="611" t="s">
        <v>7598</v>
      </c>
      <c r="C7358" s="611" t="s">
        <v>7599</v>
      </c>
      <c r="D7358" s="611" t="s">
        <v>1</v>
      </c>
      <c r="E7358" s="612">
        <v>2235.59</v>
      </c>
      <c r="F7358" s="611" t="s">
        <v>8297</v>
      </c>
      <c r="G7358" s="611" t="s">
        <v>19462</v>
      </c>
      <c r="H7358" s="611" t="s">
        <v>28176</v>
      </c>
    </row>
    <row r="7359" spans="1:8" x14ac:dyDescent="0.2">
      <c r="A7359" s="609" t="str">
        <f t="shared" si="115"/>
        <v>IUP10002</v>
      </c>
      <c r="B7359" s="611" t="s">
        <v>7601</v>
      </c>
      <c r="C7359" s="611" t="s">
        <v>7600</v>
      </c>
      <c r="D7359" s="611" t="s">
        <v>4</v>
      </c>
      <c r="E7359" s="612">
        <v>4.28</v>
      </c>
      <c r="F7359" s="611" t="s">
        <v>8297</v>
      </c>
      <c r="G7359" s="611" t="s">
        <v>19462</v>
      </c>
      <c r="H7359" s="611" t="s">
        <v>28176</v>
      </c>
    </row>
    <row r="7360" spans="1:8" x14ac:dyDescent="0.2">
      <c r="A7360" s="609" t="str">
        <f t="shared" si="115"/>
        <v>IUP20002</v>
      </c>
      <c r="B7360" s="636" t="s">
        <v>7602</v>
      </c>
      <c r="C7360" s="636" t="s">
        <v>31777</v>
      </c>
      <c r="D7360" s="611" t="s">
        <v>609</v>
      </c>
      <c r="E7360" s="612">
        <v>13.29</v>
      </c>
      <c r="F7360" s="611" t="s">
        <v>8297</v>
      </c>
      <c r="G7360" s="611" t="s">
        <v>19462</v>
      </c>
      <c r="H7360" s="611" t="s">
        <v>28176</v>
      </c>
    </row>
    <row r="7361" spans="1:8" x14ac:dyDescent="0.2">
      <c r="A7361" s="609" t="str">
        <f t="shared" si="115"/>
        <v>IUP20003</v>
      </c>
      <c r="B7361" s="611" t="s">
        <v>7603</v>
      </c>
      <c r="C7361" s="611" t="s">
        <v>31943</v>
      </c>
      <c r="D7361" s="611" t="s">
        <v>609</v>
      </c>
      <c r="E7361" s="612">
        <v>12.73</v>
      </c>
      <c r="F7361" s="611" t="s">
        <v>8297</v>
      </c>
      <c r="G7361" s="611" t="s">
        <v>19462</v>
      </c>
      <c r="H7361" s="611" t="s">
        <v>28176</v>
      </c>
    </row>
    <row r="7362" spans="1:8" x14ac:dyDescent="0.2">
      <c r="A7362" s="609" t="str">
        <f t="shared" si="115"/>
        <v>IUP30001</v>
      </c>
      <c r="B7362" s="611" t="s">
        <v>301</v>
      </c>
      <c r="C7362" s="611" t="s">
        <v>447</v>
      </c>
      <c r="D7362" s="611" t="s">
        <v>2</v>
      </c>
      <c r="E7362" s="612">
        <v>36.35</v>
      </c>
      <c r="F7362" s="611" t="s">
        <v>8297</v>
      </c>
      <c r="G7362" s="611" t="s">
        <v>19462</v>
      </c>
      <c r="H7362" s="611" t="s">
        <v>28176</v>
      </c>
    </row>
    <row r="7363" spans="1:8" x14ac:dyDescent="0.2">
      <c r="A7363" s="609" t="str">
        <f t="shared" si="115"/>
        <v>IUP30002</v>
      </c>
      <c r="B7363" s="611" t="s">
        <v>7604</v>
      </c>
      <c r="C7363" s="611" t="s">
        <v>7605</v>
      </c>
      <c r="D7363" s="611" t="s">
        <v>2</v>
      </c>
      <c r="E7363" s="612">
        <v>3.91</v>
      </c>
      <c r="F7363" s="611" t="s">
        <v>8297</v>
      </c>
      <c r="G7363" s="611" t="s">
        <v>19462</v>
      </c>
      <c r="H7363" s="611" t="s">
        <v>28176</v>
      </c>
    </row>
    <row r="7364" spans="1:8" x14ac:dyDescent="0.2">
      <c r="A7364" s="609" t="str">
        <f t="shared" si="115"/>
        <v>IUP30003</v>
      </c>
      <c r="B7364" s="611" t="s">
        <v>302</v>
      </c>
      <c r="C7364" s="611" t="s">
        <v>448</v>
      </c>
      <c r="D7364" s="611" t="s">
        <v>2</v>
      </c>
      <c r="E7364" s="612">
        <v>21.56</v>
      </c>
      <c r="F7364" s="611" t="s">
        <v>8297</v>
      </c>
      <c r="G7364" s="611" t="s">
        <v>19462</v>
      </c>
      <c r="H7364" s="611" t="s">
        <v>28176</v>
      </c>
    </row>
    <row r="7365" spans="1:8" x14ac:dyDescent="0.2">
      <c r="A7365" s="609" t="str">
        <f t="shared" si="115"/>
        <v>IUP30004</v>
      </c>
      <c r="B7365" s="611" t="s">
        <v>7606</v>
      </c>
      <c r="C7365" s="611" t="s">
        <v>7607</v>
      </c>
      <c r="D7365" s="611" t="s">
        <v>4</v>
      </c>
      <c r="E7365" s="612">
        <v>15.74</v>
      </c>
      <c r="F7365" s="611" t="s">
        <v>8297</v>
      </c>
      <c r="G7365" s="611" t="s">
        <v>19462</v>
      </c>
      <c r="H7365" s="611" t="s">
        <v>28176</v>
      </c>
    </row>
    <row r="7366" spans="1:8" x14ac:dyDescent="0.2">
      <c r="A7366" s="609" t="str">
        <f t="shared" si="115"/>
        <v>IUP30005</v>
      </c>
      <c r="B7366" s="611" t="s">
        <v>7608</v>
      </c>
      <c r="C7366" s="611" t="s">
        <v>7609</v>
      </c>
      <c r="D7366" s="611" t="s">
        <v>4</v>
      </c>
      <c r="E7366" s="612">
        <v>21.33</v>
      </c>
      <c r="F7366" s="611" t="s">
        <v>8297</v>
      </c>
      <c r="G7366" s="611" t="s">
        <v>19462</v>
      </c>
      <c r="H7366" s="611" t="s">
        <v>28176</v>
      </c>
    </row>
    <row r="7367" spans="1:8" x14ac:dyDescent="0.2">
      <c r="A7367" s="609" t="str">
        <f t="shared" si="115"/>
        <v>IUP30006</v>
      </c>
      <c r="B7367" s="611" t="s">
        <v>7610</v>
      </c>
      <c r="C7367" s="611" t="s">
        <v>7611</v>
      </c>
      <c r="D7367" s="611" t="s">
        <v>2</v>
      </c>
      <c r="E7367" s="612">
        <v>21.53</v>
      </c>
      <c r="F7367" s="611" t="s">
        <v>8297</v>
      </c>
      <c r="G7367" s="611" t="s">
        <v>19462</v>
      </c>
      <c r="H7367" s="611" t="s">
        <v>28176</v>
      </c>
    </row>
    <row r="7368" spans="1:8" x14ac:dyDescent="0.2">
      <c r="A7368" s="609" t="str">
        <f t="shared" si="115"/>
        <v>IUP30007</v>
      </c>
      <c r="B7368" s="611" t="s">
        <v>7612</v>
      </c>
      <c r="C7368" s="611" t="s">
        <v>7613</v>
      </c>
      <c r="D7368" s="611" t="s">
        <v>2</v>
      </c>
      <c r="E7368" s="612">
        <v>36.32</v>
      </c>
      <c r="F7368" s="611" t="s">
        <v>8297</v>
      </c>
      <c r="G7368" s="611" t="s">
        <v>19462</v>
      </c>
      <c r="H7368" s="611" t="s">
        <v>28176</v>
      </c>
    </row>
    <row r="7369" spans="1:8" x14ac:dyDescent="0.2">
      <c r="A7369" s="609" t="str">
        <f t="shared" si="115"/>
        <v>IUP30008</v>
      </c>
      <c r="B7369" s="611" t="s">
        <v>309</v>
      </c>
      <c r="C7369" s="611" t="s">
        <v>451</v>
      </c>
      <c r="D7369" s="611" t="s">
        <v>2</v>
      </c>
      <c r="E7369" s="612">
        <v>19.8</v>
      </c>
      <c r="F7369" s="611" t="s">
        <v>8297</v>
      </c>
      <c r="G7369" s="611" t="s">
        <v>19462</v>
      </c>
      <c r="H7369" s="611" t="s">
        <v>28176</v>
      </c>
    </row>
    <row r="7370" spans="1:8" x14ac:dyDescent="0.2">
      <c r="A7370" s="609" t="str">
        <f t="shared" si="115"/>
        <v>IUP30009</v>
      </c>
      <c r="B7370" s="611" t="s">
        <v>7614</v>
      </c>
      <c r="C7370" s="611" t="s">
        <v>7615</v>
      </c>
      <c r="D7370" s="611" t="s">
        <v>2</v>
      </c>
      <c r="E7370" s="612">
        <v>20.82</v>
      </c>
      <c r="F7370" s="611" t="s">
        <v>8297</v>
      </c>
      <c r="G7370" s="611" t="s">
        <v>19462</v>
      </c>
      <c r="H7370" s="611" t="s">
        <v>28176</v>
      </c>
    </row>
    <row r="7371" spans="1:8" x14ac:dyDescent="0.2">
      <c r="A7371" s="609" t="str">
        <f t="shared" si="115"/>
        <v>IUP30010</v>
      </c>
      <c r="B7371" s="611" t="s">
        <v>7616</v>
      </c>
      <c r="C7371" s="611" t="s">
        <v>7617</v>
      </c>
      <c r="D7371" s="611" t="s">
        <v>3</v>
      </c>
      <c r="E7371" s="612">
        <v>12.06</v>
      </c>
      <c r="F7371" s="611" t="s">
        <v>8297</v>
      </c>
      <c r="G7371" s="611" t="s">
        <v>19462</v>
      </c>
      <c r="H7371" s="611" t="s">
        <v>28176</v>
      </c>
    </row>
    <row r="7372" spans="1:8" x14ac:dyDescent="0.2">
      <c r="A7372" s="609" t="str">
        <f t="shared" si="115"/>
        <v>IUP30011</v>
      </c>
      <c r="B7372" s="611" t="s">
        <v>7618</v>
      </c>
      <c r="C7372" s="611" t="s">
        <v>7619</v>
      </c>
      <c r="D7372" s="611" t="s">
        <v>3</v>
      </c>
      <c r="E7372" s="612">
        <v>15.61</v>
      </c>
      <c r="F7372" s="611" t="s">
        <v>8297</v>
      </c>
      <c r="G7372" s="611" t="s">
        <v>19462</v>
      </c>
      <c r="H7372" s="611" t="s">
        <v>28176</v>
      </c>
    </row>
    <row r="7373" spans="1:8" x14ac:dyDescent="0.2">
      <c r="A7373" s="609" t="str">
        <f t="shared" si="115"/>
        <v>IUP30012</v>
      </c>
      <c r="B7373" s="611" t="s">
        <v>7620</v>
      </c>
      <c r="C7373" s="611" t="s">
        <v>7621</v>
      </c>
      <c r="D7373" s="611" t="s">
        <v>4</v>
      </c>
      <c r="E7373" s="612">
        <v>231.56</v>
      </c>
      <c r="F7373" s="611" t="s">
        <v>8297</v>
      </c>
      <c r="G7373" s="611" t="s">
        <v>19462</v>
      </c>
      <c r="H7373" s="611" t="s">
        <v>28176</v>
      </c>
    </row>
    <row r="7374" spans="1:8" x14ac:dyDescent="0.2">
      <c r="A7374" s="609" t="str">
        <f t="shared" si="115"/>
        <v>IUP30013</v>
      </c>
      <c r="B7374" s="611" t="s">
        <v>7622</v>
      </c>
      <c r="C7374" s="611" t="s">
        <v>7623</v>
      </c>
      <c r="D7374" s="611" t="s">
        <v>4</v>
      </c>
      <c r="E7374" s="612">
        <v>409.44</v>
      </c>
      <c r="F7374" s="611" t="s">
        <v>8297</v>
      </c>
      <c r="G7374" s="611" t="s">
        <v>19462</v>
      </c>
      <c r="H7374" s="611" t="s">
        <v>28176</v>
      </c>
    </row>
    <row r="7375" spans="1:8" x14ac:dyDescent="0.2">
      <c r="A7375" s="609" t="str">
        <f t="shared" si="115"/>
        <v>IUP30014</v>
      </c>
      <c r="B7375" s="611" t="s">
        <v>7624</v>
      </c>
      <c r="C7375" s="611" t="s">
        <v>7625</v>
      </c>
      <c r="D7375" s="611" t="s">
        <v>1</v>
      </c>
      <c r="E7375" s="612">
        <v>533.97</v>
      </c>
      <c r="F7375" s="611" t="s">
        <v>8297</v>
      </c>
      <c r="G7375" s="611" t="s">
        <v>19462</v>
      </c>
      <c r="H7375" s="611" t="s">
        <v>28176</v>
      </c>
    </row>
    <row r="7376" spans="1:8" x14ac:dyDescent="0.2">
      <c r="A7376" s="609" t="str">
        <f t="shared" si="115"/>
        <v>IUP30015</v>
      </c>
      <c r="B7376" s="611" t="s">
        <v>7626</v>
      </c>
      <c r="C7376" s="611" t="s">
        <v>7627</v>
      </c>
      <c r="D7376" s="611" t="s">
        <v>4</v>
      </c>
      <c r="E7376" s="612">
        <v>75.34</v>
      </c>
      <c r="F7376" s="611" t="s">
        <v>8297</v>
      </c>
      <c r="G7376" s="611" t="s">
        <v>19462</v>
      </c>
      <c r="H7376" s="611" t="s">
        <v>28176</v>
      </c>
    </row>
    <row r="7377" spans="1:8" x14ac:dyDescent="0.2">
      <c r="A7377" s="609" t="str">
        <f t="shared" si="115"/>
        <v>IUP30016</v>
      </c>
      <c r="B7377" s="611" t="s">
        <v>7628</v>
      </c>
      <c r="C7377" s="611" t="s">
        <v>7629</v>
      </c>
      <c r="D7377" s="611" t="s">
        <v>457</v>
      </c>
      <c r="E7377" s="612">
        <v>16.82</v>
      </c>
      <c r="F7377" s="611" t="s">
        <v>8297</v>
      </c>
      <c r="G7377" s="611" t="s">
        <v>19462</v>
      </c>
      <c r="H7377" s="611" t="s">
        <v>28176</v>
      </c>
    </row>
    <row r="7378" spans="1:8" x14ac:dyDescent="0.2">
      <c r="A7378" s="609" t="str">
        <f t="shared" si="115"/>
        <v>IUP30017</v>
      </c>
      <c r="B7378" s="611" t="s">
        <v>7630</v>
      </c>
      <c r="C7378" s="611" t="s">
        <v>7631</v>
      </c>
      <c r="D7378" s="611" t="s">
        <v>4</v>
      </c>
      <c r="E7378" s="612">
        <v>8.43</v>
      </c>
      <c r="F7378" s="611" t="s">
        <v>8297</v>
      </c>
      <c r="G7378" s="611" t="s">
        <v>19462</v>
      </c>
      <c r="H7378" s="611" t="s">
        <v>28176</v>
      </c>
    </row>
    <row r="7379" spans="1:8" x14ac:dyDescent="0.2">
      <c r="A7379" s="609" t="str">
        <f t="shared" si="115"/>
        <v>IUP30018</v>
      </c>
      <c r="B7379" s="611" t="s">
        <v>7632</v>
      </c>
      <c r="C7379" s="611" t="s">
        <v>7633</v>
      </c>
      <c r="D7379" s="611" t="s">
        <v>3</v>
      </c>
      <c r="E7379" s="612">
        <v>2.08</v>
      </c>
      <c r="F7379" s="611" t="s">
        <v>8297</v>
      </c>
      <c r="G7379" s="611" t="s">
        <v>19462</v>
      </c>
      <c r="H7379" s="611" t="s">
        <v>28176</v>
      </c>
    </row>
    <row r="7380" spans="1:8" x14ac:dyDescent="0.2">
      <c r="A7380" s="609" t="str">
        <f t="shared" si="115"/>
        <v>IUP30019</v>
      </c>
      <c r="B7380" s="611" t="s">
        <v>7634</v>
      </c>
      <c r="C7380" s="611" t="s">
        <v>7635</v>
      </c>
      <c r="D7380" s="611" t="s">
        <v>4</v>
      </c>
      <c r="E7380" s="612">
        <v>263.89</v>
      </c>
      <c r="F7380" s="611" t="s">
        <v>8297</v>
      </c>
      <c r="G7380" s="611" t="s">
        <v>19462</v>
      </c>
      <c r="H7380" s="611" t="s">
        <v>28176</v>
      </c>
    </row>
    <row r="7381" spans="1:8" x14ac:dyDescent="0.2">
      <c r="A7381" s="609" t="str">
        <f t="shared" si="115"/>
        <v>IUP30020</v>
      </c>
      <c r="B7381" s="611" t="s">
        <v>7636</v>
      </c>
      <c r="C7381" s="611" t="s">
        <v>7637</v>
      </c>
      <c r="D7381" s="611" t="s">
        <v>4</v>
      </c>
      <c r="E7381" s="612">
        <v>336.39</v>
      </c>
      <c r="F7381" s="611" t="s">
        <v>8297</v>
      </c>
      <c r="G7381" s="611" t="s">
        <v>19462</v>
      </c>
      <c r="H7381" s="611" t="s">
        <v>28176</v>
      </c>
    </row>
    <row r="7382" spans="1:8" x14ac:dyDescent="0.2">
      <c r="A7382" s="609" t="str">
        <f t="shared" si="115"/>
        <v>IUP30021</v>
      </c>
      <c r="B7382" s="611" t="s">
        <v>7638</v>
      </c>
      <c r="C7382" s="611" t="s">
        <v>7195</v>
      </c>
      <c r="D7382" s="611" t="s">
        <v>4</v>
      </c>
      <c r="E7382" s="612">
        <v>67.03</v>
      </c>
      <c r="F7382" s="611" t="s">
        <v>8297</v>
      </c>
      <c r="G7382" s="611" t="s">
        <v>19462</v>
      </c>
      <c r="H7382" s="611" t="s">
        <v>28176</v>
      </c>
    </row>
    <row r="7383" spans="1:8" x14ac:dyDescent="0.2">
      <c r="A7383" s="609" t="str">
        <f t="shared" si="115"/>
        <v>IUP30022</v>
      </c>
      <c r="B7383" s="611" t="s">
        <v>7639</v>
      </c>
      <c r="C7383" s="611" t="s">
        <v>7640</v>
      </c>
      <c r="D7383" s="611" t="s">
        <v>4</v>
      </c>
      <c r="E7383" s="612">
        <v>2.2000000000000002</v>
      </c>
      <c r="F7383" s="611" t="s">
        <v>8297</v>
      </c>
      <c r="G7383" s="611" t="s">
        <v>19462</v>
      </c>
      <c r="H7383" s="611" t="s">
        <v>28176</v>
      </c>
    </row>
    <row r="7384" spans="1:8" x14ac:dyDescent="0.2">
      <c r="A7384" s="609" t="str">
        <f t="shared" si="115"/>
        <v>IUP30023</v>
      </c>
      <c r="B7384" s="611" t="s">
        <v>7641</v>
      </c>
      <c r="C7384" s="611" t="s">
        <v>7642</v>
      </c>
      <c r="D7384" s="611" t="s">
        <v>4</v>
      </c>
      <c r="E7384" s="612">
        <v>1.59</v>
      </c>
      <c r="F7384" s="611" t="s">
        <v>8297</v>
      </c>
      <c r="G7384" s="611" t="s">
        <v>19462</v>
      </c>
      <c r="H7384" s="611" t="s">
        <v>28176</v>
      </c>
    </row>
    <row r="7385" spans="1:8" x14ac:dyDescent="0.2">
      <c r="A7385" s="609" t="str">
        <f t="shared" si="115"/>
        <v>IUP30026</v>
      </c>
      <c r="B7385" s="611" t="s">
        <v>7643</v>
      </c>
      <c r="C7385" s="611" t="s">
        <v>7644</v>
      </c>
      <c r="D7385" s="611" t="s">
        <v>3</v>
      </c>
      <c r="E7385" s="612">
        <v>7</v>
      </c>
      <c r="F7385" s="611" t="s">
        <v>8297</v>
      </c>
      <c r="G7385" s="611" t="s">
        <v>19462</v>
      </c>
      <c r="H7385" s="611" t="s">
        <v>28176</v>
      </c>
    </row>
    <row r="7386" spans="1:8" x14ac:dyDescent="0.2">
      <c r="A7386" s="609" t="str">
        <f t="shared" si="115"/>
        <v>IUP30027</v>
      </c>
      <c r="B7386" s="611" t="s">
        <v>7645</v>
      </c>
      <c r="C7386" s="611" t="s">
        <v>7646</v>
      </c>
      <c r="D7386" s="611" t="s">
        <v>4</v>
      </c>
      <c r="E7386" s="612">
        <v>239.96</v>
      </c>
      <c r="F7386" s="611" t="s">
        <v>8297</v>
      </c>
      <c r="G7386" s="611" t="s">
        <v>19462</v>
      </c>
      <c r="H7386" s="611" t="s">
        <v>28176</v>
      </c>
    </row>
    <row r="7387" spans="1:8" x14ac:dyDescent="0.2">
      <c r="A7387" s="609" t="str">
        <f t="shared" si="115"/>
        <v>IUP30028</v>
      </c>
      <c r="B7387" s="611" t="s">
        <v>7647</v>
      </c>
      <c r="C7387" s="611" t="s">
        <v>7648</v>
      </c>
      <c r="D7387" s="611" t="s">
        <v>4</v>
      </c>
      <c r="E7387" s="612">
        <v>66.22</v>
      </c>
      <c r="F7387" s="611" t="s">
        <v>8297</v>
      </c>
      <c r="G7387" s="611" t="s">
        <v>19462</v>
      </c>
      <c r="H7387" s="611" t="s">
        <v>28176</v>
      </c>
    </row>
    <row r="7388" spans="1:8" x14ac:dyDescent="0.2">
      <c r="A7388" s="609" t="str">
        <f t="shared" si="115"/>
        <v>IUP30030</v>
      </c>
      <c r="B7388" s="611" t="s">
        <v>7649</v>
      </c>
      <c r="C7388" s="611" t="s">
        <v>7650</v>
      </c>
      <c r="D7388" s="611" t="s">
        <v>4</v>
      </c>
      <c r="E7388" s="612">
        <v>177.39</v>
      </c>
      <c r="F7388" s="611" t="s">
        <v>8297</v>
      </c>
      <c r="G7388" s="611" t="s">
        <v>19462</v>
      </c>
      <c r="H7388" s="611" t="s">
        <v>28176</v>
      </c>
    </row>
    <row r="7389" spans="1:8" x14ac:dyDescent="0.2">
      <c r="A7389" s="609" t="str">
        <f t="shared" si="115"/>
        <v>IUP30031</v>
      </c>
      <c r="B7389" s="611" t="s">
        <v>7651</v>
      </c>
      <c r="C7389" s="611" t="s">
        <v>7652</v>
      </c>
      <c r="D7389" s="611" t="s">
        <v>4</v>
      </c>
      <c r="E7389" s="612">
        <v>103.54</v>
      </c>
      <c r="F7389" s="611" t="s">
        <v>8297</v>
      </c>
      <c r="G7389" s="611" t="s">
        <v>19462</v>
      </c>
      <c r="H7389" s="611" t="s">
        <v>28176</v>
      </c>
    </row>
    <row r="7390" spans="1:8" x14ac:dyDescent="0.2">
      <c r="A7390" s="609" t="str">
        <f t="shared" si="115"/>
        <v>IUP30032</v>
      </c>
      <c r="B7390" s="611" t="s">
        <v>7653</v>
      </c>
      <c r="C7390" s="611" t="s">
        <v>7654</v>
      </c>
      <c r="D7390" s="611" t="s">
        <v>4</v>
      </c>
      <c r="E7390" s="612">
        <v>66.25</v>
      </c>
      <c r="F7390" s="611" t="s">
        <v>8297</v>
      </c>
      <c r="G7390" s="611" t="s">
        <v>19462</v>
      </c>
      <c r="H7390" s="611" t="s">
        <v>28176</v>
      </c>
    </row>
    <row r="7391" spans="1:8" x14ac:dyDescent="0.2">
      <c r="A7391" s="609" t="str">
        <f t="shared" si="115"/>
        <v>IUP30033</v>
      </c>
      <c r="B7391" s="611" t="s">
        <v>7655</v>
      </c>
      <c r="C7391" s="611" t="s">
        <v>7656</v>
      </c>
      <c r="D7391" s="611" t="s">
        <v>609</v>
      </c>
      <c r="E7391" s="612">
        <v>10.93</v>
      </c>
      <c r="F7391" s="611" t="s">
        <v>8297</v>
      </c>
      <c r="G7391" s="611" t="s">
        <v>19462</v>
      </c>
      <c r="H7391" s="611" t="s">
        <v>28176</v>
      </c>
    </row>
    <row r="7392" spans="1:8" x14ac:dyDescent="0.2">
      <c r="A7392" s="609" t="str">
        <f t="shared" si="115"/>
        <v>IUP30034</v>
      </c>
      <c r="B7392" s="611" t="s">
        <v>7657</v>
      </c>
      <c r="C7392" s="611" t="s">
        <v>7658</v>
      </c>
      <c r="D7392" s="611" t="s">
        <v>4</v>
      </c>
      <c r="E7392" s="612">
        <v>429.43</v>
      </c>
      <c r="F7392" s="611" t="s">
        <v>8297</v>
      </c>
      <c r="G7392" s="611" t="s">
        <v>19462</v>
      </c>
      <c r="H7392" s="611" t="s">
        <v>28176</v>
      </c>
    </row>
    <row r="7393" spans="1:8" x14ac:dyDescent="0.2">
      <c r="A7393" s="609" t="str">
        <f t="shared" si="115"/>
        <v>IUP30037</v>
      </c>
      <c r="B7393" s="611" t="s">
        <v>7659</v>
      </c>
      <c r="C7393" s="611" t="s">
        <v>7660</v>
      </c>
      <c r="D7393" s="611" t="s">
        <v>2</v>
      </c>
      <c r="E7393" s="612">
        <v>28.37</v>
      </c>
      <c r="F7393" s="611" t="s">
        <v>8297</v>
      </c>
      <c r="G7393" s="611" t="s">
        <v>19462</v>
      </c>
      <c r="H7393" s="611" t="s">
        <v>28176</v>
      </c>
    </row>
    <row r="7394" spans="1:8" x14ac:dyDescent="0.2">
      <c r="A7394" s="609" t="str">
        <f t="shared" si="115"/>
        <v>IUP30038</v>
      </c>
      <c r="B7394" s="611" t="s">
        <v>7661</v>
      </c>
      <c r="C7394" s="611" t="s">
        <v>7662</v>
      </c>
      <c r="D7394" s="611" t="s">
        <v>3</v>
      </c>
      <c r="E7394" s="612">
        <v>1.1299999999999999</v>
      </c>
      <c r="F7394" s="611" t="s">
        <v>8297</v>
      </c>
      <c r="G7394" s="611" t="s">
        <v>19462</v>
      </c>
      <c r="H7394" s="611" t="s">
        <v>28176</v>
      </c>
    </row>
    <row r="7395" spans="1:8" x14ac:dyDescent="0.2">
      <c r="A7395" s="609" t="str">
        <f t="shared" si="115"/>
        <v>IUP30040</v>
      </c>
      <c r="B7395" s="611" t="s">
        <v>7663</v>
      </c>
      <c r="C7395" s="611" t="s">
        <v>7664</v>
      </c>
      <c r="D7395" s="611" t="s">
        <v>3</v>
      </c>
      <c r="E7395" s="612">
        <v>42.83</v>
      </c>
      <c r="F7395" s="611" t="s">
        <v>8297</v>
      </c>
      <c r="G7395" s="611" t="s">
        <v>19462</v>
      </c>
      <c r="H7395" s="611" t="s">
        <v>28176</v>
      </c>
    </row>
    <row r="7396" spans="1:8" x14ac:dyDescent="0.2">
      <c r="A7396" s="609" t="str">
        <f t="shared" si="115"/>
        <v>IUP30041</v>
      </c>
      <c r="B7396" s="611" t="s">
        <v>7665</v>
      </c>
      <c r="C7396" s="611" t="s">
        <v>7666</v>
      </c>
      <c r="D7396" s="611" t="s">
        <v>3</v>
      </c>
      <c r="E7396" s="612">
        <v>65.400000000000006</v>
      </c>
      <c r="F7396" s="611" t="s">
        <v>8297</v>
      </c>
      <c r="G7396" s="611" t="s">
        <v>19462</v>
      </c>
      <c r="H7396" s="611" t="s">
        <v>28176</v>
      </c>
    </row>
    <row r="7397" spans="1:8" x14ac:dyDescent="0.2">
      <c r="A7397" s="609" t="str">
        <f t="shared" si="115"/>
        <v>IUP30042</v>
      </c>
      <c r="B7397" s="611" t="s">
        <v>7667</v>
      </c>
      <c r="C7397" s="611" t="s">
        <v>7668</v>
      </c>
      <c r="D7397" s="611" t="s">
        <v>3</v>
      </c>
      <c r="E7397" s="612">
        <v>94.47</v>
      </c>
      <c r="F7397" s="611" t="s">
        <v>8297</v>
      </c>
      <c r="G7397" s="611" t="s">
        <v>19462</v>
      </c>
      <c r="H7397" s="611" t="s">
        <v>28176</v>
      </c>
    </row>
    <row r="7398" spans="1:8" x14ac:dyDescent="0.2">
      <c r="A7398" s="609" t="str">
        <f t="shared" si="115"/>
        <v>IUP30043</v>
      </c>
      <c r="B7398" s="611" t="s">
        <v>7669</v>
      </c>
      <c r="C7398" s="611" t="s">
        <v>7670</v>
      </c>
      <c r="D7398" s="611" t="s">
        <v>3</v>
      </c>
      <c r="E7398" s="612">
        <v>64.11</v>
      </c>
      <c r="F7398" s="611" t="s">
        <v>8297</v>
      </c>
      <c r="G7398" s="611" t="s">
        <v>19462</v>
      </c>
      <c r="H7398" s="611" t="s">
        <v>28176</v>
      </c>
    </row>
    <row r="7399" spans="1:8" x14ac:dyDescent="0.2">
      <c r="A7399" s="609" t="str">
        <f t="shared" si="115"/>
        <v>IUP30044</v>
      </c>
      <c r="B7399" s="611" t="s">
        <v>7671</v>
      </c>
      <c r="C7399" s="611" t="s">
        <v>7672</v>
      </c>
      <c r="D7399" s="611" t="s">
        <v>2</v>
      </c>
      <c r="E7399" s="612">
        <v>12.75</v>
      </c>
      <c r="F7399" s="611" t="s">
        <v>8297</v>
      </c>
      <c r="G7399" s="611" t="s">
        <v>19462</v>
      </c>
      <c r="H7399" s="611" t="s">
        <v>28176</v>
      </c>
    </row>
    <row r="7400" spans="1:8" x14ac:dyDescent="0.2">
      <c r="A7400" s="609" t="str">
        <f t="shared" si="115"/>
        <v>IUP30045</v>
      </c>
      <c r="B7400" s="611" t="s">
        <v>7673</v>
      </c>
      <c r="C7400" s="611" t="s">
        <v>7674</v>
      </c>
      <c r="D7400" s="611" t="s">
        <v>1</v>
      </c>
      <c r="E7400" s="612">
        <v>2.4900000000000002</v>
      </c>
      <c r="F7400" s="611" t="s">
        <v>8297</v>
      </c>
      <c r="G7400" s="611" t="s">
        <v>19462</v>
      </c>
      <c r="H7400" s="611" t="s">
        <v>28176</v>
      </c>
    </row>
    <row r="7401" spans="1:8" x14ac:dyDescent="0.2">
      <c r="A7401" s="609" t="str">
        <f t="shared" si="115"/>
        <v>IUP30046</v>
      </c>
      <c r="B7401" s="611" t="s">
        <v>7675</v>
      </c>
      <c r="C7401" s="611" t="s">
        <v>7676</v>
      </c>
      <c r="D7401" s="611" t="s">
        <v>4</v>
      </c>
      <c r="E7401" s="612">
        <v>211.86</v>
      </c>
      <c r="F7401" s="611" t="s">
        <v>8297</v>
      </c>
      <c r="G7401" s="611" t="s">
        <v>19462</v>
      </c>
      <c r="H7401" s="611" t="s">
        <v>28176</v>
      </c>
    </row>
    <row r="7402" spans="1:8" x14ac:dyDescent="0.2">
      <c r="A7402" s="609" t="str">
        <f t="shared" si="115"/>
        <v>IUP30047</v>
      </c>
      <c r="B7402" s="611" t="s">
        <v>7677</v>
      </c>
      <c r="C7402" s="611" t="s">
        <v>7678</v>
      </c>
      <c r="D7402" s="611" t="s">
        <v>3</v>
      </c>
      <c r="E7402" s="612">
        <v>71.02</v>
      </c>
      <c r="F7402" s="611" t="s">
        <v>8297</v>
      </c>
      <c r="G7402" s="611" t="s">
        <v>19462</v>
      </c>
      <c r="H7402" s="611" t="s">
        <v>28176</v>
      </c>
    </row>
    <row r="7403" spans="1:8" x14ac:dyDescent="0.2">
      <c r="A7403" s="609" t="str">
        <f t="shared" si="115"/>
        <v>IUP30048</v>
      </c>
      <c r="B7403" s="611" t="s">
        <v>7679</v>
      </c>
      <c r="C7403" s="611" t="s">
        <v>7680</v>
      </c>
      <c r="D7403" s="611" t="s">
        <v>609</v>
      </c>
      <c r="E7403" s="612">
        <v>12.17</v>
      </c>
      <c r="F7403" s="611" t="s">
        <v>8297</v>
      </c>
      <c r="G7403" s="611" t="s">
        <v>19462</v>
      </c>
      <c r="H7403" s="611" t="s">
        <v>28176</v>
      </c>
    </row>
    <row r="7404" spans="1:8" x14ac:dyDescent="0.2">
      <c r="A7404" s="609" t="str">
        <f t="shared" si="115"/>
        <v>IUP30049</v>
      </c>
      <c r="B7404" s="611" t="s">
        <v>7681</v>
      </c>
      <c r="C7404" s="611" t="s">
        <v>7682</v>
      </c>
      <c r="D7404" s="611" t="s">
        <v>2</v>
      </c>
      <c r="E7404" s="612">
        <v>34.409999999999997</v>
      </c>
      <c r="F7404" s="611" t="s">
        <v>8297</v>
      </c>
      <c r="G7404" s="611" t="s">
        <v>19462</v>
      </c>
      <c r="H7404" s="611" t="s">
        <v>28176</v>
      </c>
    </row>
    <row r="7405" spans="1:8" x14ac:dyDescent="0.2">
      <c r="A7405" s="609" t="str">
        <f t="shared" si="115"/>
        <v>IUP30050</v>
      </c>
      <c r="B7405" s="611" t="s">
        <v>7683</v>
      </c>
      <c r="C7405" s="611" t="s">
        <v>7684</v>
      </c>
      <c r="D7405" s="611" t="s">
        <v>2</v>
      </c>
      <c r="E7405" s="612">
        <v>43.1</v>
      </c>
      <c r="F7405" s="611" t="s">
        <v>8297</v>
      </c>
      <c r="G7405" s="611" t="s">
        <v>19462</v>
      </c>
      <c r="H7405" s="611" t="s">
        <v>28176</v>
      </c>
    </row>
    <row r="7406" spans="1:8" x14ac:dyDescent="0.2">
      <c r="A7406" s="609" t="str">
        <f t="shared" si="115"/>
        <v>IUP30051</v>
      </c>
      <c r="B7406" s="611" t="s">
        <v>7685</v>
      </c>
      <c r="C7406" s="611" t="s">
        <v>7686</v>
      </c>
      <c r="D7406" s="611" t="s">
        <v>3</v>
      </c>
      <c r="E7406" s="612">
        <v>74.87</v>
      </c>
      <c r="F7406" s="611" t="s">
        <v>8297</v>
      </c>
      <c r="G7406" s="611" t="s">
        <v>19462</v>
      </c>
      <c r="H7406" s="611" t="s">
        <v>28176</v>
      </c>
    </row>
    <row r="7407" spans="1:8" x14ac:dyDescent="0.2">
      <c r="A7407" s="609" t="str">
        <f t="shared" si="115"/>
        <v>IUP30052</v>
      </c>
      <c r="B7407" s="611" t="s">
        <v>7687</v>
      </c>
      <c r="C7407" s="611" t="s">
        <v>7688</v>
      </c>
      <c r="D7407" s="611" t="s">
        <v>3</v>
      </c>
      <c r="E7407" s="612">
        <v>96.14</v>
      </c>
      <c r="F7407" s="611" t="s">
        <v>8297</v>
      </c>
      <c r="G7407" s="611" t="s">
        <v>19462</v>
      </c>
      <c r="H7407" s="611" t="s">
        <v>28176</v>
      </c>
    </row>
    <row r="7408" spans="1:8" x14ac:dyDescent="0.2">
      <c r="A7408" s="609" t="str">
        <f t="shared" ref="A7408:A7471" si="116">IF(ISERROR(SEARCH("/",B7408)=6),TRIM(CLEAN(B7408)),IF(SEARCH("/",B7408)=6,IF(LEN(TRIM(CLEAN(B7408)))=7,LEFT(TRIM(CLEAN(B7408)),6)&amp;"00"&amp;RIGHT(TRIM(CLEAN(B7408)),1),LEFT(TRIM(CLEAN(B7408)),6)&amp;"0"&amp;RIGHT(TRIM(CLEAN(B7408)),2)),TRIM(CLEAN(B7408))))</f>
        <v>IUP30053</v>
      </c>
      <c r="B7408" s="611" t="s">
        <v>7689</v>
      </c>
      <c r="C7408" s="611" t="s">
        <v>7690</v>
      </c>
      <c r="D7408" s="611" t="s">
        <v>2</v>
      </c>
      <c r="E7408" s="612">
        <v>31.43</v>
      </c>
      <c r="F7408" s="611" t="s">
        <v>8297</v>
      </c>
      <c r="G7408" s="611" t="s">
        <v>19462</v>
      </c>
      <c r="H7408" s="611" t="s">
        <v>28176</v>
      </c>
    </row>
    <row r="7409" spans="1:8" x14ac:dyDescent="0.2">
      <c r="A7409" s="609" t="str">
        <f t="shared" si="116"/>
        <v>IUP30054</v>
      </c>
      <c r="B7409" s="611" t="s">
        <v>7691</v>
      </c>
      <c r="C7409" s="611" t="s">
        <v>7692</v>
      </c>
      <c r="D7409" s="611" t="s">
        <v>4</v>
      </c>
      <c r="E7409" s="612">
        <v>32.26</v>
      </c>
      <c r="F7409" s="611" t="s">
        <v>8297</v>
      </c>
      <c r="G7409" s="611" t="s">
        <v>19462</v>
      </c>
      <c r="H7409" s="611" t="s">
        <v>28176</v>
      </c>
    </row>
    <row r="7410" spans="1:8" x14ac:dyDescent="0.2">
      <c r="A7410" s="609" t="str">
        <f t="shared" si="116"/>
        <v>IUP30055</v>
      </c>
      <c r="B7410" s="611" t="s">
        <v>7693</v>
      </c>
      <c r="C7410" s="611" t="s">
        <v>7694</v>
      </c>
      <c r="D7410" s="611" t="s">
        <v>3</v>
      </c>
      <c r="E7410" s="612">
        <v>3.33</v>
      </c>
      <c r="F7410" s="611" t="s">
        <v>8297</v>
      </c>
      <c r="G7410" s="611" t="s">
        <v>19462</v>
      </c>
      <c r="H7410" s="611" t="s">
        <v>28176</v>
      </c>
    </row>
    <row r="7411" spans="1:8" x14ac:dyDescent="0.2">
      <c r="A7411" s="609" t="str">
        <f t="shared" si="116"/>
        <v>IUP30056</v>
      </c>
      <c r="B7411" s="611" t="s">
        <v>7695</v>
      </c>
      <c r="C7411" s="611" t="s">
        <v>7696</v>
      </c>
      <c r="D7411" s="611" t="s">
        <v>2</v>
      </c>
      <c r="E7411" s="612">
        <v>37.700000000000003</v>
      </c>
      <c r="F7411" s="611" t="s">
        <v>8297</v>
      </c>
      <c r="G7411" s="611" t="s">
        <v>19462</v>
      </c>
      <c r="H7411" s="611" t="s">
        <v>28176</v>
      </c>
    </row>
    <row r="7412" spans="1:8" x14ac:dyDescent="0.2">
      <c r="A7412" s="609" t="str">
        <f t="shared" si="116"/>
        <v>IUP30057</v>
      </c>
      <c r="B7412" s="611" t="s">
        <v>7697</v>
      </c>
      <c r="C7412" s="611" t="s">
        <v>7698</v>
      </c>
      <c r="D7412" s="611" t="s">
        <v>2</v>
      </c>
      <c r="E7412" s="612">
        <v>34.950000000000003</v>
      </c>
      <c r="F7412" s="611" t="s">
        <v>8297</v>
      </c>
      <c r="G7412" s="611" t="s">
        <v>19462</v>
      </c>
      <c r="H7412" s="611" t="s">
        <v>28176</v>
      </c>
    </row>
    <row r="7413" spans="1:8" x14ac:dyDescent="0.2">
      <c r="A7413" s="609" t="str">
        <f t="shared" si="116"/>
        <v>IUP30058</v>
      </c>
      <c r="B7413" s="611" t="s">
        <v>7699</v>
      </c>
      <c r="C7413" s="611" t="s">
        <v>7700</v>
      </c>
      <c r="D7413" s="611" t="s">
        <v>2</v>
      </c>
      <c r="E7413" s="612">
        <v>43.16</v>
      </c>
      <c r="F7413" s="611" t="s">
        <v>8297</v>
      </c>
      <c r="G7413" s="611" t="s">
        <v>19462</v>
      </c>
      <c r="H7413" s="611" t="s">
        <v>28176</v>
      </c>
    </row>
    <row r="7414" spans="1:8" x14ac:dyDescent="0.2">
      <c r="A7414" s="609" t="str">
        <f t="shared" si="116"/>
        <v>IUP30059</v>
      </c>
      <c r="B7414" s="611" t="s">
        <v>7701</v>
      </c>
      <c r="C7414" s="611" t="s">
        <v>7702</v>
      </c>
      <c r="D7414" s="611" t="s">
        <v>3</v>
      </c>
      <c r="E7414" s="612">
        <v>107.77</v>
      </c>
      <c r="F7414" s="611" t="s">
        <v>8297</v>
      </c>
      <c r="G7414" s="611" t="s">
        <v>19462</v>
      </c>
      <c r="H7414" s="611" t="s">
        <v>28176</v>
      </c>
    </row>
    <row r="7415" spans="1:8" x14ac:dyDescent="0.2">
      <c r="A7415" s="609" t="str">
        <f t="shared" si="116"/>
        <v>IUP30060</v>
      </c>
      <c r="B7415" s="611" t="s">
        <v>7703</v>
      </c>
      <c r="C7415" s="611" t="s">
        <v>7704</v>
      </c>
      <c r="D7415" s="611" t="s">
        <v>2</v>
      </c>
      <c r="E7415" s="612">
        <v>29.28</v>
      </c>
      <c r="F7415" s="611" t="s">
        <v>8297</v>
      </c>
      <c r="G7415" s="611" t="s">
        <v>19462</v>
      </c>
      <c r="H7415" s="611" t="s">
        <v>28176</v>
      </c>
    </row>
    <row r="7416" spans="1:8" x14ac:dyDescent="0.2">
      <c r="A7416" s="609" t="str">
        <f t="shared" si="116"/>
        <v>IUP30062</v>
      </c>
      <c r="B7416" s="636" t="s">
        <v>7705</v>
      </c>
      <c r="C7416" s="636" t="s">
        <v>31775</v>
      </c>
      <c r="D7416" s="611" t="s">
        <v>609</v>
      </c>
      <c r="E7416" s="612">
        <v>35.29</v>
      </c>
      <c r="F7416" s="611" t="s">
        <v>8297</v>
      </c>
      <c r="G7416" s="611" t="s">
        <v>19462</v>
      </c>
      <c r="H7416" s="611" t="s">
        <v>28176</v>
      </c>
    </row>
    <row r="7417" spans="1:8" x14ac:dyDescent="0.2">
      <c r="A7417" s="609" t="str">
        <f t="shared" si="116"/>
        <v>IUP30063</v>
      </c>
      <c r="B7417" s="611" t="s">
        <v>7706</v>
      </c>
      <c r="C7417" s="611" t="s">
        <v>7707</v>
      </c>
      <c r="D7417" s="611" t="s">
        <v>4</v>
      </c>
      <c r="E7417" s="612">
        <v>13.86</v>
      </c>
      <c r="F7417" s="611" t="s">
        <v>8297</v>
      </c>
      <c r="G7417" s="611" t="s">
        <v>19462</v>
      </c>
      <c r="H7417" s="611" t="s">
        <v>28176</v>
      </c>
    </row>
    <row r="7418" spans="1:8" x14ac:dyDescent="0.2">
      <c r="A7418" s="609" t="str">
        <f t="shared" si="116"/>
        <v>IUP30064</v>
      </c>
      <c r="B7418" s="636" t="s">
        <v>7708</v>
      </c>
      <c r="C7418" s="636" t="s">
        <v>31776</v>
      </c>
      <c r="D7418" s="611" t="s">
        <v>609</v>
      </c>
      <c r="E7418" s="612">
        <v>56.12</v>
      </c>
      <c r="F7418" s="611" t="s">
        <v>8297</v>
      </c>
      <c r="G7418" s="611" t="s">
        <v>19462</v>
      </c>
      <c r="H7418" s="611" t="s">
        <v>28176</v>
      </c>
    </row>
    <row r="7419" spans="1:8" x14ac:dyDescent="0.2">
      <c r="A7419" s="609" t="str">
        <f t="shared" si="116"/>
        <v>IUP30065</v>
      </c>
      <c r="B7419" s="611" t="s">
        <v>7709</v>
      </c>
      <c r="C7419" s="611" t="s">
        <v>7710</v>
      </c>
      <c r="D7419" s="611" t="s">
        <v>4</v>
      </c>
      <c r="E7419" s="612">
        <v>738.82</v>
      </c>
      <c r="F7419" s="611" t="s">
        <v>8297</v>
      </c>
      <c r="G7419" s="611" t="s">
        <v>19462</v>
      </c>
      <c r="H7419" s="611" t="s">
        <v>28176</v>
      </c>
    </row>
    <row r="7420" spans="1:8" x14ac:dyDescent="0.2">
      <c r="A7420" s="609" t="str">
        <f t="shared" si="116"/>
        <v>IUP30066</v>
      </c>
      <c r="B7420" s="611" t="s">
        <v>7711</v>
      </c>
      <c r="C7420" s="611" t="s">
        <v>7712</v>
      </c>
      <c r="D7420" s="611" t="s">
        <v>3</v>
      </c>
      <c r="E7420" s="612">
        <v>2.29</v>
      </c>
      <c r="F7420" s="611" t="s">
        <v>8297</v>
      </c>
      <c r="G7420" s="611" t="s">
        <v>19462</v>
      </c>
      <c r="H7420" s="611" t="s">
        <v>28176</v>
      </c>
    </row>
    <row r="7421" spans="1:8" x14ac:dyDescent="0.2">
      <c r="A7421" s="609" t="str">
        <f t="shared" si="116"/>
        <v>IUP30067</v>
      </c>
      <c r="B7421" s="611" t="s">
        <v>7713</v>
      </c>
      <c r="C7421" s="611" t="s">
        <v>7714</v>
      </c>
      <c r="D7421" s="611" t="s">
        <v>670</v>
      </c>
      <c r="E7421" s="612">
        <v>64.069999999999993</v>
      </c>
      <c r="F7421" s="611" t="s">
        <v>8297</v>
      </c>
      <c r="G7421" s="611" t="s">
        <v>19462</v>
      </c>
      <c r="H7421" s="611" t="s">
        <v>28176</v>
      </c>
    </row>
    <row r="7422" spans="1:8" x14ac:dyDescent="0.2">
      <c r="A7422" s="609" t="str">
        <f t="shared" si="116"/>
        <v>IUP30068</v>
      </c>
      <c r="B7422" s="611" t="s">
        <v>7715</v>
      </c>
      <c r="C7422" s="611" t="s">
        <v>7716</v>
      </c>
      <c r="D7422" s="611" t="s">
        <v>1</v>
      </c>
      <c r="E7422" s="612">
        <v>287150.25</v>
      </c>
      <c r="F7422" s="611" t="s">
        <v>8297</v>
      </c>
      <c r="G7422" s="611" t="s">
        <v>19462</v>
      </c>
      <c r="H7422" s="611" t="s">
        <v>28176</v>
      </c>
    </row>
    <row r="7423" spans="1:8" x14ac:dyDescent="0.2">
      <c r="A7423" s="609" t="str">
        <f t="shared" si="116"/>
        <v>IUP30069</v>
      </c>
      <c r="B7423" s="611" t="s">
        <v>7717</v>
      </c>
      <c r="C7423" s="611" t="s">
        <v>7718</v>
      </c>
      <c r="D7423" s="611" t="s">
        <v>4</v>
      </c>
      <c r="E7423" s="612">
        <v>85.1</v>
      </c>
      <c r="F7423" s="611" t="s">
        <v>8297</v>
      </c>
      <c r="G7423" s="611" t="s">
        <v>19462</v>
      </c>
      <c r="H7423" s="611" t="s">
        <v>28176</v>
      </c>
    </row>
    <row r="7424" spans="1:8" x14ac:dyDescent="0.2">
      <c r="A7424" s="609" t="str">
        <f t="shared" si="116"/>
        <v>IUP30070</v>
      </c>
      <c r="B7424" s="611" t="s">
        <v>7719</v>
      </c>
      <c r="C7424" s="611" t="s">
        <v>7720</v>
      </c>
      <c r="D7424" s="611" t="s">
        <v>3</v>
      </c>
      <c r="E7424" s="612">
        <v>16.489999999999998</v>
      </c>
      <c r="F7424" s="611" t="s">
        <v>8297</v>
      </c>
      <c r="G7424" s="611" t="s">
        <v>19462</v>
      </c>
      <c r="H7424" s="611" t="s">
        <v>28176</v>
      </c>
    </row>
    <row r="7425" spans="1:8" x14ac:dyDescent="0.2">
      <c r="A7425" s="609" t="str">
        <f t="shared" si="116"/>
        <v>IUP30071</v>
      </c>
      <c r="B7425" s="611" t="s">
        <v>7721</v>
      </c>
      <c r="C7425" s="611" t="s">
        <v>7722</v>
      </c>
      <c r="D7425" s="611" t="s">
        <v>4</v>
      </c>
      <c r="E7425" s="612">
        <v>12.12</v>
      </c>
      <c r="F7425" s="611" t="s">
        <v>8297</v>
      </c>
      <c r="G7425" s="611" t="s">
        <v>19462</v>
      </c>
      <c r="H7425" s="611" t="s">
        <v>28176</v>
      </c>
    </row>
    <row r="7426" spans="1:8" x14ac:dyDescent="0.2">
      <c r="A7426" s="609" t="str">
        <f t="shared" si="116"/>
        <v>IUP30072</v>
      </c>
      <c r="B7426" s="611" t="s">
        <v>7723</v>
      </c>
      <c r="C7426" s="611" t="s">
        <v>7724</v>
      </c>
      <c r="D7426" s="611" t="s">
        <v>3</v>
      </c>
      <c r="E7426" s="612">
        <v>0.17</v>
      </c>
      <c r="F7426" s="611" t="s">
        <v>8297</v>
      </c>
      <c r="G7426" s="611" t="s">
        <v>19462</v>
      </c>
      <c r="H7426" s="611" t="s">
        <v>28176</v>
      </c>
    </row>
    <row r="7427" spans="1:8" x14ac:dyDescent="0.2">
      <c r="A7427" s="609" t="str">
        <f t="shared" si="116"/>
        <v>IUP30073</v>
      </c>
      <c r="B7427" s="611" t="s">
        <v>7725</v>
      </c>
      <c r="C7427" s="611" t="s">
        <v>7726</v>
      </c>
      <c r="D7427" s="611" t="s">
        <v>4</v>
      </c>
      <c r="E7427" s="612">
        <v>16.440000000000001</v>
      </c>
      <c r="F7427" s="611" t="s">
        <v>8297</v>
      </c>
      <c r="G7427" s="611" t="s">
        <v>19462</v>
      </c>
      <c r="H7427" s="611" t="s">
        <v>28176</v>
      </c>
    </row>
    <row r="7428" spans="1:8" x14ac:dyDescent="0.2">
      <c r="A7428" s="609" t="str">
        <f t="shared" si="116"/>
        <v>IUP30074</v>
      </c>
      <c r="B7428" s="611" t="s">
        <v>7727</v>
      </c>
      <c r="C7428" s="611" t="s">
        <v>7728</v>
      </c>
      <c r="D7428" s="611" t="s">
        <v>2</v>
      </c>
      <c r="E7428" s="612">
        <v>59.44</v>
      </c>
      <c r="F7428" s="611" t="s">
        <v>8297</v>
      </c>
      <c r="G7428" s="611" t="s">
        <v>19462</v>
      </c>
      <c r="H7428" s="611" t="s">
        <v>28176</v>
      </c>
    </row>
    <row r="7429" spans="1:8" x14ac:dyDescent="0.2">
      <c r="A7429" s="609" t="str">
        <f t="shared" si="116"/>
        <v>IUP30075</v>
      </c>
      <c r="B7429" s="611" t="s">
        <v>192</v>
      </c>
      <c r="C7429" s="611" t="s">
        <v>193</v>
      </c>
      <c r="D7429" s="611" t="s">
        <v>3</v>
      </c>
      <c r="E7429" s="612">
        <v>5.47</v>
      </c>
      <c r="F7429" s="611" t="s">
        <v>8297</v>
      </c>
      <c r="G7429" s="611" t="s">
        <v>19462</v>
      </c>
      <c r="H7429" s="611" t="s">
        <v>28176</v>
      </c>
    </row>
    <row r="7430" spans="1:8" x14ac:dyDescent="0.2">
      <c r="A7430" s="609" t="str">
        <f t="shared" si="116"/>
        <v>IUP30076</v>
      </c>
      <c r="B7430" s="611" t="s">
        <v>7729</v>
      </c>
      <c r="C7430" s="611" t="s">
        <v>7730</v>
      </c>
      <c r="D7430" s="611" t="s">
        <v>3</v>
      </c>
      <c r="E7430" s="612">
        <v>15.93</v>
      </c>
      <c r="F7430" s="611" t="s">
        <v>8297</v>
      </c>
      <c r="G7430" s="611" t="s">
        <v>19462</v>
      </c>
      <c r="H7430" s="611" t="s">
        <v>28176</v>
      </c>
    </row>
    <row r="7431" spans="1:8" x14ac:dyDescent="0.2">
      <c r="A7431" s="609" t="str">
        <f t="shared" si="116"/>
        <v>IUP30077</v>
      </c>
      <c r="B7431" s="611" t="s">
        <v>7731</v>
      </c>
      <c r="C7431" s="611" t="s">
        <v>7732</v>
      </c>
      <c r="D7431" s="611" t="s">
        <v>2</v>
      </c>
      <c r="E7431" s="612">
        <v>51.9</v>
      </c>
      <c r="F7431" s="611" t="s">
        <v>8297</v>
      </c>
      <c r="G7431" s="611" t="s">
        <v>19462</v>
      </c>
      <c r="H7431" s="611" t="s">
        <v>28176</v>
      </c>
    </row>
    <row r="7432" spans="1:8" x14ac:dyDescent="0.2">
      <c r="A7432" s="609" t="str">
        <f t="shared" si="116"/>
        <v>IUP30078</v>
      </c>
      <c r="B7432" s="611" t="s">
        <v>296</v>
      </c>
      <c r="C7432" s="611" t="s">
        <v>440</v>
      </c>
      <c r="D7432" s="611" t="s">
        <v>4</v>
      </c>
      <c r="E7432" s="612">
        <v>1219.74</v>
      </c>
      <c r="F7432" s="611" t="s">
        <v>8297</v>
      </c>
      <c r="G7432" s="611" t="s">
        <v>19462</v>
      </c>
      <c r="H7432" s="611" t="s">
        <v>28176</v>
      </c>
    </row>
    <row r="7433" spans="1:8" x14ac:dyDescent="0.2">
      <c r="A7433" s="609" t="str">
        <f t="shared" si="116"/>
        <v>IUP30079</v>
      </c>
      <c r="B7433" s="611" t="s">
        <v>7733</v>
      </c>
      <c r="C7433" s="611" t="s">
        <v>7734</v>
      </c>
      <c r="D7433" s="611" t="s">
        <v>2</v>
      </c>
      <c r="E7433" s="612">
        <v>31.53</v>
      </c>
      <c r="F7433" s="611" t="s">
        <v>8297</v>
      </c>
      <c r="G7433" s="611" t="s">
        <v>19462</v>
      </c>
      <c r="H7433" s="611" t="s">
        <v>28176</v>
      </c>
    </row>
    <row r="7434" spans="1:8" x14ac:dyDescent="0.2">
      <c r="A7434" s="609" t="str">
        <f t="shared" si="116"/>
        <v>IUP30080</v>
      </c>
      <c r="B7434" s="611" t="s">
        <v>7735</v>
      </c>
      <c r="C7434" s="611" t="s">
        <v>7736</v>
      </c>
      <c r="D7434" s="611" t="s">
        <v>2</v>
      </c>
      <c r="E7434" s="612">
        <v>0.28999999999999998</v>
      </c>
      <c r="F7434" s="611" t="s">
        <v>8297</v>
      </c>
      <c r="G7434" s="611" t="s">
        <v>19462</v>
      </c>
      <c r="H7434" s="611" t="s">
        <v>28176</v>
      </c>
    </row>
    <row r="7435" spans="1:8" x14ac:dyDescent="0.2">
      <c r="A7435" s="609" t="str">
        <f t="shared" si="116"/>
        <v>IUP30081</v>
      </c>
      <c r="B7435" s="611" t="s">
        <v>7737</v>
      </c>
      <c r="C7435" s="611" t="s">
        <v>17810</v>
      </c>
      <c r="D7435" s="611" t="s">
        <v>4</v>
      </c>
      <c r="E7435" s="612">
        <v>116.07</v>
      </c>
      <c r="F7435" s="611" t="s">
        <v>8297</v>
      </c>
      <c r="G7435" s="611" t="s">
        <v>19462</v>
      </c>
      <c r="H7435" s="611" t="s">
        <v>28176</v>
      </c>
    </row>
    <row r="7436" spans="1:8" x14ac:dyDescent="0.2">
      <c r="A7436" s="609" t="str">
        <f t="shared" si="116"/>
        <v>IUP30082</v>
      </c>
      <c r="B7436" s="611" t="s">
        <v>7738</v>
      </c>
      <c r="C7436" s="611" t="s">
        <v>7739</v>
      </c>
      <c r="D7436" s="611" t="s">
        <v>2</v>
      </c>
      <c r="E7436" s="612">
        <v>31.63</v>
      </c>
      <c r="F7436" s="611" t="s">
        <v>8297</v>
      </c>
      <c r="G7436" s="611" t="s">
        <v>19462</v>
      </c>
      <c r="H7436" s="611" t="s">
        <v>28176</v>
      </c>
    </row>
    <row r="7437" spans="1:8" x14ac:dyDescent="0.2">
      <c r="A7437" s="609" t="str">
        <f t="shared" si="116"/>
        <v>IUP30083</v>
      </c>
      <c r="B7437" s="611" t="s">
        <v>7740</v>
      </c>
      <c r="C7437" s="611" t="s">
        <v>7741</v>
      </c>
      <c r="D7437" s="611" t="s">
        <v>2</v>
      </c>
      <c r="E7437" s="612">
        <v>35.25</v>
      </c>
      <c r="F7437" s="611" t="s">
        <v>8297</v>
      </c>
      <c r="G7437" s="611" t="s">
        <v>19462</v>
      </c>
      <c r="H7437" s="611" t="s">
        <v>28176</v>
      </c>
    </row>
    <row r="7438" spans="1:8" x14ac:dyDescent="0.2">
      <c r="A7438" s="609" t="str">
        <f t="shared" si="116"/>
        <v>IUP30084</v>
      </c>
      <c r="B7438" s="611" t="s">
        <v>7742</v>
      </c>
      <c r="C7438" s="611" t="s">
        <v>7743</v>
      </c>
      <c r="D7438" s="611" t="s">
        <v>2</v>
      </c>
      <c r="E7438" s="612">
        <v>31.73</v>
      </c>
      <c r="F7438" s="611" t="s">
        <v>8297</v>
      </c>
      <c r="G7438" s="611" t="s">
        <v>19462</v>
      </c>
      <c r="H7438" s="611" t="s">
        <v>28176</v>
      </c>
    </row>
    <row r="7439" spans="1:8" x14ac:dyDescent="0.2">
      <c r="A7439" s="609" t="str">
        <f t="shared" si="116"/>
        <v>IUP30085</v>
      </c>
      <c r="B7439" s="611" t="s">
        <v>7744</v>
      </c>
      <c r="C7439" s="611" t="s">
        <v>7745</v>
      </c>
      <c r="D7439" s="611" t="s">
        <v>2</v>
      </c>
      <c r="E7439" s="612">
        <v>32.25</v>
      </c>
      <c r="F7439" s="611" t="s">
        <v>8297</v>
      </c>
      <c r="G7439" s="611" t="s">
        <v>19462</v>
      </c>
      <c r="H7439" s="611" t="s">
        <v>28176</v>
      </c>
    </row>
    <row r="7440" spans="1:8" x14ac:dyDescent="0.2">
      <c r="A7440" s="609" t="str">
        <f t="shared" si="116"/>
        <v>IUP30086</v>
      </c>
      <c r="B7440" s="611" t="s">
        <v>7746</v>
      </c>
      <c r="C7440" s="611" t="s">
        <v>7747</v>
      </c>
      <c r="D7440" s="611" t="s">
        <v>4</v>
      </c>
      <c r="E7440" s="612">
        <v>3.99</v>
      </c>
      <c r="F7440" s="611" t="s">
        <v>8297</v>
      </c>
      <c r="G7440" s="611" t="s">
        <v>19462</v>
      </c>
      <c r="H7440" s="611" t="s">
        <v>28176</v>
      </c>
    </row>
    <row r="7441" spans="1:8" x14ac:dyDescent="0.2">
      <c r="A7441" s="609" t="str">
        <f t="shared" si="116"/>
        <v>IUP30087</v>
      </c>
      <c r="B7441" s="611" t="s">
        <v>7748</v>
      </c>
      <c r="C7441" s="611" t="s">
        <v>7749</v>
      </c>
      <c r="D7441" s="611" t="s">
        <v>3</v>
      </c>
      <c r="E7441" s="612">
        <v>11.61</v>
      </c>
      <c r="F7441" s="611" t="s">
        <v>8297</v>
      </c>
      <c r="G7441" s="611" t="s">
        <v>19462</v>
      </c>
      <c r="H7441" s="611" t="s">
        <v>28176</v>
      </c>
    </row>
    <row r="7442" spans="1:8" x14ac:dyDescent="0.2">
      <c r="A7442" s="609" t="str">
        <f t="shared" si="116"/>
        <v>IUP30089</v>
      </c>
      <c r="B7442" s="611" t="s">
        <v>7750</v>
      </c>
      <c r="C7442" s="611" t="s">
        <v>7751</v>
      </c>
      <c r="D7442" s="611" t="s">
        <v>4</v>
      </c>
      <c r="E7442" s="612">
        <v>1312.49</v>
      </c>
      <c r="F7442" s="611" t="s">
        <v>8297</v>
      </c>
      <c r="G7442" s="611" t="s">
        <v>19462</v>
      </c>
      <c r="H7442" s="611" t="s">
        <v>28176</v>
      </c>
    </row>
    <row r="7443" spans="1:8" x14ac:dyDescent="0.2">
      <c r="A7443" s="609" t="str">
        <f t="shared" si="116"/>
        <v>IUP30090</v>
      </c>
      <c r="B7443" s="611" t="s">
        <v>7752</v>
      </c>
      <c r="C7443" s="611" t="s">
        <v>7753</v>
      </c>
      <c r="D7443" s="611" t="s">
        <v>4</v>
      </c>
      <c r="E7443" s="612">
        <v>60.81</v>
      </c>
      <c r="F7443" s="611" t="s">
        <v>8297</v>
      </c>
      <c r="G7443" s="611" t="s">
        <v>19462</v>
      </c>
      <c r="H7443" s="611" t="s">
        <v>28176</v>
      </c>
    </row>
    <row r="7444" spans="1:8" x14ac:dyDescent="0.2">
      <c r="A7444" s="609" t="str">
        <f t="shared" si="116"/>
        <v>IUP30091</v>
      </c>
      <c r="B7444" s="611" t="s">
        <v>7754</v>
      </c>
      <c r="C7444" s="611" t="s">
        <v>7755</v>
      </c>
      <c r="D7444" s="611" t="s">
        <v>4</v>
      </c>
      <c r="E7444" s="612">
        <v>1786.45</v>
      </c>
      <c r="F7444" s="611" t="s">
        <v>8297</v>
      </c>
      <c r="G7444" s="611" t="s">
        <v>19462</v>
      </c>
      <c r="H7444" s="611" t="s">
        <v>28176</v>
      </c>
    </row>
    <row r="7445" spans="1:8" x14ac:dyDescent="0.2">
      <c r="A7445" s="609" t="str">
        <f t="shared" si="116"/>
        <v>IUP30092</v>
      </c>
      <c r="B7445" s="611" t="s">
        <v>7756</v>
      </c>
      <c r="C7445" s="611" t="s">
        <v>7757</v>
      </c>
      <c r="D7445" s="611" t="s">
        <v>4</v>
      </c>
      <c r="E7445" s="612">
        <v>1227.67</v>
      </c>
      <c r="F7445" s="611" t="s">
        <v>8297</v>
      </c>
      <c r="G7445" s="611" t="s">
        <v>19462</v>
      </c>
      <c r="H7445" s="611" t="s">
        <v>28176</v>
      </c>
    </row>
    <row r="7446" spans="1:8" x14ac:dyDescent="0.2">
      <c r="A7446" s="609" t="str">
        <f t="shared" si="116"/>
        <v>IUP30093</v>
      </c>
      <c r="B7446" s="611" t="s">
        <v>7758</v>
      </c>
      <c r="C7446" s="611" t="s">
        <v>7759</v>
      </c>
      <c r="D7446" s="611" t="s">
        <v>4</v>
      </c>
      <c r="E7446" s="612">
        <v>89.21</v>
      </c>
      <c r="F7446" s="611" t="s">
        <v>8297</v>
      </c>
      <c r="G7446" s="611" t="s">
        <v>19462</v>
      </c>
      <c r="H7446" s="611" t="s">
        <v>28176</v>
      </c>
    </row>
    <row r="7447" spans="1:8" x14ac:dyDescent="0.2">
      <c r="A7447" s="609" t="str">
        <f t="shared" si="116"/>
        <v>IUP30094</v>
      </c>
      <c r="B7447" s="611" t="s">
        <v>7760</v>
      </c>
      <c r="C7447" s="611" t="s">
        <v>7761</v>
      </c>
      <c r="D7447" s="611" t="s">
        <v>3</v>
      </c>
      <c r="E7447" s="612">
        <v>2.34</v>
      </c>
      <c r="F7447" s="611" t="s">
        <v>8297</v>
      </c>
      <c r="G7447" s="611" t="s">
        <v>19462</v>
      </c>
      <c r="H7447" s="611" t="s">
        <v>28176</v>
      </c>
    </row>
    <row r="7448" spans="1:8" x14ac:dyDescent="0.2">
      <c r="A7448" s="609" t="str">
        <f t="shared" si="116"/>
        <v>IUP30095</v>
      </c>
      <c r="B7448" s="611" t="s">
        <v>7762</v>
      </c>
      <c r="C7448" s="611" t="s">
        <v>7763</v>
      </c>
      <c r="D7448" s="611" t="s">
        <v>4</v>
      </c>
      <c r="E7448" s="612">
        <v>1181.9000000000001</v>
      </c>
      <c r="F7448" s="611" t="s">
        <v>8297</v>
      </c>
      <c r="G7448" s="611" t="s">
        <v>19462</v>
      </c>
      <c r="H7448" s="611" t="s">
        <v>28176</v>
      </c>
    </row>
    <row r="7449" spans="1:8" x14ac:dyDescent="0.2">
      <c r="A7449" s="609" t="str">
        <f t="shared" si="116"/>
        <v>IUP30096</v>
      </c>
      <c r="B7449" s="611" t="s">
        <v>7764</v>
      </c>
      <c r="C7449" s="611" t="s">
        <v>7765</v>
      </c>
      <c r="D7449" s="611" t="s">
        <v>3</v>
      </c>
      <c r="E7449" s="612">
        <v>14.59</v>
      </c>
      <c r="F7449" s="611" t="s">
        <v>8297</v>
      </c>
      <c r="G7449" s="611" t="s">
        <v>19462</v>
      </c>
      <c r="H7449" s="611" t="s">
        <v>28176</v>
      </c>
    </row>
    <row r="7450" spans="1:8" x14ac:dyDescent="0.2">
      <c r="A7450" s="609" t="str">
        <f t="shared" si="116"/>
        <v>IUP30097</v>
      </c>
      <c r="B7450" s="611" t="s">
        <v>8298</v>
      </c>
      <c r="C7450" s="611" t="s">
        <v>8299</v>
      </c>
      <c r="D7450" s="611" t="s">
        <v>4</v>
      </c>
      <c r="E7450" s="612">
        <v>47.97</v>
      </c>
      <c r="F7450" s="611" t="s">
        <v>8297</v>
      </c>
      <c r="G7450" s="611" t="s">
        <v>19462</v>
      </c>
      <c r="H7450" s="611" t="s">
        <v>28176</v>
      </c>
    </row>
    <row r="7451" spans="1:8" x14ac:dyDescent="0.2">
      <c r="A7451" s="609" t="str">
        <f t="shared" si="116"/>
        <v>IUP30098</v>
      </c>
      <c r="B7451" s="611" t="s">
        <v>8717</v>
      </c>
      <c r="C7451" s="611" t="s">
        <v>8718</v>
      </c>
      <c r="D7451" s="611" t="s">
        <v>4</v>
      </c>
      <c r="E7451" s="612">
        <v>50.82</v>
      </c>
      <c r="F7451" s="611" t="s">
        <v>8297</v>
      </c>
      <c r="G7451" s="611" t="s">
        <v>19462</v>
      </c>
      <c r="H7451" s="611" t="s">
        <v>28176</v>
      </c>
    </row>
    <row r="7452" spans="1:8" x14ac:dyDescent="0.2">
      <c r="A7452" s="609" t="str">
        <f t="shared" si="116"/>
        <v>IUP30099</v>
      </c>
      <c r="B7452" s="611" t="s">
        <v>8719</v>
      </c>
      <c r="C7452" s="611" t="s">
        <v>8720</v>
      </c>
      <c r="D7452" s="611" t="s">
        <v>4</v>
      </c>
      <c r="E7452" s="612">
        <v>125.41</v>
      </c>
      <c r="F7452" s="611" t="s">
        <v>8297</v>
      </c>
      <c r="G7452" s="611" t="s">
        <v>19462</v>
      </c>
      <c r="H7452" s="611" t="s">
        <v>28176</v>
      </c>
    </row>
    <row r="7453" spans="1:8" x14ac:dyDescent="0.2">
      <c r="A7453" s="609" t="str">
        <f t="shared" si="116"/>
        <v>IUP30100</v>
      </c>
      <c r="B7453" s="611" t="s">
        <v>17811</v>
      </c>
      <c r="C7453" s="611" t="s">
        <v>17812</v>
      </c>
      <c r="D7453" s="611" t="s">
        <v>4</v>
      </c>
      <c r="E7453" s="612">
        <v>58.57</v>
      </c>
      <c r="F7453" s="611" t="s">
        <v>8297</v>
      </c>
      <c r="G7453" s="611" t="s">
        <v>19462</v>
      </c>
      <c r="H7453" s="611" t="s">
        <v>28176</v>
      </c>
    </row>
    <row r="7454" spans="1:8" x14ac:dyDescent="0.2">
      <c r="A7454" s="609" t="str">
        <f t="shared" si="116"/>
        <v>IUP30101</v>
      </c>
      <c r="B7454" s="611" t="s">
        <v>17813</v>
      </c>
      <c r="C7454" s="611" t="s">
        <v>17814</v>
      </c>
      <c r="D7454" s="611" t="s">
        <v>4</v>
      </c>
      <c r="E7454" s="612">
        <v>73.680000000000007</v>
      </c>
      <c r="F7454" s="611" t="s">
        <v>8297</v>
      </c>
      <c r="G7454" s="611" t="s">
        <v>19462</v>
      </c>
      <c r="H7454" s="611" t="s">
        <v>28176</v>
      </c>
    </row>
    <row r="7455" spans="1:8" x14ac:dyDescent="0.2">
      <c r="A7455" s="609" t="str">
        <f t="shared" si="116"/>
        <v>IUP30102</v>
      </c>
      <c r="B7455" s="611" t="s">
        <v>17815</v>
      </c>
      <c r="C7455" s="611" t="s">
        <v>17816</v>
      </c>
      <c r="D7455" s="611" t="s">
        <v>4</v>
      </c>
      <c r="E7455" s="612">
        <v>72.849999999999994</v>
      </c>
      <c r="F7455" s="611" t="s">
        <v>8297</v>
      </c>
      <c r="G7455" s="611" t="s">
        <v>19462</v>
      </c>
      <c r="H7455" s="611" t="s">
        <v>28176</v>
      </c>
    </row>
    <row r="7456" spans="1:8" x14ac:dyDescent="0.2">
      <c r="A7456" s="609" t="str">
        <f t="shared" si="116"/>
        <v>IUP30104</v>
      </c>
      <c r="B7456" s="611" t="s">
        <v>31986</v>
      </c>
      <c r="C7456" s="611" t="s">
        <v>31987</v>
      </c>
      <c r="D7456" s="611" t="s">
        <v>4</v>
      </c>
      <c r="E7456" s="612">
        <v>11.09</v>
      </c>
      <c r="F7456" s="611" t="s">
        <v>8297</v>
      </c>
      <c r="G7456" s="611" t="s">
        <v>19462</v>
      </c>
      <c r="H7456" s="611" t="s">
        <v>28176</v>
      </c>
    </row>
    <row r="7457" spans="1:8" x14ac:dyDescent="0.2">
      <c r="A7457" s="609" t="str">
        <f t="shared" si="116"/>
        <v>IUP30105</v>
      </c>
      <c r="B7457" s="611" t="s">
        <v>31908</v>
      </c>
      <c r="C7457" s="611" t="s">
        <v>31909</v>
      </c>
      <c r="D7457" s="611" t="s">
        <v>1</v>
      </c>
      <c r="E7457" s="612">
        <v>45.23</v>
      </c>
      <c r="F7457" s="611" t="s">
        <v>8297</v>
      </c>
      <c r="G7457" s="611" t="s">
        <v>19462</v>
      </c>
      <c r="H7457" s="611" t="s">
        <v>28176</v>
      </c>
    </row>
    <row r="7458" spans="1:8" x14ac:dyDescent="0.2">
      <c r="A7458" s="609" t="str">
        <f t="shared" si="116"/>
        <v>IUP30106</v>
      </c>
      <c r="B7458" s="611" t="s">
        <v>31889</v>
      </c>
      <c r="C7458" s="611" t="s">
        <v>31890</v>
      </c>
      <c r="D7458" s="611" t="s">
        <v>3</v>
      </c>
      <c r="E7458" s="612">
        <v>32.9</v>
      </c>
      <c r="F7458" s="611" t="s">
        <v>8297</v>
      </c>
      <c r="G7458" s="611" t="s">
        <v>19462</v>
      </c>
      <c r="H7458" s="611" t="s">
        <v>28176</v>
      </c>
    </row>
    <row r="7459" spans="1:8" x14ac:dyDescent="0.2">
      <c r="A7459" s="609" t="str">
        <f t="shared" si="116"/>
        <v>IUP30107</v>
      </c>
      <c r="B7459" s="611" t="s">
        <v>8721</v>
      </c>
      <c r="C7459" s="611" t="s">
        <v>8722</v>
      </c>
      <c r="D7459" s="611" t="s">
        <v>4</v>
      </c>
      <c r="E7459" s="612">
        <v>5.15</v>
      </c>
      <c r="F7459" s="611" t="s">
        <v>8297</v>
      </c>
      <c r="G7459" s="611" t="s">
        <v>19462</v>
      </c>
      <c r="H7459" s="611" t="s">
        <v>28176</v>
      </c>
    </row>
    <row r="7460" spans="1:8" x14ac:dyDescent="0.2">
      <c r="A7460" s="609" t="str">
        <f t="shared" si="116"/>
        <v>IUP30108</v>
      </c>
      <c r="B7460" s="611" t="s">
        <v>17817</v>
      </c>
      <c r="C7460" s="611" t="s">
        <v>17818</v>
      </c>
      <c r="D7460" s="611" t="s">
        <v>4</v>
      </c>
      <c r="E7460" s="612">
        <v>18.23</v>
      </c>
      <c r="F7460" s="611" t="s">
        <v>8297</v>
      </c>
      <c r="G7460" s="611" t="s">
        <v>19462</v>
      </c>
      <c r="H7460" s="611" t="s">
        <v>28176</v>
      </c>
    </row>
    <row r="7461" spans="1:8" x14ac:dyDescent="0.2">
      <c r="A7461" s="609" t="str">
        <f t="shared" si="116"/>
        <v>IUP30109</v>
      </c>
      <c r="B7461" s="611" t="s">
        <v>31869</v>
      </c>
      <c r="C7461" s="611" t="s">
        <v>31870</v>
      </c>
      <c r="D7461" s="611" t="s">
        <v>4</v>
      </c>
      <c r="E7461" s="612">
        <v>63.59</v>
      </c>
      <c r="F7461" s="611" t="s">
        <v>8297</v>
      </c>
      <c r="G7461" s="611" t="s">
        <v>19462</v>
      </c>
      <c r="H7461" s="611" t="s">
        <v>28176</v>
      </c>
    </row>
    <row r="7462" spans="1:8" x14ac:dyDescent="0.2">
      <c r="A7462" s="609" t="str">
        <f t="shared" si="116"/>
        <v>IUP30110</v>
      </c>
      <c r="B7462" s="611" t="s">
        <v>31916</v>
      </c>
      <c r="C7462" s="611" t="s">
        <v>31917</v>
      </c>
      <c r="D7462" s="611" t="s">
        <v>3</v>
      </c>
      <c r="E7462" s="612">
        <v>66.55</v>
      </c>
      <c r="F7462" s="611" t="s">
        <v>8297</v>
      </c>
      <c r="G7462" s="611" t="s">
        <v>19462</v>
      </c>
      <c r="H7462" s="611" t="s">
        <v>28176</v>
      </c>
    </row>
    <row r="7463" spans="1:8" x14ac:dyDescent="0.2">
      <c r="A7463" s="609" t="str">
        <f t="shared" si="116"/>
        <v>IUP30111</v>
      </c>
      <c r="B7463" s="611" t="s">
        <v>31830</v>
      </c>
      <c r="C7463" s="611" t="s">
        <v>31831</v>
      </c>
      <c r="D7463" s="611" t="s">
        <v>3</v>
      </c>
      <c r="E7463" s="612">
        <v>82.16</v>
      </c>
      <c r="F7463" s="611" t="s">
        <v>8297</v>
      </c>
      <c r="G7463" s="611" t="s">
        <v>19462</v>
      </c>
      <c r="H7463" s="611" t="s">
        <v>28176</v>
      </c>
    </row>
    <row r="7464" spans="1:8" x14ac:dyDescent="0.2">
      <c r="A7464" s="609" t="str">
        <f t="shared" si="116"/>
        <v>IUP30112</v>
      </c>
      <c r="B7464" s="611" t="s">
        <v>31891</v>
      </c>
      <c r="C7464" s="611" t="s">
        <v>31892</v>
      </c>
      <c r="D7464" s="611" t="s">
        <v>4</v>
      </c>
      <c r="E7464" s="612">
        <v>1220.6500000000001</v>
      </c>
      <c r="F7464" s="611" t="s">
        <v>8297</v>
      </c>
      <c r="G7464" s="611" t="s">
        <v>19462</v>
      </c>
      <c r="H7464" s="611" t="s">
        <v>28176</v>
      </c>
    </row>
    <row r="7465" spans="1:8" x14ac:dyDescent="0.2">
      <c r="A7465" s="609" t="str">
        <f t="shared" si="116"/>
        <v>IUP30113</v>
      </c>
      <c r="B7465" s="611" t="s">
        <v>31887</v>
      </c>
      <c r="C7465" s="611" t="s">
        <v>31888</v>
      </c>
      <c r="D7465" s="611" t="s">
        <v>3</v>
      </c>
      <c r="E7465" s="612">
        <v>5.84</v>
      </c>
      <c r="F7465" s="611" t="s">
        <v>8297</v>
      </c>
      <c r="G7465" s="611" t="s">
        <v>19462</v>
      </c>
      <c r="H7465" s="611" t="s">
        <v>28176</v>
      </c>
    </row>
    <row r="7466" spans="1:8" x14ac:dyDescent="0.2">
      <c r="A7466" s="609" t="str">
        <f t="shared" si="116"/>
        <v>IUP30114</v>
      </c>
      <c r="B7466" s="611" t="s">
        <v>31816</v>
      </c>
      <c r="C7466" s="611" t="s">
        <v>31817</v>
      </c>
      <c r="D7466" s="611" t="s">
        <v>3</v>
      </c>
      <c r="E7466" s="612">
        <v>0.55000000000000004</v>
      </c>
      <c r="F7466" s="611" t="s">
        <v>8297</v>
      </c>
      <c r="G7466" s="611" t="s">
        <v>19462</v>
      </c>
      <c r="H7466" s="611" t="s">
        <v>28176</v>
      </c>
    </row>
    <row r="7467" spans="1:8" x14ac:dyDescent="0.2">
      <c r="A7467" s="609" t="str">
        <f t="shared" si="116"/>
        <v>IUP30115</v>
      </c>
      <c r="B7467" s="611" t="s">
        <v>31950</v>
      </c>
      <c r="C7467" s="611" t="s">
        <v>31951</v>
      </c>
      <c r="D7467" s="611" t="s">
        <v>3</v>
      </c>
      <c r="E7467" s="612">
        <v>28.64</v>
      </c>
      <c r="F7467" s="611" t="s">
        <v>8297</v>
      </c>
      <c r="G7467" s="611" t="s">
        <v>19462</v>
      </c>
      <c r="H7467" s="611" t="s">
        <v>28176</v>
      </c>
    </row>
    <row r="7468" spans="1:8" x14ac:dyDescent="0.2">
      <c r="A7468" s="609" t="str">
        <f t="shared" si="116"/>
        <v>IUP30116</v>
      </c>
      <c r="B7468" s="611" t="s">
        <v>31792</v>
      </c>
      <c r="C7468" s="611" t="s">
        <v>31793</v>
      </c>
      <c r="D7468" s="611" t="s">
        <v>3</v>
      </c>
      <c r="E7468" s="612">
        <v>1.67</v>
      </c>
      <c r="F7468" s="611" t="s">
        <v>8297</v>
      </c>
      <c r="G7468" s="611" t="s">
        <v>19462</v>
      </c>
      <c r="H7468" s="611" t="s">
        <v>28176</v>
      </c>
    </row>
    <row r="7469" spans="1:8" x14ac:dyDescent="0.2">
      <c r="A7469" s="609" t="str">
        <f t="shared" si="116"/>
        <v>IUP30117</v>
      </c>
      <c r="B7469" s="611" t="s">
        <v>31814</v>
      </c>
      <c r="C7469" s="611" t="s">
        <v>31815</v>
      </c>
      <c r="D7469" s="611" t="s">
        <v>4</v>
      </c>
      <c r="E7469" s="612">
        <v>15.58</v>
      </c>
      <c r="F7469" s="611" t="s">
        <v>8297</v>
      </c>
      <c r="G7469" s="611" t="s">
        <v>19462</v>
      </c>
      <c r="H7469" s="611" t="s">
        <v>28176</v>
      </c>
    </row>
    <row r="7470" spans="1:8" x14ac:dyDescent="0.2">
      <c r="A7470" s="609" t="str">
        <f t="shared" si="116"/>
        <v>IUP30120</v>
      </c>
      <c r="B7470" s="611" t="s">
        <v>31877</v>
      </c>
      <c r="C7470" s="611" t="s">
        <v>31878</v>
      </c>
      <c r="D7470" s="611" t="s">
        <v>2</v>
      </c>
      <c r="E7470" s="612">
        <v>25.12</v>
      </c>
      <c r="F7470" s="611" t="s">
        <v>8297</v>
      </c>
      <c r="G7470" s="611" t="s">
        <v>19462</v>
      </c>
      <c r="H7470" s="611" t="s">
        <v>28176</v>
      </c>
    </row>
    <row r="7471" spans="1:8" x14ac:dyDescent="0.2">
      <c r="A7471" s="609" t="str">
        <f t="shared" si="116"/>
        <v>IUP30200</v>
      </c>
      <c r="B7471" s="611" t="s">
        <v>18428</v>
      </c>
      <c r="C7471" s="611" t="s">
        <v>18429</v>
      </c>
      <c r="D7471" s="611" t="s">
        <v>3</v>
      </c>
      <c r="E7471" s="612">
        <v>7.31</v>
      </c>
      <c r="F7471" s="611" t="s">
        <v>8297</v>
      </c>
      <c r="G7471" s="611" t="s">
        <v>19462</v>
      </c>
      <c r="H7471" s="611" t="s">
        <v>28176</v>
      </c>
    </row>
    <row r="7472" spans="1:8" x14ac:dyDescent="0.2">
      <c r="A7472" s="609" t="str">
        <f t="shared" ref="A7472:A7535" si="117">IF(ISERROR(SEARCH("/",B7472)=6),TRIM(CLEAN(B7472)),IF(SEARCH("/",B7472)=6,IF(LEN(TRIM(CLEAN(B7472)))=7,LEFT(TRIM(CLEAN(B7472)),6)&amp;"00"&amp;RIGHT(TRIM(CLEAN(B7472)),1),LEFT(TRIM(CLEAN(B7472)),6)&amp;"0"&amp;RIGHT(TRIM(CLEAN(B7472)),2)),TRIM(CLEAN(B7472))))</f>
        <v>IUP30201</v>
      </c>
      <c r="B7472" s="611" t="s">
        <v>18430</v>
      </c>
      <c r="C7472" s="611" t="s">
        <v>18431</v>
      </c>
      <c r="D7472" s="611" t="s">
        <v>3</v>
      </c>
      <c r="E7472" s="612">
        <v>13.62</v>
      </c>
      <c r="F7472" s="611" t="s">
        <v>8297</v>
      </c>
      <c r="G7472" s="611" t="s">
        <v>19462</v>
      </c>
      <c r="H7472" s="611" t="s">
        <v>28176</v>
      </c>
    </row>
    <row r="7473" spans="1:8" x14ac:dyDescent="0.2">
      <c r="A7473" s="609" t="str">
        <f t="shared" si="117"/>
        <v>IUP30202</v>
      </c>
      <c r="B7473" s="611" t="s">
        <v>18432</v>
      </c>
      <c r="C7473" s="611" t="s">
        <v>18433</v>
      </c>
      <c r="D7473" s="611" t="s">
        <v>3</v>
      </c>
      <c r="E7473" s="612">
        <v>18.579999999999998</v>
      </c>
      <c r="F7473" s="611" t="s">
        <v>8297</v>
      </c>
      <c r="G7473" s="611" t="s">
        <v>19462</v>
      </c>
      <c r="H7473" s="611" t="s">
        <v>28176</v>
      </c>
    </row>
    <row r="7474" spans="1:8" x14ac:dyDescent="0.2">
      <c r="A7474" s="609" t="str">
        <f t="shared" si="117"/>
        <v>IUP30250</v>
      </c>
      <c r="B7474" s="611" t="s">
        <v>31794</v>
      </c>
      <c r="C7474" s="611" t="s">
        <v>31795</v>
      </c>
      <c r="D7474" s="611" t="s">
        <v>4</v>
      </c>
      <c r="E7474" s="612">
        <v>22.37</v>
      </c>
      <c r="F7474" s="611" t="s">
        <v>8297</v>
      </c>
      <c r="G7474" s="611" t="s">
        <v>19462</v>
      </c>
      <c r="H7474" s="611" t="s">
        <v>28176</v>
      </c>
    </row>
    <row r="7475" spans="1:8" x14ac:dyDescent="0.2">
      <c r="A7475" s="609" t="str">
        <f t="shared" si="117"/>
        <v>IUP30350</v>
      </c>
      <c r="B7475" s="611" t="s">
        <v>31946</v>
      </c>
      <c r="C7475" s="611" t="s">
        <v>31947</v>
      </c>
      <c r="D7475" s="611" t="s">
        <v>4</v>
      </c>
      <c r="E7475" s="612">
        <v>47.32</v>
      </c>
      <c r="F7475" s="611" t="s">
        <v>8297</v>
      </c>
      <c r="G7475" s="611" t="s">
        <v>19462</v>
      </c>
      <c r="H7475" s="611" t="s">
        <v>28176</v>
      </c>
    </row>
    <row r="7476" spans="1:8" x14ac:dyDescent="0.2">
      <c r="A7476" s="609" t="str">
        <f t="shared" si="117"/>
        <v>IUP30400</v>
      </c>
      <c r="B7476" s="611" t="s">
        <v>31881</v>
      </c>
      <c r="C7476" s="611" t="s">
        <v>31882</v>
      </c>
      <c r="D7476" s="611" t="s">
        <v>4</v>
      </c>
      <c r="E7476" s="612">
        <v>301.12</v>
      </c>
      <c r="F7476" s="611" t="s">
        <v>8297</v>
      </c>
      <c r="G7476" s="611" t="s">
        <v>19462</v>
      </c>
      <c r="H7476" s="611" t="s">
        <v>28176</v>
      </c>
    </row>
    <row r="7477" spans="1:8" x14ac:dyDescent="0.2">
      <c r="A7477" s="609" t="str">
        <f t="shared" si="117"/>
        <v>IUP40001</v>
      </c>
      <c r="B7477" s="611" t="s">
        <v>7766</v>
      </c>
      <c r="C7477" s="611" t="s">
        <v>7767</v>
      </c>
      <c r="D7477" s="611" t="s">
        <v>2</v>
      </c>
      <c r="E7477" s="612">
        <v>33.049999999999997</v>
      </c>
      <c r="F7477" s="611" t="s">
        <v>8297</v>
      </c>
      <c r="G7477" s="611" t="s">
        <v>19462</v>
      </c>
      <c r="H7477" s="611" t="s">
        <v>28176</v>
      </c>
    </row>
    <row r="7478" spans="1:8" x14ac:dyDescent="0.2">
      <c r="A7478" s="609" t="str">
        <f t="shared" si="117"/>
        <v>IUP40002</v>
      </c>
      <c r="B7478" s="611" t="s">
        <v>7768</v>
      </c>
      <c r="C7478" s="611" t="s">
        <v>7767</v>
      </c>
      <c r="D7478" s="611" t="s">
        <v>2</v>
      </c>
      <c r="E7478" s="612">
        <v>33.049999999999997</v>
      </c>
      <c r="F7478" s="611" t="s">
        <v>8297</v>
      </c>
      <c r="G7478" s="611" t="s">
        <v>19462</v>
      </c>
      <c r="H7478" s="611" t="s">
        <v>28176</v>
      </c>
    </row>
    <row r="7479" spans="1:8" x14ac:dyDescent="0.2">
      <c r="A7479" s="609" t="str">
        <f t="shared" si="117"/>
        <v>IUP40003</v>
      </c>
      <c r="B7479" s="611" t="s">
        <v>7769</v>
      </c>
      <c r="C7479" s="611" t="s">
        <v>7770</v>
      </c>
      <c r="D7479" s="611" t="s">
        <v>1</v>
      </c>
      <c r="E7479" s="612">
        <v>19.8</v>
      </c>
      <c r="F7479" s="611" t="s">
        <v>8297</v>
      </c>
      <c r="G7479" s="611" t="s">
        <v>19462</v>
      </c>
      <c r="H7479" s="611" t="s">
        <v>28176</v>
      </c>
    </row>
    <row r="7480" spans="1:8" x14ac:dyDescent="0.2">
      <c r="A7480" s="609" t="str">
        <f t="shared" si="117"/>
        <v>IUP40004</v>
      </c>
      <c r="B7480" s="611" t="s">
        <v>7771</v>
      </c>
      <c r="C7480" s="611" t="s">
        <v>7772</v>
      </c>
      <c r="D7480" s="611" t="s">
        <v>3</v>
      </c>
      <c r="E7480" s="612">
        <v>0</v>
      </c>
      <c r="F7480" s="611" t="s">
        <v>8297</v>
      </c>
      <c r="G7480" s="611" t="s">
        <v>19462</v>
      </c>
      <c r="H7480" s="611" t="s">
        <v>28176</v>
      </c>
    </row>
    <row r="7481" spans="1:8" x14ac:dyDescent="0.2">
      <c r="A7481" s="609" t="str">
        <f t="shared" si="117"/>
        <v>IUP40005</v>
      </c>
      <c r="B7481" s="611" t="s">
        <v>17819</v>
      </c>
      <c r="C7481" s="611" t="s">
        <v>17820</v>
      </c>
      <c r="D7481" s="611" t="s">
        <v>3</v>
      </c>
      <c r="E7481" s="612">
        <v>49.11</v>
      </c>
      <c r="F7481" s="611" t="s">
        <v>8297</v>
      </c>
      <c r="G7481" s="611" t="s">
        <v>19462</v>
      </c>
      <c r="H7481" s="611" t="s">
        <v>28176</v>
      </c>
    </row>
    <row r="7482" spans="1:8" x14ac:dyDescent="0.2">
      <c r="A7482" s="609" t="str">
        <f t="shared" si="117"/>
        <v>IUP40006</v>
      </c>
      <c r="B7482" s="611" t="s">
        <v>18344</v>
      </c>
      <c r="C7482" s="611" t="s">
        <v>18345</v>
      </c>
      <c r="D7482" s="611" t="s">
        <v>3</v>
      </c>
      <c r="E7482" s="612">
        <v>43.96</v>
      </c>
      <c r="F7482" s="611" t="s">
        <v>8297</v>
      </c>
      <c r="G7482" s="611" t="s">
        <v>19462</v>
      </c>
      <c r="H7482" s="611" t="s">
        <v>28176</v>
      </c>
    </row>
    <row r="7483" spans="1:8" x14ac:dyDescent="0.2">
      <c r="A7483" s="609" t="str">
        <f t="shared" si="117"/>
        <v>IUP40007</v>
      </c>
      <c r="B7483" s="611" t="s">
        <v>31982</v>
      </c>
      <c r="C7483" s="611" t="s">
        <v>31983</v>
      </c>
      <c r="D7483" s="611" t="s">
        <v>2</v>
      </c>
      <c r="E7483" s="612">
        <v>23.47</v>
      </c>
      <c r="F7483" s="611" t="s">
        <v>8297</v>
      </c>
      <c r="G7483" s="611" t="s">
        <v>19462</v>
      </c>
      <c r="H7483" s="611" t="s">
        <v>28176</v>
      </c>
    </row>
    <row r="7484" spans="1:8" x14ac:dyDescent="0.2">
      <c r="A7484" s="609" t="str">
        <f t="shared" si="117"/>
        <v>IUP40008</v>
      </c>
      <c r="B7484" s="611" t="s">
        <v>31855</v>
      </c>
      <c r="C7484" s="611" t="s">
        <v>34628</v>
      </c>
      <c r="D7484" s="611" t="s">
        <v>3</v>
      </c>
      <c r="E7484" s="612">
        <v>81.010000000000005</v>
      </c>
      <c r="F7484" s="611" t="s">
        <v>8297</v>
      </c>
      <c r="G7484" s="611" t="s">
        <v>19462</v>
      </c>
      <c r="H7484" s="611" t="s">
        <v>28176</v>
      </c>
    </row>
    <row r="7485" spans="1:8" x14ac:dyDescent="0.2">
      <c r="A7485" s="609" t="str">
        <f t="shared" si="117"/>
        <v>IUP40009</v>
      </c>
      <c r="B7485" s="611" t="s">
        <v>31968</v>
      </c>
      <c r="C7485" s="611" t="s">
        <v>31969</v>
      </c>
      <c r="D7485" s="611" t="s">
        <v>4</v>
      </c>
      <c r="E7485" s="612">
        <v>857.94</v>
      </c>
      <c r="F7485" s="611" t="s">
        <v>8297</v>
      </c>
      <c r="G7485" s="611" t="s">
        <v>19462</v>
      </c>
      <c r="H7485" s="611" t="s">
        <v>28176</v>
      </c>
    </row>
    <row r="7486" spans="1:8" x14ac:dyDescent="0.2">
      <c r="A7486" s="609" t="str">
        <f t="shared" si="117"/>
        <v>IUS0001</v>
      </c>
      <c r="B7486" s="611" t="s">
        <v>458</v>
      </c>
      <c r="C7486" s="611" t="s">
        <v>7773</v>
      </c>
      <c r="D7486" s="611" t="s">
        <v>3</v>
      </c>
      <c r="E7486" s="612">
        <v>309.36</v>
      </c>
      <c r="F7486" s="611" t="s">
        <v>8297</v>
      </c>
      <c r="G7486" s="611" t="s">
        <v>19462</v>
      </c>
      <c r="H7486" s="611" t="s">
        <v>28176</v>
      </c>
    </row>
    <row r="7487" spans="1:8" x14ac:dyDescent="0.2">
      <c r="A7487" s="609" t="str">
        <f t="shared" si="117"/>
        <v>IUS0023</v>
      </c>
      <c r="B7487" s="611" t="s">
        <v>7774</v>
      </c>
      <c r="C7487" s="611" t="s">
        <v>7775</v>
      </c>
      <c r="D7487" s="611" t="s">
        <v>3</v>
      </c>
      <c r="E7487" s="612">
        <v>116.54</v>
      </c>
      <c r="F7487" s="611" t="s">
        <v>8297</v>
      </c>
      <c r="G7487" s="611" t="s">
        <v>19462</v>
      </c>
      <c r="H7487" s="611" t="s">
        <v>28176</v>
      </c>
    </row>
    <row r="7488" spans="1:8" x14ac:dyDescent="0.2">
      <c r="A7488" s="609" t="str">
        <f t="shared" si="117"/>
        <v>IUS0024</v>
      </c>
      <c r="B7488" s="611" t="s">
        <v>7776</v>
      </c>
      <c r="C7488" s="611" t="s">
        <v>7777</v>
      </c>
      <c r="D7488" s="611" t="s">
        <v>1</v>
      </c>
      <c r="E7488" s="612">
        <v>80.930000000000007</v>
      </c>
      <c r="F7488" s="611" t="s">
        <v>8297</v>
      </c>
      <c r="G7488" s="611" t="s">
        <v>19462</v>
      </c>
      <c r="H7488" s="611" t="s">
        <v>28176</v>
      </c>
    </row>
    <row r="7489" spans="1:8" x14ac:dyDescent="0.2">
      <c r="A7489" s="609" t="str">
        <f t="shared" si="117"/>
        <v>IUS0025</v>
      </c>
      <c r="B7489" s="611" t="s">
        <v>7778</v>
      </c>
      <c r="C7489" s="611" t="s">
        <v>7777</v>
      </c>
      <c r="D7489" s="611" t="s">
        <v>1</v>
      </c>
      <c r="E7489" s="612">
        <v>80.930000000000007</v>
      </c>
      <c r="F7489" s="611" t="s">
        <v>8297</v>
      </c>
      <c r="G7489" s="611" t="s">
        <v>19462</v>
      </c>
      <c r="H7489" s="611" t="s">
        <v>28176</v>
      </c>
    </row>
    <row r="7490" spans="1:8" x14ac:dyDescent="0.2">
      <c r="A7490" s="609" t="str">
        <f t="shared" si="117"/>
        <v>IUS0026</v>
      </c>
      <c r="B7490" s="611" t="s">
        <v>7779</v>
      </c>
      <c r="C7490" s="611" t="s">
        <v>7780</v>
      </c>
      <c r="D7490" s="611" t="s">
        <v>1</v>
      </c>
      <c r="E7490" s="612">
        <v>3116.76</v>
      </c>
      <c r="F7490" s="611" t="s">
        <v>8297</v>
      </c>
      <c r="G7490" s="611" t="s">
        <v>19462</v>
      </c>
      <c r="H7490" s="611" t="s">
        <v>28176</v>
      </c>
    </row>
    <row r="7491" spans="1:8" x14ac:dyDescent="0.2">
      <c r="A7491" s="609" t="str">
        <f t="shared" si="117"/>
        <v>IUS0027</v>
      </c>
      <c r="B7491" s="611" t="s">
        <v>7781</v>
      </c>
      <c r="C7491" s="611" t="s">
        <v>7782</v>
      </c>
      <c r="D7491" s="611" t="s">
        <v>3</v>
      </c>
      <c r="E7491" s="612">
        <v>89.72</v>
      </c>
      <c r="F7491" s="611" t="s">
        <v>8297</v>
      </c>
      <c r="G7491" s="611" t="s">
        <v>19462</v>
      </c>
      <c r="H7491" s="611" t="s">
        <v>28176</v>
      </c>
    </row>
    <row r="7492" spans="1:8" x14ac:dyDescent="0.2">
      <c r="A7492" s="609" t="str">
        <f t="shared" si="117"/>
        <v>IUS0028</v>
      </c>
      <c r="B7492" s="611" t="s">
        <v>7783</v>
      </c>
      <c r="C7492" s="611" t="s">
        <v>7784</v>
      </c>
      <c r="D7492" s="611" t="s">
        <v>3</v>
      </c>
      <c r="E7492" s="612">
        <v>14.54</v>
      </c>
      <c r="F7492" s="611" t="s">
        <v>8297</v>
      </c>
      <c r="G7492" s="611" t="s">
        <v>19462</v>
      </c>
      <c r="H7492" s="611" t="s">
        <v>28176</v>
      </c>
    </row>
    <row r="7493" spans="1:8" x14ac:dyDescent="0.2">
      <c r="A7493" s="609" t="str">
        <f t="shared" si="117"/>
        <v>IUS0029</v>
      </c>
      <c r="B7493" s="611" t="s">
        <v>7785</v>
      </c>
      <c r="C7493" s="611" t="s">
        <v>7786</v>
      </c>
      <c r="D7493" s="611" t="s">
        <v>3</v>
      </c>
      <c r="E7493" s="612">
        <v>765.6</v>
      </c>
      <c r="F7493" s="611" t="s">
        <v>8297</v>
      </c>
      <c r="G7493" s="611" t="s">
        <v>19462</v>
      </c>
      <c r="H7493" s="611" t="s">
        <v>28176</v>
      </c>
    </row>
    <row r="7494" spans="1:8" x14ac:dyDescent="0.2">
      <c r="A7494" s="609" t="str">
        <f t="shared" si="117"/>
        <v>IUS0030</v>
      </c>
      <c r="B7494" s="611" t="s">
        <v>7787</v>
      </c>
      <c r="C7494" s="611" t="s">
        <v>718</v>
      </c>
      <c r="D7494" s="611" t="s">
        <v>1</v>
      </c>
      <c r="E7494" s="612">
        <v>471.93</v>
      </c>
      <c r="F7494" s="611" t="s">
        <v>8297</v>
      </c>
      <c r="G7494" s="611" t="s">
        <v>19462</v>
      </c>
      <c r="H7494" s="611" t="s">
        <v>28176</v>
      </c>
    </row>
    <row r="7495" spans="1:8" x14ac:dyDescent="0.2">
      <c r="A7495" s="609" t="str">
        <f t="shared" si="117"/>
        <v>IUS0031</v>
      </c>
      <c r="B7495" s="611" t="s">
        <v>31976</v>
      </c>
      <c r="C7495" s="611" t="s">
        <v>31977</v>
      </c>
      <c r="D7495" s="611" t="s">
        <v>3</v>
      </c>
      <c r="E7495" s="612">
        <v>963.78</v>
      </c>
      <c r="F7495" s="611" t="s">
        <v>8297</v>
      </c>
      <c r="G7495" s="611" t="s">
        <v>19462</v>
      </c>
      <c r="H7495" s="611" t="s">
        <v>28176</v>
      </c>
    </row>
    <row r="7496" spans="1:8" x14ac:dyDescent="0.2">
      <c r="A7496" s="609" t="str">
        <f t="shared" si="117"/>
        <v>IUS10021</v>
      </c>
      <c r="B7496" s="611" t="s">
        <v>7788</v>
      </c>
      <c r="C7496" s="611" t="s">
        <v>31907</v>
      </c>
      <c r="D7496" s="611" t="s">
        <v>3</v>
      </c>
      <c r="E7496" s="612">
        <v>17.260000000000002</v>
      </c>
      <c r="F7496" s="611" t="s">
        <v>8297</v>
      </c>
      <c r="G7496" s="611" t="s">
        <v>19462</v>
      </c>
      <c r="H7496" s="611" t="s">
        <v>28176</v>
      </c>
    </row>
    <row r="7497" spans="1:8" x14ac:dyDescent="0.2">
      <c r="A7497" s="609" t="str">
        <f t="shared" si="117"/>
        <v>IUS11003</v>
      </c>
      <c r="B7497" s="611" t="s">
        <v>7789</v>
      </c>
      <c r="C7497" s="611" t="s">
        <v>7790</v>
      </c>
      <c r="D7497" s="611" t="s">
        <v>3</v>
      </c>
      <c r="E7497" s="612">
        <v>4.9800000000000004</v>
      </c>
      <c r="F7497" s="611" t="s">
        <v>8297</v>
      </c>
      <c r="G7497" s="611" t="s">
        <v>19462</v>
      </c>
      <c r="H7497" s="611" t="s">
        <v>28176</v>
      </c>
    </row>
    <row r="7498" spans="1:8" x14ac:dyDescent="0.2">
      <c r="A7498" s="609" t="str">
        <f t="shared" si="117"/>
        <v>IUS20001</v>
      </c>
      <c r="B7498" s="611" t="s">
        <v>311</v>
      </c>
      <c r="C7498" s="611" t="s">
        <v>456</v>
      </c>
      <c r="D7498" s="611" t="s">
        <v>1</v>
      </c>
      <c r="E7498" s="612">
        <v>275.85000000000002</v>
      </c>
      <c r="F7498" s="611" t="s">
        <v>8297</v>
      </c>
      <c r="G7498" s="611" t="s">
        <v>19462</v>
      </c>
      <c r="H7498" s="611" t="s">
        <v>28176</v>
      </c>
    </row>
    <row r="7499" spans="1:8" x14ac:dyDescent="0.2">
      <c r="A7499" s="609" t="str">
        <f t="shared" si="117"/>
        <v>IUS20002</v>
      </c>
      <c r="B7499" s="611" t="s">
        <v>7791</v>
      </c>
      <c r="C7499" s="611" t="s">
        <v>7792</v>
      </c>
      <c r="D7499" s="611" t="s">
        <v>3</v>
      </c>
      <c r="E7499" s="612">
        <v>325.55</v>
      </c>
      <c r="F7499" s="611" t="s">
        <v>8297</v>
      </c>
      <c r="G7499" s="611" t="s">
        <v>19462</v>
      </c>
      <c r="H7499" s="611" t="s">
        <v>28176</v>
      </c>
    </row>
    <row r="7500" spans="1:8" x14ac:dyDescent="0.2">
      <c r="A7500" s="609" t="str">
        <f t="shared" si="117"/>
        <v>IUS20003</v>
      </c>
      <c r="B7500" s="611" t="s">
        <v>7793</v>
      </c>
      <c r="C7500" s="611" t="s">
        <v>7794</v>
      </c>
      <c r="D7500" s="611" t="s">
        <v>1</v>
      </c>
      <c r="E7500" s="612">
        <v>91.03</v>
      </c>
      <c r="F7500" s="611" t="s">
        <v>8297</v>
      </c>
      <c r="G7500" s="611" t="s">
        <v>19462</v>
      </c>
      <c r="H7500" s="611" t="s">
        <v>28176</v>
      </c>
    </row>
    <row r="7501" spans="1:8" x14ac:dyDescent="0.2">
      <c r="A7501" s="609" t="str">
        <f t="shared" si="117"/>
        <v>IUS20004</v>
      </c>
      <c r="B7501" s="611" t="s">
        <v>7795</v>
      </c>
      <c r="C7501" s="611" t="s">
        <v>7796</v>
      </c>
      <c r="D7501" s="611" t="s">
        <v>1</v>
      </c>
      <c r="E7501" s="612">
        <v>169.41</v>
      </c>
      <c r="F7501" s="611" t="s">
        <v>8297</v>
      </c>
      <c r="G7501" s="611" t="s">
        <v>19462</v>
      </c>
      <c r="H7501" s="611" t="s">
        <v>28176</v>
      </c>
    </row>
    <row r="7502" spans="1:8" x14ac:dyDescent="0.2">
      <c r="A7502" s="609" t="str">
        <f t="shared" si="117"/>
        <v>IUS20005</v>
      </c>
      <c r="B7502" s="611" t="s">
        <v>7797</v>
      </c>
      <c r="C7502" s="611" t="s">
        <v>7794</v>
      </c>
      <c r="D7502" s="611" t="s">
        <v>1</v>
      </c>
      <c r="E7502" s="612">
        <v>94.87</v>
      </c>
      <c r="F7502" s="611" t="s">
        <v>8297</v>
      </c>
      <c r="G7502" s="611" t="s">
        <v>19462</v>
      </c>
      <c r="H7502" s="611" t="s">
        <v>28176</v>
      </c>
    </row>
    <row r="7503" spans="1:8" x14ac:dyDescent="0.2">
      <c r="A7503" s="609" t="str">
        <f t="shared" si="117"/>
        <v>IUS20006</v>
      </c>
      <c r="B7503" s="611" t="s">
        <v>7798</v>
      </c>
      <c r="C7503" s="611" t="s">
        <v>7799</v>
      </c>
      <c r="D7503" s="611" t="s">
        <v>1</v>
      </c>
      <c r="E7503" s="612">
        <v>54.61</v>
      </c>
      <c r="F7503" s="611" t="s">
        <v>8297</v>
      </c>
      <c r="G7503" s="611" t="s">
        <v>19462</v>
      </c>
      <c r="H7503" s="611" t="s">
        <v>28176</v>
      </c>
    </row>
    <row r="7504" spans="1:8" x14ac:dyDescent="0.2">
      <c r="A7504" s="609" t="str">
        <f t="shared" si="117"/>
        <v>IUS20007</v>
      </c>
      <c r="B7504" s="611" t="s">
        <v>7800</v>
      </c>
      <c r="C7504" s="611" t="s">
        <v>7801</v>
      </c>
      <c r="D7504" s="611" t="s">
        <v>1</v>
      </c>
      <c r="E7504" s="612">
        <v>13.85</v>
      </c>
      <c r="F7504" s="611" t="s">
        <v>8297</v>
      </c>
      <c r="G7504" s="611" t="s">
        <v>19462</v>
      </c>
      <c r="H7504" s="611" t="s">
        <v>28176</v>
      </c>
    </row>
    <row r="7505" spans="1:8" x14ac:dyDescent="0.2">
      <c r="A7505" s="609" t="str">
        <f t="shared" si="117"/>
        <v>IUS20008</v>
      </c>
      <c r="B7505" s="611" t="s">
        <v>7802</v>
      </c>
      <c r="C7505" s="611" t="s">
        <v>7803</v>
      </c>
      <c r="D7505" s="611" t="s">
        <v>1</v>
      </c>
      <c r="E7505" s="612">
        <v>15.17</v>
      </c>
      <c r="F7505" s="611" t="s">
        <v>8297</v>
      </c>
      <c r="G7505" s="611" t="s">
        <v>19462</v>
      </c>
      <c r="H7505" s="611" t="s">
        <v>28176</v>
      </c>
    </row>
    <row r="7506" spans="1:8" x14ac:dyDescent="0.2">
      <c r="A7506" s="609" t="str">
        <f t="shared" si="117"/>
        <v>IUS20009</v>
      </c>
      <c r="B7506" s="611" t="s">
        <v>7804</v>
      </c>
      <c r="C7506" s="611" t="s">
        <v>7805</v>
      </c>
      <c r="D7506" s="611" t="s">
        <v>3</v>
      </c>
      <c r="E7506" s="612">
        <v>718.81</v>
      </c>
      <c r="F7506" s="611" t="s">
        <v>8297</v>
      </c>
      <c r="G7506" s="611" t="s">
        <v>19462</v>
      </c>
      <c r="H7506" s="611" t="s">
        <v>28176</v>
      </c>
    </row>
    <row r="7507" spans="1:8" x14ac:dyDescent="0.2">
      <c r="A7507" s="609" t="str">
        <f t="shared" si="117"/>
        <v>IUS20010</v>
      </c>
      <c r="B7507" s="611" t="s">
        <v>7806</v>
      </c>
      <c r="C7507" s="611" t="s">
        <v>7807</v>
      </c>
      <c r="D7507" s="611" t="s">
        <v>3</v>
      </c>
      <c r="E7507" s="612">
        <v>59.68</v>
      </c>
      <c r="F7507" s="611" t="s">
        <v>8297</v>
      </c>
      <c r="G7507" s="611" t="s">
        <v>19462</v>
      </c>
      <c r="H7507" s="611" t="s">
        <v>28176</v>
      </c>
    </row>
    <row r="7508" spans="1:8" x14ac:dyDescent="0.2">
      <c r="A7508" s="609" t="str">
        <f t="shared" si="117"/>
        <v>IUS20011</v>
      </c>
      <c r="B7508" s="611" t="s">
        <v>7808</v>
      </c>
      <c r="C7508" s="611" t="s">
        <v>7809</v>
      </c>
      <c r="D7508" s="611" t="s">
        <v>3</v>
      </c>
      <c r="E7508" s="612">
        <v>108.87</v>
      </c>
      <c r="F7508" s="611" t="s">
        <v>8297</v>
      </c>
      <c r="G7508" s="611" t="s">
        <v>19462</v>
      </c>
      <c r="H7508" s="611" t="s">
        <v>28176</v>
      </c>
    </row>
    <row r="7509" spans="1:8" x14ac:dyDescent="0.2">
      <c r="A7509" s="609" t="str">
        <f t="shared" si="117"/>
        <v>IUS20012</v>
      </c>
      <c r="B7509" s="611" t="s">
        <v>7810</v>
      </c>
      <c r="C7509" s="611" t="s">
        <v>7811</v>
      </c>
      <c r="D7509" s="611" t="s">
        <v>1</v>
      </c>
      <c r="E7509" s="612">
        <v>59.76</v>
      </c>
      <c r="F7509" s="611" t="s">
        <v>8297</v>
      </c>
      <c r="G7509" s="611" t="s">
        <v>19462</v>
      </c>
      <c r="H7509" s="611" t="s">
        <v>28176</v>
      </c>
    </row>
    <row r="7510" spans="1:8" x14ac:dyDescent="0.2">
      <c r="A7510" s="609" t="str">
        <f t="shared" si="117"/>
        <v>IUS20013</v>
      </c>
      <c r="B7510" s="611" t="s">
        <v>7812</v>
      </c>
      <c r="C7510" s="611" t="s">
        <v>7813</v>
      </c>
      <c r="D7510" s="611" t="s">
        <v>1</v>
      </c>
      <c r="E7510" s="612">
        <v>4648.49</v>
      </c>
      <c r="F7510" s="611" t="s">
        <v>8297</v>
      </c>
      <c r="G7510" s="611" t="s">
        <v>19462</v>
      </c>
      <c r="H7510" s="611" t="s">
        <v>28176</v>
      </c>
    </row>
    <row r="7511" spans="1:8" x14ac:dyDescent="0.2">
      <c r="A7511" s="609" t="str">
        <f t="shared" si="117"/>
        <v>IUS20014</v>
      </c>
      <c r="B7511" s="611" t="s">
        <v>7814</v>
      </c>
      <c r="C7511" s="611" t="s">
        <v>7815</v>
      </c>
      <c r="D7511" s="611" t="s">
        <v>1</v>
      </c>
      <c r="E7511" s="612">
        <v>3339.69</v>
      </c>
      <c r="F7511" s="611" t="s">
        <v>8297</v>
      </c>
      <c r="G7511" s="611" t="s">
        <v>19462</v>
      </c>
      <c r="H7511" s="611" t="s">
        <v>28176</v>
      </c>
    </row>
    <row r="7512" spans="1:8" x14ac:dyDescent="0.2">
      <c r="A7512" s="609" t="str">
        <f t="shared" si="117"/>
        <v>IUS20015</v>
      </c>
      <c r="B7512" s="611" t="s">
        <v>7816</v>
      </c>
      <c r="C7512" s="611" t="s">
        <v>7817</v>
      </c>
      <c r="D7512" s="611" t="s">
        <v>1</v>
      </c>
      <c r="E7512" s="612">
        <v>492.12</v>
      </c>
      <c r="F7512" s="611" t="s">
        <v>8297</v>
      </c>
      <c r="G7512" s="611" t="s">
        <v>19462</v>
      </c>
      <c r="H7512" s="611" t="s">
        <v>28176</v>
      </c>
    </row>
    <row r="7513" spans="1:8" x14ac:dyDescent="0.2">
      <c r="A7513" s="609" t="str">
        <f t="shared" si="117"/>
        <v>IUS20016</v>
      </c>
      <c r="B7513" s="611" t="s">
        <v>7818</v>
      </c>
      <c r="C7513" s="611" t="s">
        <v>7819</v>
      </c>
      <c r="D7513" s="611" t="s">
        <v>3</v>
      </c>
      <c r="E7513" s="612">
        <v>532.79</v>
      </c>
      <c r="F7513" s="611" t="s">
        <v>8297</v>
      </c>
      <c r="G7513" s="611" t="s">
        <v>19462</v>
      </c>
      <c r="H7513" s="611" t="s">
        <v>28176</v>
      </c>
    </row>
    <row r="7514" spans="1:8" x14ac:dyDescent="0.2">
      <c r="A7514" s="609" t="str">
        <f t="shared" si="117"/>
        <v>IUS20017</v>
      </c>
      <c r="B7514" s="611" t="s">
        <v>7820</v>
      </c>
      <c r="C7514" s="611" t="s">
        <v>7821</v>
      </c>
      <c r="D7514" s="611" t="s">
        <v>466</v>
      </c>
      <c r="E7514" s="612">
        <v>217.91</v>
      </c>
      <c r="F7514" s="611" t="s">
        <v>8297</v>
      </c>
      <c r="G7514" s="611" t="s">
        <v>19462</v>
      </c>
      <c r="H7514" s="611" t="s">
        <v>28176</v>
      </c>
    </row>
    <row r="7515" spans="1:8" x14ac:dyDescent="0.2">
      <c r="A7515" s="609" t="str">
        <f t="shared" si="117"/>
        <v>IUS20018</v>
      </c>
      <c r="B7515" s="611" t="s">
        <v>7822</v>
      </c>
      <c r="C7515" s="611" t="s">
        <v>31991</v>
      </c>
      <c r="D7515" s="611" t="s">
        <v>3</v>
      </c>
      <c r="E7515" s="612">
        <v>109.14</v>
      </c>
      <c r="F7515" s="611" t="s">
        <v>8297</v>
      </c>
      <c r="G7515" s="611" t="s">
        <v>19462</v>
      </c>
      <c r="H7515" s="611" t="s">
        <v>28176</v>
      </c>
    </row>
    <row r="7516" spans="1:8" x14ac:dyDescent="0.2">
      <c r="A7516" s="609" t="str">
        <f t="shared" si="117"/>
        <v>IUS20019</v>
      </c>
      <c r="B7516" s="611" t="s">
        <v>223</v>
      </c>
      <c r="C7516" s="611" t="s">
        <v>250</v>
      </c>
      <c r="D7516" s="611" t="s">
        <v>1</v>
      </c>
      <c r="E7516" s="612">
        <v>24.12</v>
      </c>
      <c r="F7516" s="611" t="s">
        <v>8297</v>
      </c>
      <c r="G7516" s="611" t="s">
        <v>19462</v>
      </c>
      <c r="H7516" s="611" t="s">
        <v>28176</v>
      </c>
    </row>
    <row r="7517" spans="1:8" x14ac:dyDescent="0.2">
      <c r="A7517" s="609" t="str">
        <f t="shared" si="117"/>
        <v>IUS20022</v>
      </c>
      <c r="B7517" s="611" t="s">
        <v>7823</v>
      </c>
      <c r="C7517" s="611" t="s">
        <v>7824</v>
      </c>
      <c r="D7517" s="611" t="s">
        <v>1</v>
      </c>
      <c r="E7517" s="612">
        <v>3256.69</v>
      </c>
      <c r="F7517" s="611" t="s">
        <v>8297</v>
      </c>
      <c r="G7517" s="611" t="s">
        <v>19462</v>
      </c>
      <c r="H7517" s="611" t="s">
        <v>28176</v>
      </c>
    </row>
    <row r="7518" spans="1:8" x14ac:dyDescent="0.2">
      <c r="A7518" s="609" t="str">
        <f t="shared" si="117"/>
        <v>IUS20023</v>
      </c>
      <c r="B7518" s="611" t="s">
        <v>7825</v>
      </c>
      <c r="C7518" s="611" t="s">
        <v>7826</v>
      </c>
      <c r="D7518" s="611" t="s">
        <v>1</v>
      </c>
      <c r="E7518" s="612">
        <v>2728.69</v>
      </c>
      <c r="F7518" s="611" t="s">
        <v>8297</v>
      </c>
      <c r="G7518" s="611" t="s">
        <v>19462</v>
      </c>
      <c r="H7518" s="611" t="s">
        <v>28176</v>
      </c>
    </row>
    <row r="7519" spans="1:8" x14ac:dyDescent="0.2">
      <c r="A7519" s="609" t="str">
        <f t="shared" si="117"/>
        <v>IUS20024</v>
      </c>
      <c r="B7519" s="611" t="s">
        <v>7827</v>
      </c>
      <c r="C7519" s="611" t="s">
        <v>7828</v>
      </c>
      <c r="D7519" s="611" t="s">
        <v>1</v>
      </c>
      <c r="E7519" s="612">
        <v>1842.96</v>
      </c>
      <c r="F7519" s="611" t="s">
        <v>8297</v>
      </c>
      <c r="G7519" s="611" t="s">
        <v>19462</v>
      </c>
      <c r="H7519" s="611" t="s">
        <v>28176</v>
      </c>
    </row>
    <row r="7520" spans="1:8" x14ac:dyDescent="0.2">
      <c r="A7520" s="609" t="str">
        <f t="shared" si="117"/>
        <v>IUS20025</v>
      </c>
      <c r="B7520" s="611" t="s">
        <v>7829</v>
      </c>
      <c r="C7520" s="611" t="s">
        <v>7830</v>
      </c>
      <c r="D7520" s="611" t="s">
        <v>2</v>
      </c>
      <c r="E7520" s="612">
        <v>19.18</v>
      </c>
      <c r="F7520" s="611" t="s">
        <v>8297</v>
      </c>
      <c r="G7520" s="611" t="s">
        <v>19462</v>
      </c>
      <c r="H7520" s="611" t="s">
        <v>28176</v>
      </c>
    </row>
    <row r="7521" spans="1:8" x14ac:dyDescent="0.2">
      <c r="A7521" s="609" t="str">
        <f t="shared" si="117"/>
        <v>IUS20026</v>
      </c>
      <c r="B7521" s="611" t="s">
        <v>7831</v>
      </c>
      <c r="C7521" s="611" t="s">
        <v>7832</v>
      </c>
      <c r="D7521" s="611" t="s">
        <v>2</v>
      </c>
      <c r="E7521" s="612">
        <v>17.05</v>
      </c>
      <c r="F7521" s="611" t="s">
        <v>8297</v>
      </c>
      <c r="G7521" s="611" t="s">
        <v>19462</v>
      </c>
      <c r="H7521" s="611" t="s">
        <v>28176</v>
      </c>
    </row>
    <row r="7522" spans="1:8" x14ac:dyDescent="0.2">
      <c r="A7522" s="609" t="str">
        <f t="shared" si="117"/>
        <v>IUS20027</v>
      </c>
      <c r="B7522" s="611" t="s">
        <v>7833</v>
      </c>
      <c r="C7522" s="611" t="s">
        <v>7834</v>
      </c>
      <c r="D7522" s="611" t="s">
        <v>2</v>
      </c>
      <c r="E7522" s="612">
        <v>21.79</v>
      </c>
      <c r="F7522" s="611" t="s">
        <v>8297</v>
      </c>
      <c r="G7522" s="611" t="s">
        <v>19462</v>
      </c>
      <c r="H7522" s="611" t="s">
        <v>28176</v>
      </c>
    </row>
    <row r="7523" spans="1:8" x14ac:dyDescent="0.2">
      <c r="A7523" s="609" t="str">
        <f t="shared" si="117"/>
        <v>IUS20028</v>
      </c>
      <c r="B7523" s="611" t="s">
        <v>7835</v>
      </c>
      <c r="C7523" s="611" t="s">
        <v>7836</v>
      </c>
      <c r="D7523" s="611" t="s">
        <v>1</v>
      </c>
      <c r="E7523" s="612">
        <v>1918.06</v>
      </c>
      <c r="F7523" s="611" t="s">
        <v>8297</v>
      </c>
      <c r="G7523" s="611" t="s">
        <v>19462</v>
      </c>
      <c r="H7523" s="611" t="s">
        <v>28176</v>
      </c>
    </row>
    <row r="7524" spans="1:8" x14ac:dyDescent="0.2">
      <c r="A7524" s="609" t="str">
        <f t="shared" si="117"/>
        <v>IUS20029</v>
      </c>
      <c r="B7524" s="611" t="s">
        <v>7837</v>
      </c>
      <c r="C7524" s="611" t="s">
        <v>7838</v>
      </c>
      <c r="D7524" s="611" t="s">
        <v>1</v>
      </c>
      <c r="E7524" s="612">
        <v>21541.96</v>
      </c>
      <c r="F7524" s="611" t="s">
        <v>8297</v>
      </c>
      <c r="G7524" s="611" t="s">
        <v>19462</v>
      </c>
      <c r="H7524" s="611" t="s">
        <v>28176</v>
      </c>
    </row>
    <row r="7525" spans="1:8" x14ac:dyDescent="0.2">
      <c r="A7525" s="609" t="str">
        <f t="shared" si="117"/>
        <v>IUS20030</v>
      </c>
      <c r="B7525" s="611" t="s">
        <v>7839</v>
      </c>
      <c r="C7525" s="611" t="s">
        <v>7840</v>
      </c>
      <c r="D7525" s="611" t="s">
        <v>1</v>
      </c>
      <c r="E7525" s="612">
        <v>356.54</v>
      </c>
      <c r="F7525" s="611" t="s">
        <v>8297</v>
      </c>
      <c r="G7525" s="611" t="s">
        <v>19462</v>
      </c>
      <c r="H7525" s="611" t="s">
        <v>28176</v>
      </c>
    </row>
    <row r="7526" spans="1:8" x14ac:dyDescent="0.2">
      <c r="A7526" s="609" t="str">
        <f t="shared" si="117"/>
        <v>IUS20031</v>
      </c>
      <c r="B7526" s="611" t="s">
        <v>7841</v>
      </c>
      <c r="C7526" s="611" t="s">
        <v>7842</v>
      </c>
      <c r="D7526" s="611" t="s">
        <v>707</v>
      </c>
      <c r="E7526" s="612">
        <v>354.67</v>
      </c>
      <c r="F7526" s="611" t="s">
        <v>8297</v>
      </c>
      <c r="G7526" s="611" t="s">
        <v>19462</v>
      </c>
      <c r="H7526" s="611" t="s">
        <v>28176</v>
      </c>
    </row>
    <row r="7527" spans="1:8" x14ac:dyDescent="0.2">
      <c r="A7527" s="609" t="str">
        <f t="shared" si="117"/>
        <v>IUS20032</v>
      </c>
      <c r="B7527" s="611" t="s">
        <v>7843</v>
      </c>
      <c r="C7527" s="611" t="s">
        <v>7844</v>
      </c>
      <c r="D7527" s="611" t="s">
        <v>2</v>
      </c>
      <c r="E7527" s="612">
        <v>71.69</v>
      </c>
      <c r="F7527" s="611" t="s">
        <v>8297</v>
      </c>
      <c r="G7527" s="611" t="s">
        <v>19462</v>
      </c>
      <c r="H7527" s="611" t="s">
        <v>28176</v>
      </c>
    </row>
    <row r="7528" spans="1:8" x14ac:dyDescent="0.2">
      <c r="A7528" s="609" t="str">
        <f t="shared" si="117"/>
        <v>IUS20034</v>
      </c>
      <c r="B7528" s="611" t="s">
        <v>7845</v>
      </c>
      <c r="C7528" s="611" t="s">
        <v>7846</v>
      </c>
      <c r="D7528" s="611" t="s">
        <v>1</v>
      </c>
      <c r="E7528" s="612">
        <v>9781.2199999999993</v>
      </c>
      <c r="F7528" s="611" t="s">
        <v>8297</v>
      </c>
      <c r="G7528" s="611" t="s">
        <v>19462</v>
      </c>
      <c r="H7528" s="611" t="s">
        <v>28176</v>
      </c>
    </row>
    <row r="7529" spans="1:8" x14ac:dyDescent="0.2">
      <c r="A7529" s="609" t="str">
        <f t="shared" si="117"/>
        <v>IUS20035</v>
      </c>
      <c r="B7529" s="611" t="s">
        <v>7847</v>
      </c>
      <c r="C7529" s="611" t="s">
        <v>7848</v>
      </c>
      <c r="D7529" s="611" t="s">
        <v>3</v>
      </c>
      <c r="E7529" s="612">
        <v>51.27</v>
      </c>
      <c r="F7529" s="611" t="s">
        <v>8297</v>
      </c>
      <c r="G7529" s="611" t="s">
        <v>19462</v>
      </c>
      <c r="H7529" s="611" t="s">
        <v>28176</v>
      </c>
    </row>
    <row r="7530" spans="1:8" x14ac:dyDescent="0.2">
      <c r="A7530" s="609" t="str">
        <f t="shared" si="117"/>
        <v>IUS20036</v>
      </c>
      <c r="B7530" s="611" t="s">
        <v>7849</v>
      </c>
      <c r="C7530" s="611" t="s">
        <v>7850</v>
      </c>
      <c r="D7530" s="611" t="s">
        <v>1</v>
      </c>
      <c r="E7530" s="612">
        <v>58.49</v>
      </c>
      <c r="F7530" s="611" t="s">
        <v>8297</v>
      </c>
      <c r="G7530" s="611" t="s">
        <v>19462</v>
      </c>
      <c r="H7530" s="611" t="s">
        <v>28176</v>
      </c>
    </row>
    <row r="7531" spans="1:8" x14ac:dyDescent="0.2">
      <c r="A7531" s="609" t="str">
        <f t="shared" si="117"/>
        <v>IUS20037</v>
      </c>
      <c r="B7531" s="611" t="s">
        <v>7851</v>
      </c>
      <c r="C7531" s="611" t="s">
        <v>7852</v>
      </c>
      <c r="D7531" s="611" t="s">
        <v>3</v>
      </c>
      <c r="E7531" s="612">
        <v>29.08</v>
      </c>
      <c r="F7531" s="611" t="s">
        <v>8297</v>
      </c>
      <c r="G7531" s="611" t="s">
        <v>19462</v>
      </c>
      <c r="H7531" s="611" t="s">
        <v>28176</v>
      </c>
    </row>
    <row r="7532" spans="1:8" x14ac:dyDescent="0.2">
      <c r="A7532" s="609" t="str">
        <f t="shared" si="117"/>
        <v>IUS20038</v>
      </c>
      <c r="B7532" s="611" t="s">
        <v>7853</v>
      </c>
      <c r="C7532" s="611" t="s">
        <v>7854</v>
      </c>
      <c r="D7532" s="611" t="s">
        <v>3</v>
      </c>
      <c r="E7532" s="612">
        <v>353.29</v>
      </c>
      <c r="F7532" s="611" t="s">
        <v>8297</v>
      </c>
      <c r="G7532" s="611" t="s">
        <v>19462</v>
      </c>
      <c r="H7532" s="611" t="s">
        <v>28176</v>
      </c>
    </row>
    <row r="7533" spans="1:8" x14ac:dyDescent="0.2">
      <c r="A7533" s="609" t="str">
        <f t="shared" si="117"/>
        <v>IUS20039</v>
      </c>
      <c r="B7533" s="611" t="s">
        <v>7855</v>
      </c>
      <c r="C7533" s="611" t="s">
        <v>7856</v>
      </c>
      <c r="D7533" s="611" t="s">
        <v>1</v>
      </c>
      <c r="E7533" s="612">
        <v>25.44</v>
      </c>
      <c r="F7533" s="611" t="s">
        <v>8297</v>
      </c>
      <c r="G7533" s="611" t="s">
        <v>19462</v>
      </c>
      <c r="H7533" s="611" t="s">
        <v>28176</v>
      </c>
    </row>
    <row r="7534" spans="1:8" x14ac:dyDescent="0.2">
      <c r="A7534" s="609" t="str">
        <f t="shared" si="117"/>
        <v>IUS20040</v>
      </c>
      <c r="B7534" s="611" t="s">
        <v>7857</v>
      </c>
      <c r="C7534" s="611" t="s">
        <v>7858</v>
      </c>
      <c r="D7534" s="611" t="s">
        <v>5</v>
      </c>
      <c r="E7534" s="612">
        <v>0</v>
      </c>
      <c r="F7534" s="611" t="s">
        <v>8297</v>
      </c>
      <c r="G7534" s="611" t="s">
        <v>19462</v>
      </c>
      <c r="H7534" s="611" t="s">
        <v>28176</v>
      </c>
    </row>
    <row r="7535" spans="1:8" x14ac:dyDescent="0.2">
      <c r="A7535" s="609" t="str">
        <f t="shared" si="117"/>
        <v>IUS20041</v>
      </c>
      <c r="B7535" s="611" t="s">
        <v>7859</v>
      </c>
      <c r="C7535" s="611" t="s">
        <v>7860</v>
      </c>
      <c r="D7535" s="611" t="s">
        <v>5</v>
      </c>
      <c r="E7535" s="612">
        <v>92.08</v>
      </c>
      <c r="F7535" s="611" t="s">
        <v>8297</v>
      </c>
      <c r="G7535" s="611" t="s">
        <v>19462</v>
      </c>
      <c r="H7535" s="611" t="s">
        <v>28176</v>
      </c>
    </row>
    <row r="7536" spans="1:8" x14ac:dyDescent="0.2">
      <c r="A7536" s="609" t="str">
        <f t="shared" ref="A7536:A7599" si="118">IF(ISERROR(SEARCH("/",B7536)=6),TRIM(CLEAN(B7536)),IF(SEARCH("/",B7536)=6,IF(LEN(TRIM(CLEAN(B7536)))=7,LEFT(TRIM(CLEAN(B7536)),6)&amp;"00"&amp;RIGHT(TRIM(CLEAN(B7536)),1),LEFT(TRIM(CLEAN(B7536)),6)&amp;"0"&amp;RIGHT(TRIM(CLEAN(B7536)),2)),TRIM(CLEAN(B7536))))</f>
        <v>IUS20042</v>
      </c>
      <c r="B7536" s="611" t="s">
        <v>7861</v>
      </c>
      <c r="C7536" s="611" t="s">
        <v>7862</v>
      </c>
      <c r="D7536" s="611" t="s">
        <v>5</v>
      </c>
      <c r="E7536" s="612">
        <v>19.91</v>
      </c>
      <c r="F7536" s="611" t="s">
        <v>8297</v>
      </c>
      <c r="G7536" s="611" t="s">
        <v>19462</v>
      </c>
      <c r="H7536" s="611" t="s">
        <v>28176</v>
      </c>
    </row>
    <row r="7537" spans="1:8" x14ac:dyDescent="0.2">
      <c r="A7537" s="609" t="str">
        <f t="shared" si="118"/>
        <v>IUS20043</v>
      </c>
      <c r="B7537" s="611" t="s">
        <v>7863</v>
      </c>
      <c r="C7537" s="611" t="s">
        <v>7864</v>
      </c>
      <c r="D7537" s="611" t="s">
        <v>5</v>
      </c>
      <c r="E7537" s="612">
        <v>86.66</v>
      </c>
      <c r="F7537" s="611" t="s">
        <v>8297</v>
      </c>
      <c r="G7537" s="611" t="s">
        <v>19462</v>
      </c>
      <c r="H7537" s="611" t="s">
        <v>28176</v>
      </c>
    </row>
    <row r="7538" spans="1:8" x14ac:dyDescent="0.2">
      <c r="A7538" s="609" t="str">
        <f t="shared" si="118"/>
        <v>IUS20044</v>
      </c>
      <c r="B7538" s="611" t="s">
        <v>7865</v>
      </c>
      <c r="C7538" s="611" t="s">
        <v>7866</v>
      </c>
      <c r="D7538" s="611" t="s">
        <v>5</v>
      </c>
      <c r="E7538" s="612">
        <v>0</v>
      </c>
      <c r="F7538" s="611" t="s">
        <v>8297</v>
      </c>
      <c r="G7538" s="611" t="s">
        <v>19462</v>
      </c>
      <c r="H7538" s="611" t="s">
        <v>28176</v>
      </c>
    </row>
    <row r="7539" spans="1:8" x14ac:dyDescent="0.2">
      <c r="A7539" s="609" t="str">
        <f t="shared" si="118"/>
        <v>IUS20045</v>
      </c>
      <c r="B7539" s="611" t="s">
        <v>7867</v>
      </c>
      <c r="C7539" s="611" t="s">
        <v>7868</v>
      </c>
      <c r="D7539" s="611" t="s">
        <v>1</v>
      </c>
      <c r="E7539" s="612">
        <v>33.700000000000003</v>
      </c>
      <c r="F7539" s="611" t="s">
        <v>8297</v>
      </c>
      <c r="G7539" s="611" t="s">
        <v>19462</v>
      </c>
      <c r="H7539" s="611" t="s">
        <v>28176</v>
      </c>
    </row>
    <row r="7540" spans="1:8" x14ac:dyDescent="0.2">
      <c r="A7540" s="609" t="str">
        <f t="shared" si="118"/>
        <v>IUS20047</v>
      </c>
      <c r="B7540" s="611" t="s">
        <v>7869</v>
      </c>
      <c r="C7540" s="611" t="s">
        <v>34629</v>
      </c>
      <c r="D7540" s="611" t="s">
        <v>3</v>
      </c>
      <c r="E7540" s="612">
        <v>71.34</v>
      </c>
      <c r="F7540" s="611" t="s">
        <v>8297</v>
      </c>
      <c r="G7540" s="611" t="s">
        <v>19462</v>
      </c>
      <c r="H7540" s="611" t="s">
        <v>28176</v>
      </c>
    </row>
    <row r="7541" spans="1:8" x14ac:dyDescent="0.2">
      <c r="A7541" s="609" t="str">
        <f t="shared" si="118"/>
        <v>IUS20048</v>
      </c>
      <c r="B7541" s="611" t="s">
        <v>31948</v>
      </c>
      <c r="C7541" s="611" t="s">
        <v>31949</v>
      </c>
      <c r="D7541" s="611" t="s">
        <v>3</v>
      </c>
      <c r="E7541" s="612">
        <v>3.3</v>
      </c>
      <c r="F7541" s="611" t="s">
        <v>8297</v>
      </c>
      <c r="G7541" s="611" t="s">
        <v>19462</v>
      </c>
      <c r="H7541" s="611" t="s">
        <v>28176</v>
      </c>
    </row>
    <row r="7542" spans="1:8" x14ac:dyDescent="0.2">
      <c r="A7542" s="609" t="str">
        <f t="shared" si="118"/>
        <v>IUS85001</v>
      </c>
      <c r="B7542" s="611" t="s">
        <v>17821</v>
      </c>
      <c r="C7542" s="611" t="s">
        <v>17822</v>
      </c>
      <c r="D7542" s="611" t="s">
        <v>5</v>
      </c>
      <c r="E7542" s="612">
        <v>15.52</v>
      </c>
      <c r="F7542" s="611" t="s">
        <v>8297</v>
      </c>
      <c r="G7542" s="611" t="s">
        <v>19462</v>
      </c>
      <c r="H7542" s="611" t="s">
        <v>28176</v>
      </c>
    </row>
    <row r="7543" spans="1:8" x14ac:dyDescent="0.2">
      <c r="A7543" s="609" t="str">
        <f t="shared" si="118"/>
        <v>IUS85002</v>
      </c>
      <c r="B7543" s="611" t="s">
        <v>17823</v>
      </c>
      <c r="C7543" s="611" t="s">
        <v>17824</v>
      </c>
      <c r="D7543" s="611" t="s">
        <v>1</v>
      </c>
      <c r="E7543" s="612">
        <v>94.93</v>
      </c>
      <c r="F7543" s="611" t="s">
        <v>8297</v>
      </c>
      <c r="G7543" s="611" t="s">
        <v>19462</v>
      </c>
      <c r="H7543" s="611" t="s">
        <v>28176</v>
      </c>
    </row>
    <row r="7544" spans="1:8" x14ac:dyDescent="0.2">
      <c r="A7544" s="609" t="str">
        <f t="shared" si="118"/>
        <v>IUS85003</v>
      </c>
      <c r="B7544" s="611" t="s">
        <v>17825</v>
      </c>
      <c r="C7544" s="611" t="s">
        <v>17826</v>
      </c>
      <c r="D7544" s="611" t="s">
        <v>1</v>
      </c>
      <c r="E7544" s="612">
        <v>21.05</v>
      </c>
      <c r="F7544" s="611" t="s">
        <v>8297</v>
      </c>
      <c r="G7544" s="611" t="s">
        <v>19462</v>
      </c>
      <c r="H7544" s="611" t="s">
        <v>28176</v>
      </c>
    </row>
    <row r="7545" spans="1:8" x14ac:dyDescent="0.2">
      <c r="A7545" s="609" t="str">
        <f t="shared" si="118"/>
        <v>IUS85004</v>
      </c>
      <c r="B7545" s="611" t="s">
        <v>31952</v>
      </c>
      <c r="C7545" s="611" t="s">
        <v>31953</v>
      </c>
      <c r="D7545" s="611" t="s">
        <v>1</v>
      </c>
      <c r="E7545" s="612">
        <v>3373.38</v>
      </c>
      <c r="F7545" s="611" t="s">
        <v>8297</v>
      </c>
      <c r="G7545" s="611" t="s">
        <v>19462</v>
      </c>
      <c r="H7545" s="611" t="s">
        <v>28176</v>
      </c>
    </row>
    <row r="7546" spans="1:8" x14ac:dyDescent="0.2">
      <c r="A7546" s="609" t="str">
        <f t="shared" si="118"/>
        <v>IUS85005</v>
      </c>
      <c r="B7546" s="611" t="s">
        <v>31885</v>
      </c>
      <c r="C7546" s="611" t="s">
        <v>31886</v>
      </c>
      <c r="D7546" s="611" t="s">
        <v>1</v>
      </c>
      <c r="E7546" s="612">
        <v>3513.9</v>
      </c>
      <c r="F7546" s="611" t="s">
        <v>8297</v>
      </c>
      <c r="G7546" s="611" t="s">
        <v>19462</v>
      </c>
      <c r="H7546" s="611" t="s">
        <v>28176</v>
      </c>
    </row>
    <row r="7547" spans="1:8" x14ac:dyDescent="0.2">
      <c r="A7547" s="609" t="str">
        <f t="shared" si="118"/>
        <v>IUS85006</v>
      </c>
      <c r="B7547" s="611" t="s">
        <v>31934</v>
      </c>
      <c r="C7547" s="611" t="s">
        <v>31935</v>
      </c>
      <c r="D7547" s="611" t="s">
        <v>1</v>
      </c>
      <c r="E7547" s="612">
        <v>191.69</v>
      </c>
      <c r="F7547" s="611" t="s">
        <v>8297</v>
      </c>
      <c r="G7547" s="611" t="s">
        <v>19462</v>
      </c>
      <c r="H7547" s="611" t="s">
        <v>28176</v>
      </c>
    </row>
    <row r="7548" spans="1:8" x14ac:dyDescent="0.2">
      <c r="A7548" s="609" t="str">
        <f t="shared" si="118"/>
        <v>IUS86001</v>
      </c>
      <c r="B7548" s="611" t="s">
        <v>7870</v>
      </c>
      <c r="C7548" s="611" t="s">
        <v>7871</v>
      </c>
      <c r="D7548" s="611" t="s">
        <v>3</v>
      </c>
      <c r="E7548" s="612">
        <v>229.74</v>
      </c>
      <c r="F7548" s="611" t="s">
        <v>8297</v>
      </c>
      <c r="G7548" s="611" t="s">
        <v>19462</v>
      </c>
      <c r="H7548" s="611" t="s">
        <v>28176</v>
      </c>
    </row>
    <row r="7549" spans="1:8" x14ac:dyDescent="0.2">
      <c r="A7549" s="609" t="str">
        <f t="shared" si="118"/>
        <v>IUS87001</v>
      </c>
      <c r="B7549" s="611" t="s">
        <v>7872</v>
      </c>
      <c r="C7549" s="611" t="s">
        <v>7794</v>
      </c>
      <c r="D7549" s="611" t="s">
        <v>3</v>
      </c>
      <c r="E7549" s="612">
        <v>84.17</v>
      </c>
      <c r="F7549" s="611" t="s">
        <v>8297</v>
      </c>
      <c r="G7549" s="611" t="s">
        <v>19462</v>
      </c>
      <c r="H7549" s="611" t="s">
        <v>28176</v>
      </c>
    </row>
    <row r="7550" spans="1:8" x14ac:dyDescent="0.2">
      <c r="A7550" s="609" t="str">
        <f t="shared" si="118"/>
        <v>IUS87002</v>
      </c>
      <c r="B7550" s="611" t="s">
        <v>17827</v>
      </c>
      <c r="C7550" s="611" t="s">
        <v>17828</v>
      </c>
      <c r="D7550" s="611" t="s">
        <v>1</v>
      </c>
      <c r="E7550" s="612">
        <v>130.69999999999999</v>
      </c>
      <c r="F7550" s="611" t="s">
        <v>8297</v>
      </c>
      <c r="G7550" s="611" t="s">
        <v>19462</v>
      </c>
      <c r="H7550" s="611" t="s">
        <v>28176</v>
      </c>
    </row>
    <row r="7551" spans="1:8" x14ac:dyDescent="0.2">
      <c r="A7551" s="609" t="str">
        <f t="shared" si="118"/>
        <v>IUS87003</v>
      </c>
      <c r="B7551" s="611" t="s">
        <v>17829</v>
      </c>
      <c r="C7551" s="611" t="s">
        <v>17830</v>
      </c>
      <c r="D7551" s="611" t="s">
        <v>3</v>
      </c>
      <c r="E7551" s="612">
        <v>564.64</v>
      </c>
      <c r="F7551" s="611" t="s">
        <v>8297</v>
      </c>
      <c r="G7551" s="611" t="s">
        <v>19462</v>
      </c>
      <c r="H7551" s="611" t="s">
        <v>28176</v>
      </c>
    </row>
    <row r="7552" spans="1:8" x14ac:dyDescent="0.2">
      <c r="A7552" s="609" t="str">
        <f t="shared" si="118"/>
        <v>IUS87004</v>
      </c>
      <c r="B7552" s="611" t="s">
        <v>31820</v>
      </c>
      <c r="C7552" s="611" t="s">
        <v>31821</v>
      </c>
      <c r="D7552" s="611" t="s">
        <v>1</v>
      </c>
      <c r="E7552" s="612">
        <v>21.9</v>
      </c>
      <c r="F7552" s="611" t="s">
        <v>8297</v>
      </c>
      <c r="G7552" s="611" t="s">
        <v>19462</v>
      </c>
      <c r="H7552" s="611" t="s">
        <v>28176</v>
      </c>
    </row>
    <row r="7553" spans="1:8" x14ac:dyDescent="0.2">
      <c r="A7553" s="609" t="str">
        <f t="shared" si="118"/>
        <v>IUS87005</v>
      </c>
      <c r="B7553" s="611" t="s">
        <v>31843</v>
      </c>
      <c r="C7553" s="611" t="s">
        <v>31844</v>
      </c>
      <c r="D7553" s="611" t="s">
        <v>1</v>
      </c>
      <c r="E7553" s="612">
        <v>3.97</v>
      </c>
      <c r="F7553" s="611" t="s">
        <v>8297</v>
      </c>
      <c r="G7553" s="611" t="s">
        <v>19462</v>
      </c>
      <c r="H7553" s="611" t="s">
        <v>28176</v>
      </c>
    </row>
    <row r="7554" spans="1:8" x14ac:dyDescent="0.2">
      <c r="A7554" s="609" t="str">
        <f t="shared" si="118"/>
        <v>IUS87006</v>
      </c>
      <c r="B7554" s="611" t="s">
        <v>31804</v>
      </c>
      <c r="C7554" s="611" t="s">
        <v>31805</v>
      </c>
      <c r="D7554" s="611" t="s">
        <v>1</v>
      </c>
      <c r="E7554" s="612">
        <v>280.93</v>
      </c>
      <c r="F7554" s="611" t="s">
        <v>8297</v>
      </c>
      <c r="G7554" s="611" t="s">
        <v>19462</v>
      </c>
      <c r="H7554" s="611" t="s">
        <v>28176</v>
      </c>
    </row>
    <row r="7555" spans="1:8" x14ac:dyDescent="0.2">
      <c r="A7555" s="609" t="str">
        <f t="shared" si="118"/>
        <v>IUS87007</v>
      </c>
      <c r="B7555" s="611" t="s">
        <v>31895</v>
      </c>
      <c r="C7555" s="611" t="s">
        <v>31896</v>
      </c>
      <c r="D7555" s="611" t="s">
        <v>1</v>
      </c>
      <c r="E7555" s="612">
        <v>928.74</v>
      </c>
      <c r="F7555" s="611" t="s">
        <v>8297</v>
      </c>
      <c r="G7555" s="611" t="s">
        <v>19462</v>
      </c>
      <c r="H7555" s="611" t="s">
        <v>28176</v>
      </c>
    </row>
    <row r="7556" spans="1:8" x14ac:dyDescent="0.2">
      <c r="A7556" s="609" t="str">
        <f t="shared" si="118"/>
        <v>IUSC0001</v>
      </c>
      <c r="B7556" s="611" t="s">
        <v>7873</v>
      </c>
      <c r="C7556" s="611" t="s">
        <v>19468</v>
      </c>
      <c r="D7556" s="611" t="s">
        <v>2</v>
      </c>
      <c r="E7556" s="612">
        <v>113.82</v>
      </c>
      <c r="F7556" s="611" t="s">
        <v>8297</v>
      </c>
      <c r="G7556" s="611" t="s">
        <v>19462</v>
      </c>
      <c r="H7556" s="611" t="s">
        <v>28176</v>
      </c>
    </row>
    <row r="7557" spans="1:8" x14ac:dyDescent="0.2">
      <c r="A7557" s="609" t="str">
        <f t="shared" si="118"/>
        <v>IUSC0002</v>
      </c>
      <c r="B7557" s="611" t="s">
        <v>7874</v>
      </c>
      <c r="C7557" s="611" t="s">
        <v>7875</v>
      </c>
      <c r="D7557" s="611" t="s">
        <v>2</v>
      </c>
      <c r="E7557" s="612">
        <v>4.5999999999999996</v>
      </c>
      <c r="F7557" s="611" t="s">
        <v>8297</v>
      </c>
      <c r="G7557" s="611" t="s">
        <v>19462</v>
      </c>
      <c r="H7557" s="611" t="s">
        <v>28176</v>
      </c>
    </row>
    <row r="7558" spans="1:8" x14ac:dyDescent="0.2">
      <c r="A7558" s="609" t="str">
        <f t="shared" si="118"/>
        <v>IUSC0003</v>
      </c>
      <c r="B7558" s="611" t="s">
        <v>8302</v>
      </c>
      <c r="C7558" s="611" t="s">
        <v>8303</v>
      </c>
      <c r="D7558" s="611" t="s">
        <v>2</v>
      </c>
      <c r="E7558" s="612">
        <v>37.630000000000003</v>
      </c>
      <c r="F7558" s="611" t="s">
        <v>8297</v>
      </c>
      <c r="G7558" s="611" t="s">
        <v>19462</v>
      </c>
      <c r="H7558" s="611" t="s">
        <v>28176</v>
      </c>
    </row>
    <row r="7559" spans="1:8" x14ac:dyDescent="0.2">
      <c r="A7559" s="609" t="str">
        <f t="shared" si="118"/>
        <v>IUSC0004</v>
      </c>
      <c r="B7559" s="611" t="s">
        <v>8723</v>
      </c>
      <c r="C7559" s="611" t="s">
        <v>8724</v>
      </c>
      <c r="D7559" s="611" t="s">
        <v>1</v>
      </c>
      <c r="E7559" s="612">
        <v>0.26</v>
      </c>
      <c r="F7559" s="611" t="s">
        <v>8297</v>
      </c>
      <c r="G7559" s="611" t="s">
        <v>19462</v>
      </c>
      <c r="H7559" s="611" t="s">
        <v>28176</v>
      </c>
    </row>
    <row r="7560" spans="1:8" x14ac:dyDescent="0.2">
      <c r="A7560" s="609" t="str">
        <f t="shared" si="118"/>
        <v>IUSC0005</v>
      </c>
      <c r="B7560" s="611" t="s">
        <v>31875</v>
      </c>
      <c r="C7560" s="611" t="s">
        <v>31876</v>
      </c>
      <c r="D7560" s="611" t="s">
        <v>3</v>
      </c>
      <c r="E7560" s="612">
        <v>0.65</v>
      </c>
      <c r="F7560" s="611" t="s">
        <v>8297</v>
      </c>
      <c r="G7560" s="611" t="s">
        <v>19462</v>
      </c>
      <c r="H7560" s="611" t="s">
        <v>28176</v>
      </c>
    </row>
    <row r="7561" spans="1:8" x14ac:dyDescent="0.2">
      <c r="A7561" s="609" t="str">
        <f t="shared" si="118"/>
        <v>IUSC0006</v>
      </c>
      <c r="B7561" s="611" t="s">
        <v>8725</v>
      </c>
      <c r="C7561" s="611" t="s">
        <v>8726</v>
      </c>
      <c r="D7561" s="611" t="s">
        <v>2</v>
      </c>
      <c r="E7561" s="612">
        <v>14.71</v>
      </c>
      <c r="F7561" s="611" t="s">
        <v>8297</v>
      </c>
      <c r="G7561" s="611" t="s">
        <v>19462</v>
      </c>
      <c r="H7561" s="611" t="s">
        <v>28176</v>
      </c>
    </row>
    <row r="7562" spans="1:8" x14ac:dyDescent="0.2">
      <c r="A7562" s="609" t="str">
        <f t="shared" si="118"/>
        <v>IUSC0007</v>
      </c>
      <c r="B7562" s="611" t="s">
        <v>8727</v>
      </c>
      <c r="C7562" s="611" t="s">
        <v>8728</v>
      </c>
      <c r="D7562" s="611" t="s">
        <v>3</v>
      </c>
      <c r="E7562" s="612">
        <v>299.17</v>
      </c>
      <c r="F7562" s="611" t="s">
        <v>8297</v>
      </c>
      <c r="G7562" s="611" t="s">
        <v>19462</v>
      </c>
      <c r="H7562" s="611" t="s">
        <v>28176</v>
      </c>
    </row>
    <row r="7563" spans="1:8" x14ac:dyDescent="0.2">
      <c r="A7563" s="609" t="str">
        <f t="shared" si="118"/>
        <v>IUSC0009</v>
      </c>
      <c r="B7563" s="611" t="s">
        <v>8729</v>
      </c>
      <c r="C7563" s="611" t="s">
        <v>8730</v>
      </c>
      <c r="D7563" s="611" t="s">
        <v>1</v>
      </c>
      <c r="E7563" s="612">
        <v>692.46</v>
      </c>
      <c r="F7563" s="611" t="s">
        <v>8297</v>
      </c>
      <c r="G7563" s="611" t="s">
        <v>19462</v>
      </c>
      <c r="H7563" s="611" t="s">
        <v>28176</v>
      </c>
    </row>
    <row r="7564" spans="1:8" x14ac:dyDescent="0.2">
      <c r="A7564" s="609" t="str">
        <f t="shared" si="118"/>
        <v>IUSC0010</v>
      </c>
      <c r="B7564" s="611" t="s">
        <v>8731</v>
      </c>
      <c r="C7564" s="611" t="s">
        <v>8732</v>
      </c>
      <c r="D7564" s="611" t="s">
        <v>1</v>
      </c>
      <c r="E7564" s="612">
        <v>2708.6</v>
      </c>
      <c r="F7564" s="611" t="s">
        <v>8297</v>
      </c>
      <c r="G7564" s="611" t="s">
        <v>19462</v>
      </c>
      <c r="H7564" s="611" t="s">
        <v>28176</v>
      </c>
    </row>
    <row r="7565" spans="1:8" x14ac:dyDescent="0.2">
      <c r="A7565" s="609" t="str">
        <f t="shared" si="118"/>
        <v>IUSC0011</v>
      </c>
      <c r="B7565" s="611" t="s">
        <v>8733</v>
      </c>
      <c r="C7565" s="611" t="s">
        <v>8349</v>
      </c>
      <c r="D7565" s="611" t="s">
        <v>3</v>
      </c>
      <c r="E7565" s="612">
        <v>793.79</v>
      </c>
      <c r="F7565" s="611" t="s">
        <v>8297</v>
      </c>
      <c r="G7565" s="611" t="s">
        <v>19462</v>
      </c>
      <c r="H7565" s="611" t="s">
        <v>28176</v>
      </c>
    </row>
    <row r="7566" spans="1:8" x14ac:dyDescent="0.2">
      <c r="A7566" s="609" t="str">
        <f t="shared" si="118"/>
        <v>IUSC0012</v>
      </c>
      <c r="B7566" s="611" t="s">
        <v>8734</v>
      </c>
      <c r="C7566" s="611" t="s">
        <v>8735</v>
      </c>
      <c r="D7566" s="611" t="s">
        <v>1</v>
      </c>
      <c r="E7566" s="612">
        <v>92964.74</v>
      </c>
      <c r="F7566" s="611" t="s">
        <v>8297</v>
      </c>
      <c r="G7566" s="611" t="s">
        <v>19462</v>
      </c>
      <c r="H7566" s="611" t="s">
        <v>28176</v>
      </c>
    </row>
    <row r="7567" spans="1:8" x14ac:dyDescent="0.2">
      <c r="A7567" s="609" t="str">
        <f t="shared" si="118"/>
        <v>IUSC0013</v>
      </c>
      <c r="B7567" s="611" t="s">
        <v>8736</v>
      </c>
      <c r="C7567" s="611" t="s">
        <v>8737</v>
      </c>
      <c r="D7567" s="611" t="s">
        <v>1</v>
      </c>
      <c r="E7567" s="612">
        <v>2514.56</v>
      </c>
      <c r="F7567" s="611" t="s">
        <v>8297</v>
      </c>
      <c r="G7567" s="611" t="s">
        <v>19462</v>
      </c>
      <c r="H7567" s="611" t="s">
        <v>28176</v>
      </c>
    </row>
    <row r="7568" spans="1:8" x14ac:dyDescent="0.2">
      <c r="A7568" s="609" t="str">
        <f t="shared" si="118"/>
        <v>IUSC0014</v>
      </c>
      <c r="B7568" s="611" t="s">
        <v>8738</v>
      </c>
      <c r="C7568" s="611" t="s">
        <v>8351</v>
      </c>
      <c r="D7568" s="611" t="s">
        <v>1</v>
      </c>
      <c r="E7568" s="612">
        <v>27451.74</v>
      </c>
      <c r="F7568" s="611" t="s">
        <v>8297</v>
      </c>
      <c r="G7568" s="611" t="s">
        <v>19462</v>
      </c>
      <c r="H7568" s="611" t="s">
        <v>28176</v>
      </c>
    </row>
    <row r="7569" spans="1:8" x14ac:dyDescent="0.2">
      <c r="A7569" s="609" t="str">
        <f t="shared" si="118"/>
        <v>IUSC0015</v>
      </c>
      <c r="B7569" s="611" t="s">
        <v>8739</v>
      </c>
      <c r="C7569" s="611" t="s">
        <v>8740</v>
      </c>
      <c r="D7569" s="611" t="s">
        <v>1</v>
      </c>
      <c r="E7569" s="612">
        <v>16128.32</v>
      </c>
      <c r="F7569" s="611" t="s">
        <v>8297</v>
      </c>
      <c r="G7569" s="611" t="s">
        <v>19462</v>
      </c>
      <c r="H7569" s="611" t="s">
        <v>28176</v>
      </c>
    </row>
    <row r="7570" spans="1:8" x14ac:dyDescent="0.2">
      <c r="A7570" s="609" t="str">
        <f t="shared" si="118"/>
        <v>IUSC00158</v>
      </c>
      <c r="B7570" s="611" t="s">
        <v>8741</v>
      </c>
      <c r="C7570" s="611" t="s">
        <v>8742</v>
      </c>
      <c r="D7570" s="611" t="s">
        <v>1</v>
      </c>
      <c r="E7570" s="612">
        <v>0</v>
      </c>
      <c r="F7570" s="611" t="s">
        <v>8297</v>
      </c>
      <c r="G7570" s="611" t="s">
        <v>19462</v>
      </c>
      <c r="H7570" s="611" t="s">
        <v>28176</v>
      </c>
    </row>
    <row r="7571" spans="1:8" x14ac:dyDescent="0.2">
      <c r="A7571" s="609" t="str">
        <f t="shared" si="118"/>
        <v>IUSC0016</v>
      </c>
      <c r="B7571" s="611" t="s">
        <v>17831</v>
      </c>
      <c r="C7571" s="611" t="s">
        <v>17832</v>
      </c>
      <c r="D7571" s="611" t="s">
        <v>503</v>
      </c>
      <c r="E7571" s="612">
        <v>53.2</v>
      </c>
      <c r="F7571" s="611" t="s">
        <v>8297</v>
      </c>
      <c r="G7571" s="611" t="s">
        <v>19462</v>
      </c>
      <c r="H7571" s="611" t="s">
        <v>28176</v>
      </c>
    </row>
    <row r="7572" spans="1:8" x14ac:dyDescent="0.2">
      <c r="A7572" s="609" t="str">
        <f t="shared" si="118"/>
        <v>IUSC0017</v>
      </c>
      <c r="B7572" s="611" t="s">
        <v>18404</v>
      </c>
      <c r="C7572" s="611" t="s">
        <v>18405</v>
      </c>
      <c r="D7572" s="611" t="s">
        <v>2</v>
      </c>
      <c r="E7572" s="612">
        <v>264.83</v>
      </c>
      <c r="F7572" s="611" t="s">
        <v>8297</v>
      </c>
      <c r="G7572" s="611" t="s">
        <v>19462</v>
      </c>
      <c r="H7572" s="611" t="s">
        <v>28176</v>
      </c>
    </row>
    <row r="7573" spans="1:8" x14ac:dyDescent="0.2">
      <c r="A7573" s="609" t="str">
        <f t="shared" si="118"/>
        <v>IUSC0018</v>
      </c>
      <c r="B7573" s="611" t="s">
        <v>18406</v>
      </c>
      <c r="C7573" s="611" t="s">
        <v>18407</v>
      </c>
      <c r="D7573" s="611" t="s">
        <v>2</v>
      </c>
      <c r="E7573" s="612">
        <v>31.99</v>
      </c>
      <c r="F7573" s="611" t="s">
        <v>8297</v>
      </c>
      <c r="G7573" s="611" t="s">
        <v>19462</v>
      </c>
      <c r="H7573" s="611" t="s">
        <v>28176</v>
      </c>
    </row>
    <row r="7574" spans="1:8" x14ac:dyDescent="0.2">
      <c r="A7574" s="609" t="str">
        <f t="shared" si="118"/>
        <v>IUSC0019</v>
      </c>
      <c r="B7574" s="611" t="s">
        <v>18408</v>
      </c>
      <c r="C7574" s="611" t="s">
        <v>18409</v>
      </c>
      <c r="D7574" s="611" t="s">
        <v>2</v>
      </c>
      <c r="E7574" s="612">
        <v>22.15</v>
      </c>
      <c r="F7574" s="611" t="s">
        <v>8297</v>
      </c>
      <c r="G7574" s="611" t="s">
        <v>19462</v>
      </c>
      <c r="H7574" s="611" t="s">
        <v>28176</v>
      </c>
    </row>
    <row r="7575" spans="1:8" x14ac:dyDescent="0.2">
      <c r="A7575" s="609" t="str">
        <f t="shared" si="118"/>
        <v>IUSC0020</v>
      </c>
      <c r="B7575" s="611" t="s">
        <v>18410</v>
      </c>
      <c r="C7575" s="611" t="s">
        <v>18411</v>
      </c>
      <c r="D7575" s="611" t="s">
        <v>1</v>
      </c>
      <c r="E7575" s="612">
        <v>2110.96</v>
      </c>
      <c r="F7575" s="611" t="s">
        <v>8297</v>
      </c>
      <c r="G7575" s="611" t="s">
        <v>19462</v>
      </c>
      <c r="H7575" s="611" t="s">
        <v>28176</v>
      </c>
    </row>
    <row r="7576" spans="1:8" x14ac:dyDescent="0.2">
      <c r="A7576" s="609" t="str">
        <f t="shared" si="118"/>
        <v>IUSC0021</v>
      </c>
      <c r="B7576" s="611" t="s">
        <v>18412</v>
      </c>
      <c r="C7576" s="611" t="s">
        <v>18413</v>
      </c>
      <c r="D7576" s="611" t="s">
        <v>1</v>
      </c>
      <c r="E7576" s="612">
        <v>2627.96</v>
      </c>
      <c r="F7576" s="611" t="s">
        <v>8297</v>
      </c>
      <c r="G7576" s="611" t="s">
        <v>19462</v>
      </c>
      <c r="H7576" s="611" t="s">
        <v>28176</v>
      </c>
    </row>
    <row r="7577" spans="1:8" x14ac:dyDescent="0.2">
      <c r="A7577" s="609" t="str">
        <f t="shared" si="118"/>
        <v>IUSC0022</v>
      </c>
      <c r="B7577" s="611" t="s">
        <v>18414</v>
      </c>
      <c r="C7577" s="611" t="s">
        <v>18415</v>
      </c>
      <c r="D7577" s="611" t="s">
        <v>1</v>
      </c>
      <c r="E7577" s="612">
        <v>3001.76</v>
      </c>
      <c r="F7577" s="611" t="s">
        <v>8297</v>
      </c>
      <c r="G7577" s="611" t="s">
        <v>19462</v>
      </c>
      <c r="H7577" s="611" t="s">
        <v>28176</v>
      </c>
    </row>
    <row r="7578" spans="1:8" x14ac:dyDescent="0.2">
      <c r="A7578" s="609" t="str">
        <f t="shared" si="118"/>
        <v>IUSC0023</v>
      </c>
      <c r="B7578" s="611" t="s">
        <v>18416</v>
      </c>
      <c r="C7578" s="611" t="s">
        <v>18417</v>
      </c>
      <c r="D7578" s="611" t="s">
        <v>1</v>
      </c>
      <c r="E7578" s="612">
        <v>100.43</v>
      </c>
      <c r="F7578" s="611" t="s">
        <v>8297</v>
      </c>
      <c r="G7578" s="611" t="s">
        <v>19462</v>
      </c>
      <c r="H7578" s="611" t="s">
        <v>28176</v>
      </c>
    </row>
    <row r="7579" spans="1:8" x14ac:dyDescent="0.2">
      <c r="A7579" s="609" t="str">
        <f t="shared" si="118"/>
        <v>IUSC0024</v>
      </c>
      <c r="B7579" s="611" t="s">
        <v>18418</v>
      </c>
      <c r="C7579" s="611" t="s">
        <v>18419</v>
      </c>
      <c r="D7579" s="611" t="s">
        <v>3</v>
      </c>
      <c r="E7579" s="612">
        <v>222.54</v>
      </c>
      <c r="F7579" s="611" t="s">
        <v>8297</v>
      </c>
      <c r="G7579" s="611" t="s">
        <v>19462</v>
      </c>
      <c r="H7579" s="611" t="s">
        <v>28176</v>
      </c>
    </row>
    <row r="7580" spans="1:8" x14ac:dyDescent="0.2">
      <c r="A7580" s="609" t="str">
        <f t="shared" si="118"/>
        <v>IUSC0025</v>
      </c>
      <c r="B7580" s="611" t="s">
        <v>18420</v>
      </c>
      <c r="C7580" s="611" t="s">
        <v>18421</v>
      </c>
      <c r="D7580" s="611" t="s">
        <v>3</v>
      </c>
      <c r="E7580" s="612">
        <v>158.82</v>
      </c>
      <c r="F7580" s="611" t="s">
        <v>8297</v>
      </c>
      <c r="G7580" s="611" t="s">
        <v>19462</v>
      </c>
      <c r="H7580" s="611" t="s">
        <v>28176</v>
      </c>
    </row>
    <row r="7581" spans="1:8" x14ac:dyDescent="0.2">
      <c r="A7581" s="609" t="str">
        <f t="shared" si="118"/>
        <v>IUSC0026</v>
      </c>
      <c r="B7581" s="611" t="s">
        <v>31912</v>
      </c>
      <c r="C7581" s="611" t="s">
        <v>31913</v>
      </c>
      <c r="D7581" s="611" t="s">
        <v>1</v>
      </c>
      <c r="E7581" s="612">
        <v>7.54</v>
      </c>
      <c r="F7581" s="611" t="s">
        <v>8297</v>
      </c>
      <c r="G7581" s="611" t="s">
        <v>19462</v>
      </c>
      <c r="H7581" s="611" t="s">
        <v>28176</v>
      </c>
    </row>
    <row r="7582" spans="1:8" x14ac:dyDescent="0.2">
      <c r="A7582" s="609" t="str">
        <f t="shared" si="118"/>
        <v>IUSC0027</v>
      </c>
      <c r="B7582" s="611" t="s">
        <v>31822</v>
      </c>
      <c r="C7582" s="611" t="s">
        <v>31823</v>
      </c>
      <c r="D7582" s="611" t="s">
        <v>1</v>
      </c>
      <c r="E7582" s="612">
        <v>37.82</v>
      </c>
      <c r="F7582" s="611" t="s">
        <v>8297</v>
      </c>
      <c r="G7582" s="611" t="s">
        <v>19462</v>
      </c>
      <c r="H7582" s="611" t="s">
        <v>28176</v>
      </c>
    </row>
    <row r="7583" spans="1:8" x14ac:dyDescent="0.2">
      <c r="A7583" s="609" t="str">
        <f t="shared" si="118"/>
        <v>IUSC0028</v>
      </c>
      <c r="B7583" s="611" t="s">
        <v>31980</v>
      </c>
      <c r="C7583" s="611" t="s">
        <v>31981</v>
      </c>
      <c r="D7583" s="611" t="s">
        <v>4</v>
      </c>
      <c r="E7583" s="612">
        <v>102.55</v>
      </c>
      <c r="F7583" s="611" t="s">
        <v>8297</v>
      </c>
      <c r="G7583" s="611" t="s">
        <v>19462</v>
      </c>
      <c r="H7583" s="611" t="s">
        <v>28176</v>
      </c>
    </row>
    <row r="7584" spans="1:8" x14ac:dyDescent="0.2">
      <c r="A7584" s="609" t="str">
        <f t="shared" si="118"/>
        <v>IUSC0029</v>
      </c>
      <c r="B7584" s="611" t="s">
        <v>31784</v>
      </c>
      <c r="C7584" s="611" t="s">
        <v>31785</v>
      </c>
      <c r="D7584" s="611" t="s">
        <v>2</v>
      </c>
      <c r="E7584" s="612">
        <v>178.49</v>
      </c>
      <c r="F7584" s="611" t="s">
        <v>8297</v>
      </c>
      <c r="G7584" s="611" t="s">
        <v>19462</v>
      </c>
      <c r="H7584" s="611" t="s">
        <v>28176</v>
      </c>
    </row>
    <row r="7585" spans="1:8" x14ac:dyDescent="0.2">
      <c r="A7585" s="609" t="str">
        <f t="shared" si="118"/>
        <v>IUSC0030</v>
      </c>
      <c r="B7585" s="611" t="s">
        <v>31873</v>
      </c>
      <c r="C7585" s="611" t="s">
        <v>31874</v>
      </c>
      <c r="D7585" s="611" t="s">
        <v>1</v>
      </c>
      <c r="E7585" s="612">
        <v>123.03</v>
      </c>
      <c r="F7585" s="611" t="s">
        <v>8297</v>
      </c>
      <c r="G7585" s="611" t="s">
        <v>19462</v>
      </c>
      <c r="H7585" s="611" t="s">
        <v>28176</v>
      </c>
    </row>
    <row r="7586" spans="1:8" x14ac:dyDescent="0.2">
      <c r="A7586" s="609" t="str">
        <f t="shared" si="118"/>
        <v>IUSC0031</v>
      </c>
      <c r="B7586" s="611" t="s">
        <v>31922</v>
      </c>
      <c r="C7586" s="611" t="s">
        <v>31923</v>
      </c>
      <c r="D7586" s="611" t="s">
        <v>1</v>
      </c>
      <c r="E7586" s="612">
        <v>431.72</v>
      </c>
      <c r="F7586" s="611" t="s">
        <v>8297</v>
      </c>
      <c r="G7586" s="611" t="s">
        <v>19462</v>
      </c>
      <c r="H7586" s="611" t="s">
        <v>28176</v>
      </c>
    </row>
    <row r="7587" spans="1:8" x14ac:dyDescent="0.2">
      <c r="A7587" s="609" t="str">
        <f t="shared" si="118"/>
        <v>IUSC0032</v>
      </c>
      <c r="B7587" s="611" t="s">
        <v>31847</v>
      </c>
      <c r="C7587" s="611" t="s">
        <v>31848</v>
      </c>
      <c r="D7587" s="611" t="s">
        <v>1</v>
      </c>
      <c r="E7587" s="612">
        <v>188.12</v>
      </c>
      <c r="F7587" s="611" t="s">
        <v>8297</v>
      </c>
      <c r="G7587" s="611" t="s">
        <v>19462</v>
      </c>
      <c r="H7587" s="611" t="s">
        <v>28176</v>
      </c>
    </row>
    <row r="7588" spans="1:8" x14ac:dyDescent="0.2">
      <c r="A7588" s="609" t="str">
        <f t="shared" si="118"/>
        <v>IUSC0033</v>
      </c>
      <c r="B7588" s="611" t="s">
        <v>31883</v>
      </c>
      <c r="C7588" s="611" t="s">
        <v>31884</v>
      </c>
      <c r="D7588" s="611" t="s">
        <v>1</v>
      </c>
      <c r="E7588" s="612">
        <v>605.66</v>
      </c>
      <c r="F7588" s="611" t="s">
        <v>8297</v>
      </c>
      <c r="G7588" s="611" t="s">
        <v>19462</v>
      </c>
      <c r="H7588" s="611" t="s">
        <v>28176</v>
      </c>
    </row>
    <row r="7589" spans="1:8" x14ac:dyDescent="0.2">
      <c r="A7589" s="609" t="str">
        <f t="shared" si="118"/>
        <v>IUSC0034</v>
      </c>
      <c r="B7589" s="611" t="s">
        <v>31932</v>
      </c>
      <c r="C7589" s="611" t="s">
        <v>31933</v>
      </c>
      <c r="D7589" s="611" t="s">
        <v>1</v>
      </c>
      <c r="E7589" s="612">
        <v>997.66</v>
      </c>
      <c r="F7589" s="611" t="s">
        <v>8297</v>
      </c>
      <c r="G7589" s="611" t="s">
        <v>19462</v>
      </c>
      <c r="H7589" s="611" t="s">
        <v>28176</v>
      </c>
    </row>
    <row r="7590" spans="1:8" x14ac:dyDescent="0.2">
      <c r="A7590" s="609" t="str">
        <f t="shared" si="118"/>
        <v>IUSC0035</v>
      </c>
      <c r="B7590" s="611" t="s">
        <v>31899</v>
      </c>
      <c r="C7590" s="611" t="s">
        <v>31900</v>
      </c>
      <c r="D7590" s="611" t="s">
        <v>1</v>
      </c>
      <c r="E7590" s="612">
        <v>783.52</v>
      </c>
      <c r="F7590" s="611" t="s">
        <v>8297</v>
      </c>
      <c r="G7590" s="611" t="s">
        <v>19462</v>
      </c>
      <c r="H7590" s="611" t="s">
        <v>28176</v>
      </c>
    </row>
    <row r="7591" spans="1:8" x14ac:dyDescent="0.2">
      <c r="A7591" s="609" t="str">
        <f t="shared" si="118"/>
        <v>IUSC0036</v>
      </c>
      <c r="B7591" s="611" t="s">
        <v>31810</v>
      </c>
      <c r="C7591" s="611" t="s">
        <v>31811</v>
      </c>
      <c r="D7591" s="611" t="s">
        <v>1</v>
      </c>
      <c r="E7591" s="612">
        <v>558.54</v>
      </c>
      <c r="F7591" s="611" t="s">
        <v>8297</v>
      </c>
      <c r="G7591" s="611" t="s">
        <v>19462</v>
      </c>
      <c r="H7591" s="611" t="s">
        <v>28176</v>
      </c>
    </row>
    <row r="7592" spans="1:8" x14ac:dyDescent="0.2">
      <c r="A7592" s="609" t="str">
        <f t="shared" si="118"/>
        <v>IUSC0037</v>
      </c>
      <c r="B7592" s="611" t="s">
        <v>31786</v>
      </c>
      <c r="C7592" s="611" t="s">
        <v>31787</v>
      </c>
      <c r="D7592" s="611" t="s">
        <v>1</v>
      </c>
      <c r="E7592" s="612">
        <v>717.18</v>
      </c>
      <c r="F7592" s="611" t="s">
        <v>8297</v>
      </c>
      <c r="G7592" s="611" t="s">
        <v>19462</v>
      </c>
      <c r="H7592" s="611" t="s">
        <v>28176</v>
      </c>
    </row>
    <row r="7593" spans="1:8" x14ac:dyDescent="0.2">
      <c r="A7593" s="609" t="str">
        <f t="shared" si="118"/>
        <v>IUSC0038</v>
      </c>
      <c r="B7593" s="611" t="s">
        <v>31808</v>
      </c>
      <c r="C7593" s="611" t="s">
        <v>31809</v>
      </c>
      <c r="D7593" s="611" t="s">
        <v>1</v>
      </c>
      <c r="E7593" s="612">
        <v>867.41</v>
      </c>
      <c r="F7593" s="611" t="s">
        <v>8297</v>
      </c>
      <c r="G7593" s="611" t="s">
        <v>19462</v>
      </c>
      <c r="H7593" s="611" t="s">
        <v>28176</v>
      </c>
    </row>
    <row r="7594" spans="1:8" x14ac:dyDescent="0.2">
      <c r="A7594" s="609" t="str">
        <f t="shared" si="118"/>
        <v>IUSD0001</v>
      </c>
      <c r="B7594" s="611" t="s">
        <v>7876</v>
      </c>
      <c r="C7594" s="611" t="s">
        <v>7877</v>
      </c>
      <c r="D7594" s="611" t="s">
        <v>1</v>
      </c>
      <c r="E7594" s="612">
        <v>20.95</v>
      </c>
      <c r="F7594" s="611" t="s">
        <v>8297</v>
      </c>
      <c r="G7594" s="611" t="s">
        <v>19462</v>
      </c>
      <c r="H7594" s="611" t="s">
        <v>28176</v>
      </c>
    </row>
    <row r="7595" spans="1:8" x14ac:dyDescent="0.2">
      <c r="A7595" s="609" t="str">
        <f t="shared" si="118"/>
        <v>IUSD0003</v>
      </c>
      <c r="B7595" s="611" t="s">
        <v>7879</v>
      </c>
      <c r="C7595" s="611" t="s">
        <v>7880</v>
      </c>
      <c r="D7595" s="611" t="s">
        <v>3</v>
      </c>
      <c r="E7595" s="612">
        <v>8.32</v>
      </c>
      <c r="F7595" s="611" t="s">
        <v>8297</v>
      </c>
      <c r="G7595" s="611" t="s">
        <v>19462</v>
      </c>
      <c r="H7595" s="611" t="s">
        <v>28176</v>
      </c>
    </row>
    <row r="7596" spans="1:8" x14ac:dyDescent="0.2">
      <c r="A7596" s="609" t="str">
        <f t="shared" si="118"/>
        <v>IUSD0004</v>
      </c>
      <c r="B7596" s="611" t="s">
        <v>8743</v>
      </c>
      <c r="C7596" s="611" t="s">
        <v>8744</v>
      </c>
      <c r="D7596" s="611" t="s">
        <v>3</v>
      </c>
      <c r="E7596" s="612">
        <v>17.14</v>
      </c>
      <c r="F7596" s="611" t="s">
        <v>8297</v>
      </c>
      <c r="G7596" s="611" t="s">
        <v>19462</v>
      </c>
      <c r="H7596" s="611" t="s">
        <v>28176</v>
      </c>
    </row>
    <row r="7597" spans="1:8" x14ac:dyDescent="0.2">
      <c r="A7597" s="609" t="str">
        <f t="shared" si="118"/>
        <v>IUSM0004</v>
      </c>
      <c r="B7597" s="611" t="s">
        <v>7881</v>
      </c>
      <c r="C7597" s="611" t="s">
        <v>7882</v>
      </c>
      <c r="D7597" s="611" t="s">
        <v>503</v>
      </c>
      <c r="E7597" s="612">
        <v>87.26</v>
      </c>
      <c r="F7597" s="611" t="s">
        <v>8297</v>
      </c>
      <c r="G7597" s="611" t="s">
        <v>19462</v>
      </c>
      <c r="H7597" s="611" t="s">
        <v>28176</v>
      </c>
    </row>
    <row r="7598" spans="1:8" x14ac:dyDescent="0.2">
      <c r="A7598" s="609" t="str">
        <f t="shared" si="118"/>
        <v>IUSP00001</v>
      </c>
      <c r="B7598" s="611" t="s">
        <v>7883</v>
      </c>
      <c r="C7598" s="611" t="s">
        <v>7884</v>
      </c>
      <c r="D7598" s="611" t="s">
        <v>3</v>
      </c>
      <c r="E7598" s="612">
        <v>490.92</v>
      </c>
      <c r="F7598" s="611" t="s">
        <v>8297</v>
      </c>
      <c r="G7598" s="611" t="s">
        <v>19462</v>
      </c>
      <c r="H7598" s="611" t="s">
        <v>28176</v>
      </c>
    </row>
    <row r="7599" spans="1:8" x14ac:dyDescent="0.2">
      <c r="A7599" s="609" t="str">
        <f t="shared" si="118"/>
        <v>IUSP00002</v>
      </c>
      <c r="B7599" s="611" t="s">
        <v>7885</v>
      </c>
      <c r="C7599" s="611" t="s">
        <v>7886</v>
      </c>
      <c r="D7599" s="611" t="s">
        <v>1</v>
      </c>
      <c r="E7599" s="612">
        <v>1946.47</v>
      </c>
      <c r="F7599" s="611" t="s">
        <v>8297</v>
      </c>
      <c r="G7599" s="611" t="s">
        <v>19462</v>
      </c>
      <c r="H7599" s="611" t="s">
        <v>28176</v>
      </c>
    </row>
    <row r="7600" spans="1:8" x14ac:dyDescent="0.2">
      <c r="A7600" s="609" t="str">
        <f t="shared" ref="A7600:A7663" si="119">IF(ISERROR(SEARCH("/",B7600)=6),TRIM(CLEAN(B7600)),IF(SEARCH("/",B7600)=6,IF(LEN(TRIM(CLEAN(B7600)))=7,LEFT(TRIM(CLEAN(B7600)),6)&amp;"00"&amp;RIGHT(TRIM(CLEAN(B7600)),1),LEFT(TRIM(CLEAN(B7600)),6)&amp;"0"&amp;RIGHT(TRIM(CLEAN(B7600)),2)),TRIM(CLEAN(B7600))))</f>
        <v>IUSP0002</v>
      </c>
      <c r="B7600" s="611" t="s">
        <v>7887</v>
      </c>
      <c r="C7600" s="611" t="s">
        <v>7888</v>
      </c>
      <c r="D7600" s="611" t="s">
        <v>2</v>
      </c>
      <c r="E7600" s="612">
        <v>2.94</v>
      </c>
      <c r="F7600" s="611" t="s">
        <v>8297</v>
      </c>
      <c r="G7600" s="611" t="s">
        <v>19462</v>
      </c>
      <c r="H7600" s="611" t="s">
        <v>28176</v>
      </c>
    </row>
    <row r="7601" spans="1:9" x14ac:dyDescent="0.2">
      <c r="A7601" s="609" t="str">
        <f t="shared" si="119"/>
        <v>IUSP0003</v>
      </c>
      <c r="B7601" s="611" t="s">
        <v>7889</v>
      </c>
      <c r="C7601" s="611" t="s">
        <v>7890</v>
      </c>
      <c r="D7601" s="611" t="s">
        <v>2</v>
      </c>
      <c r="E7601" s="612">
        <v>9.1999999999999993</v>
      </c>
      <c r="F7601" s="611" t="s">
        <v>8297</v>
      </c>
      <c r="G7601" s="611" t="s">
        <v>19462</v>
      </c>
      <c r="H7601" s="611" t="s">
        <v>28176</v>
      </c>
    </row>
    <row r="7602" spans="1:9" x14ac:dyDescent="0.2">
      <c r="A7602" s="609" t="str">
        <f t="shared" si="119"/>
        <v>IUSP0004</v>
      </c>
      <c r="B7602" s="611" t="s">
        <v>8745</v>
      </c>
      <c r="C7602" s="611" t="s">
        <v>8746</v>
      </c>
      <c r="D7602" s="611" t="s">
        <v>8338</v>
      </c>
      <c r="E7602" s="612">
        <v>635.55999999999995</v>
      </c>
      <c r="F7602" s="611" t="s">
        <v>8297</v>
      </c>
      <c r="G7602" s="611" t="s">
        <v>19462</v>
      </c>
      <c r="H7602" s="611" t="s">
        <v>28176</v>
      </c>
    </row>
    <row r="7603" spans="1:9" x14ac:dyDescent="0.2">
      <c r="A7603" s="609" t="str">
        <f t="shared" si="119"/>
        <v>IUSP0005</v>
      </c>
      <c r="B7603" s="611" t="s">
        <v>8747</v>
      </c>
      <c r="C7603" s="611" t="s">
        <v>8748</v>
      </c>
      <c r="D7603" s="611" t="s">
        <v>3</v>
      </c>
      <c r="E7603" s="612">
        <v>2.17</v>
      </c>
      <c r="F7603" s="611" t="s">
        <v>8297</v>
      </c>
      <c r="G7603" s="611" t="s">
        <v>19462</v>
      </c>
      <c r="H7603" s="611" t="s">
        <v>28176</v>
      </c>
    </row>
    <row r="7604" spans="1:9" x14ac:dyDescent="0.2">
      <c r="A7604" s="609" t="str">
        <f t="shared" si="119"/>
        <v>IUSP0006</v>
      </c>
      <c r="B7604" s="611" t="s">
        <v>17833</v>
      </c>
      <c r="C7604" s="611" t="s">
        <v>17834</v>
      </c>
      <c r="D7604" s="611" t="s">
        <v>1</v>
      </c>
      <c r="E7604" s="612">
        <v>234.1</v>
      </c>
      <c r="F7604" s="611" t="s">
        <v>8297</v>
      </c>
      <c r="G7604" s="611" t="s">
        <v>19462</v>
      </c>
      <c r="H7604" s="611" t="s">
        <v>28176</v>
      </c>
    </row>
    <row r="7605" spans="1:9" x14ac:dyDescent="0.2">
      <c r="A7605" s="609" t="str">
        <f t="shared" si="119"/>
        <v>IUTR1001</v>
      </c>
      <c r="B7605" s="611" t="s">
        <v>7891</v>
      </c>
      <c r="C7605" s="611" t="s">
        <v>7892</v>
      </c>
      <c r="D7605" s="611" t="s">
        <v>8</v>
      </c>
      <c r="E7605" s="612">
        <v>0.86</v>
      </c>
      <c r="F7605" s="611" t="s">
        <v>8297</v>
      </c>
      <c r="G7605" s="611" t="s">
        <v>19462</v>
      </c>
      <c r="H7605" s="611" t="s">
        <v>28176</v>
      </c>
    </row>
    <row r="7606" spans="1:9" x14ac:dyDescent="0.2">
      <c r="A7606" s="609" t="str">
        <f t="shared" si="119"/>
        <v>IUTR1003</v>
      </c>
      <c r="B7606" s="611" t="s">
        <v>7893</v>
      </c>
      <c r="C7606" s="611" t="s">
        <v>7894</v>
      </c>
      <c r="D7606" s="611" t="s">
        <v>8</v>
      </c>
      <c r="E7606" s="612">
        <v>0.78</v>
      </c>
      <c r="F7606" s="611" t="s">
        <v>8297</v>
      </c>
      <c r="G7606" s="611" t="s">
        <v>19462</v>
      </c>
      <c r="H7606" s="611" t="s">
        <v>28176</v>
      </c>
    </row>
    <row r="7607" spans="1:9" x14ac:dyDescent="0.2">
      <c r="A7607" s="609" t="str">
        <f t="shared" si="119"/>
        <v>IUTR1004</v>
      </c>
      <c r="B7607" s="611" t="s">
        <v>7895</v>
      </c>
      <c r="C7607" s="611" t="s">
        <v>7896</v>
      </c>
      <c r="D7607" s="611" t="s">
        <v>155</v>
      </c>
      <c r="E7607" s="612">
        <v>0.45</v>
      </c>
      <c r="F7607" s="611" t="s">
        <v>8297</v>
      </c>
      <c r="G7607" s="611" t="s">
        <v>19462</v>
      </c>
      <c r="H7607" s="611" t="s">
        <v>28176</v>
      </c>
    </row>
    <row r="7608" spans="1:9" x14ac:dyDescent="0.2">
      <c r="A7608" s="609" t="str">
        <f t="shared" si="119"/>
        <v>IUTR1005</v>
      </c>
      <c r="B7608" s="611" t="s">
        <v>7897</v>
      </c>
      <c r="C7608" s="611" t="s">
        <v>7898</v>
      </c>
      <c r="D7608" s="611" t="s">
        <v>609</v>
      </c>
      <c r="E7608" s="612">
        <v>2.92</v>
      </c>
      <c r="F7608" s="611" t="s">
        <v>8297</v>
      </c>
      <c r="G7608" s="611" t="s">
        <v>19462</v>
      </c>
      <c r="H7608" s="611" t="s">
        <v>28176</v>
      </c>
    </row>
    <row r="7609" spans="1:9" x14ac:dyDescent="0.2">
      <c r="A7609" s="609" t="str">
        <f t="shared" si="119"/>
        <v>IUTR1006</v>
      </c>
      <c r="B7609" s="611" t="s">
        <v>8749</v>
      </c>
      <c r="C7609" s="611" t="s">
        <v>8750</v>
      </c>
      <c r="D7609" s="611" t="s">
        <v>609</v>
      </c>
      <c r="E7609" s="612">
        <v>21.7</v>
      </c>
      <c r="F7609" s="611" t="s">
        <v>8297</v>
      </c>
      <c r="G7609" s="611" t="s">
        <v>19462</v>
      </c>
      <c r="H7609" s="611" t="s">
        <v>28176</v>
      </c>
    </row>
    <row r="7610" spans="1:9" x14ac:dyDescent="0.2">
      <c r="A7610" s="609" t="str">
        <f t="shared" si="119"/>
        <v>IUTR1007</v>
      </c>
      <c r="B7610" s="611" t="s">
        <v>8751</v>
      </c>
      <c r="C7610" s="611" t="s">
        <v>19473</v>
      </c>
      <c r="D7610" s="611" t="s">
        <v>609</v>
      </c>
      <c r="E7610" s="612">
        <v>17.59</v>
      </c>
      <c r="F7610" s="611" t="s">
        <v>8297</v>
      </c>
      <c r="G7610" s="611" t="s">
        <v>19462</v>
      </c>
      <c r="H7610" s="611" t="s">
        <v>28176</v>
      </c>
    </row>
    <row r="7611" spans="1:9" x14ac:dyDescent="0.2">
      <c r="A7611" s="609" t="str">
        <f t="shared" si="119"/>
        <v>IUTR1008</v>
      </c>
      <c r="B7611" s="611" t="s">
        <v>17835</v>
      </c>
      <c r="C7611" s="611" t="s">
        <v>17836</v>
      </c>
      <c r="D7611" s="611" t="s">
        <v>609</v>
      </c>
      <c r="E7611" s="612">
        <v>9.41</v>
      </c>
      <c r="F7611" s="611" t="s">
        <v>8297</v>
      </c>
      <c r="G7611" s="611" t="s">
        <v>19462</v>
      </c>
      <c r="H7611" s="611" t="s">
        <v>28176</v>
      </c>
    </row>
    <row r="7612" spans="1:9" x14ac:dyDescent="0.2">
      <c r="A7612" s="609" t="str">
        <f t="shared" si="119"/>
        <v>IUTR1009</v>
      </c>
      <c r="B7612" s="611" t="s">
        <v>31930</v>
      </c>
      <c r="C7612" s="611" t="s">
        <v>31931</v>
      </c>
      <c r="D7612" s="611" t="s">
        <v>609</v>
      </c>
      <c r="E7612" s="612">
        <v>1.62</v>
      </c>
      <c r="F7612" s="611" t="s">
        <v>8297</v>
      </c>
      <c r="G7612" s="611" t="s">
        <v>19462</v>
      </c>
      <c r="H7612" s="611" t="s">
        <v>28176</v>
      </c>
    </row>
    <row r="7613" spans="1:9" x14ac:dyDescent="0.2">
      <c r="A7613" s="609" t="str">
        <f t="shared" si="119"/>
        <v>PCIU0001</v>
      </c>
      <c r="B7613" s="611" t="s">
        <v>19466</v>
      </c>
      <c r="C7613" s="611" t="s">
        <v>19467</v>
      </c>
      <c r="D7613" s="611" t="s">
        <v>3</v>
      </c>
      <c r="E7613" s="612">
        <v>0</v>
      </c>
      <c r="F7613" s="611" t="s">
        <v>8297</v>
      </c>
      <c r="G7613" s="611" t="s">
        <v>19462</v>
      </c>
      <c r="H7613" s="611" t="s">
        <v>28176</v>
      </c>
    </row>
    <row r="7614" spans="1:9" x14ac:dyDescent="0.2">
      <c r="A7614" s="609" t="str">
        <f t="shared" si="119"/>
        <v>IUP30118</v>
      </c>
      <c r="B7614" s="611" t="s">
        <v>31992</v>
      </c>
      <c r="C7614" s="611" t="s">
        <v>31993</v>
      </c>
      <c r="D7614" s="611" t="s">
        <v>3</v>
      </c>
      <c r="E7614" s="612">
        <v>0.71</v>
      </c>
      <c r="F7614" s="611" t="s">
        <v>8297</v>
      </c>
      <c r="G7614" s="611" t="s">
        <v>19462</v>
      </c>
      <c r="H7614" s="611" t="s">
        <v>28176</v>
      </c>
    </row>
    <row r="7615" spans="1:9" ht="15" x14ac:dyDescent="0.25">
      <c r="A7615" s="609" t="str">
        <f t="shared" si="119"/>
        <v>1363</v>
      </c>
      <c r="B7615">
        <v>1363</v>
      </c>
      <c r="C7615" t="s">
        <v>20853</v>
      </c>
      <c r="D7615" t="s">
        <v>8779</v>
      </c>
      <c r="E7615" s="363" t="s">
        <v>20854</v>
      </c>
      <c r="F7615"/>
      <c r="G7615"/>
      <c r="H7615"/>
      <c r="I7615" s="615"/>
    </row>
    <row r="7616" spans="1:9" ht="15" x14ac:dyDescent="0.25">
      <c r="A7616" s="609" t="str">
        <f t="shared" si="119"/>
        <v>1344</v>
      </c>
      <c r="B7616">
        <v>1344</v>
      </c>
      <c r="C7616" t="s">
        <v>20855</v>
      </c>
      <c r="D7616" t="s">
        <v>8781</v>
      </c>
      <c r="E7616" s="363" t="s">
        <v>20856</v>
      </c>
      <c r="F7616"/>
      <c r="G7616"/>
      <c r="H7616"/>
      <c r="I7616" s="615"/>
    </row>
    <row r="7617" spans="1:9" ht="15" x14ac:dyDescent="0.25">
      <c r="A7617" s="609" t="str">
        <f t="shared" si="119"/>
        <v>1342</v>
      </c>
      <c r="B7617">
        <v>1342</v>
      </c>
      <c r="C7617" t="s">
        <v>20857</v>
      </c>
      <c r="D7617" t="s">
        <v>8781</v>
      </c>
      <c r="E7617" s="363" t="s">
        <v>20858</v>
      </c>
      <c r="F7617"/>
      <c r="G7617"/>
      <c r="H7617"/>
      <c r="I7617" s="615"/>
    </row>
    <row r="7618" spans="1:9" ht="15" x14ac:dyDescent="0.25">
      <c r="A7618" s="609" t="str">
        <f t="shared" si="119"/>
        <v>1349</v>
      </c>
      <c r="B7618">
        <v>1349</v>
      </c>
      <c r="C7618" t="s">
        <v>20859</v>
      </c>
      <c r="D7618" t="s">
        <v>8781</v>
      </c>
      <c r="E7618" s="363" t="s">
        <v>20860</v>
      </c>
      <c r="F7618"/>
      <c r="G7618"/>
      <c r="H7618"/>
      <c r="I7618" s="615"/>
    </row>
    <row r="7619" spans="1:9" ht="15" x14ac:dyDescent="0.25">
      <c r="A7619" s="609" t="str">
        <f t="shared" si="119"/>
        <v>1350</v>
      </c>
      <c r="B7619">
        <v>1350</v>
      </c>
      <c r="C7619" t="s">
        <v>20861</v>
      </c>
      <c r="D7619" t="s">
        <v>8781</v>
      </c>
      <c r="E7619" s="363" t="s">
        <v>20862</v>
      </c>
      <c r="F7619"/>
      <c r="G7619"/>
      <c r="H7619"/>
      <c r="I7619" s="615"/>
    </row>
    <row r="7620" spans="1:9" ht="15" x14ac:dyDescent="0.25">
      <c r="A7620" s="609" t="str">
        <f t="shared" si="119"/>
        <v>1359</v>
      </c>
      <c r="B7620">
        <v>1359</v>
      </c>
      <c r="C7620" t="s">
        <v>20863</v>
      </c>
      <c r="D7620" t="s">
        <v>8781</v>
      </c>
      <c r="E7620" s="363" t="s">
        <v>19427</v>
      </c>
      <c r="F7620"/>
      <c r="G7620"/>
      <c r="H7620"/>
      <c r="I7620" s="615"/>
    </row>
    <row r="7621" spans="1:9" ht="15" x14ac:dyDescent="0.25">
      <c r="A7621" s="609" t="str">
        <f t="shared" si="119"/>
        <v>1351</v>
      </c>
      <c r="B7621">
        <v>1351</v>
      </c>
      <c r="C7621" t="s">
        <v>20864</v>
      </c>
      <c r="D7621" t="s">
        <v>8781</v>
      </c>
      <c r="E7621" s="363" t="s">
        <v>18802</v>
      </c>
      <c r="F7621"/>
      <c r="G7621"/>
      <c r="H7621"/>
      <c r="I7621" s="615"/>
    </row>
    <row r="7622" spans="1:9" ht="15" x14ac:dyDescent="0.25">
      <c r="A7622" s="609" t="str">
        <f t="shared" si="119"/>
        <v>2418</v>
      </c>
      <c r="B7622">
        <v>2418</v>
      </c>
      <c r="C7622" t="s">
        <v>20865</v>
      </c>
      <c r="D7622" t="s">
        <v>8781</v>
      </c>
      <c r="E7622" s="363" t="s">
        <v>10000</v>
      </c>
      <c r="F7622"/>
      <c r="G7622"/>
      <c r="H7622"/>
      <c r="I7622" s="615"/>
    </row>
    <row r="7623" spans="1:9" ht="15" x14ac:dyDescent="0.25">
      <c r="A7623" s="609" t="str">
        <f t="shared" si="119"/>
        <v>6086</v>
      </c>
      <c r="B7623">
        <v>6086</v>
      </c>
      <c r="C7623" t="s">
        <v>20866</v>
      </c>
      <c r="D7623" t="s">
        <v>8787</v>
      </c>
      <c r="E7623" s="363" t="s">
        <v>20867</v>
      </c>
      <c r="F7623"/>
      <c r="G7623"/>
      <c r="H7623"/>
      <c r="I7623" s="615"/>
    </row>
    <row r="7624" spans="1:9" ht="15" x14ac:dyDescent="0.25">
      <c r="A7624" s="609" t="str">
        <f t="shared" si="119"/>
        <v>3378</v>
      </c>
      <c r="B7624">
        <v>3378</v>
      </c>
      <c r="C7624" t="s">
        <v>20868</v>
      </c>
      <c r="D7624" t="s">
        <v>8781</v>
      </c>
      <c r="E7624" s="363" t="s">
        <v>20869</v>
      </c>
      <c r="F7624"/>
      <c r="G7624"/>
      <c r="H7624"/>
      <c r="I7624" s="615"/>
    </row>
    <row r="7625" spans="1:9" ht="15" x14ac:dyDescent="0.25">
      <c r="A7625" s="609" t="str">
        <f t="shared" si="119"/>
        <v>3380</v>
      </c>
      <c r="B7625">
        <v>3380</v>
      </c>
      <c r="C7625" t="s">
        <v>20870</v>
      </c>
      <c r="D7625" t="s">
        <v>8781</v>
      </c>
      <c r="E7625" s="363" t="s">
        <v>18665</v>
      </c>
      <c r="F7625"/>
      <c r="G7625"/>
      <c r="H7625"/>
      <c r="I7625" s="615"/>
    </row>
    <row r="7626" spans="1:9" ht="15" x14ac:dyDescent="0.25">
      <c r="A7626" s="609" t="str">
        <f t="shared" si="119"/>
        <v>3379</v>
      </c>
      <c r="B7626">
        <v>3379</v>
      </c>
      <c r="C7626" t="s">
        <v>20871</v>
      </c>
      <c r="D7626" t="s">
        <v>8781</v>
      </c>
      <c r="E7626" s="363" t="s">
        <v>18557</v>
      </c>
      <c r="F7626"/>
      <c r="G7626"/>
      <c r="H7626"/>
      <c r="I7626" s="615"/>
    </row>
    <row r="7627" spans="1:9" ht="15" x14ac:dyDescent="0.25">
      <c r="A7627" s="609" t="str">
        <f t="shared" si="119"/>
        <v>615</v>
      </c>
      <c r="B7627">
        <v>615</v>
      </c>
      <c r="C7627" t="s">
        <v>20872</v>
      </c>
      <c r="D7627" t="s">
        <v>8779</v>
      </c>
      <c r="E7627" s="363" t="s">
        <v>20873</v>
      </c>
      <c r="F7627"/>
      <c r="G7627"/>
      <c r="H7627"/>
      <c r="I7627" s="615"/>
    </row>
    <row r="7628" spans="1:9" ht="15" x14ac:dyDescent="0.25">
      <c r="A7628" s="609" t="str">
        <f t="shared" si="119"/>
        <v>606</v>
      </c>
      <c r="B7628">
        <v>606</v>
      </c>
      <c r="C7628" t="s">
        <v>20874</v>
      </c>
      <c r="D7628" t="s">
        <v>8779</v>
      </c>
      <c r="E7628" s="363" t="s">
        <v>20875</v>
      </c>
      <c r="F7628"/>
      <c r="G7628"/>
      <c r="H7628"/>
      <c r="I7628" s="615"/>
    </row>
    <row r="7629" spans="1:9" ht="15" x14ac:dyDescent="0.25">
      <c r="A7629" s="609" t="str">
        <f t="shared" si="119"/>
        <v>13382</v>
      </c>
      <c r="B7629">
        <v>13382</v>
      </c>
      <c r="C7629" t="s">
        <v>20876</v>
      </c>
      <c r="D7629" t="s">
        <v>8781</v>
      </c>
      <c r="E7629" s="363" t="s">
        <v>20877</v>
      </c>
      <c r="F7629"/>
      <c r="G7629"/>
      <c r="H7629"/>
      <c r="I7629" s="615"/>
    </row>
    <row r="7630" spans="1:9" ht="15" x14ac:dyDescent="0.25">
      <c r="A7630" s="609" t="str">
        <f t="shared" si="119"/>
        <v>4047</v>
      </c>
      <c r="B7630">
        <v>4047</v>
      </c>
      <c r="C7630" t="s">
        <v>20878</v>
      </c>
      <c r="D7630" t="s">
        <v>8787</v>
      </c>
      <c r="E7630" s="363" t="s">
        <v>19110</v>
      </c>
      <c r="F7630"/>
      <c r="G7630"/>
      <c r="H7630"/>
      <c r="I7630" s="615"/>
    </row>
    <row r="7631" spans="1:9" ht="15" x14ac:dyDescent="0.25">
      <c r="A7631" s="609" t="str">
        <f t="shared" si="119"/>
        <v>7344</v>
      </c>
      <c r="B7631">
        <v>7344</v>
      </c>
      <c r="C7631" t="s">
        <v>20879</v>
      </c>
      <c r="D7631" t="s">
        <v>8787</v>
      </c>
      <c r="E7631" s="363" t="s">
        <v>9672</v>
      </c>
      <c r="F7631"/>
      <c r="G7631"/>
      <c r="H7631"/>
      <c r="I7631" s="615"/>
    </row>
    <row r="7632" spans="1:9" ht="15" x14ac:dyDescent="0.25">
      <c r="A7632" s="609" t="str">
        <f t="shared" si="119"/>
        <v>40514</v>
      </c>
      <c r="B7632">
        <v>40514</v>
      </c>
      <c r="C7632" t="s">
        <v>20880</v>
      </c>
      <c r="D7632" t="s">
        <v>8777</v>
      </c>
      <c r="E7632" s="363" t="s">
        <v>20881</v>
      </c>
      <c r="F7632"/>
      <c r="G7632"/>
      <c r="H7632"/>
      <c r="I7632" s="615"/>
    </row>
    <row r="7633" spans="1:9" ht="15" x14ac:dyDescent="0.25">
      <c r="A7633" s="609" t="str">
        <f t="shared" si="119"/>
        <v>11199</v>
      </c>
      <c r="B7633">
        <v>11199</v>
      </c>
      <c r="C7633" t="s">
        <v>20882</v>
      </c>
      <c r="D7633" t="s">
        <v>8781</v>
      </c>
      <c r="E7633" s="363" t="s">
        <v>20883</v>
      </c>
      <c r="F7633"/>
      <c r="G7633"/>
      <c r="H7633"/>
      <c r="I7633" s="615"/>
    </row>
    <row r="7634" spans="1:9" ht="15" x14ac:dyDescent="0.25">
      <c r="A7634" s="609" t="str">
        <f t="shared" si="119"/>
        <v>4053</v>
      </c>
      <c r="B7634">
        <v>4053</v>
      </c>
      <c r="C7634" t="s">
        <v>20884</v>
      </c>
      <c r="D7634" t="s">
        <v>8787</v>
      </c>
      <c r="E7634" s="363" t="s">
        <v>19685</v>
      </c>
      <c r="F7634"/>
      <c r="G7634"/>
      <c r="H7634"/>
      <c r="I7634" s="615"/>
    </row>
    <row r="7635" spans="1:9" ht="15" x14ac:dyDescent="0.25">
      <c r="A7635" s="609" t="str">
        <f t="shared" si="119"/>
        <v>4056</v>
      </c>
      <c r="B7635">
        <v>4056</v>
      </c>
      <c r="C7635" t="s">
        <v>20885</v>
      </c>
      <c r="D7635" t="s">
        <v>8787</v>
      </c>
      <c r="E7635" s="363" t="s">
        <v>20886</v>
      </c>
      <c r="F7635"/>
      <c r="G7635"/>
      <c r="H7635"/>
      <c r="I7635" s="615"/>
    </row>
    <row r="7636" spans="1:9" ht="15" x14ac:dyDescent="0.25">
      <c r="A7636" s="609" t="str">
        <f t="shared" si="119"/>
        <v>21136</v>
      </c>
      <c r="B7636">
        <v>21136</v>
      </c>
      <c r="C7636" t="s">
        <v>20887</v>
      </c>
      <c r="D7636" t="s">
        <v>8796</v>
      </c>
      <c r="E7636" s="363" t="s">
        <v>14805</v>
      </c>
      <c r="F7636"/>
      <c r="G7636"/>
      <c r="H7636"/>
      <c r="I7636" s="615"/>
    </row>
    <row r="7637" spans="1:9" ht="15" x14ac:dyDescent="0.25">
      <c r="A7637" s="609" t="str">
        <f t="shared" si="119"/>
        <v>21128</v>
      </c>
      <c r="B7637">
        <v>21128</v>
      </c>
      <c r="C7637" t="s">
        <v>20888</v>
      </c>
      <c r="D7637" t="s">
        <v>8796</v>
      </c>
      <c r="E7637" s="363" t="s">
        <v>9086</v>
      </c>
      <c r="F7637"/>
      <c r="G7637"/>
      <c r="H7637"/>
      <c r="I7637" s="615"/>
    </row>
    <row r="7638" spans="1:9" ht="15" x14ac:dyDescent="0.25">
      <c r="A7638" s="609" t="str">
        <f t="shared" si="119"/>
        <v>21130</v>
      </c>
      <c r="B7638">
        <v>21130</v>
      </c>
      <c r="C7638" t="s">
        <v>20889</v>
      </c>
      <c r="D7638" t="s">
        <v>8796</v>
      </c>
      <c r="E7638" s="363" t="s">
        <v>18904</v>
      </c>
      <c r="F7638"/>
      <c r="G7638"/>
      <c r="H7638"/>
      <c r="I7638" s="615"/>
    </row>
    <row r="7639" spans="1:9" ht="15" x14ac:dyDescent="0.25">
      <c r="A7639" s="609" t="str">
        <f t="shared" si="119"/>
        <v>21135</v>
      </c>
      <c r="B7639">
        <v>21135</v>
      </c>
      <c r="C7639" t="s">
        <v>20890</v>
      </c>
      <c r="D7639" t="s">
        <v>8796</v>
      </c>
      <c r="E7639" s="363" t="s">
        <v>8802</v>
      </c>
      <c r="F7639"/>
      <c r="G7639"/>
      <c r="H7639"/>
      <c r="I7639" s="615"/>
    </row>
    <row r="7640" spans="1:9" ht="15" x14ac:dyDescent="0.25">
      <c r="A7640" s="609" t="str">
        <f t="shared" si="119"/>
        <v>38605</v>
      </c>
      <c r="B7640">
        <v>38605</v>
      </c>
      <c r="C7640" t="s">
        <v>20891</v>
      </c>
      <c r="D7640" t="s">
        <v>8781</v>
      </c>
      <c r="E7640" s="363" t="s">
        <v>20892</v>
      </c>
      <c r="F7640"/>
      <c r="G7640"/>
      <c r="H7640"/>
      <c r="I7640" s="615"/>
    </row>
    <row r="7641" spans="1:9" ht="15" x14ac:dyDescent="0.25">
      <c r="A7641" s="609" t="str">
        <f t="shared" si="119"/>
        <v>11270</v>
      </c>
      <c r="B7641">
        <v>11270</v>
      </c>
      <c r="C7641" t="s">
        <v>20893</v>
      </c>
      <c r="D7641" t="s">
        <v>8781</v>
      </c>
      <c r="E7641" s="363" t="s">
        <v>10030</v>
      </c>
      <c r="F7641"/>
      <c r="G7641"/>
      <c r="H7641"/>
      <c r="I7641" s="615"/>
    </row>
    <row r="7642" spans="1:9" ht="15" x14ac:dyDescent="0.25">
      <c r="A7642" s="609" t="str">
        <f t="shared" si="119"/>
        <v>412</v>
      </c>
      <c r="B7642">
        <v>412</v>
      </c>
      <c r="C7642" t="s">
        <v>20894</v>
      </c>
      <c r="D7642" t="s">
        <v>8781</v>
      </c>
      <c r="E7642" s="363" t="s">
        <v>8809</v>
      </c>
      <c r="F7642"/>
      <c r="G7642"/>
      <c r="H7642"/>
      <c r="I7642" s="615"/>
    </row>
    <row r="7643" spans="1:9" ht="15" x14ac:dyDescent="0.25">
      <c r="A7643" s="609" t="str">
        <f t="shared" si="119"/>
        <v>414</v>
      </c>
      <c r="B7643">
        <v>414</v>
      </c>
      <c r="C7643" t="s">
        <v>20895</v>
      </c>
      <c r="D7643" t="s">
        <v>8781</v>
      </c>
      <c r="E7643" s="363" t="s">
        <v>8810</v>
      </c>
      <c r="F7643"/>
      <c r="G7643"/>
      <c r="H7643"/>
      <c r="I7643" s="615"/>
    </row>
    <row r="7644" spans="1:9" ht="15" x14ac:dyDescent="0.25">
      <c r="A7644" s="609" t="str">
        <f t="shared" si="119"/>
        <v>410</v>
      </c>
      <c r="B7644">
        <v>410</v>
      </c>
      <c r="C7644" t="s">
        <v>20896</v>
      </c>
      <c r="D7644" t="s">
        <v>8781</v>
      </c>
      <c r="E7644" s="363" t="s">
        <v>8811</v>
      </c>
      <c r="F7644"/>
      <c r="G7644"/>
      <c r="H7644"/>
      <c r="I7644" s="615"/>
    </row>
    <row r="7645" spans="1:9" ht="15" x14ac:dyDescent="0.25">
      <c r="A7645" s="609" t="str">
        <f t="shared" si="119"/>
        <v>411</v>
      </c>
      <c r="B7645">
        <v>411</v>
      </c>
      <c r="C7645" t="s">
        <v>20897</v>
      </c>
      <c r="D7645" t="s">
        <v>8781</v>
      </c>
      <c r="E7645" s="363" t="s">
        <v>8812</v>
      </c>
      <c r="F7645"/>
      <c r="G7645"/>
      <c r="H7645"/>
      <c r="I7645" s="615"/>
    </row>
    <row r="7646" spans="1:9" ht="15" x14ac:dyDescent="0.25">
      <c r="A7646" s="609" t="str">
        <f t="shared" si="119"/>
        <v>408</v>
      </c>
      <c r="B7646">
        <v>408</v>
      </c>
      <c r="C7646" t="s">
        <v>20898</v>
      </c>
      <c r="D7646" t="s">
        <v>8781</v>
      </c>
      <c r="E7646" s="363" t="s">
        <v>8813</v>
      </c>
      <c r="F7646"/>
      <c r="G7646"/>
      <c r="H7646"/>
      <c r="I7646" s="615"/>
    </row>
    <row r="7647" spans="1:9" ht="15" x14ac:dyDescent="0.25">
      <c r="A7647" s="609" t="str">
        <f t="shared" si="119"/>
        <v>39131</v>
      </c>
      <c r="B7647">
        <v>39131</v>
      </c>
      <c r="C7647" t="s">
        <v>20899</v>
      </c>
      <c r="D7647" t="s">
        <v>8781</v>
      </c>
      <c r="E7647" s="363" t="s">
        <v>11271</v>
      </c>
      <c r="F7647"/>
      <c r="G7647"/>
      <c r="H7647"/>
      <c r="I7647" s="615"/>
    </row>
    <row r="7648" spans="1:9" ht="15" x14ac:dyDescent="0.25">
      <c r="A7648" s="609" t="str">
        <f t="shared" si="119"/>
        <v>394</v>
      </c>
      <c r="B7648">
        <v>394</v>
      </c>
      <c r="C7648" t="s">
        <v>20900</v>
      </c>
      <c r="D7648" t="s">
        <v>8781</v>
      </c>
      <c r="E7648" s="363" t="s">
        <v>9615</v>
      </c>
      <c r="F7648"/>
      <c r="G7648"/>
      <c r="H7648"/>
      <c r="I7648" s="615"/>
    </row>
    <row r="7649" spans="1:9" ht="15" x14ac:dyDescent="0.25">
      <c r="A7649" s="609" t="str">
        <f t="shared" si="119"/>
        <v>39130</v>
      </c>
      <c r="B7649">
        <v>39130</v>
      </c>
      <c r="C7649" t="s">
        <v>20901</v>
      </c>
      <c r="D7649" t="s">
        <v>8781</v>
      </c>
      <c r="E7649" s="363" t="s">
        <v>10220</v>
      </c>
      <c r="F7649"/>
      <c r="G7649"/>
      <c r="H7649"/>
      <c r="I7649" s="615"/>
    </row>
    <row r="7650" spans="1:9" ht="15" x14ac:dyDescent="0.25">
      <c r="A7650" s="609" t="str">
        <f t="shared" si="119"/>
        <v>395</v>
      </c>
      <c r="B7650">
        <v>395</v>
      </c>
      <c r="C7650" t="s">
        <v>20902</v>
      </c>
      <c r="D7650" t="s">
        <v>8781</v>
      </c>
      <c r="E7650" s="363" t="s">
        <v>8990</v>
      </c>
      <c r="F7650"/>
      <c r="G7650"/>
      <c r="H7650"/>
      <c r="I7650" s="615"/>
    </row>
    <row r="7651" spans="1:9" ht="15" x14ac:dyDescent="0.25">
      <c r="A7651" s="609" t="str">
        <f t="shared" si="119"/>
        <v>39127</v>
      </c>
      <c r="B7651">
        <v>39127</v>
      </c>
      <c r="C7651" t="s">
        <v>20903</v>
      </c>
      <c r="D7651" t="s">
        <v>8781</v>
      </c>
      <c r="E7651" s="363" t="s">
        <v>10034</v>
      </c>
      <c r="F7651"/>
      <c r="G7651"/>
      <c r="H7651"/>
      <c r="I7651" s="615"/>
    </row>
    <row r="7652" spans="1:9" ht="15" x14ac:dyDescent="0.25">
      <c r="A7652" s="609" t="str">
        <f t="shared" si="119"/>
        <v>392</v>
      </c>
      <c r="B7652">
        <v>392</v>
      </c>
      <c r="C7652" t="s">
        <v>20904</v>
      </c>
      <c r="D7652" t="s">
        <v>8781</v>
      </c>
      <c r="E7652" s="363" t="s">
        <v>9642</v>
      </c>
      <c r="F7652"/>
      <c r="G7652"/>
      <c r="H7652"/>
      <c r="I7652" s="615"/>
    </row>
    <row r="7653" spans="1:9" ht="15" x14ac:dyDescent="0.25">
      <c r="A7653" s="609" t="str">
        <f t="shared" si="119"/>
        <v>39129</v>
      </c>
      <c r="B7653">
        <v>39129</v>
      </c>
      <c r="C7653" t="s">
        <v>20905</v>
      </c>
      <c r="D7653" t="s">
        <v>8781</v>
      </c>
      <c r="E7653" s="363" t="s">
        <v>9715</v>
      </c>
      <c r="F7653"/>
      <c r="G7653"/>
      <c r="H7653"/>
      <c r="I7653" s="615"/>
    </row>
    <row r="7654" spans="1:9" ht="15" x14ac:dyDescent="0.25">
      <c r="A7654" s="609" t="str">
        <f t="shared" si="119"/>
        <v>393</v>
      </c>
      <c r="B7654">
        <v>393</v>
      </c>
      <c r="C7654" t="s">
        <v>20906</v>
      </c>
      <c r="D7654" t="s">
        <v>8781</v>
      </c>
      <c r="E7654" s="363" t="s">
        <v>8972</v>
      </c>
      <c r="F7654"/>
      <c r="G7654"/>
      <c r="H7654"/>
      <c r="I7654" s="615"/>
    </row>
    <row r="7655" spans="1:9" ht="15" x14ac:dyDescent="0.25">
      <c r="A7655" s="609" t="str">
        <f t="shared" si="119"/>
        <v>39133</v>
      </c>
      <c r="B7655">
        <v>39133</v>
      </c>
      <c r="C7655" t="s">
        <v>20907</v>
      </c>
      <c r="D7655" t="s">
        <v>8781</v>
      </c>
      <c r="E7655" s="363" t="s">
        <v>9058</v>
      </c>
      <c r="F7655"/>
      <c r="G7655"/>
      <c r="H7655"/>
      <c r="I7655" s="615"/>
    </row>
    <row r="7656" spans="1:9" ht="15" x14ac:dyDescent="0.25">
      <c r="A7656" s="609" t="str">
        <f t="shared" si="119"/>
        <v>397</v>
      </c>
      <c r="B7656">
        <v>397</v>
      </c>
      <c r="C7656" t="s">
        <v>20908</v>
      </c>
      <c r="D7656" t="s">
        <v>8781</v>
      </c>
      <c r="E7656" s="363" t="s">
        <v>8841</v>
      </c>
      <c r="F7656"/>
      <c r="G7656"/>
      <c r="H7656"/>
      <c r="I7656" s="615"/>
    </row>
    <row r="7657" spans="1:9" ht="15" x14ac:dyDescent="0.25">
      <c r="A7657" s="609" t="str">
        <f t="shared" si="119"/>
        <v>39132</v>
      </c>
      <c r="B7657">
        <v>39132</v>
      </c>
      <c r="C7657" t="s">
        <v>20909</v>
      </c>
      <c r="D7657" t="s">
        <v>8781</v>
      </c>
      <c r="E7657" s="363" t="s">
        <v>9147</v>
      </c>
      <c r="F7657"/>
      <c r="G7657"/>
      <c r="H7657"/>
      <c r="I7657" s="615"/>
    </row>
    <row r="7658" spans="1:9" ht="15" x14ac:dyDescent="0.25">
      <c r="A7658" s="609" t="str">
        <f t="shared" si="119"/>
        <v>396</v>
      </c>
      <c r="B7658">
        <v>396</v>
      </c>
      <c r="C7658" t="s">
        <v>20910</v>
      </c>
      <c r="D7658" t="s">
        <v>8781</v>
      </c>
      <c r="E7658" s="363" t="s">
        <v>9256</v>
      </c>
      <c r="F7658"/>
      <c r="G7658"/>
      <c r="H7658"/>
      <c r="I7658" s="615"/>
    </row>
    <row r="7659" spans="1:9" ht="15" x14ac:dyDescent="0.25">
      <c r="A7659" s="609" t="str">
        <f t="shared" si="119"/>
        <v>39135</v>
      </c>
      <c r="B7659">
        <v>39135</v>
      </c>
      <c r="C7659" t="s">
        <v>20911</v>
      </c>
      <c r="D7659" t="s">
        <v>8781</v>
      </c>
      <c r="E7659" s="363" t="s">
        <v>9831</v>
      </c>
      <c r="F7659"/>
      <c r="G7659"/>
      <c r="H7659"/>
      <c r="I7659" s="615"/>
    </row>
    <row r="7660" spans="1:9" ht="15" x14ac:dyDescent="0.25">
      <c r="A7660" s="609" t="str">
        <f t="shared" si="119"/>
        <v>39128</v>
      </c>
      <c r="B7660">
        <v>39128</v>
      </c>
      <c r="C7660" t="s">
        <v>20912</v>
      </c>
      <c r="D7660" t="s">
        <v>8781</v>
      </c>
      <c r="E7660" s="363" t="s">
        <v>9881</v>
      </c>
      <c r="F7660"/>
      <c r="G7660"/>
      <c r="H7660"/>
      <c r="I7660" s="615"/>
    </row>
    <row r="7661" spans="1:9" ht="15" x14ac:dyDescent="0.25">
      <c r="A7661" s="609" t="str">
        <f t="shared" si="119"/>
        <v>400</v>
      </c>
      <c r="B7661">
        <v>400</v>
      </c>
      <c r="C7661" t="s">
        <v>20913</v>
      </c>
      <c r="D7661" t="s">
        <v>8781</v>
      </c>
      <c r="E7661" s="363" t="s">
        <v>17193</v>
      </c>
      <c r="F7661"/>
      <c r="G7661"/>
      <c r="H7661"/>
      <c r="I7661" s="615"/>
    </row>
    <row r="7662" spans="1:9" ht="15" x14ac:dyDescent="0.25">
      <c r="A7662" s="609" t="str">
        <f t="shared" si="119"/>
        <v>39125</v>
      </c>
      <c r="B7662">
        <v>39125</v>
      </c>
      <c r="C7662" t="s">
        <v>20914</v>
      </c>
      <c r="D7662" t="s">
        <v>8781</v>
      </c>
      <c r="E7662" s="363" t="s">
        <v>9881</v>
      </c>
      <c r="F7662"/>
      <c r="G7662"/>
      <c r="H7662"/>
      <c r="I7662" s="615"/>
    </row>
    <row r="7663" spans="1:9" ht="15" x14ac:dyDescent="0.25">
      <c r="A7663" s="609" t="str">
        <f t="shared" si="119"/>
        <v>39134</v>
      </c>
      <c r="B7663">
        <v>39134</v>
      </c>
      <c r="C7663" t="s">
        <v>20915</v>
      </c>
      <c r="D7663" t="s">
        <v>8781</v>
      </c>
      <c r="E7663" s="363" t="s">
        <v>9805</v>
      </c>
      <c r="F7663"/>
      <c r="G7663"/>
      <c r="H7663"/>
      <c r="I7663" s="615"/>
    </row>
    <row r="7664" spans="1:9" ht="15" x14ac:dyDescent="0.25">
      <c r="A7664" s="609" t="str">
        <f t="shared" ref="A7664:A7727" si="120">IF(ISERROR(SEARCH("/",B7664)=6),TRIM(CLEAN(B7664)),IF(SEARCH("/",B7664)=6,IF(LEN(TRIM(CLEAN(B7664)))=7,LEFT(TRIM(CLEAN(B7664)),6)&amp;"00"&amp;RIGHT(TRIM(CLEAN(B7664)),1),LEFT(TRIM(CLEAN(B7664)),6)&amp;"0"&amp;RIGHT(TRIM(CLEAN(B7664)),2)),TRIM(CLEAN(B7664))))</f>
        <v>398</v>
      </c>
      <c r="B7664">
        <v>398</v>
      </c>
      <c r="C7664" t="s">
        <v>20916</v>
      </c>
      <c r="D7664" t="s">
        <v>8781</v>
      </c>
      <c r="E7664" s="363" t="s">
        <v>10730</v>
      </c>
      <c r="F7664"/>
      <c r="G7664"/>
      <c r="H7664"/>
      <c r="I7664" s="615"/>
    </row>
    <row r="7665" spans="1:9" ht="15" x14ac:dyDescent="0.25">
      <c r="A7665" s="609" t="str">
        <f t="shared" si="120"/>
        <v>39126</v>
      </c>
      <c r="B7665">
        <v>39126</v>
      </c>
      <c r="C7665" t="s">
        <v>20917</v>
      </c>
      <c r="D7665" t="s">
        <v>8781</v>
      </c>
      <c r="E7665" s="363" t="s">
        <v>9579</v>
      </c>
      <c r="F7665"/>
      <c r="G7665"/>
      <c r="H7665"/>
      <c r="I7665" s="615"/>
    </row>
    <row r="7666" spans="1:9" ht="15" x14ac:dyDescent="0.25">
      <c r="A7666" s="609" t="str">
        <f t="shared" si="120"/>
        <v>399</v>
      </c>
      <c r="B7666">
        <v>399</v>
      </c>
      <c r="C7666" t="s">
        <v>20918</v>
      </c>
      <c r="D7666" t="s">
        <v>8781</v>
      </c>
      <c r="E7666" s="363" t="s">
        <v>9855</v>
      </c>
      <c r="F7666"/>
      <c r="G7666"/>
      <c r="H7666"/>
      <c r="I7666" s="615"/>
    </row>
    <row r="7667" spans="1:9" ht="15" x14ac:dyDescent="0.25">
      <c r="A7667" s="609" t="str">
        <f t="shared" si="120"/>
        <v>39158</v>
      </c>
      <c r="B7667">
        <v>39158</v>
      </c>
      <c r="C7667" t="s">
        <v>20919</v>
      </c>
      <c r="D7667" t="s">
        <v>8781</v>
      </c>
      <c r="E7667" s="363" t="s">
        <v>17888</v>
      </c>
      <c r="F7667"/>
      <c r="G7667"/>
      <c r="H7667"/>
      <c r="I7667" s="615"/>
    </row>
    <row r="7668" spans="1:9" ht="15" x14ac:dyDescent="0.25">
      <c r="A7668" s="609" t="str">
        <f t="shared" si="120"/>
        <v>39141</v>
      </c>
      <c r="B7668">
        <v>39141</v>
      </c>
      <c r="C7668" t="s">
        <v>20920</v>
      </c>
      <c r="D7668" t="s">
        <v>8781</v>
      </c>
      <c r="E7668" s="363" t="s">
        <v>9271</v>
      </c>
      <c r="F7668"/>
      <c r="G7668"/>
      <c r="H7668"/>
      <c r="I7668" s="615"/>
    </row>
    <row r="7669" spans="1:9" ht="15" x14ac:dyDescent="0.25">
      <c r="A7669" s="609" t="str">
        <f t="shared" si="120"/>
        <v>39140</v>
      </c>
      <c r="B7669">
        <v>39140</v>
      </c>
      <c r="C7669" t="s">
        <v>20921</v>
      </c>
      <c r="D7669" t="s">
        <v>8781</v>
      </c>
      <c r="E7669" s="363" t="s">
        <v>9763</v>
      </c>
      <c r="F7669"/>
      <c r="G7669"/>
      <c r="H7669"/>
      <c r="I7669" s="615"/>
    </row>
    <row r="7670" spans="1:9" ht="15" x14ac:dyDescent="0.25">
      <c r="A7670" s="609" t="str">
        <f t="shared" si="120"/>
        <v>39137</v>
      </c>
      <c r="B7670">
        <v>39137</v>
      </c>
      <c r="C7670" t="s">
        <v>20922</v>
      </c>
      <c r="D7670" t="s">
        <v>8781</v>
      </c>
      <c r="E7670" s="363" t="s">
        <v>8975</v>
      </c>
      <c r="F7670"/>
      <c r="G7670"/>
      <c r="H7670"/>
      <c r="I7670" s="615"/>
    </row>
    <row r="7671" spans="1:9" ht="15" x14ac:dyDescent="0.25">
      <c r="A7671" s="609" t="str">
        <f t="shared" si="120"/>
        <v>39139</v>
      </c>
      <c r="B7671">
        <v>39139</v>
      </c>
      <c r="C7671" t="s">
        <v>20923</v>
      </c>
      <c r="D7671" t="s">
        <v>8781</v>
      </c>
      <c r="E7671" s="363" t="s">
        <v>9630</v>
      </c>
      <c r="F7671"/>
      <c r="G7671"/>
      <c r="H7671"/>
      <c r="I7671" s="615"/>
    </row>
    <row r="7672" spans="1:9" ht="15" x14ac:dyDescent="0.25">
      <c r="A7672" s="609" t="str">
        <f t="shared" si="120"/>
        <v>39143</v>
      </c>
      <c r="B7672">
        <v>39143</v>
      </c>
      <c r="C7672" t="s">
        <v>20924</v>
      </c>
      <c r="D7672" t="s">
        <v>8781</v>
      </c>
      <c r="E7672" s="363" t="s">
        <v>9030</v>
      </c>
      <c r="F7672"/>
      <c r="G7672"/>
      <c r="H7672"/>
      <c r="I7672" s="615"/>
    </row>
    <row r="7673" spans="1:9" ht="15" x14ac:dyDescent="0.25">
      <c r="A7673" s="609" t="str">
        <f t="shared" si="120"/>
        <v>39142</v>
      </c>
      <c r="B7673">
        <v>39142</v>
      </c>
      <c r="C7673" t="s">
        <v>20925</v>
      </c>
      <c r="D7673" t="s">
        <v>8781</v>
      </c>
      <c r="E7673" s="363" t="s">
        <v>9138</v>
      </c>
      <c r="F7673"/>
      <c r="G7673"/>
      <c r="H7673"/>
      <c r="I7673" s="615"/>
    </row>
    <row r="7674" spans="1:9" ht="15" x14ac:dyDescent="0.25">
      <c r="A7674" s="609" t="str">
        <f t="shared" si="120"/>
        <v>39138</v>
      </c>
      <c r="B7674">
        <v>39138</v>
      </c>
      <c r="C7674" t="s">
        <v>20926</v>
      </c>
      <c r="D7674" t="s">
        <v>8781</v>
      </c>
      <c r="E7674" s="363" t="s">
        <v>8971</v>
      </c>
      <c r="F7674"/>
      <c r="G7674"/>
      <c r="H7674"/>
      <c r="I7674" s="615"/>
    </row>
    <row r="7675" spans="1:9" ht="15" x14ac:dyDescent="0.25">
      <c r="A7675" s="609" t="str">
        <f t="shared" si="120"/>
        <v>39136</v>
      </c>
      <c r="B7675">
        <v>39136</v>
      </c>
      <c r="C7675" t="s">
        <v>20927</v>
      </c>
      <c r="D7675" t="s">
        <v>8781</v>
      </c>
      <c r="E7675" s="363" t="s">
        <v>17181</v>
      </c>
      <c r="F7675"/>
      <c r="G7675"/>
      <c r="H7675"/>
      <c r="I7675" s="615"/>
    </row>
    <row r="7676" spans="1:9" ht="15" x14ac:dyDescent="0.25">
      <c r="A7676" s="609" t="str">
        <f t="shared" si="120"/>
        <v>39144</v>
      </c>
      <c r="B7676">
        <v>39144</v>
      </c>
      <c r="C7676" t="s">
        <v>20928</v>
      </c>
      <c r="D7676" t="s">
        <v>8781</v>
      </c>
      <c r="E7676" s="363" t="s">
        <v>8990</v>
      </c>
      <c r="F7676"/>
      <c r="G7676"/>
      <c r="H7676"/>
      <c r="I7676" s="615"/>
    </row>
    <row r="7677" spans="1:9" ht="15" x14ac:dyDescent="0.25">
      <c r="A7677" s="609" t="str">
        <f t="shared" si="120"/>
        <v>39145</v>
      </c>
      <c r="B7677">
        <v>39145</v>
      </c>
      <c r="C7677" t="s">
        <v>20929</v>
      </c>
      <c r="D7677" t="s">
        <v>8781</v>
      </c>
      <c r="E7677" s="363" t="s">
        <v>9990</v>
      </c>
      <c r="F7677"/>
      <c r="G7677"/>
      <c r="H7677"/>
      <c r="I7677" s="615"/>
    </row>
    <row r="7678" spans="1:9" ht="15" x14ac:dyDescent="0.25">
      <c r="A7678" s="609" t="str">
        <f t="shared" si="120"/>
        <v>12615</v>
      </c>
      <c r="B7678">
        <v>12615</v>
      </c>
      <c r="C7678" t="s">
        <v>20930</v>
      </c>
      <c r="D7678" t="s">
        <v>8781</v>
      </c>
      <c r="E7678" s="363" t="s">
        <v>9507</v>
      </c>
      <c r="F7678"/>
      <c r="G7678"/>
      <c r="H7678"/>
      <c r="I7678" s="615"/>
    </row>
    <row r="7679" spans="1:9" ht="15" x14ac:dyDescent="0.25">
      <c r="A7679" s="609" t="str">
        <f t="shared" si="120"/>
        <v>11927</v>
      </c>
      <c r="B7679">
        <v>11927</v>
      </c>
      <c r="C7679" t="s">
        <v>20931</v>
      </c>
      <c r="D7679" t="s">
        <v>8781</v>
      </c>
      <c r="E7679" s="363" t="s">
        <v>9830</v>
      </c>
      <c r="F7679"/>
      <c r="G7679"/>
      <c r="H7679"/>
      <c r="I7679" s="615"/>
    </row>
    <row r="7680" spans="1:9" ht="15" x14ac:dyDescent="0.25">
      <c r="A7680" s="609" t="str">
        <f t="shared" si="120"/>
        <v>11928</v>
      </c>
      <c r="B7680">
        <v>11928</v>
      </c>
      <c r="C7680" t="s">
        <v>20932</v>
      </c>
      <c r="D7680" t="s">
        <v>8781</v>
      </c>
      <c r="E7680" s="363" t="s">
        <v>12264</v>
      </c>
      <c r="F7680"/>
      <c r="G7680"/>
      <c r="H7680"/>
      <c r="I7680" s="615"/>
    </row>
    <row r="7681" spans="1:9" ht="15" x14ac:dyDescent="0.25">
      <c r="A7681" s="609" t="str">
        <f t="shared" si="120"/>
        <v>11929</v>
      </c>
      <c r="B7681">
        <v>11929</v>
      </c>
      <c r="C7681" t="s">
        <v>20933</v>
      </c>
      <c r="D7681" t="s">
        <v>8781</v>
      </c>
      <c r="E7681" s="363" t="s">
        <v>13095</v>
      </c>
      <c r="F7681"/>
      <c r="G7681"/>
      <c r="H7681"/>
      <c r="I7681" s="615"/>
    </row>
    <row r="7682" spans="1:9" ht="15" x14ac:dyDescent="0.25">
      <c r="A7682" s="609" t="str">
        <f t="shared" si="120"/>
        <v>36801</v>
      </c>
      <c r="B7682">
        <v>36801</v>
      </c>
      <c r="C7682" t="s">
        <v>20934</v>
      </c>
      <c r="D7682" t="s">
        <v>8781</v>
      </c>
      <c r="E7682" s="363" t="s">
        <v>20935</v>
      </c>
      <c r="F7682"/>
      <c r="G7682"/>
      <c r="H7682"/>
      <c r="I7682" s="615"/>
    </row>
    <row r="7683" spans="1:9" ht="15" x14ac:dyDescent="0.25">
      <c r="A7683" s="609" t="str">
        <f t="shared" si="120"/>
        <v>36246</v>
      </c>
      <c r="B7683">
        <v>36246</v>
      </c>
      <c r="C7683" t="s">
        <v>20936</v>
      </c>
      <c r="D7683" t="s">
        <v>8796</v>
      </c>
      <c r="E7683" s="363" t="s">
        <v>9783</v>
      </c>
      <c r="F7683"/>
      <c r="G7683"/>
      <c r="H7683"/>
      <c r="I7683" s="615"/>
    </row>
    <row r="7684" spans="1:9" ht="15" x14ac:dyDescent="0.25">
      <c r="A7684" s="609" t="str">
        <f t="shared" si="120"/>
        <v>37600</v>
      </c>
      <c r="B7684">
        <v>37600</v>
      </c>
      <c r="C7684" t="s">
        <v>20937</v>
      </c>
      <c r="D7684" t="s">
        <v>8781</v>
      </c>
      <c r="E7684" s="363" t="s">
        <v>20938</v>
      </c>
      <c r="F7684"/>
      <c r="G7684"/>
      <c r="H7684"/>
      <c r="I7684" s="615"/>
    </row>
    <row r="7685" spans="1:9" ht="15" x14ac:dyDescent="0.25">
      <c r="A7685" s="609" t="str">
        <f t="shared" si="120"/>
        <v>37599</v>
      </c>
      <c r="B7685">
        <v>37599</v>
      </c>
      <c r="C7685" t="s">
        <v>20939</v>
      </c>
      <c r="D7685" t="s">
        <v>8781</v>
      </c>
      <c r="E7685" s="363" t="s">
        <v>20940</v>
      </c>
      <c r="F7685"/>
      <c r="G7685"/>
      <c r="H7685"/>
      <c r="I7685" s="615"/>
    </row>
    <row r="7686" spans="1:9" ht="15" x14ac:dyDescent="0.25">
      <c r="A7686" s="609" t="str">
        <f t="shared" si="120"/>
        <v>1</v>
      </c>
      <c r="B7686">
        <v>1</v>
      </c>
      <c r="C7686" t="s">
        <v>20941</v>
      </c>
      <c r="D7686" t="s">
        <v>8790</v>
      </c>
      <c r="E7686" s="363" t="s">
        <v>18434</v>
      </c>
      <c r="F7686"/>
      <c r="G7686"/>
      <c r="H7686"/>
      <c r="I7686" s="615"/>
    </row>
    <row r="7687" spans="1:9" ht="15" x14ac:dyDescent="0.25">
      <c r="A7687" s="609" t="str">
        <f t="shared" si="120"/>
        <v>3</v>
      </c>
      <c r="B7687">
        <v>3</v>
      </c>
      <c r="C7687" t="s">
        <v>20942</v>
      </c>
      <c r="D7687" t="s">
        <v>8777</v>
      </c>
      <c r="E7687" s="363" t="s">
        <v>11040</v>
      </c>
      <c r="F7687"/>
      <c r="G7687"/>
      <c r="H7687"/>
      <c r="I7687" s="615"/>
    </row>
    <row r="7688" spans="1:9" ht="15" x14ac:dyDescent="0.25">
      <c r="A7688" s="609" t="str">
        <f t="shared" si="120"/>
        <v>43054</v>
      </c>
      <c r="B7688">
        <v>43054</v>
      </c>
      <c r="C7688" t="s">
        <v>20943</v>
      </c>
      <c r="D7688" t="s">
        <v>8790</v>
      </c>
      <c r="E7688" s="363" t="s">
        <v>10054</v>
      </c>
      <c r="F7688"/>
      <c r="G7688"/>
      <c r="H7688"/>
      <c r="I7688" s="615"/>
    </row>
    <row r="7689" spans="1:9" ht="15" x14ac:dyDescent="0.25">
      <c r="A7689" s="609" t="str">
        <f t="shared" si="120"/>
        <v>42402</v>
      </c>
      <c r="B7689">
        <v>42402</v>
      </c>
      <c r="C7689" t="s">
        <v>20944</v>
      </c>
      <c r="D7689" t="s">
        <v>8790</v>
      </c>
      <c r="E7689" s="363" t="s">
        <v>9481</v>
      </c>
      <c r="F7689"/>
      <c r="G7689"/>
      <c r="H7689"/>
      <c r="I7689" s="615"/>
    </row>
    <row r="7690" spans="1:9" ht="15" x14ac:dyDescent="0.25">
      <c r="A7690" s="609" t="str">
        <f t="shared" si="120"/>
        <v>42403</v>
      </c>
      <c r="B7690">
        <v>42403</v>
      </c>
      <c r="C7690" t="s">
        <v>20945</v>
      </c>
      <c r="D7690" t="s">
        <v>8790</v>
      </c>
      <c r="E7690" s="363" t="s">
        <v>9259</v>
      </c>
      <c r="F7690"/>
      <c r="G7690"/>
      <c r="H7690"/>
      <c r="I7690" s="615"/>
    </row>
    <row r="7691" spans="1:9" ht="15" x14ac:dyDescent="0.25">
      <c r="A7691" s="609" t="str">
        <f t="shared" si="120"/>
        <v>42404</v>
      </c>
      <c r="B7691">
        <v>42404</v>
      </c>
      <c r="C7691" t="s">
        <v>20946</v>
      </c>
      <c r="D7691" t="s">
        <v>8790</v>
      </c>
      <c r="E7691" s="363" t="s">
        <v>9344</v>
      </c>
      <c r="F7691"/>
      <c r="G7691"/>
      <c r="H7691"/>
      <c r="I7691" s="615"/>
    </row>
    <row r="7692" spans="1:9" ht="15" x14ac:dyDescent="0.25">
      <c r="A7692" s="609" t="str">
        <f t="shared" si="120"/>
        <v>42405</v>
      </c>
      <c r="B7692">
        <v>42405</v>
      </c>
      <c r="C7692" t="s">
        <v>20947</v>
      </c>
      <c r="D7692" t="s">
        <v>8790</v>
      </c>
      <c r="E7692" s="363" t="s">
        <v>9356</v>
      </c>
      <c r="F7692"/>
      <c r="G7692"/>
      <c r="H7692"/>
      <c r="I7692" s="615"/>
    </row>
    <row r="7693" spans="1:9" ht="15" x14ac:dyDescent="0.25">
      <c r="A7693" s="609" t="str">
        <f t="shared" si="120"/>
        <v>34341</v>
      </c>
      <c r="B7693">
        <v>34341</v>
      </c>
      <c r="C7693" t="s">
        <v>20948</v>
      </c>
      <c r="D7693" t="s">
        <v>8790</v>
      </c>
      <c r="E7693" s="363" t="s">
        <v>9303</v>
      </c>
      <c r="F7693"/>
      <c r="G7693"/>
      <c r="H7693"/>
      <c r="I7693" s="615"/>
    </row>
    <row r="7694" spans="1:9" ht="15" x14ac:dyDescent="0.25">
      <c r="A7694" s="609" t="str">
        <f t="shared" si="120"/>
        <v>43053</v>
      </c>
      <c r="B7694">
        <v>43053</v>
      </c>
      <c r="C7694" t="s">
        <v>20949</v>
      </c>
      <c r="D7694" t="s">
        <v>8790</v>
      </c>
      <c r="E7694" s="363" t="s">
        <v>8915</v>
      </c>
      <c r="F7694"/>
      <c r="G7694"/>
      <c r="H7694"/>
      <c r="I7694" s="615"/>
    </row>
    <row r="7695" spans="1:9" ht="15" x14ac:dyDescent="0.25">
      <c r="A7695" s="609" t="str">
        <f t="shared" si="120"/>
        <v>43058</v>
      </c>
      <c r="B7695">
        <v>43058</v>
      </c>
      <c r="C7695" t="s">
        <v>20950</v>
      </c>
      <c r="D7695" t="s">
        <v>8790</v>
      </c>
      <c r="E7695" s="363" t="s">
        <v>10379</v>
      </c>
      <c r="F7695"/>
      <c r="G7695"/>
      <c r="H7695"/>
      <c r="I7695" s="615"/>
    </row>
    <row r="7696" spans="1:9" ht="15" x14ac:dyDescent="0.25">
      <c r="A7696" s="609" t="str">
        <f t="shared" si="120"/>
        <v>34</v>
      </c>
      <c r="B7696">
        <v>34</v>
      </c>
      <c r="C7696" t="s">
        <v>20951</v>
      </c>
      <c r="D7696" t="s">
        <v>8790</v>
      </c>
      <c r="E7696" s="363" t="s">
        <v>12792</v>
      </c>
      <c r="F7696"/>
      <c r="G7696"/>
      <c r="H7696"/>
      <c r="I7696" s="615"/>
    </row>
    <row r="7697" spans="1:9" ht="15" x14ac:dyDescent="0.25">
      <c r="A7697" s="609" t="str">
        <f t="shared" si="120"/>
        <v>43055</v>
      </c>
      <c r="B7697">
        <v>43055</v>
      </c>
      <c r="C7697" t="s">
        <v>20952</v>
      </c>
      <c r="D7697" t="s">
        <v>8790</v>
      </c>
      <c r="E7697" s="363" t="s">
        <v>9293</v>
      </c>
      <c r="F7697"/>
      <c r="G7697"/>
      <c r="H7697"/>
      <c r="I7697" s="615"/>
    </row>
    <row r="7698" spans="1:9" ht="15" x14ac:dyDescent="0.25">
      <c r="A7698" s="609" t="str">
        <f t="shared" si="120"/>
        <v>43056</v>
      </c>
      <c r="B7698">
        <v>43056</v>
      </c>
      <c r="C7698" t="s">
        <v>20953</v>
      </c>
      <c r="D7698" t="s">
        <v>8790</v>
      </c>
      <c r="E7698" s="363" t="s">
        <v>9335</v>
      </c>
      <c r="F7698"/>
      <c r="G7698"/>
      <c r="H7698"/>
      <c r="I7698" s="615"/>
    </row>
    <row r="7699" spans="1:9" ht="15" x14ac:dyDescent="0.25">
      <c r="A7699" s="609" t="str">
        <f t="shared" si="120"/>
        <v>43057</v>
      </c>
      <c r="B7699">
        <v>43057</v>
      </c>
      <c r="C7699" t="s">
        <v>20954</v>
      </c>
      <c r="D7699" t="s">
        <v>8790</v>
      </c>
      <c r="E7699" s="363" t="s">
        <v>20955</v>
      </c>
      <c r="F7699"/>
      <c r="G7699"/>
      <c r="H7699"/>
      <c r="I7699" s="615"/>
    </row>
    <row r="7700" spans="1:9" ht="15" x14ac:dyDescent="0.25">
      <c r="A7700" s="609" t="str">
        <f t="shared" si="120"/>
        <v>34449</v>
      </c>
      <c r="B7700">
        <v>34449</v>
      </c>
      <c r="C7700" t="s">
        <v>20956</v>
      </c>
      <c r="D7700" t="s">
        <v>8790</v>
      </c>
      <c r="E7700" s="363" t="s">
        <v>18772</v>
      </c>
      <c r="F7700"/>
      <c r="G7700"/>
      <c r="H7700"/>
      <c r="I7700" s="615"/>
    </row>
    <row r="7701" spans="1:9" ht="15" x14ac:dyDescent="0.25">
      <c r="A7701" s="609" t="str">
        <f t="shared" si="120"/>
        <v>32</v>
      </c>
      <c r="B7701">
        <v>32</v>
      </c>
      <c r="C7701" t="s">
        <v>20957</v>
      </c>
      <c r="D7701" t="s">
        <v>8790</v>
      </c>
      <c r="E7701" s="363" t="s">
        <v>17883</v>
      </c>
      <c r="F7701"/>
      <c r="G7701"/>
      <c r="H7701"/>
      <c r="I7701" s="615"/>
    </row>
    <row r="7702" spans="1:9" ht="15" x14ac:dyDescent="0.25">
      <c r="A7702" s="609" t="str">
        <f t="shared" si="120"/>
        <v>33</v>
      </c>
      <c r="B7702">
        <v>33</v>
      </c>
      <c r="C7702" t="s">
        <v>20958</v>
      </c>
      <c r="D7702" t="s">
        <v>8790</v>
      </c>
      <c r="E7702" s="363" t="s">
        <v>20959</v>
      </c>
      <c r="F7702"/>
      <c r="G7702"/>
      <c r="H7702"/>
      <c r="I7702" s="615"/>
    </row>
    <row r="7703" spans="1:9" ht="15" x14ac:dyDescent="0.25">
      <c r="A7703" s="609" t="str">
        <f t="shared" si="120"/>
        <v>43061</v>
      </c>
      <c r="B7703">
        <v>43061</v>
      </c>
      <c r="C7703" t="s">
        <v>20960</v>
      </c>
      <c r="D7703" t="s">
        <v>8790</v>
      </c>
      <c r="E7703" s="363" t="s">
        <v>9544</v>
      </c>
      <c r="F7703"/>
      <c r="G7703"/>
      <c r="H7703"/>
      <c r="I7703" s="615"/>
    </row>
    <row r="7704" spans="1:9" ht="15" x14ac:dyDescent="0.25">
      <c r="A7704" s="609" t="str">
        <f t="shared" si="120"/>
        <v>43059</v>
      </c>
      <c r="B7704">
        <v>43059</v>
      </c>
      <c r="C7704" t="s">
        <v>20961</v>
      </c>
      <c r="D7704" t="s">
        <v>8790</v>
      </c>
      <c r="E7704" s="363" t="s">
        <v>10444</v>
      </c>
      <c r="F7704"/>
      <c r="G7704"/>
      <c r="H7704"/>
      <c r="I7704" s="615"/>
    </row>
    <row r="7705" spans="1:9" ht="15" x14ac:dyDescent="0.25">
      <c r="A7705" s="609" t="str">
        <f t="shared" si="120"/>
        <v>43062</v>
      </c>
      <c r="B7705">
        <v>43062</v>
      </c>
      <c r="C7705" t="s">
        <v>20962</v>
      </c>
      <c r="D7705" t="s">
        <v>8790</v>
      </c>
      <c r="E7705" s="363" t="s">
        <v>11841</v>
      </c>
      <c r="F7705"/>
      <c r="G7705"/>
      <c r="H7705"/>
      <c r="I7705" s="615"/>
    </row>
    <row r="7706" spans="1:9" ht="15" x14ac:dyDescent="0.25">
      <c r="A7706" s="609" t="str">
        <f t="shared" si="120"/>
        <v>43060</v>
      </c>
      <c r="B7706">
        <v>43060</v>
      </c>
      <c r="C7706" t="s">
        <v>20963</v>
      </c>
      <c r="D7706" t="s">
        <v>8790</v>
      </c>
      <c r="E7706" s="363" t="s">
        <v>14239</v>
      </c>
      <c r="F7706"/>
      <c r="G7706"/>
      <c r="H7706"/>
      <c r="I7706" s="615"/>
    </row>
    <row r="7707" spans="1:9" ht="15" x14ac:dyDescent="0.25">
      <c r="A7707" s="609" t="str">
        <f t="shared" si="120"/>
        <v>20063</v>
      </c>
      <c r="B7707">
        <v>20063</v>
      </c>
      <c r="C7707" t="s">
        <v>20964</v>
      </c>
      <c r="D7707" t="s">
        <v>8781</v>
      </c>
      <c r="E7707" s="363" t="s">
        <v>9990</v>
      </c>
      <c r="F7707"/>
      <c r="G7707"/>
      <c r="H7707"/>
      <c r="I7707" s="615"/>
    </row>
    <row r="7708" spans="1:9" ht="15" x14ac:dyDescent="0.25">
      <c r="A7708" s="609" t="str">
        <f t="shared" si="120"/>
        <v>40410</v>
      </c>
      <c r="B7708">
        <v>40410</v>
      </c>
      <c r="C7708" t="s">
        <v>20965</v>
      </c>
      <c r="D7708" t="s">
        <v>8781</v>
      </c>
      <c r="E7708" s="363" t="s">
        <v>18487</v>
      </c>
      <c r="F7708"/>
      <c r="G7708"/>
      <c r="H7708"/>
      <c r="I7708" s="615"/>
    </row>
    <row r="7709" spans="1:9" ht="15" x14ac:dyDescent="0.25">
      <c r="A7709" s="609" t="str">
        <f t="shared" si="120"/>
        <v>40411</v>
      </c>
      <c r="B7709">
        <v>40411</v>
      </c>
      <c r="C7709" t="s">
        <v>20966</v>
      </c>
      <c r="D7709" t="s">
        <v>8781</v>
      </c>
      <c r="E7709" s="363" t="s">
        <v>9551</v>
      </c>
      <c r="F7709"/>
      <c r="G7709"/>
      <c r="H7709"/>
      <c r="I7709" s="615"/>
    </row>
    <row r="7710" spans="1:9" ht="15" x14ac:dyDescent="0.25">
      <c r="A7710" s="609" t="str">
        <f t="shared" si="120"/>
        <v>40412</v>
      </c>
      <c r="B7710">
        <v>40412</v>
      </c>
      <c r="C7710" t="s">
        <v>20967</v>
      </c>
      <c r="D7710" t="s">
        <v>8781</v>
      </c>
      <c r="E7710" s="363" t="s">
        <v>19708</v>
      </c>
      <c r="F7710"/>
      <c r="G7710"/>
      <c r="H7710"/>
      <c r="I7710" s="615"/>
    </row>
    <row r="7711" spans="1:9" ht="15" x14ac:dyDescent="0.25">
      <c r="A7711" s="609" t="str">
        <f t="shared" si="120"/>
        <v>38838</v>
      </c>
      <c r="B7711">
        <v>38838</v>
      </c>
      <c r="C7711" t="s">
        <v>20968</v>
      </c>
      <c r="D7711" t="s">
        <v>8781</v>
      </c>
      <c r="E7711" s="363" t="s">
        <v>9392</v>
      </c>
      <c r="F7711"/>
      <c r="G7711"/>
      <c r="H7711"/>
      <c r="I7711" s="615"/>
    </row>
    <row r="7712" spans="1:9" ht="15" x14ac:dyDescent="0.25">
      <c r="A7712" s="609" t="str">
        <f t="shared" si="120"/>
        <v>38839</v>
      </c>
      <c r="B7712">
        <v>38839</v>
      </c>
      <c r="C7712" t="s">
        <v>20969</v>
      </c>
      <c r="D7712" t="s">
        <v>8781</v>
      </c>
      <c r="E7712" s="363" t="s">
        <v>9216</v>
      </c>
      <c r="F7712"/>
      <c r="G7712"/>
      <c r="H7712"/>
      <c r="I7712" s="615"/>
    </row>
    <row r="7713" spans="1:9" ht="15" x14ac:dyDescent="0.25">
      <c r="A7713" s="609" t="str">
        <f t="shared" si="120"/>
        <v>55</v>
      </c>
      <c r="B7713">
        <v>55</v>
      </c>
      <c r="C7713" t="s">
        <v>20970</v>
      </c>
      <c r="D7713" t="s">
        <v>8781</v>
      </c>
      <c r="E7713" s="363" t="s">
        <v>11327</v>
      </c>
      <c r="F7713"/>
      <c r="G7713"/>
      <c r="H7713"/>
      <c r="I7713" s="615"/>
    </row>
    <row r="7714" spans="1:9" ht="15" x14ac:dyDescent="0.25">
      <c r="A7714" s="609" t="str">
        <f t="shared" si="120"/>
        <v>61</v>
      </c>
      <c r="B7714">
        <v>61</v>
      </c>
      <c r="C7714" t="s">
        <v>20971</v>
      </c>
      <c r="D7714" t="s">
        <v>8781</v>
      </c>
      <c r="E7714" s="363" t="s">
        <v>9805</v>
      </c>
      <c r="F7714"/>
      <c r="G7714"/>
      <c r="H7714"/>
      <c r="I7714" s="615"/>
    </row>
    <row r="7715" spans="1:9" ht="15" x14ac:dyDescent="0.25">
      <c r="A7715" s="609" t="str">
        <f t="shared" si="120"/>
        <v>62</v>
      </c>
      <c r="B7715">
        <v>62</v>
      </c>
      <c r="C7715" t="s">
        <v>20972</v>
      </c>
      <c r="D7715" t="s">
        <v>8781</v>
      </c>
      <c r="E7715" s="363" t="s">
        <v>9329</v>
      </c>
      <c r="F7715"/>
      <c r="G7715"/>
      <c r="H7715"/>
      <c r="I7715" s="615"/>
    </row>
    <row r="7716" spans="1:9" ht="15" x14ac:dyDescent="0.25">
      <c r="A7716" s="609" t="str">
        <f t="shared" si="120"/>
        <v>77</v>
      </c>
      <c r="B7716">
        <v>77</v>
      </c>
      <c r="C7716" t="s">
        <v>20973</v>
      </c>
      <c r="D7716" t="s">
        <v>8781</v>
      </c>
      <c r="E7716" s="363" t="s">
        <v>8817</v>
      </c>
      <c r="F7716"/>
      <c r="G7716"/>
      <c r="H7716"/>
      <c r="I7716" s="615"/>
    </row>
    <row r="7717" spans="1:9" ht="15" x14ac:dyDescent="0.25">
      <c r="A7717" s="609" t="str">
        <f t="shared" si="120"/>
        <v>76</v>
      </c>
      <c r="B7717">
        <v>76</v>
      </c>
      <c r="C7717" t="s">
        <v>20974</v>
      </c>
      <c r="D7717" t="s">
        <v>8781</v>
      </c>
      <c r="E7717" s="363" t="s">
        <v>8946</v>
      </c>
      <c r="F7717"/>
      <c r="G7717"/>
      <c r="H7717"/>
      <c r="I7717" s="615"/>
    </row>
    <row r="7718" spans="1:9" ht="15" x14ac:dyDescent="0.25">
      <c r="A7718" s="609" t="str">
        <f t="shared" si="120"/>
        <v>67</v>
      </c>
      <c r="B7718">
        <v>67</v>
      </c>
      <c r="C7718" t="s">
        <v>20975</v>
      </c>
      <c r="D7718" t="s">
        <v>8781</v>
      </c>
      <c r="E7718" s="363" t="s">
        <v>9193</v>
      </c>
      <c r="F7718"/>
      <c r="G7718"/>
      <c r="H7718"/>
      <c r="I7718" s="615"/>
    </row>
    <row r="7719" spans="1:9" ht="15" x14ac:dyDescent="0.25">
      <c r="A7719" s="609" t="str">
        <f t="shared" si="120"/>
        <v>71</v>
      </c>
      <c r="B7719">
        <v>71</v>
      </c>
      <c r="C7719" t="s">
        <v>20976</v>
      </c>
      <c r="D7719" t="s">
        <v>8781</v>
      </c>
      <c r="E7719" s="363" t="s">
        <v>18904</v>
      </c>
      <c r="F7719"/>
      <c r="G7719"/>
      <c r="H7719"/>
      <c r="I7719" s="615"/>
    </row>
    <row r="7720" spans="1:9" ht="15" x14ac:dyDescent="0.25">
      <c r="A7720" s="609" t="str">
        <f t="shared" si="120"/>
        <v>73</v>
      </c>
      <c r="B7720">
        <v>73</v>
      </c>
      <c r="C7720" t="s">
        <v>20977</v>
      </c>
      <c r="D7720" t="s">
        <v>8781</v>
      </c>
      <c r="E7720" s="363" t="s">
        <v>9591</v>
      </c>
      <c r="F7720"/>
      <c r="G7720"/>
      <c r="H7720"/>
      <c r="I7720" s="615"/>
    </row>
    <row r="7721" spans="1:9" ht="15" x14ac:dyDescent="0.25">
      <c r="A7721" s="609" t="str">
        <f t="shared" si="120"/>
        <v>103</v>
      </c>
      <c r="B7721">
        <v>103</v>
      </c>
      <c r="C7721" t="s">
        <v>20978</v>
      </c>
      <c r="D7721" t="s">
        <v>8781</v>
      </c>
      <c r="E7721" s="363" t="s">
        <v>20979</v>
      </c>
      <c r="F7721"/>
      <c r="G7721"/>
      <c r="H7721"/>
      <c r="I7721" s="615"/>
    </row>
    <row r="7722" spans="1:9" ht="15" x14ac:dyDescent="0.25">
      <c r="A7722" s="609" t="str">
        <f t="shared" si="120"/>
        <v>107</v>
      </c>
      <c r="B7722">
        <v>107</v>
      </c>
      <c r="C7722" t="s">
        <v>20980</v>
      </c>
      <c r="D7722" t="s">
        <v>8781</v>
      </c>
      <c r="E7722" s="363" t="s">
        <v>11300</v>
      </c>
      <c r="F7722"/>
      <c r="G7722"/>
      <c r="H7722"/>
      <c r="I7722" s="615"/>
    </row>
    <row r="7723" spans="1:9" ht="15" x14ac:dyDescent="0.25">
      <c r="A7723" s="609" t="str">
        <f t="shared" si="120"/>
        <v>65</v>
      </c>
      <c r="B7723">
        <v>65</v>
      </c>
      <c r="C7723" t="s">
        <v>20981</v>
      </c>
      <c r="D7723" t="s">
        <v>8781</v>
      </c>
      <c r="E7723" s="363" t="s">
        <v>10034</v>
      </c>
      <c r="F7723"/>
      <c r="G7723"/>
      <c r="H7723"/>
      <c r="I7723" s="615"/>
    </row>
    <row r="7724" spans="1:9" ht="15" x14ac:dyDescent="0.25">
      <c r="A7724" s="609" t="str">
        <f t="shared" si="120"/>
        <v>108</v>
      </c>
      <c r="B7724">
        <v>108</v>
      </c>
      <c r="C7724" t="s">
        <v>20982</v>
      </c>
      <c r="D7724" t="s">
        <v>8781</v>
      </c>
      <c r="E7724" s="363" t="s">
        <v>10028</v>
      </c>
      <c r="F7724"/>
      <c r="G7724"/>
      <c r="H7724"/>
      <c r="I7724" s="615"/>
    </row>
    <row r="7725" spans="1:9" ht="15" x14ac:dyDescent="0.25">
      <c r="A7725" s="609" t="str">
        <f t="shared" si="120"/>
        <v>110</v>
      </c>
      <c r="B7725">
        <v>110</v>
      </c>
      <c r="C7725" t="s">
        <v>20983</v>
      </c>
      <c r="D7725" t="s">
        <v>8781</v>
      </c>
      <c r="E7725" s="363" t="s">
        <v>12853</v>
      </c>
      <c r="F7725"/>
      <c r="G7725"/>
      <c r="H7725"/>
      <c r="I7725" s="615"/>
    </row>
    <row r="7726" spans="1:9" ht="15" x14ac:dyDescent="0.25">
      <c r="A7726" s="609" t="str">
        <f t="shared" si="120"/>
        <v>109</v>
      </c>
      <c r="B7726">
        <v>109</v>
      </c>
      <c r="C7726" t="s">
        <v>20984</v>
      </c>
      <c r="D7726" t="s">
        <v>8781</v>
      </c>
      <c r="E7726" s="363" t="s">
        <v>20985</v>
      </c>
      <c r="F7726"/>
      <c r="G7726"/>
      <c r="H7726"/>
      <c r="I7726" s="615"/>
    </row>
    <row r="7727" spans="1:9" ht="15" x14ac:dyDescent="0.25">
      <c r="A7727" s="609" t="str">
        <f t="shared" si="120"/>
        <v>111</v>
      </c>
      <c r="B7727">
        <v>111</v>
      </c>
      <c r="C7727" t="s">
        <v>20986</v>
      </c>
      <c r="D7727" t="s">
        <v>8781</v>
      </c>
      <c r="E7727" s="363" t="s">
        <v>11397</v>
      </c>
      <c r="F7727"/>
      <c r="G7727"/>
      <c r="H7727"/>
      <c r="I7727" s="615"/>
    </row>
    <row r="7728" spans="1:9" ht="15" x14ac:dyDescent="0.25">
      <c r="A7728" s="609" t="str">
        <f t="shared" ref="A7728:A7791" si="121">IF(ISERROR(SEARCH("/",B7728)=6),TRIM(CLEAN(B7728)),IF(SEARCH("/",B7728)=6,IF(LEN(TRIM(CLEAN(B7728)))=7,LEFT(TRIM(CLEAN(B7728)),6)&amp;"00"&amp;RIGHT(TRIM(CLEAN(B7728)),1),LEFT(TRIM(CLEAN(B7728)),6)&amp;"0"&amp;RIGHT(TRIM(CLEAN(B7728)),2)),TRIM(CLEAN(B7728))))</f>
        <v>112</v>
      </c>
      <c r="B7728">
        <v>112</v>
      </c>
      <c r="C7728" t="s">
        <v>20987</v>
      </c>
      <c r="D7728" t="s">
        <v>8781</v>
      </c>
      <c r="E7728" s="363" t="s">
        <v>8844</v>
      </c>
      <c r="F7728"/>
      <c r="G7728"/>
      <c r="H7728"/>
      <c r="I7728" s="615"/>
    </row>
    <row r="7729" spans="1:9" ht="15" x14ac:dyDescent="0.25">
      <c r="A7729" s="609" t="str">
        <f t="shared" si="121"/>
        <v>113</v>
      </c>
      <c r="B7729">
        <v>113</v>
      </c>
      <c r="C7729" t="s">
        <v>20988</v>
      </c>
      <c r="D7729" t="s">
        <v>8781</v>
      </c>
      <c r="E7729" s="363" t="s">
        <v>10348</v>
      </c>
      <c r="F7729"/>
      <c r="G7729"/>
      <c r="H7729"/>
      <c r="I7729" s="615"/>
    </row>
    <row r="7730" spans="1:9" ht="15" x14ac:dyDescent="0.25">
      <c r="A7730" s="609" t="str">
        <f t="shared" si="121"/>
        <v>104</v>
      </c>
      <c r="B7730">
        <v>104</v>
      </c>
      <c r="C7730" t="s">
        <v>20989</v>
      </c>
      <c r="D7730" t="s">
        <v>8781</v>
      </c>
      <c r="E7730" s="363" t="s">
        <v>18337</v>
      </c>
      <c r="F7730"/>
      <c r="G7730"/>
      <c r="H7730"/>
      <c r="I7730" s="615"/>
    </row>
    <row r="7731" spans="1:9" ht="15" x14ac:dyDescent="0.25">
      <c r="A7731" s="609" t="str">
        <f t="shared" si="121"/>
        <v>102</v>
      </c>
      <c r="B7731">
        <v>102</v>
      </c>
      <c r="C7731" t="s">
        <v>20990</v>
      </c>
      <c r="D7731" t="s">
        <v>8781</v>
      </c>
      <c r="E7731" s="363" t="s">
        <v>19404</v>
      </c>
      <c r="F7731"/>
      <c r="G7731"/>
      <c r="H7731"/>
      <c r="I7731" s="615"/>
    </row>
    <row r="7732" spans="1:9" ht="15" x14ac:dyDescent="0.25">
      <c r="A7732" s="609" t="str">
        <f t="shared" si="121"/>
        <v>95</v>
      </c>
      <c r="B7732">
        <v>95</v>
      </c>
      <c r="C7732" t="s">
        <v>20991</v>
      </c>
      <c r="D7732" t="s">
        <v>8781</v>
      </c>
      <c r="E7732" s="363" t="s">
        <v>18772</v>
      </c>
      <c r="F7732"/>
      <c r="G7732"/>
      <c r="H7732"/>
      <c r="I7732" s="615"/>
    </row>
    <row r="7733" spans="1:9" ht="15" x14ac:dyDescent="0.25">
      <c r="A7733" s="609" t="str">
        <f t="shared" si="121"/>
        <v>96</v>
      </c>
      <c r="B7733">
        <v>96</v>
      </c>
      <c r="C7733" t="s">
        <v>20992</v>
      </c>
      <c r="D7733" t="s">
        <v>8781</v>
      </c>
      <c r="E7733" s="363" t="s">
        <v>9210</v>
      </c>
      <c r="F7733"/>
      <c r="G7733"/>
      <c r="H7733"/>
      <c r="I7733" s="615"/>
    </row>
    <row r="7734" spans="1:9" ht="15" x14ac:dyDescent="0.25">
      <c r="A7734" s="609" t="str">
        <f t="shared" si="121"/>
        <v>97</v>
      </c>
      <c r="B7734">
        <v>97</v>
      </c>
      <c r="C7734" t="s">
        <v>20993</v>
      </c>
      <c r="D7734" t="s">
        <v>8781</v>
      </c>
      <c r="E7734" s="363" t="s">
        <v>10299</v>
      </c>
      <c r="F7734"/>
      <c r="G7734"/>
      <c r="H7734"/>
      <c r="I7734" s="615"/>
    </row>
    <row r="7735" spans="1:9" ht="15" x14ac:dyDescent="0.25">
      <c r="A7735" s="609" t="str">
        <f t="shared" si="121"/>
        <v>98</v>
      </c>
      <c r="B7735">
        <v>98</v>
      </c>
      <c r="C7735" t="s">
        <v>20994</v>
      </c>
      <c r="D7735" t="s">
        <v>8781</v>
      </c>
      <c r="E7735" s="363" t="s">
        <v>18101</v>
      </c>
      <c r="F7735"/>
      <c r="G7735"/>
      <c r="H7735"/>
      <c r="I7735" s="615"/>
    </row>
    <row r="7736" spans="1:9" ht="15" x14ac:dyDescent="0.25">
      <c r="A7736" s="609" t="str">
        <f t="shared" si="121"/>
        <v>99</v>
      </c>
      <c r="B7736">
        <v>99</v>
      </c>
      <c r="C7736" t="s">
        <v>20995</v>
      </c>
      <c r="D7736" t="s">
        <v>8781</v>
      </c>
      <c r="E7736" s="363" t="s">
        <v>19406</v>
      </c>
      <c r="F7736"/>
      <c r="G7736"/>
      <c r="H7736"/>
      <c r="I7736" s="615"/>
    </row>
    <row r="7737" spans="1:9" ht="15" x14ac:dyDescent="0.25">
      <c r="A7737" s="609" t="str">
        <f t="shared" si="121"/>
        <v>100</v>
      </c>
      <c r="B7737">
        <v>100</v>
      </c>
      <c r="C7737" t="s">
        <v>20996</v>
      </c>
      <c r="D7737" t="s">
        <v>8781</v>
      </c>
      <c r="E7737" s="363" t="s">
        <v>17979</v>
      </c>
      <c r="F7737"/>
      <c r="G7737"/>
      <c r="H7737"/>
      <c r="I7737" s="615"/>
    </row>
    <row r="7738" spans="1:9" ht="15" x14ac:dyDescent="0.25">
      <c r="A7738" s="609" t="str">
        <f t="shared" si="121"/>
        <v>75</v>
      </c>
      <c r="B7738">
        <v>75</v>
      </c>
      <c r="C7738" t="s">
        <v>20997</v>
      </c>
      <c r="D7738" t="s">
        <v>8781</v>
      </c>
      <c r="E7738" s="363" t="s">
        <v>20998</v>
      </c>
      <c r="F7738"/>
      <c r="G7738"/>
      <c r="H7738"/>
      <c r="I7738" s="615"/>
    </row>
    <row r="7739" spans="1:9" ht="15" x14ac:dyDescent="0.25">
      <c r="A7739" s="609" t="str">
        <f t="shared" si="121"/>
        <v>114</v>
      </c>
      <c r="B7739">
        <v>114</v>
      </c>
      <c r="C7739" t="s">
        <v>20999</v>
      </c>
      <c r="D7739" t="s">
        <v>8781</v>
      </c>
      <c r="E7739" s="363" t="s">
        <v>10091</v>
      </c>
      <c r="F7739"/>
      <c r="G7739"/>
      <c r="H7739"/>
      <c r="I7739" s="615"/>
    </row>
    <row r="7740" spans="1:9" ht="15" x14ac:dyDescent="0.25">
      <c r="A7740" s="609" t="str">
        <f t="shared" si="121"/>
        <v>68</v>
      </c>
      <c r="B7740">
        <v>68</v>
      </c>
      <c r="C7740" t="s">
        <v>21000</v>
      </c>
      <c r="D7740" t="s">
        <v>8781</v>
      </c>
      <c r="E7740" s="363" t="s">
        <v>10017</v>
      </c>
      <c r="F7740"/>
      <c r="G7740"/>
      <c r="H7740"/>
      <c r="I7740" s="615"/>
    </row>
    <row r="7741" spans="1:9" ht="15" x14ac:dyDescent="0.25">
      <c r="A7741" s="609" t="str">
        <f t="shared" si="121"/>
        <v>86</v>
      </c>
      <c r="B7741">
        <v>86</v>
      </c>
      <c r="C7741" t="s">
        <v>21001</v>
      </c>
      <c r="D7741" t="s">
        <v>8781</v>
      </c>
      <c r="E7741" s="363" t="s">
        <v>21002</v>
      </c>
      <c r="F7741"/>
      <c r="G7741"/>
      <c r="H7741"/>
      <c r="I7741" s="615"/>
    </row>
    <row r="7742" spans="1:9" ht="15" x14ac:dyDescent="0.25">
      <c r="A7742" s="609" t="str">
        <f t="shared" si="121"/>
        <v>66</v>
      </c>
      <c r="B7742">
        <v>66</v>
      </c>
      <c r="C7742" t="s">
        <v>21003</v>
      </c>
      <c r="D7742" t="s">
        <v>8781</v>
      </c>
      <c r="E7742" s="363" t="s">
        <v>17952</v>
      </c>
      <c r="F7742"/>
      <c r="G7742"/>
      <c r="H7742"/>
      <c r="I7742" s="615"/>
    </row>
    <row r="7743" spans="1:9" ht="15" x14ac:dyDescent="0.25">
      <c r="A7743" s="609" t="str">
        <f t="shared" si="121"/>
        <v>69</v>
      </c>
      <c r="B7743">
        <v>69</v>
      </c>
      <c r="C7743" t="s">
        <v>21004</v>
      </c>
      <c r="D7743" t="s">
        <v>8781</v>
      </c>
      <c r="E7743" s="363" t="s">
        <v>21005</v>
      </c>
      <c r="F7743"/>
      <c r="G7743"/>
      <c r="H7743"/>
      <c r="I7743" s="615"/>
    </row>
    <row r="7744" spans="1:9" ht="15" x14ac:dyDescent="0.25">
      <c r="A7744" s="609" t="str">
        <f t="shared" si="121"/>
        <v>83</v>
      </c>
      <c r="B7744">
        <v>83</v>
      </c>
      <c r="C7744" t="s">
        <v>21006</v>
      </c>
      <c r="D7744" t="s">
        <v>8781</v>
      </c>
      <c r="E7744" s="363" t="s">
        <v>21007</v>
      </c>
      <c r="F7744"/>
      <c r="G7744"/>
      <c r="H7744"/>
      <c r="I7744" s="615"/>
    </row>
    <row r="7745" spans="1:9" ht="15" x14ac:dyDescent="0.25">
      <c r="A7745" s="609" t="str">
        <f t="shared" si="121"/>
        <v>74</v>
      </c>
      <c r="B7745">
        <v>74</v>
      </c>
      <c r="C7745" t="s">
        <v>21008</v>
      </c>
      <c r="D7745" t="s">
        <v>8781</v>
      </c>
      <c r="E7745" s="363" t="s">
        <v>21009</v>
      </c>
      <c r="F7745"/>
      <c r="G7745"/>
      <c r="H7745"/>
      <c r="I7745" s="615"/>
    </row>
    <row r="7746" spans="1:9" ht="15" x14ac:dyDescent="0.25">
      <c r="A7746" s="609" t="str">
        <f t="shared" si="121"/>
        <v>106</v>
      </c>
      <c r="B7746">
        <v>106</v>
      </c>
      <c r="C7746" t="s">
        <v>21010</v>
      </c>
      <c r="D7746" t="s">
        <v>8781</v>
      </c>
      <c r="E7746" s="363" t="s">
        <v>21011</v>
      </c>
      <c r="F7746"/>
      <c r="G7746"/>
      <c r="H7746"/>
      <c r="I7746" s="615"/>
    </row>
    <row r="7747" spans="1:9" ht="15" x14ac:dyDescent="0.25">
      <c r="A7747" s="609" t="str">
        <f t="shared" si="121"/>
        <v>87</v>
      </c>
      <c r="B7747">
        <v>87</v>
      </c>
      <c r="C7747" t="s">
        <v>21012</v>
      </c>
      <c r="D7747" t="s">
        <v>8781</v>
      </c>
      <c r="E7747" s="363" t="s">
        <v>21013</v>
      </c>
      <c r="F7747"/>
      <c r="G7747"/>
      <c r="H7747"/>
      <c r="I7747" s="615"/>
    </row>
    <row r="7748" spans="1:9" ht="15" x14ac:dyDescent="0.25">
      <c r="A7748" s="609" t="str">
        <f t="shared" si="121"/>
        <v>88</v>
      </c>
      <c r="B7748">
        <v>88</v>
      </c>
      <c r="C7748" t="s">
        <v>21014</v>
      </c>
      <c r="D7748" t="s">
        <v>8781</v>
      </c>
      <c r="E7748" s="363" t="s">
        <v>14363</v>
      </c>
      <c r="F7748"/>
      <c r="G7748"/>
      <c r="H7748"/>
      <c r="I7748" s="615"/>
    </row>
    <row r="7749" spans="1:9" ht="15" x14ac:dyDescent="0.25">
      <c r="A7749" s="609" t="str">
        <f t="shared" si="121"/>
        <v>89</v>
      </c>
      <c r="B7749">
        <v>89</v>
      </c>
      <c r="C7749" t="s">
        <v>21015</v>
      </c>
      <c r="D7749" t="s">
        <v>8781</v>
      </c>
      <c r="E7749" s="363" t="s">
        <v>18507</v>
      </c>
      <c r="F7749"/>
      <c r="G7749"/>
      <c r="H7749"/>
      <c r="I7749" s="615"/>
    </row>
    <row r="7750" spans="1:9" ht="15" x14ac:dyDescent="0.25">
      <c r="A7750" s="609" t="str">
        <f t="shared" si="121"/>
        <v>90</v>
      </c>
      <c r="B7750">
        <v>90</v>
      </c>
      <c r="C7750" t="s">
        <v>21016</v>
      </c>
      <c r="D7750" t="s">
        <v>8781</v>
      </c>
      <c r="E7750" s="363" t="s">
        <v>9511</v>
      </c>
      <c r="F7750"/>
      <c r="G7750"/>
      <c r="H7750"/>
      <c r="I7750" s="615"/>
    </row>
    <row r="7751" spans="1:9" ht="15" x14ac:dyDescent="0.25">
      <c r="A7751" s="609" t="str">
        <f t="shared" si="121"/>
        <v>81</v>
      </c>
      <c r="B7751">
        <v>81</v>
      </c>
      <c r="C7751" t="s">
        <v>21017</v>
      </c>
      <c r="D7751" t="s">
        <v>8781</v>
      </c>
      <c r="E7751" s="363" t="s">
        <v>10351</v>
      </c>
      <c r="F7751"/>
      <c r="G7751"/>
      <c r="H7751"/>
      <c r="I7751" s="615"/>
    </row>
    <row r="7752" spans="1:9" ht="15" x14ac:dyDescent="0.25">
      <c r="A7752" s="609" t="str">
        <f t="shared" si="121"/>
        <v>82</v>
      </c>
      <c r="B7752">
        <v>82</v>
      </c>
      <c r="C7752" t="s">
        <v>21018</v>
      </c>
      <c r="D7752" t="s">
        <v>8781</v>
      </c>
      <c r="E7752" s="363" t="s">
        <v>21019</v>
      </c>
      <c r="F7752"/>
      <c r="G7752"/>
      <c r="H7752"/>
      <c r="I7752" s="615"/>
    </row>
    <row r="7753" spans="1:9" ht="15" x14ac:dyDescent="0.25">
      <c r="A7753" s="609" t="str">
        <f t="shared" si="121"/>
        <v>105</v>
      </c>
      <c r="B7753">
        <v>105</v>
      </c>
      <c r="C7753" t="s">
        <v>21020</v>
      </c>
      <c r="D7753" t="s">
        <v>8781</v>
      </c>
      <c r="E7753" s="363" t="s">
        <v>21021</v>
      </c>
      <c r="F7753"/>
      <c r="G7753"/>
      <c r="H7753"/>
      <c r="I7753" s="615"/>
    </row>
    <row r="7754" spans="1:9" ht="15" x14ac:dyDescent="0.25">
      <c r="A7754" s="609" t="str">
        <f t="shared" si="121"/>
        <v>60</v>
      </c>
      <c r="B7754">
        <v>60</v>
      </c>
      <c r="C7754" t="s">
        <v>21022</v>
      </c>
      <c r="D7754" t="s">
        <v>8781</v>
      </c>
      <c r="E7754" s="363" t="s">
        <v>11344</v>
      </c>
      <c r="F7754"/>
      <c r="G7754"/>
      <c r="H7754"/>
      <c r="I7754" s="615"/>
    </row>
    <row r="7755" spans="1:9" ht="15" x14ac:dyDescent="0.25">
      <c r="A7755" s="609" t="str">
        <f t="shared" si="121"/>
        <v>72</v>
      </c>
      <c r="B7755">
        <v>72</v>
      </c>
      <c r="C7755" t="s">
        <v>21023</v>
      </c>
      <c r="D7755" t="s">
        <v>8781</v>
      </c>
      <c r="E7755" s="363" t="s">
        <v>21024</v>
      </c>
      <c r="F7755"/>
      <c r="G7755"/>
      <c r="H7755"/>
      <c r="I7755" s="615"/>
    </row>
    <row r="7756" spans="1:9" ht="15" x14ac:dyDescent="0.25">
      <c r="A7756" s="609" t="str">
        <f t="shared" si="121"/>
        <v>70</v>
      </c>
      <c r="B7756">
        <v>70</v>
      </c>
      <c r="C7756" t="s">
        <v>21025</v>
      </c>
      <c r="D7756" t="s">
        <v>8781</v>
      </c>
      <c r="E7756" s="363" t="s">
        <v>18972</v>
      </c>
      <c r="F7756"/>
      <c r="G7756"/>
      <c r="H7756"/>
      <c r="I7756" s="615"/>
    </row>
    <row r="7757" spans="1:9" ht="15" x14ac:dyDescent="0.25">
      <c r="A7757" s="609" t="str">
        <f t="shared" si="121"/>
        <v>85</v>
      </c>
      <c r="B7757">
        <v>85</v>
      </c>
      <c r="C7757" t="s">
        <v>21026</v>
      </c>
      <c r="D7757" t="s">
        <v>8781</v>
      </c>
      <c r="E7757" s="363" t="s">
        <v>21027</v>
      </c>
      <c r="F7757"/>
      <c r="G7757"/>
      <c r="H7757"/>
      <c r="I7757" s="615"/>
    </row>
    <row r="7758" spans="1:9" ht="15" x14ac:dyDescent="0.25">
      <c r="A7758" s="609" t="str">
        <f t="shared" si="121"/>
        <v>84</v>
      </c>
      <c r="B7758">
        <v>84</v>
      </c>
      <c r="C7758" t="s">
        <v>21028</v>
      </c>
      <c r="D7758" t="s">
        <v>8781</v>
      </c>
      <c r="E7758" s="363" t="s">
        <v>8874</v>
      </c>
      <c r="F7758"/>
      <c r="G7758"/>
      <c r="H7758"/>
      <c r="I7758" s="615"/>
    </row>
    <row r="7759" spans="1:9" ht="15" x14ac:dyDescent="0.25">
      <c r="A7759" s="609" t="str">
        <f t="shared" si="121"/>
        <v>37997</v>
      </c>
      <c r="B7759">
        <v>37997</v>
      </c>
      <c r="C7759" t="s">
        <v>21029</v>
      </c>
      <c r="D7759" t="s">
        <v>8781</v>
      </c>
      <c r="E7759" s="363" t="s">
        <v>9723</v>
      </c>
      <c r="F7759"/>
      <c r="G7759"/>
      <c r="H7759"/>
      <c r="I7759" s="615"/>
    </row>
    <row r="7760" spans="1:9" ht="15" x14ac:dyDescent="0.25">
      <c r="A7760" s="609" t="str">
        <f t="shared" si="121"/>
        <v>37998</v>
      </c>
      <c r="B7760">
        <v>37998</v>
      </c>
      <c r="C7760" t="s">
        <v>21030</v>
      </c>
      <c r="D7760" t="s">
        <v>8781</v>
      </c>
      <c r="E7760" s="363" t="s">
        <v>10260</v>
      </c>
      <c r="F7760"/>
      <c r="G7760"/>
      <c r="H7760"/>
      <c r="I7760" s="615"/>
    </row>
    <row r="7761" spans="1:9" ht="15" x14ac:dyDescent="0.25">
      <c r="A7761" s="609" t="str">
        <f t="shared" si="121"/>
        <v>10899</v>
      </c>
      <c r="B7761">
        <v>10899</v>
      </c>
      <c r="C7761" t="s">
        <v>21031</v>
      </c>
      <c r="D7761" t="s">
        <v>8781</v>
      </c>
      <c r="E7761" s="363" t="s">
        <v>21032</v>
      </c>
      <c r="F7761"/>
      <c r="G7761"/>
      <c r="H7761"/>
      <c r="I7761" s="615"/>
    </row>
    <row r="7762" spans="1:9" ht="15" x14ac:dyDescent="0.25">
      <c r="A7762" s="609" t="str">
        <f t="shared" si="121"/>
        <v>10900</v>
      </c>
      <c r="B7762">
        <v>10900</v>
      </c>
      <c r="C7762" t="s">
        <v>21033</v>
      </c>
      <c r="D7762" t="s">
        <v>8781</v>
      </c>
      <c r="E7762" s="363" t="s">
        <v>21034</v>
      </c>
      <c r="F7762"/>
      <c r="G7762"/>
      <c r="H7762"/>
      <c r="I7762" s="615"/>
    </row>
    <row r="7763" spans="1:9" ht="15" x14ac:dyDescent="0.25">
      <c r="A7763" s="609" t="str">
        <f t="shared" si="121"/>
        <v>46</v>
      </c>
      <c r="B7763">
        <v>46</v>
      </c>
      <c r="C7763" t="s">
        <v>21035</v>
      </c>
      <c r="D7763" t="s">
        <v>8781</v>
      </c>
      <c r="E7763" s="363" t="s">
        <v>21036</v>
      </c>
      <c r="F7763"/>
      <c r="G7763"/>
      <c r="H7763"/>
      <c r="I7763" s="615"/>
    </row>
    <row r="7764" spans="1:9" ht="15" x14ac:dyDescent="0.25">
      <c r="A7764" s="609" t="str">
        <f t="shared" si="121"/>
        <v>51</v>
      </c>
      <c r="B7764">
        <v>51</v>
      </c>
      <c r="C7764" t="s">
        <v>21037</v>
      </c>
      <c r="D7764" t="s">
        <v>8781</v>
      </c>
      <c r="E7764" s="363" t="s">
        <v>17986</v>
      </c>
      <c r="F7764"/>
      <c r="G7764"/>
      <c r="H7764"/>
      <c r="I7764" s="615"/>
    </row>
    <row r="7765" spans="1:9" ht="15" x14ac:dyDescent="0.25">
      <c r="A7765" s="609" t="str">
        <f t="shared" si="121"/>
        <v>12863</v>
      </c>
      <c r="B7765">
        <v>12863</v>
      </c>
      <c r="C7765" t="s">
        <v>21038</v>
      </c>
      <c r="D7765" t="s">
        <v>8781</v>
      </c>
      <c r="E7765" s="363" t="s">
        <v>21039</v>
      </c>
      <c r="F7765"/>
      <c r="G7765"/>
      <c r="H7765"/>
      <c r="I7765" s="615"/>
    </row>
    <row r="7766" spans="1:9" ht="15" x14ac:dyDescent="0.25">
      <c r="A7766" s="609" t="str">
        <f t="shared" si="121"/>
        <v>50</v>
      </c>
      <c r="B7766">
        <v>50</v>
      </c>
      <c r="C7766" t="s">
        <v>21040</v>
      </c>
      <c r="D7766" t="s">
        <v>8781</v>
      </c>
      <c r="E7766" s="363" t="s">
        <v>21041</v>
      </c>
      <c r="F7766"/>
      <c r="G7766"/>
      <c r="H7766"/>
      <c r="I7766" s="615"/>
    </row>
    <row r="7767" spans="1:9" ht="15" x14ac:dyDescent="0.25">
      <c r="A7767" s="609" t="str">
        <f t="shared" si="121"/>
        <v>47</v>
      </c>
      <c r="B7767">
        <v>47</v>
      </c>
      <c r="C7767" t="s">
        <v>21042</v>
      </c>
      <c r="D7767" t="s">
        <v>8781</v>
      </c>
      <c r="E7767" s="363" t="s">
        <v>19806</v>
      </c>
      <c r="F7767"/>
      <c r="G7767"/>
      <c r="H7767"/>
      <c r="I7767" s="615"/>
    </row>
    <row r="7768" spans="1:9" ht="15" x14ac:dyDescent="0.25">
      <c r="A7768" s="609" t="str">
        <f t="shared" si="121"/>
        <v>48</v>
      </c>
      <c r="B7768">
        <v>48</v>
      </c>
      <c r="C7768" t="s">
        <v>21043</v>
      </c>
      <c r="D7768" t="s">
        <v>8781</v>
      </c>
      <c r="E7768" s="363" t="s">
        <v>9851</v>
      </c>
      <c r="F7768"/>
      <c r="G7768"/>
      <c r="H7768"/>
      <c r="I7768" s="615"/>
    </row>
    <row r="7769" spans="1:9" ht="15" x14ac:dyDescent="0.25">
      <c r="A7769" s="609" t="str">
        <f t="shared" si="121"/>
        <v>52</v>
      </c>
      <c r="B7769">
        <v>52</v>
      </c>
      <c r="C7769" t="s">
        <v>21044</v>
      </c>
      <c r="D7769" t="s">
        <v>8781</v>
      </c>
      <c r="E7769" s="363" t="s">
        <v>18019</v>
      </c>
      <c r="F7769"/>
      <c r="G7769"/>
      <c r="H7769"/>
      <c r="I7769" s="615"/>
    </row>
    <row r="7770" spans="1:9" ht="15" x14ac:dyDescent="0.25">
      <c r="A7770" s="609" t="str">
        <f t="shared" si="121"/>
        <v>43</v>
      </c>
      <c r="B7770">
        <v>43</v>
      </c>
      <c r="C7770" t="s">
        <v>21045</v>
      </c>
      <c r="D7770" t="s">
        <v>8781</v>
      </c>
      <c r="E7770" s="363" t="s">
        <v>21046</v>
      </c>
      <c r="F7770"/>
      <c r="G7770"/>
      <c r="H7770"/>
      <c r="I7770" s="615"/>
    </row>
    <row r="7771" spans="1:9" ht="15" x14ac:dyDescent="0.25">
      <c r="A7771" s="609" t="str">
        <f t="shared" si="121"/>
        <v>4791</v>
      </c>
      <c r="B7771">
        <v>4791</v>
      </c>
      <c r="C7771" t="s">
        <v>21047</v>
      </c>
      <c r="D7771" t="s">
        <v>8790</v>
      </c>
      <c r="E7771" s="363" t="s">
        <v>11864</v>
      </c>
      <c r="F7771"/>
      <c r="G7771"/>
      <c r="H7771"/>
      <c r="I7771" s="615"/>
    </row>
    <row r="7772" spans="1:9" ht="15" x14ac:dyDescent="0.25">
      <c r="A7772" s="609" t="str">
        <f t="shared" si="121"/>
        <v>157</v>
      </c>
      <c r="B7772">
        <v>157</v>
      </c>
      <c r="C7772" t="s">
        <v>21048</v>
      </c>
      <c r="D7772" t="s">
        <v>8790</v>
      </c>
      <c r="E7772" s="363" t="s">
        <v>21049</v>
      </c>
      <c r="F7772"/>
      <c r="G7772"/>
      <c r="H7772"/>
      <c r="I7772" s="615"/>
    </row>
    <row r="7773" spans="1:9" ht="15" x14ac:dyDescent="0.25">
      <c r="A7773" s="609" t="str">
        <f t="shared" si="121"/>
        <v>156</v>
      </c>
      <c r="B7773">
        <v>156</v>
      </c>
      <c r="C7773" t="s">
        <v>21050</v>
      </c>
      <c r="D7773" t="s">
        <v>8790</v>
      </c>
      <c r="E7773" s="363" t="s">
        <v>21051</v>
      </c>
      <c r="F7773"/>
      <c r="G7773"/>
      <c r="H7773"/>
      <c r="I7773" s="615"/>
    </row>
    <row r="7774" spans="1:9" ht="15" x14ac:dyDescent="0.25">
      <c r="A7774" s="609" t="str">
        <f t="shared" si="121"/>
        <v>131</v>
      </c>
      <c r="B7774">
        <v>131</v>
      </c>
      <c r="C7774" t="s">
        <v>21052</v>
      </c>
      <c r="D7774" t="s">
        <v>8790</v>
      </c>
      <c r="E7774" s="363" t="s">
        <v>18458</v>
      </c>
      <c r="F7774"/>
      <c r="G7774"/>
      <c r="H7774"/>
      <c r="I7774" s="615"/>
    </row>
    <row r="7775" spans="1:9" ht="15" x14ac:dyDescent="0.25">
      <c r="A7775" s="609" t="str">
        <f t="shared" si="121"/>
        <v>39719</v>
      </c>
      <c r="B7775">
        <v>39719</v>
      </c>
      <c r="C7775" t="s">
        <v>21053</v>
      </c>
      <c r="D7775" t="s">
        <v>8777</v>
      </c>
      <c r="E7775" s="363" t="s">
        <v>9891</v>
      </c>
      <c r="F7775"/>
      <c r="G7775"/>
      <c r="H7775"/>
      <c r="I7775" s="615"/>
    </row>
    <row r="7776" spans="1:9" ht="15" x14ac:dyDescent="0.25">
      <c r="A7776" s="609" t="str">
        <f t="shared" si="121"/>
        <v>21114</v>
      </c>
      <c r="B7776">
        <v>21114</v>
      </c>
      <c r="C7776" t="s">
        <v>21054</v>
      </c>
      <c r="D7776" t="s">
        <v>8781</v>
      </c>
      <c r="E7776" s="363" t="s">
        <v>19675</v>
      </c>
      <c r="F7776"/>
      <c r="G7776"/>
      <c r="H7776"/>
      <c r="I7776" s="615"/>
    </row>
    <row r="7777" spans="1:9" ht="15" x14ac:dyDescent="0.25">
      <c r="A7777" s="609" t="str">
        <f t="shared" si="121"/>
        <v>119</v>
      </c>
      <c r="B7777">
        <v>119</v>
      </c>
      <c r="C7777" t="s">
        <v>21055</v>
      </c>
      <c r="D7777" t="s">
        <v>8781</v>
      </c>
      <c r="E7777" s="363" t="s">
        <v>10236</v>
      </c>
      <c r="F7777"/>
      <c r="G7777"/>
      <c r="H7777"/>
      <c r="I7777" s="615"/>
    </row>
    <row r="7778" spans="1:9" ht="15" x14ac:dyDescent="0.25">
      <c r="A7778" s="609" t="str">
        <f t="shared" si="121"/>
        <v>20080</v>
      </c>
      <c r="B7778">
        <v>20080</v>
      </c>
      <c r="C7778" t="s">
        <v>21056</v>
      </c>
      <c r="D7778" t="s">
        <v>8781</v>
      </c>
      <c r="E7778" s="363" t="s">
        <v>18041</v>
      </c>
      <c r="F7778"/>
      <c r="G7778"/>
      <c r="H7778"/>
      <c r="I7778" s="615"/>
    </row>
    <row r="7779" spans="1:9" ht="15" x14ac:dyDescent="0.25">
      <c r="A7779" s="609" t="str">
        <f t="shared" si="121"/>
        <v>122</v>
      </c>
      <c r="B7779">
        <v>122</v>
      </c>
      <c r="C7779" t="s">
        <v>21057</v>
      </c>
      <c r="D7779" t="s">
        <v>8781</v>
      </c>
      <c r="E7779" s="363" t="s">
        <v>21058</v>
      </c>
      <c r="F7779"/>
      <c r="G7779"/>
      <c r="H7779"/>
      <c r="I7779" s="615"/>
    </row>
    <row r="7780" spans="1:9" ht="15" x14ac:dyDescent="0.25">
      <c r="A7780" s="609" t="str">
        <f t="shared" si="121"/>
        <v>3410</v>
      </c>
      <c r="B7780">
        <v>3410</v>
      </c>
      <c r="C7780" t="s">
        <v>21059</v>
      </c>
      <c r="D7780" t="s">
        <v>8790</v>
      </c>
      <c r="E7780" s="363" t="s">
        <v>10367</v>
      </c>
      <c r="F7780"/>
      <c r="G7780"/>
      <c r="H7780"/>
      <c r="I7780" s="615"/>
    </row>
    <row r="7781" spans="1:9" ht="15" x14ac:dyDescent="0.25">
      <c r="A7781" s="609" t="str">
        <f t="shared" si="121"/>
        <v>124</v>
      </c>
      <c r="B7781">
        <v>124</v>
      </c>
      <c r="C7781" t="s">
        <v>21060</v>
      </c>
      <c r="D7781" t="s">
        <v>8777</v>
      </c>
      <c r="E7781" s="363" t="s">
        <v>9580</v>
      </c>
      <c r="F7781"/>
      <c r="G7781"/>
      <c r="H7781"/>
      <c r="I7781" s="615"/>
    </row>
    <row r="7782" spans="1:9" ht="15" x14ac:dyDescent="0.25">
      <c r="A7782" s="609" t="str">
        <f t="shared" si="121"/>
        <v>7334</v>
      </c>
      <c r="B7782">
        <v>7334</v>
      </c>
      <c r="C7782" t="s">
        <v>21061</v>
      </c>
      <c r="D7782" t="s">
        <v>8777</v>
      </c>
      <c r="E7782" s="363" t="s">
        <v>9667</v>
      </c>
      <c r="F7782"/>
      <c r="G7782"/>
      <c r="H7782"/>
      <c r="I7782" s="615"/>
    </row>
    <row r="7783" spans="1:9" ht="15" x14ac:dyDescent="0.25">
      <c r="A7783" s="609" t="str">
        <f t="shared" si="121"/>
        <v>123</v>
      </c>
      <c r="B7783">
        <v>123</v>
      </c>
      <c r="C7783" t="s">
        <v>21062</v>
      </c>
      <c r="D7783" t="s">
        <v>8777</v>
      </c>
      <c r="E7783" s="363" t="s">
        <v>9225</v>
      </c>
      <c r="F7783"/>
      <c r="G7783"/>
      <c r="H7783"/>
      <c r="I7783" s="615"/>
    </row>
    <row r="7784" spans="1:9" ht="15" x14ac:dyDescent="0.25">
      <c r="A7784" s="609" t="str">
        <f t="shared" si="121"/>
        <v>127</v>
      </c>
      <c r="B7784">
        <v>127</v>
      </c>
      <c r="C7784" t="s">
        <v>21063</v>
      </c>
      <c r="D7784" t="s">
        <v>8777</v>
      </c>
      <c r="E7784" s="363" t="s">
        <v>14045</v>
      </c>
      <c r="F7784"/>
      <c r="G7784"/>
      <c r="H7784"/>
      <c r="I7784" s="615"/>
    </row>
    <row r="7785" spans="1:9" ht="15" x14ac:dyDescent="0.25">
      <c r="A7785" s="609" t="str">
        <f t="shared" si="121"/>
        <v>41373</v>
      </c>
      <c r="B7785">
        <v>41373</v>
      </c>
      <c r="C7785" t="s">
        <v>21064</v>
      </c>
      <c r="D7785" t="s">
        <v>8777</v>
      </c>
      <c r="E7785" s="363" t="s">
        <v>9205</v>
      </c>
      <c r="F7785"/>
      <c r="G7785"/>
      <c r="H7785"/>
      <c r="I7785" s="615"/>
    </row>
    <row r="7786" spans="1:9" ht="15" x14ac:dyDescent="0.25">
      <c r="A7786" s="609" t="str">
        <f t="shared" si="121"/>
        <v>133</v>
      </c>
      <c r="B7786">
        <v>133</v>
      </c>
      <c r="C7786" t="s">
        <v>21065</v>
      </c>
      <c r="D7786" t="s">
        <v>8777</v>
      </c>
      <c r="E7786" s="363" t="s">
        <v>9897</v>
      </c>
      <c r="F7786"/>
      <c r="G7786"/>
      <c r="H7786"/>
      <c r="I7786" s="615"/>
    </row>
    <row r="7787" spans="1:9" ht="15" x14ac:dyDescent="0.25">
      <c r="A7787" s="609" t="str">
        <f t="shared" si="121"/>
        <v>43617</v>
      </c>
      <c r="B7787">
        <v>43617</v>
      </c>
      <c r="C7787" t="s">
        <v>21066</v>
      </c>
      <c r="D7787" t="s">
        <v>8777</v>
      </c>
      <c r="E7787" s="363" t="s">
        <v>10088</v>
      </c>
      <c r="F7787"/>
      <c r="G7787"/>
      <c r="H7787"/>
      <c r="I7787" s="615"/>
    </row>
    <row r="7788" spans="1:9" ht="15" x14ac:dyDescent="0.25">
      <c r="A7788" s="609" t="str">
        <f t="shared" si="121"/>
        <v>132</v>
      </c>
      <c r="B7788">
        <v>132</v>
      </c>
      <c r="C7788" t="s">
        <v>21067</v>
      </c>
      <c r="D7788" t="s">
        <v>8777</v>
      </c>
      <c r="E7788" s="363" t="s">
        <v>10597</v>
      </c>
      <c r="F7788"/>
      <c r="G7788"/>
      <c r="H7788"/>
      <c r="I7788" s="615"/>
    </row>
    <row r="7789" spans="1:9" ht="15" x14ac:dyDescent="0.25">
      <c r="A7789" s="609" t="str">
        <f t="shared" si="121"/>
        <v>43618</v>
      </c>
      <c r="B7789">
        <v>43618</v>
      </c>
      <c r="C7789" t="s">
        <v>21068</v>
      </c>
      <c r="D7789" t="s">
        <v>8790</v>
      </c>
      <c r="E7789" s="363" t="s">
        <v>10117</v>
      </c>
      <c r="F7789"/>
      <c r="G7789"/>
      <c r="H7789"/>
      <c r="I7789" s="615"/>
    </row>
    <row r="7790" spans="1:9" ht="15" x14ac:dyDescent="0.25">
      <c r="A7790" s="609" t="str">
        <f t="shared" si="121"/>
        <v>37476</v>
      </c>
      <c r="B7790">
        <v>37476</v>
      </c>
      <c r="C7790" t="s">
        <v>21069</v>
      </c>
      <c r="D7790" t="s">
        <v>8781</v>
      </c>
      <c r="E7790" s="363" t="s">
        <v>21070</v>
      </c>
      <c r="F7790"/>
      <c r="G7790"/>
      <c r="H7790"/>
      <c r="I7790" s="615"/>
    </row>
    <row r="7791" spans="1:9" ht="15" x14ac:dyDescent="0.25">
      <c r="A7791" s="609" t="str">
        <f t="shared" si="121"/>
        <v>37478</v>
      </c>
      <c r="B7791">
        <v>37478</v>
      </c>
      <c r="C7791" t="s">
        <v>21071</v>
      </c>
      <c r="D7791" t="s">
        <v>8781</v>
      </c>
      <c r="E7791" s="363" t="s">
        <v>21072</v>
      </c>
      <c r="F7791"/>
      <c r="G7791"/>
      <c r="H7791"/>
      <c r="I7791" s="615"/>
    </row>
    <row r="7792" spans="1:9" ht="15" x14ac:dyDescent="0.25">
      <c r="A7792" s="609" t="str">
        <f t="shared" ref="A7792:A7855" si="122">IF(ISERROR(SEARCH("/",B7792)=6),TRIM(CLEAN(B7792)),IF(SEARCH("/",B7792)=6,IF(LEN(TRIM(CLEAN(B7792)))=7,LEFT(TRIM(CLEAN(B7792)),6)&amp;"00"&amp;RIGHT(TRIM(CLEAN(B7792)),1),LEFT(TRIM(CLEAN(B7792)),6)&amp;"0"&amp;RIGHT(TRIM(CLEAN(B7792)),2)),TRIM(CLEAN(B7792))))</f>
        <v>37477</v>
      </c>
      <c r="B7792">
        <v>37477</v>
      </c>
      <c r="C7792" t="s">
        <v>21073</v>
      </c>
      <c r="D7792" t="s">
        <v>8781</v>
      </c>
      <c r="E7792" s="363" t="s">
        <v>21074</v>
      </c>
      <c r="F7792"/>
      <c r="G7792"/>
      <c r="H7792"/>
      <c r="I7792" s="615"/>
    </row>
    <row r="7793" spans="1:9" ht="15" x14ac:dyDescent="0.25">
      <c r="A7793" s="609" t="str">
        <f t="shared" si="122"/>
        <v>37479</v>
      </c>
      <c r="B7793">
        <v>37479</v>
      </c>
      <c r="C7793" t="s">
        <v>21075</v>
      </c>
      <c r="D7793" t="s">
        <v>8781</v>
      </c>
      <c r="E7793" s="363" t="s">
        <v>21076</v>
      </c>
      <c r="F7793"/>
      <c r="G7793"/>
      <c r="H7793"/>
      <c r="I7793" s="615"/>
    </row>
    <row r="7794" spans="1:9" ht="15" x14ac:dyDescent="0.25">
      <c r="A7794" s="609" t="str">
        <f t="shared" si="122"/>
        <v>4319</v>
      </c>
      <c r="B7794">
        <v>4319</v>
      </c>
      <c r="C7794" t="s">
        <v>21077</v>
      </c>
      <c r="D7794" t="s">
        <v>8781</v>
      </c>
      <c r="E7794" s="363" t="s">
        <v>9244</v>
      </c>
      <c r="F7794"/>
      <c r="G7794"/>
      <c r="H7794"/>
      <c r="I7794" s="615"/>
    </row>
    <row r="7795" spans="1:9" ht="15" x14ac:dyDescent="0.25">
      <c r="A7795" s="609" t="str">
        <f t="shared" si="122"/>
        <v>42409</v>
      </c>
      <c r="B7795">
        <v>42409</v>
      </c>
      <c r="C7795" t="s">
        <v>21078</v>
      </c>
      <c r="D7795" t="s">
        <v>8790</v>
      </c>
      <c r="E7795" s="363" t="s">
        <v>19197</v>
      </c>
      <c r="F7795"/>
      <c r="G7795"/>
      <c r="H7795"/>
      <c r="I7795" s="615"/>
    </row>
    <row r="7796" spans="1:9" ht="15" x14ac:dyDescent="0.25">
      <c r="A7796" s="609" t="str">
        <f t="shared" si="122"/>
        <v>40553</v>
      </c>
      <c r="B7796">
        <v>40553</v>
      </c>
      <c r="C7796" t="s">
        <v>21079</v>
      </c>
      <c r="D7796" t="s">
        <v>8911</v>
      </c>
      <c r="E7796" s="363" t="s">
        <v>9252</v>
      </c>
      <c r="F7796"/>
      <c r="G7796"/>
      <c r="H7796"/>
      <c r="I7796" s="615"/>
    </row>
    <row r="7797" spans="1:9" ht="15" x14ac:dyDescent="0.25">
      <c r="A7797" s="609" t="str">
        <f t="shared" si="122"/>
        <v>6114</v>
      </c>
      <c r="B7797">
        <v>6114</v>
      </c>
      <c r="C7797" t="s">
        <v>21080</v>
      </c>
      <c r="D7797" t="s">
        <v>8786</v>
      </c>
      <c r="E7797" s="363" t="s">
        <v>10386</v>
      </c>
      <c r="F7797"/>
      <c r="G7797"/>
      <c r="H7797"/>
      <c r="I7797" s="615"/>
    </row>
    <row r="7798" spans="1:9" ht="15" x14ac:dyDescent="0.25">
      <c r="A7798" s="609" t="str">
        <f t="shared" si="122"/>
        <v>40912</v>
      </c>
      <c r="B7798">
        <v>40912</v>
      </c>
      <c r="C7798" t="s">
        <v>21081</v>
      </c>
      <c r="D7798" t="s">
        <v>8914</v>
      </c>
      <c r="E7798" s="363" t="s">
        <v>31994</v>
      </c>
      <c r="F7798"/>
      <c r="G7798"/>
      <c r="H7798"/>
      <c r="I7798" s="615"/>
    </row>
    <row r="7799" spans="1:9" ht="15" x14ac:dyDescent="0.25">
      <c r="A7799" s="609" t="str">
        <f t="shared" si="122"/>
        <v>247</v>
      </c>
      <c r="B7799">
        <v>247</v>
      </c>
      <c r="C7799" t="s">
        <v>21083</v>
      </c>
      <c r="D7799" t="s">
        <v>8786</v>
      </c>
      <c r="E7799" s="363" t="s">
        <v>9959</v>
      </c>
      <c r="F7799"/>
      <c r="G7799"/>
      <c r="H7799"/>
      <c r="I7799" s="615"/>
    </row>
    <row r="7800" spans="1:9" ht="15" x14ac:dyDescent="0.25">
      <c r="A7800" s="609" t="str">
        <f t="shared" si="122"/>
        <v>40919</v>
      </c>
      <c r="B7800">
        <v>40919</v>
      </c>
      <c r="C7800" t="s">
        <v>21084</v>
      </c>
      <c r="D7800" t="s">
        <v>8914</v>
      </c>
      <c r="E7800" s="363" t="s">
        <v>31995</v>
      </c>
      <c r="F7800"/>
      <c r="G7800"/>
      <c r="H7800"/>
      <c r="I7800" s="615"/>
    </row>
    <row r="7801" spans="1:9" ht="15" x14ac:dyDescent="0.25">
      <c r="A7801" s="609" t="str">
        <f t="shared" si="122"/>
        <v>25958</v>
      </c>
      <c r="B7801">
        <v>25958</v>
      </c>
      <c r="C7801" t="s">
        <v>21086</v>
      </c>
      <c r="D7801" t="s">
        <v>8786</v>
      </c>
      <c r="E7801" s="363" t="s">
        <v>10042</v>
      </c>
      <c r="F7801"/>
      <c r="G7801"/>
      <c r="H7801"/>
      <c r="I7801" s="615"/>
    </row>
    <row r="7802" spans="1:9" ht="15" x14ac:dyDescent="0.25">
      <c r="A7802" s="609" t="str">
        <f t="shared" si="122"/>
        <v>40984</v>
      </c>
      <c r="B7802">
        <v>40984</v>
      </c>
      <c r="C7802" t="s">
        <v>21087</v>
      </c>
      <c r="D7802" t="s">
        <v>8914</v>
      </c>
      <c r="E7802" s="363" t="s">
        <v>31996</v>
      </c>
      <c r="F7802"/>
      <c r="G7802"/>
      <c r="H7802"/>
      <c r="I7802" s="615"/>
    </row>
    <row r="7803" spans="1:9" ht="15" x14ac:dyDescent="0.25">
      <c r="A7803" s="609" t="str">
        <f t="shared" si="122"/>
        <v>248</v>
      </c>
      <c r="B7803">
        <v>248</v>
      </c>
      <c r="C7803" t="s">
        <v>21089</v>
      </c>
      <c r="D7803" t="s">
        <v>8786</v>
      </c>
      <c r="E7803" s="363" t="s">
        <v>14239</v>
      </c>
      <c r="F7803"/>
      <c r="G7803"/>
      <c r="H7803"/>
      <c r="I7803" s="615"/>
    </row>
    <row r="7804" spans="1:9" ht="15" x14ac:dyDescent="0.25">
      <c r="A7804" s="609" t="str">
        <f t="shared" si="122"/>
        <v>41086</v>
      </c>
      <c r="B7804">
        <v>41086</v>
      </c>
      <c r="C7804" t="s">
        <v>21090</v>
      </c>
      <c r="D7804" t="s">
        <v>8914</v>
      </c>
      <c r="E7804" s="363" t="s">
        <v>31997</v>
      </c>
      <c r="F7804"/>
      <c r="G7804"/>
      <c r="H7804"/>
      <c r="I7804" s="615"/>
    </row>
    <row r="7805" spans="1:9" ht="15" x14ac:dyDescent="0.25">
      <c r="A7805" s="609" t="str">
        <f t="shared" si="122"/>
        <v>34466</v>
      </c>
      <c r="B7805">
        <v>34466</v>
      </c>
      <c r="C7805" t="s">
        <v>21092</v>
      </c>
      <c r="D7805" t="s">
        <v>8786</v>
      </c>
      <c r="E7805" s="363" t="s">
        <v>14239</v>
      </c>
      <c r="F7805"/>
      <c r="G7805"/>
      <c r="H7805"/>
      <c r="I7805" s="615"/>
    </row>
    <row r="7806" spans="1:9" ht="15" x14ac:dyDescent="0.25">
      <c r="A7806" s="609" t="str">
        <f t="shared" si="122"/>
        <v>41083</v>
      </c>
      <c r="B7806">
        <v>41083</v>
      </c>
      <c r="C7806" t="s">
        <v>21093</v>
      </c>
      <c r="D7806" t="s">
        <v>8914</v>
      </c>
      <c r="E7806" s="363" t="s">
        <v>31997</v>
      </c>
      <c r="F7806"/>
      <c r="G7806"/>
      <c r="H7806"/>
      <c r="I7806" s="615"/>
    </row>
    <row r="7807" spans="1:9" ht="15" x14ac:dyDescent="0.25">
      <c r="A7807" s="609" t="str">
        <f t="shared" si="122"/>
        <v>252</v>
      </c>
      <c r="B7807">
        <v>252</v>
      </c>
      <c r="C7807" t="s">
        <v>21094</v>
      </c>
      <c r="D7807" t="s">
        <v>8786</v>
      </c>
      <c r="E7807" s="363" t="s">
        <v>12517</v>
      </c>
      <c r="F7807"/>
      <c r="G7807"/>
      <c r="H7807"/>
      <c r="I7807" s="615"/>
    </row>
    <row r="7808" spans="1:9" ht="15" x14ac:dyDescent="0.25">
      <c r="A7808" s="609" t="str">
        <f t="shared" si="122"/>
        <v>40909</v>
      </c>
      <c r="B7808">
        <v>40909</v>
      </c>
      <c r="C7808" t="s">
        <v>21095</v>
      </c>
      <c r="D7808" t="s">
        <v>8914</v>
      </c>
      <c r="E7808" s="363" t="s">
        <v>31998</v>
      </c>
      <c r="F7808"/>
      <c r="G7808"/>
      <c r="H7808"/>
      <c r="I7808" s="615"/>
    </row>
    <row r="7809" spans="1:9" ht="15" x14ac:dyDescent="0.25">
      <c r="A7809" s="609" t="str">
        <f t="shared" si="122"/>
        <v>242</v>
      </c>
      <c r="B7809">
        <v>242</v>
      </c>
      <c r="C7809" t="s">
        <v>21097</v>
      </c>
      <c r="D7809" t="s">
        <v>8786</v>
      </c>
      <c r="E7809" s="363" t="s">
        <v>17885</v>
      </c>
      <c r="F7809"/>
      <c r="G7809"/>
      <c r="H7809"/>
      <c r="I7809" s="615"/>
    </row>
    <row r="7810" spans="1:9" ht="15" x14ac:dyDescent="0.25">
      <c r="A7810" s="609" t="str">
        <f t="shared" si="122"/>
        <v>41085</v>
      </c>
      <c r="B7810">
        <v>41085</v>
      </c>
      <c r="C7810" t="s">
        <v>21098</v>
      </c>
      <c r="D7810" t="s">
        <v>8914</v>
      </c>
      <c r="E7810" s="363" t="s">
        <v>31999</v>
      </c>
      <c r="F7810"/>
      <c r="G7810"/>
      <c r="H7810"/>
      <c r="I7810" s="615"/>
    </row>
    <row r="7811" spans="1:9" ht="15" x14ac:dyDescent="0.25">
      <c r="A7811" s="609" t="str">
        <f t="shared" si="122"/>
        <v>427</v>
      </c>
      <c r="B7811">
        <v>427</v>
      </c>
      <c r="C7811" t="s">
        <v>21100</v>
      </c>
      <c r="D7811" t="s">
        <v>8781</v>
      </c>
      <c r="E7811" s="363" t="s">
        <v>9708</v>
      </c>
      <c r="F7811"/>
      <c r="G7811"/>
      <c r="H7811"/>
      <c r="I7811" s="615"/>
    </row>
    <row r="7812" spans="1:9" ht="15" x14ac:dyDescent="0.25">
      <c r="A7812" s="609" t="str">
        <f t="shared" si="122"/>
        <v>417</v>
      </c>
      <c r="B7812">
        <v>417</v>
      </c>
      <c r="C7812" t="s">
        <v>21101</v>
      </c>
      <c r="D7812" t="s">
        <v>8781</v>
      </c>
      <c r="E7812" s="363" t="s">
        <v>18205</v>
      </c>
      <c r="F7812"/>
      <c r="G7812"/>
      <c r="H7812"/>
      <c r="I7812" s="615"/>
    </row>
    <row r="7813" spans="1:9" ht="15" x14ac:dyDescent="0.25">
      <c r="A7813" s="609" t="str">
        <f t="shared" si="122"/>
        <v>11273</v>
      </c>
      <c r="B7813">
        <v>11273</v>
      </c>
      <c r="C7813" t="s">
        <v>21102</v>
      </c>
      <c r="D7813" t="s">
        <v>8781</v>
      </c>
      <c r="E7813" s="363" t="s">
        <v>13119</v>
      </c>
      <c r="F7813"/>
      <c r="G7813"/>
      <c r="H7813"/>
      <c r="I7813" s="615"/>
    </row>
    <row r="7814" spans="1:9" ht="15" x14ac:dyDescent="0.25">
      <c r="A7814" s="609" t="str">
        <f t="shared" si="122"/>
        <v>11272</v>
      </c>
      <c r="B7814">
        <v>11272</v>
      </c>
      <c r="C7814" t="s">
        <v>21103</v>
      </c>
      <c r="D7814" t="s">
        <v>8781</v>
      </c>
      <c r="E7814" s="363" t="s">
        <v>9723</v>
      </c>
      <c r="F7814"/>
      <c r="G7814"/>
      <c r="H7814"/>
      <c r="I7814" s="615"/>
    </row>
    <row r="7815" spans="1:9" ht="15" x14ac:dyDescent="0.25">
      <c r="A7815" s="609" t="str">
        <f t="shared" si="122"/>
        <v>11275</v>
      </c>
      <c r="B7815">
        <v>11275</v>
      </c>
      <c r="C7815" t="s">
        <v>21104</v>
      </c>
      <c r="D7815" t="s">
        <v>8781</v>
      </c>
      <c r="E7815" s="363" t="s">
        <v>10408</v>
      </c>
      <c r="F7815"/>
      <c r="G7815"/>
      <c r="H7815"/>
      <c r="I7815" s="615"/>
    </row>
    <row r="7816" spans="1:9" ht="15" x14ac:dyDescent="0.25">
      <c r="A7816" s="609" t="str">
        <f t="shared" si="122"/>
        <v>11274</v>
      </c>
      <c r="B7816">
        <v>11274</v>
      </c>
      <c r="C7816" t="s">
        <v>21105</v>
      </c>
      <c r="D7816" t="s">
        <v>8781</v>
      </c>
      <c r="E7816" s="363" t="s">
        <v>8974</v>
      </c>
      <c r="F7816"/>
      <c r="G7816"/>
      <c r="H7816"/>
      <c r="I7816" s="615"/>
    </row>
    <row r="7817" spans="1:9" ht="15" x14ac:dyDescent="0.25">
      <c r="A7817" s="609" t="str">
        <f t="shared" si="122"/>
        <v>38470</v>
      </c>
      <c r="B7817">
        <v>38470</v>
      </c>
      <c r="C7817" t="s">
        <v>21106</v>
      </c>
      <c r="D7817" t="s">
        <v>8781</v>
      </c>
      <c r="E7817" s="363" t="s">
        <v>21107</v>
      </c>
      <c r="F7817"/>
      <c r="G7817"/>
      <c r="H7817"/>
      <c r="I7817" s="615"/>
    </row>
    <row r="7818" spans="1:9" ht="15" x14ac:dyDescent="0.25">
      <c r="A7818" s="609" t="str">
        <f t="shared" si="122"/>
        <v>38547</v>
      </c>
      <c r="B7818">
        <v>38547</v>
      </c>
      <c r="C7818" t="s">
        <v>21108</v>
      </c>
      <c r="D7818" t="s">
        <v>8781</v>
      </c>
      <c r="E7818" s="363" t="s">
        <v>21109</v>
      </c>
      <c r="F7818"/>
      <c r="G7818"/>
      <c r="H7818"/>
      <c r="I7818" s="615"/>
    </row>
    <row r="7819" spans="1:9" ht="15" x14ac:dyDescent="0.25">
      <c r="A7819" s="609" t="str">
        <f t="shared" si="122"/>
        <v>38469</v>
      </c>
      <c r="B7819">
        <v>38469</v>
      </c>
      <c r="C7819" t="s">
        <v>21110</v>
      </c>
      <c r="D7819" t="s">
        <v>8781</v>
      </c>
      <c r="E7819" s="363" t="s">
        <v>21111</v>
      </c>
      <c r="F7819"/>
      <c r="G7819"/>
      <c r="H7819"/>
      <c r="I7819" s="615"/>
    </row>
    <row r="7820" spans="1:9" ht="15" x14ac:dyDescent="0.25">
      <c r="A7820" s="609" t="str">
        <f t="shared" si="122"/>
        <v>38467</v>
      </c>
      <c r="B7820">
        <v>38467</v>
      </c>
      <c r="C7820" t="s">
        <v>21112</v>
      </c>
      <c r="D7820" t="s">
        <v>8781</v>
      </c>
      <c r="E7820" s="363" t="s">
        <v>21113</v>
      </c>
      <c r="F7820"/>
      <c r="G7820"/>
      <c r="H7820"/>
      <c r="I7820" s="615"/>
    </row>
    <row r="7821" spans="1:9" ht="15" x14ac:dyDescent="0.25">
      <c r="A7821" s="609" t="str">
        <f t="shared" si="122"/>
        <v>38468</v>
      </c>
      <c r="B7821">
        <v>38468</v>
      </c>
      <c r="C7821" t="s">
        <v>21114</v>
      </c>
      <c r="D7821" t="s">
        <v>8781</v>
      </c>
      <c r="E7821" s="363" t="s">
        <v>21115</v>
      </c>
      <c r="F7821"/>
      <c r="G7821"/>
      <c r="H7821"/>
      <c r="I7821" s="615"/>
    </row>
    <row r="7822" spans="1:9" ht="15" x14ac:dyDescent="0.25">
      <c r="A7822" s="609" t="str">
        <f t="shared" si="122"/>
        <v>38471</v>
      </c>
      <c r="B7822">
        <v>38471</v>
      </c>
      <c r="C7822" t="s">
        <v>21116</v>
      </c>
      <c r="D7822" t="s">
        <v>8781</v>
      </c>
      <c r="E7822" s="363" t="s">
        <v>21117</v>
      </c>
      <c r="F7822"/>
      <c r="G7822"/>
      <c r="H7822"/>
      <c r="I7822" s="615"/>
    </row>
    <row r="7823" spans="1:9" ht="15" x14ac:dyDescent="0.25">
      <c r="A7823" s="609" t="str">
        <f t="shared" si="122"/>
        <v>37370</v>
      </c>
      <c r="B7823">
        <v>37370</v>
      </c>
      <c r="C7823" t="s">
        <v>21118</v>
      </c>
      <c r="D7823" t="s">
        <v>8786</v>
      </c>
      <c r="E7823" s="363" t="s">
        <v>8925</v>
      </c>
      <c r="F7823"/>
      <c r="G7823"/>
      <c r="H7823"/>
      <c r="I7823" s="615"/>
    </row>
    <row r="7824" spans="1:9" ht="15" x14ac:dyDescent="0.25">
      <c r="A7824" s="609" t="str">
        <f t="shared" si="122"/>
        <v>40862</v>
      </c>
      <c r="B7824">
        <v>40862</v>
      </c>
      <c r="C7824" t="s">
        <v>21119</v>
      </c>
      <c r="D7824" t="s">
        <v>8914</v>
      </c>
      <c r="E7824" s="363" t="s">
        <v>8926</v>
      </c>
      <c r="F7824"/>
      <c r="G7824"/>
      <c r="H7824"/>
      <c r="I7824" s="615"/>
    </row>
    <row r="7825" spans="1:9" ht="15" x14ac:dyDescent="0.25">
      <c r="A7825" s="609" t="str">
        <f t="shared" si="122"/>
        <v>10658</v>
      </c>
      <c r="B7825">
        <v>10658</v>
      </c>
      <c r="C7825" t="s">
        <v>21120</v>
      </c>
      <c r="D7825" t="s">
        <v>8781</v>
      </c>
      <c r="E7825" s="363" t="s">
        <v>21121</v>
      </c>
      <c r="F7825"/>
      <c r="G7825"/>
      <c r="H7825"/>
      <c r="I7825" s="615"/>
    </row>
    <row r="7826" spans="1:9" ht="15" x14ac:dyDescent="0.25">
      <c r="A7826" s="609" t="str">
        <f t="shared" si="122"/>
        <v>253</v>
      </c>
      <c r="B7826">
        <v>253</v>
      </c>
      <c r="C7826" t="s">
        <v>21122</v>
      </c>
      <c r="D7826" t="s">
        <v>8786</v>
      </c>
      <c r="E7826" s="363" t="s">
        <v>17073</v>
      </c>
      <c r="F7826"/>
      <c r="G7826"/>
      <c r="H7826"/>
      <c r="I7826" s="615"/>
    </row>
    <row r="7827" spans="1:9" ht="15" x14ac:dyDescent="0.25">
      <c r="A7827" s="609" t="str">
        <f t="shared" si="122"/>
        <v>40809</v>
      </c>
      <c r="B7827">
        <v>40809</v>
      </c>
      <c r="C7827" t="s">
        <v>21123</v>
      </c>
      <c r="D7827" t="s">
        <v>8914</v>
      </c>
      <c r="E7827" s="363" t="s">
        <v>32000</v>
      </c>
      <c r="F7827"/>
      <c r="G7827"/>
      <c r="H7827"/>
      <c r="I7827" s="615"/>
    </row>
    <row r="7828" spans="1:9" ht="15" x14ac:dyDescent="0.25">
      <c r="A7828" s="609" t="str">
        <f t="shared" si="122"/>
        <v>42428</v>
      </c>
      <c r="B7828">
        <v>42428</v>
      </c>
      <c r="C7828" t="s">
        <v>21125</v>
      </c>
      <c r="D7828" t="s">
        <v>8781</v>
      </c>
      <c r="E7828" s="363" t="s">
        <v>21126</v>
      </c>
      <c r="F7828"/>
      <c r="G7828"/>
      <c r="H7828"/>
      <c r="I7828" s="615"/>
    </row>
    <row r="7829" spans="1:9" ht="15" x14ac:dyDescent="0.25">
      <c r="A7829" s="609" t="str">
        <f t="shared" si="122"/>
        <v>583</v>
      </c>
      <c r="B7829">
        <v>583</v>
      </c>
      <c r="C7829" t="s">
        <v>21127</v>
      </c>
      <c r="D7829" t="s">
        <v>8790</v>
      </c>
      <c r="E7829" s="363" t="s">
        <v>12590</v>
      </c>
      <c r="F7829"/>
      <c r="G7829"/>
      <c r="H7829"/>
      <c r="I7829" s="615"/>
    </row>
    <row r="7830" spans="1:9" ht="15" x14ac:dyDescent="0.25">
      <c r="A7830" s="609" t="str">
        <f t="shared" si="122"/>
        <v>299</v>
      </c>
      <c r="B7830">
        <v>299</v>
      </c>
      <c r="C7830" t="s">
        <v>21128</v>
      </c>
      <c r="D7830" t="s">
        <v>8781</v>
      </c>
      <c r="E7830" s="363" t="s">
        <v>9955</v>
      </c>
      <c r="F7830"/>
      <c r="G7830"/>
      <c r="H7830"/>
      <c r="I7830" s="615"/>
    </row>
    <row r="7831" spans="1:9" ht="15" x14ac:dyDescent="0.25">
      <c r="A7831" s="609" t="str">
        <f t="shared" si="122"/>
        <v>298</v>
      </c>
      <c r="B7831">
        <v>298</v>
      </c>
      <c r="C7831" t="s">
        <v>21129</v>
      </c>
      <c r="D7831" t="s">
        <v>8781</v>
      </c>
      <c r="E7831" s="363" t="s">
        <v>17208</v>
      </c>
      <c r="F7831"/>
      <c r="G7831"/>
      <c r="H7831"/>
      <c r="I7831" s="615"/>
    </row>
    <row r="7832" spans="1:9" ht="15" x14ac:dyDescent="0.25">
      <c r="A7832" s="609" t="str">
        <f t="shared" si="122"/>
        <v>295</v>
      </c>
      <c r="B7832">
        <v>295</v>
      </c>
      <c r="C7832" t="s">
        <v>21130</v>
      </c>
      <c r="D7832" t="s">
        <v>8781</v>
      </c>
      <c r="E7832" s="363" t="s">
        <v>9265</v>
      </c>
      <c r="F7832"/>
      <c r="G7832"/>
      <c r="H7832"/>
      <c r="I7832" s="615"/>
    </row>
    <row r="7833" spans="1:9" ht="15" x14ac:dyDescent="0.25">
      <c r="A7833" s="609" t="str">
        <f t="shared" si="122"/>
        <v>296</v>
      </c>
      <c r="B7833">
        <v>296</v>
      </c>
      <c r="C7833" t="s">
        <v>21131</v>
      </c>
      <c r="D7833" t="s">
        <v>8781</v>
      </c>
      <c r="E7833" s="363" t="s">
        <v>9541</v>
      </c>
      <c r="F7833"/>
      <c r="G7833"/>
      <c r="H7833"/>
      <c r="I7833" s="615"/>
    </row>
    <row r="7834" spans="1:9" ht="15" x14ac:dyDescent="0.25">
      <c r="A7834" s="609" t="str">
        <f t="shared" si="122"/>
        <v>297</v>
      </c>
      <c r="B7834">
        <v>297</v>
      </c>
      <c r="C7834" t="s">
        <v>21132</v>
      </c>
      <c r="D7834" t="s">
        <v>8781</v>
      </c>
      <c r="E7834" s="363" t="s">
        <v>8929</v>
      </c>
      <c r="F7834"/>
      <c r="G7834"/>
      <c r="H7834"/>
      <c r="I7834" s="615"/>
    </row>
    <row r="7835" spans="1:9" ht="15" x14ac:dyDescent="0.25">
      <c r="A7835" s="609" t="str">
        <f t="shared" si="122"/>
        <v>301</v>
      </c>
      <c r="B7835">
        <v>301</v>
      </c>
      <c r="C7835" t="s">
        <v>21133</v>
      </c>
      <c r="D7835" t="s">
        <v>8781</v>
      </c>
      <c r="E7835" s="363" t="s">
        <v>18205</v>
      </c>
      <c r="F7835"/>
      <c r="G7835"/>
      <c r="H7835"/>
      <c r="I7835" s="615"/>
    </row>
    <row r="7836" spans="1:9" ht="15" x14ac:dyDescent="0.25">
      <c r="A7836" s="609" t="str">
        <f t="shared" si="122"/>
        <v>300</v>
      </c>
      <c r="B7836">
        <v>300</v>
      </c>
      <c r="C7836" t="s">
        <v>21134</v>
      </c>
      <c r="D7836" t="s">
        <v>8781</v>
      </c>
      <c r="E7836" s="363" t="s">
        <v>10073</v>
      </c>
      <c r="F7836"/>
      <c r="G7836"/>
      <c r="H7836"/>
      <c r="I7836" s="615"/>
    </row>
    <row r="7837" spans="1:9" ht="15" x14ac:dyDescent="0.25">
      <c r="A7837" s="609" t="str">
        <f t="shared" si="122"/>
        <v>20084</v>
      </c>
      <c r="B7837">
        <v>20084</v>
      </c>
      <c r="C7837" t="s">
        <v>21135</v>
      </c>
      <c r="D7837" t="s">
        <v>8781</v>
      </c>
      <c r="E7837" s="363" t="s">
        <v>9265</v>
      </c>
      <c r="F7837"/>
      <c r="G7837"/>
      <c r="H7837"/>
      <c r="I7837" s="615"/>
    </row>
    <row r="7838" spans="1:9" ht="15" x14ac:dyDescent="0.25">
      <c r="A7838" s="609" t="str">
        <f t="shared" si="122"/>
        <v>20085</v>
      </c>
      <c r="B7838">
        <v>20085</v>
      </c>
      <c r="C7838" t="s">
        <v>21136</v>
      </c>
      <c r="D7838" t="s">
        <v>8781</v>
      </c>
      <c r="E7838" s="363" t="s">
        <v>10029</v>
      </c>
      <c r="F7838"/>
      <c r="G7838"/>
      <c r="H7838"/>
      <c r="I7838" s="615"/>
    </row>
    <row r="7839" spans="1:9" ht="15" x14ac:dyDescent="0.25">
      <c r="A7839" s="609" t="str">
        <f t="shared" si="122"/>
        <v>311</v>
      </c>
      <c r="B7839">
        <v>311</v>
      </c>
      <c r="C7839" t="s">
        <v>21137</v>
      </c>
      <c r="D7839" t="s">
        <v>8781</v>
      </c>
      <c r="E7839" s="363" t="s">
        <v>10117</v>
      </c>
      <c r="F7839"/>
      <c r="G7839"/>
      <c r="H7839"/>
      <c r="I7839" s="615"/>
    </row>
    <row r="7840" spans="1:9" ht="15" x14ac:dyDescent="0.25">
      <c r="A7840" s="609" t="str">
        <f t="shared" si="122"/>
        <v>318</v>
      </c>
      <c r="B7840">
        <v>318</v>
      </c>
      <c r="C7840" t="s">
        <v>21138</v>
      </c>
      <c r="D7840" t="s">
        <v>8781</v>
      </c>
      <c r="E7840" s="363" t="s">
        <v>11306</v>
      </c>
      <c r="F7840"/>
      <c r="G7840"/>
      <c r="H7840"/>
      <c r="I7840" s="615"/>
    </row>
    <row r="7841" spans="1:9" ht="15" x14ac:dyDescent="0.25">
      <c r="A7841" s="609" t="str">
        <f t="shared" si="122"/>
        <v>319</v>
      </c>
      <c r="B7841">
        <v>319</v>
      </c>
      <c r="C7841" t="s">
        <v>21139</v>
      </c>
      <c r="D7841" t="s">
        <v>8781</v>
      </c>
      <c r="E7841" s="363" t="s">
        <v>17958</v>
      </c>
      <c r="F7841"/>
      <c r="G7841"/>
      <c r="H7841"/>
      <c r="I7841" s="615"/>
    </row>
    <row r="7842" spans="1:9" ht="15" x14ac:dyDescent="0.25">
      <c r="A7842" s="609" t="str">
        <f t="shared" si="122"/>
        <v>320</v>
      </c>
      <c r="B7842">
        <v>320</v>
      </c>
      <c r="C7842" t="s">
        <v>21140</v>
      </c>
      <c r="D7842" t="s">
        <v>8781</v>
      </c>
      <c r="E7842" s="363" t="s">
        <v>21141</v>
      </c>
      <c r="F7842"/>
      <c r="G7842"/>
      <c r="H7842"/>
      <c r="I7842" s="615"/>
    </row>
    <row r="7843" spans="1:9" ht="15" x14ac:dyDescent="0.25">
      <c r="A7843" s="609" t="str">
        <f t="shared" si="122"/>
        <v>314</v>
      </c>
      <c r="B7843">
        <v>314</v>
      </c>
      <c r="C7843" t="s">
        <v>21142</v>
      </c>
      <c r="D7843" t="s">
        <v>8781</v>
      </c>
      <c r="E7843" s="363" t="s">
        <v>21143</v>
      </c>
      <c r="F7843"/>
      <c r="G7843"/>
      <c r="H7843"/>
      <c r="I7843" s="615"/>
    </row>
    <row r="7844" spans="1:9" ht="15" x14ac:dyDescent="0.25">
      <c r="A7844" s="609" t="str">
        <f t="shared" si="122"/>
        <v>303</v>
      </c>
      <c r="B7844">
        <v>303</v>
      </c>
      <c r="C7844" t="s">
        <v>21144</v>
      </c>
      <c r="D7844" t="s">
        <v>8781</v>
      </c>
      <c r="E7844" s="363" t="s">
        <v>8828</v>
      </c>
      <c r="F7844"/>
      <c r="G7844"/>
      <c r="H7844"/>
      <c r="I7844" s="615"/>
    </row>
    <row r="7845" spans="1:9" ht="15" x14ac:dyDescent="0.25">
      <c r="A7845" s="609" t="str">
        <f t="shared" si="122"/>
        <v>305</v>
      </c>
      <c r="B7845">
        <v>305</v>
      </c>
      <c r="C7845" t="s">
        <v>21145</v>
      </c>
      <c r="D7845" t="s">
        <v>8781</v>
      </c>
      <c r="E7845" s="363" t="s">
        <v>14943</v>
      </c>
      <c r="F7845"/>
      <c r="G7845"/>
      <c r="H7845"/>
      <c r="I7845" s="615"/>
    </row>
    <row r="7846" spans="1:9" ht="15" x14ac:dyDescent="0.25">
      <c r="A7846" s="609" t="str">
        <f t="shared" si="122"/>
        <v>306</v>
      </c>
      <c r="B7846">
        <v>306</v>
      </c>
      <c r="C7846" t="s">
        <v>21146</v>
      </c>
      <c r="D7846" t="s">
        <v>8781</v>
      </c>
      <c r="E7846" s="363" t="s">
        <v>10191</v>
      </c>
      <c r="F7846"/>
      <c r="G7846"/>
      <c r="H7846"/>
      <c r="I7846" s="615"/>
    </row>
    <row r="7847" spans="1:9" ht="15" x14ac:dyDescent="0.25">
      <c r="A7847" s="609" t="str">
        <f t="shared" si="122"/>
        <v>307</v>
      </c>
      <c r="B7847">
        <v>307</v>
      </c>
      <c r="C7847" t="s">
        <v>21147</v>
      </c>
      <c r="D7847" t="s">
        <v>8781</v>
      </c>
      <c r="E7847" s="363" t="s">
        <v>18543</v>
      </c>
      <c r="F7847"/>
      <c r="G7847"/>
      <c r="H7847"/>
      <c r="I7847" s="615"/>
    </row>
    <row r="7848" spans="1:9" ht="15" x14ac:dyDescent="0.25">
      <c r="A7848" s="609" t="str">
        <f t="shared" si="122"/>
        <v>309</v>
      </c>
      <c r="B7848">
        <v>309</v>
      </c>
      <c r="C7848" t="s">
        <v>21148</v>
      </c>
      <c r="D7848" t="s">
        <v>8781</v>
      </c>
      <c r="E7848" s="363" t="s">
        <v>18221</v>
      </c>
      <c r="F7848"/>
      <c r="G7848"/>
      <c r="H7848"/>
      <c r="I7848" s="615"/>
    </row>
    <row r="7849" spans="1:9" ht="15" x14ac:dyDescent="0.25">
      <c r="A7849" s="609" t="str">
        <f t="shared" si="122"/>
        <v>310</v>
      </c>
      <c r="B7849">
        <v>310</v>
      </c>
      <c r="C7849" t="s">
        <v>21149</v>
      </c>
      <c r="D7849" t="s">
        <v>8781</v>
      </c>
      <c r="E7849" s="363" t="s">
        <v>21150</v>
      </c>
      <c r="F7849"/>
      <c r="G7849"/>
      <c r="H7849"/>
      <c r="I7849" s="615"/>
    </row>
    <row r="7850" spans="1:9" ht="15" x14ac:dyDescent="0.25">
      <c r="A7850" s="609" t="str">
        <f t="shared" si="122"/>
        <v>328</v>
      </c>
      <c r="B7850">
        <v>328</v>
      </c>
      <c r="C7850" t="s">
        <v>21151</v>
      </c>
      <c r="D7850" t="s">
        <v>8781</v>
      </c>
      <c r="E7850" s="363" t="s">
        <v>12849</v>
      </c>
      <c r="F7850"/>
      <c r="G7850"/>
      <c r="H7850"/>
      <c r="I7850" s="615"/>
    </row>
    <row r="7851" spans="1:9" ht="15" x14ac:dyDescent="0.25">
      <c r="A7851" s="609" t="str">
        <f t="shared" si="122"/>
        <v>325</v>
      </c>
      <c r="B7851">
        <v>325</v>
      </c>
      <c r="C7851" t="s">
        <v>21152</v>
      </c>
      <c r="D7851" t="s">
        <v>8781</v>
      </c>
      <c r="E7851" s="363" t="s">
        <v>10822</v>
      </c>
      <c r="F7851"/>
      <c r="G7851"/>
      <c r="H7851"/>
      <c r="I7851" s="615"/>
    </row>
    <row r="7852" spans="1:9" ht="15" x14ac:dyDescent="0.25">
      <c r="A7852" s="609" t="str">
        <f t="shared" si="122"/>
        <v>20326</v>
      </c>
      <c r="B7852">
        <v>20326</v>
      </c>
      <c r="C7852" t="s">
        <v>21153</v>
      </c>
      <c r="D7852" t="s">
        <v>8781</v>
      </c>
      <c r="E7852" s="363" t="s">
        <v>13287</v>
      </c>
      <c r="F7852"/>
      <c r="G7852"/>
      <c r="H7852"/>
      <c r="I7852" s="615"/>
    </row>
    <row r="7853" spans="1:9" ht="15" x14ac:dyDescent="0.25">
      <c r="A7853" s="609" t="str">
        <f t="shared" si="122"/>
        <v>329</v>
      </c>
      <c r="B7853">
        <v>329</v>
      </c>
      <c r="C7853" t="s">
        <v>21154</v>
      </c>
      <c r="D7853" t="s">
        <v>8781</v>
      </c>
      <c r="E7853" s="363" t="s">
        <v>9019</v>
      </c>
      <c r="F7853"/>
      <c r="G7853"/>
      <c r="H7853"/>
      <c r="I7853" s="615"/>
    </row>
    <row r="7854" spans="1:9" ht="15" x14ac:dyDescent="0.25">
      <c r="A7854" s="609" t="str">
        <f t="shared" si="122"/>
        <v>308</v>
      </c>
      <c r="B7854">
        <v>308</v>
      </c>
      <c r="C7854" t="s">
        <v>21155</v>
      </c>
      <c r="D7854" t="s">
        <v>8781</v>
      </c>
      <c r="E7854" s="363" t="s">
        <v>21156</v>
      </c>
      <c r="F7854"/>
      <c r="G7854"/>
      <c r="H7854"/>
      <c r="I7854" s="615"/>
    </row>
    <row r="7855" spans="1:9" ht="15" x14ac:dyDescent="0.25">
      <c r="A7855" s="609" t="str">
        <f t="shared" si="122"/>
        <v>39642</v>
      </c>
      <c r="B7855">
        <v>39642</v>
      </c>
      <c r="C7855" t="s">
        <v>21157</v>
      </c>
      <c r="D7855" t="s">
        <v>8781</v>
      </c>
      <c r="E7855" s="363" t="s">
        <v>9031</v>
      </c>
      <c r="F7855"/>
      <c r="G7855"/>
      <c r="H7855"/>
      <c r="I7855" s="615"/>
    </row>
    <row r="7856" spans="1:9" ht="15" x14ac:dyDescent="0.25">
      <c r="A7856" s="609" t="str">
        <f t="shared" ref="A7856:A7919" si="123">IF(ISERROR(SEARCH("/",B7856)=6),TRIM(CLEAN(B7856)),IF(SEARCH("/",B7856)=6,IF(LEN(TRIM(CLEAN(B7856)))=7,LEFT(TRIM(CLEAN(B7856)),6)&amp;"00"&amp;RIGHT(TRIM(CLEAN(B7856)),1),LEFT(TRIM(CLEAN(B7856)),6)&amp;"0"&amp;RIGHT(TRIM(CLEAN(B7856)),2)),TRIM(CLEAN(B7856))))</f>
        <v>39641</v>
      </c>
      <c r="B7856">
        <v>39641</v>
      </c>
      <c r="C7856" t="s">
        <v>21158</v>
      </c>
      <c r="D7856" t="s">
        <v>8781</v>
      </c>
      <c r="E7856" s="363" t="s">
        <v>11779</v>
      </c>
      <c r="F7856"/>
      <c r="G7856"/>
      <c r="H7856"/>
      <c r="I7856" s="615"/>
    </row>
    <row r="7857" spans="1:9" ht="15" x14ac:dyDescent="0.25">
      <c r="A7857" s="609" t="str">
        <f t="shared" si="123"/>
        <v>39643</v>
      </c>
      <c r="B7857">
        <v>39643</v>
      </c>
      <c r="C7857" t="s">
        <v>21159</v>
      </c>
      <c r="D7857" t="s">
        <v>8781</v>
      </c>
      <c r="E7857" s="363" t="s">
        <v>9945</v>
      </c>
      <c r="F7857"/>
      <c r="G7857"/>
      <c r="H7857"/>
      <c r="I7857" s="615"/>
    </row>
    <row r="7858" spans="1:9" ht="15" x14ac:dyDescent="0.25">
      <c r="A7858" s="609" t="str">
        <f t="shared" si="123"/>
        <v>39644</v>
      </c>
      <c r="B7858">
        <v>39644</v>
      </c>
      <c r="C7858" t="s">
        <v>21160</v>
      </c>
      <c r="D7858" t="s">
        <v>8781</v>
      </c>
      <c r="E7858" s="363" t="s">
        <v>18162</v>
      </c>
      <c r="F7858"/>
      <c r="G7858"/>
      <c r="H7858"/>
      <c r="I7858" s="615"/>
    </row>
    <row r="7859" spans="1:9" ht="15" x14ac:dyDescent="0.25">
      <c r="A7859" s="609" t="str">
        <f t="shared" si="123"/>
        <v>39645</v>
      </c>
      <c r="B7859">
        <v>39645</v>
      </c>
      <c r="C7859" t="s">
        <v>21161</v>
      </c>
      <c r="D7859" t="s">
        <v>8781</v>
      </c>
      <c r="E7859" s="363" t="s">
        <v>18446</v>
      </c>
      <c r="F7859"/>
      <c r="G7859"/>
      <c r="H7859"/>
      <c r="I7859" s="615"/>
    </row>
    <row r="7860" spans="1:9" ht="15" x14ac:dyDescent="0.25">
      <c r="A7860" s="609" t="str">
        <f t="shared" si="123"/>
        <v>41610</v>
      </c>
      <c r="B7860">
        <v>41610</v>
      </c>
      <c r="C7860" t="s">
        <v>21162</v>
      </c>
      <c r="D7860" t="s">
        <v>8781</v>
      </c>
      <c r="E7860" s="363" t="s">
        <v>21163</v>
      </c>
      <c r="F7860"/>
      <c r="G7860"/>
      <c r="H7860"/>
      <c r="I7860" s="615"/>
    </row>
    <row r="7861" spans="1:9" ht="15" x14ac:dyDescent="0.25">
      <c r="A7861" s="609" t="str">
        <f t="shared" si="123"/>
        <v>41611</v>
      </c>
      <c r="B7861">
        <v>41611</v>
      </c>
      <c r="C7861" t="s">
        <v>21164</v>
      </c>
      <c r="D7861" t="s">
        <v>8781</v>
      </c>
      <c r="E7861" s="363" t="s">
        <v>21165</v>
      </c>
      <c r="F7861"/>
      <c r="G7861"/>
      <c r="H7861"/>
      <c r="I7861" s="615"/>
    </row>
    <row r="7862" spans="1:9" ht="15" x14ac:dyDescent="0.25">
      <c r="A7862" s="609" t="str">
        <f t="shared" si="123"/>
        <v>41612</v>
      </c>
      <c r="B7862">
        <v>41612</v>
      </c>
      <c r="C7862" t="s">
        <v>21166</v>
      </c>
      <c r="D7862" t="s">
        <v>8781</v>
      </c>
      <c r="E7862" s="363" t="s">
        <v>21167</v>
      </c>
      <c r="F7862"/>
      <c r="G7862"/>
      <c r="H7862"/>
      <c r="I7862" s="615"/>
    </row>
    <row r="7863" spans="1:9" ht="15" x14ac:dyDescent="0.25">
      <c r="A7863" s="609" t="str">
        <f t="shared" si="123"/>
        <v>41637</v>
      </c>
      <c r="B7863">
        <v>41637</v>
      </c>
      <c r="C7863" t="s">
        <v>21168</v>
      </c>
      <c r="D7863" t="s">
        <v>8781</v>
      </c>
      <c r="E7863" s="363" t="s">
        <v>21169</v>
      </c>
      <c r="F7863"/>
      <c r="G7863"/>
      <c r="H7863"/>
      <c r="I7863" s="615"/>
    </row>
    <row r="7864" spans="1:9" ht="15" x14ac:dyDescent="0.25">
      <c r="A7864" s="609" t="str">
        <f t="shared" si="123"/>
        <v>41638</v>
      </c>
      <c r="B7864">
        <v>41638</v>
      </c>
      <c r="C7864" t="s">
        <v>21170</v>
      </c>
      <c r="D7864" t="s">
        <v>8781</v>
      </c>
      <c r="E7864" s="363" t="s">
        <v>21171</v>
      </c>
      <c r="F7864"/>
      <c r="G7864"/>
      <c r="H7864"/>
      <c r="I7864" s="615"/>
    </row>
    <row r="7865" spans="1:9" ht="15" x14ac:dyDescent="0.25">
      <c r="A7865" s="609" t="str">
        <f t="shared" si="123"/>
        <v>41639</v>
      </c>
      <c r="B7865">
        <v>41639</v>
      </c>
      <c r="C7865" t="s">
        <v>21172</v>
      </c>
      <c r="D7865" t="s">
        <v>8781</v>
      </c>
      <c r="E7865" s="363" t="s">
        <v>21173</v>
      </c>
      <c r="F7865"/>
      <c r="G7865"/>
      <c r="H7865"/>
      <c r="I7865" s="615"/>
    </row>
    <row r="7866" spans="1:9" ht="15" x14ac:dyDescent="0.25">
      <c r="A7866" s="609" t="str">
        <f t="shared" si="123"/>
        <v>11789</v>
      </c>
      <c r="B7866">
        <v>11789</v>
      </c>
      <c r="C7866" t="s">
        <v>21174</v>
      </c>
      <c r="D7866" t="s">
        <v>8781</v>
      </c>
      <c r="E7866" s="363" t="s">
        <v>18299</v>
      </c>
      <c r="F7866"/>
      <c r="G7866"/>
      <c r="H7866"/>
      <c r="I7866" s="615"/>
    </row>
    <row r="7867" spans="1:9" ht="15" x14ac:dyDescent="0.25">
      <c r="A7867" s="609" t="str">
        <f t="shared" si="123"/>
        <v>20975</v>
      </c>
      <c r="B7867">
        <v>20975</v>
      </c>
      <c r="C7867" t="s">
        <v>21175</v>
      </c>
      <c r="D7867" t="s">
        <v>8781</v>
      </c>
      <c r="E7867" s="363" t="s">
        <v>9819</v>
      </c>
      <c r="F7867"/>
      <c r="G7867"/>
      <c r="H7867"/>
      <c r="I7867" s="615"/>
    </row>
    <row r="7868" spans="1:9" ht="15" x14ac:dyDescent="0.25">
      <c r="A7868" s="609" t="str">
        <f t="shared" si="123"/>
        <v>20976</v>
      </c>
      <c r="B7868">
        <v>20976</v>
      </c>
      <c r="C7868" t="s">
        <v>21176</v>
      </c>
      <c r="D7868" t="s">
        <v>8781</v>
      </c>
      <c r="E7868" s="363" t="s">
        <v>10076</v>
      </c>
      <c r="F7868"/>
      <c r="G7868"/>
      <c r="H7868"/>
      <c r="I7868" s="615"/>
    </row>
    <row r="7869" spans="1:9" ht="15" x14ac:dyDescent="0.25">
      <c r="A7869" s="609" t="str">
        <f t="shared" si="123"/>
        <v>40340</v>
      </c>
      <c r="B7869">
        <v>40340</v>
      </c>
      <c r="C7869" t="s">
        <v>21177</v>
      </c>
      <c r="D7869" t="s">
        <v>8781</v>
      </c>
      <c r="E7869" s="363" t="s">
        <v>21178</v>
      </c>
      <c r="F7869"/>
      <c r="G7869"/>
      <c r="H7869"/>
      <c r="I7869" s="615"/>
    </row>
    <row r="7870" spans="1:9" ht="15" x14ac:dyDescent="0.25">
      <c r="A7870" s="609" t="str">
        <f t="shared" si="123"/>
        <v>40341</v>
      </c>
      <c r="B7870">
        <v>40341</v>
      </c>
      <c r="C7870" t="s">
        <v>21179</v>
      </c>
      <c r="D7870" t="s">
        <v>8781</v>
      </c>
      <c r="E7870" s="363" t="s">
        <v>21180</v>
      </c>
      <c r="F7870"/>
      <c r="G7870"/>
      <c r="H7870"/>
      <c r="I7870" s="615"/>
    </row>
    <row r="7871" spans="1:9" ht="15" x14ac:dyDescent="0.25">
      <c r="A7871" s="609" t="str">
        <f t="shared" si="123"/>
        <v>40342</v>
      </c>
      <c r="B7871">
        <v>40342</v>
      </c>
      <c r="C7871" t="s">
        <v>21181</v>
      </c>
      <c r="D7871" t="s">
        <v>8781</v>
      </c>
      <c r="E7871" s="363" t="s">
        <v>21182</v>
      </c>
      <c r="F7871"/>
      <c r="G7871"/>
      <c r="H7871"/>
      <c r="I7871" s="615"/>
    </row>
    <row r="7872" spans="1:9" ht="15" x14ac:dyDescent="0.25">
      <c r="A7872" s="609" t="str">
        <f t="shared" si="123"/>
        <v>40343</v>
      </c>
      <c r="B7872">
        <v>40343</v>
      </c>
      <c r="C7872" t="s">
        <v>21183</v>
      </c>
      <c r="D7872" t="s">
        <v>8781</v>
      </c>
      <c r="E7872" s="363" t="s">
        <v>21184</v>
      </c>
      <c r="F7872"/>
      <c r="G7872"/>
      <c r="H7872"/>
      <c r="I7872" s="615"/>
    </row>
    <row r="7873" spans="1:9" ht="15" x14ac:dyDescent="0.25">
      <c r="A7873" s="609" t="str">
        <f t="shared" si="123"/>
        <v>40344</v>
      </c>
      <c r="B7873">
        <v>40344</v>
      </c>
      <c r="C7873" t="s">
        <v>21185</v>
      </c>
      <c r="D7873" t="s">
        <v>8781</v>
      </c>
      <c r="E7873" s="363" t="s">
        <v>21186</v>
      </c>
      <c r="F7873"/>
      <c r="G7873"/>
      <c r="H7873"/>
      <c r="I7873" s="615"/>
    </row>
    <row r="7874" spans="1:9" ht="15" x14ac:dyDescent="0.25">
      <c r="A7874" s="609" t="str">
        <f t="shared" si="123"/>
        <v>40345</v>
      </c>
      <c r="B7874">
        <v>40345</v>
      </c>
      <c r="C7874" t="s">
        <v>21187</v>
      </c>
      <c r="D7874" t="s">
        <v>8781</v>
      </c>
      <c r="E7874" s="363" t="s">
        <v>21188</v>
      </c>
      <c r="F7874"/>
      <c r="G7874"/>
      <c r="H7874"/>
      <c r="I7874" s="615"/>
    </row>
    <row r="7875" spans="1:9" ht="15" x14ac:dyDescent="0.25">
      <c r="A7875" s="609" t="str">
        <f t="shared" si="123"/>
        <v>40346</v>
      </c>
      <c r="B7875">
        <v>40346</v>
      </c>
      <c r="C7875" t="s">
        <v>21189</v>
      </c>
      <c r="D7875" t="s">
        <v>8781</v>
      </c>
      <c r="E7875" s="363" t="s">
        <v>21190</v>
      </c>
      <c r="F7875"/>
      <c r="G7875"/>
      <c r="H7875"/>
      <c r="I7875" s="615"/>
    </row>
    <row r="7876" spans="1:9" ht="15" x14ac:dyDescent="0.25">
      <c r="A7876" s="609" t="str">
        <f t="shared" si="123"/>
        <v>40347</v>
      </c>
      <c r="B7876">
        <v>40347</v>
      </c>
      <c r="C7876" t="s">
        <v>21191</v>
      </c>
      <c r="D7876" t="s">
        <v>8781</v>
      </c>
      <c r="E7876" s="363" t="s">
        <v>21192</v>
      </c>
      <c r="F7876"/>
      <c r="G7876"/>
      <c r="H7876"/>
      <c r="I7876" s="615"/>
    </row>
    <row r="7877" spans="1:9" ht="15" x14ac:dyDescent="0.25">
      <c r="A7877" s="609" t="str">
        <f t="shared" si="123"/>
        <v>38840</v>
      </c>
      <c r="B7877">
        <v>38840</v>
      </c>
      <c r="C7877" t="s">
        <v>21193</v>
      </c>
      <c r="D7877" t="s">
        <v>8781</v>
      </c>
      <c r="E7877" s="363" t="s">
        <v>9818</v>
      </c>
      <c r="F7877"/>
      <c r="G7877"/>
      <c r="H7877"/>
      <c r="I7877" s="615"/>
    </row>
    <row r="7878" spans="1:9" ht="15" x14ac:dyDescent="0.25">
      <c r="A7878" s="609" t="str">
        <f t="shared" si="123"/>
        <v>38841</v>
      </c>
      <c r="B7878">
        <v>38841</v>
      </c>
      <c r="C7878" t="s">
        <v>21194</v>
      </c>
      <c r="D7878" t="s">
        <v>8781</v>
      </c>
      <c r="E7878" s="363" t="s">
        <v>9955</v>
      </c>
      <c r="F7878"/>
      <c r="G7878"/>
      <c r="H7878"/>
      <c r="I7878" s="615"/>
    </row>
    <row r="7879" spans="1:9" ht="15" x14ac:dyDescent="0.25">
      <c r="A7879" s="609" t="str">
        <f t="shared" si="123"/>
        <v>38842</v>
      </c>
      <c r="B7879">
        <v>38842</v>
      </c>
      <c r="C7879" t="s">
        <v>21195</v>
      </c>
      <c r="D7879" t="s">
        <v>8781</v>
      </c>
      <c r="E7879" s="363" t="s">
        <v>10106</v>
      </c>
      <c r="F7879"/>
      <c r="G7879"/>
      <c r="H7879"/>
      <c r="I7879" s="615"/>
    </row>
    <row r="7880" spans="1:9" ht="15" x14ac:dyDescent="0.25">
      <c r="A7880" s="609" t="str">
        <f t="shared" si="123"/>
        <v>38843</v>
      </c>
      <c r="B7880">
        <v>38843</v>
      </c>
      <c r="C7880" t="s">
        <v>21196</v>
      </c>
      <c r="D7880" t="s">
        <v>8781</v>
      </c>
      <c r="E7880" s="363" t="s">
        <v>9351</v>
      </c>
      <c r="F7880"/>
      <c r="G7880"/>
      <c r="H7880"/>
      <c r="I7880" s="615"/>
    </row>
    <row r="7881" spans="1:9" ht="15" x14ac:dyDescent="0.25">
      <c r="A7881" s="609" t="str">
        <f t="shared" si="123"/>
        <v>43424</v>
      </c>
      <c r="B7881">
        <v>43424</v>
      </c>
      <c r="C7881" t="s">
        <v>21197</v>
      </c>
      <c r="D7881" t="s">
        <v>8781</v>
      </c>
      <c r="E7881" s="363" t="s">
        <v>21198</v>
      </c>
      <c r="F7881"/>
      <c r="G7881"/>
      <c r="H7881"/>
      <c r="I7881" s="615"/>
    </row>
    <row r="7882" spans="1:9" ht="15" x14ac:dyDescent="0.25">
      <c r="A7882" s="609" t="str">
        <f t="shared" si="123"/>
        <v>43426</v>
      </c>
      <c r="B7882">
        <v>43426</v>
      </c>
      <c r="C7882" t="s">
        <v>21199</v>
      </c>
      <c r="D7882" t="s">
        <v>8781</v>
      </c>
      <c r="E7882" s="363" t="s">
        <v>21200</v>
      </c>
      <c r="F7882"/>
      <c r="G7882"/>
      <c r="H7882"/>
      <c r="I7882" s="615"/>
    </row>
    <row r="7883" spans="1:9" ht="15" x14ac:dyDescent="0.25">
      <c r="A7883" s="609" t="str">
        <f t="shared" si="123"/>
        <v>12565</v>
      </c>
      <c r="B7883">
        <v>12565</v>
      </c>
      <c r="C7883" t="s">
        <v>21201</v>
      </c>
      <c r="D7883" t="s">
        <v>8781</v>
      </c>
      <c r="E7883" s="363" t="s">
        <v>21202</v>
      </c>
      <c r="F7883"/>
      <c r="G7883"/>
      <c r="H7883"/>
      <c r="I7883" s="615"/>
    </row>
    <row r="7884" spans="1:9" ht="15" x14ac:dyDescent="0.25">
      <c r="A7884" s="609" t="str">
        <f t="shared" si="123"/>
        <v>12567</v>
      </c>
      <c r="B7884">
        <v>12567</v>
      </c>
      <c r="C7884" t="s">
        <v>21203</v>
      </c>
      <c r="D7884" t="s">
        <v>8781</v>
      </c>
      <c r="E7884" s="363" t="s">
        <v>21204</v>
      </c>
      <c r="F7884"/>
      <c r="G7884"/>
      <c r="H7884"/>
      <c r="I7884" s="615"/>
    </row>
    <row r="7885" spans="1:9" ht="15" x14ac:dyDescent="0.25">
      <c r="A7885" s="609" t="str">
        <f t="shared" si="123"/>
        <v>12568</v>
      </c>
      <c r="B7885">
        <v>12568</v>
      </c>
      <c r="C7885" t="s">
        <v>21205</v>
      </c>
      <c r="D7885" t="s">
        <v>8781</v>
      </c>
      <c r="E7885" s="363" t="s">
        <v>21206</v>
      </c>
      <c r="F7885"/>
      <c r="G7885"/>
      <c r="H7885"/>
      <c r="I7885" s="615"/>
    </row>
    <row r="7886" spans="1:9" ht="15" x14ac:dyDescent="0.25">
      <c r="A7886" s="609" t="str">
        <f t="shared" si="123"/>
        <v>43441</v>
      </c>
      <c r="B7886">
        <v>43441</v>
      </c>
      <c r="C7886" t="s">
        <v>21207</v>
      </c>
      <c r="D7886" t="s">
        <v>8781</v>
      </c>
      <c r="E7886" s="363" t="s">
        <v>21208</v>
      </c>
      <c r="F7886"/>
      <c r="G7886"/>
      <c r="H7886"/>
      <c r="I7886" s="615"/>
    </row>
    <row r="7887" spans="1:9" ht="15" x14ac:dyDescent="0.25">
      <c r="A7887" s="609" t="str">
        <f t="shared" si="123"/>
        <v>43423</v>
      </c>
      <c r="B7887">
        <v>43423</v>
      </c>
      <c r="C7887" t="s">
        <v>21209</v>
      </c>
      <c r="D7887" t="s">
        <v>8781</v>
      </c>
      <c r="E7887" s="363" t="s">
        <v>21210</v>
      </c>
      <c r="F7887"/>
      <c r="G7887"/>
      <c r="H7887"/>
      <c r="I7887" s="615"/>
    </row>
    <row r="7888" spans="1:9" ht="15" x14ac:dyDescent="0.25">
      <c r="A7888" s="609" t="str">
        <f t="shared" si="123"/>
        <v>12532</v>
      </c>
      <c r="B7888">
        <v>12532</v>
      </c>
      <c r="C7888" t="s">
        <v>21211</v>
      </c>
      <c r="D7888" t="s">
        <v>8781</v>
      </c>
      <c r="E7888" s="363" t="s">
        <v>21212</v>
      </c>
      <c r="F7888"/>
      <c r="G7888"/>
      <c r="H7888"/>
      <c r="I7888" s="615"/>
    </row>
    <row r="7889" spans="1:9" ht="15" x14ac:dyDescent="0.25">
      <c r="A7889" s="609" t="str">
        <f t="shared" si="123"/>
        <v>43444</v>
      </c>
      <c r="B7889">
        <v>43444</v>
      </c>
      <c r="C7889" t="s">
        <v>21213</v>
      </c>
      <c r="D7889" t="s">
        <v>8781</v>
      </c>
      <c r="E7889" s="363" t="s">
        <v>21214</v>
      </c>
      <c r="F7889"/>
      <c r="G7889"/>
      <c r="H7889"/>
      <c r="I7889" s="615"/>
    </row>
    <row r="7890" spans="1:9" ht="15" x14ac:dyDescent="0.25">
      <c r="A7890" s="609" t="str">
        <f t="shared" si="123"/>
        <v>12551</v>
      </c>
      <c r="B7890">
        <v>12551</v>
      </c>
      <c r="C7890" t="s">
        <v>21215</v>
      </c>
      <c r="D7890" t="s">
        <v>8781</v>
      </c>
      <c r="E7890" s="363" t="s">
        <v>21216</v>
      </c>
      <c r="F7890"/>
      <c r="G7890"/>
      <c r="H7890"/>
      <c r="I7890" s="615"/>
    </row>
    <row r="7891" spans="1:9" ht="15" x14ac:dyDescent="0.25">
      <c r="A7891" s="609" t="str">
        <f t="shared" si="123"/>
        <v>43442</v>
      </c>
      <c r="B7891">
        <v>43442</v>
      </c>
      <c r="C7891" t="s">
        <v>21217</v>
      </c>
      <c r="D7891" t="s">
        <v>8781</v>
      </c>
      <c r="E7891" s="363" t="s">
        <v>21218</v>
      </c>
      <c r="F7891"/>
      <c r="G7891"/>
      <c r="H7891"/>
      <c r="I7891" s="615"/>
    </row>
    <row r="7892" spans="1:9" ht="15" x14ac:dyDescent="0.25">
      <c r="A7892" s="609" t="str">
        <f t="shared" si="123"/>
        <v>43443</v>
      </c>
      <c r="B7892">
        <v>43443</v>
      </c>
      <c r="C7892" t="s">
        <v>21219</v>
      </c>
      <c r="D7892" t="s">
        <v>8781</v>
      </c>
      <c r="E7892" s="363" t="s">
        <v>21220</v>
      </c>
      <c r="F7892"/>
      <c r="G7892"/>
      <c r="H7892"/>
      <c r="I7892" s="615"/>
    </row>
    <row r="7893" spans="1:9" ht="15" x14ac:dyDescent="0.25">
      <c r="A7893" s="609" t="str">
        <f t="shared" si="123"/>
        <v>12544</v>
      </c>
      <c r="B7893">
        <v>12544</v>
      </c>
      <c r="C7893" t="s">
        <v>21221</v>
      </c>
      <c r="D7893" t="s">
        <v>8781</v>
      </c>
      <c r="E7893" s="363" t="s">
        <v>21222</v>
      </c>
      <c r="F7893"/>
      <c r="G7893"/>
      <c r="H7893"/>
      <c r="I7893" s="615"/>
    </row>
    <row r="7894" spans="1:9" ht="15" x14ac:dyDescent="0.25">
      <c r="A7894" s="609" t="str">
        <f t="shared" si="123"/>
        <v>12547</v>
      </c>
      <c r="B7894">
        <v>12547</v>
      </c>
      <c r="C7894" t="s">
        <v>21223</v>
      </c>
      <c r="D7894" t="s">
        <v>8781</v>
      </c>
      <c r="E7894" s="363" t="s">
        <v>21224</v>
      </c>
      <c r="F7894"/>
      <c r="G7894"/>
      <c r="H7894"/>
      <c r="I7894" s="615"/>
    </row>
    <row r="7895" spans="1:9" ht="15" x14ac:dyDescent="0.25">
      <c r="A7895" s="609" t="str">
        <f t="shared" si="123"/>
        <v>43445</v>
      </c>
      <c r="B7895">
        <v>43445</v>
      </c>
      <c r="C7895" t="s">
        <v>21225</v>
      </c>
      <c r="D7895" t="s">
        <v>8781</v>
      </c>
      <c r="E7895" s="363" t="s">
        <v>21226</v>
      </c>
      <c r="F7895"/>
      <c r="G7895"/>
      <c r="H7895"/>
      <c r="I7895" s="615"/>
    </row>
    <row r="7896" spans="1:9" ht="15" x14ac:dyDescent="0.25">
      <c r="A7896" s="609" t="str">
        <f t="shared" si="123"/>
        <v>12563</v>
      </c>
      <c r="B7896">
        <v>12563</v>
      </c>
      <c r="C7896" t="s">
        <v>21227</v>
      </c>
      <c r="D7896" t="s">
        <v>8781</v>
      </c>
      <c r="E7896" s="363" t="s">
        <v>21228</v>
      </c>
      <c r="F7896"/>
      <c r="G7896"/>
      <c r="H7896"/>
      <c r="I7896" s="615"/>
    </row>
    <row r="7897" spans="1:9" ht="15" x14ac:dyDescent="0.25">
      <c r="A7897" s="609" t="str">
        <f t="shared" si="123"/>
        <v>43425</v>
      </c>
      <c r="B7897">
        <v>43425</v>
      </c>
      <c r="C7897" t="s">
        <v>21229</v>
      </c>
      <c r="D7897" t="s">
        <v>8781</v>
      </c>
      <c r="E7897" s="363" t="s">
        <v>18955</v>
      </c>
      <c r="F7897"/>
      <c r="G7897"/>
      <c r="H7897"/>
      <c r="I7897" s="615"/>
    </row>
    <row r="7898" spans="1:9" ht="15" x14ac:dyDescent="0.25">
      <c r="A7898" s="609" t="str">
        <f t="shared" si="123"/>
        <v>43446</v>
      </c>
      <c r="B7898">
        <v>43446</v>
      </c>
      <c r="C7898" t="s">
        <v>21230</v>
      </c>
      <c r="D7898" t="s">
        <v>8781</v>
      </c>
      <c r="E7898" s="363" t="s">
        <v>21231</v>
      </c>
      <c r="F7898"/>
      <c r="G7898"/>
      <c r="H7898"/>
      <c r="I7898" s="615"/>
    </row>
    <row r="7899" spans="1:9" ht="15" x14ac:dyDescent="0.25">
      <c r="A7899" s="609" t="str">
        <f t="shared" si="123"/>
        <v>43447</v>
      </c>
      <c r="B7899">
        <v>43447</v>
      </c>
      <c r="C7899" t="s">
        <v>21232</v>
      </c>
      <c r="D7899" t="s">
        <v>8781</v>
      </c>
      <c r="E7899" s="363" t="s">
        <v>21233</v>
      </c>
      <c r="F7899"/>
      <c r="G7899"/>
      <c r="H7899"/>
      <c r="I7899" s="615"/>
    </row>
    <row r="7900" spans="1:9" ht="15" x14ac:dyDescent="0.25">
      <c r="A7900" s="609" t="str">
        <f t="shared" si="123"/>
        <v>43448</v>
      </c>
      <c r="B7900">
        <v>43448</v>
      </c>
      <c r="C7900" t="s">
        <v>21234</v>
      </c>
      <c r="D7900" t="s">
        <v>8781</v>
      </c>
      <c r="E7900" s="363" t="s">
        <v>21235</v>
      </c>
      <c r="F7900"/>
      <c r="G7900"/>
      <c r="H7900"/>
      <c r="I7900" s="615"/>
    </row>
    <row r="7901" spans="1:9" ht="15" x14ac:dyDescent="0.25">
      <c r="A7901" s="609" t="str">
        <f t="shared" si="123"/>
        <v>13761</v>
      </c>
      <c r="B7901">
        <v>13761</v>
      </c>
      <c r="C7901" t="s">
        <v>21236</v>
      </c>
      <c r="D7901" t="s">
        <v>8781</v>
      </c>
      <c r="E7901" s="363" t="s">
        <v>21237</v>
      </c>
      <c r="F7901"/>
      <c r="G7901"/>
      <c r="H7901"/>
      <c r="I7901" s="615"/>
    </row>
    <row r="7902" spans="1:9" ht="15" x14ac:dyDescent="0.25">
      <c r="A7902" s="609" t="str">
        <f t="shared" si="123"/>
        <v>12888</v>
      </c>
      <c r="B7902">
        <v>12888</v>
      </c>
      <c r="C7902" t="s">
        <v>21238</v>
      </c>
      <c r="D7902" t="s">
        <v>8957</v>
      </c>
      <c r="E7902" s="363" t="s">
        <v>17476</v>
      </c>
      <c r="F7902"/>
      <c r="G7902"/>
      <c r="H7902"/>
      <c r="I7902" s="615"/>
    </row>
    <row r="7903" spans="1:9" ht="15" x14ac:dyDescent="0.25">
      <c r="A7903" s="609" t="str">
        <f t="shared" si="123"/>
        <v>12889</v>
      </c>
      <c r="B7903">
        <v>12889</v>
      </c>
      <c r="C7903" t="s">
        <v>21239</v>
      </c>
      <c r="D7903" t="s">
        <v>8957</v>
      </c>
      <c r="E7903" s="363" t="s">
        <v>21240</v>
      </c>
      <c r="F7903"/>
      <c r="G7903"/>
      <c r="H7903"/>
      <c r="I7903" s="615"/>
    </row>
    <row r="7904" spans="1:9" ht="15" x14ac:dyDescent="0.25">
      <c r="A7904" s="609" t="str">
        <f t="shared" si="123"/>
        <v>4814</v>
      </c>
      <c r="B7904">
        <v>4814</v>
      </c>
      <c r="C7904" t="s">
        <v>21241</v>
      </c>
      <c r="D7904" t="s">
        <v>8781</v>
      </c>
      <c r="E7904" s="363" t="s">
        <v>21242</v>
      </c>
      <c r="F7904"/>
      <c r="G7904"/>
      <c r="H7904"/>
      <c r="I7904" s="615"/>
    </row>
    <row r="7905" spans="1:9" ht="15" x14ac:dyDescent="0.25">
      <c r="A7905" s="609" t="str">
        <f t="shared" si="123"/>
        <v>25967</v>
      </c>
      <c r="B7905">
        <v>25967</v>
      </c>
      <c r="C7905" t="s">
        <v>21243</v>
      </c>
      <c r="D7905" t="s">
        <v>8781</v>
      </c>
      <c r="E7905" s="363" t="s">
        <v>21244</v>
      </c>
      <c r="F7905"/>
      <c r="G7905"/>
      <c r="H7905"/>
      <c r="I7905" s="615"/>
    </row>
    <row r="7906" spans="1:9" ht="15" x14ac:dyDescent="0.25">
      <c r="A7906" s="609" t="str">
        <f t="shared" si="123"/>
        <v>6122</v>
      </c>
      <c r="B7906">
        <v>6122</v>
      </c>
      <c r="C7906" t="s">
        <v>21245</v>
      </c>
      <c r="D7906" t="s">
        <v>8786</v>
      </c>
      <c r="E7906" s="363" t="s">
        <v>9650</v>
      </c>
      <c r="F7906"/>
      <c r="G7906"/>
      <c r="H7906"/>
      <c r="I7906" s="615"/>
    </row>
    <row r="7907" spans="1:9" ht="15" x14ac:dyDescent="0.25">
      <c r="A7907" s="609" t="str">
        <f t="shared" si="123"/>
        <v>40810</v>
      </c>
      <c r="B7907">
        <v>40810</v>
      </c>
      <c r="C7907" t="s">
        <v>21246</v>
      </c>
      <c r="D7907" t="s">
        <v>8914</v>
      </c>
      <c r="E7907" s="363" t="s">
        <v>32001</v>
      </c>
      <c r="F7907"/>
      <c r="G7907"/>
      <c r="H7907"/>
      <c r="I7907" s="615"/>
    </row>
    <row r="7908" spans="1:9" ht="15" x14ac:dyDescent="0.25">
      <c r="A7908" s="609" t="str">
        <f t="shared" si="123"/>
        <v>21100</v>
      </c>
      <c r="B7908">
        <v>21100</v>
      </c>
      <c r="C7908" t="s">
        <v>21248</v>
      </c>
      <c r="D7908" t="s">
        <v>8781</v>
      </c>
      <c r="E7908" s="363" t="s">
        <v>21249</v>
      </c>
      <c r="F7908"/>
      <c r="G7908"/>
      <c r="H7908"/>
      <c r="I7908" s="615"/>
    </row>
    <row r="7909" spans="1:9" ht="15" x14ac:dyDescent="0.25">
      <c r="A7909" s="609" t="str">
        <f t="shared" si="123"/>
        <v>11816</v>
      </c>
      <c r="B7909">
        <v>11816</v>
      </c>
      <c r="C7909" t="s">
        <v>21250</v>
      </c>
      <c r="D7909" t="s">
        <v>8781</v>
      </c>
      <c r="E7909" s="363" t="s">
        <v>21251</v>
      </c>
      <c r="F7909"/>
      <c r="G7909"/>
      <c r="H7909"/>
      <c r="I7909" s="615"/>
    </row>
    <row r="7910" spans="1:9" ht="15" x14ac:dyDescent="0.25">
      <c r="A7910" s="609" t="str">
        <f t="shared" si="123"/>
        <v>11814</v>
      </c>
      <c r="B7910">
        <v>11814</v>
      </c>
      <c r="C7910" t="s">
        <v>21252</v>
      </c>
      <c r="D7910" t="s">
        <v>8781</v>
      </c>
      <c r="E7910" s="363" t="s">
        <v>21253</v>
      </c>
      <c r="F7910"/>
      <c r="G7910"/>
      <c r="H7910"/>
      <c r="I7910" s="615"/>
    </row>
    <row r="7911" spans="1:9" ht="15" x14ac:dyDescent="0.25">
      <c r="A7911" s="609" t="str">
        <f t="shared" si="123"/>
        <v>14186</v>
      </c>
      <c r="B7911">
        <v>14186</v>
      </c>
      <c r="C7911" t="s">
        <v>21254</v>
      </c>
      <c r="D7911" t="s">
        <v>8781</v>
      </c>
      <c r="E7911" s="363" t="s">
        <v>21255</v>
      </c>
      <c r="F7911"/>
      <c r="G7911"/>
      <c r="H7911"/>
      <c r="I7911" s="615"/>
    </row>
    <row r="7912" spans="1:9" ht="15" x14ac:dyDescent="0.25">
      <c r="A7912" s="609" t="str">
        <f t="shared" si="123"/>
        <v>14185</v>
      </c>
      <c r="B7912">
        <v>14185</v>
      </c>
      <c r="C7912" t="s">
        <v>21256</v>
      </c>
      <c r="D7912" t="s">
        <v>8781</v>
      </c>
      <c r="E7912" s="363" t="s">
        <v>21257</v>
      </c>
      <c r="F7912"/>
      <c r="G7912"/>
      <c r="H7912"/>
      <c r="I7912" s="615"/>
    </row>
    <row r="7913" spans="1:9" ht="15" x14ac:dyDescent="0.25">
      <c r="A7913" s="609" t="str">
        <f t="shared" si="123"/>
        <v>11811</v>
      </c>
      <c r="B7913">
        <v>11811</v>
      </c>
      <c r="C7913" t="s">
        <v>21258</v>
      </c>
      <c r="D7913" t="s">
        <v>8781</v>
      </c>
      <c r="E7913" s="363" t="s">
        <v>21259</v>
      </c>
      <c r="F7913"/>
      <c r="G7913"/>
      <c r="H7913"/>
      <c r="I7913" s="615"/>
    </row>
    <row r="7914" spans="1:9" ht="15" x14ac:dyDescent="0.25">
      <c r="A7914" s="609" t="str">
        <f t="shared" si="123"/>
        <v>26038</v>
      </c>
      <c r="B7914">
        <v>26038</v>
      </c>
      <c r="C7914" t="s">
        <v>21260</v>
      </c>
      <c r="D7914" t="s">
        <v>8781</v>
      </c>
      <c r="E7914" s="363" t="s">
        <v>21261</v>
      </c>
      <c r="F7914"/>
      <c r="G7914"/>
      <c r="H7914"/>
      <c r="I7914" s="615"/>
    </row>
    <row r="7915" spans="1:9" ht="15" x14ac:dyDescent="0.25">
      <c r="A7915" s="609" t="str">
        <f t="shared" si="123"/>
        <v>34482</v>
      </c>
      <c r="B7915">
        <v>34482</v>
      </c>
      <c r="C7915" t="s">
        <v>21262</v>
      </c>
      <c r="D7915" t="s">
        <v>8781</v>
      </c>
      <c r="E7915" s="363" t="s">
        <v>21263</v>
      </c>
      <c r="F7915"/>
      <c r="G7915"/>
      <c r="H7915"/>
      <c r="I7915" s="615"/>
    </row>
    <row r="7916" spans="1:9" ht="15" x14ac:dyDescent="0.25">
      <c r="A7916" s="609" t="str">
        <f t="shared" si="123"/>
        <v>34469</v>
      </c>
      <c r="B7916">
        <v>34469</v>
      </c>
      <c r="C7916" t="s">
        <v>21264</v>
      </c>
      <c r="D7916" t="s">
        <v>8781</v>
      </c>
      <c r="E7916" s="363" t="s">
        <v>21265</v>
      </c>
      <c r="F7916"/>
      <c r="G7916"/>
      <c r="H7916"/>
      <c r="I7916" s="615"/>
    </row>
    <row r="7917" spans="1:9" ht="15" x14ac:dyDescent="0.25">
      <c r="A7917" s="609" t="str">
        <f t="shared" si="123"/>
        <v>34472</v>
      </c>
      <c r="B7917">
        <v>34472</v>
      </c>
      <c r="C7917" t="s">
        <v>21266</v>
      </c>
      <c r="D7917" t="s">
        <v>8781</v>
      </c>
      <c r="E7917" s="363" t="s">
        <v>21267</v>
      </c>
      <c r="F7917"/>
      <c r="G7917"/>
      <c r="H7917"/>
      <c r="I7917" s="615"/>
    </row>
    <row r="7918" spans="1:9" ht="15" x14ac:dyDescent="0.25">
      <c r="A7918" s="609" t="str">
        <f t="shared" si="123"/>
        <v>34476</v>
      </c>
      <c r="B7918">
        <v>34476</v>
      </c>
      <c r="C7918" t="s">
        <v>21268</v>
      </c>
      <c r="D7918" t="s">
        <v>8781</v>
      </c>
      <c r="E7918" s="363" t="s">
        <v>21269</v>
      </c>
      <c r="F7918"/>
      <c r="G7918"/>
      <c r="H7918"/>
      <c r="I7918" s="615"/>
    </row>
    <row r="7919" spans="1:9" ht="15" x14ac:dyDescent="0.25">
      <c r="A7919" s="609" t="str">
        <f t="shared" si="123"/>
        <v>34477</v>
      </c>
      <c r="B7919">
        <v>34477</v>
      </c>
      <c r="C7919" t="s">
        <v>21270</v>
      </c>
      <c r="D7919" t="s">
        <v>8781</v>
      </c>
      <c r="E7919" s="363" t="s">
        <v>21271</v>
      </c>
      <c r="F7919"/>
      <c r="G7919"/>
      <c r="H7919"/>
      <c r="I7919" s="615"/>
    </row>
    <row r="7920" spans="1:9" ht="15" x14ac:dyDescent="0.25">
      <c r="A7920" s="609" t="str">
        <f t="shared" ref="A7920:A7983" si="124">IF(ISERROR(SEARCH("/",B7920)=6),TRIM(CLEAN(B7920)),IF(SEARCH("/",B7920)=6,IF(LEN(TRIM(CLEAN(B7920)))=7,LEFT(TRIM(CLEAN(B7920)),6)&amp;"00"&amp;RIGHT(TRIM(CLEAN(B7920)),1),LEFT(TRIM(CLEAN(B7920)),6)&amp;"0"&amp;RIGHT(TRIM(CLEAN(B7920)),2)),TRIM(CLEAN(B7920))))</f>
        <v>42425</v>
      </c>
      <c r="B7920">
        <v>42425</v>
      </c>
      <c r="C7920" t="s">
        <v>21272</v>
      </c>
      <c r="D7920" t="s">
        <v>8781</v>
      </c>
      <c r="E7920" s="363" t="s">
        <v>21273</v>
      </c>
      <c r="F7920"/>
      <c r="G7920"/>
      <c r="H7920"/>
      <c r="I7920" s="615"/>
    </row>
    <row r="7921" spans="1:9" ht="15" x14ac:dyDescent="0.25">
      <c r="A7921" s="609" t="str">
        <f t="shared" si="124"/>
        <v>42422</v>
      </c>
      <c r="B7921">
        <v>42422</v>
      </c>
      <c r="C7921" t="s">
        <v>21274</v>
      </c>
      <c r="D7921" t="s">
        <v>8781</v>
      </c>
      <c r="E7921" s="363" t="s">
        <v>21275</v>
      </c>
      <c r="F7921"/>
      <c r="G7921"/>
      <c r="H7921"/>
      <c r="I7921" s="615"/>
    </row>
    <row r="7922" spans="1:9" ht="15" x14ac:dyDescent="0.25">
      <c r="A7922" s="609" t="str">
        <f t="shared" si="124"/>
        <v>43184</v>
      </c>
      <c r="B7922">
        <v>43184</v>
      </c>
      <c r="C7922" t="s">
        <v>21276</v>
      </c>
      <c r="D7922" t="s">
        <v>8781</v>
      </c>
      <c r="E7922" s="363" t="s">
        <v>21277</v>
      </c>
      <c r="F7922"/>
      <c r="G7922"/>
      <c r="H7922"/>
      <c r="I7922" s="615"/>
    </row>
    <row r="7923" spans="1:9" ht="15" x14ac:dyDescent="0.25">
      <c r="A7923" s="609" t="str">
        <f t="shared" si="124"/>
        <v>42424</v>
      </c>
      <c r="B7923">
        <v>42424</v>
      </c>
      <c r="C7923" t="s">
        <v>21278</v>
      </c>
      <c r="D7923" t="s">
        <v>8781</v>
      </c>
      <c r="E7923" s="363" t="s">
        <v>21279</v>
      </c>
      <c r="F7923"/>
      <c r="G7923"/>
      <c r="H7923"/>
      <c r="I7923" s="615"/>
    </row>
    <row r="7924" spans="1:9" ht="15" x14ac:dyDescent="0.25">
      <c r="A7924" s="609" t="str">
        <f t="shared" si="124"/>
        <v>42421</v>
      </c>
      <c r="B7924">
        <v>42421</v>
      </c>
      <c r="C7924" t="s">
        <v>21280</v>
      </c>
      <c r="D7924" t="s">
        <v>8781</v>
      </c>
      <c r="E7924" s="363" t="s">
        <v>21281</v>
      </c>
      <c r="F7924"/>
      <c r="G7924"/>
      <c r="H7924"/>
      <c r="I7924" s="615"/>
    </row>
    <row r="7925" spans="1:9" ht="15" x14ac:dyDescent="0.25">
      <c r="A7925" s="609" t="str">
        <f t="shared" si="124"/>
        <v>42416</v>
      </c>
      <c r="B7925">
        <v>42416</v>
      </c>
      <c r="C7925" t="s">
        <v>21282</v>
      </c>
      <c r="D7925" t="s">
        <v>8781</v>
      </c>
      <c r="E7925" s="363" t="s">
        <v>21283</v>
      </c>
      <c r="F7925"/>
      <c r="G7925"/>
      <c r="H7925"/>
      <c r="I7925" s="615"/>
    </row>
    <row r="7926" spans="1:9" ht="15" x14ac:dyDescent="0.25">
      <c r="A7926" s="609" t="str">
        <f t="shared" si="124"/>
        <v>42417</v>
      </c>
      <c r="B7926">
        <v>42417</v>
      </c>
      <c r="C7926" t="s">
        <v>21284</v>
      </c>
      <c r="D7926" t="s">
        <v>8781</v>
      </c>
      <c r="E7926" s="363" t="s">
        <v>21285</v>
      </c>
      <c r="F7926"/>
      <c r="G7926"/>
      <c r="H7926"/>
      <c r="I7926" s="615"/>
    </row>
    <row r="7927" spans="1:9" ht="15" x14ac:dyDescent="0.25">
      <c r="A7927" s="609" t="str">
        <f t="shared" si="124"/>
        <v>42419</v>
      </c>
      <c r="B7927">
        <v>42419</v>
      </c>
      <c r="C7927" t="s">
        <v>21286</v>
      </c>
      <c r="D7927" t="s">
        <v>8781</v>
      </c>
      <c r="E7927" s="363" t="s">
        <v>21287</v>
      </c>
      <c r="F7927"/>
      <c r="G7927"/>
      <c r="H7927"/>
      <c r="I7927" s="615"/>
    </row>
    <row r="7928" spans="1:9" ht="15" x14ac:dyDescent="0.25">
      <c r="A7928" s="609" t="str">
        <f t="shared" si="124"/>
        <v>42420</v>
      </c>
      <c r="B7928">
        <v>42420</v>
      </c>
      <c r="C7928" t="s">
        <v>21288</v>
      </c>
      <c r="D7928" t="s">
        <v>8781</v>
      </c>
      <c r="E7928" s="363" t="s">
        <v>21289</v>
      </c>
      <c r="F7928"/>
      <c r="G7928"/>
      <c r="H7928"/>
      <c r="I7928" s="615"/>
    </row>
    <row r="7929" spans="1:9" ht="15" x14ac:dyDescent="0.25">
      <c r="A7929" s="609" t="str">
        <f t="shared" si="124"/>
        <v>43195</v>
      </c>
      <c r="B7929">
        <v>43195</v>
      </c>
      <c r="C7929" t="s">
        <v>21290</v>
      </c>
      <c r="D7929" t="s">
        <v>8781</v>
      </c>
      <c r="E7929" s="363" t="s">
        <v>21291</v>
      </c>
      <c r="F7929"/>
      <c r="G7929"/>
      <c r="H7929"/>
      <c r="I7929" s="615"/>
    </row>
    <row r="7930" spans="1:9" ht="15" x14ac:dyDescent="0.25">
      <c r="A7930" s="609" t="str">
        <f t="shared" si="124"/>
        <v>43196</v>
      </c>
      <c r="B7930">
        <v>43196</v>
      </c>
      <c r="C7930" t="s">
        <v>21292</v>
      </c>
      <c r="D7930" t="s">
        <v>8781</v>
      </c>
      <c r="E7930" s="363" t="s">
        <v>21293</v>
      </c>
      <c r="F7930"/>
      <c r="G7930"/>
      <c r="H7930"/>
      <c r="I7930" s="615"/>
    </row>
    <row r="7931" spans="1:9" ht="15" x14ac:dyDescent="0.25">
      <c r="A7931" s="609" t="str">
        <f t="shared" si="124"/>
        <v>43198</v>
      </c>
      <c r="B7931">
        <v>43198</v>
      </c>
      <c r="C7931" t="s">
        <v>21294</v>
      </c>
      <c r="D7931" t="s">
        <v>8781</v>
      </c>
      <c r="E7931" s="363" t="s">
        <v>21295</v>
      </c>
      <c r="F7931"/>
      <c r="G7931"/>
      <c r="H7931"/>
      <c r="I7931" s="615"/>
    </row>
    <row r="7932" spans="1:9" ht="15" x14ac:dyDescent="0.25">
      <c r="A7932" s="609" t="str">
        <f t="shared" si="124"/>
        <v>43199</v>
      </c>
      <c r="B7932">
        <v>43199</v>
      </c>
      <c r="C7932" t="s">
        <v>21296</v>
      </c>
      <c r="D7932" t="s">
        <v>8781</v>
      </c>
      <c r="E7932" s="363" t="s">
        <v>21297</v>
      </c>
      <c r="F7932"/>
      <c r="G7932"/>
      <c r="H7932"/>
      <c r="I7932" s="615"/>
    </row>
    <row r="7933" spans="1:9" ht="15" x14ac:dyDescent="0.25">
      <c r="A7933" s="609" t="str">
        <f t="shared" si="124"/>
        <v>43200</v>
      </c>
      <c r="B7933">
        <v>43200</v>
      </c>
      <c r="C7933" t="s">
        <v>21298</v>
      </c>
      <c r="D7933" t="s">
        <v>8781</v>
      </c>
      <c r="E7933" s="363" t="s">
        <v>21299</v>
      </c>
      <c r="F7933"/>
      <c r="G7933"/>
      <c r="H7933"/>
      <c r="I7933" s="615"/>
    </row>
    <row r="7934" spans="1:9" ht="15" x14ac:dyDescent="0.25">
      <c r="A7934" s="609" t="str">
        <f t="shared" si="124"/>
        <v>39556</v>
      </c>
      <c r="B7934">
        <v>39556</v>
      </c>
      <c r="C7934" t="s">
        <v>21300</v>
      </c>
      <c r="D7934" t="s">
        <v>8781</v>
      </c>
      <c r="E7934" s="363" t="s">
        <v>21301</v>
      </c>
      <c r="F7934"/>
      <c r="G7934"/>
      <c r="H7934"/>
      <c r="I7934" s="615"/>
    </row>
    <row r="7935" spans="1:9" ht="15" x14ac:dyDescent="0.25">
      <c r="A7935" s="609" t="str">
        <f t="shared" si="124"/>
        <v>39557</v>
      </c>
      <c r="B7935">
        <v>39557</v>
      </c>
      <c r="C7935" t="s">
        <v>21302</v>
      </c>
      <c r="D7935" t="s">
        <v>8781</v>
      </c>
      <c r="E7935" s="363" t="s">
        <v>21303</v>
      </c>
      <c r="F7935"/>
      <c r="G7935"/>
      <c r="H7935"/>
      <c r="I7935" s="615"/>
    </row>
    <row r="7936" spans="1:9" ht="15" x14ac:dyDescent="0.25">
      <c r="A7936" s="609" t="str">
        <f t="shared" si="124"/>
        <v>39559</v>
      </c>
      <c r="B7936">
        <v>39559</v>
      </c>
      <c r="C7936" t="s">
        <v>21304</v>
      </c>
      <c r="D7936" t="s">
        <v>8781</v>
      </c>
      <c r="E7936" s="363" t="s">
        <v>21305</v>
      </c>
      <c r="F7936"/>
      <c r="G7936"/>
      <c r="H7936"/>
      <c r="I7936" s="615"/>
    </row>
    <row r="7937" spans="1:9" ht="15" x14ac:dyDescent="0.25">
      <c r="A7937" s="609" t="str">
        <f t="shared" si="124"/>
        <v>39560</v>
      </c>
      <c r="B7937">
        <v>39560</v>
      </c>
      <c r="C7937" t="s">
        <v>21306</v>
      </c>
      <c r="D7937" t="s">
        <v>8781</v>
      </c>
      <c r="E7937" s="363" t="s">
        <v>21307</v>
      </c>
      <c r="F7937"/>
      <c r="G7937"/>
      <c r="H7937"/>
      <c r="I7937" s="615"/>
    </row>
    <row r="7938" spans="1:9" ht="15" x14ac:dyDescent="0.25">
      <c r="A7938" s="609" t="str">
        <f t="shared" si="124"/>
        <v>39561</v>
      </c>
      <c r="B7938">
        <v>39561</v>
      </c>
      <c r="C7938" t="s">
        <v>21308</v>
      </c>
      <c r="D7938" t="s">
        <v>8781</v>
      </c>
      <c r="E7938" s="363" t="s">
        <v>21309</v>
      </c>
      <c r="F7938"/>
      <c r="G7938"/>
      <c r="H7938"/>
      <c r="I7938" s="615"/>
    </row>
    <row r="7939" spans="1:9" ht="15" x14ac:dyDescent="0.25">
      <c r="A7939" s="609" t="str">
        <f t="shared" si="124"/>
        <v>43190</v>
      </c>
      <c r="B7939">
        <v>43190</v>
      </c>
      <c r="C7939" t="s">
        <v>21310</v>
      </c>
      <c r="D7939" t="s">
        <v>8781</v>
      </c>
      <c r="E7939" s="363" t="s">
        <v>21311</v>
      </c>
      <c r="F7939"/>
      <c r="G7939"/>
      <c r="H7939"/>
      <c r="I7939" s="615"/>
    </row>
    <row r="7940" spans="1:9" ht="15" x14ac:dyDescent="0.25">
      <c r="A7940" s="609" t="str">
        <f t="shared" si="124"/>
        <v>39555</v>
      </c>
      <c r="B7940">
        <v>39555</v>
      </c>
      <c r="C7940" t="s">
        <v>21312</v>
      </c>
      <c r="D7940" t="s">
        <v>8781</v>
      </c>
      <c r="E7940" s="363" t="s">
        <v>21313</v>
      </c>
      <c r="F7940"/>
      <c r="G7940"/>
      <c r="H7940"/>
      <c r="I7940" s="615"/>
    </row>
    <row r="7941" spans="1:9" ht="15" x14ac:dyDescent="0.25">
      <c r="A7941" s="609" t="str">
        <f t="shared" si="124"/>
        <v>43191</v>
      </c>
      <c r="B7941">
        <v>43191</v>
      </c>
      <c r="C7941" t="s">
        <v>21314</v>
      </c>
      <c r="D7941" t="s">
        <v>8781</v>
      </c>
      <c r="E7941" s="363" t="s">
        <v>21315</v>
      </c>
      <c r="F7941"/>
      <c r="G7941"/>
      <c r="H7941"/>
      <c r="I7941" s="615"/>
    </row>
    <row r="7942" spans="1:9" ht="15" x14ac:dyDescent="0.25">
      <c r="A7942" s="609" t="str">
        <f t="shared" si="124"/>
        <v>39548</v>
      </c>
      <c r="B7942">
        <v>39548</v>
      </c>
      <c r="C7942" t="s">
        <v>21316</v>
      </c>
      <c r="D7942" t="s">
        <v>8781</v>
      </c>
      <c r="E7942" s="363" t="s">
        <v>21317</v>
      </c>
      <c r="F7942"/>
      <c r="G7942"/>
      <c r="H7942"/>
      <c r="I7942" s="615"/>
    </row>
    <row r="7943" spans="1:9" ht="15" x14ac:dyDescent="0.25">
      <c r="A7943" s="609" t="str">
        <f t="shared" si="124"/>
        <v>43192</v>
      </c>
      <c r="B7943">
        <v>43192</v>
      </c>
      <c r="C7943" t="s">
        <v>21318</v>
      </c>
      <c r="D7943" t="s">
        <v>8781</v>
      </c>
      <c r="E7943" s="363" t="s">
        <v>21319</v>
      </c>
      <c r="F7943"/>
      <c r="G7943"/>
      <c r="H7943"/>
      <c r="I7943" s="615"/>
    </row>
    <row r="7944" spans="1:9" ht="15" x14ac:dyDescent="0.25">
      <c r="A7944" s="609" t="str">
        <f t="shared" si="124"/>
        <v>39554</v>
      </c>
      <c r="B7944">
        <v>39554</v>
      </c>
      <c r="C7944" t="s">
        <v>21320</v>
      </c>
      <c r="D7944" t="s">
        <v>8781</v>
      </c>
      <c r="E7944" s="363" t="s">
        <v>21321</v>
      </c>
      <c r="F7944"/>
      <c r="G7944"/>
      <c r="H7944"/>
      <c r="I7944" s="615"/>
    </row>
    <row r="7945" spans="1:9" ht="15" x14ac:dyDescent="0.25">
      <c r="A7945" s="609" t="str">
        <f t="shared" si="124"/>
        <v>43194</v>
      </c>
      <c r="B7945">
        <v>43194</v>
      </c>
      <c r="C7945" t="s">
        <v>21322</v>
      </c>
      <c r="D7945" t="s">
        <v>8781</v>
      </c>
      <c r="E7945" s="363" t="s">
        <v>21323</v>
      </c>
      <c r="F7945"/>
      <c r="G7945"/>
      <c r="H7945"/>
      <c r="I7945" s="615"/>
    </row>
    <row r="7946" spans="1:9" ht="15" x14ac:dyDescent="0.25">
      <c r="A7946" s="609" t="str">
        <f t="shared" si="124"/>
        <v>39551</v>
      </c>
      <c r="B7946">
        <v>39551</v>
      </c>
      <c r="C7946" t="s">
        <v>21324</v>
      </c>
      <c r="D7946" t="s">
        <v>8781</v>
      </c>
      <c r="E7946" s="363" t="s">
        <v>21325</v>
      </c>
      <c r="F7946"/>
      <c r="G7946"/>
      <c r="H7946"/>
      <c r="I7946" s="615"/>
    </row>
    <row r="7947" spans="1:9" ht="15" x14ac:dyDescent="0.25">
      <c r="A7947" s="609" t="str">
        <f t="shared" si="124"/>
        <v>43185</v>
      </c>
      <c r="B7947">
        <v>43185</v>
      </c>
      <c r="C7947" t="s">
        <v>21326</v>
      </c>
      <c r="D7947" t="s">
        <v>8781</v>
      </c>
      <c r="E7947" s="363" t="s">
        <v>21327</v>
      </c>
      <c r="F7947"/>
      <c r="G7947"/>
      <c r="H7947"/>
      <c r="I7947" s="615"/>
    </row>
    <row r="7948" spans="1:9" ht="15" x14ac:dyDescent="0.25">
      <c r="A7948" s="609" t="str">
        <f t="shared" si="124"/>
        <v>43186</v>
      </c>
      <c r="B7948">
        <v>43186</v>
      </c>
      <c r="C7948" t="s">
        <v>21328</v>
      </c>
      <c r="D7948" t="s">
        <v>8781</v>
      </c>
      <c r="E7948" s="363" t="s">
        <v>21329</v>
      </c>
      <c r="F7948"/>
      <c r="G7948"/>
      <c r="H7948"/>
      <c r="I7948" s="615"/>
    </row>
    <row r="7949" spans="1:9" ht="15" x14ac:dyDescent="0.25">
      <c r="A7949" s="609" t="str">
        <f t="shared" si="124"/>
        <v>43187</v>
      </c>
      <c r="B7949">
        <v>43187</v>
      </c>
      <c r="C7949" t="s">
        <v>21330</v>
      </c>
      <c r="D7949" t="s">
        <v>8781</v>
      </c>
      <c r="E7949" s="363" t="s">
        <v>21331</v>
      </c>
      <c r="F7949"/>
      <c r="G7949"/>
      <c r="H7949"/>
      <c r="I7949" s="615"/>
    </row>
    <row r="7950" spans="1:9" ht="15" x14ac:dyDescent="0.25">
      <c r="A7950" s="609" t="str">
        <f t="shared" si="124"/>
        <v>43188</v>
      </c>
      <c r="B7950">
        <v>43188</v>
      </c>
      <c r="C7950" t="s">
        <v>21332</v>
      </c>
      <c r="D7950" t="s">
        <v>8781</v>
      </c>
      <c r="E7950" s="363" t="s">
        <v>21333</v>
      </c>
      <c r="F7950"/>
      <c r="G7950"/>
      <c r="H7950"/>
      <c r="I7950" s="615"/>
    </row>
    <row r="7951" spans="1:9" ht="15" x14ac:dyDescent="0.25">
      <c r="A7951" s="609" t="str">
        <f t="shared" si="124"/>
        <v>43189</v>
      </c>
      <c r="B7951">
        <v>43189</v>
      </c>
      <c r="C7951" t="s">
        <v>21334</v>
      </c>
      <c r="D7951" t="s">
        <v>8781</v>
      </c>
      <c r="E7951" s="363" t="s">
        <v>21335</v>
      </c>
      <c r="F7951"/>
      <c r="G7951"/>
      <c r="H7951"/>
      <c r="I7951" s="615"/>
    </row>
    <row r="7952" spans="1:9" ht="15" x14ac:dyDescent="0.25">
      <c r="A7952" s="609" t="str">
        <f t="shared" si="124"/>
        <v>39580</v>
      </c>
      <c r="B7952">
        <v>39580</v>
      </c>
      <c r="C7952" t="s">
        <v>21336</v>
      </c>
      <c r="D7952" t="s">
        <v>8781</v>
      </c>
      <c r="E7952" s="363" t="s">
        <v>21337</v>
      </c>
      <c r="F7952"/>
      <c r="G7952"/>
      <c r="H7952"/>
      <c r="I7952" s="615"/>
    </row>
    <row r="7953" spans="1:9" ht="15" x14ac:dyDescent="0.25">
      <c r="A7953" s="609" t="str">
        <f t="shared" si="124"/>
        <v>39577</v>
      </c>
      <c r="B7953">
        <v>39577</v>
      </c>
      <c r="C7953" t="s">
        <v>21338</v>
      </c>
      <c r="D7953" t="s">
        <v>8781</v>
      </c>
      <c r="E7953" s="363" t="s">
        <v>21339</v>
      </c>
      <c r="F7953"/>
      <c r="G7953"/>
      <c r="H7953"/>
      <c r="I7953" s="615"/>
    </row>
    <row r="7954" spans="1:9" ht="15" x14ac:dyDescent="0.25">
      <c r="A7954" s="609" t="str">
        <f t="shared" si="124"/>
        <v>39578</v>
      </c>
      <c r="B7954">
        <v>39578</v>
      </c>
      <c r="C7954" t="s">
        <v>21340</v>
      </c>
      <c r="D7954" t="s">
        <v>8781</v>
      </c>
      <c r="E7954" s="363" t="s">
        <v>21341</v>
      </c>
      <c r="F7954"/>
      <c r="G7954"/>
      <c r="H7954"/>
      <c r="I7954" s="615"/>
    </row>
    <row r="7955" spans="1:9" ht="15" x14ac:dyDescent="0.25">
      <c r="A7955" s="609" t="str">
        <f t="shared" si="124"/>
        <v>39579</v>
      </c>
      <c r="B7955">
        <v>39579</v>
      </c>
      <c r="C7955" t="s">
        <v>21342</v>
      </c>
      <c r="D7955" t="s">
        <v>8781</v>
      </c>
      <c r="E7955" s="363" t="s">
        <v>21343</v>
      </c>
      <c r="F7955"/>
      <c r="G7955"/>
      <c r="H7955"/>
      <c r="I7955" s="615"/>
    </row>
    <row r="7956" spans="1:9" ht="15" x14ac:dyDescent="0.25">
      <c r="A7956" s="609" t="str">
        <f t="shared" si="124"/>
        <v>39826</v>
      </c>
      <c r="B7956">
        <v>39826</v>
      </c>
      <c r="C7956" t="s">
        <v>21344</v>
      </c>
      <c r="D7956" t="s">
        <v>8781</v>
      </c>
      <c r="E7956" s="363" t="s">
        <v>21345</v>
      </c>
      <c r="F7956"/>
      <c r="G7956"/>
      <c r="H7956"/>
      <c r="I7956" s="615"/>
    </row>
    <row r="7957" spans="1:9" ht="15" x14ac:dyDescent="0.25">
      <c r="A7957" s="609" t="str">
        <f t="shared" si="124"/>
        <v>10700</v>
      </c>
      <c r="B7957">
        <v>10700</v>
      </c>
      <c r="C7957" t="s">
        <v>21346</v>
      </c>
      <c r="D7957" t="s">
        <v>8781</v>
      </c>
      <c r="E7957" s="363" t="s">
        <v>21347</v>
      </c>
      <c r="F7957"/>
      <c r="G7957"/>
      <c r="H7957"/>
      <c r="I7957" s="615"/>
    </row>
    <row r="7958" spans="1:9" ht="15" x14ac:dyDescent="0.25">
      <c r="A7958" s="609" t="str">
        <f t="shared" si="124"/>
        <v>346</v>
      </c>
      <c r="B7958">
        <v>346</v>
      </c>
      <c r="C7958" t="s">
        <v>21348</v>
      </c>
      <c r="D7958" t="s">
        <v>8790</v>
      </c>
      <c r="E7958" s="363" t="s">
        <v>21349</v>
      </c>
      <c r="F7958"/>
      <c r="G7958"/>
      <c r="H7958"/>
      <c r="I7958" s="615"/>
    </row>
    <row r="7959" spans="1:9" ht="15" x14ac:dyDescent="0.25">
      <c r="A7959" s="609" t="str">
        <f t="shared" si="124"/>
        <v>3312</v>
      </c>
      <c r="B7959">
        <v>3312</v>
      </c>
      <c r="C7959" t="s">
        <v>21350</v>
      </c>
      <c r="D7959" t="s">
        <v>8790</v>
      </c>
      <c r="E7959" s="363" t="s">
        <v>8960</v>
      </c>
      <c r="F7959"/>
      <c r="G7959"/>
      <c r="H7959"/>
      <c r="I7959" s="615"/>
    </row>
    <row r="7960" spans="1:9" ht="15" x14ac:dyDescent="0.25">
      <c r="A7960" s="609" t="str">
        <f t="shared" si="124"/>
        <v>339</v>
      </c>
      <c r="B7960">
        <v>339</v>
      </c>
      <c r="C7960" t="s">
        <v>21351</v>
      </c>
      <c r="D7960" t="s">
        <v>8796</v>
      </c>
      <c r="E7960" s="363" t="s">
        <v>9411</v>
      </c>
      <c r="F7960"/>
      <c r="G7960"/>
      <c r="H7960"/>
      <c r="I7960" s="615"/>
    </row>
    <row r="7961" spans="1:9" ht="15" x14ac:dyDescent="0.25">
      <c r="A7961" s="609" t="str">
        <f t="shared" si="124"/>
        <v>340</v>
      </c>
      <c r="B7961">
        <v>340</v>
      </c>
      <c r="C7961" t="s">
        <v>21352</v>
      </c>
      <c r="D7961" t="s">
        <v>8796</v>
      </c>
      <c r="E7961" s="363" t="s">
        <v>10034</v>
      </c>
      <c r="F7961"/>
      <c r="G7961"/>
      <c r="H7961"/>
      <c r="I7961" s="615"/>
    </row>
    <row r="7962" spans="1:9" ht="15" x14ac:dyDescent="0.25">
      <c r="A7962" s="609" t="str">
        <f t="shared" si="124"/>
        <v>43130</v>
      </c>
      <c r="B7962">
        <v>43130</v>
      </c>
      <c r="C7962" t="s">
        <v>21353</v>
      </c>
      <c r="D7962" t="s">
        <v>8790</v>
      </c>
      <c r="E7962" s="363" t="s">
        <v>9981</v>
      </c>
      <c r="F7962"/>
      <c r="G7962"/>
      <c r="H7962"/>
      <c r="I7962" s="615"/>
    </row>
    <row r="7963" spans="1:9" ht="15" x14ac:dyDescent="0.25">
      <c r="A7963" s="609" t="str">
        <f t="shared" si="124"/>
        <v>344</v>
      </c>
      <c r="B7963">
        <v>344</v>
      </c>
      <c r="C7963" t="s">
        <v>21354</v>
      </c>
      <c r="D7963" t="s">
        <v>8790</v>
      </c>
      <c r="E7963" s="363" t="s">
        <v>18060</v>
      </c>
      <c r="F7963"/>
      <c r="G7963"/>
      <c r="H7963"/>
      <c r="I7963" s="615"/>
    </row>
    <row r="7964" spans="1:9" ht="15" x14ac:dyDescent="0.25">
      <c r="A7964" s="609" t="str">
        <f t="shared" si="124"/>
        <v>345</v>
      </c>
      <c r="B7964">
        <v>345</v>
      </c>
      <c r="C7964" t="s">
        <v>21355</v>
      </c>
      <c r="D7964" t="s">
        <v>8790</v>
      </c>
      <c r="E7964" s="363" t="s">
        <v>21356</v>
      </c>
      <c r="F7964"/>
      <c r="G7964"/>
      <c r="H7964"/>
      <c r="I7964" s="615"/>
    </row>
    <row r="7965" spans="1:9" ht="15" x14ac:dyDescent="0.25">
      <c r="A7965" s="609" t="str">
        <f t="shared" si="124"/>
        <v>43131</v>
      </c>
      <c r="B7965">
        <v>43131</v>
      </c>
      <c r="C7965" t="s">
        <v>21357</v>
      </c>
      <c r="D7965" t="s">
        <v>8790</v>
      </c>
      <c r="E7965" s="363" t="s">
        <v>14402</v>
      </c>
      <c r="F7965"/>
      <c r="G7965"/>
      <c r="H7965"/>
      <c r="I7965" s="615"/>
    </row>
    <row r="7966" spans="1:9" ht="15" x14ac:dyDescent="0.25">
      <c r="A7966" s="609" t="str">
        <f t="shared" si="124"/>
        <v>3313</v>
      </c>
      <c r="B7966">
        <v>3313</v>
      </c>
      <c r="C7966" t="s">
        <v>21358</v>
      </c>
      <c r="D7966" t="s">
        <v>8790</v>
      </c>
      <c r="E7966" s="363" t="s">
        <v>8964</v>
      </c>
      <c r="F7966"/>
      <c r="G7966"/>
      <c r="H7966"/>
      <c r="I7966" s="615"/>
    </row>
    <row r="7967" spans="1:9" ht="15" x14ac:dyDescent="0.25">
      <c r="A7967" s="609" t="str">
        <f t="shared" si="124"/>
        <v>43132</v>
      </c>
      <c r="B7967">
        <v>43132</v>
      </c>
      <c r="C7967" t="s">
        <v>21359</v>
      </c>
      <c r="D7967" t="s">
        <v>8790</v>
      </c>
      <c r="E7967" s="363" t="s">
        <v>9981</v>
      </c>
      <c r="F7967"/>
      <c r="G7967"/>
      <c r="H7967"/>
      <c r="I7967" s="615"/>
    </row>
    <row r="7968" spans="1:9" ht="15" x14ac:dyDescent="0.25">
      <c r="A7968" s="609" t="str">
        <f t="shared" si="124"/>
        <v>366</v>
      </c>
      <c r="B7968">
        <v>366</v>
      </c>
      <c r="C7968" t="s">
        <v>21360</v>
      </c>
      <c r="D7968" t="s">
        <v>8911</v>
      </c>
      <c r="E7968" s="363" t="s">
        <v>18004</v>
      </c>
      <c r="F7968"/>
      <c r="G7968"/>
      <c r="H7968"/>
      <c r="I7968" s="615"/>
    </row>
    <row r="7969" spans="1:9" ht="15" x14ac:dyDescent="0.25">
      <c r="A7969" s="609" t="str">
        <f t="shared" si="124"/>
        <v>367</v>
      </c>
      <c r="B7969">
        <v>367</v>
      </c>
      <c r="C7969" t="s">
        <v>21361</v>
      </c>
      <c r="D7969" t="s">
        <v>8911</v>
      </c>
      <c r="E7969" s="363" t="s">
        <v>18434</v>
      </c>
      <c r="F7969"/>
      <c r="G7969"/>
      <c r="H7969"/>
      <c r="I7969" s="615"/>
    </row>
    <row r="7970" spans="1:9" ht="15" x14ac:dyDescent="0.25">
      <c r="A7970" s="609" t="str">
        <f t="shared" si="124"/>
        <v>370</v>
      </c>
      <c r="B7970">
        <v>370</v>
      </c>
      <c r="C7970" t="s">
        <v>21362</v>
      </c>
      <c r="D7970" t="s">
        <v>8911</v>
      </c>
      <c r="E7970" s="363" t="s">
        <v>21363</v>
      </c>
      <c r="F7970"/>
      <c r="G7970"/>
      <c r="H7970"/>
      <c r="I7970" s="615"/>
    </row>
    <row r="7971" spans="1:9" ht="15" x14ac:dyDescent="0.25">
      <c r="A7971" s="609" t="str">
        <f t="shared" si="124"/>
        <v>368</v>
      </c>
      <c r="B7971">
        <v>368</v>
      </c>
      <c r="C7971" t="s">
        <v>21364</v>
      </c>
      <c r="D7971" t="s">
        <v>8911</v>
      </c>
      <c r="E7971" s="363" t="s">
        <v>13417</v>
      </c>
      <c r="F7971"/>
      <c r="G7971"/>
      <c r="H7971"/>
      <c r="I7971" s="615"/>
    </row>
    <row r="7972" spans="1:9" ht="15" x14ac:dyDescent="0.25">
      <c r="A7972" s="609" t="str">
        <f t="shared" si="124"/>
        <v>11075</v>
      </c>
      <c r="B7972">
        <v>11075</v>
      </c>
      <c r="C7972" t="s">
        <v>21365</v>
      </c>
      <c r="D7972" t="s">
        <v>8911</v>
      </c>
      <c r="E7972" s="363" t="s">
        <v>21366</v>
      </c>
      <c r="F7972"/>
      <c r="G7972"/>
      <c r="H7972"/>
      <c r="I7972" s="615"/>
    </row>
    <row r="7973" spans="1:9" ht="15" x14ac:dyDescent="0.25">
      <c r="A7973" s="609" t="str">
        <f t="shared" si="124"/>
        <v>1381</v>
      </c>
      <c r="B7973">
        <v>1381</v>
      </c>
      <c r="C7973" t="s">
        <v>21367</v>
      </c>
      <c r="D7973" t="s">
        <v>8790</v>
      </c>
      <c r="E7973" s="363" t="s">
        <v>8969</v>
      </c>
      <c r="F7973"/>
      <c r="G7973"/>
      <c r="H7973"/>
      <c r="I7973" s="615"/>
    </row>
    <row r="7974" spans="1:9" ht="15" x14ac:dyDescent="0.25">
      <c r="A7974" s="609" t="str">
        <f t="shared" si="124"/>
        <v>34353</v>
      </c>
      <c r="B7974">
        <v>34353</v>
      </c>
      <c r="C7974" t="s">
        <v>21368</v>
      </c>
      <c r="D7974" t="s">
        <v>8790</v>
      </c>
      <c r="E7974" s="363" t="s">
        <v>8970</v>
      </c>
      <c r="F7974"/>
      <c r="G7974"/>
      <c r="H7974"/>
      <c r="I7974" s="615"/>
    </row>
    <row r="7975" spans="1:9" ht="15" x14ac:dyDescent="0.25">
      <c r="A7975" s="609" t="str">
        <f t="shared" si="124"/>
        <v>37595</v>
      </c>
      <c r="B7975">
        <v>37595</v>
      </c>
      <c r="C7975" t="s">
        <v>21369</v>
      </c>
      <c r="D7975" t="s">
        <v>8790</v>
      </c>
      <c r="E7975" s="363" t="s">
        <v>8946</v>
      </c>
      <c r="F7975"/>
      <c r="G7975"/>
      <c r="H7975"/>
      <c r="I7975" s="615"/>
    </row>
    <row r="7976" spans="1:9" ht="15" x14ac:dyDescent="0.25">
      <c r="A7976" s="609" t="str">
        <f t="shared" si="124"/>
        <v>37596</v>
      </c>
      <c r="B7976">
        <v>37596</v>
      </c>
      <c r="C7976" t="s">
        <v>21370</v>
      </c>
      <c r="D7976" t="s">
        <v>8790</v>
      </c>
      <c r="E7976" s="363" t="s">
        <v>8819</v>
      </c>
      <c r="F7976"/>
      <c r="G7976"/>
      <c r="H7976"/>
      <c r="I7976" s="615"/>
    </row>
    <row r="7977" spans="1:9" ht="15" x14ac:dyDescent="0.25">
      <c r="A7977" s="609" t="str">
        <f t="shared" si="124"/>
        <v>371</v>
      </c>
      <c r="B7977">
        <v>371</v>
      </c>
      <c r="C7977" t="s">
        <v>21371</v>
      </c>
      <c r="D7977" t="s">
        <v>8790</v>
      </c>
      <c r="E7977" s="363" t="s">
        <v>8971</v>
      </c>
      <c r="F7977"/>
      <c r="G7977"/>
      <c r="H7977"/>
      <c r="I7977" s="615"/>
    </row>
    <row r="7978" spans="1:9" ht="15" x14ac:dyDescent="0.25">
      <c r="A7978" s="609" t="str">
        <f t="shared" si="124"/>
        <v>37553</v>
      </c>
      <c r="B7978">
        <v>37553</v>
      </c>
      <c r="C7978" t="s">
        <v>21372</v>
      </c>
      <c r="D7978" t="s">
        <v>8790</v>
      </c>
      <c r="E7978" s="363" t="s">
        <v>8949</v>
      </c>
      <c r="F7978"/>
      <c r="G7978"/>
      <c r="H7978"/>
      <c r="I7978" s="615"/>
    </row>
    <row r="7979" spans="1:9" ht="15" x14ac:dyDescent="0.25">
      <c r="A7979" s="609" t="str">
        <f t="shared" si="124"/>
        <v>37552</v>
      </c>
      <c r="B7979">
        <v>37552</v>
      </c>
      <c r="C7979" t="s">
        <v>21373</v>
      </c>
      <c r="D7979" t="s">
        <v>8790</v>
      </c>
      <c r="E7979" s="363" t="s">
        <v>8825</v>
      </c>
      <c r="F7979"/>
      <c r="G7979"/>
      <c r="H7979"/>
      <c r="I7979" s="615"/>
    </row>
    <row r="7980" spans="1:9" ht="15" x14ac:dyDescent="0.25">
      <c r="A7980" s="609" t="str">
        <f t="shared" si="124"/>
        <v>36880</v>
      </c>
      <c r="B7980">
        <v>36880</v>
      </c>
      <c r="C7980" t="s">
        <v>21374</v>
      </c>
      <c r="D7980" t="s">
        <v>8790</v>
      </c>
      <c r="E7980" s="363" t="s">
        <v>8876</v>
      </c>
      <c r="F7980"/>
      <c r="G7980"/>
      <c r="H7980"/>
      <c r="I7980" s="615"/>
    </row>
    <row r="7981" spans="1:9" ht="15" x14ac:dyDescent="0.25">
      <c r="A7981" s="609" t="str">
        <f t="shared" si="124"/>
        <v>34355</v>
      </c>
      <c r="B7981">
        <v>34355</v>
      </c>
      <c r="C7981" t="s">
        <v>21375</v>
      </c>
      <c r="D7981" t="s">
        <v>8790</v>
      </c>
      <c r="E7981" s="363" t="s">
        <v>8972</v>
      </c>
      <c r="F7981"/>
      <c r="G7981"/>
      <c r="H7981"/>
      <c r="I7981" s="615"/>
    </row>
    <row r="7982" spans="1:9" ht="15" x14ac:dyDescent="0.25">
      <c r="A7982" s="609" t="str">
        <f t="shared" si="124"/>
        <v>130</v>
      </c>
      <c r="B7982">
        <v>130</v>
      </c>
      <c r="C7982" t="s">
        <v>21376</v>
      </c>
      <c r="D7982" t="s">
        <v>8790</v>
      </c>
      <c r="E7982" s="363" t="s">
        <v>21377</v>
      </c>
      <c r="F7982"/>
      <c r="G7982"/>
      <c r="H7982"/>
      <c r="I7982" s="615"/>
    </row>
    <row r="7983" spans="1:9" ht="15" x14ac:dyDescent="0.25">
      <c r="A7983" s="609" t="str">
        <f t="shared" si="124"/>
        <v>135</v>
      </c>
      <c r="B7983">
        <v>135</v>
      </c>
      <c r="C7983" t="s">
        <v>21378</v>
      </c>
      <c r="D7983" t="s">
        <v>8790</v>
      </c>
      <c r="E7983" s="363" t="s">
        <v>9734</v>
      </c>
      <c r="F7983"/>
      <c r="G7983"/>
      <c r="H7983"/>
      <c r="I7983" s="615"/>
    </row>
    <row r="7984" spans="1:9" ht="15" x14ac:dyDescent="0.25">
      <c r="A7984" s="609" t="str">
        <f t="shared" ref="A7984:A8047" si="125">IF(ISERROR(SEARCH("/",B7984)=6),TRIM(CLEAN(B7984)),IF(SEARCH("/",B7984)=6,IF(LEN(TRIM(CLEAN(B7984)))=7,LEFT(TRIM(CLEAN(B7984)),6)&amp;"00"&amp;RIGHT(TRIM(CLEAN(B7984)),1),LEFT(TRIM(CLEAN(B7984)),6)&amp;"0"&amp;RIGHT(TRIM(CLEAN(B7984)),2)),TRIM(CLEAN(B7984))))</f>
        <v>36886</v>
      </c>
      <c r="B7984">
        <v>36886</v>
      </c>
      <c r="C7984" t="s">
        <v>21379</v>
      </c>
      <c r="D7984" t="s">
        <v>8790</v>
      </c>
      <c r="E7984" s="363" t="s">
        <v>8975</v>
      </c>
      <c r="F7984"/>
      <c r="G7984"/>
      <c r="H7984"/>
      <c r="I7984" s="615"/>
    </row>
    <row r="7985" spans="1:9" ht="15" x14ac:dyDescent="0.25">
      <c r="A7985" s="609" t="str">
        <f t="shared" si="125"/>
        <v>38546</v>
      </c>
      <c r="B7985">
        <v>38546</v>
      </c>
      <c r="C7985" t="s">
        <v>21380</v>
      </c>
      <c r="D7985" t="s">
        <v>8911</v>
      </c>
      <c r="E7985" s="363" t="s">
        <v>21381</v>
      </c>
      <c r="F7985"/>
      <c r="G7985"/>
      <c r="H7985"/>
      <c r="I7985" s="615"/>
    </row>
    <row r="7986" spans="1:9" ht="15" x14ac:dyDescent="0.25">
      <c r="A7986" s="609" t="str">
        <f t="shared" si="125"/>
        <v>34549</v>
      </c>
      <c r="B7986">
        <v>34549</v>
      </c>
      <c r="C7986" t="s">
        <v>21382</v>
      </c>
      <c r="D7986" t="s">
        <v>8911</v>
      </c>
      <c r="E7986" s="363" t="s">
        <v>21383</v>
      </c>
      <c r="F7986"/>
      <c r="G7986"/>
      <c r="H7986"/>
      <c r="I7986" s="615"/>
    </row>
    <row r="7987" spans="1:9" ht="15" x14ac:dyDescent="0.25">
      <c r="A7987" s="609" t="str">
        <f t="shared" si="125"/>
        <v>6081</v>
      </c>
      <c r="B7987">
        <v>6081</v>
      </c>
      <c r="C7987" t="s">
        <v>21384</v>
      </c>
      <c r="D7987" t="s">
        <v>8911</v>
      </c>
      <c r="E7987" s="363" t="s">
        <v>18151</v>
      </c>
      <c r="F7987"/>
      <c r="G7987"/>
      <c r="H7987"/>
      <c r="I7987" s="615"/>
    </row>
    <row r="7988" spans="1:9" ht="15" x14ac:dyDescent="0.25">
      <c r="A7988" s="609" t="str">
        <f t="shared" si="125"/>
        <v>6077</v>
      </c>
      <c r="B7988">
        <v>6077</v>
      </c>
      <c r="C7988" t="s">
        <v>21385</v>
      </c>
      <c r="D7988" t="s">
        <v>8911</v>
      </c>
      <c r="E7988" s="363" t="s">
        <v>9205</v>
      </c>
      <c r="F7988"/>
      <c r="G7988"/>
      <c r="H7988"/>
      <c r="I7988" s="615"/>
    </row>
    <row r="7989" spans="1:9" ht="15" x14ac:dyDescent="0.25">
      <c r="A7989" s="609" t="str">
        <f t="shared" si="125"/>
        <v>6079</v>
      </c>
      <c r="B7989">
        <v>6079</v>
      </c>
      <c r="C7989" t="s">
        <v>21386</v>
      </c>
      <c r="D7989" t="s">
        <v>8911</v>
      </c>
      <c r="E7989" s="363" t="s">
        <v>8882</v>
      </c>
      <c r="F7989"/>
      <c r="G7989"/>
      <c r="H7989"/>
      <c r="I7989" s="615"/>
    </row>
    <row r="7990" spans="1:9" ht="15" x14ac:dyDescent="0.25">
      <c r="A7990" s="609" t="str">
        <f t="shared" si="125"/>
        <v>1091</v>
      </c>
      <c r="B7990">
        <v>1091</v>
      </c>
      <c r="C7990" t="s">
        <v>21387</v>
      </c>
      <c r="D7990" t="s">
        <v>8781</v>
      </c>
      <c r="E7990" s="363" t="s">
        <v>9517</v>
      </c>
      <c r="F7990"/>
      <c r="G7990"/>
      <c r="H7990"/>
      <c r="I7990" s="615"/>
    </row>
    <row r="7991" spans="1:9" ht="15" x14ac:dyDescent="0.25">
      <c r="A7991" s="609" t="str">
        <f t="shared" si="125"/>
        <v>1094</v>
      </c>
      <c r="B7991">
        <v>1094</v>
      </c>
      <c r="C7991" t="s">
        <v>21388</v>
      </c>
      <c r="D7991" t="s">
        <v>8781</v>
      </c>
      <c r="E7991" s="363" t="s">
        <v>17900</v>
      </c>
      <c r="F7991"/>
      <c r="G7991"/>
      <c r="H7991"/>
      <c r="I7991" s="615"/>
    </row>
    <row r="7992" spans="1:9" ht="15" x14ac:dyDescent="0.25">
      <c r="A7992" s="609" t="str">
        <f t="shared" si="125"/>
        <v>1095</v>
      </c>
      <c r="B7992">
        <v>1095</v>
      </c>
      <c r="C7992" t="s">
        <v>21389</v>
      </c>
      <c r="D7992" t="s">
        <v>8781</v>
      </c>
      <c r="E7992" s="363" t="s">
        <v>21390</v>
      </c>
      <c r="F7992"/>
      <c r="G7992"/>
      <c r="H7992"/>
      <c r="I7992" s="615"/>
    </row>
    <row r="7993" spans="1:9" ht="15" x14ac:dyDescent="0.25">
      <c r="A7993" s="609" t="str">
        <f t="shared" si="125"/>
        <v>1092</v>
      </c>
      <c r="B7993">
        <v>1092</v>
      </c>
      <c r="C7993" t="s">
        <v>21391</v>
      </c>
      <c r="D7993" t="s">
        <v>8781</v>
      </c>
      <c r="E7993" s="363" t="s">
        <v>9542</v>
      </c>
      <c r="F7993"/>
      <c r="G7993"/>
      <c r="H7993"/>
      <c r="I7993" s="615"/>
    </row>
    <row r="7994" spans="1:9" ht="15" x14ac:dyDescent="0.25">
      <c r="A7994" s="609" t="str">
        <f t="shared" si="125"/>
        <v>1093</v>
      </c>
      <c r="B7994">
        <v>1093</v>
      </c>
      <c r="C7994" t="s">
        <v>21392</v>
      </c>
      <c r="D7994" t="s">
        <v>8781</v>
      </c>
      <c r="E7994" s="363" t="s">
        <v>21393</v>
      </c>
      <c r="F7994"/>
      <c r="G7994"/>
      <c r="H7994"/>
      <c r="I7994" s="615"/>
    </row>
    <row r="7995" spans="1:9" ht="15" x14ac:dyDescent="0.25">
      <c r="A7995" s="609" t="str">
        <f t="shared" si="125"/>
        <v>1090</v>
      </c>
      <c r="B7995">
        <v>1090</v>
      </c>
      <c r="C7995" t="s">
        <v>21394</v>
      </c>
      <c r="D7995" t="s">
        <v>8781</v>
      </c>
      <c r="E7995" s="363" t="s">
        <v>21395</v>
      </c>
      <c r="F7995"/>
      <c r="G7995"/>
      <c r="H7995"/>
      <c r="I7995" s="615"/>
    </row>
    <row r="7996" spans="1:9" ht="15" x14ac:dyDescent="0.25">
      <c r="A7996" s="609" t="str">
        <f t="shared" si="125"/>
        <v>1096</v>
      </c>
      <c r="B7996">
        <v>1096</v>
      </c>
      <c r="C7996" t="s">
        <v>21396</v>
      </c>
      <c r="D7996" t="s">
        <v>8781</v>
      </c>
      <c r="E7996" s="363" t="s">
        <v>21397</v>
      </c>
      <c r="F7996"/>
      <c r="G7996"/>
      <c r="H7996"/>
      <c r="I7996" s="615"/>
    </row>
    <row r="7997" spans="1:9" ht="15" x14ac:dyDescent="0.25">
      <c r="A7997" s="609" t="str">
        <f t="shared" si="125"/>
        <v>1097</v>
      </c>
      <c r="B7997">
        <v>1097</v>
      </c>
      <c r="C7997" t="s">
        <v>21398</v>
      </c>
      <c r="D7997" t="s">
        <v>8781</v>
      </c>
      <c r="E7997" s="363" t="s">
        <v>21399</v>
      </c>
      <c r="F7997"/>
      <c r="G7997"/>
      <c r="H7997"/>
      <c r="I7997" s="615"/>
    </row>
    <row r="7998" spans="1:9" ht="15" x14ac:dyDescent="0.25">
      <c r="A7998" s="609" t="str">
        <f t="shared" si="125"/>
        <v>378</v>
      </c>
      <c r="B7998">
        <v>378</v>
      </c>
      <c r="C7998" t="s">
        <v>21400</v>
      </c>
      <c r="D7998" t="s">
        <v>8786</v>
      </c>
      <c r="E7998" s="363" t="s">
        <v>11860</v>
      </c>
      <c r="F7998"/>
      <c r="G7998"/>
      <c r="H7998"/>
      <c r="I7998" s="615"/>
    </row>
    <row r="7999" spans="1:9" ht="15" x14ac:dyDescent="0.25">
      <c r="A7999" s="609" t="str">
        <f t="shared" si="125"/>
        <v>40911</v>
      </c>
      <c r="B7999">
        <v>40911</v>
      </c>
      <c r="C7999" t="s">
        <v>21401</v>
      </c>
      <c r="D7999" t="s">
        <v>8914</v>
      </c>
      <c r="E7999" s="363" t="s">
        <v>32002</v>
      </c>
      <c r="F7999"/>
      <c r="G7999"/>
      <c r="H7999"/>
      <c r="I7999" s="615"/>
    </row>
    <row r="8000" spans="1:9" ht="15" x14ac:dyDescent="0.25">
      <c r="A8000" s="609" t="str">
        <f t="shared" si="125"/>
        <v>33939</v>
      </c>
      <c r="B8000">
        <v>33939</v>
      </c>
      <c r="C8000" t="s">
        <v>21403</v>
      </c>
      <c r="D8000" t="s">
        <v>8786</v>
      </c>
      <c r="E8000" s="363" t="s">
        <v>26997</v>
      </c>
      <c r="F8000"/>
      <c r="G8000"/>
      <c r="H8000"/>
      <c r="I8000" s="615"/>
    </row>
    <row r="8001" spans="1:9" ht="15" x14ac:dyDescent="0.25">
      <c r="A8001" s="609" t="str">
        <f t="shared" si="125"/>
        <v>40815</v>
      </c>
      <c r="B8001">
        <v>40815</v>
      </c>
      <c r="C8001" t="s">
        <v>21404</v>
      </c>
      <c r="D8001" t="s">
        <v>8914</v>
      </c>
      <c r="E8001" s="363" t="s">
        <v>32003</v>
      </c>
      <c r="F8001"/>
      <c r="G8001"/>
      <c r="H8001"/>
      <c r="I8001" s="615"/>
    </row>
    <row r="8002" spans="1:9" ht="15" x14ac:dyDescent="0.25">
      <c r="A8002" s="609" t="str">
        <f t="shared" si="125"/>
        <v>34760</v>
      </c>
      <c r="B8002">
        <v>34760</v>
      </c>
      <c r="C8002" t="s">
        <v>21406</v>
      </c>
      <c r="D8002" t="s">
        <v>8786</v>
      </c>
      <c r="E8002" s="363" t="s">
        <v>28329</v>
      </c>
      <c r="F8002"/>
      <c r="G8002"/>
      <c r="H8002"/>
      <c r="I8002" s="615"/>
    </row>
    <row r="8003" spans="1:9" ht="15" x14ac:dyDescent="0.25">
      <c r="A8003" s="609" t="str">
        <f t="shared" si="125"/>
        <v>40935</v>
      </c>
      <c r="B8003">
        <v>40935</v>
      </c>
      <c r="C8003" t="s">
        <v>21408</v>
      </c>
      <c r="D8003" t="s">
        <v>8914</v>
      </c>
      <c r="E8003" s="363" t="s">
        <v>32004</v>
      </c>
      <c r="F8003"/>
      <c r="G8003"/>
      <c r="H8003"/>
      <c r="I8003" s="615"/>
    </row>
    <row r="8004" spans="1:9" ht="15" x14ac:dyDescent="0.25">
      <c r="A8004" s="609" t="str">
        <f t="shared" si="125"/>
        <v>33952</v>
      </c>
      <c r="B8004">
        <v>33952</v>
      </c>
      <c r="C8004" t="s">
        <v>21410</v>
      </c>
      <c r="D8004" t="s">
        <v>8786</v>
      </c>
      <c r="E8004" s="363" t="s">
        <v>10351</v>
      </c>
      <c r="F8004"/>
      <c r="G8004"/>
      <c r="H8004"/>
      <c r="I8004" s="615"/>
    </row>
    <row r="8005" spans="1:9" ht="15" x14ac:dyDescent="0.25">
      <c r="A8005" s="609" t="str">
        <f t="shared" si="125"/>
        <v>40816</v>
      </c>
      <c r="B8005">
        <v>40816</v>
      </c>
      <c r="C8005" t="s">
        <v>21412</v>
      </c>
      <c r="D8005" t="s">
        <v>8914</v>
      </c>
      <c r="E8005" s="363" t="s">
        <v>32005</v>
      </c>
      <c r="F8005"/>
      <c r="G8005"/>
      <c r="H8005"/>
      <c r="I8005" s="615"/>
    </row>
    <row r="8006" spans="1:9" ht="15" x14ac:dyDescent="0.25">
      <c r="A8006" s="609" t="str">
        <f t="shared" si="125"/>
        <v>33953</v>
      </c>
      <c r="B8006">
        <v>33953</v>
      </c>
      <c r="C8006" t="s">
        <v>21414</v>
      </c>
      <c r="D8006" t="s">
        <v>8786</v>
      </c>
      <c r="E8006" s="363" t="s">
        <v>32006</v>
      </c>
      <c r="F8006"/>
      <c r="G8006"/>
      <c r="H8006"/>
      <c r="I8006" s="615"/>
    </row>
    <row r="8007" spans="1:9" ht="15" x14ac:dyDescent="0.25">
      <c r="A8007" s="609" t="str">
        <f t="shared" si="125"/>
        <v>40817</v>
      </c>
      <c r="B8007">
        <v>40817</v>
      </c>
      <c r="C8007" t="s">
        <v>21416</v>
      </c>
      <c r="D8007" t="s">
        <v>8914</v>
      </c>
      <c r="E8007" s="363" t="s">
        <v>32007</v>
      </c>
      <c r="F8007"/>
      <c r="G8007"/>
      <c r="H8007"/>
      <c r="I8007" s="615"/>
    </row>
    <row r="8008" spans="1:9" ht="15" x14ac:dyDescent="0.25">
      <c r="A8008" s="609" t="str">
        <f t="shared" si="125"/>
        <v>13348</v>
      </c>
      <c r="B8008">
        <v>13348</v>
      </c>
      <c r="C8008" t="s">
        <v>21418</v>
      </c>
      <c r="D8008" t="s">
        <v>8781</v>
      </c>
      <c r="E8008" s="363" t="s">
        <v>8835</v>
      </c>
      <c r="F8008"/>
      <c r="G8008"/>
      <c r="H8008"/>
      <c r="I8008" s="615"/>
    </row>
    <row r="8009" spans="1:9" ht="15" x14ac:dyDescent="0.25">
      <c r="A8009" s="609" t="str">
        <f t="shared" si="125"/>
        <v>39211</v>
      </c>
      <c r="B8009">
        <v>39211</v>
      </c>
      <c r="C8009" t="s">
        <v>21419</v>
      </c>
      <c r="D8009" t="s">
        <v>8781</v>
      </c>
      <c r="E8009" s="363" t="s">
        <v>9719</v>
      </c>
      <c r="F8009"/>
      <c r="G8009"/>
      <c r="H8009"/>
      <c r="I8009" s="615"/>
    </row>
    <row r="8010" spans="1:9" ht="15" x14ac:dyDescent="0.25">
      <c r="A8010" s="609" t="str">
        <f t="shared" si="125"/>
        <v>39212</v>
      </c>
      <c r="B8010">
        <v>39212</v>
      </c>
      <c r="C8010" t="s">
        <v>21420</v>
      </c>
      <c r="D8010" t="s">
        <v>8781</v>
      </c>
      <c r="E8010" s="363" t="s">
        <v>9184</v>
      </c>
      <c r="F8010"/>
      <c r="G8010"/>
      <c r="H8010"/>
      <c r="I8010" s="615"/>
    </row>
    <row r="8011" spans="1:9" ht="15" x14ac:dyDescent="0.25">
      <c r="A8011" s="609" t="str">
        <f t="shared" si="125"/>
        <v>39208</v>
      </c>
      <c r="B8011">
        <v>39208</v>
      </c>
      <c r="C8011" t="s">
        <v>21421</v>
      </c>
      <c r="D8011" t="s">
        <v>8781</v>
      </c>
      <c r="E8011" s="363" t="s">
        <v>11070</v>
      </c>
      <c r="F8011"/>
      <c r="G8011"/>
      <c r="H8011"/>
      <c r="I8011" s="615"/>
    </row>
    <row r="8012" spans="1:9" ht="15" x14ac:dyDescent="0.25">
      <c r="A8012" s="609" t="str">
        <f t="shared" si="125"/>
        <v>39210</v>
      </c>
      <c r="B8012">
        <v>39210</v>
      </c>
      <c r="C8012" t="s">
        <v>21422</v>
      </c>
      <c r="D8012" t="s">
        <v>8781</v>
      </c>
      <c r="E8012" s="363" t="s">
        <v>9034</v>
      </c>
      <c r="F8012"/>
      <c r="G8012"/>
      <c r="H8012"/>
      <c r="I8012" s="615"/>
    </row>
    <row r="8013" spans="1:9" ht="15" x14ac:dyDescent="0.25">
      <c r="A8013" s="609" t="str">
        <f t="shared" si="125"/>
        <v>39214</v>
      </c>
      <c r="B8013">
        <v>39214</v>
      </c>
      <c r="C8013" t="s">
        <v>21423</v>
      </c>
      <c r="D8013" t="s">
        <v>8781</v>
      </c>
      <c r="E8013" s="363" t="s">
        <v>9183</v>
      </c>
      <c r="F8013"/>
      <c r="G8013"/>
      <c r="H8013"/>
      <c r="I8013" s="615"/>
    </row>
    <row r="8014" spans="1:9" ht="15" x14ac:dyDescent="0.25">
      <c r="A8014" s="609" t="str">
        <f t="shared" si="125"/>
        <v>39213</v>
      </c>
      <c r="B8014">
        <v>39213</v>
      </c>
      <c r="C8014" t="s">
        <v>21424</v>
      </c>
      <c r="D8014" t="s">
        <v>8781</v>
      </c>
      <c r="E8014" s="363" t="s">
        <v>9607</v>
      </c>
      <c r="F8014"/>
      <c r="G8014"/>
      <c r="H8014"/>
      <c r="I8014" s="615"/>
    </row>
    <row r="8015" spans="1:9" ht="15" x14ac:dyDescent="0.25">
      <c r="A8015" s="609" t="str">
        <f t="shared" si="125"/>
        <v>39209</v>
      </c>
      <c r="B8015">
        <v>39209</v>
      </c>
      <c r="C8015" t="s">
        <v>21425</v>
      </c>
      <c r="D8015" t="s">
        <v>8781</v>
      </c>
      <c r="E8015" s="363" t="s">
        <v>17181</v>
      </c>
      <c r="F8015"/>
      <c r="G8015"/>
      <c r="H8015"/>
      <c r="I8015" s="615"/>
    </row>
    <row r="8016" spans="1:9" ht="15" x14ac:dyDescent="0.25">
      <c r="A8016" s="609" t="str">
        <f t="shared" si="125"/>
        <v>39207</v>
      </c>
      <c r="B8016">
        <v>39207</v>
      </c>
      <c r="C8016" t="s">
        <v>21426</v>
      </c>
      <c r="D8016" t="s">
        <v>8781</v>
      </c>
      <c r="E8016" s="363" t="s">
        <v>9034</v>
      </c>
      <c r="F8016"/>
      <c r="G8016"/>
      <c r="H8016"/>
      <c r="I8016" s="615"/>
    </row>
    <row r="8017" spans="1:9" ht="15" x14ac:dyDescent="0.25">
      <c r="A8017" s="609" t="str">
        <f t="shared" si="125"/>
        <v>39215</v>
      </c>
      <c r="B8017">
        <v>39215</v>
      </c>
      <c r="C8017" t="s">
        <v>21427</v>
      </c>
      <c r="D8017" t="s">
        <v>8781</v>
      </c>
      <c r="E8017" s="363" t="s">
        <v>8843</v>
      </c>
      <c r="F8017"/>
      <c r="G8017"/>
      <c r="H8017"/>
      <c r="I8017" s="615"/>
    </row>
    <row r="8018" spans="1:9" ht="15" x14ac:dyDescent="0.25">
      <c r="A8018" s="609" t="str">
        <f t="shared" si="125"/>
        <v>39216</v>
      </c>
      <c r="B8018">
        <v>39216</v>
      </c>
      <c r="C8018" t="s">
        <v>21428</v>
      </c>
      <c r="D8018" t="s">
        <v>8781</v>
      </c>
      <c r="E8018" s="363" t="s">
        <v>9714</v>
      </c>
      <c r="F8018"/>
      <c r="G8018"/>
      <c r="H8018"/>
      <c r="I8018" s="615"/>
    </row>
    <row r="8019" spans="1:9" ht="15" x14ac:dyDescent="0.25">
      <c r="A8019" s="609" t="str">
        <f t="shared" si="125"/>
        <v>11267</v>
      </c>
      <c r="B8019">
        <v>11267</v>
      </c>
      <c r="C8019" t="s">
        <v>21429</v>
      </c>
      <c r="D8019" t="s">
        <v>8781</v>
      </c>
      <c r="E8019" s="363" t="s">
        <v>9172</v>
      </c>
      <c r="F8019"/>
      <c r="G8019"/>
      <c r="H8019"/>
      <c r="I8019" s="615"/>
    </row>
    <row r="8020" spans="1:9" ht="15" x14ac:dyDescent="0.25">
      <c r="A8020" s="609" t="str">
        <f t="shared" si="125"/>
        <v>379</v>
      </c>
      <c r="B8020">
        <v>379</v>
      </c>
      <c r="C8020" t="s">
        <v>21430</v>
      </c>
      <c r="D8020" t="s">
        <v>8781</v>
      </c>
      <c r="E8020" s="363" t="s">
        <v>9172</v>
      </c>
      <c r="F8020"/>
      <c r="G8020"/>
      <c r="H8020"/>
      <c r="I8020" s="615"/>
    </row>
    <row r="8021" spans="1:9" ht="15" x14ac:dyDescent="0.25">
      <c r="A8021" s="609" t="str">
        <f t="shared" si="125"/>
        <v>510</v>
      </c>
      <c r="B8021">
        <v>510</v>
      </c>
      <c r="C8021" t="s">
        <v>21431</v>
      </c>
      <c r="D8021" t="s">
        <v>8790</v>
      </c>
      <c r="E8021" s="363" t="s">
        <v>12791</v>
      </c>
      <c r="F8021"/>
      <c r="G8021"/>
      <c r="H8021"/>
      <c r="I8021" s="615"/>
    </row>
    <row r="8022" spans="1:9" ht="15" x14ac:dyDescent="0.25">
      <c r="A8022" s="609" t="str">
        <f t="shared" si="125"/>
        <v>516</v>
      </c>
      <c r="B8022">
        <v>516</v>
      </c>
      <c r="C8022" t="s">
        <v>21432</v>
      </c>
      <c r="D8022" t="s">
        <v>8790</v>
      </c>
      <c r="E8022" s="363" t="s">
        <v>9702</v>
      </c>
      <c r="F8022"/>
      <c r="G8022"/>
      <c r="H8022"/>
      <c r="I8022" s="615"/>
    </row>
    <row r="8023" spans="1:9" ht="15" x14ac:dyDescent="0.25">
      <c r="A8023" s="609" t="str">
        <f t="shared" si="125"/>
        <v>509</v>
      </c>
      <c r="B8023">
        <v>509</v>
      </c>
      <c r="C8023" t="s">
        <v>21433</v>
      </c>
      <c r="D8023" t="s">
        <v>8790</v>
      </c>
      <c r="E8023" s="363" t="s">
        <v>12810</v>
      </c>
      <c r="F8023"/>
      <c r="G8023"/>
      <c r="H8023"/>
      <c r="I8023" s="615"/>
    </row>
    <row r="8024" spans="1:9" ht="15" x14ac:dyDescent="0.25">
      <c r="A8024" s="609" t="str">
        <f t="shared" si="125"/>
        <v>40331</v>
      </c>
      <c r="B8024">
        <v>40331</v>
      </c>
      <c r="C8024" t="s">
        <v>21434</v>
      </c>
      <c r="D8024" t="s">
        <v>8786</v>
      </c>
      <c r="E8024" s="363" t="s">
        <v>8780</v>
      </c>
      <c r="F8024"/>
      <c r="G8024"/>
      <c r="H8024"/>
      <c r="I8024" s="615"/>
    </row>
    <row r="8025" spans="1:9" ht="15" x14ac:dyDescent="0.25">
      <c r="A8025" s="609" t="str">
        <f t="shared" si="125"/>
        <v>40930</v>
      </c>
      <c r="B8025">
        <v>40930</v>
      </c>
      <c r="C8025" t="s">
        <v>21435</v>
      </c>
      <c r="D8025" t="s">
        <v>8914</v>
      </c>
      <c r="E8025" s="363" t="s">
        <v>32008</v>
      </c>
      <c r="F8025"/>
      <c r="G8025"/>
      <c r="H8025"/>
      <c r="I8025" s="615"/>
    </row>
    <row r="8026" spans="1:9" ht="15" x14ac:dyDescent="0.25">
      <c r="A8026" s="609" t="str">
        <f t="shared" si="125"/>
        <v>11761</v>
      </c>
      <c r="B8026">
        <v>11761</v>
      </c>
      <c r="C8026" t="s">
        <v>21437</v>
      </c>
      <c r="D8026" t="s">
        <v>8781</v>
      </c>
      <c r="E8026" s="363" t="s">
        <v>18445</v>
      </c>
      <c r="F8026"/>
      <c r="G8026"/>
      <c r="H8026"/>
      <c r="I8026" s="615"/>
    </row>
    <row r="8027" spans="1:9" ht="15" x14ac:dyDescent="0.25">
      <c r="A8027" s="609" t="str">
        <f t="shared" si="125"/>
        <v>377</v>
      </c>
      <c r="B8027">
        <v>377</v>
      </c>
      <c r="C8027" t="s">
        <v>21438</v>
      </c>
      <c r="D8027" t="s">
        <v>8781</v>
      </c>
      <c r="E8027" s="363" t="s">
        <v>21439</v>
      </c>
      <c r="F8027"/>
      <c r="G8027"/>
      <c r="H8027"/>
      <c r="I8027" s="615"/>
    </row>
    <row r="8028" spans="1:9" ht="15" x14ac:dyDescent="0.25">
      <c r="A8028" s="609" t="str">
        <f t="shared" si="125"/>
        <v>7588</v>
      </c>
      <c r="B8028">
        <v>7588</v>
      </c>
      <c r="C8028" t="s">
        <v>21440</v>
      </c>
      <c r="D8028" t="s">
        <v>8781</v>
      </c>
      <c r="E8028" s="363" t="s">
        <v>12222</v>
      </c>
      <c r="F8028"/>
      <c r="G8028"/>
      <c r="H8028"/>
      <c r="I8028" s="615"/>
    </row>
    <row r="8029" spans="1:9" ht="15" x14ac:dyDescent="0.25">
      <c r="A8029" s="609" t="str">
        <f t="shared" si="125"/>
        <v>34392</v>
      </c>
      <c r="B8029">
        <v>34392</v>
      </c>
      <c r="C8029" t="s">
        <v>21441</v>
      </c>
      <c r="D8029" t="s">
        <v>8786</v>
      </c>
      <c r="E8029" s="363" t="s">
        <v>9351</v>
      </c>
      <c r="F8029"/>
      <c r="G8029"/>
      <c r="H8029"/>
      <c r="I8029" s="615"/>
    </row>
    <row r="8030" spans="1:9" ht="15" x14ac:dyDescent="0.25">
      <c r="A8030" s="609" t="str">
        <f t="shared" si="125"/>
        <v>40908</v>
      </c>
      <c r="B8030">
        <v>40908</v>
      </c>
      <c r="C8030" t="s">
        <v>21442</v>
      </c>
      <c r="D8030" t="s">
        <v>8914</v>
      </c>
      <c r="E8030" s="363" t="s">
        <v>32009</v>
      </c>
      <c r="F8030"/>
      <c r="G8030"/>
      <c r="H8030"/>
      <c r="I8030" s="615"/>
    </row>
    <row r="8031" spans="1:9" ht="15" x14ac:dyDescent="0.25">
      <c r="A8031" s="609" t="str">
        <f t="shared" si="125"/>
        <v>34551</v>
      </c>
      <c r="B8031">
        <v>34551</v>
      </c>
      <c r="C8031" t="s">
        <v>21444</v>
      </c>
      <c r="D8031" t="s">
        <v>8786</v>
      </c>
      <c r="E8031" s="363" t="s">
        <v>14612</v>
      </c>
      <c r="F8031"/>
      <c r="G8031"/>
      <c r="H8031"/>
      <c r="I8031" s="615"/>
    </row>
    <row r="8032" spans="1:9" ht="15" x14ac:dyDescent="0.25">
      <c r="A8032" s="609" t="str">
        <f t="shared" si="125"/>
        <v>41078</v>
      </c>
      <c r="B8032">
        <v>41078</v>
      </c>
      <c r="C8032" t="s">
        <v>21445</v>
      </c>
      <c r="D8032" t="s">
        <v>8914</v>
      </c>
      <c r="E8032" s="363" t="s">
        <v>32010</v>
      </c>
      <c r="F8032"/>
      <c r="G8032"/>
      <c r="H8032"/>
      <c r="I8032" s="615"/>
    </row>
    <row r="8033" spans="1:9" ht="15" x14ac:dyDescent="0.25">
      <c r="A8033" s="609" t="str">
        <f t="shared" si="125"/>
        <v>246</v>
      </c>
      <c r="B8033">
        <v>246</v>
      </c>
      <c r="C8033" t="s">
        <v>21447</v>
      </c>
      <c r="D8033" t="s">
        <v>8786</v>
      </c>
      <c r="E8033" s="363" t="s">
        <v>8882</v>
      </c>
      <c r="F8033"/>
      <c r="G8033"/>
      <c r="H8033"/>
      <c r="I8033" s="615"/>
    </row>
    <row r="8034" spans="1:9" ht="15" x14ac:dyDescent="0.25">
      <c r="A8034" s="609" t="str">
        <f t="shared" si="125"/>
        <v>40927</v>
      </c>
      <c r="B8034">
        <v>40927</v>
      </c>
      <c r="C8034" t="s">
        <v>21448</v>
      </c>
      <c r="D8034" t="s">
        <v>8914</v>
      </c>
      <c r="E8034" s="363" t="s">
        <v>32011</v>
      </c>
      <c r="F8034"/>
      <c r="G8034"/>
      <c r="H8034"/>
      <c r="I8034" s="615"/>
    </row>
    <row r="8035" spans="1:9" ht="15" x14ac:dyDescent="0.25">
      <c r="A8035" s="609" t="str">
        <f t="shared" si="125"/>
        <v>2350</v>
      </c>
      <c r="B8035">
        <v>2350</v>
      </c>
      <c r="C8035" t="s">
        <v>21450</v>
      </c>
      <c r="D8035" t="s">
        <v>8786</v>
      </c>
      <c r="E8035" s="363" t="s">
        <v>9405</v>
      </c>
      <c r="F8035"/>
      <c r="G8035"/>
      <c r="H8035"/>
      <c r="I8035" s="615"/>
    </row>
    <row r="8036" spans="1:9" ht="15" x14ac:dyDescent="0.25">
      <c r="A8036" s="609" t="str">
        <f t="shared" si="125"/>
        <v>40812</v>
      </c>
      <c r="B8036">
        <v>40812</v>
      </c>
      <c r="C8036" t="s">
        <v>21451</v>
      </c>
      <c r="D8036" t="s">
        <v>8914</v>
      </c>
      <c r="E8036" s="363" t="s">
        <v>32012</v>
      </c>
      <c r="F8036"/>
      <c r="G8036"/>
      <c r="H8036"/>
      <c r="I8036" s="615"/>
    </row>
    <row r="8037" spans="1:9" ht="15" x14ac:dyDescent="0.25">
      <c r="A8037" s="609" t="str">
        <f t="shared" si="125"/>
        <v>245</v>
      </c>
      <c r="B8037">
        <v>245</v>
      </c>
      <c r="C8037" t="s">
        <v>21453</v>
      </c>
      <c r="D8037" t="s">
        <v>8786</v>
      </c>
      <c r="E8037" s="363" t="s">
        <v>10015</v>
      </c>
      <c r="F8037"/>
      <c r="G8037"/>
      <c r="H8037"/>
      <c r="I8037" s="615"/>
    </row>
    <row r="8038" spans="1:9" ht="15" x14ac:dyDescent="0.25">
      <c r="A8038" s="609" t="str">
        <f t="shared" si="125"/>
        <v>41090</v>
      </c>
      <c r="B8038">
        <v>41090</v>
      </c>
      <c r="C8038" t="s">
        <v>21454</v>
      </c>
      <c r="D8038" t="s">
        <v>8914</v>
      </c>
      <c r="E8038" s="363" t="s">
        <v>32013</v>
      </c>
      <c r="F8038"/>
      <c r="G8038"/>
      <c r="H8038"/>
      <c r="I8038" s="615"/>
    </row>
    <row r="8039" spans="1:9" ht="15" x14ac:dyDescent="0.25">
      <c r="A8039" s="609" t="str">
        <f t="shared" si="125"/>
        <v>251</v>
      </c>
      <c r="B8039">
        <v>251</v>
      </c>
      <c r="C8039" t="s">
        <v>21456</v>
      </c>
      <c r="D8039" t="s">
        <v>8786</v>
      </c>
      <c r="E8039" s="363" t="s">
        <v>11474</v>
      </c>
      <c r="F8039"/>
      <c r="G8039"/>
      <c r="H8039"/>
      <c r="I8039" s="615"/>
    </row>
    <row r="8040" spans="1:9" ht="15" x14ac:dyDescent="0.25">
      <c r="A8040" s="609" t="str">
        <f t="shared" si="125"/>
        <v>40975</v>
      </c>
      <c r="B8040">
        <v>40975</v>
      </c>
      <c r="C8040" t="s">
        <v>21457</v>
      </c>
      <c r="D8040" t="s">
        <v>8914</v>
      </c>
      <c r="E8040" s="363" t="s">
        <v>32014</v>
      </c>
      <c r="F8040"/>
      <c r="G8040"/>
      <c r="H8040"/>
      <c r="I8040" s="615"/>
    </row>
    <row r="8041" spans="1:9" ht="15" x14ac:dyDescent="0.25">
      <c r="A8041" s="609" t="str">
        <f t="shared" si="125"/>
        <v>6127</v>
      </c>
      <c r="B8041">
        <v>6127</v>
      </c>
      <c r="C8041" t="s">
        <v>21459</v>
      </c>
      <c r="D8041" t="s">
        <v>8786</v>
      </c>
      <c r="E8041" s="363" t="s">
        <v>9305</v>
      </c>
      <c r="F8041"/>
      <c r="G8041"/>
      <c r="H8041"/>
      <c r="I8041" s="615"/>
    </row>
    <row r="8042" spans="1:9" ht="15" x14ac:dyDescent="0.25">
      <c r="A8042" s="609" t="str">
        <f t="shared" si="125"/>
        <v>41072</v>
      </c>
      <c r="B8042">
        <v>41072</v>
      </c>
      <c r="C8042" t="s">
        <v>21460</v>
      </c>
      <c r="D8042" t="s">
        <v>8914</v>
      </c>
      <c r="E8042" s="363" t="s">
        <v>32015</v>
      </c>
      <c r="F8042"/>
      <c r="G8042"/>
      <c r="H8042"/>
      <c r="I8042" s="615"/>
    </row>
    <row r="8043" spans="1:9" ht="15" x14ac:dyDescent="0.25">
      <c r="A8043" s="609" t="str">
        <f t="shared" si="125"/>
        <v>6121</v>
      </c>
      <c r="B8043">
        <v>6121</v>
      </c>
      <c r="C8043" t="s">
        <v>21462</v>
      </c>
      <c r="D8043" t="s">
        <v>8786</v>
      </c>
      <c r="E8043" s="363" t="s">
        <v>9646</v>
      </c>
      <c r="F8043"/>
      <c r="G8043"/>
      <c r="H8043"/>
      <c r="I8043" s="615"/>
    </row>
    <row r="8044" spans="1:9" ht="15" x14ac:dyDescent="0.25">
      <c r="A8044" s="609" t="str">
        <f t="shared" si="125"/>
        <v>41071</v>
      </c>
      <c r="B8044">
        <v>41071</v>
      </c>
      <c r="C8044" t="s">
        <v>21463</v>
      </c>
      <c r="D8044" t="s">
        <v>8914</v>
      </c>
      <c r="E8044" s="363" t="s">
        <v>32016</v>
      </c>
      <c r="F8044"/>
      <c r="G8044"/>
      <c r="H8044"/>
      <c r="I8044" s="615"/>
    </row>
    <row r="8045" spans="1:9" ht="15" x14ac:dyDescent="0.25">
      <c r="A8045" s="609" t="str">
        <f t="shared" si="125"/>
        <v>244</v>
      </c>
      <c r="B8045">
        <v>244</v>
      </c>
      <c r="C8045" t="s">
        <v>21465</v>
      </c>
      <c r="D8045" t="s">
        <v>8786</v>
      </c>
      <c r="E8045" s="363" t="s">
        <v>14354</v>
      </c>
      <c r="F8045"/>
      <c r="G8045"/>
      <c r="H8045"/>
      <c r="I8045" s="615"/>
    </row>
    <row r="8046" spans="1:9" ht="15" x14ac:dyDescent="0.25">
      <c r="A8046" s="609" t="str">
        <f t="shared" si="125"/>
        <v>41093</v>
      </c>
      <c r="B8046">
        <v>41093</v>
      </c>
      <c r="C8046" t="s">
        <v>21466</v>
      </c>
      <c r="D8046" t="s">
        <v>8914</v>
      </c>
      <c r="E8046" s="363" t="s">
        <v>32017</v>
      </c>
      <c r="F8046"/>
      <c r="G8046"/>
      <c r="H8046"/>
      <c r="I8046" s="615"/>
    </row>
    <row r="8047" spans="1:9" ht="15" x14ac:dyDescent="0.25">
      <c r="A8047" s="609" t="str">
        <f t="shared" si="125"/>
        <v>532</v>
      </c>
      <c r="B8047">
        <v>532</v>
      </c>
      <c r="C8047" t="s">
        <v>21468</v>
      </c>
      <c r="D8047" t="s">
        <v>8786</v>
      </c>
      <c r="E8047" s="363" t="s">
        <v>18175</v>
      </c>
      <c r="F8047"/>
      <c r="G8047"/>
      <c r="H8047"/>
      <c r="I8047" s="615"/>
    </row>
    <row r="8048" spans="1:9" ht="15" x14ac:dyDescent="0.25">
      <c r="A8048" s="609" t="str">
        <f t="shared" ref="A8048:A8111" si="126">IF(ISERROR(SEARCH("/",B8048)=6),TRIM(CLEAN(B8048)),IF(SEARCH("/",B8048)=6,IF(LEN(TRIM(CLEAN(B8048)))=7,LEFT(TRIM(CLEAN(B8048)),6)&amp;"00"&amp;RIGHT(TRIM(CLEAN(B8048)),1),LEFT(TRIM(CLEAN(B8048)),6)&amp;"0"&amp;RIGHT(TRIM(CLEAN(B8048)),2)),TRIM(CLEAN(B8048))))</f>
        <v>40931</v>
      </c>
      <c r="B8048">
        <v>40931</v>
      </c>
      <c r="C8048" t="s">
        <v>21470</v>
      </c>
      <c r="D8048" t="s">
        <v>8914</v>
      </c>
      <c r="E8048" s="363" t="s">
        <v>32018</v>
      </c>
      <c r="F8048"/>
      <c r="G8048"/>
      <c r="H8048"/>
      <c r="I8048" s="615"/>
    </row>
    <row r="8049" spans="1:9" ht="15" x14ac:dyDescent="0.25">
      <c r="A8049" s="609" t="str">
        <f t="shared" si="126"/>
        <v>36150</v>
      </c>
      <c r="B8049">
        <v>36150</v>
      </c>
      <c r="C8049" t="s">
        <v>21472</v>
      </c>
      <c r="D8049" t="s">
        <v>8781</v>
      </c>
      <c r="E8049" s="363" t="s">
        <v>21473</v>
      </c>
      <c r="F8049"/>
      <c r="G8049"/>
      <c r="H8049"/>
      <c r="I8049" s="615"/>
    </row>
    <row r="8050" spans="1:9" ht="15" x14ac:dyDescent="0.25">
      <c r="A8050" s="609" t="str">
        <f t="shared" si="126"/>
        <v>4760</v>
      </c>
      <c r="B8050">
        <v>4760</v>
      </c>
      <c r="C8050" t="s">
        <v>21474</v>
      </c>
      <c r="D8050" t="s">
        <v>8786</v>
      </c>
      <c r="E8050" s="363" t="s">
        <v>11860</v>
      </c>
      <c r="F8050"/>
      <c r="G8050"/>
      <c r="H8050"/>
      <c r="I8050" s="615"/>
    </row>
    <row r="8051" spans="1:9" ht="15" x14ac:dyDescent="0.25">
      <c r="A8051" s="609" t="str">
        <f t="shared" si="126"/>
        <v>41069</v>
      </c>
      <c r="B8051">
        <v>41069</v>
      </c>
      <c r="C8051" t="s">
        <v>21475</v>
      </c>
      <c r="D8051" t="s">
        <v>8914</v>
      </c>
      <c r="E8051" s="363" t="s">
        <v>32002</v>
      </c>
      <c r="F8051"/>
      <c r="G8051"/>
      <c r="H8051"/>
      <c r="I8051" s="615"/>
    </row>
    <row r="8052" spans="1:9" ht="15" x14ac:dyDescent="0.25">
      <c r="A8052" s="609" t="str">
        <f t="shared" si="126"/>
        <v>10422</v>
      </c>
      <c r="B8052">
        <v>10422</v>
      </c>
      <c r="C8052" t="s">
        <v>21476</v>
      </c>
      <c r="D8052" t="s">
        <v>8781</v>
      </c>
      <c r="E8052" s="363" t="s">
        <v>21477</v>
      </c>
      <c r="F8052"/>
      <c r="G8052"/>
      <c r="H8052"/>
      <c r="I8052" s="615"/>
    </row>
    <row r="8053" spans="1:9" ht="15" x14ac:dyDescent="0.25">
      <c r="A8053" s="609" t="str">
        <f t="shared" si="126"/>
        <v>44019</v>
      </c>
      <c r="B8053">
        <v>44019</v>
      </c>
      <c r="C8053" t="s">
        <v>21478</v>
      </c>
      <c r="D8053" t="s">
        <v>8781</v>
      </c>
      <c r="E8053" s="363" t="s">
        <v>21479</v>
      </c>
      <c r="F8053"/>
      <c r="G8053"/>
      <c r="H8053"/>
      <c r="I8053" s="615"/>
    </row>
    <row r="8054" spans="1:9" ht="15" x14ac:dyDescent="0.25">
      <c r="A8054" s="609" t="str">
        <f t="shared" si="126"/>
        <v>36520</v>
      </c>
      <c r="B8054">
        <v>36520</v>
      </c>
      <c r="C8054" t="s">
        <v>21480</v>
      </c>
      <c r="D8054" t="s">
        <v>8781</v>
      </c>
      <c r="E8054" s="363" t="s">
        <v>21481</v>
      </c>
      <c r="F8054"/>
      <c r="G8054"/>
      <c r="H8054"/>
      <c r="I8054" s="615"/>
    </row>
    <row r="8055" spans="1:9" ht="15" x14ac:dyDescent="0.25">
      <c r="A8055" s="609" t="str">
        <f t="shared" si="126"/>
        <v>42319</v>
      </c>
      <c r="B8055">
        <v>42319</v>
      </c>
      <c r="C8055" t="s">
        <v>21482</v>
      </c>
      <c r="D8055" t="s">
        <v>8781</v>
      </c>
      <c r="E8055" s="363" t="s">
        <v>21483</v>
      </c>
      <c r="F8055"/>
      <c r="G8055"/>
      <c r="H8055"/>
      <c r="I8055" s="615"/>
    </row>
    <row r="8056" spans="1:9" ht="15" x14ac:dyDescent="0.25">
      <c r="A8056" s="609" t="str">
        <f t="shared" si="126"/>
        <v>10420</v>
      </c>
      <c r="B8056">
        <v>10420</v>
      </c>
      <c r="C8056" t="s">
        <v>21484</v>
      </c>
      <c r="D8056" t="s">
        <v>8781</v>
      </c>
      <c r="E8056" s="363" t="s">
        <v>21485</v>
      </c>
      <c r="F8056"/>
      <c r="G8056"/>
      <c r="H8056"/>
      <c r="I8056" s="615"/>
    </row>
    <row r="8057" spans="1:9" ht="15" x14ac:dyDescent="0.25">
      <c r="A8057" s="609" t="str">
        <f t="shared" si="126"/>
        <v>10421</v>
      </c>
      <c r="B8057">
        <v>10421</v>
      </c>
      <c r="C8057" t="s">
        <v>21486</v>
      </c>
      <c r="D8057" t="s">
        <v>8781</v>
      </c>
      <c r="E8057" s="363" t="s">
        <v>21487</v>
      </c>
      <c r="F8057"/>
      <c r="G8057"/>
      <c r="H8057"/>
      <c r="I8057" s="615"/>
    </row>
    <row r="8058" spans="1:9" ht="15" x14ac:dyDescent="0.25">
      <c r="A8058" s="609" t="str">
        <f t="shared" si="126"/>
        <v>11786</v>
      </c>
      <c r="B8058">
        <v>11786</v>
      </c>
      <c r="C8058" t="s">
        <v>21488</v>
      </c>
      <c r="D8058" t="s">
        <v>8781</v>
      </c>
      <c r="E8058" s="363" t="s">
        <v>21489</v>
      </c>
      <c r="F8058"/>
      <c r="G8058"/>
      <c r="H8058"/>
      <c r="I8058" s="615"/>
    </row>
    <row r="8059" spans="1:9" ht="15" x14ac:dyDescent="0.25">
      <c r="A8059" s="609" t="str">
        <f t="shared" si="126"/>
        <v>10</v>
      </c>
      <c r="B8059">
        <v>10</v>
      </c>
      <c r="C8059" t="s">
        <v>21490</v>
      </c>
      <c r="D8059" t="s">
        <v>8781</v>
      </c>
      <c r="E8059" s="363" t="s">
        <v>9325</v>
      </c>
      <c r="F8059"/>
      <c r="G8059"/>
      <c r="H8059"/>
      <c r="I8059" s="615"/>
    </row>
    <row r="8060" spans="1:9" ht="15" x14ac:dyDescent="0.25">
      <c r="A8060" s="609" t="str">
        <f t="shared" si="126"/>
        <v>4815</v>
      </c>
      <c r="B8060">
        <v>4815</v>
      </c>
      <c r="C8060" t="s">
        <v>21491</v>
      </c>
      <c r="D8060" t="s">
        <v>8781</v>
      </c>
      <c r="E8060" s="363" t="s">
        <v>9075</v>
      </c>
      <c r="F8060"/>
      <c r="G8060"/>
      <c r="H8060"/>
      <c r="I8060" s="615"/>
    </row>
    <row r="8061" spans="1:9" ht="15" x14ac:dyDescent="0.25">
      <c r="A8061" s="609" t="str">
        <f t="shared" si="126"/>
        <v>541</v>
      </c>
      <c r="B8061">
        <v>541</v>
      </c>
      <c r="C8061" t="s">
        <v>21492</v>
      </c>
      <c r="D8061" t="s">
        <v>8781</v>
      </c>
      <c r="E8061" s="363" t="s">
        <v>21493</v>
      </c>
      <c r="F8061"/>
      <c r="G8061"/>
      <c r="H8061"/>
      <c r="I8061" s="615"/>
    </row>
    <row r="8062" spans="1:9" ht="15" x14ac:dyDescent="0.25">
      <c r="A8062" s="609" t="str">
        <f t="shared" si="126"/>
        <v>542</v>
      </c>
      <c r="B8062">
        <v>542</v>
      </c>
      <c r="C8062" t="s">
        <v>21494</v>
      </c>
      <c r="D8062" t="s">
        <v>8781</v>
      </c>
      <c r="E8062" s="363" t="s">
        <v>21495</v>
      </c>
      <c r="F8062"/>
      <c r="G8062"/>
      <c r="H8062"/>
      <c r="I8062" s="615"/>
    </row>
    <row r="8063" spans="1:9" ht="15" x14ac:dyDescent="0.25">
      <c r="A8063" s="609" t="str">
        <f t="shared" si="126"/>
        <v>540</v>
      </c>
      <c r="B8063">
        <v>540</v>
      </c>
      <c r="C8063" t="s">
        <v>21496</v>
      </c>
      <c r="D8063" t="s">
        <v>8781</v>
      </c>
      <c r="E8063" s="363" t="s">
        <v>21497</v>
      </c>
      <c r="F8063"/>
      <c r="G8063"/>
      <c r="H8063"/>
      <c r="I8063" s="615"/>
    </row>
    <row r="8064" spans="1:9" ht="15" x14ac:dyDescent="0.25">
      <c r="A8064" s="609" t="str">
        <f t="shared" si="126"/>
        <v>38364</v>
      </c>
      <c r="B8064">
        <v>38364</v>
      </c>
      <c r="C8064" t="s">
        <v>21498</v>
      </c>
      <c r="D8064" t="s">
        <v>8781</v>
      </c>
      <c r="E8064" s="363" t="s">
        <v>18455</v>
      </c>
      <c r="F8064"/>
      <c r="G8064"/>
      <c r="H8064"/>
      <c r="I8064" s="615"/>
    </row>
    <row r="8065" spans="1:9" ht="15" x14ac:dyDescent="0.25">
      <c r="A8065" s="609" t="str">
        <f t="shared" si="126"/>
        <v>11692</v>
      </c>
      <c r="B8065">
        <v>11692</v>
      </c>
      <c r="C8065" t="s">
        <v>21499</v>
      </c>
      <c r="D8065" t="s">
        <v>8779</v>
      </c>
      <c r="E8065" s="363" t="s">
        <v>21500</v>
      </c>
      <c r="F8065"/>
      <c r="G8065"/>
      <c r="H8065"/>
      <c r="I8065" s="615"/>
    </row>
    <row r="8066" spans="1:9" ht="15" x14ac:dyDescent="0.25">
      <c r="A8066" s="609" t="str">
        <f t="shared" si="126"/>
        <v>1746</v>
      </c>
      <c r="B8066">
        <v>1746</v>
      </c>
      <c r="C8066" t="s">
        <v>21501</v>
      </c>
      <c r="D8066" t="s">
        <v>8781</v>
      </c>
      <c r="E8066" s="363" t="s">
        <v>21502</v>
      </c>
      <c r="F8066"/>
      <c r="G8066"/>
      <c r="H8066"/>
      <c r="I8066" s="615"/>
    </row>
    <row r="8067" spans="1:9" ht="15" x14ac:dyDescent="0.25">
      <c r="A8067" s="609" t="str">
        <f t="shared" si="126"/>
        <v>1748</v>
      </c>
      <c r="B8067">
        <v>1748</v>
      </c>
      <c r="C8067" t="s">
        <v>21503</v>
      </c>
      <c r="D8067" t="s">
        <v>8781</v>
      </c>
      <c r="E8067" s="363" t="s">
        <v>21504</v>
      </c>
      <c r="F8067"/>
      <c r="G8067"/>
      <c r="H8067"/>
      <c r="I8067" s="615"/>
    </row>
    <row r="8068" spans="1:9" ht="15" x14ac:dyDescent="0.25">
      <c r="A8068" s="609" t="str">
        <f t="shared" si="126"/>
        <v>1749</v>
      </c>
      <c r="B8068">
        <v>1749</v>
      </c>
      <c r="C8068" t="s">
        <v>21505</v>
      </c>
      <c r="D8068" t="s">
        <v>8781</v>
      </c>
      <c r="E8068" s="363" t="s">
        <v>21506</v>
      </c>
      <c r="F8068"/>
      <c r="G8068"/>
      <c r="H8068"/>
      <c r="I8068" s="615"/>
    </row>
    <row r="8069" spans="1:9" ht="15" x14ac:dyDescent="0.25">
      <c r="A8069" s="609" t="str">
        <f t="shared" si="126"/>
        <v>37412</v>
      </c>
      <c r="B8069">
        <v>37412</v>
      </c>
      <c r="C8069" t="s">
        <v>21507</v>
      </c>
      <c r="D8069" t="s">
        <v>8781</v>
      </c>
      <c r="E8069" s="363" t="s">
        <v>18729</v>
      </c>
      <c r="F8069"/>
      <c r="G8069"/>
      <c r="H8069"/>
      <c r="I8069" s="615"/>
    </row>
    <row r="8070" spans="1:9" ht="15" x14ac:dyDescent="0.25">
      <c r="A8070" s="609" t="str">
        <f t="shared" si="126"/>
        <v>1745</v>
      </c>
      <c r="B8070">
        <v>1745</v>
      </c>
      <c r="C8070" t="s">
        <v>21508</v>
      </c>
      <c r="D8070" t="s">
        <v>8781</v>
      </c>
      <c r="E8070" s="363" t="s">
        <v>21509</v>
      </c>
      <c r="F8070"/>
      <c r="G8070"/>
      <c r="H8070"/>
      <c r="I8070" s="615"/>
    </row>
    <row r="8071" spans="1:9" ht="15" x14ac:dyDescent="0.25">
      <c r="A8071" s="609" t="str">
        <f t="shared" si="126"/>
        <v>1750</v>
      </c>
      <c r="B8071">
        <v>1750</v>
      </c>
      <c r="C8071" t="s">
        <v>21510</v>
      </c>
      <c r="D8071" t="s">
        <v>8781</v>
      </c>
      <c r="E8071" s="363" t="s">
        <v>21511</v>
      </c>
      <c r="F8071"/>
      <c r="G8071"/>
      <c r="H8071"/>
      <c r="I8071" s="615"/>
    </row>
    <row r="8072" spans="1:9" ht="15" x14ac:dyDescent="0.25">
      <c r="A8072" s="609" t="str">
        <f t="shared" si="126"/>
        <v>11687</v>
      </c>
      <c r="B8072">
        <v>11687</v>
      </c>
      <c r="C8072" t="s">
        <v>21512</v>
      </c>
      <c r="D8072" t="s">
        <v>8796</v>
      </c>
      <c r="E8072" s="363" t="s">
        <v>21513</v>
      </c>
      <c r="F8072"/>
      <c r="G8072"/>
      <c r="H8072"/>
      <c r="I8072" s="615"/>
    </row>
    <row r="8073" spans="1:9" ht="15" x14ac:dyDescent="0.25">
      <c r="A8073" s="609" t="str">
        <f t="shared" si="126"/>
        <v>11689</v>
      </c>
      <c r="B8073">
        <v>11689</v>
      </c>
      <c r="C8073" t="s">
        <v>21514</v>
      </c>
      <c r="D8073" t="s">
        <v>8796</v>
      </c>
      <c r="E8073" s="363" t="s">
        <v>21515</v>
      </c>
      <c r="F8073"/>
      <c r="G8073"/>
      <c r="H8073"/>
      <c r="I8073" s="615"/>
    </row>
    <row r="8074" spans="1:9" ht="15" x14ac:dyDescent="0.25">
      <c r="A8074" s="609" t="str">
        <f t="shared" si="126"/>
        <v>11693</v>
      </c>
      <c r="B8074">
        <v>11693</v>
      </c>
      <c r="C8074" t="s">
        <v>21516</v>
      </c>
      <c r="D8074" t="s">
        <v>8779</v>
      </c>
      <c r="E8074" s="363" t="s">
        <v>21517</v>
      </c>
      <c r="F8074"/>
      <c r="G8074"/>
      <c r="H8074"/>
      <c r="I8074" s="615"/>
    </row>
    <row r="8075" spans="1:9" ht="15" x14ac:dyDescent="0.25">
      <c r="A8075" s="609" t="str">
        <f t="shared" si="126"/>
        <v>36215</v>
      </c>
      <c r="B8075">
        <v>36215</v>
      </c>
      <c r="C8075" t="s">
        <v>21518</v>
      </c>
      <c r="D8075" t="s">
        <v>8781</v>
      </c>
      <c r="E8075" s="363" t="s">
        <v>21519</v>
      </c>
      <c r="F8075"/>
      <c r="G8075"/>
      <c r="H8075"/>
      <c r="I8075" s="615"/>
    </row>
    <row r="8076" spans="1:9" ht="15" x14ac:dyDescent="0.25">
      <c r="A8076" s="609" t="str">
        <f t="shared" si="126"/>
        <v>42439</v>
      </c>
      <c r="B8076">
        <v>42439</v>
      </c>
      <c r="C8076" t="s">
        <v>21520</v>
      </c>
      <c r="D8076" t="s">
        <v>8781</v>
      </c>
      <c r="E8076" s="363" t="s">
        <v>21521</v>
      </c>
      <c r="F8076"/>
      <c r="G8076"/>
      <c r="H8076"/>
      <c r="I8076" s="615"/>
    </row>
    <row r="8077" spans="1:9" ht="15" x14ac:dyDescent="0.25">
      <c r="A8077" s="609" t="str">
        <f t="shared" si="126"/>
        <v>38381</v>
      </c>
      <c r="B8077">
        <v>38381</v>
      </c>
      <c r="C8077" t="s">
        <v>21522</v>
      </c>
      <c r="D8077" t="s">
        <v>8781</v>
      </c>
      <c r="E8077" s="363" t="s">
        <v>9017</v>
      </c>
      <c r="F8077"/>
      <c r="G8077"/>
      <c r="H8077"/>
      <c r="I8077" s="615"/>
    </row>
    <row r="8078" spans="1:9" ht="15" x14ac:dyDescent="0.25">
      <c r="A8078" s="609" t="str">
        <f t="shared" si="126"/>
        <v>39621</v>
      </c>
      <c r="B8078">
        <v>39621</v>
      </c>
      <c r="C8078" t="s">
        <v>21523</v>
      </c>
      <c r="D8078" t="s">
        <v>9014</v>
      </c>
      <c r="E8078" s="363" t="s">
        <v>21524</v>
      </c>
      <c r="F8078"/>
      <c r="G8078"/>
      <c r="H8078"/>
      <c r="I8078" s="615"/>
    </row>
    <row r="8079" spans="1:9" ht="15" x14ac:dyDescent="0.25">
      <c r="A8079" s="609" t="str">
        <f t="shared" si="126"/>
        <v>39624</v>
      </c>
      <c r="B8079">
        <v>39624</v>
      </c>
      <c r="C8079" t="s">
        <v>21525</v>
      </c>
      <c r="D8079" t="s">
        <v>9014</v>
      </c>
      <c r="E8079" s="363" t="s">
        <v>21526</v>
      </c>
      <c r="F8079"/>
      <c r="G8079"/>
      <c r="H8079"/>
      <c r="I8079" s="615"/>
    </row>
    <row r="8080" spans="1:9" ht="15" x14ac:dyDescent="0.25">
      <c r="A8080" s="609" t="str">
        <f t="shared" si="126"/>
        <v>39615</v>
      </c>
      <c r="B8080">
        <v>39615</v>
      </c>
      <c r="C8080" t="s">
        <v>21527</v>
      </c>
      <c r="D8080" t="s">
        <v>8781</v>
      </c>
      <c r="E8080" s="363" t="s">
        <v>21528</v>
      </c>
      <c r="F8080"/>
      <c r="G8080"/>
      <c r="H8080"/>
      <c r="I8080" s="615"/>
    </row>
    <row r="8081" spans="1:9" ht="15" x14ac:dyDescent="0.25">
      <c r="A8081" s="609" t="str">
        <f t="shared" si="126"/>
        <v>39620</v>
      </c>
      <c r="B8081">
        <v>39620</v>
      </c>
      <c r="C8081" t="s">
        <v>21529</v>
      </c>
      <c r="D8081" t="s">
        <v>8781</v>
      </c>
      <c r="E8081" s="363" t="s">
        <v>21530</v>
      </c>
      <c r="F8081"/>
      <c r="G8081"/>
      <c r="H8081"/>
      <c r="I8081" s="615"/>
    </row>
    <row r="8082" spans="1:9" ht="15" x14ac:dyDescent="0.25">
      <c r="A8082" s="609" t="str">
        <f t="shared" si="126"/>
        <v>39623</v>
      </c>
      <c r="B8082">
        <v>39623</v>
      </c>
      <c r="C8082" t="s">
        <v>21531</v>
      </c>
      <c r="D8082" t="s">
        <v>8781</v>
      </c>
      <c r="E8082" s="363" t="s">
        <v>21532</v>
      </c>
      <c r="F8082"/>
      <c r="G8082"/>
      <c r="H8082"/>
      <c r="I8082" s="615"/>
    </row>
    <row r="8083" spans="1:9" ht="15" x14ac:dyDescent="0.25">
      <c r="A8083" s="609" t="str">
        <f t="shared" si="126"/>
        <v>36207</v>
      </c>
      <c r="B8083">
        <v>36207</v>
      </c>
      <c r="C8083" t="s">
        <v>21533</v>
      </c>
      <c r="D8083" t="s">
        <v>8781</v>
      </c>
      <c r="E8083" s="363" t="s">
        <v>21534</v>
      </c>
      <c r="F8083"/>
      <c r="G8083"/>
      <c r="H8083"/>
      <c r="I8083" s="615"/>
    </row>
    <row r="8084" spans="1:9" ht="15" x14ac:dyDescent="0.25">
      <c r="A8084" s="609" t="str">
        <f t="shared" si="126"/>
        <v>36209</v>
      </c>
      <c r="B8084">
        <v>36209</v>
      </c>
      <c r="C8084" t="s">
        <v>21535</v>
      </c>
      <c r="D8084" t="s">
        <v>8781</v>
      </c>
      <c r="E8084" s="363" t="s">
        <v>21536</v>
      </c>
      <c r="F8084"/>
      <c r="G8084"/>
      <c r="H8084"/>
      <c r="I8084" s="615"/>
    </row>
    <row r="8085" spans="1:9" ht="15" x14ac:dyDescent="0.25">
      <c r="A8085" s="609" t="str">
        <f t="shared" si="126"/>
        <v>36210</v>
      </c>
      <c r="B8085">
        <v>36210</v>
      </c>
      <c r="C8085" t="s">
        <v>21537</v>
      </c>
      <c r="D8085" t="s">
        <v>8781</v>
      </c>
      <c r="E8085" s="363" t="s">
        <v>21538</v>
      </c>
      <c r="F8085"/>
      <c r="G8085"/>
      <c r="H8085"/>
      <c r="I8085" s="615"/>
    </row>
    <row r="8086" spans="1:9" ht="15" x14ac:dyDescent="0.25">
      <c r="A8086" s="609" t="str">
        <f t="shared" si="126"/>
        <v>36204</v>
      </c>
      <c r="B8086">
        <v>36204</v>
      </c>
      <c r="C8086" t="s">
        <v>21539</v>
      </c>
      <c r="D8086" t="s">
        <v>8781</v>
      </c>
      <c r="E8086" s="363" t="s">
        <v>21540</v>
      </c>
      <c r="F8086"/>
      <c r="G8086"/>
      <c r="H8086"/>
      <c r="I8086" s="615"/>
    </row>
    <row r="8087" spans="1:9" ht="15" x14ac:dyDescent="0.25">
      <c r="A8087" s="609" t="str">
        <f t="shared" si="126"/>
        <v>36205</v>
      </c>
      <c r="B8087">
        <v>36205</v>
      </c>
      <c r="C8087" t="s">
        <v>21541</v>
      </c>
      <c r="D8087" t="s">
        <v>8781</v>
      </c>
      <c r="E8087" s="363" t="s">
        <v>21542</v>
      </c>
      <c r="F8087"/>
      <c r="G8087"/>
      <c r="H8087"/>
      <c r="I8087" s="615"/>
    </row>
    <row r="8088" spans="1:9" ht="15" x14ac:dyDescent="0.25">
      <c r="A8088" s="609" t="str">
        <f t="shared" si="126"/>
        <v>36081</v>
      </c>
      <c r="B8088">
        <v>36081</v>
      </c>
      <c r="C8088" t="s">
        <v>21543</v>
      </c>
      <c r="D8088" t="s">
        <v>8781</v>
      </c>
      <c r="E8088" s="363" t="s">
        <v>21544</v>
      </c>
      <c r="F8088"/>
      <c r="G8088"/>
      <c r="H8088"/>
      <c r="I8088" s="615"/>
    </row>
    <row r="8089" spans="1:9" ht="15" x14ac:dyDescent="0.25">
      <c r="A8089" s="609" t="str">
        <f t="shared" si="126"/>
        <v>36206</v>
      </c>
      <c r="B8089">
        <v>36206</v>
      </c>
      <c r="C8089" t="s">
        <v>21545</v>
      </c>
      <c r="D8089" t="s">
        <v>8781</v>
      </c>
      <c r="E8089" s="363" t="s">
        <v>21546</v>
      </c>
      <c r="F8089"/>
      <c r="G8089"/>
      <c r="H8089"/>
      <c r="I8089" s="615"/>
    </row>
    <row r="8090" spans="1:9" ht="15" x14ac:dyDescent="0.25">
      <c r="A8090" s="609" t="str">
        <f t="shared" si="126"/>
        <v>36218</v>
      </c>
      <c r="B8090">
        <v>36218</v>
      </c>
      <c r="C8090" t="s">
        <v>21547</v>
      </c>
      <c r="D8090" t="s">
        <v>8781</v>
      </c>
      <c r="E8090" s="363" t="s">
        <v>21548</v>
      </c>
      <c r="F8090"/>
      <c r="G8090"/>
      <c r="H8090"/>
      <c r="I8090" s="615"/>
    </row>
    <row r="8091" spans="1:9" ht="15" x14ac:dyDescent="0.25">
      <c r="A8091" s="609" t="str">
        <f t="shared" si="126"/>
        <v>36220</v>
      </c>
      <c r="B8091">
        <v>36220</v>
      </c>
      <c r="C8091" t="s">
        <v>21549</v>
      </c>
      <c r="D8091" t="s">
        <v>8781</v>
      </c>
      <c r="E8091" s="363" t="s">
        <v>21550</v>
      </c>
      <c r="F8091"/>
      <c r="G8091"/>
      <c r="H8091"/>
      <c r="I8091" s="615"/>
    </row>
    <row r="8092" spans="1:9" ht="15" x14ac:dyDescent="0.25">
      <c r="A8092" s="609" t="str">
        <f t="shared" si="126"/>
        <v>36080</v>
      </c>
      <c r="B8092">
        <v>36080</v>
      </c>
      <c r="C8092" t="s">
        <v>21551</v>
      </c>
      <c r="D8092" t="s">
        <v>8781</v>
      </c>
      <c r="E8092" s="363" t="s">
        <v>21552</v>
      </c>
      <c r="F8092"/>
      <c r="G8092"/>
      <c r="H8092"/>
      <c r="I8092" s="615"/>
    </row>
    <row r="8093" spans="1:9" ht="15" x14ac:dyDescent="0.25">
      <c r="A8093" s="609" t="str">
        <f t="shared" si="126"/>
        <v>36223</v>
      </c>
      <c r="B8093">
        <v>36223</v>
      </c>
      <c r="C8093" t="s">
        <v>21553</v>
      </c>
      <c r="D8093" t="s">
        <v>8781</v>
      </c>
      <c r="E8093" s="363" t="s">
        <v>19011</v>
      </c>
      <c r="F8093"/>
      <c r="G8093"/>
      <c r="H8093"/>
      <c r="I8093" s="615"/>
    </row>
    <row r="8094" spans="1:9" ht="15" x14ac:dyDescent="0.25">
      <c r="A8094" s="609" t="str">
        <f t="shared" si="126"/>
        <v>546</v>
      </c>
      <c r="B8094">
        <v>546</v>
      </c>
      <c r="C8094" t="s">
        <v>21554</v>
      </c>
      <c r="D8094" t="s">
        <v>8790</v>
      </c>
      <c r="E8094" s="363" t="s">
        <v>17073</v>
      </c>
      <c r="F8094"/>
      <c r="G8094"/>
      <c r="H8094"/>
      <c r="I8094" s="615"/>
    </row>
    <row r="8095" spans="1:9" ht="15" x14ac:dyDescent="0.25">
      <c r="A8095" s="609" t="str">
        <f t="shared" si="126"/>
        <v>566</v>
      </c>
      <c r="B8095">
        <v>566</v>
      </c>
      <c r="C8095" t="s">
        <v>21555</v>
      </c>
      <c r="D8095" t="s">
        <v>8796</v>
      </c>
      <c r="E8095" s="363" t="s">
        <v>9455</v>
      </c>
      <c r="F8095"/>
      <c r="G8095"/>
      <c r="H8095"/>
      <c r="I8095" s="615"/>
    </row>
    <row r="8096" spans="1:9" ht="15" x14ac:dyDescent="0.25">
      <c r="A8096" s="609" t="str">
        <f t="shared" si="126"/>
        <v>565</v>
      </c>
      <c r="B8096">
        <v>565</v>
      </c>
      <c r="C8096" t="s">
        <v>21556</v>
      </c>
      <c r="D8096" t="s">
        <v>8796</v>
      </c>
      <c r="E8096" s="363" t="s">
        <v>21557</v>
      </c>
      <c r="F8096"/>
      <c r="G8096"/>
      <c r="H8096"/>
      <c r="I8096" s="615"/>
    </row>
    <row r="8097" spans="1:9" ht="15" x14ac:dyDescent="0.25">
      <c r="A8097" s="609" t="str">
        <f t="shared" si="126"/>
        <v>555</v>
      </c>
      <c r="B8097">
        <v>555</v>
      </c>
      <c r="C8097" t="s">
        <v>21558</v>
      </c>
      <c r="D8097" t="s">
        <v>8796</v>
      </c>
      <c r="E8097" s="363" t="s">
        <v>14676</v>
      </c>
      <c r="F8097"/>
      <c r="G8097"/>
      <c r="H8097"/>
      <c r="I8097" s="615"/>
    </row>
    <row r="8098" spans="1:9" ht="15" x14ac:dyDescent="0.25">
      <c r="A8098" s="609" t="str">
        <f t="shared" si="126"/>
        <v>557</v>
      </c>
      <c r="B8098">
        <v>557</v>
      </c>
      <c r="C8098" t="s">
        <v>21559</v>
      </c>
      <c r="D8098" t="s">
        <v>8796</v>
      </c>
      <c r="E8098" s="363" t="s">
        <v>21560</v>
      </c>
      <c r="F8098"/>
      <c r="G8098"/>
      <c r="H8098"/>
      <c r="I8098" s="615"/>
    </row>
    <row r="8099" spans="1:9" ht="15" x14ac:dyDescent="0.25">
      <c r="A8099" s="609" t="str">
        <f t="shared" si="126"/>
        <v>552</v>
      </c>
      <c r="B8099">
        <v>552</v>
      </c>
      <c r="C8099" t="s">
        <v>21561</v>
      </c>
      <c r="D8099" t="s">
        <v>8796</v>
      </c>
      <c r="E8099" s="363" t="s">
        <v>21562</v>
      </c>
      <c r="F8099"/>
      <c r="G8099"/>
      <c r="H8099"/>
      <c r="I8099" s="615"/>
    </row>
    <row r="8100" spans="1:9" ht="15" x14ac:dyDescent="0.25">
      <c r="A8100" s="609" t="str">
        <f t="shared" si="126"/>
        <v>563</v>
      </c>
      <c r="B8100">
        <v>563</v>
      </c>
      <c r="C8100" t="s">
        <v>21563</v>
      </c>
      <c r="D8100" t="s">
        <v>8796</v>
      </c>
      <c r="E8100" s="363" t="s">
        <v>21564</v>
      </c>
      <c r="F8100"/>
      <c r="G8100"/>
      <c r="H8100"/>
      <c r="I8100" s="615"/>
    </row>
    <row r="8101" spans="1:9" ht="15" x14ac:dyDescent="0.25">
      <c r="A8101" s="609" t="str">
        <f t="shared" si="126"/>
        <v>549</v>
      </c>
      <c r="B8101">
        <v>549</v>
      </c>
      <c r="C8101" t="s">
        <v>21565</v>
      </c>
      <c r="D8101" t="s">
        <v>8796</v>
      </c>
      <c r="E8101" s="363" t="s">
        <v>21566</v>
      </c>
      <c r="F8101"/>
      <c r="G8101"/>
      <c r="H8101"/>
      <c r="I8101" s="615"/>
    </row>
    <row r="8102" spans="1:9" ht="15" x14ac:dyDescent="0.25">
      <c r="A8102" s="609" t="str">
        <f t="shared" si="126"/>
        <v>551</v>
      </c>
      <c r="B8102">
        <v>551</v>
      </c>
      <c r="C8102" t="s">
        <v>21567</v>
      </c>
      <c r="D8102" t="s">
        <v>8796</v>
      </c>
      <c r="E8102" s="363" t="s">
        <v>21568</v>
      </c>
      <c r="F8102"/>
      <c r="G8102"/>
      <c r="H8102"/>
      <c r="I8102" s="615"/>
    </row>
    <row r="8103" spans="1:9" ht="15" x14ac:dyDescent="0.25">
      <c r="A8103" s="609" t="str">
        <f t="shared" si="126"/>
        <v>559</v>
      </c>
      <c r="B8103">
        <v>559</v>
      </c>
      <c r="C8103" t="s">
        <v>21569</v>
      </c>
      <c r="D8103" t="s">
        <v>8796</v>
      </c>
      <c r="E8103" s="363" t="s">
        <v>21570</v>
      </c>
      <c r="F8103"/>
      <c r="G8103"/>
      <c r="H8103"/>
      <c r="I8103" s="615"/>
    </row>
    <row r="8104" spans="1:9" ht="15" x14ac:dyDescent="0.25">
      <c r="A8104" s="609" t="str">
        <f t="shared" si="126"/>
        <v>560</v>
      </c>
      <c r="B8104">
        <v>560</v>
      </c>
      <c r="C8104" t="s">
        <v>21571</v>
      </c>
      <c r="D8104" t="s">
        <v>8796</v>
      </c>
      <c r="E8104" s="363" t="s">
        <v>21572</v>
      </c>
      <c r="F8104"/>
      <c r="G8104"/>
      <c r="H8104"/>
      <c r="I8104" s="615"/>
    </row>
    <row r="8105" spans="1:9" ht="15" x14ac:dyDescent="0.25">
      <c r="A8105" s="609" t="str">
        <f t="shared" si="126"/>
        <v>547</v>
      </c>
      <c r="B8105">
        <v>547</v>
      </c>
      <c r="C8105" t="s">
        <v>21573</v>
      </c>
      <c r="D8105" t="s">
        <v>8796</v>
      </c>
      <c r="E8105" s="363" t="s">
        <v>21574</v>
      </c>
      <c r="F8105"/>
      <c r="G8105"/>
      <c r="H8105"/>
      <c r="I8105" s="615"/>
    </row>
    <row r="8106" spans="1:9" ht="15" x14ac:dyDescent="0.25">
      <c r="A8106" s="609" t="str">
        <f t="shared" si="126"/>
        <v>38127</v>
      </c>
      <c r="B8106">
        <v>38127</v>
      </c>
      <c r="C8106" t="s">
        <v>21575</v>
      </c>
      <c r="D8106" t="s">
        <v>8781</v>
      </c>
      <c r="E8106" s="363" t="s">
        <v>21576</v>
      </c>
      <c r="F8106"/>
      <c r="G8106"/>
      <c r="H8106"/>
      <c r="I8106" s="615"/>
    </row>
    <row r="8107" spans="1:9" ht="15" x14ac:dyDescent="0.25">
      <c r="A8107" s="609" t="str">
        <f t="shared" si="126"/>
        <v>38060</v>
      </c>
      <c r="B8107">
        <v>38060</v>
      </c>
      <c r="C8107" t="s">
        <v>21577</v>
      </c>
      <c r="D8107" t="s">
        <v>8781</v>
      </c>
      <c r="E8107" s="363" t="s">
        <v>10752</v>
      </c>
      <c r="F8107"/>
      <c r="G8107"/>
      <c r="H8107"/>
      <c r="I8107" s="615"/>
    </row>
    <row r="8108" spans="1:9" ht="15" x14ac:dyDescent="0.25">
      <c r="A8108" s="609" t="str">
        <f t="shared" si="126"/>
        <v>10956</v>
      </c>
      <c r="B8108">
        <v>10956</v>
      </c>
      <c r="C8108" t="s">
        <v>21578</v>
      </c>
      <c r="D8108" t="s">
        <v>8781</v>
      </c>
      <c r="E8108" s="363" t="s">
        <v>19741</v>
      </c>
      <c r="F8108"/>
      <c r="G8108"/>
      <c r="H8108"/>
      <c r="I8108" s="615"/>
    </row>
    <row r="8109" spans="1:9" ht="15" x14ac:dyDescent="0.25">
      <c r="A8109" s="609" t="str">
        <f t="shared" si="126"/>
        <v>39380</v>
      </c>
      <c r="B8109">
        <v>39380</v>
      </c>
      <c r="C8109" t="s">
        <v>21579</v>
      </c>
      <c r="D8109" t="s">
        <v>8781</v>
      </c>
      <c r="E8109" s="363" t="s">
        <v>11075</v>
      </c>
      <c r="F8109"/>
      <c r="G8109"/>
      <c r="H8109"/>
      <c r="I8109" s="615"/>
    </row>
    <row r="8110" spans="1:9" ht="15" x14ac:dyDescent="0.25">
      <c r="A8110" s="609" t="str">
        <f t="shared" si="126"/>
        <v>13374</v>
      </c>
      <c r="B8110">
        <v>13374</v>
      </c>
      <c r="C8110" t="s">
        <v>21580</v>
      </c>
      <c r="D8110" t="s">
        <v>8781</v>
      </c>
      <c r="E8110" s="363" t="s">
        <v>21581</v>
      </c>
      <c r="F8110"/>
      <c r="G8110"/>
      <c r="H8110"/>
      <c r="I8110" s="615"/>
    </row>
    <row r="8111" spans="1:9" ht="15" x14ac:dyDescent="0.25">
      <c r="A8111" s="609" t="str">
        <f t="shared" si="126"/>
        <v>37597</v>
      </c>
      <c r="B8111">
        <v>37597</v>
      </c>
      <c r="C8111" t="s">
        <v>21582</v>
      </c>
      <c r="D8111" t="s">
        <v>8781</v>
      </c>
      <c r="E8111" s="363" t="s">
        <v>21583</v>
      </c>
      <c r="F8111"/>
      <c r="G8111"/>
      <c r="H8111"/>
      <c r="I8111" s="615"/>
    </row>
    <row r="8112" spans="1:9" ht="15" x14ac:dyDescent="0.25">
      <c r="A8112" s="609" t="str">
        <f t="shared" ref="A8112:A8175" si="127">IF(ISERROR(SEARCH("/",B8112)=6),TRIM(CLEAN(B8112)),IF(SEARCH("/",B8112)=6,IF(LEN(TRIM(CLEAN(B8112)))=7,LEFT(TRIM(CLEAN(B8112)),6)&amp;"00"&amp;RIGHT(TRIM(CLEAN(B8112)),1),LEFT(TRIM(CLEAN(B8112)),6)&amp;"0"&amp;RIGHT(TRIM(CLEAN(B8112)),2)),TRIM(CLEAN(B8112))))</f>
        <v>183</v>
      </c>
      <c r="B8112">
        <v>183</v>
      </c>
      <c r="C8112" t="s">
        <v>21584</v>
      </c>
      <c r="D8112" t="s">
        <v>9025</v>
      </c>
      <c r="E8112" s="363" t="s">
        <v>9026</v>
      </c>
      <c r="F8112"/>
      <c r="G8112"/>
      <c r="H8112"/>
      <c r="I8112" s="615"/>
    </row>
    <row r="8113" spans="1:9" ht="15" x14ac:dyDescent="0.25">
      <c r="A8113" s="609" t="str">
        <f t="shared" si="127"/>
        <v>184</v>
      </c>
      <c r="B8113">
        <v>184</v>
      </c>
      <c r="C8113" t="s">
        <v>21585</v>
      </c>
      <c r="D8113" t="s">
        <v>9025</v>
      </c>
      <c r="E8113" s="363" t="s">
        <v>21586</v>
      </c>
      <c r="F8113"/>
      <c r="G8113"/>
      <c r="H8113"/>
      <c r="I8113" s="615"/>
    </row>
    <row r="8114" spans="1:9" ht="15" x14ac:dyDescent="0.25">
      <c r="A8114" s="609" t="str">
        <f t="shared" si="127"/>
        <v>181</v>
      </c>
      <c r="B8114">
        <v>181</v>
      </c>
      <c r="C8114" t="s">
        <v>21587</v>
      </c>
      <c r="D8114" t="s">
        <v>9025</v>
      </c>
      <c r="E8114" s="363" t="s">
        <v>21588</v>
      </c>
      <c r="F8114"/>
      <c r="G8114"/>
      <c r="H8114"/>
      <c r="I8114" s="615"/>
    </row>
    <row r="8115" spans="1:9" ht="15" x14ac:dyDescent="0.25">
      <c r="A8115" s="609" t="str">
        <f t="shared" si="127"/>
        <v>20001</v>
      </c>
      <c r="B8115">
        <v>20001</v>
      </c>
      <c r="C8115" t="s">
        <v>21589</v>
      </c>
      <c r="D8115" t="s">
        <v>9025</v>
      </c>
      <c r="E8115" s="363" t="s">
        <v>21590</v>
      </c>
      <c r="F8115"/>
      <c r="G8115"/>
      <c r="H8115"/>
      <c r="I8115" s="615"/>
    </row>
    <row r="8116" spans="1:9" ht="15" x14ac:dyDescent="0.25">
      <c r="A8116" s="609" t="str">
        <f t="shared" si="127"/>
        <v>39837</v>
      </c>
      <c r="B8116">
        <v>39837</v>
      </c>
      <c r="C8116" t="s">
        <v>21591</v>
      </c>
      <c r="D8116" t="s">
        <v>9025</v>
      </c>
      <c r="E8116" s="363" t="s">
        <v>21592</v>
      </c>
      <c r="F8116"/>
      <c r="G8116"/>
      <c r="H8116"/>
      <c r="I8116" s="615"/>
    </row>
    <row r="8117" spans="1:9" ht="15" x14ac:dyDescent="0.25">
      <c r="A8117" s="609" t="str">
        <f t="shared" si="127"/>
        <v>10535</v>
      </c>
      <c r="B8117">
        <v>10535</v>
      </c>
      <c r="C8117" t="s">
        <v>21593</v>
      </c>
      <c r="D8117" t="s">
        <v>8781</v>
      </c>
      <c r="E8117" s="363" t="s">
        <v>21594</v>
      </c>
      <c r="F8117"/>
      <c r="G8117"/>
      <c r="H8117"/>
      <c r="I8117" s="615"/>
    </row>
    <row r="8118" spans="1:9" ht="15" x14ac:dyDescent="0.25">
      <c r="A8118" s="609" t="str">
        <f t="shared" si="127"/>
        <v>10537</v>
      </c>
      <c r="B8118">
        <v>10537</v>
      </c>
      <c r="C8118" t="s">
        <v>21595</v>
      </c>
      <c r="D8118" t="s">
        <v>8781</v>
      </c>
      <c r="E8118" s="363" t="s">
        <v>21596</v>
      </c>
      <c r="F8118"/>
      <c r="G8118"/>
      <c r="H8118"/>
      <c r="I8118" s="615"/>
    </row>
    <row r="8119" spans="1:9" ht="15" x14ac:dyDescent="0.25">
      <c r="A8119" s="609" t="str">
        <f t="shared" si="127"/>
        <v>13891</v>
      </c>
      <c r="B8119">
        <v>13891</v>
      </c>
      <c r="C8119" t="s">
        <v>21597</v>
      </c>
      <c r="D8119" t="s">
        <v>8781</v>
      </c>
      <c r="E8119" s="363" t="s">
        <v>21598</v>
      </c>
      <c r="F8119"/>
      <c r="G8119"/>
      <c r="H8119"/>
      <c r="I8119" s="615"/>
    </row>
    <row r="8120" spans="1:9" ht="15" x14ac:dyDescent="0.25">
      <c r="A8120" s="609" t="str">
        <f t="shared" si="127"/>
        <v>25975</v>
      </c>
      <c r="B8120">
        <v>25975</v>
      </c>
      <c r="C8120" t="s">
        <v>21599</v>
      </c>
      <c r="D8120" t="s">
        <v>8781</v>
      </c>
      <c r="E8120" s="363" t="s">
        <v>21600</v>
      </c>
      <c r="F8120"/>
      <c r="G8120"/>
      <c r="H8120"/>
      <c r="I8120" s="615"/>
    </row>
    <row r="8121" spans="1:9" ht="15" x14ac:dyDescent="0.25">
      <c r="A8121" s="609" t="str">
        <f t="shared" si="127"/>
        <v>36396</v>
      </c>
      <c r="B8121">
        <v>36396</v>
      </c>
      <c r="C8121" t="s">
        <v>21601</v>
      </c>
      <c r="D8121" t="s">
        <v>8781</v>
      </c>
      <c r="E8121" s="363" t="s">
        <v>21602</v>
      </c>
      <c r="F8121"/>
      <c r="G8121"/>
      <c r="H8121"/>
      <c r="I8121" s="615"/>
    </row>
    <row r="8122" spans="1:9" ht="15" x14ac:dyDescent="0.25">
      <c r="A8122" s="609" t="str">
        <f t="shared" si="127"/>
        <v>36397</v>
      </c>
      <c r="B8122">
        <v>36397</v>
      </c>
      <c r="C8122" t="s">
        <v>21603</v>
      </c>
      <c r="D8122" t="s">
        <v>8781</v>
      </c>
      <c r="E8122" s="363" t="s">
        <v>21604</v>
      </c>
      <c r="F8122"/>
      <c r="G8122"/>
      <c r="H8122"/>
      <c r="I8122" s="615"/>
    </row>
    <row r="8123" spans="1:9" ht="15" x14ac:dyDescent="0.25">
      <c r="A8123" s="609" t="str">
        <f t="shared" si="127"/>
        <v>36398</v>
      </c>
      <c r="B8123">
        <v>36398</v>
      </c>
      <c r="C8123" t="s">
        <v>21605</v>
      </c>
      <c r="D8123" t="s">
        <v>8781</v>
      </c>
      <c r="E8123" s="363" t="s">
        <v>21606</v>
      </c>
      <c r="F8123"/>
      <c r="G8123"/>
      <c r="H8123"/>
      <c r="I8123" s="615"/>
    </row>
    <row r="8124" spans="1:9" ht="15" x14ac:dyDescent="0.25">
      <c r="A8124" s="609" t="str">
        <f t="shared" si="127"/>
        <v>647</v>
      </c>
      <c r="B8124">
        <v>647</v>
      </c>
      <c r="C8124" t="s">
        <v>21607</v>
      </c>
      <c r="D8124" t="s">
        <v>8786</v>
      </c>
      <c r="E8124" s="363" t="s">
        <v>14431</v>
      </c>
      <c r="F8124"/>
      <c r="G8124"/>
      <c r="H8124"/>
      <c r="I8124" s="615"/>
    </row>
    <row r="8125" spans="1:9" ht="15" x14ac:dyDescent="0.25">
      <c r="A8125" s="609" t="str">
        <f t="shared" si="127"/>
        <v>40920</v>
      </c>
      <c r="B8125">
        <v>40920</v>
      </c>
      <c r="C8125" t="s">
        <v>21608</v>
      </c>
      <c r="D8125" t="s">
        <v>8914</v>
      </c>
      <c r="E8125" s="363" t="s">
        <v>32019</v>
      </c>
      <c r="F8125"/>
      <c r="G8125"/>
      <c r="H8125"/>
      <c r="I8125" s="615"/>
    </row>
    <row r="8126" spans="1:9" ht="15" x14ac:dyDescent="0.25">
      <c r="A8126" s="609" t="str">
        <f t="shared" si="127"/>
        <v>38783</v>
      </c>
      <c r="B8126">
        <v>38783</v>
      </c>
      <c r="C8126" t="s">
        <v>21610</v>
      </c>
      <c r="D8126" t="s">
        <v>8781</v>
      </c>
      <c r="E8126" s="363" t="s">
        <v>8987</v>
      </c>
      <c r="F8126"/>
      <c r="G8126"/>
      <c r="H8126"/>
      <c r="I8126" s="615"/>
    </row>
    <row r="8127" spans="1:9" ht="15" x14ac:dyDescent="0.25">
      <c r="A8127" s="609" t="str">
        <f t="shared" si="127"/>
        <v>37593</v>
      </c>
      <c r="B8127">
        <v>37593</v>
      </c>
      <c r="C8127" t="s">
        <v>21611</v>
      </c>
      <c r="D8127" t="s">
        <v>8781</v>
      </c>
      <c r="E8127" s="363" t="s">
        <v>9979</v>
      </c>
      <c r="F8127"/>
      <c r="G8127"/>
      <c r="H8127"/>
      <c r="I8127" s="615"/>
    </row>
    <row r="8128" spans="1:9" ht="15" x14ac:dyDescent="0.25">
      <c r="A8128" s="609" t="str">
        <f t="shared" si="127"/>
        <v>37594</v>
      </c>
      <c r="B8128">
        <v>37594</v>
      </c>
      <c r="C8128" t="s">
        <v>21612</v>
      </c>
      <c r="D8128" t="s">
        <v>8781</v>
      </c>
      <c r="E8128" s="363" t="s">
        <v>9480</v>
      </c>
      <c r="F8128"/>
      <c r="G8128"/>
      <c r="H8128"/>
      <c r="I8128" s="615"/>
    </row>
    <row r="8129" spans="1:9" ht="15" x14ac:dyDescent="0.25">
      <c r="A8129" s="609" t="str">
        <f t="shared" si="127"/>
        <v>37592</v>
      </c>
      <c r="B8129">
        <v>37592</v>
      </c>
      <c r="C8129" t="s">
        <v>21613</v>
      </c>
      <c r="D8129" t="s">
        <v>8781</v>
      </c>
      <c r="E8129" s="363" t="s">
        <v>9608</v>
      </c>
      <c r="F8129"/>
      <c r="G8129"/>
      <c r="H8129"/>
      <c r="I8129" s="615"/>
    </row>
    <row r="8130" spans="1:9" ht="15" x14ac:dyDescent="0.25">
      <c r="A8130" s="609" t="str">
        <f t="shared" si="127"/>
        <v>7266</v>
      </c>
      <c r="B8130">
        <v>7266</v>
      </c>
      <c r="C8130" t="s">
        <v>21614</v>
      </c>
      <c r="D8130" t="s">
        <v>9032</v>
      </c>
      <c r="E8130" s="363" t="s">
        <v>21615</v>
      </c>
      <c r="F8130"/>
      <c r="G8130"/>
      <c r="H8130"/>
      <c r="I8130" s="615"/>
    </row>
    <row r="8131" spans="1:9" ht="15" x14ac:dyDescent="0.25">
      <c r="A8131" s="609" t="str">
        <f t="shared" si="127"/>
        <v>7270</v>
      </c>
      <c r="B8131">
        <v>7270</v>
      </c>
      <c r="C8131" t="s">
        <v>21616</v>
      </c>
      <c r="D8131" t="s">
        <v>8781</v>
      </c>
      <c r="E8131" s="363" t="s">
        <v>17179</v>
      </c>
      <c r="F8131"/>
      <c r="G8131"/>
      <c r="H8131"/>
      <c r="I8131" s="615"/>
    </row>
    <row r="8132" spans="1:9" ht="15" x14ac:dyDescent="0.25">
      <c r="A8132" s="609" t="str">
        <f t="shared" si="127"/>
        <v>7267</v>
      </c>
      <c r="B8132">
        <v>7267</v>
      </c>
      <c r="C8132" t="s">
        <v>21617</v>
      </c>
      <c r="D8132" t="s">
        <v>8781</v>
      </c>
      <c r="E8132" s="363" t="s">
        <v>10992</v>
      </c>
      <c r="F8132"/>
      <c r="G8132"/>
      <c r="H8132"/>
      <c r="I8132" s="615"/>
    </row>
    <row r="8133" spans="1:9" ht="15" x14ac:dyDescent="0.25">
      <c r="A8133" s="609" t="str">
        <f t="shared" si="127"/>
        <v>7269</v>
      </c>
      <c r="B8133">
        <v>7269</v>
      </c>
      <c r="C8133" t="s">
        <v>21618</v>
      </c>
      <c r="D8133" t="s">
        <v>8781</v>
      </c>
      <c r="E8133" s="363" t="s">
        <v>11527</v>
      </c>
      <c r="F8133"/>
      <c r="G8133"/>
      <c r="H8133"/>
      <c r="I8133" s="615"/>
    </row>
    <row r="8134" spans="1:9" ht="15" x14ac:dyDescent="0.25">
      <c r="A8134" s="609" t="str">
        <f t="shared" si="127"/>
        <v>7271</v>
      </c>
      <c r="B8134">
        <v>7271</v>
      </c>
      <c r="C8134" t="s">
        <v>21619</v>
      </c>
      <c r="D8134" t="s">
        <v>8781</v>
      </c>
      <c r="E8134" s="363" t="s">
        <v>9036</v>
      </c>
      <c r="F8134"/>
      <c r="G8134"/>
      <c r="H8134"/>
      <c r="I8134" s="615"/>
    </row>
    <row r="8135" spans="1:9" ht="15" x14ac:dyDescent="0.25">
      <c r="A8135" s="609" t="str">
        <f t="shared" si="127"/>
        <v>7268</v>
      </c>
      <c r="B8135">
        <v>7268</v>
      </c>
      <c r="C8135" t="s">
        <v>21620</v>
      </c>
      <c r="D8135" t="s">
        <v>8781</v>
      </c>
      <c r="E8135" s="363" t="s">
        <v>9642</v>
      </c>
      <c r="F8135"/>
      <c r="G8135"/>
      <c r="H8135"/>
      <c r="I8135" s="615"/>
    </row>
    <row r="8136" spans="1:9" ht="15" x14ac:dyDescent="0.25">
      <c r="A8136" s="609" t="str">
        <f t="shared" si="127"/>
        <v>34556</v>
      </c>
      <c r="B8136">
        <v>34556</v>
      </c>
      <c r="C8136" t="s">
        <v>21621</v>
      </c>
      <c r="D8136" t="s">
        <v>8781</v>
      </c>
      <c r="E8136" s="363" t="s">
        <v>9242</v>
      </c>
      <c r="F8136"/>
      <c r="G8136"/>
      <c r="H8136"/>
      <c r="I8136" s="615"/>
    </row>
    <row r="8137" spans="1:9" ht="15" x14ac:dyDescent="0.25">
      <c r="A8137" s="609" t="str">
        <f t="shared" si="127"/>
        <v>37873</v>
      </c>
      <c r="B8137">
        <v>37873</v>
      </c>
      <c r="C8137" t="s">
        <v>21622</v>
      </c>
      <c r="D8137" t="s">
        <v>8781</v>
      </c>
      <c r="E8137" s="363" t="s">
        <v>21623</v>
      </c>
      <c r="F8137"/>
      <c r="G8137"/>
      <c r="H8137"/>
      <c r="I8137" s="615"/>
    </row>
    <row r="8138" spans="1:9" ht="15" x14ac:dyDescent="0.25">
      <c r="A8138" s="609" t="str">
        <f t="shared" si="127"/>
        <v>34564</v>
      </c>
      <c r="B8138">
        <v>34564</v>
      </c>
      <c r="C8138" t="s">
        <v>21624</v>
      </c>
      <c r="D8138" t="s">
        <v>8781</v>
      </c>
      <c r="E8138" s="363" t="s">
        <v>9043</v>
      </c>
      <c r="F8138"/>
      <c r="G8138"/>
      <c r="H8138"/>
      <c r="I8138" s="615"/>
    </row>
    <row r="8139" spans="1:9" ht="15" x14ac:dyDescent="0.25">
      <c r="A8139" s="609" t="str">
        <f t="shared" si="127"/>
        <v>34565</v>
      </c>
      <c r="B8139">
        <v>34565</v>
      </c>
      <c r="C8139" t="s">
        <v>21625</v>
      </c>
      <c r="D8139" t="s">
        <v>8781</v>
      </c>
      <c r="E8139" s="363" t="s">
        <v>10141</v>
      </c>
      <c r="F8139"/>
      <c r="G8139"/>
      <c r="H8139"/>
      <c r="I8139" s="615"/>
    </row>
    <row r="8140" spans="1:9" ht="15" x14ac:dyDescent="0.25">
      <c r="A8140" s="609" t="str">
        <f t="shared" si="127"/>
        <v>38590</v>
      </c>
      <c r="B8140">
        <v>38590</v>
      </c>
      <c r="C8140" t="s">
        <v>21626</v>
      </c>
      <c r="D8140" t="s">
        <v>8781</v>
      </c>
      <c r="E8140" s="363" t="s">
        <v>8931</v>
      </c>
      <c r="F8140"/>
      <c r="G8140"/>
      <c r="H8140"/>
      <c r="I8140" s="615"/>
    </row>
    <row r="8141" spans="1:9" ht="15" x14ac:dyDescent="0.25">
      <c r="A8141" s="609" t="str">
        <f t="shared" si="127"/>
        <v>34566</v>
      </c>
      <c r="B8141">
        <v>34566</v>
      </c>
      <c r="C8141" t="s">
        <v>21627</v>
      </c>
      <c r="D8141" t="s">
        <v>8781</v>
      </c>
      <c r="E8141" s="363" t="s">
        <v>9245</v>
      </c>
      <c r="F8141"/>
      <c r="G8141"/>
      <c r="H8141"/>
      <c r="I8141" s="615"/>
    </row>
    <row r="8142" spans="1:9" ht="15" x14ac:dyDescent="0.25">
      <c r="A8142" s="609" t="str">
        <f t="shared" si="127"/>
        <v>34567</v>
      </c>
      <c r="B8142">
        <v>34567</v>
      </c>
      <c r="C8142" t="s">
        <v>21628</v>
      </c>
      <c r="D8142" t="s">
        <v>8781</v>
      </c>
      <c r="E8142" s="363" t="s">
        <v>9820</v>
      </c>
      <c r="F8142"/>
      <c r="G8142"/>
      <c r="H8142"/>
      <c r="I8142" s="615"/>
    </row>
    <row r="8143" spans="1:9" ht="15" x14ac:dyDescent="0.25">
      <c r="A8143" s="609" t="str">
        <f t="shared" si="127"/>
        <v>38591</v>
      </c>
      <c r="B8143">
        <v>38591</v>
      </c>
      <c r="C8143" t="s">
        <v>21629</v>
      </c>
      <c r="D8143" t="s">
        <v>8781</v>
      </c>
      <c r="E8143" s="363" t="s">
        <v>9652</v>
      </c>
      <c r="F8143"/>
      <c r="G8143"/>
      <c r="H8143"/>
      <c r="I8143" s="615"/>
    </row>
    <row r="8144" spans="1:9" ht="15" x14ac:dyDescent="0.25">
      <c r="A8144" s="609" t="str">
        <f t="shared" si="127"/>
        <v>34568</v>
      </c>
      <c r="B8144">
        <v>34568</v>
      </c>
      <c r="C8144" t="s">
        <v>21630</v>
      </c>
      <c r="D8144" t="s">
        <v>8781</v>
      </c>
      <c r="E8144" s="363" t="s">
        <v>9039</v>
      </c>
      <c r="F8144"/>
      <c r="G8144"/>
      <c r="H8144"/>
      <c r="I8144" s="615"/>
    </row>
    <row r="8145" spans="1:9" ht="15" x14ac:dyDescent="0.25">
      <c r="A8145" s="609" t="str">
        <f t="shared" si="127"/>
        <v>34569</v>
      </c>
      <c r="B8145">
        <v>34569</v>
      </c>
      <c r="C8145" t="s">
        <v>21631</v>
      </c>
      <c r="D8145" t="s">
        <v>8781</v>
      </c>
      <c r="E8145" s="363" t="s">
        <v>10141</v>
      </c>
      <c r="F8145"/>
      <c r="G8145"/>
      <c r="H8145"/>
      <c r="I8145" s="615"/>
    </row>
    <row r="8146" spans="1:9" ht="15" x14ac:dyDescent="0.25">
      <c r="A8146" s="609" t="str">
        <f t="shared" si="127"/>
        <v>34570</v>
      </c>
      <c r="B8146">
        <v>34570</v>
      </c>
      <c r="C8146" t="s">
        <v>21632</v>
      </c>
      <c r="D8146" t="s">
        <v>8781</v>
      </c>
      <c r="E8146" s="363" t="s">
        <v>9801</v>
      </c>
      <c r="F8146"/>
      <c r="G8146"/>
      <c r="H8146"/>
      <c r="I8146" s="615"/>
    </row>
    <row r="8147" spans="1:9" ht="15" x14ac:dyDescent="0.25">
      <c r="A8147" s="609" t="str">
        <f t="shared" si="127"/>
        <v>25070</v>
      </c>
      <c r="B8147">
        <v>25070</v>
      </c>
      <c r="C8147" t="s">
        <v>21633</v>
      </c>
      <c r="D8147" t="s">
        <v>8781</v>
      </c>
      <c r="E8147" s="363" t="s">
        <v>9979</v>
      </c>
      <c r="F8147"/>
      <c r="G8147"/>
      <c r="H8147"/>
      <c r="I8147" s="615"/>
    </row>
    <row r="8148" spans="1:9" ht="15" x14ac:dyDescent="0.25">
      <c r="A8148" s="609" t="str">
        <f t="shared" si="127"/>
        <v>34571</v>
      </c>
      <c r="B8148">
        <v>34571</v>
      </c>
      <c r="C8148" t="s">
        <v>21634</v>
      </c>
      <c r="D8148" t="s">
        <v>8781</v>
      </c>
      <c r="E8148" s="363" t="s">
        <v>10320</v>
      </c>
      <c r="F8148"/>
      <c r="G8148"/>
      <c r="H8148"/>
      <c r="I8148" s="615"/>
    </row>
    <row r="8149" spans="1:9" ht="15" x14ac:dyDescent="0.25">
      <c r="A8149" s="609" t="str">
        <f t="shared" si="127"/>
        <v>34573</v>
      </c>
      <c r="B8149">
        <v>34573</v>
      </c>
      <c r="C8149" t="s">
        <v>21635</v>
      </c>
      <c r="D8149" t="s">
        <v>8781</v>
      </c>
      <c r="E8149" s="363" t="s">
        <v>9334</v>
      </c>
      <c r="F8149"/>
      <c r="G8149"/>
      <c r="H8149"/>
      <c r="I8149" s="615"/>
    </row>
    <row r="8150" spans="1:9" ht="15" x14ac:dyDescent="0.25">
      <c r="A8150" s="609" t="str">
        <f t="shared" si="127"/>
        <v>37107</v>
      </c>
      <c r="B8150">
        <v>37107</v>
      </c>
      <c r="C8150" t="s">
        <v>21636</v>
      </c>
      <c r="D8150" t="s">
        <v>8781</v>
      </c>
      <c r="E8150" s="363" t="s">
        <v>9288</v>
      </c>
      <c r="F8150"/>
      <c r="G8150"/>
      <c r="H8150"/>
      <c r="I8150" s="615"/>
    </row>
    <row r="8151" spans="1:9" ht="15" x14ac:dyDescent="0.25">
      <c r="A8151" s="609" t="str">
        <f t="shared" si="127"/>
        <v>34576</v>
      </c>
      <c r="B8151">
        <v>34576</v>
      </c>
      <c r="C8151" t="s">
        <v>21637</v>
      </c>
      <c r="D8151" t="s">
        <v>8781</v>
      </c>
      <c r="E8151" s="363" t="s">
        <v>8938</v>
      </c>
      <c r="F8151"/>
      <c r="G8151"/>
      <c r="H8151"/>
      <c r="I8151" s="615"/>
    </row>
    <row r="8152" spans="1:9" ht="15" x14ac:dyDescent="0.25">
      <c r="A8152" s="609" t="str">
        <f t="shared" si="127"/>
        <v>34577</v>
      </c>
      <c r="B8152">
        <v>34577</v>
      </c>
      <c r="C8152" t="s">
        <v>21638</v>
      </c>
      <c r="D8152" t="s">
        <v>8781</v>
      </c>
      <c r="E8152" s="363" t="s">
        <v>20985</v>
      </c>
      <c r="F8152"/>
      <c r="G8152"/>
      <c r="H8152"/>
      <c r="I8152" s="615"/>
    </row>
    <row r="8153" spans="1:9" ht="15" x14ac:dyDescent="0.25">
      <c r="A8153" s="609" t="str">
        <f t="shared" si="127"/>
        <v>34578</v>
      </c>
      <c r="B8153">
        <v>34578</v>
      </c>
      <c r="C8153" t="s">
        <v>21639</v>
      </c>
      <c r="D8153" t="s">
        <v>8781</v>
      </c>
      <c r="E8153" s="363" t="s">
        <v>9875</v>
      </c>
      <c r="F8153"/>
      <c r="G8153"/>
      <c r="H8153"/>
      <c r="I8153" s="615"/>
    </row>
    <row r="8154" spans="1:9" ht="15" x14ac:dyDescent="0.25">
      <c r="A8154" s="609" t="str">
        <f t="shared" si="127"/>
        <v>34579</v>
      </c>
      <c r="B8154">
        <v>34579</v>
      </c>
      <c r="C8154" t="s">
        <v>21640</v>
      </c>
      <c r="D8154" t="s">
        <v>8781</v>
      </c>
      <c r="E8154" s="363" t="s">
        <v>9141</v>
      </c>
      <c r="F8154"/>
      <c r="G8154"/>
      <c r="H8154"/>
      <c r="I8154" s="615"/>
    </row>
    <row r="8155" spans="1:9" ht="15" x14ac:dyDescent="0.25">
      <c r="A8155" s="609" t="str">
        <f t="shared" si="127"/>
        <v>25067</v>
      </c>
      <c r="B8155">
        <v>25067</v>
      </c>
      <c r="C8155" t="s">
        <v>21641</v>
      </c>
      <c r="D8155" t="s">
        <v>8781</v>
      </c>
      <c r="E8155" s="363" t="s">
        <v>21642</v>
      </c>
      <c r="F8155"/>
      <c r="G8155"/>
      <c r="H8155"/>
      <c r="I8155" s="615"/>
    </row>
    <row r="8156" spans="1:9" ht="15" x14ac:dyDescent="0.25">
      <c r="A8156" s="609" t="str">
        <f t="shared" si="127"/>
        <v>34580</v>
      </c>
      <c r="B8156">
        <v>34580</v>
      </c>
      <c r="C8156" t="s">
        <v>21643</v>
      </c>
      <c r="D8156" t="s">
        <v>8781</v>
      </c>
      <c r="E8156" s="363" t="s">
        <v>9810</v>
      </c>
      <c r="F8156"/>
      <c r="G8156"/>
      <c r="H8156"/>
      <c r="I8156" s="615"/>
    </row>
    <row r="8157" spans="1:9" ht="15" x14ac:dyDescent="0.25">
      <c r="A8157" s="609" t="str">
        <f t="shared" si="127"/>
        <v>25071</v>
      </c>
      <c r="B8157">
        <v>25071</v>
      </c>
      <c r="C8157" t="s">
        <v>21644</v>
      </c>
      <c r="D8157" t="s">
        <v>8781</v>
      </c>
      <c r="E8157" s="363" t="s">
        <v>9055</v>
      </c>
      <c r="F8157"/>
      <c r="G8157"/>
      <c r="H8157"/>
      <c r="I8157" s="615"/>
    </row>
    <row r="8158" spans="1:9" ht="15" x14ac:dyDescent="0.25">
      <c r="A8158" s="609" t="str">
        <f t="shared" si="127"/>
        <v>38395</v>
      </c>
      <c r="B8158">
        <v>38395</v>
      </c>
      <c r="C8158" t="s">
        <v>21645</v>
      </c>
      <c r="D8158" t="s">
        <v>8781</v>
      </c>
      <c r="E8158" s="363" t="s">
        <v>9384</v>
      </c>
      <c r="F8158"/>
      <c r="G8158"/>
      <c r="H8158"/>
      <c r="I8158" s="615"/>
    </row>
    <row r="8159" spans="1:9" ht="15" x14ac:dyDescent="0.25">
      <c r="A8159" s="609" t="str">
        <f t="shared" si="127"/>
        <v>34583</v>
      </c>
      <c r="B8159">
        <v>34583</v>
      </c>
      <c r="C8159" t="s">
        <v>21646</v>
      </c>
      <c r="D8159" t="s">
        <v>8779</v>
      </c>
      <c r="E8159" s="363" t="s">
        <v>19142</v>
      </c>
      <c r="F8159"/>
      <c r="G8159"/>
      <c r="H8159"/>
      <c r="I8159" s="615"/>
    </row>
    <row r="8160" spans="1:9" ht="15" x14ac:dyDescent="0.25">
      <c r="A8160" s="609" t="str">
        <f t="shared" si="127"/>
        <v>34584</v>
      </c>
      <c r="B8160">
        <v>34584</v>
      </c>
      <c r="C8160" t="s">
        <v>21647</v>
      </c>
      <c r="D8160" t="s">
        <v>8779</v>
      </c>
      <c r="E8160" s="363" t="s">
        <v>13785</v>
      </c>
      <c r="F8160"/>
      <c r="G8160"/>
      <c r="H8160"/>
      <c r="I8160" s="615"/>
    </row>
    <row r="8161" spans="1:9" ht="15" x14ac:dyDescent="0.25">
      <c r="A8161" s="609" t="str">
        <f t="shared" si="127"/>
        <v>709</v>
      </c>
      <c r="B8161">
        <v>709</v>
      </c>
      <c r="C8161" t="s">
        <v>21648</v>
      </c>
      <c r="D8161" t="s">
        <v>8779</v>
      </c>
      <c r="E8161" s="363" t="s">
        <v>21649</v>
      </c>
      <c r="F8161"/>
      <c r="G8161"/>
      <c r="H8161"/>
      <c r="I8161" s="615"/>
    </row>
    <row r="8162" spans="1:9" ht="15" x14ac:dyDescent="0.25">
      <c r="A8162" s="609" t="str">
        <f t="shared" si="127"/>
        <v>34599</v>
      </c>
      <c r="B8162">
        <v>34599</v>
      </c>
      <c r="C8162" t="s">
        <v>21650</v>
      </c>
      <c r="D8162" t="s">
        <v>8781</v>
      </c>
      <c r="E8162" s="363" t="s">
        <v>9030</v>
      </c>
      <c r="F8162"/>
      <c r="G8162"/>
      <c r="H8162"/>
      <c r="I8162" s="615"/>
    </row>
    <row r="8163" spans="1:9" ht="15" x14ac:dyDescent="0.25">
      <c r="A8163" s="609" t="str">
        <f t="shared" si="127"/>
        <v>34592</v>
      </c>
      <c r="B8163">
        <v>34592</v>
      </c>
      <c r="C8163" t="s">
        <v>21651</v>
      </c>
      <c r="D8163" t="s">
        <v>8781</v>
      </c>
      <c r="E8163" s="363" t="s">
        <v>9065</v>
      </c>
      <c r="F8163"/>
      <c r="G8163"/>
      <c r="H8163"/>
      <c r="I8163" s="615"/>
    </row>
    <row r="8164" spans="1:9" ht="15" x14ac:dyDescent="0.25">
      <c r="A8164" s="609" t="str">
        <f t="shared" si="127"/>
        <v>37103</v>
      </c>
      <c r="B8164">
        <v>37103</v>
      </c>
      <c r="C8164" t="s">
        <v>21652</v>
      </c>
      <c r="D8164" t="s">
        <v>8781</v>
      </c>
      <c r="E8164" s="363" t="s">
        <v>18200</v>
      </c>
      <c r="F8164"/>
      <c r="G8164"/>
      <c r="H8164"/>
      <c r="I8164" s="615"/>
    </row>
    <row r="8165" spans="1:9" ht="15" x14ac:dyDescent="0.25">
      <c r="A8165" s="609" t="str">
        <f t="shared" si="127"/>
        <v>34555</v>
      </c>
      <c r="B8165">
        <v>34555</v>
      </c>
      <c r="C8165" t="s">
        <v>21653</v>
      </c>
      <c r="D8165" t="s">
        <v>8781</v>
      </c>
      <c r="E8165" s="363" t="s">
        <v>10258</v>
      </c>
      <c r="F8165"/>
      <c r="G8165"/>
      <c r="H8165"/>
      <c r="I8165" s="615"/>
    </row>
    <row r="8166" spans="1:9" ht="15" x14ac:dyDescent="0.25">
      <c r="A8166" s="609" t="str">
        <f t="shared" si="127"/>
        <v>674</v>
      </c>
      <c r="B8166">
        <v>674</v>
      </c>
      <c r="C8166" t="s">
        <v>21654</v>
      </c>
      <c r="D8166" t="s">
        <v>8779</v>
      </c>
      <c r="E8166" s="363" t="s">
        <v>21655</v>
      </c>
      <c r="F8166"/>
      <c r="G8166"/>
      <c r="H8166"/>
      <c r="I8166" s="615"/>
    </row>
    <row r="8167" spans="1:9" ht="15" x14ac:dyDescent="0.25">
      <c r="A8167" s="609" t="str">
        <f t="shared" si="127"/>
        <v>34600</v>
      </c>
      <c r="B8167">
        <v>34600</v>
      </c>
      <c r="C8167" t="s">
        <v>21656</v>
      </c>
      <c r="D8167" t="s">
        <v>8779</v>
      </c>
      <c r="E8167" s="363" t="s">
        <v>19674</v>
      </c>
      <c r="F8167"/>
      <c r="G8167"/>
      <c r="H8167"/>
      <c r="I8167" s="615"/>
    </row>
    <row r="8168" spans="1:9" ht="15" x14ac:dyDescent="0.25">
      <c r="A8168" s="609" t="str">
        <f t="shared" si="127"/>
        <v>652</v>
      </c>
      <c r="B8168">
        <v>652</v>
      </c>
      <c r="C8168" t="s">
        <v>21657</v>
      </c>
      <c r="D8168" t="s">
        <v>8779</v>
      </c>
      <c r="E8168" s="363" t="s">
        <v>21658</v>
      </c>
      <c r="F8168"/>
      <c r="G8168"/>
      <c r="H8168"/>
      <c r="I8168" s="615"/>
    </row>
    <row r="8169" spans="1:9" ht="15" x14ac:dyDescent="0.25">
      <c r="A8169" s="609" t="str">
        <f t="shared" si="127"/>
        <v>651</v>
      </c>
      <c r="B8169">
        <v>651</v>
      </c>
      <c r="C8169" t="s">
        <v>21659</v>
      </c>
      <c r="D8169" t="s">
        <v>8781</v>
      </c>
      <c r="E8169" s="363" t="s">
        <v>9916</v>
      </c>
      <c r="F8169"/>
      <c r="G8169"/>
      <c r="H8169"/>
      <c r="I8169" s="615"/>
    </row>
    <row r="8170" spans="1:9" ht="15" x14ac:dyDescent="0.25">
      <c r="A8170" s="609" t="str">
        <f t="shared" si="127"/>
        <v>654</v>
      </c>
      <c r="B8170">
        <v>654</v>
      </c>
      <c r="C8170" t="s">
        <v>21660</v>
      </c>
      <c r="D8170" t="s">
        <v>8781</v>
      </c>
      <c r="E8170" s="363" t="s">
        <v>9242</v>
      </c>
      <c r="F8170"/>
      <c r="G8170"/>
      <c r="H8170"/>
      <c r="I8170" s="615"/>
    </row>
    <row r="8171" spans="1:9" ht="15" x14ac:dyDescent="0.25">
      <c r="A8171" s="609" t="str">
        <f t="shared" si="127"/>
        <v>650</v>
      </c>
      <c r="B8171">
        <v>650</v>
      </c>
      <c r="C8171" t="s">
        <v>21661</v>
      </c>
      <c r="D8171" t="s">
        <v>8781</v>
      </c>
      <c r="E8171" s="363" t="s">
        <v>9829</v>
      </c>
      <c r="F8171"/>
      <c r="G8171"/>
      <c r="H8171"/>
      <c r="I8171" s="615"/>
    </row>
    <row r="8172" spans="1:9" ht="15" x14ac:dyDescent="0.25">
      <c r="A8172" s="609" t="str">
        <f t="shared" si="127"/>
        <v>716</v>
      </c>
      <c r="B8172">
        <v>716</v>
      </c>
      <c r="C8172" t="s">
        <v>21662</v>
      </c>
      <c r="D8172" t="s">
        <v>8781</v>
      </c>
      <c r="E8172" s="363" t="s">
        <v>21663</v>
      </c>
      <c r="F8172"/>
      <c r="G8172"/>
      <c r="H8172"/>
      <c r="I8172" s="615"/>
    </row>
    <row r="8173" spans="1:9" ht="15" x14ac:dyDescent="0.25">
      <c r="A8173" s="609" t="str">
        <f t="shared" si="127"/>
        <v>715</v>
      </c>
      <c r="B8173">
        <v>715</v>
      </c>
      <c r="C8173" t="s">
        <v>21664</v>
      </c>
      <c r="D8173" t="s">
        <v>8781</v>
      </c>
      <c r="E8173" s="363" t="s">
        <v>9591</v>
      </c>
      <c r="F8173"/>
      <c r="G8173"/>
      <c r="H8173"/>
      <c r="I8173" s="615"/>
    </row>
    <row r="8174" spans="1:9" ht="15" x14ac:dyDescent="0.25">
      <c r="A8174" s="609" t="str">
        <f t="shared" si="127"/>
        <v>718</v>
      </c>
      <c r="B8174">
        <v>718</v>
      </c>
      <c r="C8174" t="s">
        <v>21665</v>
      </c>
      <c r="D8174" t="s">
        <v>8781</v>
      </c>
      <c r="E8174" s="363" t="s">
        <v>9367</v>
      </c>
      <c r="F8174"/>
      <c r="G8174"/>
      <c r="H8174"/>
      <c r="I8174" s="615"/>
    </row>
    <row r="8175" spans="1:9" ht="15" x14ac:dyDescent="0.25">
      <c r="A8175" s="609" t="str">
        <f t="shared" si="127"/>
        <v>11981</v>
      </c>
      <c r="B8175">
        <v>11981</v>
      </c>
      <c r="C8175" t="s">
        <v>21666</v>
      </c>
      <c r="D8175" t="s">
        <v>8781</v>
      </c>
      <c r="E8175" s="363" t="s">
        <v>18857</v>
      </c>
      <c r="F8175"/>
      <c r="G8175"/>
      <c r="H8175"/>
      <c r="I8175" s="615"/>
    </row>
    <row r="8176" spans="1:9" ht="15" x14ac:dyDescent="0.25">
      <c r="A8176" s="609" t="str">
        <f t="shared" ref="A8176:A8239" si="128">IF(ISERROR(SEARCH("/",B8176)=6),TRIM(CLEAN(B8176)),IF(SEARCH("/",B8176)=6,IF(LEN(TRIM(CLEAN(B8176)))=7,LEFT(TRIM(CLEAN(B8176)),6)&amp;"00"&amp;RIGHT(TRIM(CLEAN(B8176)),1),LEFT(TRIM(CLEAN(B8176)),6)&amp;"0"&amp;RIGHT(TRIM(CLEAN(B8176)),2)),TRIM(CLEAN(B8176))))</f>
        <v>34586</v>
      </c>
      <c r="B8176">
        <v>34586</v>
      </c>
      <c r="C8176" t="s">
        <v>21667</v>
      </c>
      <c r="D8176" t="s">
        <v>8781</v>
      </c>
      <c r="E8176" s="363" t="s">
        <v>11271</v>
      </c>
      <c r="F8176"/>
      <c r="G8176"/>
      <c r="H8176"/>
      <c r="I8176" s="615"/>
    </row>
    <row r="8177" spans="1:9" ht="15" x14ac:dyDescent="0.25">
      <c r="A8177" s="609" t="str">
        <f t="shared" si="128"/>
        <v>38603</v>
      </c>
      <c r="B8177">
        <v>38603</v>
      </c>
      <c r="C8177" t="s">
        <v>21668</v>
      </c>
      <c r="D8177" t="s">
        <v>8781</v>
      </c>
      <c r="E8177" s="363" t="s">
        <v>8928</v>
      </c>
      <c r="F8177"/>
      <c r="G8177"/>
      <c r="H8177"/>
      <c r="I8177" s="615"/>
    </row>
    <row r="8178" spans="1:9" ht="15" x14ac:dyDescent="0.25">
      <c r="A8178" s="609" t="str">
        <f t="shared" si="128"/>
        <v>34588</v>
      </c>
      <c r="B8178">
        <v>34588</v>
      </c>
      <c r="C8178" t="s">
        <v>21669</v>
      </c>
      <c r="D8178" t="s">
        <v>8781</v>
      </c>
      <c r="E8178" s="363" t="s">
        <v>11584</v>
      </c>
      <c r="F8178"/>
      <c r="G8178"/>
      <c r="H8178"/>
      <c r="I8178" s="615"/>
    </row>
    <row r="8179" spans="1:9" ht="15" x14ac:dyDescent="0.25">
      <c r="A8179" s="609" t="str">
        <f t="shared" si="128"/>
        <v>34590</v>
      </c>
      <c r="B8179">
        <v>34590</v>
      </c>
      <c r="C8179" t="s">
        <v>21670</v>
      </c>
      <c r="D8179" t="s">
        <v>8781</v>
      </c>
      <c r="E8179" s="363" t="s">
        <v>10146</v>
      </c>
      <c r="F8179"/>
      <c r="G8179"/>
      <c r="H8179"/>
      <c r="I8179" s="615"/>
    </row>
    <row r="8180" spans="1:9" ht="15" x14ac:dyDescent="0.25">
      <c r="A8180" s="609" t="str">
        <f t="shared" si="128"/>
        <v>34591</v>
      </c>
      <c r="B8180">
        <v>34591</v>
      </c>
      <c r="C8180" t="s">
        <v>21671</v>
      </c>
      <c r="D8180" t="s">
        <v>8781</v>
      </c>
      <c r="E8180" s="363" t="s">
        <v>10730</v>
      </c>
      <c r="F8180"/>
      <c r="G8180"/>
      <c r="H8180"/>
      <c r="I8180" s="615"/>
    </row>
    <row r="8181" spans="1:9" ht="15" x14ac:dyDescent="0.25">
      <c r="A8181" s="609" t="str">
        <f t="shared" si="128"/>
        <v>41372</v>
      </c>
      <c r="B8181">
        <v>41372</v>
      </c>
      <c r="C8181" t="s">
        <v>21672</v>
      </c>
      <c r="D8181" t="s">
        <v>8779</v>
      </c>
      <c r="E8181" s="363" t="s">
        <v>21673</v>
      </c>
      <c r="F8181"/>
      <c r="G8181"/>
      <c r="H8181"/>
      <c r="I8181" s="615"/>
    </row>
    <row r="8182" spans="1:9" ht="15" x14ac:dyDescent="0.25">
      <c r="A8182" s="609" t="str">
        <f t="shared" si="128"/>
        <v>41371</v>
      </c>
      <c r="B8182">
        <v>41371</v>
      </c>
      <c r="C8182" t="s">
        <v>21674</v>
      </c>
      <c r="D8182" t="s">
        <v>8779</v>
      </c>
      <c r="E8182" s="363" t="s">
        <v>16283</v>
      </c>
      <c r="F8182"/>
      <c r="G8182"/>
      <c r="H8182"/>
      <c r="I8182" s="615"/>
    </row>
    <row r="8183" spans="1:9" ht="15" x14ac:dyDescent="0.25">
      <c r="A8183" s="609" t="str">
        <f t="shared" si="128"/>
        <v>40517</v>
      </c>
      <c r="B8183">
        <v>40517</v>
      </c>
      <c r="C8183" t="s">
        <v>21675</v>
      </c>
      <c r="D8183" t="s">
        <v>8779</v>
      </c>
      <c r="E8183" s="363" t="s">
        <v>9311</v>
      </c>
      <c r="F8183"/>
      <c r="G8183"/>
      <c r="H8183"/>
      <c r="I8183" s="615"/>
    </row>
    <row r="8184" spans="1:9" ht="15" x14ac:dyDescent="0.25">
      <c r="A8184" s="609" t="str">
        <f t="shared" si="128"/>
        <v>40515</v>
      </c>
      <c r="B8184">
        <v>40515</v>
      </c>
      <c r="C8184" t="s">
        <v>21676</v>
      </c>
      <c r="D8184" t="s">
        <v>8779</v>
      </c>
      <c r="E8184" s="363" t="s">
        <v>19036</v>
      </c>
      <c r="F8184"/>
      <c r="G8184"/>
      <c r="H8184"/>
      <c r="I8184" s="615"/>
    </row>
    <row r="8185" spans="1:9" ht="15" x14ac:dyDescent="0.25">
      <c r="A8185" s="609" t="str">
        <f t="shared" si="128"/>
        <v>40529</v>
      </c>
      <c r="B8185">
        <v>40529</v>
      </c>
      <c r="C8185" t="s">
        <v>21677</v>
      </c>
      <c r="D8185" t="s">
        <v>8779</v>
      </c>
      <c r="E8185" s="363" t="s">
        <v>21678</v>
      </c>
      <c r="F8185"/>
      <c r="G8185"/>
      <c r="H8185"/>
      <c r="I8185" s="615"/>
    </row>
    <row r="8186" spans="1:9" ht="15" x14ac:dyDescent="0.25">
      <c r="A8186" s="609" t="str">
        <f t="shared" si="128"/>
        <v>36170</v>
      </c>
      <c r="B8186">
        <v>36170</v>
      </c>
      <c r="C8186" t="s">
        <v>21679</v>
      </c>
      <c r="D8186" t="s">
        <v>8779</v>
      </c>
      <c r="E8186" s="363" t="s">
        <v>21680</v>
      </c>
      <c r="F8186"/>
      <c r="G8186"/>
      <c r="H8186"/>
      <c r="I8186" s="615"/>
    </row>
    <row r="8187" spans="1:9" ht="15" x14ac:dyDescent="0.25">
      <c r="A8187" s="609" t="str">
        <f t="shared" si="128"/>
        <v>40524</v>
      </c>
      <c r="B8187">
        <v>40524</v>
      </c>
      <c r="C8187" t="s">
        <v>21681</v>
      </c>
      <c r="D8187" t="s">
        <v>8779</v>
      </c>
      <c r="E8187" s="363" t="s">
        <v>21682</v>
      </c>
      <c r="F8187"/>
      <c r="G8187"/>
      <c r="H8187"/>
      <c r="I8187" s="615"/>
    </row>
    <row r="8188" spans="1:9" ht="15" x14ac:dyDescent="0.25">
      <c r="A8188" s="609" t="str">
        <f t="shared" si="128"/>
        <v>36156</v>
      </c>
      <c r="B8188">
        <v>36156</v>
      </c>
      <c r="C8188" t="s">
        <v>21683</v>
      </c>
      <c r="D8188" t="s">
        <v>8779</v>
      </c>
      <c r="E8188" s="363" t="s">
        <v>21684</v>
      </c>
      <c r="F8188"/>
      <c r="G8188"/>
      <c r="H8188"/>
      <c r="I8188" s="615"/>
    </row>
    <row r="8189" spans="1:9" ht="15" x14ac:dyDescent="0.25">
      <c r="A8189" s="609" t="str">
        <f t="shared" si="128"/>
        <v>36155</v>
      </c>
      <c r="B8189">
        <v>36155</v>
      </c>
      <c r="C8189" t="s">
        <v>21685</v>
      </c>
      <c r="D8189" t="s">
        <v>8779</v>
      </c>
      <c r="E8189" s="363" t="s">
        <v>13068</v>
      </c>
      <c r="F8189"/>
      <c r="G8189"/>
      <c r="H8189"/>
      <c r="I8189" s="615"/>
    </row>
    <row r="8190" spans="1:9" ht="15" x14ac:dyDescent="0.25">
      <c r="A8190" s="609" t="str">
        <f t="shared" si="128"/>
        <v>36154</v>
      </c>
      <c r="B8190">
        <v>36154</v>
      </c>
      <c r="C8190" t="s">
        <v>21686</v>
      </c>
      <c r="D8190" t="s">
        <v>8779</v>
      </c>
      <c r="E8190" s="363" t="s">
        <v>19074</v>
      </c>
      <c r="F8190"/>
      <c r="G8190"/>
      <c r="H8190"/>
      <c r="I8190" s="615"/>
    </row>
    <row r="8191" spans="1:9" ht="15" x14ac:dyDescent="0.25">
      <c r="A8191" s="609" t="str">
        <f t="shared" si="128"/>
        <v>695</v>
      </c>
      <c r="B8191">
        <v>695</v>
      </c>
      <c r="C8191" t="s">
        <v>21687</v>
      </c>
      <c r="D8191" t="s">
        <v>8779</v>
      </c>
      <c r="E8191" s="363" t="s">
        <v>9976</v>
      </c>
      <c r="F8191"/>
      <c r="G8191"/>
      <c r="H8191"/>
      <c r="I8191" s="615"/>
    </row>
    <row r="8192" spans="1:9" ht="15" x14ac:dyDescent="0.25">
      <c r="A8192" s="609" t="str">
        <f t="shared" si="128"/>
        <v>679</v>
      </c>
      <c r="B8192">
        <v>679</v>
      </c>
      <c r="C8192" t="s">
        <v>21688</v>
      </c>
      <c r="D8192" t="s">
        <v>8779</v>
      </c>
      <c r="E8192" s="363" t="s">
        <v>21678</v>
      </c>
      <c r="F8192"/>
      <c r="G8192"/>
      <c r="H8192"/>
      <c r="I8192" s="615"/>
    </row>
    <row r="8193" spans="1:9" ht="15" x14ac:dyDescent="0.25">
      <c r="A8193" s="609" t="str">
        <f t="shared" si="128"/>
        <v>711</v>
      </c>
      <c r="B8193">
        <v>711</v>
      </c>
      <c r="C8193" t="s">
        <v>21689</v>
      </c>
      <c r="D8193" t="s">
        <v>8779</v>
      </c>
      <c r="E8193" s="363" t="s">
        <v>21690</v>
      </c>
      <c r="F8193"/>
      <c r="G8193"/>
      <c r="H8193"/>
      <c r="I8193" s="615"/>
    </row>
    <row r="8194" spans="1:9" ht="15" x14ac:dyDescent="0.25">
      <c r="A8194" s="609" t="str">
        <f t="shared" si="128"/>
        <v>712</v>
      </c>
      <c r="B8194">
        <v>712</v>
      </c>
      <c r="C8194" t="s">
        <v>21691</v>
      </c>
      <c r="D8194" t="s">
        <v>8779</v>
      </c>
      <c r="E8194" s="363" t="s">
        <v>16576</v>
      </c>
      <c r="F8194"/>
      <c r="G8194"/>
      <c r="H8194"/>
      <c r="I8194" s="615"/>
    </row>
    <row r="8195" spans="1:9" ht="15" x14ac:dyDescent="0.25">
      <c r="A8195" s="609" t="str">
        <f t="shared" si="128"/>
        <v>12614</v>
      </c>
      <c r="B8195">
        <v>12614</v>
      </c>
      <c r="C8195" t="s">
        <v>21692</v>
      </c>
      <c r="D8195" t="s">
        <v>8781</v>
      </c>
      <c r="E8195" s="363" t="s">
        <v>9587</v>
      </c>
      <c r="F8195"/>
      <c r="G8195"/>
      <c r="H8195"/>
      <c r="I8195" s="615"/>
    </row>
    <row r="8196" spans="1:9" ht="15" x14ac:dyDescent="0.25">
      <c r="A8196" s="609" t="str">
        <f t="shared" si="128"/>
        <v>6140</v>
      </c>
      <c r="B8196">
        <v>6140</v>
      </c>
      <c r="C8196" t="s">
        <v>21693</v>
      </c>
      <c r="D8196" t="s">
        <v>8781</v>
      </c>
      <c r="E8196" s="363" t="s">
        <v>8784</v>
      </c>
      <c r="F8196"/>
      <c r="G8196"/>
      <c r="H8196"/>
      <c r="I8196" s="615"/>
    </row>
    <row r="8197" spans="1:9" ht="15" x14ac:dyDescent="0.25">
      <c r="A8197" s="609" t="str">
        <f t="shared" si="128"/>
        <v>38399</v>
      </c>
      <c r="B8197">
        <v>38399</v>
      </c>
      <c r="C8197" t="s">
        <v>21694</v>
      </c>
      <c r="D8197" t="s">
        <v>8781</v>
      </c>
      <c r="E8197" s="363" t="s">
        <v>21695</v>
      </c>
      <c r="F8197"/>
      <c r="G8197"/>
      <c r="H8197"/>
      <c r="I8197" s="615"/>
    </row>
    <row r="8198" spans="1:9" ht="15" x14ac:dyDescent="0.25">
      <c r="A8198" s="609" t="str">
        <f t="shared" si="128"/>
        <v>735</v>
      </c>
      <c r="B8198">
        <v>735</v>
      </c>
      <c r="C8198" t="s">
        <v>21696</v>
      </c>
      <c r="D8198" t="s">
        <v>8781</v>
      </c>
      <c r="E8198" s="363" t="s">
        <v>21697</v>
      </c>
      <c r="F8198"/>
      <c r="G8198"/>
      <c r="H8198"/>
      <c r="I8198" s="615"/>
    </row>
    <row r="8199" spans="1:9" ht="15" x14ac:dyDescent="0.25">
      <c r="A8199" s="609" t="str">
        <f t="shared" si="128"/>
        <v>736</v>
      </c>
      <c r="B8199">
        <v>736</v>
      </c>
      <c r="C8199" t="s">
        <v>21698</v>
      </c>
      <c r="D8199" t="s">
        <v>8781</v>
      </c>
      <c r="E8199" s="363" t="s">
        <v>21699</v>
      </c>
      <c r="F8199"/>
      <c r="G8199"/>
      <c r="H8199"/>
      <c r="I8199" s="615"/>
    </row>
    <row r="8200" spans="1:9" ht="15" x14ac:dyDescent="0.25">
      <c r="A8200" s="609" t="str">
        <f t="shared" si="128"/>
        <v>729</v>
      </c>
      <c r="B8200">
        <v>729</v>
      </c>
      <c r="C8200" t="s">
        <v>21700</v>
      </c>
      <c r="D8200" t="s">
        <v>8781</v>
      </c>
      <c r="E8200" s="363" t="s">
        <v>21701</v>
      </c>
      <c r="F8200"/>
      <c r="G8200"/>
      <c r="H8200"/>
      <c r="I8200" s="615"/>
    </row>
    <row r="8201" spans="1:9" ht="15" x14ac:dyDescent="0.25">
      <c r="A8201" s="609" t="str">
        <f t="shared" si="128"/>
        <v>39925</v>
      </c>
      <c r="B8201">
        <v>39925</v>
      </c>
      <c r="C8201" t="s">
        <v>21702</v>
      </c>
      <c r="D8201" t="s">
        <v>8781</v>
      </c>
      <c r="E8201" s="363" t="s">
        <v>21703</v>
      </c>
      <c r="F8201"/>
      <c r="G8201"/>
      <c r="H8201"/>
      <c r="I8201" s="615"/>
    </row>
    <row r="8202" spans="1:9" ht="15" x14ac:dyDescent="0.25">
      <c r="A8202" s="609" t="str">
        <f t="shared" si="128"/>
        <v>731</v>
      </c>
      <c r="B8202">
        <v>731</v>
      </c>
      <c r="C8202" t="s">
        <v>21704</v>
      </c>
      <c r="D8202" t="s">
        <v>8781</v>
      </c>
      <c r="E8202" s="363" t="s">
        <v>21705</v>
      </c>
      <c r="F8202"/>
      <c r="G8202"/>
      <c r="H8202"/>
      <c r="I8202" s="615"/>
    </row>
    <row r="8203" spans="1:9" ht="15" x14ac:dyDescent="0.25">
      <c r="A8203" s="609" t="str">
        <f t="shared" si="128"/>
        <v>10575</v>
      </c>
      <c r="B8203">
        <v>10575</v>
      </c>
      <c r="C8203" t="s">
        <v>21706</v>
      </c>
      <c r="D8203" t="s">
        <v>8781</v>
      </c>
      <c r="E8203" s="363" t="s">
        <v>21707</v>
      </c>
      <c r="F8203"/>
      <c r="G8203"/>
      <c r="H8203"/>
      <c r="I8203" s="615"/>
    </row>
    <row r="8204" spans="1:9" ht="15" x14ac:dyDescent="0.25">
      <c r="A8204" s="609" t="str">
        <f t="shared" si="128"/>
        <v>733</v>
      </c>
      <c r="B8204">
        <v>733</v>
      </c>
      <c r="C8204" t="s">
        <v>21708</v>
      </c>
      <c r="D8204" t="s">
        <v>8781</v>
      </c>
      <c r="E8204" s="363" t="s">
        <v>21709</v>
      </c>
      <c r="F8204"/>
      <c r="G8204"/>
      <c r="H8204"/>
      <c r="I8204" s="615"/>
    </row>
    <row r="8205" spans="1:9" ht="15" x14ac:dyDescent="0.25">
      <c r="A8205" s="609" t="str">
        <f t="shared" si="128"/>
        <v>732</v>
      </c>
      <c r="B8205">
        <v>732</v>
      </c>
      <c r="C8205" t="s">
        <v>21710</v>
      </c>
      <c r="D8205" t="s">
        <v>8781</v>
      </c>
      <c r="E8205" s="363" t="s">
        <v>21711</v>
      </c>
      <c r="F8205"/>
      <c r="G8205"/>
      <c r="H8205"/>
      <c r="I8205" s="615"/>
    </row>
    <row r="8206" spans="1:9" ht="15" x14ac:dyDescent="0.25">
      <c r="A8206" s="609" t="str">
        <f t="shared" si="128"/>
        <v>737</v>
      </c>
      <c r="B8206">
        <v>737</v>
      </c>
      <c r="C8206" t="s">
        <v>21712</v>
      </c>
      <c r="D8206" t="s">
        <v>8781</v>
      </c>
      <c r="E8206" s="363" t="s">
        <v>21713</v>
      </c>
      <c r="F8206"/>
      <c r="G8206"/>
      <c r="H8206"/>
      <c r="I8206" s="615"/>
    </row>
    <row r="8207" spans="1:9" ht="15" x14ac:dyDescent="0.25">
      <c r="A8207" s="609" t="str">
        <f t="shared" si="128"/>
        <v>738</v>
      </c>
      <c r="B8207">
        <v>738</v>
      </c>
      <c r="C8207" t="s">
        <v>21714</v>
      </c>
      <c r="D8207" t="s">
        <v>8781</v>
      </c>
      <c r="E8207" s="363" t="s">
        <v>21715</v>
      </c>
      <c r="F8207"/>
      <c r="G8207"/>
      <c r="H8207"/>
      <c r="I8207" s="615"/>
    </row>
    <row r="8208" spans="1:9" ht="15" x14ac:dyDescent="0.25">
      <c r="A8208" s="609" t="str">
        <f t="shared" si="128"/>
        <v>740</v>
      </c>
      <c r="B8208">
        <v>740</v>
      </c>
      <c r="C8208" t="s">
        <v>21716</v>
      </c>
      <c r="D8208" t="s">
        <v>8781</v>
      </c>
      <c r="E8208" s="363" t="s">
        <v>21717</v>
      </c>
      <c r="F8208"/>
      <c r="G8208"/>
      <c r="H8208"/>
      <c r="I8208" s="615"/>
    </row>
    <row r="8209" spans="1:9" ht="15" x14ac:dyDescent="0.25">
      <c r="A8209" s="609" t="str">
        <f t="shared" si="128"/>
        <v>734</v>
      </c>
      <c r="B8209">
        <v>734</v>
      </c>
      <c r="C8209" t="s">
        <v>21718</v>
      </c>
      <c r="D8209" t="s">
        <v>8781</v>
      </c>
      <c r="E8209" s="363" t="s">
        <v>21719</v>
      </c>
      <c r="F8209"/>
      <c r="G8209"/>
      <c r="H8209"/>
      <c r="I8209" s="615"/>
    </row>
    <row r="8210" spans="1:9" ht="15" x14ac:dyDescent="0.25">
      <c r="A8210" s="609" t="str">
        <f t="shared" si="128"/>
        <v>39008</v>
      </c>
      <c r="B8210">
        <v>39008</v>
      </c>
      <c r="C8210" t="s">
        <v>21720</v>
      </c>
      <c r="D8210" t="s">
        <v>8781</v>
      </c>
      <c r="E8210" s="363" t="s">
        <v>21721</v>
      </c>
      <c r="F8210"/>
      <c r="G8210"/>
      <c r="H8210"/>
      <c r="I8210" s="615"/>
    </row>
    <row r="8211" spans="1:9" ht="15" x14ac:dyDescent="0.25">
      <c r="A8211" s="609" t="str">
        <f t="shared" si="128"/>
        <v>39009</v>
      </c>
      <c r="B8211">
        <v>39009</v>
      </c>
      <c r="C8211" t="s">
        <v>21722</v>
      </c>
      <c r="D8211" t="s">
        <v>8781</v>
      </c>
      <c r="E8211" s="363" t="s">
        <v>21723</v>
      </c>
      <c r="F8211"/>
      <c r="G8211"/>
      <c r="H8211"/>
      <c r="I8211" s="615"/>
    </row>
    <row r="8212" spans="1:9" ht="15" x14ac:dyDescent="0.25">
      <c r="A8212" s="609" t="str">
        <f t="shared" si="128"/>
        <v>10587</v>
      </c>
      <c r="B8212">
        <v>10587</v>
      </c>
      <c r="C8212" t="s">
        <v>21724</v>
      </c>
      <c r="D8212" t="s">
        <v>8781</v>
      </c>
      <c r="E8212" s="363" t="s">
        <v>21725</v>
      </c>
      <c r="F8212"/>
      <c r="G8212"/>
      <c r="H8212"/>
      <c r="I8212" s="615"/>
    </row>
    <row r="8213" spans="1:9" ht="15" x14ac:dyDescent="0.25">
      <c r="A8213" s="609" t="str">
        <f t="shared" si="128"/>
        <v>759</v>
      </c>
      <c r="B8213">
        <v>759</v>
      </c>
      <c r="C8213" t="s">
        <v>21726</v>
      </c>
      <c r="D8213" t="s">
        <v>8781</v>
      </c>
      <c r="E8213" s="363" t="s">
        <v>21727</v>
      </c>
      <c r="F8213"/>
      <c r="G8213"/>
      <c r="H8213"/>
      <c r="I8213" s="615"/>
    </row>
    <row r="8214" spans="1:9" ht="15" x14ac:dyDescent="0.25">
      <c r="A8214" s="609" t="str">
        <f t="shared" si="128"/>
        <v>761</v>
      </c>
      <c r="B8214">
        <v>761</v>
      </c>
      <c r="C8214" t="s">
        <v>21728</v>
      </c>
      <c r="D8214" t="s">
        <v>8781</v>
      </c>
      <c r="E8214" s="363" t="s">
        <v>21729</v>
      </c>
      <c r="F8214"/>
      <c r="G8214"/>
      <c r="H8214"/>
      <c r="I8214" s="615"/>
    </row>
    <row r="8215" spans="1:9" ht="15" x14ac:dyDescent="0.25">
      <c r="A8215" s="609" t="str">
        <f t="shared" si="128"/>
        <v>750</v>
      </c>
      <c r="B8215">
        <v>750</v>
      </c>
      <c r="C8215" t="s">
        <v>21730</v>
      </c>
      <c r="D8215" t="s">
        <v>8781</v>
      </c>
      <c r="E8215" s="363" t="s">
        <v>21731</v>
      </c>
      <c r="F8215"/>
      <c r="G8215"/>
      <c r="H8215"/>
      <c r="I8215" s="615"/>
    </row>
    <row r="8216" spans="1:9" ht="15" x14ac:dyDescent="0.25">
      <c r="A8216" s="609" t="str">
        <f t="shared" si="128"/>
        <v>755</v>
      </c>
      <c r="B8216">
        <v>755</v>
      </c>
      <c r="C8216" t="s">
        <v>21732</v>
      </c>
      <c r="D8216" t="s">
        <v>8781</v>
      </c>
      <c r="E8216" s="363" t="s">
        <v>21733</v>
      </c>
      <c r="F8216"/>
      <c r="G8216"/>
      <c r="H8216"/>
      <c r="I8216" s="615"/>
    </row>
    <row r="8217" spans="1:9" ht="15" x14ac:dyDescent="0.25">
      <c r="A8217" s="609" t="str">
        <f t="shared" si="128"/>
        <v>749</v>
      </c>
      <c r="B8217">
        <v>749</v>
      </c>
      <c r="C8217" t="s">
        <v>21734</v>
      </c>
      <c r="D8217" t="s">
        <v>8781</v>
      </c>
      <c r="E8217" s="363" t="s">
        <v>21735</v>
      </c>
      <c r="F8217"/>
      <c r="G8217"/>
      <c r="H8217"/>
      <c r="I8217" s="615"/>
    </row>
    <row r="8218" spans="1:9" ht="15" x14ac:dyDescent="0.25">
      <c r="A8218" s="609" t="str">
        <f t="shared" si="128"/>
        <v>756</v>
      </c>
      <c r="B8218">
        <v>756</v>
      </c>
      <c r="C8218" t="s">
        <v>21736</v>
      </c>
      <c r="D8218" t="s">
        <v>8781</v>
      </c>
      <c r="E8218" s="363" t="s">
        <v>21737</v>
      </c>
      <c r="F8218"/>
      <c r="G8218"/>
      <c r="H8218"/>
      <c r="I8218" s="615"/>
    </row>
    <row r="8219" spans="1:9" ht="15" x14ac:dyDescent="0.25">
      <c r="A8219" s="609" t="str">
        <f t="shared" si="128"/>
        <v>757</v>
      </c>
      <c r="B8219">
        <v>757</v>
      </c>
      <c r="C8219" t="s">
        <v>21738</v>
      </c>
      <c r="D8219" t="s">
        <v>8781</v>
      </c>
      <c r="E8219" s="363" t="s">
        <v>21739</v>
      </c>
      <c r="F8219"/>
      <c r="G8219"/>
      <c r="H8219"/>
      <c r="I8219" s="615"/>
    </row>
    <row r="8220" spans="1:9" ht="15" x14ac:dyDescent="0.25">
      <c r="A8220" s="609" t="str">
        <f t="shared" si="128"/>
        <v>10588</v>
      </c>
      <c r="B8220">
        <v>10588</v>
      </c>
      <c r="C8220" t="s">
        <v>21740</v>
      </c>
      <c r="D8220" t="s">
        <v>8781</v>
      </c>
      <c r="E8220" s="363" t="s">
        <v>21741</v>
      </c>
      <c r="F8220"/>
      <c r="G8220"/>
      <c r="H8220"/>
      <c r="I8220" s="615"/>
    </row>
    <row r="8221" spans="1:9" ht="15" x14ac:dyDescent="0.25">
      <c r="A8221" s="609" t="str">
        <f t="shared" si="128"/>
        <v>10592</v>
      </c>
      <c r="B8221">
        <v>10592</v>
      </c>
      <c r="C8221" t="s">
        <v>21742</v>
      </c>
      <c r="D8221" t="s">
        <v>8781</v>
      </c>
      <c r="E8221" s="363" t="s">
        <v>21743</v>
      </c>
      <c r="F8221"/>
      <c r="G8221"/>
      <c r="H8221"/>
      <c r="I8221" s="615"/>
    </row>
    <row r="8222" spans="1:9" ht="15" x14ac:dyDescent="0.25">
      <c r="A8222" s="609" t="str">
        <f t="shared" si="128"/>
        <v>10589</v>
      </c>
      <c r="B8222">
        <v>10589</v>
      </c>
      <c r="C8222" t="s">
        <v>21744</v>
      </c>
      <c r="D8222" t="s">
        <v>8781</v>
      </c>
      <c r="E8222" s="363" t="s">
        <v>21745</v>
      </c>
      <c r="F8222"/>
      <c r="G8222"/>
      <c r="H8222"/>
      <c r="I8222" s="615"/>
    </row>
    <row r="8223" spans="1:9" ht="15" x14ac:dyDescent="0.25">
      <c r="A8223" s="609" t="str">
        <f t="shared" si="128"/>
        <v>760</v>
      </c>
      <c r="B8223">
        <v>760</v>
      </c>
      <c r="C8223" t="s">
        <v>21746</v>
      </c>
      <c r="D8223" t="s">
        <v>8781</v>
      </c>
      <c r="E8223" s="363" t="s">
        <v>21747</v>
      </c>
      <c r="F8223"/>
      <c r="G8223"/>
      <c r="H8223"/>
      <c r="I8223" s="615"/>
    </row>
    <row r="8224" spans="1:9" ht="15" x14ac:dyDescent="0.25">
      <c r="A8224" s="609" t="str">
        <f t="shared" si="128"/>
        <v>751</v>
      </c>
      <c r="B8224">
        <v>751</v>
      </c>
      <c r="C8224" t="s">
        <v>21748</v>
      </c>
      <c r="D8224" t="s">
        <v>8781</v>
      </c>
      <c r="E8224" s="363" t="s">
        <v>21749</v>
      </c>
      <c r="F8224"/>
      <c r="G8224"/>
      <c r="H8224"/>
      <c r="I8224" s="615"/>
    </row>
    <row r="8225" spans="1:9" ht="15" x14ac:dyDescent="0.25">
      <c r="A8225" s="609" t="str">
        <f t="shared" si="128"/>
        <v>754</v>
      </c>
      <c r="B8225">
        <v>754</v>
      </c>
      <c r="C8225" t="s">
        <v>21750</v>
      </c>
      <c r="D8225" t="s">
        <v>8781</v>
      </c>
      <c r="E8225" s="363" t="s">
        <v>21751</v>
      </c>
      <c r="F8225"/>
      <c r="G8225"/>
      <c r="H8225"/>
      <c r="I8225" s="615"/>
    </row>
    <row r="8226" spans="1:9" ht="15" x14ac:dyDescent="0.25">
      <c r="A8226" s="609" t="str">
        <f t="shared" si="128"/>
        <v>14013</v>
      </c>
      <c r="B8226">
        <v>14013</v>
      </c>
      <c r="C8226" t="s">
        <v>21752</v>
      </c>
      <c r="D8226" t="s">
        <v>8781</v>
      </c>
      <c r="E8226" s="363" t="s">
        <v>21753</v>
      </c>
      <c r="F8226"/>
      <c r="G8226"/>
      <c r="H8226"/>
      <c r="I8226" s="615"/>
    </row>
    <row r="8227" spans="1:9" ht="15" x14ac:dyDescent="0.25">
      <c r="A8227" s="609" t="str">
        <f t="shared" si="128"/>
        <v>39917</v>
      </c>
      <c r="B8227">
        <v>39917</v>
      </c>
      <c r="C8227" t="s">
        <v>21754</v>
      </c>
      <c r="D8227" t="s">
        <v>8781</v>
      </c>
      <c r="E8227" s="363" t="s">
        <v>21755</v>
      </c>
      <c r="F8227"/>
      <c r="G8227"/>
      <c r="H8227"/>
      <c r="I8227" s="615"/>
    </row>
    <row r="8228" spans="1:9" ht="15" x14ac:dyDescent="0.25">
      <c r="A8228" s="609" t="str">
        <f t="shared" si="128"/>
        <v>38167</v>
      </c>
      <c r="B8228">
        <v>38167</v>
      </c>
      <c r="C8228" t="s">
        <v>21756</v>
      </c>
      <c r="D8228" t="s">
        <v>9014</v>
      </c>
      <c r="E8228" s="363" t="s">
        <v>14024</v>
      </c>
      <c r="F8228"/>
      <c r="G8228"/>
      <c r="H8228"/>
      <c r="I8228" s="615"/>
    </row>
    <row r="8229" spans="1:9" ht="15" x14ac:dyDescent="0.25">
      <c r="A8229" s="609" t="str">
        <f t="shared" si="128"/>
        <v>36145</v>
      </c>
      <c r="B8229">
        <v>36145</v>
      </c>
      <c r="C8229" t="s">
        <v>21757</v>
      </c>
      <c r="D8229" t="s">
        <v>9014</v>
      </c>
      <c r="E8229" s="363" t="s">
        <v>21758</v>
      </c>
      <c r="F8229"/>
      <c r="G8229"/>
      <c r="H8229"/>
      <c r="I8229" s="615"/>
    </row>
    <row r="8230" spans="1:9" ht="15" x14ac:dyDescent="0.25">
      <c r="A8230" s="609" t="str">
        <f t="shared" si="128"/>
        <v>12893</v>
      </c>
      <c r="B8230">
        <v>12893</v>
      </c>
      <c r="C8230" t="s">
        <v>21759</v>
      </c>
      <c r="D8230" t="s">
        <v>9014</v>
      </c>
      <c r="E8230" s="363" t="s">
        <v>21760</v>
      </c>
      <c r="F8230"/>
      <c r="G8230"/>
      <c r="H8230"/>
      <c r="I8230" s="615"/>
    </row>
    <row r="8231" spans="1:9" ht="15" x14ac:dyDescent="0.25">
      <c r="A8231" s="609" t="str">
        <f t="shared" si="128"/>
        <v>11685</v>
      </c>
      <c r="B8231">
        <v>11685</v>
      </c>
      <c r="C8231" t="s">
        <v>21761</v>
      </c>
      <c r="D8231" t="s">
        <v>8781</v>
      </c>
      <c r="E8231" s="363" t="s">
        <v>21762</v>
      </c>
      <c r="F8231"/>
      <c r="G8231"/>
      <c r="H8231"/>
      <c r="I8231" s="615"/>
    </row>
    <row r="8232" spans="1:9" ht="15" x14ac:dyDescent="0.25">
      <c r="A8232" s="609" t="str">
        <f t="shared" si="128"/>
        <v>11679</v>
      </c>
      <c r="B8232">
        <v>11679</v>
      </c>
      <c r="C8232" t="s">
        <v>21763</v>
      </c>
      <c r="D8232" t="s">
        <v>8781</v>
      </c>
      <c r="E8232" s="363" t="s">
        <v>9374</v>
      </c>
      <c r="F8232"/>
      <c r="G8232"/>
      <c r="H8232"/>
      <c r="I8232" s="615"/>
    </row>
    <row r="8233" spans="1:9" ht="15" x14ac:dyDescent="0.25">
      <c r="A8233" s="609" t="str">
        <f t="shared" si="128"/>
        <v>11680</v>
      </c>
      <c r="B8233">
        <v>11680</v>
      </c>
      <c r="C8233" t="s">
        <v>21764</v>
      </c>
      <c r="D8233" t="s">
        <v>8781</v>
      </c>
      <c r="E8233" s="363" t="s">
        <v>13093</v>
      </c>
      <c r="F8233"/>
      <c r="G8233"/>
      <c r="H8233"/>
      <c r="I8233" s="615"/>
    </row>
    <row r="8234" spans="1:9" ht="15" x14ac:dyDescent="0.25">
      <c r="A8234" s="609" t="str">
        <f t="shared" si="128"/>
        <v>2512</v>
      </c>
      <c r="B8234">
        <v>2512</v>
      </c>
      <c r="C8234" t="s">
        <v>21765</v>
      </c>
      <c r="D8234" t="s">
        <v>8781</v>
      </c>
      <c r="E8234" s="363" t="s">
        <v>16316</v>
      </c>
      <c r="F8234"/>
      <c r="G8234"/>
      <c r="H8234"/>
      <c r="I8234" s="615"/>
    </row>
    <row r="8235" spans="1:9" ht="15" x14ac:dyDescent="0.25">
      <c r="A8235" s="609" t="str">
        <f t="shared" si="128"/>
        <v>4374</v>
      </c>
      <c r="B8235">
        <v>4374</v>
      </c>
      <c r="C8235" t="s">
        <v>21766</v>
      </c>
      <c r="D8235" t="s">
        <v>8781</v>
      </c>
      <c r="E8235" s="363" t="s">
        <v>11081</v>
      </c>
      <c r="F8235"/>
      <c r="G8235"/>
      <c r="H8235"/>
      <c r="I8235" s="615"/>
    </row>
    <row r="8236" spans="1:9" ht="15" x14ac:dyDescent="0.25">
      <c r="A8236" s="609" t="str">
        <f t="shared" si="128"/>
        <v>7568</v>
      </c>
      <c r="B8236">
        <v>7568</v>
      </c>
      <c r="C8236" t="s">
        <v>21767</v>
      </c>
      <c r="D8236" t="s">
        <v>8781</v>
      </c>
      <c r="E8236" s="363" t="s">
        <v>11429</v>
      </c>
      <c r="F8236"/>
      <c r="G8236"/>
      <c r="H8236"/>
      <c r="I8236" s="615"/>
    </row>
    <row r="8237" spans="1:9" ht="15" x14ac:dyDescent="0.25">
      <c r="A8237" s="609" t="str">
        <f t="shared" si="128"/>
        <v>7584</v>
      </c>
      <c r="B8237">
        <v>7584</v>
      </c>
      <c r="C8237" t="s">
        <v>21768</v>
      </c>
      <c r="D8237" t="s">
        <v>8781</v>
      </c>
      <c r="E8237" s="363" t="s">
        <v>8975</v>
      </c>
      <c r="F8237"/>
      <c r="G8237"/>
      <c r="H8237"/>
      <c r="I8237" s="615"/>
    </row>
    <row r="8238" spans="1:9" ht="15" x14ac:dyDescent="0.25">
      <c r="A8238" s="609" t="str">
        <f t="shared" si="128"/>
        <v>11945</v>
      </c>
      <c r="B8238">
        <v>11945</v>
      </c>
      <c r="C8238" t="s">
        <v>21769</v>
      </c>
      <c r="D8238" t="s">
        <v>8781</v>
      </c>
      <c r="E8238" s="363" t="s">
        <v>11267</v>
      </c>
      <c r="F8238"/>
      <c r="G8238"/>
      <c r="H8238"/>
      <c r="I8238" s="615"/>
    </row>
    <row r="8239" spans="1:9" ht="15" x14ac:dyDescent="0.25">
      <c r="A8239" s="609" t="str">
        <f t="shared" si="128"/>
        <v>11946</v>
      </c>
      <c r="B8239">
        <v>11946</v>
      </c>
      <c r="C8239" t="s">
        <v>21770</v>
      </c>
      <c r="D8239" t="s">
        <v>8781</v>
      </c>
      <c r="E8239" s="363" t="s">
        <v>8810</v>
      </c>
      <c r="F8239"/>
      <c r="G8239"/>
      <c r="H8239"/>
      <c r="I8239" s="615"/>
    </row>
    <row r="8240" spans="1:9" ht="15" x14ac:dyDescent="0.25">
      <c r="A8240" s="609" t="str">
        <f t="shared" ref="A8240:A8303" si="129">IF(ISERROR(SEARCH("/",B8240)=6),TRIM(CLEAN(B8240)),IF(SEARCH("/",B8240)=6,IF(LEN(TRIM(CLEAN(B8240)))=7,LEFT(TRIM(CLEAN(B8240)),6)&amp;"00"&amp;RIGHT(TRIM(CLEAN(B8240)),1),LEFT(TRIM(CLEAN(B8240)),6)&amp;"0"&amp;RIGHT(TRIM(CLEAN(B8240)),2)),TRIM(CLEAN(B8240))))</f>
        <v>4375</v>
      </c>
      <c r="B8240">
        <v>4375</v>
      </c>
      <c r="C8240" t="s">
        <v>21771</v>
      </c>
      <c r="D8240" t="s">
        <v>8781</v>
      </c>
      <c r="E8240" s="363" t="s">
        <v>9701</v>
      </c>
      <c r="F8240"/>
      <c r="G8240"/>
      <c r="H8240"/>
      <c r="I8240" s="615"/>
    </row>
    <row r="8241" spans="1:9" ht="15" x14ac:dyDescent="0.25">
      <c r="A8241" s="609" t="str">
        <f t="shared" si="129"/>
        <v>11950</v>
      </c>
      <c r="B8241">
        <v>11950</v>
      </c>
      <c r="C8241" t="s">
        <v>21772</v>
      </c>
      <c r="D8241" t="s">
        <v>8781</v>
      </c>
      <c r="E8241" s="363" t="s">
        <v>10081</v>
      </c>
      <c r="F8241"/>
      <c r="G8241"/>
      <c r="H8241"/>
      <c r="I8241" s="615"/>
    </row>
    <row r="8242" spans="1:9" ht="15" x14ac:dyDescent="0.25">
      <c r="A8242" s="609" t="str">
        <f t="shared" si="129"/>
        <v>4376</v>
      </c>
      <c r="B8242">
        <v>4376</v>
      </c>
      <c r="C8242" t="s">
        <v>21773</v>
      </c>
      <c r="D8242" t="s">
        <v>8781</v>
      </c>
      <c r="E8242" s="363" t="s">
        <v>8811</v>
      </c>
      <c r="F8242"/>
      <c r="G8242"/>
      <c r="H8242"/>
      <c r="I8242" s="615"/>
    </row>
    <row r="8243" spans="1:9" ht="15" x14ac:dyDescent="0.25">
      <c r="A8243" s="609" t="str">
        <f t="shared" si="129"/>
        <v>7583</v>
      </c>
      <c r="B8243">
        <v>7583</v>
      </c>
      <c r="C8243" t="s">
        <v>21774</v>
      </c>
      <c r="D8243" t="s">
        <v>8781</v>
      </c>
      <c r="E8243" s="363" t="s">
        <v>9077</v>
      </c>
      <c r="F8243"/>
      <c r="G8243"/>
      <c r="H8243"/>
      <c r="I8243" s="615"/>
    </row>
    <row r="8244" spans="1:9" ht="15" x14ac:dyDescent="0.25">
      <c r="A8244" s="609" t="str">
        <f t="shared" si="129"/>
        <v>4350</v>
      </c>
      <c r="B8244">
        <v>4350</v>
      </c>
      <c r="C8244" t="s">
        <v>21775</v>
      </c>
      <c r="D8244" t="s">
        <v>8781</v>
      </c>
      <c r="E8244" s="363" t="s">
        <v>9095</v>
      </c>
      <c r="F8244"/>
      <c r="G8244"/>
      <c r="H8244"/>
      <c r="I8244" s="615"/>
    </row>
    <row r="8245" spans="1:9" ht="15" x14ac:dyDescent="0.25">
      <c r="A8245" s="609" t="str">
        <f t="shared" si="129"/>
        <v>39886</v>
      </c>
      <c r="B8245">
        <v>39886</v>
      </c>
      <c r="C8245" t="s">
        <v>21776</v>
      </c>
      <c r="D8245" t="s">
        <v>8781</v>
      </c>
      <c r="E8245" s="363" t="s">
        <v>18205</v>
      </c>
      <c r="F8245"/>
      <c r="G8245"/>
      <c r="H8245"/>
      <c r="I8245" s="615"/>
    </row>
    <row r="8246" spans="1:9" ht="15" x14ac:dyDescent="0.25">
      <c r="A8246" s="609" t="str">
        <f t="shared" si="129"/>
        <v>39887</v>
      </c>
      <c r="B8246">
        <v>39887</v>
      </c>
      <c r="C8246" t="s">
        <v>21777</v>
      </c>
      <c r="D8246" t="s">
        <v>8781</v>
      </c>
      <c r="E8246" s="363" t="s">
        <v>18010</v>
      </c>
      <c r="F8246"/>
      <c r="G8246"/>
      <c r="H8246"/>
      <c r="I8246" s="615"/>
    </row>
    <row r="8247" spans="1:9" ht="15" x14ac:dyDescent="0.25">
      <c r="A8247" s="609" t="str">
        <f t="shared" si="129"/>
        <v>39888</v>
      </c>
      <c r="B8247">
        <v>39888</v>
      </c>
      <c r="C8247" t="s">
        <v>21778</v>
      </c>
      <c r="D8247" t="s">
        <v>8781</v>
      </c>
      <c r="E8247" s="363" t="s">
        <v>11777</v>
      </c>
      <c r="F8247"/>
      <c r="G8247"/>
      <c r="H8247"/>
      <c r="I8247" s="615"/>
    </row>
    <row r="8248" spans="1:9" ht="15" x14ac:dyDescent="0.25">
      <c r="A8248" s="609" t="str">
        <f t="shared" si="129"/>
        <v>39890</v>
      </c>
      <c r="B8248">
        <v>39890</v>
      </c>
      <c r="C8248" t="s">
        <v>21779</v>
      </c>
      <c r="D8248" t="s">
        <v>8781</v>
      </c>
      <c r="E8248" s="363" t="s">
        <v>9778</v>
      </c>
      <c r="F8248"/>
      <c r="G8248"/>
      <c r="H8248"/>
      <c r="I8248" s="615"/>
    </row>
    <row r="8249" spans="1:9" ht="15" x14ac:dyDescent="0.25">
      <c r="A8249" s="609" t="str">
        <f t="shared" si="129"/>
        <v>39891</v>
      </c>
      <c r="B8249">
        <v>39891</v>
      </c>
      <c r="C8249" t="s">
        <v>21780</v>
      </c>
      <c r="D8249" t="s">
        <v>8781</v>
      </c>
      <c r="E8249" s="363" t="s">
        <v>14591</v>
      </c>
      <c r="F8249"/>
      <c r="G8249"/>
      <c r="H8249"/>
      <c r="I8249" s="615"/>
    </row>
    <row r="8250" spans="1:9" ht="15" x14ac:dyDescent="0.25">
      <c r="A8250" s="609" t="str">
        <f t="shared" si="129"/>
        <v>39892</v>
      </c>
      <c r="B8250">
        <v>39892</v>
      </c>
      <c r="C8250" t="s">
        <v>21781</v>
      </c>
      <c r="D8250" t="s">
        <v>8781</v>
      </c>
      <c r="E8250" s="363" t="s">
        <v>18461</v>
      </c>
      <c r="F8250"/>
      <c r="G8250"/>
      <c r="H8250"/>
      <c r="I8250" s="615"/>
    </row>
    <row r="8251" spans="1:9" ht="15" x14ac:dyDescent="0.25">
      <c r="A8251" s="609" t="str">
        <f t="shared" si="129"/>
        <v>790</v>
      </c>
      <c r="B8251">
        <v>790</v>
      </c>
      <c r="C8251" t="s">
        <v>21782</v>
      </c>
      <c r="D8251" t="s">
        <v>8781</v>
      </c>
      <c r="E8251" s="363" t="s">
        <v>21783</v>
      </c>
      <c r="F8251"/>
      <c r="G8251"/>
      <c r="H8251"/>
      <c r="I8251" s="615"/>
    </row>
    <row r="8252" spans="1:9" ht="15" x14ac:dyDescent="0.25">
      <c r="A8252" s="609" t="str">
        <f t="shared" si="129"/>
        <v>766</v>
      </c>
      <c r="B8252">
        <v>766</v>
      </c>
      <c r="C8252" t="s">
        <v>21784</v>
      </c>
      <c r="D8252" t="s">
        <v>8781</v>
      </c>
      <c r="E8252" s="363" t="s">
        <v>21783</v>
      </c>
      <c r="F8252"/>
      <c r="G8252"/>
      <c r="H8252"/>
      <c r="I8252" s="615"/>
    </row>
    <row r="8253" spans="1:9" ht="15" x14ac:dyDescent="0.25">
      <c r="A8253" s="609" t="str">
        <f t="shared" si="129"/>
        <v>791</v>
      </c>
      <c r="B8253">
        <v>791</v>
      </c>
      <c r="C8253" t="s">
        <v>21785</v>
      </c>
      <c r="D8253" t="s">
        <v>8781</v>
      </c>
      <c r="E8253" s="363" t="s">
        <v>21783</v>
      </c>
      <c r="F8253"/>
      <c r="G8253"/>
      <c r="H8253"/>
      <c r="I8253" s="615"/>
    </row>
    <row r="8254" spans="1:9" ht="15" x14ac:dyDescent="0.25">
      <c r="A8254" s="609" t="str">
        <f t="shared" si="129"/>
        <v>767</v>
      </c>
      <c r="B8254">
        <v>767</v>
      </c>
      <c r="C8254" t="s">
        <v>21786</v>
      </c>
      <c r="D8254" t="s">
        <v>8781</v>
      </c>
      <c r="E8254" s="363" t="s">
        <v>21783</v>
      </c>
      <c r="F8254"/>
      <c r="G8254"/>
      <c r="H8254"/>
      <c r="I8254" s="615"/>
    </row>
    <row r="8255" spans="1:9" ht="15" x14ac:dyDescent="0.25">
      <c r="A8255" s="609" t="str">
        <f t="shared" si="129"/>
        <v>768</v>
      </c>
      <c r="B8255">
        <v>768</v>
      </c>
      <c r="C8255" t="s">
        <v>21787</v>
      </c>
      <c r="D8255" t="s">
        <v>8781</v>
      </c>
      <c r="E8255" s="363" t="s">
        <v>18814</v>
      </c>
      <c r="F8255"/>
      <c r="G8255"/>
      <c r="H8255"/>
      <c r="I8255" s="615"/>
    </row>
    <row r="8256" spans="1:9" ht="15" x14ac:dyDescent="0.25">
      <c r="A8256" s="609" t="str">
        <f t="shared" si="129"/>
        <v>789</v>
      </c>
      <c r="B8256">
        <v>789</v>
      </c>
      <c r="C8256" t="s">
        <v>21788</v>
      </c>
      <c r="D8256" t="s">
        <v>8781</v>
      </c>
      <c r="E8256" s="363" t="s">
        <v>9182</v>
      </c>
      <c r="F8256"/>
      <c r="G8256"/>
      <c r="H8256"/>
      <c r="I8256" s="615"/>
    </row>
    <row r="8257" spans="1:9" ht="15" x14ac:dyDescent="0.25">
      <c r="A8257" s="609" t="str">
        <f t="shared" si="129"/>
        <v>769</v>
      </c>
      <c r="B8257">
        <v>769</v>
      </c>
      <c r="C8257" t="s">
        <v>21789</v>
      </c>
      <c r="D8257" t="s">
        <v>8781</v>
      </c>
      <c r="E8257" s="363" t="s">
        <v>18814</v>
      </c>
      <c r="F8257"/>
      <c r="G8257"/>
      <c r="H8257"/>
      <c r="I8257" s="615"/>
    </row>
    <row r="8258" spans="1:9" ht="15" x14ac:dyDescent="0.25">
      <c r="A8258" s="609" t="str">
        <f t="shared" si="129"/>
        <v>770</v>
      </c>
      <c r="B8258">
        <v>770</v>
      </c>
      <c r="C8258" t="s">
        <v>21790</v>
      </c>
      <c r="D8258" t="s">
        <v>8781</v>
      </c>
      <c r="E8258" s="363" t="s">
        <v>11791</v>
      </c>
      <c r="F8258"/>
      <c r="G8258"/>
      <c r="H8258"/>
      <c r="I8258" s="615"/>
    </row>
    <row r="8259" spans="1:9" ht="15" x14ac:dyDescent="0.25">
      <c r="A8259" s="609" t="str">
        <f t="shared" si="129"/>
        <v>12394</v>
      </c>
      <c r="B8259">
        <v>12394</v>
      </c>
      <c r="C8259" t="s">
        <v>21791</v>
      </c>
      <c r="D8259" t="s">
        <v>8781</v>
      </c>
      <c r="E8259" s="363" t="s">
        <v>11791</v>
      </c>
      <c r="F8259"/>
      <c r="G8259"/>
      <c r="H8259"/>
      <c r="I8259" s="615"/>
    </row>
    <row r="8260" spans="1:9" ht="15" x14ac:dyDescent="0.25">
      <c r="A8260" s="609" t="str">
        <f t="shared" si="129"/>
        <v>764</v>
      </c>
      <c r="B8260">
        <v>764</v>
      </c>
      <c r="C8260" t="s">
        <v>21792</v>
      </c>
      <c r="D8260" t="s">
        <v>8781</v>
      </c>
      <c r="E8260" s="363" t="s">
        <v>9827</v>
      </c>
      <c r="F8260"/>
      <c r="G8260"/>
      <c r="H8260"/>
      <c r="I8260" s="615"/>
    </row>
    <row r="8261" spans="1:9" ht="15" x14ac:dyDescent="0.25">
      <c r="A8261" s="609" t="str">
        <f t="shared" si="129"/>
        <v>765</v>
      </c>
      <c r="B8261">
        <v>765</v>
      </c>
      <c r="C8261" t="s">
        <v>21793</v>
      </c>
      <c r="D8261" t="s">
        <v>8781</v>
      </c>
      <c r="E8261" s="363" t="s">
        <v>9827</v>
      </c>
      <c r="F8261"/>
      <c r="G8261"/>
      <c r="H8261"/>
      <c r="I8261" s="615"/>
    </row>
    <row r="8262" spans="1:9" ht="15" x14ac:dyDescent="0.25">
      <c r="A8262" s="609" t="str">
        <f t="shared" si="129"/>
        <v>787</v>
      </c>
      <c r="B8262">
        <v>787</v>
      </c>
      <c r="C8262" t="s">
        <v>21794</v>
      </c>
      <c r="D8262" t="s">
        <v>8781</v>
      </c>
      <c r="E8262" s="363" t="s">
        <v>9377</v>
      </c>
      <c r="F8262"/>
      <c r="G8262"/>
      <c r="H8262"/>
      <c r="I8262" s="615"/>
    </row>
    <row r="8263" spans="1:9" ht="15" x14ac:dyDescent="0.25">
      <c r="A8263" s="609" t="str">
        <f t="shared" si="129"/>
        <v>774</v>
      </c>
      <c r="B8263">
        <v>774</v>
      </c>
      <c r="C8263" t="s">
        <v>21795</v>
      </c>
      <c r="D8263" t="s">
        <v>8781</v>
      </c>
      <c r="E8263" s="363" t="s">
        <v>9377</v>
      </c>
      <c r="F8263"/>
      <c r="G8263"/>
      <c r="H8263"/>
      <c r="I8263" s="615"/>
    </row>
    <row r="8264" spans="1:9" ht="15" x14ac:dyDescent="0.25">
      <c r="A8264" s="609" t="str">
        <f t="shared" si="129"/>
        <v>773</v>
      </c>
      <c r="B8264">
        <v>773</v>
      </c>
      <c r="C8264" t="s">
        <v>21796</v>
      </c>
      <c r="D8264" t="s">
        <v>8781</v>
      </c>
      <c r="E8264" s="363" t="s">
        <v>9377</v>
      </c>
      <c r="F8264"/>
      <c r="G8264"/>
      <c r="H8264"/>
      <c r="I8264" s="615"/>
    </row>
    <row r="8265" spans="1:9" ht="15" x14ac:dyDescent="0.25">
      <c r="A8265" s="609" t="str">
        <f t="shared" si="129"/>
        <v>775</v>
      </c>
      <c r="B8265">
        <v>775</v>
      </c>
      <c r="C8265" t="s">
        <v>21797</v>
      </c>
      <c r="D8265" t="s">
        <v>8781</v>
      </c>
      <c r="E8265" s="363" t="s">
        <v>9377</v>
      </c>
      <c r="F8265"/>
      <c r="G8265"/>
      <c r="H8265"/>
      <c r="I8265" s="615"/>
    </row>
    <row r="8266" spans="1:9" ht="15" x14ac:dyDescent="0.25">
      <c r="A8266" s="609" t="str">
        <f t="shared" si="129"/>
        <v>788</v>
      </c>
      <c r="B8266">
        <v>788</v>
      </c>
      <c r="C8266" t="s">
        <v>21798</v>
      </c>
      <c r="D8266" t="s">
        <v>8781</v>
      </c>
      <c r="E8266" s="363" t="s">
        <v>9854</v>
      </c>
      <c r="F8266"/>
      <c r="G8266"/>
      <c r="H8266"/>
      <c r="I8266" s="615"/>
    </row>
    <row r="8267" spans="1:9" ht="15" x14ac:dyDescent="0.25">
      <c r="A8267" s="609" t="str">
        <f t="shared" si="129"/>
        <v>772</v>
      </c>
      <c r="B8267">
        <v>772</v>
      </c>
      <c r="C8267" t="s">
        <v>21799</v>
      </c>
      <c r="D8267" t="s">
        <v>8781</v>
      </c>
      <c r="E8267" s="363" t="s">
        <v>9854</v>
      </c>
      <c r="F8267"/>
      <c r="G8267"/>
      <c r="H8267"/>
      <c r="I8267" s="615"/>
    </row>
    <row r="8268" spans="1:9" ht="15" x14ac:dyDescent="0.25">
      <c r="A8268" s="609" t="str">
        <f t="shared" si="129"/>
        <v>771</v>
      </c>
      <c r="B8268">
        <v>771</v>
      </c>
      <c r="C8268" t="s">
        <v>21800</v>
      </c>
      <c r="D8268" t="s">
        <v>8781</v>
      </c>
      <c r="E8268" s="363" t="s">
        <v>9854</v>
      </c>
      <c r="F8268"/>
      <c r="G8268"/>
      <c r="H8268"/>
      <c r="I8268" s="615"/>
    </row>
    <row r="8269" spans="1:9" ht="15" x14ac:dyDescent="0.25">
      <c r="A8269" s="609" t="str">
        <f t="shared" si="129"/>
        <v>779</v>
      </c>
      <c r="B8269">
        <v>779</v>
      </c>
      <c r="C8269" t="s">
        <v>21801</v>
      </c>
      <c r="D8269" t="s">
        <v>8781</v>
      </c>
      <c r="E8269" s="363" t="s">
        <v>8821</v>
      </c>
      <c r="F8269"/>
      <c r="G8269"/>
      <c r="H8269"/>
      <c r="I8269" s="615"/>
    </row>
    <row r="8270" spans="1:9" ht="15" x14ac:dyDescent="0.25">
      <c r="A8270" s="609" t="str">
        <f t="shared" si="129"/>
        <v>776</v>
      </c>
      <c r="B8270">
        <v>776</v>
      </c>
      <c r="C8270" t="s">
        <v>21802</v>
      </c>
      <c r="D8270" t="s">
        <v>8781</v>
      </c>
      <c r="E8270" s="363" t="s">
        <v>13483</v>
      </c>
      <c r="F8270"/>
      <c r="G8270"/>
      <c r="H8270"/>
      <c r="I8270" s="615"/>
    </row>
    <row r="8271" spans="1:9" ht="15" x14ac:dyDescent="0.25">
      <c r="A8271" s="609" t="str">
        <f t="shared" si="129"/>
        <v>777</v>
      </c>
      <c r="B8271">
        <v>777</v>
      </c>
      <c r="C8271" t="s">
        <v>21803</v>
      </c>
      <c r="D8271" t="s">
        <v>8781</v>
      </c>
      <c r="E8271" s="363" t="s">
        <v>21804</v>
      </c>
      <c r="F8271"/>
      <c r="G8271"/>
      <c r="H8271"/>
      <c r="I8271" s="615"/>
    </row>
    <row r="8272" spans="1:9" ht="15" x14ac:dyDescent="0.25">
      <c r="A8272" s="609" t="str">
        <f t="shared" si="129"/>
        <v>780</v>
      </c>
      <c r="B8272">
        <v>780</v>
      </c>
      <c r="C8272" t="s">
        <v>21805</v>
      </c>
      <c r="D8272" t="s">
        <v>8781</v>
      </c>
      <c r="E8272" s="363" t="s">
        <v>9100</v>
      </c>
      <c r="F8272"/>
      <c r="G8272"/>
      <c r="H8272"/>
      <c r="I8272" s="615"/>
    </row>
    <row r="8273" spans="1:9" ht="15" x14ac:dyDescent="0.25">
      <c r="A8273" s="609" t="str">
        <f t="shared" si="129"/>
        <v>778</v>
      </c>
      <c r="B8273">
        <v>778</v>
      </c>
      <c r="C8273" t="s">
        <v>21806</v>
      </c>
      <c r="D8273" t="s">
        <v>8781</v>
      </c>
      <c r="E8273" s="363" t="s">
        <v>13483</v>
      </c>
      <c r="F8273"/>
      <c r="G8273"/>
      <c r="H8273"/>
      <c r="I8273" s="615"/>
    </row>
    <row r="8274" spans="1:9" ht="15" x14ac:dyDescent="0.25">
      <c r="A8274" s="609" t="str">
        <f t="shared" si="129"/>
        <v>781</v>
      </c>
      <c r="B8274">
        <v>781</v>
      </c>
      <c r="C8274" t="s">
        <v>21807</v>
      </c>
      <c r="D8274" t="s">
        <v>8781</v>
      </c>
      <c r="E8274" s="363" t="s">
        <v>21808</v>
      </c>
      <c r="F8274"/>
      <c r="G8274"/>
      <c r="H8274"/>
      <c r="I8274" s="615"/>
    </row>
    <row r="8275" spans="1:9" ht="15" x14ac:dyDescent="0.25">
      <c r="A8275" s="609" t="str">
        <f t="shared" si="129"/>
        <v>786</v>
      </c>
      <c r="B8275">
        <v>786</v>
      </c>
      <c r="C8275" t="s">
        <v>21809</v>
      </c>
      <c r="D8275" t="s">
        <v>8781</v>
      </c>
      <c r="E8275" s="363" t="s">
        <v>21808</v>
      </c>
      <c r="F8275"/>
      <c r="G8275"/>
      <c r="H8275"/>
      <c r="I8275" s="615"/>
    </row>
    <row r="8276" spans="1:9" ht="15" x14ac:dyDescent="0.25">
      <c r="A8276" s="609" t="str">
        <f t="shared" si="129"/>
        <v>782</v>
      </c>
      <c r="B8276">
        <v>782</v>
      </c>
      <c r="C8276" t="s">
        <v>21810</v>
      </c>
      <c r="D8276" t="s">
        <v>8781</v>
      </c>
      <c r="E8276" s="363" t="s">
        <v>21808</v>
      </c>
      <c r="F8276"/>
      <c r="G8276"/>
      <c r="H8276"/>
      <c r="I8276" s="615"/>
    </row>
    <row r="8277" spans="1:9" ht="15" x14ac:dyDescent="0.25">
      <c r="A8277" s="609" t="str">
        <f t="shared" si="129"/>
        <v>783</v>
      </c>
      <c r="B8277">
        <v>783</v>
      </c>
      <c r="C8277" t="s">
        <v>21811</v>
      </c>
      <c r="D8277" t="s">
        <v>8781</v>
      </c>
      <c r="E8277" s="363" t="s">
        <v>21812</v>
      </c>
      <c r="F8277"/>
      <c r="G8277"/>
      <c r="H8277"/>
      <c r="I8277" s="615"/>
    </row>
    <row r="8278" spans="1:9" ht="15" x14ac:dyDescent="0.25">
      <c r="A8278" s="609" t="str">
        <f t="shared" si="129"/>
        <v>785</v>
      </c>
      <c r="B8278">
        <v>785</v>
      </c>
      <c r="C8278" t="s">
        <v>21813</v>
      </c>
      <c r="D8278" t="s">
        <v>8781</v>
      </c>
      <c r="E8278" s="363" t="s">
        <v>21814</v>
      </c>
      <c r="F8278"/>
      <c r="G8278"/>
      <c r="H8278"/>
      <c r="I8278" s="615"/>
    </row>
    <row r="8279" spans="1:9" ht="15" x14ac:dyDescent="0.25">
      <c r="A8279" s="609" t="str">
        <f t="shared" si="129"/>
        <v>784</v>
      </c>
      <c r="B8279">
        <v>784</v>
      </c>
      <c r="C8279" t="s">
        <v>21815</v>
      </c>
      <c r="D8279" t="s">
        <v>8781</v>
      </c>
      <c r="E8279" s="363" t="s">
        <v>21816</v>
      </c>
      <c r="F8279"/>
      <c r="G8279"/>
      <c r="H8279"/>
      <c r="I8279" s="615"/>
    </row>
    <row r="8280" spans="1:9" ht="15" x14ac:dyDescent="0.25">
      <c r="A8280" s="609" t="str">
        <f t="shared" si="129"/>
        <v>831</v>
      </c>
      <c r="B8280">
        <v>831</v>
      </c>
      <c r="C8280" t="s">
        <v>21817</v>
      </c>
      <c r="D8280" t="s">
        <v>8781</v>
      </c>
      <c r="E8280" s="363" t="s">
        <v>19528</v>
      </c>
      <c r="F8280"/>
      <c r="G8280"/>
      <c r="H8280"/>
      <c r="I8280" s="615"/>
    </row>
    <row r="8281" spans="1:9" ht="15" x14ac:dyDescent="0.25">
      <c r="A8281" s="609" t="str">
        <f t="shared" si="129"/>
        <v>828</v>
      </c>
      <c r="B8281">
        <v>828</v>
      </c>
      <c r="C8281" t="s">
        <v>21818</v>
      </c>
      <c r="D8281" t="s">
        <v>8781</v>
      </c>
      <c r="E8281" s="363" t="s">
        <v>9690</v>
      </c>
      <c r="F8281"/>
      <c r="G8281"/>
      <c r="H8281"/>
      <c r="I8281" s="615"/>
    </row>
    <row r="8282" spans="1:9" ht="15" x14ac:dyDescent="0.25">
      <c r="A8282" s="609" t="str">
        <f t="shared" si="129"/>
        <v>829</v>
      </c>
      <c r="B8282">
        <v>829</v>
      </c>
      <c r="C8282" t="s">
        <v>21819</v>
      </c>
      <c r="D8282" t="s">
        <v>8781</v>
      </c>
      <c r="E8282" s="363" t="s">
        <v>15744</v>
      </c>
      <c r="F8282"/>
      <c r="G8282"/>
      <c r="H8282"/>
      <c r="I8282" s="615"/>
    </row>
    <row r="8283" spans="1:9" ht="15" x14ac:dyDescent="0.25">
      <c r="A8283" s="609" t="str">
        <f t="shared" si="129"/>
        <v>812</v>
      </c>
      <c r="B8283">
        <v>812</v>
      </c>
      <c r="C8283" t="s">
        <v>21820</v>
      </c>
      <c r="D8283" t="s">
        <v>8781</v>
      </c>
      <c r="E8283" s="363" t="s">
        <v>9202</v>
      </c>
      <c r="F8283"/>
      <c r="G8283"/>
      <c r="H8283"/>
      <c r="I8283" s="615"/>
    </row>
    <row r="8284" spans="1:9" ht="15" x14ac:dyDescent="0.25">
      <c r="A8284" s="609" t="str">
        <f t="shared" si="129"/>
        <v>819</v>
      </c>
      <c r="B8284">
        <v>819</v>
      </c>
      <c r="C8284" t="s">
        <v>21821</v>
      </c>
      <c r="D8284" t="s">
        <v>8781</v>
      </c>
      <c r="E8284" s="363" t="s">
        <v>9927</v>
      </c>
      <c r="F8284"/>
      <c r="G8284"/>
      <c r="H8284"/>
      <c r="I8284" s="615"/>
    </row>
    <row r="8285" spans="1:9" ht="15" x14ac:dyDescent="0.25">
      <c r="A8285" s="609" t="str">
        <f t="shared" si="129"/>
        <v>818</v>
      </c>
      <c r="B8285">
        <v>818</v>
      </c>
      <c r="C8285" t="s">
        <v>21822</v>
      </c>
      <c r="D8285" t="s">
        <v>8781</v>
      </c>
      <c r="E8285" s="363" t="s">
        <v>10260</v>
      </c>
      <c r="F8285"/>
      <c r="G8285"/>
      <c r="H8285"/>
      <c r="I8285" s="615"/>
    </row>
    <row r="8286" spans="1:9" ht="15" x14ac:dyDescent="0.25">
      <c r="A8286" s="609" t="str">
        <f t="shared" si="129"/>
        <v>823</v>
      </c>
      <c r="B8286">
        <v>823</v>
      </c>
      <c r="C8286" t="s">
        <v>21823</v>
      </c>
      <c r="D8286" t="s">
        <v>8781</v>
      </c>
      <c r="E8286" s="363" t="s">
        <v>14948</v>
      </c>
      <c r="F8286"/>
      <c r="G8286"/>
      <c r="H8286"/>
      <c r="I8286" s="615"/>
    </row>
    <row r="8287" spans="1:9" ht="15" x14ac:dyDescent="0.25">
      <c r="A8287" s="609" t="str">
        <f t="shared" si="129"/>
        <v>830</v>
      </c>
      <c r="B8287">
        <v>830</v>
      </c>
      <c r="C8287" t="s">
        <v>21824</v>
      </c>
      <c r="D8287" t="s">
        <v>8781</v>
      </c>
      <c r="E8287" s="363" t="s">
        <v>11611</v>
      </c>
      <c r="F8287"/>
      <c r="G8287"/>
      <c r="H8287"/>
      <c r="I8287" s="615"/>
    </row>
    <row r="8288" spans="1:9" ht="15" x14ac:dyDescent="0.25">
      <c r="A8288" s="609" t="str">
        <f t="shared" si="129"/>
        <v>826</v>
      </c>
      <c r="B8288">
        <v>826</v>
      </c>
      <c r="C8288" t="s">
        <v>21825</v>
      </c>
      <c r="D8288" t="s">
        <v>8781</v>
      </c>
      <c r="E8288" s="363" t="s">
        <v>21826</v>
      </c>
      <c r="F8288"/>
      <c r="G8288"/>
      <c r="H8288"/>
      <c r="I8288" s="615"/>
    </row>
    <row r="8289" spans="1:9" ht="15" x14ac:dyDescent="0.25">
      <c r="A8289" s="609" t="str">
        <f t="shared" si="129"/>
        <v>827</v>
      </c>
      <c r="B8289">
        <v>827</v>
      </c>
      <c r="C8289" t="s">
        <v>21827</v>
      </c>
      <c r="D8289" t="s">
        <v>8781</v>
      </c>
      <c r="E8289" s="363" t="s">
        <v>18622</v>
      </c>
      <c r="F8289"/>
      <c r="G8289"/>
      <c r="H8289"/>
      <c r="I8289" s="615"/>
    </row>
    <row r="8290" spans="1:9" ht="15" x14ac:dyDescent="0.25">
      <c r="A8290" s="609" t="str">
        <f t="shared" si="129"/>
        <v>832</v>
      </c>
      <c r="B8290">
        <v>832</v>
      </c>
      <c r="C8290" t="s">
        <v>21828</v>
      </c>
      <c r="D8290" t="s">
        <v>8781</v>
      </c>
      <c r="E8290" s="363" t="s">
        <v>10462</v>
      </c>
      <c r="F8290"/>
      <c r="G8290"/>
      <c r="H8290"/>
      <c r="I8290" s="615"/>
    </row>
    <row r="8291" spans="1:9" ht="15" x14ac:dyDescent="0.25">
      <c r="A8291" s="609" t="str">
        <f t="shared" si="129"/>
        <v>833</v>
      </c>
      <c r="B8291">
        <v>833</v>
      </c>
      <c r="C8291" t="s">
        <v>21829</v>
      </c>
      <c r="D8291" t="s">
        <v>8781</v>
      </c>
      <c r="E8291" s="363" t="s">
        <v>8785</v>
      </c>
      <c r="F8291"/>
      <c r="G8291"/>
      <c r="H8291"/>
      <c r="I8291" s="615"/>
    </row>
    <row r="8292" spans="1:9" ht="15" x14ac:dyDescent="0.25">
      <c r="A8292" s="609" t="str">
        <f t="shared" si="129"/>
        <v>834</v>
      </c>
      <c r="B8292">
        <v>834</v>
      </c>
      <c r="C8292" t="s">
        <v>21830</v>
      </c>
      <c r="D8292" t="s">
        <v>8781</v>
      </c>
      <c r="E8292" s="363" t="s">
        <v>8828</v>
      </c>
      <c r="F8292"/>
      <c r="G8292"/>
      <c r="H8292"/>
      <c r="I8292" s="615"/>
    </row>
    <row r="8293" spans="1:9" ht="15" x14ac:dyDescent="0.25">
      <c r="A8293" s="609" t="str">
        <f t="shared" si="129"/>
        <v>825</v>
      </c>
      <c r="B8293">
        <v>825</v>
      </c>
      <c r="C8293" t="s">
        <v>21831</v>
      </c>
      <c r="D8293" t="s">
        <v>8781</v>
      </c>
      <c r="E8293" s="363" t="s">
        <v>9247</v>
      </c>
      <c r="F8293"/>
      <c r="G8293"/>
      <c r="H8293"/>
      <c r="I8293" s="615"/>
    </row>
    <row r="8294" spans="1:9" ht="15" x14ac:dyDescent="0.25">
      <c r="A8294" s="609" t="str">
        <f t="shared" si="129"/>
        <v>813</v>
      </c>
      <c r="B8294">
        <v>813</v>
      </c>
      <c r="C8294" t="s">
        <v>21832</v>
      </c>
      <c r="D8294" t="s">
        <v>8781</v>
      </c>
      <c r="E8294" s="363" t="s">
        <v>13625</v>
      </c>
      <c r="F8294"/>
      <c r="G8294"/>
      <c r="H8294"/>
      <c r="I8294" s="615"/>
    </row>
    <row r="8295" spans="1:9" ht="15" x14ac:dyDescent="0.25">
      <c r="A8295" s="609" t="str">
        <f t="shared" si="129"/>
        <v>820</v>
      </c>
      <c r="B8295">
        <v>820</v>
      </c>
      <c r="C8295" t="s">
        <v>21833</v>
      </c>
      <c r="D8295" t="s">
        <v>8781</v>
      </c>
      <c r="E8295" s="363" t="s">
        <v>9347</v>
      </c>
      <c r="F8295"/>
      <c r="G8295"/>
      <c r="H8295"/>
      <c r="I8295" s="615"/>
    </row>
    <row r="8296" spans="1:9" ht="15" x14ac:dyDescent="0.25">
      <c r="A8296" s="609" t="str">
        <f t="shared" si="129"/>
        <v>816</v>
      </c>
      <c r="B8296">
        <v>816</v>
      </c>
      <c r="C8296" t="s">
        <v>21834</v>
      </c>
      <c r="D8296" t="s">
        <v>8781</v>
      </c>
      <c r="E8296" s="363" t="s">
        <v>9940</v>
      </c>
      <c r="F8296"/>
      <c r="G8296"/>
      <c r="H8296"/>
      <c r="I8296" s="615"/>
    </row>
    <row r="8297" spans="1:9" ht="15" x14ac:dyDescent="0.25">
      <c r="A8297" s="609" t="str">
        <f t="shared" si="129"/>
        <v>814</v>
      </c>
      <c r="B8297">
        <v>814</v>
      </c>
      <c r="C8297" t="s">
        <v>21835</v>
      </c>
      <c r="D8297" t="s">
        <v>8781</v>
      </c>
      <c r="E8297" s="363" t="s">
        <v>9259</v>
      </c>
      <c r="F8297"/>
      <c r="G8297"/>
      <c r="H8297"/>
      <c r="I8297" s="615"/>
    </row>
    <row r="8298" spans="1:9" ht="15" x14ac:dyDescent="0.25">
      <c r="A8298" s="609" t="str">
        <f t="shared" si="129"/>
        <v>815</v>
      </c>
      <c r="B8298">
        <v>815</v>
      </c>
      <c r="C8298" t="s">
        <v>21836</v>
      </c>
      <c r="D8298" t="s">
        <v>8781</v>
      </c>
      <c r="E8298" s="363" t="s">
        <v>9845</v>
      </c>
      <c r="F8298"/>
      <c r="G8298"/>
      <c r="H8298"/>
      <c r="I8298" s="615"/>
    </row>
    <row r="8299" spans="1:9" ht="15" x14ac:dyDescent="0.25">
      <c r="A8299" s="609" t="str">
        <f t="shared" si="129"/>
        <v>822</v>
      </c>
      <c r="B8299">
        <v>822</v>
      </c>
      <c r="C8299" t="s">
        <v>21837</v>
      </c>
      <c r="D8299" t="s">
        <v>8781</v>
      </c>
      <c r="E8299" s="363" t="s">
        <v>18645</v>
      </c>
      <c r="F8299"/>
      <c r="G8299"/>
      <c r="H8299"/>
      <c r="I8299" s="615"/>
    </row>
    <row r="8300" spans="1:9" ht="15" x14ac:dyDescent="0.25">
      <c r="A8300" s="609" t="str">
        <f t="shared" si="129"/>
        <v>821</v>
      </c>
      <c r="B8300">
        <v>821</v>
      </c>
      <c r="C8300" t="s">
        <v>21838</v>
      </c>
      <c r="D8300" t="s">
        <v>8781</v>
      </c>
      <c r="E8300" s="363" t="s">
        <v>21839</v>
      </c>
      <c r="F8300"/>
      <c r="G8300"/>
      <c r="H8300"/>
      <c r="I8300" s="615"/>
    </row>
    <row r="8301" spans="1:9" ht="15" x14ac:dyDescent="0.25">
      <c r="A8301" s="609" t="str">
        <f t="shared" si="129"/>
        <v>817</v>
      </c>
      <c r="B8301">
        <v>817</v>
      </c>
      <c r="C8301" t="s">
        <v>21840</v>
      </c>
      <c r="D8301" t="s">
        <v>8781</v>
      </c>
      <c r="E8301" s="363" t="s">
        <v>13925</v>
      </c>
      <c r="F8301"/>
      <c r="G8301"/>
      <c r="H8301"/>
      <c r="I8301" s="615"/>
    </row>
    <row r="8302" spans="1:9" ht="15" x14ac:dyDescent="0.25">
      <c r="A8302" s="609" t="str">
        <f t="shared" si="129"/>
        <v>20086</v>
      </c>
      <c r="B8302">
        <v>20086</v>
      </c>
      <c r="C8302" t="s">
        <v>21841</v>
      </c>
      <c r="D8302" t="s">
        <v>8781</v>
      </c>
      <c r="E8302" s="363" t="s">
        <v>9334</v>
      </c>
      <c r="F8302"/>
      <c r="G8302"/>
      <c r="H8302"/>
      <c r="I8302" s="615"/>
    </row>
    <row r="8303" spans="1:9" ht="15" x14ac:dyDescent="0.25">
      <c r="A8303" s="609" t="str">
        <f t="shared" si="129"/>
        <v>39191</v>
      </c>
      <c r="B8303">
        <v>39191</v>
      </c>
      <c r="C8303" t="s">
        <v>21842</v>
      </c>
      <c r="D8303" t="s">
        <v>8781</v>
      </c>
      <c r="E8303" s="363" t="s">
        <v>15937</v>
      </c>
      <c r="F8303"/>
      <c r="G8303"/>
      <c r="H8303"/>
      <c r="I8303" s="615"/>
    </row>
    <row r="8304" spans="1:9" ht="15" x14ac:dyDescent="0.25">
      <c r="A8304" s="609" t="str">
        <f t="shared" ref="A8304:A8367" si="130">IF(ISERROR(SEARCH("/",B8304)=6),TRIM(CLEAN(B8304)),IF(SEARCH("/",B8304)=6,IF(LEN(TRIM(CLEAN(B8304)))=7,LEFT(TRIM(CLEAN(B8304)),6)&amp;"00"&amp;RIGHT(TRIM(CLEAN(B8304)),1),LEFT(TRIM(CLEAN(B8304)),6)&amp;"0"&amp;RIGHT(TRIM(CLEAN(B8304)),2)),TRIM(CLEAN(B8304))))</f>
        <v>39190</v>
      </c>
      <c r="B8304">
        <v>39190</v>
      </c>
      <c r="C8304" t="s">
        <v>21843</v>
      </c>
      <c r="D8304" t="s">
        <v>8781</v>
      </c>
      <c r="E8304" s="363" t="s">
        <v>18093</v>
      </c>
      <c r="F8304"/>
      <c r="G8304"/>
      <c r="H8304"/>
      <c r="I8304" s="615"/>
    </row>
    <row r="8305" spans="1:9" ht="15" x14ac:dyDescent="0.25">
      <c r="A8305" s="609" t="str">
        <f t="shared" si="130"/>
        <v>39189</v>
      </c>
      <c r="B8305">
        <v>39189</v>
      </c>
      <c r="C8305" t="s">
        <v>21844</v>
      </c>
      <c r="D8305" t="s">
        <v>8781</v>
      </c>
      <c r="E8305" s="363" t="s">
        <v>10172</v>
      </c>
      <c r="F8305"/>
      <c r="G8305"/>
      <c r="H8305"/>
      <c r="I8305" s="615"/>
    </row>
    <row r="8306" spans="1:9" ht="15" x14ac:dyDescent="0.25">
      <c r="A8306" s="609" t="str">
        <f t="shared" si="130"/>
        <v>39186</v>
      </c>
      <c r="B8306">
        <v>39186</v>
      </c>
      <c r="C8306" t="s">
        <v>21845</v>
      </c>
      <c r="D8306" t="s">
        <v>8781</v>
      </c>
      <c r="E8306" s="363" t="s">
        <v>17988</v>
      </c>
      <c r="F8306"/>
      <c r="G8306"/>
      <c r="H8306"/>
      <c r="I8306" s="615"/>
    </row>
    <row r="8307" spans="1:9" ht="15" x14ac:dyDescent="0.25">
      <c r="A8307" s="609" t="str">
        <f t="shared" si="130"/>
        <v>39188</v>
      </c>
      <c r="B8307">
        <v>39188</v>
      </c>
      <c r="C8307" t="s">
        <v>21846</v>
      </c>
      <c r="D8307" t="s">
        <v>8781</v>
      </c>
      <c r="E8307" s="363" t="s">
        <v>17987</v>
      </c>
      <c r="F8307"/>
      <c r="G8307"/>
      <c r="H8307"/>
      <c r="I8307" s="615"/>
    </row>
    <row r="8308" spans="1:9" ht="15" x14ac:dyDescent="0.25">
      <c r="A8308" s="609" t="str">
        <f t="shared" si="130"/>
        <v>39187</v>
      </c>
      <c r="B8308">
        <v>39187</v>
      </c>
      <c r="C8308" t="s">
        <v>21847</v>
      </c>
      <c r="D8308" t="s">
        <v>8781</v>
      </c>
      <c r="E8308" s="363" t="s">
        <v>9490</v>
      </c>
      <c r="F8308"/>
      <c r="G8308"/>
      <c r="H8308"/>
      <c r="I8308" s="615"/>
    </row>
    <row r="8309" spans="1:9" ht="15" x14ac:dyDescent="0.25">
      <c r="A8309" s="609" t="str">
        <f t="shared" si="130"/>
        <v>39184</v>
      </c>
      <c r="B8309">
        <v>39184</v>
      </c>
      <c r="C8309" t="s">
        <v>21848</v>
      </c>
      <c r="D8309" t="s">
        <v>8781</v>
      </c>
      <c r="E8309" s="363" t="s">
        <v>8843</v>
      </c>
      <c r="F8309"/>
      <c r="G8309"/>
      <c r="H8309"/>
      <c r="I8309" s="615"/>
    </row>
    <row r="8310" spans="1:9" ht="15" x14ac:dyDescent="0.25">
      <c r="A8310" s="609" t="str">
        <f t="shared" si="130"/>
        <v>39185</v>
      </c>
      <c r="B8310">
        <v>39185</v>
      </c>
      <c r="C8310" t="s">
        <v>21849</v>
      </c>
      <c r="D8310" t="s">
        <v>8781</v>
      </c>
      <c r="E8310" s="363" t="s">
        <v>9479</v>
      </c>
      <c r="F8310"/>
      <c r="G8310"/>
      <c r="H8310"/>
      <c r="I8310" s="615"/>
    </row>
    <row r="8311" spans="1:9" ht="15" x14ac:dyDescent="0.25">
      <c r="A8311" s="609" t="str">
        <f t="shared" si="130"/>
        <v>39198</v>
      </c>
      <c r="B8311">
        <v>39198</v>
      </c>
      <c r="C8311" t="s">
        <v>21850</v>
      </c>
      <c r="D8311" t="s">
        <v>8781</v>
      </c>
      <c r="E8311" s="363" t="s">
        <v>9069</v>
      </c>
      <c r="F8311"/>
      <c r="G8311"/>
      <c r="H8311"/>
      <c r="I8311" s="615"/>
    </row>
    <row r="8312" spans="1:9" ht="15" x14ac:dyDescent="0.25">
      <c r="A8312" s="609" t="str">
        <f t="shared" si="130"/>
        <v>39197</v>
      </c>
      <c r="B8312">
        <v>39197</v>
      </c>
      <c r="C8312" t="s">
        <v>21851</v>
      </c>
      <c r="D8312" t="s">
        <v>8781</v>
      </c>
      <c r="E8312" s="363" t="s">
        <v>10359</v>
      </c>
      <c r="F8312"/>
      <c r="G8312"/>
      <c r="H8312"/>
      <c r="I8312" s="615"/>
    </row>
    <row r="8313" spans="1:9" ht="15" x14ac:dyDescent="0.25">
      <c r="A8313" s="609" t="str">
        <f t="shared" si="130"/>
        <v>39196</v>
      </c>
      <c r="B8313">
        <v>39196</v>
      </c>
      <c r="C8313" t="s">
        <v>21852</v>
      </c>
      <c r="D8313" t="s">
        <v>8781</v>
      </c>
      <c r="E8313" s="363" t="s">
        <v>21853</v>
      </c>
      <c r="F8313"/>
      <c r="G8313"/>
      <c r="H8313"/>
      <c r="I8313" s="615"/>
    </row>
    <row r="8314" spans="1:9" ht="15" x14ac:dyDescent="0.25">
      <c r="A8314" s="609" t="str">
        <f t="shared" si="130"/>
        <v>39199</v>
      </c>
      <c r="B8314">
        <v>39199</v>
      </c>
      <c r="C8314" t="s">
        <v>21854</v>
      </c>
      <c r="D8314" t="s">
        <v>8781</v>
      </c>
      <c r="E8314" s="363" t="s">
        <v>21855</v>
      </c>
      <c r="F8314"/>
      <c r="G8314"/>
      <c r="H8314"/>
      <c r="I8314" s="615"/>
    </row>
    <row r="8315" spans="1:9" ht="15" x14ac:dyDescent="0.25">
      <c r="A8315" s="609" t="str">
        <f t="shared" si="130"/>
        <v>39195</v>
      </c>
      <c r="B8315">
        <v>39195</v>
      </c>
      <c r="C8315" t="s">
        <v>21856</v>
      </c>
      <c r="D8315" t="s">
        <v>8781</v>
      </c>
      <c r="E8315" s="363" t="s">
        <v>9851</v>
      </c>
      <c r="F8315"/>
      <c r="G8315"/>
      <c r="H8315"/>
      <c r="I8315" s="615"/>
    </row>
    <row r="8316" spans="1:9" ht="15" x14ac:dyDescent="0.25">
      <c r="A8316" s="609" t="str">
        <f t="shared" si="130"/>
        <v>39194</v>
      </c>
      <c r="B8316">
        <v>39194</v>
      </c>
      <c r="C8316" t="s">
        <v>21857</v>
      </c>
      <c r="D8316" t="s">
        <v>8781</v>
      </c>
      <c r="E8316" s="363" t="s">
        <v>15639</v>
      </c>
      <c r="F8316"/>
      <c r="G8316"/>
      <c r="H8316"/>
      <c r="I8316" s="615"/>
    </row>
    <row r="8317" spans="1:9" ht="15" x14ac:dyDescent="0.25">
      <c r="A8317" s="609" t="str">
        <f t="shared" si="130"/>
        <v>39193</v>
      </c>
      <c r="B8317">
        <v>39193</v>
      </c>
      <c r="C8317" t="s">
        <v>21858</v>
      </c>
      <c r="D8317" t="s">
        <v>8781</v>
      </c>
      <c r="E8317" s="363" t="s">
        <v>21859</v>
      </c>
      <c r="F8317"/>
      <c r="G8317"/>
      <c r="H8317"/>
      <c r="I8317" s="615"/>
    </row>
    <row r="8318" spans="1:9" ht="15" x14ac:dyDescent="0.25">
      <c r="A8318" s="609" t="str">
        <f t="shared" si="130"/>
        <v>39192</v>
      </c>
      <c r="B8318">
        <v>39192</v>
      </c>
      <c r="C8318" t="s">
        <v>21860</v>
      </c>
      <c r="D8318" t="s">
        <v>8781</v>
      </c>
      <c r="E8318" s="363" t="s">
        <v>21861</v>
      </c>
      <c r="F8318"/>
      <c r="G8318"/>
      <c r="H8318"/>
      <c r="I8318" s="615"/>
    </row>
    <row r="8319" spans="1:9" ht="15" x14ac:dyDescent="0.25">
      <c r="A8319" s="609" t="str">
        <f t="shared" si="130"/>
        <v>39920</v>
      </c>
      <c r="B8319">
        <v>39920</v>
      </c>
      <c r="C8319" t="s">
        <v>21862</v>
      </c>
      <c r="D8319" t="s">
        <v>8781</v>
      </c>
      <c r="E8319" s="363" t="s">
        <v>11584</v>
      </c>
      <c r="F8319"/>
      <c r="G8319"/>
      <c r="H8319"/>
      <c r="I8319" s="615"/>
    </row>
    <row r="8320" spans="1:9" ht="15" x14ac:dyDescent="0.25">
      <c r="A8320" s="609" t="str">
        <f t="shared" si="130"/>
        <v>39201</v>
      </c>
      <c r="B8320">
        <v>39201</v>
      </c>
      <c r="C8320" t="s">
        <v>21863</v>
      </c>
      <c r="D8320" t="s">
        <v>8781</v>
      </c>
      <c r="E8320" s="363" t="s">
        <v>9276</v>
      </c>
      <c r="F8320"/>
      <c r="G8320"/>
      <c r="H8320"/>
      <c r="I8320" s="615"/>
    </row>
    <row r="8321" spans="1:9" ht="15" x14ac:dyDescent="0.25">
      <c r="A8321" s="609" t="str">
        <f t="shared" si="130"/>
        <v>39200</v>
      </c>
      <c r="B8321">
        <v>39200</v>
      </c>
      <c r="C8321" t="s">
        <v>21864</v>
      </c>
      <c r="D8321" t="s">
        <v>8781</v>
      </c>
      <c r="E8321" s="363" t="s">
        <v>21865</v>
      </c>
      <c r="F8321"/>
      <c r="G8321"/>
      <c r="H8321"/>
      <c r="I8321" s="615"/>
    </row>
    <row r="8322" spans="1:9" ht="15" x14ac:dyDescent="0.25">
      <c r="A8322" s="609" t="str">
        <f t="shared" si="130"/>
        <v>39203</v>
      </c>
      <c r="B8322">
        <v>39203</v>
      </c>
      <c r="C8322" t="s">
        <v>21866</v>
      </c>
      <c r="D8322" t="s">
        <v>8781</v>
      </c>
      <c r="E8322" s="363" t="s">
        <v>18539</v>
      </c>
      <c r="F8322"/>
      <c r="G8322"/>
      <c r="H8322"/>
      <c r="I8322" s="615"/>
    </row>
    <row r="8323" spans="1:9" ht="15" x14ac:dyDescent="0.25">
      <c r="A8323" s="609" t="str">
        <f t="shared" si="130"/>
        <v>39202</v>
      </c>
      <c r="B8323">
        <v>39202</v>
      </c>
      <c r="C8323" t="s">
        <v>21867</v>
      </c>
      <c r="D8323" t="s">
        <v>8781</v>
      </c>
      <c r="E8323" s="363" t="s">
        <v>13257</v>
      </c>
      <c r="F8323"/>
      <c r="G8323"/>
      <c r="H8323"/>
      <c r="I8323" s="615"/>
    </row>
    <row r="8324" spans="1:9" ht="15" x14ac:dyDescent="0.25">
      <c r="A8324" s="609" t="str">
        <f t="shared" si="130"/>
        <v>39205</v>
      </c>
      <c r="B8324">
        <v>39205</v>
      </c>
      <c r="C8324" t="s">
        <v>21868</v>
      </c>
      <c r="D8324" t="s">
        <v>8781</v>
      </c>
      <c r="E8324" s="363" t="s">
        <v>18322</v>
      </c>
      <c r="F8324"/>
      <c r="G8324"/>
      <c r="H8324"/>
      <c r="I8324" s="615"/>
    </row>
    <row r="8325" spans="1:9" ht="15" x14ac:dyDescent="0.25">
      <c r="A8325" s="609" t="str">
        <f t="shared" si="130"/>
        <v>39204</v>
      </c>
      <c r="B8325">
        <v>39204</v>
      </c>
      <c r="C8325" t="s">
        <v>21869</v>
      </c>
      <c r="D8325" t="s">
        <v>8781</v>
      </c>
      <c r="E8325" s="363" t="s">
        <v>21870</v>
      </c>
      <c r="F8325"/>
      <c r="G8325"/>
      <c r="H8325"/>
      <c r="I8325" s="615"/>
    </row>
    <row r="8326" spans="1:9" ht="15" x14ac:dyDescent="0.25">
      <c r="A8326" s="609" t="str">
        <f t="shared" si="130"/>
        <v>39206</v>
      </c>
      <c r="B8326">
        <v>39206</v>
      </c>
      <c r="C8326" t="s">
        <v>21871</v>
      </c>
      <c r="D8326" t="s">
        <v>8781</v>
      </c>
      <c r="E8326" s="363" t="s">
        <v>21872</v>
      </c>
      <c r="F8326"/>
      <c r="G8326"/>
      <c r="H8326"/>
      <c r="I8326" s="615"/>
    </row>
    <row r="8327" spans="1:9" ht="15" x14ac:dyDescent="0.25">
      <c r="A8327" s="609" t="str">
        <f t="shared" si="130"/>
        <v>797</v>
      </c>
      <c r="B8327">
        <v>797</v>
      </c>
      <c r="C8327" t="s">
        <v>21873</v>
      </c>
      <c r="D8327" t="s">
        <v>8781</v>
      </c>
      <c r="E8327" s="363" t="s">
        <v>19658</v>
      </c>
      <c r="F8327"/>
      <c r="G8327"/>
      <c r="H8327"/>
      <c r="I8327" s="615"/>
    </row>
    <row r="8328" spans="1:9" ht="15" x14ac:dyDescent="0.25">
      <c r="A8328" s="609" t="str">
        <f t="shared" si="130"/>
        <v>798</v>
      </c>
      <c r="B8328">
        <v>798</v>
      </c>
      <c r="C8328" t="s">
        <v>21874</v>
      </c>
      <c r="D8328" t="s">
        <v>8781</v>
      </c>
      <c r="E8328" s="363" t="s">
        <v>9722</v>
      </c>
      <c r="F8328"/>
      <c r="G8328"/>
      <c r="H8328"/>
      <c r="I8328" s="615"/>
    </row>
    <row r="8329" spans="1:9" ht="15" x14ac:dyDescent="0.25">
      <c r="A8329" s="609" t="str">
        <f t="shared" si="130"/>
        <v>796</v>
      </c>
      <c r="B8329">
        <v>796</v>
      </c>
      <c r="C8329" t="s">
        <v>21875</v>
      </c>
      <c r="D8329" t="s">
        <v>8781</v>
      </c>
      <c r="E8329" s="363" t="s">
        <v>9577</v>
      </c>
      <c r="F8329"/>
      <c r="G8329"/>
      <c r="H8329"/>
      <c r="I8329" s="615"/>
    </row>
    <row r="8330" spans="1:9" ht="15" x14ac:dyDescent="0.25">
      <c r="A8330" s="609" t="str">
        <f t="shared" si="130"/>
        <v>799</v>
      </c>
      <c r="B8330">
        <v>799</v>
      </c>
      <c r="C8330" t="s">
        <v>21876</v>
      </c>
      <c r="D8330" t="s">
        <v>8781</v>
      </c>
      <c r="E8330" s="363" t="s">
        <v>9225</v>
      </c>
      <c r="F8330"/>
      <c r="G8330"/>
      <c r="H8330"/>
      <c r="I8330" s="615"/>
    </row>
    <row r="8331" spans="1:9" ht="15" x14ac:dyDescent="0.25">
      <c r="A8331" s="609" t="str">
        <f t="shared" si="130"/>
        <v>792</v>
      </c>
      <c r="B8331">
        <v>792</v>
      </c>
      <c r="C8331" t="s">
        <v>21877</v>
      </c>
      <c r="D8331" t="s">
        <v>8781</v>
      </c>
      <c r="E8331" s="363" t="s">
        <v>9830</v>
      </c>
      <c r="F8331"/>
      <c r="G8331"/>
      <c r="H8331"/>
      <c r="I8331" s="615"/>
    </row>
    <row r="8332" spans="1:9" ht="15" x14ac:dyDescent="0.25">
      <c r="A8332" s="609" t="str">
        <f t="shared" si="130"/>
        <v>804</v>
      </c>
      <c r="B8332">
        <v>804</v>
      </c>
      <c r="C8332" t="s">
        <v>21878</v>
      </c>
      <c r="D8332" t="s">
        <v>8781</v>
      </c>
      <c r="E8332" s="363" t="s">
        <v>10061</v>
      </c>
      <c r="F8332"/>
      <c r="G8332"/>
      <c r="H8332"/>
      <c r="I8332" s="615"/>
    </row>
    <row r="8333" spans="1:9" ht="15" x14ac:dyDescent="0.25">
      <c r="A8333" s="609" t="str">
        <f t="shared" si="130"/>
        <v>793</v>
      </c>
      <c r="B8333">
        <v>793</v>
      </c>
      <c r="C8333" t="s">
        <v>21879</v>
      </c>
      <c r="D8333" t="s">
        <v>8781</v>
      </c>
      <c r="E8333" s="363" t="s">
        <v>11859</v>
      </c>
      <c r="F8333"/>
      <c r="G8333"/>
      <c r="H8333"/>
      <c r="I8333" s="615"/>
    </row>
    <row r="8334" spans="1:9" ht="15" x14ac:dyDescent="0.25">
      <c r="A8334" s="609" t="str">
        <f t="shared" si="130"/>
        <v>801</v>
      </c>
      <c r="B8334">
        <v>801</v>
      </c>
      <c r="C8334" t="s">
        <v>21880</v>
      </c>
      <c r="D8334" t="s">
        <v>8781</v>
      </c>
      <c r="E8334" s="363" t="s">
        <v>16308</v>
      </c>
      <c r="F8334"/>
      <c r="G8334"/>
      <c r="H8334"/>
      <c r="I8334" s="615"/>
    </row>
    <row r="8335" spans="1:9" ht="15" x14ac:dyDescent="0.25">
      <c r="A8335" s="609" t="str">
        <f t="shared" si="130"/>
        <v>794</v>
      </c>
      <c r="B8335">
        <v>794</v>
      </c>
      <c r="C8335" t="s">
        <v>21881</v>
      </c>
      <c r="D8335" t="s">
        <v>8781</v>
      </c>
      <c r="E8335" s="363" t="s">
        <v>18216</v>
      </c>
      <c r="F8335"/>
      <c r="G8335"/>
      <c r="H8335"/>
      <c r="I8335" s="615"/>
    </row>
    <row r="8336" spans="1:9" ht="15" x14ac:dyDescent="0.25">
      <c r="A8336" s="609" t="str">
        <f t="shared" si="130"/>
        <v>802</v>
      </c>
      <c r="B8336">
        <v>802</v>
      </c>
      <c r="C8336" t="s">
        <v>21882</v>
      </c>
      <c r="D8336" t="s">
        <v>8781</v>
      </c>
      <c r="E8336" s="363" t="s">
        <v>18546</v>
      </c>
      <c r="F8336"/>
      <c r="G8336"/>
      <c r="H8336"/>
      <c r="I8336" s="615"/>
    </row>
    <row r="8337" spans="1:9" ht="15" x14ac:dyDescent="0.25">
      <c r="A8337" s="609" t="str">
        <f t="shared" si="130"/>
        <v>803</v>
      </c>
      <c r="B8337">
        <v>803</v>
      </c>
      <c r="C8337" t="s">
        <v>21883</v>
      </c>
      <c r="D8337" t="s">
        <v>8781</v>
      </c>
      <c r="E8337" s="363" t="s">
        <v>19567</v>
      </c>
      <c r="F8337"/>
      <c r="G8337"/>
      <c r="H8337"/>
      <c r="I8337" s="615"/>
    </row>
    <row r="8338" spans="1:9" ht="15" x14ac:dyDescent="0.25">
      <c r="A8338" s="609" t="str">
        <f t="shared" si="130"/>
        <v>38001</v>
      </c>
      <c r="B8338">
        <v>38001</v>
      </c>
      <c r="C8338" t="s">
        <v>21884</v>
      </c>
      <c r="D8338" t="s">
        <v>8781</v>
      </c>
      <c r="E8338" s="363" t="s">
        <v>10305</v>
      </c>
      <c r="F8338"/>
      <c r="G8338"/>
      <c r="H8338"/>
      <c r="I8338" s="615"/>
    </row>
    <row r="8339" spans="1:9" ht="15" x14ac:dyDescent="0.25">
      <c r="A8339" s="609" t="str">
        <f t="shared" si="130"/>
        <v>38002</v>
      </c>
      <c r="B8339">
        <v>38002</v>
      </c>
      <c r="C8339" t="s">
        <v>21885</v>
      </c>
      <c r="D8339" t="s">
        <v>8781</v>
      </c>
      <c r="E8339" s="363" t="s">
        <v>11020</v>
      </c>
      <c r="F8339"/>
      <c r="G8339"/>
      <c r="H8339"/>
      <c r="I8339" s="615"/>
    </row>
    <row r="8340" spans="1:9" ht="15" x14ac:dyDescent="0.25">
      <c r="A8340" s="609" t="str">
        <f t="shared" si="130"/>
        <v>38003</v>
      </c>
      <c r="B8340">
        <v>38003</v>
      </c>
      <c r="C8340" t="s">
        <v>21886</v>
      </c>
      <c r="D8340" t="s">
        <v>8781</v>
      </c>
      <c r="E8340" s="363" t="s">
        <v>21887</v>
      </c>
      <c r="F8340"/>
      <c r="G8340"/>
      <c r="H8340"/>
      <c r="I8340" s="615"/>
    </row>
    <row r="8341" spans="1:9" ht="15" x14ac:dyDescent="0.25">
      <c r="A8341" s="609" t="str">
        <f t="shared" si="130"/>
        <v>38004</v>
      </c>
      <c r="B8341">
        <v>38004</v>
      </c>
      <c r="C8341" t="s">
        <v>21888</v>
      </c>
      <c r="D8341" t="s">
        <v>8781</v>
      </c>
      <c r="E8341" s="363" t="s">
        <v>21889</v>
      </c>
      <c r="F8341"/>
      <c r="G8341"/>
      <c r="H8341"/>
      <c r="I8341" s="615"/>
    </row>
    <row r="8342" spans="1:9" ht="15" x14ac:dyDescent="0.25">
      <c r="A8342" s="609" t="str">
        <f t="shared" si="130"/>
        <v>36327</v>
      </c>
      <c r="B8342">
        <v>36327</v>
      </c>
      <c r="C8342" t="s">
        <v>21890</v>
      </c>
      <c r="D8342" t="s">
        <v>8781</v>
      </c>
      <c r="E8342" s="363" t="s">
        <v>10149</v>
      </c>
      <c r="F8342"/>
      <c r="G8342"/>
      <c r="H8342"/>
      <c r="I8342" s="615"/>
    </row>
    <row r="8343" spans="1:9" ht="15" x14ac:dyDescent="0.25">
      <c r="A8343" s="609" t="str">
        <f t="shared" si="130"/>
        <v>38992</v>
      </c>
      <c r="B8343">
        <v>38992</v>
      </c>
      <c r="C8343" t="s">
        <v>21891</v>
      </c>
      <c r="D8343" t="s">
        <v>8781</v>
      </c>
      <c r="E8343" s="363" t="s">
        <v>10155</v>
      </c>
      <c r="F8343"/>
      <c r="G8343"/>
      <c r="H8343"/>
      <c r="I8343" s="615"/>
    </row>
    <row r="8344" spans="1:9" ht="15" x14ac:dyDescent="0.25">
      <c r="A8344" s="609" t="str">
        <f t="shared" si="130"/>
        <v>38993</v>
      </c>
      <c r="B8344">
        <v>38993</v>
      </c>
      <c r="C8344" t="s">
        <v>21892</v>
      </c>
      <c r="D8344" t="s">
        <v>8781</v>
      </c>
      <c r="E8344" s="363" t="s">
        <v>13172</v>
      </c>
      <c r="F8344"/>
      <c r="G8344"/>
      <c r="H8344"/>
      <c r="I8344" s="615"/>
    </row>
    <row r="8345" spans="1:9" ht="15" x14ac:dyDescent="0.25">
      <c r="A8345" s="609" t="str">
        <f t="shared" si="130"/>
        <v>38418</v>
      </c>
      <c r="B8345">
        <v>38418</v>
      </c>
      <c r="C8345" t="s">
        <v>21893</v>
      </c>
      <c r="D8345" t="s">
        <v>8781</v>
      </c>
      <c r="E8345" s="363" t="s">
        <v>9174</v>
      </c>
      <c r="F8345"/>
      <c r="G8345"/>
      <c r="H8345"/>
      <c r="I8345" s="615"/>
    </row>
    <row r="8346" spans="1:9" ht="15" x14ac:dyDescent="0.25">
      <c r="A8346" s="609" t="str">
        <f t="shared" si="130"/>
        <v>39178</v>
      </c>
      <c r="B8346">
        <v>39178</v>
      </c>
      <c r="C8346" t="s">
        <v>21894</v>
      </c>
      <c r="D8346" t="s">
        <v>8781</v>
      </c>
      <c r="E8346" s="363" t="s">
        <v>9881</v>
      </c>
      <c r="F8346"/>
      <c r="G8346"/>
      <c r="H8346"/>
      <c r="I8346" s="615"/>
    </row>
    <row r="8347" spans="1:9" ht="15" x14ac:dyDescent="0.25">
      <c r="A8347" s="609" t="str">
        <f t="shared" si="130"/>
        <v>39177</v>
      </c>
      <c r="B8347">
        <v>39177</v>
      </c>
      <c r="C8347" t="s">
        <v>21895</v>
      </c>
      <c r="D8347" t="s">
        <v>8781</v>
      </c>
      <c r="E8347" s="363" t="s">
        <v>8987</v>
      </c>
      <c r="F8347"/>
      <c r="G8347"/>
      <c r="H8347"/>
      <c r="I8347" s="615"/>
    </row>
    <row r="8348" spans="1:9" ht="15" x14ac:dyDescent="0.25">
      <c r="A8348" s="609" t="str">
        <f t="shared" si="130"/>
        <v>39174</v>
      </c>
      <c r="B8348">
        <v>39174</v>
      </c>
      <c r="C8348" t="s">
        <v>21896</v>
      </c>
      <c r="D8348" t="s">
        <v>8781</v>
      </c>
      <c r="E8348" s="363" t="s">
        <v>9690</v>
      </c>
      <c r="F8348"/>
      <c r="G8348"/>
      <c r="H8348"/>
      <c r="I8348" s="615"/>
    </row>
    <row r="8349" spans="1:9" ht="15" x14ac:dyDescent="0.25">
      <c r="A8349" s="609" t="str">
        <f t="shared" si="130"/>
        <v>39176</v>
      </c>
      <c r="B8349">
        <v>39176</v>
      </c>
      <c r="C8349" t="s">
        <v>21897</v>
      </c>
      <c r="D8349" t="s">
        <v>8781</v>
      </c>
      <c r="E8349" s="363" t="s">
        <v>9621</v>
      </c>
      <c r="F8349"/>
      <c r="G8349"/>
      <c r="H8349"/>
      <c r="I8349" s="615"/>
    </row>
    <row r="8350" spans="1:9" ht="15" x14ac:dyDescent="0.25">
      <c r="A8350" s="609" t="str">
        <f t="shared" si="130"/>
        <v>39180</v>
      </c>
      <c r="B8350">
        <v>39180</v>
      </c>
      <c r="C8350" t="s">
        <v>21898</v>
      </c>
      <c r="D8350" t="s">
        <v>8781</v>
      </c>
      <c r="E8350" s="363" t="s">
        <v>9050</v>
      </c>
      <c r="F8350"/>
      <c r="G8350"/>
      <c r="H8350"/>
      <c r="I8350" s="615"/>
    </row>
    <row r="8351" spans="1:9" ht="15" x14ac:dyDescent="0.25">
      <c r="A8351" s="609" t="str">
        <f t="shared" si="130"/>
        <v>39179</v>
      </c>
      <c r="B8351">
        <v>39179</v>
      </c>
      <c r="C8351" t="s">
        <v>21899</v>
      </c>
      <c r="D8351" t="s">
        <v>8781</v>
      </c>
      <c r="E8351" s="363" t="s">
        <v>9217</v>
      </c>
      <c r="F8351"/>
      <c r="G8351"/>
      <c r="H8351"/>
      <c r="I8351" s="615"/>
    </row>
    <row r="8352" spans="1:9" ht="15" x14ac:dyDescent="0.25">
      <c r="A8352" s="609" t="str">
        <f t="shared" si="130"/>
        <v>39175</v>
      </c>
      <c r="B8352">
        <v>39175</v>
      </c>
      <c r="C8352" t="s">
        <v>21900</v>
      </c>
      <c r="D8352" t="s">
        <v>8781</v>
      </c>
      <c r="E8352" s="363" t="s">
        <v>8838</v>
      </c>
      <c r="F8352"/>
      <c r="G8352"/>
      <c r="H8352"/>
      <c r="I8352" s="615"/>
    </row>
    <row r="8353" spans="1:9" ht="15" x14ac:dyDescent="0.25">
      <c r="A8353" s="609" t="str">
        <f t="shared" si="130"/>
        <v>39217</v>
      </c>
      <c r="B8353">
        <v>39217</v>
      </c>
      <c r="C8353" t="s">
        <v>21901</v>
      </c>
      <c r="D8353" t="s">
        <v>8781</v>
      </c>
      <c r="E8353" s="363" t="s">
        <v>8971</v>
      </c>
      <c r="F8353"/>
      <c r="G8353"/>
      <c r="H8353"/>
      <c r="I8353" s="615"/>
    </row>
    <row r="8354" spans="1:9" ht="15" x14ac:dyDescent="0.25">
      <c r="A8354" s="609" t="str">
        <f t="shared" si="130"/>
        <v>39181</v>
      </c>
      <c r="B8354">
        <v>39181</v>
      </c>
      <c r="C8354" t="s">
        <v>21902</v>
      </c>
      <c r="D8354" t="s">
        <v>8781</v>
      </c>
      <c r="E8354" s="363" t="s">
        <v>8904</v>
      </c>
      <c r="F8354"/>
      <c r="G8354"/>
      <c r="H8354"/>
      <c r="I8354" s="615"/>
    </row>
    <row r="8355" spans="1:9" ht="15" x14ac:dyDescent="0.25">
      <c r="A8355" s="609" t="str">
        <f t="shared" si="130"/>
        <v>39182</v>
      </c>
      <c r="B8355">
        <v>39182</v>
      </c>
      <c r="C8355" t="s">
        <v>21903</v>
      </c>
      <c r="D8355" t="s">
        <v>8781</v>
      </c>
      <c r="E8355" s="363" t="s">
        <v>10116</v>
      </c>
      <c r="F8355"/>
      <c r="G8355"/>
      <c r="H8355"/>
      <c r="I8355" s="615"/>
    </row>
    <row r="8356" spans="1:9" ht="15" x14ac:dyDescent="0.25">
      <c r="A8356" s="609" t="str">
        <f t="shared" si="130"/>
        <v>12616</v>
      </c>
      <c r="B8356">
        <v>12616</v>
      </c>
      <c r="C8356" t="s">
        <v>21904</v>
      </c>
      <c r="D8356" t="s">
        <v>8781</v>
      </c>
      <c r="E8356" s="363" t="s">
        <v>8955</v>
      </c>
      <c r="F8356"/>
      <c r="G8356"/>
      <c r="H8356"/>
      <c r="I8356" s="615"/>
    </row>
    <row r="8357" spans="1:9" ht="15" x14ac:dyDescent="0.25">
      <c r="A8357" s="609" t="str">
        <f t="shared" si="130"/>
        <v>1049</v>
      </c>
      <c r="B8357">
        <v>1049</v>
      </c>
      <c r="C8357" t="s">
        <v>21905</v>
      </c>
      <c r="D8357" t="s">
        <v>8781</v>
      </c>
      <c r="E8357" s="363" t="s">
        <v>8827</v>
      </c>
      <c r="F8357"/>
      <c r="G8357"/>
      <c r="H8357"/>
      <c r="I8357" s="615"/>
    </row>
    <row r="8358" spans="1:9" ht="15" x14ac:dyDescent="0.25">
      <c r="A8358" s="609" t="str">
        <f t="shared" si="130"/>
        <v>1099</v>
      </c>
      <c r="B8358">
        <v>1099</v>
      </c>
      <c r="C8358" t="s">
        <v>21906</v>
      </c>
      <c r="D8358" t="s">
        <v>8781</v>
      </c>
      <c r="E8358" s="363" t="s">
        <v>18009</v>
      </c>
      <c r="F8358"/>
      <c r="G8358"/>
      <c r="H8358"/>
      <c r="I8358" s="615"/>
    </row>
    <row r="8359" spans="1:9" ht="15" x14ac:dyDescent="0.25">
      <c r="A8359" s="609" t="str">
        <f t="shared" si="130"/>
        <v>39678</v>
      </c>
      <c r="B8359">
        <v>39678</v>
      </c>
      <c r="C8359" t="s">
        <v>21907</v>
      </c>
      <c r="D8359" t="s">
        <v>8781</v>
      </c>
      <c r="E8359" s="363" t="s">
        <v>9185</v>
      </c>
      <c r="F8359"/>
      <c r="G8359"/>
      <c r="H8359"/>
      <c r="I8359" s="615"/>
    </row>
    <row r="8360" spans="1:9" ht="15" x14ac:dyDescent="0.25">
      <c r="A8360" s="609" t="str">
        <f t="shared" si="130"/>
        <v>1050</v>
      </c>
      <c r="B8360">
        <v>1050</v>
      </c>
      <c r="C8360" t="s">
        <v>21908</v>
      </c>
      <c r="D8360" t="s">
        <v>8781</v>
      </c>
      <c r="E8360" s="363" t="s">
        <v>9820</v>
      </c>
      <c r="F8360"/>
      <c r="G8360"/>
      <c r="H8360"/>
      <c r="I8360" s="615"/>
    </row>
    <row r="8361" spans="1:9" ht="15" x14ac:dyDescent="0.25">
      <c r="A8361" s="609" t="str">
        <f t="shared" si="130"/>
        <v>1101</v>
      </c>
      <c r="B8361">
        <v>1101</v>
      </c>
      <c r="C8361" t="s">
        <v>21909</v>
      </c>
      <c r="D8361" t="s">
        <v>8781</v>
      </c>
      <c r="E8361" s="363" t="s">
        <v>17893</v>
      </c>
      <c r="F8361"/>
      <c r="G8361"/>
      <c r="H8361"/>
      <c r="I8361" s="615"/>
    </row>
    <row r="8362" spans="1:9" ht="15" x14ac:dyDescent="0.25">
      <c r="A8362" s="609" t="str">
        <f t="shared" si="130"/>
        <v>1100</v>
      </c>
      <c r="B8362">
        <v>1100</v>
      </c>
      <c r="C8362" t="s">
        <v>21910</v>
      </c>
      <c r="D8362" t="s">
        <v>8781</v>
      </c>
      <c r="E8362" s="363" t="s">
        <v>9930</v>
      </c>
      <c r="F8362"/>
      <c r="G8362"/>
      <c r="H8362"/>
      <c r="I8362" s="615"/>
    </row>
    <row r="8363" spans="1:9" ht="15" x14ac:dyDescent="0.25">
      <c r="A8363" s="609" t="str">
        <f t="shared" si="130"/>
        <v>39679</v>
      </c>
      <c r="B8363">
        <v>39679</v>
      </c>
      <c r="C8363" t="s">
        <v>21911</v>
      </c>
      <c r="D8363" t="s">
        <v>8781</v>
      </c>
      <c r="E8363" s="363" t="s">
        <v>21912</v>
      </c>
      <c r="F8363"/>
      <c r="G8363"/>
      <c r="H8363"/>
      <c r="I8363" s="615"/>
    </row>
    <row r="8364" spans="1:9" ht="15" x14ac:dyDescent="0.25">
      <c r="A8364" s="609" t="str">
        <f t="shared" si="130"/>
        <v>1098</v>
      </c>
      <c r="B8364">
        <v>1098</v>
      </c>
      <c r="C8364" t="s">
        <v>21913</v>
      </c>
      <c r="D8364" t="s">
        <v>8781</v>
      </c>
      <c r="E8364" s="363" t="s">
        <v>9826</v>
      </c>
      <c r="F8364"/>
      <c r="G8364"/>
      <c r="H8364"/>
      <c r="I8364" s="615"/>
    </row>
    <row r="8365" spans="1:9" ht="15" x14ac:dyDescent="0.25">
      <c r="A8365" s="609" t="str">
        <f t="shared" si="130"/>
        <v>1102</v>
      </c>
      <c r="B8365">
        <v>1102</v>
      </c>
      <c r="C8365" t="s">
        <v>21914</v>
      </c>
      <c r="D8365" t="s">
        <v>8781</v>
      </c>
      <c r="E8365" s="363" t="s">
        <v>21915</v>
      </c>
      <c r="F8365"/>
      <c r="G8365"/>
      <c r="H8365"/>
      <c r="I8365" s="615"/>
    </row>
    <row r="8366" spans="1:9" ht="15" x14ac:dyDescent="0.25">
      <c r="A8366" s="609" t="str">
        <f t="shared" si="130"/>
        <v>1051</v>
      </c>
      <c r="B8366">
        <v>1051</v>
      </c>
      <c r="C8366" t="s">
        <v>21916</v>
      </c>
      <c r="D8366" t="s">
        <v>8781</v>
      </c>
      <c r="E8366" s="363" t="s">
        <v>21917</v>
      </c>
      <c r="F8366"/>
      <c r="G8366"/>
      <c r="H8366"/>
      <c r="I8366" s="615"/>
    </row>
    <row r="8367" spans="1:9" ht="15" x14ac:dyDescent="0.25">
      <c r="A8367" s="609" t="str">
        <f t="shared" si="130"/>
        <v>37399</v>
      </c>
      <c r="B8367">
        <v>37399</v>
      </c>
      <c r="C8367" t="s">
        <v>21918</v>
      </c>
      <c r="D8367" t="s">
        <v>8781</v>
      </c>
      <c r="E8367" s="363" t="s">
        <v>9133</v>
      </c>
      <c r="F8367"/>
      <c r="G8367"/>
      <c r="H8367"/>
      <c r="I8367" s="615"/>
    </row>
    <row r="8368" spans="1:9" ht="15" x14ac:dyDescent="0.25">
      <c r="A8368" s="609" t="str">
        <f t="shared" ref="A8368:A8431" si="131">IF(ISERROR(SEARCH("/",B8368)=6),TRIM(CLEAN(B8368)),IF(SEARCH("/",B8368)=6,IF(LEN(TRIM(CLEAN(B8368)))=7,LEFT(TRIM(CLEAN(B8368)),6)&amp;"00"&amp;RIGHT(TRIM(CLEAN(B8368)),1),LEFT(TRIM(CLEAN(B8368)),6)&amp;"0"&amp;RIGHT(TRIM(CLEAN(B8368)),2)),TRIM(CLEAN(B8368))))</f>
        <v>41955</v>
      </c>
      <c r="B8368">
        <v>41955</v>
      </c>
      <c r="C8368" t="s">
        <v>21919</v>
      </c>
      <c r="D8368" t="s">
        <v>8790</v>
      </c>
      <c r="E8368" s="363" t="s">
        <v>8943</v>
      </c>
      <c r="F8368"/>
      <c r="G8368"/>
      <c r="H8368"/>
      <c r="I8368" s="615"/>
    </row>
    <row r="8369" spans="1:9" ht="15" x14ac:dyDescent="0.25">
      <c r="A8369" s="609" t="str">
        <f t="shared" si="131"/>
        <v>41953</v>
      </c>
      <c r="B8369">
        <v>41953</v>
      </c>
      <c r="C8369" t="s">
        <v>21920</v>
      </c>
      <c r="D8369" t="s">
        <v>8790</v>
      </c>
      <c r="E8369" s="363" t="s">
        <v>21921</v>
      </c>
      <c r="F8369"/>
      <c r="G8369"/>
      <c r="H8369"/>
      <c r="I8369" s="615"/>
    </row>
    <row r="8370" spans="1:9" ht="15" x14ac:dyDescent="0.25">
      <c r="A8370" s="609" t="str">
        <f t="shared" si="131"/>
        <v>41954</v>
      </c>
      <c r="B8370">
        <v>41954</v>
      </c>
      <c r="C8370" t="s">
        <v>21922</v>
      </c>
      <c r="D8370" t="s">
        <v>8790</v>
      </c>
      <c r="E8370" s="363" t="s">
        <v>21923</v>
      </c>
      <c r="F8370"/>
      <c r="G8370"/>
      <c r="H8370"/>
      <c r="I8370" s="615"/>
    </row>
    <row r="8371" spans="1:9" ht="15" x14ac:dyDescent="0.25">
      <c r="A8371" s="609" t="str">
        <f t="shared" si="131"/>
        <v>25004</v>
      </c>
      <c r="B8371">
        <v>25004</v>
      </c>
      <c r="C8371" t="s">
        <v>21924</v>
      </c>
      <c r="D8371" t="s">
        <v>8790</v>
      </c>
      <c r="E8371" s="363" t="s">
        <v>9740</v>
      </c>
      <c r="F8371"/>
      <c r="G8371"/>
      <c r="H8371"/>
      <c r="I8371" s="615"/>
    </row>
    <row r="8372" spans="1:9" ht="15" x14ac:dyDescent="0.25">
      <c r="A8372" s="609" t="str">
        <f t="shared" si="131"/>
        <v>25002</v>
      </c>
      <c r="B8372">
        <v>25002</v>
      </c>
      <c r="C8372" t="s">
        <v>21925</v>
      </c>
      <c r="D8372" t="s">
        <v>8790</v>
      </c>
      <c r="E8372" s="363" t="s">
        <v>9341</v>
      </c>
      <c r="F8372"/>
      <c r="G8372"/>
      <c r="H8372"/>
      <c r="I8372" s="615"/>
    </row>
    <row r="8373" spans="1:9" ht="15" x14ac:dyDescent="0.25">
      <c r="A8373" s="609" t="str">
        <f t="shared" si="131"/>
        <v>37409</v>
      </c>
      <c r="B8373">
        <v>37409</v>
      </c>
      <c r="C8373" t="s">
        <v>21926</v>
      </c>
      <c r="D8373" t="s">
        <v>8790</v>
      </c>
      <c r="E8373" s="363" t="s">
        <v>21927</v>
      </c>
      <c r="F8373"/>
      <c r="G8373"/>
      <c r="H8373"/>
      <c r="I8373" s="615"/>
    </row>
    <row r="8374" spans="1:9" ht="15" x14ac:dyDescent="0.25">
      <c r="A8374" s="609" t="str">
        <f t="shared" si="131"/>
        <v>841</v>
      </c>
      <c r="B8374">
        <v>841</v>
      </c>
      <c r="C8374" t="s">
        <v>21928</v>
      </c>
      <c r="D8374" t="s">
        <v>8790</v>
      </c>
      <c r="E8374" s="363" t="s">
        <v>9219</v>
      </c>
      <c r="F8374"/>
      <c r="G8374"/>
      <c r="H8374"/>
      <c r="I8374" s="615"/>
    </row>
    <row r="8375" spans="1:9" ht="15" x14ac:dyDescent="0.25">
      <c r="A8375" s="609" t="str">
        <f t="shared" si="131"/>
        <v>25005</v>
      </c>
      <c r="B8375">
        <v>25005</v>
      </c>
      <c r="C8375" t="s">
        <v>21929</v>
      </c>
      <c r="D8375" t="s">
        <v>8790</v>
      </c>
      <c r="E8375" s="363" t="s">
        <v>10043</v>
      </c>
      <c r="F8375"/>
      <c r="G8375"/>
      <c r="H8375"/>
      <c r="I8375" s="615"/>
    </row>
    <row r="8376" spans="1:9" ht="15" x14ac:dyDescent="0.25">
      <c r="A8376" s="609" t="str">
        <f t="shared" si="131"/>
        <v>25003</v>
      </c>
      <c r="B8376">
        <v>25003</v>
      </c>
      <c r="C8376" t="s">
        <v>21930</v>
      </c>
      <c r="D8376" t="s">
        <v>8790</v>
      </c>
      <c r="E8376" s="363" t="s">
        <v>21931</v>
      </c>
      <c r="F8376"/>
      <c r="G8376"/>
      <c r="H8376"/>
      <c r="I8376" s="615"/>
    </row>
    <row r="8377" spans="1:9" ht="15" x14ac:dyDescent="0.25">
      <c r="A8377" s="609" t="str">
        <f t="shared" si="131"/>
        <v>37410</v>
      </c>
      <c r="B8377">
        <v>37410</v>
      </c>
      <c r="C8377" t="s">
        <v>21932</v>
      </c>
      <c r="D8377" t="s">
        <v>8790</v>
      </c>
      <c r="E8377" s="363" t="s">
        <v>10043</v>
      </c>
      <c r="F8377"/>
      <c r="G8377"/>
      <c r="H8377"/>
      <c r="I8377" s="615"/>
    </row>
    <row r="8378" spans="1:9" ht="15" x14ac:dyDescent="0.25">
      <c r="A8378" s="609" t="str">
        <f t="shared" si="131"/>
        <v>842</v>
      </c>
      <c r="B8378">
        <v>842</v>
      </c>
      <c r="C8378" t="s">
        <v>21933</v>
      </c>
      <c r="D8378" t="s">
        <v>8790</v>
      </c>
      <c r="E8378" s="363" t="s">
        <v>21934</v>
      </c>
      <c r="F8378"/>
      <c r="G8378"/>
      <c r="H8378"/>
      <c r="I8378" s="615"/>
    </row>
    <row r="8379" spans="1:9" ht="15" x14ac:dyDescent="0.25">
      <c r="A8379" s="609" t="str">
        <f t="shared" si="131"/>
        <v>862</v>
      </c>
      <c r="B8379">
        <v>862</v>
      </c>
      <c r="C8379" t="s">
        <v>21935</v>
      </c>
      <c r="D8379" t="s">
        <v>8796</v>
      </c>
      <c r="E8379" s="363" t="s">
        <v>9939</v>
      </c>
      <c r="F8379"/>
      <c r="G8379"/>
      <c r="H8379"/>
      <c r="I8379" s="615"/>
    </row>
    <row r="8380" spans="1:9" ht="15" x14ac:dyDescent="0.25">
      <c r="A8380" s="609" t="str">
        <f t="shared" si="131"/>
        <v>866</v>
      </c>
      <c r="B8380">
        <v>866</v>
      </c>
      <c r="C8380" t="s">
        <v>21936</v>
      </c>
      <c r="D8380" t="s">
        <v>8796</v>
      </c>
      <c r="E8380" s="363" t="s">
        <v>19007</v>
      </c>
      <c r="F8380"/>
      <c r="G8380"/>
      <c r="H8380"/>
      <c r="I8380" s="615"/>
    </row>
    <row r="8381" spans="1:9" ht="15" x14ac:dyDescent="0.25">
      <c r="A8381" s="609" t="str">
        <f t="shared" si="131"/>
        <v>892</v>
      </c>
      <c r="B8381">
        <v>892</v>
      </c>
      <c r="C8381" t="s">
        <v>21937</v>
      </c>
      <c r="D8381" t="s">
        <v>8796</v>
      </c>
      <c r="E8381" s="363" t="s">
        <v>21938</v>
      </c>
      <c r="F8381"/>
      <c r="G8381"/>
      <c r="H8381"/>
      <c r="I8381" s="615"/>
    </row>
    <row r="8382" spans="1:9" ht="15" x14ac:dyDescent="0.25">
      <c r="A8382" s="609" t="str">
        <f t="shared" si="131"/>
        <v>857</v>
      </c>
      <c r="B8382">
        <v>857</v>
      </c>
      <c r="C8382" t="s">
        <v>21939</v>
      </c>
      <c r="D8382" t="s">
        <v>8796</v>
      </c>
      <c r="E8382" s="363" t="s">
        <v>18594</v>
      </c>
      <c r="F8382"/>
      <c r="G8382"/>
      <c r="H8382"/>
      <c r="I8382" s="615"/>
    </row>
    <row r="8383" spans="1:9" ht="15" x14ac:dyDescent="0.25">
      <c r="A8383" s="609" t="str">
        <f t="shared" si="131"/>
        <v>37404</v>
      </c>
      <c r="B8383">
        <v>37404</v>
      </c>
      <c r="C8383" t="s">
        <v>21940</v>
      </c>
      <c r="D8383" t="s">
        <v>8796</v>
      </c>
      <c r="E8383" s="363" t="s">
        <v>21941</v>
      </c>
      <c r="F8383"/>
      <c r="G8383"/>
      <c r="H8383"/>
      <c r="I8383" s="615"/>
    </row>
    <row r="8384" spans="1:9" ht="15" x14ac:dyDescent="0.25">
      <c r="A8384" s="609" t="str">
        <f t="shared" si="131"/>
        <v>868</v>
      </c>
      <c r="B8384">
        <v>868</v>
      </c>
      <c r="C8384" t="s">
        <v>21942</v>
      </c>
      <c r="D8384" t="s">
        <v>8796</v>
      </c>
      <c r="E8384" s="363" t="s">
        <v>19031</v>
      </c>
      <c r="F8384"/>
      <c r="G8384"/>
      <c r="H8384"/>
      <c r="I8384" s="615"/>
    </row>
    <row r="8385" spans="1:9" ht="15" x14ac:dyDescent="0.25">
      <c r="A8385" s="609" t="str">
        <f t="shared" si="131"/>
        <v>870</v>
      </c>
      <c r="B8385">
        <v>870</v>
      </c>
      <c r="C8385" t="s">
        <v>21943</v>
      </c>
      <c r="D8385" t="s">
        <v>8796</v>
      </c>
      <c r="E8385" s="363" t="s">
        <v>21944</v>
      </c>
      <c r="F8385"/>
      <c r="G8385"/>
      <c r="H8385"/>
      <c r="I8385" s="615"/>
    </row>
    <row r="8386" spans="1:9" ht="15" x14ac:dyDescent="0.25">
      <c r="A8386" s="609" t="str">
        <f t="shared" si="131"/>
        <v>863</v>
      </c>
      <c r="B8386">
        <v>863</v>
      </c>
      <c r="C8386" t="s">
        <v>21945</v>
      </c>
      <c r="D8386" t="s">
        <v>8796</v>
      </c>
      <c r="E8386" s="363" t="s">
        <v>21946</v>
      </c>
      <c r="F8386"/>
      <c r="G8386"/>
      <c r="H8386"/>
      <c r="I8386" s="615"/>
    </row>
    <row r="8387" spans="1:9" ht="15" x14ac:dyDescent="0.25">
      <c r="A8387" s="609" t="str">
        <f t="shared" si="131"/>
        <v>867</v>
      </c>
      <c r="B8387">
        <v>867</v>
      </c>
      <c r="C8387" t="s">
        <v>21947</v>
      </c>
      <c r="D8387" t="s">
        <v>8796</v>
      </c>
      <c r="E8387" s="363" t="s">
        <v>21948</v>
      </c>
      <c r="F8387"/>
      <c r="G8387"/>
      <c r="H8387"/>
      <c r="I8387" s="615"/>
    </row>
    <row r="8388" spans="1:9" ht="15" x14ac:dyDescent="0.25">
      <c r="A8388" s="609" t="str">
        <f t="shared" si="131"/>
        <v>891</v>
      </c>
      <c r="B8388">
        <v>891</v>
      </c>
      <c r="C8388" t="s">
        <v>21949</v>
      </c>
      <c r="D8388" t="s">
        <v>8796</v>
      </c>
      <c r="E8388" s="363" t="s">
        <v>21950</v>
      </c>
      <c r="F8388"/>
      <c r="G8388"/>
      <c r="H8388"/>
      <c r="I8388" s="615"/>
    </row>
    <row r="8389" spans="1:9" ht="15" x14ac:dyDescent="0.25">
      <c r="A8389" s="609" t="str">
        <f t="shared" si="131"/>
        <v>864</v>
      </c>
      <c r="B8389">
        <v>864</v>
      </c>
      <c r="C8389" t="s">
        <v>21951</v>
      </c>
      <c r="D8389" t="s">
        <v>8796</v>
      </c>
      <c r="E8389" s="363" t="s">
        <v>16658</v>
      </c>
      <c r="F8389"/>
      <c r="G8389"/>
      <c r="H8389"/>
      <c r="I8389" s="615"/>
    </row>
    <row r="8390" spans="1:9" ht="15" x14ac:dyDescent="0.25">
      <c r="A8390" s="609" t="str">
        <f t="shared" si="131"/>
        <v>865</v>
      </c>
      <c r="B8390">
        <v>865</v>
      </c>
      <c r="C8390" t="s">
        <v>21952</v>
      </c>
      <c r="D8390" t="s">
        <v>8796</v>
      </c>
      <c r="E8390" s="363" t="s">
        <v>21953</v>
      </c>
      <c r="F8390"/>
      <c r="G8390"/>
      <c r="H8390"/>
      <c r="I8390" s="615"/>
    </row>
    <row r="8391" spans="1:9" ht="15" x14ac:dyDescent="0.25">
      <c r="A8391" s="609" t="str">
        <f t="shared" si="131"/>
        <v>1006</v>
      </c>
      <c r="B8391">
        <v>1006</v>
      </c>
      <c r="C8391" t="s">
        <v>21954</v>
      </c>
      <c r="D8391" t="s">
        <v>8796</v>
      </c>
      <c r="E8391" s="363" t="s">
        <v>21955</v>
      </c>
      <c r="F8391"/>
      <c r="G8391"/>
      <c r="H8391"/>
      <c r="I8391" s="615"/>
    </row>
    <row r="8392" spans="1:9" ht="15" x14ac:dyDescent="0.25">
      <c r="A8392" s="609" t="str">
        <f t="shared" si="131"/>
        <v>948</v>
      </c>
      <c r="B8392">
        <v>948</v>
      </c>
      <c r="C8392" t="s">
        <v>21956</v>
      </c>
      <c r="D8392" t="s">
        <v>8796</v>
      </c>
      <c r="E8392" s="363" t="s">
        <v>21957</v>
      </c>
      <c r="F8392"/>
      <c r="G8392"/>
      <c r="H8392"/>
      <c r="I8392" s="615"/>
    </row>
    <row r="8393" spans="1:9" ht="15" x14ac:dyDescent="0.25">
      <c r="A8393" s="609" t="str">
        <f t="shared" si="131"/>
        <v>947</v>
      </c>
      <c r="B8393">
        <v>947</v>
      </c>
      <c r="C8393" t="s">
        <v>21958</v>
      </c>
      <c r="D8393" t="s">
        <v>8796</v>
      </c>
      <c r="E8393" s="363" t="s">
        <v>21959</v>
      </c>
      <c r="F8393"/>
      <c r="G8393"/>
      <c r="H8393"/>
      <c r="I8393" s="615"/>
    </row>
    <row r="8394" spans="1:9" ht="15" x14ac:dyDescent="0.25">
      <c r="A8394" s="609" t="str">
        <f t="shared" si="131"/>
        <v>911</v>
      </c>
      <c r="B8394">
        <v>911</v>
      </c>
      <c r="C8394" t="s">
        <v>21960</v>
      </c>
      <c r="D8394" t="s">
        <v>8796</v>
      </c>
      <c r="E8394" s="363" t="s">
        <v>21961</v>
      </c>
      <c r="F8394"/>
      <c r="G8394"/>
      <c r="H8394"/>
      <c r="I8394" s="615"/>
    </row>
    <row r="8395" spans="1:9" ht="15" x14ac:dyDescent="0.25">
      <c r="A8395" s="609" t="str">
        <f t="shared" si="131"/>
        <v>925</v>
      </c>
      <c r="B8395">
        <v>925</v>
      </c>
      <c r="C8395" t="s">
        <v>21962</v>
      </c>
      <c r="D8395" t="s">
        <v>8796</v>
      </c>
      <c r="E8395" s="363" t="s">
        <v>21963</v>
      </c>
      <c r="F8395"/>
      <c r="G8395"/>
      <c r="H8395"/>
      <c r="I8395" s="615"/>
    </row>
    <row r="8396" spans="1:9" ht="15" x14ac:dyDescent="0.25">
      <c r="A8396" s="609" t="str">
        <f t="shared" si="131"/>
        <v>954</v>
      </c>
      <c r="B8396">
        <v>954</v>
      </c>
      <c r="C8396" t="s">
        <v>21964</v>
      </c>
      <c r="D8396" t="s">
        <v>8796</v>
      </c>
      <c r="E8396" s="363" t="s">
        <v>19105</v>
      </c>
      <c r="F8396"/>
      <c r="G8396"/>
      <c r="H8396"/>
      <c r="I8396" s="615"/>
    </row>
    <row r="8397" spans="1:9" ht="15" x14ac:dyDescent="0.25">
      <c r="A8397" s="609" t="str">
        <f t="shared" si="131"/>
        <v>901</v>
      </c>
      <c r="B8397">
        <v>901</v>
      </c>
      <c r="C8397" t="s">
        <v>21965</v>
      </c>
      <c r="D8397" t="s">
        <v>8796</v>
      </c>
      <c r="E8397" s="363" t="s">
        <v>16656</v>
      </c>
      <c r="F8397"/>
      <c r="G8397"/>
      <c r="H8397"/>
      <c r="I8397" s="615"/>
    </row>
    <row r="8398" spans="1:9" ht="15" x14ac:dyDescent="0.25">
      <c r="A8398" s="609" t="str">
        <f t="shared" si="131"/>
        <v>926</v>
      </c>
      <c r="B8398">
        <v>926</v>
      </c>
      <c r="C8398" t="s">
        <v>21966</v>
      </c>
      <c r="D8398" t="s">
        <v>8796</v>
      </c>
      <c r="E8398" s="363" t="s">
        <v>21967</v>
      </c>
      <c r="F8398"/>
      <c r="G8398"/>
      <c r="H8398"/>
      <c r="I8398" s="615"/>
    </row>
    <row r="8399" spans="1:9" ht="15" x14ac:dyDescent="0.25">
      <c r="A8399" s="609" t="str">
        <f t="shared" si="131"/>
        <v>912</v>
      </c>
      <c r="B8399">
        <v>912</v>
      </c>
      <c r="C8399" t="s">
        <v>21968</v>
      </c>
      <c r="D8399" t="s">
        <v>8796</v>
      </c>
      <c r="E8399" s="363" t="s">
        <v>21969</v>
      </c>
      <c r="F8399"/>
      <c r="G8399"/>
      <c r="H8399"/>
      <c r="I8399" s="615"/>
    </row>
    <row r="8400" spans="1:9" ht="15" x14ac:dyDescent="0.25">
      <c r="A8400" s="609" t="str">
        <f t="shared" si="131"/>
        <v>955</v>
      </c>
      <c r="B8400">
        <v>955</v>
      </c>
      <c r="C8400" t="s">
        <v>21970</v>
      </c>
      <c r="D8400" t="s">
        <v>8796</v>
      </c>
      <c r="E8400" s="363" t="s">
        <v>21971</v>
      </c>
      <c r="F8400"/>
      <c r="G8400"/>
      <c r="H8400"/>
      <c r="I8400" s="615"/>
    </row>
    <row r="8401" spans="1:9" ht="15" x14ac:dyDescent="0.25">
      <c r="A8401" s="609" t="str">
        <f t="shared" si="131"/>
        <v>946</v>
      </c>
      <c r="B8401">
        <v>946</v>
      </c>
      <c r="C8401" t="s">
        <v>21972</v>
      </c>
      <c r="D8401" t="s">
        <v>8796</v>
      </c>
      <c r="E8401" s="363" t="s">
        <v>21973</v>
      </c>
      <c r="F8401"/>
      <c r="G8401"/>
      <c r="H8401"/>
      <c r="I8401" s="615"/>
    </row>
    <row r="8402" spans="1:9" ht="15" x14ac:dyDescent="0.25">
      <c r="A8402" s="609" t="str">
        <f t="shared" si="131"/>
        <v>953</v>
      </c>
      <c r="B8402">
        <v>953</v>
      </c>
      <c r="C8402" t="s">
        <v>21974</v>
      </c>
      <c r="D8402" t="s">
        <v>8796</v>
      </c>
      <c r="E8402" s="363" t="s">
        <v>21975</v>
      </c>
      <c r="F8402"/>
      <c r="G8402"/>
      <c r="H8402"/>
      <c r="I8402" s="615"/>
    </row>
    <row r="8403" spans="1:9" ht="15" x14ac:dyDescent="0.25">
      <c r="A8403" s="609" t="str">
        <f t="shared" si="131"/>
        <v>902</v>
      </c>
      <c r="B8403">
        <v>902</v>
      </c>
      <c r="C8403" t="s">
        <v>21976</v>
      </c>
      <c r="D8403" t="s">
        <v>8796</v>
      </c>
      <c r="E8403" s="363" t="s">
        <v>21977</v>
      </c>
      <c r="F8403"/>
      <c r="G8403"/>
      <c r="H8403"/>
      <c r="I8403" s="615"/>
    </row>
    <row r="8404" spans="1:9" ht="15" x14ac:dyDescent="0.25">
      <c r="A8404" s="609" t="str">
        <f t="shared" si="131"/>
        <v>927</v>
      </c>
      <c r="B8404">
        <v>927</v>
      </c>
      <c r="C8404" t="s">
        <v>21978</v>
      </c>
      <c r="D8404" t="s">
        <v>8796</v>
      </c>
      <c r="E8404" s="363" t="s">
        <v>21979</v>
      </c>
      <c r="F8404"/>
      <c r="G8404"/>
      <c r="H8404"/>
      <c r="I8404" s="615"/>
    </row>
    <row r="8405" spans="1:9" ht="15" x14ac:dyDescent="0.25">
      <c r="A8405" s="609" t="str">
        <f t="shared" si="131"/>
        <v>913</v>
      </c>
      <c r="B8405">
        <v>913</v>
      </c>
      <c r="C8405" t="s">
        <v>21980</v>
      </c>
      <c r="D8405" t="s">
        <v>8796</v>
      </c>
      <c r="E8405" s="363" t="s">
        <v>21981</v>
      </c>
      <c r="F8405"/>
      <c r="G8405"/>
      <c r="H8405"/>
      <c r="I8405" s="615"/>
    </row>
    <row r="8406" spans="1:9" ht="15" x14ac:dyDescent="0.25">
      <c r="A8406" s="609" t="str">
        <f t="shared" si="131"/>
        <v>903</v>
      </c>
      <c r="B8406">
        <v>903</v>
      </c>
      <c r="C8406" t="s">
        <v>21982</v>
      </c>
      <c r="D8406" t="s">
        <v>8796</v>
      </c>
      <c r="E8406" s="363" t="s">
        <v>21983</v>
      </c>
      <c r="F8406"/>
      <c r="G8406"/>
      <c r="H8406"/>
      <c r="I8406" s="615"/>
    </row>
    <row r="8407" spans="1:9" ht="15" x14ac:dyDescent="0.25">
      <c r="A8407" s="609" t="str">
        <f t="shared" si="131"/>
        <v>945</v>
      </c>
      <c r="B8407">
        <v>945</v>
      </c>
      <c r="C8407" t="s">
        <v>21984</v>
      </c>
      <c r="D8407" t="s">
        <v>8796</v>
      </c>
      <c r="E8407" s="363" t="s">
        <v>21985</v>
      </c>
      <c r="F8407"/>
      <c r="G8407"/>
      <c r="H8407"/>
      <c r="I8407" s="615"/>
    </row>
    <row r="8408" spans="1:9" ht="15" x14ac:dyDescent="0.25">
      <c r="A8408" s="609" t="str">
        <f t="shared" si="131"/>
        <v>914</v>
      </c>
      <c r="B8408">
        <v>914</v>
      </c>
      <c r="C8408" t="s">
        <v>21986</v>
      </c>
      <c r="D8408" t="s">
        <v>8796</v>
      </c>
      <c r="E8408" s="363" t="s">
        <v>19670</v>
      </c>
      <c r="F8408"/>
      <c r="G8408"/>
      <c r="H8408"/>
      <c r="I8408" s="615"/>
    </row>
    <row r="8409" spans="1:9" ht="15" x14ac:dyDescent="0.25">
      <c r="A8409" s="609" t="str">
        <f t="shared" si="131"/>
        <v>993</v>
      </c>
      <c r="B8409">
        <v>993</v>
      </c>
      <c r="C8409" t="s">
        <v>21987</v>
      </c>
      <c r="D8409" t="s">
        <v>8796</v>
      </c>
      <c r="E8409" s="363" t="s">
        <v>10149</v>
      </c>
      <c r="F8409"/>
      <c r="G8409"/>
      <c r="H8409"/>
      <c r="I8409" s="615"/>
    </row>
    <row r="8410" spans="1:9" ht="15" x14ac:dyDescent="0.25">
      <c r="A8410" s="609" t="str">
        <f t="shared" si="131"/>
        <v>1020</v>
      </c>
      <c r="B8410">
        <v>1020</v>
      </c>
      <c r="C8410" t="s">
        <v>21988</v>
      </c>
      <c r="D8410" t="s">
        <v>8796</v>
      </c>
      <c r="E8410" s="363" t="s">
        <v>21989</v>
      </c>
      <c r="F8410"/>
      <c r="G8410"/>
      <c r="H8410"/>
      <c r="I8410" s="615"/>
    </row>
    <row r="8411" spans="1:9" ht="15" x14ac:dyDescent="0.25">
      <c r="A8411" s="609" t="str">
        <f t="shared" si="131"/>
        <v>1017</v>
      </c>
      <c r="B8411">
        <v>1017</v>
      </c>
      <c r="C8411" t="s">
        <v>21990</v>
      </c>
      <c r="D8411" t="s">
        <v>8796</v>
      </c>
      <c r="E8411" s="363" t="s">
        <v>21991</v>
      </c>
      <c r="F8411"/>
      <c r="G8411"/>
      <c r="H8411"/>
      <c r="I8411" s="615"/>
    </row>
    <row r="8412" spans="1:9" ht="15" x14ac:dyDescent="0.25">
      <c r="A8412" s="609" t="str">
        <f t="shared" si="131"/>
        <v>999</v>
      </c>
      <c r="B8412">
        <v>999</v>
      </c>
      <c r="C8412" t="s">
        <v>21992</v>
      </c>
      <c r="D8412" t="s">
        <v>8796</v>
      </c>
      <c r="E8412" s="363" t="s">
        <v>21993</v>
      </c>
      <c r="F8412"/>
      <c r="G8412"/>
      <c r="H8412"/>
      <c r="I8412" s="615"/>
    </row>
    <row r="8413" spans="1:9" ht="15" x14ac:dyDescent="0.25">
      <c r="A8413" s="609" t="str">
        <f t="shared" si="131"/>
        <v>995</v>
      </c>
      <c r="B8413">
        <v>995</v>
      </c>
      <c r="C8413" t="s">
        <v>21994</v>
      </c>
      <c r="D8413" t="s">
        <v>8796</v>
      </c>
      <c r="E8413" s="363" t="s">
        <v>19017</v>
      </c>
      <c r="F8413"/>
      <c r="G8413"/>
      <c r="H8413"/>
      <c r="I8413" s="615"/>
    </row>
    <row r="8414" spans="1:9" ht="15" x14ac:dyDescent="0.25">
      <c r="A8414" s="609" t="str">
        <f t="shared" si="131"/>
        <v>1000</v>
      </c>
      <c r="B8414">
        <v>1000</v>
      </c>
      <c r="C8414" t="s">
        <v>21995</v>
      </c>
      <c r="D8414" t="s">
        <v>8796</v>
      </c>
      <c r="E8414" s="363" t="s">
        <v>21996</v>
      </c>
      <c r="F8414"/>
      <c r="G8414"/>
      <c r="H8414"/>
      <c r="I8414" s="615"/>
    </row>
    <row r="8415" spans="1:9" ht="15" x14ac:dyDescent="0.25">
      <c r="A8415" s="609" t="str">
        <f t="shared" si="131"/>
        <v>1022</v>
      </c>
      <c r="B8415">
        <v>1022</v>
      </c>
      <c r="C8415" t="s">
        <v>21997</v>
      </c>
      <c r="D8415" t="s">
        <v>8796</v>
      </c>
      <c r="E8415" s="363" t="s">
        <v>10593</v>
      </c>
      <c r="F8415"/>
      <c r="G8415"/>
      <c r="H8415"/>
      <c r="I8415" s="615"/>
    </row>
    <row r="8416" spans="1:9" ht="15" x14ac:dyDescent="0.25">
      <c r="A8416" s="609" t="str">
        <f t="shared" si="131"/>
        <v>1015</v>
      </c>
      <c r="B8416">
        <v>1015</v>
      </c>
      <c r="C8416" t="s">
        <v>21998</v>
      </c>
      <c r="D8416" t="s">
        <v>8796</v>
      </c>
      <c r="E8416" s="363" t="s">
        <v>21999</v>
      </c>
      <c r="F8416"/>
      <c r="G8416"/>
      <c r="H8416"/>
      <c r="I8416" s="615"/>
    </row>
    <row r="8417" spans="1:9" ht="15" x14ac:dyDescent="0.25">
      <c r="A8417" s="609" t="str">
        <f t="shared" si="131"/>
        <v>996</v>
      </c>
      <c r="B8417">
        <v>996</v>
      </c>
      <c r="C8417" t="s">
        <v>22000</v>
      </c>
      <c r="D8417" t="s">
        <v>8796</v>
      </c>
      <c r="E8417" s="363" t="s">
        <v>14605</v>
      </c>
      <c r="F8417"/>
      <c r="G8417"/>
      <c r="H8417"/>
      <c r="I8417" s="615"/>
    </row>
    <row r="8418" spans="1:9" ht="15" x14ac:dyDescent="0.25">
      <c r="A8418" s="609" t="str">
        <f t="shared" si="131"/>
        <v>1001</v>
      </c>
      <c r="B8418">
        <v>1001</v>
      </c>
      <c r="C8418" t="s">
        <v>22001</v>
      </c>
      <c r="D8418" t="s">
        <v>8796</v>
      </c>
      <c r="E8418" s="363" t="s">
        <v>22002</v>
      </c>
      <c r="F8418"/>
      <c r="G8418"/>
      <c r="H8418"/>
      <c r="I8418" s="615"/>
    </row>
    <row r="8419" spans="1:9" ht="15" x14ac:dyDescent="0.25">
      <c r="A8419" s="609" t="str">
        <f t="shared" si="131"/>
        <v>1019</v>
      </c>
      <c r="B8419">
        <v>1019</v>
      </c>
      <c r="C8419" t="s">
        <v>22003</v>
      </c>
      <c r="D8419" t="s">
        <v>8796</v>
      </c>
      <c r="E8419" s="363" t="s">
        <v>9664</v>
      </c>
      <c r="F8419"/>
      <c r="G8419"/>
      <c r="H8419"/>
      <c r="I8419" s="615"/>
    </row>
    <row r="8420" spans="1:9" ht="15" x14ac:dyDescent="0.25">
      <c r="A8420" s="609" t="str">
        <f t="shared" si="131"/>
        <v>1021</v>
      </c>
      <c r="B8420">
        <v>1021</v>
      </c>
      <c r="C8420" t="s">
        <v>22004</v>
      </c>
      <c r="D8420" t="s">
        <v>8796</v>
      </c>
      <c r="E8420" s="363" t="s">
        <v>9514</v>
      </c>
      <c r="F8420"/>
      <c r="G8420"/>
      <c r="H8420"/>
      <c r="I8420" s="615"/>
    </row>
    <row r="8421" spans="1:9" ht="15" x14ac:dyDescent="0.25">
      <c r="A8421" s="609" t="str">
        <f t="shared" si="131"/>
        <v>39249</v>
      </c>
      <c r="B8421">
        <v>39249</v>
      </c>
      <c r="C8421" t="s">
        <v>22005</v>
      </c>
      <c r="D8421" t="s">
        <v>8796</v>
      </c>
      <c r="E8421" s="363" t="s">
        <v>22006</v>
      </c>
      <c r="F8421"/>
      <c r="G8421"/>
      <c r="H8421"/>
      <c r="I8421" s="615"/>
    </row>
    <row r="8422" spans="1:9" ht="15" x14ac:dyDescent="0.25">
      <c r="A8422" s="609" t="str">
        <f t="shared" si="131"/>
        <v>1018</v>
      </c>
      <c r="B8422">
        <v>1018</v>
      </c>
      <c r="C8422" t="s">
        <v>22007</v>
      </c>
      <c r="D8422" t="s">
        <v>8796</v>
      </c>
      <c r="E8422" s="363" t="s">
        <v>22008</v>
      </c>
      <c r="F8422"/>
      <c r="G8422"/>
      <c r="H8422"/>
      <c r="I8422" s="615"/>
    </row>
    <row r="8423" spans="1:9" ht="15" x14ac:dyDescent="0.25">
      <c r="A8423" s="609" t="str">
        <f t="shared" si="131"/>
        <v>39250</v>
      </c>
      <c r="B8423">
        <v>39250</v>
      </c>
      <c r="C8423" t="s">
        <v>22009</v>
      </c>
      <c r="D8423" t="s">
        <v>8796</v>
      </c>
      <c r="E8423" s="363" t="s">
        <v>22010</v>
      </c>
      <c r="F8423"/>
      <c r="G8423"/>
      <c r="H8423"/>
      <c r="I8423" s="615"/>
    </row>
    <row r="8424" spans="1:9" ht="15" x14ac:dyDescent="0.25">
      <c r="A8424" s="609" t="str">
        <f t="shared" si="131"/>
        <v>994</v>
      </c>
      <c r="B8424">
        <v>994</v>
      </c>
      <c r="C8424" t="s">
        <v>22011</v>
      </c>
      <c r="D8424" t="s">
        <v>8796</v>
      </c>
      <c r="E8424" s="363" t="s">
        <v>11666</v>
      </c>
      <c r="F8424"/>
      <c r="G8424"/>
      <c r="H8424"/>
      <c r="I8424" s="615"/>
    </row>
    <row r="8425" spans="1:9" ht="15" x14ac:dyDescent="0.25">
      <c r="A8425" s="609" t="str">
        <f t="shared" si="131"/>
        <v>977</v>
      </c>
      <c r="B8425">
        <v>977</v>
      </c>
      <c r="C8425" t="s">
        <v>22012</v>
      </c>
      <c r="D8425" t="s">
        <v>8796</v>
      </c>
      <c r="E8425" s="363" t="s">
        <v>22013</v>
      </c>
      <c r="F8425"/>
      <c r="G8425"/>
      <c r="H8425"/>
      <c r="I8425" s="615"/>
    </row>
    <row r="8426" spans="1:9" ht="15" x14ac:dyDescent="0.25">
      <c r="A8426" s="609" t="str">
        <f t="shared" si="131"/>
        <v>998</v>
      </c>
      <c r="B8426">
        <v>998</v>
      </c>
      <c r="C8426" t="s">
        <v>22014</v>
      </c>
      <c r="D8426" t="s">
        <v>8796</v>
      </c>
      <c r="E8426" s="363" t="s">
        <v>22015</v>
      </c>
      <c r="F8426"/>
      <c r="G8426"/>
      <c r="H8426"/>
      <c r="I8426" s="615"/>
    </row>
    <row r="8427" spans="1:9" ht="15" x14ac:dyDescent="0.25">
      <c r="A8427" s="609" t="str">
        <f t="shared" si="131"/>
        <v>39251</v>
      </c>
      <c r="B8427">
        <v>39251</v>
      </c>
      <c r="C8427" t="s">
        <v>22016</v>
      </c>
      <c r="D8427" t="s">
        <v>8796</v>
      </c>
      <c r="E8427" s="363" t="s">
        <v>9035</v>
      </c>
      <c r="F8427"/>
      <c r="G8427"/>
      <c r="H8427"/>
      <c r="I8427" s="615"/>
    </row>
    <row r="8428" spans="1:9" ht="15" x14ac:dyDescent="0.25">
      <c r="A8428" s="609" t="str">
        <f t="shared" si="131"/>
        <v>1011</v>
      </c>
      <c r="B8428">
        <v>1011</v>
      </c>
      <c r="C8428" t="s">
        <v>22017</v>
      </c>
      <c r="D8428" t="s">
        <v>8796</v>
      </c>
      <c r="E8428" s="363" t="s">
        <v>9632</v>
      </c>
      <c r="F8428"/>
      <c r="G8428"/>
      <c r="H8428"/>
      <c r="I8428" s="615"/>
    </row>
    <row r="8429" spans="1:9" ht="15" x14ac:dyDescent="0.25">
      <c r="A8429" s="609" t="str">
        <f t="shared" si="131"/>
        <v>39252</v>
      </c>
      <c r="B8429">
        <v>39252</v>
      </c>
      <c r="C8429" t="s">
        <v>22018</v>
      </c>
      <c r="D8429" t="s">
        <v>8796</v>
      </c>
      <c r="E8429" s="363" t="s">
        <v>8869</v>
      </c>
      <c r="F8429"/>
      <c r="G8429"/>
      <c r="H8429"/>
      <c r="I8429" s="615"/>
    </row>
    <row r="8430" spans="1:9" ht="15" x14ac:dyDescent="0.25">
      <c r="A8430" s="609" t="str">
        <f t="shared" si="131"/>
        <v>1013</v>
      </c>
      <c r="B8430">
        <v>1013</v>
      </c>
      <c r="C8430" t="s">
        <v>22019</v>
      </c>
      <c r="D8430" t="s">
        <v>8796</v>
      </c>
      <c r="E8430" s="363" t="s">
        <v>11799</v>
      </c>
      <c r="F8430"/>
      <c r="G8430"/>
      <c r="H8430"/>
      <c r="I8430" s="615"/>
    </row>
    <row r="8431" spans="1:9" ht="15" x14ac:dyDescent="0.25">
      <c r="A8431" s="609" t="str">
        <f t="shared" si="131"/>
        <v>980</v>
      </c>
      <c r="B8431">
        <v>980</v>
      </c>
      <c r="C8431" t="s">
        <v>22020</v>
      </c>
      <c r="D8431" t="s">
        <v>8796</v>
      </c>
      <c r="E8431" s="363" t="s">
        <v>9453</v>
      </c>
      <c r="F8431"/>
      <c r="G8431"/>
      <c r="H8431"/>
      <c r="I8431" s="615"/>
    </row>
    <row r="8432" spans="1:9" ht="15" x14ac:dyDescent="0.25">
      <c r="A8432" s="609" t="str">
        <f t="shared" ref="A8432:A8495" si="132">IF(ISERROR(SEARCH("/",B8432)=6),TRIM(CLEAN(B8432)),IF(SEARCH("/",B8432)=6,IF(LEN(TRIM(CLEAN(B8432)))=7,LEFT(TRIM(CLEAN(B8432)),6)&amp;"00"&amp;RIGHT(TRIM(CLEAN(B8432)),1),LEFT(TRIM(CLEAN(B8432)),6)&amp;"0"&amp;RIGHT(TRIM(CLEAN(B8432)),2)),TRIM(CLEAN(B8432))))</f>
        <v>39237</v>
      </c>
      <c r="B8432">
        <v>39237</v>
      </c>
      <c r="C8432" t="s">
        <v>22021</v>
      </c>
      <c r="D8432" t="s">
        <v>8796</v>
      </c>
      <c r="E8432" s="363" t="s">
        <v>22022</v>
      </c>
      <c r="F8432"/>
      <c r="G8432"/>
      <c r="H8432"/>
      <c r="I8432" s="615"/>
    </row>
    <row r="8433" spans="1:9" ht="15" x14ac:dyDescent="0.25">
      <c r="A8433" s="609" t="str">
        <f t="shared" si="132"/>
        <v>39238</v>
      </c>
      <c r="B8433">
        <v>39238</v>
      </c>
      <c r="C8433" t="s">
        <v>22023</v>
      </c>
      <c r="D8433" t="s">
        <v>8796</v>
      </c>
      <c r="E8433" s="363" t="s">
        <v>22024</v>
      </c>
      <c r="F8433"/>
      <c r="G8433"/>
      <c r="H8433"/>
      <c r="I8433" s="615"/>
    </row>
    <row r="8434" spans="1:9" ht="15" x14ac:dyDescent="0.25">
      <c r="A8434" s="609" t="str">
        <f t="shared" si="132"/>
        <v>979</v>
      </c>
      <c r="B8434">
        <v>979</v>
      </c>
      <c r="C8434" t="s">
        <v>22025</v>
      </c>
      <c r="D8434" t="s">
        <v>8796</v>
      </c>
      <c r="E8434" s="363" t="s">
        <v>11840</v>
      </c>
      <c r="F8434"/>
      <c r="G8434"/>
      <c r="H8434"/>
      <c r="I8434" s="615"/>
    </row>
    <row r="8435" spans="1:9" ht="15" x14ac:dyDescent="0.25">
      <c r="A8435" s="609" t="str">
        <f t="shared" si="132"/>
        <v>39239</v>
      </c>
      <c r="B8435">
        <v>39239</v>
      </c>
      <c r="C8435" t="s">
        <v>22026</v>
      </c>
      <c r="D8435" t="s">
        <v>8796</v>
      </c>
      <c r="E8435" s="363" t="s">
        <v>22027</v>
      </c>
      <c r="F8435"/>
      <c r="G8435"/>
      <c r="H8435"/>
      <c r="I8435" s="615"/>
    </row>
    <row r="8436" spans="1:9" ht="15" x14ac:dyDescent="0.25">
      <c r="A8436" s="609" t="str">
        <f t="shared" si="132"/>
        <v>1014</v>
      </c>
      <c r="B8436">
        <v>1014</v>
      </c>
      <c r="C8436" t="s">
        <v>22028</v>
      </c>
      <c r="D8436" t="s">
        <v>8796</v>
      </c>
      <c r="E8436" s="363" t="s">
        <v>9056</v>
      </c>
      <c r="F8436"/>
      <c r="G8436"/>
      <c r="H8436"/>
      <c r="I8436" s="615"/>
    </row>
    <row r="8437" spans="1:9" ht="15" x14ac:dyDescent="0.25">
      <c r="A8437" s="609" t="str">
        <f t="shared" si="132"/>
        <v>39240</v>
      </c>
      <c r="B8437">
        <v>39240</v>
      </c>
      <c r="C8437" t="s">
        <v>22029</v>
      </c>
      <c r="D8437" t="s">
        <v>8796</v>
      </c>
      <c r="E8437" s="363" t="s">
        <v>22030</v>
      </c>
      <c r="F8437"/>
      <c r="G8437"/>
      <c r="H8437"/>
      <c r="I8437" s="615"/>
    </row>
    <row r="8438" spans="1:9" ht="15" x14ac:dyDescent="0.25">
      <c r="A8438" s="609" t="str">
        <f t="shared" si="132"/>
        <v>39232</v>
      </c>
      <c r="B8438">
        <v>39232</v>
      </c>
      <c r="C8438" t="s">
        <v>22031</v>
      </c>
      <c r="D8438" t="s">
        <v>8796</v>
      </c>
      <c r="E8438" s="363" t="s">
        <v>10912</v>
      </c>
      <c r="F8438"/>
      <c r="G8438"/>
      <c r="H8438"/>
      <c r="I8438" s="615"/>
    </row>
    <row r="8439" spans="1:9" ht="15" x14ac:dyDescent="0.25">
      <c r="A8439" s="609" t="str">
        <f t="shared" si="132"/>
        <v>39233</v>
      </c>
      <c r="B8439">
        <v>39233</v>
      </c>
      <c r="C8439" t="s">
        <v>22032</v>
      </c>
      <c r="D8439" t="s">
        <v>8796</v>
      </c>
      <c r="E8439" s="363" t="s">
        <v>22033</v>
      </c>
      <c r="F8439"/>
      <c r="G8439"/>
      <c r="H8439"/>
      <c r="I8439" s="615"/>
    </row>
    <row r="8440" spans="1:9" ht="15" x14ac:dyDescent="0.25">
      <c r="A8440" s="609" t="str">
        <f t="shared" si="132"/>
        <v>981</v>
      </c>
      <c r="B8440">
        <v>981</v>
      </c>
      <c r="C8440" t="s">
        <v>22034</v>
      </c>
      <c r="D8440" t="s">
        <v>8796</v>
      </c>
      <c r="E8440" s="363" t="s">
        <v>10730</v>
      </c>
      <c r="F8440"/>
      <c r="G8440"/>
      <c r="H8440"/>
      <c r="I8440" s="615"/>
    </row>
    <row r="8441" spans="1:9" ht="15" x14ac:dyDescent="0.25">
      <c r="A8441" s="609" t="str">
        <f t="shared" si="132"/>
        <v>39234</v>
      </c>
      <c r="B8441">
        <v>39234</v>
      </c>
      <c r="C8441" t="s">
        <v>22035</v>
      </c>
      <c r="D8441" t="s">
        <v>8796</v>
      </c>
      <c r="E8441" s="363" t="s">
        <v>17603</v>
      </c>
      <c r="F8441"/>
      <c r="G8441"/>
      <c r="H8441"/>
      <c r="I8441" s="615"/>
    </row>
    <row r="8442" spans="1:9" ht="15" x14ac:dyDescent="0.25">
      <c r="A8442" s="609" t="str">
        <f t="shared" si="132"/>
        <v>982</v>
      </c>
      <c r="B8442">
        <v>982</v>
      </c>
      <c r="C8442" t="s">
        <v>22036</v>
      </c>
      <c r="D8442" t="s">
        <v>8796</v>
      </c>
      <c r="E8442" s="363" t="s">
        <v>10290</v>
      </c>
      <c r="F8442"/>
      <c r="G8442"/>
      <c r="H8442"/>
      <c r="I8442" s="615"/>
    </row>
    <row r="8443" spans="1:9" ht="15" x14ac:dyDescent="0.25">
      <c r="A8443" s="609" t="str">
        <f t="shared" si="132"/>
        <v>39235</v>
      </c>
      <c r="B8443">
        <v>39235</v>
      </c>
      <c r="C8443" t="s">
        <v>22037</v>
      </c>
      <c r="D8443" t="s">
        <v>8796</v>
      </c>
      <c r="E8443" s="363" t="s">
        <v>22038</v>
      </c>
      <c r="F8443"/>
      <c r="G8443"/>
      <c r="H8443"/>
      <c r="I8443" s="615"/>
    </row>
    <row r="8444" spans="1:9" ht="15" x14ac:dyDescent="0.25">
      <c r="A8444" s="609" t="str">
        <f t="shared" si="132"/>
        <v>39236</v>
      </c>
      <c r="B8444">
        <v>39236</v>
      </c>
      <c r="C8444" t="s">
        <v>22039</v>
      </c>
      <c r="D8444" t="s">
        <v>8796</v>
      </c>
      <c r="E8444" s="363" t="s">
        <v>22040</v>
      </c>
      <c r="F8444"/>
      <c r="G8444"/>
      <c r="H8444"/>
      <c r="I8444" s="615"/>
    </row>
    <row r="8445" spans="1:9" ht="15" x14ac:dyDescent="0.25">
      <c r="A8445" s="609" t="str">
        <f t="shared" si="132"/>
        <v>876</v>
      </c>
      <c r="B8445">
        <v>876</v>
      </c>
      <c r="C8445" t="s">
        <v>22041</v>
      </c>
      <c r="D8445" t="s">
        <v>8796</v>
      </c>
      <c r="E8445" s="363" t="s">
        <v>22042</v>
      </c>
      <c r="F8445"/>
      <c r="G8445"/>
      <c r="H8445"/>
      <c r="I8445" s="615"/>
    </row>
    <row r="8446" spans="1:9" ht="15" x14ac:dyDescent="0.25">
      <c r="A8446" s="609" t="str">
        <f t="shared" si="132"/>
        <v>877</v>
      </c>
      <c r="B8446">
        <v>877</v>
      </c>
      <c r="C8446" t="s">
        <v>22043</v>
      </c>
      <c r="D8446" t="s">
        <v>8796</v>
      </c>
      <c r="E8446" s="363" t="s">
        <v>22044</v>
      </c>
      <c r="F8446"/>
      <c r="G8446"/>
      <c r="H8446"/>
      <c r="I8446" s="615"/>
    </row>
    <row r="8447" spans="1:9" ht="15" x14ac:dyDescent="0.25">
      <c r="A8447" s="609" t="str">
        <f t="shared" si="132"/>
        <v>882</v>
      </c>
      <c r="B8447">
        <v>882</v>
      </c>
      <c r="C8447" t="s">
        <v>22045</v>
      </c>
      <c r="D8447" t="s">
        <v>8796</v>
      </c>
      <c r="E8447" s="363" t="s">
        <v>22046</v>
      </c>
      <c r="F8447"/>
      <c r="G8447"/>
      <c r="H8447"/>
      <c r="I8447" s="615"/>
    </row>
    <row r="8448" spans="1:9" ht="15" x14ac:dyDescent="0.25">
      <c r="A8448" s="609" t="str">
        <f t="shared" si="132"/>
        <v>878</v>
      </c>
      <c r="B8448">
        <v>878</v>
      </c>
      <c r="C8448" t="s">
        <v>22047</v>
      </c>
      <c r="D8448" t="s">
        <v>8796</v>
      </c>
      <c r="E8448" s="363" t="s">
        <v>22048</v>
      </c>
      <c r="F8448"/>
      <c r="G8448"/>
      <c r="H8448"/>
      <c r="I8448" s="615"/>
    </row>
    <row r="8449" spans="1:9" ht="15" x14ac:dyDescent="0.25">
      <c r="A8449" s="609" t="str">
        <f t="shared" si="132"/>
        <v>879</v>
      </c>
      <c r="B8449">
        <v>879</v>
      </c>
      <c r="C8449" t="s">
        <v>22049</v>
      </c>
      <c r="D8449" t="s">
        <v>8796</v>
      </c>
      <c r="E8449" s="363" t="s">
        <v>22050</v>
      </c>
      <c r="F8449"/>
      <c r="G8449"/>
      <c r="H8449"/>
      <c r="I8449" s="615"/>
    </row>
    <row r="8450" spans="1:9" ht="15" x14ac:dyDescent="0.25">
      <c r="A8450" s="609" t="str">
        <f t="shared" si="132"/>
        <v>880</v>
      </c>
      <c r="B8450">
        <v>880</v>
      </c>
      <c r="C8450" t="s">
        <v>22051</v>
      </c>
      <c r="D8450" t="s">
        <v>8796</v>
      </c>
      <c r="E8450" s="363" t="s">
        <v>22052</v>
      </c>
      <c r="F8450"/>
      <c r="G8450"/>
      <c r="H8450"/>
      <c r="I8450" s="615"/>
    </row>
    <row r="8451" spans="1:9" ht="15" x14ac:dyDescent="0.25">
      <c r="A8451" s="609" t="str">
        <f t="shared" si="132"/>
        <v>873</v>
      </c>
      <c r="B8451">
        <v>873</v>
      </c>
      <c r="C8451" t="s">
        <v>22053</v>
      </c>
      <c r="D8451" t="s">
        <v>8796</v>
      </c>
      <c r="E8451" s="363" t="s">
        <v>22054</v>
      </c>
      <c r="F8451"/>
      <c r="G8451"/>
      <c r="H8451"/>
      <c r="I8451" s="615"/>
    </row>
    <row r="8452" spans="1:9" ht="15" x14ac:dyDescent="0.25">
      <c r="A8452" s="609" t="str">
        <f t="shared" si="132"/>
        <v>881</v>
      </c>
      <c r="B8452">
        <v>881</v>
      </c>
      <c r="C8452" t="s">
        <v>22055</v>
      </c>
      <c r="D8452" t="s">
        <v>8796</v>
      </c>
      <c r="E8452" s="363" t="s">
        <v>22056</v>
      </c>
      <c r="F8452"/>
      <c r="G8452"/>
      <c r="H8452"/>
      <c r="I8452" s="615"/>
    </row>
    <row r="8453" spans="1:9" ht="15" x14ac:dyDescent="0.25">
      <c r="A8453" s="609" t="str">
        <f t="shared" si="132"/>
        <v>874</v>
      </c>
      <c r="B8453">
        <v>874</v>
      </c>
      <c r="C8453" t="s">
        <v>22057</v>
      </c>
      <c r="D8453" t="s">
        <v>8796</v>
      </c>
      <c r="E8453" s="363" t="s">
        <v>22058</v>
      </c>
      <c r="F8453"/>
      <c r="G8453"/>
      <c r="H8453"/>
      <c r="I8453" s="615"/>
    </row>
    <row r="8454" spans="1:9" ht="15" x14ac:dyDescent="0.25">
      <c r="A8454" s="609" t="str">
        <f t="shared" si="132"/>
        <v>875</v>
      </c>
      <c r="B8454">
        <v>875</v>
      </c>
      <c r="C8454" t="s">
        <v>22059</v>
      </c>
      <c r="D8454" t="s">
        <v>8796</v>
      </c>
      <c r="E8454" s="363" t="s">
        <v>22060</v>
      </c>
      <c r="F8454"/>
      <c r="G8454"/>
      <c r="H8454"/>
      <c r="I8454" s="615"/>
    </row>
    <row r="8455" spans="1:9" ht="15" x14ac:dyDescent="0.25">
      <c r="A8455" s="609" t="str">
        <f t="shared" si="132"/>
        <v>983</v>
      </c>
      <c r="B8455">
        <v>983</v>
      </c>
      <c r="C8455" t="s">
        <v>22061</v>
      </c>
      <c r="D8455" t="s">
        <v>8796</v>
      </c>
      <c r="E8455" s="363" t="s">
        <v>9139</v>
      </c>
      <c r="F8455"/>
      <c r="G8455"/>
      <c r="H8455"/>
      <c r="I8455" s="615"/>
    </row>
    <row r="8456" spans="1:9" ht="15" x14ac:dyDescent="0.25">
      <c r="A8456" s="609" t="str">
        <f t="shared" si="132"/>
        <v>985</v>
      </c>
      <c r="B8456">
        <v>985</v>
      </c>
      <c r="C8456" t="s">
        <v>22062</v>
      </c>
      <c r="D8456" t="s">
        <v>8796</v>
      </c>
      <c r="E8456" s="363" t="s">
        <v>11474</v>
      </c>
      <c r="F8456"/>
      <c r="G8456"/>
      <c r="H8456"/>
      <c r="I8456" s="615"/>
    </row>
    <row r="8457" spans="1:9" ht="15" x14ac:dyDescent="0.25">
      <c r="A8457" s="609" t="str">
        <f t="shared" si="132"/>
        <v>990</v>
      </c>
      <c r="B8457">
        <v>990</v>
      </c>
      <c r="C8457" t="s">
        <v>22063</v>
      </c>
      <c r="D8457" t="s">
        <v>8796</v>
      </c>
      <c r="E8457" s="363" t="s">
        <v>22064</v>
      </c>
      <c r="F8457"/>
      <c r="G8457"/>
      <c r="H8457"/>
      <c r="I8457" s="615"/>
    </row>
    <row r="8458" spans="1:9" ht="15" x14ac:dyDescent="0.25">
      <c r="A8458" s="609" t="str">
        <f t="shared" si="132"/>
        <v>39241</v>
      </c>
      <c r="B8458">
        <v>39241</v>
      </c>
      <c r="C8458" t="s">
        <v>22065</v>
      </c>
      <c r="D8458" t="s">
        <v>8796</v>
      </c>
      <c r="E8458" s="363" t="s">
        <v>15485</v>
      </c>
      <c r="F8458"/>
      <c r="G8458"/>
      <c r="H8458"/>
      <c r="I8458" s="615"/>
    </row>
    <row r="8459" spans="1:9" ht="15" x14ac:dyDescent="0.25">
      <c r="A8459" s="609" t="str">
        <f t="shared" si="132"/>
        <v>1005</v>
      </c>
      <c r="B8459">
        <v>1005</v>
      </c>
      <c r="C8459" t="s">
        <v>22066</v>
      </c>
      <c r="D8459" t="s">
        <v>8796</v>
      </c>
      <c r="E8459" s="363" t="s">
        <v>22067</v>
      </c>
      <c r="F8459"/>
      <c r="G8459"/>
      <c r="H8459"/>
      <c r="I8459" s="615"/>
    </row>
    <row r="8460" spans="1:9" ht="15" x14ac:dyDescent="0.25">
      <c r="A8460" s="609" t="str">
        <f t="shared" si="132"/>
        <v>984</v>
      </c>
      <c r="B8460">
        <v>984</v>
      </c>
      <c r="C8460" t="s">
        <v>22068</v>
      </c>
      <c r="D8460" t="s">
        <v>8796</v>
      </c>
      <c r="E8460" s="363" t="s">
        <v>9806</v>
      </c>
      <c r="F8460"/>
      <c r="G8460"/>
      <c r="H8460"/>
      <c r="I8460" s="615"/>
    </row>
    <row r="8461" spans="1:9" ht="15" x14ac:dyDescent="0.25">
      <c r="A8461" s="609" t="str">
        <f t="shared" si="132"/>
        <v>991</v>
      </c>
      <c r="B8461">
        <v>991</v>
      </c>
      <c r="C8461" t="s">
        <v>22069</v>
      </c>
      <c r="D8461" t="s">
        <v>8796</v>
      </c>
      <c r="E8461" s="363" t="s">
        <v>22070</v>
      </c>
      <c r="F8461"/>
      <c r="G8461"/>
      <c r="H8461"/>
      <c r="I8461" s="615"/>
    </row>
    <row r="8462" spans="1:9" ht="15" x14ac:dyDescent="0.25">
      <c r="A8462" s="609" t="str">
        <f t="shared" si="132"/>
        <v>986</v>
      </c>
      <c r="B8462">
        <v>986</v>
      </c>
      <c r="C8462" t="s">
        <v>22071</v>
      </c>
      <c r="D8462" t="s">
        <v>8796</v>
      </c>
      <c r="E8462" s="363" t="s">
        <v>10370</v>
      </c>
      <c r="F8462"/>
      <c r="G8462"/>
      <c r="H8462"/>
      <c r="I8462" s="615"/>
    </row>
    <row r="8463" spans="1:9" ht="15" x14ac:dyDescent="0.25">
      <c r="A8463" s="609" t="str">
        <f t="shared" si="132"/>
        <v>1024</v>
      </c>
      <c r="B8463">
        <v>1024</v>
      </c>
      <c r="C8463" t="s">
        <v>22072</v>
      </c>
      <c r="D8463" t="s">
        <v>8796</v>
      </c>
      <c r="E8463" s="363" t="s">
        <v>22073</v>
      </c>
      <c r="F8463"/>
      <c r="G8463"/>
      <c r="H8463"/>
      <c r="I8463" s="615"/>
    </row>
    <row r="8464" spans="1:9" ht="15" x14ac:dyDescent="0.25">
      <c r="A8464" s="609" t="str">
        <f t="shared" si="132"/>
        <v>987</v>
      </c>
      <c r="B8464">
        <v>987</v>
      </c>
      <c r="C8464" t="s">
        <v>22074</v>
      </c>
      <c r="D8464" t="s">
        <v>8796</v>
      </c>
      <c r="E8464" s="363" t="s">
        <v>19816</v>
      </c>
      <c r="F8464"/>
      <c r="G8464"/>
      <c r="H8464"/>
      <c r="I8464" s="615"/>
    </row>
    <row r="8465" spans="1:9" ht="15" x14ac:dyDescent="0.25">
      <c r="A8465" s="609" t="str">
        <f t="shared" si="132"/>
        <v>1003</v>
      </c>
      <c r="B8465">
        <v>1003</v>
      </c>
      <c r="C8465" t="s">
        <v>22075</v>
      </c>
      <c r="D8465" t="s">
        <v>8796</v>
      </c>
      <c r="E8465" s="363" t="s">
        <v>11226</v>
      </c>
      <c r="F8465"/>
      <c r="G8465"/>
      <c r="H8465"/>
      <c r="I8465" s="615"/>
    </row>
    <row r="8466" spans="1:9" ht="15" x14ac:dyDescent="0.25">
      <c r="A8466" s="609" t="str">
        <f t="shared" si="132"/>
        <v>992</v>
      </c>
      <c r="B8466">
        <v>992</v>
      </c>
      <c r="C8466" t="s">
        <v>22076</v>
      </c>
      <c r="D8466" t="s">
        <v>8796</v>
      </c>
      <c r="E8466" s="363" t="s">
        <v>22077</v>
      </c>
      <c r="F8466"/>
      <c r="G8466"/>
      <c r="H8466"/>
      <c r="I8466" s="615"/>
    </row>
    <row r="8467" spans="1:9" ht="15" x14ac:dyDescent="0.25">
      <c r="A8467" s="609" t="str">
        <f t="shared" si="132"/>
        <v>1007</v>
      </c>
      <c r="B8467">
        <v>1007</v>
      </c>
      <c r="C8467" t="s">
        <v>22078</v>
      </c>
      <c r="D8467" t="s">
        <v>8796</v>
      </c>
      <c r="E8467" s="363" t="s">
        <v>19713</v>
      </c>
      <c r="F8467"/>
      <c r="G8467"/>
      <c r="H8467"/>
      <c r="I8467" s="615"/>
    </row>
    <row r="8468" spans="1:9" ht="15" x14ac:dyDescent="0.25">
      <c r="A8468" s="609" t="str">
        <f t="shared" si="132"/>
        <v>39242</v>
      </c>
      <c r="B8468">
        <v>39242</v>
      </c>
      <c r="C8468" t="s">
        <v>22079</v>
      </c>
      <c r="D8468" t="s">
        <v>8796</v>
      </c>
      <c r="E8468" s="363" t="s">
        <v>22080</v>
      </c>
      <c r="F8468"/>
      <c r="G8468"/>
      <c r="H8468"/>
      <c r="I8468" s="615"/>
    </row>
    <row r="8469" spans="1:9" ht="15" x14ac:dyDescent="0.25">
      <c r="A8469" s="609" t="str">
        <f t="shared" si="132"/>
        <v>1008</v>
      </c>
      <c r="B8469">
        <v>1008</v>
      </c>
      <c r="C8469" t="s">
        <v>22081</v>
      </c>
      <c r="D8469" t="s">
        <v>8796</v>
      </c>
      <c r="E8469" s="363" t="s">
        <v>14159</v>
      </c>
      <c r="F8469"/>
      <c r="G8469"/>
      <c r="H8469"/>
      <c r="I8469" s="615"/>
    </row>
    <row r="8470" spans="1:9" ht="15" x14ac:dyDescent="0.25">
      <c r="A8470" s="609" t="str">
        <f t="shared" si="132"/>
        <v>988</v>
      </c>
      <c r="B8470">
        <v>988</v>
      </c>
      <c r="C8470" t="s">
        <v>22082</v>
      </c>
      <c r="D8470" t="s">
        <v>8796</v>
      </c>
      <c r="E8470" s="363" t="s">
        <v>22083</v>
      </c>
      <c r="F8470"/>
      <c r="G8470"/>
      <c r="H8470"/>
      <c r="I8470" s="615"/>
    </row>
    <row r="8471" spans="1:9" ht="15" x14ac:dyDescent="0.25">
      <c r="A8471" s="609" t="str">
        <f t="shared" si="132"/>
        <v>989</v>
      </c>
      <c r="B8471">
        <v>989</v>
      </c>
      <c r="C8471" t="s">
        <v>22084</v>
      </c>
      <c r="D8471" t="s">
        <v>8796</v>
      </c>
      <c r="E8471" s="363" t="s">
        <v>22085</v>
      </c>
      <c r="F8471"/>
      <c r="G8471"/>
      <c r="H8471"/>
      <c r="I8471" s="615"/>
    </row>
    <row r="8472" spans="1:9" ht="15" x14ac:dyDescent="0.25">
      <c r="A8472" s="609" t="str">
        <f t="shared" si="132"/>
        <v>39598</v>
      </c>
      <c r="B8472">
        <v>39598</v>
      </c>
      <c r="C8472" t="s">
        <v>22086</v>
      </c>
      <c r="D8472" t="s">
        <v>8796</v>
      </c>
      <c r="E8472" s="363" t="s">
        <v>8826</v>
      </c>
      <c r="F8472"/>
      <c r="G8472"/>
      <c r="H8472"/>
      <c r="I8472" s="615"/>
    </row>
    <row r="8473" spans="1:9" ht="15" x14ac:dyDescent="0.25">
      <c r="A8473" s="609" t="str">
        <f t="shared" si="132"/>
        <v>39599</v>
      </c>
      <c r="B8473">
        <v>39599</v>
      </c>
      <c r="C8473" t="s">
        <v>22087</v>
      </c>
      <c r="D8473" t="s">
        <v>8796</v>
      </c>
      <c r="E8473" s="363" t="s">
        <v>10028</v>
      </c>
      <c r="F8473"/>
      <c r="G8473"/>
      <c r="H8473"/>
      <c r="I8473" s="615"/>
    </row>
    <row r="8474" spans="1:9" ht="15" x14ac:dyDescent="0.25">
      <c r="A8474" s="609" t="str">
        <f t="shared" si="132"/>
        <v>34602</v>
      </c>
      <c r="B8474">
        <v>34602</v>
      </c>
      <c r="C8474" t="s">
        <v>22088</v>
      </c>
      <c r="D8474" t="s">
        <v>8796</v>
      </c>
      <c r="E8474" s="363" t="s">
        <v>9655</v>
      </c>
      <c r="F8474"/>
      <c r="G8474"/>
      <c r="H8474"/>
      <c r="I8474" s="615"/>
    </row>
    <row r="8475" spans="1:9" ht="15" x14ac:dyDescent="0.25">
      <c r="A8475" s="609" t="str">
        <f t="shared" si="132"/>
        <v>34603</v>
      </c>
      <c r="B8475">
        <v>34603</v>
      </c>
      <c r="C8475" t="s">
        <v>22089</v>
      </c>
      <c r="D8475" t="s">
        <v>8796</v>
      </c>
      <c r="E8475" s="363" t="s">
        <v>15306</v>
      </c>
      <c r="F8475"/>
      <c r="G8475"/>
      <c r="H8475"/>
      <c r="I8475" s="615"/>
    </row>
    <row r="8476" spans="1:9" ht="15" x14ac:dyDescent="0.25">
      <c r="A8476" s="609" t="str">
        <f t="shared" si="132"/>
        <v>34607</v>
      </c>
      <c r="B8476">
        <v>34607</v>
      </c>
      <c r="C8476" t="s">
        <v>22090</v>
      </c>
      <c r="D8476" t="s">
        <v>8796</v>
      </c>
      <c r="E8476" s="363" t="s">
        <v>11841</v>
      </c>
      <c r="F8476"/>
      <c r="G8476"/>
      <c r="H8476"/>
      <c r="I8476" s="615"/>
    </row>
    <row r="8477" spans="1:9" ht="15" x14ac:dyDescent="0.25">
      <c r="A8477" s="609" t="str">
        <f t="shared" si="132"/>
        <v>34609</v>
      </c>
      <c r="B8477">
        <v>34609</v>
      </c>
      <c r="C8477" t="s">
        <v>22091</v>
      </c>
      <c r="D8477" t="s">
        <v>8796</v>
      </c>
      <c r="E8477" s="363" t="s">
        <v>22092</v>
      </c>
      <c r="F8477"/>
      <c r="G8477"/>
      <c r="H8477"/>
      <c r="I8477" s="615"/>
    </row>
    <row r="8478" spans="1:9" ht="15" x14ac:dyDescent="0.25">
      <c r="A8478" s="609" t="str">
        <f t="shared" si="132"/>
        <v>34618</v>
      </c>
      <c r="B8478">
        <v>34618</v>
      </c>
      <c r="C8478" t="s">
        <v>22093</v>
      </c>
      <c r="D8478" t="s">
        <v>8796</v>
      </c>
      <c r="E8478" s="363" t="s">
        <v>9125</v>
      </c>
      <c r="F8478"/>
      <c r="G8478"/>
      <c r="H8478"/>
      <c r="I8478" s="615"/>
    </row>
    <row r="8479" spans="1:9" ht="15" x14ac:dyDescent="0.25">
      <c r="A8479" s="609" t="str">
        <f t="shared" si="132"/>
        <v>34620</v>
      </c>
      <c r="B8479">
        <v>34620</v>
      </c>
      <c r="C8479" t="s">
        <v>22094</v>
      </c>
      <c r="D8479" t="s">
        <v>8796</v>
      </c>
      <c r="E8479" s="363" t="s">
        <v>19723</v>
      </c>
      <c r="F8479"/>
      <c r="G8479"/>
      <c r="H8479"/>
      <c r="I8479" s="615"/>
    </row>
    <row r="8480" spans="1:9" ht="15" x14ac:dyDescent="0.25">
      <c r="A8480" s="609" t="str">
        <f t="shared" si="132"/>
        <v>34621</v>
      </c>
      <c r="B8480">
        <v>34621</v>
      </c>
      <c r="C8480" t="s">
        <v>22095</v>
      </c>
      <c r="D8480" t="s">
        <v>8796</v>
      </c>
      <c r="E8480" s="363" t="s">
        <v>9854</v>
      </c>
      <c r="F8480"/>
      <c r="G8480"/>
      <c r="H8480"/>
      <c r="I8480" s="615"/>
    </row>
    <row r="8481" spans="1:9" ht="15" x14ac:dyDescent="0.25">
      <c r="A8481" s="609" t="str">
        <f t="shared" si="132"/>
        <v>34622</v>
      </c>
      <c r="B8481">
        <v>34622</v>
      </c>
      <c r="C8481" t="s">
        <v>22096</v>
      </c>
      <c r="D8481" t="s">
        <v>8796</v>
      </c>
      <c r="E8481" s="363" t="s">
        <v>22097</v>
      </c>
      <c r="F8481"/>
      <c r="G8481"/>
      <c r="H8481"/>
      <c r="I8481" s="615"/>
    </row>
    <row r="8482" spans="1:9" ht="15" x14ac:dyDescent="0.25">
      <c r="A8482" s="609" t="str">
        <f t="shared" si="132"/>
        <v>34624</v>
      </c>
      <c r="B8482">
        <v>34624</v>
      </c>
      <c r="C8482" t="s">
        <v>22098</v>
      </c>
      <c r="D8482" t="s">
        <v>8796</v>
      </c>
      <c r="E8482" s="363" t="s">
        <v>8950</v>
      </c>
      <c r="F8482"/>
      <c r="G8482"/>
      <c r="H8482"/>
      <c r="I8482" s="615"/>
    </row>
    <row r="8483" spans="1:9" ht="15" x14ac:dyDescent="0.25">
      <c r="A8483" s="609" t="str">
        <f t="shared" si="132"/>
        <v>34626</v>
      </c>
      <c r="B8483">
        <v>34626</v>
      </c>
      <c r="C8483" t="s">
        <v>22099</v>
      </c>
      <c r="D8483" t="s">
        <v>8796</v>
      </c>
      <c r="E8483" s="363" t="s">
        <v>22100</v>
      </c>
      <c r="F8483"/>
      <c r="G8483"/>
      <c r="H8483"/>
      <c r="I8483" s="615"/>
    </row>
    <row r="8484" spans="1:9" ht="15" x14ac:dyDescent="0.25">
      <c r="A8484" s="609" t="str">
        <f t="shared" si="132"/>
        <v>34627</v>
      </c>
      <c r="B8484">
        <v>34627</v>
      </c>
      <c r="C8484" t="s">
        <v>22101</v>
      </c>
      <c r="D8484" t="s">
        <v>8796</v>
      </c>
      <c r="E8484" s="363" t="s">
        <v>18147</v>
      </c>
      <c r="F8484"/>
      <c r="G8484"/>
      <c r="H8484"/>
      <c r="I8484" s="615"/>
    </row>
    <row r="8485" spans="1:9" ht="15" x14ac:dyDescent="0.25">
      <c r="A8485" s="609" t="str">
        <f t="shared" si="132"/>
        <v>34629</v>
      </c>
      <c r="B8485">
        <v>34629</v>
      </c>
      <c r="C8485" t="s">
        <v>22102</v>
      </c>
      <c r="D8485" t="s">
        <v>8796</v>
      </c>
      <c r="E8485" s="363" t="s">
        <v>22103</v>
      </c>
      <c r="F8485"/>
      <c r="G8485"/>
      <c r="H8485"/>
      <c r="I8485" s="615"/>
    </row>
    <row r="8486" spans="1:9" ht="15" x14ac:dyDescent="0.25">
      <c r="A8486" s="609" t="str">
        <f t="shared" si="132"/>
        <v>39257</v>
      </c>
      <c r="B8486">
        <v>39257</v>
      </c>
      <c r="C8486" t="s">
        <v>22104</v>
      </c>
      <c r="D8486" t="s">
        <v>8796</v>
      </c>
      <c r="E8486" s="363" t="s">
        <v>9489</v>
      </c>
      <c r="F8486"/>
      <c r="G8486"/>
      <c r="H8486"/>
      <c r="I8486" s="615"/>
    </row>
    <row r="8487" spans="1:9" ht="15" x14ac:dyDescent="0.25">
      <c r="A8487" s="609" t="str">
        <f t="shared" si="132"/>
        <v>39261</v>
      </c>
      <c r="B8487">
        <v>39261</v>
      </c>
      <c r="C8487" t="s">
        <v>22105</v>
      </c>
      <c r="D8487" t="s">
        <v>8796</v>
      </c>
      <c r="E8487" s="363" t="s">
        <v>22106</v>
      </c>
      <c r="F8487"/>
      <c r="G8487"/>
      <c r="H8487"/>
      <c r="I8487" s="615"/>
    </row>
    <row r="8488" spans="1:9" ht="15" x14ac:dyDescent="0.25">
      <c r="A8488" s="609" t="str">
        <f t="shared" si="132"/>
        <v>39268</v>
      </c>
      <c r="B8488">
        <v>39268</v>
      </c>
      <c r="C8488" t="s">
        <v>22107</v>
      </c>
      <c r="D8488" t="s">
        <v>8796</v>
      </c>
      <c r="E8488" s="363" t="s">
        <v>22108</v>
      </c>
      <c r="F8488"/>
      <c r="G8488"/>
      <c r="H8488"/>
      <c r="I8488" s="615"/>
    </row>
    <row r="8489" spans="1:9" ht="15" x14ac:dyDescent="0.25">
      <c r="A8489" s="609" t="str">
        <f t="shared" si="132"/>
        <v>39262</v>
      </c>
      <c r="B8489">
        <v>39262</v>
      </c>
      <c r="C8489" t="s">
        <v>22109</v>
      </c>
      <c r="D8489" t="s">
        <v>8796</v>
      </c>
      <c r="E8489" s="363" t="s">
        <v>22110</v>
      </c>
      <c r="F8489"/>
      <c r="G8489"/>
      <c r="H8489"/>
      <c r="I8489" s="615"/>
    </row>
    <row r="8490" spans="1:9" ht="15" x14ac:dyDescent="0.25">
      <c r="A8490" s="609" t="str">
        <f t="shared" si="132"/>
        <v>39258</v>
      </c>
      <c r="B8490">
        <v>39258</v>
      </c>
      <c r="C8490" t="s">
        <v>22111</v>
      </c>
      <c r="D8490" t="s">
        <v>8796</v>
      </c>
      <c r="E8490" s="363" t="s">
        <v>14083</v>
      </c>
      <c r="F8490"/>
      <c r="G8490"/>
      <c r="H8490"/>
      <c r="I8490" s="615"/>
    </row>
    <row r="8491" spans="1:9" ht="15" x14ac:dyDescent="0.25">
      <c r="A8491" s="609" t="str">
        <f t="shared" si="132"/>
        <v>39263</v>
      </c>
      <c r="B8491">
        <v>39263</v>
      </c>
      <c r="C8491" t="s">
        <v>22112</v>
      </c>
      <c r="D8491" t="s">
        <v>8796</v>
      </c>
      <c r="E8491" s="363" t="s">
        <v>19362</v>
      </c>
      <c r="F8491"/>
      <c r="G8491"/>
      <c r="H8491"/>
      <c r="I8491" s="615"/>
    </row>
    <row r="8492" spans="1:9" ht="15" x14ac:dyDescent="0.25">
      <c r="A8492" s="609" t="str">
        <f t="shared" si="132"/>
        <v>39264</v>
      </c>
      <c r="B8492">
        <v>39264</v>
      </c>
      <c r="C8492" t="s">
        <v>22113</v>
      </c>
      <c r="D8492" t="s">
        <v>8796</v>
      </c>
      <c r="E8492" s="363" t="s">
        <v>9572</v>
      </c>
      <c r="F8492"/>
      <c r="G8492"/>
      <c r="H8492"/>
      <c r="I8492" s="615"/>
    </row>
    <row r="8493" spans="1:9" ht="15" x14ac:dyDescent="0.25">
      <c r="A8493" s="609" t="str">
        <f t="shared" si="132"/>
        <v>39259</v>
      </c>
      <c r="B8493">
        <v>39259</v>
      </c>
      <c r="C8493" t="s">
        <v>22114</v>
      </c>
      <c r="D8493" t="s">
        <v>8796</v>
      </c>
      <c r="E8493" s="363" t="s">
        <v>12819</v>
      </c>
      <c r="F8493"/>
      <c r="G8493"/>
      <c r="H8493"/>
      <c r="I8493" s="615"/>
    </row>
    <row r="8494" spans="1:9" ht="15" x14ac:dyDescent="0.25">
      <c r="A8494" s="609" t="str">
        <f t="shared" si="132"/>
        <v>39265</v>
      </c>
      <c r="B8494">
        <v>39265</v>
      </c>
      <c r="C8494" t="s">
        <v>22115</v>
      </c>
      <c r="D8494" t="s">
        <v>8796</v>
      </c>
      <c r="E8494" s="363" t="s">
        <v>22116</v>
      </c>
      <c r="F8494"/>
      <c r="G8494"/>
      <c r="H8494"/>
      <c r="I8494" s="615"/>
    </row>
    <row r="8495" spans="1:9" ht="15" x14ac:dyDescent="0.25">
      <c r="A8495" s="609" t="str">
        <f t="shared" si="132"/>
        <v>39260</v>
      </c>
      <c r="B8495">
        <v>39260</v>
      </c>
      <c r="C8495" t="s">
        <v>22117</v>
      </c>
      <c r="D8495" t="s">
        <v>8796</v>
      </c>
      <c r="E8495" s="363" t="s">
        <v>22118</v>
      </c>
      <c r="F8495"/>
      <c r="G8495"/>
      <c r="H8495"/>
      <c r="I8495" s="615"/>
    </row>
    <row r="8496" spans="1:9" ht="15" x14ac:dyDescent="0.25">
      <c r="A8496" s="609" t="str">
        <f t="shared" ref="A8496:A8559" si="133">IF(ISERROR(SEARCH("/",B8496)=6),TRIM(CLEAN(B8496)),IF(SEARCH("/",B8496)=6,IF(LEN(TRIM(CLEAN(B8496)))=7,LEFT(TRIM(CLEAN(B8496)),6)&amp;"00"&amp;RIGHT(TRIM(CLEAN(B8496)),1),LEFT(TRIM(CLEAN(B8496)),6)&amp;"0"&amp;RIGHT(TRIM(CLEAN(B8496)),2)),TRIM(CLEAN(B8496))))</f>
        <v>39266</v>
      </c>
      <c r="B8496">
        <v>39266</v>
      </c>
      <c r="C8496" t="s">
        <v>22119</v>
      </c>
      <c r="D8496" t="s">
        <v>8796</v>
      </c>
      <c r="E8496" s="363" t="s">
        <v>22120</v>
      </c>
      <c r="F8496"/>
      <c r="G8496"/>
      <c r="H8496"/>
      <c r="I8496" s="615"/>
    </row>
    <row r="8497" spans="1:9" ht="15" x14ac:dyDescent="0.25">
      <c r="A8497" s="609" t="str">
        <f t="shared" si="133"/>
        <v>39267</v>
      </c>
      <c r="B8497">
        <v>39267</v>
      </c>
      <c r="C8497" t="s">
        <v>22121</v>
      </c>
      <c r="D8497" t="s">
        <v>8796</v>
      </c>
      <c r="E8497" s="363" t="s">
        <v>22122</v>
      </c>
      <c r="F8497"/>
      <c r="G8497"/>
      <c r="H8497"/>
      <c r="I8497" s="615"/>
    </row>
    <row r="8498" spans="1:9" ht="15" x14ac:dyDescent="0.25">
      <c r="A8498" s="609" t="str">
        <f t="shared" si="133"/>
        <v>11901</v>
      </c>
      <c r="B8498">
        <v>11901</v>
      </c>
      <c r="C8498" t="s">
        <v>22123</v>
      </c>
      <c r="D8498" t="s">
        <v>8796</v>
      </c>
      <c r="E8498" s="363" t="s">
        <v>9171</v>
      </c>
      <c r="F8498"/>
      <c r="G8498"/>
      <c r="H8498"/>
      <c r="I8498" s="615"/>
    </row>
    <row r="8499" spans="1:9" ht="15" x14ac:dyDescent="0.25">
      <c r="A8499" s="609" t="str">
        <f t="shared" si="133"/>
        <v>11902</v>
      </c>
      <c r="B8499">
        <v>11902</v>
      </c>
      <c r="C8499" t="s">
        <v>22124</v>
      </c>
      <c r="D8499" t="s">
        <v>8796</v>
      </c>
      <c r="E8499" s="363" t="s">
        <v>22125</v>
      </c>
      <c r="F8499"/>
      <c r="G8499"/>
      <c r="H8499"/>
      <c r="I8499" s="615"/>
    </row>
    <row r="8500" spans="1:9" ht="15" x14ac:dyDescent="0.25">
      <c r="A8500" s="609" t="str">
        <f t="shared" si="133"/>
        <v>11903</v>
      </c>
      <c r="B8500">
        <v>11903</v>
      </c>
      <c r="C8500" t="s">
        <v>22126</v>
      </c>
      <c r="D8500" t="s">
        <v>8796</v>
      </c>
      <c r="E8500" s="363" t="s">
        <v>9185</v>
      </c>
      <c r="F8500"/>
      <c r="G8500"/>
      <c r="H8500"/>
      <c r="I8500" s="615"/>
    </row>
    <row r="8501" spans="1:9" ht="15" x14ac:dyDescent="0.25">
      <c r="A8501" s="609" t="str">
        <f t="shared" si="133"/>
        <v>11904</v>
      </c>
      <c r="B8501">
        <v>11904</v>
      </c>
      <c r="C8501" t="s">
        <v>22127</v>
      </c>
      <c r="D8501" t="s">
        <v>8796</v>
      </c>
      <c r="E8501" s="363" t="s">
        <v>10051</v>
      </c>
      <c r="F8501"/>
      <c r="G8501"/>
      <c r="H8501"/>
      <c r="I8501" s="615"/>
    </row>
    <row r="8502" spans="1:9" ht="15" x14ac:dyDescent="0.25">
      <c r="A8502" s="609" t="str">
        <f t="shared" si="133"/>
        <v>11905</v>
      </c>
      <c r="B8502">
        <v>11905</v>
      </c>
      <c r="C8502" t="s">
        <v>22128</v>
      </c>
      <c r="D8502" t="s">
        <v>8796</v>
      </c>
      <c r="E8502" s="363" t="s">
        <v>17065</v>
      </c>
      <c r="F8502"/>
      <c r="G8502"/>
      <c r="H8502"/>
      <c r="I8502" s="615"/>
    </row>
    <row r="8503" spans="1:9" ht="15" x14ac:dyDescent="0.25">
      <c r="A8503" s="609" t="str">
        <f t="shared" si="133"/>
        <v>11906</v>
      </c>
      <c r="B8503">
        <v>11906</v>
      </c>
      <c r="C8503" t="s">
        <v>22129</v>
      </c>
      <c r="D8503" t="s">
        <v>8796</v>
      </c>
      <c r="E8503" s="363" t="s">
        <v>10078</v>
      </c>
      <c r="F8503"/>
      <c r="G8503"/>
      <c r="H8503"/>
      <c r="I8503" s="615"/>
    </row>
    <row r="8504" spans="1:9" ht="15" x14ac:dyDescent="0.25">
      <c r="A8504" s="609" t="str">
        <f t="shared" si="133"/>
        <v>11919</v>
      </c>
      <c r="B8504">
        <v>11919</v>
      </c>
      <c r="C8504" t="s">
        <v>22130</v>
      </c>
      <c r="D8504" t="s">
        <v>8796</v>
      </c>
      <c r="E8504" s="363" t="s">
        <v>10116</v>
      </c>
      <c r="F8504"/>
      <c r="G8504"/>
      <c r="H8504"/>
      <c r="I8504" s="615"/>
    </row>
    <row r="8505" spans="1:9" ht="15" x14ac:dyDescent="0.25">
      <c r="A8505" s="609" t="str">
        <f t="shared" si="133"/>
        <v>11920</v>
      </c>
      <c r="B8505">
        <v>11920</v>
      </c>
      <c r="C8505" t="s">
        <v>22131</v>
      </c>
      <c r="D8505" t="s">
        <v>8796</v>
      </c>
      <c r="E8505" s="363" t="s">
        <v>9929</v>
      </c>
      <c r="F8505"/>
      <c r="G8505"/>
      <c r="H8505"/>
      <c r="I8505" s="615"/>
    </row>
    <row r="8506" spans="1:9" ht="15" x14ac:dyDescent="0.25">
      <c r="A8506" s="609" t="str">
        <f t="shared" si="133"/>
        <v>11924</v>
      </c>
      <c r="B8506">
        <v>11924</v>
      </c>
      <c r="C8506" t="s">
        <v>22132</v>
      </c>
      <c r="D8506" t="s">
        <v>8796</v>
      </c>
      <c r="E8506" s="363" t="s">
        <v>22133</v>
      </c>
      <c r="F8506"/>
      <c r="G8506"/>
      <c r="H8506"/>
      <c r="I8506" s="615"/>
    </row>
    <row r="8507" spans="1:9" ht="15" x14ac:dyDescent="0.25">
      <c r="A8507" s="609" t="str">
        <f t="shared" si="133"/>
        <v>11921</v>
      </c>
      <c r="B8507">
        <v>11921</v>
      </c>
      <c r="C8507" t="s">
        <v>22134</v>
      </c>
      <c r="D8507" t="s">
        <v>8796</v>
      </c>
      <c r="E8507" s="363" t="s">
        <v>19710</v>
      </c>
      <c r="F8507"/>
      <c r="G8507"/>
      <c r="H8507"/>
      <c r="I8507" s="615"/>
    </row>
    <row r="8508" spans="1:9" ht="15" x14ac:dyDescent="0.25">
      <c r="A8508" s="609" t="str">
        <f t="shared" si="133"/>
        <v>11922</v>
      </c>
      <c r="B8508">
        <v>11922</v>
      </c>
      <c r="C8508" t="s">
        <v>22135</v>
      </c>
      <c r="D8508" t="s">
        <v>8796</v>
      </c>
      <c r="E8508" s="363" t="s">
        <v>14740</v>
      </c>
      <c r="F8508"/>
      <c r="G8508"/>
      <c r="H8508"/>
      <c r="I8508" s="615"/>
    </row>
    <row r="8509" spans="1:9" ht="15" x14ac:dyDescent="0.25">
      <c r="A8509" s="609" t="str">
        <f t="shared" si="133"/>
        <v>11923</v>
      </c>
      <c r="B8509">
        <v>11923</v>
      </c>
      <c r="C8509" t="s">
        <v>22136</v>
      </c>
      <c r="D8509" t="s">
        <v>8796</v>
      </c>
      <c r="E8509" s="363" t="s">
        <v>16100</v>
      </c>
      <c r="F8509"/>
      <c r="G8509"/>
      <c r="H8509"/>
      <c r="I8509" s="615"/>
    </row>
    <row r="8510" spans="1:9" ht="15" x14ac:dyDescent="0.25">
      <c r="A8510" s="609" t="str">
        <f t="shared" si="133"/>
        <v>11916</v>
      </c>
      <c r="B8510">
        <v>11916</v>
      </c>
      <c r="C8510" t="s">
        <v>22137</v>
      </c>
      <c r="D8510" t="s">
        <v>8796</v>
      </c>
      <c r="E8510" s="363" t="s">
        <v>9558</v>
      </c>
      <c r="F8510"/>
      <c r="G8510"/>
      <c r="H8510"/>
      <c r="I8510" s="615"/>
    </row>
    <row r="8511" spans="1:9" ht="15" x14ac:dyDescent="0.25">
      <c r="A8511" s="609" t="str">
        <f t="shared" si="133"/>
        <v>11914</v>
      </c>
      <c r="B8511">
        <v>11914</v>
      </c>
      <c r="C8511" t="s">
        <v>22138</v>
      </c>
      <c r="D8511" t="s">
        <v>8796</v>
      </c>
      <c r="E8511" s="363" t="s">
        <v>22139</v>
      </c>
      <c r="F8511"/>
      <c r="G8511"/>
      <c r="H8511"/>
      <c r="I8511" s="615"/>
    </row>
    <row r="8512" spans="1:9" ht="15" x14ac:dyDescent="0.25">
      <c r="A8512" s="609" t="str">
        <f t="shared" si="133"/>
        <v>11917</v>
      </c>
      <c r="B8512">
        <v>11917</v>
      </c>
      <c r="C8512" t="s">
        <v>22140</v>
      </c>
      <c r="D8512" t="s">
        <v>8796</v>
      </c>
      <c r="E8512" s="363" t="s">
        <v>9210</v>
      </c>
      <c r="F8512"/>
      <c r="G8512"/>
      <c r="H8512"/>
      <c r="I8512" s="615"/>
    </row>
    <row r="8513" spans="1:9" ht="15" x14ac:dyDescent="0.25">
      <c r="A8513" s="609" t="str">
        <f t="shared" si="133"/>
        <v>11918</v>
      </c>
      <c r="B8513">
        <v>11918</v>
      </c>
      <c r="C8513" t="s">
        <v>22141</v>
      </c>
      <c r="D8513" t="s">
        <v>8796</v>
      </c>
      <c r="E8513" s="363" t="s">
        <v>10468</v>
      </c>
      <c r="F8513"/>
      <c r="G8513"/>
      <c r="H8513"/>
      <c r="I8513" s="615"/>
    </row>
    <row r="8514" spans="1:9" ht="15" x14ac:dyDescent="0.25">
      <c r="A8514" s="609" t="str">
        <f t="shared" si="133"/>
        <v>37734</v>
      </c>
      <c r="B8514">
        <v>37734</v>
      </c>
      <c r="C8514" t="s">
        <v>22142</v>
      </c>
      <c r="D8514" t="s">
        <v>8781</v>
      </c>
      <c r="E8514" s="363" t="s">
        <v>22143</v>
      </c>
      <c r="F8514"/>
      <c r="G8514"/>
      <c r="H8514"/>
      <c r="I8514" s="615"/>
    </row>
    <row r="8515" spans="1:9" ht="15" x14ac:dyDescent="0.25">
      <c r="A8515" s="609" t="str">
        <f t="shared" si="133"/>
        <v>42251</v>
      </c>
      <c r="B8515">
        <v>42251</v>
      </c>
      <c r="C8515" t="s">
        <v>22144</v>
      </c>
      <c r="D8515" t="s">
        <v>8781</v>
      </c>
      <c r="E8515" s="363" t="s">
        <v>22145</v>
      </c>
      <c r="F8515"/>
      <c r="G8515"/>
      <c r="H8515"/>
      <c r="I8515" s="615"/>
    </row>
    <row r="8516" spans="1:9" ht="15" x14ac:dyDescent="0.25">
      <c r="A8516" s="609" t="str">
        <f t="shared" si="133"/>
        <v>37733</v>
      </c>
      <c r="B8516">
        <v>37733</v>
      </c>
      <c r="C8516" t="s">
        <v>22146</v>
      </c>
      <c r="D8516" t="s">
        <v>8781</v>
      </c>
      <c r="E8516" s="363" t="s">
        <v>22147</v>
      </c>
      <c r="F8516"/>
      <c r="G8516"/>
      <c r="H8516"/>
      <c r="I8516" s="615"/>
    </row>
    <row r="8517" spans="1:9" ht="15" x14ac:dyDescent="0.25">
      <c r="A8517" s="609" t="str">
        <f t="shared" si="133"/>
        <v>37735</v>
      </c>
      <c r="B8517">
        <v>37735</v>
      </c>
      <c r="C8517" t="s">
        <v>22148</v>
      </c>
      <c r="D8517" t="s">
        <v>8781</v>
      </c>
      <c r="E8517" s="363" t="s">
        <v>22149</v>
      </c>
      <c r="F8517"/>
      <c r="G8517"/>
      <c r="H8517"/>
      <c r="I8517" s="615"/>
    </row>
    <row r="8518" spans="1:9" ht="15" x14ac:dyDescent="0.25">
      <c r="A8518" s="609" t="str">
        <f t="shared" si="133"/>
        <v>5090</v>
      </c>
      <c r="B8518">
        <v>5090</v>
      </c>
      <c r="C8518" t="s">
        <v>22150</v>
      </c>
      <c r="D8518" t="s">
        <v>8781</v>
      </c>
      <c r="E8518" s="363" t="s">
        <v>18032</v>
      </c>
      <c r="F8518"/>
      <c r="G8518"/>
      <c r="H8518"/>
      <c r="I8518" s="615"/>
    </row>
    <row r="8519" spans="1:9" ht="15" x14ac:dyDescent="0.25">
      <c r="A8519" s="609" t="str">
        <f t="shared" si="133"/>
        <v>5085</v>
      </c>
      <c r="B8519">
        <v>5085</v>
      </c>
      <c r="C8519" t="s">
        <v>22151</v>
      </c>
      <c r="D8519" t="s">
        <v>8781</v>
      </c>
      <c r="E8519" s="363" t="s">
        <v>19566</v>
      </c>
      <c r="F8519"/>
      <c r="G8519"/>
      <c r="H8519"/>
      <c r="I8519" s="615"/>
    </row>
    <row r="8520" spans="1:9" ht="15" x14ac:dyDescent="0.25">
      <c r="A8520" s="609" t="str">
        <f t="shared" si="133"/>
        <v>43603</v>
      </c>
      <c r="B8520">
        <v>43603</v>
      </c>
      <c r="C8520" t="s">
        <v>22152</v>
      </c>
      <c r="D8520" t="s">
        <v>8781</v>
      </c>
      <c r="E8520" s="363" t="s">
        <v>22153</v>
      </c>
      <c r="F8520"/>
      <c r="G8520"/>
      <c r="H8520"/>
      <c r="I8520" s="615"/>
    </row>
    <row r="8521" spans="1:9" ht="15" x14ac:dyDescent="0.25">
      <c r="A8521" s="609" t="str">
        <f t="shared" si="133"/>
        <v>38374</v>
      </c>
      <c r="B8521">
        <v>38374</v>
      </c>
      <c r="C8521" t="s">
        <v>22154</v>
      </c>
      <c r="D8521" t="s">
        <v>8781</v>
      </c>
      <c r="E8521" s="363" t="s">
        <v>22155</v>
      </c>
      <c r="F8521"/>
      <c r="G8521"/>
      <c r="H8521"/>
      <c r="I8521" s="615"/>
    </row>
    <row r="8522" spans="1:9" ht="15" x14ac:dyDescent="0.25">
      <c r="A8522" s="609" t="str">
        <f t="shared" si="133"/>
        <v>20209</v>
      </c>
      <c r="B8522">
        <v>20209</v>
      </c>
      <c r="C8522" t="s">
        <v>22156</v>
      </c>
      <c r="D8522" t="s">
        <v>8796</v>
      </c>
      <c r="E8522" s="363" t="s">
        <v>19158</v>
      </c>
      <c r="F8522"/>
      <c r="G8522"/>
      <c r="H8522"/>
      <c r="I8522" s="615"/>
    </row>
    <row r="8523" spans="1:9" ht="15" x14ac:dyDescent="0.25">
      <c r="A8523" s="609" t="str">
        <f t="shared" si="133"/>
        <v>20212</v>
      </c>
      <c r="B8523">
        <v>20212</v>
      </c>
      <c r="C8523" t="s">
        <v>22157</v>
      </c>
      <c r="D8523" t="s">
        <v>8796</v>
      </c>
      <c r="E8523" s="363" t="s">
        <v>9870</v>
      </c>
      <c r="F8523"/>
      <c r="G8523"/>
      <c r="H8523"/>
      <c r="I8523" s="615"/>
    </row>
    <row r="8524" spans="1:9" ht="15" x14ac:dyDescent="0.25">
      <c r="A8524" s="609" t="str">
        <f t="shared" si="133"/>
        <v>4433</v>
      </c>
      <c r="B8524">
        <v>4433</v>
      </c>
      <c r="C8524" t="s">
        <v>22158</v>
      </c>
      <c r="D8524" t="s">
        <v>8796</v>
      </c>
      <c r="E8524" s="363" t="s">
        <v>10429</v>
      </c>
      <c r="F8524"/>
      <c r="G8524"/>
      <c r="H8524"/>
      <c r="I8524" s="615"/>
    </row>
    <row r="8525" spans="1:9" ht="15" x14ac:dyDescent="0.25">
      <c r="A8525" s="609" t="str">
        <f t="shared" si="133"/>
        <v>4430</v>
      </c>
      <c r="B8525">
        <v>4430</v>
      </c>
      <c r="C8525" t="s">
        <v>22159</v>
      </c>
      <c r="D8525" t="s">
        <v>8796</v>
      </c>
      <c r="E8525" s="363" t="s">
        <v>8950</v>
      </c>
      <c r="F8525"/>
      <c r="G8525"/>
      <c r="H8525"/>
      <c r="I8525" s="615"/>
    </row>
    <row r="8526" spans="1:9" ht="15" x14ac:dyDescent="0.25">
      <c r="A8526" s="609" t="str">
        <f t="shared" si="133"/>
        <v>4400</v>
      </c>
      <c r="B8526">
        <v>4400</v>
      </c>
      <c r="C8526" t="s">
        <v>22160</v>
      </c>
      <c r="D8526" t="s">
        <v>8796</v>
      </c>
      <c r="E8526" s="363" t="s">
        <v>10168</v>
      </c>
      <c r="F8526"/>
      <c r="G8526"/>
      <c r="H8526"/>
      <c r="I8526" s="615"/>
    </row>
    <row r="8527" spans="1:9" ht="15" x14ac:dyDescent="0.25">
      <c r="A8527" s="609" t="str">
        <f t="shared" si="133"/>
        <v>2729</v>
      </c>
      <c r="B8527">
        <v>2729</v>
      </c>
      <c r="C8527" t="s">
        <v>22161</v>
      </c>
      <c r="D8527" t="s">
        <v>8781</v>
      </c>
      <c r="E8527" s="363" t="s">
        <v>22162</v>
      </c>
      <c r="F8527"/>
      <c r="G8527"/>
      <c r="H8527"/>
      <c r="I8527" s="615"/>
    </row>
    <row r="8528" spans="1:9" ht="15" x14ac:dyDescent="0.25">
      <c r="A8528" s="609" t="str">
        <f t="shared" si="133"/>
        <v>4513</v>
      </c>
      <c r="B8528">
        <v>4513</v>
      </c>
      <c r="C8528" t="s">
        <v>22163</v>
      </c>
      <c r="D8528" t="s">
        <v>8796</v>
      </c>
      <c r="E8528" s="363" t="s">
        <v>9440</v>
      </c>
      <c r="F8528"/>
      <c r="G8528"/>
      <c r="H8528"/>
      <c r="I8528" s="615"/>
    </row>
    <row r="8529" spans="1:9" ht="15" x14ac:dyDescent="0.25">
      <c r="A8529" s="609" t="str">
        <f t="shared" si="133"/>
        <v>11871</v>
      </c>
      <c r="B8529">
        <v>11871</v>
      </c>
      <c r="C8529" t="s">
        <v>22164</v>
      </c>
      <c r="D8529" t="s">
        <v>8781</v>
      </c>
      <c r="E8529" s="363" t="s">
        <v>22165</v>
      </c>
      <c r="F8529"/>
      <c r="G8529"/>
      <c r="H8529"/>
      <c r="I8529" s="615"/>
    </row>
    <row r="8530" spans="1:9" ht="15" x14ac:dyDescent="0.25">
      <c r="A8530" s="609" t="str">
        <f t="shared" si="133"/>
        <v>34636</v>
      </c>
      <c r="B8530">
        <v>34636</v>
      </c>
      <c r="C8530" t="s">
        <v>22166</v>
      </c>
      <c r="D8530" t="s">
        <v>8781</v>
      </c>
      <c r="E8530" s="363" t="s">
        <v>19734</v>
      </c>
      <c r="F8530"/>
      <c r="G8530"/>
      <c r="H8530"/>
      <c r="I8530" s="615"/>
    </row>
    <row r="8531" spans="1:9" ht="15" x14ac:dyDescent="0.25">
      <c r="A8531" s="609" t="str">
        <f t="shared" si="133"/>
        <v>34639</v>
      </c>
      <c r="B8531">
        <v>34639</v>
      </c>
      <c r="C8531" t="s">
        <v>22167</v>
      </c>
      <c r="D8531" t="s">
        <v>8781</v>
      </c>
      <c r="E8531" s="363" t="s">
        <v>22168</v>
      </c>
      <c r="F8531"/>
      <c r="G8531"/>
      <c r="H8531"/>
      <c r="I8531" s="615"/>
    </row>
    <row r="8532" spans="1:9" ht="15" x14ac:dyDescent="0.25">
      <c r="A8532" s="609" t="str">
        <f t="shared" si="133"/>
        <v>34640</v>
      </c>
      <c r="B8532">
        <v>34640</v>
      </c>
      <c r="C8532" t="s">
        <v>22169</v>
      </c>
      <c r="D8532" t="s">
        <v>8781</v>
      </c>
      <c r="E8532" s="363" t="s">
        <v>22170</v>
      </c>
      <c r="F8532"/>
      <c r="G8532"/>
      <c r="H8532"/>
      <c r="I8532" s="615"/>
    </row>
    <row r="8533" spans="1:9" ht="15" x14ac:dyDescent="0.25">
      <c r="A8533" s="609" t="str">
        <f t="shared" si="133"/>
        <v>34637</v>
      </c>
      <c r="B8533">
        <v>34637</v>
      </c>
      <c r="C8533" t="s">
        <v>22171</v>
      </c>
      <c r="D8533" t="s">
        <v>8781</v>
      </c>
      <c r="E8533" s="363" t="s">
        <v>22172</v>
      </c>
      <c r="F8533"/>
      <c r="G8533"/>
      <c r="H8533"/>
      <c r="I8533" s="615"/>
    </row>
    <row r="8534" spans="1:9" ht="15" x14ac:dyDescent="0.25">
      <c r="A8534" s="609" t="str">
        <f t="shared" si="133"/>
        <v>34638</v>
      </c>
      <c r="B8534">
        <v>34638</v>
      </c>
      <c r="C8534" t="s">
        <v>22173</v>
      </c>
      <c r="D8534" t="s">
        <v>8781</v>
      </c>
      <c r="E8534" s="363" t="s">
        <v>22174</v>
      </c>
      <c r="F8534"/>
      <c r="G8534"/>
      <c r="H8534"/>
      <c r="I8534" s="615"/>
    </row>
    <row r="8535" spans="1:9" ht="15" x14ac:dyDescent="0.25">
      <c r="A8535" s="609" t="str">
        <f t="shared" si="133"/>
        <v>11868</v>
      </c>
      <c r="B8535">
        <v>11868</v>
      </c>
      <c r="C8535" t="s">
        <v>22175</v>
      </c>
      <c r="D8535" t="s">
        <v>8781</v>
      </c>
      <c r="E8535" s="363" t="s">
        <v>22176</v>
      </c>
      <c r="F8535"/>
      <c r="G8535"/>
      <c r="H8535"/>
      <c r="I8535" s="615"/>
    </row>
    <row r="8536" spans="1:9" ht="15" x14ac:dyDescent="0.25">
      <c r="A8536" s="609" t="str">
        <f t="shared" si="133"/>
        <v>37106</v>
      </c>
      <c r="B8536">
        <v>37106</v>
      </c>
      <c r="C8536" t="s">
        <v>22177</v>
      </c>
      <c r="D8536" t="s">
        <v>8781</v>
      </c>
      <c r="E8536" s="363" t="s">
        <v>22178</v>
      </c>
      <c r="F8536"/>
      <c r="G8536"/>
      <c r="H8536"/>
      <c r="I8536" s="615"/>
    </row>
    <row r="8537" spans="1:9" ht="15" x14ac:dyDescent="0.25">
      <c r="A8537" s="609" t="str">
        <f t="shared" si="133"/>
        <v>11869</v>
      </c>
      <c r="B8537">
        <v>11869</v>
      </c>
      <c r="C8537" t="s">
        <v>22179</v>
      </c>
      <c r="D8537" t="s">
        <v>8781</v>
      </c>
      <c r="E8537" s="363" t="s">
        <v>22180</v>
      </c>
      <c r="F8537"/>
      <c r="G8537"/>
      <c r="H8537"/>
      <c r="I8537" s="615"/>
    </row>
    <row r="8538" spans="1:9" ht="15" x14ac:dyDescent="0.25">
      <c r="A8538" s="609" t="str">
        <f t="shared" si="133"/>
        <v>37104</v>
      </c>
      <c r="B8538">
        <v>37104</v>
      </c>
      <c r="C8538" t="s">
        <v>22181</v>
      </c>
      <c r="D8538" t="s">
        <v>8781</v>
      </c>
      <c r="E8538" s="363" t="s">
        <v>22182</v>
      </c>
      <c r="F8538"/>
      <c r="G8538"/>
      <c r="H8538"/>
      <c r="I8538" s="615"/>
    </row>
    <row r="8539" spans="1:9" ht="15" x14ac:dyDescent="0.25">
      <c r="A8539" s="609" t="str">
        <f t="shared" si="133"/>
        <v>37105</v>
      </c>
      <c r="B8539">
        <v>37105</v>
      </c>
      <c r="C8539" t="s">
        <v>22183</v>
      </c>
      <c r="D8539" t="s">
        <v>8781</v>
      </c>
      <c r="E8539" s="363" t="s">
        <v>22184</v>
      </c>
      <c r="F8539"/>
      <c r="G8539"/>
      <c r="H8539"/>
      <c r="I8539" s="615"/>
    </row>
    <row r="8540" spans="1:9" ht="15" x14ac:dyDescent="0.25">
      <c r="A8540" s="609" t="str">
        <f t="shared" si="133"/>
        <v>34641</v>
      </c>
      <c r="B8540">
        <v>34641</v>
      </c>
      <c r="C8540" t="s">
        <v>22185</v>
      </c>
      <c r="D8540" t="s">
        <v>8781</v>
      </c>
      <c r="E8540" s="363" t="s">
        <v>18974</v>
      </c>
      <c r="F8540"/>
      <c r="G8540"/>
      <c r="H8540"/>
      <c r="I8540" s="615"/>
    </row>
    <row r="8541" spans="1:9" ht="15" x14ac:dyDescent="0.25">
      <c r="A8541" s="609" t="str">
        <f t="shared" si="133"/>
        <v>43434</v>
      </c>
      <c r="B8541">
        <v>43434</v>
      </c>
      <c r="C8541" t="s">
        <v>22186</v>
      </c>
      <c r="D8541" t="s">
        <v>8781</v>
      </c>
      <c r="E8541" s="363" t="s">
        <v>22187</v>
      </c>
      <c r="F8541"/>
      <c r="G8541"/>
      <c r="H8541"/>
      <c r="I8541" s="615"/>
    </row>
    <row r="8542" spans="1:9" ht="15" x14ac:dyDescent="0.25">
      <c r="A8542" s="609" t="str">
        <f t="shared" si="133"/>
        <v>43435</v>
      </c>
      <c r="B8542">
        <v>43435</v>
      </c>
      <c r="C8542" t="s">
        <v>22188</v>
      </c>
      <c r="D8542" t="s">
        <v>8781</v>
      </c>
      <c r="E8542" s="363" t="s">
        <v>22189</v>
      </c>
      <c r="F8542"/>
      <c r="G8542"/>
      <c r="H8542"/>
      <c r="I8542" s="615"/>
    </row>
    <row r="8543" spans="1:9" ht="15" x14ac:dyDescent="0.25">
      <c r="A8543" s="609" t="str">
        <f t="shared" si="133"/>
        <v>43436</v>
      </c>
      <c r="B8543">
        <v>43436</v>
      </c>
      <c r="C8543" t="s">
        <v>22190</v>
      </c>
      <c r="D8543" t="s">
        <v>8781</v>
      </c>
      <c r="E8543" s="363" t="s">
        <v>22191</v>
      </c>
      <c r="F8543"/>
      <c r="G8543"/>
      <c r="H8543"/>
      <c r="I8543" s="615"/>
    </row>
    <row r="8544" spans="1:9" ht="15" x14ac:dyDescent="0.25">
      <c r="A8544" s="609" t="str">
        <f t="shared" si="133"/>
        <v>43437</v>
      </c>
      <c r="B8544">
        <v>43437</v>
      </c>
      <c r="C8544" t="s">
        <v>22192</v>
      </c>
      <c r="D8544" t="s">
        <v>8781</v>
      </c>
      <c r="E8544" s="363" t="s">
        <v>9888</v>
      </c>
      <c r="F8544"/>
      <c r="G8544"/>
      <c r="H8544"/>
      <c r="I8544" s="615"/>
    </row>
    <row r="8545" spans="1:9" ht="15" x14ac:dyDescent="0.25">
      <c r="A8545" s="609" t="str">
        <f t="shared" si="133"/>
        <v>43438</v>
      </c>
      <c r="B8545">
        <v>43438</v>
      </c>
      <c r="C8545" t="s">
        <v>22193</v>
      </c>
      <c r="D8545" t="s">
        <v>8781</v>
      </c>
      <c r="E8545" s="363" t="s">
        <v>22194</v>
      </c>
      <c r="F8545"/>
      <c r="G8545"/>
      <c r="H8545"/>
      <c r="I8545" s="615"/>
    </row>
    <row r="8546" spans="1:9" ht="15" x14ac:dyDescent="0.25">
      <c r="A8546" s="609" t="str">
        <f t="shared" si="133"/>
        <v>41627</v>
      </c>
      <c r="B8546">
        <v>41627</v>
      </c>
      <c r="C8546" t="s">
        <v>22195</v>
      </c>
      <c r="D8546" t="s">
        <v>8781</v>
      </c>
      <c r="E8546" s="363" t="s">
        <v>18733</v>
      </c>
      <c r="F8546"/>
      <c r="G8546"/>
      <c r="H8546"/>
      <c r="I8546" s="615"/>
    </row>
    <row r="8547" spans="1:9" ht="15" x14ac:dyDescent="0.25">
      <c r="A8547" s="609" t="str">
        <f t="shared" si="133"/>
        <v>41628</v>
      </c>
      <c r="B8547">
        <v>41628</v>
      </c>
      <c r="C8547" t="s">
        <v>22196</v>
      </c>
      <c r="D8547" t="s">
        <v>8781</v>
      </c>
      <c r="E8547" s="363" t="s">
        <v>22197</v>
      </c>
      <c r="F8547"/>
      <c r="G8547"/>
      <c r="H8547"/>
      <c r="I8547" s="615"/>
    </row>
    <row r="8548" spans="1:9" ht="15" x14ac:dyDescent="0.25">
      <c r="A8548" s="609" t="str">
        <f t="shared" si="133"/>
        <v>41629</v>
      </c>
      <c r="B8548">
        <v>41629</v>
      </c>
      <c r="C8548" t="s">
        <v>22198</v>
      </c>
      <c r="D8548" t="s">
        <v>8781</v>
      </c>
      <c r="E8548" s="363" t="s">
        <v>22199</v>
      </c>
      <c r="F8548"/>
      <c r="G8548"/>
      <c r="H8548"/>
      <c r="I8548" s="615"/>
    </row>
    <row r="8549" spans="1:9" ht="15" x14ac:dyDescent="0.25">
      <c r="A8549" s="609" t="str">
        <f t="shared" si="133"/>
        <v>43429</v>
      </c>
      <c r="B8549">
        <v>43429</v>
      </c>
      <c r="C8549" t="s">
        <v>22200</v>
      </c>
      <c r="D8549" t="s">
        <v>8781</v>
      </c>
      <c r="E8549" s="363" t="s">
        <v>19671</v>
      </c>
      <c r="F8549"/>
      <c r="G8549"/>
      <c r="H8549"/>
      <c r="I8549" s="615"/>
    </row>
    <row r="8550" spans="1:9" ht="15" x14ac:dyDescent="0.25">
      <c r="A8550" s="609" t="str">
        <f t="shared" si="133"/>
        <v>43430</v>
      </c>
      <c r="B8550">
        <v>43430</v>
      </c>
      <c r="C8550" t="s">
        <v>22201</v>
      </c>
      <c r="D8550" t="s">
        <v>8781</v>
      </c>
      <c r="E8550" s="363" t="s">
        <v>22202</v>
      </c>
      <c r="F8550"/>
      <c r="G8550"/>
      <c r="H8550"/>
      <c r="I8550" s="615"/>
    </row>
    <row r="8551" spans="1:9" ht="15" x14ac:dyDescent="0.25">
      <c r="A8551" s="609" t="str">
        <f t="shared" si="133"/>
        <v>43431</v>
      </c>
      <c r="B8551">
        <v>43431</v>
      </c>
      <c r="C8551" t="s">
        <v>22203</v>
      </c>
      <c r="D8551" t="s">
        <v>8781</v>
      </c>
      <c r="E8551" s="363" t="s">
        <v>18794</v>
      </c>
      <c r="F8551"/>
      <c r="G8551"/>
      <c r="H8551"/>
      <c r="I8551" s="615"/>
    </row>
    <row r="8552" spans="1:9" ht="15" x14ac:dyDescent="0.25">
      <c r="A8552" s="609" t="str">
        <f t="shared" si="133"/>
        <v>43432</v>
      </c>
      <c r="B8552">
        <v>43432</v>
      </c>
      <c r="C8552" t="s">
        <v>22204</v>
      </c>
      <c r="D8552" t="s">
        <v>8781</v>
      </c>
      <c r="E8552" s="363" t="s">
        <v>22205</v>
      </c>
      <c r="F8552"/>
      <c r="G8552"/>
      <c r="H8552"/>
      <c r="I8552" s="615"/>
    </row>
    <row r="8553" spans="1:9" ht="15" x14ac:dyDescent="0.25">
      <c r="A8553" s="609" t="str">
        <f t="shared" si="133"/>
        <v>43433</v>
      </c>
      <c r="B8553">
        <v>43433</v>
      </c>
      <c r="C8553" t="s">
        <v>22206</v>
      </c>
      <c r="D8553" t="s">
        <v>8781</v>
      </c>
      <c r="E8553" s="363" t="s">
        <v>22207</v>
      </c>
      <c r="F8553"/>
      <c r="G8553"/>
      <c r="H8553"/>
      <c r="I8553" s="615"/>
    </row>
    <row r="8554" spans="1:9" ht="15" x14ac:dyDescent="0.25">
      <c r="A8554" s="609" t="str">
        <f t="shared" si="133"/>
        <v>43094</v>
      </c>
      <c r="B8554">
        <v>43094</v>
      </c>
      <c r="C8554" t="s">
        <v>22208</v>
      </c>
      <c r="D8554" t="s">
        <v>8781</v>
      </c>
      <c r="E8554" s="363" t="s">
        <v>22209</v>
      </c>
      <c r="F8554"/>
      <c r="G8554"/>
      <c r="H8554"/>
      <c r="I8554" s="615"/>
    </row>
    <row r="8555" spans="1:9" ht="15" x14ac:dyDescent="0.25">
      <c r="A8555" s="609" t="str">
        <f t="shared" si="133"/>
        <v>43093</v>
      </c>
      <c r="B8555">
        <v>43093</v>
      </c>
      <c r="C8555" t="s">
        <v>22210</v>
      </c>
      <c r="D8555" t="s">
        <v>8781</v>
      </c>
      <c r="E8555" s="363" t="s">
        <v>22211</v>
      </c>
      <c r="F8555"/>
      <c r="G8555"/>
      <c r="H8555"/>
      <c r="I8555" s="615"/>
    </row>
    <row r="8556" spans="1:9" ht="15" x14ac:dyDescent="0.25">
      <c r="A8556" s="609" t="str">
        <f t="shared" si="133"/>
        <v>1030</v>
      </c>
      <c r="B8556">
        <v>1030</v>
      </c>
      <c r="C8556" t="s">
        <v>22212</v>
      </c>
      <c r="D8556" t="s">
        <v>8781</v>
      </c>
      <c r="E8556" s="363" t="s">
        <v>12210</v>
      </c>
      <c r="F8556"/>
      <c r="G8556"/>
      <c r="H8556"/>
      <c r="I8556" s="615"/>
    </row>
    <row r="8557" spans="1:9" ht="15" x14ac:dyDescent="0.25">
      <c r="A8557" s="609" t="str">
        <f t="shared" si="133"/>
        <v>11694</v>
      </c>
      <c r="B8557">
        <v>11694</v>
      </c>
      <c r="C8557" t="s">
        <v>22213</v>
      </c>
      <c r="D8557" t="s">
        <v>8781</v>
      </c>
      <c r="E8557" s="363" t="s">
        <v>22214</v>
      </c>
      <c r="F8557"/>
      <c r="G8557"/>
      <c r="H8557"/>
      <c r="I8557" s="615"/>
    </row>
    <row r="8558" spans="1:9" ht="15" x14ac:dyDescent="0.25">
      <c r="A8558" s="609" t="str">
        <f t="shared" si="133"/>
        <v>11881</v>
      </c>
      <c r="B8558">
        <v>11881</v>
      </c>
      <c r="C8558" t="s">
        <v>22215</v>
      </c>
      <c r="D8558" t="s">
        <v>8781</v>
      </c>
      <c r="E8558" s="363" t="s">
        <v>21222</v>
      </c>
      <c r="F8558"/>
      <c r="G8558"/>
      <c r="H8558"/>
      <c r="I8558" s="615"/>
    </row>
    <row r="8559" spans="1:9" ht="15" x14ac:dyDescent="0.25">
      <c r="A8559" s="609" t="str">
        <f t="shared" si="133"/>
        <v>35277</v>
      </c>
      <c r="B8559">
        <v>35277</v>
      </c>
      <c r="C8559" t="s">
        <v>22216</v>
      </c>
      <c r="D8559" t="s">
        <v>8781</v>
      </c>
      <c r="E8559" s="363" t="s">
        <v>22217</v>
      </c>
      <c r="F8559"/>
      <c r="G8559"/>
      <c r="H8559"/>
      <c r="I8559" s="615"/>
    </row>
    <row r="8560" spans="1:9" ht="15" x14ac:dyDescent="0.25">
      <c r="A8560" s="609" t="str">
        <f t="shared" ref="A8560:A8623" si="134">IF(ISERROR(SEARCH("/",B8560)=6),TRIM(CLEAN(B8560)),IF(SEARCH("/",B8560)=6,IF(LEN(TRIM(CLEAN(B8560)))=7,LEFT(TRIM(CLEAN(B8560)),6)&amp;"00"&amp;RIGHT(TRIM(CLEAN(B8560)),1),LEFT(TRIM(CLEAN(B8560)),6)&amp;"0"&amp;RIGHT(TRIM(CLEAN(B8560)),2)),TRIM(CLEAN(B8560))))</f>
        <v>10521</v>
      </c>
      <c r="B8560">
        <v>10521</v>
      </c>
      <c r="C8560" t="s">
        <v>22218</v>
      </c>
      <c r="D8560" t="s">
        <v>8781</v>
      </c>
      <c r="E8560" s="363" t="s">
        <v>22219</v>
      </c>
      <c r="F8560"/>
      <c r="G8560"/>
      <c r="H8560"/>
      <c r="I8560" s="615"/>
    </row>
    <row r="8561" spans="1:9" ht="15" x14ac:dyDescent="0.25">
      <c r="A8561" s="609" t="str">
        <f t="shared" si="134"/>
        <v>10885</v>
      </c>
      <c r="B8561">
        <v>10885</v>
      </c>
      <c r="C8561" t="s">
        <v>22220</v>
      </c>
      <c r="D8561" t="s">
        <v>8781</v>
      </c>
      <c r="E8561" s="363" t="s">
        <v>22221</v>
      </c>
      <c r="F8561"/>
      <c r="G8561"/>
      <c r="H8561"/>
      <c r="I8561" s="615"/>
    </row>
    <row r="8562" spans="1:9" ht="15" x14ac:dyDescent="0.25">
      <c r="A8562" s="609" t="str">
        <f t="shared" si="134"/>
        <v>20962</v>
      </c>
      <c r="B8562">
        <v>20962</v>
      </c>
      <c r="C8562" t="s">
        <v>22222</v>
      </c>
      <c r="D8562" t="s">
        <v>8781</v>
      </c>
      <c r="E8562" s="363" t="s">
        <v>22223</v>
      </c>
      <c r="F8562"/>
      <c r="G8562"/>
      <c r="H8562"/>
      <c r="I8562" s="615"/>
    </row>
    <row r="8563" spans="1:9" ht="15" x14ac:dyDescent="0.25">
      <c r="A8563" s="609" t="str">
        <f t="shared" si="134"/>
        <v>20963</v>
      </c>
      <c r="B8563">
        <v>20963</v>
      </c>
      <c r="C8563" t="s">
        <v>22224</v>
      </c>
      <c r="D8563" t="s">
        <v>8781</v>
      </c>
      <c r="E8563" s="363" t="s">
        <v>22225</v>
      </c>
      <c r="F8563"/>
      <c r="G8563"/>
      <c r="H8563"/>
      <c r="I8563" s="615"/>
    </row>
    <row r="8564" spans="1:9" ht="15" x14ac:dyDescent="0.25">
      <c r="A8564" s="609" t="str">
        <f t="shared" si="134"/>
        <v>2555</v>
      </c>
      <c r="B8564">
        <v>2555</v>
      </c>
      <c r="C8564" t="s">
        <v>22226</v>
      </c>
      <c r="D8564" t="s">
        <v>8781</v>
      </c>
      <c r="E8564" s="363" t="s">
        <v>12997</v>
      </c>
      <c r="F8564"/>
      <c r="G8564"/>
      <c r="H8564"/>
      <c r="I8564" s="615"/>
    </row>
    <row r="8565" spans="1:9" ht="15" x14ac:dyDescent="0.25">
      <c r="A8565" s="609" t="str">
        <f t="shared" si="134"/>
        <v>2556</v>
      </c>
      <c r="B8565">
        <v>2556</v>
      </c>
      <c r="C8565" t="s">
        <v>22227</v>
      </c>
      <c r="D8565" t="s">
        <v>8781</v>
      </c>
      <c r="E8565" s="363" t="s">
        <v>9595</v>
      </c>
      <c r="F8565"/>
      <c r="G8565"/>
      <c r="H8565"/>
      <c r="I8565" s="615"/>
    </row>
    <row r="8566" spans="1:9" ht="15" x14ac:dyDescent="0.25">
      <c r="A8566" s="609" t="str">
        <f t="shared" si="134"/>
        <v>2557</v>
      </c>
      <c r="B8566">
        <v>2557</v>
      </c>
      <c r="C8566" t="s">
        <v>22228</v>
      </c>
      <c r="D8566" t="s">
        <v>8781</v>
      </c>
      <c r="E8566" s="363" t="s">
        <v>13100</v>
      </c>
      <c r="F8566"/>
      <c r="G8566"/>
      <c r="H8566"/>
      <c r="I8566" s="615"/>
    </row>
    <row r="8567" spans="1:9" ht="15" x14ac:dyDescent="0.25">
      <c r="A8567" s="609" t="str">
        <f t="shared" si="134"/>
        <v>10569</v>
      </c>
      <c r="B8567">
        <v>10569</v>
      </c>
      <c r="C8567" t="s">
        <v>22229</v>
      </c>
      <c r="D8567" t="s">
        <v>8781</v>
      </c>
      <c r="E8567" s="363" t="s">
        <v>13100</v>
      </c>
      <c r="F8567"/>
      <c r="G8567"/>
      <c r="H8567"/>
      <c r="I8567" s="615"/>
    </row>
    <row r="8568" spans="1:9" ht="15" x14ac:dyDescent="0.25">
      <c r="A8568" s="609" t="str">
        <f t="shared" si="134"/>
        <v>39810</v>
      </c>
      <c r="B8568">
        <v>39810</v>
      </c>
      <c r="C8568" t="s">
        <v>22230</v>
      </c>
      <c r="D8568" t="s">
        <v>8781</v>
      </c>
      <c r="E8568" s="363" t="s">
        <v>18265</v>
      </c>
      <c r="F8568"/>
      <c r="G8568"/>
      <c r="H8568"/>
      <c r="I8568" s="615"/>
    </row>
    <row r="8569" spans="1:9" ht="15" x14ac:dyDescent="0.25">
      <c r="A8569" s="609" t="str">
        <f t="shared" si="134"/>
        <v>39811</v>
      </c>
      <c r="B8569">
        <v>39811</v>
      </c>
      <c r="C8569" t="s">
        <v>22231</v>
      </c>
      <c r="D8569" t="s">
        <v>8781</v>
      </c>
      <c r="E8569" s="363" t="s">
        <v>9446</v>
      </c>
      <c r="F8569"/>
      <c r="G8569"/>
      <c r="H8569"/>
      <c r="I8569" s="615"/>
    </row>
    <row r="8570" spans="1:9" ht="15" x14ac:dyDescent="0.25">
      <c r="A8570" s="609" t="str">
        <f t="shared" si="134"/>
        <v>39812</v>
      </c>
      <c r="B8570">
        <v>39812</v>
      </c>
      <c r="C8570" t="s">
        <v>22232</v>
      </c>
      <c r="D8570" t="s">
        <v>8781</v>
      </c>
      <c r="E8570" s="363" t="s">
        <v>19756</v>
      </c>
      <c r="F8570"/>
      <c r="G8570"/>
      <c r="H8570"/>
      <c r="I8570" s="615"/>
    </row>
    <row r="8571" spans="1:9" ht="15" x14ac:dyDescent="0.25">
      <c r="A8571" s="609" t="str">
        <f t="shared" si="134"/>
        <v>43096</v>
      </c>
      <c r="B8571">
        <v>43096</v>
      </c>
      <c r="C8571" t="s">
        <v>22233</v>
      </c>
      <c r="D8571" t="s">
        <v>8781</v>
      </c>
      <c r="E8571" s="363" t="s">
        <v>22234</v>
      </c>
      <c r="F8571"/>
      <c r="G8571"/>
      <c r="H8571"/>
      <c r="I8571" s="615"/>
    </row>
    <row r="8572" spans="1:9" ht="15" x14ac:dyDescent="0.25">
      <c r="A8572" s="609" t="str">
        <f t="shared" si="134"/>
        <v>43102</v>
      </c>
      <c r="B8572">
        <v>43102</v>
      </c>
      <c r="C8572" t="s">
        <v>22235</v>
      </c>
      <c r="D8572" t="s">
        <v>8781</v>
      </c>
      <c r="E8572" s="363" t="s">
        <v>22236</v>
      </c>
      <c r="F8572"/>
      <c r="G8572"/>
      <c r="H8572"/>
      <c r="I8572" s="615"/>
    </row>
    <row r="8573" spans="1:9" ht="15" x14ac:dyDescent="0.25">
      <c r="A8573" s="609" t="str">
        <f t="shared" si="134"/>
        <v>43103</v>
      </c>
      <c r="B8573">
        <v>43103</v>
      </c>
      <c r="C8573" t="s">
        <v>22237</v>
      </c>
      <c r="D8573" t="s">
        <v>8781</v>
      </c>
      <c r="E8573" s="363" t="s">
        <v>22238</v>
      </c>
      <c r="F8573"/>
      <c r="G8573"/>
      <c r="H8573"/>
      <c r="I8573" s="615"/>
    </row>
    <row r="8574" spans="1:9" ht="15" x14ac:dyDescent="0.25">
      <c r="A8574" s="609" t="str">
        <f t="shared" si="134"/>
        <v>43098</v>
      </c>
      <c r="B8574">
        <v>43098</v>
      </c>
      <c r="C8574" t="s">
        <v>22239</v>
      </c>
      <c r="D8574" t="s">
        <v>8781</v>
      </c>
      <c r="E8574" s="363" t="s">
        <v>22240</v>
      </c>
      <c r="F8574"/>
      <c r="G8574"/>
      <c r="H8574"/>
      <c r="I8574" s="615"/>
    </row>
    <row r="8575" spans="1:9" ht="15" x14ac:dyDescent="0.25">
      <c r="A8575" s="609" t="str">
        <f t="shared" si="134"/>
        <v>43097</v>
      </c>
      <c r="B8575">
        <v>43097</v>
      </c>
      <c r="C8575" t="s">
        <v>22241</v>
      </c>
      <c r="D8575" t="s">
        <v>8781</v>
      </c>
      <c r="E8575" s="363" t="s">
        <v>8896</v>
      </c>
      <c r="F8575"/>
      <c r="G8575"/>
      <c r="H8575"/>
      <c r="I8575" s="615"/>
    </row>
    <row r="8576" spans="1:9" ht="15" x14ac:dyDescent="0.25">
      <c r="A8576" s="609" t="str">
        <f t="shared" si="134"/>
        <v>43104</v>
      </c>
      <c r="B8576">
        <v>43104</v>
      </c>
      <c r="C8576" t="s">
        <v>22242</v>
      </c>
      <c r="D8576" t="s">
        <v>8781</v>
      </c>
      <c r="E8576" s="363" t="s">
        <v>22243</v>
      </c>
      <c r="F8576"/>
      <c r="G8576"/>
      <c r="H8576"/>
      <c r="I8576" s="615"/>
    </row>
    <row r="8577" spans="1:9" ht="15" x14ac:dyDescent="0.25">
      <c r="A8577" s="609" t="str">
        <f t="shared" si="134"/>
        <v>39771</v>
      </c>
      <c r="B8577">
        <v>39771</v>
      </c>
      <c r="C8577" t="s">
        <v>22244</v>
      </c>
      <c r="D8577" t="s">
        <v>8781</v>
      </c>
      <c r="E8577" s="363" t="s">
        <v>18650</v>
      </c>
      <c r="F8577"/>
      <c r="G8577"/>
      <c r="H8577"/>
      <c r="I8577" s="615"/>
    </row>
    <row r="8578" spans="1:9" ht="15" x14ac:dyDescent="0.25">
      <c r="A8578" s="609" t="str">
        <f t="shared" si="134"/>
        <v>39772</v>
      </c>
      <c r="B8578">
        <v>39772</v>
      </c>
      <c r="C8578" t="s">
        <v>22245</v>
      </c>
      <c r="D8578" t="s">
        <v>8781</v>
      </c>
      <c r="E8578" s="363" t="s">
        <v>22246</v>
      </c>
      <c r="F8578"/>
      <c r="G8578"/>
      <c r="H8578"/>
      <c r="I8578" s="615"/>
    </row>
    <row r="8579" spans="1:9" ht="15" x14ac:dyDescent="0.25">
      <c r="A8579" s="609" t="str">
        <f t="shared" si="134"/>
        <v>39773</v>
      </c>
      <c r="B8579">
        <v>39773</v>
      </c>
      <c r="C8579" t="s">
        <v>22247</v>
      </c>
      <c r="D8579" t="s">
        <v>8781</v>
      </c>
      <c r="E8579" s="363" t="s">
        <v>22248</v>
      </c>
      <c r="F8579"/>
      <c r="G8579"/>
      <c r="H8579"/>
      <c r="I8579" s="615"/>
    </row>
    <row r="8580" spans="1:9" ht="15" x14ac:dyDescent="0.25">
      <c r="A8580" s="609" t="str">
        <f t="shared" si="134"/>
        <v>39774</v>
      </c>
      <c r="B8580">
        <v>39774</v>
      </c>
      <c r="C8580" t="s">
        <v>22249</v>
      </c>
      <c r="D8580" t="s">
        <v>8781</v>
      </c>
      <c r="E8580" s="363" t="s">
        <v>22250</v>
      </c>
      <c r="F8580"/>
      <c r="G8580"/>
      <c r="H8580"/>
      <c r="I8580" s="615"/>
    </row>
    <row r="8581" spans="1:9" ht="15" x14ac:dyDescent="0.25">
      <c r="A8581" s="609" t="str">
        <f t="shared" si="134"/>
        <v>39775</v>
      </c>
      <c r="B8581">
        <v>39775</v>
      </c>
      <c r="C8581" t="s">
        <v>22251</v>
      </c>
      <c r="D8581" t="s">
        <v>8781</v>
      </c>
      <c r="E8581" s="363" t="s">
        <v>22252</v>
      </c>
      <c r="F8581"/>
      <c r="G8581"/>
      <c r="H8581"/>
      <c r="I8581" s="615"/>
    </row>
    <row r="8582" spans="1:9" ht="15" x14ac:dyDescent="0.25">
      <c r="A8582" s="609" t="str">
        <f t="shared" si="134"/>
        <v>39776</v>
      </c>
      <c r="B8582">
        <v>39776</v>
      </c>
      <c r="C8582" t="s">
        <v>22253</v>
      </c>
      <c r="D8582" t="s">
        <v>8781</v>
      </c>
      <c r="E8582" s="363" t="s">
        <v>22254</v>
      </c>
      <c r="F8582"/>
      <c r="G8582"/>
      <c r="H8582"/>
      <c r="I8582" s="615"/>
    </row>
    <row r="8583" spans="1:9" ht="15" x14ac:dyDescent="0.25">
      <c r="A8583" s="609" t="str">
        <f t="shared" si="134"/>
        <v>39777</v>
      </c>
      <c r="B8583">
        <v>39777</v>
      </c>
      <c r="C8583" t="s">
        <v>22255</v>
      </c>
      <c r="D8583" t="s">
        <v>8781</v>
      </c>
      <c r="E8583" s="363" t="s">
        <v>22256</v>
      </c>
      <c r="F8583"/>
      <c r="G8583"/>
      <c r="H8583"/>
      <c r="I8583" s="615"/>
    </row>
    <row r="8584" spans="1:9" ht="15" x14ac:dyDescent="0.25">
      <c r="A8584" s="609" t="str">
        <f t="shared" si="134"/>
        <v>20254</v>
      </c>
      <c r="B8584">
        <v>20254</v>
      </c>
      <c r="C8584" t="s">
        <v>22257</v>
      </c>
      <c r="D8584" t="s">
        <v>8781</v>
      </c>
      <c r="E8584" s="363" t="s">
        <v>9674</v>
      </c>
      <c r="F8584"/>
      <c r="G8584"/>
      <c r="H8584"/>
      <c r="I8584" s="615"/>
    </row>
    <row r="8585" spans="1:9" ht="15" x14ac:dyDescent="0.25">
      <c r="A8585" s="609" t="str">
        <f t="shared" si="134"/>
        <v>20253</v>
      </c>
      <c r="B8585">
        <v>20253</v>
      </c>
      <c r="C8585" t="s">
        <v>22258</v>
      </c>
      <c r="D8585" t="s">
        <v>8781</v>
      </c>
      <c r="E8585" s="363" t="s">
        <v>22259</v>
      </c>
      <c r="F8585"/>
      <c r="G8585"/>
      <c r="H8585"/>
      <c r="I8585" s="615"/>
    </row>
    <row r="8586" spans="1:9" ht="15" x14ac:dyDescent="0.25">
      <c r="A8586" s="609" t="str">
        <f t="shared" si="134"/>
        <v>11247</v>
      </c>
      <c r="B8586">
        <v>11247</v>
      </c>
      <c r="C8586" t="s">
        <v>22260</v>
      </c>
      <c r="D8586" t="s">
        <v>8781</v>
      </c>
      <c r="E8586" s="363" t="s">
        <v>22261</v>
      </c>
      <c r="F8586"/>
      <c r="G8586"/>
      <c r="H8586"/>
      <c r="I8586" s="615"/>
    </row>
    <row r="8587" spans="1:9" ht="15" x14ac:dyDescent="0.25">
      <c r="A8587" s="609" t="str">
        <f t="shared" si="134"/>
        <v>11250</v>
      </c>
      <c r="B8587">
        <v>11250</v>
      </c>
      <c r="C8587" t="s">
        <v>22262</v>
      </c>
      <c r="D8587" t="s">
        <v>8781</v>
      </c>
      <c r="E8587" s="363" t="s">
        <v>22263</v>
      </c>
      <c r="F8587"/>
      <c r="G8587"/>
      <c r="H8587"/>
      <c r="I8587" s="615"/>
    </row>
    <row r="8588" spans="1:9" ht="15" x14ac:dyDescent="0.25">
      <c r="A8588" s="609" t="str">
        <f t="shared" si="134"/>
        <v>11249</v>
      </c>
      <c r="B8588">
        <v>11249</v>
      </c>
      <c r="C8588" t="s">
        <v>22264</v>
      </c>
      <c r="D8588" t="s">
        <v>8781</v>
      </c>
      <c r="E8588" s="363" t="s">
        <v>22265</v>
      </c>
      <c r="F8588"/>
      <c r="G8588"/>
      <c r="H8588"/>
      <c r="I8588" s="615"/>
    </row>
    <row r="8589" spans="1:9" ht="15" x14ac:dyDescent="0.25">
      <c r="A8589" s="609" t="str">
        <f t="shared" si="134"/>
        <v>11251</v>
      </c>
      <c r="B8589">
        <v>11251</v>
      </c>
      <c r="C8589" t="s">
        <v>22266</v>
      </c>
      <c r="D8589" t="s">
        <v>8781</v>
      </c>
      <c r="E8589" s="363" t="s">
        <v>22267</v>
      </c>
      <c r="F8589"/>
      <c r="G8589"/>
      <c r="H8589"/>
      <c r="I8589" s="615"/>
    </row>
    <row r="8590" spans="1:9" ht="15" x14ac:dyDescent="0.25">
      <c r="A8590" s="609" t="str">
        <f t="shared" si="134"/>
        <v>11253</v>
      </c>
      <c r="B8590">
        <v>11253</v>
      </c>
      <c r="C8590" t="s">
        <v>22268</v>
      </c>
      <c r="D8590" t="s">
        <v>8781</v>
      </c>
      <c r="E8590" s="363" t="s">
        <v>22269</v>
      </c>
      <c r="F8590"/>
      <c r="G8590"/>
      <c r="H8590"/>
      <c r="I8590" s="615"/>
    </row>
    <row r="8591" spans="1:9" ht="15" x14ac:dyDescent="0.25">
      <c r="A8591" s="609" t="str">
        <f t="shared" si="134"/>
        <v>11255</v>
      </c>
      <c r="B8591">
        <v>11255</v>
      </c>
      <c r="C8591" t="s">
        <v>22270</v>
      </c>
      <c r="D8591" t="s">
        <v>8781</v>
      </c>
      <c r="E8591" s="363" t="s">
        <v>22271</v>
      </c>
      <c r="F8591"/>
      <c r="G8591"/>
      <c r="H8591"/>
      <c r="I8591" s="615"/>
    </row>
    <row r="8592" spans="1:9" ht="15" x14ac:dyDescent="0.25">
      <c r="A8592" s="609" t="str">
        <f t="shared" si="134"/>
        <v>14055</v>
      </c>
      <c r="B8592">
        <v>14055</v>
      </c>
      <c r="C8592" t="s">
        <v>22272</v>
      </c>
      <c r="D8592" t="s">
        <v>8781</v>
      </c>
      <c r="E8592" s="363" t="s">
        <v>22273</v>
      </c>
      <c r="F8592"/>
      <c r="G8592"/>
      <c r="H8592"/>
      <c r="I8592" s="615"/>
    </row>
    <row r="8593" spans="1:9" ht="15" x14ac:dyDescent="0.25">
      <c r="A8593" s="609" t="str">
        <f t="shared" si="134"/>
        <v>11256</v>
      </c>
      <c r="B8593">
        <v>11256</v>
      </c>
      <c r="C8593" t="s">
        <v>22274</v>
      </c>
      <c r="D8593" t="s">
        <v>8781</v>
      </c>
      <c r="E8593" s="363" t="s">
        <v>22275</v>
      </c>
      <c r="F8593"/>
      <c r="G8593"/>
      <c r="H8593"/>
      <c r="I8593" s="615"/>
    </row>
    <row r="8594" spans="1:9" ht="15" x14ac:dyDescent="0.25">
      <c r="A8594" s="609" t="str">
        <f t="shared" si="134"/>
        <v>1872</v>
      </c>
      <c r="B8594">
        <v>1872</v>
      </c>
      <c r="C8594" t="s">
        <v>22276</v>
      </c>
      <c r="D8594" t="s">
        <v>8781</v>
      </c>
      <c r="E8594" s="363" t="s">
        <v>9064</v>
      </c>
      <c r="F8594"/>
      <c r="G8594"/>
      <c r="H8594"/>
      <c r="I8594" s="615"/>
    </row>
    <row r="8595" spans="1:9" ht="15" x14ac:dyDescent="0.25">
      <c r="A8595" s="609" t="str">
        <f t="shared" si="134"/>
        <v>1873</v>
      </c>
      <c r="B8595">
        <v>1873</v>
      </c>
      <c r="C8595" t="s">
        <v>22277</v>
      </c>
      <c r="D8595" t="s">
        <v>8781</v>
      </c>
      <c r="E8595" s="363" t="s">
        <v>10518</v>
      </c>
      <c r="F8595"/>
      <c r="G8595"/>
      <c r="H8595"/>
      <c r="I8595" s="615"/>
    </row>
    <row r="8596" spans="1:9" ht="15" x14ac:dyDescent="0.25">
      <c r="A8596" s="609" t="str">
        <f t="shared" si="134"/>
        <v>39693</v>
      </c>
      <c r="B8596">
        <v>39693</v>
      </c>
      <c r="C8596" t="s">
        <v>22278</v>
      </c>
      <c r="D8596" t="s">
        <v>8781</v>
      </c>
      <c r="E8596" s="363" t="s">
        <v>22279</v>
      </c>
      <c r="F8596"/>
      <c r="G8596"/>
      <c r="H8596"/>
      <c r="I8596" s="615"/>
    </row>
    <row r="8597" spans="1:9" ht="15" x14ac:dyDescent="0.25">
      <c r="A8597" s="609" t="str">
        <f t="shared" si="134"/>
        <v>39692</v>
      </c>
      <c r="B8597">
        <v>39692</v>
      </c>
      <c r="C8597" t="s">
        <v>22280</v>
      </c>
      <c r="D8597" t="s">
        <v>8781</v>
      </c>
      <c r="E8597" s="363" t="s">
        <v>22281</v>
      </c>
      <c r="F8597"/>
      <c r="G8597"/>
      <c r="H8597"/>
      <c r="I8597" s="615"/>
    </row>
    <row r="8598" spans="1:9" ht="15" x14ac:dyDescent="0.25">
      <c r="A8598" s="609" t="str">
        <f t="shared" si="134"/>
        <v>34643</v>
      </c>
      <c r="B8598">
        <v>34643</v>
      </c>
      <c r="C8598" t="s">
        <v>22282</v>
      </c>
      <c r="D8598" t="s">
        <v>8781</v>
      </c>
      <c r="E8598" s="363" t="s">
        <v>18076</v>
      </c>
      <c r="F8598"/>
      <c r="G8598"/>
      <c r="H8598"/>
      <c r="I8598" s="615"/>
    </row>
    <row r="8599" spans="1:9" ht="15" x14ac:dyDescent="0.25">
      <c r="A8599" s="609" t="str">
        <f t="shared" si="134"/>
        <v>1062</v>
      </c>
      <c r="B8599">
        <v>1062</v>
      </c>
      <c r="C8599" t="s">
        <v>22283</v>
      </c>
      <c r="D8599" t="s">
        <v>8781</v>
      </c>
      <c r="E8599" s="363" t="s">
        <v>22284</v>
      </c>
      <c r="F8599"/>
      <c r="G8599"/>
      <c r="H8599"/>
      <c r="I8599" s="615"/>
    </row>
    <row r="8600" spans="1:9" ht="15" x14ac:dyDescent="0.25">
      <c r="A8600" s="609" t="str">
        <f t="shared" si="134"/>
        <v>39686</v>
      </c>
      <c r="B8600">
        <v>39686</v>
      </c>
      <c r="C8600" t="s">
        <v>22285</v>
      </c>
      <c r="D8600" t="s">
        <v>8781</v>
      </c>
      <c r="E8600" s="363" t="s">
        <v>22286</v>
      </c>
      <c r="F8600"/>
      <c r="G8600"/>
      <c r="H8600"/>
      <c r="I8600" s="615"/>
    </row>
    <row r="8601" spans="1:9" ht="15" x14ac:dyDescent="0.25">
      <c r="A8601" s="609" t="str">
        <f t="shared" si="134"/>
        <v>43095</v>
      </c>
      <c r="B8601">
        <v>43095</v>
      </c>
      <c r="C8601" t="s">
        <v>22287</v>
      </c>
      <c r="D8601" t="s">
        <v>8781</v>
      </c>
      <c r="E8601" s="363" t="s">
        <v>22288</v>
      </c>
      <c r="F8601"/>
      <c r="G8601"/>
      <c r="H8601"/>
      <c r="I8601" s="615"/>
    </row>
    <row r="8602" spans="1:9" ht="15" x14ac:dyDescent="0.25">
      <c r="A8602" s="609" t="str">
        <f t="shared" si="134"/>
        <v>1871</v>
      </c>
      <c r="B8602">
        <v>1871</v>
      </c>
      <c r="C8602" t="s">
        <v>22289</v>
      </c>
      <c r="D8602" t="s">
        <v>8781</v>
      </c>
      <c r="E8602" s="363" t="s">
        <v>10155</v>
      </c>
      <c r="F8602"/>
      <c r="G8602"/>
      <c r="H8602"/>
      <c r="I8602" s="615"/>
    </row>
    <row r="8603" spans="1:9" ht="15" x14ac:dyDescent="0.25">
      <c r="A8603" s="609" t="str">
        <f t="shared" si="134"/>
        <v>12001</v>
      </c>
      <c r="B8603">
        <v>12001</v>
      </c>
      <c r="C8603" t="s">
        <v>22290</v>
      </c>
      <c r="D8603" t="s">
        <v>8781</v>
      </c>
      <c r="E8603" s="363" t="s">
        <v>8955</v>
      </c>
      <c r="F8603"/>
      <c r="G8603"/>
      <c r="H8603"/>
      <c r="I8603" s="615"/>
    </row>
    <row r="8604" spans="1:9" ht="15" x14ac:dyDescent="0.25">
      <c r="A8604" s="609" t="str">
        <f t="shared" si="134"/>
        <v>11882</v>
      </c>
      <c r="B8604">
        <v>11882</v>
      </c>
      <c r="C8604" t="s">
        <v>22291</v>
      </c>
      <c r="D8604" t="s">
        <v>8781</v>
      </c>
      <c r="E8604" s="363" t="s">
        <v>22292</v>
      </c>
      <c r="F8604"/>
      <c r="G8604"/>
      <c r="H8604"/>
      <c r="I8604" s="615"/>
    </row>
    <row r="8605" spans="1:9" ht="15" x14ac:dyDescent="0.25">
      <c r="A8605" s="609" t="str">
        <f t="shared" si="134"/>
        <v>1068</v>
      </c>
      <c r="B8605">
        <v>1068</v>
      </c>
      <c r="C8605" t="s">
        <v>22293</v>
      </c>
      <c r="D8605" t="s">
        <v>8781</v>
      </c>
      <c r="E8605" s="363" t="s">
        <v>22294</v>
      </c>
      <c r="F8605"/>
      <c r="G8605"/>
      <c r="H8605"/>
      <c r="I8605" s="615"/>
    </row>
    <row r="8606" spans="1:9" ht="15" x14ac:dyDescent="0.25">
      <c r="A8606" s="609" t="str">
        <f t="shared" si="134"/>
        <v>39690</v>
      </c>
      <c r="B8606">
        <v>39690</v>
      </c>
      <c r="C8606" t="s">
        <v>22295</v>
      </c>
      <c r="D8606" t="s">
        <v>8781</v>
      </c>
      <c r="E8606" s="363" t="s">
        <v>22296</v>
      </c>
      <c r="F8606"/>
      <c r="G8606"/>
      <c r="H8606"/>
      <c r="I8606" s="615"/>
    </row>
    <row r="8607" spans="1:9" ht="15" x14ac:dyDescent="0.25">
      <c r="A8607" s="609" t="str">
        <f t="shared" si="134"/>
        <v>39691</v>
      </c>
      <c r="B8607">
        <v>39691</v>
      </c>
      <c r="C8607" t="s">
        <v>22297</v>
      </c>
      <c r="D8607" t="s">
        <v>8781</v>
      </c>
      <c r="E8607" s="363" t="s">
        <v>22298</v>
      </c>
      <c r="F8607"/>
      <c r="G8607"/>
      <c r="H8607"/>
      <c r="I8607" s="615"/>
    </row>
    <row r="8608" spans="1:9" ht="15" x14ac:dyDescent="0.25">
      <c r="A8608" s="609" t="str">
        <f t="shared" si="134"/>
        <v>39808</v>
      </c>
      <c r="B8608">
        <v>39808</v>
      </c>
      <c r="C8608" t="s">
        <v>22299</v>
      </c>
      <c r="D8608" t="s">
        <v>8781</v>
      </c>
      <c r="E8608" s="363" t="s">
        <v>18295</v>
      </c>
      <c r="F8608"/>
      <c r="G8608"/>
      <c r="H8608"/>
      <c r="I8608" s="615"/>
    </row>
    <row r="8609" spans="1:9" ht="15" x14ac:dyDescent="0.25">
      <c r="A8609" s="609" t="str">
        <f t="shared" si="134"/>
        <v>39809</v>
      </c>
      <c r="B8609">
        <v>39809</v>
      </c>
      <c r="C8609" t="s">
        <v>22300</v>
      </c>
      <c r="D8609" t="s">
        <v>8781</v>
      </c>
      <c r="E8609" s="363" t="s">
        <v>18874</v>
      </c>
      <c r="F8609"/>
      <c r="G8609"/>
      <c r="H8609"/>
      <c r="I8609" s="615"/>
    </row>
    <row r="8610" spans="1:9" ht="15" x14ac:dyDescent="0.25">
      <c r="A8610" s="609" t="str">
        <f t="shared" si="134"/>
        <v>43439</v>
      </c>
      <c r="B8610">
        <v>43439</v>
      </c>
      <c r="C8610" t="s">
        <v>22301</v>
      </c>
      <c r="D8610" t="s">
        <v>8781</v>
      </c>
      <c r="E8610" s="363" t="s">
        <v>22302</v>
      </c>
      <c r="F8610"/>
      <c r="G8610"/>
      <c r="H8610"/>
      <c r="I8610" s="615"/>
    </row>
    <row r="8611" spans="1:9" ht="15" x14ac:dyDescent="0.25">
      <c r="A8611" s="609" t="str">
        <f t="shared" si="134"/>
        <v>5103</v>
      </c>
      <c r="B8611">
        <v>5103</v>
      </c>
      <c r="C8611" t="s">
        <v>22303</v>
      </c>
      <c r="D8611" t="s">
        <v>8781</v>
      </c>
      <c r="E8611" s="363" t="s">
        <v>10197</v>
      </c>
      <c r="F8611"/>
      <c r="G8611"/>
      <c r="H8611"/>
      <c r="I8611" s="615"/>
    </row>
    <row r="8612" spans="1:9" ht="15" x14ac:dyDescent="0.25">
      <c r="A8612" s="609" t="str">
        <f t="shared" si="134"/>
        <v>11712</v>
      </c>
      <c r="B8612">
        <v>11712</v>
      </c>
      <c r="C8612" t="s">
        <v>22304</v>
      </c>
      <c r="D8612" t="s">
        <v>8781</v>
      </c>
      <c r="E8612" s="363" t="s">
        <v>22305</v>
      </c>
      <c r="F8612"/>
      <c r="G8612"/>
      <c r="H8612"/>
      <c r="I8612" s="615"/>
    </row>
    <row r="8613" spans="1:9" ht="15" x14ac:dyDescent="0.25">
      <c r="A8613" s="609" t="str">
        <f t="shared" si="134"/>
        <v>11717</v>
      </c>
      <c r="B8613">
        <v>11717</v>
      </c>
      <c r="C8613" t="s">
        <v>22306</v>
      </c>
      <c r="D8613" t="s">
        <v>8781</v>
      </c>
      <c r="E8613" s="363" t="s">
        <v>22307</v>
      </c>
      <c r="F8613"/>
      <c r="G8613"/>
      <c r="H8613"/>
      <c r="I8613" s="615"/>
    </row>
    <row r="8614" spans="1:9" ht="15" x14ac:dyDescent="0.25">
      <c r="A8614" s="609" t="str">
        <f t="shared" si="134"/>
        <v>11714</v>
      </c>
      <c r="B8614">
        <v>11714</v>
      </c>
      <c r="C8614" t="s">
        <v>22308</v>
      </c>
      <c r="D8614" t="s">
        <v>8781</v>
      </c>
      <c r="E8614" s="363" t="s">
        <v>22309</v>
      </c>
      <c r="F8614"/>
      <c r="G8614"/>
      <c r="H8614"/>
      <c r="I8614" s="615"/>
    </row>
    <row r="8615" spans="1:9" ht="15" x14ac:dyDescent="0.25">
      <c r="A8615" s="609" t="str">
        <f t="shared" si="134"/>
        <v>11880</v>
      </c>
      <c r="B8615">
        <v>11880</v>
      </c>
      <c r="C8615" t="s">
        <v>22310</v>
      </c>
      <c r="D8615" t="s">
        <v>8781</v>
      </c>
      <c r="E8615" s="363" t="s">
        <v>22311</v>
      </c>
      <c r="F8615"/>
      <c r="G8615"/>
      <c r="H8615"/>
      <c r="I8615" s="615"/>
    </row>
    <row r="8616" spans="1:9" ht="15" x14ac:dyDescent="0.25">
      <c r="A8616" s="609" t="str">
        <f t="shared" si="134"/>
        <v>1106</v>
      </c>
      <c r="B8616">
        <v>1106</v>
      </c>
      <c r="C8616" t="s">
        <v>22312</v>
      </c>
      <c r="D8616" t="s">
        <v>8790</v>
      </c>
      <c r="E8616" s="363" t="s">
        <v>9290</v>
      </c>
      <c r="F8616"/>
      <c r="G8616"/>
      <c r="H8616"/>
      <c r="I8616" s="615"/>
    </row>
    <row r="8617" spans="1:9" ht="15" x14ac:dyDescent="0.25">
      <c r="A8617" s="609" t="str">
        <f t="shared" si="134"/>
        <v>11161</v>
      </c>
      <c r="B8617">
        <v>11161</v>
      </c>
      <c r="C8617" t="s">
        <v>22313</v>
      </c>
      <c r="D8617" t="s">
        <v>8790</v>
      </c>
      <c r="E8617" s="363" t="s">
        <v>8817</v>
      </c>
      <c r="F8617"/>
      <c r="G8617"/>
      <c r="H8617"/>
      <c r="I8617" s="615"/>
    </row>
    <row r="8618" spans="1:9" ht="15" x14ac:dyDescent="0.25">
      <c r="A8618" s="609" t="str">
        <f t="shared" si="134"/>
        <v>1107</v>
      </c>
      <c r="B8618">
        <v>1107</v>
      </c>
      <c r="C8618" t="s">
        <v>22314</v>
      </c>
      <c r="D8618" t="s">
        <v>8790</v>
      </c>
      <c r="E8618" s="363" t="s">
        <v>18201</v>
      </c>
      <c r="F8618"/>
      <c r="G8618"/>
      <c r="H8618"/>
      <c r="I8618" s="615"/>
    </row>
    <row r="8619" spans="1:9" ht="15" x14ac:dyDescent="0.25">
      <c r="A8619" s="609" t="str">
        <f t="shared" si="134"/>
        <v>25963</v>
      </c>
      <c r="B8619">
        <v>25963</v>
      </c>
      <c r="C8619" t="s">
        <v>22315</v>
      </c>
      <c r="D8619" t="s">
        <v>8790</v>
      </c>
      <c r="E8619" s="363" t="s">
        <v>10087</v>
      </c>
      <c r="F8619"/>
      <c r="G8619"/>
      <c r="H8619"/>
      <c r="I8619" s="615"/>
    </row>
    <row r="8620" spans="1:9" ht="15" x14ac:dyDescent="0.25">
      <c r="A8620" s="609" t="str">
        <f t="shared" si="134"/>
        <v>4759</v>
      </c>
      <c r="B8620">
        <v>4759</v>
      </c>
      <c r="C8620" t="s">
        <v>22316</v>
      </c>
      <c r="D8620" t="s">
        <v>8786</v>
      </c>
      <c r="E8620" s="363" t="s">
        <v>12819</v>
      </c>
      <c r="F8620"/>
      <c r="G8620"/>
      <c r="H8620"/>
      <c r="I8620" s="615"/>
    </row>
    <row r="8621" spans="1:9" ht="15" x14ac:dyDescent="0.25">
      <c r="A8621" s="609" t="str">
        <f t="shared" si="134"/>
        <v>41068</v>
      </c>
      <c r="B8621">
        <v>41068</v>
      </c>
      <c r="C8621" t="s">
        <v>22317</v>
      </c>
      <c r="D8621" t="s">
        <v>8914</v>
      </c>
      <c r="E8621" s="363" t="s">
        <v>32020</v>
      </c>
      <c r="F8621"/>
      <c r="G8621"/>
      <c r="H8621"/>
      <c r="I8621" s="615"/>
    </row>
    <row r="8622" spans="1:9" ht="15" x14ac:dyDescent="0.25">
      <c r="A8622" s="609" t="str">
        <f t="shared" si="134"/>
        <v>1108</v>
      </c>
      <c r="B8622">
        <v>1108</v>
      </c>
      <c r="C8622" t="s">
        <v>22319</v>
      </c>
      <c r="D8622" t="s">
        <v>8796</v>
      </c>
      <c r="E8622" s="363" t="s">
        <v>9684</v>
      </c>
      <c r="F8622"/>
      <c r="G8622"/>
      <c r="H8622"/>
      <c r="I8622" s="615"/>
    </row>
    <row r="8623" spans="1:9" ht="15" x14ac:dyDescent="0.25">
      <c r="A8623" s="609" t="str">
        <f t="shared" si="134"/>
        <v>1117</v>
      </c>
      <c r="B8623">
        <v>1117</v>
      </c>
      <c r="C8623" t="s">
        <v>22320</v>
      </c>
      <c r="D8623" t="s">
        <v>8796</v>
      </c>
      <c r="E8623" s="363" t="s">
        <v>9681</v>
      </c>
      <c r="F8623"/>
      <c r="G8623"/>
      <c r="H8623"/>
      <c r="I8623" s="615"/>
    </row>
    <row r="8624" spans="1:9" ht="15" x14ac:dyDescent="0.25">
      <c r="A8624" s="609" t="str">
        <f t="shared" ref="A8624:A8687" si="135">IF(ISERROR(SEARCH("/",B8624)=6),TRIM(CLEAN(B8624)),IF(SEARCH("/",B8624)=6,IF(LEN(TRIM(CLEAN(B8624)))=7,LEFT(TRIM(CLEAN(B8624)),6)&amp;"00"&amp;RIGHT(TRIM(CLEAN(B8624)),1),LEFT(TRIM(CLEAN(B8624)),6)&amp;"0"&amp;RIGHT(TRIM(CLEAN(B8624)),2)),TRIM(CLEAN(B8624))))</f>
        <v>1118</v>
      </c>
      <c r="B8624">
        <v>1118</v>
      </c>
      <c r="C8624" t="s">
        <v>22321</v>
      </c>
      <c r="D8624" t="s">
        <v>8796</v>
      </c>
      <c r="E8624" s="363" t="s">
        <v>22322</v>
      </c>
      <c r="F8624"/>
      <c r="G8624"/>
      <c r="H8624"/>
      <c r="I8624" s="615"/>
    </row>
    <row r="8625" spans="1:9" ht="15" x14ac:dyDescent="0.25">
      <c r="A8625" s="609" t="str">
        <f t="shared" si="135"/>
        <v>1110</v>
      </c>
      <c r="B8625">
        <v>1110</v>
      </c>
      <c r="C8625" t="s">
        <v>22323</v>
      </c>
      <c r="D8625" t="s">
        <v>8796</v>
      </c>
      <c r="E8625" s="363" t="s">
        <v>22322</v>
      </c>
      <c r="F8625"/>
      <c r="G8625"/>
      <c r="H8625"/>
      <c r="I8625" s="615"/>
    </row>
    <row r="8626" spans="1:9" ht="15" x14ac:dyDescent="0.25">
      <c r="A8626" s="609" t="str">
        <f t="shared" si="135"/>
        <v>12618</v>
      </c>
      <c r="B8626">
        <v>12618</v>
      </c>
      <c r="C8626" t="s">
        <v>22324</v>
      </c>
      <c r="D8626" t="s">
        <v>8781</v>
      </c>
      <c r="E8626" s="363" t="s">
        <v>16576</v>
      </c>
      <c r="F8626"/>
      <c r="G8626"/>
      <c r="H8626"/>
      <c r="I8626" s="615"/>
    </row>
    <row r="8627" spans="1:9" ht="15" x14ac:dyDescent="0.25">
      <c r="A8627" s="609" t="str">
        <f t="shared" si="135"/>
        <v>40784</v>
      </c>
      <c r="B8627">
        <v>40784</v>
      </c>
      <c r="C8627" t="s">
        <v>22325</v>
      </c>
      <c r="D8627" t="s">
        <v>8796</v>
      </c>
      <c r="E8627" s="363" t="s">
        <v>22326</v>
      </c>
      <c r="F8627"/>
      <c r="G8627"/>
      <c r="H8627"/>
      <c r="I8627" s="615"/>
    </row>
    <row r="8628" spans="1:9" ht="15" x14ac:dyDescent="0.25">
      <c r="A8628" s="609" t="str">
        <f t="shared" si="135"/>
        <v>40782</v>
      </c>
      <c r="B8628">
        <v>40782</v>
      </c>
      <c r="C8628" t="s">
        <v>22327</v>
      </c>
      <c r="D8628" t="s">
        <v>8796</v>
      </c>
      <c r="E8628" s="363" t="s">
        <v>22328</v>
      </c>
      <c r="F8628"/>
      <c r="G8628"/>
      <c r="H8628"/>
      <c r="I8628" s="615"/>
    </row>
    <row r="8629" spans="1:9" ht="15" x14ac:dyDescent="0.25">
      <c r="A8629" s="609" t="str">
        <f t="shared" si="135"/>
        <v>40783</v>
      </c>
      <c r="B8629">
        <v>40783</v>
      </c>
      <c r="C8629" t="s">
        <v>22329</v>
      </c>
      <c r="D8629" t="s">
        <v>8796</v>
      </c>
      <c r="E8629" s="363" t="s">
        <v>9218</v>
      </c>
      <c r="F8629"/>
      <c r="G8629"/>
      <c r="H8629"/>
      <c r="I8629" s="615"/>
    </row>
    <row r="8630" spans="1:9" ht="15" x14ac:dyDescent="0.25">
      <c r="A8630" s="609" t="str">
        <f t="shared" si="135"/>
        <v>1109</v>
      </c>
      <c r="B8630">
        <v>1109</v>
      </c>
      <c r="C8630" t="s">
        <v>22330</v>
      </c>
      <c r="D8630" t="s">
        <v>8796</v>
      </c>
      <c r="E8630" s="363" t="s">
        <v>9684</v>
      </c>
      <c r="F8630"/>
      <c r="G8630"/>
      <c r="H8630"/>
      <c r="I8630" s="615"/>
    </row>
    <row r="8631" spans="1:9" ht="15" x14ac:dyDescent="0.25">
      <c r="A8631" s="609" t="str">
        <f t="shared" si="135"/>
        <v>1119</v>
      </c>
      <c r="B8631">
        <v>1119</v>
      </c>
      <c r="C8631" t="s">
        <v>22331</v>
      </c>
      <c r="D8631" t="s">
        <v>8796</v>
      </c>
      <c r="E8631" s="363" t="s">
        <v>19566</v>
      </c>
      <c r="F8631"/>
      <c r="G8631"/>
      <c r="H8631"/>
      <c r="I8631" s="615"/>
    </row>
    <row r="8632" spans="1:9" ht="15" x14ac:dyDescent="0.25">
      <c r="A8632" s="609" t="str">
        <f t="shared" si="135"/>
        <v>13115</v>
      </c>
      <c r="B8632">
        <v>13115</v>
      </c>
      <c r="C8632" t="s">
        <v>22332</v>
      </c>
      <c r="D8632" t="s">
        <v>8796</v>
      </c>
      <c r="E8632" s="363" t="s">
        <v>15142</v>
      </c>
      <c r="F8632"/>
      <c r="G8632"/>
      <c r="H8632"/>
      <c r="I8632" s="615"/>
    </row>
    <row r="8633" spans="1:9" ht="15" x14ac:dyDescent="0.25">
      <c r="A8633" s="609" t="str">
        <f t="shared" si="135"/>
        <v>10541</v>
      </c>
      <c r="B8633">
        <v>10541</v>
      </c>
      <c r="C8633" t="s">
        <v>22333</v>
      </c>
      <c r="D8633" t="s">
        <v>8796</v>
      </c>
      <c r="E8633" s="363" t="s">
        <v>14007</v>
      </c>
      <c r="F8633"/>
      <c r="G8633"/>
      <c r="H8633"/>
      <c r="I8633" s="615"/>
    </row>
    <row r="8634" spans="1:9" ht="15" x14ac:dyDescent="0.25">
      <c r="A8634" s="609" t="str">
        <f t="shared" si="135"/>
        <v>10542</v>
      </c>
      <c r="B8634">
        <v>10542</v>
      </c>
      <c r="C8634" t="s">
        <v>22334</v>
      </c>
      <c r="D8634" t="s">
        <v>8796</v>
      </c>
      <c r="E8634" s="363" t="s">
        <v>22335</v>
      </c>
      <c r="F8634"/>
      <c r="G8634"/>
      <c r="H8634"/>
      <c r="I8634" s="615"/>
    </row>
    <row r="8635" spans="1:9" ht="15" x14ac:dyDescent="0.25">
      <c r="A8635" s="609" t="str">
        <f t="shared" si="135"/>
        <v>10543</v>
      </c>
      <c r="B8635">
        <v>10543</v>
      </c>
      <c r="C8635" t="s">
        <v>22336</v>
      </c>
      <c r="D8635" t="s">
        <v>8796</v>
      </c>
      <c r="E8635" s="363" t="s">
        <v>18666</v>
      </c>
      <c r="F8635"/>
      <c r="G8635"/>
      <c r="H8635"/>
      <c r="I8635" s="615"/>
    </row>
    <row r="8636" spans="1:9" ht="15" x14ac:dyDescent="0.25">
      <c r="A8636" s="609" t="str">
        <f t="shared" si="135"/>
        <v>10544</v>
      </c>
      <c r="B8636">
        <v>10544</v>
      </c>
      <c r="C8636" t="s">
        <v>22337</v>
      </c>
      <c r="D8636" t="s">
        <v>8796</v>
      </c>
      <c r="E8636" s="363" t="s">
        <v>19389</v>
      </c>
      <c r="F8636"/>
      <c r="G8636"/>
      <c r="H8636"/>
      <c r="I8636" s="615"/>
    </row>
    <row r="8637" spans="1:9" ht="15" x14ac:dyDescent="0.25">
      <c r="A8637" s="609" t="str">
        <f t="shared" si="135"/>
        <v>10545</v>
      </c>
      <c r="B8637">
        <v>10545</v>
      </c>
      <c r="C8637" t="s">
        <v>22338</v>
      </c>
      <c r="D8637" t="s">
        <v>8796</v>
      </c>
      <c r="E8637" s="363" t="s">
        <v>19575</v>
      </c>
      <c r="F8637"/>
      <c r="G8637"/>
      <c r="H8637"/>
      <c r="I8637" s="615"/>
    </row>
    <row r="8638" spans="1:9" ht="15" x14ac:dyDescent="0.25">
      <c r="A8638" s="609" t="str">
        <f t="shared" si="135"/>
        <v>38365</v>
      </c>
      <c r="B8638">
        <v>38365</v>
      </c>
      <c r="C8638" t="s">
        <v>22339</v>
      </c>
      <c r="D8638" t="s">
        <v>8779</v>
      </c>
      <c r="E8638" s="363" t="s">
        <v>8817</v>
      </c>
      <c r="F8638"/>
      <c r="G8638"/>
      <c r="H8638"/>
      <c r="I8638" s="615"/>
    </row>
    <row r="8639" spans="1:9" ht="15" x14ac:dyDescent="0.25">
      <c r="A8639" s="609" t="str">
        <f t="shared" si="135"/>
        <v>37745</v>
      </c>
      <c r="B8639">
        <v>37745</v>
      </c>
      <c r="C8639" t="s">
        <v>22340</v>
      </c>
      <c r="D8639" t="s">
        <v>8781</v>
      </c>
      <c r="E8639" s="363" t="s">
        <v>22341</v>
      </c>
      <c r="F8639"/>
      <c r="G8639"/>
      <c r="H8639"/>
      <c r="I8639" s="615"/>
    </row>
    <row r="8640" spans="1:9" ht="15" x14ac:dyDescent="0.25">
      <c r="A8640" s="609" t="str">
        <f t="shared" si="135"/>
        <v>37754</v>
      </c>
      <c r="B8640">
        <v>37754</v>
      </c>
      <c r="C8640" t="s">
        <v>22342</v>
      </c>
      <c r="D8640" t="s">
        <v>8781</v>
      </c>
      <c r="E8640" s="363" t="s">
        <v>22343</v>
      </c>
      <c r="F8640"/>
      <c r="G8640"/>
      <c r="H8640"/>
      <c r="I8640" s="615"/>
    </row>
    <row r="8641" spans="1:9" ht="15" x14ac:dyDescent="0.25">
      <c r="A8641" s="609" t="str">
        <f t="shared" si="135"/>
        <v>37748</v>
      </c>
      <c r="B8641">
        <v>37748</v>
      </c>
      <c r="C8641" t="s">
        <v>22344</v>
      </c>
      <c r="D8641" t="s">
        <v>8781</v>
      </c>
      <c r="E8641" s="363" t="s">
        <v>22345</v>
      </c>
      <c r="F8641"/>
      <c r="G8641"/>
      <c r="H8641"/>
      <c r="I8641" s="615"/>
    </row>
    <row r="8642" spans="1:9" ht="15" x14ac:dyDescent="0.25">
      <c r="A8642" s="609" t="str">
        <f t="shared" si="135"/>
        <v>37761</v>
      </c>
      <c r="B8642">
        <v>37761</v>
      </c>
      <c r="C8642" t="s">
        <v>22346</v>
      </c>
      <c r="D8642" t="s">
        <v>8781</v>
      </c>
      <c r="E8642" s="363" t="s">
        <v>22347</v>
      </c>
      <c r="F8642"/>
      <c r="G8642"/>
      <c r="H8642"/>
      <c r="I8642" s="615"/>
    </row>
    <row r="8643" spans="1:9" ht="15" x14ac:dyDescent="0.25">
      <c r="A8643" s="609" t="str">
        <f t="shared" si="135"/>
        <v>37757</v>
      </c>
      <c r="B8643">
        <v>37757</v>
      </c>
      <c r="C8643" t="s">
        <v>22348</v>
      </c>
      <c r="D8643" t="s">
        <v>8781</v>
      </c>
      <c r="E8643" s="363" t="s">
        <v>22349</v>
      </c>
      <c r="F8643"/>
      <c r="G8643"/>
      <c r="H8643"/>
      <c r="I8643" s="615"/>
    </row>
    <row r="8644" spans="1:9" ht="15" x14ac:dyDescent="0.25">
      <c r="A8644" s="609" t="str">
        <f t="shared" si="135"/>
        <v>37759</v>
      </c>
      <c r="B8644">
        <v>37759</v>
      </c>
      <c r="C8644" t="s">
        <v>22350</v>
      </c>
      <c r="D8644" t="s">
        <v>8781</v>
      </c>
      <c r="E8644" s="363" t="s">
        <v>22351</v>
      </c>
      <c r="F8644"/>
      <c r="G8644"/>
      <c r="H8644"/>
      <c r="I8644" s="615"/>
    </row>
    <row r="8645" spans="1:9" ht="15" x14ac:dyDescent="0.25">
      <c r="A8645" s="609" t="str">
        <f t="shared" si="135"/>
        <v>37766</v>
      </c>
      <c r="B8645">
        <v>37766</v>
      </c>
      <c r="C8645" t="s">
        <v>22352</v>
      </c>
      <c r="D8645" t="s">
        <v>8781</v>
      </c>
      <c r="E8645" s="363" t="s">
        <v>22353</v>
      </c>
      <c r="F8645"/>
      <c r="G8645"/>
      <c r="H8645"/>
      <c r="I8645" s="615"/>
    </row>
    <row r="8646" spans="1:9" ht="15" x14ac:dyDescent="0.25">
      <c r="A8646" s="609" t="str">
        <f t="shared" si="135"/>
        <v>37752</v>
      </c>
      <c r="B8646">
        <v>37752</v>
      </c>
      <c r="C8646" t="s">
        <v>22354</v>
      </c>
      <c r="D8646" t="s">
        <v>8781</v>
      </c>
      <c r="E8646" s="363" t="s">
        <v>22355</v>
      </c>
      <c r="F8646"/>
      <c r="G8646"/>
      <c r="H8646"/>
      <c r="I8646" s="615"/>
    </row>
    <row r="8647" spans="1:9" ht="15" x14ac:dyDescent="0.25">
      <c r="A8647" s="609" t="str">
        <f t="shared" si="135"/>
        <v>37760</v>
      </c>
      <c r="B8647">
        <v>37760</v>
      </c>
      <c r="C8647" t="s">
        <v>22356</v>
      </c>
      <c r="D8647" t="s">
        <v>8781</v>
      </c>
      <c r="E8647" s="363" t="s">
        <v>22357</v>
      </c>
      <c r="F8647"/>
      <c r="G8647"/>
      <c r="H8647"/>
      <c r="I8647" s="615"/>
    </row>
    <row r="8648" spans="1:9" ht="15" x14ac:dyDescent="0.25">
      <c r="A8648" s="609" t="str">
        <f t="shared" si="135"/>
        <v>37765</v>
      </c>
      <c r="B8648">
        <v>37765</v>
      </c>
      <c r="C8648" t="s">
        <v>22358</v>
      </c>
      <c r="D8648" t="s">
        <v>8781</v>
      </c>
      <c r="E8648" s="363" t="s">
        <v>22359</v>
      </c>
      <c r="F8648"/>
      <c r="G8648"/>
      <c r="H8648"/>
      <c r="I8648" s="615"/>
    </row>
    <row r="8649" spans="1:9" ht="15" x14ac:dyDescent="0.25">
      <c r="A8649" s="609" t="str">
        <f t="shared" si="135"/>
        <v>37746</v>
      </c>
      <c r="B8649">
        <v>37746</v>
      </c>
      <c r="C8649" t="s">
        <v>22360</v>
      </c>
      <c r="D8649" t="s">
        <v>8781</v>
      </c>
      <c r="E8649" s="363" t="s">
        <v>22361</v>
      </c>
      <c r="F8649"/>
      <c r="G8649"/>
      <c r="H8649"/>
      <c r="I8649" s="615"/>
    </row>
    <row r="8650" spans="1:9" ht="15" x14ac:dyDescent="0.25">
      <c r="A8650" s="609" t="str">
        <f t="shared" si="135"/>
        <v>37750</v>
      </c>
      <c r="B8650">
        <v>37750</v>
      </c>
      <c r="C8650" t="s">
        <v>22362</v>
      </c>
      <c r="D8650" t="s">
        <v>8781</v>
      </c>
      <c r="E8650" s="363" t="s">
        <v>22363</v>
      </c>
      <c r="F8650"/>
      <c r="G8650"/>
      <c r="H8650"/>
      <c r="I8650" s="615"/>
    </row>
    <row r="8651" spans="1:9" ht="15" x14ac:dyDescent="0.25">
      <c r="A8651" s="609" t="str">
        <f t="shared" si="135"/>
        <v>37753</v>
      </c>
      <c r="B8651">
        <v>37753</v>
      </c>
      <c r="C8651" t="s">
        <v>22364</v>
      </c>
      <c r="D8651" t="s">
        <v>8781</v>
      </c>
      <c r="E8651" s="363" t="s">
        <v>22365</v>
      </c>
      <c r="F8651"/>
      <c r="G8651"/>
      <c r="H8651"/>
      <c r="I8651" s="615"/>
    </row>
    <row r="8652" spans="1:9" ht="15" x14ac:dyDescent="0.25">
      <c r="A8652" s="609" t="str">
        <f t="shared" si="135"/>
        <v>37756</v>
      </c>
      <c r="B8652">
        <v>37756</v>
      </c>
      <c r="C8652" t="s">
        <v>22366</v>
      </c>
      <c r="D8652" t="s">
        <v>8781</v>
      </c>
      <c r="E8652" s="363" t="s">
        <v>22347</v>
      </c>
      <c r="F8652"/>
      <c r="G8652"/>
      <c r="H8652"/>
      <c r="I8652" s="615"/>
    </row>
    <row r="8653" spans="1:9" ht="15" x14ac:dyDescent="0.25">
      <c r="A8653" s="609" t="str">
        <f t="shared" si="135"/>
        <v>37755</v>
      </c>
      <c r="B8653">
        <v>37755</v>
      </c>
      <c r="C8653" t="s">
        <v>22367</v>
      </c>
      <c r="D8653" t="s">
        <v>8781</v>
      </c>
      <c r="E8653" s="363" t="s">
        <v>22368</v>
      </c>
      <c r="F8653"/>
      <c r="G8653"/>
      <c r="H8653"/>
      <c r="I8653" s="615"/>
    </row>
    <row r="8654" spans="1:9" ht="15" x14ac:dyDescent="0.25">
      <c r="A8654" s="609" t="str">
        <f t="shared" si="135"/>
        <v>37758</v>
      </c>
      <c r="B8654">
        <v>37758</v>
      </c>
      <c r="C8654" t="s">
        <v>22369</v>
      </c>
      <c r="D8654" t="s">
        <v>8781</v>
      </c>
      <c r="E8654" s="363" t="s">
        <v>22370</v>
      </c>
      <c r="F8654"/>
      <c r="G8654"/>
      <c r="H8654"/>
      <c r="I8654" s="615"/>
    </row>
    <row r="8655" spans="1:9" ht="15" x14ac:dyDescent="0.25">
      <c r="A8655" s="609" t="str">
        <f t="shared" si="135"/>
        <v>37747</v>
      </c>
      <c r="B8655">
        <v>37747</v>
      </c>
      <c r="C8655" t="s">
        <v>22371</v>
      </c>
      <c r="D8655" t="s">
        <v>8781</v>
      </c>
      <c r="E8655" s="363" t="s">
        <v>22372</v>
      </c>
      <c r="F8655"/>
      <c r="G8655"/>
      <c r="H8655"/>
      <c r="I8655" s="615"/>
    </row>
    <row r="8656" spans="1:9" ht="15" x14ac:dyDescent="0.25">
      <c r="A8656" s="609" t="str">
        <f t="shared" si="135"/>
        <v>37767</v>
      </c>
      <c r="B8656">
        <v>37767</v>
      </c>
      <c r="C8656" t="s">
        <v>22373</v>
      </c>
      <c r="D8656" t="s">
        <v>8781</v>
      </c>
      <c r="E8656" s="363" t="s">
        <v>22374</v>
      </c>
      <c r="F8656"/>
      <c r="G8656"/>
      <c r="H8656"/>
      <c r="I8656" s="615"/>
    </row>
    <row r="8657" spans="1:9" ht="15" x14ac:dyDescent="0.25">
      <c r="A8657" s="609" t="str">
        <f t="shared" si="135"/>
        <v>37751</v>
      </c>
      <c r="B8657">
        <v>37751</v>
      </c>
      <c r="C8657" t="s">
        <v>22375</v>
      </c>
      <c r="D8657" t="s">
        <v>8781</v>
      </c>
      <c r="E8657" s="363" t="s">
        <v>22374</v>
      </c>
      <c r="F8657"/>
      <c r="G8657"/>
      <c r="H8657"/>
      <c r="I8657" s="615"/>
    </row>
    <row r="8658" spans="1:9" ht="15" x14ac:dyDescent="0.25">
      <c r="A8658" s="609" t="str">
        <f t="shared" si="135"/>
        <v>37749</v>
      </c>
      <c r="B8658">
        <v>37749</v>
      </c>
      <c r="C8658" t="s">
        <v>22376</v>
      </c>
      <c r="D8658" t="s">
        <v>8781</v>
      </c>
      <c r="E8658" s="363" t="s">
        <v>22377</v>
      </c>
      <c r="F8658"/>
      <c r="G8658"/>
      <c r="H8658"/>
      <c r="I8658" s="615"/>
    </row>
    <row r="8659" spans="1:9" ht="15" x14ac:dyDescent="0.25">
      <c r="A8659" s="609" t="str">
        <f t="shared" si="135"/>
        <v>1159</v>
      </c>
      <c r="B8659">
        <v>1159</v>
      </c>
      <c r="C8659" t="s">
        <v>22378</v>
      </c>
      <c r="D8659" t="s">
        <v>8781</v>
      </c>
      <c r="E8659" s="363" t="s">
        <v>22379</v>
      </c>
      <c r="F8659"/>
      <c r="G8659"/>
      <c r="H8659"/>
      <c r="I8659" s="615"/>
    </row>
    <row r="8660" spans="1:9" ht="15" x14ac:dyDescent="0.25">
      <c r="A8660" s="609" t="str">
        <f t="shared" si="135"/>
        <v>12114</v>
      </c>
      <c r="B8660">
        <v>12114</v>
      </c>
      <c r="C8660" t="s">
        <v>22380</v>
      </c>
      <c r="D8660" t="s">
        <v>8781</v>
      </c>
      <c r="E8660" s="363" t="s">
        <v>22381</v>
      </c>
      <c r="F8660"/>
      <c r="G8660"/>
      <c r="H8660"/>
      <c r="I8660" s="615"/>
    </row>
    <row r="8661" spans="1:9" ht="15" x14ac:dyDescent="0.25">
      <c r="A8661" s="609" t="str">
        <f t="shared" si="135"/>
        <v>38106</v>
      </c>
      <c r="B8661">
        <v>38106</v>
      </c>
      <c r="C8661" t="s">
        <v>22382</v>
      </c>
      <c r="D8661" t="s">
        <v>8781</v>
      </c>
      <c r="E8661" s="363" t="s">
        <v>8845</v>
      </c>
      <c r="F8661"/>
      <c r="G8661"/>
      <c r="H8661"/>
      <c r="I8661" s="615"/>
    </row>
    <row r="8662" spans="1:9" ht="15" x14ac:dyDescent="0.25">
      <c r="A8662" s="609" t="str">
        <f t="shared" si="135"/>
        <v>38085</v>
      </c>
      <c r="B8662">
        <v>38085</v>
      </c>
      <c r="C8662" t="s">
        <v>22383</v>
      </c>
      <c r="D8662" t="s">
        <v>8781</v>
      </c>
      <c r="E8662" s="363" t="s">
        <v>9145</v>
      </c>
      <c r="F8662"/>
      <c r="G8662"/>
      <c r="H8662"/>
      <c r="I8662" s="615"/>
    </row>
    <row r="8663" spans="1:9" ht="15" x14ac:dyDescent="0.25">
      <c r="A8663" s="609" t="str">
        <f t="shared" si="135"/>
        <v>38599</v>
      </c>
      <c r="B8663">
        <v>38599</v>
      </c>
      <c r="C8663" t="s">
        <v>22384</v>
      </c>
      <c r="D8663" t="s">
        <v>8781</v>
      </c>
      <c r="E8663" s="363" t="s">
        <v>15748</v>
      </c>
      <c r="F8663"/>
      <c r="G8663"/>
      <c r="H8663"/>
      <c r="I8663" s="615"/>
    </row>
    <row r="8664" spans="1:9" ht="15" x14ac:dyDescent="0.25">
      <c r="A8664" s="609" t="str">
        <f t="shared" si="135"/>
        <v>38596</v>
      </c>
      <c r="B8664">
        <v>38596</v>
      </c>
      <c r="C8664" t="s">
        <v>22385</v>
      </c>
      <c r="D8664" t="s">
        <v>8781</v>
      </c>
      <c r="E8664" s="363" t="s">
        <v>10244</v>
      </c>
      <c r="F8664"/>
      <c r="G8664"/>
      <c r="H8664"/>
      <c r="I8664" s="615"/>
    </row>
    <row r="8665" spans="1:9" ht="15" x14ac:dyDescent="0.25">
      <c r="A8665" s="609" t="str">
        <f t="shared" si="135"/>
        <v>38600</v>
      </c>
      <c r="B8665">
        <v>38600</v>
      </c>
      <c r="C8665" t="s">
        <v>22386</v>
      </c>
      <c r="D8665" t="s">
        <v>8781</v>
      </c>
      <c r="E8665" s="363" t="s">
        <v>10995</v>
      </c>
      <c r="F8665"/>
      <c r="G8665"/>
      <c r="H8665"/>
      <c r="I8665" s="615"/>
    </row>
    <row r="8666" spans="1:9" ht="15" x14ac:dyDescent="0.25">
      <c r="A8666" s="609" t="str">
        <f t="shared" si="135"/>
        <v>38597</v>
      </c>
      <c r="B8666">
        <v>38597</v>
      </c>
      <c r="C8666" t="s">
        <v>22387</v>
      </c>
      <c r="D8666" t="s">
        <v>8781</v>
      </c>
      <c r="E8666" s="363" t="s">
        <v>9038</v>
      </c>
      <c r="F8666"/>
      <c r="G8666"/>
      <c r="H8666"/>
      <c r="I8666" s="615"/>
    </row>
    <row r="8667" spans="1:9" ht="15" x14ac:dyDescent="0.25">
      <c r="A8667" s="609" t="str">
        <f t="shared" si="135"/>
        <v>659</v>
      </c>
      <c r="B8667">
        <v>659</v>
      </c>
      <c r="C8667" t="s">
        <v>22388</v>
      </c>
      <c r="D8667" t="s">
        <v>8781</v>
      </c>
      <c r="E8667" s="363" t="s">
        <v>8820</v>
      </c>
      <c r="F8667"/>
      <c r="G8667"/>
      <c r="H8667"/>
      <c r="I8667" s="615"/>
    </row>
    <row r="8668" spans="1:9" ht="15" x14ac:dyDescent="0.25">
      <c r="A8668" s="609" t="str">
        <f t="shared" si="135"/>
        <v>660</v>
      </c>
      <c r="B8668">
        <v>660</v>
      </c>
      <c r="C8668" t="s">
        <v>22389</v>
      </c>
      <c r="D8668" t="s">
        <v>8781</v>
      </c>
      <c r="E8668" s="363" t="s">
        <v>8945</v>
      </c>
      <c r="F8668"/>
      <c r="G8668"/>
      <c r="H8668"/>
      <c r="I8668" s="615"/>
    </row>
    <row r="8669" spans="1:9" ht="15" x14ac:dyDescent="0.25">
      <c r="A8669" s="609" t="str">
        <f t="shared" si="135"/>
        <v>658</v>
      </c>
      <c r="B8669">
        <v>658</v>
      </c>
      <c r="C8669" t="s">
        <v>22390</v>
      </c>
      <c r="D8669" t="s">
        <v>8781</v>
      </c>
      <c r="E8669" s="363" t="s">
        <v>17193</v>
      </c>
      <c r="F8669"/>
      <c r="G8669"/>
      <c r="H8669"/>
      <c r="I8669" s="615"/>
    </row>
    <row r="8670" spans="1:9" ht="15" x14ac:dyDescent="0.25">
      <c r="A8670" s="609" t="str">
        <f t="shared" si="135"/>
        <v>38548</v>
      </c>
      <c r="B8670">
        <v>38548</v>
      </c>
      <c r="C8670" t="s">
        <v>22391</v>
      </c>
      <c r="D8670" t="s">
        <v>8781</v>
      </c>
      <c r="E8670" s="363" t="s">
        <v>11020</v>
      </c>
      <c r="F8670"/>
      <c r="G8670"/>
      <c r="H8670"/>
      <c r="I8670" s="615"/>
    </row>
    <row r="8671" spans="1:9" ht="15" x14ac:dyDescent="0.25">
      <c r="A8671" s="609" t="str">
        <f t="shared" si="135"/>
        <v>34649</v>
      </c>
      <c r="B8671">
        <v>34649</v>
      </c>
      <c r="C8671" t="s">
        <v>22392</v>
      </c>
      <c r="D8671" t="s">
        <v>8781</v>
      </c>
      <c r="E8671" s="363" t="s">
        <v>8816</v>
      </c>
      <c r="F8671"/>
      <c r="G8671"/>
      <c r="H8671"/>
      <c r="I8671" s="615"/>
    </row>
    <row r="8672" spans="1:9" ht="15" x14ac:dyDescent="0.25">
      <c r="A8672" s="609" t="str">
        <f t="shared" si="135"/>
        <v>34655</v>
      </c>
      <c r="B8672">
        <v>34655</v>
      </c>
      <c r="C8672" t="s">
        <v>22393</v>
      </c>
      <c r="D8672" t="s">
        <v>8781</v>
      </c>
      <c r="E8672" s="363" t="s">
        <v>8843</v>
      </c>
      <c r="F8672"/>
      <c r="G8672"/>
      <c r="H8672"/>
      <c r="I8672" s="615"/>
    </row>
    <row r="8673" spans="1:9" ht="15" x14ac:dyDescent="0.25">
      <c r="A8673" s="609" t="str">
        <f t="shared" si="135"/>
        <v>40607</v>
      </c>
      <c r="B8673">
        <v>40607</v>
      </c>
      <c r="C8673" t="s">
        <v>22394</v>
      </c>
      <c r="D8673" t="s">
        <v>8781</v>
      </c>
      <c r="E8673" s="363" t="s">
        <v>9594</v>
      </c>
      <c r="F8673"/>
      <c r="G8673"/>
      <c r="H8673"/>
      <c r="I8673" s="615"/>
    </row>
    <row r="8674" spans="1:9" ht="15" x14ac:dyDescent="0.25">
      <c r="A8674" s="609" t="str">
        <f t="shared" si="135"/>
        <v>567</v>
      </c>
      <c r="B8674">
        <v>567</v>
      </c>
      <c r="C8674" t="s">
        <v>22395</v>
      </c>
      <c r="D8674" t="s">
        <v>8796</v>
      </c>
      <c r="E8674" s="363" t="s">
        <v>10269</v>
      </c>
      <c r="F8674"/>
      <c r="G8674"/>
      <c r="H8674"/>
      <c r="I8674" s="615"/>
    </row>
    <row r="8675" spans="1:9" ht="15" x14ac:dyDescent="0.25">
      <c r="A8675" s="609" t="str">
        <f t="shared" si="135"/>
        <v>574</v>
      </c>
      <c r="B8675">
        <v>574</v>
      </c>
      <c r="C8675" t="s">
        <v>22396</v>
      </c>
      <c r="D8675" t="s">
        <v>8796</v>
      </c>
      <c r="E8675" s="363" t="s">
        <v>22397</v>
      </c>
      <c r="F8675"/>
      <c r="G8675"/>
      <c r="H8675"/>
      <c r="I8675" s="615"/>
    </row>
    <row r="8676" spans="1:9" ht="15" x14ac:dyDescent="0.25">
      <c r="A8676" s="609" t="str">
        <f t="shared" si="135"/>
        <v>568</v>
      </c>
      <c r="B8676">
        <v>568</v>
      </c>
      <c r="C8676" t="s">
        <v>22398</v>
      </c>
      <c r="D8676" t="s">
        <v>8796</v>
      </c>
      <c r="E8676" s="363" t="s">
        <v>22399</v>
      </c>
      <c r="F8676"/>
      <c r="G8676"/>
      <c r="H8676"/>
      <c r="I8676" s="615"/>
    </row>
    <row r="8677" spans="1:9" ht="15" x14ac:dyDescent="0.25">
      <c r="A8677" s="609" t="str">
        <f t="shared" si="135"/>
        <v>585</v>
      </c>
      <c r="B8677">
        <v>585</v>
      </c>
      <c r="C8677" t="s">
        <v>22400</v>
      </c>
      <c r="D8677" t="s">
        <v>8790</v>
      </c>
      <c r="E8677" s="363" t="s">
        <v>22401</v>
      </c>
      <c r="F8677"/>
      <c r="G8677"/>
      <c r="H8677"/>
      <c r="I8677" s="615"/>
    </row>
    <row r="8678" spans="1:9" ht="15" x14ac:dyDescent="0.25">
      <c r="A8678" s="609" t="str">
        <f t="shared" si="135"/>
        <v>4777</v>
      </c>
      <c r="B8678">
        <v>4777</v>
      </c>
      <c r="C8678" t="s">
        <v>22402</v>
      </c>
      <c r="D8678" t="s">
        <v>8790</v>
      </c>
      <c r="E8678" s="363" t="s">
        <v>16447</v>
      </c>
      <c r="F8678"/>
      <c r="G8678"/>
      <c r="H8678"/>
      <c r="I8678" s="615"/>
    </row>
    <row r="8679" spans="1:9" ht="15" x14ac:dyDescent="0.25">
      <c r="A8679" s="609" t="str">
        <f t="shared" si="135"/>
        <v>587</v>
      </c>
      <c r="B8679">
        <v>587</v>
      </c>
      <c r="C8679" t="s">
        <v>22403</v>
      </c>
      <c r="D8679" t="s">
        <v>8790</v>
      </c>
      <c r="E8679" s="363" t="s">
        <v>9458</v>
      </c>
      <c r="F8679"/>
      <c r="G8679"/>
      <c r="H8679"/>
      <c r="I8679" s="615"/>
    </row>
    <row r="8680" spans="1:9" ht="15" x14ac:dyDescent="0.25">
      <c r="A8680" s="609" t="str">
        <f t="shared" si="135"/>
        <v>590</v>
      </c>
      <c r="B8680">
        <v>590</v>
      </c>
      <c r="C8680" t="s">
        <v>22404</v>
      </c>
      <c r="D8680" t="s">
        <v>8790</v>
      </c>
      <c r="E8680" s="363" t="s">
        <v>10286</v>
      </c>
      <c r="F8680"/>
      <c r="G8680"/>
      <c r="H8680"/>
      <c r="I8680" s="615"/>
    </row>
    <row r="8681" spans="1:9" ht="15" x14ac:dyDescent="0.25">
      <c r="A8681" s="609" t="str">
        <f t="shared" si="135"/>
        <v>592</v>
      </c>
      <c r="B8681">
        <v>592</v>
      </c>
      <c r="C8681" t="s">
        <v>22405</v>
      </c>
      <c r="D8681" t="s">
        <v>8790</v>
      </c>
      <c r="E8681" s="363" t="s">
        <v>9458</v>
      </c>
      <c r="F8681"/>
      <c r="G8681"/>
      <c r="H8681"/>
      <c r="I8681" s="615"/>
    </row>
    <row r="8682" spans="1:9" ht="15" x14ac:dyDescent="0.25">
      <c r="A8682" s="609" t="str">
        <f t="shared" si="135"/>
        <v>586</v>
      </c>
      <c r="B8682">
        <v>586</v>
      </c>
      <c r="C8682" t="s">
        <v>22406</v>
      </c>
      <c r="D8682" t="s">
        <v>8796</v>
      </c>
      <c r="E8682" s="363" t="s">
        <v>15971</v>
      </c>
      <c r="F8682"/>
      <c r="G8682"/>
      <c r="H8682"/>
      <c r="I8682" s="615"/>
    </row>
    <row r="8683" spans="1:9" ht="15" x14ac:dyDescent="0.25">
      <c r="A8683" s="609" t="str">
        <f t="shared" si="135"/>
        <v>591</v>
      </c>
      <c r="B8683">
        <v>591</v>
      </c>
      <c r="C8683" t="s">
        <v>22407</v>
      </c>
      <c r="D8683" t="s">
        <v>8790</v>
      </c>
      <c r="E8683" s="363" t="s">
        <v>22401</v>
      </c>
      <c r="F8683"/>
      <c r="G8683"/>
      <c r="H8683"/>
      <c r="I8683" s="615"/>
    </row>
    <row r="8684" spans="1:9" ht="15" x14ac:dyDescent="0.25">
      <c r="A8684" s="609" t="str">
        <f t="shared" si="135"/>
        <v>588</v>
      </c>
      <c r="B8684">
        <v>588</v>
      </c>
      <c r="C8684" t="s">
        <v>22408</v>
      </c>
      <c r="D8684" t="s">
        <v>8796</v>
      </c>
      <c r="E8684" s="363" t="s">
        <v>18631</v>
      </c>
      <c r="F8684"/>
      <c r="G8684"/>
      <c r="H8684"/>
      <c r="I8684" s="615"/>
    </row>
    <row r="8685" spans="1:9" ht="15" x14ac:dyDescent="0.25">
      <c r="A8685" s="609" t="str">
        <f t="shared" si="135"/>
        <v>589</v>
      </c>
      <c r="B8685">
        <v>589</v>
      </c>
      <c r="C8685" t="s">
        <v>22409</v>
      </c>
      <c r="D8685" t="s">
        <v>8796</v>
      </c>
      <c r="E8685" s="363" t="s">
        <v>22410</v>
      </c>
      <c r="F8685"/>
      <c r="G8685"/>
      <c r="H8685"/>
      <c r="I8685" s="615"/>
    </row>
    <row r="8686" spans="1:9" ht="15" x14ac:dyDescent="0.25">
      <c r="A8686" s="609" t="str">
        <f t="shared" si="135"/>
        <v>584</v>
      </c>
      <c r="B8686">
        <v>584</v>
      </c>
      <c r="C8686" t="s">
        <v>22411</v>
      </c>
      <c r="D8686" t="s">
        <v>8796</v>
      </c>
      <c r="E8686" s="363" t="s">
        <v>19548</v>
      </c>
      <c r="F8686"/>
      <c r="G8686"/>
      <c r="H8686"/>
      <c r="I8686" s="615"/>
    </row>
    <row r="8687" spans="1:9" ht="15" x14ac:dyDescent="0.25">
      <c r="A8687" s="609" t="str">
        <f t="shared" si="135"/>
        <v>1165</v>
      </c>
      <c r="B8687">
        <v>1165</v>
      </c>
      <c r="C8687" t="s">
        <v>22412</v>
      </c>
      <c r="D8687" t="s">
        <v>8781</v>
      </c>
      <c r="E8687" s="363" t="s">
        <v>9223</v>
      </c>
      <c r="F8687"/>
      <c r="G8687"/>
      <c r="H8687"/>
      <c r="I8687" s="615"/>
    </row>
    <row r="8688" spans="1:9" ht="15" x14ac:dyDescent="0.25">
      <c r="A8688" s="609" t="str">
        <f t="shared" ref="A8688:A8751" si="136">IF(ISERROR(SEARCH("/",B8688)=6),TRIM(CLEAN(B8688)),IF(SEARCH("/",B8688)=6,IF(LEN(TRIM(CLEAN(B8688)))=7,LEFT(TRIM(CLEAN(B8688)),6)&amp;"00"&amp;RIGHT(TRIM(CLEAN(B8688)),1),LEFT(TRIM(CLEAN(B8688)),6)&amp;"0"&amp;RIGHT(TRIM(CLEAN(B8688)),2)),TRIM(CLEAN(B8688))))</f>
        <v>1164</v>
      </c>
      <c r="B8688">
        <v>1164</v>
      </c>
      <c r="C8688" t="s">
        <v>22413</v>
      </c>
      <c r="D8688" t="s">
        <v>8781</v>
      </c>
      <c r="E8688" s="363" t="s">
        <v>9747</v>
      </c>
      <c r="F8688"/>
      <c r="G8688"/>
      <c r="H8688"/>
      <c r="I8688" s="615"/>
    </row>
    <row r="8689" spans="1:9" ht="15" x14ac:dyDescent="0.25">
      <c r="A8689" s="609" t="str">
        <f t="shared" si="136"/>
        <v>1162</v>
      </c>
      <c r="B8689">
        <v>1162</v>
      </c>
      <c r="C8689" t="s">
        <v>22414</v>
      </c>
      <c r="D8689" t="s">
        <v>8781</v>
      </c>
      <c r="E8689" s="363" t="s">
        <v>9038</v>
      </c>
      <c r="F8689"/>
      <c r="G8689"/>
      <c r="H8689"/>
      <c r="I8689" s="615"/>
    </row>
    <row r="8690" spans="1:9" ht="15" x14ac:dyDescent="0.25">
      <c r="A8690" s="609" t="str">
        <f t="shared" si="136"/>
        <v>12395</v>
      </c>
      <c r="B8690">
        <v>12395</v>
      </c>
      <c r="C8690" t="s">
        <v>22415</v>
      </c>
      <c r="D8690" t="s">
        <v>8781</v>
      </c>
      <c r="E8690" s="363" t="s">
        <v>8784</v>
      </c>
      <c r="F8690"/>
      <c r="G8690"/>
      <c r="H8690"/>
      <c r="I8690" s="615"/>
    </row>
    <row r="8691" spans="1:9" ht="15" x14ac:dyDescent="0.25">
      <c r="A8691" s="609" t="str">
        <f t="shared" si="136"/>
        <v>1170</v>
      </c>
      <c r="B8691">
        <v>1170</v>
      </c>
      <c r="C8691" t="s">
        <v>22416</v>
      </c>
      <c r="D8691" t="s">
        <v>8781</v>
      </c>
      <c r="E8691" s="363" t="s">
        <v>9987</v>
      </c>
      <c r="F8691"/>
      <c r="G8691"/>
      <c r="H8691"/>
      <c r="I8691" s="615"/>
    </row>
    <row r="8692" spans="1:9" ht="15" x14ac:dyDescent="0.25">
      <c r="A8692" s="609" t="str">
        <f t="shared" si="136"/>
        <v>1169</v>
      </c>
      <c r="B8692">
        <v>1169</v>
      </c>
      <c r="C8692" t="s">
        <v>22417</v>
      </c>
      <c r="D8692" t="s">
        <v>8781</v>
      </c>
      <c r="E8692" s="363" t="s">
        <v>18038</v>
      </c>
      <c r="F8692"/>
      <c r="G8692"/>
      <c r="H8692"/>
      <c r="I8692" s="615"/>
    </row>
    <row r="8693" spans="1:9" ht="15" x14ac:dyDescent="0.25">
      <c r="A8693" s="609" t="str">
        <f t="shared" si="136"/>
        <v>1166</v>
      </c>
      <c r="B8693">
        <v>1166</v>
      </c>
      <c r="C8693" t="s">
        <v>22418</v>
      </c>
      <c r="D8693" t="s">
        <v>8781</v>
      </c>
      <c r="E8693" s="363" t="s">
        <v>9152</v>
      </c>
      <c r="F8693"/>
      <c r="G8693"/>
      <c r="H8693"/>
      <c r="I8693" s="615"/>
    </row>
    <row r="8694" spans="1:9" ht="15" x14ac:dyDescent="0.25">
      <c r="A8694" s="609" t="str">
        <f t="shared" si="136"/>
        <v>1163</v>
      </c>
      <c r="B8694">
        <v>1163</v>
      </c>
      <c r="C8694" t="s">
        <v>22419</v>
      </c>
      <c r="D8694" t="s">
        <v>8781</v>
      </c>
      <c r="E8694" s="363" t="s">
        <v>10602</v>
      </c>
      <c r="F8694"/>
      <c r="G8694"/>
      <c r="H8694"/>
      <c r="I8694" s="615"/>
    </row>
    <row r="8695" spans="1:9" ht="15" x14ac:dyDescent="0.25">
      <c r="A8695" s="609" t="str">
        <f t="shared" si="136"/>
        <v>12396</v>
      </c>
      <c r="B8695">
        <v>12396</v>
      </c>
      <c r="C8695" t="s">
        <v>22420</v>
      </c>
      <c r="D8695" t="s">
        <v>8781</v>
      </c>
      <c r="E8695" s="363" t="s">
        <v>8784</v>
      </c>
      <c r="F8695"/>
      <c r="G8695"/>
      <c r="H8695"/>
      <c r="I8695" s="615"/>
    </row>
    <row r="8696" spans="1:9" ht="15" x14ac:dyDescent="0.25">
      <c r="A8696" s="609" t="str">
        <f t="shared" si="136"/>
        <v>1168</v>
      </c>
      <c r="B8696">
        <v>1168</v>
      </c>
      <c r="C8696" t="s">
        <v>22421</v>
      </c>
      <c r="D8696" t="s">
        <v>8781</v>
      </c>
      <c r="E8696" s="363" t="s">
        <v>9869</v>
      </c>
      <c r="F8696"/>
      <c r="G8696"/>
      <c r="H8696"/>
      <c r="I8696" s="615"/>
    </row>
    <row r="8697" spans="1:9" ht="15" x14ac:dyDescent="0.25">
      <c r="A8697" s="609" t="str">
        <f t="shared" si="136"/>
        <v>1167</v>
      </c>
      <c r="B8697">
        <v>1167</v>
      </c>
      <c r="C8697" t="s">
        <v>22422</v>
      </c>
      <c r="D8697" t="s">
        <v>8781</v>
      </c>
      <c r="E8697" s="363" t="s">
        <v>22423</v>
      </c>
      <c r="F8697"/>
      <c r="G8697"/>
      <c r="H8697"/>
      <c r="I8697" s="615"/>
    </row>
    <row r="8698" spans="1:9" ht="15" x14ac:dyDescent="0.25">
      <c r="A8698" s="609" t="str">
        <f t="shared" si="136"/>
        <v>36331</v>
      </c>
      <c r="B8698">
        <v>36331</v>
      </c>
      <c r="C8698" t="s">
        <v>22424</v>
      </c>
      <c r="D8698" t="s">
        <v>8781</v>
      </c>
      <c r="E8698" s="363" t="s">
        <v>9816</v>
      </c>
      <c r="F8698"/>
      <c r="G8698"/>
      <c r="H8698"/>
      <c r="I8698" s="615"/>
    </row>
    <row r="8699" spans="1:9" ht="15" x14ac:dyDescent="0.25">
      <c r="A8699" s="609" t="str">
        <f t="shared" si="136"/>
        <v>36346</v>
      </c>
      <c r="B8699">
        <v>36346</v>
      </c>
      <c r="C8699" t="s">
        <v>22425</v>
      </c>
      <c r="D8699" t="s">
        <v>8781</v>
      </c>
      <c r="E8699" s="363" t="s">
        <v>8784</v>
      </c>
      <c r="F8699"/>
      <c r="G8699"/>
      <c r="H8699"/>
      <c r="I8699" s="615"/>
    </row>
    <row r="8700" spans="1:9" ht="15" x14ac:dyDescent="0.25">
      <c r="A8700" s="609" t="str">
        <f t="shared" si="136"/>
        <v>1210</v>
      </c>
      <c r="B8700">
        <v>1210</v>
      </c>
      <c r="C8700" t="s">
        <v>22426</v>
      </c>
      <c r="D8700" t="s">
        <v>8781</v>
      </c>
      <c r="E8700" s="363" t="s">
        <v>19446</v>
      </c>
      <c r="F8700"/>
      <c r="G8700"/>
      <c r="H8700"/>
      <c r="I8700" s="615"/>
    </row>
    <row r="8701" spans="1:9" ht="15" x14ac:dyDescent="0.25">
      <c r="A8701" s="609" t="str">
        <f t="shared" si="136"/>
        <v>1203</v>
      </c>
      <c r="B8701">
        <v>1203</v>
      </c>
      <c r="C8701" t="s">
        <v>22427</v>
      </c>
      <c r="D8701" t="s">
        <v>8781</v>
      </c>
      <c r="E8701" s="363" t="s">
        <v>9782</v>
      </c>
      <c r="F8701"/>
      <c r="G8701"/>
      <c r="H8701"/>
      <c r="I8701" s="615"/>
    </row>
    <row r="8702" spans="1:9" ht="15" x14ac:dyDescent="0.25">
      <c r="A8702" s="609" t="str">
        <f t="shared" si="136"/>
        <v>1197</v>
      </c>
      <c r="B8702">
        <v>1197</v>
      </c>
      <c r="C8702" t="s">
        <v>22428</v>
      </c>
      <c r="D8702" t="s">
        <v>8781</v>
      </c>
      <c r="E8702" s="363" t="s">
        <v>9055</v>
      </c>
      <c r="F8702"/>
      <c r="G8702"/>
      <c r="H8702"/>
      <c r="I8702" s="615"/>
    </row>
    <row r="8703" spans="1:9" ht="15" x14ac:dyDescent="0.25">
      <c r="A8703" s="609" t="str">
        <f t="shared" si="136"/>
        <v>1202</v>
      </c>
      <c r="B8703">
        <v>1202</v>
      </c>
      <c r="C8703" t="s">
        <v>22429</v>
      </c>
      <c r="D8703" t="s">
        <v>8781</v>
      </c>
      <c r="E8703" s="363" t="s">
        <v>14710</v>
      </c>
      <c r="F8703"/>
      <c r="G8703"/>
      <c r="H8703"/>
      <c r="I8703" s="615"/>
    </row>
    <row r="8704" spans="1:9" ht="15" x14ac:dyDescent="0.25">
      <c r="A8704" s="609" t="str">
        <f t="shared" si="136"/>
        <v>1188</v>
      </c>
      <c r="B8704">
        <v>1188</v>
      </c>
      <c r="C8704" t="s">
        <v>22430</v>
      </c>
      <c r="D8704" t="s">
        <v>8781</v>
      </c>
      <c r="E8704" s="363" t="s">
        <v>22431</v>
      </c>
      <c r="F8704"/>
      <c r="G8704"/>
      <c r="H8704"/>
      <c r="I8704" s="615"/>
    </row>
    <row r="8705" spans="1:9" ht="15" x14ac:dyDescent="0.25">
      <c r="A8705" s="609" t="str">
        <f t="shared" si="136"/>
        <v>1211</v>
      </c>
      <c r="B8705">
        <v>1211</v>
      </c>
      <c r="C8705" t="s">
        <v>22432</v>
      </c>
      <c r="D8705" t="s">
        <v>8781</v>
      </c>
      <c r="E8705" s="363" t="s">
        <v>9980</v>
      </c>
      <c r="F8705"/>
      <c r="G8705"/>
      <c r="H8705"/>
      <c r="I8705" s="615"/>
    </row>
    <row r="8706" spans="1:9" ht="15" x14ac:dyDescent="0.25">
      <c r="A8706" s="609" t="str">
        <f t="shared" si="136"/>
        <v>1198</v>
      </c>
      <c r="B8706">
        <v>1198</v>
      </c>
      <c r="C8706" t="s">
        <v>22433</v>
      </c>
      <c r="D8706" t="s">
        <v>8781</v>
      </c>
      <c r="E8706" s="363" t="s">
        <v>9269</v>
      </c>
      <c r="F8706"/>
      <c r="G8706"/>
      <c r="H8706"/>
      <c r="I8706" s="615"/>
    </row>
    <row r="8707" spans="1:9" ht="15" x14ac:dyDescent="0.25">
      <c r="A8707" s="609" t="str">
        <f t="shared" si="136"/>
        <v>1199</v>
      </c>
      <c r="B8707">
        <v>1199</v>
      </c>
      <c r="C8707" t="s">
        <v>22434</v>
      </c>
      <c r="D8707" t="s">
        <v>8781</v>
      </c>
      <c r="E8707" s="363" t="s">
        <v>22435</v>
      </c>
      <c r="F8707"/>
      <c r="G8707"/>
      <c r="H8707"/>
      <c r="I8707" s="615"/>
    </row>
    <row r="8708" spans="1:9" ht="15" x14ac:dyDescent="0.25">
      <c r="A8708" s="609" t="str">
        <f t="shared" si="136"/>
        <v>20088</v>
      </c>
      <c r="B8708">
        <v>20088</v>
      </c>
      <c r="C8708" t="s">
        <v>22436</v>
      </c>
      <c r="D8708" t="s">
        <v>8781</v>
      </c>
      <c r="E8708" s="363" t="s">
        <v>9084</v>
      </c>
      <c r="F8708"/>
      <c r="G8708"/>
      <c r="H8708"/>
      <c r="I8708" s="615"/>
    </row>
    <row r="8709" spans="1:9" ht="15" x14ac:dyDescent="0.25">
      <c r="A8709" s="609" t="str">
        <f t="shared" si="136"/>
        <v>20089</v>
      </c>
      <c r="B8709">
        <v>20089</v>
      </c>
      <c r="C8709" t="s">
        <v>22437</v>
      </c>
      <c r="D8709" t="s">
        <v>8781</v>
      </c>
      <c r="E8709" s="363" t="s">
        <v>22438</v>
      </c>
      <c r="F8709"/>
      <c r="G8709"/>
      <c r="H8709"/>
      <c r="I8709" s="615"/>
    </row>
    <row r="8710" spans="1:9" ht="15" x14ac:dyDescent="0.25">
      <c r="A8710" s="609" t="str">
        <f t="shared" si="136"/>
        <v>20087</v>
      </c>
      <c r="B8710">
        <v>20087</v>
      </c>
      <c r="C8710" t="s">
        <v>22439</v>
      </c>
      <c r="D8710" t="s">
        <v>8781</v>
      </c>
      <c r="E8710" s="363" t="s">
        <v>14945</v>
      </c>
      <c r="F8710"/>
      <c r="G8710"/>
      <c r="H8710"/>
      <c r="I8710" s="615"/>
    </row>
    <row r="8711" spans="1:9" ht="15" x14ac:dyDescent="0.25">
      <c r="A8711" s="609" t="str">
        <f t="shared" si="136"/>
        <v>1200</v>
      </c>
      <c r="B8711">
        <v>1200</v>
      </c>
      <c r="C8711" t="s">
        <v>22440</v>
      </c>
      <c r="D8711" t="s">
        <v>8781</v>
      </c>
      <c r="E8711" s="363" t="s">
        <v>15173</v>
      </c>
      <c r="F8711"/>
      <c r="G8711"/>
      <c r="H8711"/>
      <c r="I8711" s="615"/>
    </row>
    <row r="8712" spans="1:9" ht="15" x14ac:dyDescent="0.25">
      <c r="A8712" s="609" t="str">
        <f t="shared" si="136"/>
        <v>12909</v>
      </c>
      <c r="B8712">
        <v>12909</v>
      </c>
      <c r="C8712" t="s">
        <v>22441</v>
      </c>
      <c r="D8712" t="s">
        <v>8781</v>
      </c>
      <c r="E8712" s="363" t="s">
        <v>10184</v>
      </c>
      <c r="F8712"/>
      <c r="G8712"/>
      <c r="H8712"/>
      <c r="I8712" s="615"/>
    </row>
    <row r="8713" spans="1:9" ht="15" x14ac:dyDescent="0.25">
      <c r="A8713" s="609" t="str">
        <f t="shared" si="136"/>
        <v>12910</v>
      </c>
      <c r="B8713">
        <v>12910</v>
      </c>
      <c r="C8713" t="s">
        <v>22442</v>
      </c>
      <c r="D8713" t="s">
        <v>8781</v>
      </c>
      <c r="E8713" s="363" t="s">
        <v>9294</v>
      </c>
      <c r="F8713"/>
      <c r="G8713"/>
      <c r="H8713"/>
      <c r="I8713" s="615"/>
    </row>
    <row r="8714" spans="1:9" ht="15" x14ac:dyDescent="0.25">
      <c r="A8714" s="609" t="str">
        <f t="shared" si="136"/>
        <v>1184</v>
      </c>
      <c r="B8714">
        <v>1184</v>
      </c>
      <c r="C8714" t="s">
        <v>22443</v>
      </c>
      <c r="D8714" t="s">
        <v>8781</v>
      </c>
      <c r="E8714" s="363" t="s">
        <v>22444</v>
      </c>
      <c r="F8714"/>
      <c r="G8714"/>
      <c r="H8714"/>
      <c r="I8714" s="615"/>
    </row>
    <row r="8715" spans="1:9" ht="15" x14ac:dyDescent="0.25">
      <c r="A8715" s="609" t="str">
        <f t="shared" si="136"/>
        <v>1191</v>
      </c>
      <c r="B8715">
        <v>1191</v>
      </c>
      <c r="C8715" t="s">
        <v>22445</v>
      </c>
      <c r="D8715" t="s">
        <v>8781</v>
      </c>
      <c r="E8715" s="363" t="s">
        <v>16312</v>
      </c>
      <c r="F8715"/>
      <c r="G8715"/>
      <c r="H8715"/>
      <c r="I8715" s="615"/>
    </row>
    <row r="8716" spans="1:9" ht="15" x14ac:dyDescent="0.25">
      <c r="A8716" s="609" t="str">
        <f t="shared" si="136"/>
        <v>1185</v>
      </c>
      <c r="B8716">
        <v>1185</v>
      </c>
      <c r="C8716" t="s">
        <v>22446</v>
      </c>
      <c r="D8716" t="s">
        <v>8781</v>
      </c>
      <c r="E8716" s="363" t="s">
        <v>9957</v>
      </c>
      <c r="F8716"/>
      <c r="G8716"/>
      <c r="H8716"/>
      <c r="I8716" s="615"/>
    </row>
    <row r="8717" spans="1:9" ht="15" x14ac:dyDescent="0.25">
      <c r="A8717" s="609" t="str">
        <f t="shared" si="136"/>
        <v>1189</v>
      </c>
      <c r="B8717">
        <v>1189</v>
      </c>
      <c r="C8717" t="s">
        <v>22447</v>
      </c>
      <c r="D8717" t="s">
        <v>8781</v>
      </c>
      <c r="E8717" s="363" t="s">
        <v>9979</v>
      </c>
      <c r="F8717"/>
      <c r="G8717"/>
      <c r="H8717"/>
      <c r="I8717" s="615"/>
    </row>
    <row r="8718" spans="1:9" ht="15" x14ac:dyDescent="0.25">
      <c r="A8718" s="609" t="str">
        <f t="shared" si="136"/>
        <v>1193</v>
      </c>
      <c r="B8718">
        <v>1193</v>
      </c>
      <c r="C8718" t="s">
        <v>22448</v>
      </c>
      <c r="D8718" t="s">
        <v>8781</v>
      </c>
      <c r="E8718" s="363" t="s">
        <v>13135</v>
      </c>
      <c r="F8718"/>
      <c r="G8718"/>
      <c r="H8718"/>
      <c r="I8718" s="615"/>
    </row>
    <row r="8719" spans="1:9" ht="15" x14ac:dyDescent="0.25">
      <c r="A8719" s="609" t="str">
        <f t="shared" si="136"/>
        <v>1194</v>
      </c>
      <c r="B8719">
        <v>1194</v>
      </c>
      <c r="C8719" t="s">
        <v>22449</v>
      </c>
      <c r="D8719" t="s">
        <v>8781</v>
      </c>
      <c r="E8719" s="363" t="s">
        <v>9985</v>
      </c>
      <c r="F8719"/>
      <c r="G8719"/>
      <c r="H8719"/>
      <c r="I8719" s="615"/>
    </row>
    <row r="8720" spans="1:9" ht="15" x14ac:dyDescent="0.25">
      <c r="A8720" s="609" t="str">
        <f t="shared" si="136"/>
        <v>1195</v>
      </c>
      <c r="B8720">
        <v>1195</v>
      </c>
      <c r="C8720" t="s">
        <v>22450</v>
      </c>
      <c r="D8720" t="s">
        <v>8781</v>
      </c>
      <c r="E8720" s="363" t="s">
        <v>9845</v>
      </c>
      <c r="F8720"/>
      <c r="G8720"/>
      <c r="H8720"/>
      <c r="I8720" s="615"/>
    </row>
    <row r="8721" spans="1:9" ht="15" x14ac:dyDescent="0.25">
      <c r="A8721" s="609" t="str">
        <f t="shared" si="136"/>
        <v>1204</v>
      </c>
      <c r="B8721">
        <v>1204</v>
      </c>
      <c r="C8721" t="s">
        <v>22451</v>
      </c>
      <c r="D8721" t="s">
        <v>8781</v>
      </c>
      <c r="E8721" s="363" t="s">
        <v>18183</v>
      </c>
      <c r="F8721"/>
      <c r="G8721"/>
      <c r="H8721"/>
      <c r="I8721" s="615"/>
    </row>
    <row r="8722" spans="1:9" ht="15" x14ac:dyDescent="0.25">
      <c r="A8722" s="609" t="str">
        <f t="shared" si="136"/>
        <v>1205</v>
      </c>
      <c r="B8722">
        <v>1205</v>
      </c>
      <c r="C8722" t="s">
        <v>22452</v>
      </c>
      <c r="D8722" t="s">
        <v>8781</v>
      </c>
      <c r="E8722" s="363" t="s">
        <v>19152</v>
      </c>
      <c r="F8722"/>
      <c r="G8722"/>
      <c r="H8722"/>
      <c r="I8722" s="615"/>
    </row>
    <row r="8723" spans="1:9" ht="15" x14ac:dyDescent="0.25">
      <c r="A8723" s="609" t="str">
        <f t="shared" si="136"/>
        <v>1207</v>
      </c>
      <c r="B8723">
        <v>1207</v>
      </c>
      <c r="C8723" t="s">
        <v>22453</v>
      </c>
      <c r="D8723" t="s">
        <v>8781</v>
      </c>
      <c r="E8723" s="363" t="s">
        <v>19396</v>
      </c>
      <c r="F8723"/>
      <c r="G8723"/>
      <c r="H8723"/>
      <c r="I8723" s="615"/>
    </row>
    <row r="8724" spans="1:9" ht="15" x14ac:dyDescent="0.25">
      <c r="A8724" s="609" t="str">
        <f t="shared" si="136"/>
        <v>1206</v>
      </c>
      <c r="B8724">
        <v>1206</v>
      </c>
      <c r="C8724" t="s">
        <v>22454</v>
      </c>
      <c r="D8724" t="s">
        <v>8781</v>
      </c>
      <c r="E8724" s="363" t="s">
        <v>8858</v>
      </c>
      <c r="F8724"/>
      <c r="G8724"/>
      <c r="H8724"/>
      <c r="I8724" s="615"/>
    </row>
    <row r="8725" spans="1:9" ht="15" x14ac:dyDescent="0.25">
      <c r="A8725" s="609" t="str">
        <f t="shared" si="136"/>
        <v>1183</v>
      </c>
      <c r="B8725">
        <v>1183</v>
      </c>
      <c r="C8725" t="s">
        <v>22455</v>
      </c>
      <c r="D8725" t="s">
        <v>8781</v>
      </c>
      <c r="E8725" s="363" t="s">
        <v>15287</v>
      </c>
      <c r="F8725"/>
      <c r="G8725"/>
      <c r="H8725"/>
      <c r="I8725" s="615"/>
    </row>
    <row r="8726" spans="1:9" ht="15" x14ac:dyDescent="0.25">
      <c r="A8726" s="609" t="str">
        <f t="shared" si="136"/>
        <v>42685</v>
      </c>
      <c r="B8726">
        <v>42685</v>
      </c>
      <c r="C8726" t="s">
        <v>22456</v>
      </c>
      <c r="D8726" t="s">
        <v>8781</v>
      </c>
      <c r="E8726" s="363" t="s">
        <v>12610</v>
      </c>
      <c r="F8726"/>
      <c r="G8726"/>
      <c r="H8726"/>
      <c r="I8726" s="615"/>
    </row>
    <row r="8727" spans="1:9" ht="15" x14ac:dyDescent="0.25">
      <c r="A8727" s="609" t="str">
        <f t="shared" si="136"/>
        <v>42686</v>
      </c>
      <c r="B8727">
        <v>42686</v>
      </c>
      <c r="C8727" t="s">
        <v>22457</v>
      </c>
      <c r="D8727" t="s">
        <v>8781</v>
      </c>
      <c r="E8727" s="363" t="s">
        <v>22458</v>
      </c>
      <c r="F8727"/>
      <c r="G8727"/>
      <c r="H8727"/>
      <c r="I8727" s="615"/>
    </row>
    <row r="8728" spans="1:9" ht="15" x14ac:dyDescent="0.25">
      <c r="A8728" s="609" t="str">
        <f t="shared" si="136"/>
        <v>12894</v>
      </c>
      <c r="B8728">
        <v>12894</v>
      </c>
      <c r="C8728" t="s">
        <v>22459</v>
      </c>
      <c r="D8728" t="s">
        <v>8781</v>
      </c>
      <c r="E8728" s="363" t="s">
        <v>17305</v>
      </c>
      <c r="F8728"/>
      <c r="G8728"/>
      <c r="H8728"/>
      <c r="I8728" s="615"/>
    </row>
    <row r="8729" spans="1:9" ht="15" x14ac:dyDescent="0.25">
      <c r="A8729" s="609" t="str">
        <f t="shared" si="136"/>
        <v>12895</v>
      </c>
      <c r="B8729">
        <v>12895</v>
      </c>
      <c r="C8729" t="s">
        <v>22460</v>
      </c>
      <c r="D8729" t="s">
        <v>8781</v>
      </c>
      <c r="E8729" s="363" t="s">
        <v>16562</v>
      </c>
      <c r="F8729"/>
      <c r="G8729"/>
      <c r="H8729"/>
      <c r="I8729" s="615"/>
    </row>
    <row r="8730" spans="1:9" ht="15" x14ac:dyDescent="0.25">
      <c r="A8730" s="609" t="str">
        <f t="shared" si="136"/>
        <v>1631</v>
      </c>
      <c r="B8730">
        <v>1631</v>
      </c>
      <c r="C8730" t="s">
        <v>22461</v>
      </c>
      <c r="D8730" t="s">
        <v>8781</v>
      </c>
      <c r="E8730" s="363" t="s">
        <v>18499</v>
      </c>
      <c r="F8730"/>
      <c r="G8730"/>
      <c r="H8730"/>
      <c r="I8730" s="615"/>
    </row>
    <row r="8731" spans="1:9" ht="15" x14ac:dyDescent="0.25">
      <c r="A8731" s="609" t="str">
        <f t="shared" si="136"/>
        <v>1633</v>
      </c>
      <c r="B8731">
        <v>1633</v>
      </c>
      <c r="C8731" t="s">
        <v>22462</v>
      </c>
      <c r="D8731" t="s">
        <v>8781</v>
      </c>
      <c r="E8731" s="363" t="s">
        <v>18500</v>
      </c>
      <c r="F8731"/>
      <c r="G8731"/>
      <c r="H8731"/>
      <c r="I8731" s="615"/>
    </row>
    <row r="8732" spans="1:9" ht="15" x14ac:dyDescent="0.25">
      <c r="A8732" s="609" t="str">
        <f t="shared" si="136"/>
        <v>10818</v>
      </c>
      <c r="B8732">
        <v>10818</v>
      </c>
      <c r="C8732" t="s">
        <v>22463</v>
      </c>
      <c r="D8732" t="s">
        <v>8790</v>
      </c>
      <c r="E8732" s="363" t="s">
        <v>18575</v>
      </c>
      <c r="F8732"/>
      <c r="G8732"/>
      <c r="H8732"/>
      <c r="I8732" s="615"/>
    </row>
    <row r="8733" spans="1:9" ht="15" x14ac:dyDescent="0.25">
      <c r="A8733" s="609" t="str">
        <f t="shared" si="136"/>
        <v>39359</v>
      </c>
      <c r="B8733">
        <v>39359</v>
      </c>
      <c r="C8733" t="s">
        <v>22464</v>
      </c>
      <c r="D8733" t="s">
        <v>8781</v>
      </c>
      <c r="E8733" s="363" t="s">
        <v>10208</v>
      </c>
      <c r="F8733"/>
      <c r="G8733"/>
      <c r="H8733"/>
      <c r="I8733" s="615"/>
    </row>
    <row r="8734" spans="1:9" ht="15" x14ac:dyDescent="0.25">
      <c r="A8734" s="609" t="str">
        <f t="shared" si="136"/>
        <v>39360</v>
      </c>
      <c r="B8734">
        <v>39360</v>
      </c>
      <c r="C8734" t="s">
        <v>22465</v>
      </c>
      <c r="D8734" t="s">
        <v>8781</v>
      </c>
      <c r="E8734" s="363" t="s">
        <v>13417</v>
      </c>
      <c r="F8734"/>
      <c r="G8734"/>
      <c r="H8734"/>
      <c r="I8734" s="615"/>
    </row>
    <row r="8735" spans="1:9" ht="15" x14ac:dyDescent="0.25">
      <c r="A8735" s="609" t="str">
        <f t="shared" si="136"/>
        <v>10710</v>
      </c>
      <c r="B8735">
        <v>10710</v>
      </c>
      <c r="C8735" t="s">
        <v>22466</v>
      </c>
      <c r="D8735" t="s">
        <v>8779</v>
      </c>
      <c r="E8735" s="363" t="s">
        <v>9280</v>
      </c>
      <c r="F8735"/>
      <c r="G8735"/>
      <c r="H8735"/>
      <c r="I8735" s="615"/>
    </row>
    <row r="8736" spans="1:9" ht="15" x14ac:dyDescent="0.25">
      <c r="A8736" s="609" t="str">
        <f t="shared" si="136"/>
        <v>10709</v>
      </c>
      <c r="B8736">
        <v>10709</v>
      </c>
      <c r="C8736" t="s">
        <v>22467</v>
      </c>
      <c r="D8736" t="s">
        <v>8779</v>
      </c>
      <c r="E8736" s="363" t="s">
        <v>9281</v>
      </c>
      <c r="F8736"/>
      <c r="G8736"/>
      <c r="H8736"/>
      <c r="I8736" s="615"/>
    </row>
    <row r="8737" spans="1:9" ht="15" x14ac:dyDescent="0.25">
      <c r="A8737" s="609" t="str">
        <f t="shared" si="136"/>
        <v>39636</v>
      </c>
      <c r="B8737">
        <v>39636</v>
      </c>
      <c r="C8737" t="s">
        <v>22468</v>
      </c>
      <c r="D8737" t="s">
        <v>8779</v>
      </c>
      <c r="E8737" s="363" t="s">
        <v>9282</v>
      </c>
      <c r="F8737"/>
      <c r="G8737"/>
      <c r="H8737"/>
      <c r="I8737" s="615"/>
    </row>
    <row r="8738" spans="1:9" ht="15" x14ac:dyDescent="0.25">
      <c r="A8738" s="609" t="str">
        <f t="shared" si="136"/>
        <v>10708</v>
      </c>
      <c r="B8738">
        <v>10708</v>
      </c>
      <c r="C8738" t="s">
        <v>22469</v>
      </c>
      <c r="D8738" t="s">
        <v>8779</v>
      </c>
      <c r="E8738" s="363" t="s">
        <v>9283</v>
      </c>
      <c r="F8738"/>
      <c r="G8738"/>
      <c r="H8738"/>
      <c r="I8738" s="615"/>
    </row>
    <row r="8739" spans="1:9" ht="15" x14ac:dyDescent="0.25">
      <c r="A8739" s="609" t="str">
        <f t="shared" si="136"/>
        <v>39635</v>
      </c>
      <c r="B8739">
        <v>39635</v>
      </c>
      <c r="C8739" t="s">
        <v>22470</v>
      </c>
      <c r="D8739" t="s">
        <v>8779</v>
      </c>
      <c r="E8739" s="363" t="s">
        <v>9284</v>
      </c>
      <c r="F8739"/>
      <c r="G8739"/>
      <c r="H8739"/>
      <c r="I8739" s="615"/>
    </row>
    <row r="8740" spans="1:9" ht="15" x14ac:dyDescent="0.25">
      <c r="A8740" s="609" t="str">
        <f t="shared" si="136"/>
        <v>6117</v>
      </c>
      <c r="B8740">
        <v>6117</v>
      </c>
      <c r="C8740" t="s">
        <v>22471</v>
      </c>
      <c r="D8740" t="s">
        <v>8786</v>
      </c>
      <c r="E8740" s="363" t="s">
        <v>18017</v>
      </c>
      <c r="F8740"/>
      <c r="G8740"/>
      <c r="H8740"/>
      <c r="I8740" s="615"/>
    </row>
    <row r="8741" spans="1:9" ht="15" x14ac:dyDescent="0.25">
      <c r="A8741" s="609" t="str">
        <f t="shared" si="136"/>
        <v>40913</v>
      </c>
      <c r="B8741">
        <v>40913</v>
      </c>
      <c r="C8741" t="s">
        <v>22472</v>
      </c>
      <c r="D8741" t="s">
        <v>8914</v>
      </c>
      <c r="E8741" s="363" t="s">
        <v>32021</v>
      </c>
      <c r="F8741"/>
      <c r="G8741"/>
      <c r="H8741"/>
      <c r="I8741" s="615"/>
    </row>
    <row r="8742" spans="1:9" ht="15" x14ac:dyDescent="0.25">
      <c r="A8742" s="609" t="str">
        <f t="shared" si="136"/>
        <v>1214</v>
      </c>
      <c r="B8742">
        <v>1214</v>
      </c>
      <c r="C8742" t="s">
        <v>22474</v>
      </c>
      <c r="D8742" t="s">
        <v>8786</v>
      </c>
      <c r="E8742" s="363" t="s">
        <v>13901</v>
      </c>
      <c r="F8742"/>
      <c r="G8742"/>
      <c r="H8742"/>
      <c r="I8742" s="615"/>
    </row>
    <row r="8743" spans="1:9" ht="15" x14ac:dyDescent="0.25">
      <c r="A8743" s="609" t="str">
        <f t="shared" si="136"/>
        <v>40915</v>
      </c>
      <c r="B8743">
        <v>40915</v>
      </c>
      <c r="C8743" t="s">
        <v>22475</v>
      </c>
      <c r="D8743" t="s">
        <v>8914</v>
      </c>
      <c r="E8743" s="363" t="s">
        <v>32022</v>
      </c>
      <c r="F8743"/>
      <c r="G8743"/>
      <c r="H8743"/>
      <c r="I8743" s="615"/>
    </row>
    <row r="8744" spans="1:9" ht="15" x14ac:dyDescent="0.25">
      <c r="A8744" s="609" t="str">
        <f t="shared" si="136"/>
        <v>1213</v>
      </c>
      <c r="B8744">
        <v>1213</v>
      </c>
      <c r="C8744" t="s">
        <v>22477</v>
      </c>
      <c r="D8744" t="s">
        <v>8786</v>
      </c>
      <c r="E8744" s="363" t="s">
        <v>11860</v>
      </c>
      <c r="F8744"/>
      <c r="G8744"/>
      <c r="H8744"/>
      <c r="I8744" s="615"/>
    </row>
    <row r="8745" spans="1:9" ht="15" x14ac:dyDescent="0.25">
      <c r="A8745" s="609" t="str">
        <f t="shared" si="136"/>
        <v>40914</v>
      </c>
      <c r="B8745">
        <v>40914</v>
      </c>
      <c r="C8745" t="s">
        <v>22478</v>
      </c>
      <c r="D8745" t="s">
        <v>8914</v>
      </c>
      <c r="E8745" s="363" t="s">
        <v>32002</v>
      </c>
      <c r="F8745"/>
      <c r="G8745"/>
      <c r="H8745"/>
      <c r="I8745" s="615"/>
    </row>
    <row r="8746" spans="1:9" ht="15" x14ac:dyDescent="0.25">
      <c r="A8746" s="609" t="str">
        <f t="shared" si="136"/>
        <v>5091</v>
      </c>
      <c r="B8746">
        <v>5091</v>
      </c>
      <c r="C8746" t="s">
        <v>22479</v>
      </c>
      <c r="D8746" t="s">
        <v>8781</v>
      </c>
      <c r="E8746" s="363" t="s">
        <v>17911</v>
      </c>
      <c r="F8746"/>
      <c r="G8746"/>
      <c r="H8746"/>
      <c r="I8746" s="615"/>
    </row>
    <row r="8747" spans="1:9" ht="15" x14ac:dyDescent="0.25">
      <c r="A8747" s="609" t="str">
        <f t="shared" si="136"/>
        <v>14615</v>
      </c>
      <c r="B8747">
        <v>14615</v>
      </c>
      <c r="C8747" t="s">
        <v>22480</v>
      </c>
      <c r="D8747" t="s">
        <v>8781</v>
      </c>
      <c r="E8747" s="363" t="s">
        <v>22481</v>
      </c>
      <c r="F8747"/>
      <c r="G8747"/>
      <c r="H8747"/>
      <c r="I8747" s="615"/>
    </row>
    <row r="8748" spans="1:9" ht="15" x14ac:dyDescent="0.25">
      <c r="A8748" s="609" t="str">
        <f t="shared" si="136"/>
        <v>2711</v>
      </c>
      <c r="B8748">
        <v>2711</v>
      </c>
      <c r="C8748" t="s">
        <v>22482</v>
      </c>
      <c r="D8748" t="s">
        <v>8781</v>
      </c>
      <c r="E8748" s="363" t="s">
        <v>22483</v>
      </c>
      <c r="F8748"/>
      <c r="G8748"/>
      <c r="H8748"/>
      <c r="I8748" s="615"/>
    </row>
    <row r="8749" spans="1:9" ht="15" x14ac:dyDescent="0.25">
      <c r="A8749" s="609" t="str">
        <f t="shared" si="136"/>
        <v>37727</v>
      </c>
      <c r="B8749">
        <v>37727</v>
      </c>
      <c r="C8749" t="s">
        <v>22484</v>
      </c>
      <c r="D8749" t="s">
        <v>8781</v>
      </c>
      <c r="E8749" s="363" t="s">
        <v>22485</v>
      </c>
      <c r="F8749"/>
      <c r="G8749"/>
      <c r="H8749"/>
      <c r="I8749" s="615"/>
    </row>
    <row r="8750" spans="1:9" ht="15" x14ac:dyDescent="0.25">
      <c r="A8750" s="609" t="str">
        <f t="shared" si="136"/>
        <v>37728</v>
      </c>
      <c r="B8750">
        <v>37728</v>
      </c>
      <c r="C8750" t="s">
        <v>22486</v>
      </c>
      <c r="D8750" t="s">
        <v>8781</v>
      </c>
      <c r="E8750" s="363" t="s">
        <v>22487</v>
      </c>
      <c r="F8750"/>
      <c r="G8750"/>
      <c r="H8750"/>
      <c r="I8750" s="615"/>
    </row>
    <row r="8751" spans="1:9" ht="15" x14ac:dyDescent="0.25">
      <c r="A8751" s="609" t="str">
        <f t="shared" si="136"/>
        <v>37729</v>
      </c>
      <c r="B8751">
        <v>37729</v>
      </c>
      <c r="C8751" t="s">
        <v>22488</v>
      </c>
      <c r="D8751" t="s">
        <v>8781</v>
      </c>
      <c r="E8751" s="363" t="s">
        <v>22489</v>
      </c>
      <c r="F8751"/>
      <c r="G8751"/>
      <c r="H8751"/>
      <c r="I8751" s="615"/>
    </row>
    <row r="8752" spans="1:9" ht="15" x14ac:dyDescent="0.25">
      <c r="A8752" s="609" t="str">
        <f t="shared" ref="A8752:A8815" si="137">IF(ISERROR(SEARCH("/",B8752)=6),TRIM(CLEAN(B8752)),IF(SEARCH("/",B8752)=6,IF(LEN(TRIM(CLEAN(B8752)))=7,LEFT(TRIM(CLEAN(B8752)),6)&amp;"00"&amp;RIGHT(TRIM(CLEAN(B8752)),1),LEFT(TRIM(CLEAN(B8752)),6)&amp;"0"&amp;RIGHT(TRIM(CLEAN(B8752)),2)),TRIM(CLEAN(B8752))))</f>
        <v>37730</v>
      </c>
      <c r="B8752">
        <v>37730</v>
      </c>
      <c r="C8752" t="s">
        <v>22490</v>
      </c>
      <c r="D8752" t="s">
        <v>8781</v>
      </c>
      <c r="E8752" s="363" t="s">
        <v>22491</v>
      </c>
      <c r="F8752"/>
      <c r="G8752"/>
      <c r="H8752"/>
      <c r="I8752" s="615"/>
    </row>
    <row r="8753" spans="1:9" ht="15" x14ac:dyDescent="0.25">
      <c r="A8753" s="609" t="str">
        <f t="shared" si="137"/>
        <v>37731</v>
      </c>
      <c r="B8753">
        <v>37731</v>
      </c>
      <c r="C8753" t="s">
        <v>22492</v>
      </c>
      <c r="D8753" t="s">
        <v>8781</v>
      </c>
      <c r="E8753" s="363" t="s">
        <v>22493</v>
      </c>
      <c r="F8753"/>
      <c r="G8753"/>
      <c r="H8753"/>
      <c r="I8753" s="615"/>
    </row>
    <row r="8754" spans="1:9" ht="15" x14ac:dyDescent="0.25">
      <c r="A8754" s="609" t="str">
        <f t="shared" si="137"/>
        <v>37732</v>
      </c>
      <c r="B8754">
        <v>37732</v>
      </c>
      <c r="C8754" t="s">
        <v>22494</v>
      </c>
      <c r="D8754" t="s">
        <v>8781</v>
      </c>
      <c r="E8754" s="363" t="s">
        <v>22495</v>
      </c>
      <c r="F8754"/>
      <c r="G8754"/>
      <c r="H8754"/>
      <c r="I8754" s="615"/>
    </row>
    <row r="8755" spans="1:9" ht="15" x14ac:dyDescent="0.25">
      <c r="A8755" s="609" t="str">
        <f t="shared" si="137"/>
        <v>42250</v>
      </c>
      <c r="B8755">
        <v>42250</v>
      </c>
      <c r="C8755" t="s">
        <v>22496</v>
      </c>
      <c r="D8755" t="s">
        <v>9287</v>
      </c>
      <c r="E8755" s="363" t="s">
        <v>22497</v>
      </c>
      <c r="F8755"/>
      <c r="G8755"/>
      <c r="H8755"/>
      <c r="I8755" s="615"/>
    </row>
    <row r="8756" spans="1:9" ht="15" x14ac:dyDescent="0.25">
      <c r="A8756" s="609" t="str">
        <f t="shared" si="137"/>
        <v>42256</v>
      </c>
      <c r="B8756">
        <v>42256</v>
      </c>
      <c r="C8756" t="s">
        <v>22498</v>
      </c>
      <c r="D8756" t="s">
        <v>8790</v>
      </c>
      <c r="E8756" s="363" t="s">
        <v>8993</v>
      </c>
      <c r="F8756"/>
      <c r="G8756"/>
      <c r="H8756"/>
      <c r="I8756" s="615"/>
    </row>
    <row r="8757" spans="1:9" ht="15" x14ac:dyDescent="0.25">
      <c r="A8757" s="609" t="str">
        <f t="shared" si="137"/>
        <v>4743</v>
      </c>
      <c r="B8757">
        <v>4743</v>
      </c>
      <c r="C8757" t="s">
        <v>22499</v>
      </c>
      <c r="D8757" t="s">
        <v>8911</v>
      </c>
      <c r="E8757" s="363" t="s">
        <v>11615</v>
      </c>
      <c r="F8757"/>
      <c r="G8757"/>
      <c r="H8757"/>
      <c r="I8757" s="615"/>
    </row>
    <row r="8758" spans="1:9" ht="15" x14ac:dyDescent="0.25">
      <c r="A8758" s="609" t="str">
        <f t="shared" si="137"/>
        <v>4744</v>
      </c>
      <c r="B8758">
        <v>4744</v>
      </c>
      <c r="C8758" t="s">
        <v>22500</v>
      </c>
      <c r="D8758" t="s">
        <v>8911</v>
      </c>
      <c r="E8758" s="363" t="s">
        <v>18891</v>
      </c>
      <c r="F8758"/>
      <c r="G8758"/>
      <c r="H8758"/>
      <c r="I8758" s="615"/>
    </row>
    <row r="8759" spans="1:9" ht="15" x14ac:dyDescent="0.25">
      <c r="A8759" s="609" t="str">
        <f t="shared" si="137"/>
        <v>4745</v>
      </c>
      <c r="B8759">
        <v>4745</v>
      </c>
      <c r="C8759" t="s">
        <v>22501</v>
      </c>
      <c r="D8759" t="s">
        <v>8911</v>
      </c>
      <c r="E8759" s="363" t="s">
        <v>22502</v>
      </c>
      <c r="F8759"/>
      <c r="G8759"/>
      <c r="H8759"/>
      <c r="I8759" s="615"/>
    </row>
    <row r="8760" spans="1:9" ht="15" x14ac:dyDescent="0.25">
      <c r="A8760" s="609" t="str">
        <f t="shared" si="137"/>
        <v>36496</v>
      </c>
      <c r="B8760">
        <v>36496</v>
      </c>
      <c r="C8760" t="s">
        <v>22503</v>
      </c>
      <c r="D8760" t="s">
        <v>8781</v>
      </c>
      <c r="E8760" s="363" t="s">
        <v>22504</v>
      </c>
      <c r="F8760"/>
      <c r="G8760"/>
      <c r="H8760"/>
      <c r="I8760" s="615"/>
    </row>
    <row r="8761" spans="1:9" ht="15" x14ac:dyDescent="0.25">
      <c r="A8761" s="609" t="str">
        <f t="shared" si="137"/>
        <v>10630</v>
      </c>
      <c r="B8761">
        <v>10630</v>
      </c>
      <c r="C8761" t="s">
        <v>22505</v>
      </c>
      <c r="D8761" t="s">
        <v>8781</v>
      </c>
      <c r="E8761" s="363" t="s">
        <v>22506</v>
      </c>
      <c r="F8761"/>
      <c r="G8761"/>
      <c r="H8761"/>
      <c r="I8761" s="615"/>
    </row>
    <row r="8762" spans="1:9" ht="15" x14ac:dyDescent="0.25">
      <c r="A8762" s="609" t="str">
        <f t="shared" si="137"/>
        <v>37762</v>
      </c>
      <c r="B8762">
        <v>37762</v>
      </c>
      <c r="C8762" t="s">
        <v>22507</v>
      </c>
      <c r="D8762" t="s">
        <v>8781</v>
      </c>
      <c r="E8762" s="363" t="s">
        <v>22508</v>
      </c>
      <c r="F8762"/>
      <c r="G8762"/>
      <c r="H8762"/>
      <c r="I8762" s="615"/>
    </row>
    <row r="8763" spans="1:9" ht="15" x14ac:dyDescent="0.25">
      <c r="A8763" s="609" t="str">
        <f t="shared" si="137"/>
        <v>37763</v>
      </c>
      <c r="B8763">
        <v>37763</v>
      </c>
      <c r="C8763" t="s">
        <v>22509</v>
      </c>
      <c r="D8763" t="s">
        <v>8781</v>
      </c>
      <c r="E8763" s="363" t="s">
        <v>22510</v>
      </c>
      <c r="F8763"/>
      <c r="G8763"/>
      <c r="H8763"/>
      <c r="I8763" s="615"/>
    </row>
    <row r="8764" spans="1:9" ht="15" x14ac:dyDescent="0.25">
      <c r="A8764" s="609" t="str">
        <f t="shared" si="137"/>
        <v>41992</v>
      </c>
      <c r="B8764">
        <v>41992</v>
      </c>
      <c r="C8764" t="s">
        <v>22511</v>
      </c>
      <c r="D8764" t="s">
        <v>8781</v>
      </c>
      <c r="E8764" s="363" t="s">
        <v>22512</v>
      </c>
      <c r="F8764"/>
      <c r="G8764"/>
      <c r="H8764"/>
      <c r="I8764" s="615"/>
    </row>
    <row r="8765" spans="1:9" ht="15" x14ac:dyDescent="0.25">
      <c r="A8765" s="609" t="str">
        <f t="shared" si="137"/>
        <v>13215</v>
      </c>
      <c r="B8765">
        <v>13215</v>
      </c>
      <c r="C8765" t="s">
        <v>22513</v>
      </c>
      <c r="D8765" t="s">
        <v>8781</v>
      </c>
      <c r="E8765" s="363" t="s">
        <v>22514</v>
      </c>
      <c r="F8765"/>
      <c r="G8765"/>
      <c r="H8765"/>
      <c r="I8765" s="615"/>
    </row>
    <row r="8766" spans="1:9" ht="15" x14ac:dyDescent="0.25">
      <c r="A8766" s="609" t="str">
        <f t="shared" si="137"/>
        <v>4235</v>
      </c>
      <c r="B8766">
        <v>4235</v>
      </c>
      <c r="C8766" t="s">
        <v>22515</v>
      </c>
      <c r="D8766" t="s">
        <v>8786</v>
      </c>
      <c r="E8766" s="363" t="s">
        <v>10898</v>
      </c>
      <c r="F8766"/>
      <c r="G8766"/>
      <c r="H8766"/>
      <c r="I8766" s="615"/>
    </row>
    <row r="8767" spans="1:9" ht="15" x14ac:dyDescent="0.25">
      <c r="A8767" s="609" t="str">
        <f t="shared" si="137"/>
        <v>40976</v>
      </c>
      <c r="B8767">
        <v>40976</v>
      </c>
      <c r="C8767" t="s">
        <v>22516</v>
      </c>
      <c r="D8767" t="s">
        <v>8914</v>
      </c>
      <c r="E8767" s="363" t="s">
        <v>32023</v>
      </c>
      <c r="F8767"/>
      <c r="G8767"/>
      <c r="H8767"/>
      <c r="I8767" s="615"/>
    </row>
    <row r="8768" spans="1:9" ht="15" x14ac:dyDescent="0.25">
      <c r="A8768" s="609" t="str">
        <f t="shared" si="137"/>
        <v>39013</v>
      </c>
      <c r="B8768">
        <v>39013</v>
      </c>
      <c r="C8768" t="s">
        <v>22518</v>
      </c>
      <c r="D8768" t="s">
        <v>8781</v>
      </c>
      <c r="E8768" s="363" t="s">
        <v>9139</v>
      </c>
      <c r="F8768"/>
      <c r="G8768"/>
      <c r="H8768"/>
      <c r="I8768" s="615"/>
    </row>
    <row r="8769" spans="1:9" ht="15" x14ac:dyDescent="0.25">
      <c r="A8769" s="609" t="str">
        <f t="shared" si="137"/>
        <v>43091</v>
      </c>
      <c r="B8769">
        <v>43091</v>
      </c>
      <c r="C8769" t="s">
        <v>22519</v>
      </c>
      <c r="D8769" t="s">
        <v>8781</v>
      </c>
      <c r="E8769" s="363" t="s">
        <v>22520</v>
      </c>
      <c r="F8769"/>
      <c r="G8769"/>
      <c r="H8769"/>
      <c r="I8769" s="615"/>
    </row>
    <row r="8770" spans="1:9" ht="15" x14ac:dyDescent="0.25">
      <c r="A8770" s="609" t="str">
        <f t="shared" si="137"/>
        <v>43092</v>
      </c>
      <c r="B8770">
        <v>43092</v>
      </c>
      <c r="C8770" t="s">
        <v>22521</v>
      </c>
      <c r="D8770" t="s">
        <v>8781</v>
      </c>
      <c r="E8770" s="363" t="s">
        <v>22522</v>
      </c>
      <c r="F8770"/>
      <c r="G8770"/>
      <c r="H8770"/>
      <c r="I8770" s="615"/>
    </row>
    <row r="8771" spans="1:9" ht="15" x14ac:dyDescent="0.25">
      <c r="A8771" s="609" t="str">
        <f t="shared" si="137"/>
        <v>43089</v>
      </c>
      <c r="B8771">
        <v>43089</v>
      </c>
      <c r="C8771" t="s">
        <v>22523</v>
      </c>
      <c r="D8771" t="s">
        <v>8781</v>
      </c>
      <c r="E8771" s="363" t="s">
        <v>22524</v>
      </c>
      <c r="F8771"/>
      <c r="G8771"/>
      <c r="H8771"/>
      <c r="I8771" s="615"/>
    </row>
    <row r="8772" spans="1:9" ht="15" x14ac:dyDescent="0.25">
      <c r="A8772" s="609" t="str">
        <f t="shared" si="137"/>
        <v>43090</v>
      </c>
      <c r="B8772">
        <v>43090</v>
      </c>
      <c r="C8772" t="s">
        <v>22525</v>
      </c>
      <c r="D8772" t="s">
        <v>8781</v>
      </c>
      <c r="E8772" s="363" t="s">
        <v>22526</v>
      </c>
      <c r="F8772"/>
      <c r="G8772"/>
      <c r="H8772"/>
      <c r="I8772" s="615"/>
    </row>
    <row r="8773" spans="1:9" ht="15" x14ac:dyDescent="0.25">
      <c r="A8773" s="609" t="str">
        <f t="shared" si="137"/>
        <v>41967</v>
      </c>
      <c r="B8773">
        <v>41967</v>
      </c>
      <c r="C8773" t="s">
        <v>22527</v>
      </c>
      <c r="D8773" t="s">
        <v>8777</v>
      </c>
      <c r="E8773" s="363" t="s">
        <v>10841</v>
      </c>
      <c r="F8773"/>
      <c r="G8773"/>
      <c r="H8773"/>
      <c r="I8773" s="615"/>
    </row>
    <row r="8774" spans="1:9" ht="15" x14ac:dyDescent="0.25">
      <c r="A8774" s="609" t="str">
        <f t="shared" si="137"/>
        <v>12760</v>
      </c>
      <c r="B8774">
        <v>12760</v>
      </c>
      <c r="C8774" t="s">
        <v>22528</v>
      </c>
      <c r="D8774" t="s">
        <v>8779</v>
      </c>
      <c r="E8774" s="363" t="s">
        <v>22529</v>
      </c>
      <c r="F8774"/>
      <c r="G8774"/>
      <c r="H8774"/>
      <c r="I8774" s="615"/>
    </row>
    <row r="8775" spans="1:9" ht="15" x14ac:dyDescent="0.25">
      <c r="A8775" s="609" t="str">
        <f t="shared" si="137"/>
        <v>12759</v>
      </c>
      <c r="B8775">
        <v>12759</v>
      </c>
      <c r="C8775" t="s">
        <v>22530</v>
      </c>
      <c r="D8775" t="s">
        <v>8779</v>
      </c>
      <c r="E8775" s="363" t="s">
        <v>22531</v>
      </c>
      <c r="F8775"/>
      <c r="G8775"/>
      <c r="H8775"/>
      <c r="I8775" s="615"/>
    </row>
    <row r="8776" spans="1:9" ht="15" x14ac:dyDescent="0.25">
      <c r="A8776" s="609" t="str">
        <f t="shared" si="137"/>
        <v>43105</v>
      </c>
      <c r="B8776">
        <v>43105</v>
      </c>
      <c r="C8776" t="s">
        <v>22532</v>
      </c>
      <c r="D8776" t="s">
        <v>8790</v>
      </c>
      <c r="E8776" s="363" t="s">
        <v>22533</v>
      </c>
      <c r="F8776"/>
      <c r="G8776"/>
      <c r="H8776"/>
      <c r="I8776" s="615"/>
    </row>
    <row r="8777" spans="1:9" ht="15" x14ac:dyDescent="0.25">
      <c r="A8777" s="609" t="str">
        <f t="shared" si="137"/>
        <v>40424</v>
      </c>
      <c r="B8777">
        <v>40424</v>
      </c>
      <c r="C8777" t="s">
        <v>22534</v>
      </c>
      <c r="D8777" t="s">
        <v>8790</v>
      </c>
      <c r="E8777" s="363" t="s">
        <v>18080</v>
      </c>
      <c r="F8777"/>
      <c r="G8777"/>
      <c r="H8777"/>
      <c r="I8777" s="615"/>
    </row>
    <row r="8778" spans="1:9" ht="15" x14ac:dyDescent="0.25">
      <c r="A8778" s="609" t="str">
        <f t="shared" si="137"/>
        <v>1325</v>
      </c>
      <c r="B8778">
        <v>1325</v>
      </c>
      <c r="C8778" t="s">
        <v>22535</v>
      </c>
      <c r="D8778" t="s">
        <v>8790</v>
      </c>
      <c r="E8778" s="363" t="s">
        <v>17151</v>
      </c>
      <c r="F8778"/>
      <c r="G8778"/>
      <c r="H8778"/>
      <c r="I8778" s="615"/>
    </row>
    <row r="8779" spans="1:9" ht="15" x14ac:dyDescent="0.25">
      <c r="A8779" s="609" t="str">
        <f t="shared" si="137"/>
        <v>1327</v>
      </c>
      <c r="B8779">
        <v>1327</v>
      </c>
      <c r="C8779" t="s">
        <v>22536</v>
      </c>
      <c r="D8779" t="s">
        <v>8790</v>
      </c>
      <c r="E8779" s="363" t="s">
        <v>10076</v>
      </c>
      <c r="F8779"/>
      <c r="G8779"/>
      <c r="H8779"/>
      <c r="I8779" s="615"/>
    </row>
    <row r="8780" spans="1:9" ht="15" x14ac:dyDescent="0.25">
      <c r="A8780" s="609" t="str">
        <f t="shared" si="137"/>
        <v>1328</v>
      </c>
      <c r="B8780">
        <v>1328</v>
      </c>
      <c r="C8780" t="s">
        <v>22537</v>
      </c>
      <c r="D8780" t="s">
        <v>8790</v>
      </c>
      <c r="E8780" s="363" t="s">
        <v>10416</v>
      </c>
      <c r="F8780"/>
      <c r="G8780"/>
      <c r="H8780"/>
      <c r="I8780" s="615"/>
    </row>
    <row r="8781" spans="1:9" ht="15" x14ac:dyDescent="0.25">
      <c r="A8781" s="609" t="str">
        <f t="shared" si="137"/>
        <v>1321</v>
      </c>
      <c r="B8781">
        <v>1321</v>
      </c>
      <c r="C8781" t="s">
        <v>22538</v>
      </c>
      <c r="D8781" t="s">
        <v>8790</v>
      </c>
      <c r="E8781" s="363" t="s">
        <v>17468</v>
      </c>
      <c r="F8781"/>
      <c r="G8781"/>
      <c r="H8781"/>
      <c r="I8781" s="615"/>
    </row>
    <row r="8782" spans="1:9" ht="15" x14ac:dyDescent="0.25">
      <c r="A8782" s="609" t="str">
        <f t="shared" si="137"/>
        <v>1318</v>
      </c>
      <c r="B8782">
        <v>1318</v>
      </c>
      <c r="C8782" t="s">
        <v>22539</v>
      </c>
      <c r="D8782" t="s">
        <v>8790</v>
      </c>
      <c r="E8782" s="363" t="s">
        <v>9797</v>
      </c>
      <c r="F8782"/>
      <c r="G8782"/>
      <c r="H8782"/>
      <c r="I8782" s="615"/>
    </row>
    <row r="8783" spans="1:9" ht="15" x14ac:dyDescent="0.25">
      <c r="A8783" s="609" t="str">
        <f t="shared" si="137"/>
        <v>1322</v>
      </c>
      <c r="B8783">
        <v>1322</v>
      </c>
      <c r="C8783" t="s">
        <v>22540</v>
      </c>
      <c r="D8783" t="s">
        <v>8790</v>
      </c>
      <c r="E8783" s="363" t="s">
        <v>12559</v>
      </c>
      <c r="F8783"/>
      <c r="G8783"/>
      <c r="H8783"/>
      <c r="I8783" s="615"/>
    </row>
    <row r="8784" spans="1:9" ht="15" x14ac:dyDescent="0.25">
      <c r="A8784" s="609" t="str">
        <f t="shared" si="137"/>
        <v>1323</v>
      </c>
      <c r="B8784">
        <v>1323</v>
      </c>
      <c r="C8784" t="s">
        <v>22541</v>
      </c>
      <c r="D8784" t="s">
        <v>8790</v>
      </c>
      <c r="E8784" s="363" t="s">
        <v>12559</v>
      </c>
      <c r="F8784"/>
      <c r="G8784"/>
      <c r="H8784"/>
      <c r="I8784" s="615"/>
    </row>
    <row r="8785" spans="1:9" ht="15" x14ac:dyDescent="0.25">
      <c r="A8785" s="609" t="str">
        <f t="shared" si="137"/>
        <v>1319</v>
      </c>
      <c r="B8785">
        <v>1319</v>
      </c>
      <c r="C8785" t="s">
        <v>22542</v>
      </c>
      <c r="D8785" t="s">
        <v>8790</v>
      </c>
      <c r="E8785" s="363" t="s">
        <v>21783</v>
      </c>
      <c r="F8785"/>
      <c r="G8785"/>
      <c r="H8785"/>
      <c r="I8785" s="615"/>
    </row>
    <row r="8786" spans="1:9" ht="15" x14ac:dyDescent="0.25">
      <c r="A8786" s="609" t="str">
        <f t="shared" si="137"/>
        <v>11026</v>
      </c>
      <c r="B8786">
        <v>11026</v>
      </c>
      <c r="C8786" t="s">
        <v>22543</v>
      </c>
      <c r="D8786" t="s">
        <v>8790</v>
      </c>
      <c r="E8786" s="363" t="s">
        <v>22544</v>
      </c>
      <c r="F8786"/>
      <c r="G8786"/>
      <c r="H8786"/>
      <c r="I8786" s="615"/>
    </row>
    <row r="8787" spans="1:9" ht="15" x14ac:dyDescent="0.25">
      <c r="A8787" s="609" t="str">
        <f t="shared" si="137"/>
        <v>11027</v>
      </c>
      <c r="B8787">
        <v>11027</v>
      </c>
      <c r="C8787" t="s">
        <v>22545</v>
      </c>
      <c r="D8787" t="s">
        <v>8790</v>
      </c>
      <c r="E8787" s="363" t="s">
        <v>17423</v>
      </c>
      <c r="F8787"/>
      <c r="G8787"/>
      <c r="H8787"/>
      <c r="I8787" s="615"/>
    </row>
    <row r="8788" spans="1:9" ht="15" x14ac:dyDescent="0.25">
      <c r="A8788" s="609" t="str">
        <f t="shared" si="137"/>
        <v>11046</v>
      </c>
      <c r="B8788">
        <v>11046</v>
      </c>
      <c r="C8788" t="s">
        <v>22546</v>
      </c>
      <c r="D8788" t="s">
        <v>8790</v>
      </c>
      <c r="E8788" s="363" t="s">
        <v>18094</v>
      </c>
      <c r="F8788"/>
      <c r="G8788"/>
      <c r="H8788"/>
      <c r="I8788" s="615"/>
    </row>
    <row r="8789" spans="1:9" ht="15" x14ac:dyDescent="0.25">
      <c r="A8789" s="609" t="str">
        <f t="shared" si="137"/>
        <v>11047</v>
      </c>
      <c r="B8789">
        <v>11047</v>
      </c>
      <c r="C8789" t="s">
        <v>22547</v>
      </c>
      <c r="D8789" t="s">
        <v>8790</v>
      </c>
      <c r="E8789" s="363" t="s">
        <v>18137</v>
      </c>
      <c r="F8789"/>
      <c r="G8789"/>
      <c r="H8789"/>
      <c r="I8789" s="615"/>
    </row>
    <row r="8790" spans="1:9" ht="15" x14ac:dyDescent="0.25">
      <c r="A8790" s="609" t="str">
        <f t="shared" si="137"/>
        <v>43668</v>
      </c>
      <c r="B8790">
        <v>43668</v>
      </c>
      <c r="C8790" t="s">
        <v>22548</v>
      </c>
      <c r="D8790" t="s">
        <v>8790</v>
      </c>
      <c r="E8790" s="363" t="s">
        <v>9535</v>
      </c>
      <c r="F8790"/>
      <c r="G8790"/>
      <c r="H8790"/>
      <c r="I8790" s="615"/>
    </row>
    <row r="8791" spans="1:9" ht="15" x14ac:dyDescent="0.25">
      <c r="A8791" s="609" t="str">
        <f t="shared" si="137"/>
        <v>11049</v>
      </c>
      <c r="B8791">
        <v>11049</v>
      </c>
      <c r="C8791" t="s">
        <v>22549</v>
      </c>
      <c r="D8791" t="s">
        <v>8790</v>
      </c>
      <c r="E8791" s="363" t="s">
        <v>10967</v>
      </c>
      <c r="F8791"/>
      <c r="G8791"/>
      <c r="H8791"/>
      <c r="I8791" s="615"/>
    </row>
    <row r="8792" spans="1:9" ht="15" x14ac:dyDescent="0.25">
      <c r="A8792" s="609" t="str">
        <f t="shared" si="137"/>
        <v>43106</v>
      </c>
      <c r="B8792">
        <v>43106</v>
      </c>
      <c r="C8792" t="s">
        <v>22550</v>
      </c>
      <c r="D8792" t="s">
        <v>8790</v>
      </c>
      <c r="E8792" s="363" t="s">
        <v>10153</v>
      </c>
      <c r="F8792"/>
      <c r="G8792"/>
      <c r="H8792"/>
      <c r="I8792" s="615"/>
    </row>
    <row r="8793" spans="1:9" ht="15" x14ac:dyDescent="0.25">
      <c r="A8793" s="609" t="str">
        <f t="shared" si="137"/>
        <v>11051</v>
      </c>
      <c r="B8793">
        <v>11051</v>
      </c>
      <c r="C8793" t="s">
        <v>22551</v>
      </c>
      <c r="D8793" t="s">
        <v>8790</v>
      </c>
      <c r="E8793" s="363" t="s">
        <v>11789</v>
      </c>
      <c r="F8793"/>
      <c r="G8793"/>
      <c r="H8793"/>
      <c r="I8793" s="615"/>
    </row>
    <row r="8794" spans="1:9" ht="15" x14ac:dyDescent="0.25">
      <c r="A8794" s="609" t="str">
        <f t="shared" si="137"/>
        <v>11061</v>
      </c>
      <c r="B8794">
        <v>11061</v>
      </c>
      <c r="C8794" t="s">
        <v>22552</v>
      </c>
      <c r="D8794" t="s">
        <v>8790</v>
      </c>
      <c r="E8794" s="363" t="s">
        <v>19122</v>
      </c>
      <c r="F8794"/>
      <c r="G8794"/>
      <c r="H8794"/>
      <c r="I8794" s="615"/>
    </row>
    <row r="8795" spans="1:9" ht="15" x14ac:dyDescent="0.25">
      <c r="A8795" s="609" t="str">
        <f t="shared" si="137"/>
        <v>43667</v>
      </c>
      <c r="B8795">
        <v>43667</v>
      </c>
      <c r="C8795" t="s">
        <v>22553</v>
      </c>
      <c r="D8795" t="s">
        <v>8790</v>
      </c>
      <c r="E8795" s="363" t="s">
        <v>8889</v>
      </c>
      <c r="F8795"/>
      <c r="G8795"/>
      <c r="H8795"/>
      <c r="I8795" s="615"/>
    </row>
    <row r="8796" spans="1:9" ht="15" x14ac:dyDescent="0.25">
      <c r="A8796" s="609" t="str">
        <f t="shared" si="137"/>
        <v>1333</v>
      </c>
      <c r="B8796">
        <v>1333</v>
      </c>
      <c r="C8796" t="s">
        <v>22554</v>
      </c>
      <c r="D8796" t="s">
        <v>8790</v>
      </c>
      <c r="E8796" s="363" t="s">
        <v>10349</v>
      </c>
      <c r="F8796"/>
      <c r="G8796"/>
      <c r="H8796"/>
      <c r="I8796" s="615"/>
    </row>
    <row r="8797" spans="1:9" ht="15" x14ac:dyDescent="0.25">
      <c r="A8797" s="609" t="str">
        <f t="shared" si="137"/>
        <v>1330</v>
      </c>
      <c r="B8797">
        <v>1330</v>
      </c>
      <c r="C8797" t="s">
        <v>22555</v>
      </c>
      <c r="D8797" t="s">
        <v>8790</v>
      </c>
      <c r="E8797" s="363" t="s">
        <v>9208</v>
      </c>
      <c r="F8797"/>
      <c r="G8797"/>
      <c r="H8797"/>
      <c r="I8797" s="615"/>
    </row>
    <row r="8798" spans="1:9" ht="15" x14ac:dyDescent="0.25">
      <c r="A8798" s="609" t="str">
        <f t="shared" si="137"/>
        <v>10957</v>
      </c>
      <c r="B8798">
        <v>10957</v>
      </c>
      <c r="C8798" t="s">
        <v>22556</v>
      </c>
      <c r="D8798" t="s">
        <v>8790</v>
      </c>
      <c r="E8798" s="363" t="s">
        <v>9107</v>
      </c>
      <c r="F8798"/>
      <c r="G8798"/>
      <c r="H8798"/>
      <c r="I8798" s="615"/>
    </row>
    <row r="8799" spans="1:9" ht="15" x14ac:dyDescent="0.25">
      <c r="A8799" s="609" t="str">
        <f t="shared" si="137"/>
        <v>1332</v>
      </c>
      <c r="B8799">
        <v>1332</v>
      </c>
      <c r="C8799" t="s">
        <v>22557</v>
      </c>
      <c r="D8799" t="s">
        <v>8790</v>
      </c>
      <c r="E8799" s="363" t="s">
        <v>18511</v>
      </c>
      <c r="F8799"/>
      <c r="G8799"/>
      <c r="H8799"/>
      <c r="I8799" s="615"/>
    </row>
    <row r="8800" spans="1:9" ht="15" x14ac:dyDescent="0.25">
      <c r="A8800" s="609" t="str">
        <f t="shared" si="137"/>
        <v>1334</v>
      </c>
      <c r="B8800">
        <v>1334</v>
      </c>
      <c r="C8800" t="s">
        <v>22558</v>
      </c>
      <c r="D8800" t="s">
        <v>8790</v>
      </c>
      <c r="E8800" s="363" t="s">
        <v>11334</v>
      </c>
      <c r="F8800"/>
      <c r="G8800"/>
      <c r="H8800"/>
      <c r="I8800" s="615"/>
    </row>
    <row r="8801" spans="1:9" ht="15" x14ac:dyDescent="0.25">
      <c r="A8801" s="609" t="str">
        <f t="shared" si="137"/>
        <v>1335</v>
      </c>
      <c r="B8801">
        <v>1335</v>
      </c>
      <c r="C8801" t="s">
        <v>22559</v>
      </c>
      <c r="D8801" t="s">
        <v>8790</v>
      </c>
      <c r="E8801" s="363" t="s">
        <v>15485</v>
      </c>
      <c r="F8801"/>
      <c r="G8801"/>
      <c r="H8801"/>
      <c r="I8801" s="615"/>
    </row>
    <row r="8802" spans="1:9" ht="15" x14ac:dyDescent="0.25">
      <c r="A8802" s="609" t="str">
        <f t="shared" si="137"/>
        <v>40425</v>
      </c>
      <c r="B8802">
        <v>40425</v>
      </c>
      <c r="C8802" t="s">
        <v>22560</v>
      </c>
      <c r="D8802" t="s">
        <v>8790</v>
      </c>
      <c r="E8802" s="363" t="s">
        <v>10446</v>
      </c>
      <c r="F8802"/>
      <c r="G8802"/>
      <c r="H8802"/>
      <c r="I8802" s="615"/>
    </row>
    <row r="8803" spans="1:9" ht="15" x14ac:dyDescent="0.25">
      <c r="A8803" s="609" t="str">
        <f t="shared" si="137"/>
        <v>1337</v>
      </c>
      <c r="B8803">
        <v>1337</v>
      </c>
      <c r="C8803" t="s">
        <v>22561</v>
      </c>
      <c r="D8803" t="s">
        <v>8790</v>
      </c>
      <c r="E8803" s="363" t="s">
        <v>9107</v>
      </c>
      <c r="F8803"/>
      <c r="G8803"/>
      <c r="H8803"/>
      <c r="I8803" s="615"/>
    </row>
    <row r="8804" spans="1:9" ht="15" x14ac:dyDescent="0.25">
      <c r="A8804" s="609" t="str">
        <f t="shared" si="137"/>
        <v>1338</v>
      </c>
      <c r="B8804">
        <v>1338</v>
      </c>
      <c r="C8804" t="s">
        <v>22562</v>
      </c>
      <c r="D8804" t="s">
        <v>8779</v>
      </c>
      <c r="E8804" s="363" t="s">
        <v>22563</v>
      </c>
      <c r="F8804"/>
      <c r="G8804"/>
      <c r="H8804"/>
      <c r="I8804" s="615"/>
    </row>
    <row r="8805" spans="1:9" ht="15" x14ac:dyDescent="0.25">
      <c r="A8805" s="609" t="str">
        <f t="shared" si="137"/>
        <v>1340</v>
      </c>
      <c r="B8805">
        <v>1340</v>
      </c>
      <c r="C8805" t="s">
        <v>22564</v>
      </c>
      <c r="D8805" t="s">
        <v>8779</v>
      </c>
      <c r="E8805" s="363" t="s">
        <v>19153</v>
      </c>
      <c r="F8805"/>
      <c r="G8805"/>
      <c r="H8805"/>
      <c r="I8805" s="615"/>
    </row>
    <row r="8806" spans="1:9" ht="15" x14ac:dyDescent="0.25">
      <c r="A8806" s="609" t="str">
        <f t="shared" si="137"/>
        <v>1341</v>
      </c>
      <c r="B8806">
        <v>1341</v>
      </c>
      <c r="C8806" t="s">
        <v>22565</v>
      </c>
      <c r="D8806" t="s">
        <v>8779</v>
      </c>
      <c r="E8806" s="363" t="s">
        <v>9681</v>
      </c>
      <c r="F8806"/>
      <c r="G8806"/>
      <c r="H8806"/>
      <c r="I8806" s="615"/>
    </row>
    <row r="8807" spans="1:9" ht="15" x14ac:dyDescent="0.25">
      <c r="A8807" s="609" t="str">
        <f t="shared" si="137"/>
        <v>11134</v>
      </c>
      <c r="B8807">
        <v>11134</v>
      </c>
      <c r="C8807" t="s">
        <v>22566</v>
      </c>
      <c r="D8807" t="s">
        <v>8779</v>
      </c>
      <c r="E8807" s="363" t="s">
        <v>18604</v>
      </c>
      <c r="F8807"/>
      <c r="G8807"/>
      <c r="H8807"/>
      <c r="I8807" s="615"/>
    </row>
    <row r="8808" spans="1:9" ht="15" x14ac:dyDescent="0.25">
      <c r="A8808" s="609" t="str">
        <f t="shared" si="137"/>
        <v>11135</v>
      </c>
      <c r="B8808">
        <v>11135</v>
      </c>
      <c r="C8808" t="s">
        <v>22567</v>
      </c>
      <c r="D8808" t="s">
        <v>8779</v>
      </c>
      <c r="E8808" s="363" t="s">
        <v>22568</v>
      </c>
      <c r="F8808"/>
      <c r="G8808"/>
      <c r="H8808"/>
      <c r="I8808" s="615"/>
    </row>
    <row r="8809" spans="1:9" ht="15" x14ac:dyDescent="0.25">
      <c r="A8809" s="609" t="str">
        <f t="shared" si="137"/>
        <v>11136</v>
      </c>
      <c r="B8809">
        <v>11136</v>
      </c>
      <c r="C8809" t="s">
        <v>22569</v>
      </c>
      <c r="D8809" t="s">
        <v>8779</v>
      </c>
      <c r="E8809" s="363" t="s">
        <v>22570</v>
      </c>
      <c r="F8809"/>
      <c r="G8809"/>
      <c r="H8809"/>
      <c r="I8809" s="615"/>
    </row>
    <row r="8810" spans="1:9" ht="15" x14ac:dyDescent="0.25">
      <c r="A8810" s="609" t="str">
        <f t="shared" si="137"/>
        <v>34743</v>
      </c>
      <c r="B8810">
        <v>34743</v>
      </c>
      <c r="C8810" t="s">
        <v>22571</v>
      </c>
      <c r="D8810" t="s">
        <v>8779</v>
      </c>
      <c r="E8810" s="363" t="s">
        <v>22572</v>
      </c>
      <c r="F8810"/>
      <c r="G8810"/>
      <c r="H8810"/>
      <c r="I8810" s="615"/>
    </row>
    <row r="8811" spans="1:9" ht="15" x14ac:dyDescent="0.25">
      <c r="A8811" s="609" t="str">
        <f t="shared" si="137"/>
        <v>11137</v>
      </c>
      <c r="B8811">
        <v>11137</v>
      </c>
      <c r="C8811" t="s">
        <v>22573</v>
      </c>
      <c r="D8811" t="s">
        <v>8779</v>
      </c>
      <c r="E8811" s="363" t="s">
        <v>19407</v>
      </c>
      <c r="F8811"/>
      <c r="G8811"/>
      <c r="H8811"/>
      <c r="I8811" s="615"/>
    </row>
    <row r="8812" spans="1:9" ht="15" x14ac:dyDescent="0.25">
      <c r="A8812" s="609" t="str">
        <f t="shared" si="137"/>
        <v>34745</v>
      </c>
      <c r="B8812">
        <v>34745</v>
      </c>
      <c r="C8812" t="s">
        <v>22574</v>
      </c>
      <c r="D8812" t="s">
        <v>8779</v>
      </c>
      <c r="E8812" s="363" t="s">
        <v>22575</v>
      </c>
      <c r="F8812"/>
      <c r="G8812"/>
      <c r="H8812"/>
      <c r="I8812" s="615"/>
    </row>
    <row r="8813" spans="1:9" ht="15" x14ac:dyDescent="0.25">
      <c r="A8813" s="609" t="str">
        <f t="shared" si="137"/>
        <v>34746</v>
      </c>
      <c r="B8813">
        <v>34746</v>
      </c>
      <c r="C8813" t="s">
        <v>22576</v>
      </c>
      <c r="D8813" t="s">
        <v>8779</v>
      </c>
      <c r="E8813" s="363" t="s">
        <v>9248</v>
      </c>
      <c r="F8813"/>
      <c r="G8813"/>
      <c r="H8813"/>
      <c r="I8813" s="615"/>
    </row>
    <row r="8814" spans="1:9" ht="15" x14ac:dyDescent="0.25">
      <c r="A8814" s="609" t="str">
        <f t="shared" si="137"/>
        <v>1360</v>
      </c>
      <c r="B8814">
        <v>1360</v>
      </c>
      <c r="C8814" t="s">
        <v>22577</v>
      </c>
      <c r="D8814" t="s">
        <v>8779</v>
      </c>
      <c r="E8814" s="363" t="s">
        <v>18002</v>
      </c>
      <c r="F8814"/>
      <c r="G8814"/>
      <c r="H8814"/>
      <c r="I8814" s="615"/>
    </row>
    <row r="8815" spans="1:9" ht="15" x14ac:dyDescent="0.25">
      <c r="A8815" s="609" t="str">
        <f t="shared" si="137"/>
        <v>1346</v>
      </c>
      <c r="B8815">
        <v>1346</v>
      </c>
      <c r="C8815" t="s">
        <v>22578</v>
      </c>
      <c r="D8815" t="s">
        <v>8779</v>
      </c>
      <c r="E8815" s="363" t="s">
        <v>10431</v>
      </c>
      <c r="F8815"/>
      <c r="G8815"/>
      <c r="H8815"/>
      <c r="I8815" s="615"/>
    </row>
    <row r="8816" spans="1:9" ht="15" x14ac:dyDescent="0.25">
      <c r="A8816" s="609" t="str">
        <f t="shared" ref="A8816:A8879" si="138">IF(ISERROR(SEARCH("/",B8816)=6),TRIM(CLEAN(B8816)),IF(SEARCH("/",B8816)=6,IF(LEN(TRIM(CLEAN(B8816)))=7,LEFT(TRIM(CLEAN(B8816)),6)&amp;"00"&amp;RIGHT(TRIM(CLEAN(B8816)),1),LEFT(TRIM(CLEAN(B8816)),6)&amp;"0"&amp;RIGHT(TRIM(CLEAN(B8816)),2)),TRIM(CLEAN(B8816))))</f>
        <v>1345</v>
      </c>
      <c r="B8816">
        <v>1345</v>
      </c>
      <c r="C8816" t="s">
        <v>22579</v>
      </c>
      <c r="D8816" t="s">
        <v>8779</v>
      </c>
      <c r="E8816" s="363" t="s">
        <v>22580</v>
      </c>
      <c r="F8816"/>
      <c r="G8816"/>
      <c r="H8816"/>
      <c r="I8816" s="615"/>
    </row>
    <row r="8817" spans="1:9" ht="15" x14ac:dyDescent="0.25">
      <c r="A8817" s="609" t="str">
        <f t="shared" si="138"/>
        <v>1347</v>
      </c>
      <c r="B8817">
        <v>1347</v>
      </c>
      <c r="C8817" t="s">
        <v>22581</v>
      </c>
      <c r="D8817" t="s">
        <v>8779</v>
      </c>
      <c r="E8817" s="363" t="s">
        <v>16873</v>
      </c>
      <c r="F8817"/>
      <c r="G8817"/>
      <c r="H8817"/>
      <c r="I8817" s="615"/>
    </row>
    <row r="8818" spans="1:9" ht="15" x14ac:dyDescent="0.25">
      <c r="A8818" s="609" t="str">
        <f t="shared" si="138"/>
        <v>1355</v>
      </c>
      <c r="B8818">
        <v>1355</v>
      </c>
      <c r="C8818" t="s">
        <v>22582</v>
      </c>
      <c r="D8818" t="s">
        <v>8779</v>
      </c>
      <c r="E8818" s="363" t="s">
        <v>22431</v>
      </c>
      <c r="F8818"/>
      <c r="G8818"/>
      <c r="H8818"/>
      <c r="I8818" s="615"/>
    </row>
    <row r="8819" spans="1:9" ht="15" x14ac:dyDescent="0.25">
      <c r="A8819" s="609" t="str">
        <f t="shared" si="138"/>
        <v>1358</v>
      </c>
      <c r="B8819">
        <v>1358</v>
      </c>
      <c r="C8819" t="s">
        <v>22583</v>
      </c>
      <c r="D8819" t="s">
        <v>8779</v>
      </c>
      <c r="E8819" s="363" t="s">
        <v>22584</v>
      </c>
      <c r="F8819"/>
      <c r="G8819"/>
      <c r="H8819"/>
      <c r="I8819" s="615"/>
    </row>
    <row r="8820" spans="1:9" ht="15" x14ac:dyDescent="0.25">
      <c r="A8820" s="609" t="str">
        <f t="shared" si="138"/>
        <v>34659</v>
      </c>
      <c r="B8820">
        <v>34659</v>
      </c>
      <c r="C8820" t="s">
        <v>22585</v>
      </c>
      <c r="D8820" t="s">
        <v>8779</v>
      </c>
      <c r="E8820" s="363" t="s">
        <v>22586</v>
      </c>
      <c r="F8820"/>
      <c r="G8820"/>
      <c r="H8820"/>
      <c r="I8820" s="615"/>
    </row>
    <row r="8821" spans="1:9" ht="15" x14ac:dyDescent="0.25">
      <c r="A8821" s="609" t="str">
        <f t="shared" si="138"/>
        <v>34514</v>
      </c>
      <c r="B8821">
        <v>34514</v>
      </c>
      <c r="C8821" t="s">
        <v>22587</v>
      </c>
      <c r="D8821" t="s">
        <v>8779</v>
      </c>
      <c r="E8821" s="363" t="s">
        <v>22588</v>
      </c>
      <c r="F8821"/>
      <c r="G8821"/>
      <c r="H8821"/>
      <c r="I8821" s="615"/>
    </row>
    <row r="8822" spans="1:9" ht="15" x14ac:dyDescent="0.25">
      <c r="A8822" s="609" t="str">
        <f t="shared" si="138"/>
        <v>34660</v>
      </c>
      <c r="B8822">
        <v>34660</v>
      </c>
      <c r="C8822" t="s">
        <v>22589</v>
      </c>
      <c r="D8822" t="s">
        <v>8779</v>
      </c>
      <c r="E8822" s="363" t="s">
        <v>9002</v>
      </c>
      <c r="F8822"/>
      <c r="G8822"/>
      <c r="H8822"/>
      <c r="I8822" s="615"/>
    </row>
    <row r="8823" spans="1:9" ht="15" x14ac:dyDescent="0.25">
      <c r="A8823" s="609" t="str">
        <f t="shared" si="138"/>
        <v>34661</v>
      </c>
      <c r="B8823">
        <v>34661</v>
      </c>
      <c r="C8823" t="s">
        <v>22590</v>
      </c>
      <c r="D8823" t="s">
        <v>8779</v>
      </c>
      <c r="E8823" s="363" t="s">
        <v>22591</v>
      </c>
      <c r="F8823"/>
      <c r="G8823"/>
      <c r="H8823"/>
      <c r="I8823" s="615"/>
    </row>
    <row r="8824" spans="1:9" ht="15" x14ac:dyDescent="0.25">
      <c r="A8824" s="609" t="str">
        <f t="shared" si="138"/>
        <v>34667</v>
      </c>
      <c r="B8824">
        <v>34667</v>
      </c>
      <c r="C8824" t="s">
        <v>22592</v>
      </c>
      <c r="D8824" t="s">
        <v>8779</v>
      </c>
      <c r="E8824" s="363" t="s">
        <v>11694</v>
      </c>
      <c r="F8824"/>
      <c r="G8824"/>
      <c r="H8824"/>
      <c r="I8824" s="615"/>
    </row>
    <row r="8825" spans="1:9" ht="15" x14ac:dyDescent="0.25">
      <c r="A8825" s="609" t="str">
        <f t="shared" si="138"/>
        <v>34668</v>
      </c>
      <c r="B8825">
        <v>34668</v>
      </c>
      <c r="C8825" t="s">
        <v>22593</v>
      </c>
      <c r="D8825" t="s">
        <v>8779</v>
      </c>
      <c r="E8825" s="363" t="s">
        <v>19721</v>
      </c>
      <c r="F8825"/>
      <c r="G8825"/>
      <c r="H8825"/>
      <c r="I8825" s="615"/>
    </row>
    <row r="8826" spans="1:9" ht="15" x14ac:dyDescent="0.25">
      <c r="A8826" s="609" t="str">
        <f t="shared" si="138"/>
        <v>34741</v>
      </c>
      <c r="B8826">
        <v>34741</v>
      </c>
      <c r="C8826" t="s">
        <v>22594</v>
      </c>
      <c r="D8826" t="s">
        <v>8779</v>
      </c>
      <c r="E8826" s="363" t="s">
        <v>19090</v>
      </c>
      <c r="F8826"/>
      <c r="G8826"/>
      <c r="H8826"/>
      <c r="I8826" s="615"/>
    </row>
    <row r="8827" spans="1:9" ht="15" x14ac:dyDescent="0.25">
      <c r="A8827" s="609" t="str">
        <f t="shared" si="138"/>
        <v>34664</v>
      </c>
      <c r="B8827">
        <v>34664</v>
      </c>
      <c r="C8827" t="s">
        <v>22595</v>
      </c>
      <c r="D8827" t="s">
        <v>8779</v>
      </c>
      <c r="E8827" s="363" t="s">
        <v>10422</v>
      </c>
      <c r="F8827"/>
      <c r="G8827"/>
      <c r="H8827"/>
      <c r="I8827" s="615"/>
    </row>
    <row r="8828" spans="1:9" ht="15" x14ac:dyDescent="0.25">
      <c r="A8828" s="609" t="str">
        <f t="shared" si="138"/>
        <v>34665</v>
      </c>
      <c r="B8828">
        <v>34665</v>
      </c>
      <c r="C8828" t="s">
        <v>22596</v>
      </c>
      <c r="D8828" t="s">
        <v>8779</v>
      </c>
      <c r="E8828" s="363" t="s">
        <v>22597</v>
      </c>
      <c r="F8828"/>
      <c r="G8828"/>
      <c r="H8828"/>
      <c r="I8828" s="615"/>
    </row>
    <row r="8829" spans="1:9" ht="15" x14ac:dyDescent="0.25">
      <c r="A8829" s="609" t="str">
        <f t="shared" si="138"/>
        <v>34666</v>
      </c>
      <c r="B8829">
        <v>34666</v>
      </c>
      <c r="C8829" t="s">
        <v>22598</v>
      </c>
      <c r="D8829" t="s">
        <v>8779</v>
      </c>
      <c r="E8829" s="363" t="s">
        <v>18638</v>
      </c>
      <c r="F8829"/>
      <c r="G8829"/>
      <c r="H8829"/>
      <c r="I8829" s="615"/>
    </row>
    <row r="8830" spans="1:9" ht="15" x14ac:dyDescent="0.25">
      <c r="A8830" s="609" t="str">
        <f t="shared" si="138"/>
        <v>34669</v>
      </c>
      <c r="B8830">
        <v>34669</v>
      </c>
      <c r="C8830" t="s">
        <v>22599</v>
      </c>
      <c r="D8830" t="s">
        <v>8779</v>
      </c>
      <c r="E8830" s="363" t="s">
        <v>9954</v>
      </c>
      <c r="F8830"/>
      <c r="G8830"/>
      <c r="H8830"/>
      <c r="I8830" s="615"/>
    </row>
    <row r="8831" spans="1:9" ht="15" x14ac:dyDescent="0.25">
      <c r="A8831" s="609" t="str">
        <f t="shared" si="138"/>
        <v>34670</v>
      </c>
      <c r="B8831">
        <v>34670</v>
      </c>
      <c r="C8831" t="s">
        <v>22600</v>
      </c>
      <c r="D8831" t="s">
        <v>8779</v>
      </c>
      <c r="E8831" s="363" t="s">
        <v>10380</v>
      </c>
      <c r="F8831"/>
      <c r="G8831"/>
      <c r="H8831"/>
      <c r="I8831" s="615"/>
    </row>
    <row r="8832" spans="1:9" ht="15" x14ac:dyDescent="0.25">
      <c r="A8832" s="609" t="str">
        <f t="shared" si="138"/>
        <v>34671</v>
      </c>
      <c r="B8832">
        <v>34671</v>
      </c>
      <c r="C8832" t="s">
        <v>22601</v>
      </c>
      <c r="D8832" t="s">
        <v>8779</v>
      </c>
      <c r="E8832" s="363" t="s">
        <v>11856</v>
      </c>
      <c r="F8832"/>
      <c r="G8832"/>
      <c r="H8832"/>
      <c r="I8832" s="615"/>
    </row>
    <row r="8833" spans="1:9" ht="15" x14ac:dyDescent="0.25">
      <c r="A8833" s="609" t="str">
        <f t="shared" si="138"/>
        <v>34672</v>
      </c>
      <c r="B8833">
        <v>34672</v>
      </c>
      <c r="C8833" t="s">
        <v>22602</v>
      </c>
      <c r="D8833" t="s">
        <v>8779</v>
      </c>
      <c r="E8833" s="363" t="s">
        <v>9092</v>
      </c>
      <c r="F8833"/>
      <c r="G8833"/>
      <c r="H8833"/>
      <c r="I8833" s="615"/>
    </row>
    <row r="8834" spans="1:9" ht="15" x14ac:dyDescent="0.25">
      <c r="A8834" s="609" t="str">
        <f t="shared" si="138"/>
        <v>34673</v>
      </c>
      <c r="B8834">
        <v>34673</v>
      </c>
      <c r="C8834" t="s">
        <v>22603</v>
      </c>
      <c r="D8834" t="s">
        <v>8779</v>
      </c>
      <c r="E8834" s="363" t="s">
        <v>19448</v>
      </c>
      <c r="F8834"/>
      <c r="G8834"/>
      <c r="H8834"/>
      <c r="I8834" s="615"/>
    </row>
    <row r="8835" spans="1:9" ht="15" x14ac:dyDescent="0.25">
      <c r="A8835" s="609" t="str">
        <f t="shared" si="138"/>
        <v>34674</v>
      </c>
      <c r="B8835">
        <v>34674</v>
      </c>
      <c r="C8835" t="s">
        <v>22604</v>
      </c>
      <c r="D8835" t="s">
        <v>8779</v>
      </c>
      <c r="E8835" s="363" t="s">
        <v>18222</v>
      </c>
      <c r="F8835"/>
      <c r="G8835"/>
      <c r="H8835"/>
      <c r="I8835" s="615"/>
    </row>
    <row r="8836" spans="1:9" ht="15" x14ac:dyDescent="0.25">
      <c r="A8836" s="609" t="str">
        <f t="shared" si="138"/>
        <v>34675</v>
      </c>
      <c r="B8836">
        <v>34675</v>
      </c>
      <c r="C8836" t="s">
        <v>22605</v>
      </c>
      <c r="D8836" t="s">
        <v>8779</v>
      </c>
      <c r="E8836" s="363" t="s">
        <v>22606</v>
      </c>
      <c r="F8836"/>
      <c r="G8836"/>
      <c r="H8836"/>
      <c r="I8836" s="615"/>
    </row>
    <row r="8837" spans="1:9" ht="15" x14ac:dyDescent="0.25">
      <c r="A8837" s="609" t="str">
        <f t="shared" si="138"/>
        <v>34676</v>
      </c>
      <c r="B8837">
        <v>34676</v>
      </c>
      <c r="C8837" t="s">
        <v>22607</v>
      </c>
      <c r="D8837" t="s">
        <v>8779</v>
      </c>
      <c r="E8837" s="363" t="s">
        <v>22608</v>
      </c>
      <c r="F8837"/>
      <c r="G8837"/>
      <c r="H8837"/>
      <c r="I8837" s="615"/>
    </row>
    <row r="8838" spans="1:9" ht="15" x14ac:dyDescent="0.25">
      <c r="A8838" s="609" t="str">
        <f t="shared" si="138"/>
        <v>34677</v>
      </c>
      <c r="B8838">
        <v>34677</v>
      </c>
      <c r="C8838" t="s">
        <v>22609</v>
      </c>
      <c r="D8838" t="s">
        <v>8779</v>
      </c>
      <c r="E8838" s="363" t="s">
        <v>22610</v>
      </c>
      <c r="F8838"/>
      <c r="G8838"/>
      <c r="H8838"/>
      <c r="I8838" s="615"/>
    </row>
    <row r="8839" spans="1:9" ht="15" x14ac:dyDescent="0.25">
      <c r="A8839" s="609" t="str">
        <f t="shared" si="138"/>
        <v>43126</v>
      </c>
      <c r="B8839">
        <v>43126</v>
      </c>
      <c r="C8839" t="s">
        <v>22611</v>
      </c>
      <c r="D8839" t="s">
        <v>8779</v>
      </c>
      <c r="E8839" s="363" t="s">
        <v>22612</v>
      </c>
      <c r="F8839"/>
      <c r="G8839"/>
      <c r="H8839"/>
      <c r="I8839" s="615"/>
    </row>
    <row r="8840" spans="1:9" ht="15" x14ac:dyDescent="0.25">
      <c r="A8840" s="609" t="str">
        <f t="shared" si="138"/>
        <v>43124</v>
      </c>
      <c r="B8840">
        <v>43124</v>
      </c>
      <c r="C8840" t="s">
        <v>22613</v>
      </c>
      <c r="D8840" t="s">
        <v>8779</v>
      </c>
      <c r="E8840" s="363" t="s">
        <v>22614</v>
      </c>
      <c r="F8840"/>
      <c r="G8840"/>
      <c r="H8840"/>
      <c r="I8840" s="615"/>
    </row>
    <row r="8841" spans="1:9" ht="15" x14ac:dyDescent="0.25">
      <c r="A8841" s="609" t="str">
        <f t="shared" si="138"/>
        <v>43125</v>
      </c>
      <c r="B8841">
        <v>43125</v>
      </c>
      <c r="C8841" t="s">
        <v>22615</v>
      </c>
      <c r="D8841" t="s">
        <v>8779</v>
      </c>
      <c r="E8841" s="363" t="s">
        <v>22616</v>
      </c>
      <c r="F8841"/>
      <c r="G8841"/>
      <c r="H8841"/>
      <c r="I8841" s="615"/>
    </row>
    <row r="8842" spans="1:9" ht="15" x14ac:dyDescent="0.25">
      <c r="A8842" s="609" t="str">
        <f t="shared" si="138"/>
        <v>40623</v>
      </c>
      <c r="B8842">
        <v>40623</v>
      </c>
      <c r="C8842" t="s">
        <v>22617</v>
      </c>
      <c r="D8842" t="s">
        <v>9014</v>
      </c>
      <c r="E8842" s="363" t="s">
        <v>22618</v>
      </c>
      <c r="F8842"/>
      <c r="G8842"/>
      <c r="H8842"/>
      <c r="I8842" s="615"/>
    </row>
    <row r="8843" spans="1:9" ht="15" x14ac:dyDescent="0.25">
      <c r="A8843" s="609" t="str">
        <f t="shared" si="138"/>
        <v>43701</v>
      </c>
      <c r="B8843">
        <v>43701</v>
      </c>
      <c r="C8843" t="s">
        <v>22619</v>
      </c>
      <c r="D8843" t="s">
        <v>8790</v>
      </c>
      <c r="E8843" s="363" t="s">
        <v>10039</v>
      </c>
      <c r="F8843"/>
      <c r="G8843"/>
      <c r="H8843"/>
      <c r="I8843" s="615"/>
    </row>
    <row r="8844" spans="1:9" ht="15" x14ac:dyDescent="0.25">
      <c r="A8844" s="609" t="str">
        <f t="shared" si="138"/>
        <v>12083</v>
      </c>
      <c r="B8844">
        <v>12083</v>
      </c>
      <c r="C8844" t="s">
        <v>22620</v>
      </c>
      <c r="D8844" t="s">
        <v>8781</v>
      </c>
      <c r="E8844" s="363" t="s">
        <v>22621</v>
      </c>
      <c r="F8844"/>
      <c r="G8844"/>
      <c r="H8844"/>
      <c r="I8844" s="615"/>
    </row>
    <row r="8845" spans="1:9" ht="15" x14ac:dyDescent="0.25">
      <c r="A8845" s="609" t="str">
        <f t="shared" si="138"/>
        <v>12081</v>
      </c>
      <c r="B8845">
        <v>12081</v>
      </c>
      <c r="C8845" t="s">
        <v>22622</v>
      </c>
      <c r="D8845" t="s">
        <v>8781</v>
      </c>
      <c r="E8845" s="363" t="s">
        <v>22623</v>
      </c>
      <c r="F8845"/>
      <c r="G8845"/>
      <c r="H8845"/>
      <c r="I8845" s="615"/>
    </row>
    <row r="8846" spans="1:9" ht="15" x14ac:dyDescent="0.25">
      <c r="A8846" s="609" t="str">
        <f t="shared" si="138"/>
        <v>12082</v>
      </c>
      <c r="B8846">
        <v>12082</v>
      </c>
      <c r="C8846" t="s">
        <v>22624</v>
      </c>
      <c r="D8846" t="s">
        <v>8781</v>
      </c>
      <c r="E8846" s="363" t="s">
        <v>22625</v>
      </c>
      <c r="F8846"/>
      <c r="G8846"/>
      <c r="H8846"/>
      <c r="I8846" s="615"/>
    </row>
    <row r="8847" spans="1:9" ht="15" x14ac:dyDescent="0.25">
      <c r="A8847" s="609" t="str">
        <f t="shared" si="138"/>
        <v>13354</v>
      </c>
      <c r="B8847">
        <v>13354</v>
      </c>
      <c r="C8847" t="s">
        <v>22626</v>
      </c>
      <c r="D8847" t="s">
        <v>8781</v>
      </c>
      <c r="E8847" s="363" t="s">
        <v>22627</v>
      </c>
      <c r="F8847"/>
      <c r="G8847"/>
      <c r="H8847"/>
      <c r="I8847" s="615"/>
    </row>
    <row r="8848" spans="1:9" ht="15" x14ac:dyDescent="0.25">
      <c r="A8848" s="609" t="str">
        <f t="shared" si="138"/>
        <v>14057</v>
      </c>
      <c r="B8848">
        <v>14057</v>
      </c>
      <c r="C8848" t="s">
        <v>22628</v>
      </c>
      <c r="D8848" t="s">
        <v>8781</v>
      </c>
      <c r="E8848" s="363" t="s">
        <v>22629</v>
      </c>
      <c r="F8848"/>
      <c r="G8848"/>
      <c r="H8848"/>
      <c r="I8848" s="615"/>
    </row>
    <row r="8849" spans="1:9" ht="15" x14ac:dyDescent="0.25">
      <c r="A8849" s="609" t="str">
        <f t="shared" si="138"/>
        <v>14058</v>
      </c>
      <c r="B8849">
        <v>14058</v>
      </c>
      <c r="C8849" t="s">
        <v>22630</v>
      </c>
      <c r="D8849" t="s">
        <v>8781</v>
      </c>
      <c r="E8849" s="363" t="s">
        <v>18509</v>
      </c>
      <c r="F8849"/>
      <c r="G8849"/>
      <c r="H8849"/>
      <c r="I8849" s="615"/>
    </row>
    <row r="8850" spans="1:9" ht="15" x14ac:dyDescent="0.25">
      <c r="A8850" s="609" t="str">
        <f t="shared" si="138"/>
        <v>20971</v>
      </c>
      <c r="B8850">
        <v>20971</v>
      </c>
      <c r="C8850" t="s">
        <v>22631</v>
      </c>
      <c r="D8850" t="s">
        <v>8781</v>
      </c>
      <c r="E8850" s="363" t="s">
        <v>10850</v>
      </c>
      <c r="F8850"/>
      <c r="G8850"/>
      <c r="H8850"/>
      <c r="I8850" s="615"/>
    </row>
    <row r="8851" spans="1:9" ht="15" x14ac:dyDescent="0.25">
      <c r="A8851" s="609" t="str">
        <f t="shared" si="138"/>
        <v>5047</v>
      </c>
      <c r="B8851">
        <v>5047</v>
      </c>
      <c r="C8851" t="s">
        <v>22632</v>
      </c>
      <c r="D8851" t="s">
        <v>8781</v>
      </c>
      <c r="E8851" s="363" t="s">
        <v>22633</v>
      </c>
      <c r="F8851"/>
      <c r="G8851"/>
      <c r="H8851"/>
      <c r="I8851" s="615"/>
    </row>
    <row r="8852" spans="1:9" ht="15" x14ac:dyDescent="0.25">
      <c r="A8852" s="609" t="str">
        <f t="shared" si="138"/>
        <v>13369</v>
      </c>
      <c r="B8852">
        <v>13369</v>
      </c>
      <c r="C8852" t="s">
        <v>22634</v>
      </c>
      <c r="D8852" t="s">
        <v>8781</v>
      </c>
      <c r="E8852" s="363" t="s">
        <v>22635</v>
      </c>
      <c r="F8852"/>
      <c r="G8852"/>
      <c r="H8852"/>
      <c r="I8852" s="615"/>
    </row>
    <row r="8853" spans="1:9" ht="15" x14ac:dyDescent="0.25">
      <c r="A8853" s="609" t="str">
        <f t="shared" si="138"/>
        <v>13370</v>
      </c>
      <c r="B8853">
        <v>13370</v>
      </c>
      <c r="C8853" t="s">
        <v>22636</v>
      </c>
      <c r="D8853" t="s">
        <v>8781</v>
      </c>
      <c r="E8853" s="363" t="s">
        <v>22637</v>
      </c>
      <c r="F8853"/>
      <c r="G8853"/>
      <c r="H8853"/>
      <c r="I8853" s="615"/>
    </row>
    <row r="8854" spans="1:9" ht="15" x14ac:dyDescent="0.25">
      <c r="A8854" s="609" t="str">
        <f t="shared" si="138"/>
        <v>13279</v>
      </c>
      <c r="B8854">
        <v>13279</v>
      </c>
      <c r="C8854" t="s">
        <v>22638</v>
      </c>
      <c r="D8854" t="s">
        <v>8790</v>
      </c>
      <c r="E8854" s="363" t="s">
        <v>22639</v>
      </c>
      <c r="F8854"/>
      <c r="G8854"/>
      <c r="H8854"/>
      <c r="I8854" s="615"/>
    </row>
    <row r="8855" spans="1:9" ht="15" x14ac:dyDescent="0.25">
      <c r="A8855" s="609" t="str">
        <f t="shared" si="138"/>
        <v>11977</v>
      </c>
      <c r="B8855">
        <v>11977</v>
      </c>
      <c r="C8855" t="s">
        <v>22640</v>
      </c>
      <c r="D8855" t="s">
        <v>8781</v>
      </c>
      <c r="E8855" s="363" t="s">
        <v>10116</v>
      </c>
      <c r="F8855"/>
      <c r="G8855"/>
      <c r="H8855"/>
      <c r="I8855" s="615"/>
    </row>
    <row r="8856" spans="1:9" ht="15" x14ac:dyDescent="0.25">
      <c r="A8856" s="609" t="str">
        <f t="shared" si="138"/>
        <v>11975</v>
      </c>
      <c r="B8856">
        <v>11975</v>
      </c>
      <c r="C8856" t="s">
        <v>22641</v>
      </c>
      <c r="D8856" t="s">
        <v>8781</v>
      </c>
      <c r="E8856" s="363" t="s">
        <v>9344</v>
      </c>
      <c r="F8856"/>
      <c r="G8856"/>
      <c r="H8856"/>
      <c r="I8856" s="615"/>
    </row>
    <row r="8857" spans="1:9" ht="15" x14ac:dyDescent="0.25">
      <c r="A8857" s="609" t="str">
        <f t="shared" si="138"/>
        <v>39746</v>
      </c>
      <c r="B8857">
        <v>39746</v>
      </c>
      <c r="C8857" t="s">
        <v>22642</v>
      </c>
      <c r="D8857" t="s">
        <v>8781</v>
      </c>
      <c r="E8857" s="363" t="s">
        <v>22643</v>
      </c>
      <c r="F8857"/>
      <c r="G8857"/>
      <c r="H8857"/>
      <c r="I8857" s="615"/>
    </row>
    <row r="8858" spans="1:9" ht="15" x14ac:dyDescent="0.25">
      <c r="A8858" s="609" t="str">
        <f t="shared" si="138"/>
        <v>11976</v>
      </c>
      <c r="B8858">
        <v>11976</v>
      </c>
      <c r="C8858" t="s">
        <v>22644</v>
      </c>
      <c r="D8858" t="s">
        <v>8781</v>
      </c>
      <c r="E8858" s="363" t="s">
        <v>10611</v>
      </c>
      <c r="F8858"/>
      <c r="G8858"/>
      <c r="H8858"/>
      <c r="I8858" s="615"/>
    </row>
    <row r="8859" spans="1:9" ht="15" x14ac:dyDescent="0.25">
      <c r="A8859" s="609" t="str">
        <f t="shared" si="138"/>
        <v>1368</v>
      </c>
      <c r="B8859">
        <v>1368</v>
      </c>
      <c r="C8859" t="s">
        <v>22645</v>
      </c>
      <c r="D8859" t="s">
        <v>8781</v>
      </c>
      <c r="E8859" s="363" t="s">
        <v>22646</v>
      </c>
      <c r="F8859"/>
      <c r="G8859"/>
      <c r="H8859"/>
      <c r="I8859" s="615"/>
    </row>
    <row r="8860" spans="1:9" ht="15" x14ac:dyDescent="0.25">
      <c r="A8860" s="609" t="str">
        <f t="shared" si="138"/>
        <v>1367</v>
      </c>
      <c r="B8860">
        <v>1367</v>
      </c>
      <c r="C8860" t="s">
        <v>22647</v>
      </c>
      <c r="D8860" t="s">
        <v>8781</v>
      </c>
      <c r="E8860" s="363" t="s">
        <v>22648</v>
      </c>
      <c r="F8860"/>
      <c r="G8860"/>
      <c r="H8860"/>
      <c r="I8860" s="615"/>
    </row>
    <row r="8861" spans="1:9" ht="15" x14ac:dyDescent="0.25">
      <c r="A8861" s="609" t="str">
        <f t="shared" si="138"/>
        <v>7608</v>
      </c>
      <c r="B8861">
        <v>7608</v>
      </c>
      <c r="C8861" t="s">
        <v>22649</v>
      </c>
      <c r="D8861" t="s">
        <v>8781</v>
      </c>
      <c r="E8861" s="363" t="s">
        <v>10147</v>
      </c>
      <c r="F8861"/>
      <c r="G8861"/>
      <c r="H8861"/>
      <c r="I8861" s="615"/>
    </row>
    <row r="8862" spans="1:9" ht="15" x14ac:dyDescent="0.25">
      <c r="A8862" s="609" t="str">
        <f t="shared" si="138"/>
        <v>41899</v>
      </c>
      <c r="B8862">
        <v>41899</v>
      </c>
      <c r="C8862" t="s">
        <v>22650</v>
      </c>
      <c r="D8862" t="s">
        <v>9287</v>
      </c>
      <c r="E8862" s="363" t="s">
        <v>22651</v>
      </c>
      <c r="F8862"/>
      <c r="G8862"/>
      <c r="H8862"/>
      <c r="I8862" s="615"/>
    </row>
    <row r="8863" spans="1:9" ht="15" x14ac:dyDescent="0.25">
      <c r="A8863" s="609" t="str">
        <f t="shared" si="138"/>
        <v>1380</v>
      </c>
      <c r="B8863">
        <v>1380</v>
      </c>
      <c r="C8863" t="s">
        <v>22652</v>
      </c>
      <c r="D8863" t="s">
        <v>8790</v>
      </c>
      <c r="E8863" s="363" t="s">
        <v>12997</v>
      </c>
      <c r="F8863"/>
      <c r="G8863"/>
      <c r="H8863"/>
      <c r="I8863" s="615"/>
    </row>
    <row r="8864" spans="1:9" ht="15" x14ac:dyDescent="0.25">
      <c r="A8864" s="609" t="str">
        <f t="shared" si="138"/>
        <v>1375</v>
      </c>
      <c r="B8864">
        <v>1375</v>
      </c>
      <c r="C8864" t="s">
        <v>22653</v>
      </c>
      <c r="D8864" t="s">
        <v>8790</v>
      </c>
      <c r="E8864" s="363" t="s">
        <v>14170</v>
      </c>
      <c r="F8864"/>
      <c r="G8864"/>
      <c r="H8864"/>
      <c r="I8864" s="615"/>
    </row>
    <row r="8865" spans="1:9" ht="15" x14ac:dyDescent="0.25">
      <c r="A8865" s="609" t="str">
        <f t="shared" si="138"/>
        <v>1379</v>
      </c>
      <c r="B8865">
        <v>1379</v>
      </c>
      <c r="C8865" t="s">
        <v>22654</v>
      </c>
      <c r="D8865" t="s">
        <v>8790</v>
      </c>
      <c r="E8865" s="363" t="s">
        <v>9968</v>
      </c>
      <c r="F8865"/>
      <c r="G8865"/>
      <c r="H8865"/>
      <c r="I8865" s="615"/>
    </row>
    <row r="8866" spans="1:9" ht="15" x14ac:dyDescent="0.25">
      <c r="A8866" s="609" t="str">
        <f t="shared" si="138"/>
        <v>13284</v>
      </c>
      <c r="B8866">
        <v>13284</v>
      </c>
      <c r="C8866" t="s">
        <v>22655</v>
      </c>
      <c r="D8866" t="s">
        <v>8790</v>
      </c>
      <c r="E8866" s="363" t="s">
        <v>9968</v>
      </c>
      <c r="F8866"/>
      <c r="G8866"/>
      <c r="H8866"/>
      <c r="I8866" s="615"/>
    </row>
    <row r="8867" spans="1:9" ht="15" x14ac:dyDescent="0.25">
      <c r="A8867" s="609" t="str">
        <f t="shared" si="138"/>
        <v>25974</v>
      </c>
      <c r="B8867">
        <v>25974</v>
      </c>
      <c r="C8867" t="s">
        <v>22656</v>
      </c>
      <c r="D8867" t="s">
        <v>8790</v>
      </c>
      <c r="E8867" s="363" t="s">
        <v>8836</v>
      </c>
      <c r="F8867"/>
      <c r="G8867"/>
      <c r="H8867"/>
      <c r="I8867" s="615"/>
    </row>
    <row r="8868" spans="1:9" ht="15" x14ac:dyDescent="0.25">
      <c r="A8868" s="609" t="str">
        <f t="shared" si="138"/>
        <v>34753</v>
      </c>
      <c r="B8868">
        <v>34753</v>
      </c>
      <c r="C8868" t="s">
        <v>22657</v>
      </c>
      <c r="D8868" t="s">
        <v>8790</v>
      </c>
      <c r="E8868" s="363" t="s">
        <v>9621</v>
      </c>
      <c r="F8868"/>
      <c r="G8868"/>
      <c r="H8868"/>
      <c r="I8868" s="615"/>
    </row>
    <row r="8869" spans="1:9" ht="15" x14ac:dyDescent="0.25">
      <c r="A8869" s="609" t="str">
        <f t="shared" si="138"/>
        <v>420</v>
      </c>
      <c r="B8869">
        <v>420</v>
      </c>
      <c r="C8869" t="s">
        <v>22658</v>
      </c>
      <c r="D8869" t="s">
        <v>8781</v>
      </c>
      <c r="E8869" s="363" t="s">
        <v>11193</v>
      </c>
      <c r="F8869"/>
      <c r="G8869"/>
      <c r="H8869"/>
      <c r="I8869" s="615"/>
    </row>
    <row r="8870" spans="1:9" ht="15" x14ac:dyDescent="0.25">
      <c r="A8870" s="609" t="str">
        <f t="shared" si="138"/>
        <v>12327</v>
      </c>
      <c r="B8870">
        <v>12327</v>
      </c>
      <c r="C8870" t="s">
        <v>22659</v>
      </c>
      <c r="D8870" t="s">
        <v>8781</v>
      </c>
      <c r="E8870" s="363" t="s">
        <v>18111</v>
      </c>
      <c r="F8870"/>
      <c r="G8870"/>
      <c r="H8870"/>
      <c r="I8870" s="615"/>
    </row>
    <row r="8871" spans="1:9" ht="15" x14ac:dyDescent="0.25">
      <c r="A8871" s="609" t="str">
        <f t="shared" si="138"/>
        <v>36148</v>
      </c>
      <c r="B8871">
        <v>36148</v>
      </c>
      <c r="C8871" t="s">
        <v>22660</v>
      </c>
      <c r="D8871" t="s">
        <v>8781</v>
      </c>
      <c r="E8871" s="363" t="s">
        <v>21760</v>
      </c>
      <c r="F8871"/>
      <c r="G8871"/>
      <c r="H8871"/>
      <c r="I8871" s="615"/>
    </row>
    <row r="8872" spans="1:9" ht="15" x14ac:dyDescent="0.25">
      <c r="A8872" s="609" t="str">
        <f t="shared" si="138"/>
        <v>12329</v>
      </c>
      <c r="B8872">
        <v>12329</v>
      </c>
      <c r="C8872" t="s">
        <v>22661</v>
      </c>
      <c r="D8872" t="s">
        <v>8790</v>
      </c>
      <c r="E8872" s="363" t="s">
        <v>22662</v>
      </c>
      <c r="F8872"/>
      <c r="G8872"/>
      <c r="H8872"/>
      <c r="I8872" s="615"/>
    </row>
    <row r="8873" spans="1:9" ht="15" x14ac:dyDescent="0.25">
      <c r="A8873" s="609" t="str">
        <f t="shared" si="138"/>
        <v>1339</v>
      </c>
      <c r="B8873">
        <v>1339</v>
      </c>
      <c r="C8873" t="s">
        <v>22663</v>
      </c>
      <c r="D8873" t="s">
        <v>8790</v>
      </c>
      <c r="E8873" s="363" t="s">
        <v>16251</v>
      </c>
      <c r="F8873"/>
      <c r="G8873"/>
      <c r="H8873"/>
      <c r="I8873" s="615"/>
    </row>
    <row r="8874" spans="1:9" ht="15" x14ac:dyDescent="0.25">
      <c r="A8874" s="609" t="str">
        <f t="shared" si="138"/>
        <v>11849</v>
      </c>
      <c r="B8874">
        <v>11849</v>
      </c>
      <c r="C8874" t="s">
        <v>22664</v>
      </c>
      <c r="D8874" t="s">
        <v>8777</v>
      </c>
      <c r="E8874" s="363" t="s">
        <v>9547</v>
      </c>
      <c r="F8874"/>
      <c r="G8874"/>
      <c r="H8874"/>
      <c r="I8874" s="615"/>
    </row>
    <row r="8875" spans="1:9" ht="15" x14ac:dyDescent="0.25">
      <c r="A8875" s="609" t="str">
        <f t="shared" si="138"/>
        <v>37418</v>
      </c>
      <c r="B8875">
        <v>37418</v>
      </c>
      <c r="C8875" t="s">
        <v>22665</v>
      </c>
      <c r="D8875" t="s">
        <v>8781</v>
      </c>
      <c r="E8875" s="363" t="s">
        <v>14672</v>
      </c>
      <c r="F8875"/>
      <c r="G8875"/>
      <c r="H8875"/>
      <c r="I8875" s="615"/>
    </row>
    <row r="8876" spans="1:9" ht="15" x14ac:dyDescent="0.25">
      <c r="A8876" s="609" t="str">
        <f t="shared" si="138"/>
        <v>37419</v>
      </c>
      <c r="B8876">
        <v>37419</v>
      </c>
      <c r="C8876" t="s">
        <v>22666</v>
      </c>
      <c r="D8876" t="s">
        <v>8781</v>
      </c>
      <c r="E8876" s="363" t="s">
        <v>15258</v>
      </c>
      <c r="F8876"/>
      <c r="G8876"/>
      <c r="H8876"/>
      <c r="I8876" s="615"/>
    </row>
    <row r="8877" spans="1:9" ht="15" x14ac:dyDescent="0.25">
      <c r="A8877" s="609" t="str">
        <f t="shared" si="138"/>
        <v>1427</v>
      </c>
      <c r="B8877">
        <v>1427</v>
      </c>
      <c r="C8877" t="s">
        <v>22667</v>
      </c>
      <c r="D8877" t="s">
        <v>8781</v>
      </c>
      <c r="E8877" s="363" t="s">
        <v>9318</v>
      </c>
      <c r="F8877"/>
      <c r="G8877"/>
      <c r="H8877"/>
      <c r="I8877" s="615"/>
    </row>
    <row r="8878" spans="1:9" ht="15" x14ac:dyDescent="0.25">
      <c r="A8878" s="609" t="str">
        <f t="shared" si="138"/>
        <v>1402</v>
      </c>
      <c r="B8878">
        <v>1402</v>
      </c>
      <c r="C8878" t="s">
        <v>22668</v>
      </c>
      <c r="D8878" t="s">
        <v>8781</v>
      </c>
      <c r="E8878" s="363" t="s">
        <v>18807</v>
      </c>
      <c r="F8878"/>
      <c r="G8878"/>
      <c r="H8878"/>
      <c r="I8878" s="615"/>
    </row>
    <row r="8879" spans="1:9" ht="15" x14ac:dyDescent="0.25">
      <c r="A8879" s="609" t="str">
        <f t="shared" si="138"/>
        <v>1420</v>
      </c>
      <c r="B8879">
        <v>1420</v>
      </c>
      <c r="C8879" t="s">
        <v>22669</v>
      </c>
      <c r="D8879" t="s">
        <v>8781</v>
      </c>
      <c r="E8879" s="363" t="s">
        <v>8865</v>
      </c>
      <c r="F8879"/>
      <c r="G8879"/>
      <c r="H8879"/>
      <c r="I8879" s="615"/>
    </row>
    <row r="8880" spans="1:9" ht="15" x14ac:dyDescent="0.25">
      <c r="A8880" s="609" t="str">
        <f t="shared" ref="A8880:A8943" si="139">IF(ISERROR(SEARCH("/",B8880)=6),TRIM(CLEAN(B8880)),IF(SEARCH("/",B8880)=6,IF(LEN(TRIM(CLEAN(B8880)))=7,LEFT(TRIM(CLEAN(B8880)),6)&amp;"00"&amp;RIGHT(TRIM(CLEAN(B8880)),1),LEFT(TRIM(CLEAN(B8880)),6)&amp;"0"&amp;RIGHT(TRIM(CLEAN(B8880)),2)),TRIM(CLEAN(B8880))))</f>
        <v>1419</v>
      </c>
      <c r="B8880">
        <v>1419</v>
      </c>
      <c r="C8880" t="s">
        <v>22670</v>
      </c>
      <c r="D8880" t="s">
        <v>8781</v>
      </c>
      <c r="E8880" s="363" t="s">
        <v>9399</v>
      </c>
      <c r="F8880"/>
      <c r="G8880"/>
      <c r="H8880"/>
      <c r="I8880" s="615"/>
    </row>
    <row r="8881" spans="1:9" ht="15" x14ac:dyDescent="0.25">
      <c r="A8881" s="609" t="str">
        <f t="shared" si="139"/>
        <v>1414</v>
      </c>
      <c r="B8881">
        <v>1414</v>
      </c>
      <c r="C8881" t="s">
        <v>22671</v>
      </c>
      <c r="D8881" t="s">
        <v>8781</v>
      </c>
      <c r="E8881" s="363" t="s">
        <v>14486</v>
      </c>
      <c r="F8881"/>
      <c r="G8881"/>
      <c r="H8881"/>
      <c r="I8881" s="615"/>
    </row>
    <row r="8882" spans="1:9" ht="15" x14ac:dyDescent="0.25">
      <c r="A8882" s="609" t="str">
        <f t="shared" si="139"/>
        <v>1413</v>
      </c>
      <c r="B8882">
        <v>1413</v>
      </c>
      <c r="C8882" t="s">
        <v>22672</v>
      </c>
      <c r="D8882" t="s">
        <v>8781</v>
      </c>
      <c r="E8882" s="363" t="s">
        <v>10128</v>
      </c>
      <c r="F8882"/>
      <c r="G8882"/>
      <c r="H8882"/>
      <c r="I8882" s="615"/>
    </row>
    <row r="8883" spans="1:9" ht="15" x14ac:dyDescent="0.25">
      <c r="A8883" s="609" t="str">
        <f t="shared" si="139"/>
        <v>1412</v>
      </c>
      <c r="B8883">
        <v>1412</v>
      </c>
      <c r="C8883" t="s">
        <v>22673</v>
      </c>
      <c r="D8883" t="s">
        <v>8781</v>
      </c>
      <c r="E8883" s="363" t="s">
        <v>9106</v>
      </c>
      <c r="F8883"/>
      <c r="G8883"/>
      <c r="H8883"/>
      <c r="I8883" s="615"/>
    </row>
    <row r="8884" spans="1:9" ht="15" x14ac:dyDescent="0.25">
      <c r="A8884" s="609" t="str">
        <f t="shared" si="139"/>
        <v>1411</v>
      </c>
      <c r="B8884">
        <v>1411</v>
      </c>
      <c r="C8884" t="s">
        <v>22674</v>
      </c>
      <c r="D8884" t="s">
        <v>8781</v>
      </c>
      <c r="E8884" s="363" t="s">
        <v>13883</v>
      </c>
      <c r="F8884"/>
      <c r="G8884"/>
      <c r="H8884"/>
      <c r="I8884" s="615"/>
    </row>
    <row r="8885" spans="1:9" ht="15" x14ac:dyDescent="0.25">
      <c r="A8885" s="609" t="str">
        <f t="shared" si="139"/>
        <v>1406</v>
      </c>
      <c r="B8885">
        <v>1406</v>
      </c>
      <c r="C8885" t="s">
        <v>22675</v>
      </c>
      <c r="D8885" t="s">
        <v>8781</v>
      </c>
      <c r="E8885" s="363" t="s">
        <v>10072</v>
      </c>
      <c r="F8885"/>
      <c r="G8885"/>
      <c r="H8885"/>
      <c r="I8885" s="615"/>
    </row>
    <row r="8886" spans="1:9" ht="15" x14ac:dyDescent="0.25">
      <c r="A8886" s="609" t="str">
        <f t="shared" si="139"/>
        <v>1407</v>
      </c>
      <c r="B8886">
        <v>1407</v>
      </c>
      <c r="C8886" t="s">
        <v>22676</v>
      </c>
      <c r="D8886" t="s">
        <v>8781</v>
      </c>
      <c r="E8886" s="363" t="s">
        <v>16705</v>
      </c>
      <c r="F8886"/>
      <c r="G8886"/>
      <c r="H8886"/>
      <c r="I8886" s="615"/>
    </row>
    <row r="8887" spans="1:9" ht="15" x14ac:dyDescent="0.25">
      <c r="A8887" s="609" t="str">
        <f t="shared" si="139"/>
        <v>1404</v>
      </c>
      <c r="B8887">
        <v>1404</v>
      </c>
      <c r="C8887" t="s">
        <v>22677</v>
      </c>
      <c r="D8887" t="s">
        <v>8781</v>
      </c>
      <c r="E8887" s="363" t="s">
        <v>10339</v>
      </c>
      <c r="F8887"/>
      <c r="G8887"/>
      <c r="H8887"/>
      <c r="I8887" s="615"/>
    </row>
    <row r="8888" spans="1:9" ht="15" x14ac:dyDescent="0.25">
      <c r="A8888" s="609" t="str">
        <f t="shared" si="139"/>
        <v>11281</v>
      </c>
      <c r="B8888">
        <v>11281</v>
      </c>
      <c r="C8888" t="s">
        <v>22678</v>
      </c>
      <c r="D8888" t="s">
        <v>8781</v>
      </c>
      <c r="E8888" s="363" t="s">
        <v>22679</v>
      </c>
      <c r="F8888"/>
      <c r="G8888"/>
      <c r="H8888"/>
      <c r="I8888" s="615"/>
    </row>
    <row r="8889" spans="1:9" ht="15" x14ac:dyDescent="0.25">
      <c r="A8889" s="609" t="str">
        <f t="shared" si="139"/>
        <v>1442</v>
      </c>
      <c r="B8889">
        <v>1442</v>
      </c>
      <c r="C8889" t="s">
        <v>22680</v>
      </c>
      <c r="D8889" t="s">
        <v>8781</v>
      </c>
      <c r="E8889" s="363" t="s">
        <v>22681</v>
      </c>
      <c r="F8889"/>
      <c r="G8889"/>
      <c r="H8889"/>
      <c r="I8889" s="615"/>
    </row>
    <row r="8890" spans="1:9" ht="15" x14ac:dyDescent="0.25">
      <c r="A8890" s="609" t="str">
        <f t="shared" si="139"/>
        <v>13457</v>
      </c>
      <c r="B8890">
        <v>13457</v>
      </c>
      <c r="C8890" t="s">
        <v>22682</v>
      </c>
      <c r="D8890" t="s">
        <v>8781</v>
      </c>
      <c r="E8890" s="363" t="s">
        <v>22683</v>
      </c>
      <c r="F8890"/>
      <c r="G8890"/>
      <c r="H8890"/>
      <c r="I8890" s="615"/>
    </row>
    <row r="8891" spans="1:9" ht="15" x14ac:dyDescent="0.25">
      <c r="A8891" s="609" t="str">
        <f t="shared" si="139"/>
        <v>40699</v>
      </c>
      <c r="B8891">
        <v>40699</v>
      </c>
      <c r="C8891" t="s">
        <v>22684</v>
      </c>
      <c r="D8891" t="s">
        <v>8781</v>
      </c>
      <c r="E8891" s="363" t="s">
        <v>22685</v>
      </c>
      <c r="F8891"/>
      <c r="G8891"/>
      <c r="H8891"/>
      <c r="I8891" s="615"/>
    </row>
    <row r="8892" spans="1:9" ht="15" x14ac:dyDescent="0.25">
      <c r="A8892" s="609" t="str">
        <f t="shared" si="139"/>
        <v>40701</v>
      </c>
      <c r="B8892">
        <v>40701</v>
      </c>
      <c r="C8892" t="s">
        <v>22686</v>
      </c>
      <c r="D8892" t="s">
        <v>8781</v>
      </c>
      <c r="E8892" s="363" t="s">
        <v>22687</v>
      </c>
      <c r="F8892"/>
      <c r="G8892"/>
      <c r="H8892"/>
      <c r="I8892" s="615"/>
    </row>
    <row r="8893" spans="1:9" ht="15" x14ac:dyDescent="0.25">
      <c r="A8893" s="609" t="str">
        <f t="shared" si="139"/>
        <v>40700</v>
      </c>
      <c r="B8893">
        <v>40700</v>
      </c>
      <c r="C8893" t="s">
        <v>22688</v>
      </c>
      <c r="D8893" t="s">
        <v>8781</v>
      </c>
      <c r="E8893" s="363" t="s">
        <v>22689</v>
      </c>
      <c r="F8893"/>
      <c r="G8893"/>
      <c r="H8893"/>
      <c r="I8893" s="615"/>
    </row>
    <row r="8894" spans="1:9" ht="15" x14ac:dyDescent="0.25">
      <c r="A8894" s="609" t="str">
        <f t="shared" si="139"/>
        <v>13458</v>
      </c>
      <c r="B8894">
        <v>13458</v>
      </c>
      <c r="C8894" t="s">
        <v>22690</v>
      </c>
      <c r="D8894" t="s">
        <v>8781</v>
      </c>
      <c r="E8894" s="363" t="s">
        <v>22691</v>
      </c>
      <c r="F8894"/>
      <c r="G8894"/>
      <c r="H8894"/>
      <c r="I8894" s="615"/>
    </row>
    <row r="8895" spans="1:9" ht="15" x14ac:dyDescent="0.25">
      <c r="A8895" s="609" t="str">
        <f t="shared" si="139"/>
        <v>36524</v>
      </c>
      <c r="B8895">
        <v>36524</v>
      </c>
      <c r="C8895" t="s">
        <v>22692</v>
      </c>
      <c r="D8895" t="s">
        <v>8781</v>
      </c>
      <c r="E8895" s="363" t="s">
        <v>22693</v>
      </c>
      <c r="F8895"/>
      <c r="G8895"/>
      <c r="H8895"/>
      <c r="I8895" s="615"/>
    </row>
    <row r="8896" spans="1:9" ht="15" x14ac:dyDescent="0.25">
      <c r="A8896" s="609" t="str">
        <f t="shared" si="139"/>
        <v>36526</v>
      </c>
      <c r="B8896">
        <v>36526</v>
      </c>
      <c r="C8896" t="s">
        <v>22694</v>
      </c>
      <c r="D8896" t="s">
        <v>8781</v>
      </c>
      <c r="E8896" s="363" t="s">
        <v>22695</v>
      </c>
      <c r="F8896"/>
      <c r="G8896"/>
      <c r="H8896"/>
      <c r="I8896" s="615"/>
    </row>
    <row r="8897" spans="1:9" ht="15" x14ac:dyDescent="0.25">
      <c r="A8897" s="609" t="str">
        <f t="shared" si="139"/>
        <v>36523</v>
      </c>
      <c r="B8897">
        <v>36523</v>
      </c>
      <c r="C8897" t="s">
        <v>22696</v>
      </c>
      <c r="D8897" t="s">
        <v>8781</v>
      </c>
      <c r="E8897" s="363" t="s">
        <v>22697</v>
      </c>
      <c r="F8897"/>
      <c r="G8897"/>
      <c r="H8897"/>
      <c r="I8897" s="615"/>
    </row>
    <row r="8898" spans="1:9" ht="15" x14ac:dyDescent="0.25">
      <c r="A8898" s="609" t="str">
        <f t="shared" si="139"/>
        <v>36527</v>
      </c>
      <c r="B8898">
        <v>36527</v>
      </c>
      <c r="C8898" t="s">
        <v>22698</v>
      </c>
      <c r="D8898" t="s">
        <v>8781</v>
      </c>
      <c r="E8898" s="363" t="s">
        <v>22699</v>
      </c>
      <c r="F8898"/>
      <c r="G8898"/>
      <c r="H8898"/>
      <c r="I8898" s="615"/>
    </row>
    <row r="8899" spans="1:9" ht="15" x14ac:dyDescent="0.25">
      <c r="A8899" s="609" t="str">
        <f t="shared" si="139"/>
        <v>13803</v>
      </c>
      <c r="B8899">
        <v>13803</v>
      </c>
      <c r="C8899" t="s">
        <v>22700</v>
      </c>
      <c r="D8899" t="s">
        <v>8781</v>
      </c>
      <c r="E8899" s="363" t="s">
        <v>22701</v>
      </c>
      <c r="F8899"/>
      <c r="G8899"/>
      <c r="H8899"/>
      <c r="I8899" s="615"/>
    </row>
    <row r="8900" spans="1:9" ht="15" x14ac:dyDescent="0.25">
      <c r="A8900" s="609" t="str">
        <f t="shared" si="139"/>
        <v>38642</v>
      </c>
      <c r="B8900">
        <v>38642</v>
      </c>
      <c r="C8900" t="s">
        <v>22702</v>
      </c>
      <c r="D8900" t="s">
        <v>8781</v>
      </c>
      <c r="E8900" s="363" t="s">
        <v>22703</v>
      </c>
      <c r="F8900"/>
      <c r="G8900"/>
      <c r="H8900"/>
      <c r="I8900" s="615"/>
    </row>
    <row r="8901" spans="1:9" ht="15" x14ac:dyDescent="0.25">
      <c r="A8901" s="609" t="str">
        <f t="shared" si="139"/>
        <v>36522</v>
      </c>
      <c r="B8901">
        <v>36522</v>
      </c>
      <c r="C8901" t="s">
        <v>22704</v>
      </c>
      <c r="D8901" t="s">
        <v>8781</v>
      </c>
      <c r="E8901" s="363" t="s">
        <v>22705</v>
      </c>
      <c r="F8901"/>
      <c r="G8901"/>
      <c r="H8901"/>
      <c r="I8901" s="615"/>
    </row>
    <row r="8902" spans="1:9" ht="15" x14ac:dyDescent="0.25">
      <c r="A8902" s="609" t="str">
        <f t="shared" si="139"/>
        <v>36525</v>
      </c>
      <c r="B8902">
        <v>36525</v>
      </c>
      <c r="C8902" t="s">
        <v>22706</v>
      </c>
      <c r="D8902" t="s">
        <v>8781</v>
      </c>
      <c r="E8902" s="363" t="s">
        <v>22707</v>
      </c>
      <c r="F8902"/>
      <c r="G8902"/>
      <c r="H8902"/>
      <c r="I8902" s="615"/>
    </row>
    <row r="8903" spans="1:9" ht="15" x14ac:dyDescent="0.25">
      <c r="A8903" s="609" t="str">
        <f t="shared" si="139"/>
        <v>34348</v>
      </c>
      <c r="B8903">
        <v>34348</v>
      </c>
      <c r="C8903" t="s">
        <v>22708</v>
      </c>
      <c r="D8903" t="s">
        <v>8796</v>
      </c>
      <c r="E8903" s="363" t="s">
        <v>16519</v>
      </c>
      <c r="F8903"/>
      <c r="G8903"/>
      <c r="H8903"/>
      <c r="I8903" s="615"/>
    </row>
    <row r="8904" spans="1:9" ht="15" x14ac:dyDescent="0.25">
      <c r="A8904" s="609" t="str">
        <f t="shared" si="139"/>
        <v>34347</v>
      </c>
      <c r="B8904">
        <v>34347</v>
      </c>
      <c r="C8904" t="s">
        <v>22709</v>
      </c>
      <c r="D8904" t="s">
        <v>8796</v>
      </c>
      <c r="E8904" s="363" t="s">
        <v>8780</v>
      </c>
      <c r="F8904"/>
      <c r="G8904"/>
      <c r="H8904"/>
      <c r="I8904" s="615"/>
    </row>
    <row r="8905" spans="1:9" ht="15" x14ac:dyDescent="0.25">
      <c r="A8905" s="609" t="str">
        <f t="shared" si="139"/>
        <v>11146</v>
      </c>
      <c r="B8905">
        <v>11146</v>
      </c>
      <c r="C8905" t="s">
        <v>22710</v>
      </c>
      <c r="D8905" t="s">
        <v>8911</v>
      </c>
      <c r="E8905" s="363" t="s">
        <v>22711</v>
      </c>
      <c r="F8905"/>
      <c r="G8905"/>
      <c r="H8905"/>
      <c r="I8905" s="615"/>
    </row>
    <row r="8906" spans="1:9" ht="15" x14ac:dyDescent="0.25">
      <c r="A8906" s="609" t="str">
        <f t="shared" si="139"/>
        <v>11147</v>
      </c>
      <c r="B8906">
        <v>11147</v>
      </c>
      <c r="C8906" t="s">
        <v>22712</v>
      </c>
      <c r="D8906" t="s">
        <v>8911</v>
      </c>
      <c r="E8906" s="363" t="s">
        <v>22713</v>
      </c>
      <c r="F8906"/>
      <c r="G8906"/>
      <c r="H8906"/>
      <c r="I8906" s="615"/>
    </row>
    <row r="8907" spans="1:9" ht="15" x14ac:dyDescent="0.25">
      <c r="A8907" s="609" t="str">
        <f t="shared" si="139"/>
        <v>34872</v>
      </c>
      <c r="B8907">
        <v>34872</v>
      </c>
      <c r="C8907" t="s">
        <v>22714</v>
      </c>
      <c r="D8907" t="s">
        <v>8911</v>
      </c>
      <c r="E8907" s="363" t="s">
        <v>22715</v>
      </c>
      <c r="F8907"/>
      <c r="G8907"/>
      <c r="H8907"/>
      <c r="I8907" s="615"/>
    </row>
    <row r="8908" spans="1:9" ht="15" x14ac:dyDescent="0.25">
      <c r="A8908" s="609" t="str">
        <f t="shared" si="139"/>
        <v>34491</v>
      </c>
      <c r="B8908">
        <v>34491</v>
      </c>
      <c r="C8908" t="s">
        <v>22716</v>
      </c>
      <c r="D8908" t="s">
        <v>8911</v>
      </c>
      <c r="E8908" s="363" t="s">
        <v>22717</v>
      </c>
      <c r="F8908"/>
      <c r="G8908"/>
      <c r="H8908"/>
      <c r="I8908" s="615"/>
    </row>
    <row r="8909" spans="1:9" ht="15" x14ac:dyDescent="0.25">
      <c r="A8909" s="609" t="str">
        <f t="shared" si="139"/>
        <v>34770</v>
      </c>
      <c r="B8909">
        <v>34770</v>
      </c>
      <c r="C8909" t="s">
        <v>22718</v>
      </c>
      <c r="D8909" t="s">
        <v>9287</v>
      </c>
      <c r="E8909" s="363" t="s">
        <v>22719</v>
      </c>
      <c r="F8909"/>
      <c r="G8909"/>
      <c r="H8909"/>
      <c r="I8909" s="615"/>
    </row>
    <row r="8910" spans="1:9" ht="15" x14ac:dyDescent="0.25">
      <c r="A8910" s="609" t="str">
        <f t="shared" si="139"/>
        <v>1518</v>
      </c>
      <c r="B8910">
        <v>1518</v>
      </c>
      <c r="C8910" t="s">
        <v>22720</v>
      </c>
      <c r="D8910" t="s">
        <v>9287</v>
      </c>
      <c r="E8910" s="363" t="s">
        <v>22721</v>
      </c>
      <c r="F8910"/>
      <c r="G8910"/>
      <c r="H8910"/>
      <c r="I8910" s="615"/>
    </row>
    <row r="8911" spans="1:9" ht="15" x14ac:dyDescent="0.25">
      <c r="A8911" s="609" t="str">
        <f t="shared" si="139"/>
        <v>41965</v>
      </c>
      <c r="B8911">
        <v>41965</v>
      </c>
      <c r="C8911" t="s">
        <v>22722</v>
      </c>
      <c r="D8911" t="s">
        <v>9287</v>
      </c>
      <c r="E8911" s="363" t="s">
        <v>22723</v>
      </c>
      <c r="F8911"/>
      <c r="G8911"/>
      <c r="H8911"/>
      <c r="I8911" s="615"/>
    </row>
    <row r="8912" spans="1:9" ht="15" x14ac:dyDescent="0.25">
      <c r="A8912" s="609" t="str">
        <f t="shared" si="139"/>
        <v>34492</v>
      </c>
      <c r="B8912">
        <v>34492</v>
      </c>
      <c r="C8912" t="s">
        <v>22724</v>
      </c>
      <c r="D8912" t="s">
        <v>8911</v>
      </c>
      <c r="E8912" s="363" t="s">
        <v>22725</v>
      </c>
      <c r="F8912"/>
      <c r="G8912"/>
      <c r="H8912"/>
      <c r="I8912" s="615"/>
    </row>
    <row r="8913" spans="1:9" ht="15" x14ac:dyDescent="0.25">
      <c r="A8913" s="609" t="str">
        <f t="shared" si="139"/>
        <v>1524</v>
      </c>
      <c r="B8913">
        <v>1524</v>
      </c>
      <c r="C8913" t="s">
        <v>22726</v>
      </c>
      <c r="D8913" t="s">
        <v>8911</v>
      </c>
      <c r="E8913" s="363" t="s">
        <v>22727</v>
      </c>
      <c r="F8913"/>
      <c r="G8913"/>
      <c r="H8913"/>
      <c r="I8913" s="615"/>
    </row>
    <row r="8914" spans="1:9" ht="15" x14ac:dyDescent="0.25">
      <c r="A8914" s="609" t="str">
        <f t="shared" si="139"/>
        <v>38404</v>
      </c>
      <c r="B8914">
        <v>38404</v>
      </c>
      <c r="C8914" t="s">
        <v>22728</v>
      </c>
      <c r="D8914" t="s">
        <v>8911</v>
      </c>
      <c r="E8914" s="363" t="s">
        <v>22729</v>
      </c>
      <c r="F8914"/>
      <c r="G8914"/>
      <c r="H8914"/>
      <c r="I8914" s="615"/>
    </row>
    <row r="8915" spans="1:9" ht="15" x14ac:dyDescent="0.25">
      <c r="A8915" s="609" t="str">
        <f t="shared" si="139"/>
        <v>39849</v>
      </c>
      <c r="B8915">
        <v>39849</v>
      </c>
      <c r="C8915" t="s">
        <v>22730</v>
      </c>
      <c r="D8915" t="s">
        <v>8911</v>
      </c>
      <c r="E8915" s="363" t="s">
        <v>22731</v>
      </c>
      <c r="F8915"/>
      <c r="G8915"/>
      <c r="H8915"/>
      <c r="I8915" s="615"/>
    </row>
    <row r="8916" spans="1:9" ht="15" x14ac:dyDescent="0.25">
      <c r="A8916" s="609" t="str">
        <f t="shared" si="139"/>
        <v>38464</v>
      </c>
      <c r="B8916">
        <v>38464</v>
      </c>
      <c r="C8916" t="s">
        <v>22732</v>
      </c>
      <c r="D8916" t="s">
        <v>8911</v>
      </c>
      <c r="E8916" s="363" t="s">
        <v>22733</v>
      </c>
      <c r="F8916"/>
      <c r="G8916"/>
      <c r="H8916"/>
      <c r="I8916" s="615"/>
    </row>
    <row r="8917" spans="1:9" ht="15" x14ac:dyDescent="0.25">
      <c r="A8917" s="609" t="str">
        <f t="shared" si="139"/>
        <v>34493</v>
      </c>
      <c r="B8917">
        <v>34493</v>
      </c>
      <c r="C8917" t="s">
        <v>22734</v>
      </c>
      <c r="D8917" t="s">
        <v>8911</v>
      </c>
      <c r="E8917" s="363" t="s">
        <v>22735</v>
      </c>
      <c r="F8917"/>
      <c r="G8917"/>
      <c r="H8917"/>
      <c r="I8917" s="615"/>
    </row>
    <row r="8918" spans="1:9" ht="15" x14ac:dyDescent="0.25">
      <c r="A8918" s="609" t="str">
        <f t="shared" si="139"/>
        <v>1527</v>
      </c>
      <c r="B8918">
        <v>1527</v>
      </c>
      <c r="C8918" t="s">
        <v>22736</v>
      </c>
      <c r="D8918" t="s">
        <v>8911</v>
      </c>
      <c r="E8918" s="363" t="s">
        <v>22737</v>
      </c>
      <c r="F8918"/>
      <c r="G8918"/>
      <c r="H8918"/>
      <c r="I8918" s="615"/>
    </row>
    <row r="8919" spans="1:9" ht="15" x14ac:dyDescent="0.25">
      <c r="A8919" s="609" t="str">
        <f t="shared" si="139"/>
        <v>38405</v>
      </c>
      <c r="B8919">
        <v>38405</v>
      </c>
      <c r="C8919" t="s">
        <v>22738</v>
      </c>
      <c r="D8919" t="s">
        <v>8911</v>
      </c>
      <c r="E8919" s="363" t="s">
        <v>22739</v>
      </c>
      <c r="F8919"/>
      <c r="G8919"/>
      <c r="H8919"/>
      <c r="I8919" s="615"/>
    </row>
    <row r="8920" spans="1:9" ht="15" x14ac:dyDescent="0.25">
      <c r="A8920" s="609" t="str">
        <f t="shared" si="139"/>
        <v>38408</v>
      </c>
      <c r="B8920">
        <v>38408</v>
      </c>
      <c r="C8920" t="s">
        <v>22740</v>
      </c>
      <c r="D8920" t="s">
        <v>8911</v>
      </c>
      <c r="E8920" s="363" t="s">
        <v>22741</v>
      </c>
      <c r="F8920"/>
      <c r="G8920"/>
      <c r="H8920"/>
      <c r="I8920" s="615"/>
    </row>
    <row r="8921" spans="1:9" ht="15" x14ac:dyDescent="0.25">
      <c r="A8921" s="609" t="str">
        <f t="shared" si="139"/>
        <v>34494</v>
      </c>
      <c r="B8921">
        <v>34494</v>
      </c>
      <c r="C8921" t="s">
        <v>22742</v>
      </c>
      <c r="D8921" t="s">
        <v>8911</v>
      </c>
      <c r="E8921" s="363" t="s">
        <v>22743</v>
      </c>
      <c r="F8921"/>
      <c r="G8921"/>
      <c r="H8921"/>
      <c r="I8921" s="615"/>
    </row>
    <row r="8922" spans="1:9" ht="15" x14ac:dyDescent="0.25">
      <c r="A8922" s="609" t="str">
        <f t="shared" si="139"/>
        <v>1525</v>
      </c>
      <c r="B8922">
        <v>1525</v>
      </c>
      <c r="C8922" t="s">
        <v>22744</v>
      </c>
      <c r="D8922" t="s">
        <v>8911</v>
      </c>
      <c r="E8922" s="363" t="s">
        <v>22745</v>
      </c>
      <c r="F8922"/>
      <c r="G8922"/>
      <c r="H8922"/>
      <c r="I8922" s="615"/>
    </row>
    <row r="8923" spans="1:9" ht="15" x14ac:dyDescent="0.25">
      <c r="A8923" s="609" t="str">
        <f t="shared" si="139"/>
        <v>38406</v>
      </c>
      <c r="B8923">
        <v>38406</v>
      </c>
      <c r="C8923" t="s">
        <v>22746</v>
      </c>
      <c r="D8923" t="s">
        <v>8911</v>
      </c>
      <c r="E8923" s="363" t="s">
        <v>17997</v>
      </c>
      <c r="F8923"/>
      <c r="G8923"/>
      <c r="H8923"/>
      <c r="I8923" s="615"/>
    </row>
    <row r="8924" spans="1:9" ht="15" x14ac:dyDescent="0.25">
      <c r="A8924" s="609" t="str">
        <f t="shared" si="139"/>
        <v>38409</v>
      </c>
      <c r="B8924">
        <v>38409</v>
      </c>
      <c r="C8924" t="s">
        <v>22747</v>
      </c>
      <c r="D8924" t="s">
        <v>8911</v>
      </c>
      <c r="E8924" s="363" t="s">
        <v>22748</v>
      </c>
      <c r="F8924"/>
      <c r="G8924"/>
      <c r="H8924"/>
      <c r="I8924" s="615"/>
    </row>
    <row r="8925" spans="1:9" ht="15" x14ac:dyDescent="0.25">
      <c r="A8925" s="609" t="str">
        <f t="shared" si="139"/>
        <v>43360</v>
      </c>
      <c r="B8925">
        <v>43360</v>
      </c>
      <c r="C8925" t="s">
        <v>22749</v>
      </c>
      <c r="D8925" t="s">
        <v>8911</v>
      </c>
      <c r="E8925" s="363" t="s">
        <v>22750</v>
      </c>
      <c r="F8925"/>
      <c r="G8925"/>
      <c r="H8925"/>
      <c r="I8925" s="615"/>
    </row>
    <row r="8926" spans="1:9" ht="15" x14ac:dyDescent="0.25">
      <c r="A8926" s="609" t="str">
        <f t="shared" si="139"/>
        <v>34495</v>
      </c>
      <c r="B8926">
        <v>34495</v>
      </c>
      <c r="C8926" t="s">
        <v>22751</v>
      </c>
      <c r="D8926" t="s">
        <v>8911</v>
      </c>
      <c r="E8926" s="363" t="s">
        <v>22752</v>
      </c>
      <c r="F8926"/>
      <c r="G8926"/>
      <c r="H8926"/>
      <c r="I8926" s="615"/>
    </row>
    <row r="8927" spans="1:9" ht="15" x14ac:dyDescent="0.25">
      <c r="A8927" s="609" t="str">
        <f t="shared" si="139"/>
        <v>11145</v>
      </c>
      <c r="B8927">
        <v>11145</v>
      </c>
      <c r="C8927" t="s">
        <v>22753</v>
      </c>
      <c r="D8927" t="s">
        <v>8911</v>
      </c>
      <c r="E8927" s="363" t="s">
        <v>22715</v>
      </c>
      <c r="F8927"/>
      <c r="G8927"/>
      <c r="H8927"/>
      <c r="I8927" s="615"/>
    </row>
    <row r="8928" spans="1:9" ht="15" x14ac:dyDescent="0.25">
      <c r="A8928" s="609" t="str">
        <f t="shared" si="139"/>
        <v>34496</v>
      </c>
      <c r="B8928">
        <v>34496</v>
      </c>
      <c r="C8928" t="s">
        <v>22754</v>
      </c>
      <c r="D8928" t="s">
        <v>8911</v>
      </c>
      <c r="E8928" s="363" t="s">
        <v>22755</v>
      </c>
      <c r="F8928"/>
      <c r="G8928"/>
      <c r="H8928"/>
      <c r="I8928" s="615"/>
    </row>
    <row r="8929" spans="1:9" ht="15" x14ac:dyDescent="0.25">
      <c r="A8929" s="609" t="str">
        <f t="shared" si="139"/>
        <v>34479</v>
      </c>
      <c r="B8929">
        <v>34479</v>
      </c>
      <c r="C8929" t="s">
        <v>22756</v>
      </c>
      <c r="D8929" t="s">
        <v>8911</v>
      </c>
      <c r="E8929" s="363" t="s">
        <v>22717</v>
      </c>
      <c r="F8929"/>
      <c r="G8929"/>
      <c r="H8929"/>
      <c r="I8929" s="615"/>
    </row>
    <row r="8930" spans="1:9" ht="15" x14ac:dyDescent="0.25">
      <c r="A8930" s="609" t="str">
        <f t="shared" si="139"/>
        <v>34481</v>
      </c>
      <c r="B8930">
        <v>34481</v>
      </c>
      <c r="C8930" t="s">
        <v>22757</v>
      </c>
      <c r="D8930" t="s">
        <v>8911</v>
      </c>
      <c r="E8930" s="363" t="s">
        <v>22758</v>
      </c>
      <c r="F8930"/>
      <c r="G8930"/>
      <c r="H8930"/>
      <c r="I8930" s="615"/>
    </row>
    <row r="8931" spans="1:9" ht="15" x14ac:dyDescent="0.25">
      <c r="A8931" s="609" t="str">
        <f t="shared" si="139"/>
        <v>34483</v>
      </c>
      <c r="B8931">
        <v>34483</v>
      </c>
      <c r="C8931" t="s">
        <v>22759</v>
      </c>
      <c r="D8931" t="s">
        <v>8911</v>
      </c>
      <c r="E8931" s="363" t="s">
        <v>22760</v>
      </c>
      <c r="F8931"/>
      <c r="G8931"/>
      <c r="H8931"/>
      <c r="I8931" s="615"/>
    </row>
    <row r="8932" spans="1:9" ht="15" x14ac:dyDescent="0.25">
      <c r="A8932" s="609" t="str">
        <f t="shared" si="139"/>
        <v>34485</v>
      </c>
      <c r="B8932">
        <v>34485</v>
      </c>
      <c r="C8932" t="s">
        <v>22761</v>
      </c>
      <c r="D8932" t="s">
        <v>8911</v>
      </c>
      <c r="E8932" s="363" t="s">
        <v>22762</v>
      </c>
      <c r="F8932"/>
      <c r="G8932"/>
      <c r="H8932"/>
      <c r="I8932" s="615"/>
    </row>
    <row r="8933" spans="1:9" ht="15" x14ac:dyDescent="0.25">
      <c r="A8933" s="609" t="str">
        <f t="shared" si="139"/>
        <v>14041</v>
      </c>
      <c r="B8933">
        <v>14041</v>
      </c>
      <c r="C8933" t="s">
        <v>22763</v>
      </c>
      <c r="D8933" t="s">
        <v>8911</v>
      </c>
      <c r="E8933" s="363" t="s">
        <v>22764</v>
      </c>
      <c r="F8933"/>
      <c r="G8933"/>
      <c r="H8933"/>
      <c r="I8933" s="615"/>
    </row>
    <row r="8934" spans="1:9" ht="15" x14ac:dyDescent="0.25">
      <c r="A8934" s="609" t="str">
        <f t="shared" si="139"/>
        <v>1523</v>
      </c>
      <c r="B8934">
        <v>1523</v>
      </c>
      <c r="C8934" t="s">
        <v>22765</v>
      </c>
      <c r="D8934" t="s">
        <v>8911</v>
      </c>
      <c r="E8934" s="363" t="s">
        <v>22766</v>
      </c>
      <c r="F8934"/>
      <c r="G8934"/>
      <c r="H8934"/>
      <c r="I8934" s="615"/>
    </row>
    <row r="8935" spans="1:9" ht="15" x14ac:dyDescent="0.25">
      <c r="A8935" s="609" t="str">
        <f t="shared" si="139"/>
        <v>14052</v>
      </c>
      <c r="B8935">
        <v>14052</v>
      </c>
      <c r="C8935" t="s">
        <v>22767</v>
      </c>
      <c r="D8935" t="s">
        <v>8781</v>
      </c>
      <c r="E8935" s="363" t="s">
        <v>8910</v>
      </c>
      <c r="F8935"/>
      <c r="G8935"/>
      <c r="H8935"/>
      <c r="I8935" s="615"/>
    </row>
    <row r="8936" spans="1:9" ht="15" x14ac:dyDescent="0.25">
      <c r="A8936" s="609" t="str">
        <f t="shared" si="139"/>
        <v>14054</v>
      </c>
      <c r="B8936">
        <v>14054</v>
      </c>
      <c r="C8936" t="s">
        <v>22768</v>
      </c>
      <c r="D8936" t="s">
        <v>8781</v>
      </c>
      <c r="E8936" s="363" t="s">
        <v>9427</v>
      </c>
      <c r="F8936"/>
      <c r="G8936"/>
      <c r="H8936"/>
      <c r="I8936" s="615"/>
    </row>
    <row r="8937" spans="1:9" ht="15" x14ac:dyDescent="0.25">
      <c r="A8937" s="609" t="str">
        <f t="shared" si="139"/>
        <v>14053</v>
      </c>
      <c r="B8937">
        <v>14053</v>
      </c>
      <c r="C8937" t="s">
        <v>22769</v>
      </c>
      <c r="D8937" t="s">
        <v>8781</v>
      </c>
      <c r="E8937" s="363" t="s">
        <v>9010</v>
      </c>
      <c r="F8937"/>
      <c r="G8937"/>
      <c r="H8937"/>
      <c r="I8937" s="615"/>
    </row>
    <row r="8938" spans="1:9" ht="15" x14ac:dyDescent="0.25">
      <c r="A8938" s="609" t="str">
        <f t="shared" si="139"/>
        <v>2558</v>
      </c>
      <c r="B8938">
        <v>2558</v>
      </c>
      <c r="C8938" t="s">
        <v>22770</v>
      </c>
      <c r="D8938" t="s">
        <v>8781</v>
      </c>
      <c r="E8938" s="363" t="s">
        <v>9669</v>
      </c>
      <c r="F8938"/>
      <c r="G8938"/>
      <c r="H8938"/>
      <c r="I8938" s="615"/>
    </row>
    <row r="8939" spans="1:9" ht="15" x14ac:dyDescent="0.25">
      <c r="A8939" s="609" t="str">
        <f t="shared" si="139"/>
        <v>2560</v>
      </c>
      <c r="B8939">
        <v>2560</v>
      </c>
      <c r="C8939" t="s">
        <v>22771</v>
      </c>
      <c r="D8939" t="s">
        <v>8781</v>
      </c>
      <c r="E8939" s="363" t="s">
        <v>8850</v>
      </c>
      <c r="F8939"/>
      <c r="G8939"/>
      <c r="H8939"/>
      <c r="I8939" s="615"/>
    </row>
    <row r="8940" spans="1:9" ht="15" x14ac:dyDescent="0.25">
      <c r="A8940" s="609" t="str">
        <f t="shared" si="139"/>
        <v>2559</v>
      </c>
      <c r="B8940">
        <v>2559</v>
      </c>
      <c r="C8940" t="s">
        <v>22772</v>
      </c>
      <c r="D8940" t="s">
        <v>8781</v>
      </c>
      <c r="E8940" s="363" t="s">
        <v>9292</v>
      </c>
      <c r="F8940"/>
      <c r="G8940"/>
      <c r="H8940"/>
      <c r="I8940" s="615"/>
    </row>
    <row r="8941" spans="1:9" ht="15" x14ac:dyDescent="0.25">
      <c r="A8941" s="609" t="str">
        <f t="shared" si="139"/>
        <v>2592</v>
      </c>
      <c r="B8941">
        <v>2592</v>
      </c>
      <c r="C8941" t="s">
        <v>22773</v>
      </c>
      <c r="D8941" t="s">
        <v>8781</v>
      </c>
      <c r="E8941" s="363" t="s">
        <v>22774</v>
      </c>
      <c r="F8941"/>
      <c r="G8941"/>
      <c r="H8941"/>
      <c r="I8941" s="615"/>
    </row>
    <row r="8942" spans="1:9" ht="15" x14ac:dyDescent="0.25">
      <c r="A8942" s="609" t="str">
        <f t="shared" si="139"/>
        <v>2566</v>
      </c>
      <c r="B8942">
        <v>2566</v>
      </c>
      <c r="C8942" t="s">
        <v>22775</v>
      </c>
      <c r="D8942" t="s">
        <v>8781</v>
      </c>
      <c r="E8942" s="363" t="s">
        <v>17073</v>
      </c>
      <c r="F8942"/>
      <c r="G8942"/>
      <c r="H8942"/>
      <c r="I8942" s="615"/>
    </row>
    <row r="8943" spans="1:9" ht="15" x14ac:dyDescent="0.25">
      <c r="A8943" s="609" t="str">
        <f t="shared" si="139"/>
        <v>2589</v>
      </c>
      <c r="B8943">
        <v>2589</v>
      </c>
      <c r="C8943" t="s">
        <v>22776</v>
      </c>
      <c r="D8943" t="s">
        <v>8781</v>
      </c>
      <c r="E8943" s="363" t="s">
        <v>22777</v>
      </c>
      <c r="F8943"/>
      <c r="G8943"/>
      <c r="H8943"/>
      <c r="I8943" s="615"/>
    </row>
    <row r="8944" spans="1:9" ht="15" x14ac:dyDescent="0.25">
      <c r="A8944" s="609" t="str">
        <f t="shared" ref="A8944:A9007" si="140">IF(ISERROR(SEARCH("/",B8944)=6),TRIM(CLEAN(B8944)),IF(SEARCH("/",B8944)=6,IF(LEN(TRIM(CLEAN(B8944)))=7,LEFT(TRIM(CLEAN(B8944)),6)&amp;"00"&amp;RIGHT(TRIM(CLEAN(B8944)),1),LEFT(TRIM(CLEAN(B8944)),6)&amp;"0"&amp;RIGHT(TRIM(CLEAN(B8944)),2)),TRIM(CLEAN(B8944))))</f>
        <v>2591</v>
      </c>
      <c r="B8944">
        <v>2591</v>
      </c>
      <c r="C8944" t="s">
        <v>22778</v>
      </c>
      <c r="D8944" t="s">
        <v>8781</v>
      </c>
      <c r="E8944" s="363" t="s">
        <v>14234</v>
      </c>
      <c r="F8944"/>
      <c r="G8944"/>
      <c r="H8944"/>
      <c r="I8944" s="615"/>
    </row>
    <row r="8945" spans="1:9" ht="15" x14ac:dyDescent="0.25">
      <c r="A8945" s="609" t="str">
        <f t="shared" si="140"/>
        <v>2590</v>
      </c>
      <c r="B8945">
        <v>2590</v>
      </c>
      <c r="C8945" t="s">
        <v>22779</v>
      </c>
      <c r="D8945" t="s">
        <v>8781</v>
      </c>
      <c r="E8945" s="363" t="s">
        <v>16456</v>
      </c>
      <c r="F8945"/>
      <c r="G8945"/>
      <c r="H8945"/>
      <c r="I8945" s="615"/>
    </row>
    <row r="8946" spans="1:9" ht="15" x14ac:dyDescent="0.25">
      <c r="A8946" s="609" t="str">
        <f t="shared" si="140"/>
        <v>2567</v>
      </c>
      <c r="B8946">
        <v>2567</v>
      </c>
      <c r="C8946" t="s">
        <v>22780</v>
      </c>
      <c r="D8946" t="s">
        <v>8781</v>
      </c>
      <c r="E8946" s="363" t="s">
        <v>14033</v>
      </c>
      <c r="F8946"/>
      <c r="G8946"/>
      <c r="H8946"/>
      <c r="I8946" s="615"/>
    </row>
    <row r="8947" spans="1:9" ht="15" x14ac:dyDescent="0.25">
      <c r="A8947" s="609" t="str">
        <f t="shared" si="140"/>
        <v>2565</v>
      </c>
      <c r="B8947">
        <v>2565</v>
      </c>
      <c r="C8947" t="s">
        <v>22781</v>
      </c>
      <c r="D8947" t="s">
        <v>8781</v>
      </c>
      <c r="E8947" s="363" t="s">
        <v>10817</v>
      </c>
      <c r="F8947"/>
      <c r="G8947"/>
      <c r="H8947"/>
      <c r="I8947" s="615"/>
    </row>
    <row r="8948" spans="1:9" ht="15" x14ac:dyDescent="0.25">
      <c r="A8948" s="609" t="str">
        <f t="shared" si="140"/>
        <v>2568</v>
      </c>
      <c r="B8948">
        <v>2568</v>
      </c>
      <c r="C8948" t="s">
        <v>22782</v>
      </c>
      <c r="D8948" t="s">
        <v>8781</v>
      </c>
      <c r="E8948" s="363" t="s">
        <v>10161</v>
      </c>
      <c r="F8948"/>
      <c r="G8948"/>
      <c r="H8948"/>
      <c r="I8948" s="615"/>
    </row>
    <row r="8949" spans="1:9" ht="15" x14ac:dyDescent="0.25">
      <c r="A8949" s="609" t="str">
        <f t="shared" si="140"/>
        <v>2594</v>
      </c>
      <c r="B8949">
        <v>2594</v>
      </c>
      <c r="C8949" t="s">
        <v>22783</v>
      </c>
      <c r="D8949" t="s">
        <v>8781</v>
      </c>
      <c r="E8949" s="363" t="s">
        <v>18618</v>
      </c>
      <c r="F8949"/>
      <c r="G8949"/>
      <c r="H8949"/>
      <c r="I8949" s="615"/>
    </row>
    <row r="8950" spans="1:9" ht="15" x14ac:dyDescent="0.25">
      <c r="A8950" s="609" t="str">
        <f t="shared" si="140"/>
        <v>2587</v>
      </c>
      <c r="B8950">
        <v>2587</v>
      </c>
      <c r="C8950" t="s">
        <v>22784</v>
      </c>
      <c r="D8950" t="s">
        <v>8781</v>
      </c>
      <c r="E8950" s="363" t="s">
        <v>18887</v>
      </c>
      <c r="F8950"/>
      <c r="G8950"/>
      <c r="H8950"/>
      <c r="I8950" s="615"/>
    </row>
    <row r="8951" spans="1:9" ht="15" x14ac:dyDescent="0.25">
      <c r="A8951" s="609" t="str">
        <f t="shared" si="140"/>
        <v>2588</v>
      </c>
      <c r="B8951">
        <v>2588</v>
      </c>
      <c r="C8951" t="s">
        <v>22785</v>
      </c>
      <c r="D8951" t="s">
        <v>8781</v>
      </c>
      <c r="E8951" s="363" t="s">
        <v>9022</v>
      </c>
      <c r="F8951"/>
      <c r="G8951"/>
      <c r="H8951"/>
      <c r="I8951" s="615"/>
    </row>
    <row r="8952" spans="1:9" ht="15" x14ac:dyDescent="0.25">
      <c r="A8952" s="609" t="str">
        <f t="shared" si="140"/>
        <v>2569</v>
      </c>
      <c r="B8952">
        <v>2569</v>
      </c>
      <c r="C8952" t="s">
        <v>22786</v>
      </c>
      <c r="D8952" t="s">
        <v>8781</v>
      </c>
      <c r="E8952" s="363" t="s">
        <v>11666</v>
      </c>
      <c r="F8952"/>
      <c r="G8952"/>
      <c r="H8952"/>
      <c r="I8952" s="615"/>
    </row>
    <row r="8953" spans="1:9" ht="15" x14ac:dyDescent="0.25">
      <c r="A8953" s="609" t="str">
        <f t="shared" si="140"/>
        <v>2570</v>
      </c>
      <c r="B8953">
        <v>2570</v>
      </c>
      <c r="C8953" t="s">
        <v>22787</v>
      </c>
      <c r="D8953" t="s">
        <v>8781</v>
      </c>
      <c r="E8953" s="363" t="s">
        <v>9227</v>
      </c>
      <c r="F8953"/>
      <c r="G8953"/>
      <c r="H8953"/>
      <c r="I8953" s="615"/>
    </row>
    <row r="8954" spans="1:9" ht="15" x14ac:dyDescent="0.25">
      <c r="A8954" s="609" t="str">
        <f t="shared" si="140"/>
        <v>2571</v>
      </c>
      <c r="B8954">
        <v>2571</v>
      </c>
      <c r="C8954" t="s">
        <v>22788</v>
      </c>
      <c r="D8954" t="s">
        <v>8781</v>
      </c>
      <c r="E8954" s="363" t="s">
        <v>15370</v>
      </c>
      <c r="F8954"/>
      <c r="G8954"/>
      <c r="H8954"/>
      <c r="I8954" s="615"/>
    </row>
    <row r="8955" spans="1:9" ht="15" x14ac:dyDescent="0.25">
      <c r="A8955" s="609" t="str">
        <f t="shared" si="140"/>
        <v>2593</v>
      </c>
      <c r="B8955">
        <v>2593</v>
      </c>
      <c r="C8955" t="s">
        <v>22789</v>
      </c>
      <c r="D8955" t="s">
        <v>8781</v>
      </c>
      <c r="E8955" s="363" t="s">
        <v>9127</v>
      </c>
      <c r="F8955"/>
      <c r="G8955"/>
      <c r="H8955"/>
      <c r="I8955" s="615"/>
    </row>
    <row r="8956" spans="1:9" ht="15" x14ac:dyDescent="0.25">
      <c r="A8956" s="609" t="str">
        <f t="shared" si="140"/>
        <v>2572</v>
      </c>
      <c r="B8956">
        <v>2572</v>
      </c>
      <c r="C8956" t="s">
        <v>22790</v>
      </c>
      <c r="D8956" t="s">
        <v>8781</v>
      </c>
      <c r="E8956" s="363" t="s">
        <v>18998</v>
      </c>
      <c r="F8956"/>
      <c r="G8956"/>
      <c r="H8956"/>
      <c r="I8956" s="615"/>
    </row>
    <row r="8957" spans="1:9" ht="15" x14ac:dyDescent="0.25">
      <c r="A8957" s="609" t="str">
        <f t="shared" si="140"/>
        <v>2595</v>
      </c>
      <c r="B8957">
        <v>2595</v>
      </c>
      <c r="C8957" t="s">
        <v>22791</v>
      </c>
      <c r="D8957" t="s">
        <v>8781</v>
      </c>
      <c r="E8957" s="363" t="s">
        <v>22792</v>
      </c>
      <c r="F8957"/>
      <c r="G8957"/>
      <c r="H8957"/>
      <c r="I8957" s="615"/>
    </row>
    <row r="8958" spans="1:9" ht="15" x14ac:dyDescent="0.25">
      <c r="A8958" s="609" t="str">
        <f t="shared" si="140"/>
        <v>2576</v>
      </c>
      <c r="B8958">
        <v>2576</v>
      </c>
      <c r="C8958" t="s">
        <v>22793</v>
      </c>
      <c r="D8958" t="s">
        <v>8781</v>
      </c>
      <c r="E8958" s="363" t="s">
        <v>12964</v>
      </c>
      <c r="F8958"/>
      <c r="G8958"/>
      <c r="H8958"/>
      <c r="I8958" s="615"/>
    </row>
    <row r="8959" spans="1:9" ht="15" x14ac:dyDescent="0.25">
      <c r="A8959" s="609" t="str">
        <f t="shared" si="140"/>
        <v>2575</v>
      </c>
      <c r="B8959">
        <v>2575</v>
      </c>
      <c r="C8959" t="s">
        <v>22794</v>
      </c>
      <c r="D8959" t="s">
        <v>8781</v>
      </c>
      <c r="E8959" s="363" t="s">
        <v>11568</v>
      </c>
      <c r="F8959"/>
      <c r="G8959"/>
      <c r="H8959"/>
      <c r="I8959" s="615"/>
    </row>
    <row r="8960" spans="1:9" ht="15" x14ac:dyDescent="0.25">
      <c r="A8960" s="609" t="str">
        <f t="shared" si="140"/>
        <v>2573</v>
      </c>
      <c r="B8960">
        <v>2573</v>
      </c>
      <c r="C8960" t="s">
        <v>22795</v>
      </c>
      <c r="D8960" t="s">
        <v>8781</v>
      </c>
      <c r="E8960" s="363" t="s">
        <v>14511</v>
      </c>
      <c r="F8960"/>
      <c r="G8960"/>
      <c r="H8960"/>
      <c r="I8960" s="615"/>
    </row>
    <row r="8961" spans="1:9" ht="15" x14ac:dyDescent="0.25">
      <c r="A8961" s="609" t="str">
        <f t="shared" si="140"/>
        <v>2586</v>
      </c>
      <c r="B8961">
        <v>2586</v>
      </c>
      <c r="C8961" t="s">
        <v>22796</v>
      </c>
      <c r="D8961" t="s">
        <v>8781</v>
      </c>
      <c r="E8961" s="363" t="s">
        <v>10070</v>
      </c>
      <c r="F8961"/>
      <c r="G8961"/>
      <c r="H8961"/>
      <c r="I8961" s="615"/>
    </row>
    <row r="8962" spans="1:9" ht="15" x14ac:dyDescent="0.25">
      <c r="A8962" s="609" t="str">
        <f t="shared" si="140"/>
        <v>2577</v>
      </c>
      <c r="B8962">
        <v>2577</v>
      </c>
      <c r="C8962" t="s">
        <v>22797</v>
      </c>
      <c r="D8962" t="s">
        <v>8781</v>
      </c>
      <c r="E8962" s="363" t="s">
        <v>17949</v>
      </c>
      <c r="F8962"/>
      <c r="G8962"/>
      <c r="H8962"/>
      <c r="I8962" s="615"/>
    </row>
    <row r="8963" spans="1:9" ht="15" x14ac:dyDescent="0.25">
      <c r="A8963" s="609" t="str">
        <f t="shared" si="140"/>
        <v>2574</v>
      </c>
      <c r="B8963">
        <v>2574</v>
      </c>
      <c r="C8963" t="s">
        <v>22798</v>
      </c>
      <c r="D8963" t="s">
        <v>8781</v>
      </c>
      <c r="E8963" s="363" t="s">
        <v>11876</v>
      </c>
      <c r="F8963"/>
      <c r="G8963"/>
      <c r="H8963"/>
      <c r="I8963" s="615"/>
    </row>
    <row r="8964" spans="1:9" ht="15" x14ac:dyDescent="0.25">
      <c r="A8964" s="609" t="str">
        <f t="shared" si="140"/>
        <v>2578</v>
      </c>
      <c r="B8964">
        <v>2578</v>
      </c>
      <c r="C8964" t="s">
        <v>22799</v>
      </c>
      <c r="D8964" t="s">
        <v>8781</v>
      </c>
      <c r="E8964" s="363" t="s">
        <v>22800</v>
      </c>
      <c r="F8964"/>
      <c r="G8964"/>
      <c r="H8964"/>
      <c r="I8964" s="615"/>
    </row>
    <row r="8965" spans="1:9" ht="15" x14ac:dyDescent="0.25">
      <c r="A8965" s="609" t="str">
        <f t="shared" si="140"/>
        <v>2585</v>
      </c>
      <c r="B8965">
        <v>2585</v>
      </c>
      <c r="C8965" t="s">
        <v>22801</v>
      </c>
      <c r="D8965" t="s">
        <v>8781</v>
      </c>
      <c r="E8965" s="363" t="s">
        <v>22802</v>
      </c>
      <c r="F8965"/>
      <c r="G8965"/>
      <c r="H8965"/>
      <c r="I8965" s="615"/>
    </row>
    <row r="8966" spans="1:9" ht="15" x14ac:dyDescent="0.25">
      <c r="A8966" s="609" t="str">
        <f t="shared" si="140"/>
        <v>12008</v>
      </c>
      <c r="B8966">
        <v>12008</v>
      </c>
      <c r="C8966" t="s">
        <v>22803</v>
      </c>
      <c r="D8966" t="s">
        <v>8781</v>
      </c>
      <c r="E8966" s="363" t="s">
        <v>22804</v>
      </c>
      <c r="F8966"/>
      <c r="G8966"/>
      <c r="H8966"/>
      <c r="I8966" s="615"/>
    </row>
    <row r="8967" spans="1:9" ht="15" x14ac:dyDescent="0.25">
      <c r="A8967" s="609" t="str">
        <f t="shared" si="140"/>
        <v>2582</v>
      </c>
      <c r="B8967">
        <v>2582</v>
      </c>
      <c r="C8967" t="s">
        <v>22805</v>
      </c>
      <c r="D8967" t="s">
        <v>8781</v>
      </c>
      <c r="E8967" s="363" t="s">
        <v>22806</v>
      </c>
      <c r="F8967"/>
      <c r="G8967"/>
      <c r="H8967"/>
      <c r="I8967" s="615"/>
    </row>
    <row r="8968" spans="1:9" ht="15" x14ac:dyDescent="0.25">
      <c r="A8968" s="609" t="str">
        <f t="shared" si="140"/>
        <v>2597</v>
      </c>
      <c r="B8968">
        <v>2597</v>
      </c>
      <c r="C8968" t="s">
        <v>22807</v>
      </c>
      <c r="D8968" t="s">
        <v>8781</v>
      </c>
      <c r="E8968" s="363" t="s">
        <v>9867</v>
      </c>
      <c r="F8968"/>
      <c r="G8968"/>
      <c r="H8968"/>
      <c r="I8968" s="615"/>
    </row>
    <row r="8969" spans="1:9" ht="15" x14ac:dyDescent="0.25">
      <c r="A8969" s="609" t="str">
        <f t="shared" si="140"/>
        <v>2579</v>
      </c>
      <c r="B8969">
        <v>2579</v>
      </c>
      <c r="C8969" t="s">
        <v>22808</v>
      </c>
      <c r="D8969" t="s">
        <v>8781</v>
      </c>
      <c r="E8969" s="363" t="s">
        <v>13809</v>
      </c>
      <c r="F8969"/>
      <c r="G8969"/>
      <c r="H8969"/>
      <c r="I8969" s="615"/>
    </row>
    <row r="8970" spans="1:9" ht="15" x14ac:dyDescent="0.25">
      <c r="A8970" s="609" t="str">
        <f t="shared" si="140"/>
        <v>2581</v>
      </c>
      <c r="B8970">
        <v>2581</v>
      </c>
      <c r="C8970" t="s">
        <v>22809</v>
      </c>
      <c r="D8970" t="s">
        <v>8781</v>
      </c>
      <c r="E8970" s="363" t="s">
        <v>17885</v>
      </c>
      <c r="F8970"/>
      <c r="G8970"/>
      <c r="H8970"/>
      <c r="I8970" s="615"/>
    </row>
    <row r="8971" spans="1:9" ht="15" x14ac:dyDescent="0.25">
      <c r="A8971" s="609" t="str">
        <f t="shared" si="140"/>
        <v>2596</v>
      </c>
      <c r="B8971">
        <v>2596</v>
      </c>
      <c r="C8971" t="s">
        <v>22810</v>
      </c>
      <c r="D8971" t="s">
        <v>8781</v>
      </c>
      <c r="E8971" s="363" t="s">
        <v>22811</v>
      </c>
      <c r="F8971"/>
      <c r="G8971"/>
      <c r="H8971"/>
      <c r="I8971" s="615"/>
    </row>
    <row r="8972" spans="1:9" ht="15" x14ac:dyDescent="0.25">
      <c r="A8972" s="609" t="str">
        <f t="shared" si="140"/>
        <v>2580</v>
      </c>
      <c r="B8972">
        <v>2580</v>
      </c>
      <c r="C8972" t="s">
        <v>22812</v>
      </c>
      <c r="D8972" t="s">
        <v>8781</v>
      </c>
      <c r="E8972" s="363" t="s">
        <v>10444</v>
      </c>
      <c r="F8972"/>
      <c r="G8972"/>
      <c r="H8972"/>
      <c r="I8972" s="615"/>
    </row>
    <row r="8973" spans="1:9" ht="15" x14ac:dyDescent="0.25">
      <c r="A8973" s="609" t="str">
        <f t="shared" si="140"/>
        <v>2583</v>
      </c>
      <c r="B8973">
        <v>2583</v>
      </c>
      <c r="C8973" t="s">
        <v>22813</v>
      </c>
      <c r="D8973" t="s">
        <v>8781</v>
      </c>
      <c r="E8973" s="363" t="s">
        <v>22814</v>
      </c>
      <c r="F8973"/>
      <c r="G8973"/>
      <c r="H8973"/>
      <c r="I8973" s="615"/>
    </row>
    <row r="8974" spans="1:9" ht="15" x14ac:dyDescent="0.25">
      <c r="A8974" s="609" t="str">
        <f t="shared" si="140"/>
        <v>2584</v>
      </c>
      <c r="B8974">
        <v>2584</v>
      </c>
      <c r="C8974" t="s">
        <v>22815</v>
      </c>
      <c r="D8974" t="s">
        <v>8781</v>
      </c>
      <c r="E8974" s="363" t="s">
        <v>22816</v>
      </c>
      <c r="F8974"/>
      <c r="G8974"/>
      <c r="H8974"/>
      <c r="I8974" s="615"/>
    </row>
    <row r="8975" spans="1:9" ht="15" x14ac:dyDescent="0.25">
      <c r="A8975" s="609" t="str">
        <f t="shared" si="140"/>
        <v>12010</v>
      </c>
      <c r="B8975">
        <v>12010</v>
      </c>
      <c r="C8975" t="s">
        <v>22817</v>
      </c>
      <c r="D8975" t="s">
        <v>8781</v>
      </c>
      <c r="E8975" s="363" t="s">
        <v>10261</v>
      </c>
      <c r="F8975"/>
      <c r="G8975"/>
      <c r="H8975"/>
      <c r="I8975" s="615"/>
    </row>
    <row r="8976" spans="1:9" ht="15" x14ac:dyDescent="0.25">
      <c r="A8976" s="609" t="str">
        <f t="shared" si="140"/>
        <v>39329</v>
      </c>
      <c r="B8976">
        <v>39329</v>
      </c>
      <c r="C8976" t="s">
        <v>22818</v>
      </c>
      <c r="D8976" t="s">
        <v>8781</v>
      </c>
      <c r="E8976" s="363" t="s">
        <v>10324</v>
      </c>
      <c r="F8976"/>
      <c r="G8976"/>
      <c r="H8976"/>
      <c r="I8976" s="615"/>
    </row>
    <row r="8977" spans="1:9" ht="15" x14ac:dyDescent="0.25">
      <c r="A8977" s="609" t="str">
        <f t="shared" si="140"/>
        <v>39330</v>
      </c>
      <c r="B8977">
        <v>39330</v>
      </c>
      <c r="C8977" t="s">
        <v>22819</v>
      </c>
      <c r="D8977" t="s">
        <v>8781</v>
      </c>
      <c r="E8977" s="363" t="s">
        <v>9386</v>
      </c>
      <c r="F8977"/>
      <c r="G8977"/>
      <c r="H8977"/>
      <c r="I8977" s="615"/>
    </row>
    <row r="8978" spans="1:9" ht="15" x14ac:dyDescent="0.25">
      <c r="A8978" s="609" t="str">
        <f t="shared" si="140"/>
        <v>39332</v>
      </c>
      <c r="B8978">
        <v>39332</v>
      </c>
      <c r="C8978" t="s">
        <v>22820</v>
      </c>
      <c r="D8978" t="s">
        <v>8781</v>
      </c>
      <c r="E8978" s="363" t="s">
        <v>9834</v>
      </c>
      <c r="F8978"/>
      <c r="G8978"/>
      <c r="H8978"/>
      <c r="I8978" s="615"/>
    </row>
    <row r="8979" spans="1:9" ht="15" x14ac:dyDescent="0.25">
      <c r="A8979" s="609" t="str">
        <f t="shared" si="140"/>
        <v>39331</v>
      </c>
      <c r="B8979">
        <v>39331</v>
      </c>
      <c r="C8979" t="s">
        <v>22821</v>
      </c>
      <c r="D8979" t="s">
        <v>8781</v>
      </c>
      <c r="E8979" s="363" t="s">
        <v>10524</v>
      </c>
      <c r="F8979"/>
      <c r="G8979"/>
      <c r="H8979"/>
      <c r="I8979" s="615"/>
    </row>
    <row r="8980" spans="1:9" ht="15" x14ac:dyDescent="0.25">
      <c r="A8980" s="609" t="str">
        <f t="shared" si="140"/>
        <v>39333</v>
      </c>
      <c r="B8980">
        <v>39333</v>
      </c>
      <c r="C8980" t="s">
        <v>22822</v>
      </c>
      <c r="D8980" t="s">
        <v>8781</v>
      </c>
      <c r="E8980" s="363" t="s">
        <v>10469</v>
      </c>
      <c r="F8980"/>
      <c r="G8980"/>
      <c r="H8980"/>
      <c r="I8980" s="615"/>
    </row>
    <row r="8981" spans="1:9" ht="15" x14ac:dyDescent="0.25">
      <c r="A8981" s="609" t="str">
        <f t="shared" si="140"/>
        <v>39335</v>
      </c>
      <c r="B8981">
        <v>39335</v>
      </c>
      <c r="C8981" t="s">
        <v>22823</v>
      </c>
      <c r="D8981" t="s">
        <v>8781</v>
      </c>
      <c r="E8981" s="363" t="s">
        <v>10042</v>
      </c>
      <c r="F8981"/>
      <c r="G8981"/>
      <c r="H8981"/>
      <c r="I8981" s="615"/>
    </row>
    <row r="8982" spans="1:9" ht="15" x14ac:dyDescent="0.25">
      <c r="A8982" s="609" t="str">
        <f t="shared" si="140"/>
        <v>39334</v>
      </c>
      <c r="B8982">
        <v>39334</v>
      </c>
      <c r="C8982" t="s">
        <v>22824</v>
      </c>
      <c r="D8982" t="s">
        <v>8781</v>
      </c>
      <c r="E8982" s="363" t="s">
        <v>14004</v>
      </c>
      <c r="F8982"/>
      <c r="G8982"/>
      <c r="H8982"/>
      <c r="I8982" s="615"/>
    </row>
    <row r="8983" spans="1:9" ht="15" x14ac:dyDescent="0.25">
      <c r="A8983" s="609" t="str">
        <f t="shared" si="140"/>
        <v>12016</v>
      </c>
      <c r="B8983">
        <v>12016</v>
      </c>
      <c r="C8983" t="s">
        <v>22825</v>
      </c>
      <c r="D8983" t="s">
        <v>8781</v>
      </c>
      <c r="E8983" s="363" t="s">
        <v>9300</v>
      </c>
      <c r="F8983"/>
      <c r="G8983"/>
      <c r="H8983"/>
      <c r="I8983" s="615"/>
    </row>
    <row r="8984" spans="1:9" ht="15" x14ac:dyDescent="0.25">
      <c r="A8984" s="609" t="str">
        <f t="shared" si="140"/>
        <v>12015</v>
      </c>
      <c r="B8984">
        <v>12015</v>
      </c>
      <c r="C8984" t="s">
        <v>22826</v>
      </c>
      <c r="D8984" t="s">
        <v>8781</v>
      </c>
      <c r="E8984" s="363" t="s">
        <v>17955</v>
      </c>
      <c r="F8984"/>
      <c r="G8984"/>
      <c r="H8984"/>
      <c r="I8984" s="615"/>
    </row>
    <row r="8985" spans="1:9" ht="15" x14ac:dyDescent="0.25">
      <c r="A8985" s="609" t="str">
        <f t="shared" si="140"/>
        <v>12020</v>
      </c>
      <c r="B8985">
        <v>12020</v>
      </c>
      <c r="C8985" t="s">
        <v>22827</v>
      </c>
      <c r="D8985" t="s">
        <v>8781</v>
      </c>
      <c r="E8985" s="363" t="s">
        <v>9300</v>
      </c>
      <c r="F8985"/>
      <c r="G8985"/>
      <c r="H8985"/>
      <c r="I8985" s="615"/>
    </row>
    <row r="8986" spans="1:9" ht="15" x14ac:dyDescent="0.25">
      <c r="A8986" s="609" t="str">
        <f t="shared" si="140"/>
        <v>12019</v>
      </c>
      <c r="B8986">
        <v>12019</v>
      </c>
      <c r="C8986" t="s">
        <v>22828</v>
      </c>
      <c r="D8986" t="s">
        <v>8781</v>
      </c>
      <c r="E8986" s="363" t="s">
        <v>17955</v>
      </c>
      <c r="F8986"/>
      <c r="G8986"/>
      <c r="H8986"/>
      <c r="I8986" s="615"/>
    </row>
    <row r="8987" spans="1:9" ht="15" x14ac:dyDescent="0.25">
      <c r="A8987" s="609" t="str">
        <f t="shared" si="140"/>
        <v>39336</v>
      </c>
      <c r="B8987">
        <v>39336</v>
      </c>
      <c r="C8987" t="s">
        <v>22829</v>
      </c>
      <c r="D8987" t="s">
        <v>8781</v>
      </c>
      <c r="E8987" s="363" t="s">
        <v>9386</v>
      </c>
      <c r="F8987"/>
      <c r="G8987"/>
      <c r="H8987"/>
      <c r="I8987" s="615"/>
    </row>
    <row r="8988" spans="1:9" ht="15" x14ac:dyDescent="0.25">
      <c r="A8988" s="609" t="str">
        <f t="shared" si="140"/>
        <v>39338</v>
      </c>
      <c r="B8988">
        <v>39338</v>
      </c>
      <c r="C8988" t="s">
        <v>22830</v>
      </c>
      <c r="D8988" t="s">
        <v>8781</v>
      </c>
      <c r="E8988" s="363" t="s">
        <v>9834</v>
      </c>
      <c r="F8988"/>
      <c r="G8988"/>
      <c r="H8988"/>
      <c r="I8988" s="615"/>
    </row>
    <row r="8989" spans="1:9" ht="15" x14ac:dyDescent="0.25">
      <c r="A8989" s="609" t="str">
        <f t="shared" si="140"/>
        <v>39337</v>
      </c>
      <c r="B8989">
        <v>39337</v>
      </c>
      <c r="C8989" t="s">
        <v>22831</v>
      </c>
      <c r="D8989" t="s">
        <v>8781</v>
      </c>
      <c r="E8989" s="363" t="s">
        <v>10524</v>
      </c>
      <c r="F8989"/>
      <c r="G8989"/>
      <c r="H8989"/>
      <c r="I8989" s="615"/>
    </row>
    <row r="8990" spans="1:9" ht="15" x14ac:dyDescent="0.25">
      <c r="A8990" s="609" t="str">
        <f t="shared" si="140"/>
        <v>39341</v>
      </c>
      <c r="B8990">
        <v>39341</v>
      </c>
      <c r="C8990" t="s">
        <v>22832</v>
      </c>
      <c r="D8990" t="s">
        <v>8781</v>
      </c>
      <c r="E8990" s="363" t="s">
        <v>9526</v>
      </c>
      <c r="F8990"/>
      <c r="G8990"/>
      <c r="H8990"/>
      <c r="I8990" s="615"/>
    </row>
    <row r="8991" spans="1:9" ht="15" x14ac:dyDescent="0.25">
      <c r="A8991" s="609" t="str">
        <f t="shared" si="140"/>
        <v>39340</v>
      </c>
      <c r="B8991">
        <v>39340</v>
      </c>
      <c r="C8991" t="s">
        <v>22833</v>
      </c>
      <c r="D8991" t="s">
        <v>8781</v>
      </c>
      <c r="E8991" s="363" t="s">
        <v>9999</v>
      </c>
      <c r="F8991"/>
      <c r="G8991"/>
      <c r="H8991"/>
      <c r="I8991" s="615"/>
    </row>
    <row r="8992" spans="1:9" ht="15" x14ac:dyDescent="0.25">
      <c r="A8992" s="609" t="str">
        <f t="shared" si="140"/>
        <v>12025</v>
      </c>
      <c r="B8992">
        <v>12025</v>
      </c>
      <c r="C8992" t="s">
        <v>22834</v>
      </c>
      <c r="D8992" t="s">
        <v>8781</v>
      </c>
      <c r="E8992" s="363" t="s">
        <v>18092</v>
      </c>
      <c r="F8992"/>
      <c r="G8992"/>
      <c r="H8992"/>
      <c r="I8992" s="615"/>
    </row>
    <row r="8993" spans="1:9" ht="15" x14ac:dyDescent="0.25">
      <c r="A8993" s="609" t="str">
        <f t="shared" si="140"/>
        <v>39342</v>
      </c>
      <c r="B8993">
        <v>39342</v>
      </c>
      <c r="C8993" t="s">
        <v>22835</v>
      </c>
      <c r="D8993" t="s">
        <v>8781</v>
      </c>
      <c r="E8993" s="363" t="s">
        <v>9526</v>
      </c>
      <c r="F8993"/>
      <c r="G8993"/>
      <c r="H8993"/>
      <c r="I8993" s="615"/>
    </row>
    <row r="8994" spans="1:9" ht="15" x14ac:dyDescent="0.25">
      <c r="A8994" s="609" t="str">
        <f t="shared" si="140"/>
        <v>39343</v>
      </c>
      <c r="B8994">
        <v>39343</v>
      </c>
      <c r="C8994" t="s">
        <v>22836</v>
      </c>
      <c r="D8994" t="s">
        <v>8781</v>
      </c>
      <c r="E8994" s="363" t="s">
        <v>9940</v>
      </c>
      <c r="F8994"/>
      <c r="G8994"/>
      <c r="H8994"/>
      <c r="I8994" s="615"/>
    </row>
    <row r="8995" spans="1:9" ht="15" x14ac:dyDescent="0.25">
      <c r="A8995" s="609" t="str">
        <f t="shared" si="140"/>
        <v>39345</v>
      </c>
      <c r="B8995">
        <v>39345</v>
      </c>
      <c r="C8995" t="s">
        <v>22837</v>
      </c>
      <c r="D8995" t="s">
        <v>8781</v>
      </c>
      <c r="E8995" s="363" t="s">
        <v>14330</v>
      </c>
      <c r="F8995"/>
      <c r="G8995"/>
      <c r="H8995"/>
      <c r="I8995" s="615"/>
    </row>
    <row r="8996" spans="1:9" ht="15" x14ac:dyDescent="0.25">
      <c r="A8996" s="609" t="str">
        <f t="shared" si="140"/>
        <v>39344</v>
      </c>
      <c r="B8996">
        <v>39344</v>
      </c>
      <c r="C8996" t="s">
        <v>22838</v>
      </c>
      <c r="D8996" t="s">
        <v>8781</v>
      </c>
      <c r="E8996" s="363" t="s">
        <v>9748</v>
      </c>
      <c r="F8996"/>
      <c r="G8996"/>
      <c r="H8996"/>
      <c r="I8996" s="615"/>
    </row>
    <row r="8997" spans="1:9" ht="15" x14ac:dyDescent="0.25">
      <c r="A8997" s="609" t="str">
        <f t="shared" si="140"/>
        <v>12623</v>
      </c>
      <c r="B8997">
        <v>12623</v>
      </c>
      <c r="C8997" t="s">
        <v>22839</v>
      </c>
      <c r="D8997" t="s">
        <v>8796</v>
      </c>
      <c r="E8997" s="363" t="s">
        <v>8903</v>
      </c>
      <c r="F8997"/>
      <c r="G8997"/>
      <c r="H8997"/>
      <c r="I8997" s="615"/>
    </row>
    <row r="8998" spans="1:9" ht="15" x14ac:dyDescent="0.25">
      <c r="A8998" s="609" t="str">
        <f t="shared" si="140"/>
        <v>34498</v>
      </c>
      <c r="B8998">
        <v>34498</v>
      </c>
      <c r="C8998" t="s">
        <v>22840</v>
      </c>
      <c r="D8998" t="s">
        <v>8781</v>
      </c>
      <c r="E8998" s="363" t="s">
        <v>18816</v>
      </c>
      <c r="F8998"/>
      <c r="G8998"/>
      <c r="H8998"/>
      <c r="I8998" s="615"/>
    </row>
    <row r="8999" spans="1:9" ht="15" x14ac:dyDescent="0.25">
      <c r="A8999" s="609" t="str">
        <f t="shared" si="140"/>
        <v>13244</v>
      </c>
      <c r="B8999">
        <v>13244</v>
      </c>
      <c r="C8999" t="s">
        <v>22841</v>
      </c>
      <c r="D8999" t="s">
        <v>8781</v>
      </c>
      <c r="E8999" s="363" t="s">
        <v>22842</v>
      </c>
      <c r="F8999"/>
      <c r="G8999"/>
      <c r="H8999"/>
      <c r="I8999" s="615"/>
    </row>
    <row r="9000" spans="1:9" ht="15" x14ac:dyDescent="0.25">
      <c r="A9000" s="609" t="str">
        <f t="shared" si="140"/>
        <v>38998</v>
      </c>
      <c r="B9000">
        <v>38998</v>
      </c>
      <c r="C9000" t="s">
        <v>22843</v>
      </c>
      <c r="D9000" t="s">
        <v>8781</v>
      </c>
      <c r="E9000" s="363" t="s">
        <v>9583</v>
      </c>
      <c r="F9000"/>
      <c r="G9000"/>
      <c r="H9000"/>
      <c r="I9000" s="615"/>
    </row>
    <row r="9001" spans="1:9" ht="15" x14ac:dyDescent="0.25">
      <c r="A9001" s="609" t="str">
        <f t="shared" si="140"/>
        <v>38999</v>
      </c>
      <c r="B9001">
        <v>38999</v>
      </c>
      <c r="C9001" t="s">
        <v>22844</v>
      </c>
      <c r="D9001" t="s">
        <v>8781</v>
      </c>
      <c r="E9001" s="363" t="s">
        <v>19135</v>
      </c>
      <c r="F9001"/>
      <c r="G9001"/>
      <c r="H9001"/>
      <c r="I9001" s="615"/>
    </row>
    <row r="9002" spans="1:9" ht="15" x14ac:dyDescent="0.25">
      <c r="A9002" s="609" t="str">
        <f t="shared" si="140"/>
        <v>38996</v>
      </c>
      <c r="B9002">
        <v>38996</v>
      </c>
      <c r="C9002" t="s">
        <v>22845</v>
      </c>
      <c r="D9002" t="s">
        <v>8781</v>
      </c>
      <c r="E9002" s="363" t="s">
        <v>10443</v>
      </c>
      <c r="F9002"/>
      <c r="G9002"/>
      <c r="H9002"/>
      <c r="I9002" s="615"/>
    </row>
    <row r="9003" spans="1:9" ht="15" x14ac:dyDescent="0.25">
      <c r="A9003" s="609" t="str">
        <f t="shared" si="140"/>
        <v>38997</v>
      </c>
      <c r="B9003">
        <v>38997</v>
      </c>
      <c r="C9003" t="s">
        <v>22846</v>
      </c>
      <c r="D9003" t="s">
        <v>8781</v>
      </c>
      <c r="E9003" s="363" t="s">
        <v>22847</v>
      </c>
      <c r="F9003"/>
      <c r="G9003"/>
      <c r="H9003"/>
      <c r="I9003" s="615"/>
    </row>
    <row r="9004" spans="1:9" ht="15" x14ac:dyDescent="0.25">
      <c r="A9004" s="609" t="str">
        <f t="shared" si="140"/>
        <v>39862</v>
      </c>
      <c r="B9004">
        <v>39862</v>
      </c>
      <c r="C9004" t="s">
        <v>22848</v>
      </c>
      <c r="D9004" t="s">
        <v>8781</v>
      </c>
      <c r="E9004" s="363" t="s">
        <v>12863</v>
      </c>
      <c r="F9004"/>
      <c r="G9004"/>
      <c r="H9004"/>
      <c r="I9004" s="615"/>
    </row>
    <row r="9005" spans="1:9" ht="15" x14ac:dyDescent="0.25">
      <c r="A9005" s="609" t="str">
        <f t="shared" si="140"/>
        <v>39863</v>
      </c>
      <c r="B9005">
        <v>39863</v>
      </c>
      <c r="C9005" t="s">
        <v>22849</v>
      </c>
      <c r="D9005" t="s">
        <v>8781</v>
      </c>
      <c r="E9005" s="363" t="s">
        <v>8944</v>
      </c>
      <c r="F9005"/>
      <c r="G9005"/>
      <c r="H9005"/>
      <c r="I9005" s="615"/>
    </row>
    <row r="9006" spans="1:9" ht="15" x14ac:dyDescent="0.25">
      <c r="A9006" s="609" t="str">
        <f t="shared" si="140"/>
        <v>39864</v>
      </c>
      <c r="B9006">
        <v>39864</v>
      </c>
      <c r="C9006" t="s">
        <v>22850</v>
      </c>
      <c r="D9006" t="s">
        <v>8781</v>
      </c>
      <c r="E9006" s="363" t="s">
        <v>10302</v>
      </c>
      <c r="F9006"/>
      <c r="G9006"/>
      <c r="H9006"/>
      <c r="I9006" s="615"/>
    </row>
    <row r="9007" spans="1:9" ht="15" x14ac:dyDescent="0.25">
      <c r="A9007" s="609" t="str">
        <f t="shared" si="140"/>
        <v>39865</v>
      </c>
      <c r="B9007">
        <v>39865</v>
      </c>
      <c r="C9007" t="s">
        <v>22851</v>
      </c>
      <c r="D9007" t="s">
        <v>8781</v>
      </c>
      <c r="E9007" s="363" t="s">
        <v>8798</v>
      </c>
      <c r="F9007"/>
      <c r="G9007"/>
      <c r="H9007"/>
      <c r="I9007" s="615"/>
    </row>
    <row r="9008" spans="1:9" ht="15" x14ac:dyDescent="0.25">
      <c r="A9008" s="609" t="str">
        <f t="shared" ref="A9008:A9071" si="141">IF(ISERROR(SEARCH("/",B9008)=6),TRIM(CLEAN(B9008)),IF(SEARCH("/",B9008)=6,IF(LEN(TRIM(CLEAN(B9008)))=7,LEFT(TRIM(CLEAN(B9008)),6)&amp;"00"&amp;RIGHT(TRIM(CLEAN(B9008)),1),LEFT(TRIM(CLEAN(B9008)),6)&amp;"0"&amp;RIGHT(TRIM(CLEAN(B9008)),2)),TRIM(CLEAN(B9008))))</f>
        <v>2517</v>
      </c>
      <c r="B9008">
        <v>2517</v>
      </c>
      <c r="C9008" t="s">
        <v>22852</v>
      </c>
      <c r="D9008" t="s">
        <v>8781</v>
      </c>
      <c r="E9008" s="363" t="s">
        <v>10008</v>
      </c>
      <c r="F9008"/>
      <c r="G9008"/>
      <c r="H9008"/>
      <c r="I9008" s="615"/>
    </row>
    <row r="9009" spans="1:9" ht="15" x14ac:dyDescent="0.25">
      <c r="A9009" s="609" t="str">
        <f t="shared" si="141"/>
        <v>2522</v>
      </c>
      <c r="B9009">
        <v>2522</v>
      </c>
      <c r="C9009" t="s">
        <v>22853</v>
      </c>
      <c r="D9009" t="s">
        <v>8781</v>
      </c>
      <c r="E9009" s="363" t="s">
        <v>12853</v>
      </c>
      <c r="F9009"/>
      <c r="G9009"/>
      <c r="H9009"/>
      <c r="I9009" s="615"/>
    </row>
    <row r="9010" spans="1:9" ht="15" x14ac:dyDescent="0.25">
      <c r="A9010" s="609" t="str">
        <f t="shared" si="141"/>
        <v>2548</v>
      </c>
      <c r="B9010">
        <v>2548</v>
      </c>
      <c r="C9010" t="s">
        <v>22854</v>
      </c>
      <c r="D9010" t="s">
        <v>8781</v>
      </c>
      <c r="E9010" s="363" t="s">
        <v>13103</v>
      </c>
      <c r="F9010"/>
      <c r="G9010"/>
      <c r="H9010"/>
      <c r="I9010" s="615"/>
    </row>
    <row r="9011" spans="1:9" ht="15" x14ac:dyDescent="0.25">
      <c r="A9011" s="609" t="str">
        <f t="shared" si="141"/>
        <v>2516</v>
      </c>
      <c r="B9011">
        <v>2516</v>
      </c>
      <c r="C9011" t="s">
        <v>22855</v>
      </c>
      <c r="D9011" t="s">
        <v>8781</v>
      </c>
      <c r="E9011" s="363" t="s">
        <v>9430</v>
      </c>
      <c r="F9011"/>
      <c r="G9011"/>
      <c r="H9011"/>
      <c r="I9011" s="615"/>
    </row>
    <row r="9012" spans="1:9" ht="15" x14ac:dyDescent="0.25">
      <c r="A9012" s="609" t="str">
        <f t="shared" si="141"/>
        <v>2518</v>
      </c>
      <c r="B9012">
        <v>2518</v>
      </c>
      <c r="C9012" t="s">
        <v>22856</v>
      </c>
      <c r="D9012" t="s">
        <v>8781</v>
      </c>
      <c r="E9012" s="363" t="s">
        <v>22857</v>
      </c>
      <c r="F9012"/>
      <c r="G9012"/>
      <c r="H9012"/>
      <c r="I9012" s="615"/>
    </row>
    <row r="9013" spans="1:9" ht="15" x14ac:dyDescent="0.25">
      <c r="A9013" s="609" t="str">
        <f t="shared" si="141"/>
        <v>2521</v>
      </c>
      <c r="B9013">
        <v>2521</v>
      </c>
      <c r="C9013" t="s">
        <v>22858</v>
      </c>
      <c r="D9013" t="s">
        <v>8781</v>
      </c>
      <c r="E9013" s="363" t="s">
        <v>22859</v>
      </c>
      <c r="F9013"/>
      <c r="G9013"/>
      <c r="H9013"/>
      <c r="I9013" s="615"/>
    </row>
    <row r="9014" spans="1:9" ht="15" x14ac:dyDescent="0.25">
      <c r="A9014" s="609" t="str">
        <f t="shared" si="141"/>
        <v>2515</v>
      </c>
      <c r="B9014">
        <v>2515</v>
      </c>
      <c r="C9014" t="s">
        <v>22860</v>
      </c>
      <c r="D9014" t="s">
        <v>8781</v>
      </c>
      <c r="E9014" s="363" t="s">
        <v>9705</v>
      </c>
      <c r="F9014"/>
      <c r="G9014"/>
      <c r="H9014"/>
      <c r="I9014" s="615"/>
    </row>
    <row r="9015" spans="1:9" ht="15" x14ac:dyDescent="0.25">
      <c r="A9015" s="609" t="str">
        <f t="shared" si="141"/>
        <v>2519</v>
      </c>
      <c r="B9015">
        <v>2519</v>
      </c>
      <c r="C9015" t="s">
        <v>22861</v>
      </c>
      <c r="D9015" t="s">
        <v>8781</v>
      </c>
      <c r="E9015" s="363" t="s">
        <v>22862</v>
      </c>
      <c r="F9015"/>
      <c r="G9015"/>
      <c r="H9015"/>
      <c r="I9015" s="615"/>
    </row>
    <row r="9016" spans="1:9" ht="15" x14ac:dyDescent="0.25">
      <c r="A9016" s="609" t="str">
        <f t="shared" si="141"/>
        <v>2520</v>
      </c>
      <c r="B9016">
        <v>2520</v>
      </c>
      <c r="C9016" t="s">
        <v>22863</v>
      </c>
      <c r="D9016" t="s">
        <v>8781</v>
      </c>
      <c r="E9016" s="363" t="s">
        <v>22864</v>
      </c>
      <c r="F9016"/>
      <c r="G9016"/>
      <c r="H9016"/>
      <c r="I9016" s="615"/>
    </row>
    <row r="9017" spans="1:9" ht="15" x14ac:dyDescent="0.25">
      <c r="A9017" s="609" t="str">
        <f t="shared" si="141"/>
        <v>1602</v>
      </c>
      <c r="B9017">
        <v>1602</v>
      </c>
      <c r="C9017" t="s">
        <v>22865</v>
      </c>
      <c r="D9017" t="s">
        <v>8781</v>
      </c>
      <c r="E9017" s="363" t="s">
        <v>18553</v>
      </c>
      <c r="F9017"/>
      <c r="G9017"/>
      <c r="H9017"/>
      <c r="I9017" s="615"/>
    </row>
    <row r="9018" spans="1:9" ht="15" x14ac:dyDescent="0.25">
      <c r="A9018" s="609" t="str">
        <f t="shared" si="141"/>
        <v>1601</v>
      </c>
      <c r="B9018">
        <v>1601</v>
      </c>
      <c r="C9018" t="s">
        <v>22866</v>
      </c>
      <c r="D9018" t="s">
        <v>8781</v>
      </c>
      <c r="E9018" s="363" t="s">
        <v>22867</v>
      </c>
      <c r="F9018"/>
      <c r="G9018"/>
      <c r="H9018"/>
      <c r="I9018" s="615"/>
    </row>
    <row r="9019" spans="1:9" ht="15" x14ac:dyDescent="0.25">
      <c r="A9019" s="609" t="str">
        <f t="shared" si="141"/>
        <v>1598</v>
      </c>
      <c r="B9019">
        <v>1598</v>
      </c>
      <c r="C9019" t="s">
        <v>22868</v>
      </c>
      <c r="D9019" t="s">
        <v>8781</v>
      </c>
      <c r="E9019" s="363" t="s">
        <v>10724</v>
      </c>
      <c r="F9019"/>
      <c r="G9019"/>
      <c r="H9019"/>
      <c r="I9019" s="615"/>
    </row>
    <row r="9020" spans="1:9" ht="15" x14ac:dyDescent="0.25">
      <c r="A9020" s="609" t="str">
        <f t="shared" si="141"/>
        <v>1600</v>
      </c>
      <c r="B9020">
        <v>1600</v>
      </c>
      <c r="C9020" t="s">
        <v>22869</v>
      </c>
      <c r="D9020" t="s">
        <v>8781</v>
      </c>
      <c r="E9020" s="363" t="s">
        <v>17418</v>
      </c>
      <c r="F9020"/>
      <c r="G9020"/>
      <c r="H9020"/>
      <c r="I9020" s="615"/>
    </row>
    <row r="9021" spans="1:9" ht="15" x14ac:dyDescent="0.25">
      <c r="A9021" s="609" t="str">
        <f t="shared" si="141"/>
        <v>1603</v>
      </c>
      <c r="B9021">
        <v>1603</v>
      </c>
      <c r="C9021" t="s">
        <v>22870</v>
      </c>
      <c r="D9021" t="s">
        <v>8781</v>
      </c>
      <c r="E9021" s="363" t="s">
        <v>19027</v>
      </c>
      <c r="F9021"/>
      <c r="G9021"/>
      <c r="H9021"/>
      <c r="I9021" s="615"/>
    </row>
    <row r="9022" spans="1:9" ht="15" x14ac:dyDescent="0.25">
      <c r="A9022" s="609" t="str">
        <f t="shared" si="141"/>
        <v>1599</v>
      </c>
      <c r="B9022">
        <v>1599</v>
      </c>
      <c r="C9022" t="s">
        <v>22871</v>
      </c>
      <c r="D9022" t="s">
        <v>8781</v>
      </c>
      <c r="E9022" s="363" t="s">
        <v>9208</v>
      </c>
      <c r="F9022"/>
      <c r="G9022"/>
      <c r="H9022"/>
      <c r="I9022" s="615"/>
    </row>
    <row r="9023" spans="1:9" ht="15" x14ac:dyDescent="0.25">
      <c r="A9023" s="609" t="str">
        <f t="shared" si="141"/>
        <v>1597</v>
      </c>
      <c r="B9023">
        <v>1597</v>
      </c>
      <c r="C9023" t="s">
        <v>22872</v>
      </c>
      <c r="D9023" t="s">
        <v>8781</v>
      </c>
      <c r="E9023" s="363" t="s">
        <v>12883</v>
      </c>
      <c r="F9023"/>
      <c r="G9023"/>
      <c r="H9023"/>
      <c r="I9023" s="615"/>
    </row>
    <row r="9024" spans="1:9" ht="15" x14ac:dyDescent="0.25">
      <c r="A9024" s="609" t="str">
        <f t="shared" si="141"/>
        <v>39600</v>
      </c>
      <c r="B9024">
        <v>39600</v>
      </c>
      <c r="C9024" t="s">
        <v>22873</v>
      </c>
      <c r="D9024" t="s">
        <v>8781</v>
      </c>
      <c r="E9024" s="363" t="s">
        <v>13901</v>
      </c>
      <c r="F9024"/>
      <c r="G9024"/>
      <c r="H9024"/>
      <c r="I9024" s="615"/>
    </row>
    <row r="9025" spans="1:9" ht="15" x14ac:dyDescent="0.25">
      <c r="A9025" s="609" t="str">
        <f t="shared" si="141"/>
        <v>39601</v>
      </c>
      <c r="B9025">
        <v>39601</v>
      </c>
      <c r="C9025" t="s">
        <v>22874</v>
      </c>
      <c r="D9025" t="s">
        <v>8781</v>
      </c>
      <c r="E9025" s="363" t="s">
        <v>12504</v>
      </c>
      <c r="F9025"/>
      <c r="G9025"/>
      <c r="H9025"/>
      <c r="I9025" s="615"/>
    </row>
    <row r="9026" spans="1:9" ht="15" x14ac:dyDescent="0.25">
      <c r="A9026" s="609" t="str">
        <f t="shared" si="141"/>
        <v>39602</v>
      </c>
      <c r="B9026">
        <v>39602</v>
      </c>
      <c r="C9026" t="s">
        <v>22875</v>
      </c>
      <c r="D9026" t="s">
        <v>8781</v>
      </c>
      <c r="E9026" s="363" t="s">
        <v>11808</v>
      </c>
      <c r="F9026"/>
      <c r="G9026"/>
      <c r="H9026"/>
      <c r="I9026" s="615"/>
    </row>
    <row r="9027" spans="1:9" ht="15" x14ac:dyDescent="0.25">
      <c r="A9027" s="609" t="str">
        <f t="shared" si="141"/>
        <v>39603</v>
      </c>
      <c r="B9027">
        <v>39603</v>
      </c>
      <c r="C9027" t="s">
        <v>22876</v>
      </c>
      <c r="D9027" t="s">
        <v>8781</v>
      </c>
      <c r="E9027" s="363" t="s">
        <v>17906</v>
      </c>
      <c r="F9027"/>
      <c r="G9027"/>
      <c r="H9027"/>
      <c r="I9027" s="615"/>
    </row>
    <row r="9028" spans="1:9" ht="15" x14ac:dyDescent="0.25">
      <c r="A9028" s="609" t="str">
        <f t="shared" si="141"/>
        <v>11821</v>
      </c>
      <c r="B9028">
        <v>11821</v>
      </c>
      <c r="C9028" t="s">
        <v>22877</v>
      </c>
      <c r="D9028" t="s">
        <v>8781</v>
      </c>
      <c r="E9028" s="363" t="s">
        <v>10261</v>
      </c>
      <c r="F9028"/>
      <c r="G9028"/>
      <c r="H9028"/>
      <c r="I9028" s="615"/>
    </row>
    <row r="9029" spans="1:9" ht="15" x14ac:dyDescent="0.25">
      <c r="A9029" s="609" t="str">
        <f t="shared" si="141"/>
        <v>1562</v>
      </c>
      <c r="B9029">
        <v>1562</v>
      </c>
      <c r="C9029" t="s">
        <v>22878</v>
      </c>
      <c r="D9029" t="s">
        <v>8781</v>
      </c>
      <c r="E9029" s="363" t="s">
        <v>11840</v>
      </c>
      <c r="F9029"/>
      <c r="G9029"/>
      <c r="H9029"/>
      <c r="I9029" s="615"/>
    </row>
    <row r="9030" spans="1:9" ht="15" x14ac:dyDescent="0.25">
      <c r="A9030" s="609" t="str">
        <f t="shared" si="141"/>
        <v>1563</v>
      </c>
      <c r="B9030">
        <v>1563</v>
      </c>
      <c r="C9030" t="s">
        <v>22879</v>
      </c>
      <c r="D9030" t="s">
        <v>8781</v>
      </c>
      <c r="E9030" s="363" t="s">
        <v>10275</v>
      </c>
      <c r="F9030"/>
      <c r="G9030"/>
      <c r="H9030"/>
      <c r="I9030" s="615"/>
    </row>
    <row r="9031" spans="1:9" ht="15" x14ac:dyDescent="0.25">
      <c r="A9031" s="609" t="str">
        <f t="shared" si="141"/>
        <v>11856</v>
      </c>
      <c r="B9031">
        <v>11856</v>
      </c>
      <c r="C9031" t="s">
        <v>22880</v>
      </c>
      <c r="D9031" t="s">
        <v>8781</v>
      </c>
      <c r="E9031" s="363" t="s">
        <v>9669</v>
      </c>
      <c r="F9031"/>
      <c r="G9031"/>
      <c r="H9031"/>
      <c r="I9031" s="615"/>
    </row>
    <row r="9032" spans="1:9" ht="15" x14ac:dyDescent="0.25">
      <c r="A9032" s="609" t="str">
        <f t="shared" si="141"/>
        <v>11857</v>
      </c>
      <c r="B9032">
        <v>11857</v>
      </c>
      <c r="C9032" t="s">
        <v>22881</v>
      </c>
      <c r="D9032" t="s">
        <v>8781</v>
      </c>
      <c r="E9032" s="363" t="s">
        <v>9458</v>
      </c>
      <c r="F9032"/>
      <c r="G9032"/>
      <c r="H9032"/>
      <c r="I9032" s="615"/>
    </row>
    <row r="9033" spans="1:9" ht="15" x14ac:dyDescent="0.25">
      <c r="A9033" s="609" t="str">
        <f t="shared" si="141"/>
        <v>11858</v>
      </c>
      <c r="B9033">
        <v>11858</v>
      </c>
      <c r="C9033" t="s">
        <v>22882</v>
      </c>
      <c r="D9033" t="s">
        <v>8781</v>
      </c>
      <c r="E9033" s="363" t="s">
        <v>22883</v>
      </c>
      <c r="F9033"/>
      <c r="G9033"/>
      <c r="H9033"/>
      <c r="I9033" s="615"/>
    </row>
    <row r="9034" spans="1:9" ht="15" x14ac:dyDescent="0.25">
      <c r="A9034" s="609" t="str">
        <f t="shared" si="141"/>
        <v>1539</v>
      </c>
      <c r="B9034">
        <v>1539</v>
      </c>
      <c r="C9034" t="s">
        <v>22884</v>
      </c>
      <c r="D9034" t="s">
        <v>8781</v>
      </c>
      <c r="E9034" s="363" t="s">
        <v>10445</v>
      </c>
      <c r="F9034"/>
      <c r="G9034"/>
      <c r="H9034"/>
      <c r="I9034" s="615"/>
    </row>
    <row r="9035" spans="1:9" ht="15" x14ac:dyDescent="0.25">
      <c r="A9035" s="609" t="str">
        <f t="shared" si="141"/>
        <v>11859</v>
      </c>
      <c r="B9035">
        <v>11859</v>
      </c>
      <c r="C9035" t="s">
        <v>22885</v>
      </c>
      <c r="D9035" t="s">
        <v>8781</v>
      </c>
      <c r="E9035" s="363" t="s">
        <v>16366</v>
      </c>
      <c r="F9035"/>
      <c r="G9035"/>
      <c r="H9035"/>
      <c r="I9035" s="615"/>
    </row>
    <row r="9036" spans="1:9" ht="15" x14ac:dyDescent="0.25">
      <c r="A9036" s="609" t="str">
        <f t="shared" si="141"/>
        <v>1550</v>
      </c>
      <c r="B9036">
        <v>1550</v>
      </c>
      <c r="C9036" t="s">
        <v>22886</v>
      </c>
      <c r="D9036" t="s">
        <v>8781</v>
      </c>
      <c r="E9036" s="363" t="s">
        <v>10411</v>
      </c>
      <c r="F9036"/>
      <c r="G9036"/>
      <c r="H9036"/>
      <c r="I9036" s="615"/>
    </row>
    <row r="9037" spans="1:9" ht="15" x14ac:dyDescent="0.25">
      <c r="A9037" s="609" t="str">
        <f t="shared" si="141"/>
        <v>11854</v>
      </c>
      <c r="B9037">
        <v>11854</v>
      </c>
      <c r="C9037" t="s">
        <v>22887</v>
      </c>
      <c r="D9037" t="s">
        <v>8781</v>
      </c>
      <c r="E9037" s="363" t="s">
        <v>10407</v>
      </c>
      <c r="F9037"/>
      <c r="G9037"/>
      <c r="H9037"/>
      <c r="I9037" s="615"/>
    </row>
    <row r="9038" spans="1:9" ht="15" x14ac:dyDescent="0.25">
      <c r="A9038" s="609" t="str">
        <f t="shared" si="141"/>
        <v>11862</v>
      </c>
      <c r="B9038">
        <v>11862</v>
      </c>
      <c r="C9038" t="s">
        <v>22888</v>
      </c>
      <c r="D9038" t="s">
        <v>8781</v>
      </c>
      <c r="E9038" s="363" t="s">
        <v>10886</v>
      </c>
      <c r="F9038"/>
      <c r="G9038"/>
      <c r="H9038"/>
      <c r="I9038" s="615"/>
    </row>
    <row r="9039" spans="1:9" ht="15" x14ac:dyDescent="0.25">
      <c r="A9039" s="609" t="str">
        <f t="shared" si="141"/>
        <v>11863</v>
      </c>
      <c r="B9039">
        <v>11863</v>
      </c>
      <c r="C9039" t="s">
        <v>22889</v>
      </c>
      <c r="D9039" t="s">
        <v>8781</v>
      </c>
      <c r="E9039" s="363" t="s">
        <v>9855</v>
      </c>
      <c r="F9039"/>
      <c r="G9039"/>
      <c r="H9039"/>
      <c r="I9039" s="615"/>
    </row>
    <row r="9040" spans="1:9" ht="15" x14ac:dyDescent="0.25">
      <c r="A9040" s="609" t="str">
        <f t="shared" si="141"/>
        <v>11855</v>
      </c>
      <c r="B9040">
        <v>11855</v>
      </c>
      <c r="C9040" t="s">
        <v>22890</v>
      </c>
      <c r="D9040" t="s">
        <v>8781</v>
      </c>
      <c r="E9040" s="363" t="s">
        <v>9890</v>
      </c>
      <c r="F9040"/>
      <c r="G9040"/>
      <c r="H9040"/>
      <c r="I9040" s="615"/>
    </row>
    <row r="9041" spans="1:9" ht="15" x14ac:dyDescent="0.25">
      <c r="A9041" s="609" t="str">
        <f t="shared" si="141"/>
        <v>11864</v>
      </c>
      <c r="B9041">
        <v>11864</v>
      </c>
      <c r="C9041" t="s">
        <v>22891</v>
      </c>
      <c r="D9041" t="s">
        <v>8781</v>
      </c>
      <c r="E9041" s="363" t="s">
        <v>18183</v>
      </c>
      <c r="F9041"/>
      <c r="G9041"/>
      <c r="H9041"/>
      <c r="I9041" s="615"/>
    </row>
    <row r="9042" spans="1:9" ht="15" x14ac:dyDescent="0.25">
      <c r="A9042" s="609" t="str">
        <f t="shared" si="141"/>
        <v>2527</v>
      </c>
      <c r="B9042">
        <v>2527</v>
      </c>
      <c r="C9042" t="s">
        <v>22892</v>
      </c>
      <c r="D9042" t="s">
        <v>8781</v>
      </c>
      <c r="E9042" s="363" t="s">
        <v>9083</v>
      </c>
      <c r="F9042"/>
      <c r="G9042"/>
      <c r="H9042"/>
      <c r="I9042" s="615"/>
    </row>
    <row r="9043" spans="1:9" ht="15" x14ac:dyDescent="0.25">
      <c r="A9043" s="609" t="str">
        <f t="shared" si="141"/>
        <v>2526</v>
      </c>
      <c r="B9043">
        <v>2526</v>
      </c>
      <c r="C9043" t="s">
        <v>22893</v>
      </c>
      <c r="D9043" t="s">
        <v>8781</v>
      </c>
      <c r="E9043" s="363" t="s">
        <v>8842</v>
      </c>
      <c r="F9043"/>
      <c r="G9043"/>
      <c r="H9043"/>
      <c r="I9043" s="615"/>
    </row>
    <row r="9044" spans="1:9" ht="15" x14ac:dyDescent="0.25">
      <c r="A9044" s="609" t="str">
        <f t="shared" si="141"/>
        <v>2487</v>
      </c>
      <c r="B9044">
        <v>2487</v>
      </c>
      <c r="C9044" t="s">
        <v>22894</v>
      </c>
      <c r="D9044" t="s">
        <v>8781</v>
      </c>
      <c r="E9044" s="363" t="s">
        <v>9272</v>
      </c>
      <c r="F9044"/>
      <c r="G9044"/>
      <c r="H9044"/>
      <c r="I9044" s="615"/>
    </row>
    <row r="9045" spans="1:9" ht="15" x14ac:dyDescent="0.25">
      <c r="A9045" s="609" t="str">
        <f t="shared" si="141"/>
        <v>2483</v>
      </c>
      <c r="B9045">
        <v>2483</v>
      </c>
      <c r="C9045" t="s">
        <v>22895</v>
      </c>
      <c r="D9045" t="s">
        <v>8781</v>
      </c>
      <c r="E9045" s="363" t="s">
        <v>15746</v>
      </c>
      <c r="F9045"/>
      <c r="G9045"/>
      <c r="H9045"/>
      <c r="I9045" s="615"/>
    </row>
    <row r="9046" spans="1:9" ht="15" x14ac:dyDescent="0.25">
      <c r="A9046" s="609" t="str">
        <f t="shared" si="141"/>
        <v>2528</v>
      </c>
      <c r="B9046">
        <v>2528</v>
      </c>
      <c r="C9046" t="s">
        <v>22896</v>
      </c>
      <c r="D9046" t="s">
        <v>8781</v>
      </c>
      <c r="E9046" s="363" t="s">
        <v>22897</v>
      </c>
      <c r="F9046"/>
      <c r="G9046"/>
      <c r="H9046"/>
      <c r="I9046" s="615"/>
    </row>
    <row r="9047" spans="1:9" ht="15" x14ac:dyDescent="0.25">
      <c r="A9047" s="609" t="str">
        <f t="shared" si="141"/>
        <v>2489</v>
      </c>
      <c r="B9047">
        <v>2489</v>
      </c>
      <c r="C9047" t="s">
        <v>22898</v>
      </c>
      <c r="D9047" t="s">
        <v>8781</v>
      </c>
      <c r="E9047" s="363" t="s">
        <v>9746</v>
      </c>
      <c r="F9047"/>
      <c r="G9047"/>
      <c r="H9047"/>
      <c r="I9047" s="615"/>
    </row>
    <row r="9048" spans="1:9" ht="15" x14ac:dyDescent="0.25">
      <c r="A9048" s="609" t="str">
        <f t="shared" si="141"/>
        <v>2488</v>
      </c>
      <c r="B9048">
        <v>2488</v>
      </c>
      <c r="C9048" t="s">
        <v>22899</v>
      </c>
      <c r="D9048" t="s">
        <v>8781</v>
      </c>
      <c r="E9048" s="363" t="s">
        <v>9139</v>
      </c>
      <c r="F9048"/>
      <c r="G9048"/>
      <c r="H9048"/>
      <c r="I9048" s="615"/>
    </row>
    <row r="9049" spans="1:9" ht="15" x14ac:dyDescent="0.25">
      <c r="A9049" s="609" t="str">
        <f t="shared" si="141"/>
        <v>2484</v>
      </c>
      <c r="B9049">
        <v>2484</v>
      </c>
      <c r="C9049" t="s">
        <v>22900</v>
      </c>
      <c r="D9049" t="s">
        <v>8781</v>
      </c>
      <c r="E9049" s="363" t="s">
        <v>10067</v>
      </c>
      <c r="F9049"/>
      <c r="G9049"/>
      <c r="H9049"/>
      <c r="I9049" s="615"/>
    </row>
    <row r="9050" spans="1:9" ht="15" x14ac:dyDescent="0.25">
      <c r="A9050" s="609" t="str">
        <f t="shared" si="141"/>
        <v>2485</v>
      </c>
      <c r="B9050">
        <v>2485</v>
      </c>
      <c r="C9050" t="s">
        <v>22901</v>
      </c>
      <c r="D9050" t="s">
        <v>8781</v>
      </c>
      <c r="E9050" s="363" t="s">
        <v>18571</v>
      </c>
      <c r="F9050"/>
      <c r="G9050"/>
      <c r="H9050"/>
      <c r="I9050" s="615"/>
    </row>
    <row r="9051" spans="1:9" ht="15" x14ac:dyDescent="0.25">
      <c r="A9051" s="609" t="str">
        <f t="shared" si="141"/>
        <v>38005</v>
      </c>
      <c r="B9051">
        <v>38005</v>
      </c>
      <c r="C9051" t="s">
        <v>22902</v>
      </c>
      <c r="D9051" t="s">
        <v>8781</v>
      </c>
      <c r="E9051" s="363" t="s">
        <v>9774</v>
      </c>
      <c r="F9051"/>
      <c r="G9051"/>
      <c r="H9051"/>
      <c r="I9051" s="615"/>
    </row>
    <row r="9052" spans="1:9" ht="15" x14ac:dyDescent="0.25">
      <c r="A9052" s="609" t="str">
        <f t="shared" si="141"/>
        <v>38006</v>
      </c>
      <c r="B9052">
        <v>38006</v>
      </c>
      <c r="C9052" t="s">
        <v>22903</v>
      </c>
      <c r="D9052" t="s">
        <v>8781</v>
      </c>
      <c r="E9052" s="363" t="s">
        <v>10103</v>
      </c>
      <c r="F9052"/>
      <c r="G9052"/>
      <c r="H9052"/>
      <c r="I9052" s="615"/>
    </row>
    <row r="9053" spans="1:9" ht="15" x14ac:dyDescent="0.25">
      <c r="A9053" s="609" t="str">
        <f t="shared" si="141"/>
        <v>38428</v>
      </c>
      <c r="B9053">
        <v>38428</v>
      </c>
      <c r="C9053" t="s">
        <v>22904</v>
      </c>
      <c r="D9053" t="s">
        <v>8781</v>
      </c>
      <c r="E9053" s="363" t="s">
        <v>16717</v>
      </c>
      <c r="F9053"/>
      <c r="G9053"/>
      <c r="H9053"/>
      <c r="I9053" s="615"/>
    </row>
    <row r="9054" spans="1:9" ht="15" x14ac:dyDescent="0.25">
      <c r="A9054" s="609" t="str">
        <f t="shared" si="141"/>
        <v>38007</v>
      </c>
      <c r="B9054">
        <v>38007</v>
      </c>
      <c r="C9054" t="s">
        <v>22905</v>
      </c>
      <c r="D9054" t="s">
        <v>8781</v>
      </c>
      <c r="E9054" s="363" t="s">
        <v>22906</v>
      </c>
      <c r="F9054"/>
      <c r="G9054"/>
      <c r="H9054"/>
      <c r="I9054" s="615"/>
    </row>
    <row r="9055" spans="1:9" ht="15" x14ac:dyDescent="0.25">
      <c r="A9055" s="609" t="str">
        <f t="shared" si="141"/>
        <v>38008</v>
      </c>
      <c r="B9055">
        <v>38008</v>
      </c>
      <c r="C9055" t="s">
        <v>22907</v>
      </c>
      <c r="D9055" t="s">
        <v>8781</v>
      </c>
      <c r="E9055" s="363" t="s">
        <v>19580</v>
      </c>
      <c r="F9055"/>
      <c r="G9055"/>
      <c r="H9055"/>
      <c r="I9055" s="615"/>
    </row>
    <row r="9056" spans="1:9" ht="15" x14ac:dyDescent="0.25">
      <c r="A9056" s="609" t="str">
        <f t="shared" si="141"/>
        <v>38009</v>
      </c>
      <c r="B9056">
        <v>38009</v>
      </c>
      <c r="C9056" t="s">
        <v>22908</v>
      </c>
      <c r="D9056" t="s">
        <v>8781</v>
      </c>
      <c r="E9056" s="363" t="s">
        <v>22909</v>
      </c>
      <c r="F9056"/>
      <c r="G9056"/>
      <c r="H9056"/>
      <c r="I9056" s="615"/>
    </row>
    <row r="9057" spans="1:9" ht="15" x14ac:dyDescent="0.25">
      <c r="A9057" s="609" t="str">
        <f t="shared" si="141"/>
        <v>39279</v>
      </c>
      <c r="B9057">
        <v>39279</v>
      </c>
      <c r="C9057" t="s">
        <v>22910</v>
      </c>
      <c r="D9057" t="s">
        <v>8781</v>
      </c>
      <c r="E9057" s="363" t="s">
        <v>11586</v>
      </c>
      <c r="F9057"/>
      <c r="G9057"/>
      <c r="H9057"/>
      <c r="I9057" s="615"/>
    </row>
    <row r="9058" spans="1:9" ht="15" x14ac:dyDescent="0.25">
      <c r="A9058" s="609" t="str">
        <f t="shared" si="141"/>
        <v>38845</v>
      </c>
      <c r="B9058">
        <v>38845</v>
      </c>
      <c r="C9058" t="s">
        <v>22911</v>
      </c>
      <c r="D9058" t="s">
        <v>8781</v>
      </c>
      <c r="E9058" s="363" t="s">
        <v>14072</v>
      </c>
      <c r="F9058"/>
      <c r="G9058"/>
      <c r="H9058"/>
      <c r="I9058" s="615"/>
    </row>
    <row r="9059" spans="1:9" ht="15" x14ac:dyDescent="0.25">
      <c r="A9059" s="609" t="str">
        <f t="shared" si="141"/>
        <v>39280</v>
      </c>
      <c r="B9059">
        <v>39280</v>
      </c>
      <c r="C9059" t="s">
        <v>22912</v>
      </c>
      <c r="D9059" t="s">
        <v>8781</v>
      </c>
      <c r="E9059" s="363" t="s">
        <v>19384</v>
      </c>
      <c r="F9059"/>
      <c r="G9059"/>
      <c r="H9059"/>
      <c r="I9059" s="615"/>
    </row>
    <row r="9060" spans="1:9" ht="15" x14ac:dyDescent="0.25">
      <c r="A9060" s="609" t="str">
        <f t="shared" si="141"/>
        <v>39281</v>
      </c>
      <c r="B9060">
        <v>39281</v>
      </c>
      <c r="C9060" t="s">
        <v>22913</v>
      </c>
      <c r="D9060" t="s">
        <v>8781</v>
      </c>
      <c r="E9060" s="363" t="s">
        <v>9258</v>
      </c>
      <c r="F9060"/>
      <c r="G9060"/>
      <c r="H9060"/>
      <c r="I9060" s="615"/>
    </row>
    <row r="9061" spans="1:9" ht="15" x14ac:dyDescent="0.25">
      <c r="A9061" s="609" t="str">
        <f t="shared" si="141"/>
        <v>38849</v>
      </c>
      <c r="B9061">
        <v>38849</v>
      </c>
      <c r="C9061" t="s">
        <v>22914</v>
      </c>
      <c r="D9061" t="s">
        <v>8781</v>
      </c>
      <c r="E9061" s="363" t="s">
        <v>9931</v>
      </c>
      <c r="F9061"/>
      <c r="G9061"/>
      <c r="H9061"/>
      <c r="I9061" s="615"/>
    </row>
    <row r="9062" spans="1:9" ht="15" x14ac:dyDescent="0.25">
      <c r="A9062" s="609" t="str">
        <f t="shared" si="141"/>
        <v>39282</v>
      </c>
      <c r="B9062">
        <v>39282</v>
      </c>
      <c r="C9062" t="s">
        <v>22915</v>
      </c>
      <c r="D9062" t="s">
        <v>8781</v>
      </c>
      <c r="E9062" s="363" t="s">
        <v>18011</v>
      </c>
      <c r="F9062"/>
      <c r="G9062"/>
      <c r="H9062"/>
      <c r="I9062" s="615"/>
    </row>
    <row r="9063" spans="1:9" ht="15" x14ac:dyDescent="0.25">
      <c r="A9063" s="609" t="str">
        <f t="shared" si="141"/>
        <v>38852</v>
      </c>
      <c r="B9063">
        <v>38852</v>
      </c>
      <c r="C9063" t="s">
        <v>22916</v>
      </c>
      <c r="D9063" t="s">
        <v>8781</v>
      </c>
      <c r="E9063" s="363" t="s">
        <v>18933</v>
      </c>
      <c r="F9063"/>
      <c r="G9063"/>
      <c r="H9063"/>
      <c r="I9063" s="615"/>
    </row>
    <row r="9064" spans="1:9" ht="15" x14ac:dyDescent="0.25">
      <c r="A9064" s="609" t="str">
        <f t="shared" si="141"/>
        <v>38844</v>
      </c>
      <c r="B9064">
        <v>38844</v>
      </c>
      <c r="C9064" t="s">
        <v>22917</v>
      </c>
      <c r="D9064" t="s">
        <v>8781</v>
      </c>
      <c r="E9064" s="363" t="s">
        <v>10321</v>
      </c>
      <c r="F9064"/>
      <c r="G9064"/>
      <c r="H9064"/>
      <c r="I9064" s="615"/>
    </row>
    <row r="9065" spans="1:9" ht="15" x14ac:dyDescent="0.25">
      <c r="A9065" s="609" t="str">
        <f t="shared" si="141"/>
        <v>38846</v>
      </c>
      <c r="B9065">
        <v>38846</v>
      </c>
      <c r="C9065" t="s">
        <v>22918</v>
      </c>
      <c r="D9065" t="s">
        <v>8781</v>
      </c>
      <c r="E9065" s="363" t="s">
        <v>13191</v>
      </c>
      <c r="F9065"/>
      <c r="G9065"/>
      <c r="H9065"/>
      <c r="I9065" s="615"/>
    </row>
    <row r="9066" spans="1:9" ht="15" x14ac:dyDescent="0.25">
      <c r="A9066" s="609" t="str">
        <f t="shared" si="141"/>
        <v>38847</v>
      </c>
      <c r="B9066">
        <v>38847</v>
      </c>
      <c r="C9066" t="s">
        <v>22919</v>
      </c>
      <c r="D9066" t="s">
        <v>8781</v>
      </c>
      <c r="E9066" s="363" t="s">
        <v>10179</v>
      </c>
      <c r="F9066"/>
      <c r="G9066"/>
      <c r="H9066"/>
      <c r="I9066" s="615"/>
    </row>
    <row r="9067" spans="1:9" ht="15" x14ac:dyDescent="0.25">
      <c r="A9067" s="609" t="str">
        <f t="shared" si="141"/>
        <v>38850</v>
      </c>
      <c r="B9067">
        <v>38850</v>
      </c>
      <c r="C9067" t="s">
        <v>22920</v>
      </c>
      <c r="D9067" t="s">
        <v>8781</v>
      </c>
      <c r="E9067" s="363" t="s">
        <v>22921</v>
      </c>
      <c r="F9067"/>
      <c r="G9067"/>
      <c r="H9067"/>
      <c r="I9067" s="615"/>
    </row>
    <row r="9068" spans="1:9" ht="15" x14ac:dyDescent="0.25">
      <c r="A9068" s="609" t="str">
        <f t="shared" si="141"/>
        <v>38848</v>
      </c>
      <c r="B9068">
        <v>38848</v>
      </c>
      <c r="C9068" t="s">
        <v>22922</v>
      </c>
      <c r="D9068" t="s">
        <v>8781</v>
      </c>
      <c r="E9068" s="363" t="s">
        <v>17078</v>
      </c>
      <c r="F9068"/>
      <c r="G9068"/>
      <c r="H9068"/>
      <c r="I9068" s="615"/>
    </row>
    <row r="9069" spans="1:9" ht="15" x14ac:dyDescent="0.25">
      <c r="A9069" s="609" t="str">
        <f t="shared" si="141"/>
        <v>38851</v>
      </c>
      <c r="B9069">
        <v>38851</v>
      </c>
      <c r="C9069" t="s">
        <v>22923</v>
      </c>
      <c r="D9069" t="s">
        <v>8781</v>
      </c>
      <c r="E9069" s="363" t="s">
        <v>16649</v>
      </c>
      <c r="F9069"/>
      <c r="G9069"/>
      <c r="H9069"/>
      <c r="I9069" s="615"/>
    </row>
    <row r="9070" spans="1:9" ht="15" x14ac:dyDescent="0.25">
      <c r="A9070" s="609" t="str">
        <f t="shared" si="141"/>
        <v>38860</v>
      </c>
      <c r="B9070">
        <v>38860</v>
      </c>
      <c r="C9070" t="s">
        <v>22924</v>
      </c>
      <c r="D9070" t="s">
        <v>8781</v>
      </c>
      <c r="E9070" s="363" t="s">
        <v>10360</v>
      </c>
      <c r="F9070"/>
      <c r="G9070"/>
      <c r="H9070"/>
      <c r="I9070" s="615"/>
    </row>
    <row r="9071" spans="1:9" ht="15" x14ac:dyDescent="0.25">
      <c r="A9071" s="609" t="str">
        <f t="shared" si="141"/>
        <v>38861</v>
      </c>
      <c r="B9071">
        <v>38861</v>
      </c>
      <c r="C9071" t="s">
        <v>22925</v>
      </c>
      <c r="D9071" t="s">
        <v>8781</v>
      </c>
      <c r="E9071" s="363" t="s">
        <v>10117</v>
      </c>
      <c r="F9071"/>
      <c r="G9071"/>
      <c r="H9071"/>
      <c r="I9071" s="615"/>
    </row>
    <row r="9072" spans="1:9" ht="15" x14ac:dyDescent="0.25">
      <c r="A9072" s="609" t="str">
        <f t="shared" ref="A9072:A9135" si="142">IF(ISERROR(SEARCH("/",B9072)=6),TRIM(CLEAN(B9072)),IF(SEARCH("/",B9072)=6,IF(LEN(TRIM(CLEAN(B9072)))=7,LEFT(TRIM(CLEAN(B9072)),6)&amp;"00"&amp;RIGHT(TRIM(CLEAN(B9072)),1),LEFT(TRIM(CLEAN(B9072)),6)&amp;"0"&amp;RIGHT(TRIM(CLEAN(B9072)),2)),TRIM(CLEAN(B9072))))</f>
        <v>38862</v>
      </c>
      <c r="B9072">
        <v>38862</v>
      </c>
      <c r="C9072" t="s">
        <v>22926</v>
      </c>
      <c r="D9072" t="s">
        <v>8781</v>
      </c>
      <c r="E9072" s="363" t="s">
        <v>14559</v>
      </c>
      <c r="F9072"/>
      <c r="G9072"/>
      <c r="H9072"/>
      <c r="I9072" s="615"/>
    </row>
    <row r="9073" spans="1:9" ht="15" x14ac:dyDescent="0.25">
      <c r="A9073" s="609" t="str">
        <f t="shared" si="142"/>
        <v>38863</v>
      </c>
      <c r="B9073">
        <v>38863</v>
      </c>
      <c r="C9073" t="s">
        <v>22927</v>
      </c>
      <c r="D9073" t="s">
        <v>8781</v>
      </c>
      <c r="E9073" s="363" t="s">
        <v>9944</v>
      </c>
      <c r="F9073"/>
      <c r="G9073"/>
      <c r="H9073"/>
      <c r="I9073" s="615"/>
    </row>
    <row r="9074" spans="1:9" ht="15" x14ac:dyDescent="0.25">
      <c r="A9074" s="609" t="str">
        <f t="shared" si="142"/>
        <v>38865</v>
      </c>
      <c r="B9074">
        <v>38865</v>
      </c>
      <c r="C9074" t="s">
        <v>22928</v>
      </c>
      <c r="D9074" t="s">
        <v>8781</v>
      </c>
      <c r="E9074" s="363" t="s">
        <v>18105</v>
      </c>
      <c r="F9074"/>
      <c r="G9074"/>
      <c r="H9074"/>
      <c r="I9074" s="615"/>
    </row>
    <row r="9075" spans="1:9" ht="15" x14ac:dyDescent="0.25">
      <c r="A9075" s="609" t="str">
        <f t="shared" si="142"/>
        <v>38864</v>
      </c>
      <c r="B9075">
        <v>38864</v>
      </c>
      <c r="C9075" t="s">
        <v>22929</v>
      </c>
      <c r="D9075" t="s">
        <v>8781</v>
      </c>
      <c r="E9075" s="363" t="s">
        <v>16438</v>
      </c>
      <c r="F9075"/>
      <c r="G9075"/>
      <c r="H9075"/>
      <c r="I9075" s="615"/>
    </row>
    <row r="9076" spans="1:9" ht="15" x14ac:dyDescent="0.25">
      <c r="A9076" s="609" t="str">
        <f t="shared" si="142"/>
        <v>38866</v>
      </c>
      <c r="B9076">
        <v>38866</v>
      </c>
      <c r="C9076" t="s">
        <v>22930</v>
      </c>
      <c r="D9076" t="s">
        <v>8781</v>
      </c>
      <c r="E9076" s="363" t="s">
        <v>10074</v>
      </c>
      <c r="F9076"/>
      <c r="G9076"/>
      <c r="H9076"/>
      <c r="I9076" s="615"/>
    </row>
    <row r="9077" spans="1:9" ht="15" x14ac:dyDescent="0.25">
      <c r="A9077" s="609" t="str">
        <f t="shared" si="142"/>
        <v>38868</v>
      </c>
      <c r="B9077">
        <v>38868</v>
      </c>
      <c r="C9077" t="s">
        <v>22931</v>
      </c>
      <c r="D9077" t="s">
        <v>8781</v>
      </c>
      <c r="E9077" s="363" t="s">
        <v>22932</v>
      </c>
      <c r="F9077"/>
      <c r="G9077"/>
      <c r="H9077"/>
      <c r="I9077" s="615"/>
    </row>
    <row r="9078" spans="1:9" ht="15" x14ac:dyDescent="0.25">
      <c r="A9078" s="609" t="str">
        <f t="shared" si="142"/>
        <v>38853</v>
      </c>
      <c r="B9078">
        <v>38853</v>
      </c>
      <c r="C9078" t="s">
        <v>22933</v>
      </c>
      <c r="D9078" t="s">
        <v>8781</v>
      </c>
      <c r="E9078" s="363" t="s">
        <v>8978</v>
      </c>
      <c r="F9078"/>
      <c r="G9078"/>
      <c r="H9078"/>
      <c r="I9078" s="615"/>
    </row>
    <row r="9079" spans="1:9" ht="15" x14ac:dyDescent="0.25">
      <c r="A9079" s="609" t="str">
        <f t="shared" si="142"/>
        <v>38854</v>
      </c>
      <c r="B9079">
        <v>38854</v>
      </c>
      <c r="C9079" t="s">
        <v>22934</v>
      </c>
      <c r="D9079" t="s">
        <v>8781</v>
      </c>
      <c r="E9079" s="363" t="s">
        <v>12807</v>
      </c>
      <c r="F9079"/>
      <c r="G9079"/>
      <c r="H9079"/>
      <c r="I9079" s="615"/>
    </row>
    <row r="9080" spans="1:9" ht="15" x14ac:dyDescent="0.25">
      <c r="A9080" s="609" t="str">
        <f t="shared" si="142"/>
        <v>38855</v>
      </c>
      <c r="B9080">
        <v>38855</v>
      </c>
      <c r="C9080" t="s">
        <v>22935</v>
      </c>
      <c r="D9080" t="s">
        <v>8781</v>
      </c>
      <c r="E9080" s="363" t="s">
        <v>9362</v>
      </c>
      <c r="F9080"/>
      <c r="G9080"/>
      <c r="H9080"/>
      <c r="I9080" s="615"/>
    </row>
    <row r="9081" spans="1:9" ht="15" x14ac:dyDescent="0.25">
      <c r="A9081" s="609" t="str">
        <f t="shared" si="142"/>
        <v>38856</v>
      </c>
      <c r="B9081">
        <v>38856</v>
      </c>
      <c r="C9081" t="s">
        <v>22936</v>
      </c>
      <c r="D9081" t="s">
        <v>8781</v>
      </c>
      <c r="E9081" s="363" t="s">
        <v>22937</v>
      </c>
      <c r="F9081"/>
      <c r="G9081"/>
      <c r="H9081"/>
      <c r="I9081" s="615"/>
    </row>
    <row r="9082" spans="1:9" ht="15" x14ac:dyDescent="0.25">
      <c r="A9082" s="609" t="str">
        <f t="shared" si="142"/>
        <v>38857</v>
      </c>
      <c r="B9082">
        <v>38857</v>
      </c>
      <c r="C9082" t="s">
        <v>22938</v>
      </c>
      <c r="D9082" t="s">
        <v>8781</v>
      </c>
      <c r="E9082" s="363" t="s">
        <v>10358</v>
      </c>
      <c r="F9082"/>
      <c r="G9082"/>
      <c r="H9082"/>
      <c r="I9082" s="615"/>
    </row>
    <row r="9083" spans="1:9" ht="15" x14ac:dyDescent="0.25">
      <c r="A9083" s="609" t="str">
        <f t="shared" si="142"/>
        <v>38858</v>
      </c>
      <c r="B9083">
        <v>38858</v>
      </c>
      <c r="C9083" t="s">
        <v>22939</v>
      </c>
      <c r="D9083" t="s">
        <v>8781</v>
      </c>
      <c r="E9083" s="363" t="s">
        <v>9209</v>
      </c>
      <c r="F9083"/>
      <c r="G9083"/>
      <c r="H9083"/>
      <c r="I9083" s="615"/>
    </row>
    <row r="9084" spans="1:9" ht="15" x14ac:dyDescent="0.25">
      <c r="A9084" s="609" t="str">
        <f t="shared" si="142"/>
        <v>38859</v>
      </c>
      <c r="B9084">
        <v>38859</v>
      </c>
      <c r="C9084" t="s">
        <v>22940</v>
      </c>
      <c r="D9084" t="s">
        <v>8781</v>
      </c>
      <c r="E9084" s="363" t="s">
        <v>22941</v>
      </c>
      <c r="F9084"/>
      <c r="G9084"/>
      <c r="H9084"/>
      <c r="I9084" s="615"/>
    </row>
    <row r="9085" spans="1:9" ht="15" x14ac:dyDescent="0.25">
      <c r="A9085" s="609" t="str">
        <f t="shared" si="142"/>
        <v>3104</v>
      </c>
      <c r="B9085">
        <v>3104</v>
      </c>
      <c r="C9085" t="s">
        <v>22942</v>
      </c>
      <c r="D9085" t="s">
        <v>9435</v>
      </c>
      <c r="E9085" s="363" t="s">
        <v>22943</v>
      </c>
      <c r="F9085"/>
      <c r="G9085"/>
      <c r="H9085"/>
      <c r="I9085" s="615"/>
    </row>
    <row r="9086" spans="1:9" ht="15" x14ac:dyDescent="0.25">
      <c r="A9086" s="609" t="str">
        <f t="shared" si="142"/>
        <v>1607</v>
      </c>
      <c r="B9086">
        <v>1607</v>
      </c>
      <c r="C9086" t="s">
        <v>22944</v>
      </c>
      <c r="D9086" t="s">
        <v>9435</v>
      </c>
      <c r="E9086" s="363" t="s">
        <v>11065</v>
      </c>
      <c r="F9086"/>
      <c r="G9086"/>
      <c r="H9086"/>
      <c r="I9086" s="615"/>
    </row>
    <row r="9087" spans="1:9" ht="15" x14ac:dyDescent="0.25">
      <c r="A9087" s="609" t="str">
        <f t="shared" si="142"/>
        <v>38169</v>
      </c>
      <c r="B9087">
        <v>38169</v>
      </c>
      <c r="C9087" t="s">
        <v>22945</v>
      </c>
      <c r="D9087" t="s">
        <v>9435</v>
      </c>
      <c r="E9087" s="363" t="s">
        <v>22946</v>
      </c>
      <c r="F9087"/>
      <c r="G9087"/>
      <c r="H9087"/>
      <c r="I9087" s="615"/>
    </row>
    <row r="9088" spans="1:9" ht="15" x14ac:dyDescent="0.25">
      <c r="A9088" s="609" t="str">
        <f t="shared" si="142"/>
        <v>6142</v>
      </c>
      <c r="B9088">
        <v>6142</v>
      </c>
      <c r="C9088" t="s">
        <v>22947</v>
      </c>
      <c r="D9088" t="s">
        <v>8781</v>
      </c>
      <c r="E9088" s="363" t="s">
        <v>18084</v>
      </c>
      <c r="F9088"/>
      <c r="G9088"/>
      <c r="H9088"/>
      <c r="I9088" s="615"/>
    </row>
    <row r="9089" spans="1:9" ht="15" x14ac:dyDescent="0.25">
      <c r="A9089" s="609" t="str">
        <f t="shared" si="142"/>
        <v>11686</v>
      </c>
      <c r="B9089">
        <v>11686</v>
      </c>
      <c r="C9089" t="s">
        <v>22948</v>
      </c>
      <c r="D9089" t="s">
        <v>8781</v>
      </c>
      <c r="E9089" s="363" t="s">
        <v>10285</v>
      </c>
      <c r="F9089"/>
      <c r="G9089"/>
      <c r="H9089"/>
      <c r="I9089" s="615"/>
    </row>
    <row r="9090" spans="1:9" ht="15" x14ac:dyDescent="0.25">
      <c r="A9090" s="609" t="str">
        <f t="shared" si="142"/>
        <v>37598</v>
      </c>
      <c r="B9090">
        <v>37598</v>
      </c>
      <c r="C9090" t="s">
        <v>22949</v>
      </c>
      <c r="D9090" t="s">
        <v>8781</v>
      </c>
      <c r="E9090" s="363" t="s">
        <v>9468</v>
      </c>
      <c r="F9090"/>
      <c r="G9090"/>
      <c r="H9090"/>
      <c r="I9090" s="615"/>
    </row>
    <row r="9091" spans="1:9" ht="15" x14ac:dyDescent="0.25">
      <c r="A9091" s="609" t="str">
        <f t="shared" si="142"/>
        <v>25398</v>
      </c>
      <c r="B9091">
        <v>25398</v>
      </c>
      <c r="C9091" t="s">
        <v>22950</v>
      </c>
      <c r="D9091" t="s">
        <v>8781</v>
      </c>
      <c r="E9091" s="363" t="s">
        <v>22951</v>
      </c>
      <c r="F9091"/>
      <c r="G9091"/>
      <c r="H9091"/>
      <c r="I9091" s="615"/>
    </row>
    <row r="9092" spans="1:9" ht="15" x14ac:dyDescent="0.25">
      <c r="A9092" s="609" t="str">
        <f t="shared" si="142"/>
        <v>25399</v>
      </c>
      <c r="B9092">
        <v>25399</v>
      </c>
      <c r="C9092" t="s">
        <v>22952</v>
      </c>
      <c r="D9092" t="s">
        <v>8781</v>
      </c>
      <c r="E9092" s="363" t="s">
        <v>22953</v>
      </c>
      <c r="F9092"/>
      <c r="G9092"/>
      <c r="H9092"/>
      <c r="I9092" s="615"/>
    </row>
    <row r="9093" spans="1:9" ht="15" x14ac:dyDescent="0.25">
      <c r="A9093" s="609" t="str">
        <f t="shared" si="142"/>
        <v>43440</v>
      </c>
      <c r="B9093">
        <v>43440</v>
      </c>
      <c r="C9093" t="s">
        <v>22954</v>
      </c>
      <c r="D9093" t="s">
        <v>8781</v>
      </c>
      <c r="E9093" s="363" t="s">
        <v>22955</v>
      </c>
      <c r="F9093"/>
      <c r="G9093"/>
      <c r="H9093"/>
      <c r="I9093" s="615"/>
    </row>
    <row r="9094" spans="1:9" ht="15" x14ac:dyDescent="0.25">
      <c r="A9094" s="609" t="str">
        <f t="shared" si="142"/>
        <v>10667</v>
      </c>
      <c r="B9094">
        <v>10667</v>
      </c>
      <c r="C9094" t="s">
        <v>22956</v>
      </c>
      <c r="D9094" t="s">
        <v>8781</v>
      </c>
      <c r="E9094" s="363" t="s">
        <v>22957</v>
      </c>
      <c r="F9094"/>
      <c r="G9094"/>
      <c r="H9094"/>
      <c r="I9094" s="615"/>
    </row>
    <row r="9095" spans="1:9" ht="15" x14ac:dyDescent="0.25">
      <c r="A9095" s="609" t="str">
        <f t="shared" si="142"/>
        <v>1613</v>
      </c>
      <c r="B9095">
        <v>1613</v>
      </c>
      <c r="C9095" t="s">
        <v>22958</v>
      </c>
      <c r="D9095" t="s">
        <v>8781</v>
      </c>
      <c r="E9095" s="363" t="s">
        <v>18522</v>
      </c>
      <c r="F9095"/>
      <c r="G9095"/>
      <c r="H9095"/>
      <c r="I9095" s="615"/>
    </row>
    <row r="9096" spans="1:9" ht="15" x14ac:dyDescent="0.25">
      <c r="A9096" s="609" t="str">
        <f t="shared" si="142"/>
        <v>1626</v>
      </c>
      <c r="B9096">
        <v>1626</v>
      </c>
      <c r="C9096" t="s">
        <v>22959</v>
      </c>
      <c r="D9096" t="s">
        <v>8781</v>
      </c>
      <c r="E9096" s="363" t="s">
        <v>18523</v>
      </c>
      <c r="F9096"/>
      <c r="G9096"/>
      <c r="H9096"/>
      <c r="I9096" s="615"/>
    </row>
    <row r="9097" spans="1:9" ht="15" x14ac:dyDescent="0.25">
      <c r="A9097" s="609" t="str">
        <f t="shared" si="142"/>
        <v>1625</v>
      </c>
      <c r="B9097">
        <v>1625</v>
      </c>
      <c r="C9097" t="s">
        <v>22960</v>
      </c>
      <c r="D9097" t="s">
        <v>8781</v>
      </c>
      <c r="E9097" s="363" t="s">
        <v>11959</v>
      </c>
      <c r="F9097"/>
      <c r="G9097"/>
      <c r="H9097"/>
      <c r="I9097" s="615"/>
    </row>
    <row r="9098" spans="1:9" ht="15" x14ac:dyDescent="0.25">
      <c r="A9098" s="609" t="str">
        <f t="shared" si="142"/>
        <v>1622</v>
      </c>
      <c r="B9098">
        <v>1622</v>
      </c>
      <c r="C9098" t="s">
        <v>22961</v>
      </c>
      <c r="D9098" t="s">
        <v>8781</v>
      </c>
      <c r="E9098" s="363" t="s">
        <v>18524</v>
      </c>
      <c r="F9098"/>
      <c r="G9098"/>
      <c r="H9098"/>
      <c r="I9098" s="615"/>
    </row>
    <row r="9099" spans="1:9" ht="15" x14ac:dyDescent="0.25">
      <c r="A9099" s="609" t="str">
        <f t="shared" si="142"/>
        <v>1620</v>
      </c>
      <c r="B9099">
        <v>1620</v>
      </c>
      <c r="C9099" t="s">
        <v>22962</v>
      </c>
      <c r="D9099" t="s">
        <v>8781</v>
      </c>
      <c r="E9099" s="363" t="s">
        <v>18525</v>
      </c>
      <c r="F9099"/>
      <c r="G9099"/>
      <c r="H9099"/>
      <c r="I9099" s="615"/>
    </row>
    <row r="9100" spans="1:9" ht="15" x14ac:dyDescent="0.25">
      <c r="A9100" s="609" t="str">
        <f t="shared" si="142"/>
        <v>1629</v>
      </c>
      <c r="B9100">
        <v>1629</v>
      </c>
      <c r="C9100" t="s">
        <v>22963</v>
      </c>
      <c r="D9100" t="s">
        <v>8781</v>
      </c>
      <c r="E9100" s="363" t="s">
        <v>18526</v>
      </c>
      <c r="F9100"/>
      <c r="G9100"/>
      <c r="H9100"/>
      <c r="I9100" s="615"/>
    </row>
    <row r="9101" spans="1:9" ht="15" x14ac:dyDescent="0.25">
      <c r="A9101" s="609" t="str">
        <f t="shared" si="142"/>
        <v>1627</v>
      </c>
      <c r="B9101">
        <v>1627</v>
      </c>
      <c r="C9101" t="s">
        <v>22964</v>
      </c>
      <c r="D9101" t="s">
        <v>8781</v>
      </c>
      <c r="E9101" s="363" t="s">
        <v>18527</v>
      </c>
      <c r="F9101"/>
      <c r="G9101"/>
      <c r="H9101"/>
      <c r="I9101" s="615"/>
    </row>
    <row r="9102" spans="1:9" ht="15" x14ac:dyDescent="0.25">
      <c r="A9102" s="609" t="str">
        <f t="shared" si="142"/>
        <v>1623</v>
      </c>
      <c r="B9102">
        <v>1623</v>
      </c>
      <c r="C9102" t="s">
        <v>22965</v>
      </c>
      <c r="D9102" t="s">
        <v>8781</v>
      </c>
      <c r="E9102" s="363" t="s">
        <v>12732</v>
      </c>
      <c r="F9102"/>
      <c r="G9102"/>
      <c r="H9102"/>
      <c r="I9102" s="615"/>
    </row>
    <row r="9103" spans="1:9" ht="15" x14ac:dyDescent="0.25">
      <c r="A9103" s="609" t="str">
        <f t="shared" si="142"/>
        <v>1619</v>
      </c>
      <c r="B9103">
        <v>1619</v>
      </c>
      <c r="C9103" t="s">
        <v>22966</v>
      </c>
      <c r="D9103" t="s">
        <v>8781</v>
      </c>
      <c r="E9103" s="363" t="s">
        <v>18528</v>
      </c>
      <c r="F9103"/>
      <c r="G9103"/>
      <c r="H9103"/>
      <c r="I9103" s="615"/>
    </row>
    <row r="9104" spans="1:9" ht="15" x14ac:dyDescent="0.25">
      <c r="A9104" s="609" t="str">
        <f t="shared" si="142"/>
        <v>1630</v>
      </c>
      <c r="B9104">
        <v>1630</v>
      </c>
      <c r="C9104" t="s">
        <v>22967</v>
      </c>
      <c r="D9104" t="s">
        <v>8781</v>
      </c>
      <c r="E9104" s="363" t="s">
        <v>18529</v>
      </c>
      <c r="F9104"/>
      <c r="G9104"/>
      <c r="H9104"/>
      <c r="I9104" s="615"/>
    </row>
    <row r="9105" spans="1:9" ht="15" x14ac:dyDescent="0.25">
      <c r="A9105" s="609" t="str">
        <f t="shared" si="142"/>
        <v>1616</v>
      </c>
      <c r="B9105">
        <v>1616</v>
      </c>
      <c r="C9105" t="s">
        <v>22968</v>
      </c>
      <c r="D9105" t="s">
        <v>8781</v>
      </c>
      <c r="E9105" s="363" t="s">
        <v>18530</v>
      </c>
      <c r="F9105"/>
      <c r="G9105"/>
      <c r="H9105"/>
      <c r="I9105" s="615"/>
    </row>
    <row r="9106" spans="1:9" ht="15" x14ac:dyDescent="0.25">
      <c r="A9106" s="609" t="str">
        <f t="shared" si="142"/>
        <v>1614</v>
      </c>
      <c r="B9106">
        <v>1614</v>
      </c>
      <c r="C9106" t="s">
        <v>22969</v>
      </c>
      <c r="D9106" t="s">
        <v>8781</v>
      </c>
      <c r="E9106" s="363" t="s">
        <v>18531</v>
      </c>
      <c r="F9106"/>
      <c r="G9106"/>
      <c r="H9106"/>
      <c r="I9106" s="615"/>
    </row>
    <row r="9107" spans="1:9" ht="15" x14ac:dyDescent="0.25">
      <c r="A9107" s="609" t="str">
        <f t="shared" si="142"/>
        <v>1617</v>
      </c>
      <c r="B9107">
        <v>1617</v>
      </c>
      <c r="C9107" t="s">
        <v>22970</v>
      </c>
      <c r="D9107" t="s">
        <v>8781</v>
      </c>
      <c r="E9107" s="363" t="s">
        <v>18532</v>
      </c>
      <c r="F9107"/>
      <c r="G9107"/>
      <c r="H9107"/>
      <c r="I9107" s="615"/>
    </row>
    <row r="9108" spans="1:9" ht="15" x14ac:dyDescent="0.25">
      <c r="A9108" s="609" t="str">
        <f t="shared" si="142"/>
        <v>1621</v>
      </c>
      <c r="B9108">
        <v>1621</v>
      </c>
      <c r="C9108" t="s">
        <v>22971</v>
      </c>
      <c r="D9108" t="s">
        <v>8781</v>
      </c>
      <c r="E9108" s="363" t="s">
        <v>18533</v>
      </c>
      <c r="F9108"/>
      <c r="G9108"/>
      <c r="H9108"/>
      <c r="I9108" s="615"/>
    </row>
    <row r="9109" spans="1:9" ht="15" x14ac:dyDescent="0.25">
      <c r="A9109" s="609" t="str">
        <f t="shared" si="142"/>
        <v>1624</v>
      </c>
      <c r="B9109">
        <v>1624</v>
      </c>
      <c r="C9109" t="s">
        <v>22972</v>
      </c>
      <c r="D9109" t="s">
        <v>8781</v>
      </c>
      <c r="E9109" s="363" t="s">
        <v>18534</v>
      </c>
      <c r="F9109"/>
      <c r="G9109"/>
      <c r="H9109"/>
      <c r="I9109" s="615"/>
    </row>
    <row r="9110" spans="1:9" ht="15" x14ac:dyDescent="0.25">
      <c r="A9110" s="609" t="str">
        <f t="shared" si="142"/>
        <v>1615</v>
      </c>
      <c r="B9110">
        <v>1615</v>
      </c>
      <c r="C9110" t="s">
        <v>22973</v>
      </c>
      <c r="D9110" t="s">
        <v>8781</v>
      </c>
      <c r="E9110" s="363" t="s">
        <v>18535</v>
      </c>
      <c r="F9110"/>
      <c r="G9110"/>
      <c r="H9110"/>
      <c r="I9110" s="615"/>
    </row>
    <row r="9111" spans="1:9" ht="15" x14ac:dyDescent="0.25">
      <c r="A9111" s="609" t="str">
        <f t="shared" si="142"/>
        <v>1612</v>
      </c>
      <c r="B9111">
        <v>1612</v>
      </c>
      <c r="C9111" t="s">
        <v>22974</v>
      </c>
      <c r="D9111" t="s">
        <v>8781</v>
      </c>
      <c r="E9111" s="363" t="s">
        <v>18536</v>
      </c>
      <c r="F9111"/>
      <c r="G9111"/>
      <c r="H9111"/>
      <c r="I9111" s="615"/>
    </row>
    <row r="9112" spans="1:9" ht="15" x14ac:dyDescent="0.25">
      <c r="A9112" s="609" t="str">
        <f t="shared" si="142"/>
        <v>1618</v>
      </c>
      <c r="B9112">
        <v>1618</v>
      </c>
      <c r="C9112" t="s">
        <v>22975</v>
      </c>
      <c r="D9112" t="s">
        <v>8781</v>
      </c>
      <c r="E9112" s="363" t="s">
        <v>18537</v>
      </c>
      <c r="F9112"/>
      <c r="G9112"/>
      <c r="H9112"/>
      <c r="I9112" s="615"/>
    </row>
    <row r="9113" spans="1:9" ht="15" x14ac:dyDescent="0.25">
      <c r="A9113" s="609" t="str">
        <f t="shared" si="142"/>
        <v>14211</v>
      </c>
      <c r="B9113">
        <v>14211</v>
      </c>
      <c r="C9113" t="s">
        <v>22976</v>
      </c>
      <c r="D9113" t="s">
        <v>8781</v>
      </c>
      <c r="E9113" s="363" t="s">
        <v>19419</v>
      </c>
      <c r="F9113"/>
      <c r="G9113"/>
      <c r="H9113"/>
      <c r="I9113" s="615"/>
    </row>
    <row r="9114" spans="1:9" ht="15" x14ac:dyDescent="0.25">
      <c r="A9114" s="609" t="str">
        <f t="shared" si="142"/>
        <v>34500</v>
      </c>
      <c r="B9114">
        <v>34500</v>
      </c>
      <c r="C9114" t="s">
        <v>22977</v>
      </c>
      <c r="D9114" t="s">
        <v>8786</v>
      </c>
      <c r="E9114" s="363" t="s">
        <v>8983</v>
      </c>
      <c r="F9114"/>
      <c r="G9114"/>
      <c r="H9114"/>
      <c r="I9114" s="615"/>
    </row>
    <row r="9115" spans="1:9" ht="15" x14ac:dyDescent="0.25">
      <c r="A9115" s="609" t="str">
        <f t="shared" si="142"/>
        <v>40934</v>
      </c>
      <c r="B9115">
        <v>40934</v>
      </c>
      <c r="C9115" t="s">
        <v>22979</v>
      </c>
      <c r="D9115" t="s">
        <v>8914</v>
      </c>
      <c r="E9115" s="363" t="s">
        <v>32024</v>
      </c>
      <c r="F9115"/>
      <c r="G9115"/>
      <c r="H9115"/>
      <c r="I9115" s="615"/>
    </row>
    <row r="9116" spans="1:9" ht="15" x14ac:dyDescent="0.25">
      <c r="A9116" s="609" t="str">
        <f t="shared" si="142"/>
        <v>38200</v>
      </c>
      <c r="B9116">
        <v>38200</v>
      </c>
      <c r="C9116" t="s">
        <v>22981</v>
      </c>
      <c r="D9116" t="s">
        <v>9441</v>
      </c>
      <c r="E9116" s="363" t="s">
        <v>22982</v>
      </c>
      <c r="F9116"/>
      <c r="G9116"/>
      <c r="H9116"/>
      <c r="I9116" s="615"/>
    </row>
    <row r="9117" spans="1:9" ht="15" x14ac:dyDescent="0.25">
      <c r="A9117" s="609" t="str">
        <f t="shared" si="142"/>
        <v>39269</v>
      </c>
      <c r="B9117">
        <v>39269</v>
      </c>
      <c r="C9117" t="s">
        <v>22983</v>
      </c>
      <c r="D9117" t="s">
        <v>8796</v>
      </c>
      <c r="E9117" s="363" t="s">
        <v>9139</v>
      </c>
      <c r="F9117"/>
      <c r="G9117"/>
      <c r="H9117"/>
      <c r="I9117" s="615"/>
    </row>
    <row r="9118" spans="1:9" ht="15" x14ac:dyDescent="0.25">
      <c r="A9118" s="609" t="str">
        <f t="shared" si="142"/>
        <v>11889</v>
      </c>
      <c r="B9118">
        <v>11889</v>
      </c>
      <c r="C9118" t="s">
        <v>22984</v>
      </c>
      <c r="D9118" t="s">
        <v>8796</v>
      </c>
      <c r="E9118" s="363" t="s">
        <v>8820</v>
      </c>
      <c r="F9118"/>
      <c r="G9118"/>
      <c r="H9118"/>
      <c r="I9118" s="615"/>
    </row>
    <row r="9119" spans="1:9" ht="15" x14ac:dyDescent="0.25">
      <c r="A9119" s="609" t="str">
        <f t="shared" si="142"/>
        <v>39270</v>
      </c>
      <c r="B9119">
        <v>39270</v>
      </c>
      <c r="C9119" t="s">
        <v>22985</v>
      </c>
      <c r="D9119" t="s">
        <v>8796</v>
      </c>
      <c r="E9119" s="363" t="s">
        <v>9056</v>
      </c>
      <c r="F9119"/>
      <c r="G9119"/>
      <c r="H9119"/>
      <c r="I9119" s="615"/>
    </row>
    <row r="9120" spans="1:9" ht="15" x14ac:dyDescent="0.25">
      <c r="A9120" s="609" t="str">
        <f t="shared" si="142"/>
        <v>11890</v>
      </c>
      <c r="B9120">
        <v>11890</v>
      </c>
      <c r="C9120" t="s">
        <v>22986</v>
      </c>
      <c r="D9120" t="s">
        <v>8796</v>
      </c>
      <c r="E9120" s="363" t="s">
        <v>8816</v>
      </c>
      <c r="F9120"/>
      <c r="G9120"/>
      <c r="H9120"/>
      <c r="I9120" s="615"/>
    </row>
    <row r="9121" spans="1:9" ht="15" x14ac:dyDescent="0.25">
      <c r="A9121" s="609" t="str">
        <f t="shared" si="142"/>
        <v>11891</v>
      </c>
      <c r="B9121">
        <v>11891</v>
      </c>
      <c r="C9121" t="s">
        <v>22987</v>
      </c>
      <c r="D9121" t="s">
        <v>8796</v>
      </c>
      <c r="E9121" s="363" t="s">
        <v>11767</v>
      </c>
      <c r="F9121"/>
      <c r="G9121"/>
      <c r="H9121"/>
      <c r="I9121" s="615"/>
    </row>
    <row r="9122" spans="1:9" ht="15" x14ac:dyDescent="0.25">
      <c r="A9122" s="609" t="str">
        <f t="shared" si="142"/>
        <v>11892</v>
      </c>
      <c r="B9122">
        <v>11892</v>
      </c>
      <c r="C9122" t="s">
        <v>22988</v>
      </c>
      <c r="D9122" t="s">
        <v>8796</v>
      </c>
      <c r="E9122" s="363" t="s">
        <v>9475</v>
      </c>
      <c r="F9122"/>
      <c r="G9122"/>
      <c r="H9122"/>
      <c r="I9122" s="615"/>
    </row>
    <row r="9123" spans="1:9" ht="15" x14ac:dyDescent="0.25">
      <c r="A9123" s="609" t="str">
        <f t="shared" si="142"/>
        <v>37601</v>
      </c>
      <c r="B9123">
        <v>37601</v>
      </c>
      <c r="C9123" t="s">
        <v>22989</v>
      </c>
      <c r="D9123" t="s">
        <v>8796</v>
      </c>
      <c r="E9123" s="363" t="s">
        <v>19786</v>
      </c>
      <c r="F9123"/>
      <c r="G9123"/>
      <c r="H9123"/>
      <c r="I9123" s="615"/>
    </row>
    <row r="9124" spans="1:9" ht="15" x14ac:dyDescent="0.25">
      <c r="A9124" s="609" t="str">
        <f t="shared" si="142"/>
        <v>1634</v>
      </c>
      <c r="B9124">
        <v>1634</v>
      </c>
      <c r="C9124" t="s">
        <v>22990</v>
      </c>
      <c r="D9124" t="s">
        <v>8796</v>
      </c>
      <c r="E9124" s="363" t="s">
        <v>16308</v>
      </c>
      <c r="F9124"/>
      <c r="G9124"/>
      <c r="H9124"/>
      <c r="I9124" s="615"/>
    </row>
    <row r="9125" spans="1:9" ht="15" x14ac:dyDescent="0.25">
      <c r="A9125" s="609" t="str">
        <f t="shared" si="142"/>
        <v>5086</v>
      </c>
      <c r="B9125">
        <v>5086</v>
      </c>
      <c r="C9125" t="s">
        <v>22991</v>
      </c>
      <c r="D9125" t="s">
        <v>8790</v>
      </c>
      <c r="E9125" s="363" t="s">
        <v>19082</v>
      </c>
      <c r="F9125"/>
      <c r="G9125"/>
      <c r="H9125"/>
      <c r="I9125" s="615"/>
    </row>
    <row r="9126" spans="1:9" ht="15" x14ac:dyDescent="0.25">
      <c r="A9126" s="609" t="str">
        <f t="shared" si="142"/>
        <v>11280</v>
      </c>
      <c r="B9126">
        <v>11280</v>
      </c>
      <c r="C9126" t="s">
        <v>22992</v>
      </c>
      <c r="D9126" t="s">
        <v>8781</v>
      </c>
      <c r="E9126" s="363" t="s">
        <v>22993</v>
      </c>
      <c r="F9126"/>
      <c r="G9126"/>
      <c r="H9126"/>
      <c r="I9126" s="615"/>
    </row>
    <row r="9127" spans="1:9" ht="15" x14ac:dyDescent="0.25">
      <c r="A9127" s="609" t="str">
        <f t="shared" si="142"/>
        <v>40519</v>
      </c>
      <c r="B9127">
        <v>40519</v>
      </c>
      <c r="C9127" t="s">
        <v>22994</v>
      </c>
      <c r="D9127" t="s">
        <v>8781</v>
      </c>
      <c r="E9127" s="363" t="s">
        <v>22995</v>
      </c>
      <c r="F9127"/>
      <c r="G9127"/>
      <c r="H9127"/>
      <c r="I9127" s="615"/>
    </row>
    <row r="9128" spans="1:9" ht="15" x14ac:dyDescent="0.25">
      <c r="A9128" s="609" t="str">
        <f t="shared" si="142"/>
        <v>39869</v>
      </c>
      <c r="B9128">
        <v>39869</v>
      </c>
      <c r="C9128" t="s">
        <v>22996</v>
      </c>
      <c r="D9128" t="s">
        <v>8781</v>
      </c>
      <c r="E9128" s="363" t="s">
        <v>12886</v>
      </c>
      <c r="F9128"/>
      <c r="G9128"/>
      <c r="H9128"/>
      <c r="I9128" s="615"/>
    </row>
    <row r="9129" spans="1:9" ht="15" x14ac:dyDescent="0.25">
      <c r="A9129" s="609" t="str">
        <f t="shared" si="142"/>
        <v>39870</v>
      </c>
      <c r="B9129">
        <v>39870</v>
      </c>
      <c r="C9129" t="s">
        <v>22997</v>
      </c>
      <c r="D9129" t="s">
        <v>8781</v>
      </c>
      <c r="E9129" s="363" t="s">
        <v>14943</v>
      </c>
      <c r="F9129"/>
      <c r="G9129"/>
      <c r="H9129"/>
      <c r="I9129" s="615"/>
    </row>
    <row r="9130" spans="1:9" ht="15" x14ac:dyDescent="0.25">
      <c r="A9130" s="609" t="str">
        <f t="shared" si="142"/>
        <v>39871</v>
      </c>
      <c r="B9130">
        <v>39871</v>
      </c>
      <c r="C9130" t="s">
        <v>22998</v>
      </c>
      <c r="D9130" t="s">
        <v>8781</v>
      </c>
      <c r="E9130" s="363" t="s">
        <v>10309</v>
      </c>
      <c r="F9130"/>
      <c r="G9130"/>
      <c r="H9130"/>
      <c r="I9130" s="615"/>
    </row>
    <row r="9131" spans="1:9" ht="15" x14ac:dyDescent="0.25">
      <c r="A9131" s="609" t="str">
        <f t="shared" si="142"/>
        <v>12722</v>
      </c>
      <c r="B9131">
        <v>12722</v>
      </c>
      <c r="C9131" t="s">
        <v>22999</v>
      </c>
      <c r="D9131" t="s">
        <v>8781</v>
      </c>
      <c r="E9131" s="363" t="s">
        <v>18538</v>
      </c>
      <c r="F9131"/>
      <c r="G9131"/>
      <c r="H9131"/>
      <c r="I9131" s="615"/>
    </row>
    <row r="9132" spans="1:9" ht="15" x14ac:dyDescent="0.25">
      <c r="A9132" s="609" t="str">
        <f t="shared" si="142"/>
        <v>12714</v>
      </c>
      <c r="B9132">
        <v>12714</v>
      </c>
      <c r="C9132" t="s">
        <v>23000</v>
      </c>
      <c r="D9132" t="s">
        <v>8781</v>
      </c>
      <c r="E9132" s="363" t="s">
        <v>9224</v>
      </c>
      <c r="F9132"/>
      <c r="G9132"/>
      <c r="H9132"/>
      <c r="I9132" s="615"/>
    </row>
    <row r="9133" spans="1:9" ht="15" x14ac:dyDescent="0.25">
      <c r="A9133" s="609" t="str">
        <f t="shared" si="142"/>
        <v>12715</v>
      </c>
      <c r="B9133">
        <v>12715</v>
      </c>
      <c r="C9133" t="s">
        <v>23001</v>
      </c>
      <c r="D9133" t="s">
        <v>8781</v>
      </c>
      <c r="E9133" s="363" t="s">
        <v>13820</v>
      </c>
      <c r="F9133"/>
      <c r="G9133"/>
      <c r="H9133"/>
      <c r="I9133" s="615"/>
    </row>
    <row r="9134" spans="1:9" ht="15" x14ac:dyDescent="0.25">
      <c r="A9134" s="609" t="str">
        <f t="shared" si="142"/>
        <v>12716</v>
      </c>
      <c r="B9134">
        <v>12716</v>
      </c>
      <c r="C9134" t="s">
        <v>23002</v>
      </c>
      <c r="D9134" t="s">
        <v>8781</v>
      </c>
      <c r="E9134" s="363" t="s">
        <v>10058</v>
      </c>
      <c r="F9134"/>
      <c r="G9134"/>
      <c r="H9134"/>
      <c r="I9134" s="615"/>
    </row>
    <row r="9135" spans="1:9" ht="15" x14ac:dyDescent="0.25">
      <c r="A9135" s="609" t="str">
        <f t="shared" si="142"/>
        <v>12717</v>
      </c>
      <c r="B9135">
        <v>12717</v>
      </c>
      <c r="C9135" t="s">
        <v>23003</v>
      </c>
      <c r="D9135" t="s">
        <v>8781</v>
      </c>
      <c r="E9135" s="363" t="s">
        <v>13388</v>
      </c>
      <c r="F9135"/>
      <c r="G9135"/>
      <c r="H9135"/>
      <c r="I9135" s="615"/>
    </row>
    <row r="9136" spans="1:9" ht="15" x14ac:dyDescent="0.25">
      <c r="A9136" s="609" t="str">
        <f t="shared" ref="A9136:A9199" si="143">IF(ISERROR(SEARCH("/",B9136)=6),TRIM(CLEAN(B9136)),IF(SEARCH("/",B9136)=6,IF(LEN(TRIM(CLEAN(B9136)))=7,LEFT(TRIM(CLEAN(B9136)),6)&amp;"00"&amp;RIGHT(TRIM(CLEAN(B9136)),1),LEFT(TRIM(CLEAN(B9136)),6)&amp;"0"&amp;RIGHT(TRIM(CLEAN(B9136)),2)),TRIM(CLEAN(B9136))))</f>
        <v>12718</v>
      </c>
      <c r="B9136">
        <v>12718</v>
      </c>
      <c r="C9136" t="s">
        <v>23004</v>
      </c>
      <c r="D9136" t="s">
        <v>8781</v>
      </c>
      <c r="E9136" s="363" t="s">
        <v>18539</v>
      </c>
      <c r="F9136"/>
      <c r="G9136"/>
      <c r="H9136"/>
      <c r="I9136" s="615"/>
    </row>
    <row r="9137" spans="1:9" ht="15" x14ac:dyDescent="0.25">
      <c r="A9137" s="609" t="str">
        <f t="shared" si="143"/>
        <v>12719</v>
      </c>
      <c r="B9137">
        <v>12719</v>
      </c>
      <c r="C9137" t="s">
        <v>23005</v>
      </c>
      <c r="D9137" t="s">
        <v>8781</v>
      </c>
      <c r="E9137" s="363" t="s">
        <v>18253</v>
      </c>
      <c r="F9137"/>
      <c r="G9137"/>
      <c r="H9137"/>
      <c r="I9137" s="615"/>
    </row>
    <row r="9138" spans="1:9" ht="15" x14ac:dyDescent="0.25">
      <c r="A9138" s="609" t="str">
        <f t="shared" si="143"/>
        <v>12720</v>
      </c>
      <c r="B9138">
        <v>12720</v>
      </c>
      <c r="C9138" t="s">
        <v>23006</v>
      </c>
      <c r="D9138" t="s">
        <v>8781</v>
      </c>
      <c r="E9138" s="363" t="s">
        <v>18540</v>
      </c>
      <c r="F9138"/>
      <c r="G9138"/>
      <c r="H9138"/>
      <c r="I9138" s="615"/>
    </row>
    <row r="9139" spans="1:9" ht="15" x14ac:dyDescent="0.25">
      <c r="A9139" s="609" t="str">
        <f t="shared" si="143"/>
        <v>12721</v>
      </c>
      <c r="B9139">
        <v>12721</v>
      </c>
      <c r="C9139" t="s">
        <v>23007</v>
      </c>
      <c r="D9139" t="s">
        <v>8781</v>
      </c>
      <c r="E9139" s="363" t="s">
        <v>18541</v>
      </c>
      <c r="F9139"/>
      <c r="G9139"/>
      <c r="H9139"/>
      <c r="I9139" s="615"/>
    </row>
    <row r="9140" spans="1:9" ht="15" x14ac:dyDescent="0.25">
      <c r="A9140" s="609" t="str">
        <f t="shared" si="143"/>
        <v>3468</v>
      </c>
      <c r="B9140">
        <v>3468</v>
      </c>
      <c r="C9140" t="s">
        <v>23008</v>
      </c>
      <c r="D9140" t="s">
        <v>8781</v>
      </c>
      <c r="E9140" s="363" t="s">
        <v>23009</v>
      </c>
      <c r="F9140"/>
      <c r="G9140"/>
      <c r="H9140"/>
      <c r="I9140" s="615"/>
    </row>
    <row r="9141" spans="1:9" ht="15" x14ac:dyDescent="0.25">
      <c r="A9141" s="609" t="str">
        <f t="shared" si="143"/>
        <v>3465</v>
      </c>
      <c r="B9141">
        <v>3465</v>
      </c>
      <c r="C9141" t="s">
        <v>23010</v>
      </c>
      <c r="D9141" t="s">
        <v>8781</v>
      </c>
      <c r="E9141" s="363" t="s">
        <v>18951</v>
      </c>
      <c r="F9141"/>
      <c r="G9141"/>
      <c r="H9141"/>
      <c r="I9141" s="615"/>
    </row>
    <row r="9142" spans="1:9" ht="15" x14ac:dyDescent="0.25">
      <c r="A9142" s="609" t="str">
        <f t="shared" si="143"/>
        <v>12403</v>
      </c>
      <c r="B9142">
        <v>12403</v>
      </c>
      <c r="C9142" t="s">
        <v>23011</v>
      </c>
      <c r="D9142" t="s">
        <v>8781</v>
      </c>
      <c r="E9142" s="363" t="s">
        <v>23012</v>
      </c>
      <c r="F9142"/>
      <c r="G9142"/>
      <c r="H9142"/>
      <c r="I9142" s="615"/>
    </row>
    <row r="9143" spans="1:9" ht="15" x14ac:dyDescent="0.25">
      <c r="A9143" s="609" t="str">
        <f t="shared" si="143"/>
        <v>3463</v>
      </c>
      <c r="B9143">
        <v>3463</v>
      </c>
      <c r="C9143" t="s">
        <v>23013</v>
      </c>
      <c r="D9143" t="s">
        <v>8781</v>
      </c>
      <c r="E9143" s="363" t="s">
        <v>9586</v>
      </c>
      <c r="F9143"/>
      <c r="G9143"/>
      <c r="H9143"/>
      <c r="I9143" s="615"/>
    </row>
    <row r="9144" spans="1:9" ht="15" x14ac:dyDescent="0.25">
      <c r="A9144" s="609" t="str">
        <f t="shared" si="143"/>
        <v>3464</v>
      </c>
      <c r="B9144">
        <v>3464</v>
      </c>
      <c r="C9144" t="s">
        <v>23014</v>
      </c>
      <c r="D9144" t="s">
        <v>8781</v>
      </c>
      <c r="E9144" s="363" t="s">
        <v>9586</v>
      </c>
      <c r="F9144"/>
      <c r="G9144"/>
      <c r="H9144"/>
      <c r="I9144" s="615"/>
    </row>
    <row r="9145" spans="1:9" ht="15" x14ac:dyDescent="0.25">
      <c r="A9145" s="609" t="str">
        <f t="shared" si="143"/>
        <v>3466</v>
      </c>
      <c r="B9145">
        <v>3466</v>
      </c>
      <c r="C9145" t="s">
        <v>23015</v>
      </c>
      <c r="D9145" t="s">
        <v>8781</v>
      </c>
      <c r="E9145" s="363" t="s">
        <v>19150</v>
      </c>
      <c r="F9145"/>
      <c r="G9145"/>
      <c r="H9145"/>
      <c r="I9145" s="615"/>
    </row>
    <row r="9146" spans="1:9" ht="15" x14ac:dyDescent="0.25">
      <c r="A9146" s="609" t="str">
        <f t="shared" si="143"/>
        <v>3467</v>
      </c>
      <c r="B9146">
        <v>3467</v>
      </c>
      <c r="C9146" t="s">
        <v>23016</v>
      </c>
      <c r="D9146" t="s">
        <v>8781</v>
      </c>
      <c r="E9146" s="363" t="s">
        <v>23017</v>
      </c>
      <c r="F9146"/>
      <c r="G9146"/>
      <c r="H9146"/>
      <c r="I9146" s="615"/>
    </row>
    <row r="9147" spans="1:9" ht="15" x14ac:dyDescent="0.25">
      <c r="A9147" s="609" t="str">
        <f t="shared" si="143"/>
        <v>3462</v>
      </c>
      <c r="B9147">
        <v>3462</v>
      </c>
      <c r="C9147" t="s">
        <v>23018</v>
      </c>
      <c r="D9147" t="s">
        <v>8781</v>
      </c>
      <c r="E9147" s="363" t="s">
        <v>17585</v>
      </c>
      <c r="F9147"/>
      <c r="G9147"/>
      <c r="H9147"/>
      <c r="I9147" s="615"/>
    </row>
    <row r="9148" spans="1:9" ht="15" x14ac:dyDescent="0.25">
      <c r="A9148" s="609" t="str">
        <f t="shared" si="143"/>
        <v>3446</v>
      </c>
      <c r="B9148">
        <v>3446</v>
      </c>
      <c r="C9148" t="s">
        <v>23019</v>
      </c>
      <c r="D9148" t="s">
        <v>8781</v>
      </c>
      <c r="E9148" s="363" t="s">
        <v>9590</v>
      </c>
      <c r="F9148"/>
      <c r="G9148"/>
      <c r="H9148"/>
      <c r="I9148" s="615"/>
    </row>
    <row r="9149" spans="1:9" ht="15" x14ac:dyDescent="0.25">
      <c r="A9149" s="609" t="str">
        <f t="shared" si="143"/>
        <v>3445</v>
      </c>
      <c r="B9149">
        <v>3445</v>
      </c>
      <c r="C9149" t="s">
        <v>23020</v>
      </c>
      <c r="D9149" t="s">
        <v>8781</v>
      </c>
      <c r="E9149" s="363" t="s">
        <v>14007</v>
      </c>
      <c r="F9149"/>
      <c r="G9149"/>
      <c r="H9149"/>
      <c r="I9149" s="615"/>
    </row>
    <row r="9150" spans="1:9" ht="15" x14ac:dyDescent="0.25">
      <c r="A9150" s="609" t="str">
        <f t="shared" si="143"/>
        <v>3441</v>
      </c>
      <c r="B9150">
        <v>3441</v>
      </c>
      <c r="C9150" t="s">
        <v>23021</v>
      </c>
      <c r="D9150" t="s">
        <v>8781</v>
      </c>
      <c r="E9150" s="363" t="s">
        <v>23022</v>
      </c>
      <c r="F9150"/>
      <c r="G9150"/>
      <c r="H9150"/>
      <c r="I9150" s="615"/>
    </row>
    <row r="9151" spans="1:9" ht="15" x14ac:dyDescent="0.25">
      <c r="A9151" s="609" t="str">
        <f t="shared" si="143"/>
        <v>3444</v>
      </c>
      <c r="B9151">
        <v>3444</v>
      </c>
      <c r="C9151" t="s">
        <v>23023</v>
      </c>
      <c r="D9151" t="s">
        <v>8781</v>
      </c>
      <c r="E9151" s="363" t="s">
        <v>13189</v>
      </c>
      <c r="F9151"/>
      <c r="G9151"/>
      <c r="H9151"/>
      <c r="I9151" s="615"/>
    </row>
    <row r="9152" spans="1:9" ht="15" x14ac:dyDescent="0.25">
      <c r="A9152" s="609" t="str">
        <f t="shared" si="143"/>
        <v>12402</v>
      </c>
      <c r="B9152">
        <v>12402</v>
      </c>
      <c r="C9152" t="s">
        <v>23024</v>
      </c>
      <c r="D9152" t="s">
        <v>8781</v>
      </c>
      <c r="E9152" s="363" t="s">
        <v>19386</v>
      </c>
      <c r="F9152"/>
      <c r="G9152"/>
      <c r="H9152"/>
      <c r="I9152" s="615"/>
    </row>
    <row r="9153" spans="1:9" ht="15" x14ac:dyDescent="0.25">
      <c r="A9153" s="609" t="str">
        <f t="shared" si="143"/>
        <v>3447</v>
      </c>
      <c r="B9153">
        <v>3447</v>
      </c>
      <c r="C9153" t="s">
        <v>23025</v>
      </c>
      <c r="D9153" t="s">
        <v>8781</v>
      </c>
      <c r="E9153" s="363" t="s">
        <v>18504</v>
      </c>
      <c r="F9153"/>
      <c r="G9153"/>
      <c r="H9153"/>
      <c r="I9153" s="615"/>
    </row>
    <row r="9154" spans="1:9" ht="15" x14ac:dyDescent="0.25">
      <c r="A9154" s="609" t="str">
        <f t="shared" si="143"/>
        <v>3442</v>
      </c>
      <c r="B9154">
        <v>3442</v>
      </c>
      <c r="C9154" t="s">
        <v>23026</v>
      </c>
      <c r="D9154" t="s">
        <v>8781</v>
      </c>
      <c r="E9154" s="363" t="s">
        <v>10144</v>
      </c>
      <c r="F9154"/>
      <c r="G9154"/>
      <c r="H9154"/>
      <c r="I9154" s="615"/>
    </row>
    <row r="9155" spans="1:9" ht="15" x14ac:dyDescent="0.25">
      <c r="A9155" s="609" t="str">
        <f t="shared" si="143"/>
        <v>3448</v>
      </c>
      <c r="B9155">
        <v>3448</v>
      </c>
      <c r="C9155" t="s">
        <v>23027</v>
      </c>
      <c r="D9155" t="s">
        <v>8781</v>
      </c>
      <c r="E9155" s="363" t="s">
        <v>8783</v>
      </c>
      <c r="F9155"/>
      <c r="G9155"/>
      <c r="H9155"/>
      <c r="I9155" s="615"/>
    </row>
    <row r="9156" spans="1:9" ht="15" x14ac:dyDescent="0.25">
      <c r="A9156" s="609" t="str">
        <f t="shared" si="143"/>
        <v>3449</v>
      </c>
      <c r="B9156">
        <v>3449</v>
      </c>
      <c r="C9156" t="s">
        <v>23028</v>
      </c>
      <c r="D9156" t="s">
        <v>8781</v>
      </c>
      <c r="E9156" s="363" t="s">
        <v>23029</v>
      </c>
      <c r="F9156"/>
      <c r="G9156"/>
      <c r="H9156"/>
      <c r="I9156" s="615"/>
    </row>
    <row r="9157" spans="1:9" ht="15" x14ac:dyDescent="0.25">
      <c r="A9157" s="609" t="str">
        <f t="shared" si="143"/>
        <v>37438</v>
      </c>
      <c r="B9157">
        <v>37438</v>
      </c>
      <c r="C9157" t="s">
        <v>23030</v>
      </c>
      <c r="D9157" t="s">
        <v>8781</v>
      </c>
      <c r="E9157" s="363" t="s">
        <v>23031</v>
      </c>
      <c r="F9157"/>
      <c r="G9157"/>
      <c r="H9157"/>
      <c r="I9157" s="615"/>
    </row>
    <row r="9158" spans="1:9" ht="15" x14ac:dyDescent="0.25">
      <c r="A9158" s="609" t="str">
        <f t="shared" si="143"/>
        <v>37439</v>
      </c>
      <c r="B9158">
        <v>37439</v>
      </c>
      <c r="C9158" t="s">
        <v>23032</v>
      </c>
      <c r="D9158" t="s">
        <v>8781</v>
      </c>
      <c r="E9158" s="363" t="s">
        <v>23033</v>
      </c>
      <c r="F9158"/>
      <c r="G9158"/>
      <c r="H9158"/>
      <c r="I9158" s="615"/>
    </row>
    <row r="9159" spans="1:9" ht="15" x14ac:dyDescent="0.25">
      <c r="A9159" s="609" t="str">
        <f t="shared" si="143"/>
        <v>37435</v>
      </c>
      <c r="B9159">
        <v>37435</v>
      </c>
      <c r="C9159" t="s">
        <v>23034</v>
      </c>
      <c r="D9159" t="s">
        <v>8781</v>
      </c>
      <c r="E9159" s="363" t="s">
        <v>23035</v>
      </c>
      <c r="F9159"/>
      <c r="G9159"/>
      <c r="H9159"/>
      <c r="I9159" s="615"/>
    </row>
    <row r="9160" spans="1:9" ht="15" x14ac:dyDescent="0.25">
      <c r="A9160" s="609" t="str">
        <f t="shared" si="143"/>
        <v>37436</v>
      </c>
      <c r="B9160">
        <v>37436</v>
      </c>
      <c r="C9160" t="s">
        <v>23036</v>
      </c>
      <c r="D9160" t="s">
        <v>8781</v>
      </c>
      <c r="E9160" s="363" t="s">
        <v>16019</v>
      </c>
      <c r="F9160"/>
      <c r="G9160"/>
      <c r="H9160"/>
      <c r="I9160" s="615"/>
    </row>
    <row r="9161" spans="1:9" ht="15" x14ac:dyDescent="0.25">
      <c r="A9161" s="609" t="str">
        <f t="shared" si="143"/>
        <v>37437</v>
      </c>
      <c r="B9161">
        <v>37437</v>
      </c>
      <c r="C9161" t="s">
        <v>23037</v>
      </c>
      <c r="D9161" t="s">
        <v>8781</v>
      </c>
      <c r="E9161" s="363" t="s">
        <v>10954</v>
      </c>
      <c r="F9161"/>
      <c r="G9161"/>
      <c r="H9161"/>
      <c r="I9161" s="615"/>
    </row>
    <row r="9162" spans="1:9" ht="15" x14ac:dyDescent="0.25">
      <c r="A9162" s="609" t="str">
        <f t="shared" si="143"/>
        <v>3473</v>
      </c>
      <c r="B9162">
        <v>3473</v>
      </c>
      <c r="C9162" t="s">
        <v>23038</v>
      </c>
      <c r="D9162" t="s">
        <v>8781</v>
      </c>
      <c r="E9162" s="363" t="s">
        <v>23039</v>
      </c>
      <c r="F9162"/>
      <c r="G9162"/>
      <c r="H9162"/>
      <c r="I9162" s="615"/>
    </row>
    <row r="9163" spans="1:9" ht="15" x14ac:dyDescent="0.25">
      <c r="A9163" s="609" t="str">
        <f t="shared" si="143"/>
        <v>3474</v>
      </c>
      <c r="B9163">
        <v>3474</v>
      </c>
      <c r="C9163" t="s">
        <v>23040</v>
      </c>
      <c r="D9163" t="s">
        <v>8781</v>
      </c>
      <c r="E9163" s="363" t="s">
        <v>17405</v>
      </c>
      <c r="F9163"/>
      <c r="G9163"/>
      <c r="H9163"/>
      <c r="I9163" s="615"/>
    </row>
    <row r="9164" spans="1:9" ht="15" x14ac:dyDescent="0.25">
      <c r="A9164" s="609" t="str">
        <f t="shared" si="143"/>
        <v>3450</v>
      </c>
      <c r="B9164">
        <v>3450</v>
      </c>
      <c r="C9164" t="s">
        <v>23041</v>
      </c>
      <c r="D9164" t="s">
        <v>8781</v>
      </c>
      <c r="E9164" s="363" t="s">
        <v>9579</v>
      </c>
      <c r="F9164"/>
      <c r="G9164"/>
      <c r="H9164"/>
      <c r="I9164" s="615"/>
    </row>
    <row r="9165" spans="1:9" ht="15" x14ac:dyDescent="0.25">
      <c r="A9165" s="609" t="str">
        <f t="shared" si="143"/>
        <v>3443</v>
      </c>
      <c r="B9165">
        <v>3443</v>
      </c>
      <c r="C9165" t="s">
        <v>23042</v>
      </c>
      <c r="D9165" t="s">
        <v>8781</v>
      </c>
      <c r="E9165" s="363" t="s">
        <v>9405</v>
      </c>
      <c r="F9165"/>
      <c r="G9165"/>
      <c r="H9165"/>
      <c r="I9165" s="615"/>
    </row>
    <row r="9166" spans="1:9" ht="15" x14ac:dyDescent="0.25">
      <c r="A9166" s="609" t="str">
        <f t="shared" si="143"/>
        <v>3453</v>
      </c>
      <c r="B9166">
        <v>3453</v>
      </c>
      <c r="C9166" t="s">
        <v>23043</v>
      </c>
      <c r="D9166" t="s">
        <v>8781</v>
      </c>
      <c r="E9166" s="363" t="s">
        <v>23044</v>
      </c>
      <c r="F9166"/>
      <c r="G9166"/>
      <c r="H9166"/>
      <c r="I9166" s="615"/>
    </row>
    <row r="9167" spans="1:9" ht="15" x14ac:dyDescent="0.25">
      <c r="A9167" s="609" t="str">
        <f t="shared" si="143"/>
        <v>3452</v>
      </c>
      <c r="B9167">
        <v>3452</v>
      </c>
      <c r="C9167" t="s">
        <v>23045</v>
      </c>
      <c r="D9167" t="s">
        <v>8781</v>
      </c>
      <c r="E9167" s="363" t="s">
        <v>23046</v>
      </c>
      <c r="F9167"/>
      <c r="G9167"/>
      <c r="H9167"/>
      <c r="I9167" s="615"/>
    </row>
    <row r="9168" spans="1:9" ht="15" x14ac:dyDescent="0.25">
      <c r="A9168" s="609" t="str">
        <f t="shared" si="143"/>
        <v>3451</v>
      </c>
      <c r="B9168">
        <v>3451</v>
      </c>
      <c r="C9168" t="s">
        <v>23047</v>
      </c>
      <c r="D9168" t="s">
        <v>8781</v>
      </c>
      <c r="E9168" s="363" t="s">
        <v>8868</v>
      </c>
      <c r="F9168"/>
      <c r="G9168"/>
      <c r="H9168"/>
      <c r="I9168" s="615"/>
    </row>
    <row r="9169" spans="1:9" ht="15" x14ac:dyDescent="0.25">
      <c r="A9169" s="609" t="str">
        <f t="shared" si="143"/>
        <v>3454</v>
      </c>
      <c r="B9169">
        <v>3454</v>
      </c>
      <c r="C9169" t="s">
        <v>23048</v>
      </c>
      <c r="D9169" t="s">
        <v>8781</v>
      </c>
      <c r="E9169" s="363" t="s">
        <v>18922</v>
      </c>
      <c r="F9169"/>
      <c r="G9169"/>
      <c r="H9169"/>
      <c r="I9169" s="615"/>
    </row>
    <row r="9170" spans="1:9" ht="15" x14ac:dyDescent="0.25">
      <c r="A9170" s="609" t="str">
        <f t="shared" si="143"/>
        <v>3458</v>
      </c>
      <c r="B9170">
        <v>3458</v>
      </c>
      <c r="C9170" t="s">
        <v>23049</v>
      </c>
      <c r="D9170" t="s">
        <v>8781</v>
      </c>
      <c r="E9170" s="363" t="s">
        <v>12532</v>
      </c>
      <c r="F9170"/>
      <c r="G9170"/>
      <c r="H9170"/>
      <c r="I9170" s="615"/>
    </row>
    <row r="9171" spans="1:9" ht="15" x14ac:dyDescent="0.25">
      <c r="A9171" s="609" t="str">
        <f t="shared" si="143"/>
        <v>3457</v>
      </c>
      <c r="B9171">
        <v>3457</v>
      </c>
      <c r="C9171" t="s">
        <v>23050</v>
      </c>
      <c r="D9171" t="s">
        <v>8781</v>
      </c>
      <c r="E9171" s="363" t="s">
        <v>10173</v>
      </c>
      <c r="F9171"/>
      <c r="G9171"/>
      <c r="H9171"/>
      <c r="I9171" s="615"/>
    </row>
    <row r="9172" spans="1:9" ht="15" x14ac:dyDescent="0.25">
      <c r="A9172" s="609" t="str">
        <f t="shared" si="143"/>
        <v>3455</v>
      </c>
      <c r="B9172">
        <v>3455</v>
      </c>
      <c r="C9172" t="s">
        <v>23051</v>
      </c>
      <c r="D9172" t="s">
        <v>8781</v>
      </c>
      <c r="E9172" s="363" t="s">
        <v>9745</v>
      </c>
      <c r="F9172"/>
      <c r="G9172"/>
      <c r="H9172"/>
      <c r="I9172" s="615"/>
    </row>
    <row r="9173" spans="1:9" ht="15" x14ac:dyDescent="0.25">
      <c r="A9173" s="609" t="str">
        <f t="shared" si="143"/>
        <v>3472</v>
      </c>
      <c r="B9173">
        <v>3472</v>
      </c>
      <c r="C9173" t="s">
        <v>23052</v>
      </c>
      <c r="D9173" t="s">
        <v>8781</v>
      </c>
      <c r="E9173" s="363" t="s">
        <v>13096</v>
      </c>
      <c r="F9173"/>
      <c r="G9173"/>
      <c r="H9173"/>
      <c r="I9173" s="615"/>
    </row>
    <row r="9174" spans="1:9" ht="15" x14ac:dyDescent="0.25">
      <c r="A9174" s="609" t="str">
        <f t="shared" si="143"/>
        <v>3470</v>
      </c>
      <c r="B9174">
        <v>3470</v>
      </c>
      <c r="C9174" t="s">
        <v>23053</v>
      </c>
      <c r="D9174" t="s">
        <v>8781</v>
      </c>
      <c r="E9174" s="363" t="s">
        <v>23054</v>
      </c>
      <c r="F9174"/>
      <c r="G9174"/>
      <c r="H9174"/>
      <c r="I9174" s="615"/>
    </row>
    <row r="9175" spans="1:9" ht="15" x14ac:dyDescent="0.25">
      <c r="A9175" s="609" t="str">
        <f t="shared" si="143"/>
        <v>3471</v>
      </c>
      <c r="B9175">
        <v>3471</v>
      </c>
      <c r="C9175" t="s">
        <v>23055</v>
      </c>
      <c r="D9175" t="s">
        <v>8781</v>
      </c>
      <c r="E9175" s="363" t="s">
        <v>18571</v>
      </c>
      <c r="F9175"/>
      <c r="G9175"/>
      <c r="H9175"/>
      <c r="I9175" s="615"/>
    </row>
    <row r="9176" spans="1:9" ht="15" x14ac:dyDescent="0.25">
      <c r="A9176" s="609" t="str">
        <f t="shared" si="143"/>
        <v>3456</v>
      </c>
      <c r="B9176">
        <v>3456</v>
      </c>
      <c r="C9176" t="s">
        <v>23056</v>
      </c>
      <c r="D9176" t="s">
        <v>8781</v>
      </c>
      <c r="E9176" s="363" t="s">
        <v>10495</v>
      </c>
      <c r="F9176"/>
      <c r="G9176"/>
      <c r="H9176"/>
      <c r="I9176" s="615"/>
    </row>
    <row r="9177" spans="1:9" ht="15" x14ac:dyDescent="0.25">
      <c r="A9177" s="609" t="str">
        <f t="shared" si="143"/>
        <v>3459</v>
      </c>
      <c r="B9177">
        <v>3459</v>
      </c>
      <c r="C9177" t="s">
        <v>23057</v>
      </c>
      <c r="D9177" t="s">
        <v>8781</v>
      </c>
      <c r="E9177" s="363" t="s">
        <v>23058</v>
      </c>
      <c r="F9177"/>
      <c r="G9177"/>
      <c r="H9177"/>
      <c r="I9177" s="615"/>
    </row>
    <row r="9178" spans="1:9" ht="15" x14ac:dyDescent="0.25">
      <c r="A9178" s="609" t="str">
        <f t="shared" si="143"/>
        <v>3469</v>
      </c>
      <c r="B9178">
        <v>3469</v>
      </c>
      <c r="C9178" t="s">
        <v>23059</v>
      </c>
      <c r="D9178" t="s">
        <v>8781</v>
      </c>
      <c r="E9178" s="363" t="s">
        <v>23060</v>
      </c>
      <c r="F9178"/>
      <c r="G9178"/>
      <c r="H9178"/>
      <c r="I9178" s="615"/>
    </row>
    <row r="9179" spans="1:9" ht="15" x14ac:dyDescent="0.25">
      <c r="A9179" s="609" t="str">
        <f t="shared" si="143"/>
        <v>3460</v>
      </c>
      <c r="B9179">
        <v>3460</v>
      </c>
      <c r="C9179" t="s">
        <v>23061</v>
      </c>
      <c r="D9179" t="s">
        <v>8781</v>
      </c>
      <c r="E9179" s="363" t="s">
        <v>23062</v>
      </c>
      <c r="F9179"/>
      <c r="G9179"/>
      <c r="H9179"/>
      <c r="I9179" s="615"/>
    </row>
    <row r="9180" spans="1:9" ht="15" x14ac:dyDescent="0.25">
      <c r="A9180" s="609" t="str">
        <f t="shared" si="143"/>
        <v>3461</v>
      </c>
      <c r="B9180">
        <v>3461</v>
      </c>
      <c r="C9180" t="s">
        <v>23063</v>
      </c>
      <c r="D9180" t="s">
        <v>8781</v>
      </c>
      <c r="E9180" s="363" t="s">
        <v>23064</v>
      </c>
      <c r="F9180"/>
      <c r="G9180"/>
      <c r="H9180"/>
      <c r="I9180" s="615"/>
    </row>
    <row r="9181" spans="1:9" ht="15" x14ac:dyDescent="0.25">
      <c r="A9181" s="609" t="str">
        <f t="shared" si="143"/>
        <v>37433</v>
      </c>
      <c r="B9181">
        <v>37433</v>
      </c>
      <c r="C9181" t="s">
        <v>23065</v>
      </c>
      <c r="D9181" t="s">
        <v>8781</v>
      </c>
      <c r="E9181" s="363" t="s">
        <v>23031</v>
      </c>
      <c r="F9181"/>
      <c r="G9181"/>
      <c r="H9181"/>
      <c r="I9181" s="615"/>
    </row>
    <row r="9182" spans="1:9" ht="15" x14ac:dyDescent="0.25">
      <c r="A9182" s="609" t="str">
        <f t="shared" si="143"/>
        <v>37430</v>
      </c>
      <c r="B9182">
        <v>37430</v>
      </c>
      <c r="C9182" t="s">
        <v>23066</v>
      </c>
      <c r="D9182" t="s">
        <v>8781</v>
      </c>
      <c r="E9182" s="363" t="s">
        <v>14531</v>
      </c>
      <c r="F9182"/>
      <c r="G9182"/>
      <c r="H9182"/>
      <c r="I9182" s="615"/>
    </row>
    <row r="9183" spans="1:9" ht="15" x14ac:dyDescent="0.25">
      <c r="A9183" s="609" t="str">
        <f t="shared" si="143"/>
        <v>37434</v>
      </c>
      <c r="B9183">
        <v>37434</v>
      </c>
      <c r="C9183" t="s">
        <v>23067</v>
      </c>
      <c r="D9183" t="s">
        <v>8781</v>
      </c>
      <c r="E9183" s="363" t="s">
        <v>23068</v>
      </c>
      <c r="F9183"/>
      <c r="G9183"/>
      <c r="H9183"/>
      <c r="I9183" s="615"/>
    </row>
    <row r="9184" spans="1:9" ht="15" x14ac:dyDescent="0.25">
      <c r="A9184" s="609" t="str">
        <f t="shared" si="143"/>
        <v>37431</v>
      </c>
      <c r="B9184">
        <v>37431</v>
      </c>
      <c r="C9184" t="s">
        <v>23069</v>
      </c>
      <c r="D9184" t="s">
        <v>8781</v>
      </c>
      <c r="E9184" s="363" t="s">
        <v>8789</v>
      </c>
      <c r="F9184"/>
      <c r="G9184"/>
      <c r="H9184"/>
      <c r="I9184" s="615"/>
    </row>
    <row r="9185" spans="1:9" ht="15" x14ac:dyDescent="0.25">
      <c r="A9185" s="609" t="str">
        <f t="shared" si="143"/>
        <v>37432</v>
      </c>
      <c r="B9185">
        <v>37432</v>
      </c>
      <c r="C9185" t="s">
        <v>23070</v>
      </c>
      <c r="D9185" t="s">
        <v>8781</v>
      </c>
      <c r="E9185" s="363" t="s">
        <v>23071</v>
      </c>
      <c r="F9185"/>
      <c r="G9185"/>
      <c r="H9185"/>
      <c r="I9185" s="615"/>
    </row>
    <row r="9186" spans="1:9" ht="15" x14ac:dyDescent="0.25">
      <c r="A9186" s="609" t="str">
        <f t="shared" si="143"/>
        <v>37413</v>
      </c>
      <c r="B9186">
        <v>37413</v>
      </c>
      <c r="C9186" t="s">
        <v>23072</v>
      </c>
      <c r="D9186" t="s">
        <v>8781</v>
      </c>
      <c r="E9186" s="363" t="s">
        <v>9745</v>
      </c>
      <c r="F9186"/>
      <c r="G9186"/>
      <c r="H9186"/>
      <c r="I9186" s="615"/>
    </row>
    <row r="9187" spans="1:9" ht="15" x14ac:dyDescent="0.25">
      <c r="A9187" s="609" t="str">
        <f t="shared" si="143"/>
        <v>37414</v>
      </c>
      <c r="B9187">
        <v>37414</v>
      </c>
      <c r="C9187" t="s">
        <v>23073</v>
      </c>
      <c r="D9187" t="s">
        <v>8781</v>
      </c>
      <c r="E9187" s="363" t="s">
        <v>11025</v>
      </c>
      <c r="F9187"/>
      <c r="G9187"/>
      <c r="H9187"/>
      <c r="I9187" s="615"/>
    </row>
    <row r="9188" spans="1:9" ht="15" x14ac:dyDescent="0.25">
      <c r="A9188" s="609" t="str">
        <f t="shared" si="143"/>
        <v>37415</v>
      </c>
      <c r="B9188">
        <v>37415</v>
      </c>
      <c r="C9188" t="s">
        <v>23074</v>
      </c>
      <c r="D9188" t="s">
        <v>8781</v>
      </c>
      <c r="E9188" s="363" t="s">
        <v>9348</v>
      </c>
      <c r="F9188"/>
      <c r="G9188"/>
      <c r="H9188"/>
      <c r="I9188" s="615"/>
    </row>
    <row r="9189" spans="1:9" ht="15" x14ac:dyDescent="0.25">
      <c r="A9189" s="609" t="str">
        <f t="shared" si="143"/>
        <v>37416</v>
      </c>
      <c r="B9189">
        <v>37416</v>
      </c>
      <c r="C9189" t="s">
        <v>23075</v>
      </c>
      <c r="D9189" t="s">
        <v>8781</v>
      </c>
      <c r="E9189" s="363" t="s">
        <v>10114</v>
      </c>
      <c r="F9189"/>
      <c r="G9189"/>
      <c r="H9189"/>
      <c r="I9189" s="615"/>
    </row>
    <row r="9190" spans="1:9" ht="15" x14ac:dyDescent="0.25">
      <c r="A9190" s="609" t="str">
        <f t="shared" si="143"/>
        <v>37417</v>
      </c>
      <c r="B9190">
        <v>37417</v>
      </c>
      <c r="C9190" t="s">
        <v>23076</v>
      </c>
      <c r="D9190" t="s">
        <v>8781</v>
      </c>
      <c r="E9190" s="363" t="s">
        <v>13625</v>
      </c>
      <c r="F9190"/>
      <c r="G9190"/>
      <c r="H9190"/>
      <c r="I9190" s="615"/>
    </row>
    <row r="9191" spans="1:9" ht="15" x14ac:dyDescent="0.25">
      <c r="A9191" s="609" t="str">
        <f t="shared" si="143"/>
        <v>43590</v>
      </c>
      <c r="B9191">
        <v>43590</v>
      </c>
      <c r="C9191" t="s">
        <v>23077</v>
      </c>
      <c r="D9191" t="s">
        <v>8781</v>
      </c>
      <c r="E9191" s="363" t="s">
        <v>23078</v>
      </c>
      <c r="F9191"/>
      <c r="G9191"/>
      <c r="H9191"/>
      <c r="I9191" s="615"/>
    </row>
    <row r="9192" spans="1:9" ht="15" x14ac:dyDescent="0.25">
      <c r="A9192" s="609" t="str">
        <f t="shared" si="143"/>
        <v>43589</v>
      </c>
      <c r="B9192">
        <v>43589</v>
      </c>
      <c r="C9192" t="s">
        <v>23079</v>
      </c>
      <c r="D9192" t="s">
        <v>8781</v>
      </c>
      <c r="E9192" s="363" t="s">
        <v>9499</v>
      </c>
      <c r="F9192"/>
      <c r="G9192"/>
      <c r="H9192"/>
      <c r="I9192" s="615"/>
    </row>
    <row r="9193" spans="1:9" ht="15" x14ac:dyDescent="0.25">
      <c r="A9193" s="609" t="str">
        <f t="shared" si="143"/>
        <v>34519</v>
      </c>
      <c r="B9193">
        <v>34519</v>
      </c>
      <c r="C9193" t="s">
        <v>23080</v>
      </c>
      <c r="D9193" t="s">
        <v>8781</v>
      </c>
      <c r="E9193" s="363" t="s">
        <v>23081</v>
      </c>
      <c r="F9193"/>
      <c r="G9193"/>
      <c r="H9193"/>
      <c r="I9193" s="615"/>
    </row>
    <row r="9194" spans="1:9" ht="15" x14ac:dyDescent="0.25">
      <c r="A9194" s="609" t="str">
        <f t="shared" si="143"/>
        <v>1649</v>
      </c>
      <c r="B9194">
        <v>1649</v>
      </c>
      <c r="C9194" t="s">
        <v>23082</v>
      </c>
      <c r="D9194" t="s">
        <v>8781</v>
      </c>
      <c r="E9194" s="363" t="s">
        <v>18188</v>
      </c>
      <c r="F9194"/>
      <c r="G9194"/>
      <c r="H9194"/>
      <c r="I9194" s="615"/>
    </row>
    <row r="9195" spans="1:9" ht="15" x14ac:dyDescent="0.25">
      <c r="A9195" s="609" t="str">
        <f t="shared" si="143"/>
        <v>1653</v>
      </c>
      <c r="B9195">
        <v>1653</v>
      </c>
      <c r="C9195" t="s">
        <v>23083</v>
      </c>
      <c r="D9195" t="s">
        <v>8781</v>
      </c>
      <c r="E9195" s="363" t="s">
        <v>14493</v>
      </c>
      <c r="F9195"/>
      <c r="G9195"/>
      <c r="H9195"/>
      <c r="I9195" s="615"/>
    </row>
    <row r="9196" spans="1:9" ht="15" x14ac:dyDescent="0.25">
      <c r="A9196" s="609" t="str">
        <f t="shared" si="143"/>
        <v>1647</v>
      </c>
      <c r="B9196">
        <v>1647</v>
      </c>
      <c r="C9196" t="s">
        <v>23084</v>
      </c>
      <c r="D9196" t="s">
        <v>8781</v>
      </c>
      <c r="E9196" s="363" t="s">
        <v>23085</v>
      </c>
      <c r="F9196"/>
      <c r="G9196"/>
      <c r="H9196"/>
      <c r="I9196" s="615"/>
    </row>
    <row r="9197" spans="1:9" ht="15" x14ac:dyDescent="0.25">
      <c r="A9197" s="609" t="str">
        <f t="shared" si="143"/>
        <v>1648</v>
      </c>
      <c r="B9197">
        <v>1648</v>
      </c>
      <c r="C9197" t="s">
        <v>23086</v>
      </c>
      <c r="D9197" t="s">
        <v>8781</v>
      </c>
      <c r="E9197" s="363" t="s">
        <v>18028</v>
      </c>
      <c r="F9197"/>
      <c r="G9197"/>
      <c r="H9197"/>
      <c r="I9197" s="615"/>
    </row>
    <row r="9198" spans="1:9" ht="15" x14ac:dyDescent="0.25">
      <c r="A9198" s="609" t="str">
        <f t="shared" si="143"/>
        <v>1651</v>
      </c>
      <c r="B9198">
        <v>1651</v>
      </c>
      <c r="C9198" t="s">
        <v>23087</v>
      </c>
      <c r="D9198" t="s">
        <v>8781</v>
      </c>
      <c r="E9198" s="363" t="s">
        <v>23088</v>
      </c>
      <c r="F9198"/>
      <c r="G9198"/>
      <c r="H9198"/>
      <c r="I9198" s="615"/>
    </row>
    <row r="9199" spans="1:9" ht="15" x14ac:dyDescent="0.25">
      <c r="A9199" s="609" t="str">
        <f t="shared" si="143"/>
        <v>1650</v>
      </c>
      <c r="B9199">
        <v>1650</v>
      </c>
      <c r="C9199" t="s">
        <v>23089</v>
      </c>
      <c r="D9199" t="s">
        <v>8781</v>
      </c>
      <c r="E9199" s="363" t="s">
        <v>23090</v>
      </c>
      <c r="F9199"/>
      <c r="G9199"/>
      <c r="H9199"/>
      <c r="I9199" s="615"/>
    </row>
    <row r="9200" spans="1:9" ht="15" x14ac:dyDescent="0.25">
      <c r="A9200" s="609" t="str">
        <f t="shared" ref="A9200:A9263" si="144">IF(ISERROR(SEARCH("/",B9200)=6),TRIM(CLEAN(B9200)),IF(SEARCH("/",B9200)=6,IF(LEN(TRIM(CLEAN(B9200)))=7,LEFT(TRIM(CLEAN(B9200)),6)&amp;"00"&amp;RIGHT(TRIM(CLEAN(B9200)),1),LEFT(TRIM(CLEAN(B9200)),6)&amp;"0"&amp;RIGHT(TRIM(CLEAN(B9200)),2)),TRIM(CLEAN(B9200))))</f>
        <v>1654</v>
      </c>
      <c r="B9200">
        <v>1654</v>
      </c>
      <c r="C9200" t="s">
        <v>23091</v>
      </c>
      <c r="D9200" t="s">
        <v>8781</v>
      </c>
      <c r="E9200" s="363" t="s">
        <v>9237</v>
      </c>
      <c r="F9200"/>
      <c r="G9200"/>
      <c r="H9200"/>
      <c r="I9200" s="615"/>
    </row>
    <row r="9201" spans="1:9" ht="15" x14ac:dyDescent="0.25">
      <c r="A9201" s="609" t="str">
        <f t="shared" si="144"/>
        <v>1652</v>
      </c>
      <c r="B9201">
        <v>1652</v>
      </c>
      <c r="C9201" t="s">
        <v>23092</v>
      </c>
      <c r="D9201" t="s">
        <v>8781</v>
      </c>
      <c r="E9201" s="363" t="s">
        <v>23093</v>
      </c>
      <c r="F9201"/>
      <c r="G9201"/>
      <c r="H9201"/>
      <c r="I9201" s="615"/>
    </row>
    <row r="9202" spans="1:9" ht="15" x14ac:dyDescent="0.25">
      <c r="A9202" s="609" t="str">
        <f t="shared" si="144"/>
        <v>10510</v>
      </c>
      <c r="B9202">
        <v>10510</v>
      </c>
      <c r="C9202" t="s">
        <v>23094</v>
      </c>
      <c r="D9202" t="s">
        <v>8781</v>
      </c>
      <c r="E9202" s="363" t="s">
        <v>23093</v>
      </c>
      <c r="F9202"/>
      <c r="G9202"/>
      <c r="H9202"/>
      <c r="I9202" s="615"/>
    </row>
    <row r="9203" spans="1:9" ht="15" x14ac:dyDescent="0.25">
      <c r="A9203" s="609" t="str">
        <f t="shared" si="144"/>
        <v>1747</v>
      </c>
      <c r="B9203">
        <v>1747</v>
      </c>
      <c r="C9203" t="s">
        <v>23095</v>
      </c>
      <c r="D9203" t="s">
        <v>8781</v>
      </c>
      <c r="E9203" s="363" t="s">
        <v>19581</v>
      </c>
      <c r="F9203"/>
      <c r="G9203"/>
      <c r="H9203"/>
      <c r="I9203" s="615"/>
    </row>
    <row r="9204" spans="1:9" ht="15" x14ac:dyDescent="0.25">
      <c r="A9204" s="609" t="str">
        <f t="shared" si="144"/>
        <v>1744</v>
      </c>
      <c r="B9204">
        <v>1744</v>
      </c>
      <c r="C9204" t="s">
        <v>23096</v>
      </c>
      <c r="D9204" t="s">
        <v>8781</v>
      </c>
      <c r="E9204" s="363" t="s">
        <v>23097</v>
      </c>
      <c r="F9204"/>
      <c r="G9204"/>
      <c r="H9204"/>
      <c r="I9204" s="615"/>
    </row>
    <row r="9205" spans="1:9" ht="15" x14ac:dyDescent="0.25">
      <c r="A9205" s="609" t="str">
        <f t="shared" si="144"/>
        <v>1743</v>
      </c>
      <c r="B9205">
        <v>1743</v>
      </c>
      <c r="C9205" t="s">
        <v>23098</v>
      </c>
      <c r="D9205" t="s">
        <v>8781</v>
      </c>
      <c r="E9205" s="363" t="s">
        <v>23099</v>
      </c>
      <c r="F9205"/>
      <c r="G9205"/>
      <c r="H9205"/>
      <c r="I9205" s="615"/>
    </row>
    <row r="9206" spans="1:9" ht="15" x14ac:dyDescent="0.25">
      <c r="A9206" s="609" t="str">
        <f t="shared" si="144"/>
        <v>39640</v>
      </c>
      <c r="B9206">
        <v>39640</v>
      </c>
      <c r="C9206" t="s">
        <v>23100</v>
      </c>
      <c r="D9206" t="s">
        <v>8781</v>
      </c>
      <c r="E9206" s="363" t="s">
        <v>9360</v>
      </c>
      <c r="F9206"/>
      <c r="G9206"/>
      <c r="H9206"/>
      <c r="I9206" s="615"/>
    </row>
    <row r="9207" spans="1:9" ht="15" x14ac:dyDescent="0.25">
      <c r="A9207" s="609" t="str">
        <f t="shared" si="144"/>
        <v>11013</v>
      </c>
      <c r="B9207">
        <v>11013</v>
      </c>
      <c r="C9207" t="s">
        <v>23101</v>
      </c>
      <c r="D9207" t="s">
        <v>8781</v>
      </c>
      <c r="E9207" s="363" t="s">
        <v>17888</v>
      </c>
      <c r="F9207"/>
      <c r="G9207"/>
      <c r="H9207"/>
      <c r="I9207" s="615"/>
    </row>
    <row r="9208" spans="1:9" ht="15" x14ac:dyDescent="0.25">
      <c r="A9208" s="609" t="str">
        <f t="shared" si="144"/>
        <v>11017</v>
      </c>
      <c r="B9208">
        <v>11017</v>
      </c>
      <c r="C9208" t="s">
        <v>23102</v>
      </c>
      <c r="D9208" t="s">
        <v>8781</v>
      </c>
      <c r="E9208" s="363" t="s">
        <v>17966</v>
      </c>
      <c r="F9208"/>
      <c r="G9208"/>
      <c r="H9208"/>
      <c r="I9208" s="615"/>
    </row>
    <row r="9209" spans="1:9" ht="15" x14ac:dyDescent="0.25">
      <c r="A9209" s="609" t="str">
        <f t="shared" si="144"/>
        <v>20236</v>
      </c>
      <c r="B9209">
        <v>20236</v>
      </c>
      <c r="C9209" t="s">
        <v>23103</v>
      </c>
      <c r="D9209" t="s">
        <v>8781</v>
      </c>
      <c r="E9209" s="363" t="s">
        <v>10103</v>
      </c>
      <c r="F9209"/>
      <c r="G9209"/>
      <c r="H9209"/>
      <c r="I9209" s="615"/>
    </row>
    <row r="9210" spans="1:9" ht="15" x14ac:dyDescent="0.25">
      <c r="A9210" s="609" t="str">
        <f t="shared" si="144"/>
        <v>7215</v>
      </c>
      <c r="B9210">
        <v>7215</v>
      </c>
      <c r="C9210" t="s">
        <v>23104</v>
      </c>
      <c r="D9210" t="s">
        <v>8781</v>
      </c>
      <c r="E9210" s="363" t="s">
        <v>17900</v>
      </c>
      <c r="F9210"/>
      <c r="G9210"/>
      <c r="H9210"/>
      <c r="I9210" s="615"/>
    </row>
    <row r="9211" spans="1:9" ht="15" x14ac:dyDescent="0.25">
      <c r="A9211" s="609" t="str">
        <f t="shared" si="144"/>
        <v>7216</v>
      </c>
      <c r="B9211">
        <v>7216</v>
      </c>
      <c r="C9211" t="s">
        <v>23105</v>
      </c>
      <c r="D9211" t="s">
        <v>8781</v>
      </c>
      <c r="E9211" s="363" t="s">
        <v>23106</v>
      </c>
      <c r="F9211"/>
      <c r="G9211"/>
      <c r="H9211"/>
      <c r="I9211" s="615"/>
    </row>
    <row r="9212" spans="1:9" ht="15" x14ac:dyDescent="0.25">
      <c r="A9212" s="609" t="str">
        <f t="shared" si="144"/>
        <v>20235</v>
      </c>
      <c r="B9212">
        <v>20235</v>
      </c>
      <c r="C9212" t="s">
        <v>23107</v>
      </c>
      <c r="D9212" t="s">
        <v>8781</v>
      </c>
      <c r="E9212" s="363" t="s">
        <v>23108</v>
      </c>
      <c r="F9212"/>
      <c r="G9212"/>
      <c r="H9212"/>
      <c r="I9212" s="615"/>
    </row>
    <row r="9213" spans="1:9" ht="15" x14ac:dyDescent="0.25">
      <c r="A9213" s="609" t="str">
        <f t="shared" si="144"/>
        <v>7181</v>
      </c>
      <c r="B9213">
        <v>7181</v>
      </c>
      <c r="C9213" t="s">
        <v>23109</v>
      </c>
      <c r="D9213" t="s">
        <v>8781</v>
      </c>
      <c r="E9213" s="363" t="s">
        <v>9818</v>
      </c>
      <c r="F9213"/>
      <c r="G9213"/>
      <c r="H9213"/>
      <c r="I9213" s="615"/>
    </row>
    <row r="9214" spans="1:9" ht="15" x14ac:dyDescent="0.25">
      <c r="A9214" s="609" t="str">
        <f t="shared" si="144"/>
        <v>40742</v>
      </c>
      <c r="B9214">
        <v>40742</v>
      </c>
      <c r="C9214" t="s">
        <v>23110</v>
      </c>
      <c r="D9214" t="s">
        <v>8781</v>
      </c>
      <c r="E9214" s="363" t="s">
        <v>10138</v>
      </c>
      <c r="F9214"/>
      <c r="G9214"/>
      <c r="H9214"/>
      <c r="I9214" s="615"/>
    </row>
    <row r="9215" spans="1:9" ht="15" x14ac:dyDescent="0.25">
      <c r="A9215" s="609" t="str">
        <f t="shared" si="144"/>
        <v>7214</v>
      </c>
      <c r="B9215">
        <v>7214</v>
      </c>
      <c r="C9215" t="s">
        <v>23111</v>
      </c>
      <c r="D9215" t="s">
        <v>8781</v>
      </c>
      <c r="E9215" s="363" t="s">
        <v>19406</v>
      </c>
      <c r="F9215"/>
      <c r="G9215"/>
      <c r="H9215"/>
      <c r="I9215" s="615"/>
    </row>
    <row r="9216" spans="1:9" ht="15" x14ac:dyDescent="0.25">
      <c r="A9216" s="609" t="str">
        <f t="shared" si="144"/>
        <v>7219</v>
      </c>
      <c r="B9216">
        <v>7219</v>
      </c>
      <c r="C9216" t="s">
        <v>23112</v>
      </c>
      <c r="D9216" t="s">
        <v>8781</v>
      </c>
      <c r="E9216" s="363" t="s">
        <v>19335</v>
      </c>
      <c r="F9216"/>
      <c r="G9216"/>
      <c r="H9216"/>
      <c r="I9216" s="615"/>
    </row>
    <row r="9217" spans="1:9" ht="15" x14ac:dyDescent="0.25">
      <c r="A9217" s="609" t="str">
        <f t="shared" si="144"/>
        <v>37972</v>
      </c>
      <c r="B9217">
        <v>37972</v>
      </c>
      <c r="C9217" t="s">
        <v>23113</v>
      </c>
      <c r="D9217" t="s">
        <v>8781</v>
      </c>
      <c r="E9217" s="363" t="s">
        <v>10138</v>
      </c>
      <c r="F9217"/>
      <c r="G9217"/>
      <c r="H9217"/>
      <c r="I9217" s="615"/>
    </row>
    <row r="9218" spans="1:9" ht="15" x14ac:dyDescent="0.25">
      <c r="A9218" s="609" t="str">
        <f t="shared" si="144"/>
        <v>37973</v>
      </c>
      <c r="B9218">
        <v>37973</v>
      </c>
      <c r="C9218" t="s">
        <v>23114</v>
      </c>
      <c r="D9218" t="s">
        <v>8781</v>
      </c>
      <c r="E9218" s="363" t="s">
        <v>10225</v>
      </c>
      <c r="F9218"/>
      <c r="G9218"/>
      <c r="H9218"/>
      <c r="I9218" s="615"/>
    </row>
    <row r="9219" spans="1:9" ht="15" x14ac:dyDescent="0.25">
      <c r="A9219" s="609" t="str">
        <f t="shared" si="144"/>
        <v>37971</v>
      </c>
      <c r="B9219">
        <v>37971</v>
      </c>
      <c r="C9219" t="s">
        <v>23115</v>
      </c>
      <c r="D9219" t="s">
        <v>8781</v>
      </c>
      <c r="E9219" s="363" t="s">
        <v>9969</v>
      </c>
      <c r="F9219"/>
      <c r="G9219"/>
      <c r="H9219"/>
      <c r="I9219" s="615"/>
    </row>
    <row r="9220" spans="1:9" ht="15" x14ac:dyDescent="0.25">
      <c r="A9220" s="609" t="str">
        <f t="shared" si="144"/>
        <v>20094</v>
      </c>
      <c r="B9220">
        <v>20094</v>
      </c>
      <c r="C9220" t="s">
        <v>23116</v>
      </c>
      <c r="D9220" t="s">
        <v>8781</v>
      </c>
      <c r="E9220" s="363" t="s">
        <v>23117</v>
      </c>
      <c r="F9220"/>
      <c r="G9220"/>
      <c r="H9220"/>
      <c r="I9220" s="615"/>
    </row>
    <row r="9221" spans="1:9" ht="15" x14ac:dyDescent="0.25">
      <c r="A9221" s="609" t="str">
        <f t="shared" si="144"/>
        <v>20095</v>
      </c>
      <c r="B9221">
        <v>20095</v>
      </c>
      <c r="C9221" t="s">
        <v>23118</v>
      </c>
      <c r="D9221" t="s">
        <v>8781</v>
      </c>
      <c r="E9221" s="363" t="s">
        <v>23119</v>
      </c>
      <c r="F9221"/>
      <c r="G9221"/>
      <c r="H9221"/>
      <c r="I9221" s="615"/>
    </row>
    <row r="9222" spans="1:9" ht="15" x14ac:dyDescent="0.25">
      <c r="A9222" s="609" t="str">
        <f t="shared" si="144"/>
        <v>1954</v>
      </c>
      <c r="B9222">
        <v>1954</v>
      </c>
      <c r="C9222" t="s">
        <v>23120</v>
      </c>
      <c r="D9222" t="s">
        <v>8781</v>
      </c>
      <c r="E9222" s="363" t="s">
        <v>23121</v>
      </c>
      <c r="F9222"/>
      <c r="G9222"/>
      <c r="H9222"/>
      <c r="I9222" s="615"/>
    </row>
    <row r="9223" spans="1:9" ht="15" x14ac:dyDescent="0.25">
      <c r="A9223" s="609" t="str">
        <f t="shared" si="144"/>
        <v>1926</v>
      </c>
      <c r="B9223">
        <v>1926</v>
      </c>
      <c r="C9223" t="s">
        <v>23122</v>
      </c>
      <c r="D9223" t="s">
        <v>8781</v>
      </c>
      <c r="E9223" s="363" t="s">
        <v>9800</v>
      </c>
      <c r="F9223"/>
      <c r="G9223"/>
      <c r="H9223"/>
      <c r="I9223" s="615"/>
    </row>
    <row r="9224" spans="1:9" ht="15" x14ac:dyDescent="0.25">
      <c r="A9224" s="609" t="str">
        <f t="shared" si="144"/>
        <v>1927</v>
      </c>
      <c r="B9224">
        <v>1927</v>
      </c>
      <c r="C9224" t="s">
        <v>23123</v>
      </c>
      <c r="D9224" t="s">
        <v>8781</v>
      </c>
      <c r="E9224" s="363" t="s">
        <v>21623</v>
      </c>
      <c r="F9224"/>
      <c r="G9224"/>
      <c r="H9224"/>
      <c r="I9224" s="615"/>
    </row>
    <row r="9225" spans="1:9" ht="15" x14ac:dyDescent="0.25">
      <c r="A9225" s="609" t="str">
        <f t="shared" si="144"/>
        <v>1923</v>
      </c>
      <c r="B9225">
        <v>1923</v>
      </c>
      <c r="C9225" t="s">
        <v>23124</v>
      </c>
      <c r="D9225" t="s">
        <v>8781</v>
      </c>
      <c r="E9225" s="363" t="s">
        <v>8907</v>
      </c>
      <c r="F9225"/>
      <c r="G9225"/>
      <c r="H9225"/>
      <c r="I9225" s="615"/>
    </row>
    <row r="9226" spans="1:9" ht="15" x14ac:dyDescent="0.25">
      <c r="A9226" s="609" t="str">
        <f t="shared" si="144"/>
        <v>1929</v>
      </c>
      <c r="B9226">
        <v>1929</v>
      </c>
      <c r="C9226" t="s">
        <v>23125</v>
      </c>
      <c r="D9226" t="s">
        <v>8781</v>
      </c>
      <c r="E9226" s="363" t="s">
        <v>9898</v>
      </c>
      <c r="F9226"/>
      <c r="G9226"/>
      <c r="H9226"/>
      <c r="I9226" s="615"/>
    </row>
    <row r="9227" spans="1:9" ht="15" x14ac:dyDescent="0.25">
      <c r="A9227" s="609" t="str">
        <f t="shared" si="144"/>
        <v>1930</v>
      </c>
      <c r="B9227">
        <v>1930</v>
      </c>
      <c r="C9227" t="s">
        <v>23126</v>
      </c>
      <c r="D9227" t="s">
        <v>8781</v>
      </c>
      <c r="E9227" s="363" t="s">
        <v>14579</v>
      </c>
      <c r="F9227"/>
      <c r="G9227"/>
      <c r="H9227"/>
      <c r="I9227" s="615"/>
    </row>
    <row r="9228" spans="1:9" ht="15" x14ac:dyDescent="0.25">
      <c r="A9228" s="609" t="str">
        <f t="shared" si="144"/>
        <v>1924</v>
      </c>
      <c r="B9228">
        <v>1924</v>
      </c>
      <c r="C9228" t="s">
        <v>23127</v>
      </c>
      <c r="D9228" t="s">
        <v>8781</v>
      </c>
      <c r="E9228" s="363" t="s">
        <v>18961</v>
      </c>
      <c r="F9228"/>
      <c r="G9228"/>
      <c r="H9228"/>
      <c r="I9228" s="615"/>
    </row>
    <row r="9229" spans="1:9" ht="15" x14ac:dyDescent="0.25">
      <c r="A9229" s="609" t="str">
        <f t="shared" si="144"/>
        <v>1922</v>
      </c>
      <c r="B9229">
        <v>1922</v>
      </c>
      <c r="C9229" t="s">
        <v>23128</v>
      </c>
      <c r="D9229" t="s">
        <v>8781</v>
      </c>
      <c r="E9229" s="363" t="s">
        <v>23129</v>
      </c>
      <c r="F9229"/>
      <c r="G9229"/>
      <c r="H9229"/>
      <c r="I9229" s="615"/>
    </row>
    <row r="9230" spans="1:9" ht="15" x14ac:dyDescent="0.25">
      <c r="A9230" s="609" t="str">
        <f t="shared" si="144"/>
        <v>1953</v>
      </c>
      <c r="B9230">
        <v>1953</v>
      </c>
      <c r="C9230" t="s">
        <v>23130</v>
      </c>
      <c r="D9230" t="s">
        <v>8781</v>
      </c>
      <c r="E9230" s="363" t="s">
        <v>23131</v>
      </c>
      <c r="F9230"/>
      <c r="G9230"/>
      <c r="H9230"/>
      <c r="I9230" s="615"/>
    </row>
    <row r="9231" spans="1:9" ht="15" x14ac:dyDescent="0.25">
      <c r="A9231" s="609" t="str">
        <f t="shared" si="144"/>
        <v>1962</v>
      </c>
      <c r="B9231">
        <v>1962</v>
      </c>
      <c r="C9231" t="s">
        <v>23132</v>
      </c>
      <c r="D9231" t="s">
        <v>8781</v>
      </c>
      <c r="E9231" s="363" t="s">
        <v>23133</v>
      </c>
      <c r="F9231"/>
      <c r="G9231"/>
      <c r="H9231"/>
      <c r="I9231" s="615"/>
    </row>
    <row r="9232" spans="1:9" ht="15" x14ac:dyDescent="0.25">
      <c r="A9232" s="609" t="str">
        <f t="shared" si="144"/>
        <v>1955</v>
      </c>
      <c r="B9232">
        <v>1955</v>
      </c>
      <c r="C9232" t="s">
        <v>23134</v>
      </c>
      <c r="D9232" t="s">
        <v>8781</v>
      </c>
      <c r="E9232" s="363" t="s">
        <v>8815</v>
      </c>
      <c r="F9232"/>
      <c r="G9232"/>
      <c r="H9232"/>
      <c r="I9232" s="615"/>
    </row>
    <row r="9233" spans="1:9" ht="15" x14ac:dyDescent="0.25">
      <c r="A9233" s="609" t="str">
        <f t="shared" si="144"/>
        <v>1956</v>
      </c>
      <c r="B9233">
        <v>1956</v>
      </c>
      <c r="C9233" t="s">
        <v>23135</v>
      </c>
      <c r="D9233" t="s">
        <v>8781</v>
      </c>
      <c r="E9233" s="363" t="s">
        <v>9783</v>
      </c>
      <c r="F9233"/>
      <c r="G9233"/>
      <c r="H9233"/>
      <c r="I9233" s="615"/>
    </row>
    <row r="9234" spans="1:9" ht="15" x14ac:dyDescent="0.25">
      <c r="A9234" s="609" t="str">
        <f t="shared" si="144"/>
        <v>1957</v>
      </c>
      <c r="B9234">
        <v>1957</v>
      </c>
      <c r="C9234" t="s">
        <v>23136</v>
      </c>
      <c r="D9234" t="s">
        <v>8781</v>
      </c>
      <c r="E9234" s="363" t="s">
        <v>10425</v>
      </c>
      <c r="F9234"/>
      <c r="G9234"/>
      <c r="H9234"/>
      <c r="I9234" s="615"/>
    </row>
    <row r="9235" spans="1:9" ht="15" x14ac:dyDescent="0.25">
      <c r="A9235" s="609" t="str">
        <f t="shared" si="144"/>
        <v>1958</v>
      </c>
      <c r="B9235">
        <v>1958</v>
      </c>
      <c r="C9235" t="s">
        <v>23137</v>
      </c>
      <c r="D9235" t="s">
        <v>8781</v>
      </c>
      <c r="E9235" s="363" t="s">
        <v>9152</v>
      </c>
      <c r="F9235"/>
      <c r="G9235"/>
      <c r="H9235"/>
      <c r="I9235" s="615"/>
    </row>
    <row r="9236" spans="1:9" ht="15" x14ac:dyDescent="0.25">
      <c r="A9236" s="609" t="str">
        <f t="shared" si="144"/>
        <v>1959</v>
      </c>
      <c r="B9236">
        <v>1959</v>
      </c>
      <c r="C9236" t="s">
        <v>23138</v>
      </c>
      <c r="D9236" t="s">
        <v>8781</v>
      </c>
      <c r="E9236" s="363" t="s">
        <v>13464</v>
      </c>
      <c r="F9236"/>
      <c r="G9236"/>
      <c r="H9236"/>
      <c r="I9236" s="615"/>
    </row>
    <row r="9237" spans="1:9" ht="15" x14ac:dyDescent="0.25">
      <c r="A9237" s="609" t="str">
        <f t="shared" si="144"/>
        <v>1925</v>
      </c>
      <c r="B9237">
        <v>1925</v>
      </c>
      <c r="C9237" t="s">
        <v>23139</v>
      </c>
      <c r="D9237" t="s">
        <v>8781</v>
      </c>
      <c r="E9237" s="363" t="s">
        <v>23140</v>
      </c>
      <c r="F9237"/>
      <c r="G9237"/>
      <c r="H9237"/>
      <c r="I9237" s="615"/>
    </row>
    <row r="9238" spans="1:9" ht="15" x14ac:dyDescent="0.25">
      <c r="A9238" s="609" t="str">
        <f t="shared" si="144"/>
        <v>1960</v>
      </c>
      <c r="B9238">
        <v>1960</v>
      </c>
      <c r="C9238" t="s">
        <v>23141</v>
      </c>
      <c r="D9238" t="s">
        <v>8781</v>
      </c>
      <c r="E9238" s="363" t="s">
        <v>23142</v>
      </c>
      <c r="F9238"/>
      <c r="G9238"/>
      <c r="H9238"/>
      <c r="I9238" s="615"/>
    </row>
    <row r="9239" spans="1:9" ht="15" x14ac:dyDescent="0.25">
      <c r="A9239" s="609" t="str">
        <f t="shared" si="144"/>
        <v>1961</v>
      </c>
      <c r="B9239">
        <v>1961</v>
      </c>
      <c r="C9239" t="s">
        <v>23143</v>
      </c>
      <c r="D9239" t="s">
        <v>8781</v>
      </c>
      <c r="E9239" s="363" t="s">
        <v>23144</v>
      </c>
      <c r="F9239"/>
      <c r="G9239"/>
      <c r="H9239"/>
      <c r="I9239" s="615"/>
    </row>
    <row r="9240" spans="1:9" ht="15" x14ac:dyDescent="0.25">
      <c r="A9240" s="609" t="str">
        <f t="shared" si="144"/>
        <v>38426</v>
      </c>
      <c r="B9240">
        <v>38426</v>
      </c>
      <c r="C9240" t="s">
        <v>23145</v>
      </c>
      <c r="D9240" t="s">
        <v>8781</v>
      </c>
      <c r="E9240" s="363" t="s">
        <v>23146</v>
      </c>
      <c r="F9240"/>
      <c r="G9240"/>
      <c r="H9240"/>
      <c r="I9240" s="615"/>
    </row>
    <row r="9241" spans="1:9" ht="15" x14ac:dyDescent="0.25">
      <c r="A9241" s="609" t="str">
        <f t="shared" si="144"/>
        <v>38423</v>
      </c>
      <c r="B9241">
        <v>38423</v>
      </c>
      <c r="C9241" t="s">
        <v>23147</v>
      </c>
      <c r="D9241" t="s">
        <v>8781</v>
      </c>
      <c r="E9241" s="363" t="s">
        <v>23148</v>
      </c>
      <c r="F9241"/>
      <c r="G9241"/>
      <c r="H9241"/>
      <c r="I9241" s="615"/>
    </row>
    <row r="9242" spans="1:9" ht="15" x14ac:dyDescent="0.25">
      <c r="A9242" s="609" t="str">
        <f t="shared" si="144"/>
        <v>38421</v>
      </c>
      <c r="B9242">
        <v>38421</v>
      </c>
      <c r="C9242" t="s">
        <v>23149</v>
      </c>
      <c r="D9242" t="s">
        <v>8781</v>
      </c>
      <c r="E9242" s="363" t="s">
        <v>18979</v>
      </c>
      <c r="F9242"/>
      <c r="G9242"/>
      <c r="H9242"/>
      <c r="I9242" s="615"/>
    </row>
    <row r="9243" spans="1:9" ht="15" x14ac:dyDescent="0.25">
      <c r="A9243" s="609" t="str">
        <f t="shared" si="144"/>
        <v>38422</v>
      </c>
      <c r="B9243">
        <v>38422</v>
      </c>
      <c r="C9243" t="s">
        <v>23150</v>
      </c>
      <c r="D9243" t="s">
        <v>8781</v>
      </c>
      <c r="E9243" s="363" t="s">
        <v>16659</v>
      </c>
      <c r="F9243"/>
      <c r="G9243"/>
      <c r="H9243"/>
      <c r="I9243" s="615"/>
    </row>
    <row r="9244" spans="1:9" ht="15" x14ac:dyDescent="0.25">
      <c r="A9244" s="609" t="str">
        <f t="shared" si="144"/>
        <v>39866</v>
      </c>
      <c r="B9244">
        <v>39866</v>
      </c>
      <c r="C9244" t="s">
        <v>23151</v>
      </c>
      <c r="D9244" t="s">
        <v>8781</v>
      </c>
      <c r="E9244" s="363" t="s">
        <v>12563</v>
      </c>
      <c r="F9244"/>
      <c r="G9244"/>
      <c r="H9244"/>
      <c r="I9244" s="615"/>
    </row>
    <row r="9245" spans="1:9" ht="15" x14ac:dyDescent="0.25">
      <c r="A9245" s="609" t="str">
        <f t="shared" si="144"/>
        <v>39867</v>
      </c>
      <c r="B9245">
        <v>39867</v>
      </c>
      <c r="C9245" t="s">
        <v>23152</v>
      </c>
      <c r="D9245" t="s">
        <v>8781</v>
      </c>
      <c r="E9245" s="363" t="s">
        <v>10872</v>
      </c>
      <c r="F9245"/>
      <c r="G9245"/>
      <c r="H9245"/>
      <c r="I9245" s="615"/>
    </row>
    <row r="9246" spans="1:9" ht="15" x14ac:dyDescent="0.25">
      <c r="A9246" s="609" t="str">
        <f t="shared" si="144"/>
        <v>39868</v>
      </c>
      <c r="B9246">
        <v>39868</v>
      </c>
      <c r="C9246" t="s">
        <v>23153</v>
      </c>
      <c r="D9246" t="s">
        <v>8781</v>
      </c>
      <c r="E9246" s="363" t="s">
        <v>18554</v>
      </c>
      <c r="F9246"/>
      <c r="G9246"/>
      <c r="H9246"/>
      <c r="I9246" s="615"/>
    </row>
    <row r="9247" spans="1:9" ht="15" x14ac:dyDescent="0.25">
      <c r="A9247" s="609" t="str">
        <f t="shared" si="144"/>
        <v>37999</v>
      </c>
      <c r="B9247">
        <v>37999</v>
      </c>
      <c r="C9247" t="s">
        <v>23154</v>
      </c>
      <c r="D9247" t="s">
        <v>8781</v>
      </c>
      <c r="E9247" s="363" t="s">
        <v>10341</v>
      </c>
      <c r="F9247"/>
      <c r="G9247"/>
      <c r="H9247"/>
      <c r="I9247" s="615"/>
    </row>
    <row r="9248" spans="1:9" ht="15" x14ac:dyDescent="0.25">
      <c r="A9248" s="609" t="str">
        <f t="shared" si="144"/>
        <v>38000</v>
      </c>
      <c r="B9248">
        <v>38000</v>
      </c>
      <c r="C9248" t="s">
        <v>23155</v>
      </c>
      <c r="D9248" t="s">
        <v>8781</v>
      </c>
      <c r="E9248" s="363" t="s">
        <v>10102</v>
      </c>
      <c r="F9248"/>
      <c r="G9248"/>
      <c r="H9248"/>
      <c r="I9248" s="615"/>
    </row>
    <row r="9249" spans="1:9" ht="15" x14ac:dyDescent="0.25">
      <c r="A9249" s="609" t="str">
        <f t="shared" si="144"/>
        <v>38129</v>
      </c>
      <c r="B9249">
        <v>38129</v>
      </c>
      <c r="C9249" t="s">
        <v>23156</v>
      </c>
      <c r="D9249" t="s">
        <v>8781</v>
      </c>
      <c r="E9249" s="363" t="s">
        <v>13135</v>
      </c>
      <c r="F9249"/>
      <c r="G9249"/>
      <c r="H9249"/>
      <c r="I9249" s="615"/>
    </row>
    <row r="9250" spans="1:9" ht="15" x14ac:dyDescent="0.25">
      <c r="A9250" s="609" t="str">
        <f t="shared" si="144"/>
        <v>38025</v>
      </c>
      <c r="B9250">
        <v>38025</v>
      </c>
      <c r="C9250" t="s">
        <v>23157</v>
      </c>
      <c r="D9250" t="s">
        <v>8781</v>
      </c>
      <c r="E9250" s="363" t="s">
        <v>11386</v>
      </c>
      <c r="F9250"/>
      <c r="G9250"/>
      <c r="H9250"/>
      <c r="I9250" s="615"/>
    </row>
    <row r="9251" spans="1:9" ht="15" x14ac:dyDescent="0.25">
      <c r="A9251" s="609" t="str">
        <f t="shared" si="144"/>
        <v>38026</v>
      </c>
      <c r="B9251">
        <v>38026</v>
      </c>
      <c r="C9251" t="s">
        <v>23158</v>
      </c>
      <c r="D9251" t="s">
        <v>8781</v>
      </c>
      <c r="E9251" s="363" t="s">
        <v>18315</v>
      </c>
      <c r="F9251"/>
      <c r="G9251"/>
      <c r="H9251"/>
      <c r="I9251" s="615"/>
    </row>
    <row r="9252" spans="1:9" ht="15" x14ac:dyDescent="0.25">
      <c r="A9252" s="609" t="str">
        <f t="shared" si="144"/>
        <v>1858</v>
      </c>
      <c r="B9252">
        <v>1858</v>
      </c>
      <c r="C9252" t="s">
        <v>23159</v>
      </c>
      <c r="D9252" t="s">
        <v>8781</v>
      </c>
      <c r="E9252" s="363" t="s">
        <v>23160</v>
      </c>
      <c r="F9252"/>
      <c r="G9252"/>
      <c r="H9252"/>
      <c r="I9252" s="615"/>
    </row>
    <row r="9253" spans="1:9" ht="15" x14ac:dyDescent="0.25">
      <c r="A9253" s="609" t="str">
        <f t="shared" si="144"/>
        <v>1844</v>
      </c>
      <c r="B9253">
        <v>1844</v>
      </c>
      <c r="C9253" t="s">
        <v>23161</v>
      </c>
      <c r="D9253" t="s">
        <v>8781</v>
      </c>
      <c r="E9253" s="363" t="s">
        <v>23162</v>
      </c>
      <c r="F9253"/>
      <c r="G9253"/>
      <c r="H9253"/>
      <c r="I9253" s="615"/>
    </row>
    <row r="9254" spans="1:9" ht="15" x14ac:dyDescent="0.25">
      <c r="A9254" s="609" t="str">
        <f t="shared" si="144"/>
        <v>1863</v>
      </c>
      <c r="B9254">
        <v>1863</v>
      </c>
      <c r="C9254" t="s">
        <v>23163</v>
      </c>
      <c r="D9254" t="s">
        <v>8781</v>
      </c>
      <c r="E9254" s="363" t="s">
        <v>19554</v>
      </c>
      <c r="F9254"/>
      <c r="G9254"/>
      <c r="H9254"/>
      <c r="I9254" s="615"/>
    </row>
    <row r="9255" spans="1:9" ht="15" x14ac:dyDescent="0.25">
      <c r="A9255" s="609" t="str">
        <f t="shared" si="144"/>
        <v>1865</v>
      </c>
      <c r="B9255">
        <v>1865</v>
      </c>
      <c r="C9255" t="s">
        <v>23164</v>
      </c>
      <c r="D9255" t="s">
        <v>8781</v>
      </c>
      <c r="E9255" s="363" t="s">
        <v>18712</v>
      </c>
      <c r="F9255"/>
      <c r="G9255"/>
      <c r="H9255"/>
      <c r="I9255" s="615"/>
    </row>
    <row r="9256" spans="1:9" ht="15" x14ac:dyDescent="0.25">
      <c r="A9256" s="609" t="str">
        <f t="shared" si="144"/>
        <v>36355</v>
      </c>
      <c r="B9256">
        <v>36355</v>
      </c>
      <c r="C9256" t="s">
        <v>23165</v>
      </c>
      <c r="D9256" t="s">
        <v>8781</v>
      </c>
      <c r="E9256" s="363" t="s">
        <v>10868</v>
      </c>
      <c r="F9256"/>
      <c r="G9256"/>
      <c r="H9256"/>
      <c r="I9256" s="615"/>
    </row>
    <row r="9257" spans="1:9" ht="15" x14ac:dyDescent="0.25">
      <c r="A9257" s="609" t="str">
        <f t="shared" si="144"/>
        <v>36356</v>
      </c>
      <c r="B9257">
        <v>36356</v>
      </c>
      <c r="C9257" t="s">
        <v>23166</v>
      </c>
      <c r="D9257" t="s">
        <v>8781</v>
      </c>
      <c r="E9257" s="363" t="s">
        <v>10332</v>
      </c>
      <c r="F9257"/>
      <c r="G9257"/>
      <c r="H9257"/>
      <c r="I9257" s="615"/>
    </row>
    <row r="9258" spans="1:9" ht="15" x14ac:dyDescent="0.25">
      <c r="A9258" s="609" t="str">
        <f t="shared" si="144"/>
        <v>1932</v>
      </c>
      <c r="B9258">
        <v>1932</v>
      </c>
      <c r="C9258" t="s">
        <v>23167</v>
      </c>
      <c r="D9258" t="s">
        <v>8781</v>
      </c>
      <c r="E9258" s="363" t="s">
        <v>23085</v>
      </c>
      <c r="F9258"/>
      <c r="G9258"/>
      <c r="H9258"/>
      <c r="I9258" s="615"/>
    </row>
    <row r="9259" spans="1:9" ht="15" x14ac:dyDescent="0.25">
      <c r="A9259" s="609" t="str">
        <f t="shared" si="144"/>
        <v>1933</v>
      </c>
      <c r="B9259">
        <v>1933</v>
      </c>
      <c r="C9259" t="s">
        <v>23168</v>
      </c>
      <c r="D9259" t="s">
        <v>8781</v>
      </c>
      <c r="E9259" s="363" t="s">
        <v>13101</v>
      </c>
      <c r="F9259"/>
      <c r="G9259"/>
      <c r="H9259"/>
      <c r="I9259" s="615"/>
    </row>
    <row r="9260" spans="1:9" ht="15" x14ac:dyDescent="0.25">
      <c r="A9260" s="609" t="str">
        <f t="shared" si="144"/>
        <v>1951</v>
      </c>
      <c r="B9260">
        <v>1951</v>
      </c>
      <c r="C9260" t="s">
        <v>23169</v>
      </c>
      <c r="D9260" t="s">
        <v>8781</v>
      </c>
      <c r="E9260" s="363" t="s">
        <v>11742</v>
      </c>
      <c r="F9260"/>
      <c r="G9260"/>
      <c r="H9260"/>
      <c r="I9260" s="615"/>
    </row>
    <row r="9261" spans="1:9" ht="15" x14ac:dyDescent="0.25">
      <c r="A9261" s="609" t="str">
        <f t="shared" si="144"/>
        <v>1966</v>
      </c>
      <c r="B9261">
        <v>1966</v>
      </c>
      <c r="C9261" t="s">
        <v>23170</v>
      </c>
      <c r="D9261" t="s">
        <v>8781</v>
      </c>
      <c r="E9261" s="363" t="s">
        <v>23171</v>
      </c>
      <c r="F9261"/>
      <c r="G9261"/>
      <c r="H9261"/>
      <c r="I9261" s="615"/>
    </row>
    <row r="9262" spans="1:9" ht="15" x14ac:dyDescent="0.25">
      <c r="A9262" s="609" t="str">
        <f t="shared" si="144"/>
        <v>1952</v>
      </c>
      <c r="B9262">
        <v>1952</v>
      </c>
      <c r="C9262" t="s">
        <v>23172</v>
      </c>
      <c r="D9262" t="s">
        <v>8781</v>
      </c>
      <c r="E9262" s="363" t="s">
        <v>23173</v>
      </c>
      <c r="F9262"/>
      <c r="G9262"/>
      <c r="H9262"/>
      <c r="I9262" s="615"/>
    </row>
    <row r="9263" spans="1:9" ht="15" x14ac:dyDescent="0.25">
      <c r="A9263" s="609" t="str">
        <f t="shared" si="144"/>
        <v>20104</v>
      </c>
      <c r="B9263">
        <v>20104</v>
      </c>
      <c r="C9263" t="s">
        <v>23174</v>
      </c>
      <c r="D9263" t="s">
        <v>8781</v>
      </c>
      <c r="E9263" s="363" t="s">
        <v>23175</v>
      </c>
      <c r="F9263"/>
      <c r="G9263"/>
      <c r="H9263"/>
      <c r="I9263" s="615"/>
    </row>
    <row r="9264" spans="1:9" ht="15" x14ac:dyDescent="0.25">
      <c r="A9264" s="609" t="str">
        <f t="shared" ref="A9264:A9327" si="145">IF(ISERROR(SEARCH("/",B9264)=6),TRIM(CLEAN(B9264)),IF(SEARCH("/",B9264)=6,IF(LEN(TRIM(CLEAN(B9264)))=7,LEFT(TRIM(CLEAN(B9264)),6)&amp;"00"&amp;RIGHT(TRIM(CLEAN(B9264)),1),LEFT(TRIM(CLEAN(B9264)),6)&amp;"0"&amp;RIGHT(TRIM(CLEAN(B9264)),2)),TRIM(CLEAN(B9264))))</f>
        <v>20105</v>
      </c>
      <c r="B9264">
        <v>20105</v>
      </c>
      <c r="C9264" t="s">
        <v>23176</v>
      </c>
      <c r="D9264" t="s">
        <v>8781</v>
      </c>
      <c r="E9264" s="363" t="s">
        <v>23177</v>
      </c>
      <c r="F9264"/>
      <c r="G9264"/>
      <c r="H9264"/>
      <c r="I9264" s="615"/>
    </row>
    <row r="9265" spans="1:9" ht="15" x14ac:dyDescent="0.25">
      <c r="A9265" s="609" t="str">
        <f t="shared" si="145"/>
        <v>1965</v>
      </c>
      <c r="B9265">
        <v>1965</v>
      </c>
      <c r="C9265" t="s">
        <v>23178</v>
      </c>
      <c r="D9265" t="s">
        <v>8781</v>
      </c>
      <c r="E9265" s="363" t="s">
        <v>23179</v>
      </c>
      <c r="F9265"/>
      <c r="G9265"/>
      <c r="H9265"/>
      <c r="I9265" s="615"/>
    </row>
    <row r="9266" spans="1:9" ht="15" x14ac:dyDescent="0.25">
      <c r="A9266" s="609" t="str">
        <f t="shared" si="145"/>
        <v>10765</v>
      </c>
      <c r="B9266">
        <v>10765</v>
      </c>
      <c r="C9266" t="s">
        <v>23180</v>
      </c>
      <c r="D9266" t="s">
        <v>8781</v>
      </c>
      <c r="E9266" s="363" t="s">
        <v>10235</v>
      </c>
      <c r="F9266"/>
      <c r="G9266"/>
      <c r="H9266"/>
      <c r="I9266" s="615"/>
    </row>
    <row r="9267" spans="1:9" ht="15" x14ac:dyDescent="0.25">
      <c r="A9267" s="609" t="str">
        <f t="shared" si="145"/>
        <v>10767</v>
      </c>
      <c r="B9267">
        <v>10767</v>
      </c>
      <c r="C9267" t="s">
        <v>23181</v>
      </c>
      <c r="D9267" t="s">
        <v>8781</v>
      </c>
      <c r="E9267" s="363" t="s">
        <v>21036</v>
      </c>
      <c r="F9267"/>
      <c r="G9267"/>
      <c r="H9267"/>
      <c r="I9267" s="615"/>
    </row>
    <row r="9268" spans="1:9" ht="15" x14ac:dyDescent="0.25">
      <c r="A9268" s="609" t="str">
        <f t="shared" si="145"/>
        <v>1970</v>
      </c>
      <c r="B9268">
        <v>1970</v>
      </c>
      <c r="C9268" t="s">
        <v>23182</v>
      </c>
      <c r="D9268" t="s">
        <v>8781</v>
      </c>
      <c r="E9268" s="363" t="s">
        <v>23183</v>
      </c>
      <c r="F9268"/>
      <c r="G9268"/>
      <c r="H9268"/>
      <c r="I9268" s="615"/>
    </row>
    <row r="9269" spans="1:9" ht="15" x14ac:dyDescent="0.25">
      <c r="A9269" s="609" t="str">
        <f t="shared" si="145"/>
        <v>1967</v>
      </c>
      <c r="B9269">
        <v>1967</v>
      </c>
      <c r="C9269" t="s">
        <v>23184</v>
      </c>
      <c r="D9269" t="s">
        <v>8781</v>
      </c>
      <c r="E9269" s="363" t="s">
        <v>8939</v>
      </c>
      <c r="F9269"/>
      <c r="G9269"/>
      <c r="H9269"/>
      <c r="I9269" s="615"/>
    </row>
    <row r="9270" spans="1:9" ht="15" x14ac:dyDescent="0.25">
      <c r="A9270" s="609" t="str">
        <f t="shared" si="145"/>
        <v>1968</v>
      </c>
      <c r="B9270">
        <v>1968</v>
      </c>
      <c r="C9270" t="s">
        <v>23185</v>
      </c>
      <c r="D9270" t="s">
        <v>8781</v>
      </c>
      <c r="E9270" s="363" t="s">
        <v>10126</v>
      </c>
      <c r="F9270"/>
      <c r="G9270"/>
      <c r="H9270"/>
      <c r="I9270" s="615"/>
    </row>
    <row r="9271" spans="1:9" ht="15" x14ac:dyDescent="0.25">
      <c r="A9271" s="609" t="str">
        <f t="shared" si="145"/>
        <v>1969</v>
      </c>
      <c r="B9271">
        <v>1969</v>
      </c>
      <c r="C9271" t="s">
        <v>23186</v>
      </c>
      <c r="D9271" t="s">
        <v>8781</v>
      </c>
      <c r="E9271" s="363" t="s">
        <v>23187</v>
      </c>
      <c r="F9271"/>
      <c r="G9271"/>
      <c r="H9271"/>
      <c r="I9271" s="615"/>
    </row>
    <row r="9272" spans="1:9" ht="15" x14ac:dyDescent="0.25">
      <c r="A9272" s="609" t="str">
        <f t="shared" si="145"/>
        <v>1839</v>
      </c>
      <c r="B9272">
        <v>1839</v>
      </c>
      <c r="C9272" t="s">
        <v>23188</v>
      </c>
      <c r="D9272" t="s">
        <v>8781</v>
      </c>
      <c r="E9272" s="363" t="s">
        <v>23189</v>
      </c>
      <c r="F9272"/>
      <c r="G9272"/>
      <c r="H9272"/>
      <c r="I9272" s="615"/>
    </row>
    <row r="9273" spans="1:9" ht="15" x14ac:dyDescent="0.25">
      <c r="A9273" s="609" t="str">
        <f t="shared" si="145"/>
        <v>1835</v>
      </c>
      <c r="B9273">
        <v>1835</v>
      </c>
      <c r="C9273" t="s">
        <v>23190</v>
      </c>
      <c r="D9273" t="s">
        <v>8781</v>
      </c>
      <c r="E9273" s="363" t="s">
        <v>9367</v>
      </c>
      <c r="F9273"/>
      <c r="G9273"/>
      <c r="H9273"/>
      <c r="I9273" s="615"/>
    </row>
    <row r="9274" spans="1:9" ht="15" x14ac:dyDescent="0.25">
      <c r="A9274" s="609" t="str">
        <f t="shared" si="145"/>
        <v>1823</v>
      </c>
      <c r="B9274">
        <v>1823</v>
      </c>
      <c r="C9274" t="s">
        <v>23191</v>
      </c>
      <c r="D9274" t="s">
        <v>8781</v>
      </c>
      <c r="E9274" s="363" t="s">
        <v>18902</v>
      </c>
      <c r="F9274"/>
      <c r="G9274"/>
      <c r="H9274"/>
      <c r="I9274" s="615"/>
    </row>
    <row r="9275" spans="1:9" ht="15" x14ac:dyDescent="0.25">
      <c r="A9275" s="609" t="str">
        <f t="shared" si="145"/>
        <v>1827</v>
      </c>
      <c r="B9275">
        <v>1827</v>
      </c>
      <c r="C9275" t="s">
        <v>23192</v>
      </c>
      <c r="D9275" t="s">
        <v>8781</v>
      </c>
      <c r="E9275" s="363" t="s">
        <v>23193</v>
      </c>
      <c r="F9275"/>
      <c r="G9275"/>
      <c r="H9275"/>
      <c r="I9275" s="615"/>
    </row>
    <row r="9276" spans="1:9" ht="15" x14ac:dyDescent="0.25">
      <c r="A9276" s="609" t="str">
        <f t="shared" si="145"/>
        <v>1831</v>
      </c>
      <c r="B9276">
        <v>1831</v>
      </c>
      <c r="C9276" t="s">
        <v>23194</v>
      </c>
      <c r="D9276" t="s">
        <v>8781</v>
      </c>
      <c r="E9276" s="363" t="s">
        <v>8803</v>
      </c>
      <c r="F9276"/>
      <c r="G9276"/>
      <c r="H9276"/>
      <c r="I9276" s="615"/>
    </row>
    <row r="9277" spans="1:9" ht="15" x14ac:dyDescent="0.25">
      <c r="A9277" s="609" t="str">
        <f t="shared" si="145"/>
        <v>1825</v>
      </c>
      <c r="B9277">
        <v>1825</v>
      </c>
      <c r="C9277" t="s">
        <v>23195</v>
      </c>
      <c r="D9277" t="s">
        <v>8781</v>
      </c>
      <c r="E9277" s="363" t="s">
        <v>19347</v>
      </c>
      <c r="F9277"/>
      <c r="G9277"/>
      <c r="H9277"/>
      <c r="I9277" s="615"/>
    </row>
    <row r="9278" spans="1:9" ht="15" x14ac:dyDescent="0.25">
      <c r="A9278" s="609" t="str">
        <f t="shared" si="145"/>
        <v>1828</v>
      </c>
      <c r="B9278">
        <v>1828</v>
      </c>
      <c r="C9278" t="s">
        <v>23196</v>
      </c>
      <c r="D9278" t="s">
        <v>8781</v>
      </c>
      <c r="E9278" s="363" t="s">
        <v>23197</v>
      </c>
      <c r="F9278"/>
      <c r="G9278"/>
      <c r="H9278"/>
      <c r="I9278" s="615"/>
    </row>
    <row r="9279" spans="1:9" ht="15" x14ac:dyDescent="0.25">
      <c r="A9279" s="609" t="str">
        <f t="shared" si="145"/>
        <v>1845</v>
      </c>
      <c r="B9279">
        <v>1845</v>
      </c>
      <c r="C9279" t="s">
        <v>23198</v>
      </c>
      <c r="D9279" t="s">
        <v>8781</v>
      </c>
      <c r="E9279" s="363" t="s">
        <v>19830</v>
      </c>
      <c r="F9279"/>
      <c r="G9279"/>
      <c r="H9279"/>
      <c r="I9279" s="615"/>
    </row>
    <row r="9280" spans="1:9" ht="15" x14ac:dyDescent="0.25">
      <c r="A9280" s="609" t="str">
        <f t="shared" si="145"/>
        <v>1824</v>
      </c>
      <c r="B9280">
        <v>1824</v>
      </c>
      <c r="C9280" t="s">
        <v>23199</v>
      </c>
      <c r="D9280" t="s">
        <v>8781</v>
      </c>
      <c r="E9280" s="363" t="s">
        <v>23200</v>
      </c>
      <c r="F9280"/>
      <c r="G9280"/>
      <c r="H9280"/>
      <c r="I9280" s="615"/>
    </row>
    <row r="9281" spans="1:9" ht="15" x14ac:dyDescent="0.25">
      <c r="A9281" s="609" t="str">
        <f t="shared" si="145"/>
        <v>1941</v>
      </c>
      <c r="B9281">
        <v>1941</v>
      </c>
      <c r="C9281" t="s">
        <v>23201</v>
      </c>
      <c r="D9281" t="s">
        <v>8781</v>
      </c>
      <c r="E9281" s="363" t="s">
        <v>18572</v>
      </c>
      <c r="F9281"/>
      <c r="G9281"/>
      <c r="H9281"/>
      <c r="I9281" s="615"/>
    </row>
    <row r="9282" spans="1:9" ht="15" x14ac:dyDescent="0.25">
      <c r="A9282" s="609" t="str">
        <f t="shared" si="145"/>
        <v>1940</v>
      </c>
      <c r="B9282">
        <v>1940</v>
      </c>
      <c r="C9282" t="s">
        <v>23202</v>
      </c>
      <c r="D9282" t="s">
        <v>8781</v>
      </c>
      <c r="E9282" s="363" t="s">
        <v>18002</v>
      </c>
      <c r="F9282"/>
      <c r="G9282"/>
      <c r="H9282"/>
      <c r="I9282" s="615"/>
    </row>
    <row r="9283" spans="1:9" ht="15" x14ac:dyDescent="0.25">
      <c r="A9283" s="609" t="str">
        <f t="shared" si="145"/>
        <v>1937</v>
      </c>
      <c r="B9283">
        <v>1937</v>
      </c>
      <c r="C9283" t="s">
        <v>23203</v>
      </c>
      <c r="D9283" t="s">
        <v>8781</v>
      </c>
      <c r="E9283" s="363" t="s">
        <v>17132</v>
      </c>
      <c r="F9283"/>
      <c r="G9283"/>
      <c r="H9283"/>
      <c r="I9283" s="615"/>
    </row>
    <row r="9284" spans="1:9" ht="15" x14ac:dyDescent="0.25">
      <c r="A9284" s="609" t="str">
        <f t="shared" si="145"/>
        <v>1939</v>
      </c>
      <c r="B9284">
        <v>1939</v>
      </c>
      <c r="C9284" t="s">
        <v>23204</v>
      </c>
      <c r="D9284" t="s">
        <v>8781</v>
      </c>
      <c r="E9284" s="363" t="s">
        <v>10253</v>
      </c>
      <c r="F9284"/>
      <c r="G9284"/>
      <c r="H9284"/>
      <c r="I9284" s="615"/>
    </row>
    <row r="9285" spans="1:9" ht="15" x14ac:dyDescent="0.25">
      <c r="A9285" s="609" t="str">
        <f t="shared" si="145"/>
        <v>1942</v>
      </c>
      <c r="B9285">
        <v>1942</v>
      </c>
      <c r="C9285" t="s">
        <v>23205</v>
      </c>
      <c r="D9285" t="s">
        <v>8781</v>
      </c>
      <c r="E9285" s="363" t="s">
        <v>18603</v>
      </c>
      <c r="F9285"/>
      <c r="G9285"/>
      <c r="H9285"/>
      <c r="I9285" s="615"/>
    </row>
    <row r="9286" spans="1:9" ht="15" x14ac:dyDescent="0.25">
      <c r="A9286" s="609" t="str">
        <f t="shared" si="145"/>
        <v>1938</v>
      </c>
      <c r="B9286">
        <v>1938</v>
      </c>
      <c r="C9286" t="s">
        <v>23206</v>
      </c>
      <c r="D9286" t="s">
        <v>8781</v>
      </c>
      <c r="E9286" s="363" t="s">
        <v>9347</v>
      </c>
      <c r="F9286"/>
      <c r="G9286"/>
      <c r="H9286"/>
      <c r="I9286" s="615"/>
    </row>
    <row r="9287" spans="1:9" ht="15" x14ac:dyDescent="0.25">
      <c r="A9287" s="609" t="str">
        <f t="shared" si="145"/>
        <v>42692</v>
      </c>
      <c r="B9287">
        <v>42692</v>
      </c>
      <c r="C9287" t="s">
        <v>23207</v>
      </c>
      <c r="D9287" t="s">
        <v>8781</v>
      </c>
      <c r="E9287" s="363" t="s">
        <v>23208</v>
      </c>
      <c r="F9287"/>
      <c r="G9287"/>
      <c r="H9287"/>
      <c r="I9287" s="615"/>
    </row>
    <row r="9288" spans="1:9" ht="15" x14ac:dyDescent="0.25">
      <c r="A9288" s="609" t="str">
        <f t="shared" si="145"/>
        <v>42693</v>
      </c>
      <c r="B9288">
        <v>42693</v>
      </c>
      <c r="C9288" t="s">
        <v>23209</v>
      </c>
      <c r="D9288" t="s">
        <v>8781</v>
      </c>
      <c r="E9288" s="363" t="s">
        <v>23210</v>
      </c>
      <c r="F9288"/>
      <c r="G9288"/>
      <c r="H9288"/>
      <c r="I9288" s="615"/>
    </row>
    <row r="9289" spans="1:9" ht="15" x14ac:dyDescent="0.25">
      <c r="A9289" s="609" t="str">
        <f t="shared" si="145"/>
        <v>42695</v>
      </c>
      <c r="B9289">
        <v>42695</v>
      </c>
      <c r="C9289" t="s">
        <v>23211</v>
      </c>
      <c r="D9289" t="s">
        <v>8781</v>
      </c>
      <c r="E9289" s="363" t="s">
        <v>23212</v>
      </c>
      <c r="F9289"/>
      <c r="G9289"/>
      <c r="H9289"/>
      <c r="I9289" s="615"/>
    </row>
    <row r="9290" spans="1:9" ht="15" x14ac:dyDescent="0.25">
      <c r="A9290" s="609" t="str">
        <f t="shared" si="145"/>
        <v>42694</v>
      </c>
      <c r="B9290">
        <v>42694</v>
      </c>
      <c r="C9290" t="s">
        <v>23213</v>
      </c>
      <c r="D9290" t="s">
        <v>8781</v>
      </c>
      <c r="E9290" s="363" t="s">
        <v>23214</v>
      </c>
      <c r="F9290"/>
      <c r="G9290"/>
      <c r="H9290"/>
      <c r="I9290" s="615"/>
    </row>
    <row r="9291" spans="1:9" ht="15" x14ac:dyDescent="0.25">
      <c r="A9291" s="609" t="str">
        <f t="shared" si="145"/>
        <v>20097</v>
      </c>
      <c r="B9291">
        <v>20097</v>
      </c>
      <c r="C9291" t="s">
        <v>23215</v>
      </c>
      <c r="D9291" t="s">
        <v>8781</v>
      </c>
      <c r="E9291" s="363" t="s">
        <v>23216</v>
      </c>
      <c r="F9291"/>
      <c r="G9291"/>
      <c r="H9291"/>
      <c r="I9291" s="615"/>
    </row>
    <row r="9292" spans="1:9" ht="15" x14ac:dyDescent="0.25">
      <c r="A9292" s="609" t="str">
        <f t="shared" si="145"/>
        <v>20098</v>
      </c>
      <c r="B9292">
        <v>20098</v>
      </c>
      <c r="C9292" t="s">
        <v>23217</v>
      </c>
      <c r="D9292" t="s">
        <v>8781</v>
      </c>
      <c r="E9292" s="363" t="s">
        <v>23218</v>
      </c>
      <c r="F9292"/>
      <c r="G9292"/>
      <c r="H9292"/>
      <c r="I9292" s="615"/>
    </row>
    <row r="9293" spans="1:9" ht="15" x14ac:dyDescent="0.25">
      <c r="A9293" s="609" t="str">
        <f t="shared" si="145"/>
        <v>20096</v>
      </c>
      <c r="B9293">
        <v>20096</v>
      </c>
      <c r="C9293" t="s">
        <v>23219</v>
      </c>
      <c r="D9293" t="s">
        <v>8781</v>
      </c>
      <c r="E9293" s="363" t="s">
        <v>23220</v>
      </c>
      <c r="F9293"/>
      <c r="G9293"/>
      <c r="H9293"/>
      <c r="I9293" s="615"/>
    </row>
    <row r="9294" spans="1:9" ht="15" x14ac:dyDescent="0.25">
      <c r="A9294" s="609" t="str">
        <f t="shared" si="145"/>
        <v>1964</v>
      </c>
      <c r="B9294">
        <v>1964</v>
      </c>
      <c r="C9294" t="s">
        <v>23221</v>
      </c>
      <c r="D9294" t="s">
        <v>8781</v>
      </c>
      <c r="E9294" s="363" t="s">
        <v>9254</v>
      </c>
      <c r="F9294"/>
      <c r="G9294"/>
      <c r="H9294"/>
      <c r="I9294" s="615"/>
    </row>
    <row r="9295" spans="1:9" ht="15" x14ac:dyDescent="0.25">
      <c r="A9295" s="609" t="str">
        <f t="shared" si="145"/>
        <v>1880</v>
      </c>
      <c r="B9295">
        <v>1880</v>
      </c>
      <c r="C9295" t="s">
        <v>23222</v>
      </c>
      <c r="D9295" t="s">
        <v>8781</v>
      </c>
      <c r="E9295" s="363" t="s">
        <v>15721</v>
      </c>
      <c r="F9295"/>
      <c r="G9295"/>
      <c r="H9295"/>
      <c r="I9295" s="615"/>
    </row>
    <row r="9296" spans="1:9" ht="15" x14ac:dyDescent="0.25">
      <c r="A9296" s="609" t="str">
        <f t="shared" si="145"/>
        <v>39274</v>
      </c>
      <c r="B9296">
        <v>39274</v>
      </c>
      <c r="C9296" t="s">
        <v>23223</v>
      </c>
      <c r="D9296" t="s">
        <v>8781</v>
      </c>
      <c r="E9296" s="363" t="s">
        <v>9826</v>
      </c>
      <c r="F9296"/>
      <c r="G9296"/>
      <c r="H9296"/>
      <c r="I9296" s="615"/>
    </row>
    <row r="9297" spans="1:9" ht="15" x14ac:dyDescent="0.25">
      <c r="A9297" s="609" t="str">
        <f t="shared" si="145"/>
        <v>2628</v>
      </c>
      <c r="B9297">
        <v>2628</v>
      </c>
      <c r="C9297" t="s">
        <v>23224</v>
      </c>
      <c r="D9297" t="s">
        <v>8781</v>
      </c>
      <c r="E9297" s="363" t="s">
        <v>23225</v>
      </c>
      <c r="F9297"/>
      <c r="G9297"/>
      <c r="H9297"/>
      <c r="I9297" s="615"/>
    </row>
    <row r="9298" spans="1:9" ht="15" x14ac:dyDescent="0.25">
      <c r="A9298" s="609" t="str">
        <f t="shared" si="145"/>
        <v>2622</v>
      </c>
      <c r="B9298">
        <v>2622</v>
      </c>
      <c r="C9298" t="s">
        <v>23226</v>
      </c>
      <c r="D9298" t="s">
        <v>8781</v>
      </c>
      <c r="E9298" s="363" t="s">
        <v>8895</v>
      </c>
      <c r="F9298"/>
      <c r="G9298"/>
      <c r="H9298"/>
      <c r="I9298" s="615"/>
    </row>
    <row r="9299" spans="1:9" ht="15" x14ac:dyDescent="0.25">
      <c r="A9299" s="609" t="str">
        <f t="shared" si="145"/>
        <v>2623</v>
      </c>
      <c r="B9299">
        <v>2623</v>
      </c>
      <c r="C9299" t="s">
        <v>23227</v>
      </c>
      <c r="D9299" t="s">
        <v>8781</v>
      </c>
      <c r="E9299" s="363" t="s">
        <v>10106</v>
      </c>
      <c r="F9299"/>
      <c r="G9299"/>
      <c r="H9299"/>
      <c r="I9299" s="615"/>
    </row>
    <row r="9300" spans="1:9" ht="15" x14ac:dyDescent="0.25">
      <c r="A9300" s="609" t="str">
        <f t="shared" si="145"/>
        <v>2624</v>
      </c>
      <c r="B9300">
        <v>2624</v>
      </c>
      <c r="C9300" t="s">
        <v>23228</v>
      </c>
      <c r="D9300" t="s">
        <v>8781</v>
      </c>
      <c r="E9300" s="363" t="s">
        <v>9003</v>
      </c>
      <c r="F9300"/>
      <c r="G9300"/>
      <c r="H9300"/>
      <c r="I9300" s="615"/>
    </row>
    <row r="9301" spans="1:9" ht="15" x14ac:dyDescent="0.25">
      <c r="A9301" s="609" t="str">
        <f t="shared" si="145"/>
        <v>2625</v>
      </c>
      <c r="B9301">
        <v>2625</v>
      </c>
      <c r="C9301" t="s">
        <v>23229</v>
      </c>
      <c r="D9301" t="s">
        <v>8781</v>
      </c>
      <c r="E9301" s="363" t="s">
        <v>14424</v>
      </c>
      <c r="F9301"/>
      <c r="G9301"/>
      <c r="H9301"/>
      <c r="I9301" s="615"/>
    </row>
    <row r="9302" spans="1:9" ht="15" x14ac:dyDescent="0.25">
      <c r="A9302" s="609" t="str">
        <f t="shared" si="145"/>
        <v>2626</v>
      </c>
      <c r="B9302">
        <v>2626</v>
      </c>
      <c r="C9302" t="s">
        <v>23230</v>
      </c>
      <c r="D9302" t="s">
        <v>8781</v>
      </c>
      <c r="E9302" s="363" t="s">
        <v>17912</v>
      </c>
      <c r="F9302"/>
      <c r="G9302"/>
      <c r="H9302"/>
      <c r="I9302" s="615"/>
    </row>
    <row r="9303" spans="1:9" ht="15" x14ac:dyDescent="0.25">
      <c r="A9303" s="609" t="str">
        <f t="shared" si="145"/>
        <v>2630</v>
      </c>
      <c r="B9303">
        <v>2630</v>
      </c>
      <c r="C9303" t="s">
        <v>23231</v>
      </c>
      <c r="D9303" t="s">
        <v>8781</v>
      </c>
      <c r="E9303" s="363" t="s">
        <v>16134</v>
      </c>
      <c r="F9303"/>
      <c r="G9303"/>
      <c r="H9303"/>
      <c r="I9303" s="615"/>
    </row>
    <row r="9304" spans="1:9" ht="15" x14ac:dyDescent="0.25">
      <c r="A9304" s="609" t="str">
        <f t="shared" si="145"/>
        <v>2627</v>
      </c>
      <c r="B9304">
        <v>2627</v>
      </c>
      <c r="C9304" t="s">
        <v>23232</v>
      </c>
      <c r="D9304" t="s">
        <v>8781</v>
      </c>
      <c r="E9304" s="363" t="s">
        <v>17918</v>
      </c>
      <c r="F9304"/>
      <c r="G9304"/>
      <c r="H9304"/>
      <c r="I9304" s="615"/>
    </row>
    <row r="9305" spans="1:9" ht="15" x14ac:dyDescent="0.25">
      <c r="A9305" s="609" t="str">
        <f t="shared" si="145"/>
        <v>2629</v>
      </c>
      <c r="B9305">
        <v>2629</v>
      </c>
      <c r="C9305" t="s">
        <v>23233</v>
      </c>
      <c r="D9305" t="s">
        <v>8781</v>
      </c>
      <c r="E9305" s="363" t="s">
        <v>23234</v>
      </c>
      <c r="F9305"/>
      <c r="G9305"/>
      <c r="H9305"/>
      <c r="I9305" s="615"/>
    </row>
    <row r="9306" spans="1:9" ht="15" x14ac:dyDescent="0.25">
      <c r="A9306" s="609" t="str">
        <f t="shared" si="145"/>
        <v>12033</v>
      </c>
      <c r="B9306">
        <v>12033</v>
      </c>
      <c r="C9306" t="s">
        <v>23235</v>
      </c>
      <c r="D9306" t="s">
        <v>8781</v>
      </c>
      <c r="E9306" s="363" t="s">
        <v>9478</v>
      </c>
      <c r="F9306"/>
      <c r="G9306"/>
      <c r="H9306"/>
      <c r="I9306" s="615"/>
    </row>
    <row r="9307" spans="1:9" ht="15" x14ac:dyDescent="0.25">
      <c r="A9307" s="609" t="str">
        <f t="shared" si="145"/>
        <v>40408</v>
      </c>
      <c r="B9307">
        <v>40408</v>
      </c>
      <c r="C9307" t="s">
        <v>23236</v>
      </c>
      <c r="D9307" t="s">
        <v>8781</v>
      </c>
      <c r="E9307" s="363" t="s">
        <v>8994</v>
      </c>
      <c r="F9307"/>
      <c r="G9307"/>
      <c r="H9307"/>
      <c r="I9307" s="615"/>
    </row>
    <row r="9308" spans="1:9" ht="15" x14ac:dyDescent="0.25">
      <c r="A9308" s="609" t="str">
        <f t="shared" si="145"/>
        <v>40409</v>
      </c>
      <c r="B9308">
        <v>40409</v>
      </c>
      <c r="C9308" t="s">
        <v>23237</v>
      </c>
      <c r="D9308" t="s">
        <v>8781</v>
      </c>
      <c r="E9308" s="363" t="s">
        <v>8925</v>
      </c>
      <c r="F9308"/>
      <c r="G9308"/>
      <c r="H9308"/>
      <c r="I9308" s="615"/>
    </row>
    <row r="9309" spans="1:9" ht="15" x14ac:dyDescent="0.25">
      <c r="A9309" s="609" t="str">
        <f t="shared" si="145"/>
        <v>39276</v>
      </c>
      <c r="B9309">
        <v>39276</v>
      </c>
      <c r="C9309" t="s">
        <v>23238</v>
      </c>
      <c r="D9309" t="s">
        <v>8781</v>
      </c>
      <c r="E9309" s="363" t="s">
        <v>16493</v>
      </c>
      <c r="F9309"/>
      <c r="G9309"/>
      <c r="H9309"/>
      <c r="I9309" s="615"/>
    </row>
    <row r="9310" spans="1:9" ht="15" x14ac:dyDescent="0.25">
      <c r="A9310" s="609" t="str">
        <f t="shared" si="145"/>
        <v>39277</v>
      </c>
      <c r="B9310">
        <v>39277</v>
      </c>
      <c r="C9310" t="s">
        <v>23239</v>
      </c>
      <c r="D9310" t="s">
        <v>8781</v>
      </c>
      <c r="E9310" s="363" t="s">
        <v>10235</v>
      </c>
      <c r="F9310"/>
      <c r="G9310"/>
      <c r="H9310"/>
      <c r="I9310" s="615"/>
    </row>
    <row r="9311" spans="1:9" ht="15" x14ac:dyDescent="0.25">
      <c r="A9311" s="609" t="str">
        <f t="shared" si="145"/>
        <v>12034</v>
      </c>
      <c r="B9311">
        <v>12034</v>
      </c>
      <c r="C9311" t="s">
        <v>23240</v>
      </c>
      <c r="D9311" t="s">
        <v>8781</v>
      </c>
      <c r="E9311" s="363" t="s">
        <v>10518</v>
      </c>
      <c r="F9311"/>
      <c r="G9311"/>
      <c r="H9311"/>
      <c r="I9311" s="615"/>
    </row>
    <row r="9312" spans="1:9" ht="15" x14ac:dyDescent="0.25">
      <c r="A9312" s="609" t="str">
        <f t="shared" si="145"/>
        <v>39879</v>
      </c>
      <c r="B9312">
        <v>39879</v>
      </c>
      <c r="C9312" t="s">
        <v>23241</v>
      </c>
      <c r="D9312" t="s">
        <v>8781</v>
      </c>
      <c r="E9312" s="363" t="s">
        <v>9038</v>
      </c>
      <c r="F9312"/>
      <c r="G9312"/>
      <c r="H9312"/>
      <c r="I9312" s="615"/>
    </row>
    <row r="9313" spans="1:9" ht="15" x14ac:dyDescent="0.25">
      <c r="A9313" s="609" t="str">
        <f t="shared" si="145"/>
        <v>39880</v>
      </c>
      <c r="B9313">
        <v>39880</v>
      </c>
      <c r="C9313" t="s">
        <v>23242</v>
      </c>
      <c r="D9313" t="s">
        <v>8781</v>
      </c>
      <c r="E9313" s="363" t="s">
        <v>14230</v>
      </c>
      <c r="F9313"/>
      <c r="G9313"/>
      <c r="H9313"/>
      <c r="I9313" s="615"/>
    </row>
    <row r="9314" spans="1:9" ht="15" x14ac:dyDescent="0.25">
      <c r="A9314" s="609" t="str">
        <f t="shared" si="145"/>
        <v>39881</v>
      </c>
      <c r="B9314">
        <v>39881</v>
      </c>
      <c r="C9314" t="s">
        <v>23243</v>
      </c>
      <c r="D9314" t="s">
        <v>8781</v>
      </c>
      <c r="E9314" s="363" t="s">
        <v>9223</v>
      </c>
      <c r="F9314"/>
      <c r="G9314"/>
      <c r="H9314"/>
      <c r="I9314" s="615"/>
    </row>
    <row r="9315" spans="1:9" ht="15" x14ac:dyDescent="0.25">
      <c r="A9315" s="609" t="str">
        <f t="shared" si="145"/>
        <v>39882</v>
      </c>
      <c r="B9315">
        <v>39882</v>
      </c>
      <c r="C9315" t="s">
        <v>23244</v>
      </c>
      <c r="D9315" t="s">
        <v>8781</v>
      </c>
      <c r="E9315" s="363" t="s">
        <v>18563</v>
      </c>
      <c r="F9315"/>
      <c r="G9315"/>
      <c r="H9315"/>
      <c r="I9315" s="615"/>
    </row>
    <row r="9316" spans="1:9" ht="15" x14ac:dyDescent="0.25">
      <c r="A9316" s="609" t="str">
        <f t="shared" si="145"/>
        <v>39883</v>
      </c>
      <c r="B9316">
        <v>39883</v>
      </c>
      <c r="C9316" t="s">
        <v>23245</v>
      </c>
      <c r="D9316" t="s">
        <v>8781</v>
      </c>
      <c r="E9316" s="363" t="s">
        <v>9557</v>
      </c>
      <c r="F9316"/>
      <c r="G9316"/>
      <c r="H9316"/>
      <c r="I9316" s="615"/>
    </row>
    <row r="9317" spans="1:9" ht="15" x14ac:dyDescent="0.25">
      <c r="A9317" s="609" t="str">
        <f t="shared" si="145"/>
        <v>39884</v>
      </c>
      <c r="B9317">
        <v>39884</v>
      </c>
      <c r="C9317" t="s">
        <v>23246</v>
      </c>
      <c r="D9317" t="s">
        <v>8781</v>
      </c>
      <c r="E9317" s="363" t="s">
        <v>18564</v>
      </c>
      <c r="F9317"/>
      <c r="G9317"/>
      <c r="H9317"/>
      <c r="I9317" s="615"/>
    </row>
    <row r="9318" spans="1:9" ht="15" x14ac:dyDescent="0.25">
      <c r="A9318" s="609" t="str">
        <f t="shared" si="145"/>
        <v>39885</v>
      </c>
      <c r="B9318">
        <v>39885</v>
      </c>
      <c r="C9318" t="s">
        <v>23247</v>
      </c>
      <c r="D9318" t="s">
        <v>8781</v>
      </c>
      <c r="E9318" s="363" t="s">
        <v>18565</v>
      </c>
      <c r="F9318"/>
      <c r="G9318"/>
      <c r="H9318"/>
      <c r="I9318" s="615"/>
    </row>
    <row r="9319" spans="1:9" ht="15" x14ac:dyDescent="0.25">
      <c r="A9319" s="609" t="str">
        <f t="shared" si="145"/>
        <v>1777</v>
      </c>
      <c r="B9319">
        <v>1777</v>
      </c>
      <c r="C9319" t="s">
        <v>23248</v>
      </c>
      <c r="D9319" t="s">
        <v>8781</v>
      </c>
      <c r="E9319" s="363" t="s">
        <v>12201</v>
      </c>
      <c r="F9319"/>
      <c r="G9319"/>
      <c r="H9319"/>
      <c r="I9319" s="615"/>
    </row>
    <row r="9320" spans="1:9" ht="15" x14ac:dyDescent="0.25">
      <c r="A9320" s="609" t="str">
        <f t="shared" si="145"/>
        <v>1819</v>
      </c>
      <c r="B9320">
        <v>1819</v>
      </c>
      <c r="C9320" t="s">
        <v>23249</v>
      </c>
      <c r="D9320" t="s">
        <v>8781</v>
      </c>
      <c r="E9320" s="363" t="s">
        <v>18490</v>
      </c>
      <c r="F9320"/>
      <c r="G9320"/>
      <c r="H9320"/>
      <c r="I9320" s="615"/>
    </row>
    <row r="9321" spans="1:9" ht="15" x14ac:dyDescent="0.25">
      <c r="A9321" s="609" t="str">
        <f t="shared" si="145"/>
        <v>1775</v>
      </c>
      <c r="B9321">
        <v>1775</v>
      </c>
      <c r="C9321" t="s">
        <v>23250</v>
      </c>
      <c r="D9321" t="s">
        <v>8781</v>
      </c>
      <c r="E9321" s="363" t="s">
        <v>9399</v>
      </c>
      <c r="F9321"/>
      <c r="G9321"/>
      <c r="H9321"/>
      <c r="I9321" s="615"/>
    </row>
    <row r="9322" spans="1:9" ht="15" x14ac:dyDescent="0.25">
      <c r="A9322" s="609" t="str">
        <f t="shared" si="145"/>
        <v>1776</v>
      </c>
      <c r="B9322">
        <v>1776</v>
      </c>
      <c r="C9322" t="s">
        <v>23251</v>
      </c>
      <c r="D9322" t="s">
        <v>8781</v>
      </c>
      <c r="E9322" s="363" t="s">
        <v>9676</v>
      </c>
      <c r="F9322"/>
      <c r="G9322"/>
      <c r="H9322"/>
      <c r="I9322" s="615"/>
    </row>
    <row r="9323" spans="1:9" ht="15" x14ac:dyDescent="0.25">
      <c r="A9323" s="609" t="str">
        <f t="shared" si="145"/>
        <v>1778</v>
      </c>
      <c r="B9323">
        <v>1778</v>
      </c>
      <c r="C9323" t="s">
        <v>23252</v>
      </c>
      <c r="D9323" t="s">
        <v>8781</v>
      </c>
      <c r="E9323" s="363" t="s">
        <v>23253</v>
      </c>
      <c r="F9323"/>
      <c r="G9323"/>
      <c r="H9323"/>
      <c r="I9323" s="615"/>
    </row>
    <row r="9324" spans="1:9" ht="15" x14ac:dyDescent="0.25">
      <c r="A9324" s="609" t="str">
        <f t="shared" si="145"/>
        <v>1818</v>
      </c>
      <c r="B9324">
        <v>1818</v>
      </c>
      <c r="C9324" t="s">
        <v>23254</v>
      </c>
      <c r="D9324" t="s">
        <v>8781</v>
      </c>
      <c r="E9324" s="363" t="s">
        <v>19344</v>
      </c>
      <c r="F9324"/>
      <c r="G9324"/>
      <c r="H9324"/>
      <c r="I9324" s="615"/>
    </row>
    <row r="9325" spans="1:9" ht="15" x14ac:dyDescent="0.25">
      <c r="A9325" s="609" t="str">
        <f t="shared" si="145"/>
        <v>1820</v>
      </c>
      <c r="B9325">
        <v>1820</v>
      </c>
      <c r="C9325" t="s">
        <v>23255</v>
      </c>
      <c r="D9325" t="s">
        <v>8781</v>
      </c>
      <c r="E9325" s="363" t="s">
        <v>9547</v>
      </c>
      <c r="F9325"/>
      <c r="G9325"/>
      <c r="H9325"/>
      <c r="I9325" s="615"/>
    </row>
    <row r="9326" spans="1:9" ht="15" x14ac:dyDescent="0.25">
      <c r="A9326" s="609" t="str">
        <f t="shared" si="145"/>
        <v>1779</v>
      </c>
      <c r="B9326">
        <v>1779</v>
      </c>
      <c r="C9326" t="s">
        <v>23256</v>
      </c>
      <c r="D9326" t="s">
        <v>8781</v>
      </c>
      <c r="E9326" s="363" t="s">
        <v>23257</v>
      </c>
      <c r="F9326"/>
      <c r="G9326"/>
      <c r="H9326"/>
      <c r="I9326" s="615"/>
    </row>
    <row r="9327" spans="1:9" ht="15" x14ac:dyDescent="0.25">
      <c r="A9327" s="609" t="str">
        <f t="shared" si="145"/>
        <v>1780</v>
      </c>
      <c r="B9327">
        <v>1780</v>
      </c>
      <c r="C9327" t="s">
        <v>23258</v>
      </c>
      <c r="D9327" t="s">
        <v>8781</v>
      </c>
      <c r="E9327" s="363" t="s">
        <v>23259</v>
      </c>
      <c r="F9327"/>
      <c r="G9327"/>
      <c r="H9327"/>
      <c r="I9327" s="615"/>
    </row>
    <row r="9328" spans="1:9" ht="15" x14ac:dyDescent="0.25">
      <c r="A9328" s="609" t="str">
        <f t="shared" ref="A9328:A9391" si="146">IF(ISERROR(SEARCH("/",B9328)=6),TRIM(CLEAN(B9328)),IF(SEARCH("/",B9328)=6,IF(LEN(TRIM(CLEAN(B9328)))=7,LEFT(TRIM(CLEAN(B9328)),6)&amp;"00"&amp;RIGHT(TRIM(CLEAN(B9328)),1),LEFT(TRIM(CLEAN(B9328)),6)&amp;"0"&amp;RIGHT(TRIM(CLEAN(B9328)),2)),TRIM(CLEAN(B9328))))</f>
        <v>1783</v>
      </c>
      <c r="B9328">
        <v>1783</v>
      </c>
      <c r="C9328" t="s">
        <v>23260</v>
      </c>
      <c r="D9328" t="s">
        <v>8781</v>
      </c>
      <c r="E9328" s="363" t="s">
        <v>23261</v>
      </c>
      <c r="F9328"/>
      <c r="G9328"/>
      <c r="H9328"/>
      <c r="I9328" s="615"/>
    </row>
    <row r="9329" spans="1:9" ht="15" x14ac:dyDescent="0.25">
      <c r="A9329" s="609" t="str">
        <f t="shared" si="146"/>
        <v>1782</v>
      </c>
      <c r="B9329">
        <v>1782</v>
      </c>
      <c r="C9329" t="s">
        <v>23262</v>
      </c>
      <c r="D9329" t="s">
        <v>8781</v>
      </c>
      <c r="E9329" s="363" t="s">
        <v>14365</v>
      </c>
      <c r="F9329"/>
      <c r="G9329"/>
      <c r="H9329"/>
      <c r="I9329" s="615"/>
    </row>
    <row r="9330" spans="1:9" ht="15" x14ac:dyDescent="0.25">
      <c r="A9330" s="609" t="str">
        <f t="shared" si="146"/>
        <v>1817</v>
      </c>
      <c r="B9330">
        <v>1817</v>
      </c>
      <c r="C9330" t="s">
        <v>23263</v>
      </c>
      <c r="D9330" t="s">
        <v>8781</v>
      </c>
      <c r="E9330" s="363" t="s">
        <v>9950</v>
      </c>
      <c r="F9330"/>
      <c r="G9330"/>
      <c r="H9330"/>
      <c r="I9330" s="615"/>
    </row>
    <row r="9331" spans="1:9" ht="15" x14ac:dyDescent="0.25">
      <c r="A9331" s="609" t="str">
        <f t="shared" si="146"/>
        <v>1781</v>
      </c>
      <c r="B9331">
        <v>1781</v>
      </c>
      <c r="C9331" t="s">
        <v>23264</v>
      </c>
      <c r="D9331" t="s">
        <v>8781</v>
      </c>
      <c r="E9331" s="363" t="s">
        <v>10275</v>
      </c>
      <c r="F9331"/>
      <c r="G9331"/>
      <c r="H9331"/>
      <c r="I9331" s="615"/>
    </row>
    <row r="9332" spans="1:9" ht="15" x14ac:dyDescent="0.25">
      <c r="A9332" s="609" t="str">
        <f t="shared" si="146"/>
        <v>1784</v>
      </c>
      <c r="B9332">
        <v>1784</v>
      </c>
      <c r="C9332" t="s">
        <v>23265</v>
      </c>
      <c r="D9332" t="s">
        <v>8781</v>
      </c>
      <c r="E9332" s="363" t="s">
        <v>23266</v>
      </c>
      <c r="F9332"/>
      <c r="G9332"/>
      <c r="H9332"/>
      <c r="I9332" s="615"/>
    </row>
    <row r="9333" spans="1:9" ht="15" x14ac:dyDescent="0.25">
      <c r="A9333" s="609" t="str">
        <f t="shared" si="146"/>
        <v>1810</v>
      </c>
      <c r="B9333">
        <v>1810</v>
      </c>
      <c r="C9333" t="s">
        <v>23267</v>
      </c>
      <c r="D9333" t="s">
        <v>8781</v>
      </c>
      <c r="E9333" s="363" t="s">
        <v>18699</v>
      </c>
      <c r="F9333"/>
      <c r="G9333"/>
      <c r="H9333"/>
      <c r="I9333" s="615"/>
    </row>
    <row r="9334" spans="1:9" ht="15" x14ac:dyDescent="0.25">
      <c r="A9334" s="609" t="str">
        <f t="shared" si="146"/>
        <v>1811</v>
      </c>
      <c r="B9334">
        <v>1811</v>
      </c>
      <c r="C9334" t="s">
        <v>23268</v>
      </c>
      <c r="D9334" t="s">
        <v>8781</v>
      </c>
      <c r="E9334" s="363" t="s">
        <v>9216</v>
      </c>
      <c r="F9334"/>
      <c r="G9334"/>
      <c r="H9334"/>
      <c r="I9334" s="615"/>
    </row>
    <row r="9335" spans="1:9" ht="15" x14ac:dyDescent="0.25">
      <c r="A9335" s="609" t="str">
        <f t="shared" si="146"/>
        <v>1812</v>
      </c>
      <c r="B9335">
        <v>1812</v>
      </c>
      <c r="C9335" t="s">
        <v>23269</v>
      </c>
      <c r="D9335" t="s">
        <v>8781</v>
      </c>
      <c r="E9335" s="363" t="s">
        <v>23270</v>
      </c>
      <c r="F9335"/>
      <c r="G9335"/>
      <c r="H9335"/>
      <c r="I9335" s="615"/>
    </row>
    <row r="9336" spans="1:9" ht="15" x14ac:dyDescent="0.25">
      <c r="A9336" s="609" t="str">
        <f t="shared" si="146"/>
        <v>40386</v>
      </c>
      <c r="B9336">
        <v>40386</v>
      </c>
      <c r="C9336" t="s">
        <v>23271</v>
      </c>
      <c r="D9336" t="s">
        <v>8781</v>
      </c>
      <c r="E9336" s="363" t="s">
        <v>23272</v>
      </c>
      <c r="F9336"/>
      <c r="G9336"/>
      <c r="H9336"/>
      <c r="I9336" s="615"/>
    </row>
    <row r="9337" spans="1:9" ht="15" x14ac:dyDescent="0.25">
      <c r="A9337" s="609" t="str">
        <f t="shared" si="146"/>
        <v>40384</v>
      </c>
      <c r="B9337">
        <v>40384</v>
      </c>
      <c r="C9337" t="s">
        <v>23273</v>
      </c>
      <c r="D9337" t="s">
        <v>8781</v>
      </c>
      <c r="E9337" s="363" t="s">
        <v>18282</v>
      </c>
      <c r="F9337"/>
      <c r="G9337"/>
      <c r="H9337"/>
      <c r="I9337" s="615"/>
    </row>
    <row r="9338" spans="1:9" ht="15" x14ac:dyDescent="0.25">
      <c r="A9338" s="609" t="str">
        <f t="shared" si="146"/>
        <v>40379</v>
      </c>
      <c r="B9338">
        <v>40379</v>
      </c>
      <c r="C9338" t="s">
        <v>23274</v>
      </c>
      <c r="D9338" t="s">
        <v>8781</v>
      </c>
      <c r="E9338" s="363" t="s">
        <v>23275</v>
      </c>
      <c r="F9338"/>
      <c r="G9338"/>
      <c r="H9338"/>
      <c r="I9338" s="615"/>
    </row>
    <row r="9339" spans="1:9" ht="15" x14ac:dyDescent="0.25">
      <c r="A9339" s="609" t="str">
        <f t="shared" si="146"/>
        <v>40423</v>
      </c>
      <c r="B9339">
        <v>40423</v>
      </c>
      <c r="C9339" t="s">
        <v>23276</v>
      </c>
      <c r="D9339" t="s">
        <v>8781</v>
      </c>
      <c r="E9339" s="363" t="s">
        <v>23277</v>
      </c>
      <c r="F9339"/>
      <c r="G9339"/>
      <c r="H9339"/>
      <c r="I9339" s="615"/>
    </row>
    <row r="9340" spans="1:9" ht="15" x14ac:dyDescent="0.25">
      <c r="A9340" s="609" t="str">
        <f t="shared" si="146"/>
        <v>40389</v>
      </c>
      <c r="B9340">
        <v>40389</v>
      </c>
      <c r="C9340" t="s">
        <v>23278</v>
      </c>
      <c r="D9340" t="s">
        <v>8781</v>
      </c>
      <c r="E9340" s="363" t="s">
        <v>23279</v>
      </c>
      <c r="F9340"/>
      <c r="G9340"/>
      <c r="H9340"/>
      <c r="I9340" s="615"/>
    </row>
    <row r="9341" spans="1:9" ht="15" x14ac:dyDescent="0.25">
      <c r="A9341" s="609" t="str">
        <f t="shared" si="146"/>
        <v>40388</v>
      </c>
      <c r="B9341">
        <v>40388</v>
      </c>
      <c r="C9341" t="s">
        <v>23280</v>
      </c>
      <c r="D9341" t="s">
        <v>8781</v>
      </c>
      <c r="E9341" s="363" t="s">
        <v>23281</v>
      </c>
      <c r="F9341"/>
      <c r="G9341"/>
      <c r="H9341"/>
      <c r="I9341" s="615"/>
    </row>
    <row r="9342" spans="1:9" ht="15" x14ac:dyDescent="0.25">
      <c r="A9342" s="609" t="str">
        <f t="shared" si="146"/>
        <v>40381</v>
      </c>
      <c r="B9342">
        <v>40381</v>
      </c>
      <c r="C9342" t="s">
        <v>23282</v>
      </c>
      <c r="D9342" t="s">
        <v>8781</v>
      </c>
      <c r="E9342" s="363" t="s">
        <v>9076</v>
      </c>
      <c r="F9342"/>
      <c r="G9342"/>
      <c r="H9342"/>
      <c r="I9342" s="615"/>
    </row>
    <row r="9343" spans="1:9" ht="15" x14ac:dyDescent="0.25">
      <c r="A9343" s="609" t="str">
        <f t="shared" si="146"/>
        <v>40391</v>
      </c>
      <c r="B9343">
        <v>40391</v>
      </c>
      <c r="C9343" t="s">
        <v>23283</v>
      </c>
      <c r="D9343" t="s">
        <v>8781</v>
      </c>
      <c r="E9343" s="363" t="s">
        <v>23284</v>
      </c>
      <c r="F9343"/>
      <c r="G9343"/>
      <c r="H9343"/>
      <c r="I9343" s="615"/>
    </row>
    <row r="9344" spans="1:9" ht="15" x14ac:dyDescent="0.25">
      <c r="A9344" s="609" t="str">
        <f t="shared" si="146"/>
        <v>40414</v>
      </c>
      <c r="B9344">
        <v>40414</v>
      </c>
      <c r="C9344" t="s">
        <v>23285</v>
      </c>
      <c r="D9344" t="s">
        <v>8781</v>
      </c>
      <c r="E9344" s="363" t="s">
        <v>9154</v>
      </c>
      <c r="F9344"/>
      <c r="G9344"/>
      <c r="H9344"/>
      <c r="I9344" s="615"/>
    </row>
    <row r="9345" spans="1:9" ht="15" x14ac:dyDescent="0.25">
      <c r="A9345" s="609" t="str">
        <f t="shared" si="146"/>
        <v>40416</v>
      </c>
      <c r="B9345">
        <v>40416</v>
      </c>
      <c r="C9345" t="s">
        <v>23286</v>
      </c>
      <c r="D9345" t="s">
        <v>8781</v>
      </c>
      <c r="E9345" s="363" t="s">
        <v>18001</v>
      </c>
      <c r="F9345"/>
      <c r="G9345"/>
      <c r="H9345"/>
      <c r="I9345" s="615"/>
    </row>
    <row r="9346" spans="1:9" ht="15" x14ac:dyDescent="0.25">
      <c r="A9346" s="609" t="str">
        <f t="shared" si="146"/>
        <v>40418</v>
      </c>
      <c r="B9346">
        <v>40418</v>
      </c>
      <c r="C9346" t="s">
        <v>23287</v>
      </c>
      <c r="D9346" t="s">
        <v>8781</v>
      </c>
      <c r="E9346" s="363" t="s">
        <v>23277</v>
      </c>
      <c r="F9346"/>
      <c r="G9346"/>
      <c r="H9346"/>
      <c r="I9346" s="615"/>
    </row>
    <row r="9347" spans="1:9" ht="15" x14ac:dyDescent="0.25">
      <c r="A9347" s="609" t="str">
        <f t="shared" si="146"/>
        <v>2609</v>
      </c>
      <c r="B9347">
        <v>2609</v>
      </c>
      <c r="C9347" t="s">
        <v>23288</v>
      </c>
      <c r="D9347" t="s">
        <v>8781</v>
      </c>
      <c r="E9347" s="363" t="s">
        <v>9513</v>
      </c>
      <c r="F9347"/>
      <c r="G9347"/>
      <c r="H9347"/>
      <c r="I9347" s="615"/>
    </row>
    <row r="9348" spans="1:9" ht="15" x14ac:dyDescent="0.25">
      <c r="A9348" s="609" t="str">
        <f t="shared" si="146"/>
        <v>2634</v>
      </c>
      <c r="B9348">
        <v>2634</v>
      </c>
      <c r="C9348" t="s">
        <v>23289</v>
      </c>
      <c r="D9348" t="s">
        <v>8781</v>
      </c>
      <c r="E9348" s="363" t="s">
        <v>9970</v>
      </c>
      <c r="F9348"/>
      <c r="G9348"/>
      <c r="H9348"/>
      <c r="I9348" s="615"/>
    </row>
    <row r="9349" spans="1:9" ht="15" x14ac:dyDescent="0.25">
      <c r="A9349" s="609" t="str">
        <f t="shared" si="146"/>
        <v>2611</v>
      </c>
      <c r="B9349">
        <v>2611</v>
      </c>
      <c r="C9349" t="s">
        <v>23290</v>
      </c>
      <c r="D9349" t="s">
        <v>8781</v>
      </c>
      <c r="E9349" s="363" t="s">
        <v>9221</v>
      </c>
      <c r="F9349"/>
      <c r="G9349"/>
      <c r="H9349"/>
      <c r="I9349" s="615"/>
    </row>
    <row r="9350" spans="1:9" ht="15" x14ac:dyDescent="0.25">
      <c r="A9350" s="609" t="str">
        <f t="shared" si="146"/>
        <v>34359</v>
      </c>
      <c r="B9350">
        <v>34359</v>
      </c>
      <c r="C9350" t="s">
        <v>23291</v>
      </c>
      <c r="D9350" t="s">
        <v>8781</v>
      </c>
      <c r="E9350" s="363" t="s">
        <v>14239</v>
      </c>
      <c r="F9350"/>
      <c r="G9350"/>
      <c r="H9350"/>
      <c r="I9350" s="615"/>
    </row>
    <row r="9351" spans="1:9" ht="15" x14ac:dyDescent="0.25">
      <c r="A9351" s="609" t="str">
        <f t="shared" si="146"/>
        <v>1789</v>
      </c>
      <c r="B9351">
        <v>1789</v>
      </c>
      <c r="C9351" t="s">
        <v>23292</v>
      </c>
      <c r="D9351" t="s">
        <v>8781</v>
      </c>
      <c r="E9351" s="363" t="s">
        <v>10346</v>
      </c>
      <c r="F9351"/>
      <c r="G9351"/>
      <c r="H9351"/>
      <c r="I9351" s="615"/>
    </row>
    <row r="9352" spans="1:9" ht="15" x14ac:dyDescent="0.25">
      <c r="A9352" s="609" t="str">
        <f t="shared" si="146"/>
        <v>1788</v>
      </c>
      <c r="B9352">
        <v>1788</v>
      </c>
      <c r="C9352" t="s">
        <v>23293</v>
      </c>
      <c r="D9352" t="s">
        <v>8781</v>
      </c>
      <c r="E9352" s="363" t="s">
        <v>18849</v>
      </c>
      <c r="F9352"/>
      <c r="G9352"/>
      <c r="H9352"/>
      <c r="I9352" s="615"/>
    </row>
    <row r="9353" spans="1:9" ht="15" x14ac:dyDescent="0.25">
      <c r="A9353" s="609" t="str">
        <f t="shared" si="146"/>
        <v>1786</v>
      </c>
      <c r="B9353">
        <v>1786</v>
      </c>
      <c r="C9353" t="s">
        <v>23294</v>
      </c>
      <c r="D9353" t="s">
        <v>8781</v>
      </c>
      <c r="E9353" s="363" t="s">
        <v>12823</v>
      </c>
      <c r="F9353"/>
      <c r="G9353"/>
      <c r="H9353"/>
      <c r="I9353" s="615"/>
    </row>
    <row r="9354" spans="1:9" ht="15" x14ac:dyDescent="0.25">
      <c r="A9354" s="609" t="str">
        <f t="shared" si="146"/>
        <v>1787</v>
      </c>
      <c r="B9354">
        <v>1787</v>
      </c>
      <c r="C9354" t="s">
        <v>23295</v>
      </c>
      <c r="D9354" t="s">
        <v>8781</v>
      </c>
      <c r="E9354" s="363" t="s">
        <v>9912</v>
      </c>
      <c r="F9354"/>
      <c r="G9354"/>
      <c r="H9354"/>
      <c r="I9354" s="615"/>
    </row>
    <row r="9355" spans="1:9" ht="15" x14ac:dyDescent="0.25">
      <c r="A9355" s="609" t="str">
        <f t="shared" si="146"/>
        <v>1791</v>
      </c>
      <c r="B9355">
        <v>1791</v>
      </c>
      <c r="C9355" t="s">
        <v>23296</v>
      </c>
      <c r="D9355" t="s">
        <v>8781</v>
      </c>
      <c r="E9355" s="363" t="s">
        <v>23297</v>
      </c>
      <c r="F9355"/>
      <c r="G9355"/>
      <c r="H9355"/>
      <c r="I9355" s="615"/>
    </row>
    <row r="9356" spans="1:9" ht="15" x14ac:dyDescent="0.25">
      <c r="A9356" s="609" t="str">
        <f t="shared" si="146"/>
        <v>1790</v>
      </c>
      <c r="B9356">
        <v>1790</v>
      </c>
      <c r="C9356" t="s">
        <v>23298</v>
      </c>
      <c r="D9356" t="s">
        <v>8781</v>
      </c>
      <c r="E9356" s="363" t="s">
        <v>18768</v>
      </c>
      <c r="F9356"/>
      <c r="G9356"/>
      <c r="H9356"/>
      <c r="I9356" s="615"/>
    </row>
    <row r="9357" spans="1:9" ht="15" x14ac:dyDescent="0.25">
      <c r="A9357" s="609" t="str">
        <f t="shared" si="146"/>
        <v>1813</v>
      </c>
      <c r="B9357">
        <v>1813</v>
      </c>
      <c r="C9357" t="s">
        <v>23299</v>
      </c>
      <c r="D9357" t="s">
        <v>8781</v>
      </c>
      <c r="E9357" s="363" t="s">
        <v>9413</v>
      </c>
      <c r="F9357"/>
      <c r="G9357"/>
      <c r="H9357"/>
      <c r="I9357" s="615"/>
    </row>
    <row r="9358" spans="1:9" ht="15" x14ac:dyDescent="0.25">
      <c r="A9358" s="609" t="str">
        <f t="shared" si="146"/>
        <v>1792</v>
      </c>
      <c r="B9358">
        <v>1792</v>
      </c>
      <c r="C9358" t="s">
        <v>23300</v>
      </c>
      <c r="D9358" t="s">
        <v>8781</v>
      </c>
      <c r="E9358" s="363" t="s">
        <v>19651</v>
      </c>
      <c r="F9358"/>
      <c r="G9358"/>
      <c r="H9358"/>
      <c r="I9358" s="615"/>
    </row>
    <row r="9359" spans="1:9" ht="15" x14ac:dyDescent="0.25">
      <c r="A9359" s="609" t="str">
        <f t="shared" si="146"/>
        <v>1793</v>
      </c>
      <c r="B9359">
        <v>1793</v>
      </c>
      <c r="C9359" t="s">
        <v>23301</v>
      </c>
      <c r="D9359" t="s">
        <v>8781</v>
      </c>
      <c r="E9359" s="363" t="s">
        <v>23302</v>
      </c>
      <c r="F9359"/>
      <c r="G9359"/>
      <c r="H9359"/>
      <c r="I9359" s="615"/>
    </row>
    <row r="9360" spans="1:9" ht="15" x14ac:dyDescent="0.25">
      <c r="A9360" s="609" t="str">
        <f t="shared" si="146"/>
        <v>1809</v>
      </c>
      <c r="B9360">
        <v>1809</v>
      </c>
      <c r="C9360" t="s">
        <v>23303</v>
      </c>
      <c r="D9360" t="s">
        <v>8781</v>
      </c>
      <c r="E9360" s="363" t="s">
        <v>23304</v>
      </c>
      <c r="F9360"/>
      <c r="G9360"/>
      <c r="H9360"/>
      <c r="I9360" s="615"/>
    </row>
    <row r="9361" spans="1:9" ht="15" x14ac:dyDescent="0.25">
      <c r="A9361" s="609" t="str">
        <f t="shared" si="146"/>
        <v>1814</v>
      </c>
      <c r="B9361">
        <v>1814</v>
      </c>
      <c r="C9361" t="s">
        <v>23305</v>
      </c>
      <c r="D9361" t="s">
        <v>8781</v>
      </c>
      <c r="E9361" s="363" t="s">
        <v>19692</v>
      </c>
      <c r="F9361"/>
      <c r="G9361"/>
      <c r="H9361"/>
      <c r="I9361" s="615"/>
    </row>
    <row r="9362" spans="1:9" ht="15" x14ac:dyDescent="0.25">
      <c r="A9362" s="609" t="str">
        <f t="shared" si="146"/>
        <v>1803</v>
      </c>
      <c r="B9362">
        <v>1803</v>
      </c>
      <c r="C9362" t="s">
        <v>23306</v>
      </c>
      <c r="D9362" t="s">
        <v>8781</v>
      </c>
      <c r="E9362" s="363" t="s">
        <v>14243</v>
      </c>
      <c r="F9362"/>
      <c r="G9362"/>
      <c r="H9362"/>
      <c r="I9362" s="615"/>
    </row>
    <row r="9363" spans="1:9" ht="15" x14ac:dyDescent="0.25">
      <c r="A9363" s="609" t="str">
        <f t="shared" si="146"/>
        <v>1805</v>
      </c>
      <c r="B9363">
        <v>1805</v>
      </c>
      <c r="C9363" t="s">
        <v>23307</v>
      </c>
      <c r="D9363" t="s">
        <v>8781</v>
      </c>
      <c r="E9363" s="363" t="s">
        <v>18147</v>
      </c>
      <c r="F9363"/>
      <c r="G9363"/>
      <c r="H9363"/>
      <c r="I9363" s="615"/>
    </row>
    <row r="9364" spans="1:9" ht="15" x14ac:dyDescent="0.25">
      <c r="A9364" s="609" t="str">
        <f t="shared" si="146"/>
        <v>1821</v>
      </c>
      <c r="B9364">
        <v>1821</v>
      </c>
      <c r="C9364" t="s">
        <v>23308</v>
      </c>
      <c r="D9364" t="s">
        <v>8781</v>
      </c>
      <c r="E9364" s="363" t="s">
        <v>23309</v>
      </c>
      <c r="F9364"/>
      <c r="G9364"/>
      <c r="H9364"/>
      <c r="I9364" s="615"/>
    </row>
    <row r="9365" spans="1:9" ht="15" x14ac:dyDescent="0.25">
      <c r="A9365" s="609" t="str">
        <f t="shared" si="146"/>
        <v>1806</v>
      </c>
      <c r="B9365">
        <v>1806</v>
      </c>
      <c r="C9365" t="s">
        <v>23310</v>
      </c>
      <c r="D9365" t="s">
        <v>8781</v>
      </c>
      <c r="E9365" s="363" t="s">
        <v>23311</v>
      </c>
      <c r="F9365"/>
      <c r="G9365"/>
      <c r="H9365"/>
      <c r="I9365" s="615"/>
    </row>
    <row r="9366" spans="1:9" ht="15" x14ac:dyDescent="0.25">
      <c r="A9366" s="609" t="str">
        <f t="shared" si="146"/>
        <v>1804</v>
      </c>
      <c r="B9366">
        <v>1804</v>
      </c>
      <c r="C9366" t="s">
        <v>23312</v>
      </c>
      <c r="D9366" t="s">
        <v>8781</v>
      </c>
      <c r="E9366" s="363" t="s">
        <v>9530</v>
      </c>
      <c r="F9366"/>
      <c r="G9366"/>
      <c r="H9366"/>
      <c r="I9366" s="615"/>
    </row>
    <row r="9367" spans="1:9" ht="15" x14ac:dyDescent="0.25">
      <c r="A9367" s="609" t="str">
        <f t="shared" si="146"/>
        <v>1807</v>
      </c>
      <c r="B9367">
        <v>1807</v>
      </c>
      <c r="C9367" t="s">
        <v>23313</v>
      </c>
      <c r="D9367" t="s">
        <v>8781</v>
      </c>
      <c r="E9367" s="363" t="s">
        <v>23314</v>
      </c>
      <c r="F9367"/>
      <c r="G9367"/>
      <c r="H9367"/>
      <c r="I9367" s="615"/>
    </row>
    <row r="9368" spans="1:9" ht="15" x14ac:dyDescent="0.25">
      <c r="A9368" s="609" t="str">
        <f t="shared" si="146"/>
        <v>1808</v>
      </c>
      <c r="B9368">
        <v>1808</v>
      </c>
      <c r="C9368" t="s">
        <v>23315</v>
      </c>
      <c r="D9368" t="s">
        <v>8781</v>
      </c>
      <c r="E9368" s="363" t="s">
        <v>23316</v>
      </c>
      <c r="F9368"/>
      <c r="G9368"/>
      <c r="H9368"/>
      <c r="I9368" s="615"/>
    </row>
    <row r="9369" spans="1:9" ht="15" x14ac:dyDescent="0.25">
      <c r="A9369" s="609" t="str">
        <f t="shared" si="146"/>
        <v>1797</v>
      </c>
      <c r="B9369">
        <v>1797</v>
      </c>
      <c r="C9369" t="s">
        <v>23317</v>
      </c>
      <c r="D9369" t="s">
        <v>8781</v>
      </c>
      <c r="E9369" s="363" t="s">
        <v>18891</v>
      </c>
      <c r="F9369"/>
      <c r="G9369"/>
      <c r="H9369"/>
      <c r="I9369" s="615"/>
    </row>
    <row r="9370" spans="1:9" ht="15" x14ac:dyDescent="0.25">
      <c r="A9370" s="609" t="str">
        <f t="shared" si="146"/>
        <v>1796</v>
      </c>
      <c r="B9370">
        <v>1796</v>
      </c>
      <c r="C9370" t="s">
        <v>23318</v>
      </c>
      <c r="D9370" t="s">
        <v>8781</v>
      </c>
      <c r="E9370" s="363" t="s">
        <v>23319</v>
      </c>
      <c r="F9370"/>
      <c r="G9370"/>
      <c r="H9370"/>
      <c r="I9370" s="615"/>
    </row>
    <row r="9371" spans="1:9" ht="15" x14ac:dyDescent="0.25">
      <c r="A9371" s="609" t="str">
        <f t="shared" si="146"/>
        <v>1794</v>
      </c>
      <c r="B9371">
        <v>1794</v>
      </c>
      <c r="C9371" t="s">
        <v>23320</v>
      </c>
      <c r="D9371" t="s">
        <v>8781</v>
      </c>
      <c r="E9371" s="363" t="s">
        <v>15144</v>
      </c>
      <c r="F9371"/>
      <c r="G9371"/>
      <c r="H9371"/>
      <c r="I9371" s="615"/>
    </row>
    <row r="9372" spans="1:9" ht="15" x14ac:dyDescent="0.25">
      <c r="A9372" s="609" t="str">
        <f t="shared" si="146"/>
        <v>1816</v>
      </c>
      <c r="B9372">
        <v>1816</v>
      </c>
      <c r="C9372" t="s">
        <v>23321</v>
      </c>
      <c r="D9372" t="s">
        <v>8781</v>
      </c>
      <c r="E9372" s="363" t="s">
        <v>18272</v>
      </c>
      <c r="F9372"/>
      <c r="G9372"/>
      <c r="H9372"/>
      <c r="I9372" s="615"/>
    </row>
    <row r="9373" spans="1:9" ht="15" x14ac:dyDescent="0.25">
      <c r="A9373" s="609" t="str">
        <f t="shared" si="146"/>
        <v>1815</v>
      </c>
      <c r="B9373">
        <v>1815</v>
      </c>
      <c r="C9373" t="s">
        <v>23322</v>
      </c>
      <c r="D9373" t="s">
        <v>8781</v>
      </c>
      <c r="E9373" s="363" t="s">
        <v>23323</v>
      </c>
      <c r="F9373"/>
      <c r="G9373"/>
      <c r="H9373"/>
      <c r="I9373" s="615"/>
    </row>
    <row r="9374" spans="1:9" ht="15" x14ac:dyDescent="0.25">
      <c r="A9374" s="609" t="str">
        <f t="shared" si="146"/>
        <v>1798</v>
      </c>
      <c r="B9374">
        <v>1798</v>
      </c>
      <c r="C9374" t="s">
        <v>23324</v>
      </c>
      <c r="D9374" t="s">
        <v>8781</v>
      </c>
      <c r="E9374" s="363" t="s">
        <v>19179</v>
      </c>
      <c r="F9374"/>
      <c r="G9374"/>
      <c r="H9374"/>
      <c r="I9374" s="615"/>
    </row>
    <row r="9375" spans="1:9" ht="15" x14ac:dyDescent="0.25">
      <c r="A9375" s="609" t="str">
        <f t="shared" si="146"/>
        <v>1795</v>
      </c>
      <c r="B9375">
        <v>1795</v>
      </c>
      <c r="C9375" t="s">
        <v>23325</v>
      </c>
      <c r="D9375" t="s">
        <v>8781</v>
      </c>
      <c r="E9375" s="363" t="s">
        <v>17073</v>
      </c>
      <c r="F9375"/>
      <c r="G9375"/>
      <c r="H9375"/>
      <c r="I9375" s="615"/>
    </row>
    <row r="9376" spans="1:9" ht="15" x14ac:dyDescent="0.25">
      <c r="A9376" s="609" t="str">
        <f t="shared" si="146"/>
        <v>1799</v>
      </c>
      <c r="B9376">
        <v>1799</v>
      </c>
      <c r="C9376" t="s">
        <v>23326</v>
      </c>
      <c r="D9376" t="s">
        <v>8781</v>
      </c>
      <c r="E9376" s="363" t="s">
        <v>23327</v>
      </c>
      <c r="F9376"/>
      <c r="G9376"/>
      <c r="H9376"/>
      <c r="I9376" s="615"/>
    </row>
    <row r="9377" spans="1:9" ht="15" x14ac:dyDescent="0.25">
      <c r="A9377" s="609" t="str">
        <f t="shared" si="146"/>
        <v>1800</v>
      </c>
      <c r="B9377">
        <v>1800</v>
      </c>
      <c r="C9377" t="s">
        <v>23328</v>
      </c>
      <c r="D9377" t="s">
        <v>8781</v>
      </c>
      <c r="E9377" s="363" t="s">
        <v>23329</v>
      </c>
      <c r="F9377"/>
      <c r="G9377"/>
      <c r="H9377"/>
      <c r="I9377" s="615"/>
    </row>
    <row r="9378" spans="1:9" ht="15" x14ac:dyDescent="0.25">
      <c r="A9378" s="609" t="str">
        <f t="shared" si="146"/>
        <v>1802</v>
      </c>
      <c r="B9378">
        <v>1802</v>
      </c>
      <c r="C9378" t="s">
        <v>23330</v>
      </c>
      <c r="D9378" t="s">
        <v>8781</v>
      </c>
      <c r="E9378" s="363" t="s">
        <v>23331</v>
      </c>
      <c r="F9378"/>
      <c r="G9378"/>
      <c r="H9378"/>
      <c r="I9378" s="615"/>
    </row>
    <row r="9379" spans="1:9" ht="15" x14ac:dyDescent="0.25">
      <c r="A9379" s="609" t="str">
        <f t="shared" si="146"/>
        <v>40385</v>
      </c>
      <c r="B9379">
        <v>40385</v>
      </c>
      <c r="C9379" t="s">
        <v>23332</v>
      </c>
      <c r="D9379" t="s">
        <v>8781</v>
      </c>
      <c r="E9379" s="363" t="s">
        <v>23272</v>
      </c>
      <c r="F9379"/>
      <c r="G9379"/>
      <c r="H9379"/>
      <c r="I9379" s="615"/>
    </row>
    <row r="9380" spans="1:9" ht="15" x14ac:dyDescent="0.25">
      <c r="A9380" s="609" t="str">
        <f t="shared" si="146"/>
        <v>40383</v>
      </c>
      <c r="B9380">
        <v>40383</v>
      </c>
      <c r="C9380" t="s">
        <v>23333</v>
      </c>
      <c r="D9380" t="s">
        <v>8781</v>
      </c>
      <c r="E9380" s="363" t="s">
        <v>18282</v>
      </c>
      <c r="F9380"/>
      <c r="G9380"/>
      <c r="H9380"/>
      <c r="I9380" s="615"/>
    </row>
    <row r="9381" spans="1:9" ht="15" x14ac:dyDescent="0.25">
      <c r="A9381" s="609" t="str">
        <f t="shared" si="146"/>
        <v>40378</v>
      </c>
      <c r="B9381">
        <v>40378</v>
      </c>
      <c r="C9381" t="s">
        <v>23334</v>
      </c>
      <c r="D9381" t="s">
        <v>8781</v>
      </c>
      <c r="E9381" s="363" t="s">
        <v>23275</v>
      </c>
      <c r="F9381"/>
      <c r="G9381"/>
      <c r="H9381"/>
      <c r="I9381" s="615"/>
    </row>
    <row r="9382" spans="1:9" ht="15" x14ac:dyDescent="0.25">
      <c r="A9382" s="609" t="str">
        <f t="shared" si="146"/>
        <v>40382</v>
      </c>
      <c r="B9382">
        <v>40382</v>
      </c>
      <c r="C9382" t="s">
        <v>23335</v>
      </c>
      <c r="D9382" t="s">
        <v>8781</v>
      </c>
      <c r="E9382" s="363" t="s">
        <v>23277</v>
      </c>
      <c r="F9382"/>
      <c r="G9382"/>
      <c r="H9382"/>
      <c r="I9382" s="615"/>
    </row>
    <row r="9383" spans="1:9" ht="15" x14ac:dyDescent="0.25">
      <c r="A9383" s="609" t="str">
        <f t="shared" si="146"/>
        <v>40422</v>
      </c>
      <c r="B9383">
        <v>40422</v>
      </c>
      <c r="C9383" t="s">
        <v>23336</v>
      </c>
      <c r="D9383" t="s">
        <v>8781</v>
      </c>
      <c r="E9383" s="363" t="s">
        <v>23337</v>
      </c>
      <c r="F9383"/>
      <c r="G9383"/>
      <c r="H9383"/>
      <c r="I9383" s="615"/>
    </row>
    <row r="9384" spans="1:9" ht="15" x14ac:dyDescent="0.25">
      <c r="A9384" s="609" t="str">
        <f t="shared" si="146"/>
        <v>40387</v>
      </c>
      <c r="B9384">
        <v>40387</v>
      </c>
      <c r="C9384" t="s">
        <v>23338</v>
      </c>
      <c r="D9384" t="s">
        <v>8781</v>
      </c>
      <c r="E9384" s="363" t="s">
        <v>10400</v>
      </c>
      <c r="F9384"/>
      <c r="G9384"/>
      <c r="H9384"/>
      <c r="I9384" s="615"/>
    </row>
    <row r="9385" spans="1:9" ht="15" x14ac:dyDescent="0.25">
      <c r="A9385" s="609" t="str">
        <f t="shared" si="146"/>
        <v>40380</v>
      </c>
      <c r="B9385">
        <v>40380</v>
      </c>
      <c r="C9385" t="s">
        <v>23339</v>
      </c>
      <c r="D9385" t="s">
        <v>8781</v>
      </c>
      <c r="E9385" s="363" t="s">
        <v>9076</v>
      </c>
      <c r="F9385"/>
      <c r="G9385"/>
      <c r="H9385"/>
      <c r="I9385" s="615"/>
    </row>
    <row r="9386" spans="1:9" ht="15" x14ac:dyDescent="0.25">
      <c r="A9386" s="609" t="str">
        <f t="shared" si="146"/>
        <v>40390</v>
      </c>
      <c r="B9386">
        <v>40390</v>
      </c>
      <c r="C9386" t="s">
        <v>23340</v>
      </c>
      <c r="D9386" t="s">
        <v>8781</v>
      </c>
      <c r="E9386" s="363" t="s">
        <v>23341</v>
      </c>
      <c r="F9386"/>
      <c r="G9386"/>
      <c r="H9386"/>
      <c r="I9386" s="615"/>
    </row>
    <row r="9387" spans="1:9" ht="15" x14ac:dyDescent="0.25">
      <c r="A9387" s="609" t="str">
        <f t="shared" si="146"/>
        <v>40413</v>
      </c>
      <c r="B9387">
        <v>40413</v>
      </c>
      <c r="C9387" t="s">
        <v>23342</v>
      </c>
      <c r="D9387" t="s">
        <v>8781</v>
      </c>
      <c r="E9387" s="363" t="s">
        <v>17946</v>
      </c>
      <c r="F9387"/>
      <c r="G9387"/>
      <c r="H9387"/>
      <c r="I9387" s="615"/>
    </row>
    <row r="9388" spans="1:9" ht="15" x14ac:dyDescent="0.25">
      <c r="A9388" s="609" t="str">
        <f t="shared" si="146"/>
        <v>40415</v>
      </c>
      <c r="B9388">
        <v>40415</v>
      </c>
      <c r="C9388" t="s">
        <v>23343</v>
      </c>
      <c r="D9388" t="s">
        <v>8781</v>
      </c>
      <c r="E9388" s="363" t="s">
        <v>15675</v>
      </c>
      <c r="F9388"/>
      <c r="G9388"/>
      <c r="H9388"/>
      <c r="I9388" s="615"/>
    </row>
    <row r="9389" spans="1:9" ht="15" x14ac:dyDescent="0.25">
      <c r="A9389" s="609" t="str">
        <f t="shared" si="146"/>
        <v>40417</v>
      </c>
      <c r="B9389">
        <v>40417</v>
      </c>
      <c r="C9389" t="s">
        <v>23344</v>
      </c>
      <c r="D9389" t="s">
        <v>8781</v>
      </c>
      <c r="E9389" s="363" t="s">
        <v>19697</v>
      </c>
      <c r="F9389"/>
      <c r="G9389"/>
      <c r="H9389"/>
      <c r="I9389" s="615"/>
    </row>
    <row r="9390" spans="1:9" ht="15" x14ac:dyDescent="0.25">
      <c r="A9390" s="609" t="str">
        <f t="shared" si="146"/>
        <v>39271</v>
      </c>
      <c r="B9390">
        <v>39271</v>
      </c>
      <c r="C9390" t="s">
        <v>23345</v>
      </c>
      <c r="D9390" t="s">
        <v>8781</v>
      </c>
      <c r="E9390" s="363" t="s">
        <v>13231</v>
      </c>
      <c r="F9390"/>
      <c r="G9390"/>
      <c r="H9390"/>
      <c r="I9390" s="615"/>
    </row>
    <row r="9391" spans="1:9" ht="15" x14ac:dyDescent="0.25">
      <c r="A9391" s="609" t="str">
        <f t="shared" si="146"/>
        <v>39273</v>
      </c>
      <c r="B9391">
        <v>39273</v>
      </c>
      <c r="C9391" t="s">
        <v>23346</v>
      </c>
      <c r="D9391" t="s">
        <v>8781</v>
      </c>
      <c r="E9391" s="363" t="s">
        <v>9794</v>
      </c>
      <c r="F9391"/>
      <c r="G9391"/>
      <c r="H9391"/>
      <c r="I9391" s="615"/>
    </row>
    <row r="9392" spans="1:9" ht="15" x14ac:dyDescent="0.25">
      <c r="A9392" s="609" t="str">
        <f t="shared" ref="A9392:A9455" si="147">IF(ISERROR(SEARCH("/",B9392)=6),TRIM(CLEAN(B9392)),IF(SEARCH("/",B9392)=6,IF(LEN(TRIM(CLEAN(B9392)))=7,LEFT(TRIM(CLEAN(B9392)),6)&amp;"00"&amp;RIGHT(TRIM(CLEAN(B9392)),1),LEFT(TRIM(CLEAN(B9392)),6)&amp;"0"&amp;RIGHT(TRIM(CLEAN(B9392)),2)),TRIM(CLEAN(B9392))))</f>
        <v>39272</v>
      </c>
      <c r="B9392">
        <v>39272</v>
      </c>
      <c r="C9392" t="s">
        <v>23347</v>
      </c>
      <c r="D9392" t="s">
        <v>8781</v>
      </c>
      <c r="E9392" s="363" t="s">
        <v>18064</v>
      </c>
      <c r="F9392"/>
      <c r="G9392"/>
      <c r="H9392"/>
      <c r="I9392" s="615"/>
    </row>
    <row r="9393" spans="1:9" ht="15" x14ac:dyDescent="0.25">
      <c r="A9393" s="609" t="str">
        <f t="shared" si="147"/>
        <v>1875</v>
      </c>
      <c r="B9393">
        <v>1875</v>
      </c>
      <c r="C9393" t="s">
        <v>23348</v>
      </c>
      <c r="D9393" t="s">
        <v>8781</v>
      </c>
      <c r="E9393" s="363" t="s">
        <v>11226</v>
      </c>
      <c r="F9393"/>
      <c r="G9393"/>
      <c r="H9393"/>
      <c r="I9393" s="615"/>
    </row>
    <row r="9394" spans="1:9" ht="15" x14ac:dyDescent="0.25">
      <c r="A9394" s="609" t="str">
        <f t="shared" si="147"/>
        <v>1874</v>
      </c>
      <c r="B9394">
        <v>1874</v>
      </c>
      <c r="C9394" t="s">
        <v>23349</v>
      </c>
      <c r="D9394" t="s">
        <v>8781</v>
      </c>
      <c r="E9394" s="363" t="s">
        <v>10000</v>
      </c>
      <c r="F9394"/>
      <c r="G9394"/>
      <c r="H9394"/>
      <c r="I9394" s="615"/>
    </row>
    <row r="9395" spans="1:9" ht="15" x14ac:dyDescent="0.25">
      <c r="A9395" s="609" t="str">
        <f t="shared" si="147"/>
        <v>1870</v>
      </c>
      <c r="B9395">
        <v>1870</v>
      </c>
      <c r="C9395" t="s">
        <v>23350</v>
      </c>
      <c r="D9395" t="s">
        <v>8781</v>
      </c>
      <c r="E9395" s="363" t="s">
        <v>18654</v>
      </c>
      <c r="F9395"/>
      <c r="G9395"/>
      <c r="H9395"/>
      <c r="I9395" s="615"/>
    </row>
    <row r="9396" spans="1:9" ht="15" x14ac:dyDescent="0.25">
      <c r="A9396" s="609" t="str">
        <f t="shared" si="147"/>
        <v>1884</v>
      </c>
      <c r="B9396">
        <v>1884</v>
      </c>
      <c r="C9396" t="s">
        <v>23351</v>
      </c>
      <c r="D9396" t="s">
        <v>8781</v>
      </c>
      <c r="E9396" s="363" t="s">
        <v>9495</v>
      </c>
      <c r="F9396"/>
      <c r="G9396"/>
      <c r="H9396"/>
      <c r="I9396" s="615"/>
    </row>
    <row r="9397" spans="1:9" ht="15" x14ac:dyDescent="0.25">
      <c r="A9397" s="609" t="str">
        <f t="shared" si="147"/>
        <v>1887</v>
      </c>
      <c r="B9397">
        <v>1887</v>
      </c>
      <c r="C9397" t="s">
        <v>23352</v>
      </c>
      <c r="D9397" t="s">
        <v>8781</v>
      </c>
      <c r="E9397" s="363" t="s">
        <v>19795</v>
      </c>
      <c r="F9397"/>
      <c r="G9397"/>
      <c r="H9397"/>
      <c r="I9397" s="615"/>
    </row>
    <row r="9398" spans="1:9" ht="15" x14ac:dyDescent="0.25">
      <c r="A9398" s="609" t="str">
        <f t="shared" si="147"/>
        <v>1876</v>
      </c>
      <c r="B9398">
        <v>1876</v>
      </c>
      <c r="C9398" t="s">
        <v>23353</v>
      </c>
      <c r="D9398" t="s">
        <v>8781</v>
      </c>
      <c r="E9398" s="363" t="s">
        <v>9725</v>
      </c>
      <c r="F9398"/>
      <c r="G9398"/>
      <c r="H9398"/>
      <c r="I9398" s="615"/>
    </row>
    <row r="9399" spans="1:9" ht="15" x14ac:dyDescent="0.25">
      <c r="A9399" s="609" t="str">
        <f t="shared" si="147"/>
        <v>1879</v>
      </c>
      <c r="B9399">
        <v>1879</v>
      </c>
      <c r="C9399" t="s">
        <v>23354</v>
      </c>
      <c r="D9399" t="s">
        <v>8781</v>
      </c>
      <c r="E9399" s="363" t="s">
        <v>11271</v>
      </c>
      <c r="F9399"/>
      <c r="G9399"/>
      <c r="H9399"/>
      <c r="I9399" s="615"/>
    </row>
    <row r="9400" spans="1:9" ht="15" x14ac:dyDescent="0.25">
      <c r="A9400" s="609" t="str">
        <f t="shared" si="147"/>
        <v>1877</v>
      </c>
      <c r="B9400">
        <v>1877</v>
      </c>
      <c r="C9400" t="s">
        <v>23355</v>
      </c>
      <c r="D9400" t="s">
        <v>8781</v>
      </c>
      <c r="E9400" s="363" t="s">
        <v>18218</v>
      </c>
      <c r="F9400"/>
      <c r="G9400"/>
      <c r="H9400"/>
      <c r="I9400" s="615"/>
    </row>
    <row r="9401" spans="1:9" ht="15" x14ac:dyDescent="0.25">
      <c r="A9401" s="609" t="str">
        <f t="shared" si="147"/>
        <v>1878</v>
      </c>
      <c r="B9401">
        <v>1878</v>
      </c>
      <c r="C9401" t="s">
        <v>23356</v>
      </c>
      <c r="D9401" t="s">
        <v>8781</v>
      </c>
      <c r="E9401" s="363" t="s">
        <v>10420</v>
      </c>
      <c r="F9401"/>
      <c r="G9401"/>
      <c r="H9401"/>
      <c r="I9401" s="615"/>
    </row>
    <row r="9402" spans="1:9" ht="15" x14ac:dyDescent="0.25">
      <c r="A9402" s="609" t="str">
        <f t="shared" si="147"/>
        <v>2621</v>
      </c>
      <c r="B9402">
        <v>2621</v>
      </c>
      <c r="C9402" t="s">
        <v>23357</v>
      </c>
      <c r="D9402" t="s">
        <v>8781</v>
      </c>
      <c r="E9402" s="363" t="s">
        <v>23358</v>
      </c>
      <c r="F9402"/>
      <c r="G9402"/>
      <c r="H9402"/>
      <c r="I9402" s="615"/>
    </row>
    <row r="9403" spans="1:9" ht="15" x14ac:dyDescent="0.25">
      <c r="A9403" s="609" t="str">
        <f t="shared" si="147"/>
        <v>2616</v>
      </c>
      <c r="B9403">
        <v>2616</v>
      </c>
      <c r="C9403" t="s">
        <v>23359</v>
      </c>
      <c r="D9403" t="s">
        <v>8781</v>
      </c>
      <c r="E9403" s="363" t="s">
        <v>9225</v>
      </c>
      <c r="F9403"/>
      <c r="G9403"/>
      <c r="H9403"/>
      <c r="I9403" s="615"/>
    </row>
    <row r="9404" spans="1:9" ht="15" x14ac:dyDescent="0.25">
      <c r="A9404" s="609" t="str">
        <f t="shared" si="147"/>
        <v>2633</v>
      </c>
      <c r="B9404">
        <v>2633</v>
      </c>
      <c r="C9404" t="s">
        <v>23360</v>
      </c>
      <c r="D9404" t="s">
        <v>8781</v>
      </c>
      <c r="E9404" s="363" t="s">
        <v>11750</v>
      </c>
      <c r="F9404"/>
      <c r="G9404"/>
      <c r="H9404"/>
      <c r="I9404" s="615"/>
    </row>
    <row r="9405" spans="1:9" ht="15" x14ac:dyDescent="0.25">
      <c r="A9405" s="609" t="str">
        <f t="shared" si="147"/>
        <v>2617</v>
      </c>
      <c r="B9405">
        <v>2617</v>
      </c>
      <c r="C9405" t="s">
        <v>23361</v>
      </c>
      <c r="D9405" t="s">
        <v>8781</v>
      </c>
      <c r="E9405" s="363" t="s">
        <v>10341</v>
      </c>
      <c r="F9405"/>
      <c r="G9405"/>
      <c r="H9405"/>
      <c r="I9405" s="615"/>
    </row>
    <row r="9406" spans="1:9" ht="15" x14ac:dyDescent="0.25">
      <c r="A9406" s="609" t="str">
        <f t="shared" si="147"/>
        <v>2618</v>
      </c>
      <c r="B9406">
        <v>2618</v>
      </c>
      <c r="C9406" t="s">
        <v>23362</v>
      </c>
      <c r="D9406" t="s">
        <v>8781</v>
      </c>
      <c r="E9406" s="363" t="s">
        <v>9809</v>
      </c>
      <c r="F9406"/>
      <c r="G9406"/>
      <c r="H9406"/>
      <c r="I9406" s="615"/>
    </row>
    <row r="9407" spans="1:9" ht="15" x14ac:dyDescent="0.25">
      <c r="A9407" s="609" t="str">
        <f t="shared" si="147"/>
        <v>2632</v>
      </c>
      <c r="B9407">
        <v>2632</v>
      </c>
      <c r="C9407" t="s">
        <v>23363</v>
      </c>
      <c r="D9407" t="s">
        <v>8781</v>
      </c>
      <c r="E9407" s="363" t="s">
        <v>9318</v>
      </c>
      <c r="F9407"/>
      <c r="G9407"/>
      <c r="H9407"/>
      <c r="I9407" s="615"/>
    </row>
    <row r="9408" spans="1:9" ht="15" x14ac:dyDescent="0.25">
      <c r="A9408" s="609" t="str">
        <f t="shared" si="147"/>
        <v>2631</v>
      </c>
      <c r="B9408">
        <v>2631</v>
      </c>
      <c r="C9408" t="s">
        <v>23364</v>
      </c>
      <c r="D9408" t="s">
        <v>8781</v>
      </c>
      <c r="E9408" s="363" t="s">
        <v>9921</v>
      </c>
      <c r="F9408"/>
      <c r="G9408"/>
      <c r="H9408"/>
      <c r="I9408" s="615"/>
    </row>
    <row r="9409" spans="1:9" ht="15" x14ac:dyDescent="0.25">
      <c r="A9409" s="609" t="str">
        <f t="shared" si="147"/>
        <v>2619</v>
      </c>
      <c r="B9409">
        <v>2619</v>
      </c>
      <c r="C9409" t="s">
        <v>23365</v>
      </c>
      <c r="D9409" t="s">
        <v>8781</v>
      </c>
      <c r="E9409" s="363" t="s">
        <v>18856</v>
      </c>
      <c r="F9409"/>
      <c r="G9409"/>
      <c r="H9409"/>
      <c r="I9409" s="615"/>
    </row>
    <row r="9410" spans="1:9" ht="15" x14ac:dyDescent="0.25">
      <c r="A9410" s="609" t="str">
        <f t="shared" si="147"/>
        <v>2620</v>
      </c>
      <c r="B9410">
        <v>2620</v>
      </c>
      <c r="C9410" t="s">
        <v>23366</v>
      </c>
      <c r="D9410" t="s">
        <v>8781</v>
      </c>
      <c r="E9410" s="363" t="s">
        <v>23367</v>
      </c>
      <c r="F9410"/>
      <c r="G9410"/>
      <c r="H9410"/>
      <c r="I9410" s="615"/>
    </row>
    <row r="9411" spans="1:9" ht="15" x14ac:dyDescent="0.25">
      <c r="A9411" s="609" t="str">
        <f t="shared" si="147"/>
        <v>25968</v>
      </c>
      <c r="B9411">
        <v>25968</v>
      </c>
      <c r="C9411" t="s">
        <v>23368</v>
      </c>
      <c r="D9411" t="s">
        <v>8781</v>
      </c>
      <c r="E9411" s="363" t="s">
        <v>18850</v>
      </c>
      <c r="F9411"/>
      <c r="G9411"/>
      <c r="H9411"/>
      <c r="I9411" s="615"/>
    </row>
    <row r="9412" spans="1:9" ht="15" x14ac:dyDescent="0.25">
      <c r="A9412" s="609" t="str">
        <f t="shared" si="147"/>
        <v>38369</v>
      </c>
      <c r="B9412">
        <v>38369</v>
      </c>
      <c r="C9412" t="s">
        <v>23369</v>
      </c>
      <c r="D9412" t="s">
        <v>8781</v>
      </c>
      <c r="E9412" s="363" t="s">
        <v>10056</v>
      </c>
      <c r="F9412"/>
      <c r="G9412"/>
      <c r="H9412"/>
      <c r="I9412" s="615"/>
    </row>
    <row r="9413" spans="1:9" ht="15" x14ac:dyDescent="0.25">
      <c r="A9413" s="609" t="str">
        <f t="shared" si="147"/>
        <v>38370</v>
      </c>
      <c r="B9413">
        <v>38370</v>
      </c>
      <c r="C9413" t="s">
        <v>23370</v>
      </c>
      <c r="D9413" t="s">
        <v>8781</v>
      </c>
      <c r="E9413" s="363" t="s">
        <v>10056</v>
      </c>
      <c r="F9413"/>
      <c r="G9413"/>
      <c r="H9413"/>
      <c r="I9413" s="615"/>
    </row>
    <row r="9414" spans="1:9" ht="15" x14ac:dyDescent="0.25">
      <c r="A9414" s="609" t="str">
        <f t="shared" si="147"/>
        <v>38372</v>
      </c>
      <c r="B9414">
        <v>38372</v>
      </c>
      <c r="C9414" t="s">
        <v>23371</v>
      </c>
      <c r="D9414" t="s">
        <v>8781</v>
      </c>
      <c r="E9414" s="363" t="s">
        <v>18691</v>
      </c>
      <c r="F9414"/>
      <c r="G9414"/>
      <c r="H9414"/>
      <c r="I9414" s="615"/>
    </row>
    <row r="9415" spans="1:9" ht="15" x14ac:dyDescent="0.25">
      <c r="A9415" s="609" t="str">
        <f t="shared" si="147"/>
        <v>2357</v>
      </c>
      <c r="B9415">
        <v>2357</v>
      </c>
      <c r="C9415" t="s">
        <v>23372</v>
      </c>
      <c r="D9415" t="s">
        <v>8786</v>
      </c>
      <c r="E9415" s="363" t="s">
        <v>29673</v>
      </c>
      <c r="F9415"/>
      <c r="G9415"/>
      <c r="H9415"/>
      <c r="I9415" s="615"/>
    </row>
    <row r="9416" spans="1:9" ht="15" x14ac:dyDescent="0.25">
      <c r="A9416" s="609" t="str">
        <f t="shared" si="147"/>
        <v>40806</v>
      </c>
      <c r="B9416">
        <v>40806</v>
      </c>
      <c r="C9416" t="s">
        <v>23373</v>
      </c>
      <c r="D9416" t="s">
        <v>8914</v>
      </c>
      <c r="E9416" s="363" t="s">
        <v>32025</v>
      </c>
      <c r="F9416"/>
      <c r="G9416"/>
      <c r="H9416"/>
      <c r="I9416" s="615"/>
    </row>
    <row r="9417" spans="1:9" ht="15" x14ac:dyDescent="0.25">
      <c r="A9417" s="609" t="str">
        <f t="shared" si="147"/>
        <v>2355</v>
      </c>
      <c r="B9417">
        <v>2355</v>
      </c>
      <c r="C9417" t="s">
        <v>23375</v>
      </c>
      <c r="D9417" t="s">
        <v>8786</v>
      </c>
      <c r="E9417" s="363" t="s">
        <v>18174</v>
      </c>
      <c r="F9417"/>
      <c r="G9417"/>
      <c r="H9417"/>
      <c r="I9417" s="615"/>
    </row>
    <row r="9418" spans="1:9" ht="15" x14ac:dyDescent="0.25">
      <c r="A9418" s="609" t="str">
        <f t="shared" si="147"/>
        <v>40805</v>
      </c>
      <c r="B9418">
        <v>40805</v>
      </c>
      <c r="C9418" t="s">
        <v>23376</v>
      </c>
      <c r="D9418" t="s">
        <v>8914</v>
      </c>
      <c r="E9418" s="363" t="s">
        <v>32026</v>
      </c>
      <c r="F9418"/>
      <c r="G9418"/>
      <c r="H9418"/>
      <c r="I9418" s="615"/>
    </row>
    <row r="9419" spans="1:9" ht="15" x14ac:dyDescent="0.25">
      <c r="A9419" s="609" t="str">
        <f t="shared" si="147"/>
        <v>2358</v>
      </c>
      <c r="B9419">
        <v>2358</v>
      </c>
      <c r="C9419" t="s">
        <v>23378</v>
      </c>
      <c r="D9419" t="s">
        <v>8786</v>
      </c>
      <c r="E9419" s="363" t="s">
        <v>10326</v>
      </c>
      <c r="F9419"/>
      <c r="G9419"/>
      <c r="H9419"/>
      <c r="I9419" s="615"/>
    </row>
    <row r="9420" spans="1:9" ht="15" x14ac:dyDescent="0.25">
      <c r="A9420" s="609" t="str">
        <f t="shared" si="147"/>
        <v>40807</v>
      </c>
      <c r="B9420">
        <v>40807</v>
      </c>
      <c r="C9420" t="s">
        <v>23379</v>
      </c>
      <c r="D9420" t="s">
        <v>8914</v>
      </c>
      <c r="E9420" s="363" t="s">
        <v>32027</v>
      </c>
      <c r="F9420"/>
      <c r="G9420"/>
      <c r="H9420"/>
      <c r="I9420" s="615"/>
    </row>
    <row r="9421" spans="1:9" ht="15" x14ac:dyDescent="0.25">
      <c r="A9421" s="609" t="str">
        <f t="shared" si="147"/>
        <v>2359</v>
      </c>
      <c r="B9421">
        <v>2359</v>
      </c>
      <c r="C9421" t="s">
        <v>23381</v>
      </c>
      <c r="D9421" t="s">
        <v>8786</v>
      </c>
      <c r="E9421" s="363" t="s">
        <v>18312</v>
      </c>
      <c r="F9421"/>
      <c r="G9421"/>
      <c r="H9421"/>
      <c r="I9421" s="615"/>
    </row>
    <row r="9422" spans="1:9" ht="15" x14ac:dyDescent="0.25">
      <c r="A9422" s="609" t="str">
        <f t="shared" si="147"/>
        <v>40808</v>
      </c>
      <c r="B9422">
        <v>40808</v>
      </c>
      <c r="C9422" t="s">
        <v>23383</v>
      </c>
      <c r="D9422" t="s">
        <v>8914</v>
      </c>
      <c r="E9422" s="363" t="s">
        <v>32028</v>
      </c>
      <c r="F9422"/>
      <c r="G9422"/>
      <c r="H9422"/>
      <c r="I9422" s="615"/>
    </row>
    <row r="9423" spans="1:9" ht="15" x14ac:dyDescent="0.25">
      <c r="A9423" s="609" t="str">
        <f t="shared" si="147"/>
        <v>43144</v>
      </c>
      <c r="B9423">
        <v>43144</v>
      </c>
      <c r="C9423" t="s">
        <v>23385</v>
      </c>
      <c r="D9423" t="s">
        <v>8790</v>
      </c>
      <c r="E9423" s="363" t="s">
        <v>9501</v>
      </c>
      <c r="F9423"/>
      <c r="G9423"/>
      <c r="H9423"/>
      <c r="I9423" s="615"/>
    </row>
    <row r="9424" spans="1:9" ht="15" x14ac:dyDescent="0.25">
      <c r="A9424" s="609" t="str">
        <f t="shared" si="147"/>
        <v>39397</v>
      </c>
      <c r="B9424">
        <v>39397</v>
      </c>
      <c r="C9424" t="s">
        <v>23386</v>
      </c>
      <c r="D9424" t="s">
        <v>8777</v>
      </c>
      <c r="E9424" s="363" t="s">
        <v>10434</v>
      </c>
      <c r="F9424"/>
      <c r="G9424"/>
      <c r="H9424"/>
      <c r="I9424" s="615"/>
    </row>
    <row r="9425" spans="1:9" ht="15" x14ac:dyDescent="0.25">
      <c r="A9425" s="609" t="str">
        <f t="shared" si="147"/>
        <v>2692</v>
      </c>
      <c r="B9425">
        <v>2692</v>
      </c>
      <c r="C9425" t="s">
        <v>23387</v>
      </c>
      <c r="D9425" t="s">
        <v>8777</v>
      </c>
      <c r="E9425" s="363" t="s">
        <v>9048</v>
      </c>
      <c r="F9425"/>
      <c r="G9425"/>
      <c r="H9425"/>
      <c r="I9425" s="615"/>
    </row>
    <row r="9426" spans="1:9" ht="15" x14ac:dyDescent="0.25">
      <c r="A9426" s="609" t="str">
        <f t="shared" si="147"/>
        <v>5330</v>
      </c>
      <c r="B9426">
        <v>5330</v>
      </c>
      <c r="C9426" t="s">
        <v>23388</v>
      </c>
      <c r="D9426" t="s">
        <v>8777</v>
      </c>
      <c r="E9426" s="363" t="s">
        <v>10239</v>
      </c>
      <c r="F9426"/>
      <c r="G9426"/>
      <c r="H9426"/>
      <c r="I9426" s="615"/>
    </row>
    <row r="9427" spans="1:9" ht="15" x14ac:dyDescent="0.25">
      <c r="A9427" s="609" t="str">
        <f t="shared" si="147"/>
        <v>26017</v>
      </c>
      <c r="B9427">
        <v>26017</v>
      </c>
      <c r="C9427" t="s">
        <v>23389</v>
      </c>
      <c r="D9427" t="s">
        <v>8781</v>
      </c>
      <c r="E9427" s="363" t="s">
        <v>19135</v>
      </c>
      <c r="F9427"/>
      <c r="G9427"/>
      <c r="H9427"/>
      <c r="I9427" s="615"/>
    </row>
    <row r="9428" spans="1:9" ht="15" x14ac:dyDescent="0.25">
      <c r="A9428" s="609" t="str">
        <f t="shared" si="147"/>
        <v>25931</v>
      </c>
      <c r="B9428">
        <v>25931</v>
      </c>
      <c r="C9428" t="s">
        <v>23390</v>
      </c>
      <c r="D9428" t="s">
        <v>8781</v>
      </c>
      <c r="E9428" s="363" t="s">
        <v>23391</v>
      </c>
      <c r="F9428"/>
      <c r="G9428"/>
      <c r="H9428"/>
      <c r="I9428" s="615"/>
    </row>
    <row r="9429" spans="1:9" ht="15" x14ac:dyDescent="0.25">
      <c r="A9429" s="609" t="str">
        <f t="shared" si="147"/>
        <v>38140</v>
      </c>
      <c r="B9429">
        <v>38140</v>
      </c>
      <c r="C9429" t="s">
        <v>23392</v>
      </c>
      <c r="D9429" t="s">
        <v>8781</v>
      </c>
      <c r="E9429" s="363" t="s">
        <v>9877</v>
      </c>
      <c r="F9429"/>
      <c r="G9429"/>
      <c r="H9429"/>
      <c r="I9429" s="615"/>
    </row>
    <row r="9430" spans="1:9" ht="15" x14ac:dyDescent="0.25">
      <c r="A9430" s="609" t="str">
        <f t="shared" si="147"/>
        <v>13887</v>
      </c>
      <c r="B9430">
        <v>13887</v>
      </c>
      <c r="C9430" t="s">
        <v>23393</v>
      </c>
      <c r="D9430" t="s">
        <v>8781</v>
      </c>
      <c r="E9430" s="363" t="s">
        <v>23394</v>
      </c>
      <c r="F9430"/>
      <c r="G9430"/>
      <c r="H9430"/>
      <c r="I9430" s="615"/>
    </row>
    <row r="9431" spans="1:9" ht="15" x14ac:dyDescent="0.25">
      <c r="A9431" s="609" t="str">
        <f t="shared" si="147"/>
        <v>26018</v>
      </c>
      <c r="B9431">
        <v>26018</v>
      </c>
      <c r="C9431" t="s">
        <v>23395</v>
      </c>
      <c r="D9431" t="s">
        <v>8781</v>
      </c>
      <c r="E9431" s="363" t="s">
        <v>10153</v>
      </c>
      <c r="F9431"/>
      <c r="G9431"/>
      <c r="H9431"/>
      <c r="I9431" s="615"/>
    </row>
    <row r="9432" spans="1:9" ht="15" x14ac:dyDescent="0.25">
      <c r="A9432" s="609" t="str">
        <f t="shared" si="147"/>
        <v>26019</v>
      </c>
      <c r="B9432">
        <v>26019</v>
      </c>
      <c r="C9432" t="s">
        <v>23396</v>
      </c>
      <c r="D9432" t="s">
        <v>8781</v>
      </c>
      <c r="E9432" s="363" t="s">
        <v>23397</v>
      </c>
      <c r="F9432"/>
      <c r="G9432"/>
      <c r="H9432"/>
      <c r="I9432" s="615"/>
    </row>
    <row r="9433" spans="1:9" ht="15" x14ac:dyDescent="0.25">
      <c r="A9433" s="609" t="str">
        <f t="shared" si="147"/>
        <v>26020</v>
      </c>
      <c r="B9433">
        <v>26020</v>
      </c>
      <c r="C9433" t="s">
        <v>23398</v>
      </c>
      <c r="D9433" t="s">
        <v>8781</v>
      </c>
      <c r="E9433" s="363" t="s">
        <v>10345</v>
      </c>
      <c r="F9433"/>
      <c r="G9433"/>
      <c r="H9433"/>
      <c r="I9433" s="615"/>
    </row>
    <row r="9434" spans="1:9" ht="15" x14ac:dyDescent="0.25">
      <c r="A9434" s="609" t="str">
        <f t="shared" si="147"/>
        <v>34544</v>
      </c>
      <c r="B9434">
        <v>34544</v>
      </c>
      <c r="C9434" t="s">
        <v>23399</v>
      </c>
      <c r="D9434" t="s">
        <v>8781</v>
      </c>
      <c r="E9434" s="363" t="s">
        <v>23400</v>
      </c>
      <c r="F9434"/>
      <c r="G9434"/>
      <c r="H9434"/>
      <c r="I9434" s="615"/>
    </row>
    <row r="9435" spans="1:9" ht="15" x14ac:dyDescent="0.25">
      <c r="A9435" s="609" t="str">
        <f t="shared" si="147"/>
        <v>34729</v>
      </c>
      <c r="B9435">
        <v>34729</v>
      </c>
      <c r="C9435" t="s">
        <v>23401</v>
      </c>
      <c r="D9435" t="s">
        <v>8781</v>
      </c>
      <c r="E9435" s="363" t="s">
        <v>23402</v>
      </c>
      <c r="F9435"/>
      <c r="G9435"/>
      <c r="H9435"/>
      <c r="I9435" s="615"/>
    </row>
    <row r="9436" spans="1:9" ht="15" x14ac:dyDescent="0.25">
      <c r="A9436" s="609" t="str">
        <f t="shared" si="147"/>
        <v>34734</v>
      </c>
      <c r="B9436">
        <v>34734</v>
      </c>
      <c r="C9436" t="s">
        <v>23403</v>
      </c>
      <c r="D9436" t="s">
        <v>8781</v>
      </c>
      <c r="E9436" s="363" t="s">
        <v>23404</v>
      </c>
      <c r="F9436"/>
      <c r="G9436"/>
      <c r="H9436"/>
      <c r="I9436" s="615"/>
    </row>
    <row r="9437" spans="1:9" ht="15" x14ac:dyDescent="0.25">
      <c r="A9437" s="609" t="str">
        <f t="shared" si="147"/>
        <v>34738</v>
      </c>
      <c r="B9437">
        <v>34738</v>
      </c>
      <c r="C9437" t="s">
        <v>23405</v>
      </c>
      <c r="D9437" t="s">
        <v>8781</v>
      </c>
      <c r="E9437" s="363" t="s">
        <v>23406</v>
      </c>
      <c r="F9437"/>
      <c r="G9437"/>
      <c r="H9437"/>
      <c r="I9437" s="615"/>
    </row>
    <row r="9438" spans="1:9" ht="15" x14ac:dyDescent="0.25">
      <c r="A9438" s="609" t="str">
        <f t="shared" si="147"/>
        <v>2391</v>
      </c>
      <c r="B9438">
        <v>2391</v>
      </c>
      <c r="C9438" t="s">
        <v>23407</v>
      </c>
      <c r="D9438" t="s">
        <v>8781</v>
      </c>
      <c r="E9438" s="363" t="s">
        <v>23408</v>
      </c>
      <c r="F9438"/>
      <c r="G9438"/>
      <c r="H9438"/>
      <c r="I9438" s="615"/>
    </row>
    <row r="9439" spans="1:9" ht="15" x14ac:dyDescent="0.25">
      <c r="A9439" s="609" t="str">
        <f t="shared" si="147"/>
        <v>2374</v>
      </c>
      <c r="B9439">
        <v>2374</v>
      </c>
      <c r="C9439" t="s">
        <v>23409</v>
      </c>
      <c r="D9439" t="s">
        <v>8781</v>
      </c>
      <c r="E9439" s="363" t="s">
        <v>23410</v>
      </c>
      <c r="F9439"/>
      <c r="G9439"/>
      <c r="H9439"/>
      <c r="I9439" s="615"/>
    </row>
    <row r="9440" spans="1:9" ht="15" x14ac:dyDescent="0.25">
      <c r="A9440" s="609" t="str">
        <f t="shared" si="147"/>
        <v>2377</v>
      </c>
      <c r="B9440">
        <v>2377</v>
      </c>
      <c r="C9440" t="s">
        <v>23411</v>
      </c>
      <c r="D9440" t="s">
        <v>8781</v>
      </c>
      <c r="E9440" s="363" t="s">
        <v>23412</v>
      </c>
      <c r="F9440"/>
      <c r="G9440"/>
      <c r="H9440"/>
      <c r="I9440" s="615"/>
    </row>
    <row r="9441" spans="1:9" ht="15" x14ac:dyDescent="0.25">
      <c r="A9441" s="609" t="str">
        <f t="shared" si="147"/>
        <v>2393</v>
      </c>
      <c r="B9441">
        <v>2393</v>
      </c>
      <c r="C9441" t="s">
        <v>23413</v>
      </c>
      <c r="D9441" t="s">
        <v>8781</v>
      </c>
      <c r="E9441" s="363" t="s">
        <v>23414</v>
      </c>
      <c r="F9441"/>
      <c r="G9441"/>
      <c r="H9441"/>
      <c r="I9441" s="615"/>
    </row>
    <row r="9442" spans="1:9" ht="15" x14ac:dyDescent="0.25">
      <c r="A9442" s="609" t="str">
        <f t="shared" si="147"/>
        <v>34705</v>
      </c>
      <c r="B9442">
        <v>34705</v>
      </c>
      <c r="C9442" t="s">
        <v>23415</v>
      </c>
      <c r="D9442" t="s">
        <v>8781</v>
      </c>
      <c r="E9442" s="363" t="s">
        <v>23416</v>
      </c>
      <c r="F9442"/>
      <c r="G9442"/>
      <c r="H9442"/>
      <c r="I9442" s="615"/>
    </row>
    <row r="9443" spans="1:9" ht="15" x14ac:dyDescent="0.25">
      <c r="A9443" s="609" t="str">
        <f t="shared" si="147"/>
        <v>34707</v>
      </c>
      <c r="B9443">
        <v>34707</v>
      </c>
      <c r="C9443" t="s">
        <v>23417</v>
      </c>
      <c r="D9443" t="s">
        <v>8781</v>
      </c>
      <c r="E9443" s="363" t="s">
        <v>23418</v>
      </c>
      <c r="F9443"/>
      <c r="G9443"/>
      <c r="H9443"/>
      <c r="I9443" s="615"/>
    </row>
    <row r="9444" spans="1:9" ht="15" x14ac:dyDescent="0.25">
      <c r="A9444" s="609" t="str">
        <f t="shared" si="147"/>
        <v>2378</v>
      </c>
      <c r="B9444">
        <v>2378</v>
      </c>
      <c r="C9444" t="s">
        <v>23419</v>
      </c>
      <c r="D9444" t="s">
        <v>8781</v>
      </c>
      <c r="E9444" s="363" t="s">
        <v>23420</v>
      </c>
      <c r="F9444"/>
      <c r="G9444"/>
      <c r="H9444"/>
      <c r="I9444" s="615"/>
    </row>
    <row r="9445" spans="1:9" ht="15" x14ac:dyDescent="0.25">
      <c r="A9445" s="609" t="str">
        <f t="shared" si="147"/>
        <v>2379</v>
      </c>
      <c r="B9445">
        <v>2379</v>
      </c>
      <c r="C9445" t="s">
        <v>23421</v>
      </c>
      <c r="D9445" t="s">
        <v>8781</v>
      </c>
      <c r="E9445" s="363" t="s">
        <v>23420</v>
      </c>
      <c r="F9445"/>
      <c r="G9445"/>
      <c r="H9445"/>
      <c r="I9445" s="615"/>
    </row>
    <row r="9446" spans="1:9" ht="15" x14ac:dyDescent="0.25">
      <c r="A9446" s="609" t="str">
        <f t="shared" si="147"/>
        <v>2376</v>
      </c>
      <c r="B9446">
        <v>2376</v>
      </c>
      <c r="C9446" t="s">
        <v>23422</v>
      </c>
      <c r="D9446" t="s">
        <v>8781</v>
      </c>
      <c r="E9446" s="363" t="s">
        <v>23423</v>
      </c>
      <c r="F9446"/>
      <c r="G9446"/>
      <c r="H9446"/>
      <c r="I9446" s="615"/>
    </row>
    <row r="9447" spans="1:9" ht="15" x14ac:dyDescent="0.25">
      <c r="A9447" s="609" t="str">
        <f t="shared" si="147"/>
        <v>2394</v>
      </c>
      <c r="B9447">
        <v>2394</v>
      </c>
      <c r="C9447" t="s">
        <v>23424</v>
      </c>
      <c r="D9447" t="s">
        <v>8781</v>
      </c>
      <c r="E9447" s="363" t="s">
        <v>23425</v>
      </c>
      <c r="F9447"/>
      <c r="G9447"/>
      <c r="H9447"/>
      <c r="I9447" s="615"/>
    </row>
    <row r="9448" spans="1:9" ht="15" x14ac:dyDescent="0.25">
      <c r="A9448" s="609" t="str">
        <f t="shared" si="147"/>
        <v>34686</v>
      </c>
      <c r="B9448">
        <v>34686</v>
      </c>
      <c r="C9448" t="s">
        <v>23426</v>
      </c>
      <c r="D9448" t="s">
        <v>8781</v>
      </c>
      <c r="E9448" s="363" t="s">
        <v>10392</v>
      </c>
      <c r="F9448"/>
      <c r="G9448"/>
      <c r="H9448"/>
      <c r="I9448" s="615"/>
    </row>
    <row r="9449" spans="1:9" ht="15" x14ac:dyDescent="0.25">
      <c r="A9449" s="609" t="str">
        <f t="shared" si="147"/>
        <v>34616</v>
      </c>
      <c r="B9449">
        <v>34616</v>
      </c>
      <c r="C9449" t="s">
        <v>23427</v>
      </c>
      <c r="D9449" t="s">
        <v>8781</v>
      </c>
      <c r="E9449" s="363" t="s">
        <v>23428</v>
      </c>
      <c r="F9449"/>
      <c r="G9449"/>
      <c r="H9449"/>
      <c r="I9449" s="615"/>
    </row>
    <row r="9450" spans="1:9" ht="15" x14ac:dyDescent="0.25">
      <c r="A9450" s="609" t="str">
        <f t="shared" si="147"/>
        <v>34623</v>
      </c>
      <c r="B9450">
        <v>34623</v>
      </c>
      <c r="C9450" t="s">
        <v>23429</v>
      </c>
      <c r="D9450" t="s">
        <v>8781</v>
      </c>
      <c r="E9450" s="363" t="s">
        <v>23430</v>
      </c>
      <c r="F9450"/>
      <c r="G9450"/>
      <c r="H9450"/>
      <c r="I9450" s="615"/>
    </row>
    <row r="9451" spans="1:9" ht="15" x14ac:dyDescent="0.25">
      <c r="A9451" s="609" t="str">
        <f t="shared" si="147"/>
        <v>34628</v>
      </c>
      <c r="B9451">
        <v>34628</v>
      </c>
      <c r="C9451" t="s">
        <v>23431</v>
      </c>
      <c r="D9451" t="s">
        <v>8781</v>
      </c>
      <c r="E9451" s="363" t="s">
        <v>23432</v>
      </c>
      <c r="F9451"/>
      <c r="G9451"/>
      <c r="H9451"/>
      <c r="I9451" s="615"/>
    </row>
    <row r="9452" spans="1:9" ht="15" x14ac:dyDescent="0.25">
      <c r="A9452" s="609" t="str">
        <f t="shared" si="147"/>
        <v>34653</v>
      </c>
      <c r="B9452">
        <v>34653</v>
      </c>
      <c r="C9452" t="s">
        <v>23433</v>
      </c>
      <c r="D9452" t="s">
        <v>8781</v>
      </c>
      <c r="E9452" s="363" t="s">
        <v>13121</v>
      </c>
      <c r="F9452"/>
      <c r="G9452"/>
      <c r="H9452"/>
      <c r="I9452" s="615"/>
    </row>
    <row r="9453" spans="1:9" ht="15" x14ac:dyDescent="0.25">
      <c r="A9453" s="609" t="str">
        <f t="shared" si="147"/>
        <v>34688</v>
      </c>
      <c r="B9453">
        <v>34688</v>
      </c>
      <c r="C9453" t="s">
        <v>23434</v>
      </c>
      <c r="D9453" t="s">
        <v>8781</v>
      </c>
      <c r="E9453" s="363" t="s">
        <v>18440</v>
      </c>
      <c r="F9453"/>
      <c r="G9453"/>
      <c r="H9453"/>
      <c r="I9453" s="615"/>
    </row>
    <row r="9454" spans="1:9" ht="15" x14ac:dyDescent="0.25">
      <c r="A9454" s="609" t="str">
        <f t="shared" si="147"/>
        <v>34709</v>
      </c>
      <c r="B9454">
        <v>34709</v>
      </c>
      <c r="C9454" t="s">
        <v>23435</v>
      </c>
      <c r="D9454" t="s">
        <v>8781</v>
      </c>
      <c r="E9454" s="363" t="s">
        <v>23436</v>
      </c>
      <c r="F9454"/>
      <c r="G9454"/>
      <c r="H9454"/>
      <c r="I9454" s="615"/>
    </row>
    <row r="9455" spans="1:9" ht="15" x14ac:dyDescent="0.25">
      <c r="A9455" s="609" t="str">
        <f t="shared" si="147"/>
        <v>34714</v>
      </c>
      <c r="B9455">
        <v>34714</v>
      </c>
      <c r="C9455" t="s">
        <v>23437</v>
      </c>
      <c r="D9455" t="s">
        <v>8781</v>
      </c>
      <c r="E9455" s="363" t="s">
        <v>23438</v>
      </c>
      <c r="F9455"/>
      <c r="G9455"/>
      <c r="H9455"/>
      <c r="I9455" s="615"/>
    </row>
    <row r="9456" spans="1:9" ht="15" x14ac:dyDescent="0.25">
      <c r="A9456" s="609" t="str">
        <f t="shared" ref="A9456:A9519" si="148">IF(ISERROR(SEARCH("/",B9456)=6),TRIM(CLEAN(B9456)),IF(SEARCH("/",B9456)=6,IF(LEN(TRIM(CLEAN(B9456)))=7,LEFT(TRIM(CLEAN(B9456)),6)&amp;"00"&amp;RIGHT(TRIM(CLEAN(B9456)),1),LEFT(TRIM(CLEAN(B9456)),6)&amp;"0"&amp;RIGHT(TRIM(CLEAN(B9456)),2)),TRIM(CLEAN(B9456))))</f>
        <v>2388</v>
      </c>
      <c r="B9456">
        <v>2388</v>
      </c>
      <c r="C9456" t="s">
        <v>23439</v>
      </c>
      <c r="D9456" t="s">
        <v>8781</v>
      </c>
      <c r="E9456" s="363" t="s">
        <v>18918</v>
      </c>
      <c r="F9456"/>
      <c r="G9456"/>
      <c r="H9456"/>
      <c r="I9456" s="615"/>
    </row>
    <row r="9457" spans="1:9" ht="15" x14ac:dyDescent="0.25">
      <c r="A9457" s="609" t="str">
        <f t="shared" si="148"/>
        <v>34606</v>
      </c>
      <c r="B9457">
        <v>34606</v>
      </c>
      <c r="C9457" t="s">
        <v>23440</v>
      </c>
      <c r="D9457" t="s">
        <v>8781</v>
      </c>
      <c r="E9457" s="363" t="s">
        <v>23441</v>
      </c>
      <c r="F9457"/>
      <c r="G9457"/>
      <c r="H9457"/>
      <c r="I9457" s="615"/>
    </row>
    <row r="9458" spans="1:9" ht="15" x14ac:dyDescent="0.25">
      <c r="A9458" s="609" t="str">
        <f t="shared" si="148"/>
        <v>34689</v>
      </c>
      <c r="B9458">
        <v>34689</v>
      </c>
      <c r="C9458" t="s">
        <v>23442</v>
      </c>
      <c r="D9458" t="s">
        <v>8781</v>
      </c>
      <c r="E9458" s="363" t="s">
        <v>12657</v>
      </c>
      <c r="F9458"/>
      <c r="G9458"/>
      <c r="H9458"/>
      <c r="I9458" s="615"/>
    </row>
    <row r="9459" spans="1:9" ht="15" x14ac:dyDescent="0.25">
      <c r="A9459" s="609" t="str">
        <f t="shared" si="148"/>
        <v>2370</v>
      </c>
      <c r="B9459">
        <v>2370</v>
      </c>
      <c r="C9459" t="s">
        <v>23443</v>
      </c>
      <c r="D9459" t="s">
        <v>8781</v>
      </c>
      <c r="E9459" s="363" t="s">
        <v>13287</v>
      </c>
      <c r="F9459"/>
      <c r="G9459"/>
      <c r="H9459"/>
      <c r="I9459" s="615"/>
    </row>
    <row r="9460" spans="1:9" ht="15" x14ac:dyDescent="0.25">
      <c r="A9460" s="609" t="str">
        <f t="shared" si="148"/>
        <v>2386</v>
      </c>
      <c r="B9460">
        <v>2386</v>
      </c>
      <c r="C9460" t="s">
        <v>23444</v>
      </c>
      <c r="D9460" t="s">
        <v>8781</v>
      </c>
      <c r="E9460" s="363" t="s">
        <v>9487</v>
      </c>
      <c r="F9460"/>
      <c r="G9460"/>
      <c r="H9460"/>
      <c r="I9460" s="615"/>
    </row>
    <row r="9461" spans="1:9" ht="15" x14ac:dyDescent="0.25">
      <c r="A9461" s="609" t="str">
        <f t="shared" si="148"/>
        <v>2392</v>
      </c>
      <c r="B9461">
        <v>2392</v>
      </c>
      <c r="C9461" t="s">
        <v>23445</v>
      </c>
      <c r="D9461" t="s">
        <v>8781</v>
      </c>
      <c r="E9461" s="363" t="s">
        <v>13516</v>
      </c>
      <c r="F9461"/>
      <c r="G9461"/>
      <c r="H9461"/>
      <c r="I9461" s="615"/>
    </row>
    <row r="9462" spans="1:9" ht="15" x14ac:dyDescent="0.25">
      <c r="A9462" s="609" t="str">
        <f t="shared" si="148"/>
        <v>2373</v>
      </c>
      <c r="B9462">
        <v>2373</v>
      </c>
      <c r="C9462" t="s">
        <v>23446</v>
      </c>
      <c r="D9462" t="s">
        <v>8781</v>
      </c>
      <c r="E9462" s="363" t="s">
        <v>23447</v>
      </c>
      <c r="F9462"/>
      <c r="G9462"/>
      <c r="H9462"/>
      <c r="I9462" s="615"/>
    </row>
    <row r="9463" spans="1:9" ht="15" x14ac:dyDescent="0.25">
      <c r="A9463" s="609" t="str">
        <f t="shared" si="148"/>
        <v>39465</v>
      </c>
      <c r="B9463">
        <v>39465</v>
      </c>
      <c r="C9463" t="s">
        <v>23448</v>
      </c>
      <c r="D9463" t="s">
        <v>8781</v>
      </c>
      <c r="E9463" s="363" t="s">
        <v>23449</v>
      </c>
      <c r="F9463"/>
      <c r="G9463"/>
      <c r="H9463"/>
      <c r="I9463" s="615"/>
    </row>
    <row r="9464" spans="1:9" ht="15" x14ac:dyDescent="0.25">
      <c r="A9464" s="609" t="str">
        <f t="shared" si="148"/>
        <v>39466</v>
      </c>
      <c r="B9464">
        <v>39466</v>
      </c>
      <c r="C9464" t="s">
        <v>23450</v>
      </c>
      <c r="D9464" t="s">
        <v>8781</v>
      </c>
      <c r="E9464" s="363" t="s">
        <v>18448</v>
      </c>
      <c r="F9464"/>
      <c r="G9464"/>
      <c r="H9464"/>
      <c r="I9464" s="615"/>
    </row>
    <row r="9465" spans="1:9" ht="15" x14ac:dyDescent="0.25">
      <c r="A9465" s="609" t="str">
        <f t="shared" si="148"/>
        <v>39467</v>
      </c>
      <c r="B9465">
        <v>39467</v>
      </c>
      <c r="C9465" t="s">
        <v>23451</v>
      </c>
      <c r="D9465" t="s">
        <v>8781</v>
      </c>
      <c r="E9465" s="363" t="s">
        <v>23452</v>
      </c>
      <c r="F9465"/>
      <c r="G9465"/>
      <c r="H9465"/>
      <c r="I9465" s="615"/>
    </row>
    <row r="9466" spans="1:9" ht="15" x14ac:dyDescent="0.25">
      <c r="A9466" s="609" t="str">
        <f t="shared" si="148"/>
        <v>39468</v>
      </c>
      <c r="B9466">
        <v>39468</v>
      </c>
      <c r="C9466" t="s">
        <v>23453</v>
      </c>
      <c r="D9466" t="s">
        <v>8781</v>
      </c>
      <c r="E9466" s="363" t="s">
        <v>23454</v>
      </c>
      <c r="F9466"/>
      <c r="G9466"/>
      <c r="H9466"/>
      <c r="I9466" s="615"/>
    </row>
    <row r="9467" spans="1:9" ht="15" x14ac:dyDescent="0.25">
      <c r="A9467" s="609" t="str">
        <f t="shared" si="148"/>
        <v>39469</v>
      </c>
      <c r="B9467">
        <v>39469</v>
      </c>
      <c r="C9467" t="s">
        <v>23455</v>
      </c>
      <c r="D9467" t="s">
        <v>8781</v>
      </c>
      <c r="E9467" s="363" t="s">
        <v>23456</v>
      </c>
      <c r="F9467"/>
      <c r="G9467"/>
      <c r="H9467"/>
      <c r="I9467" s="615"/>
    </row>
    <row r="9468" spans="1:9" ht="15" x14ac:dyDescent="0.25">
      <c r="A9468" s="609" t="str">
        <f t="shared" si="148"/>
        <v>39470</v>
      </c>
      <c r="B9468">
        <v>39470</v>
      </c>
      <c r="C9468" t="s">
        <v>23457</v>
      </c>
      <c r="D9468" t="s">
        <v>8781</v>
      </c>
      <c r="E9468" s="363" t="s">
        <v>23458</v>
      </c>
      <c r="F9468"/>
      <c r="G9468"/>
      <c r="H9468"/>
      <c r="I9468" s="615"/>
    </row>
    <row r="9469" spans="1:9" ht="15" x14ac:dyDescent="0.25">
      <c r="A9469" s="609" t="str">
        <f t="shared" si="148"/>
        <v>39471</v>
      </c>
      <c r="B9469">
        <v>39471</v>
      </c>
      <c r="C9469" t="s">
        <v>23459</v>
      </c>
      <c r="D9469" t="s">
        <v>8781</v>
      </c>
      <c r="E9469" s="363" t="s">
        <v>23460</v>
      </c>
      <c r="F9469"/>
      <c r="G9469"/>
      <c r="H9469"/>
      <c r="I9469" s="615"/>
    </row>
    <row r="9470" spans="1:9" ht="15" x14ac:dyDescent="0.25">
      <c r="A9470" s="609" t="str">
        <f t="shared" si="148"/>
        <v>39472</v>
      </c>
      <c r="B9470">
        <v>39472</v>
      </c>
      <c r="C9470" t="s">
        <v>23461</v>
      </c>
      <c r="D9470" t="s">
        <v>8781</v>
      </c>
      <c r="E9470" s="363" t="s">
        <v>23462</v>
      </c>
      <c r="F9470"/>
      <c r="G9470"/>
      <c r="H9470"/>
      <c r="I9470" s="615"/>
    </row>
    <row r="9471" spans="1:9" ht="15" x14ac:dyDescent="0.25">
      <c r="A9471" s="609" t="str">
        <f t="shared" si="148"/>
        <v>39473</v>
      </c>
      <c r="B9471">
        <v>39473</v>
      </c>
      <c r="C9471" t="s">
        <v>23463</v>
      </c>
      <c r="D9471" t="s">
        <v>8781</v>
      </c>
      <c r="E9471" s="363" t="s">
        <v>23464</v>
      </c>
      <c r="F9471"/>
      <c r="G9471"/>
      <c r="H9471"/>
      <c r="I9471" s="615"/>
    </row>
    <row r="9472" spans="1:9" ht="15" x14ac:dyDescent="0.25">
      <c r="A9472" s="609" t="str">
        <f t="shared" si="148"/>
        <v>39474</v>
      </c>
      <c r="B9472">
        <v>39474</v>
      </c>
      <c r="C9472" t="s">
        <v>23465</v>
      </c>
      <c r="D9472" t="s">
        <v>8781</v>
      </c>
      <c r="E9472" s="363" t="s">
        <v>18566</v>
      </c>
      <c r="F9472"/>
      <c r="G9472"/>
      <c r="H9472"/>
      <c r="I9472" s="615"/>
    </row>
    <row r="9473" spans="1:9" ht="15" x14ac:dyDescent="0.25">
      <c r="A9473" s="609" t="str">
        <f t="shared" si="148"/>
        <v>39475</v>
      </c>
      <c r="B9473">
        <v>39475</v>
      </c>
      <c r="C9473" t="s">
        <v>23466</v>
      </c>
      <c r="D9473" t="s">
        <v>8781</v>
      </c>
      <c r="E9473" s="363" t="s">
        <v>23467</v>
      </c>
      <c r="F9473"/>
      <c r="G9473"/>
      <c r="H9473"/>
      <c r="I9473" s="615"/>
    </row>
    <row r="9474" spans="1:9" ht="15" x14ac:dyDescent="0.25">
      <c r="A9474" s="609" t="str">
        <f t="shared" si="148"/>
        <v>39476</v>
      </c>
      <c r="B9474">
        <v>39476</v>
      </c>
      <c r="C9474" t="s">
        <v>23468</v>
      </c>
      <c r="D9474" t="s">
        <v>8781</v>
      </c>
      <c r="E9474" s="363" t="s">
        <v>23469</v>
      </c>
      <c r="F9474"/>
      <c r="G9474"/>
      <c r="H9474"/>
      <c r="I9474" s="615"/>
    </row>
    <row r="9475" spans="1:9" ht="15" x14ac:dyDescent="0.25">
      <c r="A9475" s="609" t="str">
        <f t="shared" si="148"/>
        <v>39477</v>
      </c>
      <c r="B9475">
        <v>39477</v>
      </c>
      <c r="C9475" t="s">
        <v>23470</v>
      </c>
      <c r="D9475" t="s">
        <v>8781</v>
      </c>
      <c r="E9475" s="363" t="s">
        <v>19341</v>
      </c>
      <c r="F9475"/>
      <c r="G9475"/>
      <c r="H9475"/>
      <c r="I9475" s="615"/>
    </row>
    <row r="9476" spans="1:9" ht="15" x14ac:dyDescent="0.25">
      <c r="A9476" s="609" t="str">
        <f t="shared" si="148"/>
        <v>39478</v>
      </c>
      <c r="B9476">
        <v>39478</v>
      </c>
      <c r="C9476" t="s">
        <v>23471</v>
      </c>
      <c r="D9476" t="s">
        <v>8781</v>
      </c>
      <c r="E9476" s="363" t="s">
        <v>23472</v>
      </c>
      <c r="F9476"/>
      <c r="G9476"/>
      <c r="H9476"/>
      <c r="I9476" s="615"/>
    </row>
    <row r="9477" spans="1:9" ht="15" x14ac:dyDescent="0.25">
      <c r="A9477" s="609" t="str">
        <f t="shared" si="148"/>
        <v>39479</v>
      </c>
      <c r="B9477">
        <v>39479</v>
      </c>
      <c r="C9477" t="s">
        <v>23473</v>
      </c>
      <c r="D9477" t="s">
        <v>8781</v>
      </c>
      <c r="E9477" s="363" t="s">
        <v>23474</v>
      </c>
      <c r="F9477"/>
      <c r="G9477"/>
      <c r="H9477"/>
      <c r="I9477" s="615"/>
    </row>
    <row r="9478" spans="1:9" ht="15" x14ac:dyDescent="0.25">
      <c r="A9478" s="609" t="str">
        <f t="shared" si="148"/>
        <v>39480</v>
      </c>
      <c r="B9478">
        <v>39480</v>
      </c>
      <c r="C9478" t="s">
        <v>23475</v>
      </c>
      <c r="D9478" t="s">
        <v>8781</v>
      </c>
      <c r="E9478" s="363" t="s">
        <v>23476</v>
      </c>
      <c r="F9478"/>
      <c r="G9478"/>
      <c r="H9478"/>
      <c r="I9478" s="615"/>
    </row>
    <row r="9479" spans="1:9" ht="15" x14ac:dyDescent="0.25">
      <c r="A9479" s="609" t="str">
        <f t="shared" si="148"/>
        <v>39459</v>
      </c>
      <c r="B9479">
        <v>39459</v>
      </c>
      <c r="C9479" t="s">
        <v>23477</v>
      </c>
      <c r="D9479" t="s">
        <v>8781</v>
      </c>
      <c r="E9479" s="363" t="s">
        <v>23478</v>
      </c>
      <c r="F9479"/>
      <c r="G9479"/>
      <c r="H9479"/>
      <c r="I9479" s="615"/>
    </row>
    <row r="9480" spans="1:9" ht="15" x14ac:dyDescent="0.25">
      <c r="A9480" s="609" t="str">
        <f t="shared" si="148"/>
        <v>39445</v>
      </c>
      <c r="B9480">
        <v>39445</v>
      </c>
      <c r="C9480" t="s">
        <v>23479</v>
      </c>
      <c r="D9480" t="s">
        <v>8781</v>
      </c>
      <c r="E9480" s="363" t="s">
        <v>23480</v>
      </c>
      <c r="F9480"/>
      <c r="G9480"/>
      <c r="H9480"/>
      <c r="I9480" s="615"/>
    </row>
    <row r="9481" spans="1:9" ht="15" x14ac:dyDescent="0.25">
      <c r="A9481" s="609" t="str">
        <f t="shared" si="148"/>
        <v>39446</v>
      </c>
      <c r="B9481">
        <v>39446</v>
      </c>
      <c r="C9481" t="s">
        <v>23481</v>
      </c>
      <c r="D9481" t="s">
        <v>8781</v>
      </c>
      <c r="E9481" s="363" t="s">
        <v>23482</v>
      </c>
      <c r="F9481"/>
      <c r="G9481"/>
      <c r="H9481"/>
      <c r="I9481" s="615"/>
    </row>
    <row r="9482" spans="1:9" ht="15" x14ac:dyDescent="0.25">
      <c r="A9482" s="609" t="str">
        <f t="shared" si="148"/>
        <v>39447</v>
      </c>
      <c r="B9482">
        <v>39447</v>
      </c>
      <c r="C9482" t="s">
        <v>23483</v>
      </c>
      <c r="D9482" t="s">
        <v>8781</v>
      </c>
      <c r="E9482" s="363" t="s">
        <v>23484</v>
      </c>
      <c r="F9482"/>
      <c r="G9482"/>
      <c r="H9482"/>
      <c r="I9482" s="615"/>
    </row>
    <row r="9483" spans="1:9" ht="15" x14ac:dyDescent="0.25">
      <c r="A9483" s="609" t="str">
        <f t="shared" si="148"/>
        <v>39448</v>
      </c>
      <c r="B9483">
        <v>39448</v>
      </c>
      <c r="C9483" t="s">
        <v>23485</v>
      </c>
      <c r="D9483" t="s">
        <v>8781</v>
      </c>
      <c r="E9483" s="363" t="s">
        <v>23486</v>
      </c>
      <c r="F9483"/>
      <c r="G9483"/>
      <c r="H9483"/>
      <c r="I9483" s="615"/>
    </row>
    <row r="9484" spans="1:9" ht="15" x14ac:dyDescent="0.25">
      <c r="A9484" s="609" t="str">
        <f t="shared" si="148"/>
        <v>39450</v>
      </c>
      <c r="B9484">
        <v>39450</v>
      </c>
      <c r="C9484" t="s">
        <v>23487</v>
      </c>
      <c r="D9484" t="s">
        <v>8781</v>
      </c>
      <c r="E9484" s="363" t="s">
        <v>23488</v>
      </c>
      <c r="F9484"/>
      <c r="G9484"/>
      <c r="H9484"/>
      <c r="I9484" s="615"/>
    </row>
    <row r="9485" spans="1:9" ht="15" x14ac:dyDescent="0.25">
      <c r="A9485" s="609" t="str">
        <f t="shared" si="148"/>
        <v>39451</v>
      </c>
      <c r="B9485">
        <v>39451</v>
      </c>
      <c r="C9485" t="s">
        <v>23489</v>
      </c>
      <c r="D9485" t="s">
        <v>8781</v>
      </c>
      <c r="E9485" s="363" t="s">
        <v>23490</v>
      </c>
      <c r="F9485"/>
      <c r="G9485"/>
      <c r="H9485"/>
      <c r="I9485" s="615"/>
    </row>
    <row r="9486" spans="1:9" ht="15" x14ac:dyDescent="0.25">
      <c r="A9486" s="609" t="str">
        <f t="shared" si="148"/>
        <v>39452</v>
      </c>
      <c r="B9486">
        <v>39452</v>
      </c>
      <c r="C9486" t="s">
        <v>23491</v>
      </c>
      <c r="D9486" t="s">
        <v>8781</v>
      </c>
      <c r="E9486" s="363" t="s">
        <v>23492</v>
      </c>
      <c r="F9486"/>
      <c r="G9486"/>
      <c r="H9486"/>
      <c r="I9486" s="615"/>
    </row>
    <row r="9487" spans="1:9" ht="15" x14ac:dyDescent="0.25">
      <c r="A9487" s="609" t="str">
        <f t="shared" si="148"/>
        <v>39523</v>
      </c>
      <c r="B9487">
        <v>39523</v>
      </c>
      <c r="C9487" t="s">
        <v>23493</v>
      </c>
      <c r="D9487" t="s">
        <v>8781</v>
      </c>
      <c r="E9487" s="363" t="s">
        <v>23494</v>
      </c>
      <c r="F9487"/>
      <c r="G9487"/>
      <c r="H9487"/>
      <c r="I9487" s="615"/>
    </row>
    <row r="9488" spans="1:9" ht="15" x14ac:dyDescent="0.25">
      <c r="A9488" s="609" t="str">
        <f t="shared" si="148"/>
        <v>39449</v>
      </c>
      <c r="B9488">
        <v>39449</v>
      </c>
      <c r="C9488" t="s">
        <v>23495</v>
      </c>
      <c r="D9488" t="s">
        <v>8781</v>
      </c>
      <c r="E9488" s="363" t="s">
        <v>23496</v>
      </c>
      <c r="F9488"/>
      <c r="G9488"/>
      <c r="H9488"/>
      <c r="I9488" s="615"/>
    </row>
    <row r="9489" spans="1:9" ht="15" x14ac:dyDescent="0.25">
      <c r="A9489" s="609" t="str">
        <f t="shared" si="148"/>
        <v>39455</v>
      </c>
      <c r="B9489">
        <v>39455</v>
      </c>
      <c r="C9489" t="s">
        <v>23497</v>
      </c>
      <c r="D9489" t="s">
        <v>8781</v>
      </c>
      <c r="E9489" s="363" t="s">
        <v>23498</v>
      </c>
      <c r="F9489"/>
      <c r="G9489"/>
      <c r="H9489"/>
      <c r="I9489" s="615"/>
    </row>
    <row r="9490" spans="1:9" ht="15" x14ac:dyDescent="0.25">
      <c r="A9490" s="609" t="str">
        <f t="shared" si="148"/>
        <v>39456</v>
      </c>
      <c r="B9490">
        <v>39456</v>
      </c>
      <c r="C9490" t="s">
        <v>23499</v>
      </c>
      <c r="D9490" t="s">
        <v>8781</v>
      </c>
      <c r="E9490" s="363" t="s">
        <v>23500</v>
      </c>
      <c r="F9490"/>
      <c r="G9490"/>
      <c r="H9490"/>
      <c r="I9490" s="615"/>
    </row>
    <row r="9491" spans="1:9" ht="15" x14ac:dyDescent="0.25">
      <c r="A9491" s="609" t="str">
        <f t="shared" si="148"/>
        <v>39457</v>
      </c>
      <c r="B9491">
        <v>39457</v>
      </c>
      <c r="C9491" t="s">
        <v>23501</v>
      </c>
      <c r="D9491" t="s">
        <v>8781</v>
      </c>
      <c r="E9491" s="363" t="s">
        <v>23454</v>
      </c>
      <c r="F9491"/>
      <c r="G9491"/>
      <c r="H9491"/>
      <c r="I9491" s="615"/>
    </row>
    <row r="9492" spans="1:9" ht="15" x14ac:dyDescent="0.25">
      <c r="A9492" s="609" t="str">
        <f t="shared" si="148"/>
        <v>39458</v>
      </c>
      <c r="B9492">
        <v>39458</v>
      </c>
      <c r="C9492" t="s">
        <v>23502</v>
      </c>
      <c r="D9492" t="s">
        <v>8781</v>
      </c>
      <c r="E9492" s="363" t="s">
        <v>23503</v>
      </c>
      <c r="F9492"/>
      <c r="G9492"/>
      <c r="H9492"/>
      <c r="I9492" s="615"/>
    </row>
    <row r="9493" spans="1:9" ht="15" x14ac:dyDescent="0.25">
      <c r="A9493" s="609" t="str">
        <f t="shared" si="148"/>
        <v>39464</v>
      </c>
      <c r="B9493">
        <v>39464</v>
      </c>
      <c r="C9493" t="s">
        <v>23504</v>
      </c>
      <c r="D9493" t="s">
        <v>8781</v>
      </c>
      <c r="E9493" s="363" t="s">
        <v>23505</v>
      </c>
      <c r="F9493"/>
      <c r="G9493"/>
      <c r="H9493"/>
      <c r="I9493" s="615"/>
    </row>
    <row r="9494" spans="1:9" ht="15" x14ac:dyDescent="0.25">
      <c r="A9494" s="609" t="str">
        <f t="shared" si="148"/>
        <v>39460</v>
      </c>
      <c r="B9494">
        <v>39460</v>
      </c>
      <c r="C9494" t="s">
        <v>23506</v>
      </c>
      <c r="D9494" t="s">
        <v>8781</v>
      </c>
      <c r="E9494" s="363" t="s">
        <v>23507</v>
      </c>
      <c r="F9494"/>
      <c r="G9494"/>
      <c r="H9494"/>
      <c r="I9494" s="615"/>
    </row>
    <row r="9495" spans="1:9" ht="15" x14ac:dyDescent="0.25">
      <c r="A9495" s="609" t="str">
        <f t="shared" si="148"/>
        <v>39461</v>
      </c>
      <c r="B9495">
        <v>39461</v>
      </c>
      <c r="C9495" t="s">
        <v>23508</v>
      </c>
      <c r="D9495" t="s">
        <v>8781</v>
      </c>
      <c r="E9495" s="363" t="s">
        <v>23509</v>
      </c>
      <c r="F9495"/>
      <c r="G9495"/>
      <c r="H9495"/>
      <c r="I9495" s="615"/>
    </row>
    <row r="9496" spans="1:9" ht="15" x14ac:dyDescent="0.25">
      <c r="A9496" s="609" t="str">
        <f t="shared" si="148"/>
        <v>39462</v>
      </c>
      <c r="B9496">
        <v>39462</v>
      </c>
      <c r="C9496" t="s">
        <v>23510</v>
      </c>
      <c r="D9496" t="s">
        <v>8781</v>
      </c>
      <c r="E9496" s="363" t="s">
        <v>23511</v>
      </c>
      <c r="F9496"/>
      <c r="G9496"/>
      <c r="H9496"/>
      <c r="I9496" s="615"/>
    </row>
    <row r="9497" spans="1:9" ht="15" x14ac:dyDescent="0.25">
      <c r="A9497" s="609" t="str">
        <f t="shared" si="148"/>
        <v>39463</v>
      </c>
      <c r="B9497">
        <v>39463</v>
      </c>
      <c r="C9497" t="s">
        <v>23512</v>
      </c>
      <c r="D9497" t="s">
        <v>8781</v>
      </c>
      <c r="E9497" s="363" t="s">
        <v>23513</v>
      </c>
      <c r="F9497"/>
      <c r="G9497"/>
      <c r="H9497"/>
      <c r="I9497" s="615"/>
    </row>
    <row r="9498" spans="1:9" ht="15" x14ac:dyDescent="0.25">
      <c r="A9498" s="609" t="str">
        <f t="shared" si="148"/>
        <v>26039</v>
      </c>
      <c r="B9498">
        <v>26039</v>
      </c>
      <c r="C9498" t="s">
        <v>23514</v>
      </c>
      <c r="D9498" t="s">
        <v>8781</v>
      </c>
      <c r="E9498" s="363" t="s">
        <v>23515</v>
      </c>
      <c r="F9498"/>
      <c r="G9498"/>
      <c r="H9498"/>
      <c r="I9498" s="615"/>
    </row>
    <row r="9499" spans="1:9" ht="15" x14ac:dyDescent="0.25">
      <c r="A9499" s="609" t="str">
        <f t="shared" si="148"/>
        <v>2401</v>
      </c>
      <c r="B9499">
        <v>2401</v>
      </c>
      <c r="C9499" t="s">
        <v>23516</v>
      </c>
      <c r="D9499" t="s">
        <v>8781</v>
      </c>
      <c r="E9499" s="363" t="s">
        <v>23517</v>
      </c>
      <c r="F9499"/>
      <c r="G9499"/>
      <c r="H9499"/>
      <c r="I9499" s="615"/>
    </row>
    <row r="9500" spans="1:9" ht="15" x14ac:dyDescent="0.25">
      <c r="A9500" s="609" t="str">
        <f t="shared" si="148"/>
        <v>38870</v>
      </c>
      <c r="B9500">
        <v>38870</v>
      </c>
      <c r="C9500" t="s">
        <v>23518</v>
      </c>
      <c r="D9500" t="s">
        <v>8781</v>
      </c>
      <c r="E9500" s="363" t="s">
        <v>19337</v>
      </c>
      <c r="F9500"/>
      <c r="G9500"/>
      <c r="H9500"/>
      <c r="I9500" s="615"/>
    </row>
    <row r="9501" spans="1:9" ht="15" x14ac:dyDescent="0.25">
      <c r="A9501" s="609" t="str">
        <f t="shared" si="148"/>
        <v>38869</v>
      </c>
      <c r="B9501">
        <v>38869</v>
      </c>
      <c r="C9501" t="s">
        <v>23519</v>
      </c>
      <c r="D9501" t="s">
        <v>8781</v>
      </c>
      <c r="E9501" s="363" t="s">
        <v>23520</v>
      </c>
      <c r="F9501"/>
      <c r="G9501"/>
      <c r="H9501"/>
      <c r="I9501" s="615"/>
    </row>
    <row r="9502" spans="1:9" ht="15" x14ac:dyDescent="0.25">
      <c r="A9502" s="609" t="str">
        <f t="shared" si="148"/>
        <v>38872</v>
      </c>
      <c r="B9502">
        <v>38872</v>
      </c>
      <c r="C9502" t="s">
        <v>23521</v>
      </c>
      <c r="D9502" t="s">
        <v>8781</v>
      </c>
      <c r="E9502" s="363" t="s">
        <v>23522</v>
      </c>
      <c r="F9502"/>
      <c r="G9502"/>
      <c r="H9502"/>
      <c r="I9502" s="615"/>
    </row>
    <row r="9503" spans="1:9" ht="15" x14ac:dyDescent="0.25">
      <c r="A9503" s="609" t="str">
        <f t="shared" si="148"/>
        <v>38871</v>
      </c>
      <c r="B9503">
        <v>38871</v>
      </c>
      <c r="C9503" t="s">
        <v>23523</v>
      </c>
      <c r="D9503" t="s">
        <v>8781</v>
      </c>
      <c r="E9503" s="363" t="s">
        <v>23524</v>
      </c>
      <c r="F9503"/>
      <c r="G9503"/>
      <c r="H9503"/>
      <c r="I9503" s="615"/>
    </row>
    <row r="9504" spans="1:9" ht="15" x14ac:dyDescent="0.25">
      <c r="A9504" s="609" t="str">
        <f t="shared" si="148"/>
        <v>39283</v>
      </c>
      <c r="B9504">
        <v>39283</v>
      </c>
      <c r="C9504" t="s">
        <v>23525</v>
      </c>
      <c r="D9504" t="s">
        <v>8781</v>
      </c>
      <c r="E9504" s="363" t="s">
        <v>23526</v>
      </c>
      <c r="F9504"/>
      <c r="G9504"/>
      <c r="H9504"/>
      <c r="I9504" s="615"/>
    </row>
    <row r="9505" spans="1:9" ht="15" x14ac:dyDescent="0.25">
      <c r="A9505" s="609" t="str">
        <f t="shared" si="148"/>
        <v>39284</v>
      </c>
      <c r="B9505">
        <v>39284</v>
      </c>
      <c r="C9505" t="s">
        <v>23527</v>
      </c>
      <c r="D9505" t="s">
        <v>8781</v>
      </c>
      <c r="E9505" s="363" t="s">
        <v>23528</v>
      </c>
      <c r="F9505"/>
      <c r="G9505"/>
      <c r="H9505"/>
      <c r="I9505" s="615"/>
    </row>
    <row r="9506" spans="1:9" ht="15" x14ac:dyDescent="0.25">
      <c r="A9506" s="609" t="str">
        <f t="shared" si="148"/>
        <v>39285</v>
      </c>
      <c r="B9506">
        <v>39285</v>
      </c>
      <c r="C9506" t="s">
        <v>23529</v>
      </c>
      <c r="D9506" t="s">
        <v>8781</v>
      </c>
      <c r="E9506" s="363" t="s">
        <v>23530</v>
      </c>
      <c r="F9506"/>
      <c r="G9506"/>
      <c r="H9506"/>
      <c r="I9506" s="615"/>
    </row>
    <row r="9507" spans="1:9" ht="15" x14ac:dyDescent="0.25">
      <c r="A9507" s="609" t="str">
        <f t="shared" si="148"/>
        <v>39286</v>
      </c>
      <c r="B9507">
        <v>39286</v>
      </c>
      <c r="C9507" t="s">
        <v>23531</v>
      </c>
      <c r="D9507" t="s">
        <v>8781</v>
      </c>
      <c r="E9507" s="363" t="s">
        <v>23532</v>
      </c>
      <c r="F9507"/>
      <c r="G9507"/>
      <c r="H9507"/>
      <c r="I9507" s="615"/>
    </row>
    <row r="9508" spans="1:9" ht="15" x14ac:dyDescent="0.25">
      <c r="A9508" s="609" t="str">
        <f t="shared" si="148"/>
        <v>39287</v>
      </c>
      <c r="B9508">
        <v>39287</v>
      </c>
      <c r="C9508" t="s">
        <v>23533</v>
      </c>
      <c r="D9508" t="s">
        <v>8781</v>
      </c>
      <c r="E9508" s="363" t="s">
        <v>23534</v>
      </c>
      <c r="F9508"/>
      <c r="G9508"/>
      <c r="H9508"/>
      <c r="I9508" s="615"/>
    </row>
    <row r="9509" spans="1:9" ht="15" x14ac:dyDescent="0.25">
      <c r="A9509" s="609" t="str">
        <f t="shared" si="148"/>
        <v>39288</v>
      </c>
      <c r="B9509">
        <v>39288</v>
      </c>
      <c r="C9509" t="s">
        <v>23535</v>
      </c>
      <c r="D9509" t="s">
        <v>8781</v>
      </c>
      <c r="E9509" s="363" t="s">
        <v>23536</v>
      </c>
      <c r="F9509"/>
      <c r="G9509"/>
      <c r="H9509"/>
      <c r="I9509" s="615"/>
    </row>
    <row r="9510" spans="1:9" ht="15" x14ac:dyDescent="0.25">
      <c r="A9510" s="609" t="str">
        <f t="shared" si="148"/>
        <v>25976</v>
      </c>
      <c r="B9510">
        <v>25976</v>
      </c>
      <c r="C9510" t="s">
        <v>23537</v>
      </c>
      <c r="D9510" t="s">
        <v>8779</v>
      </c>
      <c r="E9510" s="363" t="s">
        <v>18578</v>
      </c>
      <c r="F9510"/>
      <c r="G9510"/>
      <c r="H9510"/>
      <c r="I9510" s="615"/>
    </row>
    <row r="9511" spans="1:9" ht="15" x14ac:dyDescent="0.25">
      <c r="A9511" s="609" t="str">
        <f t="shared" si="148"/>
        <v>10629</v>
      </c>
      <c r="B9511">
        <v>10629</v>
      </c>
      <c r="C9511" t="s">
        <v>23538</v>
      </c>
      <c r="D9511" t="s">
        <v>8779</v>
      </c>
      <c r="E9511" s="363" t="s">
        <v>23539</v>
      </c>
      <c r="F9511"/>
      <c r="G9511"/>
      <c r="H9511"/>
      <c r="I9511" s="615"/>
    </row>
    <row r="9512" spans="1:9" ht="15" x14ac:dyDescent="0.25">
      <c r="A9512" s="609" t="str">
        <f t="shared" si="148"/>
        <v>10698</v>
      </c>
      <c r="B9512">
        <v>10698</v>
      </c>
      <c r="C9512" t="s">
        <v>23540</v>
      </c>
      <c r="D9512" t="s">
        <v>8779</v>
      </c>
      <c r="E9512" s="363" t="s">
        <v>23541</v>
      </c>
      <c r="F9512"/>
      <c r="G9512"/>
      <c r="H9512"/>
      <c r="I9512" s="615"/>
    </row>
    <row r="9513" spans="1:9" ht="15" x14ac:dyDescent="0.25">
      <c r="A9513" s="609" t="str">
        <f t="shared" si="148"/>
        <v>40521</v>
      </c>
      <c r="B9513">
        <v>40521</v>
      </c>
      <c r="C9513" t="s">
        <v>23542</v>
      </c>
      <c r="D9513" t="s">
        <v>8781</v>
      </c>
      <c r="E9513" s="363" t="s">
        <v>23543</v>
      </c>
      <c r="F9513"/>
      <c r="G9513"/>
      <c r="H9513"/>
      <c r="I9513" s="615"/>
    </row>
    <row r="9514" spans="1:9" ht="15" x14ac:dyDescent="0.25">
      <c r="A9514" s="609" t="str">
        <f t="shared" si="148"/>
        <v>2432</v>
      </c>
      <c r="B9514">
        <v>2432</v>
      </c>
      <c r="C9514" t="s">
        <v>23544</v>
      </c>
      <c r="D9514" t="s">
        <v>8781</v>
      </c>
      <c r="E9514" s="363" t="s">
        <v>10407</v>
      </c>
      <c r="F9514"/>
      <c r="G9514"/>
      <c r="H9514"/>
      <c r="I9514" s="615"/>
    </row>
    <row r="9515" spans="1:9" ht="15" x14ac:dyDescent="0.25">
      <c r="A9515" s="609" t="str">
        <f t="shared" si="148"/>
        <v>2433</v>
      </c>
      <c r="B9515">
        <v>2433</v>
      </c>
      <c r="C9515" t="s">
        <v>23545</v>
      </c>
      <c r="D9515" t="s">
        <v>8781</v>
      </c>
      <c r="E9515" s="363" t="s">
        <v>10222</v>
      </c>
      <c r="F9515"/>
      <c r="G9515"/>
      <c r="H9515"/>
      <c r="I9515" s="615"/>
    </row>
    <row r="9516" spans="1:9" ht="15" x14ac:dyDescent="0.25">
      <c r="A9516" s="609" t="str">
        <f t="shared" si="148"/>
        <v>2420</v>
      </c>
      <c r="B9516">
        <v>2420</v>
      </c>
      <c r="C9516" t="s">
        <v>23546</v>
      </c>
      <c r="D9516" t="s">
        <v>8781</v>
      </c>
      <c r="E9516" s="363" t="s">
        <v>9089</v>
      </c>
      <c r="F9516"/>
      <c r="G9516"/>
      <c r="H9516"/>
      <c r="I9516" s="615"/>
    </row>
    <row r="9517" spans="1:9" ht="15" x14ac:dyDescent="0.25">
      <c r="A9517" s="609" t="str">
        <f t="shared" si="148"/>
        <v>11447</v>
      </c>
      <c r="B9517">
        <v>11447</v>
      </c>
      <c r="C9517" t="s">
        <v>23547</v>
      </c>
      <c r="D9517" t="s">
        <v>8781</v>
      </c>
      <c r="E9517" s="363" t="s">
        <v>23548</v>
      </c>
      <c r="F9517"/>
      <c r="G9517"/>
      <c r="H9517"/>
      <c r="I9517" s="615"/>
    </row>
    <row r="9518" spans="1:9" ht="15" x14ac:dyDescent="0.25">
      <c r="A9518" s="609" t="str">
        <f t="shared" si="148"/>
        <v>11451</v>
      </c>
      <c r="B9518">
        <v>11451</v>
      </c>
      <c r="C9518" t="s">
        <v>23549</v>
      </c>
      <c r="D9518" t="s">
        <v>8781</v>
      </c>
      <c r="E9518" s="363" t="s">
        <v>19405</v>
      </c>
      <c r="F9518"/>
      <c r="G9518"/>
      <c r="H9518"/>
      <c r="I9518" s="615"/>
    </row>
    <row r="9519" spans="1:9" ht="15" x14ac:dyDescent="0.25">
      <c r="A9519" s="609" t="str">
        <f t="shared" si="148"/>
        <v>11116</v>
      </c>
      <c r="B9519">
        <v>11116</v>
      </c>
      <c r="C9519" t="s">
        <v>23550</v>
      </c>
      <c r="D9519" t="s">
        <v>8781</v>
      </c>
      <c r="E9519" s="363" t="s">
        <v>23551</v>
      </c>
      <c r="F9519"/>
      <c r="G9519"/>
      <c r="H9519"/>
      <c r="I9519" s="615"/>
    </row>
    <row r="9520" spans="1:9" ht="15" x14ac:dyDescent="0.25">
      <c r="A9520" s="609" t="str">
        <f t="shared" ref="A9520:A9583" si="149">IF(ISERROR(SEARCH("/",B9520)=6),TRIM(CLEAN(B9520)),IF(SEARCH("/",B9520)=6,IF(LEN(TRIM(CLEAN(B9520)))=7,LEFT(TRIM(CLEAN(B9520)),6)&amp;"00"&amp;RIGHT(TRIM(CLEAN(B9520)),1),LEFT(TRIM(CLEAN(B9520)),6)&amp;"0"&amp;RIGHT(TRIM(CLEAN(B9520)),2)),TRIM(CLEAN(B9520))))</f>
        <v>38411</v>
      </c>
      <c r="B9520">
        <v>38411</v>
      </c>
      <c r="C9520" t="s">
        <v>23552</v>
      </c>
      <c r="D9520" t="s">
        <v>8781</v>
      </c>
      <c r="E9520" s="363" t="s">
        <v>23553</v>
      </c>
      <c r="F9520"/>
      <c r="G9520"/>
      <c r="H9520"/>
      <c r="I9520" s="615"/>
    </row>
    <row r="9521" spans="1:9" ht="15" x14ac:dyDescent="0.25">
      <c r="A9521" s="609" t="str">
        <f t="shared" si="149"/>
        <v>1370</v>
      </c>
      <c r="B9521">
        <v>1370</v>
      </c>
      <c r="C9521" t="s">
        <v>23554</v>
      </c>
      <c r="D9521" t="s">
        <v>8781</v>
      </c>
      <c r="E9521" s="363" t="s">
        <v>18880</v>
      </c>
      <c r="F9521"/>
      <c r="G9521"/>
      <c r="H9521"/>
      <c r="I9521" s="615"/>
    </row>
    <row r="9522" spans="1:9" ht="15" x14ac:dyDescent="0.25">
      <c r="A9522" s="609" t="str">
        <f t="shared" si="149"/>
        <v>38189</v>
      </c>
      <c r="B9522">
        <v>38189</v>
      </c>
      <c r="C9522" t="s">
        <v>23555</v>
      </c>
      <c r="D9522" t="s">
        <v>8781</v>
      </c>
      <c r="E9522" s="363" t="s">
        <v>23556</v>
      </c>
      <c r="F9522"/>
      <c r="G9522"/>
      <c r="H9522"/>
      <c r="I9522" s="615"/>
    </row>
    <row r="9523" spans="1:9" ht="15" x14ac:dyDescent="0.25">
      <c r="A9523" s="609" t="str">
        <f t="shared" si="149"/>
        <v>38190</v>
      </c>
      <c r="B9523">
        <v>38190</v>
      </c>
      <c r="C9523" t="s">
        <v>23557</v>
      </c>
      <c r="D9523" t="s">
        <v>8781</v>
      </c>
      <c r="E9523" s="363" t="s">
        <v>23558</v>
      </c>
      <c r="F9523"/>
      <c r="G9523"/>
      <c r="H9523"/>
      <c r="I9523" s="615"/>
    </row>
    <row r="9524" spans="1:9" ht="15" x14ac:dyDescent="0.25">
      <c r="A9524" s="609" t="str">
        <f t="shared" si="149"/>
        <v>36516</v>
      </c>
      <c r="B9524">
        <v>36516</v>
      </c>
      <c r="C9524" t="s">
        <v>23559</v>
      </c>
      <c r="D9524" t="s">
        <v>8781</v>
      </c>
      <c r="E9524" s="363" t="s">
        <v>23560</v>
      </c>
      <c r="F9524"/>
      <c r="G9524"/>
      <c r="H9524"/>
      <c r="I9524" s="615"/>
    </row>
    <row r="9525" spans="1:9" ht="15" x14ac:dyDescent="0.25">
      <c r="A9525" s="609" t="str">
        <f t="shared" si="149"/>
        <v>34777</v>
      </c>
      <c r="B9525">
        <v>34777</v>
      </c>
      <c r="C9525" t="s">
        <v>23561</v>
      </c>
      <c r="D9525" t="s">
        <v>8781</v>
      </c>
      <c r="E9525" s="363" t="s">
        <v>9224</v>
      </c>
      <c r="F9525"/>
      <c r="G9525"/>
      <c r="H9525"/>
      <c r="I9525" s="615"/>
    </row>
    <row r="9526" spans="1:9" ht="15" x14ac:dyDescent="0.25">
      <c r="A9526" s="609" t="str">
        <f t="shared" si="149"/>
        <v>7272</v>
      </c>
      <c r="B9526">
        <v>7272</v>
      </c>
      <c r="C9526" t="s">
        <v>23562</v>
      </c>
      <c r="D9526" t="s">
        <v>8781</v>
      </c>
      <c r="E9526" s="363" t="s">
        <v>10461</v>
      </c>
      <c r="F9526"/>
      <c r="G9526"/>
      <c r="H9526"/>
      <c r="I9526" s="615"/>
    </row>
    <row r="9527" spans="1:9" ht="15" x14ac:dyDescent="0.25">
      <c r="A9527" s="609" t="str">
        <f t="shared" si="149"/>
        <v>10605</v>
      </c>
      <c r="B9527">
        <v>10605</v>
      </c>
      <c r="C9527" t="s">
        <v>23563</v>
      </c>
      <c r="D9527" t="s">
        <v>8781</v>
      </c>
      <c r="E9527" s="363" t="s">
        <v>17217</v>
      </c>
      <c r="F9527"/>
      <c r="G9527"/>
      <c r="H9527"/>
      <c r="I9527" s="615"/>
    </row>
    <row r="9528" spans="1:9" ht="15" x14ac:dyDescent="0.25">
      <c r="A9528" s="609" t="str">
        <f t="shared" si="149"/>
        <v>10604</v>
      </c>
      <c r="B9528">
        <v>10604</v>
      </c>
      <c r="C9528" t="s">
        <v>23564</v>
      </c>
      <c r="D9528" t="s">
        <v>8781</v>
      </c>
      <c r="E9528" s="363" t="s">
        <v>9292</v>
      </c>
      <c r="F9528"/>
      <c r="G9528"/>
      <c r="H9528"/>
      <c r="I9528" s="615"/>
    </row>
    <row r="9529" spans="1:9" ht="15" x14ac:dyDescent="0.25">
      <c r="A9529" s="609" t="str">
        <f t="shared" si="149"/>
        <v>672</v>
      </c>
      <c r="B9529">
        <v>672</v>
      </c>
      <c r="C9529" t="s">
        <v>23565</v>
      </c>
      <c r="D9529" t="s">
        <v>8781</v>
      </c>
      <c r="E9529" s="363" t="s">
        <v>9469</v>
      </c>
      <c r="F9529"/>
      <c r="G9529"/>
      <c r="H9529"/>
      <c r="I9529" s="615"/>
    </row>
    <row r="9530" spans="1:9" ht="15" x14ac:dyDescent="0.25">
      <c r="A9530" s="609" t="str">
        <f t="shared" si="149"/>
        <v>668</v>
      </c>
      <c r="B9530">
        <v>668</v>
      </c>
      <c r="C9530" t="s">
        <v>23566</v>
      </c>
      <c r="D9530" t="s">
        <v>8781</v>
      </c>
      <c r="E9530" s="363" t="s">
        <v>9110</v>
      </c>
      <c r="F9530"/>
      <c r="G9530"/>
      <c r="H9530"/>
      <c r="I9530" s="615"/>
    </row>
    <row r="9531" spans="1:9" ht="15" x14ac:dyDescent="0.25">
      <c r="A9531" s="609" t="str">
        <f t="shared" si="149"/>
        <v>10578</v>
      </c>
      <c r="B9531">
        <v>10578</v>
      </c>
      <c r="C9531" t="s">
        <v>23567</v>
      </c>
      <c r="D9531" t="s">
        <v>8781</v>
      </c>
      <c r="E9531" s="363" t="s">
        <v>9493</v>
      </c>
      <c r="F9531"/>
      <c r="G9531"/>
      <c r="H9531"/>
      <c r="I9531" s="615"/>
    </row>
    <row r="9532" spans="1:9" ht="15" x14ac:dyDescent="0.25">
      <c r="A9532" s="609" t="str">
        <f t="shared" si="149"/>
        <v>666</v>
      </c>
      <c r="B9532">
        <v>666</v>
      </c>
      <c r="C9532" t="s">
        <v>23568</v>
      </c>
      <c r="D9532" t="s">
        <v>8781</v>
      </c>
      <c r="E9532" s="363" t="s">
        <v>10069</v>
      </c>
      <c r="F9532"/>
      <c r="G9532"/>
      <c r="H9532"/>
      <c r="I9532" s="615"/>
    </row>
    <row r="9533" spans="1:9" ht="15" x14ac:dyDescent="0.25">
      <c r="A9533" s="609" t="str">
        <f t="shared" si="149"/>
        <v>665</v>
      </c>
      <c r="B9533">
        <v>665</v>
      </c>
      <c r="C9533" t="s">
        <v>23569</v>
      </c>
      <c r="D9533" t="s">
        <v>8781</v>
      </c>
      <c r="E9533" s="363" t="s">
        <v>14061</v>
      </c>
      <c r="F9533"/>
      <c r="G9533"/>
      <c r="H9533"/>
      <c r="I9533" s="615"/>
    </row>
    <row r="9534" spans="1:9" ht="15" x14ac:dyDescent="0.25">
      <c r="A9534" s="609" t="str">
        <f t="shared" si="149"/>
        <v>10577</v>
      </c>
      <c r="B9534">
        <v>10577</v>
      </c>
      <c r="C9534" t="s">
        <v>23570</v>
      </c>
      <c r="D9534" t="s">
        <v>8781</v>
      </c>
      <c r="E9534" s="363" t="s">
        <v>18857</v>
      </c>
      <c r="F9534"/>
      <c r="G9534"/>
      <c r="H9534"/>
      <c r="I9534" s="615"/>
    </row>
    <row r="9535" spans="1:9" ht="15" x14ac:dyDescent="0.25">
      <c r="A9535" s="609" t="str">
        <f t="shared" si="149"/>
        <v>10583</v>
      </c>
      <c r="B9535">
        <v>10583</v>
      </c>
      <c r="C9535" t="s">
        <v>23571</v>
      </c>
      <c r="D9535" t="s">
        <v>8781</v>
      </c>
      <c r="E9535" s="363" t="s">
        <v>23572</v>
      </c>
      <c r="F9535"/>
      <c r="G9535"/>
      <c r="H9535"/>
      <c r="I9535" s="615"/>
    </row>
    <row r="9536" spans="1:9" ht="15" x14ac:dyDescent="0.25">
      <c r="A9536" s="609" t="str">
        <f t="shared" si="149"/>
        <v>10579</v>
      </c>
      <c r="B9536">
        <v>10579</v>
      </c>
      <c r="C9536" t="s">
        <v>23573</v>
      </c>
      <c r="D9536" t="s">
        <v>8781</v>
      </c>
      <c r="E9536" s="363" t="s">
        <v>10362</v>
      </c>
      <c r="F9536"/>
      <c r="G9536"/>
      <c r="H9536"/>
      <c r="I9536" s="615"/>
    </row>
    <row r="9537" spans="1:9" ht="15" x14ac:dyDescent="0.25">
      <c r="A9537" s="609" t="str">
        <f t="shared" si="149"/>
        <v>10582</v>
      </c>
      <c r="B9537">
        <v>10582</v>
      </c>
      <c r="C9537" t="s">
        <v>23574</v>
      </c>
      <c r="D9537" t="s">
        <v>8781</v>
      </c>
      <c r="E9537" s="363" t="s">
        <v>9602</v>
      </c>
      <c r="F9537"/>
      <c r="G9537"/>
      <c r="H9537"/>
      <c r="I9537" s="615"/>
    </row>
    <row r="9538" spans="1:9" ht="15" x14ac:dyDescent="0.25">
      <c r="A9538" s="609" t="str">
        <f t="shared" si="149"/>
        <v>2436</v>
      </c>
      <c r="B9538">
        <v>2436</v>
      </c>
      <c r="C9538" t="s">
        <v>23575</v>
      </c>
      <c r="D9538" t="s">
        <v>8786</v>
      </c>
      <c r="E9538" s="363" t="s">
        <v>18096</v>
      </c>
      <c r="F9538"/>
      <c r="G9538"/>
      <c r="H9538"/>
      <c r="I9538" s="615"/>
    </row>
    <row r="9539" spans="1:9" ht="15" x14ac:dyDescent="0.25">
      <c r="A9539" s="609" t="str">
        <f t="shared" si="149"/>
        <v>40918</v>
      </c>
      <c r="B9539">
        <v>40918</v>
      </c>
      <c r="C9539" t="s">
        <v>23576</v>
      </c>
      <c r="D9539" t="s">
        <v>8914</v>
      </c>
      <c r="E9539" s="363" t="s">
        <v>32029</v>
      </c>
      <c r="F9539"/>
      <c r="G9539"/>
      <c r="H9539"/>
      <c r="I9539" s="615"/>
    </row>
    <row r="9540" spans="1:9" ht="15" x14ac:dyDescent="0.25">
      <c r="A9540" s="609" t="str">
        <f t="shared" si="149"/>
        <v>2439</v>
      </c>
      <c r="B9540">
        <v>2439</v>
      </c>
      <c r="C9540" t="s">
        <v>23578</v>
      </c>
      <c r="D9540" t="s">
        <v>8786</v>
      </c>
      <c r="E9540" s="363" t="s">
        <v>28881</v>
      </c>
      <c r="F9540"/>
      <c r="G9540"/>
      <c r="H9540"/>
      <c r="I9540" s="615"/>
    </row>
    <row r="9541" spans="1:9" ht="15" x14ac:dyDescent="0.25">
      <c r="A9541" s="609" t="str">
        <f t="shared" si="149"/>
        <v>40923</v>
      </c>
      <c r="B9541">
        <v>40923</v>
      </c>
      <c r="C9541" t="s">
        <v>23579</v>
      </c>
      <c r="D9541" t="s">
        <v>8914</v>
      </c>
      <c r="E9541" s="363" t="s">
        <v>32030</v>
      </c>
      <c r="F9541"/>
      <c r="G9541"/>
      <c r="H9541"/>
      <c r="I9541" s="615"/>
    </row>
    <row r="9542" spans="1:9" ht="15" x14ac:dyDescent="0.25">
      <c r="A9542" s="609" t="str">
        <f t="shared" si="149"/>
        <v>10998</v>
      </c>
      <c r="B9542">
        <v>10998</v>
      </c>
      <c r="C9542" t="s">
        <v>23581</v>
      </c>
      <c r="D9542" t="s">
        <v>8790</v>
      </c>
      <c r="E9542" s="363" t="s">
        <v>17653</v>
      </c>
      <c r="F9542"/>
      <c r="G9542"/>
      <c r="H9542"/>
      <c r="I9542" s="615"/>
    </row>
    <row r="9543" spans="1:9" ht="15" x14ac:dyDescent="0.25">
      <c r="A9543" s="609" t="str">
        <f t="shared" si="149"/>
        <v>11002</v>
      </c>
      <c r="B9543">
        <v>11002</v>
      </c>
      <c r="C9543" t="s">
        <v>23582</v>
      </c>
      <c r="D9543" t="s">
        <v>8790</v>
      </c>
      <c r="E9543" s="363" t="s">
        <v>8864</v>
      </c>
      <c r="F9543"/>
      <c r="G9543"/>
      <c r="H9543"/>
      <c r="I9543" s="615"/>
    </row>
    <row r="9544" spans="1:9" ht="15" x14ac:dyDescent="0.25">
      <c r="A9544" s="609" t="str">
        <f t="shared" si="149"/>
        <v>10999</v>
      </c>
      <c r="B9544">
        <v>10999</v>
      </c>
      <c r="C9544" t="s">
        <v>23583</v>
      </c>
      <c r="D9544" t="s">
        <v>8790</v>
      </c>
      <c r="E9544" s="363" t="s">
        <v>18160</v>
      </c>
      <c r="F9544"/>
      <c r="G9544"/>
      <c r="H9544"/>
      <c r="I9544" s="615"/>
    </row>
    <row r="9545" spans="1:9" ht="15" x14ac:dyDescent="0.25">
      <c r="A9545" s="609" t="str">
        <f t="shared" si="149"/>
        <v>10997</v>
      </c>
      <c r="B9545">
        <v>10997</v>
      </c>
      <c r="C9545" t="s">
        <v>23584</v>
      </c>
      <c r="D9545" t="s">
        <v>8790</v>
      </c>
      <c r="E9545" s="363" t="s">
        <v>9248</v>
      </c>
      <c r="F9545"/>
      <c r="G9545"/>
      <c r="H9545"/>
      <c r="I9545" s="615"/>
    </row>
    <row r="9546" spans="1:9" ht="15" x14ac:dyDescent="0.25">
      <c r="A9546" s="609" t="str">
        <f t="shared" si="149"/>
        <v>2685</v>
      </c>
      <c r="B9546">
        <v>2685</v>
      </c>
      <c r="C9546" t="s">
        <v>23585</v>
      </c>
      <c r="D9546" t="s">
        <v>8796</v>
      </c>
      <c r="E9546" s="363" t="s">
        <v>9871</v>
      </c>
      <c r="F9546"/>
      <c r="G9546"/>
      <c r="H9546"/>
      <c r="I9546" s="615"/>
    </row>
    <row r="9547" spans="1:9" ht="15" x14ac:dyDescent="0.25">
      <c r="A9547" s="609" t="str">
        <f t="shared" si="149"/>
        <v>2680</v>
      </c>
      <c r="B9547">
        <v>2680</v>
      </c>
      <c r="C9547" t="s">
        <v>23586</v>
      </c>
      <c r="D9547" t="s">
        <v>8796</v>
      </c>
      <c r="E9547" s="363" t="s">
        <v>23587</v>
      </c>
      <c r="F9547"/>
      <c r="G9547"/>
      <c r="H9547"/>
      <c r="I9547" s="615"/>
    </row>
    <row r="9548" spans="1:9" ht="15" x14ac:dyDescent="0.25">
      <c r="A9548" s="609" t="str">
        <f t="shared" si="149"/>
        <v>2684</v>
      </c>
      <c r="B9548">
        <v>2684</v>
      </c>
      <c r="C9548" t="s">
        <v>23588</v>
      </c>
      <c r="D9548" t="s">
        <v>8796</v>
      </c>
      <c r="E9548" s="363" t="s">
        <v>9368</v>
      </c>
      <c r="F9548"/>
      <c r="G9548"/>
      <c r="H9548"/>
      <c r="I9548" s="615"/>
    </row>
    <row r="9549" spans="1:9" ht="15" x14ac:dyDescent="0.25">
      <c r="A9549" s="609" t="str">
        <f t="shared" si="149"/>
        <v>2673</v>
      </c>
      <c r="B9549">
        <v>2673</v>
      </c>
      <c r="C9549" t="s">
        <v>23589</v>
      </c>
      <c r="D9549" t="s">
        <v>8796</v>
      </c>
      <c r="E9549" s="363" t="s">
        <v>11459</v>
      </c>
      <c r="F9549"/>
      <c r="G9549"/>
      <c r="H9549"/>
      <c r="I9549" s="615"/>
    </row>
    <row r="9550" spans="1:9" ht="15" x14ac:dyDescent="0.25">
      <c r="A9550" s="609" t="str">
        <f t="shared" si="149"/>
        <v>2681</v>
      </c>
      <c r="B9550">
        <v>2681</v>
      </c>
      <c r="C9550" t="s">
        <v>23590</v>
      </c>
      <c r="D9550" t="s">
        <v>8796</v>
      </c>
      <c r="E9550" s="363" t="s">
        <v>9724</v>
      </c>
      <c r="F9550"/>
      <c r="G9550"/>
      <c r="H9550"/>
      <c r="I9550" s="615"/>
    </row>
    <row r="9551" spans="1:9" ht="15" x14ac:dyDescent="0.25">
      <c r="A9551" s="609" t="str">
        <f t="shared" si="149"/>
        <v>2682</v>
      </c>
      <c r="B9551">
        <v>2682</v>
      </c>
      <c r="C9551" t="s">
        <v>23591</v>
      </c>
      <c r="D9551" t="s">
        <v>8796</v>
      </c>
      <c r="E9551" s="363" t="s">
        <v>14279</v>
      </c>
      <c r="F9551"/>
      <c r="G9551"/>
      <c r="H9551"/>
      <c r="I9551" s="615"/>
    </row>
    <row r="9552" spans="1:9" ht="15" x14ac:dyDescent="0.25">
      <c r="A9552" s="609" t="str">
        <f t="shared" si="149"/>
        <v>2686</v>
      </c>
      <c r="B9552">
        <v>2686</v>
      </c>
      <c r="C9552" t="s">
        <v>23592</v>
      </c>
      <c r="D9552" t="s">
        <v>8796</v>
      </c>
      <c r="E9552" s="363" t="s">
        <v>23593</v>
      </c>
      <c r="F9552"/>
      <c r="G9552"/>
      <c r="H9552"/>
      <c r="I9552" s="615"/>
    </row>
    <row r="9553" spans="1:9" ht="15" x14ac:dyDescent="0.25">
      <c r="A9553" s="609" t="str">
        <f t="shared" si="149"/>
        <v>2674</v>
      </c>
      <c r="B9553">
        <v>2674</v>
      </c>
      <c r="C9553" t="s">
        <v>23594</v>
      </c>
      <c r="D9553" t="s">
        <v>8796</v>
      </c>
      <c r="E9553" s="363" t="s">
        <v>10295</v>
      </c>
      <c r="F9553"/>
      <c r="G9553"/>
      <c r="H9553"/>
      <c r="I9553" s="615"/>
    </row>
    <row r="9554" spans="1:9" ht="15" x14ac:dyDescent="0.25">
      <c r="A9554" s="609" t="str">
        <f t="shared" si="149"/>
        <v>2683</v>
      </c>
      <c r="B9554">
        <v>2683</v>
      </c>
      <c r="C9554" t="s">
        <v>23595</v>
      </c>
      <c r="D9554" t="s">
        <v>8796</v>
      </c>
      <c r="E9554" s="363" t="s">
        <v>13771</v>
      </c>
      <c r="F9554"/>
      <c r="G9554"/>
      <c r="H9554"/>
      <c r="I9554" s="615"/>
    </row>
    <row r="9555" spans="1:9" ht="15" x14ac:dyDescent="0.25">
      <c r="A9555" s="609" t="str">
        <f t="shared" si="149"/>
        <v>2676</v>
      </c>
      <c r="B9555">
        <v>2676</v>
      </c>
      <c r="C9555" t="s">
        <v>23596</v>
      </c>
      <c r="D9555" t="s">
        <v>8796</v>
      </c>
      <c r="E9555" s="363" t="s">
        <v>9185</v>
      </c>
      <c r="F9555"/>
      <c r="G9555"/>
      <c r="H9555"/>
      <c r="I9555" s="615"/>
    </row>
    <row r="9556" spans="1:9" ht="15" x14ac:dyDescent="0.25">
      <c r="A9556" s="609" t="str">
        <f t="shared" si="149"/>
        <v>2678</v>
      </c>
      <c r="B9556">
        <v>2678</v>
      </c>
      <c r="C9556" t="s">
        <v>23597</v>
      </c>
      <c r="D9556" t="s">
        <v>8796</v>
      </c>
      <c r="E9556" s="363" t="s">
        <v>11020</v>
      </c>
      <c r="F9556"/>
      <c r="G9556"/>
      <c r="H9556"/>
      <c r="I9556" s="615"/>
    </row>
    <row r="9557" spans="1:9" ht="15" x14ac:dyDescent="0.25">
      <c r="A9557" s="609" t="str">
        <f t="shared" si="149"/>
        <v>2679</v>
      </c>
      <c r="B9557">
        <v>2679</v>
      </c>
      <c r="C9557" t="s">
        <v>23598</v>
      </c>
      <c r="D9557" t="s">
        <v>8796</v>
      </c>
      <c r="E9557" s="363" t="s">
        <v>10593</v>
      </c>
      <c r="F9557"/>
      <c r="G9557"/>
      <c r="H9557"/>
      <c r="I9557" s="615"/>
    </row>
    <row r="9558" spans="1:9" ht="15" x14ac:dyDescent="0.25">
      <c r="A9558" s="609" t="str">
        <f t="shared" si="149"/>
        <v>12070</v>
      </c>
      <c r="B9558">
        <v>12070</v>
      </c>
      <c r="C9558" t="s">
        <v>23599</v>
      </c>
      <c r="D9558" t="s">
        <v>8796</v>
      </c>
      <c r="E9558" s="363" t="s">
        <v>11496</v>
      </c>
      <c r="F9558"/>
      <c r="G9558"/>
      <c r="H9558"/>
      <c r="I9558" s="615"/>
    </row>
    <row r="9559" spans="1:9" ht="15" x14ac:dyDescent="0.25">
      <c r="A9559" s="609" t="str">
        <f t="shared" si="149"/>
        <v>2675</v>
      </c>
      <c r="B9559">
        <v>2675</v>
      </c>
      <c r="C9559" t="s">
        <v>23600</v>
      </c>
      <c r="D9559" t="s">
        <v>8796</v>
      </c>
      <c r="E9559" s="363" t="s">
        <v>9410</v>
      </c>
      <c r="F9559"/>
      <c r="G9559"/>
      <c r="H9559"/>
      <c r="I9559" s="615"/>
    </row>
    <row r="9560" spans="1:9" ht="15" x14ac:dyDescent="0.25">
      <c r="A9560" s="609" t="str">
        <f t="shared" si="149"/>
        <v>12067</v>
      </c>
      <c r="B9560">
        <v>12067</v>
      </c>
      <c r="C9560" t="s">
        <v>23601</v>
      </c>
      <c r="D9560" t="s">
        <v>8796</v>
      </c>
      <c r="E9560" s="363" t="s">
        <v>9215</v>
      </c>
      <c r="F9560"/>
      <c r="G9560"/>
      <c r="H9560"/>
      <c r="I9560" s="615"/>
    </row>
    <row r="9561" spans="1:9" ht="15" x14ac:dyDescent="0.25">
      <c r="A9561" s="609" t="str">
        <f t="shared" si="149"/>
        <v>40401</v>
      </c>
      <c r="B9561">
        <v>40401</v>
      </c>
      <c r="C9561" t="s">
        <v>23602</v>
      </c>
      <c r="D9561" t="s">
        <v>8796</v>
      </c>
      <c r="E9561" s="363" t="s">
        <v>9061</v>
      </c>
      <c r="F9561"/>
      <c r="G9561"/>
      <c r="H9561"/>
      <c r="I9561" s="615"/>
    </row>
    <row r="9562" spans="1:9" ht="15" x14ac:dyDescent="0.25">
      <c r="A9562" s="609" t="str">
        <f t="shared" si="149"/>
        <v>40402</v>
      </c>
      <c r="B9562">
        <v>40402</v>
      </c>
      <c r="C9562" t="s">
        <v>23603</v>
      </c>
      <c r="D9562" t="s">
        <v>8796</v>
      </c>
      <c r="E9562" s="363" t="s">
        <v>9916</v>
      </c>
      <c r="F9562"/>
      <c r="G9562"/>
      <c r="H9562"/>
      <c r="I9562" s="615"/>
    </row>
    <row r="9563" spans="1:9" ht="15" x14ac:dyDescent="0.25">
      <c r="A9563" s="609" t="str">
        <f t="shared" si="149"/>
        <v>40400</v>
      </c>
      <c r="B9563">
        <v>40400</v>
      </c>
      <c r="C9563" t="s">
        <v>23604</v>
      </c>
      <c r="D9563" t="s">
        <v>8796</v>
      </c>
      <c r="E9563" s="363" t="s">
        <v>9139</v>
      </c>
      <c r="F9563"/>
      <c r="G9563"/>
      <c r="H9563"/>
      <c r="I9563" s="615"/>
    </row>
    <row r="9564" spans="1:9" ht="15" x14ac:dyDescent="0.25">
      <c r="A9564" s="609" t="str">
        <f t="shared" si="149"/>
        <v>2504</v>
      </c>
      <c r="B9564">
        <v>2504</v>
      </c>
      <c r="C9564" t="s">
        <v>23605</v>
      </c>
      <c r="D9564" t="s">
        <v>8796</v>
      </c>
      <c r="E9564" s="363" t="s">
        <v>12796</v>
      </c>
      <c r="F9564"/>
      <c r="G9564"/>
      <c r="H9564"/>
      <c r="I9564" s="615"/>
    </row>
    <row r="9565" spans="1:9" ht="15" x14ac:dyDescent="0.25">
      <c r="A9565" s="609" t="str">
        <f t="shared" si="149"/>
        <v>2501</v>
      </c>
      <c r="B9565">
        <v>2501</v>
      </c>
      <c r="C9565" t="s">
        <v>23606</v>
      </c>
      <c r="D9565" t="s">
        <v>8796</v>
      </c>
      <c r="E9565" s="363" t="s">
        <v>13811</v>
      </c>
      <c r="F9565"/>
      <c r="G9565"/>
      <c r="H9565"/>
      <c r="I9565" s="615"/>
    </row>
    <row r="9566" spans="1:9" ht="15" x14ac:dyDescent="0.25">
      <c r="A9566" s="609" t="str">
        <f t="shared" si="149"/>
        <v>2502</v>
      </c>
      <c r="B9566">
        <v>2502</v>
      </c>
      <c r="C9566" t="s">
        <v>23607</v>
      </c>
      <c r="D9566" t="s">
        <v>8796</v>
      </c>
      <c r="E9566" s="363" t="s">
        <v>10888</v>
      </c>
      <c r="F9566"/>
      <c r="G9566"/>
      <c r="H9566"/>
      <c r="I9566" s="615"/>
    </row>
    <row r="9567" spans="1:9" ht="15" x14ac:dyDescent="0.25">
      <c r="A9567" s="609" t="str">
        <f t="shared" si="149"/>
        <v>2503</v>
      </c>
      <c r="B9567">
        <v>2503</v>
      </c>
      <c r="C9567" t="s">
        <v>23608</v>
      </c>
      <c r="D9567" t="s">
        <v>8796</v>
      </c>
      <c r="E9567" s="363" t="s">
        <v>23609</v>
      </c>
      <c r="F9567"/>
      <c r="G9567"/>
      <c r="H9567"/>
      <c r="I9567" s="615"/>
    </row>
    <row r="9568" spans="1:9" ht="15" x14ac:dyDescent="0.25">
      <c r="A9568" s="609" t="str">
        <f t="shared" si="149"/>
        <v>2500</v>
      </c>
      <c r="B9568">
        <v>2500</v>
      </c>
      <c r="C9568" t="s">
        <v>23610</v>
      </c>
      <c r="D9568" t="s">
        <v>8796</v>
      </c>
      <c r="E9568" s="363" t="s">
        <v>19166</v>
      </c>
      <c r="F9568"/>
      <c r="G9568"/>
      <c r="H9568"/>
      <c r="I9568" s="615"/>
    </row>
    <row r="9569" spans="1:9" ht="15" x14ac:dyDescent="0.25">
      <c r="A9569" s="609" t="str">
        <f t="shared" si="149"/>
        <v>2505</v>
      </c>
      <c r="B9569">
        <v>2505</v>
      </c>
      <c r="C9569" t="s">
        <v>23611</v>
      </c>
      <c r="D9569" t="s">
        <v>8796</v>
      </c>
      <c r="E9569" s="363" t="s">
        <v>18620</v>
      </c>
      <c r="F9569"/>
      <c r="G9569"/>
      <c r="H9569"/>
      <c r="I9569" s="615"/>
    </row>
    <row r="9570" spans="1:9" ht="15" x14ac:dyDescent="0.25">
      <c r="A9570" s="609" t="str">
        <f t="shared" si="149"/>
        <v>12056</v>
      </c>
      <c r="B9570">
        <v>12056</v>
      </c>
      <c r="C9570" t="s">
        <v>23612</v>
      </c>
      <c r="D9570" t="s">
        <v>8796</v>
      </c>
      <c r="E9570" s="363" t="s">
        <v>23613</v>
      </c>
      <c r="F9570"/>
      <c r="G9570"/>
      <c r="H9570"/>
      <c r="I9570" s="615"/>
    </row>
    <row r="9571" spans="1:9" ht="15" x14ac:dyDescent="0.25">
      <c r="A9571" s="609" t="str">
        <f t="shared" si="149"/>
        <v>12057</v>
      </c>
      <c r="B9571">
        <v>12057</v>
      </c>
      <c r="C9571" t="s">
        <v>23614</v>
      </c>
      <c r="D9571" t="s">
        <v>8796</v>
      </c>
      <c r="E9571" s="363" t="s">
        <v>18195</v>
      </c>
      <c r="F9571"/>
      <c r="G9571"/>
      <c r="H9571"/>
      <c r="I9571" s="615"/>
    </row>
    <row r="9572" spans="1:9" ht="15" x14ac:dyDescent="0.25">
      <c r="A9572" s="609" t="str">
        <f t="shared" si="149"/>
        <v>12059</v>
      </c>
      <c r="B9572">
        <v>12059</v>
      </c>
      <c r="C9572" t="s">
        <v>23615</v>
      </c>
      <c r="D9572" t="s">
        <v>8796</v>
      </c>
      <c r="E9572" s="363" t="s">
        <v>9013</v>
      </c>
      <c r="F9572"/>
      <c r="G9572"/>
      <c r="H9572"/>
      <c r="I9572" s="615"/>
    </row>
    <row r="9573" spans="1:9" ht="15" x14ac:dyDescent="0.25">
      <c r="A9573" s="609" t="str">
        <f t="shared" si="149"/>
        <v>12058</v>
      </c>
      <c r="B9573">
        <v>12058</v>
      </c>
      <c r="C9573" t="s">
        <v>23616</v>
      </c>
      <c r="D9573" t="s">
        <v>8796</v>
      </c>
      <c r="E9573" s="363" t="s">
        <v>9520</v>
      </c>
      <c r="F9573"/>
      <c r="G9573"/>
      <c r="H9573"/>
      <c r="I9573" s="615"/>
    </row>
    <row r="9574" spans="1:9" ht="15" x14ac:dyDescent="0.25">
      <c r="A9574" s="609" t="str">
        <f t="shared" si="149"/>
        <v>12060</v>
      </c>
      <c r="B9574">
        <v>12060</v>
      </c>
      <c r="C9574" t="s">
        <v>23617</v>
      </c>
      <c r="D9574" t="s">
        <v>8796</v>
      </c>
      <c r="E9574" s="363" t="s">
        <v>23618</v>
      </c>
      <c r="F9574"/>
      <c r="G9574"/>
      <c r="H9574"/>
      <c r="I9574" s="615"/>
    </row>
    <row r="9575" spans="1:9" ht="15" x14ac:dyDescent="0.25">
      <c r="A9575" s="609" t="str">
        <f t="shared" si="149"/>
        <v>12061</v>
      </c>
      <c r="B9575">
        <v>12061</v>
      </c>
      <c r="C9575" t="s">
        <v>23619</v>
      </c>
      <c r="D9575" t="s">
        <v>8796</v>
      </c>
      <c r="E9575" s="363" t="s">
        <v>23620</v>
      </c>
      <c r="F9575"/>
      <c r="G9575"/>
      <c r="H9575"/>
      <c r="I9575" s="615"/>
    </row>
    <row r="9576" spans="1:9" ht="15" x14ac:dyDescent="0.25">
      <c r="A9576" s="609" t="str">
        <f t="shared" si="149"/>
        <v>12062</v>
      </c>
      <c r="B9576">
        <v>12062</v>
      </c>
      <c r="C9576" t="s">
        <v>23621</v>
      </c>
      <c r="D9576" t="s">
        <v>8796</v>
      </c>
      <c r="E9576" s="363" t="s">
        <v>18134</v>
      </c>
      <c r="F9576"/>
      <c r="G9576"/>
      <c r="H9576"/>
      <c r="I9576" s="615"/>
    </row>
    <row r="9577" spans="1:9" ht="15" x14ac:dyDescent="0.25">
      <c r="A9577" s="609" t="str">
        <f t="shared" si="149"/>
        <v>21137</v>
      </c>
      <c r="B9577">
        <v>21137</v>
      </c>
      <c r="C9577" t="s">
        <v>23622</v>
      </c>
      <c r="D9577" t="s">
        <v>8796</v>
      </c>
      <c r="E9577" s="363" t="s">
        <v>17307</v>
      </c>
      <c r="F9577"/>
      <c r="G9577"/>
      <c r="H9577"/>
      <c r="I9577" s="615"/>
    </row>
    <row r="9578" spans="1:9" ht="15" x14ac:dyDescent="0.25">
      <c r="A9578" s="609" t="str">
        <f t="shared" si="149"/>
        <v>2687</v>
      </c>
      <c r="B9578">
        <v>2687</v>
      </c>
      <c r="C9578" t="s">
        <v>23623</v>
      </c>
      <c r="D9578" t="s">
        <v>8796</v>
      </c>
      <c r="E9578" s="363" t="s">
        <v>9230</v>
      </c>
      <c r="F9578"/>
      <c r="G9578"/>
      <c r="H9578"/>
      <c r="I9578" s="615"/>
    </row>
    <row r="9579" spans="1:9" ht="15" x14ac:dyDescent="0.25">
      <c r="A9579" s="609" t="str">
        <f t="shared" si="149"/>
        <v>2689</v>
      </c>
      <c r="B9579">
        <v>2689</v>
      </c>
      <c r="C9579" t="s">
        <v>23624</v>
      </c>
      <c r="D9579" t="s">
        <v>8796</v>
      </c>
      <c r="E9579" s="363" t="s">
        <v>8819</v>
      </c>
      <c r="F9579"/>
      <c r="G9579"/>
      <c r="H9579"/>
      <c r="I9579" s="615"/>
    </row>
    <row r="9580" spans="1:9" ht="15" x14ac:dyDescent="0.25">
      <c r="A9580" s="609" t="str">
        <f t="shared" si="149"/>
        <v>2688</v>
      </c>
      <c r="B9580">
        <v>2688</v>
      </c>
      <c r="C9580" t="s">
        <v>23625</v>
      </c>
      <c r="D9580" t="s">
        <v>8796</v>
      </c>
      <c r="E9580" s="363" t="s">
        <v>17130</v>
      </c>
      <c r="F9580"/>
      <c r="G9580"/>
      <c r="H9580"/>
      <c r="I9580" s="615"/>
    </row>
    <row r="9581" spans="1:9" ht="15" x14ac:dyDescent="0.25">
      <c r="A9581" s="609" t="str">
        <f t="shared" si="149"/>
        <v>2690</v>
      </c>
      <c r="B9581">
        <v>2690</v>
      </c>
      <c r="C9581" t="s">
        <v>23626</v>
      </c>
      <c r="D9581" t="s">
        <v>8796</v>
      </c>
      <c r="E9581" s="363" t="s">
        <v>10593</v>
      </c>
      <c r="F9581"/>
      <c r="G9581"/>
      <c r="H9581"/>
      <c r="I9581" s="615"/>
    </row>
    <row r="9582" spans="1:9" ht="15" x14ac:dyDescent="0.25">
      <c r="A9582" s="609" t="str">
        <f t="shared" si="149"/>
        <v>39243</v>
      </c>
      <c r="B9582">
        <v>39243</v>
      </c>
      <c r="C9582" t="s">
        <v>23627</v>
      </c>
      <c r="D9582" t="s">
        <v>8796</v>
      </c>
      <c r="E9582" s="363" t="s">
        <v>8925</v>
      </c>
      <c r="F9582"/>
      <c r="G9582"/>
      <c r="H9582"/>
      <c r="I9582" s="615"/>
    </row>
    <row r="9583" spans="1:9" ht="15" x14ac:dyDescent="0.25">
      <c r="A9583" s="609" t="str">
        <f t="shared" si="149"/>
        <v>39244</v>
      </c>
      <c r="B9583">
        <v>39244</v>
      </c>
      <c r="C9583" t="s">
        <v>23628</v>
      </c>
      <c r="D9583" t="s">
        <v>8796</v>
      </c>
      <c r="E9583" s="363" t="s">
        <v>10146</v>
      </c>
      <c r="F9583"/>
      <c r="G9583"/>
      <c r="H9583"/>
      <c r="I9583" s="615"/>
    </row>
    <row r="9584" spans="1:9" ht="15" x14ac:dyDescent="0.25">
      <c r="A9584" s="609" t="str">
        <f t="shared" ref="A9584:A9647" si="150">IF(ISERROR(SEARCH("/",B9584)=6),TRIM(CLEAN(B9584)),IF(SEARCH("/",B9584)=6,IF(LEN(TRIM(CLEAN(B9584)))=7,LEFT(TRIM(CLEAN(B9584)),6)&amp;"00"&amp;RIGHT(TRIM(CLEAN(B9584)),1),LEFT(TRIM(CLEAN(B9584)),6)&amp;"0"&amp;RIGHT(TRIM(CLEAN(B9584)),2)),TRIM(CLEAN(B9584))))</f>
        <v>39245</v>
      </c>
      <c r="B9584">
        <v>39245</v>
      </c>
      <c r="C9584" t="s">
        <v>23629</v>
      </c>
      <c r="D9584" t="s">
        <v>8796</v>
      </c>
      <c r="E9584" s="363" t="s">
        <v>9437</v>
      </c>
      <c r="F9584"/>
      <c r="G9584"/>
      <c r="H9584"/>
      <c r="I9584" s="615"/>
    </row>
    <row r="9585" spans="1:9" ht="15" x14ac:dyDescent="0.25">
      <c r="A9585" s="609" t="str">
        <f t="shared" si="150"/>
        <v>39254</v>
      </c>
      <c r="B9585">
        <v>39254</v>
      </c>
      <c r="C9585" t="s">
        <v>23630</v>
      </c>
      <c r="D9585" t="s">
        <v>8796</v>
      </c>
      <c r="E9585" s="363" t="s">
        <v>9383</v>
      </c>
      <c r="F9585"/>
      <c r="G9585"/>
      <c r="H9585"/>
      <c r="I9585" s="615"/>
    </row>
    <row r="9586" spans="1:9" ht="15" x14ac:dyDescent="0.25">
      <c r="A9586" s="609" t="str">
        <f t="shared" si="150"/>
        <v>39255</v>
      </c>
      <c r="B9586">
        <v>39255</v>
      </c>
      <c r="C9586" t="s">
        <v>23631</v>
      </c>
      <c r="D9586" t="s">
        <v>8796</v>
      </c>
      <c r="E9586" s="363" t="s">
        <v>9879</v>
      </c>
      <c r="F9586"/>
      <c r="G9586"/>
      <c r="H9586"/>
      <c r="I9586" s="615"/>
    </row>
    <row r="9587" spans="1:9" ht="15" x14ac:dyDescent="0.25">
      <c r="A9587" s="609" t="str">
        <f t="shared" si="150"/>
        <v>39253</v>
      </c>
      <c r="B9587">
        <v>39253</v>
      </c>
      <c r="C9587" t="s">
        <v>23632</v>
      </c>
      <c r="D9587" t="s">
        <v>8796</v>
      </c>
      <c r="E9587" s="363" t="s">
        <v>9974</v>
      </c>
      <c r="F9587"/>
      <c r="G9587"/>
      <c r="H9587"/>
      <c r="I9587" s="615"/>
    </row>
    <row r="9588" spans="1:9" ht="15" x14ac:dyDescent="0.25">
      <c r="A9588" s="609" t="str">
        <f t="shared" si="150"/>
        <v>2446</v>
      </c>
      <c r="B9588">
        <v>2446</v>
      </c>
      <c r="C9588" t="s">
        <v>23633</v>
      </c>
      <c r="D9588" t="s">
        <v>8796</v>
      </c>
      <c r="E9588" s="363" t="s">
        <v>9049</v>
      </c>
      <c r="F9588"/>
      <c r="G9588"/>
      <c r="H9588"/>
      <c r="I9588" s="615"/>
    </row>
    <row r="9589" spans="1:9" ht="15" x14ac:dyDescent="0.25">
      <c r="A9589" s="609" t="str">
        <f t="shared" si="150"/>
        <v>2442</v>
      </c>
      <c r="B9589">
        <v>2442</v>
      </c>
      <c r="C9589" t="s">
        <v>23634</v>
      </c>
      <c r="D9589" t="s">
        <v>8796</v>
      </c>
      <c r="E9589" s="363" t="s">
        <v>10445</v>
      </c>
      <c r="F9589"/>
      <c r="G9589"/>
      <c r="H9589"/>
      <c r="I9589" s="615"/>
    </row>
    <row r="9590" spans="1:9" ht="15" x14ac:dyDescent="0.25">
      <c r="A9590" s="609" t="str">
        <f t="shared" si="150"/>
        <v>39246</v>
      </c>
      <c r="B9590">
        <v>39246</v>
      </c>
      <c r="C9590" t="s">
        <v>23635</v>
      </c>
      <c r="D9590" t="s">
        <v>8796</v>
      </c>
      <c r="E9590" s="363" t="s">
        <v>18439</v>
      </c>
      <c r="F9590"/>
      <c r="G9590"/>
      <c r="H9590"/>
      <c r="I9590" s="615"/>
    </row>
    <row r="9591" spans="1:9" ht="15" x14ac:dyDescent="0.25">
      <c r="A9591" s="609" t="str">
        <f t="shared" si="150"/>
        <v>39247</v>
      </c>
      <c r="B9591">
        <v>39247</v>
      </c>
      <c r="C9591" t="s">
        <v>23636</v>
      </c>
      <c r="D9591" t="s">
        <v>8796</v>
      </c>
      <c r="E9591" s="363" t="s">
        <v>8928</v>
      </c>
      <c r="F9591"/>
      <c r="G9591"/>
      <c r="H9591"/>
      <c r="I9591" s="615"/>
    </row>
    <row r="9592" spans="1:9" ht="15" x14ac:dyDescent="0.25">
      <c r="A9592" s="609" t="str">
        <f t="shared" si="150"/>
        <v>39248</v>
      </c>
      <c r="B9592">
        <v>39248</v>
      </c>
      <c r="C9592" t="s">
        <v>23637</v>
      </c>
      <c r="D9592" t="s">
        <v>8796</v>
      </c>
      <c r="E9592" s="363" t="s">
        <v>12869</v>
      </c>
      <c r="F9592"/>
      <c r="G9592"/>
      <c r="H9592"/>
      <c r="I9592" s="615"/>
    </row>
    <row r="9593" spans="1:9" ht="15" x14ac:dyDescent="0.25">
      <c r="A9593" s="609" t="str">
        <f t="shared" si="150"/>
        <v>2438</v>
      </c>
      <c r="B9593">
        <v>2438</v>
      </c>
      <c r="C9593" t="s">
        <v>23638</v>
      </c>
      <c r="D9593" t="s">
        <v>8786</v>
      </c>
      <c r="E9593" s="363" t="s">
        <v>30451</v>
      </c>
      <c r="F9593"/>
      <c r="G9593"/>
      <c r="H9593"/>
      <c r="I9593" s="615"/>
    </row>
    <row r="9594" spans="1:9" ht="15" x14ac:dyDescent="0.25">
      <c r="A9594" s="609" t="str">
        <f t="shared" si="150"/>
        <v>40922</v>
      </c>
      <c r="B9594">
        <v>40922</v>
      </c>
      <c r="C9594" t="s">
        <v>23639</v>
      </c>
      <c r="D9594" t="s">
        <v>8914</v>
      </c>
      <c r="E9594" s="363" t="s">
        <v>32031</v>
      </c>
      <c r="F9594"/>
      <c r="G9594"/>
      <c r="H9594"/>
      <c r="I9594" s="615"/>
    </row>
    <row r="9595" spans="1:9" ht="15" x14ac:dyDescent="0.25">
      <c r="A9595" s="609" t="str">
        <f t="shared" si="150"/>
        <v>36486</v>
      </c>
      <c r="B9595">
        <v>36486</v>
      </c>
      <c r="C9595" t="s">
        <v>23641</v>
      </c>
      <c r="D9595" t="s">
        <v>8781</v>
      </c>
      <c r="E9595" s="363" t="s">
        <v>23642</v>
      </c>
      <c r="F9595"/>
      <c r="G9595"/>
      <c r="H9595"/>
      <c r="I9595" s="615"/>
    </row>
    <row r="9596" spans="1:9" ht="15" x14ac:dyDescent="0.25">
      <c r="A9596" s="609" t="str">
        <f t="shared" si="150"/>
        <v>37777</v>
      </c>
      <c r="B9596">
        <v>37777</v>
      </c>
      <c r="C9596" t="s">
        <v>23643</v>
      </c>
      <c r="D9596" t="s">
        <v>8781</v>
      </c>
      <c r="E9596" s="363" t="s">
        <v>23644</v>
      </c>
      <c r="F9596"/>
      <c r="G9596"/>
      <c r="H9596"/>
      <c r="I9596" s="615"/>
    </row>
    <row r="9597" spans="1:9" ht="15" x14ac:dyDescent="0.25">
      <c r="A9597" s="609" t="str">
        <f t="shared" si="150"/>
        <v>12624</v>
      </c>
      <c r="B9597">
        <v>12624</v>
      </c>
      <c r="C9597" t="s">
        <v>23645</v>
      </c>
      <c r="D9597" t="s">
        <v>8781</v>
      </c>
      <c r="E9597" s="363" t="s">
        <v>10302</v>
      </c>
      <c r="F9597"/>
      <c r="G9597"/>
      <c r="H9597"/>
      <c r="I9597" s="615"/>
    </row>
    <row r="9598" spans="1:9" ht="15" x14ac:dyDescent="0.25">
      <c r="A9598" s="609" t="str">
        <f t="shared" si="150"/>
        <v>517</v>
      </c>
      <c r="B9598">
        <v>517</v>
      </c>
      <c r="C9598" t="s">
        <v>23646</v>
      </c>
      <c r="D9598" t="s">
        <v>8777</v>
      </c>
      <c r="E9598" s="363" t="s">
        <v>9406</v>
      </c>
      <c r="F9598"/>
      <c r="G9598"/>
      <c r="H9598"/>
      <c r="I9598" s="615"/>
    </row>
    <row r="9599" spans="1:9" ht="15" x14ac:dyDescent="0.25">
      <c r="A9599" s="609" t="str">
        <f t="shared" si="150"/>
        <v>41904</v>
      </c>
      <c r="B9599">
        <v>41904</v>
      </c>
      <c r="C9599" t="s">
        <v>23647</v>
      </c>
      <c r="D9599" t="s">
        <v>9287</v>
      </c>
      <c r="E9599" s="363" t="s">
        <v>23648</v>
      </c>
      <c r="F9599"/>
      <c r="G9599"/>
      <c r="H9599"/>
      <c r="I9599" s="615"/>
    </row>
    <row r="9600" spans="1:9" ht="15" x14ac:dyDescent="0.25">
      <c r="A9600" s="609" t="str">
        <f t="shared" si="150"/>
        <v>41903</v>
      </c>
      <c r="B9600">
        <v>41903</v>
      </c>
      <c r="C9600" t="s">
        <v>23649</v>
      </c>
      <c r="D9600" t="s">
        <v>8790</v>
      </c>
      <c r="E9600" s="363" t="s">
        <v>9217</v>
      </c>
      <c r="F9600"/>
      <c r="G9600"/>
      <c r="H9600"/>
      <c r="I9600" s="615"/>
    </row>
    <row r="9601" spans="1:9" ht="15" x14ac:dyDescent="0.25">
      <c r="A9601" s="609" t="str">
        <f t="shared" si="150"/>
        <v>37534</v>
      </c>
      <c r="B9601">
        <v>37534</v>
      </c>
      <c r="C9601" t="s">
        <v>23650</v>
      </c>
      <c r="D9601" t="s">
        <v>8790</v>
      </c>
      <c r="E9601" s="363" t="s">
        <v>10412</v>
      </c>
      <c r="F9601"/>
      <c r="G9601"/>
      <c r="H9601"/>
      <c r="I9601" s="615"/>
    </row>
    <row r="9602" spans="1:9" ht="15" x14ac:dyDescent="0.25">
      <c r="A9602" s="609" t="str">
        <f t="shared" si="150"/>
        <v>37535</v>
      </c>
      <c r="B9602">
        <v>37535</v>
      </c>
      <c r="C9602" t="s">
        <v>23651</v>
      </c>
      <c r="D9602" t="s">
        <v>8790</v>
      </c>
      <c r="E9602" s="363" t="s">
        <v>10412</v>
      </c>
      <c r="F9602"/>
      <c r="G9602"/>
      <c r="H9602"/>
      <c r="I9602" s="615"/>
    </row>
    <row r="9603" spans="1:9" ht="15" x14ac:dyDescent="0.25">
      <c r="A9603" s="609" t="str">
        <f t="shared" si="150"/>
        <v>37533</v>
      </c>
      <c r="B9603">
        <v>37533</v>
      </c>
      <c r="C9603" t="s">
        <v>23652</v>
      </c>
      <c r="D9603" t="s">
        <v>8790</v>
      </c>
      <c r="E9603" s="363" t="s">
        <v>10412</v>
      </c>
      <c r="F9603"/>
      <c r="G9603"/>
      <c r="H9603"/>
      <c r="I9603" s="615"/>
    </row>
    <row r="9604" spans="1:9" ht="15" x14ac:dyDescent="0.25">
      <c r="A9604" s="609" t="str">
        <f t="shared" si="150"/>
        <v>37537</v>
      </c>
      <c r="B9604">
        <v>37537</v>
      </c>
      <c r="C9604" t="s">
        <v>23653</v>
      </c>
      <c r="D9604" t="s">
        <v>8790</v>
      </c>
      <c r="E9604" s="363" t="s">
        <v>10126</v>
      </c>
      <c r="F9604"/>
      <c r="G9604"/>
      <c r="H9604"/>
      <c r="I9604" s="615"/>
    </row>
    <row r="9605" spans="1:9" ht="15" x14ac:dyDescent="0.25">
      <c r="A9605" s="609" t="str">
        <f t="shared" si="150"/>
        <v>37536</v>
      </c>
      <c r="B9605">
        <v>37536</v>
      </c>
      <c r="C9605" t="s">
        <v>23654</v>
      </c>
      <c r="D9605" t="s">
        <v>8790</v>
      </c>
      <c r="E9605" s="363" t="s">
        <v>10126</v>
      </c>
      <c r="F9605"/>
      <c r="G9605"/>
      <c r="H9605"/>
      <c r="I9605" s="615"/>
    </row>
    <row r="9606" spans="1:9" ht="15" x14ac:dyDescent="0.25">
      <c r="A9606" s="609" t="str">
        <f t="shared" si="150"/>
        <v>37532</v>
      </c>
      <c r="B9606">
        <v>37532</v>
      </c>
      <c r="C9606" t="s">
        <v>23655</v>
      </c>
      <c r="D9606" t="s">
        <v>8790</v>
      </c>
      <c r="E9606" s="363" t="s">
        <v>10126</v>
      </c>
      <c r="F9606"/>
      <c r="G9606"/>
      <c r="H9606"/>
      <c r="I9606" s="615"/>
    </row>
    <row r="9607" spans="1:9" ht="15" x14ac:dyDescent="0.25">
      <c r="A9607" s="609" t="str">
        <f t="shared" si="150"/>
        <v>2696</v>
      </c>
      <c r="B9607">
        <v>2696</v>
      </c>
      <c r="C9607" t="s">
        <v>23656</v>
      </c>
      <c r="D9607" t="s">
        <v>8786</v>
      </c>
      <c r="E9607" s="363" t="s">
        <v>11860</v>
      </c>
      <c r="F9607"/>
      <c r="G9607"/>
      <c r="H9607"/>
      <c r="I9607" s="615"/>
    </row>
    <row r="9608" spans="1:9" ht="15" x14ac:dyDescent="0.25">
      <c r="A9608" s="609" t="str">
        <f t="shared" si="150"/>
        <v>40928</v>
      </c>
      <c r="B9608">
        <v>40928</v>
      </c>
      <c r="C9608" t="s">
        <v>23657</v>
      </c>
      <c r="D9608" t="s">
        <v>8914</v>
      </c>
      <c r="E9608" s="363" t="s">
        <v>32002</v>
      </c>
      <c r="F9608"/>
      <c r="G9608"/>
      <c r="H9608"/>
      <c r="I9608" s="615"/>
    </row>
    <row r="9609" spans="1:9" ht="15" x14ac:dyDescent="0.25">
      <c r="A9609" s="609" t="str">
        <f t="shared" si="150"/>
        <v>4083</v>
      </c>
      <c r="B9609">
        <v>4083</v>
      </c>
      <c r="C9609" t="s">
        <v>23658</v>
      </c>
      <c r="D9609" t="s">
        <v>8786</v>
      </c>
      <c r="E9609" s="363" t="s">
        <v>17956</v>
      </c>
      <c r="F9609"/>
      <c r="G9609"/>
      <c r="H9609"/>
      <c r="I9609" s="615"/>
    </row>
    <row r="9610" spans="1:9" ht="15" x14ac:dyDescent="0.25">
      <c r="A9610" s="609" t="str">
        <f t="shared" si="150"/>
        <v>40818</v>
      </c>
      <c r="B9610">
        <v>40818</v>
      </c>
      <c r="C9610" t="s">
        <v>23659</v>
      </c>
      <c r="D9610" t="s">
        <v>8914</v>
      </c>
      <c r="E9610" s="363" t="s">
        <v>32032</v>
      </c>
      <c r="F9610"/>
      <c r="G9610"/>
      <c r="H9610"/>
      <c r="I9610" s="615"/>
    </row>
    <row r="9611" spans="1:9" ht="15" x14ac:dyDescent="0.25">
      <c r="A9611" s="609" t="str">
        <f t="shared" si="150"/>
        <v>43146</v>
      </c>
      <c r="B9611">
        <v>43146</v>
      </c>
      <c r="C9611" t="s">
        <v>23661</v>
      </c>
      <c r="D9611" t="s">
        <v>8790</v>
      </c>
      <c r="E9611" s="363" t="s">
        <v>9746</v>
      </c>
      <c r="F9611"/>
      <c r="G9611"/>
      <c r="H9611"/>
      <c r="I9611" s="615"/>
    </row>
    <row r="9612" spans="1:9" ht="15" x14ac:dyDescent="0.25">
      <c r="A9612" s="609" t="str">
        <f t="shared" si="150"/>
        <v>2705</v>
      </c>
      <c r="B9612">
        <v>2705</v>
      </c>
      <c r="C9612" t="s">
        <v>23662</v>
      </c>
      <c r="D9612" t="s">
        <v>9620</v>
      </c>
      <c r="E9612" s="363" t="s">
        <v>8875</v>
      </c>
      <c r="F9612"/>
      <c r="G9612"/>
      <c r="H9612"/>
      <c r="I9612" s="615"/>
    </row>
    <row r="9613" spans="1:9" ht="15" x14ac:dyDescent="0.25">
      <c r="A9613" s="609" t="str">
        <f t="shared" si="150"/>
        <v>14250</v>
      </c>
      <c r="B9613">
        <v>14250</v>
      </c>
      <c r="C9613" t="s">
        <v>23663</v>
      </c>
      <c r="D9613" t="s">
        <v>9620</v>
      </c>
      <c r="E9613" s="363" t="s">
        <v>9029</v>
      </c>
      <c r="F9613"/>
      <c r="G9613"/>
      <c r="H9613"/>
      <c r="I9613" s="615"/>
    </row>
    <row r="9614" spans="1:9" ht="15" x14ac:dyDescent="0.25">
      <c r="A9614" s="609" t="str">
        <f t="shared" si="150"/>
        <v>11683</v>
      </c>
      <c r="B9614">
        <v>11683</v>
      </c>
      <c r="C9614" t="s">
        <v>23664</v>
      </c>
      <c r="D9614" t="s">
        <v>8781</v>
      </c>
      <c r="E9614" s="363" t="s">
        <v>10422</v>
      </c>
      <c r="F9614"/>
      <c r="G9614"/>
      <c r="H9614"/>
      <c r="I9614" s="615"/>
    </row>
    <row r="9615" spans="1:9" ht="15" x14ac:dyDescent="0.25">
      <c r="A9615" s="609" t="str">
        <f t="shared" si="150"/>
        <v>11684</v>
      </c>
      <c r="B9615">
        <v>11684</v>
      </c>
      <c r="C9615" t="s">
        <v>23665</v>
      </c>
      <c r="D9615" t="s">
        <v>8781</v>
      </c>
      <c r="E9615" s="363" t="s">
        <v>18045</v>
      </c>
      <c r="F9615"/>
      <c r="G9615"/>
      <c r="H9615"/>
      <c r="I9615" s="615"/>
    </row>
    <row r="9616" spans="1:9" ht="15" x14ac:dyDescent="0.25">
      <c r="A9616" s="609" t="str">
        <f t="shared" si="150"/>
        <v>6141</v>
      </c>
      <c r="B9616">
        <v>6141</v>
      </c>
      <c r="C9616" t="s">
        <v>23666</v>
      </c>
      <c r="D9616" t="s">
        <v>8781</v>
      </c>
      <c r="E9616" s="363" t="s">
        <v>18204</v>
      </c>
      <c r="F9616"/>
      <c r="G9616"/>
      <c r="H9616"/>
      <c r="I9616" s="615"/>
    </row>
    <row r="9617" spans="1:9" ht="15" x14ac:dyDescent="0.25">
      <c r="A9617" s="609" t="str">
        <f t="shared" si="150"/>
        <v>11681</v>
      </c>
      <c r="B9617">
        <v>11681</v>
      </c>
      <c r="C9617" t="s">
        <v>23667</v>
      </c>
      <c r="D9617" t="s">
        <v>8781</v>
      </c>
      <c r="E9617" s="363" t="s">
        <v>11344</v>
      </c>
      <c r="F9617"/>
      <c r="G9617"/>
      <c r="H9617"/>
      <c r="I9617" s="615"/>
    </row>
    <row r="9618" spans="1:9" ht="15" x14ac:dyDescent="0.25">
      <c r="A9618" s="609" t="str">
        <f t="shared" si="150"/>
        <v>2706</v>
      </c>
      <c r="B9618">
        <v>2706</v>
      </c>
      <c r="C9618" t="s">
        <v>23668</v>
      </c>
      <c r="D9618" t="s">
        <v>8786</v>
      </c>
      <c r="E9618" s="363" t="s">
        <v>32033</v>
      </c>
      <c r="F9618"/>
      <c r="G9618"/>
      <c r="H9618"/>
      <c r="I9618" s="615"/>
    </row>
    <row r="9619" spans="1:9" ht="15" x14ac:dyDescent="0.25">
      <c r="A9619" s="609" t="str">
        <f t="shared" si="150"/>
        <v>40811</v>
      </c>
      <c r="B9619">
        <v>40811</v>
      </c>
      <c r="C9619" t="s">
        <v>23670</v>
      </c>
      <c r="D9619" t="s">
        <v>8914</v>
      </c>
      <c r="E9619" s="363" t="s">
        <v>32034</v>
      </c>
      <c r="F9619"/>
      <c r="G9619"/>
      <c r="H9619"/>
      <c r="I9619" s="615"/>
    </row>
    <row r="9620" spans="1:9" ht="15" x14ac:dyDescent="0.25">
      <c r="A9620" s="609" t="str">
        <f t="shared" si="150"/>
        <v>2707</v>
      </c>
      <c r="B9620">
        <v>2707</v>
      </c>
      <c r="C9620" t="s">
        <v>23672</v>
      </c>
      <c r="D9620" t="s">
        <v>8786</v>
      </c>
      <c r="E9620" s="363" t="s">
        <v>32035</v>
      </c>
      <c r="F9620"/>
      <c r="G9620"/>
      <c r="H9620"/>
      <c r="I9620" s="615"/>
    </row>
    <row r="9621" spans="1:9" ht="15" x14ac:dyDescent="0.25">
      <c r="A9621" s="609" t="str">
        <f t="shared" si="150"/>
        <v>40813</v>
      </c>
      <c r="B9621">
        <v>40813</v>
      </c>
      <c r="C9621" t="s">
        <v>23674</v>
      </c>
      <c r="D9621" t="s">
        <v>8914</v>
      </c>
      <c r="E9621" s="363" t="s">
        <v>32036</v>
      </c>
      <c r="F9621"/>
      <c r="G9621"/>
      <c r="H9621"/>
      <c r="I9621" s="615"/>
    </row>
    <row r="9622" spans="1:9" ht="15" x14ac:dyDescent="0.25">
      <c r="A9622" s="609" t="str">
        <f t="shared" si="150"/>
        <v>2708</v>
      </c>
      <c r="B9622">
        <v>2708</v>
      </c>
      <c r="C9622" t="s">
        <v>23676</v>
      </c>
      <c r="D9622" t="s">
        <v>8786</v>
      </c>
      <c r="E9622" s="363" t="s">
        <v>32037</v>
      </c>
      <c r="F9622"/>
      <c r="G9622"/>
      <c r="H9622"/>
      <c r="I9622" s="615"/>
    </row>
    <row r="9623" spans="1:9" ht="15" x14ac:dyDescent="0.25">
      <c r="A9623" s="609" t="str">
        <f t="shared" si="150"/>
        <v>40814</v>
      </c>
      <c r="B9623">
        <v>40814</v>
      </c>
      <c r="C9623" t="s">
        <v>23678</v>
      </c>
      <c r="D9623" t="s">
        <v>8914</v>
      </c>
      <c r="E9623" s="363" t="s">
        <v>32038</v>
      </c>
      <c r="F9623"/>
      <c r="G9623"/>
      <c r="H9623"/>
      <c r="I9623" s="615"/>
    </row>
    <row r="9624" spans="1:9" ht="15" x14ac:dyDescent="0.25">
      <c r="A9624" s="609" t="str">
        <f t="shared" si="150"/>
        <v>34779</v>
      </c>
      <c r="B9624">
        <v>34779</v>
      </c>
      <c r="C9624" t="s">
        <v>23680</v>
      </c>
      <c r="D9624" t="s">
        <v>8786</v>
      </c>
      <c r="E9624" s="363" t="s">
        <v>32039</v>
      </c>
      <c r="F9624"/>
      <c r="G9624"/>
      <c r="H9624"/>
      <c r="I9624" s="615"/>
    </row>
    <row r="9625" spans="1:9" ht="15" x14ac:dyDescent="0.25">
      <c r="A9625" s="609" t="str">
        <f t="shared" si="150"/>
        <v>40936</v>
      </c>
      <c r="B9625">
        <v>40936</v>
      </c>
      <c r="C9625" t="s">
        <v>23681</v>
      </c>
      <c r="D9625" t="s">
        <v>8914</v>
      </c>
      <c r="E9625" s="363" t="s">
        <v>32040</v>
      </c>
      <c r="F9625"/>
      <c r="G9625"/>
      <c r="H9625"/>
      <c r="I9625" s="615"/>
    </row>
    <row r="9626" spans="1:9" ht="15" x14ac:dyDescent="0.25">
      <c r="A9626" s="609" t="str">
        <f t="shared" si="150"/>
        <v>34780</v>
      </c>
      <c r="B9626">
        <v>34780</v>
      </c>
      <c r="C9626" t="s">
        <v>23683</v>
      </c>
      <c r="D9626" t="s">
        <v>8786</v>
      </c>
      <c r="E9626" s="363" t="s">
        <v>10182</v>
      </c>
      <c r="F9626"/>
      <c r="G9626"/>
      <c r="H9626"/>
      <c r="I9626" s="615"/>
    </row>
    <row r="9627" spans="1:9" ht="15" x14ac:dyDescent="0.25">
      <c r="A9627" s="609" t="str">
        <f t="shared" si="150"/>
        <v>40937</v>
      </c>
      <c r="B9627">
        <v>40937</v>
      </c>
      <c r="C9627" t="s">
        <v>23685</v>
      </c>
      <c r="D9627" t="s">
        <v>8914</v>
      </c>
      <c r="E9627" s="363" t="s">
        <v>32041</v>
      </c>
      <c r="F9627"/>
      <c r="G9627"/>
      <c r="H9627"/>
      <c r="I9627" s="615"/>
    </row>
    <row r="9628" spans="1:9" ht="15" x14ac:dyDescent="0.25">
      <c r="A9628" s="609" t="str">
        <f t="shared" si="150"/>
        <v>34782</v>
      </c>
      <c r="B9628">
        <v>34782</v>
      </c>
      <c r="C9628" t="s">
        <v>23687</v>
      </c>
      <c r="D9628" t="s">
        <v>8786</v>
      </c>
      <c r="E9628" s="363" t="s">
        <v>32042</v>
      </c>
      <c r="F9628"/>
      <c r="G9628"/>
      <c r="H9628"/>
      <c r="I9628" s="615"/>
    </row>
    <row r="9629" spans="1:9" ht="15" x14ac:dyDescent="0.25">
      <c r="A9629" s="609" t="str">
        <f t="shared" si="150"/>
        <v>40938</v>
      </c>
      <c r="B9629">
        <v>40938</v>
      </c>
      <c r="C9629" t="s">
        <v>23688</v>
      </c>
      <c r="D9629" t="s">
        <v>8914</v>
      </c>
      <c r="E9629" s="363" t="s">
        <v>32043</v>
      </c>
      <c r="F9629"/>
      <c r="G9629"/>
      <c r="H9629"/>
      <c r="I9629" s="615"/>
    </row>
    <row r="9630" spans="1:9" ht="15" x14ac:dyDescent="0.25">
      <c r="A9630" s="609" t="str">
        <f t="shared" si="150"/>
        <v>34783</v>
      </c>
      <c r="B9630">
        <v>34783</v>
      </c>
      <c r="C9630" t="s">
        <v>23690</v>
      </c>
      <c r="D9630" t="s">
        <v>8786</v>
      </c>
      <c r="E9630" s="363" t="s">
        <v>32044</v>
      </c>
      <c r="F9630"/>
      <c r="G9630"/>
      <c r="H9630"/>
      <c r="I9630" s="615"/>
    </row>
    <row r="9631" spans="1:9" ht="15" x14ac:dyDescent="0.25">
      <c r="A9631" s="609" t="str">
        <f t="shared" si="150"/>
        <v>40939</v>
      </c>
      <c r="B9631">
        <v>40939</v>
      </c>
      <c r="C9631" t="s">
        <v>23691</v>
      </c>
      <c r="D9631" t="s">
        <v>8914</v>
      </c>
      <c r="E9631" s="363" t="s">
        <v>32045</v>
      </c>
      <c r="F9631"/>
      <c r="G9631"/>
      <c r="H9631"/>
      <c r="I9631" s="615"/>
    </row>
    <row r="9632" spans="1:9" ht="15" x14ac:dyDescent="0.25">
      <c r="A9632" s="609" t="str">
        <f t="shared" si="150"/>
        <v>34785</v>
      </c>
      <c r="B9632">
        <v>34785</v>
      </c>
      <c r="C9632" t="s">
        <v>23693</v>
      </c>
      <c r="D9632" t="s">
        <v>8786</v>
      </c>
      <c r="E9632" s="363" t="s">
        <v>18824</v>
      </c>
      <c r="F9632"/>
      <c r="G9632"/>
      <c r="H9632"/>
      <c r="I9632" s="615"/>
    </row>
    <row r="9633" spans="1:9" ht="15" x14ac:dyDescent="0.25">
      <c r="A9633" s="609" t="str">
        <f t="shared" si="150"/>
        <v>40940</v>
      </c>
      <c r="B9633">
        <v>40940</v>
      </c>
      <c r="C9633" t="s">
        <v>23695</v>
      </c>
      <c r="D9633" t="s">
        <v>8914</v>
      </c>
      <c r="E9633" s="363" t="s">
        <v>32046</v>
      </c>
      <c r="F9633"/>
      <c r="G9633"/>
      <c r="H9633"/>
      <c r="I9633" s="615"/>
    </row>
    <row r="9634" spans="1:9" ht="15" x14ac:dyDescent="0.25">
      <c r="A9634" s="609" t="str">
        <f t="shared" si="150"/>
        <v>38403</v>
      </c>
      <c r="B9634">
        <v>38403</v>
      </c>
      <c r="C9634" t="s">
        <v>23697</v>
      </c>
      <c r="D9634" t="s">
        <v>8781</v>
      </c>
      <c r="E9634" s="363" t="s">
        <v>23698</v>
      </c>
      <c r="F9634"/>
      <c r="G9634"/>
      <c r="H9634"/>
      <c r="I9634" s="615"/>
    </row>
    <row r="9635" spans="1:9" ht="15" x14ac:dyDescent="0.25">
      <c r="A9635" s="609" t="str">
        <f t="shared" si="150"/>
        <v>43482</v>
      </c>
      <c r="B9635">
        <v>43482</v>
      </c>
      <c r="C9635" t="s">
        <v>23699</v>
      </c>
      <c r="D9635" t="s">
        <v>8786</v>
      </c>
      <c r="E9635" s="363" t="s">
        <v>9625</v>
      </c>
      <c r="F9635"/>
      <c r="G9635"/>
      <c r="H9635"/>
      <c r="I9635" s="615"/>
    </row>
    <row r="9636" spans="1:9" ht="15" x14ac:dyDescent="0.25">
      <c r="A9636" s="609" t="str">
        <f t="shared" si="150"/>
        <v>43494</v>
      </c>
      <c r="B9636">
        <v>43494</v>
      </c>
      <c r="C9636" t="s">
        <v>23700</v>
      </c>
      <c r="D9636" t="s">
        <v>8914</v>
      </c>
      <c r="E9636" s="363" t="s">
        <v>9626</v>
      </c>
      <c r="F9636"/>
      <c r="G9636"/>
      <c r="H9636"/>
      <c r="I9636" s="615"/>
    </row>
    <row r="9637" spans="1:9" ht="15" x14ac:dyDescent="0.25">
      <c r="A9637" s="609" t="str">
        <f t="shared" si="150"/>
        <v>43483</v>
      </c>
      <c r="B9637">
        <v>43483</v>
      </c>
      <c r="C9637" t="s">
        <v>23701</v>
      </c>
      <c r="D9637" t="s">
        <v>8786</v>
      </c>
      <c r="E9637" s="363" t="s">
        <v>9126</v>
      </c>
      <c r="F9637"/>
      <c r="G9637"/>
      <c r="H9637"/>
      <c r="I9637" s="615"/>
    </row>
    <row r="9638" spans="1:9" ht="15" x14ac:dyDescent="0.25">
      <c r="A9638" s="609" t="str">
        <f t="shared" si="150"/>
        <v>43495</v>
      </c>
      <c r="B9638">
        <v>43495</v>
      </c>
      <c r="C9638" t="s">
        <v>23702</v>
      </c>
      <c r="D9638" t="s">
        <v>8914</v>
      </c>
      <c r="E9638" s="363" t="s">
        <v>9627</v>
      </c>
      <c r="F9638"/>
      <c r="G9638"/>
      <c r="H9638"/>
      <c r="I9638" s="615"/>
    </row>
    <row r="9639" spans="1:9" ht="15" x14ac:dyDescent="0.25">
      <c r="A9639" s="609" t="str">
        <f t="shared" si="150"/>
        <v>43484</v>
      </c>
      <c r="B9639">
        <v>43484</v>
      </c>
      <c r="C9639" t="s">
        <v>23703</v>
      </c>
      <c r="D9639" t="s">
        <v>8786</v>
      </c>
      <c r="E9639" s="363" t="s">
        <v>9628</v>
      </c>
      <c r="F9639"/>
      <c r="G9639"/>
      <c r="H9639"/>
      <c r="I9639" s="615"/>
    </row>
    <row r="9640" spans="1:9" ht="15" x14ac:dyDescent="0.25">
      <c r="A9640" s="609" t="str">
        <f t="shared" si="150"/>
        <v>43496</v>
      </c>
      <c r="B9640">
        <v>43496</v>
      </c>
      <c r="C9640" t="s">
        <v>23704</v>
      </c>
      <c r="D9640" t="s">
        <v>8914</v>
      </c>
      <c r="E9640" s="363" t="s">
        <v>9629</v>
      </c>
      <c r="F9640"/>
      <c r="G9640"/>
      <c r="H9640"/>
      <c r="I9640" s="615"/>
    </row>
    <row r="9641" spans="1:9" ht="15" x14ac:dyDescent="0.25">
      <c r="A9641" s="609" t="str">
        <f t="shared" si="150"/>
        <v>43485</v>
      </c>
      <c r="B9641">
        <v>43485</v>
      </c>
      <c r="C9641" t="s">
        <v>23705</v>
      </c>
      <c r="D9641" t="s">
        <v>8786</v>
      </c>
      <c r="E9641" s="363" t="s">
        <v>9630</v>
      </c>
      <c r="F9641"/>
      <c r="G9641"/>
      <c r="H9641"/>
      <c r="I9641" s="615"/>
    </row>
    <row r="9642" spans="1:9" ht="15" x14ac:dyDescent="0.25">
      <c r="A9642" s="609" t="str">
        <f t="shared" si="150"/>
        <v>43497</v>
      </c>
      <c r="B9642">
        <v>43497</v>
      </c>
      <c r="C9642" t="s">
        <v>23706</v>
      </c>
      <c r="D9642" t="s">
        <v>8914</v>
      </c>
      <c r="E9642" s="363" t="s">
        <v>9631</v>
      </c>
      <c r="F9642"/>
      <c r="G9642"/>
      <c r="H9642"/>
      <c r="I9642" s="615"/>
    </row>
    <row r="9643" spans="1:9" ht="15" x14ac:dyDescent="0.25">
      <c r="A9643" s="609" t="str">
        <f t="shared" si="150"/>
        <v>43487</v>
      </c>
      <c r="B9643">
        <v>43487</v>
      </c>
      <c r="C9643" t="s">
        <v>23707</v>
      </c>
      <c r="D9643" t="s">
        <v>8786</v>
      </c>
      <c r="E9643" s="363" t="s">
        <v>9632</v>
      </c>
      <c r="F9643"/>
      <c r="G9643"/>
      <c r="H9643"/>
      <c r="I9643" s="615"/>
    </row>
    <row r="9644" spans="1:9" ht="15" x14ac:dyDescent="0.25">
      <c r="A9644" s="609" t="str">
        <f t="shared" si="150"/>
        <v>43499</v>
      </c>
      <c r="B9644">
        <v>43499</v>
      </c>
      <c r="C9644" t="s">
        <v>23708</v>
      </c>
      <c r="D9644" t="s">
        <v>8914</v>
      </c>
      <c r="E9644" s="363" t="s">
        <v>9633</v>
      </c>
      <c r="F9644"/>
      <c r="G9644"/>
      <c r="H9644"/>
      <c r="I9644" s="615"/>
    </row>
    <row r="9645" spans="1:9" ht="15" x14ac:dyDescent="0.25">
      <c r="A9645" s="609" t="str">
        <f t="shared" si="150"/>
        <v>43486</v>
      </c>
      <c r="B9645">
        <v>43486</v>
      </c>
      <c r="C9645" t="s">
        <v>23709</v>
      </c>
      <c r="D9645" t="s">
        <v>8786</v>
      </c>
      <c r="E9645" s="363" t="s">
        <v>9331</v>
      </c>
      <c r="F9645"/>
      <c r="G9645"/>
      <c r="H9645"/>
      <c r="I9645" s="615"/>
    </row>
    <row r="9646" spans="1:9" ht="15" x14ac:dyDescent="0.25">
      <c r="A9646" s="609" t="str">
        <f t="shared" si="150"/>
        <v>43498</v>
      </c>
      <c r="B9646">
        <v>43498</v>
      </c>
      <c r="C9646" t="s">
        <v>23710</v>
      </c>
      <c r="D9646" t="s">
        <v>8914</v>
      </c>
      <c r="E9646" s="363" t="s">
        <v>9634</v>
      </c>
      <c r="F9646"/>
      <c r="G9646"/>
      <c r="H9646"/>
      <c r="I9646" s="615"/>
    </row>
    <row r="9647" spans="1:9" ht="15" x14ac:dyDescent="0.25">
      <c r="A9647" s="609" t="str">
        <f t="shared" si="150"/>
        <v>43488</v>
      </c>
      <c r="B9647">
        <v>43488</v>
      </c>
      <c r="C9647" t="s">
        <v>23711</v>
      </c>
      <c r="D9647" t="s">
        <v>8786</v>
      </c>
      <c r="E9647" s="363" t="s">
        <v>9635</v>
      </c>
      <c r="F9647"/>
      <c r="G9647"/>
      <c r="H9647"/>
      <c r="I9647" s="615"/>
    </row>
    <row r="9648" spans="1:9" ht="15" x14ac:dyDescent="0.25">
      <c r="A9648" s="609" t="str">
        <f t="shared" ref="A9648:A9711" si="151">IF(ISERROR(SEARCH("/",B9648)=6),TRIM(CLEAN(B9648)),IF(SEARCH("/",B9648)=6,IF(LEN(TRIM(CLEAN(B9648)))=7,LEFT(TRIM(CLEAN(B9648)),6)&amp;"00"&amp;RIGHT(TRIM(CLEAN(B9648)),1),LEFT(TRIM(CLEAN(B9648)),6)&amp;"0"&amp;RIGHT(TRIM(CLEAN(B9648)),2)),TRIM(CLEAN(B9648))))</f>
        <v>43500</v>
      </c>
      <c r="B9648">
        <v>43500</v>
      </c>
      <c r="C9648" t="s">
        <v>23712</v>
      </c>
      <c r="D9648" t="s">
        <v>8914</v>
      </c>
      <c r="E9648" s="363" t="s">
        <v>9636</v>
      </c>
      <c r="F9648"/>
      <c r="G9648"/>
      <c r="H9648"/>
      <c r="I9648" s="615"/>
    </row>
    <row r="9649" spans="1:9" ht="15" x14ac:dyDescent="0.25">
      <c r="A9649" s="609" t="str">
        <f t="shared" si="151"/>
        <v>43489</v>
      </c>
      <c r="B9649">
        <v>43489</v>
      </c>
      <c r="C9649" t="s">
        <v>23713</v>
      </c>
      <c r="D9649" t="s">
        <v>8786</v>
      </c>
      <c r="E9649" s="363" t="s">
        <v>9132</v>
      </c>
      <c r="F9649"/>
      <c r="G9649"/>
      <c r="H9649"/>
      <c r="I9649" s="615"/>
    </row>
    <row r="9650" spans="1:9" ht="15" x14ac:dyDescent="0.25">
      <c r="A9650" s="609" t="str">
        <f t="shared" si="151"/>
        <v>43501</v>
      </c>
      <c r="B9650">
        <v>43501</v>
      </c>
      <c r="C9650" t="s">
        <v>23714</v>
      </c>
      <c r="D9650" t="s">
        <v>8914</v>
      </c>
      <c r="E9650" s="363" t="s">
        <v>9637</v>
      </c>
      <c r="F9650"/>
      <c r="G9650"/>
      <c r="H9650"/>
      <c r="I9650" s="615"/>
    </row>
    <row r="9651" spans="1:9" ht="15" x14ac:dyDescent="0.25">
      <c r="A9651" s="609" t="str">
        <f t="shared" si="151"/>
        <v>43490</v>
      </c>
      <c r="B9651">
        <v>43490</v>
      </c>
      <c r="C9651" t="s">
        <v>23715</v>
      </c>
      <c r="D9651" t="s">
        <v>8786</v>
      </c>
      <c r="E9651" s="363" t="s">
        <v>9638</v>
      </c>
      <c r="F9651"/>
      <c r="G9651"/>
      <c r="H9651"/>
      <c r="I9651" s="615"/>
    </row>
    <row r="9652" spans="1:9" ht="15" x14ac:dyDescent="0.25">
      <c r="A9652" s="609" t="str">
        <f t="shared" si="151"/>
        <v>43502</v>
      </c>
      <c r="B9652">
        <v>43502</v>
      </c>
      <c r="C9652" t="s">
        <v>23716</v>
      </c>
      <c r="D9652" t="s">
        <v>8914</v>
      </c>
      <c r="E9652" s="363" t="s">
        <v>9639</v>
      </c>
      <c r="F9652"/>
      <c r="G9652"/>
      <c r="H9652"/>
      <c r="I9652" s="615"/>
    </row>
    <row r="9653" spans="1:9" ht="15" x14ac:dyDescent="0.25">
      <c r="A9653" s="609" t="str">
        <f t="shared" si="151"/>
        <v>43491</v>
      </c>
      <c r="B9653">
        <v>43491</v>
      </c>
      <c r="C9653" t="s">
        <v>23717</v>
      </c>
      <c r="D9653" t="s">
        <v>8786</v>
      </c>
      <c r="E9653" s="363" t="s">
        <v>9640</v>
      </c>
      <c r="F9653"/>
      <c r="G9653"/>
      <c r="H9653"/>
      <c r="I9653" s="615"/>
    </row>
    <row r="9654" spans="1:9" ht="15" x14ac:dyDescent="0.25">
      <c r="A9654" s="609" t="str">
        <f t="shared" si="151"/>
        <v>43503</v>
      </c>
      <c r="B9654">
        <v>43503</v>
      </c>
      <c r="C9654" t="s">
        <v>23718</v>
      </c>
      <c r="D9654" t="s">
        <v>8914</v>
      </c>
      <c r="E9654" s="363" t="s">
        <v>9641</v>
      </c>
      <c r="F9654"/>
      <c r="G9654"/>
      <c r="H9654"/>
      <c r="I9654" s="615"/>
    </row>
    <row r="9655" spans="1:9" ht="15" x14ac:dyDescent="0.25">
      <c r="A9655" s="609" t="str">
        <f t="shared" si="151"/>
        <v>43492</v>
      </c>
      <c r="B9655">
        <v>43492</v>
      </c>
      <c r="C9655" t="s">
        <v>23719</v>
      </c>
      <c r="D9655" t="s">
        <v>8786</v>
      </c>
      <c r="E9655" s="363" t="s">
        <v>9642</v>
      </c>
      <c r="F9655"/>
      <c r="G9655"/>
      <c r="H9655"/>
      <c r="I9655" s="615"/>
    </row>
    <row r="9656" spans="1:9" ht="15" x14ac:dyDescent="0.25">
      <c r="A9656" s="609" t="str">
        <f t="shared" si="151"/>
        <v>43504</v>
      </c>
      <c r="B9656">
        <v>43504</v>
      </c>
      <c r="C9656" t="s">
        <v>23720</v>
      </c>
      <c r="D9656" t="s">
        <v>8914</v>
      </c>
      <c r="E9656" s="363" t="s">
        <v>9643</v>
      </c>
      <c r="F9656"/>
      <c r="G9656"/>
      <c r="H9656"/>
      <c r="I9656" s="615"/>
    </row>
    <row r="9657" spans="1:9" ht="15" x14ac:dyDescent="0.25">
      <c r="A9657" s="609" t="str">
        <f t="shared" si="151"/>
        <v>43493</v>
      </c>
      <c r="B9657">
        <v>43493</v>
      </c>
      <c r="C9657" t="s">
        <v>23721</v>
      </c>
      <c r="D9657" t="s">
        <v>8786</v>
      </c>
      <c r="E9657" s="363" t="s">
        <v>9644</v>
      </c>
      <c r="F9657"/>
      <c r="G9657"/>
      <c r="H9657"/>
      <c r="I9657" s="615"/>
    </row>
    <row r="9658" spans="1:9" ht="15" x14ac:dyDescent="0.25">
      <c r="A9658" s="609" t="str">
        <f t="shared" si="151"/>
        <v>43505</v>
      </c>
      <c r="B9658">
        <v>43505</v>
      </c>
      <c r="C9658" t="s">
        <v>23722</v>
      </c>
      <c r="D9658" t="s">
        <v>8914</v>
      </c>
      <c r="E9658" s="363" t="s">
        <v>9645</v>
      </c>
      <c r="F9658"/>
      <c r="G9658"/>
      <c r="H9658"/>
      <c r="I9658" s="615"/>
    </row>
    <row r="9659" spans="1:9" ht="15" x14ac:dyDescent="0.25">
      <c r="A9659" s="609" t="str">
        <f t="shared" si="151"/>
        <v>37774</v>
      </c>
      <c r="B9659">
        <v>37774</v>
      </c>
      <c r="C9659" t="s">
        <v>23723</v>
      </c>
      <c r="D9659" t="s">
        <v>8781</v>
      </c>
      <c r="E9659" s="363" t="s">
        <v>23724</v>
      </c>
      <c r="F9659"/>
      <c r="G9659"/>
      <c r="H9659"/>
      <c r="I9659" s="615"/>
    </row>
    <row r="9660" spans="1:9" ht="15" x14ac:dyDescent="0.25">
      <c r="A9660" s="609" t="str">
        <f t="shared" si="151"/>
        <v>38630</v>
      </c>
      <c r="B9660">
        <v>38630</v>
      </c>
      <c r="C9660" t="s">
        <v>23725</v>
      </c>
      <c r="D9660" t="s">
        <v>8781</v>
      </c>
      <c r="E9660" s="363" t="s">
        <v>23726</v>
      </c>
      <c r="F9660"/>
      <c r="G9660"/>
      <c r="H9660"/>
      <c r="I9660" s="615"/>
    </row>
    <row r="9661" spans="1:9" ht="15" x14ac:dyDescent="0.25">
      <c r="A9661" s="609" t="str">
        <f t="shared" si="151"/>
        <v>38629</v>
      </c>
      <c r="B9661">
        <v>38629</v>
      </c>
      <c r="C9661" t="s">
        <v>23727</v>
      </c>
      <c r="D9661" t="s">
        <v>8781</v>
      </c>
      <c r="E9661" s="363" t="s">
        <v>23728</v>
      </c>
      <c r="F9661"/>
      <c r="G9661"/>
      <c r="H9661"/>
      <c r="I9661" s="615"/>
    </row>
    <row r="9662" spans="1:9" ht="15" x14ac:dyDescent="0.25">
      <c r="A9662" s="609" t="str">
        <f t="shared" si="151"/>
        <v>38476</v>
      </c>
      <c r="B9662">
        <v>38476</v>
      </c>
      <c r="C9662" t="s">
        <v>23729</v>
      </c>
      <c r="D9662" t="s">
        <v>8781</v>
      </c>
      <c r="E9662" s="363" t="s">
        <v>23730</v>
      </c>
      <c r="F9662"/>
      <c r="G9662"/>
      <c r="H9662"/>
      <c r="I9662" s="615"/>
    </row>
    <row r="9663" spans="1:9" ht="15" x14ac:dyDescent="0.25">
      <c r="A9663" s="609" t="str">
        <f t="shared" si="151"/>
        <v>38477</v>
      </c>
      <c r="B9663">
        <v>38477</v>
      </c>
      <c r="C9663" t="s">
        <v>23731</v>
      </c>
      <c r="D9663" t="s">
        <v>8781</v>
      </c>
      <c r="E9663" s="363" t="s">
        <v>23732</v>
      </c>
      <c r="F9663"/>
      <c r="G9663"/>
      <c r="H9663"/>
      <c r="I9663" s="615"/>
    </row>
    <row r="9664" spans="1:9" ht="15" x14ac:dyDescent="0.25">
      <c r="A9664" s="609" t="str">
        <f t="shared" si="151"/>
        <v>40635</v>
      </c>
      <c r="B9664">
        <v>40635</v>
      </c>
      <c r="C9664" t="s">
        <v>23733</v>
      </c>
      <c r="D9664" t="s">
        <v>8781</v>
      </c>
      <c r="E9664" s="363" t="s">
        <v>23734</v>
      </c>
      <c r="F9664"/>
      <c r="G9664"/>
      <c r="H9664"/>
      <c r="I9664" s="615"/>
    </row>
    <row r="9665" spans="1:9" ht="15" x14ac:dyDescent="0.25">
      <c r="A9665" s="609" t="str">
        <f t="shared" si="151"/>
        <v>36483</v>
      </c>
      <c r="B9665">
        <v>36483</v>
      </c>
      <c r="C9665" t="s">
        <v>23735</v>
      </c>
      <c r="D9665" t="s">
        <v>8781</v>
      </c>
      <c r="E9665" s="363" t="s">
        <v>23736</v>
      </c>
      <c r="F9665"/>
      <c r="G9665"/>
      <c r="H9665"/>
      <c r="I9665" s="615"/>
    </row>
    <row r="9666" spans="1:9" ht="15" x14ac:dyDescent="0.25">
      <c r="A9666" s="609" t="str">
        <f t="shared" si="151"/>
        <v>14525</v>
      </c>
      <c r="B9666">
        <v>14525</v>
      </c>
      <c r="C9666" t="s">
        <v>23737</v>
      </c>
      <c r="D9666" t="s">
        <v>8781</v>
      </c>
      <c r="E9666" s="363" t="s">
        <v>23738</v>
      </c>
      <c r="F9666"/>
      <c r="G9666"/>
      <c r="H9666"/>
      <c r="I9666" s="615"/>
    </row>
    <row r="9667" spans="1:9" ht="15" x14ac:dyDescent="0.25">
      <c r="A9667" s="609" t="str">
        <f t="shared" si="151"/>
        <v>36482</v>
      </c>
      <c r="B9667">
        <v>36482</v>
      </c>
      <c r="C9667" t="s">
        <v>23739</v>
      </c>
      <c r="D9667" t="s">
        <v>8781</v>
      </c>
      <c r="E9667" s="363" t="s">
        <v>23740</v>
      </c>
      <c r="F9667"/>
      <c r="G9667"/>
      <c r="H9667"/>
      <c r="I9667" s="615"/>
    </row>
    <row r="9668" spans="1:9" ht="15" x14ac:dyDescent="0.25">
      <c r="A9668" s="609" t="str">
        <f t="shared" si="151"/>
        <v>36408</v>
      </c>
      <c r="B9668">
        <v>36408</v>
      </c>
      <c r="C9668" t="s">
        <v>23741</v>
      </c>
      <c r="D9668" t="s">
        <v>8781</v>
      </c>
      <c r="E9668" s="363" t="s">
        <v>23742</v>
      </c>
      <c r="F9668"/>
      <c r="G9668"/>
      <c r="H9668"/>
      <c r="I9668" s="615"/>
    </row>
    <row r="9669" spans="1:9" ht="15" x14ac:dyDescent="0.25">
      <c r="A9669" s="609" t="str">
        <f t="shared" si="151"/>
        <v>2723</v>
      </c>
      <c r="B9669">
        <v>2723</v>
      </c>
      <c r="C9669" t="s">
        <v>23743</v>
      </c>
      <c r="D9669" t="s">
        <v>8781</v>
      </c>
      <c r="E9669" s="363" t="s">
        <v>23744</v>
      </c>
      <c r="F9669"/>
      <c r="G9669"/>
      <c r="H9669"/>
      <c r="I9669" s="615"/>
    </row>
    <row r="9670" spans="1:9" ht="15" x14ac:dyDescent="0.25">
      <c r="A9670" s="609" t="str">
        <f t="shared" si="151"/>
        <v>36481</v>
      </c>
      <c r="B9670">
        <v>36481</v>
      </c>
      <c r="C9670" t="s">
        <v>23745</v>
      </c>
      <c r="D9670" t="s">
        <v>8781</v>
      </c>
      <c r="E9670" s="363" t="s">
        <v>23746</v>
      </c>
      <c r="F9670"/>
      <c r="G9670"/>
      <c r="H9670"/>
      <c r="I9670" s="615"/>
    </row>
    <row r="9671" spans="1:9" ht="15" x14ac:dyDescent="0.25">
      <c r="A9671" s="609" t="str">
        <f t="shared" si="151"/>
        <v>10685</v>
      </c>
      <c r="B9671">
        <v>10685</v>
      </c>
      <c r="C9671" t="s">
        <v>23747</v>
      </c>
      <c r="D9671" t="s">
        <v>8781</v>
      </c>
      <c r="E9671" s="363" t="s">
        <v>10044</v>
      </c>
      <c r="F9671"/>
      <c r="G9671"/>
      <c r="H9671"/>
      <c r="I9671" s="615"/>
    </row>
    <row r="9672" spans="1:9" ht="15" x14ac:dyDescent="0.25">
      <c r="A9672" s="609" t="str">
        <f t="shared" si="151"/>
        <v>40636</v>
      </c>
      <c r="B9672">
        <v>40636</v>
      </c>
      <c r="C9672" t="s">
        <v>23748</v>
      </c>
      <c r="D9672" t="s">
        <v>8781</v>
      </c>
      <c r="E9672" s="363" t="s">
        <v>23749</v>
      </c>
      <c r="F9672"/>
      <c r="G9672"/>
      <c r="H9672"/>
      <c r="I9672" s="615"/>
    </row>
    <row r="9673" spans="1:9" ht="15" x14ac:dyDescent="0.25">
      <c r="A9673" s="609" t="str">
        <f t="shared" si="151"/>
        <v>4111</v>
      </c>
      <c r="B9673">
        <v>4111</v>
      </c>
      <c r="C9673" t="s">
        <v>23750</v>
      </c>
      <c r="D9673" t="s">
        <v>8781</v>
      </c>
      <c r="E9673" s="363" t="s">
        <v>19142</v>
      </c>
      <c r="F9673"/>
      <c r="G9673"/>
      <c r="H9673"/>
      <c r="I9673" s="615"/>
    </row>
    <row r="9674" spans="1:9" ht="15" x14ac:dyDescent="0.25">
      <c r="A9674" s="609" t="str">
        <f t="shared" si="151"/>
        <v>26021</v>
      </c>
      <c r="B9674">
        <v>26021</v>
      </c>
      <c r="C9674" t="s">
        <v>23751</v>
      </c>
      <c r="D9674" t="s">
        <v>8781</v>
      </c>
      <c r="E9674" s="363" t="s">
        <v>19018</v>
      </c>
      <c r="F9674"/>
      <c r="G9674"/>
      <c r="H9674"/>
      <c r="I9674" s="615"/>
    </row>
    <row r="9675" spans="1:9" ht="15" x14ac:dyDescent="0.25">
      <c r="A9675" s="609" t="str">
        <f t="shared" si="151"/>
        <v>12</v>
      </c>
      <c r="B9675">
        <v>12</v>
      </c>
      <c r="C9675" t="s">
        <v>23752</v>
      </c>
      <c r="D9675" t="s">
        <v>8781</v>
      </c>
      <c r="E9675" s="363" t="s">
        <v>10364</v>
      </c>
      <c r="F9675"/>
      <c r="G9675"/>
      <c r="H9675"/>
      <c r="I9675" s="615"/>
    </row>
    <row r="9676" spans="1:9" ht="15" x14ac:dyDescent="0.25">
      <c r="A9676" s="609" t="str">
        <f t="shared" si="151"/>
        <v>37554</v>
      </c>
      <c r="B9676">
        <v>37554</v>
      </c>
      <c r="C9676" t="s">
        <v>23753</v>
      </c>
      <c r="D9676" t="s">
        <v>8781</v>
      </c>
      <c r="E9676" s="363" t="s">
        <v>23754</v>
      </c>
      <c r="F9676"/>
      <c r="G9676"/>
      <c r="H9676"/>
      <c r="I9676" s="615"/>
    </row>
    <row r="9677" spans="1:9" ht="15" x14ac:dyDescent="0.25">
      <c r="A9677" s="609" t="str">
        <f t="shared" si="151"/>
        <v>37555</v>
      </c>
      <c r="B9677">
        <v>37555</v>
      </c>
      <c r="C9677" t="s">
        <v>23755</v>
      </c>
      <c r="D9677" t="s">
        <v>8781</v>
      </c>
      <c r="E9677" s="363" t="s">
        <v>23756</v>
      </c>
      <c r="F9677"/>
      <c r="G9677"/>
      <c r="H9677"/>
      <c r="I9677" s="615"/>
    </row>
    <row r="9678" spans="1:9" ht="15" x14ac:dyDescent="0.25">
      <c r="A9678" s="609" t="str">
        <f t="shared" si="151"/>
        <v>10902</v>
      </c>
      <c r="B9678">
        <v>10902</v>
      </c>
      <c r="C9678" t="s">
        <v>23757</v>
      </c>
      <c r="D9678" t="s">
        <v>8781</v>
      </c>
      <c r="E9678" s="363" t="s">
        <v>23758</v>
      </c>
      <c r="F9678"/>
      <c r="G9678"/>
      <c r="H9678"/>
      <c r="I9678" s="615"/>
    </row>
    <row r="9679" spans="1:9" ht="15" x14ac:dyDescent="0.25">
      <c r="A9679" s="609" t="str">
        <f t="shared" si="151"/>
        <v>20965</v>
      </c>
      <c r="B9679">
        <v>20965</v>
      </c>
      <c r="C9679" t="s">
        <v>23759</v>
      </c>
      <c r="D9679" t="s">
        <v>8781</v>
      </c>
      <c r="E9679" s="363" t="s">
        <v>23760</v>
      </c>
      <c r="F9679"/>
      <c r="G9679"/>
      <c r="H9679"/>
      <c r="I9679" s="615"/>
    </row>
    <row r="9680" spans="1:9" ht="15" x14ac:dyDescent="0.25">
      <c r="A9680" s="609" t="str">
        <f t="shared" si="151"/>
        <v>20966</v>
      </c>
      <c r="B9680">
        <v>20966</v>
      </c>
      <c r="C9680" t="s">
        <v>23761</v>
      </c>
      <c r="D9680" t="s">
        <v>8781</v>
      </c>
      <c r="E9680" s="363" t="s">
        <v>23762</v>
      </c>
      <c r="F9680"/>
      <c r="G9680"/>
      <c r="H9680"/>
      <c r="I9680" s="615"/>
    </row>
    <row r="9681" spans="1:9" ht="15" x14ac:dyDescent="0.25">
      <c r="A9681" s="609" t="str">
        <f t="shared" si="151"/>
        <v>10903</v>
      </c>
      <c r="B9681">
        <v>10903</v>
      </c>
      <c r="C9681" t="s">
        <v>23763</v>
      </c>
      <c r="D9681" t="s">
        <v>8781</v>
      </c>
      <c r="E9681" s="363" t="s">
        <v>23764</v>
      </c>
      <c r="F9681"/>
      <c r="G9681"/>
      <c r="H9681"/>
      <c r="I9681" s="615"/>
    </row>
    <row r="9682" spans="1:9" ht="15" x14ac:dyDescent="0.25">
      <c r="A9682" s="609" t="str">
        <f t="shared" si="151"/>
        <v>20967</v>
      </c>
      <c r="B9682">
        <v>20967</v>
      </c>
      <c r="C9682" t="s">
        <v>23765</v>
      </c>
      <c r="D9682" t="s">
        <v>8781</v>
      </c>
      <c r="E9682" s="363" t="s">
        <v>23764</v>
      </c>
      <c r="F9682"/>
      <c r="G9682"/>
      <c r="H9682"/>
      <c r="I9682" s="615"/>
    </row>
    <row r="9683" spans="1:9" ht="15" x14ac:dyDescent="0.25">
      <c r="A9683" s="609" t="str">
        <f t="shared" si="151"/>
        <v>20968</v>
      </c>
      <c r="B9683">
        <v>20968</v>
      </c>
      <c r="C9683" t="s">
        <v>23766</v>
      </c>
      <c r="D9683" t="s">
        <v>8781</v>
      </c>
      <c r="E9683" s="363" t="s">
        <v>23767</v>
      </c>
      <c r="F9683"/>
      <c r="G9683"/>
      <c r="H9683"/>
      <c r="I9683" s="615"/>
    </row>
    <row r="9684" spans="1:9" ht="15" x14ac:dyDescent="0.25">
      <c r="A9684" s="609" t="str">
        <f t="shared" si="151"/>
        <v>11359</v>
      </c>
      <c r="B9684">
        <v>11359</v>
      </c>
      <c r="C9684" t="s">
        <v>23768</v>
      </c>
      <c r="D9684" t="s">
        <v>8781</v>
      </c>
      <c r="E9684" s="363" t="s">
        <v>23769</v>
      </c>
      <c r="F9684"/>
      <c r="G9684"/>
      <c r="H9684"/>
      <c r="I9684" s="615"/>
    </row>
    <row r="9685" spans="1:9" ht="15" x14ac:dyDescent="0.25">
      <c r="A9685" s="609" t="str">
        <f t="shared" si="151"/>
        <v>39017</v>
      </c>
      <c r="B9685">
        <v>39017</v>
      </c>
      <c r="C9685" t="s">
        <v>23770</v>
      </c>
      <c r="D9685" t="s">
        <v>8781</v>
      </c>
      <c r="E9685" s="363" t="s">
        <v>10094</v>
      </c>
      <c r="F9685"/>
      <c r="G9685"/>
      <c r="H9685"/>
      <c r="I9685" s="615"/>
    </row>
    <row r="9686" spans="1:9" ht="15" x14ac:dyDescent="0.25">
      <c r="A9686" s="609" t="str">
        <f t="shared" si="151"/>
        <v>39315</v>
      </c>
      <c r="B9686">
        <v>39315</v>
      </c>
      <c r="C9686" t="s">
        <v>23771</v>
      </c>
      <c r="D9686" t="s">
        <v>8781</v>
      </c>
      <c r="E9686" s="363" t="s">
        <v>11736</v>
      </c>
      <c r="F9686"/>
      <c r="G9686"/>
      <c r="H9686"/>
      <c r="I9686" s="615"/>
    </row>
    <row r="9687" spans="1:9" ht="15" x14ac:dyDescent="0.25">
      <c r="A9687" s="609" t="str">
        <f t="shared" si="151"/>
        <v>39016</v>
      </c>
      <c r="B9687">
        <v>39016</v>
      </c>
      <c r="C9687" t="s">
        <v>23772</v>
      </c>
      <c r="D9687" t="s">
        <v>8781</v>
      </c>
      <c r="E9687" s="363" t="s">
        <v>11736</v>
      </c>
      <c r="F9687"/>
      <c r="G9687"/>
      <c r="H9687"/>
      <c r="I9687" s="615"/>
    </row>
    <row r="9688" spans="1:9" ht="15" x14ac:dyDescent="0.25">
      <c r="A9688" s="609" t="str">
        <f t="shared" si="151"/>
        <v>40432</v>
      </c>
      <c r="B9688">
        <v>40432</v>
      </c>
      <c r="C9688" t="s">
        <v>23773</v>
      </c>
      <c r="D9688" t="s">
        <v>8781</v>
      </c>
      <c r="E9688" s="363" t="s">
        <v>8953</v>
      </c>
      <c r="F9688"/>
      <c r="G9688"/>
      <c r="H9688"/>
      <c r="I9688" s="615"/>
    </row>
    <row r="9689" spans="1:9" ht="15" x14ac:dyDescent="0.25">
      <c r="A9689" s="609" t="str">
        <f t="shared" si="151"/>
        <v>39481</v>
      </c>
      <c r="B9689">
        <v>39481</v>
      </c>
      <c r="C9689" t="s">
        <v>23774</v>
      </c>
      <c r="D9689" t="s">
        <v>8781</v>
      </c>
      <c r="E9689" s="363" t="s">
        <v>10031</v>
      </c>
      <c r="F9689"/>
      <c r="G9689"/>
      <c r="H9689"/>
      <c r="I9689" s="615"/>
    </row>
    <row r="9690" spans="1:9" ht="15" x14ac:dyDescent="0.25">
      <c r="A9690" s="609" t="str">
        <f t="shared" si="151"/>
        <v>40433</v>
      </c>
      <c r="B9690">
        <v>40433</v>
      </c>
      <c r="C9690" t="s">
        <v>23775</v>
      </c>
      <c r="D9690" t="s">
        <v>8781</v>
      </c>
      <c r="E9690" s="363" t="s">
        <v>11799</v>
      </c>
      <c r="F9690"/>
      <c r="G9690"/>
      <c r="H9690"/>
      <c r="I9690" s="615"/>
    </row>
    <row r="9691" spans="1:9" ht="15" x14ac:dyDescent="0.25">
      <c r="A9691" s="609" t="str">
        <f t="shared" si="151"/>
        <v>20219</v>
      </c>
      <c r="B9691">
        <v>20219</v>
      </c>
      <c r="C9691" t="s">
        <v>23776</v>
      </c>
      <c r="D9691" t="s">
        <v>8781</v>
      </c>
      <c r="E9691" s="363" t="s">
        <v>23777</v>
      </c>
      <c r="F9691"/>
      <c r="G9691"/>
      <c r="H9691"/>
      <c r="I9691" s="615"/>
    </row>
    <row r="9692" spans="1:9" ht="15" x14ac:dyDescent="0.25">
      <c r="A9692" s="609" t="str">
        <f t="shared" si="151"/>
        <v>36484</v>
      </c>
      <c r="B9692">
        <v>36484</v>
      </c>
      <c r="C9692" t="s">
        <v>23778</v>
      </c>
      <c r="D9692" t="s">
        <v>8781</v>
      </c>
      <c r="E9692" s="363" t="s">
        <v>23779</v>
      </c>
      <c r="F9692"/>
      <c r="G9692"/>
      <c r="H9692"/>
      <c r="I9692" s="615"/>
    </row>
    <row r="9693" spans="1:9" ht="15" x14ac:dyDescent="0.25">
      <c r="A9693" s="609" t="str">
        <f t="shared" si="151"/>
        <v>38367</v>
      </c>
      <c r="B9693">
        <v>38367</v>
      </c>
      <c r="C9693" t="s">
        <v>23780</v>
      </c>
      <c r="D9693" t="s">
        <v>8781</v>
      </c>
      <c r="E9693" s="363" t="s">
        <v>9942</v>
      </c>
      <c r="F9693"/>
      <c r="G9693"/>
      <c r="H9693"/>
      <c r="I9693" s="615"/>
    </row>
    <row r="9694" spans="1:9" ht="15" x14ac:dyDescent="0.25">
      <c r="A9694" s="609" t="str">
        <f t="shared" si="151"/>
        <v>38368</v>
      </c>
      <c r="B9694">
        <v>38368</v>
      </c>
      <c r="C9694" t="s">
        <v>23781</v>
      </c>
      <c r="D9694" t="s">
        <v>8781</v>
      </c>
      <c r="E9694" s="363" t="s">
        <v>9144</v>
      </c>
      <c r="F9694"/>
      <c r="G9694"/>
      <c r="H9694"/>
      <c r="I9694" s="615"/>
    </row>
    <row r="9695" spans="1:9" ht="15" x14ac:dyDescent="0.25">
      <c r="A9695" s="609" t="str">
        <f t="shared" si="151"/>
        <v>38091</v>
      </c>
      <c r="B9695">
        <v>38091</v>
      </c>
      <c r="C9695" t="s">
        <v>23782</v>
      </c>
      <c r="D9695" t="s">
        <v>8781</v>
      </c>
      <c r="E9695" s="363" t="s">
        <v>9581</v>
      </c>
      <c r="F9695"/>
      <c r="G9695"/>
      <c r="H9695"/>
      <c r="I9695" s="615"/>
    </row>
    <row r="9696" spans="1:9" ht="15" x14ac:dyDescent="0.25">
      <c r="A9696" s="609" t="str">
        <f t="shared" si="151"/>
        <v>38095</v>
      </c>
      <c r="B9696">
        <v>38095</v>
      </c>
      <c r="C9696" t="s">
        <v>23783</v>
      </c>
      <c r="D9696" t="s">
        <v>8781</v>
      </c>
      <c r="E9696" s="363" t="s">
        <v>12506</v>
      </c>
      <c r="F9696"/>
      <c r="G9696"/>
      <c r="H9696"/>
      <c r="I9696" s="615"/>
    </row>
    <row r="9697" spans="1:9" ht="15" x14ac:dyDescent="0.25">
      <c r="A9697" s="609" t="str">
        <f t="shared" si="151"/>
        <v>38092</v>
      </c>
      <c r="B9697">
        <v>38092</v>
      </c>
      <c r="C9697" t="s">
        <v>23784</v>
      </c>
      <c r="D9697" t="s">
        <v>8781</v>
      </c>
      <c r="E9697" s="363" t="s">
        <v>12997</v>
      </c>
      <c r="F9697"/>
      <c r="G9697"/>
      <c r="H9697"/>
      <c r="I9697" s="615"/>
    </row>
    <row r="9698" spans="1:9" ht="15" x14ac:dyDescent="0.25">
      <c r="A9698" s="609" t="str">
        <f t="shared" si="151"/>
        <v>38093</v>
      </c>
      <c r="B9698">
        <v>38093</v>
      </c>
      <c r="C9698" t="s">
        <v>23785</v>
      </c>
      <c r="D9698" t="s">
        <v>8781</v>
      </c>
      <c r="E9698" s="363" t="s">
        <v>9595</v>
      </c>
      <c r="F9698"/>
      <c r="G9698"/>
      <c r="H9698"/>
      <c r="I9698" s="615"/>
    </row>
    <row r="9699" spans="1:9" ht="15" x14ac:dyDescent="0.25">
      <c r="A9699" s="609" t="str">
        <f t="shared" si="151"/>
        <v>38096</v>
      </c>
      <c r="B9699">
        <v>38096</v>
      </c>
      <c r="C9699" t="s">
        <v>23786</v>
      </c>
      <c r="D9699" t="s">
        <v>8781</v>
      </c>
      <c r="E9699" s="363" t="s">
        <v>18014</v>
      </c>
      <c r="F9699"/>
      <c r="G9699"/>
      <c r="H9699"/>
      <c r="I9699" s="615"/>
    </row>
    <row r="9700" spans="1:9" ht="15" x14ac:dyDescent="0.25">
      <c r="A9700" s="609" t="str">
        <f t="shared" si="151"/>
        <v>38094</v>
      </c>
      <c r="B9700">
        <v>38094</v>
      </c>
      <c r="C9700" t="s">
        <v>23787</v>
      </c>
      <c r="D9700" t="s">
        <v>8781</v>
      </c>
      <c r="E9700" s="363" t="s">
        <v>9045</v>
      </c>
      <c r="F9700"/>
      <c r="G9700"/>
      <c r="H9700"/>
      <c r="I9700" s="615"/>
    </row>
    <row r="9701" spans="1:9" ht="15" x14ac:dyDescent="0.25">
      <c r="A9701" s="609" t="str">
        <f t="shared" si="151"/>
        <v>38097</v>
      </c>
      <c r="B9701">
        <v>38097</v>
      </c>
      <c r="C9701" t="s">
        <v>23788</v>
      </c>
      <c r="D9701" t="s">
        <v>8781</v>
      </c>
      <c r="E9701" s="363" t="s">
        <v>13101</v>
      </c>
      <c r="F9701"/>
      <c r="G9701"/>
      <c r="H9701"/>
      <c r="I9701" s="615"/>
    </row>
    <row r="9702" spans="1:9" ht="15" x14ac:dyDescent="0.25">
      <c r="A9702" s="609" t="str">
        <f t="shared" si="151"/>
        <v>38098</v>
      </c>
      <c r="B9702">
        <v>38098</v>
      </c>
      <c r="C9702" t="s">
        <v>23789</v>
      </c>
      <c r="D9702" t="s">
        <v>8781</v>
      </c>
      <c r="E9702" s="363" t="s">
        <v>13101</v>
      </c>
      <c r="F9702"/>
      <c r="G9702"/>
      <c r="H9702"/>
      <c r="I9702" s="615"/>
    </row>
    <row r="9703" spans="1:9" ht="15" x14ac:dyDescent="0.25">
      <c r="A9703" s="609" t="str">
        <f t="shared" si="151"/>
        <v>11186</v>
      </c>
      <c r="B9703">
        <v>11186</v>
      </c>
      <c r="C9703" t="s">
        <v>23790</v>
      </c>
      <c r="D9703" t="s">
        <v>8779</v>
      </c>
      <c r="E9703" s="363" t="s">
        <v>23791</v>
      </c>
      <c r="F9703"/>
      <c r="G9703"/>
      <c r="H9703"/>
      <c r="I9703" s="615"/>
    </row>
    <row r="9704" spans="1:9" ht="15" x14ac:dyDescent="0.25">
      <c r="A9704" s="609" t="str">
        <f t="shared" si="151"/>
        <v>11558</v>
      </c>
      <c r="B9704">
        <v>11558</v>
      </c>
      <c r="C9704" t="s">
        <v>23792</v>
      </c>
      <c r="D9704" t="s">
        <v>9014</v>
      </c>
      <c r="E9704" s="363" t="s">
        <v>18112</v>
      </c>
      <c r="F9704"/>
      <c r="G9704"/>
      <c r="H9704"/>
      <c r="I9704" s="615"/>
    </row>
    <row r="9705" spans="1:9" ht="15" x14ac:dyDescent="0.25">
      <c r="A9705" s="609" t="str">
        <f t="shared" si="151"/>
        <v>11557</v>
      </c>
      <c r="B9705">
        <v>11557</v>
      </c>
      <c r="C9705" t="s">
        <v>23793</v>
      </c>
      <c r="D9705" t="s">
        <v>9014</v>
      </c>
      <c r="E9705" s="363" t="s">
        <v>12197</v>
      </c>
      <c r="F9705"/>
      <c r="G9705"/>
      <c r="H9705"/>
      <c r="I9705" s="615"/>
    </row>
    <row r="9706" spans="1:9" ht="15" x14ac:dyDescent="0.25">
      <c r="A9706" s="609" t="str">
        <f t="shared" si="151"/>
        <v>2759</v>
      </c>
      <c r="B9706">
        <v>2759</v>
      </c>
      <c r="C9706" t="s">
        <v>23794</v>
      </c>
      <c r="D9706" t="s">
        <v>8781</v>
      </c>
      <c r="E9706" s="363" t="s">
        <v>23795</v>
      </c>
      <c r="F9706"/>
      <c r="G9706"/>
      <c r="H9706"/>
      <c r="I9706" s="615"/>
    </row>
    <row r="9707" spans="1:9" ht="15" x14ac:dyDescent="0.25">
      <c r="A9707" s="609" t="str">
        <f t="shared" si="151"/>
        <v>38124</v>
      </c>
      <c r="B9707">
        <v>38124</v>
      </c>
      <c r="C9707" t="s">
        <v>23796</v>
      </c>
      <c r="D9707" t="s">
        <v>8781</v>
      </c>
      <c r="E9707" s="363" t="s">
        <v>23797</v>
      </c>
      <c r="F9707"/>
      <c r="G9707"/>
      <c r="H9707"/>
      <c r="I9707" s="615"/>
    </row>
    <row r="9708" spans="1:9" ht="15" x14ac:dyDescent="0.25">
      <c r="A9708" s="609" t="str">
        <f t="shared" si="151"/>
        <v>38380</v>
      </c>
      <c r="B9708">
        <v>38380</v>
      </c>
      <c r="C9708" t="s">
        <v>23798</v>
      </c>
      <c r="D9708" t="s">
        <v>8781</v>
      </c>
      <c r="E9708" s="363" t="s">
        <v>23799</v>
      </c>
      <c r="F9708"/>
      <c r="G9708"/>
      <c r="H9708"/>
      <c r="I9708" s="615"/>
    </row>
    <row r="9709" spans="1:9" ht="15" x14ac:dyDescent="0.25">
      <c r="A9709" s="609" t="str">
        <f t="shared" si="151"/>
        <v>20059</v>
      </c>
      <c r="B9709">
        <v>20059</v>
      </c>
      <c r="C9709" t="s">
        <v>23800</v>
      </c>
      <c r="D9709" t="s">
        <v>8781</v>
      </c>
      <c r="E9709" s="363" t="s">
        <v>10296</v>
      </c>
      <c r="F9709"/>
      <c r="G9709"/>
      <c r="H9709"/>
      <c r="I9709" s="615"/>
    </row>
    <row r="9710" spans="1:9" ht="15" x14ac:dyDescent="0.25">
      <c r="A9710" s="609" t="str">
        <f t="shared" si="151"/>
        <v>42429</v>
      </c>
      <c r="B9710">
        <v>42429</v>
      </c>
      <c r="C9710" t="s">
        <v>23801</v>
      </c>
      <c r="D9710" t="s">
        <v>8781</v>
      </c>
      <c r="E9710" s="363" t="s">
        <v>23802</v>
      </c>
      <c r="F9710"/>
      <c r="G9710"/>
      <c r="H9710"/>
      <c r="I9710" s="615"/>
    </row>
    <row r="9711" spans="1:9" ht="15" x14ac:dyDescent="0.25">
      <c r="A9711" s="609" t="str">
        <f t="shared" si="151"/>
        <v>39616</v>
      </c>
      <c r="B9711">
        <v>39616</v>
      </c>
      <c r="C9711" t="s">
        <v>23803</v>
      </c>
      <c r="D9711" t="s">
        <v>8781</v>
      </c>
      <c r="E9711" s="363" t="s">
        <v>23804</v>
      </c>
      <c r="F9711"/>
      <c r="G9711"/>
      <c r="H9711"/>
      <c r="I9711" s="615"/>
    </row>
    <row r="9712" spans="1:9" ht="15" x14ac:dyDescent="0.25">
      <c r="A9712" s="609" t="str">
        <f t="shared" ref="A9712:A9775" si="152">IF(ISERROR(SEARCH("/",B9712)=6),TRIM(CLEAN(B9712)),IF(SEARCH("/",B9712)=6,IF(LEN(TRIM(CLEAN(B9712)))=7,LEFT(TRIM(CLEAN(B9712)),6)&amp;"00"&amp;RIGHT(TRIM(CLEAN(B9712)),1),LEFT(TRIM(CLEAN(B9712)),6)&amp;"0"&amp;RIGHT(TRIM(CLEAN(B9712)),2)),TRIM(CLEAN(B9712))))</f>
        <v>39618</v>
      </c>
      <c r="B9712">
        <v>39618</v>
      </c>
      <c r="C9712" t="s">
        <v>23805</v>
      </c>
      <c r="D9712" t="s">
        <v>8781</v>
      </c>
      <c r="E9712" s="363" t="s">
        <v>23806</v>
      </c>
      <c r="F9712"/>
      <c r="G9712"/>
      <c r="H9712"/>
      <c r="I9712" s="615"/>
    </row>
    <row r="9713" spans="1:9" ht="15" x14ac:dyDescent="0.25">
      <c r="A9713" s="609" t="str">
        <f t="shared" si="152"/>
        <v>39619</v>
      </c>
      <c r="B9713">
        <v>39619</v>
      </c>
      <c r="C9713" t="s">
        <v>23807</v>
      </c>
      <c r="D9713" t="s">
        <v>8781</v>
      </c>
      <c r="E9713" s="363" t="s">
        <v>23808</v>
      </c>
      <c r="F9713"/>
      <c r="G9713"/>
      <c r="H9713"/>
      <c r="I9713" s="615"/>
    </row>
    <row r="9714" spans="1:9" ht="15" x14ac:dyDescent="0.25">
      <c r="A9714" s="609" t="str">
        <f t="shared" si="152"/>
        <v>39613</v>
      </c>
      <c r="B9714">
        <v>39613</v>
      </c>
      <c r="C9714" t="s">
        <v>23809</v>
      </c>
      <c r="D9714" t="s">
        <v>8781</v>
      </c>
      <c r="E9714" s="363" t="s">
        <v>23810</v>
      </c>
      <c r="F9714"/>
      <c r="G9714"/>
      <c r="H9714"/>
      <c r="I9714" s="615"/>
    </row>
    <row r="9715" spans="1:9" ht="15" x14ac:dyDescent="0.25">
      <c r="A9715" s="609" t="str">
        <f t="shared" si="152"/>
        <v>39614</v>
      </c>
      <c r="B9715">
        <v>39614</v>
      </c>
      <c r="C9715" t="s">
        <v>23811</v>
      </c>
      <c r="D9715" t="s">
        <v>8781</v>
      </c>
      <c r="E9715" s="363" t="s">
        <v>23812</v>
      </c>
      <c r="F9715"/>
      <c r="G9715"/>
      <c r="H9715"/>
      <c r="I9715" s="615"/>
    </row>
    <row r="9716" spans="1:9" ht="15" x14ac:dyDescent="0.25">
      <c r="A9716" s="609" t="str">
        <f t="shared" si="152"/>
        <v>38538</v>
      </c>
      <c r="B9716">
        <v>38538</v>
      </c>
      <c r="C9716" t="s">
        <v>23813</v>
      </c>
      <c r="D9716" t="s">
        <v>8796</v>
      </c>
      <c r="E9716" s="363" t="s">
        <v>8965</v>
      </c>
      <c r="F9716"/>
      <c r="G9716"/>
      <c r="H9716"/>
      <c r="I9716" s="615"/>
    </row>
    <row r="9717" spans="1:9" ht="15" x14ac:dyDescent="0.25">
      <c r="A9717" s="609" t="str">
        <f t="shared" si="152"/>
        <v>38539</v>
      </c>
      <c r="B9717">
        <v>38539</v>
      </c>
      <c r="C9717" t="s">
        <v>23814</v>
      </c>
      <c r="D9717" t="s">
        <v>8796</v>
      </c>
      <c r="E9717" s="363" t="s">
        <v>23815</v>
      </c>
      <c r="F9717"/>
      <c r="G9717"/>
      <c r="H9717"/>
      <c r="I9717" s="615"/>
    </row>
    <row r="9718" spans="1:9" ht="15" x14ac:dyDescent="0.25">
      <c r="A9718" s="609" t="str">
        <f t="shared" si="152"/>
        <v>38540</v>
      </c>
      <c r="B9718">
        <v>38540</v>
      </c>
      <c r="C9718" t="s">
        <v>23816</v>
      </c>
      <c r="D9718" t="s">
        <v>8796</v>
      </c>
      <c r="E9718" s="363" t="s">
        <v>23817</v>
      </c>
      <c r="F9718"/>
      <c r="G9718"/>
      <c r="H9718"/>
      <c r="I9718" s="615"/>
    </row>
    <row r="9719" spans="1:9" ht="15" x14ac:dyDescent="0.25">
      <c r="A9719" s="609" t="str">
        <f t="shared" si="152"/>
        <v>38384</v>
      </c>
      <c r="B9719">
        <v>38384</v>
      </c>
      <c r="C9719" t="s">
        <v>23818</v>
      </c>
      <c r="D9719" t="s">
        <v>8781</v>
      </c>
      <c r="E9719" s="363" t="s">
        <v>19137</v>
      </c>
      <c r="F9719"/>
      <c r="G9719"/>
      <c r="H9719"/>
      <c r="I9719" s="615"/>
    </row>
    <row r="9720" spans="1:9" ht="15" x14ac:dyDescent="0.25">
      <c r="A9720" s="609" t="str">
        <f t="shared" si="152"/>
        <v>13</v>
      </c>
      <c r="B9720">
        <v>13</v>
      </c>
      <c r="C9720" t="s">
        <v>23819</v>
      </c>
      <c r="D9720" t="s">
        <v>8790</v>
      </c>
      <c r="E9720" s="363" t="s">
        <v>15656</v>
      </c>
      <c r="F9720"/>
      <c r="G9720"/>
      <c r="H9720"/>
      <c r="I9720" s="615"/>
    </row>
    <row r="9721" spans="1:9" ht="15" x14ac:dyDescent="0.25">
      <c r="A9721" s="609" t="str">
        <f t="shared" si="152"/>
        <v>2762</v>
      </c>
      <c r="B9721">
        <v>2762</v>
      </c>
      <c r="C9721" t="s">
        <v>23820</v>
      </c>
      <c r="D9721" t="s">
        <v>8796</v>
      </c>
      <c r="E9721" s="363" t="s">
        <v>9104</v>
      </c>
      <c r="F9721"/>
      <c r="G9721"/>
      <c r="H9721"/>
      <c r="I9721" s="615"/>
    </row>
    <row r="9722" spans="1:9" ht="15" x14ac:dyDescent="0.25">
      <c r="A9722" s="609" t="str">
        <f t="shared" si="152"/>
        <v>21142</v>
      </c>
      <c r="B9722">
        <v>21142</v>
      </c>
      <c r="C9722" t="s">
        <v>23821</v>
      </c>
      <c r="D9722" t="s">
        <v>8781</v>
      </c>
      <c r="E9722" s="363" t="s">
        <v>21839</v>
      </c>
      <c r="F9722"/>
      <c r="G9722"/>
      <c r="H9722"/>
      <c r="I9722" s="615"/>
    </row>
    <row r="9723" spans="1:9" ht="15" x14ac:dyDescent="0.25">
      <c r="A9723" s="609" t="str">
        <f t="shared" si="152"/>
        <v>4223</v>
      </c>
      <c r="B9723">
        <v>4223</v>
      </c>
      <c r="C9723" t="s">
        <v>23822</v>
      </c>
      <c r="D9723" t="s">
        <v>8777</v>
      </c>
      <c r="E9723" s="363" t="s">
        <v>10518</v>
      </c>
      <c r="F9723"/>
      <c r="G9723"/>
      <c r="H9723"/>
      <c r="I9723" s="615"/>
    </row>
    <row r="9724" spans="1:9" ht="15" x14ac:dyDescent="0.25">
      <c r="A9724" s="609" t="str">
        <f t="shared" si="152"/>
        <v>37372</v>
      </c>
      <c r="B9724">
        <v>37372</v>
      </c>
      <c r="C9724" t="s">
        <v>23823</v>
      </c>
      <c r="D9724" t="s">
        <v>8786</v>
      </c>
      <c r="E9724" s="363" t="s">
        <v>9331</v>
      </c>
      <c r="F9724"/>
      <c r="G9724"/>
      <c r="H9724"/>
      <c r="I9724" s="615"/>
    </row>
    <row r="9725" spans="1:9" ht="15" x14ac:dyDescent="0.25">
      <c r="A9725" s="609" t="str">
        <f t="shared" si="152"/>
        <v>40863</v>
      </c>
      <c r="B9725">
        <v>40863</v>
      </c>
      <c r="C9725" t="s">
        <v>23824</v>
      </c>
      <c r="D9725" t="s">
        <v>8914</v>
      </c>
      <c r="E9725" s="363" t="s">
        <v>9662</v>
      </c>
      <c r="F9725"/>
      <c r="G9725"/>
      <c r="H9725"/>
      <c r="I9725" s="615"/>
    </row>
    <row r="9726" spans="1:9" ht="15" x14ac:dyDescent="0.25">
      <c r="A9726" s="609" t="str">
        <f t="shared" si="152"/>
        <v>38475</v>
      </c>
      <c r="B9726">
        <v>38475</v>
      </c>
      <c r="C9726" t="s">
        <v>23825</v>
      </c>
      <c r="D9726" t="s">
        <v>8781</v>
      </c>
      <c r="E9726" s="363" t="s">
        <v>18756</v>
      </c>
      <c r="F9726"/>
      <c r="G9726"/>
      <c r="H9726"/>
      <c r="I9726" s="615"/>
    </row>
    <row r="9727" spans="1:9" ht="15" x14ac:dyDescent="0.25">
      <c r="A9727" s="609" t="str">
        <f t="shared" si="152"/>
        <v>38474</v>
      </c>
      <c r="B9727">
        <v>38474</v>
      </c>
      <c r="C9727" t="s">
        <v>23826</v>
      </c>
      <c r="D9727" t="s">
        <v>8781</v>
      </c>
      <c r="E9727" s="363" t="s">
        <v>19103</v>
      </c>
      <c r="F9727"/>
      <c r="G9727"/>
      <c r="H9727"/>
      <c r="I9727" s="615"/>
    </row>
    <row r="9728" spans="1:9" ht="15" x14ac:dyDescent="0.25">
      <c r="A9728" s="609" t="str">
        <f t="shared" si="152"/>
        <v>10886</v>
      </c>
      <c r="B9728">
        <v>10886</v>
      </c>
      <c r="C9728" t="s">
        <v>23827</v>
      </c>
      <c r="D9728" t="s">
        <v>8781</v>
      </c>
      <c r="E9728" s="363" t="s">
        <v>23828</v>
      </c>
      <c r="F9728"/>
      <c r="G9728"/>
      <c r="H9728"/>
      <c r="I9728" s="615"/>
    </row>
    <row r="9729" spans="1:9" ht="15" x14ac:dyDescent="0.25">
      <c r="A9729" s="609" t="str">
        <f t="shared" si="152"/>
        <v>10888</v>
      </c>
      <c r="B9729">
        <v>10888</v>
      </c>
      <c r="C9729" t="s">
        <v>23829</v>
      </c>
      <c r="D9729" t="s">
        <v>8781</v>
      </c>
      <c r="E9729" s="363" t="s">
        <v>23830</v>
      </c>
      <c r="F9729"/>
      <c r="G9729"/>
      <c r="H9729"/>
      <c r="I9729" s="615"/>
    </row>
    <row r="9730" spans="1:9" ht="15" x14ac:dyDescent="0.25">
      <c r="A9730" s="609" t="str">
        <f t="shared" si="152"/>
        <v>10889</v>
      </c>
      <c r="B9730">
        <v>10889</v>
      </c>
      <c r="C9730" t="s">
        <v>23831</v>
      </c>
      <c r="D9730" t="s">
        <v>8781</v>
      </c>
      <c r="E9730" s="363" t="s">
        <v>23832</v>
      </c>
      <c r="F9730"/>
      <c r="G9730"/>
      <c r="H9730"/>
      <c r="I9730" s="615"/>
    </row>
    <row r="9731" spans="1:9" ht="15" x14ac:dyDescent="0.25">
      <c r="A9731" s="609" t="str">
        <f t="shared" si="152"/>
        <v>10890</v>
      </c>
      <c r="B9731">
        <v>10890</v>
      </c>
      <c r="C9731" t="s">
        <v>23833</v>
      </c>
      <c r="D9731" t="s">
        <v>8781</v>
      </c>
      <c r="E9731" s="363" t="s">
        <v>23834</v>
      </c>
      <c r="F9731"/>
      <c r="G9731"/>
      <c r="H9731"/>
      <c r="I9731" s="615"/>
    </row>
    <row r="9732" spans="1:9" ht="15" x14ac:dyDescent="0.25">
      <c r="A9732" s="609" t="str">
        <f t="shared" si="152"/>
        <v>10891</v>
      </c>
      <c r="B9732">
        <v>10891</v>
      </c>
      <c r="C9732" t="s">
        <v>23835</v>
      </c>
      <c r="D9732" t="s">
        <v>8781</v>
      </c>
      <c r="E9732" s="363" t="s">
        <v>23836</v>
      </c>
      <c r="F9732"/>
      <c r="G9732"/>
      <c r="H9732"/>
      <c r="I9732" s="615"/>
    </row>
    <row r="9733" spans="1:9" ht="15" x14ac:dyDescent="0.25">
      <c r="A9733" s="609" t="str">
        <f t="shared" si="152"/>
        <v>10892</v>
      </c>
      <c r="B9733">
        <v>10892</v>
      </c>
      <c r="C9733" t="s">
        <v>23837</v>
      </c>
      <c r="D9733" t="s">
        <v>8781</v>
      </c>
      <c r="E9733" s="363" t="s">
        <v>18954</v>
      </c>
      <c r="F9733"/>
      <c r="G9733"/>
      <c r="H9733"/>
      <c r="I9733" s="615"/>
    </row>
    <row r="9734" spans="1:9" ht="15" x14ac:dyDescent="0.25">
      <c r="A9734" s="609" t="str">
        <f t="shared" si="152"/>
        <v>20977</v>
      </c>
      <c r="B9734">
        <v>20977</v>
      </c>
      <c r="C9734" t="s">
        <v>23838</v>
      </c>
      <c r="D9734" t="s">
        <v>8781</v>
      </c>
      <c r="E9734" s="363" t="s">
        <v>23839</v>
      </c>
      <c r="F9734"/>
      <c r="G9734"/>
      <c r="H9734"/>
      <c r="I9734" s="615"/>
    </row>
    <row r="9735" spans="1:9" ht="15" x14ac:dyDescent="0.25">
      <c r="A9735" s="609" t="str">
        <f t="shared" si="152"/>
        <v>3073</v>
      </c>
      <c r="B9735">
        <v>3073</v>
      </c>
      <c r="C9735" t="s">
        <v>23840</v>
      </c>
      <c r="D9735" t="s">
        <v>8781</v>
      </c>
      <c r="E9735" s="363" t="s">
        <v>10450</v>
      </c>
      <c r="F9735"/>
      <c r="G9735"/>
      <c r="H9735"/>
      <c r="I9735" s="615"/>
    </row>
    <row r="9736" spans="1:9" ht="15" x14ac:dyDescent="0.25">
      <c r="A9736" s="609" t="str">
        <f t="shared" si="152"/>
        <v>3068</v>
      </c>
      <c r="B9736">
        <v>3068</v>
      </c>
      <c r="C9736" t="s">
        <v>23841</v>
      </c>
      <c r="D9736" t="s">
        <v>8781</v>
      </c>
      <c r="E9736" s="363" t="s">
        <v>17657</v>
      </c>
      <c r="F9736"/>
      <c r="G9736"/>
      <c r="H9736"/>
      <c r="I9736" s="615"/>
    </row>
    <row r="9737" spans="1:9" ht="15" x14ac:dyDescent="0.25">
      <c r="A9737" s="609" t="str">
        <f t="shared" si="152"/>
        <v>3074</v>
      </c>
      <c r="B9737">
        <v>3074</v>
      </c>
      <c r="C9737" t="s">
        <v>23842</v>
      </c>
      <c r="D9737" t="s">
        <v>8781</v>
      </c>
      <c r="E9737" s="363" t="s">
        <v>23843</v>
      </c>
      <c r="F9737"/>
      <c r="G9737"/>
      <c r="H9737"/>
      <c r="I9737" s="615"/>
    </row>
    <row r="9738" spans="1:9" ht="15" x14ac:dyDescent="0.25">
      <c r="A9738" s="609" t="str">
        <f t="shared" si="152"/>
        <v>3076</v>
      </c>
      <c r="B9738">
        <v>3076</v>
      </c>
      <c r="C9738" t="s">
        <v>23844</v>
      </c>
      <c r="D9738" t="s">
        <v>8781</v>
      </c>
      <c r="E9738" s="363" t="s">
        <v>23845</v>
      </c>
      <c r="F9738"/>
      <c r="G9738"/>
      <c r="H9738"/>
      <c r="I9738" s="615"/>
    </row>
    <row r="9739" spans="1:9" ht="15" x14ac:dyDescent="0.25">
      <c r="A9739" s="609" t="str">
        <f t="shared" si="152"/>
        <v>3072</v>
      </c>
      <c r="B9739">
        <v>3072</v>
      </c>
      <c r="C9739" t="s">
        <v>23846</v>
      </c>
      <c r="D9739" t="s">
        <v>8781</v>
      </c>
      <c r="E9739" s="363" t="s">
        <v>23847</v>
      </c>
      <c r="F9739"/>
      <c r="G9739"/>
      <c r="H9739"/>
      <c r="I9739" s="615"/>
    </row>
    <row r="9740" spans="1:9" ht="15" x14ac:dyDescent="0.25">
      <c r="A9740" s="609" t="str">
        <f t="shared" si="152"/>
        <v>3075</v>
      </c>
      <c r="B9740">
        <v>3075</v>
      </c>
      <c r="C9740" t="s">
        <v>23848</v>
      </c>
      <c r="D9740" t="s">
        <v>8781</v>
      </c>
      <c r="E9740" s="363" t="s">
        <v>23849</v>
      </c>
      <c r="F9740"/>
      <c r="G9740"/>
      <c r="H9740"/>
      <c r="I9740" s="615"/>
    </row>
    <row r="9741" spans="1:9" ht="15" x14ac:dyDescent="0.25">
      <c r="A9741" s="609" t="str">
        <f t="shared" si="152"/>
        <v>10780</v>
      </c>
      <c r="B9741">
        <v>10780</v>
      </c>
      <c r="C9741" t="s">
        <v>23850</v>
      </c>
      <c r="D9741" t="s">
        <v>8781</v>
      </c>
      <c r="E9741" s="363" t="s">
        <v>14612</v>
      </c>
      <c r="F9741"/>
      <c r="G9741"/>
      <c r="H9741"/>
      <c r="I9741" s="615"/>
    </row>
    <row r="9742" spans="1:9" ht="15" x14ac:dyDescent="0.25">
      <c r="A9742" s="609" t="str">
        <f t="shared" si="152"/>
        <v>10781</v>
      </c>
      <c r="B9742">
        <v>10781</v>
      </c>
      <c r="C9742" t="s">
        <v>23851</v>
      </c>
      <c r="D9742" t="s">
        <v>8781</v>
      </c>
      <c r="E9742" s="363" t="s">
        <v>14482</v>
      </c>
      <c r="F9742"/>
      <c r="G9742"/>
      <c r="H9742"/>
      <c r="I9742" s="615"/>
    </row>
    <row r="9743" spans="1:9" ht="15" x14ac:dyDescent="0.25">
      <c r="A9743" s="609" t="str">
        <f t="shared" si="152"/>
        <v>20106</v>
      </c>
      <c r="B9743">
        <v>20106</v>
      </c>
      <c r="C9743" t="s">
        <v>23852</v>
      </c>
      <c r="D9743" t="s">
        <v>8781</v>
      </c>
      <c r="E9743" s="363" t="s">
        <v>17237</v>
      </c>
      <c r="F9743"/>
      <c r="G9743"/>
      <c r="H9743"/>
      <c r="I9743" s="615"/>
    </row>
    <row r="9744" spans="1:9" ht="15" x14ac:dyDescent="0.25">
      <c r="A9744" s="609" t="str">
        <f t="shared" si="152"/>
        <v>20107</v>
      </c>
      <c r="B9744">
        <v>20107</v>
      </c>
      <c r="C9744" t="s">
        <v>23853</v>
      </c>
      <c r="D9744" t="s">
        <v>8781</v>
      </c>
      <c r="E9744" s="363" t="s">
        <v>9187</v>
      </c>
      <c r="F9744"/>
      <c r="G9744"/>
      <c r="H9744"/>
      <c r="I9744" s="615"/>
    </row>
    <row r="9745" spans="1:9" ht="15" x14ac:dyDescent="0.25">
      <c r="A9745" s="609" t="str">
        <f t="shared" si="152"/>
        <v>20108</v>
      </c>
      <c r="B9745">
        <v>20108</v>
      </c>
      <c r="C9745" t="s">
        <v>23854</v>
      </c>
      <c r="D9745" t="s">
        <v>8781</v>
      </c>
      <c r="E9745" s="363" t="s">
        <v>13820</v>
      </c>
      <c r="F9745"/>
      <c r="G9745"/>
      <c r="H9745"/>
      <c r="I9745" s="615"/>
    </row>
    <row r="9746" spans="1:9" ht="15" x14ac:dyDescent="0.25">
      <c r="A9746" s="609" t="str">
        <f t="shared" si="152"/>
        <v>20109</v>
      </c>
      <c r="B9746">
        <v>20109</v>
      </c>
      <c r="C9746" t="s">
        <v>23855</v>
      </c>
      <c r="D9746" t="s">
        <v>8781</v>
      </c>
      <c r="E9746" s="363" t="s">
        <v>14612</v>
      </c>
      <c r="F9746"/>
      <c r="G9746"/>
      <c r="H9746"/>
      <c r="I9746" s="615"/>
    </row>
    <row r="9747" spans="1:9" ht="15" x14ac:dyDescent="0.25">
      <c r="A9747" s="609" t="str">
        <f t="shared" si="152"/>
        <v>43612</v>
      </c>
      <c r="B9747">
        <v>43612</v>
      </c>
      <c r="C9747" t="s">
        <v>23856</v>
      </c>
      <c r="D9747" t="s">
        <v>9435</v>
      </c>
      <c r="E9747" s="363" t="s">
        <v>23857</v>
      </c>
      <c r="F9747"/>
      <c r="G9747"/>
      <c r="H9747"/>
      <c r="I9747" s="615"/>
    </row>
    <row r="9748" spans="1:9" ht="15" x14ac:dyDescent="0.25">
      <c r="A9748" s="609" t="str">
        <f t="shared" si="152"/>
        <v>43613</v>
      </c>
      <c r="B9748">
        <v>43613</v>
      </c>
      <c r="C9748" t="s">
        <v>23858</v>
      </c>
      <c r="D9748" t="s">
        <v>9435</v>
      </c>
      <c r="E9748" s="363" t="s">
        <v>19343</v>
      </c>
      <c r="F9748"/>
      <c r="G9748"/>
      <c r="H9748"/>
      <c r="I9748" s="615"/>
    </row>
    <row r="9749" spans="1:9" ht="15" x14ac:dyDescent="0.25">
      <c r="A9749" s="609" t="str">
        <f t="shared" si="152"/>
        <v>11480</v>
      </c>
      <c r="B9749">
        <v>11480</v>
      </c>
      <c r="C9749" t="s">
        <v>23859</v>
      </c>
      <c r="D9749" t="s">
        <v>9435</v>
      </c>
      <c r="E9749" s="363" t="s">
        <v>23860</v>
      </c>
      <c r="F9749"/>
      <c r="G9749"/>
      <c r="H9749"/>
      <c r="I9749" s="615"/>
    </row>
    <row r="9750" spans="1:9" ht="15" x14ac:dyDescent="0.25">
      <c r="A9750" s="609" t="str">
        <f t="shared" si="152"/>
        <v>11469</v>
      </c>
      <c r="B9750">
        <v>11469</v>
      </c>
      <c r="C9750" t="s">
        <v>23861</v>
      </c>
      <c r="D9750" t="s">
        <v>8781</v>
      </c>
      <c r="E9750" s="363" t="s">
        <v>9198</v>
      </c>
      <c r="F9750"/>
      <c r="G9750"/>
      <c r="H9750"/>
      <c r="I9750" s="615"/>
    </row>
    <row r="9751" spans="1:9" ht="15" x14ac:dyDescent="0.25">
      <c r="A9751" s="609" t="str">
        <f t="shared" si="152"/>
        <v>11468</v>
      </c>
      <c r="B9751">
        <v>11468</v>
      </c>
      <c r="C9751" t="s">
        <v>23862</v>
      </c>
      <c r="D9751" t="s">
        <v>8781</v>
      </c>
      <c r="E9751" s="363" t="s">
        <v>18884</v>
      </c>
      <c r="F9751"/>
      <c r="G9751"/>
      <c r="H9751"/>
      <c r="I9751" s="615"/>
    </row>
    <row r="9752" spans="1:9" ht="15" x14ac:dyDescent="0.25">
      <c r="A9752" s="609" t="str">
        <f t="shared" si="152"/>
        <v>11484</v>
      </c>
      <c r="B9752">
        <v>11484</v>
      </c>
      <c r="C9752" t="s">
        <v>23863</v>
      </c>
      <c r="D9752" t="s">
        <v>8781</v>
      </c>
      <c r="E9752" s="363" t="s">
        <v>18513</v>
      </c>
      <c r="F9752"/>
      <c r="G9752"/>
      <c r="H9752"/>
      <c r="I9752" s="615"/>
    </row>
    <row r="9753" spans="1:9" ht="15" x14ac:dyDescent="0.25">
      <c r="A9753" s="609" t="str">
        <f t="shared" si="152"/>
        <v>38155</v>
      </c>
      <c r="B9753">
        <v>38155</v>
      </c>
      <c r="C9753" t="s">
        <v>23864</v>
      </c>
      <c r="D9753" t="s">
        <v>8781</v>
      </c>
      <c r="E9753" s="363" t="s">
        <v>23865</v>
      </c>
      <c r="F9753"/>
      <c r="G9753"/>
      <c r="H9753"/>
      <c r="I9753" s="615"/>
    </row>
    <row r="9754" spans="1:9" ht="15" x14ac:dyDescent="0.25">
      <c r="A9754" s="609" t="str">
        <f t="shared" si="152"/>
        <v>11467</v>
      </c>
      <c r="B9754">
        <v>11467</v>
      </c>
      <c r="C9754" t="s">
        <v>23866</v>
      </c>
      <c r="D9754" t="s">
        <v>8781</v>
      </c>
      <c r="E9754" s="363" t="s">
        <v>17682</v>
      </c>
      <c r="F9754"/>
      <c r="G9754"/>
      <c r="H9754"/>
      <c r="I9754" s="615"/>
    </row>
    <row r="9755" spans="1:9" ht="15" x14ac:dyDescent="0.25">
      <c r="A9755" s="609" t="str">
        <f t="shared" si="152"/>
        <v>38153</v>
      </c>
      <c r="B9755">
        <v>38153</v>
      </c>
      <c r="C9755" t="s">
        <v>23867</v>
      </c>
      <c r="D9755" t="s">
        <v>9435</v>
      </c>
      <c r="E9755" s="363" t="s">
        <v>23868</v>
      </c>
      <c r="F9755"/>
      <c r="G9755"/>
      <c r="H9755"/>
      <c r="I9755" s="615"/>
    </row>
    <row r="9756" spans="1:9" ht="15" x14ac:dyDescent="0.25">
      <c r="A9756" s="609" t="str">
        <f t="shared" si="152"/>
        <v>43607</v>
      </c>
      <c r="B9756">
        <v>43607</v>
      </c>
      <c r="C9756" t="s">
        <v>23869</v>
      </c>
      <c r="D9756" t="s">
        <v>9435</v>
      </c>
      <c r="E9756" s="363" t="s">
        <v>14111</v>
      </c>
      <c r="F9756"/>
      <c r="G9756"/>
      <c r="H9756"/>
      <c r="I9756" s="615"/>
    </row>
    <row r="9757" spans="1:9" ht="15" x14ac:dyDescent="0.25">
      <c r="A9757" s="609" t="str">
        <f t="shared" si="152"/>
        <v>3080</v>
      </c>
      <c r="B9757">
        <v>3080</v>
      </c>
      <c r="C9757" t="s">
        <v>23870</v>
      </c>
      <c r="D9757" t="s">
        <v>9435</v>
      </c>
      <c r="E9757" s="363" t="s">
        <v>18434</v>
      </c>
      <c r="F9757"/>
      <c r="G9757"/>
      <c r="H9757"/>
      <c r="I9757" s="615"/>
    </row>
    <row r="9758" spans="1:9" ht="15" x14ac:dyDescent="0.25">
      <c r="A9758" s="609" t="str">
        <f t="shared" si="152"/>
        <v>3081</v>
      </c>
      <c r="B9758">
        <v>3081</v>
      </c>
      <c r="C9758" t="s">
        <v>23871</v>
      </c>
      <c r="D9758" t="s">
        <v>9435</v>
      </c>
      <c r="E9758" s="363" t="s">
        <v>23872</v>
      </c>
      <c r="F9758"/>
      <c r="G9758"/>
      <c r="H9758"/>
      <c r="I9758" s="615"/>
    </row>
    <row r="9759" spans="1:9" ht="15" x14ac:dyDescent="0.25">
      <c r="A9759" s="609" t="str">
        <f t="shared" si="152"/>
        <v>3090</v>
      </c>
      <c r="B9759">
        <v>3090</v>
      </c>
      <c r="C9759" t="s">
        <v>23873</v>
      </c>
      <c r="D9759" t="s">
        <v>9435</v>
      </c>
      <c r="E9759" s="363" t="s">
        <v>23874</v>
      </c>
      <c r="F9759"/>
      <c r="G9759"/>
      <c r="H9759"/>
      <c r="I9759" s="615"/>
    </row>
    <row r="9760" spans="1:9" ht="15" x14ac:dyDescent="0.25">
      <c r="A9760" s="609" t="str">
        <f t="shared" si="152"/>
        <v>43611</v>
      </c>
      <c r="B9760">
        <v>43611</v>
      </c>
      <c r="C9760" t="s">
        <v>23875</v>
      </c>
      <c r="D9760" t="s">
        <v>9435</v>
      </c>
      <c r="E9760" s="363" t="s">
        <v>23876</v>
      </c>
      <c r="F9760"/>
      <c r="G9760"/>
      <c r="H9760"/>
      <c r="I9760" s="615"/>
    </row>
    <row r="9761" spans="1:9" ht="15" x14ac:dyDescent="0.25">
      <c r="A9761" s="609" t="str">
        <f t="shared" si="152"/>
        <v>3103</v>
      </c>
      <c r="B9761">
        <v>3103</v>
      </c>
      <c r="C9761" t="s">
        <v>23877</v>
      </c>
      <c r="D9761" t="s">
        <v>8781</v>
      </c>
      <c r="E9761" s="363" t="s">
        <v>18646</v>
      </c>
      <c r="F9761"/>
      <c r="G9761"/>
      <c r="H9761"/>
      <c r="I9761" s="615"/>
    </row>
    <row r="9762" spans="1:9" ht="15" x14ac:dyDescent="0.25">
      <c r="A9762" s="609" t="str">
        <f t="shared" si="152"/>
        <v>3097</v>
      </c>
      <c r="B9762">
        <v>3097</v>
      </c>
      <c r="C9762" t="s">
        <v>23878</v>
      </c>
      <c r="D9762" t="s">
        <v>9435</v>
      </c>
      <c r="E9762" s="363" t="s">
        <v>10317</v>
      </c>
      <c r="F9762"/>
      <c r="G9762"/>
      <c r="H9762"/>
      <c r="I9762" s="615"/>
    </row>
    <row r="9763" spans="1:9" ht="15" x14ac:dyDescent="0.25">
      <c r="A9763" s="609" t="str">
        <f t="shared" si="152"/>
        <v>3099</v>
      </c>
      <c r="B9763">
        <v>3099</v>
      </c>
      <c r="C9763" t="s">
        <v>23879</v>
      </c>
      <c r="D9763" t="s">
        <v>9435</v>
      </c>
      <c r="E9763" s="363" t="s">
        <v>19480</v>
      </c>
      <c r="F9763"/>
      <c r="G9763"/>
      <c r="H9763"/>
      <c r="I9763" s="615"/>
    </row>
    <row r="9764" spans="1:9" ht="15" x14ac:dyDescent="0.25">
      <c r="A9764" s="609" t="str">
        <f t="shared" si="152"/>
        <v>38151</v>
      </c>
      <c r="B9764">
        <v>38151</v>
      </c>
      <c r="C9764" t="s">
        <v>23880</v>
      </c>
      <c r="D9764" t="s">
        <v>9435</v>
      </c>
      <c r="E9764" s="363" t="s">
        <v>8847</v>
      </c>
      <c r="F9764"/>
      <c r="G9764"/>
      <c r="H9764"/>
      <c r="I9764" s="615"/>
    </row>
    <row r="9765" spans="1:9" ht="15" x14ac:dyDescent="0.25">
      <c r="A9765" s="609" t="str">
        <f t="shared" si="152"/>
        <v>38152</v>
      </c>
      <c r="B9765">
        <v>38152</v>
      </c>
      <c r="C9765" t="s">
        <v>23881</v>
      </c>
      <c r="D9765" t="s">
        <v>9435</v>
      </c>
      <c r="E9765" s="363" t="s">
        <v>23882</v>
      </c>
      <c r="F9765"/>
      <c r="G9765"/>
      <c r="H9765"/>
      <c r="I9765" s="615"/>
    </row>
    <row r="9766" spans="1:9" ht="15" x14ac:dyDescent="0.25">
      <c r="A9766" s="609" t="str">
        <f t="shared" si="152"/>
        <v>43610</v>
      </c>
      <c r="B9766">
        <v>43610</v>
      </c>
      <c r="C9766" t="s">
        <v>23883</v>
      </c>
      <c r="D9766" t="s">
        <v>9435</v>
      </c>
      <c r="E9766" s="363" t="s">
        <v>23884</v>
      </c>
      <c r="F9766"/>
      <c r="G9766"/>
      <c r="H9766"/>
      <c r="I9766" s="615"/>
    </row>
    <row r="9767" spans="1:9" ht="15" x14ac:dyDescent="0.25">
      <c r="A9767" s="609" t="str">
        <f t="shared" si="152"/>
        <v>3093</v>
      </c>
      <c r="B9767">
        <v>3093</v>
      </c>
      <c r="C9767" t="s">
        <v>23885</v>
      </c>
      <c r="D9767" t="s">
        <v>9435</v>
      </c>
      <c r="E9767" s="363" t="s">
        <v>19480</v>
      </c>
      <c r="F9767"/>
      <c r="G9767"/>
      <c r="H9767"/>
      <c r="I9767" s="615"/>
    </row>
    <row r="9768" spans="1:9" ht="15" x14ac:dyDescent="0.25">
      <c r="A9768" s="609" t="str">
        <f t="shared" si="152"/>
        <v>38165</v>
      </c>
      <c r="B9768">
        <v>38165</v>
      </c>
      <c r="C9768" t="s">
        <v>23886</v>
      </c>
      <c r="D9768" t="s">
        <v>9435</v>
      </c>
      <c r="E9768" s="363" t="s">
        <v>21210</v>
      </c>
      <c r="F9768"/>
      <c r="G9768"/>
      <c r="H9768"/>
      <c r="I9768" s="615"/>
    </row>
    <row r="9769" spans="1:9" ht="15" x14ac:dyDescent="0.25">
      <c r="A9769" s="609" t="str">
        <f t="shared" si="152"/>
        <v>38177</v>
      </c>
      <c r="B9769">
        <v>38177</v>
      </c>
      <c r="C9769" t="s">
        <v>23887</v>
      </c>
      <c r="D9769" t="s">
        <v>8781</v>
      </c>
      <c r="E9769" s="363" t="s">
        <v>17410</v>
      </c>
      <c r="F9769"/>
      <c r="G9769"/>
      <c r="H9769"/>
      <c r="I9769" s="615"/>
    </row>
    <row r="9770" spans="1:9" ht="15" x14ac:dyDescent="0.25">
      <c r="A9770" s="609" t="str">
        <f t="shared" si="152"/>
        <v>11458</v>
      </c>
      <c r="B9770">
        <v>11458</v>
      </c>
      <c r="C9770" t="s">
        <v>23888</v>
      </c>
      <c r="D9770" t="s">
        <v>8781</v>
      </c>
      <c r="E9770" s="363" t="s">
        <v>23889</v>
      </c>
      <c r="F9770"/>
      <c r="G9770"/>
      <c r="H9770"/>
      <c r="I9770" s="615"/>
    </row>
    <row r="9771" spans="1:9" ht="15" x14ac:dyDescent="0.25">
      <c r="A9771" s="609" t="str">
        <f t="shared" si="152"/>
        <v>3108</v>
      </c>
      <c r="B9771">
        <v>3108</v>
      </c>
      <c r="C9771" t="s">
        <v>23890</v>
      </c>
      <c r="D9771" t="s">
        <v>8781</v>
      </c>
      <c r="E9771" s="363" t="s">
        <v>23891</v>
      </c>
      <c r="F9771"/>
      <c r="G9771"/>
      <c r="H9771"/>
      <c r="I9771" s="615"/>
    </row>
    <row r="9772" spans="1:9" ht="15" x14ac:dyDescent="0.25">
      <c r="A9772" s="609" t="str">
        <f t="shared" si="152"/>
        <v>3105</v>
      </c>
      <c r="B9772">
        <v>3105</v>
      </c>
      <c r="C9772" t="s">
        <v>23892</v>
      </c>
      <c r="D9772" t="s">
        <v>8781</v>
      </c>
      <c r="E9772" s="363" t="s">
        <v>19172</v>
      </c>
      <c r="F9772"/>
      <c r="G9772"/>
      <c r="H9772"/>
      <c r="I9772" s="615"/>
    </row>
    <row r="9773" spans="1:9" ht="15" x14ac:dyDescent="0.25">
      <c r="A9773" s="609" t="str">
        <f t="shared" si="152"/>
        <v>38178</v>
      </c>
      <c r="B9773">
        <v>38178</v>
      </c>
      <c r="C9773" t="s">
        <v>23893</v>
      </c>
      <c r="D9773" t="s">
        <v>8781</v>
      </c>
      <c r="E9773" s="363" t="s">
        <v>18033</v>
      </c>
      <c r="F9773"/>
      <c r="G9773"/>
      <c r="H9773"/>
      <c r="I9773" s="615"/>
    </row>
    <row r="9774" spans="1:9" ht="15" x14ac:dyDescent="0.25">
      <c r="A9774" s="609" t="str">
        <f t="shared" si="152"/>
        <v>43575</v>
      </c>
      <c r="B9774">
        <v>43575</v>
      </c>
      <c r="C9774" t="s">
        <v>23894</v>
      </c>
      <c r="D9774" t="s">
        <v>8781</v>
      </c>
      <c r="E9774" s="363" t="s">
        <v>21680</v>
      </c>
      <c r="F9774"/>
      <c r="G9774"/>
      <c r="H9774"/>
      <c r="I9774" s="615"/>
    </row>
    <row r="9775" spans="1:9" ht="15" x14ac:dyDescent="0.25">
      <c r="A9775" s="609" t="str">
        <f t="shared" si="152"/>
        <v>43577</v>
      </c>
      <c r="B9775">
        <v>43577</v>
      </c>
      <c r="C9775" t="s">
        <v>23895</v>
      </c>
      <c r="D9775" t="s">
        <v>8781</v>
      </c>
      <c r="E9775" s="363" t="s">
        <v>20869</v>
      </c>
      <c r="F9775"/>
      <c r="G9775"/>
      <c r="H9775"/>
      <c r="I9775" s="615"/>
    </row>
    <row r="9776" spans="1:9" ht="15" x14ac:dyDescent="0.25">
      <c r="A9776" s="609" t="str">
        <f t="shared" ref="A9776:A9839" si="153">IF(ISERROR(SEARCH("/",B9776)=6),TRIM(CLEAN(B9776)),IF(SEARCH("/",B9776)=6,IF(LEN(TRIM(CLEAN(B9776)))=7,LEFT(TRIM(CLEAN(B9776)),6)&amp;"00"&amp;RIGHT(TRIM(CLEAN(B9776)),1),LEFT(TRIM(CLEAN(B9776)),6)&amp;"0"&amp;RIGHT(TRIM(CLEAN(B9776)),2)),TRIM(CLEAN(B9776))))</f>
        <v>43458</v>
      </c>
      <c r="B9776">
        <v>43458</v>
      </c>
      <c r="C9776" t="s">
        <v>23896</v>
      </c>
      <c r="D9776" t="s">
        <v>8786</v>
      </c>
      <c r="E9776" s="363" t="s">
        <v>8810</v>
      </c>
      <c r="F9776"/>
      <c r="G9776"/>
      <c r="H9776"/>
      <c r="I9776" s="615"/>
    </row>
    <row r="9777" spans="1:9" ht="15" x14ac:dyDescent="0.25">
      <c r="A9777" s="609" t="str">
        <f t="shared" si="153"/>
        <v>43470</v>
      </c>
      <c r="B9777">
        <v>43470</v>
      </c>
      <c r="C9777" t="s">
        <v>23897</v>
      </c>
      <c r="D9777" t="s">
        <v>8914</v>
      </c>
      <c r="E9777" s="363" t="s">
        <v>9426</v>
      </c>
      <c r="F9777"/>
      <c r="G9777"/>
      <c r="H9777"/>
      <c r="I9777" s="615"/>
    </row>
    <row r="9778" spans="1:9" ht="15" x14ac:dyDescent="0.25">
      <c r="A9778" s="609" t="str">
        <f t="shared" si="153"/>
        <v>43459</v>
      </c>
      <c r="B9778">
        <v>43459</v>
      </c>
      <c r="C9778" t="s">
        <v>23898</v>
      </c>
      <c r="D9778" t="s">
        <v>8786</v>
      </c>
      <c r="E9778" s="363" t="s">
        <v>8989</v>
      </c>
      <c r="F9778"/>
      <c r="G9778"/>
      <c r="H9778"/>
      <c r="I9778" s="615"/>
    </row>
    <row r="9779" spans="1:9" ht="15" x14ac:dyDescent="0.25">
      <c r="A9779" s="609" t="str">
        <f t="shared" si="153"/>
        <v>43471</v>
      </c>
      <c r="B9779">
        <v>43471</v>
      </c>
      <c r="C9779" t="s">
        <v>23899</v>
      </c>
      <c r="D9779" t="s">
        <v>8914</v>
      </c>
      <c r="E9779" s="363" t="s">
        <v>9689</v>
      </c>
      <c r="F9779"/>
      <c r="G9779"/>
      <c r="H9779"/>
      <c r="I9779" s="615"/>
    </row>
    <row r="9780" spans="1:9" ht="15" x14ac:dyDescent="0.25">
      <c r="A9780" s="609" t="str">
        <f t="shared" si="153"/>
        <v>43460</v>
      </c>
      <c r="B9780">
        <v>43460</v>
      </c>
      <c r="C9780" t="s">
        <v>23900</v>
      </c>
      <c r="D9780" t="s">
        <v>8786</v>
      </c>
      <c r="E9780" s="363" t="s">
        <v>9690</v>
      </c>
      <c r="F9780"/>
      <c r="G9780"/>
      <c r="H9780"/>
      <c r="I9780" s="615"/>
    </row>
    <row r="9781" spans="1:9" ht="15" x14ac:dyDescent="0.25">
      <c r="A9781" s="609" t="str">
        <f t="shared" si="153"/>
        <v>43472</v>
      </c>
      <c r="B9781">
        <v>43472</v>
      </c>
      <c r="C9781" t="s">
        <v>23901</v>
      </c>
      <c r="D9781" t="s">
        <v>8914</v>
      </c>
      <c r="E9781" s="363" t="s">
        <v>9691</v>
      </c>
      <c r="F9781"/>
      <c r="G9781"/>
      <c r="H9781"/>
      <c r="I9781" s="615"/>
    </row>
    <row r="9782" spans="1:9" ht="15" x14ac:dyDescent="0.25">
      <c r="A9782" s="609" t="str">
        <f t="shared" si="153"/>
        <v>43461</v>
      </c>
      <c r="B9782">
        <v>43461</v>
      </c>
      <c r="C9782" t="s">
        <v>23902</v>
      </c>
      <c r="D9782" t="s">
        <v>8786</v>
      </c>
      <c r="E9782" s="363" t="s">
        <v>9692</v>
      </c>
      <c r="F9782"/>
      <c r="G9782"/>
      <c r="H9782"/>
      <c r="I9782" s="615"/>
    </row>
    <row r="9783" spans="1:9" ht="15" x14ac:dyDescent="0.25">
      <c r="A9783" s="609" t="str">
        <f t="shared" si="153"/>
        <v>43473</v>
      </c>
      <c r="B9783">
        <v>43473</v>
      </c>
      <c r="C9783" t="s">
        <v>23903</v>
      </c>
      <c r="D9783" t="s">
        <v>8914</v>
      </c>
      <c r="E9783" s="363" t="s">
        <v>9693</v>
      </c>
      <c r="F9783"/>
      <c r="G9783"/>
      <c r="H9783"/>
      <c r="I9783" s="615"/>
    </row>
    <row r="9784" spans="1:9" ht="15" x14ac:dyDescent="0.25">
      <c r="A9784" s="609" t="str">
        <f t="shared" si="153"/>
        <v>43463</v>
      </c>
      <c r="B9784">
        <v>43463</v>
      </c>
      <c r="C9784" t="s">
        <v>23904</v>
      </c>
      <c r="D9784" t="s">
        <v>8786</v>
      </c>
      <c r="E9784" s="363" t="s">
        <v>9232</v>
      </c>
      <c r="F9784"/>
      <c r="G9784"/>
      <c r="H9784"/>
      <c r="I9784" s="615"/>
    </row>
    <row r="9785" spans="1:9" ht="15" x14ac:dyDescent="0.25">
      <c r="A9785" s="609" t="str">
        <f t="shared" si="153"/>
        <v>43475</v>
      </c>
      <c r="B9785">
        <v>43475</v>
      </c>
      <c r="C9785" t="s">
        <v>23905</v>
      </c>
      <c r="D9785" t="s">
        <v>8914</v>
      </c>
      <c r="E9785" s="363" t="s">
        <v>9694</v>
      </c>
      <c r="F9785"/>
      <c r="G9785"/>
      <c r="H9785"/>
      <c r="I9785" s="615"/>
    </row>
    <row r="9786" spans="1:9" ht="15" x14ac:dyDescent="0.25">
      <c r="A9786" s="609" t="str">
        <f t="shared" si="153"/>
        <v>43462</v>
      </c>
      <c r="B9786">
        <v>43462</v>
      </c>
      <c r="C9786" t="s">
        <v>23906</v>
      </c>
      <c r="D9786" t="s">
        <v>8786</v>
      </c>
      <c r="E9786" s="363" t="s">
        <v>9695</v>
      </c>
      <c r="F9786"/>
      <c r="G9786"/>
      <c r="H9786"/>
      <c r="I9786" s="615"/>
    </row>
    <row r="9787" spans="1:9" ht="15" x14ac:dyDescent="0.25">
      <c r="A9787" s="609" t="str">
        <f t="shared" si="153"/>
        <v>43474</v>
      </c>
      <c r="B9787">
        <v>43474</v>
      </c>
      <c r="C9787" t="s">
        <v>23907</v>
      </c>
      <c r="D9787" t="s">
        <v>8914</v>
      </c>
      <c r="E9787" s="363" t="s">
        <v>9230</v>
      </c>
      <c r="F9787"/>
      <c r="G9787"/>
      <c r="H9787"/>
      <c r="I9787" s="615"/>
    </row>
    <row r="9788" spans="1:9" ht="15" x14ac:dyDescent="0.25">
      <c r="A9788" s="609" t="str">
        <f t="shared" si="153"/>
        <v>43464</v>
      </c>
      <c r="B9788">
        <v>43464</v>
      </c>
      <c r="C9788" t="s">
        <v>23908</v>
      </c>
      <c r="D9788" t="s">
        <v>8786</v>
      </c>
      <c r="E9788" s="363" t="s">
        <v>9695</v>
      </c>
      <c r="F9788"/>
      <c r="G9788"/>
      <c r="H9788"/>
      <c r="I9788" s="615"/>
    </row>
    <row r="9789" spans="1:9" ht="15" x14ac:dyDescent="0.25">
      <c r="A9789" s="609" t="str">
        <f t="shared" si="153"/>
        <v>43476</v>
      </c>
      <c r="B9789">
        <v>43476</v>
      </c>
      <c r="C9789" t="s">
        <v>23909</v>
      </c>
      <c r="D9789" t="s">
        <v>8914</v>
      </c>
      <c r="E9789" s="363" t="s">
        <v>9695</v>
      </c>
      <c r="F9789"/>
      <c r="G9789"/>
      <c r="H9789"/>
      <c r="I9789" s="615"/>
    </row>
    <row r="9790" spans="1:9" ht="15" x14ac:dyDescent="0.25">
      <c r="A9790" s="609" t="str">
        <f t="shared" si="153"/>
        <v>43465</v>
      </c>
      <c r="B9790">
        <v>43465</v>
      </c>
      <c r="C9790" t="s">
        <v>23910</v>
      </c>
      <c r="D9790" t="s">
        <v>8786</v>
      </c>
      <c r="E9790" s="363" t="s">
        <v>9625</v>
      </c>
      <c r="F9790"/>
      <c r="G9790"/>
      <c r="H9790"/>
      <c r="I9790" s="615"/>
    </row>
    <row r="9791" spans="1:9" ht="15" x14ac:dyDescent="0.25">
      <c r="A9791" s="609" t="str">
        <f t="shared" si="153"/>
        <v>43477</v>
      </c>
      <c r="B9791">
        <v>43477</v>
      </c>
      <c r="C9791" t="s">
        <v>23911</v>
      </c>
      <c r="D9791" t="s">
        <v>8914</v>
      </c>
      <c r="E9791" s="363" t="s">
        <v>9696</v>
      </c>
      <c r="F9791"/>
      <c r="G9791"/>
      <c r="H9791"/>
      <c r="I9791" s="615"/>
    </row>
    <row r="9792" spans="1:9" ht="15" x14ac:dyDescent="0.25">
      <c r="A9792" s="609" t="str">
        <f t="shared" si="153"/>
        <v>43466</v>
      </c>
      <c r="B9792">
        <v>43466</v>
      </c>
      <c r="C9792" t="s">
        <v>23912</v>
      </c>
      <c r="D9792" t="s">
        <v>8786</v>
      </c>
      <c r="E9792" s="363" t="s">
        <v>9697</v>
      </c>
      <c r="F9792"/>
      <c r="G9792"/>
      <c r="H9792"/>
      <c r="I9792" s="615"/>
    </row>
    <row r="9793" spans="1:9" ht="15" x14ac:dyDescent="0.25">
      <c r="A9793" s="609" t="str">
        <f t="shared" si="153"/>
        <v>43478</v>
      </c>
      <c r="B9793">
        <v>43478</v>
      </c>
      <c r="C9793" t="s">
        <v>23913</v>
      </c>
      <c r="D9793" t="s">
        <v>8914</v>
      </c>
      <c r="E9793" s="363" t="s">
        <v>9698</v>
      </c>
      <c r="F9793"/>
      <c r="G9793"/>
      <c r="H9793"/>
      <c r="I9793" s="615"/>
    </row>
    <row r="9794" spans="1:9" ht="15" x14ac:dyDescent="0.25">
      <c r="A9794" s="609" t="str">
        <f t="shared" si="153"/>
        <v>43467</v>
      </c>
      <c r="B9794">
        <v>43467</v>
      </c>
      <c r="C9794" t="s">
        <v>23914</v>
      </c>
      <c r="D9794" t="s">
        <v>8786</v>
      </c>
      <c r="E9794" s="363" t="s">
        <v>9169</v>
      </c>
      <c r="F9794"/>
      <c r="G9794"/>
      <c r="H9794"/>
      <c r="I9794" s="615"/>
    </row>
    <row r="9795" spans="1:9" ht="15" x14ac:dyDescent="0.25">
      <c r="A9795" s="609" t="str">
        <f t="shared" si="153"/>
        <v>43479</v>
      </c>
      <c r="B9795">
        <v>43479</v>
      </c>
      <c r="C9795" t="s">
        <v>23915</v>
      </c>
      <c r="D9795" t="s">
        <v>8914</v>
      </c>
      <c r="E9795" s="363" t="s">
        <v>9699</v>
      </c>
      <c r="F9795"/>
      <c r="G9795"/>
      <c r="H9795"/>
      <c r="I9795" s="615"/>
    </row>
    <row r="9796" spans="1:9" ht="15" x14ac:dyDescent="0.25">
      <c r="A9796" s="609" t="str">
        <f t="shared" si="153"/>
        <v>43468</v>
      </c>
      <c r="B9796">
        <v>43468</v>
      </c>
      <c r="C9796" t="s">
        <v>23916</v>
      </c>
      <c r="D9796" t="s">
        <v>8786</v>
      </c>
      <c r="E9796" s="363" t="s">
        <v>9029</v>
      </c>
      <c r="F9796"/>
      <c r="G9796"/>
      <c r="H9796"/>
      <c r="I9796" s="615"/>
    </row>
    <row r="9797" spans="1:9" ht="15" x14ac:dyDescent="0.25">
      <c r="A9797" s="609" t="str">
        <f t="shared" si="153"/>
        <v>43480</v>
      </c>
      <c r="B9797">
        <v>43480</v>
      </c>
      <c r="C9797" t="s">
        <v>23917</v>
      </c>
      <c r="D9797" t="s">
        <v>8914</v>
      </c>
      <c r="E9797" s="363" t="s">
        <v>9700</v>
      </c>
      <c r="F9797"/>
      <c r="G9797"/>
      <c r="H9797"/>
      <c r="I9797" s="615"/>
    </row>
    <row r="9798" spans="1:9" ht="15" x14ac:dyDescent="0.25">
      <c r="A9798" s="609" t="str">
        <f t="shared" si="153"/>
        <v>43469</v>
      </c>
      <c r="B9798">
        <v>43469</v>
      </c>
      <c r="C9798" t="s">
        <v>23918</v>
      </c>
      <c r="D9798" t="s">
        <v>8786</v>
      </c>
      <c r="E9798" s="363" t="s">
        <v>9701</v>
      </c>
      <c r="F9798"/>
      <c r="G9798"/>
      <c r="H9798"/>
      <c r="I9798" s="615"/>
    </row>
    <row r="9799" spans="1:9" ht="15" x14ac:dyDescent="0.25">
      <c r="A9799" s="609" t="str">
        <f t="shared" si="153"/>
        <v>43481</v>
      </c>
      <c r="B9799">
        <v>43481</v>
      </c>
      <c r="C9799" t="s">
        <v>23919</v>
      </c>
      <c r="D9799" t="s">
        <v>8914</v>
      </c>
      <c r="E9799" s="363" t="s">
        <v>9702</v>
      </c>
      <c r="F9799"/>
      <c r="G9799"/>
      <c r="H9799"/>
      <c r="I9799" s="615"/>
    </row>
    <row r="9800" spans="1:9" ht="15" x14ac:dyDescent="0.25">
      <c r="A9800" s="609" t="str">
        <f t="shared" si="153"/>
        <v>3119</v>
      </c>
      <c r="B9800">
        <v>3119</v>
      </c>
      <c r="C9800" t="s">
        <v>23920</v>
      </c>
      <c r="D9800" t="s">
        <v>8781</v>
      </c>
      <c r="E9800" s="363" t="s">
        <v>10149</v>
      </c>
      <c r="F9800"/>
      <c r="G9800"/>
      <c r="H9800"/>
      <c r="I9800" s="615"/>
    </row>
    <row r="9801" spans="1:9" ht="15" x14ac:dyDescent="0.25">
      <c r="A9801" s="609" t="str">
        <f t="shared" si="153"/>
        <v>3122</v>
      </c>
      <c r="B9801">
        <v>3122</v>
      </c>
      <c r="C9801" t="s">
        <v>23921</v>
      </c>
      <c r="D9801" t="s">
        <v>8781</v>
      </c>
      <c r="E9801" s="363" t="s">
        <v>10597</v>
      </c>
      <c r="F9801"/>
      <c r="G9801"/>
      <c r="H9801"/>
      <c r="I9801" s="615"/>
    </row>
    <row r="9802" spans="1:9" ht="15" x14ac:dyDescent="0.25">
      <c r="A9802" s="609" t="str">
        <f t="shared" si="153"/>
        <v>3121</v>
      </c>
      <c r="B9802">
        <v>3121</v>
      </c>
      <c r="C9802" t="s">
        <v>23922</v>
      </c>
      <c r="D9802" t="s">
        <v>8781</v>
      </c>
      <c r="E9802" s="363" t="s">
        <v>23923</v>
      </c>
      <c r="F9802"/>
      <c r="G9802"/>
      <c r="H9802"/>
      <c r="I9802" s="615"/>
    </row>
    <row r="9803" spans="1:9" ht="15" x14ac:dyDescent="0.25">
      <c r="A9803" s="609" t="str">
        <f t="shared" si="153"/>
        <v>3120</v>
      </c>
      <c r="B9803">
        <v>3120</v>
      </c>
      <c r="C9803" t="s">
        <v>23924</v>
      </c>
      <c r="D9803" t="s">
        <v>8781</v>
      </c>
      <c r="E9803" s="363" t="s">
        <v>10293</v>
      </c>
      <c r="F9803"/>
      <c r="G9803"/>
      <c r="H9803"/>
      <c r="I9803" s="615"/>
    </row>
    <row r="9804" spans="1:9" ht="15" x14ac:dyDescent="0.25">
      <c r="A9804" s="609" t="str">
        <f t="shared" si="153"/>
        <v>11455</v>
      </c>
      <c r="B9804">
        <v>11455</v>
      </c>
      <c r="C9804" t="s">
        <v>23925</v>
      </c>
      <c r="D9804" t="s">
        <v>8781</v>
      </c>
      <c r="E9804" s="363" t="s">
        <v>9413</v>
      </c>
      <c r="F9804"/>
      <c r="G9804"/>
      <c r="H9804"/>
      <c r="I9804" s="615"/>
    </row>
    <row r="9805" spans="1:9" ht="15" x14ac:dyDescent="0.25">
      <c r="A9805" s="609" t="str">
        <f t="shared" si="153"/>
        <v>11456</v>
      </c>
      <c r="B9805">
        <v>11456</v>
      </c>
      <c r="C9805" t="s">
        <v>23926</v>
      </c>
      <c r="D9805" t="s">
        <v>8781</v>
      </c>
      <c r="E9805" s="363" t="s">
        <v>10448</v>
      </c>
      <c r="F9805"/>
      <c r="G9805"/>
      <c r="H9805"/>
      <c r="I9805" s="615"/>
    </row>
    <row r="9806" spans="1:9" ht="15" x14ac:dyDescent="0.25">
      <c r="A9806" s="609" t="str">
        <f t="shared" si="153"/>
        <v>3107</v>
      </c>
      <c r="B9806">
        <v>3107</v>
      </c>
      <c r="C9806" t="s">
        <v>23927</v>
      </c>
      <c r="D9806" t="s">
        <v>8781</v>
      </c>
      <c r="E9806" s="363" t="s">
        <v>11393</v>
      </c>
      <c r="F9806"/>
      <c r="G9806"/>
      <c r="H9806"/>
      <c r="I9806" s="615"/>
    </row>
    <row r="9807" spans="1:9" ht="15" x14ac:dyDescent="0.25">
      <c r="A9807" s="609" t="str">
        <f t="shared" si="153"/>
        <v>43583</v>
      </c>
      <c r="B9807">
        <v>43583</v>
      </c>
      <c r="C9807" t="s">
        <v>23928</v>
      </c>
      <c r="D9807" t="s">
        <v>8781</v>
      </c>
      <c r="E9807" s="363" t="s">
        <v>9087</v>
      </c>
      <c r="F9807"/>
      <c r="G9807"/>
      <c r="H9807"/>
      <c r="I9807" s="615"/>
    </row>
    <row r="9808" spans="1:9" ht="15" x14ac:dyDescent="0.25">
      <c r="A9808" s="609" t="str">
        <f t="shared" si="153"/>
        <v>43586</v>
      </c>
      <c r="B9808">
        <v>43586</v>
      </c>
      <c r="C9808" t="s">
        <v>23929</v>
      </c>
      <c r="D9808" t="s">
        <v>8781</v>
      </c>
      <c r="E9808" s="363" t="s">
        <v>9964</v>
      </c>
      <c r="F9808"/>
      <c r="G9808"/>
      <c r="H9808"/>
      <c r="I9808" s="615"/>
    </row>
    <row r="9809" spans="1:9" ht="15" x14ac:dyDescent="0.25">
      <c r="A9809" s="609" t="str">
        <f t="shared" si="153"/>
        <v>11461</v>
      </c>
      <c r="B9809">
        <v>11461</v>
      </c>
      <c r="C9809" t="s">
        <v>23930</v>
      </c>
      <c r="D9809" t="s">
        <v>8781</v>
      </c>
      <c r="E9809" s="363" t="s">
        <v>8917</v>
      </c>
      <c r="F9809"/>
      <c r="G9809"/>
      <c r="H9809"/>
      <c r="I9809" s="615"/>
    </row>
    <row r="9810" spans="1:9" ht="15" x14ac:dyDescent="0.25">
      <c r="A9810" s="609" t="str">
        <f t="shared" si="153"/>
        <v>43587</v>
      </c>
      <c r="B9810">
        <v>43587</v>
      </c>
      <c r="C9810" t="s">
        <v>23931</v>
      </c>
      <c r="D9810" t="s">
        <v>8781</v>
      </c>
      <c r="E9810" s="363" t="s">
        <v>10302</v>
      </c>
      <c r="F9810"/>
      <c r="G9810"/>
      <c r="H9810"/>
      <c r="I9810" s="615"/>
    </row>
    <row r="9811" spans="1:9" ht="15" x14ac:dyDescent="0.25">
      <c r="A9811" s="609" t="str">
        <f t="shared" si="153"/>
        <v>3106</v>
      </c>
      <c r="B9811">
        <v>3106</v>
      </c>
      <c r="C9811" t="s">
        <v>23932</v>
      </c>
      <c r="D9811" t="s">
        <v>8781</v>
      </c>
      <c r="E9811" s="363" t="s">
        <v>8927</v>
      </c>
      <c r="F9811"/>
      <c r="G9811"/>
      <c r="H9811"/>
      <c r="I9811" s="615"/>
    </row>
    <row r="9812" spans="1:9" ht="15" x14ac:dyDescent="0.25">
      <c r="A9812" s="609" t="str">
        <f t="shared" si="153"/>
        <v>25951</v>
      </c>
      <c r="B9812">
        <v>25951</v>
      </c>
      <c r="C9812" t="s">
        <v>23933</v>
      </c>
      <c r="D9812" t="s">
        <v>8790</v>
      </c>
      <c r="E9812" s="363" t="s">
        <v>8990</v>
      </c>
      <c r="F9812"/>
      <c r="G9812"/>
      <c r="H9812"/>
      <c r="I9812" s="615"/>
    </row>
    <row r="9813" spans="1:9" ht="15" x14ac:dyDescent="0.25">
      <c r="A9813" s="609" t="str">
        <f t="shared" si="153"/>
        <v>3123</v>
      </c>
      <c r="B9813">
        <v>3123</v>
      </c>
      <c r="C9813" t="s">
        <v>23934</v>
      </c>
      <c r="D9813" t="s">
        <v>8790</v>
      </c>
      <c r="E9813" s="363" t="s">
        <v>10220</v>
      </c>
      <c r="F9813"/>
      <c r="G9813"/>
      <c r="H9813"/>
      <c r="I9813" s="615"/>
    </row>
    <row r="9814" spans="1:9" ht="15" x14ac:dyDescent="0.25">
      <c r="A9814" s="609" t="str">
        <f t="shared" si="153"/>
        <v>38125</v>
      </c>
      <c r="B9814">
        <v>38125</v>
      </c>
      <c r="C9814" t="s">
        <v>23935</v>
      </c>
      <c r="D9814" t="s">
        <v>8790</v>
      </c>
      <c r="E9814" s="363" t="s">
        <v>9222</v>
      </c>
      <c r="F9814"/>
      <c r="G9814"/>
      <c r="H9814"/>
      <c r="I9814" s="615"/>
    </row>
    <row r="9815" spans="1:9" ht="15" x14ac:dyDescent="0.25">
      <c r="A9815" s="609" t="str">
        <f t="shared" si="153"/>
        <v>39014</v>
      </c>
      <c r="B9815">
        <v>39014</v>
      </c>
      <c r="C9815" t="s">
        <v>23936</v>
      </c>
      <c r="D9815" t="s">
        <v>8790</v>
      </c>
      <c r="E9815" s="363" t="s">
        <v>19338</v>
      </c>
      <c r="F9815"/>
      <c r="G9815"/>
      <c r="H9815"/>
      <c r="I9815" s="615"/>
    </row>
    <row r="9816" spans="1:9" ht="15" x14ac:dyDescent="0.25">
      <c r="A9816" s="609" t="str">
        <f t="shared" si="153"/>
        <v>39365</v>
      </c>
      <c r="B9816">
        <v>39365</v>
      </c>
      <c r="C9816" t="s">
        <v>23937</v>
      </c>
      <c r="D9816" t="s">
        <v>8781</v>
      </c>
      <c r="E9816" s="363" t="s">
        <v>23938</v>
      </c>
      <c r="F9816"/>
      <c r="G9816"/>
      <c r="H9816"/>
      <c r="I9816" s="615"/>
    </row>
    <row r="9817" spans="1:9" ht="15" x14ac:dyDescent="0.25">
      <c r="A9817" s="609" t="str">
        <f t="shared" si="153"/>
        <v>39366</v>
      </c>
      <c r="B9817">
        <v>39366</v>
      </c>
      <c r="C9817" t="s">
        <v>23939</v>
      </c>
      <c r="D9817" t="s">
        <v>8781</v>
      </c>
      <c r="E9817" s="363" t="s">
        <v>23940</v>
      </c>
      <c r="F9817"/>
      <c r="G9817"/>
      <c r="H9817"/>
      <c r="I9817" s="615"/>
    </row>
    <row r="9818" spans="1:9" ht="15" x14ac:dyDescent="0.25">
      <c r="A9818" s="609" t="str">
        <f t="shared" si="153"/>
        <v>39367</v>
      </c>
      <c r="B9818">
        <v>39367</v>
      </c>
      <c r="C9818" t="s">
        <v>23941</v>
      </c>
      <c r="D9818" t="s">
        <v>8781</v>
      </c>
      <c r="E9818" s="363" t="s">
        <v>23942</v>
      </c>
      <c r="F9818"/>
      <c r="G9818"/>
      <c r="H9818"/>
      <c r="I9818" s="615"/>
    </row>
    <row r="9819" spans="1:9" ht="15" x14ac:dyDescent="0.25">
      <c r="A9819" s="609" t="str">
        <f t="shared" si="153"/>
        <v>37394</v>
      </c>
      <c r="B9819">
        <v>37394</v>
      </c>
      <c r="C9819" t="s">
        <v>23943</v>
      </c>
      <c r="D9819" t="s">
        <v>9710</v>
      </c>
      <c r="E9819" s="363" t="s">
        <v>9711</v>
      </c>
      <c r="F9819"/>
      <c r="G9819"/>
      <c r="H9819"/>
      <c r="I9819" s="615"/>
    </row>
    <row r="9820" spans="1:9" ht="15" x14ac:dyDescent="0.25">
      <c r="A9820" s="609" t="str">
        <f t="shared" si="153"/>
        <v>14146</v>
      </c>
      <c r="B9820">
        <v>14146</v>
      </c>
      <c r="C9820" t="s">
        <v>23944</v>
      </c>
      <c r="D9820" t="s">
        <v>9710</v>
      </c>
      <c r="E9820" s="363" t="s">
        <v>9712</v>
      </c>
      <c r="F9820"/>
      <c r="G9820"/>
      <c r="H9820"/>
      <c r="I9820" s="615"/>
    </row>
    <row r="9821" spans="1:9" ht="15" x14ac:dyDescent="0.25">
      <c r="A9821" s="609" t="str">
        <f t="shared" si="153"/>
        <v>38134</v>
      </c>
      <c r="B9821">
        <v>38134</v>
      </c>
      <c r="C9821" t="s">
        <v>23945</v>
      </c>
      <c r="D9821" t="s">
        <v>8790</v>
      </c>
      <c r="E9821" s="363" t="s">
        <v>23946</v>
      </c>
      <c r="F9821"/>
      <c r="G9821"/>
      <c r="H9821"/>
      <c r="I9821" s="615"/>
    </row>
    <row r="9822" spans="1:9" ht="15" x14ac:dyDescent="0.25">
      <c r="A9822" s="609" t="str">
        <f t="shared" si="153"/>
        <v>38132</v>
      </c>
      <c r="B9822">
        <v>38132</v>
      </c>
      <c r="C9822" t="s">
        <v>23947</v>
      </c>
      <c r="D9822" t="s">
        <v>8790</v>
      </c>
      <c r="E9822" s="363" t="s">
        <v>23948</v>
      </c>
      <c r="F9822"/>
      <c r="G9822"/>
      <c r="H9822"/>
      <c r="I9822" s="615"/>
    </row>
    <row r="9823" spans="1:9" ht="15" x14ac:dyDescent="0.25">
      <c r="A9823" s="609" t="str">
        <f t="shared" si="153"/>
        <v>38133</v>
      </c>
      <c r="B9823">
        <v>38133</v>
      </c>
      <c r="C9823" t="s">
        <v>23949</v>
      </c>
      <c r="D9823" t="s">
        <v>8790</v>
      </c>
      <c r="E9823" s="363" t="s">
        <v>23950</v>
      </c>
      <c r="F9823"/>
      <c r="G9823"/>
      <c r="H9823"/>
      <c r="I9823" s="615"/>
    </row>
    <row r="9824" spans="1:9" ht="15" x14ac:dyDescent="0.25">
      <c r="A9824" s="609" t="str">
        <f t="shared" si="153"/>
        <v>938</v>
      </c>
      <c r="B9824">
        <v>938</v>
      </c>
      <c r="C9824" t="s">
        <v>23951</v>
      </c>
      <c r="D9824" t="s">
        <v>8796</v>
      </c>
      <c r="E9824" s="363" t="s">
        <v>9722</v>
      </c>
      <c r="F9824"/>
      <c r="G9824"/>
      <c r="H9824"/>
      <c r="I9824" s="615"/>
    </row>
    <row r="9825" spans="1:9" ht="15" x14ac:dyDescent="0.25">
      <c r="A9825" s="609" t="str">
        <f t="shared" si="153"/>
        <v>937</v>
      </c>
      <c r="B9825">
        <v>937</v>
      </c>
      <c r="C9825" t="s">
        <v>23952</v>
      </c>
      <c r="D9825" t="s">
        <v>8796</v>
      </c>
      <c r="E9825" s="363" t="s">
        <v>10386</v>
      </c>
      <c r="F9825"/>
      <c r="G9825"/>
      <c r="H9825"/>
      <c r="I9825" s="615"/>
    </row>
    <row r="9826" spans="1:9" ht="15" x14ac:dyDescent="0.25">
      <c r="A9826" s="609" t="str">
        <f t="shared" si="153"/>
        <v>939</v>
      </c>
      <c r="B9826">
        <v>939</v>
      </c>
      <c r="C9826" t="s">
        <v>23953</v>
      </c>
      <c r="D9826" t="s">
        <v>8796</v>
      </c>
      <c r="E9826" s="363" t="s">
        <v>9595</v>
      </c>
      <c r="F9826"/>
      <c r="G9826"/>
      <c r="H9826"/>
      <c r="I9826" s="615"/>
    </row>
    <row r="9827" spans="1:9" ht="15" x14ac:dyDescent="0.25">
      <c r="A9827" s="609" t="str">
        <f t="shared" si="153"/>
        <v>944</v>
      </c>
      <c r="B9827">
        <v>944</v>
      </c>
      <c r="C9827" t="s">
        <v>23954</v>
      </c>
      <c r="D9827" t="s">
        <v>8796</v>
      </c>
      <c r="E9827" s="363" t="s">
        <v>9051</v>
      </c>
      <c r="F9827"/>
      <c r="G9827"/>
      <c r="H9827"/>
      <c r="I9827" s="615"/>
    </row>
    <row r="9828" spans="1:9" ht="15" x14ac:dyDescent="0.25">
      <c r="A9828" s="609" t="str">
        <f t="shared" si="153"/>
        <v>940</v>
      </c>
      <c r="B9828">
        <v>940</v>
      </c>
      <c r="C9828" t="s">
        <v>23955</v>
      </c>
      <c r="D9828" t="s">
        <v>8796</v>
      </c>
      <c r="E9828" s="363" t="s">
        <v>14710</v>
      </c>
      <c r="F9828"/>
      <c r="G9828"/>
      <c r="H9828"/>
      <c r="I9828" s="615"/>
    </row>
    <row r="9829" spans="1:9" ht="15" x14ac:dyDescent="0.25">
      <c r="A9829" s="609" t="str">
        <f t="shared" si="153"/>
        <v>936</v>
      </c>
      <c r="B9829">
        <v>936</v>
      </c>
      <c r="C9829" t="s">
        <v>23956</v>
      </c>
      <c r="D9829" t="s">
        <v>8796</v>
      </c>
      <c r="E9829" s="363" t="s">
        <v>9828</v>
      </c>
      <c r="F9829"/>
      <c r="G9829"/>
      <c r="H9829"/>
      <c r="I9829" s="615"/>
    </row>
    <row r="9830" spans="1:9" ht="15" x14ac:dyDescent="0.25">
      <c r="A9830" s="609" t="str">
        <f t="shared" si="153"/>
        <v>935</v>
      </c>
      <c r="B9830">
        <v>935</v>
      </c>
      <c r="C9830" t="s">
        <v>23957</v>
      </c>
      <c r="D9830" t="s">
        <v>8796</v>
      </c>
      <c r="E9830" s="363" t="s">
        <v>11512</v>
      </c>
      <c r="F9830"/>
      <c r="G9830"/>
      <c r="H9830"/>
      <c r="I9830" s="615"/>
    </row>
    <row r="9831" spans="1:9" ht="15" x14ac:dyDescent="0.25">
      <c r="A9831" s="609" t="str">
        <f t="shared" si="153"/>
        <v>406</v>
      </c>
      <c r="B9831">
        <v>406</v>
      </c>
      <c r="C9831" t="s">
        <v>23958</v>
      </c>
      <c r="D9831" t="s">
        <v>8781</v>
      </c>
      <c r="E9831" s="363" t="s">
        <v>23959</v>
      </c>
      <c r="F9831"/>
      <c r="G9831"/>
      <c r="H9831"/>
      <c r="I9831" s="615"/>
    </row>
    <row r="9832" spans="1:9" ht="15" x14ac:dyDescent="0.25">
      <c r="A9832" s="609" t="str">
        <f t="shared" si="153"/>
        <v>42529</v>
      </c>
      <c r="B9832">
        <v>42529</v>
      </c>
      <c r="C9832" t="s">
        <v>23960</v>
      </c>
      <c r="D9832" t="s">
        <v>8796</v>
      </c>
      <c r="E9832" s="363" t="s">
        <v>8869</v>
      </c>
      <c r="F9832"/>
      <c r="G9832"/>
      <c r="H9832"/>
      <c r="I9832" s="615"/>
    </row>
    <row r="9833" spans="1:9" ht="15" x14ac:dyDescent="0.25">
      <c r="A9833" s="609" t="str">
        <f t="shared" si="153"/>
        <v>39634</v>
      </c>
      <c r="B9833">
        <v>39634</v>
      </c>
      <c r="C9833" t="s">
        <v>23961</v>
      </c>
      <c r="D9833" t="s">
        <v>8796</v>
      </c>
      <c r="E9833" s="363" t="s">
        <v>9915</v>
      </c>
      <c r="F9833"/>
      <c r="G9833"/>
      <c r="H9833"/>
      <c r="I9833" s="615"/>
    </row>
    <row r="9834" spans="1:9" ht="15" x14ac:dyDescent="0.25">
      <c r="A9834" s="609" t="str">
        <f t="shared" si="153"/>
        <v>39701</v>
      </c>
      <c r="B9834">
        <v>39701</v>
      </c>
      <c r="C9834" t="s">
        <v>23962</v>
      </c>
      <c r="D9834" t="s">
        <v>8781</v>
      </c>
      <c r="E9834" s="363" t="s">
        <v>19410</v>
      </c>
      <c r="F9834"/>
      <c r="G9834"/>
      <c r="H9834"/>
      <c r="I9834" s="615"/>
    </row>
    <row r="9835" spans="1:9" ht="15" x14ac:dyDescent="0.25">
      <c r="A9835" s="609" t="str">
        <f t="shared" si="153"/>
        <v>12815</v>
      </c>
      <c r="B9835">
        <v>12815</v>
      </c>
      <c r="C9835" t="s">
        <v>23963</v>
      </c>
      <c r="D9835" t="s">
        <v>8781</v>
      </c>
      <c r="E9835" s="363" t="s">
        <v>9528</v>
      </c>
      <c r="F9835"/>
      <c r="G9835"/>
      <c r="H9835"/>
      <c r="I9835" s="615"/>
    </row>
    <row r="9836" spans="1:9" ht="15" x14ac:dyDescent="0.25">
      <c r="A9836" s="609" t="str">
        <f t="shared" si="153"/>
        <v>407</v>
      </c>
      <c r="B9836">
        <v>407</v>
      </c>
      <c r="C9836" t="s">
        <v>23964</v>
      </c>
      <c r="D9836" t="s">
        <v>8790</v>
      </c>
      <c r="E9836" s="363" t="s">
        <v>23965</v>
      </c>
      <c r="F9836"/>
      <c r="G9836"/>
      <c r="H9836"/>
      <c r="I9836" s="615"/>
    </row>
    <row r="9837" spans="1:9" ht="15" x14ac:dyDescent="0.25">
      <c r="A9837" s="609" t="str">
        <f t="shared" si="153"/>
        <v>39431</v>
      </c>
      <c r="B9837">
        <v>39431</v>
      </c>
      <c r="C9837" t="s">
        <v>23966</v>
      </c>
      <c r="D9837" t="s">
        <v>8796</v>
      </c>
      <c r="E9837" s="363" t="s">
        <v>8812</v>
      </c>
      <c r="F9837"/>
      <c r="G9837"/>
      <c r="H9837"/>
      <c r="I9837" s="615"/>
    </row>
    <row r="9838" spans="1:9" ht="15" x14ac:dyDescent="0.25">
      <c r="A9838" s="609" t="str">
        <f t="shared" si="153"/>
        <v>39432</v>
      </c>
      <c r="B9838">
        <v>39432</v>
      </c>
      <c r="C9838" t="s">
        <v>23967</v>
      </c>
      <c r="D9838" t="s">
        <v>8796</v>
      </c>
      <c r="E9838" s="363" t="s">
        <v>9063</v>
      </c>
      <c r="F9838"/>
      <c r="G9838"/>
      <c r="H9838"/>
      <c r="I9838" s="615"/>
    </row>
    <row r="9839" spans="1:9" ht="15" x14ac:dyDescent="0.25">
      <c r="A9839" s="609" t="str">
        <f t="shared" si="153"/>
        <v>20111</v>
      </c>
      <c r="B9839">
        <v>20111</v>
      </c>
      <c r="C9839" t="s">
        <v>23968</v>
      </c>
      <c r="D9839" t="s">
        <v>8781</v>
      </c>
      <c r="E9839" s="363" t="s">
        <v>9491</v>
      </c>
      <c r="F9839"/>
      <c r="G9839"/>
      <c r="H9839"/>
      <c r="I9839" s="615"/>
    </row>
    <row r="9840" spans="1:9" ht="15" x14ac:dyDescent="0.25">
      <c r="A9840" s="609" t="str">
        <f t="shared" ref="A9840:A9903" si="154">IF(ISERROR(SEARCH("/",B9840)=6),TRIM(CLEAN(B9840)),IF(SEARCH("/",B9840)=6,IF(LEN(TRIM(CLEAN(B9840)))=7,LEFT(TRIM(CLEAN(B9840)),6)&amp;"00"&amp;RIGHT(TRIM(CLEAN(B9840)),1),LEFT(TRIM(CLEAN(B9840)),6)&amp;"0"&amp;RIGHT(TRIM(CLEAN(B9840)),2)),TRIM(CLEAN(B9840))))</f>
        <v>21127</v>
      </c>
      <c r="B9840">
        <v>21127</v>
      </c>
      <c r="C9840" t="s">
        <v>23969</v>
      </c>
      <c r="D9840" t="s">
        <v>8781</v>
      </c>
      <c r="E9840" s="363" t="s">
        <v>8973</v>
      </c>
      <c r="F9840"/>
      <c r="G9840"/>
      <c r="H9840"/>
      <c r="I9840" s="615"/>
    </row>
    <row r="9841" spans="1:9" ht="15" x14ac:dyDescent="0.25">
      <c r="A9841" s="609" t="str">
        <f t="shared" si="154"/>
        <v>404</v>
      </c>
      <c r="B9841">
        <v>404</v>
      </c>
      <c r="C9841" t="s">
        <v>23970</v>
      </c>
      <c r="D9841" t="s">
        <v>8796</v>
      </c>
      <c r="E9841" s="363" t="s">
        <v>8835</v>
      </c>
      <c r="F9841"/>
      <c r="G9841"/>
      <c r="H9841"/>
      <c r="I9841" s="615"/>
    </row>
    <row r="9842" spans="1:9" ht="15" x14ac:dyDescent="0.25">
      <c r="A9842" s="609" t="str">
        <f t="shared" si="154"/>
        <v>14151</v>
      </c>
      <c r="B9842">
        <v>14151</v>
      </c>
      <c r="C9842" t="s">
        <v>23971</v>
      </c>
      <c r="D9842" t="s">
        <v>8781</v>
      </c>
      <c r="E9842" s="363" t="s">
        <v>23972</v>
      </c>
      <c r="F9842"/>
      <c r="G9842"/>
      <c r="H9842"/>
      <c r="I9842" s="615"/>
    </row>
    <row r="9843" spans="1:9" ht="15" x14ac:dyDescent="0.25">
      <c r="A9843" s="609" t="str">
        <f t="shared" si="154"/>
        <v>14153</v>
      </c>
      <c r="B9843">
        <v>14153</v>
      </c>
      <c r="C9843" t="s">
        <v>23973</v>
      </c>
      <c r="D9843" t="s">
        <v>8781</v>
      </c>
      <c r="E9843" s="363" t="s">
        <v>23974</v>
      </c>
      <c r="F9843"/>
      <c r="G9843"/>
      <c r="H9843"/>
      <c r="I9843" s="615"/>
    </row>
    <row r="9844" spans="1:9" ht="15" x14ac:dyDescent="0.25">
      <c r="A9844" s="609" t="str">
        <f t="shared" si="154"/>
        <v>14152</v>
      </c>
      <c r="B9844">
        <v>14152</v>
      </c>
      <c r="C9844" t="s">
        <v>23975</v>
      </c>
      <c r="D9844" t="s">
        <v>8781</v>
      </c>
      <c r="E9844" s="363" t="s">
        <v>9721</v>
      </c>
      <c r="F9844"/>
      <c r="G9844"/>
      <c r="H9844"/>
      <c r="I9844" s="615"/>
    </row>
    <row r="9845" spans="1:9" ht="15" x14ac:dyDescent="0.25">
      <c r="A9845" s="609" t="str">
        <f t="shared" si="154"/>
        <v>14154</v>
      </c>
      <c r="B9845">
        <v>14154</v>
      </c>
      <c r="C9845" t="s">
        <v>23976</v>
      </c>
      <c r="D9845" t="s">
        <v>8781</v>
      </c>
      <c r="E9845" s="363" t="s">
        <v>23977</v>
      </c>
      <c r="F9845"/>
      <c r="G9845"/>
      <c r="H9845"/>
      <c r="I9845" s="615"/>
    </row>
    <row r="9846" spans="1:9" ht="15" x14ac:dyDescent="0.25">
      <c r="A9846" s="609" t="str">
        <f t="shared" si="154"/>
        <v>3146</v>
      </c>
      <c r="B9846">
        <v>3146</v>
      </c>
      <c r="C9846" t="s">
        <v>23978</v>
      </c>
      <c r="D9846" t="s">
        <v>8781</v>
      </c>
      <c r="E9846" s="363" t="s">
        <v>14542</v>
      </c>
      <c r="F9846"/>
      <c r="G9846"/>
      <c r="H9846"/>
      <c r="I9846" s="615"/>
    </row>
    <row r="9847" spans="1:9" ht="15" x14ac:dyDescent="0.25">
      <c r="A9847" s="609" t="str">
        <f t="shared" si="154"/>
        <v>3143</v>
      </c>
      <c r="B9847">
        <v>3143</v>
      </c>
      <c r="C9847" t="s">
        <v>23979</v>
      </c>
      <c r="D9847" t="s">
        <v>8781</v>
      </c>
      <c r="E9847" s="363" t="s">
        <v>18163</v>
      </c>
      <c r="F9847"/>
      <c r="G9847"/>
      <c r="H9847"/>
      <c r="I9847" s="615"/>
    </row>
    <row r="9848" spans="1:9" ht="15" x14ac:dyDescent="0.25">
      <c r="A9848" s="609" t="str">
        <f t="shared" si="154"/>
        <v>3148</v>
      </c>
      <c r="B9848">
        <v>3148</v>
      </c>
      <c r="C9848" t="s">
        <v>23980</v>
      </c>
      <c r="D9848" t="s">
        <v>8781</v>
      </c>
      <c r="E9848" s="363" t="s">
        <v>18177</v>
      </c>
      <c r="F9848"/>
      <c r="G9848"/>
      <c r="H9848"/>
      <c r="I9848" s="615"/>
    </row>
    <row r="9849" spans="1:9" ht="15" x14ac:dyDescent="0.25">
      <c r="A9849" s="609" t="str">
        <f t="shared" si="154"/>
        <v>4310</v>
      </c>
      <c r="B9849">
        <v>4310</v>
      </c>
      <c r="C9849" t="s">
        <v>23981</v>
      </c>
      <c r="D9849" t="s">
        <v>8781</v>
      </c>
      <c r="E9849" s="363" t="s">
        <v>11020</v>
      </c>
      <c r="F9849"/>
      <c r="G9849"/>
      <c r="H9849"/>
      <c r="I9849" s="615"/>
    </row>
    <row r="9850" spans="1:9" ht="15" x14ac:dyDescent="0.25">
      <c r="A9850" s="609" t="str">
        <f t="shared" si="154"/>
        <v>4311</v>
      </c>
      <c r="B9850">
        <v>4311</v>
      </c>
      <c r="C9850" t="s">
        <v>23982</v>
      </c>
      <c r="D9850" t="s">
        <v>8781</v>
      </c>
      <c r="E9850" s="363" t="s">
        <v>9260</v>
      </c>
      <c r="F9850"/>
      <c r="G9850"/>
      <c r="H9850"/>
      <c r="I9850" s="615"/>
    </row>
    <row r="9851" spans="1:9" ht="15" x14ac:dyDescent="0.25">
      <c r="A9851" s="609" t="str">
        <f t="shared" si="154"/>
        <v>4312</v>
      </c>
      <c r="B9851">
        <v>4312</v>
      </c>
      <c r="C9851" t="s">
        <v>23983</v>
      </c>
      <c r="D9851" t="s">
        <v>8781</v>
      </c>
      <c r="E9851" s="363" t="s">
        <v>9541</v>
      </c>
      <c r="F9851"/>
      <c r="G9851"/>
      <c r="H9851"/>
      <c r="I9851" s="615"/>
    </row>
    <row r="9852" spans="1:9" ht="15" x14ac:dyDescent="0.25">
      <c r="A9852" s="609" t="str">
        <f t="shared" si="154"/>
        <v>13261</v>
      </c>
      <c r="B9852">
        <v>13261</v>
      </c>
      <c r="C9852" t="s">
        <v>23984</v>
      </c>
      <c r="D9852" t="s">
        <v>8781</v>
      </c>
      <c r="E9852" s="363" t="s">
        <v>9818</v>
      </c>
      <c r="F9852"/>
      <c r="G9852"/>
      <c r="H9852"/>
      <c r="I9852" s="615"/>
    </row>
    <row r="9853" spans="1:9" ht="15" x14ac:dyDescent="0.25">
      <c r="A9853" s="609" t="str">
        <f t="shared" si="154"/>
        <v>3255</v>
      </c>
      <c r="B9853">
        <v>3255</v>
      </c>
      <c r="C9853" t="s">
        <v>23985</v>
      </c>
      <c r="D9853" t="s">
        <v>8781</v>
      </c>
      <c r="E9853" s="363" t="s">
        <v>9490</v>
      </c>
      <c r="F9853"/>
      <c r="G9853"/>
      <c r="H9853"/>
      <c r="I9853" s="615"/>
    </row>
    <row r="9854" spans="1:9" ht="15" x14ac:dyDescent="0.25">
      <c r="A9854" s="609" t="str">
        <f t="shared" si="154"/>
        <v>3254</v>
      </c>
      <c r="B9854">
        <v>3254</v>
      </c>
      <c r="C9854" t="s">
        <v>23986</v>
      </c>
      <c r="D9854" t="s">
        <v>8781</v>
      </c>
      <c r="E9854" s="363" t="s">
        <v>23987</v>
      </c>
      <c r="F9854"/>
      <c r="G9854"/>
      <c r="H9854"/>
      <c r="I9854" s="615"/>
    </row>
    <row r="9855" spans="1:9" ht="15" x14ac:dyDescent="0.25">
      <c r="A9855" s="609" t="str">
        <f t="shared" si="154"/>
        <v>3259</v>
      </c>
      <c r="B9855">
        <v>3259</v>
      </c>
      <c r="C9855" t="s">
        <v>23988</v>
      </c>
      <c r="D9855" t="s">
        <v>8781</v>
      </c>
      <c r="E9855" s="363" t="s">
        <v>16705</v>
      </c>
      <c r="F9855"/>
      <c r="G9855"/>
      <c r="H9855"/>
      <c r="I9855" s="615"/>
    </row>
    <row r="9856" spans="1:9" ht="15" x14ac:dyDescent="0.25">
      <c r="A9856" s="609" t="str">
        <f t="shared" si="154"/>
        <v>3258</v>
      </c>
      <c r="B9856">
        <v>3258</v>
      </c>
      <c r="C9856" t="s">
        <v>23989</v>
      </c>
      <c r="D9856" t="s">
        <v>8781</v>
      </c>
      <c r="E9856" s="363" t="s">
        <v>23990</v>
      </c>
      <c r="F9856"/>
      <c r="G9856"/>
      <c r="H9856"/>
      <c r="I9856" s="615"/>
    </row>
    <row r="9857" spans="1:9" ht="15" x14ac:dyDescent="0.25">
      <c r="A9857" s="609" t="str">
        <f t="shared" si="154"/>
        <v>3251</v>
      </c>
      <c r="B9857">
        <v>3251</v>
      </c>
      <c r="C9857" t="s">
        <v>23991</v>
      </c>
      <c r="D9857" t="s">
        <v>8781</v>
      </c>
      <c r="E9857" s="363" t="s">
        <v>10118</v>
      </c>
      <c r="F9857"/>
      <c r="G9857"/>
      <c r="H9857"/>
      <c r="I9857" s="615"/>
    </row>
    <row r="9858" spans="1:9" ht="15" x14ac:dyDescent="0.25">
      <c r="A9858" s="609" t="str">
        <f t="shared" si="154"/>
        <v>3256</v>
      </c>
      <c r="B9858">
        <v>3256</v>
      </c>
      <c r="C9858" t="s">
        <v>23992</v>
      </c>
      <c r="D9858" t="s">
        <v>8781</v>
      </c>
      <c r="E9858" s="363" t="s">
        <v>9159</v>
      </c>
      <c r="F9858"/>
      <c r="G9858"/>
      <c r="H9858"/>
      <c r="I9858" s="615"/>
    </row>
    <row r="9859" spans="1:9" ht="15" x14ac:dyDescent="0.25">
      <c r="A9859" s="609" t="str">
        <f t="shared" si="154"/>
        <v>3261</v>
      </c>
      <c r="B9859">
        <v>3261</v>
      </c>
      <c r="C9859" t="s">
        <v>23993</v>
      </c>
      <c r="D9859" t="s">
        <v>8781</v>
      </c>
      <c r="E9859" s="363" t="s">
        <v>23994</v>
      </c>
      <c r="F9859"/>
      <c r="G9859"/>
      <c r="H9859"/>
      <c r="I9859" s="615"/>
    </row>
    <row r="9860" spans="1:9" ht="15" x14ac:dyDescent="0.25">
      <c r="A9860" s="609" t="str">
        <f t="shared" si="154"/>
        <v>3260</v>
      </c>
      <c r="B9860">
        <v>3260</v>
      </c>
      <c r="C9860" t="s">
        <v>23995</v>
      </c>
      <c r="D9860" t="s">
        <v>8781</v>
      </c>
      <c r="E9860" s="363" t="s">
        <v>23996</v>
      </c>
      <c r="F9860"/>
      <c r="G9860"/>
      <c r="H9860"/>
      <c r="I9860" s="615"/>
    </row>
    <row r="9861" spans="1:9" ht="15" x14ac:dyDescent="0.25">
      <c r="A9861" s="609" t="str">
        <f t="shared" si="154"/>
        <v>3272</v>
      </c>
      <c r="B9861">
        <v>3272</v>
      </c>
      <c r="C9861" t="s">
        <v>23997</v>
      </c>
      <c r="D9861" t="s">
        <v>8781</v>
      </c>
      <c r="E9861" s="363" t="s">
        <v>19195</v>
      </c>
      <c r="F9861"/>
      <c r="G9861"/>
      <c r="H9861"/>
      <c r="I9861" s="615"/>
    </row>
    <row r="9862" spans="1:9" ht="15" x14ac:dyDescent="0.25">
      <c r="A9862" s="609" t="str">
        <f t="shared" si="154"/>
        <v>3265</v>
      </c>
      <c r="B9862">
        <v>3265</v>
      </c>
      <c r="C9862" t="s">
        <v>23998</v>
      </c>
      <c r="D9862" t="s">
        <v>8781</v>
      </c>
      <c r="E9862" s="363" t="s">
        <v>23999</v>
      </c>
      <c r="F9862"/>
      <c r="G9862"/>
      <c r="H9862"/>
      <c r="I9862" s="615"/>
    </row>
    <row r="9863" spans="1:9" ht="15" x14ac:dyDescent="0.25">
      <c r="A9863" s="609" t="str">
        <f t="shared" si="154"/>
        <v>3262</v>
      </c>
      <c r="B9863">
        <v>3262</v>
      </c>
      <c r="C9863" t="s">
        <v>24000</v>
      </c>
      <c r="D9863" t="s">
        <v>8781</v>
      </c>
      <c r="E9863" s="363" t="s">
        <v>10302</v>
      </c>
      <c r="F9863"/>
      <c r="G9863"/>
      <c r="H9863"/>
      <c r="I9863" s="615"/>
    </row>
    <row r="9864" spans="1:9" ht="15" x14ac:dyDescent="0.25">
      <c r="A9864" s="609" t="str">
        <f t="shared" si="154"/>
        <v>3264</v>
      </c>
      <c r="B9864">
        <v>3264</v>
      </c>
      <c r="C9864" t="s">
        <v>24001</v>
      </c>
      <c r="D9864" t="s">
        <v>8781</v>
      </c>
      <c r="E9864" s="363" t="s">
        <v>8890</v>
      </c>
      <c r="F9864"/>
      <c r="G9864"/>
      <c r="H9864"/>
      <c r="I9864" s="615"/>
    </row>
    <row r="9865" spans="1:9" ht="15" x14ac:dyDescent="0.25">
      <c r="A9865" s="609" t="str">
        <f t="shared" si="154"/>
        <v>3267</v>
      </c>
      <c r="B9865">
        <v>3267</v>
      </c>
      <c r="C9865" t="s">
        <v>24002</v>
      </c>
      <c r="D9865" t="s">
        <v>8781</v>
      </c>
      <c r="E9865" s="363" t="s">
        <v>24003</v>
      </c>
      <c r="F9865"/>
      <c r="G9865"/>
      <c r="H9865"/>
      <c r="I9865" s="615"/>
    </row>
    <row r="9866" spans="1:9" ht="15" x14ac:dyDescent="0.25">
      <c r="A9866" s="609" t="str">
        <f t="shared" si="154"/>
        <v>3266</v>
      </c>
      <c r="B9866">
        <v>3266</v>
      </c>
      <c r="C9866" t="s">
        <v>24004</v>
      </c>
      <c r="D9866" t="s">
        <v>8781</v>
      </c>
      <c r="E9866" s="363" t="s">
        <v>18731</v>
      </c>
      <c r="F9866"/>
      <c r="G9866"/>
      <c r="H9866"/>
      <c r="I9866" s="615"/>
    </row>
    <row r="9867" spans="1:9" ht="15" x14ac:dyDescent="0.25">
      <c r="A9867" s="609" t="str">
        <f t="shared" si="154"/>
        <v>3263</v>
      </c>
      <c r="B9867">
        <v>3263</v>
      </c>
      <c r="C9867" t="s">
        <v>24005</v>
      </c>
      <c r="D9867" t="s">
        <v>8781</v>
      </c>
      <c r="E9867" s="363" t="s">
        <v>18438</v>
      </c>
      <c r="F9867"/>
      <c r="G9867"/>
      <c r="H9867"/>
      <c r="I9867" s="615"/>
    </row>
    <row r="9868" spans="1:9" ht="15" x14ac:dyDescent="0.25">
      <c r="A9868" s="609" t="str">
        <f t="shared" si="154"/>
        <v>3268</v>
      </c>
      <c r="B9868">
        <v>3268</v>
      </c>
      <c r="C9868" t="s">
        <v>24006</v>
      </c>
      <c r="D9868" t="s">
        <v>8781</v>
      </c>
      <c r="E9868" s="363" t="s">
        <v>24007</v>
      </c>
      <c r="F9868"/>
      <c r="G9868"/>
      <c r="H9868"/>
      <c r="I9868" s="615"/>
    </row>
    <row r="9869" spans="1:9" ht="15" x14ac:dyDescent="0.25">
      <c r="A9869" s="609" t="str">
        <f t="shared" si="154"/>
        <v>3271</v>
      </c>
      <c r="B9869">
        <v>3271</v>
      </c>
      <c r="C9869" t="s">
        <v>24008</v>
      </c>
      <c r="D9869" t="s">
        <v>8781</v>
      </c>
      <c r="E9869" s="363" t="s">
        <v>10131</v>
      </c>
      <c r="F9869"/>
      <c r="G9869"/>
      <c r="H9869"/>
      <c r="I9869" s="615"/>
    </row>
    <row r="9870" spans="1:9" ht="15" x14ac:dyDescent="0.25">
      <c r="A9870" s="609" t="str">
        <f t="shared" si="154"/>
        <v>3270</v>
      </c>
      <c r="B9870">
        <v>3270</v>
      </c>
      <c r="C9870" t="s">
        <v>24009</v>
      </c>
      <c r="D9870" t="s">
        <v>8781</v>
      </c>
      <c r="E9870" s="363" t="s">
        <v>24010</v>
      </c>
      <c r="F9870"/>
      <c r="G9870"/>
      <c r="H9870"/>
      <c r="I9870" s="615"/>
    </row>
    <row r="9871" spans="1:9" ht="15" x14ac:dyDescent="0.25">
      <c r="A9871" s="609" t="str">
        <f t="shared" si="154"/>
        <v>3275</v>
      </c>
      <c r="B9871">
        <v>3275</v>
      </c>
      <c r="C9871" t="s">
        <v>24011</v>
      </c>
      <c r="D9871" t="s">
        <v>8779</v>
      </c>
      <c r="E9871" s="363" t="s">
        <v>24012</v>
      </c>
      <c r="F9871"/>
      <c r="G9871"/>
      <c r="H9871"/>
      <c r="I9871" s="615"/>
    </row>
    <row r="9872" spans="1:9" ht="15" x14ac:dyDescent="0.25">
      <c r="A9872" s="609" t="str">
        <f t="shared" si="154"/>
        <v>39512</v>
      </c>
      <c r="B9872">
        <v>39512</v>
      </c>
      <c r="C9872" t="s">
        <v>24013</v>
      </c>
      <c r="D9872" t="s">
        <v>8779</v>
      </c>
      <c r="E9872" s="363" t="s">
        <v>24014</v>
      </c>
      <c r="F9872"/>
      <c r="G9872"/>
      <c r="H9872"/>
      <c r="I9872" s="615"/>
    </row>
    <row r="9873" spans="1:9" ht="15" x14ac:dyDescent="0.25">
      <c r="A9873" s="609" t="str">
        <f t="shared" si="154"/>
        <v>39511</v>
      </c>
      <c r="B9873">
        <v>39511</v>
      </c>
      <c r="C9873" t="s">
        <v>24015</v>
      </c>
      <c r="D9873" t="s">
        <v>8779</v>
      </c>
      <c r="E9873" s="363" t="s">
        <v>24016</v>
      </c>
      <c r="F9873"/>
      <c r="G9873"/>
      <c r="H9873"/>
      <c r="I9873" s="615"/>
    </row>
    <row r="9874" spans="1:9" ht="15" x14ac:dyDescent="0.25">
      <c r="A9874" s="609" t="str">
        <f t="shared" si="154"/>
        <v>39513</v>
      </c>
      <c r="B9874">
        <v>39513</v>
      </c>
      <c r="C9874" t="s">
        <v>24017</v>
      </c>
      <c r="D9874" t="s">
        <v>8779</v>
      </c>
      <c r="E9874" s="363" t="s">
        <v>24018</v>
      </c>
      <c r="F9874"/>
      <c r="G9874"/>
      <c r="H9874"/>
      <c r="I9874" s="615"/>
    </row>
    <row r="9875" spans="1:9" ht="15" x14ac:dyDescent="0.25">
      <c r="A9875" s="609" t="str">
        <f t="shared" si="154"/>
        <v>3286</v>
      </c>
      <c r="B9875">
        <v>3286</v>
      </c>
      <c r="C9875" t="s">
        <v>24019</v>
      </c>
      <c r="D9875" t="s">
        <v>8779</v>
      </c>
      <c r="E9875" s="363" t="s">
        <v>24020</v>
      </c>
      <c r="F9875"/>
      <c r="G9875"/>
      <c r="H9875"/>
      <c r="I9875" s="615"/>
    </row>
    <row r="9876" spans="1:9" ht="15" x14ac:dyDescent="0.25">
      <c r="A9876" s="609" t="str">
        <f t="shared" si="154"/>
        <v>3287</v>
      </c>
      <c r="B9876">
        <v>3287</v>
      </c>
      <c r="C9876" t="s">
        <v>24021</v>
      </c>
      <c r="D9876" t="s">
        <v>8779</v>
      </c>
      <c r="E9876" s="363" t="s">
        <v>19674</v>
      </c>
      <c r="F9876"/>
      <c r="G9876"/>
      <c r="H9876"/>
      <c r="I9876" s="615"/>
    </row>
    <row r="9877" spans="1:9" ht="15" x14ac:dyDescent="0.25">
      <c r="A9877" s="609" t="str">
        <f t="shared" si="154"/>
        <v>3283</v>
      </c>
      <c r="B9877">
        <v>3283</v>
      </c>
      <c r="C9877" t="s">
        <v>24022</v>
      </c>
      <c r="D9877" t="s">
        <v>8779</v>
      </c>
      <c r="E9877" s="363" t="s">
        <v>24023</v>
      </c>
      <c r="F9877"/>
      <c r="G9877"/>
      <c r="H9877"/>
      <c r="I9877" s="615"/>
    </row>
    <row r="9878" spans="1:9" ht="15" x14ac:dyDescent="0.25">
      <c r="A9878" s="609" t="str">
        <f t="shared" si="154"/>
        <v>11587</v>
      </c>
      <c r="B9878">
        <v>11587</v>
      </c>
      <c r="C9878" t="s">
        <v>24024</v>
      </c>
      <c r="D9878" t="s">
        <v>8779</v>
      </c>
      <c r="E9878" s="363" t="s">
        <v>24025</v>
      </c>
      <c r="F9878"/>
      <c r="G9878"/>
      <c r="H9878"/>
      <c r="I9878" s="615"/>
    </row>
    <row r="9879" spans="1:9" ht="15" x14ac:dyDescent="0.25">
      <c r="A9879" s="609" t="str">
        <f t="shared" si="154"/>
        <v>36225</v>
      </c>
      <c r="B9879">
        <v>36225</v>
      </c>
      <c r="C9879" t="s">
        <v>24026</v>
      </c>
      <c r="D9879" t="s">
        <v>8779</v>
      </c>
      <c r="E9879" s="363" t="s">
        <v>24027</v>
      </c>
      <c r="F9879"/>
      <c r="G9879"/>
      <c r="H9879"/>
      <c r="I9879" s="615"/>
    </row>
    <row r="9880" spans="1:9" ht="15" x14ac:dyDescent="0.25">
      <c r="A9880" s="609" t="str">
        <f t="shared" si="154"/>
        <v>36230</v>
      </c>
      <c r="B9880">
        <v>36230</v>
      </c>
      <c r="C9880" t="s">
        <v>24028</v>
      </c>
      <c r="D9880" t="s">
        <v>8779</v>
      </c>
      <c r="E9880" s="363" t="s">
        <v>13296</v>
      </c>
      <c r="F9880"/>
      <c r="G9880"/>
      <c r="H9880"/>
      <c r="I9880" s="615"/>
    </row>
    <row r="9881" spans="1:9" ht="15" x14ac:dyDescent="0.25">
      <c r="A9881" s="609" t="str">
        <f t="shared" si="154"/>
        <v>36238</v>
      </c>
      <c r="B9881">
        <v>36238</v>
      </c>
      <c r="C9881" t="s">
        <v>24029</v>
      </c>
      <c r="D9881" t="s">
        <v>8779</v>
      </c>
      <c r="E9881" s="363" t="s">
        <v>9551</v>
      </c>
      <c r="F9881"/>
      <c r="G9881"/>
      <c r="H9881"/>
      <c r="I9881" s="615"/>
    </row>
    <row r="9882" spans="1:9" ht="15" x14ac:dyDescent="0.25">
      <c r="A9882" s="609" t="str">
        <f t="shared" si="154"/>
        <v>39363</v>
      </c>
      <c r="B9882">
        <v>39363</v>
      </c>
      <c r="C9882" t="s">
        <v>24030</v>
      </c>
      <c r="D9882" t="s">
        <v>8781</v>
      </c>
      <c r="E9882" s="363" t="s">
        <v>24031</v>
      </c>
      <c r="F9882"/>
      <c r="G9882"/>
      <c r="H9882"/>
      <c r="I9882" s="615"/>
    </row>
    <row r="9883" spans="1:9" ht="15" x14ac:dyDescent="0.25">
      <c r="A9883" s="609" t="str">
        <f t="shared" si="154"/>
        <v>39361</v>
      </c>
      <c r="B9883">
        <v>39361</v>
      </c>
      <c r="C9883" t="s">
        <v>24032</v>
      </c>
      <c r="D9883" t="s">
        <v>8781</v>
      </c>
      <c r="E9883" s="363" t="s">
        <v>24033</v>
      </c>
      <c r="F9883"/>
      <c r="G9883"/>
      <c r="H9883"/>
      <c r="I9883" s="615"/>
    </row>
    <row r="9884" spans="1:9" ht="15" x14ac:dyDescent="0.25">
      <c r="A9884" s="609" t="str">
        <f t="shared" si="154"/>
        <v>39362</v>
      </c>
      <c r="B9884">
        <v>39362</v>
      </c>
      <c r="C9884" t="s">
        <v>24034</v>
      </c>
      <c r="D9884" t="s">
        <v>8781</v>
      </c>
      <c r="E9884" s="363" t="s">
        <v>24035</v>
      </c>
      <c r="F9884"/>
      <c r="G9884"/>
      <c r="H9884"/>
      <c r="I9884" s="615"/>
    </row>
    <row r="9885" spans="1:9" ht="15" x14ac:dyDescent="0.25">
      <c r="A9885" s="609" t="str">
        <f t="shared" si="154"/>
        <v>39364</v>
      </c>
      <c r="B9885">
        <v>39364</v>
      </c>
      <c r="C9885" t="s">
        <v>24036</v>
      </c>
      <c r="D9885" t="s">
        <v>8781</v>
      </c>
      <c r="E9885" s="363" t="s">
        <v>24037</v>
      </c>
      <c r="F9885"/>
      <c r="G9885"/>
      <c r="H9885"/>
      <c r="I9885" s="615"/>
    </row>
    <row r="9886" spans="1:9" ht="15" x14ac:dyDescent="0.25">
      <c r="A9886" s="609" t="str">
        <f t="shared" si="154"/>
        <v>14576</v>
      </c>
      <c r="B9886">
        <v>14576</v>
      </c>
      <c r="C9886" t="s">
        <v>24038</v>
      </c>
      <c r="D9886" t="s">
        <v>8781</v>
      </c>
      <c r="E9886" s="363" t="s">
        <v>24039</v>
      </c>
      <c r="F9886"/>
      <c r="G9886"/>
      <c r="H9886"/>
      <c r="I9886" s="615"/>
    </row>
    <row r="9887" spans="1:9" ht="15" x14ac:dyDescent="0.25">
      <c r="A9887" s="609" t="str">
        <f t="shared" si="154"/>
        <v>13877</v>
      </c>
      <c r="B9887">
        <v>13877</v>
      </c>
      <c r="C9887" t="s">
        <v>24040</v>
      </c>
      <c r="D9887" t="s">
        <v>8781</v>
      </c>
      <c r="E9887" s="363" t="s">
        <v>24041</v>
      </c>
      <c r="F9887"/>
      <c r="G9887"/>
      <c r="H9887"/>
      <c r="I9887" s="615"/>
    </row>
    <row r="9888" spans="1:9" ht="15" x14ac:dyDescent="0.25">
      <c r="A9888" s="609" t="str">
        <f t="shared" si="154"/>
        <v>7307</v>
      </c>
      <c r="B9888">
        <v>7307</v>
      </c>
      <c r="C9888" t="s">
        <v>24042</v>
      </c>
      <c r="D9888" t="s">
        <v>8777</v>
      </c>
      <c r="E9888" s="363" t="s">
        <v>24043</v>
      </c>
      <c r="F9888"/>
      <c r="G9888"/>
      <c r="H9888"/>
      <c r="I9888" s="615"/>
    </row>
    <row r="9889" spans="1:9" ht="15" x14ac:dyDescent="0.25">
      <c r="A9889" s="609" t="str">
        <f t="shared" si="154"/>
        <v>38122</v>
      </c>
      <c r="B9889">
        <v>38122</v>
      </c>
      <c r="C9889" t="s">
        <v>24044</v>
      </c>
      <c r="D9889" t="s">
        <v>8777</v>
      </c>
      <c r="E9889" s="363" t="s">
        <v>18573</v>
      </c>
      <c r="F9889"/>
      <c r="G9889"/>
      <c r="H9889"/>
      <c r="I9889" s="615"/>
    </row>
    <row r="9890" spans="1:9" ht="15" x14ac:dyDescent="0.25">
      <c r="A9890" s="609" t="str">
        <f t="shared" si="154"/>
        <v>38633</v>
      </c>
      <c r="B9890">
        <v>38633</v>
      </c>
      <c r="C9890" t="s">
        <v>24045</v>
      </c>
      <c r="D9890" t="s">
        <v>8781</v>
      </c>
      <c r="E9890" s="363" t="s">
        <v>18280</v>
      </c>
      <c r="F9890"/>
      <c r="G9890"/>
      <c r="H9890"/>
      <c r="I9890" s="615"/>
    </row>
    <row r="9891" spans="1:9" ht="15" x14ac:dyDescent="0.25">
      <c r="A9891" s="609" t="str">
        <f t="shared" si="154"/>
        <v>12344</v>
      </c>
      <c r="B9891">
        <v>12344</v>
      </c>
      <c r="C9891" t="s">
        <v>24046</v>
      </c>
      <c r="D9891" t="s">
        <v>8781</v>
      </c>
      <c r="E9891" s="363" t="s">
        <v>9734</v>
      </c>
      <c r="F9891"/>
      <c r="G9891"/>
      <c r="H9891"/>
      <c r="I9891" s="615"/>
    </row>
    <row r="9892" spans="1:9" ht="15" x14ac:dyDescent="0.25">
      <c r="A9892" s="609" t="str">
        <f t="shared" si="154"/>
        <v>12343</v>
      </c>
      <c r="B9892">
        <v>12343</v>
      </c>
      <c r="C9892" t="s">
        <v>24047</v>
      </c>
      <c r="D9892" t="s">
        <v>8781</v>
      </c>
      <c r="E9892" s="363" t="s">
        <v>8842</v>
      </c>
      <c r="F9892"/>
      <c r="G9892"/>
      <c r="H9892"/>
      <c r="I9892" s="615"/>
    </row>
    <row r="9893" spans="1:9" ht="15" x14ac:dyDescent="0.25">
      <c r="A9893" s="609" t="str">
        <f t="shared" si="154"/>
        <v>3295</v>
      </c>
      <c r="B9893">
        <v>3295</v>
      </c>
      <c r="C9893" t="s">
        <v>24048</v>
      </c>
      <c r="D9893" t="s">
        <v>8781</v>
      </c>
      <c r="E9893" s="363" t="s">
        <v>9735</v>
      </c>
      <c r="F9893"/>
      <c r="G9893"/>
      <c r="H9893"/>
      <c r="I9893" s="615"/>
    </row>
    <row r="9894" spans="1:9" ht="15" x14ac:dyDescent="0.25">
      <c r="A9894" s="609" t="str">
        <f t="shared" si="154"/>
        <v>3302</v>
      </c>
      <c r="B9894">
        <v>3302</v>
      </c>
      <c r="C9894" t="s">
        <v>24049</v>
      </c>
      <c r="D9894" t="s">
        <v>8781</v>
      </c>
      <c r="E9894" s="363" t="s">
        <v>9736</v>
      </c>
      <c r="F9894"/>
      <c r="G9894"/>
      <c r="H9894"/>
      <c r="I9894" s="615"/>
    </row>
    <row r="9895" spans="1:9" ht="15" x14ac:dyDescent="0.25">
      <c r="A9895" s="609" t="str">
        <f t="shared" si="154"/>
        <v>3297</v>
      </c>
      <c r="B9895">
        <v>3297</v>
      </c>
      <c r="C9895" t="s">
        <v>24050</v>
      </c>
      <c r="D9895" t="s">
        <v>8781</v>
      </c>
      <c r="E9895" s="363" t="s">
        <v>9737</v>
      </c>
      <c r="F9895"/>
      <c r="G9895"/>
      <c r="H9895"/>
      <c r="I9895" s="615"/>
    </row>
    <row r="9896" spans="1:9" ht="15" x14ac:dyDescent="0.25">
      <c r="A9896" s="609" t="str">
        <f t="shared" si="154"/>
        <v>3294</v>
      </c>
      <c r="B9896">
        <v>3294</v>
      </c>
      <c r="C9896" t="s">
        <v>24051</v>
      </c>
      <c r="D9896" t="s">
        <v>8781</v>
      </c>
      <c r="E9896" s="363" t="s">
        <v>9738</v>
      </c>
      <c r="F9896"/>
      <c r="G9896"/>
      <c r="H9896"/>
      <c r="I9896" s="615"/>
    </row>
    <row r="9897" spans="1:9" ht="15" x14ac:dyDescent="0.25">
      <c r="A9897" s="609" t="str">
        <f t="shared" si="154"/>
        <v>3292</v>
      </c>
      <c r="B9897">
        <v>3292</v>
      </c>
      <c r="C9897" t="s">
        <v>24052</v>
      </c>
      <c r="D9897" t="s">
        <v>8781</v>
      </c>
      <c r="E9897" s="363" t="s">
        <v>9739</v>
      </c>
      <c r="F9897"/>
      <c r="G9897"/>
      <c r="H9897"/>
      <c r="I9897" s="615"/>
    </row>
    <row r="9898" spans="1:9" ht="15" x14ac:dyDescent="0.25">
      <c r="A9898" s="609" t="str">
        <f t="shared" si="154"/>
        <v>3298</v>
      </c>
      <c r="B9898">
        <v>3298</v>
      </c>
      <c r="C9898" t="s">
        <v>24053</v>
      </c>
      <c r="D9898" t="s">
        <v>8781</v>
      </c>
      <c r="E9898" s="363" t="s">
        <v>9740</v>
      </c>
      <c r="F9898"/>
      <c r="G9898"/>
      <c r="H9898"/>
      <c r="I9898" s="615"/>
    </row>
    <row r="9899" spans="1:9" ht="15" x14ac:dyDescent="0.25">
      <c r="A9899" s="609" t="str">
        <f t="shared" si="154"/>
        <v>11596</v>
      </c>
      <c r="B9899">
        <v>11596</v>
      </c>
      <c r="C9899" t="s">
        <v>24054</v>
      </c>
      <c r="D9899" t="s">
        <v>8781</v>
      </c>
      <c r="E9899" s="363" t="s">
        <v>24055</v>
      </c>
      <c r="F9899"/>
      <c r="G9899"/>
      <c r="H9899"/>
      <c r="I9899" s="615"/>
    </row>
    <row r="9900" spans="1:9" ht="15" x14ac:dyDescent="0.25">
      <c r="A9900" s="609" t="str">
        <f t="shared" si="154"/>
        <v>34802</v>
      </c>
      <c r="B9900">
        <v>34802</v>
      </c>
      <c r="C9900" t="s">
        <v>24056</v>
      </c>
      <c r="D9900" t="s">
        <v>8781</v>
      </c>
      <c r="E9900" s="363" t="s">
        <v>24057</v>
      </c>
      <c r="F9900"/>
      <c r="G9900"/>
      <c r="H9900"/>
      <c r="I9900" s="615"/>
    </row>
    <row r="9901" spans="1:9" ht="15" x14ac:dyDescent="0.25">
      <c r="A9901" s="609" t="str">
        <f t="shared" si="154"/>
        <v>11588</v>
      </c>
      <c r="B9901">
        <v>11588</v>
      </c>
      <c r="C9901" t="s">
        <v>24058</v>
      </c>
      <c r="D9901" t="s">
        <v>8781</v>
      </c>
      <c r="E9901" s="363" t="s">
        <v>24059</v>
      </c>
      <c r="F9901"/>
      <c r="G9901"/>
      <c r="H9901"/>
      <c r="I9901" s="615"/>
    </row>
    <row r="9902" spans="1:9" ht="15" x14ac:dyDescent="0.25">
      <c r="A9902" s="609" t="str">
        <f t="shared" si="154"/>
        <v>34383</v>
      </c>
      <c r="B9902">
        <v>34383</v>
      </c>
      <c r="C9902" t="s">
        <v>24060</v>
      </c>
      <c r="D9902" t="s">
        <v>8781</v>
      </c>
      <c r="E9902" s="363" t="s">
        <v>24061</v>
      </c>
      <c r="F9902"/>
      <c r="G9902"/>
      <c r="H9902"/>
      <c r="I9902" s="615"/>
    </row>
    <row r="9903" spans="1:9" ht="15" x14ac:dyDescent="0.25">
      <c r="A9903" s="609" t="str">
        <f t="shared" si="154"/>
        <v>40451</v>
      </c>
      <c r="B9903">
        <v>40451</v>
      </c>
      <c r="C9903" t="s">
        <v>24062</v>
      </c>
      <c r="D9903" t="s">
        <v>8779</v>
      </c>
      <c r="E9903" s="363" t="s">
        <v>24063</v>
      </c>
      <c r="F9903"/>
      <c r="G9903"/>
      <c r="H9903"/>
      <c r="I9903" s="615"/>
    </row>
    <row r="9904" spans="1:9" ht="15" x14ac:dyDescent="0.25">
      <c r="A9904" s="609" t="str">
        <f t="shared" ref="A9904:A9967" si="155">IF(ISERROR(SEARCH("/",B9904)=6),TRIM(CLEAN(B9904)),IF(SEARCH("/",B9904)=6,IF(LEN(TRIM(CLEAN(B9904)))=7,LEFT(TRIM(CLEAN(B9904)),6)&amp;"00"&amp;RIGHT(TRIM(CLEAN(B9904)),1),LEFT(TRIM(CLEAN(B9904)),6)&amp;"0"&amp;RIGHT(TRIM(CLEAN(B9904)),2)),TRIM(CLEAN(B9904))))</f>
        <v>40453</v>
      </c>
      <c r="B9904">
        <v>40453</v>
      </c>
      <c r="C9904" t="s">
        <v>24064</v>
      </c>
      <c r="D9904" t="s">
        <v>8779</v>
      </c>
      <c r="E9904" s="363" t="s">
        <v>24065</v>
      </c>
      <c r="F9904"/>
      <c r="G9904"/>
      <c r="H9904"/>
      <c r="I9904" s="615"/>
    </row>
    <row r="9905" spans="1:9" ht="15" x14ac:dyDescent="0.25">
      <c r="A9905" s="609" t="str">
        <f t="shared" si="155"/>
        <v>40452</v>
      </c>
      <c r="B9905">
        <v>40452</v>
      </c>
      <c r="C9905" t="s">
        <v>24066</v>
      </c>
      <c r="D9905" t="s">
        <v>8779</v>
      </c>
      <c r="E9905" s="363" t="s">
        <v>19532</v>
      </c>
      <c r="F9905"/>
      <c r="G9905"/>
      <c r="H9905"/>
      <c r="I9905" s="615"/>
    </row>
    <row r="9906" spans="1:9" ht="15" x14ac:dyDescent="0.25">
      <c r="A9906" s="609" t="str">
        <f t="shared" si="155"/>
        <v>11594</v>
      </c>
      <c r="B9906">
        <v>11594</v>
      </c>
      <c r="C9906" t="s">
        <v>24067</v>
      </c>
      <c r="D9906" t="s">
        <v>8781</v>
      </c>
      <c r="E9906" s="363" t="s">
        <v>24068</v>
      </c>
      <c r="F9906"/>
      <c r="G9906"/>
      <c r="H9906"/>
      <c r="I9906" s="615"/>
    </row>
    <row r="9907" spans="1:9" ht="15" x14ac:dyDescent="0.25">
      <c r="A9907" s="609" t="str">
        <f t="shared" si="155"/>
        <v>3311</v>
      </c>
      <c r="B9907">
        <v>3311</v>
      </c>
      <c r="C9907" t="s">
        <v>24069</v>
      </c>
      <c r="D9907" t="s">
        <v>8911</v>
      </c>
      <c r="E9907" s="363" t="s">
        <v>24068</v>
      </c>
      <c r="F9907"/>
      <c r="G9907"/>
      <c r="H9907"/>
      <c r="I9907" s="615"/>
    </row>
    <row r="9908" spans="1:9" ht="15" x14ac:dyDescent="0.25">
      <c r="A9908" s="609" t="str">
        <f t="shared" si="155"/>
        <v>11599</v>
      </c>
      <c r="B9908">
        <v>11599</v>
      </c>
      <c r="C9908" t="s">
        <v>24070</v>
      </c>
      <c r="D9908" t="s">
        <v>8781</v>
      </c>
      <c r="E9908" s="363" t="s">
        <v>24071</v>
      </c>
      <c r="F9908"/>
      <c r="G9908"/>
      <c r="H9908"/>
      <c r="I9908" s="615"/>
    </row>
    <row r="9909" spans="1:9" ht="15" x14ac:dyDescent="0.25">
      <c r="A9909" s="609" t="str">
        <f t="shared" si="155"/>
        <v>11593</v>
      </c>
      <c r="B9909">
        <v>11593</v>
      </c>
      <c r="C9909" t="s">
        <v>24072</v>
      </c>
      <c r="D9909" t="s">
        <v>8781</v>
      </c>
      <c r="E9909" s="363" t="s">
        <v>24073</v>
      </c>
      <c r="F9909"/>
      <c r="G9909"/>
      <c r="H9909"/>
      <c r="I9909" s="615"/>
    </row>
    <row r="9910" spans="1:9" ht="15" x14ac:dyDescent="0.25">
      <c r="A9910" s="609" t="str">
        <f t="shared" si="155"/>
        <v>3314</v>
      </c>
      <c r="B9910">
        <v>3314</v>
      </c>
      <c r="C9910" t="s">
        <v>24074</v>
      </c>
      <c r="D9910" t="s">
        <v>8911</v>
      </c>
      <c r="E9910" s="363" t="s">
        <v>24075</v>
      </c>
      <c r="F9910"/>
      <c r="G9910"/>
      <c r="H9910"/>
      <c r="I9910" s="615"/>
    </row>
    <row r="9911" spans="1:9" ht="15" x14ac:dyDescent="0.25">
      <c r="A9911" s="609" t="str">
        <f t="shared" si="155"/>
        <v>11597</v>
      </c>
      <c r="B9911">
        <v>11597</v>
      </c>
      <c r="C9911" t="s">
        <v>24076</v>
      </c>
      <c r="D9911" t="s">
        <v>8781</v>
      </c>
      <c r="E9911" s="363" t="s">
        <v>24077</v>
      </c>
      <c r="F9911"/>
      <c r="G9911"/>
      <c r="H9911"/>
      <c r="I9911" s="615"/>
    </row>
    <row r="9912" spans="1:9" ht="15" x14ac:dyDescent="0.25">
      <c r="A9912" s="609" t="str">
        <f t="shared" si="155"/>
        <v>3309</v>
      </c>
      <c r="B9912">
        <v>3309</v>
      </c>
      <c r="C9912" t="s">
        <v>24078</v>
      </c>
      <c r="D9912" t="s">
        <v>8911</v>
      </c>
      <c r="E9912" s="363" t="s">
        <v>24055</v>
      </c>
      <c r="F9912"/>
      <c r="G9912"/>
      <c r="H9912"/>
      <c r="I9912" s="615"/>
    </row>
    <row r="9913" spans="1:9" ht="15" x14ac:dyDescent="0.25">
      <c r="A9913" s="609" t="str">
        <f t="shared" si="155"/>
        <v>34612</v>
      </c>
      <c r="B9913">
        <v>34612</v>
      </c>
      <c r="C9913" t="s">
        <v>24079</v>
      </c>
      <c r="D9913" t="s">
        <v>8781</v>
      </c>
      <c r="E9913" s="363" t="s">
        <v>24080</v>
      </c>
      <c r="F9913"/>
      <c r="G9913"/>
      <c r="H9913"/>
      <c r="I9913" s="615"/>
    </row>
    <row r="9914" spans="1:9" ht="15" x14ac:dyDescent="0.25">
      <c r="A9914" s="609" t="str">
        <f t="shared" si="155"/>
        <v>34635</v>
      </c>
      <c r="B9914">
        <v>34635</v>
      </c>
      <c r="C9914" t="s">
        <v>24081</v>
      </c>
      <c r="D9914" t="s">
        <v>8781</v>
      </c>
      <c r="E9914" s="363" t="s">
        <v>24082</v>
      </c>
      <c r="F9914"/>
      <c r="G9914"/>
      <c r="H9914"/>
      <c r="I9914" s="615"/>
    </row>
    <row r="9915" spans="1:9" ht="15" x14ac:dyDescent="0.25">
      <c r="A9915" s="609" t="str">
        <f t="shared" si="155"/>
        <v>34633</v>
      </c>
      <c r="B9915">
        <v>34633</v>
      </c>
      <c r="C9915" t="s">
        <v>24083</v>
      </c>
      <c r="D9915" t="s">
        <v>8781</v>
      </c>
      <c r="E9915" s="363" t="s">
        <v>24084</v>
      </c>
      <c r="F9915"/>
      <c r="G9915"/>
      <c r="H9915"/>
      <c r="I9915" s="615"/>
    </row>
    <row r="9916" spans="1:9" ht="15" x14ac:dyDescent="0.25">
      <c r="A9916" s="609" t="str">
        <f t="shared" si="155"/>
        <v>40440</v>
      </c>
      <c r="B9916">
        <v>40440</v>
      </c>
      <c r="C9916" t="s">
        <v>24085</v>
      </c>
      <c r="D9916" t="s">
        <v>8911</v>
      </c>
      <c r="E9916" s="363" t="s">
        <v>24086</v>
      </c>
      <c r="F9916"/>
      <c r="G9916"/>
      <c r="H9916"/>
      <c r="I9916" s="615"/>
    </row>
    <row r="9917" spans="1:9" ht="15" x14ac:dyDescent="0.25">
      <c r="A9917" s="609" t="str">
        <f t="shared" si="155"/>
        <v>40441</v>
      </c>
      <c r="B9917">
        <v>40441</v>
      </c>
      <c r="C9917" t="s">
        <v>24087</v>
      </c>
      <c r="D9917" t="s">
        <v>8911</v>
      </c>
      <c r="E9917" s="363" t="s">
        <v>24088</v>
      </c>
      <c r="F9917"/>
      <c r="G9917"/>
      <c r="H9917"/>
      <c r="I9917" s="615"/>
    </row>
    <row r="9918" spans="1:9" ht="15" x14ac:dyDescent="0.25">
      <c r="A9918" s="609" t="str">
        <f t="shared" si="155"/>
        <v>40449</v>
      </c>
      <c r="B9918">
        <v>40449</v>
      </c>
      <c r="C9918" t="s">
        <v>24089</v>
      </c>
      <c r="D9918" t="s">
        <v>8911</v>
      </c>
      <c r="E9918" s="363" t="s">
        <v>24090</v>
      </c>
      <c r="F9918"/>
      <c r="G9918"/>
      <c r="H9918"/>
      <c r="I9918" s="615"/>
    </row>
    <row r="9919" spans="1:9" ht="15" x14ac:dyDescent="0.25">
      <c r="A9919" s="609" t="str">
        <f t="shared" si="155"/>
        <v>34800</v>
      </c>
      <c r="B9919">
        <v>34800</v>
      </c>
      <c r="C9919" t="s">
        <v>24091</v>
      </c>
      <c r="D9919" t="s">
        <v>8911</v>
      </c>
      <c r="E9919" s="363" t="s">
        <v>24092</v>
      </c>
      <c r="F9919"/>
      <c r="G9919"/>
      <c r="H9919"/>
      <c r="I9919" s="615"/>
    </row>
    <row r="9920" spans="1:9" ht="15" x14ac:dyDescent="0.25">
      <c r="A9920" s="609" t="str">
        <f t="shared" si="155"/>
        <v>11592</v>
      </c>
      <c r="B9920">
        <v>11592</v>
      </c>
      <c r="C9920" t="s">
        <v>24093</v>
      </c>
      <c r="D9920" t="s">
        <v>8781</v>
      </c>
      <c r="E9920" s="363" t="s">
        <v>24075</v>
      </c>
      <c r="F9920"/>
      <c r="G9920"/>
      <c r="H9920"/>
      <c r="I9920" s="615"/>
    </row>
    <row r="9921" spans="1:9" ht="15" x14ac:dyDescent="0.25">
      <c r="A9921" s="609" t="str">
        <f t="shared" si="155"/>
        <v>40438</v>
      </c>
      <c r="B9921">
        <v>40438</v>
      </c>
      <c r="C9921" t="s">
        <v>24094</v>
      </c>
      <c r="D9921" t="s">
        <v>8911</v>
      </c>
      <c r="E9921" s="363" t="s">
        <v>24095</v>
      </c>
      <c r="F9921"/>
      <c r="G9921"/>
      <c r="H9921"/>
      <c r="I9921" s="615"/>
    </row>
    <row r="9922" spans="1:9" ht="15" x14ac:dyDescent="0.25">
      <c r="A9922" s="609" t="str">
        <f t="shared" si="155"/>
        <v>40436</v>
      </c>
      <c r="B9922">
        <v>40436</v>
      </c>
      <c r="C9922" t="s">
        <v>24096</v>
      </c>
      <c r="D9922" t="s">
        <v>8911</v>
      </c>
      <c r="E9922" s="363" t="s">
        <v>24097</v>
      </c>
      <c r="F9922"/>
      <c r="G9922"/>
      <c r="H9922"/>
      <c r="I9922" s="615"/>
    </row>
    <row r="9923" spans="1:9" ht="15" x14ac:dyDescent="0.25">
      <c r="A9923" s="609" t="str">
        <f t="shared" si="155"/>
        <v>4315</v>
      </c>
      <c r="B9923">
        <v>4315</v>
      </c>
      <c r="C9923" t="s">
        <v>24098</v>
      </c>
      <c r="D9923" t="s">
        <v>8781</v>
      </c>
      <c r="E9923" s="363" t="s">
        <v>8946</v>
      </c>
      <c r="F9923"/>
      <c r="G9923"/>
      <c r="H9923"/>
      <c r="I9923" s="615"/>
    </row>
    <row r="9924" spans="1:9" ht="15" x14ac:dyDescent="0.25">
      <c r="A9924" s="609" t="str">
        <f t="shared" si="155"/>
        <v>402</v>
      </c>
      <c r="B9924">
        <v>402</v>
      </c>
      <c r="C9924" t="s">
        <v>24099</v>
      </c>
      <c r="D9924" t="s">
        <v>8781</v>
      </c>
      <c r="E9924" s="363" t="s">
        <v>10151</v>
      </c>
      <c r="F9924"/>
      <c r="G9924"/>
      <c r="H9924"/>
      <c r="I9924" s="615"/>
    </row>
    <row r="9925" spans="1:9" ht="15" x14ac:dyDescent="0.25">
      <c r="A9925" s="609" t="str">
        <f t="shared" si="155"/>
        <v>4226</v>
      </c>
      <c r="B9925">
        <v>4226</v>
      </c>
      <c r="C9925" t="s">
        <v>24100</v>
      </c>
      <c r="D9925" t="s">
        <v>8790</v>
      </c>
      <c r="E9925" s="363" t="s">
        <v>14162</v>
      </c>
      <c r="F9925"/>
      <c r="G9925"/>
      <c r="H9925"/>
      <c r="I9925" s="615"/>
    </row>
    <row r="9926" spans="1:9" ht="15" x14ac:dyDescent="0.25">
      <c r="A9926" s="609" t="str">
        <f t="shared" si="155"/>
        <v>4222</v>
      </c>
      <c r="B9926">
        <v>4222</v>
      </c>
      <c r="C9926" t="s">
        <v>24101</v>
      </c>
      <c r="D9926" t="s">
        <v>8777</v>
      </c>
      <c r="E9926" s="363" t="s">
        <v>9197</v>
      </c>
      <c r="F9926"/>
      <c r="G9926"/>
      <c r="H9926"/>
      <c r="I9926" s="615"/>
    </row>
    <row r="9927" spans="1:9" ht="15" x14ac:dyDescent="0.25">
      <c r="A9927" s="609" t="str">
        <f t="shared" si="155"/>
        <v>34804</v>
      </c>
      <c r="B9927">
        <v>34804</v>
      </c>
      <c r="C9927" t="s">
        <v>24102</v>
      </c>
      <c r="D9927" t="s">
        <v>8779</v>
      </c>
      <c r="E9927" s="363" t="s">
        <v>9744</v>
      </c>
      <c r="F9927"/>
      <c r="G9927"/>
      <c r="H9927"/>
      <c r="I9927" s="615"/>
    </row>
    <row r="9928" spans="1:9" ht="15" x14ac:dyDescent="0.25">
      <c r="A9928" s="609" t="str">
        <f t="shared" si="155"/>
        <v>4013</v>
      </c>
      <c r="B9928">
        <v>4013</v>
      </c>
      <c r="C9928" t="s">
        <v>24103</v>
      </c>
      <c r="D9928" t="s">
        <v>8779</v>
      </c>
      <c r="E9928" s="363" t="s">
        <v>9651</v>
      </c>
      <c r="F9928"/>
      <c r="G9928"/>
      <c r="H9928"/>
      <c r="I9928" s="615"/>
    </row>
    <row r="9929" spans="1:9" ht="15" x14ac:dyDescent="0.25">
      <c r="A9929" s="609" t="str">
        <f t="shared" si="155"/>
        <v>4011</v>
      </c>
      <c r="B9929">
        <v>4011</v>
      </c>
      <c r="C9929" t="s">
        <v>24104</v>
      </c>
      <c r="D9929" t="s">
        <v>8779</v>
      </c>
      <c r="E9929" s="363" t="s">
        <v>9187</v>
      </c>
      <c r="F9929"/>
      <c r="G9929"/>
      <c r="H9929"/>
      <c r="I9929" s="615"/>
    </row>
    <row r="9930" spans="1:9" ht="15" x14ac:dyDescent="0.25">
      <c r="A9930" s="609" t="str">
        <f t="shared" si="155"/>
        <v>4021</v>
      </c>
      <c r="B9930">
        <v>4021</v>
      </c>
      <c r="C9930" t="s">
        <v>24105</v>
      </c>
      <c r="D9930" t="s">
        <v>8779</v>
      </c>
      <c r="E9930" s="363" t="s">
        <v>8868</v>
      </c>
      <c r="F9930"/>
      <c r="G9930"/>
      <c r="H9930"/>
      <c r="I9930" s="615"/>
    </row>
    <row r="9931" spans="1:9" ht="15" x14ac:dyDescent="0.25">
      <c r="A9931" s="609" t="str">
        <f t="shared" si="155"/>
        <v>4019</v>
      </c>
      <c r="B9931">
        <v>4019</v>
      </c>
      <c r="C9931" t="s">
        <v>24106</v>
      </c>
      <c r="D9931" t="s">
        <v>8779</v>
      </c>
      <c r="E9931" s="363" t="s">
        <v>9612</v>
      </c>
      <c r="F9931"/>
      <c r="G9931"/>
      <c r="H9931"/>
      <c r="I9931" s="615"/>
    </row>
    <row r="9932" spans="1:9" ht="15" x14ac:dyDescent="0.25">
      <c r="A9932" s="609" t="str">
        <f t="shared" si="155"/>
        <v>4012</v>
      </c>
      <c r="B9932">
        <v>4012</v>
      </c>
      <c r="C9932" t="s">
        <v>24107</v>
      </c>
      <c r="D9932" t="s">
        <v>8779</v>
      </c>
      <c r="E9932" s="363" t="s">
        <v>9552</v>
      </c>
      <c r="F9932"/>
      <c r="G9932"/>
      <c r="H9932"/>
      <c r="I9932" s="615"/>
    </row>
    <row r="9933" spans="1:9" ht="15" x14ac:dyDescent="0.25">
      <c r="A9933" s="609" t="str">
        <f t="shared" si="155"/>
        <v>4020</v>
      </c>
      <c r="B9933">
        <v>4020</v>
      </c>
      <c r="C9933" t="s">
        <v>24108</v>
      </c>
      <c r="D9933" t="s">
        <v>8779</v>
      </c>
      <c r="E9933" s="363" t="s">
        <v>9389</v>
      </c>
      <c r="F9933"/>
      <c r="G9933"/>
      <c r="H9933"/>
      <c r="I9933" s="615"/>
    </row>
    <row r="9934" spans="1:9" ht="15" x14ac:dyDescent="0.25">
      <c r="A9934" s="609" t="str">
        <f t="shared" si="155"/>
        <v>4018</v>
      </c>
      <c r="B9934">
        <v>4018</v>
      </c>
      <c r="C9934" t="s">
        <v>24109</v>
      </c>
      <c r="D9934" t="s">
        <v>8779</v>
      </c>
      <c r="E9934" s="363" t="s">
        <v>13535</v>
      </c>
      <c r="F9934"/>
      <c r="G9934"/>
      <c r="H9934"/>
      <c r="I9934" s="615"/>
    </row>
    <row r="9935" spans="1:9" ht="15" x14ac:dyDescent="0.25">
      <c r="A9935" s="609" t="str">
        <f t="shared" si="155"/>
        <v>36498</v>
      </c>
      <c r="B9935">
        <v>36498</v>
      </c>
      <c r="C9935" t="s">
        <v>24110</v>
      </c>
      <c r="D9935" t="s">
        <v>8781</v>
      </c>
      <c r="E9935" s="363" t="s">
        <v>24111</v>
      </c>
      <c r="F9935"/>
      <c r="G9935"/>
      <c r="H9935"/>
      <c r="I9935" s="615"/>
    </row>
    <row r="9936" spans="1:9" ht="15" x14ac:dyDescent="0.25">
      <c r="A9936" s="609" t="str">
        <f t="shared" si="155"/>
        <v>12872</v>
      </c>
      <c r="B9936">
        <v>12872</v>
      </c>
      <c r="C9936" t="s">
        <v>24112</v>
      </c>
      <c r="D9936" t="s">
        <v>8786</v>
      </c>
      <c r="E9936" s="363" t="s">
        <v>9193</v>
      </c>
      <c r="F9936"/>
      <c r="G9936"/>
      <c r="H9936"/>
      <c r="I9936" s="615"/>
    </row>
    <row r="9937" spans="1:9" ht="15" x14ac:dyDescent="0.25">
      <c r="A9937" s="609" t="str">
        <f t="shared" si="155"/>
        <v>41075</v>
      </c>
      <c r="B9937">
        <v>41075</v>
      </c>
      <c r="C9937" t="s">
        <v>24113</v>
      </c>
      <c r="D9937" t="s">
        <v>8914</v>
      </c>
      <c r="E9937" s="363" t="s">
        <v>32047</v>
      </c>
      <c r="F9937"/>
      <c r="G9937"/>
      <c r="H9937"/>
      <c r="I9937" s="615"/>
    </row>
    <row r="9938" spans="1:9" ht="15" x14ac:dyDescent="0.25">
      <c r="A9938" s="609" t="str">
        <f t="shared" si="155"/>
        <v>3315</v>
      </c>
      <c r="B9938">
        <v>3315</v>
      </c>
      <c r="C9938" t="s">
        <v>24115</v>
      </c>
      <c r="D9938" t="s">
        <v>8790</v>
      </c>
      <c r="E9938" s="363" t="s">
        <v>11429</v>
      </c>
      <c r="F9938"/>
      <c r="G9938"/>
      <c r="H9938"/>
      <c r="I9938" s="615"/>
    </row>
    <row r="9939" spans="1:9" ht="15" x14ac:dyDescent="0.25">
      <c r="A9939" s="609" t="str">
        <f t="shared" si="155"/>
        <v>36870</v>
      </c>
      <c r="B9939">
        <v>36870</v>
      </c>
      <c r="C9939" t="s">
        <v>24116</v>
      </c>
      <c r="D9939" t="s">
        <v>8790</v>
      </c>
      <c r="E9939" s="363" t="s">
        <v>8969</v>
      </c>
      <c r="F9939"/>
      <c r="G9939"/>
      <c r="H9939"/>
      <c r="I9939" s="615"/>
    </row>
    <row r="9940" spans="1:9" ht="15" x14ac:dyDescent="0.25">
      <c r="A9940" s="609" t="str">
        <f t="shared" si="155"/>
        <v>5092</v>
      </c>
      <c r="B9940">
        <v>5092</v>
      </c>
      <c r="C9940" t="s">
        <v>24117</v>
      </c>
      <c r="D9940" t="s">
        <v>9014</v>
      </c>
      <c r="E9940" s="363" t="s">
        <v>9845</v>
      </c>
      <c r="F9940"/>
      <c r="G9940"/>
      <c r="H9940"/>
      <c r="I9940" s="615"/>
    </row>
    <row r="9941" spans="1:9" ht="15" x14ac:dyDescent="0.25">
      <c r="A9941" s="609" t="str">
        <f t="shared" si="155"/>
        <v>11462</v>
      </c>
      <c r="B9941">
        <v>11462</v>
      </c>
      <c r="C9941" t="s">
        <v>24118</v>
      </c>
      <c r="D9941" t="s">
        <v>9014</v>
      </c>
      <c r="E9941" s="363" t="s">
        <v>19339</v>
      </c>
      <c r="F9941"/>
      <c r="G9941"/>
      <c r="H9941"/>
      <c r="I9941" s="615"/>
    </row>
    <row r="9942" spans="1:9" ht="15" x14ac:dyDescent="0.25">
      <c r="A9942" s="609" t="str">
        <f t="shared" si="155"/>
        <v>36529</v>
      </c>
      <c r="B9942">
        <v>36529</v>
      </c>
      <c r="C9942" t="s">
        <v>24119</v>
      </c>
      <c r="D9942" t="s">
        <v>8781</v>
      </c>
      <c r="E9942" s="363" t="s">
        <v>24120</v>
      </c>
      <c r="F9942"/>
      <c r="G9942"/>
      <c r="H9942"/>
      <c r="I9942" s="615"/>
    </row>
    <row r="9943" spans="1:9" ht="15" x14ac:dyDescent="0.25">
      <c r="A9943" s="609" t="str">
        <f t="shared" si="155"/>
        <v>3318</v>
      </c>
      <c r="B9943">
        <v>3318</v>
      </c>
      <c r="C9943" t="s">
        <v>24121</v>
      </c>
      <c r="D9943" t="s">
        <v>8781</v>
      </c>
      <c r="E9943" s="363" t="s">
        <v>24122</v>
      </c>
      <c r="F9943"/>
      <c r="G9943"/>
      <c r="H9943"/>
      <c r="I9943" s="615"/>
    </row>
    <row r="9944" spans="1:9" ht="15" x14ac:dyDescent="0.25">
      <c r="A9944" s="609" t="str">
        <f t="shared" si="155"/>
        <v>3324</v>
      </c>
      <c r="B9944">
        <v>3324</v>
      </c>
      <c r="C9944" t="s">
        <v>24123</v>
      </c>
      <c r="D9944" t="s">
        <v>8779</v>
      </c>
      <c r="E9944" s="363" t="s">
        <v>10295</v>
      </c>
      <c r="F9944"/>
      <c r="G9944"/>
      <c r="H9944"/>
      <c r="I9944" s="615"/>
    </row>
    <row r="9945" spans="1:9" ht="15" x14ac:dyDescent="0.25">
      <c r="A9945" s="609" t="str">
        <f t="shared" si="155"/>
        <v>3322</v>
      </c>
      <c r="B9945">
        <v>3322</v>
      </c>
      <c r="C9945" t="s">
        <v>24124</v>
      </c>
      <c r="D9945" t="s">
        <v>8779</v>
      </c>
      <c r="E9945" s="363" t="s">
        <v>10426</v>
      </c>
      <c r="F9945"/>
      <c r="G9945"/>
      <c r="H9945"/>
      <c r="I9945" s="615"/>
    </row>
    <row r="9946" spans="1:9" ht="15" x14ac:dyDescent="0.25">
      <c r="A9946" s="609" t="str">
        <f t="shared" si="155"/>
        <v>5076</v>
      </c>
      <c r="B9946">
        <v>5076</v>
      </c>
      <c r="C9946" t="s">
        <v>24125</v>
      </c>
      <c r="D9946" t="s">
        <v>8790</v>
      </c>
      <c r="E9946" s="363" t="s">
        <v>16705</v>
      </c>
      <c r="F9946"/>
      <c r="G9946"/>
      <c r="H9946"/>
      <c r="I9946" s="615"/>
    </row>
    <row r="9947" spans="1:9" ht="15" x14ac:dyDescent="0.25">
      <c r="A9947" s="609" t="str">
        <f t="shared" si="155"/>
        <v>5077</v>
      </c>
      <c r="B9947">
        <v>5077</v>
      </c>
      <c r="C9947" t="s">
        <v>24126</v>
      </c>
      <c r="D9947" t="s">
        <v>8790</v>
      </c>
      <c r="E9947" s="363" t="s">
        <v>23889</v>
      </c>
      <c r="F9947"/>
      <c r="G9947"/>
      <c r="H9947"/>
      <c r="I9947" s="615"/>
    </row>
    <row r="9948" spans="1:9" ht="15" x14ac:dyDescent="0.25">
      <c r="A9948" s="609" t="str">
        <f t="shared" si="155"/>
        <v>11837</v>
      </c>
      <c r="B9948">
        <v>11837</v>
      </c>
      <c r="C9948" t="s">
        <v>24127</v>
      </c>
      <c r="D9948" t="s">
        <v>8781</v>
      </c>
      <c r="E9948" s="363" t="s">
        <v>10229</v>
      </c>
      <c r="F9948"/>
      <c r="G9948"/>
      <c r="H9948"/>
      <c r="I9948" s="615"/>
    </row>
    <row r="9949" spans="1:9" ht="15" x14ac:dyDescent="0.25">
      <c r="A9949" s="609" t="str">
        <f t="shared" si="155"/>
        <v>38055</v>
      </c>
      <c r="B9949">
        <v>38055</v>
      </c>
      <c r="C9949" t="s">
        <v>24128</v>
      </c>
      <c r="D9949" t="s">
        <v>8781</v>
      </c>
      <c r="E9949" s="363" t="s">
        <v>9895</v>
      </c>
      <c r="F9949"/>
      <c r="G9949"/>
      <c r="H9949"/>
      <c r="I9949" s="615"/>
    </row>
    <row r="9950" spans="1:9" ht="15" x14ac:dyDescent="0.25">
      <c r="A9950" s="609" t="str">
        <f t="shared" si="155"/>
        <v>415</v>
      </c>
      <c r="B9950">
        <v>415</v>
      </c>
      <c r="C9950" t="s">
        <v>24129</v>
      </c>
      <c r="D9950" t="s">
        <v>8781</v>
      </c>
      <c r="E9950" s="363" t="s">
        <v>10079</v>
      </c>
      <c r="F9950"/>
      <c r="G9950"/>
      <c r="H9950"/>
      <c r="I9950" s="615"/>
    </row>
    <row r="9951" spans="1:9" ht="15" x14ac:dyDescent="0.25">
      <c r="A9951" s="609" t="str">
        <f t="shared" si="155"/>
        <v>416</v>
      </c>
      <c r="B9951">
        <v>416</v>
      </c>
      <c r="C9951" t="s">
        <v>24130</v>
      </c>
      <c r="D9951" t="s">
        <v>8781</v>
      </c>
      <c r="E9951" s="363" t="s">
        <v>14511</v>
      </c>
      <c r="F9951"/>
      <c r="G9951"/>
      <c r="H9951"/>
      <c r="I9951" s="615"/>
    </row>
    <row r="9952" spans="1:9" ht="15" x14ac:dyDescent="0.25">
      <c r="A9952" s="609" t="str">
        <f t="shared" si="155"/>
        <v>425</v>
      </c>
      <c r="B9952">
        <v>425</v>
      </c>
      <c r="C9952" t="s">
        <v>24131</v>
      </c>
      <c r="D9952" t="s">
        <v>8781</v>
      </c>
      <c r="E9952" s="363" t="s">
        <v>9443</v>
      </c>
      <c r="F9952"/>
      <c r="G9952"/>
      <c r="H9952"/>
      <c r="I9952" s="615"/>
    </row>
    <row r="9953" spans="1:9" ht="15" x14ac:dyDescent="0.25">
      <c r="A9953" s="609" t="str">
        <f t="shared" si="155"/>
        <v>426</v>
      </c>
      <c r="B9953">
        <v>426</v>
      </c>
      <c r="C9953" t="s">
        <v>24132</v>
      </c>
      <c r="D9953" t="s">
        <v>8781</v>
      </c>
      <c r="E9953" s="363" t="s">
        <v>18011</v>
      </c>
      <c r="F9953"/>
      <c r="G9953"/>
      <c r="H9953"/>
      <c r="I9953" s="615"/>
    </row>
    <row r="9954" spans="1:9" ht="15" x14ac:dyDescent="0.25">
      <c r="A9954" s="609" t="str">
        <f t="shared" si="155"/>
        <v>38056</v>
      </c>
      <c r="B9954">
        <v>38056</v>
      </c>
      <c r="C9954" t="s">
        <v>24133</v>
      </c>
      <c r="D9954" t="s">
        <v>8781</v>
      </c>
      <c r="E9954" s="363" t="s">
        <v>9258</v>
      </c>
      <c r="F9954"/>
      <c r="G9954"/>
      <c r="H9954"/>
      <c r="I9954" s="615"/>
    </row>
    <row r="9955" spans="1:9" ht="15" x14ac:dyDescent="0.25">
      <c r="A9955" s="609" t="str">
        <f t="shared" si="155"/>
        <v>1564</v>
      </c>
      <c r="B9955">
        <v>1564</v>
      </c>
      <c r="C9955" t="s">
        <v>24134</v>
      </c>
      <c r="D9955" t="s">
        <v>8781</v>
      </c>
      <c r="E9955" s="363" t="s">
        <v>9104</v>
      </c>
      <c r="F9955"/>
      <c r="G9955"/>
      <c r="H9955"/>
      <c r="I9955" s="615"/>
    </row>
    <row r="9956" spans="1:9" ht="15" x14ac:dyDescent="0.25">
      <c r="A9956" s="609" t="str">
        <f t="shared" si="155"/>
        <v>11032</v>
      </c>
      <c r="B9956">
        <v>11032</v>
      </c>
      <c r="C9956" t="s">
        <v>24135</v>
      </c>
      <c r="D9956" t="s">
        <v>8781</v>
      </c>
      <c r="E9956" s="363" t="s">
        <v>9964</v>
      </c>
      <c r="F9956"/>
      <c r="G9956"/>
      <c r="H9956"/>
      <c r="I9956" s="615"/>
    </row>
    <row r="9957" spans="1:9" ht="15" x14ac:dyDescent="0.25">
      <c r="A9957" s="609" t="str">
        <f t="shared" si="155"/>
        <v>36786</v>
      </c>
      <c r="B9957">
        <v>36786</v>
      </c>
      <c r="C9957" t="s">
        <v>24136</v>
      </c>
      <c r="D9957" t="s">
        <v>9757</v>
      </c>
      <c r="E9957" s="363" t="s">
        <v>24137</v>
      </c>
      <c r="F9957"/>
      <c r="G9957"/>
      <c r="H9957"/>
      <c r="I9957" s="615"/>
    </row>
    <row r="9958" spans="1:9" ht="15" x14ac:dyDescent="0.25">
      <c r="A9958" s="609" t="str">
        <f t="shared" si="155"/>
        <v>36785</v>
      </c>
      <c r="B9958">
        <v>36785</v>
      </c>
      <c r="C9958" t="s">
        <v>24138</v>
      </c>
      <c r="D9958" t="s">
        <v>9757</v>
      </c>
      <c r="E9958" s="363" t="s">
        <v>24139</v>
      </c>
      <c r="F9958"/>
      <c r="G9958"/>
      <c r="H9958"/>
      <c r="I9958" s="615"/>
    </row>
    <row r="9959" spans="1:9" ht="15" x14ac:dyDescent="0.25">
      <c r="A9959" s="609" t="str">
        <f t="shared" si="155"/>
        <v>36782</v>
      </c>
      <c r="B9959">
        <v>36782</v>
      </c>
      <c r="C9959" t="s">
        <v>24140</v>
      </c>
      <c r="D9959" t="s">
        <v>9757</v>
      </c>
      <c r="E9959" s="363" t="s">
        <v>24141</v>
      </c>
      <c r="F9959"/>
      <c r="G9959"/>
      <c r="H9959"/>
      <c r="I9959" s="615"/>
    </row>
    <row r="9960" spans="1:9" ht="15" x14ac:dyDescent="0.25">
      <c r="A9960" s="609" t="str">
        <f t="shared" si="155"/>
        <v>25930</v>
      </c>
      <c r="B9960">
        <v>25930</v>
      </c>
      <c r="C9960" t="s">
        <v>24142</v>
      </c>
      <c r="D9960" t="s">
        <v>9757</v>
      </c>
      <c r="E9960" s="363" t="s">
        <v>24143</v>
      </c>
      <c r="F9960"/>
      <c r="G9960"/>
      <c r="H9960"/>
      <c r="I9960" s="615"/>
    </row>
    <row r="9961" spans="1:9" ht="15" x14ac:dyDescent="0.25">
      <c r="A9961" s="609" t="str">
        <f t="shared" si="155"/>
        <v>4824</v>
      </c>
      <c r="B9961">
        <v>4824</v>
      </c>
      <c r="C9961" t="s">
        <v>24144</v>
      </c>
      <c r="D9961" t="s">
        <v>8790</v>
      </c>
      <c r="E9961" s="363" t="s">
        <v>9635</v>
      </c>
      <c r="F9961"/>
      <c r="G9961"/>
      <c r="H9961"/>
      <c r="I9961" s="615"/>
    </row>
    <row r="9962" spans="1:9" ht="15" x14ac:dyDescent="0.25">
      <c r="A9962" s="609" t="str">
        <f t="shared" si="155"/>
        <v>11795</v>
      </c>
      <c r="B9962">
        <v>11795</v>
      </c>
      <c r="C9962" t="s">
        <v>24145</v>
      </c>
      <c r="D9962" t="s">
        <v>8779</v>
      </c>
      <c r="E9962" s="363" t="s">
        <v>18592</v>
      </c>
      <c r="F9962"/>
      <c r="G9962"/>
      <c r="H9962"/>
      <c r="I9962" s="615"/>
    </row>
    <row r="9963" spans="1:9" ht="15" x14ac:dyDescent="0.25">
      <c r="A9963" s="609" t="str">
        <f t="shared" si="155"/>
        <v>134</v>
      </c>
      <c r="B9963">
        <v>134</v>
      </c>
      <c r="C9963" t="s">
        <v>24146</v>
      </c>
      <c r="D9963" t="s">
        <v>8790</v>
      </c>
      <c r="E9963" s="363" t="s">
        <v>22125</v>
      </c>
      <c r="F9963"/>
      <c r="G9963"/>
      <c r="H9963"/>
      <c r="I9963" s="615"/>
    </row>
    <row r="9964" spans="1:9" ht="15" x14ac:dyDescent="0.25">
      <c r="A9964" s="609" t="str">
        <f t="shared" si="155"/>
        <v>4229</v>
      </c>
      <c r="B9964">
        <v>4229</v>
      </c>
      <c r="C9964" t="s">
        <v>24147</v>
      </c>
      <c r="D9964" t="s">
        <v>8790</v>
      </c>
      <c r="E9964" s="363" t="s">
        <v>24148</v>
      </c>
      <c r="F9964"/>
      <c r="G9964"/>
      <c r="H9964"/>
      <c r="I9964" s="615"/>
    </row>
    <row r="9965" spans="1:9" ht="15" x14ac:dyDescent="0.25">
      <c r="A9965" s="609" t="str">
        <f t="shared" si="155"/>
        <v>11244</v>
      </c>
      <c r="B9965">
        <v>11244</v>
      </c>
      <c r="C9965" t="s">
        <v>24149</v>
      </c>
      <c r="D9965" t="s">
        <v>8781</v>
      </c>
      <c r="E9965" s="363" t="s">
        <v>24150</v>
      </c>
      <c r="F9965"/>
      <c r="G9965"/>
      <c r="H9965"/>
      <c r="I9965" s="615"/>
    </row>
    <row r="9966" spans="1:9" ht="15" x14ac:dyDescent="0.25">
      <c r="A9966" s="609" t="str">
        <f t="shared" si="155"/>
        <v>11245</v>
      </c>
      <c r="B9966">
        <v>11245</v>
      </c>
      <c r="C9966" t="s">
        <v>24151</v>
      </c>
      <c r="D9966" t="s">
        <v>8781</v>
      </c>
      <c r="E9966" s="363" t="s">
        <v>24152</v>
      </c>
      <c r="F9966"/>
      <c r="G9966"/>
      <c r="H9966"/>
      <c r="I9966" s="615"/>
    </row>
    <row r="9967" spans="1:9" ht="15" x14ac:dyDescent="0.25">
      <c r="A9967" s="609" t="str">
        <f t="shared" si="155"/>
        <v>11235</v>
      </c>
      <c r="B9967">
        <v>11235</v>
      </c>
      <c r="C9967" t="s">
        <v>24153</v>
      </c>
      <c r="D9967" t="s">
        <v>8781</v>
      </c>
      <c r="E9967" s="363" t="s">
        <v>18982</v>
      </c>
      <c r="F9967"/>
      <c r="G9967"/>
      <c r="H9967"/>
      <c r="I9967" s="615"/>
    </row>
    <row r="9968" spans="1:9" ht="15" x14ac:dyDescent="0.25">
      <c r="A9968" s="609" t="str">
        <f t="shared" ref="A9968:A10031" si="156">IF(ISERROR(SEARCH("/",B9968)=6),TRIM(CLEAN(B9968)),IF(SEARCH("/",B9968)=6,IF(LEN(TRIM(CLEAN(B9968)))=7,LEFT(TRIM(CLEAN(B9968)),6)&amp;"00"&amp;RIGHT(TRIM(CLEAN(B9968)),1),LEFT(TRIM(CLEAN(B9968)),6)&amp;"0"&amp;RIGHT(TRIM(CLEAN(B9968)),2)),TRIM(CLEAN(B9968))))</f>
        <v>11236</v>
      </c>
      <c r="B9968">
        <v>11236</v>
      </c>
      <c r="C9968" t="s">
        <v>24154</v>
      </c>
      <c r="D9968" t="s">
        <v>8781</v>
      </c>
      <c r="E9968" s="363" t="s">
        <v>24155</v>
      </c>
      <c r="F9968"/>
      <c r="G9968"/>
      <c r="H9968"/>
      <c r="I9968" s="615"/>
    </row>
    <row r="9969" spans="1:9" ht="15" x14ac:dyDescent="0.25">
      <c r="A9969" s="609" t="str">
        <f t="shared" si="156"/>
        <v>11731</v>
      </c>
      <c r="B9969">
        <v>11731</v>
      </c>
      <c r="C9969" t="s">
        <v>24156</v>
      </c>
      <c r="D9969" t="s">
        <v>8781</v>
      </c>
      <c r="E9969" s="363" t="s">
        <v>18159</v>
      </c>
      <c r="F9969"/>
      <c r="G9969"/>
      <c r="H9969"/>
      <c r="I9969" s="615"/>
    </row>
    <row r="9970" spans="1:9" ht="15" x14ac:dyDescent="0.25">
      <c r="A9970" s="609" t="str">
        <f t="shared" si="156"/>
        <v>11732</v>
      </c>
      <c r="B9970">
        <v>11732</v>
      </c>
      <c r="C9970" t="s">
        <v>24157</v>
      </c>
      <c r="D9970" t="s">
        <v>8781</v>
      </c>
      <c r="E9970" s="363" t="s">
        <v>9316</v>
      </c>
      <c r="F9970"/>
      <c r="G9970"/>
      <c r="H9970"/>
      <c r="I9970" s="615"/>
    </row>
    <row r="9971" spans="1:9" ht="15" x14ac:dyDescent="0.25">
      <c r="A9971" s="609" t="str">
        <f t="shared" si="156"/>
        <v>36494</v>
      </c>
      <c r="B9971">
        <v>36494</v>
      </c>
      <c r="C9971" t="s">
        <v>24158</v>
      </c>
      <c r="D9971" t="s">
        <v>8781</v>
      </c>
      <c r="E9971" s="363" t="s">
        <v>24159</v>
      </c>
      <c r="F9971"/>
      <c r="G9971"/>
      <c r="H9971"/>
      <c r="I9971" s="615"/>
    </row>
    <row r="9972" spans="1:9" ht="15" x14ac:dyDescent="0.25">
      <c r="A9972" s="609" t="str">
        <f t="shared" si="156"/>
        <v>36493</v>
      </c>
      <c r="B9972">
        <v>36493</v>
      </c>
      <c r="C9972" t="s">
        <v>24160</v>
      </c>
      <c r="D9972" t="s">
        <v>8781</v>
      </c>
      <c r="E9972" s="363" t="s">
        <v>24161</v>
      </c>
      <c r="F9972"/>
      <c r="G9972"/>
      <c r="H9972"/>
      <c r="I9972" s="615"/>
    </row>
    <row r="9973" spans="1:9" ht="15" x14ac:dyDescent="0.25">
      <c r="A9973" s="609" t="str">
        <f t="shared" si="156"/>
        <v>36492</v>
      </c>
      <c r="B9973">
        <v>36492</v>
      </c>
      <c r="C9973" t="s">
        <v>24162</v>
      </c>
      <c r="D9973" t="s">
        <v>8781</v>
      </c>
      <c r="E9973" s="363" t="s">
        <v>24163</v>
      </c>
      <c r="F9973"/>
      <c r="G9973"/>
      <c r="H9973"/>
      <c r="I9973" s="615"/>
    </row>
    <row r="9974" spans="1:9" ht="15" x14ac:dyDescent="0.25">
      <c r="A9974" s="609" t="str">
        <f t="shared" si="156"/>
        <v>13333</v>
      </c>
      <c r="B9974">
        <v>13333</v>
      </c>
      <c r="C9974" t="s">
        <v>24164</v>
      </c>
      <c r="D9974" t="s">
        <v>8781</v>
      </c>
      <c r="E9974" s="363" t="s">
        <v>24165</v>
      </c>
      <c r="F9974"/>
      <c r="G9974"/>
      <c r="H9974"/>
      <c r="I9974" s="615"/>
    </row>
    <row r="9975" spans="1:9" ht="15" x14ac:dyDescent="0.25">
      <c r="A9975" s="609" t="str">
        <f t="shared" si="156"/>
        <v>13533</v>
      </c>
      <c r="B9975">
        <v>13533</v>
      </c>
      <c r="C9975" t="s">
        <v>24166</v>
      </c>
      <c r="D9975" t="s">
        <v>8781</v>
      </c>
      <c r="E9975" s="363" t="s">
        <v>24167</v>
      </c>
      <c r="F9975"/>
      <c r="G9975"/>
      <c r="H9975"/>
      <c r="I9975" s="615"/>
    </row>
    <row r="9976" spans="1:9" ht="15" x14ac:dyDescent="0.25">
      <c r="A9976" s="609" t="str">
        <f t="shared" si="156"/>
        <v>36499</v>
      </c>
      <c r="B9976">
        <v>36499</v>
      </c>
      <c r="C9976" t="s">
        <v>24168</v>
      </c>
      <c r="D9976" t="s">
        <v>8781</v>
      </c>
      <c r="E9976" s="363" t="s">
        <v>24169</v>
      </c>
      <c r="F9976"/>
      <c r="G9976"/>
      <c r="H9976"/>
      <c r="I9976" s="615"/>
    </row>
    <row r="9977" spans="1:9" ht="15" x14ac:dyDescent="0.25">
      <c r="A9977" s="609" t="str">
        <f t="shared" si="156"/>
        <v>39585</v>
      </c>
      <c r="B9977">
        <v>39585</v>
      </c>
      <c r="C9977" t="s">
        <v>24170</v>
      </c>
      <c r="D9977" t="s">
        <v>8781</v>
      </c>
      <c r="E9977" s="363" t="s">
        <v>24171</v>
      </c>
      <c r="F9977"/>
      <c r="G9977"/>
      <c r="H9977"/>
      <c r="I9977" s="615"/>
    </row>
    <row r="9978" spans="1:9" ht="15" x14ac:dyDescent="0.25">
      <c r="A9978" s="609" t="str">
        <f t="shared" si="156"/>
        <v>39586</v>
      </c>
      <c r="B9978">
        <v>39586</v>
      </c>
      <c r="C9978" t="s">
        <v>24172</v>
      </c>
      <c r="D9978" t="s">
        <v>8781</v>
      </c>
      <c r="E9978" s="363" t="s">
        <v>24173</v>
      </c>
      <c r="F9978"/>
      <c r="G9978"/>
      <c r="H9978"/>
      <c r="I9978" s="615"/>
    </row>
    <row r="9979" spans="1:9" ht="15" x14ac:dyDescent="0.25">
      <c r="A9979" s="609" t="str">
        <f t="shared" si="156"/>
        <v>39587</v>
      </c>
      <c r="B9979">
        <v>39587</v>
      </c>
      <c r="C9979" t="s">
        <v>24174</v>
      </c>
      <c r="D9979" t="s">
        <v>8781</v>
      </c>
      <c r="E9979" s="363" t="s">
        <v>24175</v>
      </c>
      <c r="F9979"/>
      <c r="G9979"/>
      <c r="H9979"/>
      <c r="I9979" s="615"/>
    </row>
    <row r="9980" spans="1:9" ht="15" x14ac:dyDescent="0.25">
      <c r="A9980" s="609" t="str">
        <f t="shared" si="156"/>
        <v>39588</v>
      </c>
      <c r="B9980">
        <v>39588</v>
      </c>
      <c r="C9980" t="s">
        <v>24176</v>
      </c>
      <c r="D9980" t="s">
        <v>8781</v>
      </c>
      <c r="E9980" s="363" t="s">
        <v>24177</v>
      </c>
      <c r="F9980"/>
      <c r="G9980"/>
      <c r="H9980"/>
      <c r="I9980" s="615"/>
    </row>
    <row r="9981" spans="1:9" ht="15" x14ac:dyDescent="0.25">
      <c r="A9981" s="609" t="str">
        <f t="shared" si="156"/>
        <v>39584</v>
      </c>
      <c r="B9981">
        <v>39584</v>
      </c>
      <c r="C9981" t="s">
        <v>24178</v>
      </c>
      <c r="D9981" t="s">
        <v>8781</v>
      </c>
      <c r="E9981" s="363" t="s">
        <v>24179</v>
      </c>
      <c r="F9981"/>
      <c r="G9981"/>
      <c r="H9981"/>
      <c r="I9981" s="615"/>
    </row>
    <row r="9982" spans="1:9" ht="15" x14ac:dyDescent="0.25">
      <c r="A9982" s="609" t="str">
        <f t="shared" si="156"/>
        <v>39590</v>
      </c>
      <c r="B9982">
        <v>39590</v>
      </c>
      <c r="C9982" t="s">
        <v>24180</v>
      </c>
      <c r="D9982" t="s">
        <v>8781</v>
      </c>
      <c r="E9982" s="363" t="s">
        <v>24181</v>
      </c>
      <c r="F9982"/>
      <c r="G9982"/>
      <c r="H9982"/>
      <c r="I9982" s="615"/>
    </row>
    <row r="9983" spans="1:9" ht="15" x14ac:dyDescent="0.25">
      <c r="A9983" s="609" t="str">
        <f t="shared" si="156"/>
        <v>39592</v>
      </c>
      <c r="B9983">
        <v>39592</v>
      </c>
      <c r="C9983" t="s">
        <v>24182</v>
      </c>
      <c r="D9983" t="s">
        <v>8781</v>
      </c>
      <c r="E9983" s="363" t="s">
        <v>24183</v>
      </c>
      <c r="F9983"/>
      <c r="G9983"/>
      <c r="H9983"/>
      <c r="I9983" s="615"/>
    </row>
    <row r="9984" spans="1:9" ht="15" x14ac:dyDescent="0.25">
      <c r="A9984" s="609" t="str">
        <f t="shared" si="156"/>
        <v>39593</v>
      </c>
      <c r="B9984">
        <v>39593</v>
      </c>
      <c r="C9984" t="s">
        <v>24184</v>
      </c>
      <c r="D9984" t="s">
        <v>8781</v>
      </c>
      <c r="E9984" s="363" t="s">
        <v>24175</v>
      </c>
      <c r="F9984"/>
      <c r="G9984"/>
      <c r="H9984"/>
      <c r="I9984" s="615"/>
    </row>
    <row r="9985" spans="1:9" ht="15" x14ac:dyDescent="0.25">
      <c r="A9985" s="609" t="str">
        <f t="shared" si="156"/>
        <v>14254</v>
      </c>
      <c r="B9985">
        <v>14254</v>
      </c>
      <c r="C9985" t="s">
        <v>24185</v>
      </c>
      <c r="D9985" t="s">
        <v>8781</v>
      </c>
      <c r="E9985" s="363" t="s">
        <v>24186</v>
      </c>
      <c r="F9985"/>
      <c r="G9985"/>
      <c r="H9985"/>
      <c r="I9985" s="615"/>
    </row>
    <row r="9986" spans="1:9" ht="15" x14ac:dyDescent="0.25">
      <c r="A9986" s="609" t="str">
        <f t="shared" si="156"/>
        <v>25987</v>
      </c>
      <c r="B9986">
        <v>25987</v>
      </c>
      <c r="C9986" t="s">
        <v>24187</v>
      </c>
      <c r="D9986" t="s">
        <v>8781</v>
      </c>
      <c r="E9986" s="363" t="s">
        <v>24188</v>
      </c>
      <c r="F9986"/>
      <c r="G9986"/>
      <c r="H9986"/>
      <c r="I9986" s="615"/>
    </row>
    <row r="9987" spans="1:9" ht="15" x14ac:dyDescent="0.25">
      <c r="A9987" s="609" t="str">
        <f t="shared" si="156"/>
        <v>25019</v>
      </c>
      <c r="B9987">
        <v>25019</v>
      </c>
      <c r="C9987" t="s">
        <v>24189</v>
      </c>
      <c r="D9987" t="s">
        <v>8781</v>
      </c>
      <c r="E9987" s="363" t="s">
        <v>24190</v>
      </c>
      <c r="F9987"/>
      <c r="G9987"/>
      <c r="H9987"/>
      <c r="I9987" s="615"/>
    </row>
    <row r="9988" spans="1:9" ht="15" x14ac:dyDescent="0.25">
      <c r="A9988" s="609" t="str">
        <f t="shared" si="156"/>
        <v>36501</v>
      </c>
      <c r="B9988">
        <v>36501</v>
      </c>
      <c r="C9988" t="s">
        <v>24191</v>
      </c>
      <c r="D9988" t="s">
        <v>8781</v>
      </c>
      <c r="E9988" s="363" t="s">
        <v>24192</v>
      </c>
      <c r="F9988"/>
      <c r="G9988"/>
      <c r="H9988"/>
      <c r="I9988" s="615"/>
    </row>
    <row r="9989" spans="1:9" ht="15" x14ac:dyDescent="0.25">
      <c r="A9989" s="609" t="str">
        <f t="shared" si="156"/>
        <v>25986</v>
      </c>
      <c r="B9989">
        <v>25986</v>
      </c>
      <c r="C9989" t="s">
        <v>24193</v>
      </c>
      <c r="D9989" t="s">
        <v>8781</v>
      </c>
      <c r="E9989" s="363" t="s">
        <v>24194</v>
      </c>
      <c r="F9989"/>
      <c r="G9989"/>
      <c r="H9989"/>
      <c r="I9989" s="615"/>
    </row>
    <row r="9990" spans="1:9" ht="15" x14ac:dyDescent="0.25">
      <c r="A9990" s="609" t="str">
        <f t="shared" si="156"/>
        <v>36500</v>
      </c>
      <c r="B9990">
        <v>36500</v>
      </c>
      <c r="C9990" t="s">
        <v>24195</v>
      </c>
      <c r="D9990" t="s">
        <v>8781</v>
      </c>
      <c r="E9990" s="363" t="s">
        <v>24196</v>
      </c>
      <c r="F9990"/>
      <c r="G9990"/>
      <c r="H9990"/>
      <c r="I9990" s="615"/>
    </row>
    <row r="9991" spans="1:9" ht="15" x14ac:dyDescent="0.25">
      <c r="A9991" s="609" t="str">
        <f t="shared" si="156"/>
        <v>20017</v>
      </c>
      <c r="B9991">
        <v>20017</v>
      </c>
      <c r="C9991" t="s">
        <v>24197</v>
      </c>
      <c r="D9991" t="s">
        <v>8796</v>
      </c>
      <c r="E9991" s="363" t="s">
        <v>8824</v>
      </c>
      <c r="F9991"/>
      <c r="G9991"/>
      <c r="H9991"/>
      <c r="I9991" s="615"/>
    </row>
    <row r="9992" spans="1:9" ht="15" x14ac:dyDescent="0.25">
      <c r="A9992" s="609" t="str">
        <f t="shared" si="156"/>
        <v>20007</v>
      </c>
      <c r="B9992">
        <v>20007</v>
      </c>
      <c r="C9992" t="s">
        <v>24198</v>
      </c>
      <c r="D9992" t="s">
        <v>8796</v>
      </c>
      <c r="E9992" s="363" t="s">
        <v>9064</v>
      </c>
      <c r="F9992"/>
      <c r="G9992"/>
      <c r="H9992"/>
      <c r="I9992" s="615"/>
    </row>
    <row r="9993" spans="1:9" ht="15" x14ac:dyDescent="0.25">
      <c r="A9993" s="609" t="str">
        <f t="shared" si="156"/>
        <v>39831</v>
      </c>
      <c r="B9993">
        <v>39831</v>
      </c>
      <c r="C9993" t="s">
        <v>24199</v>
      </c>
      <c r="D9993" t="s">
        <v>9025</v>
      </c>
      <c r="E9993" s="363" t="s">
        <v>24200</v>
      </c>
      <c r="F9993"/>
      <c r="G9993"/>
      <c r="H9993"/>
      <c r="I9993" s="615"/>
    </row>
    <row r="9994" spans="1:9" ht="15" x14ac:dyDescent="0.25">
      <c r="A9994" s="609" t="str">
        <f t="shared" si="156"/>
        <v>39836</v>
      </c>
      <c r="B9994">
        <v>39836</v>
      </c>
      <c r="C9994" t="s">
        <v>24201</v>
      </c>
      <c r="D9994" t="s">
        <v>9025</v>
      </c>
      <c r="E9994" s="363" t="s">
        <v>24202</v>
      </c>
      <c r="F9994"/>
      <c r="G9994"/>
      <c r="H9994"/>
      <c r="I9994" s="615"/>
    </row>
    <row r="9995" spans="1:9" ht="15" x14ac:dyDescent="0.25">
      <c r="A9995" s="609" t="str">
        <f t="shared" si="156"/>
        <v>39830</v>
      </c>
      <c r="B9995">
        <v>39830</v>
      </c>
      <c r="C9995" t="s">
        <v>24203</v>
      </c>
      <c r="D9995" t="s">
        <v>9025</v>
      </c>
      <c r="E9995" s="363" t="s">
        <v>24204</v>
      </c>
      <c r="F9995"/>
      <c r="G9995"/>
      <c r="H9995"/>
      <c r="I9995" s="615"/>
    </row>
    <row r="9996" spans="1:9" ht="15" x14ac:dyDescent="0.25">
      <c r="A9996" s="609" t="str">
        <f t="shared" si="156"/>
        <v>36888</v>
      </c>
      <c r="B9996">
        <v>36888</v>
      </c>
      <c r="C9996" t="s">
        <v>24205</v>
      </c>
      <c r="D9996" t="s">
        <v>8796</v>
      </c>
      <c r="E9996" s="363" t="s">
        <v>9347</v>
      </c>
      <c r="F9996"/>
      <c r="G9996"/>
      <c r="H9996"/>
      <c r="I9996" s="615"/>
    </row>
    <row r="9997" spans="1:9" ht="15" x14ac:dyDescent="0.25">
      <c r="A9997" s="609" t="str">
        <f t="shared" si="156"/>
        <v>40527</v>
      </c>
      <c r="B9997">
        <v>40527</v>
      </c>
      <c r="C9997" t="s">
        <v>24206</v>
      </c>
      <c r="D9997" t="s">
        <v>8781</v>
      </c>
      <c r="E9997" s="363" t="s">
        <v>24207</v>
      </c>
      <c r="F9997"/>
      <c r="G9997"/>
      <c r="H9997"/>
      <c r="I9997" s="615"/>
    </row>
    <row r="9998" spans="1:9" ht="15" x14ac:dyDescent="0.25">
      <c r="A9998" s="609" t="str">
        <f t="shared" si="156"/>
        <v>36497</v>
      </c>
      <c r="B9998">
        <v>36497</v>
      </c>
      <c r="C9998" t="s">
        <v>24208</v>
      </c>
      <c r="D9998" t="s">
        <v>8781</v>
      </c>
      <c r="E9998" s="363" t="s">
        <v>24209</v>
      </c>
      <c r="F9998"/>
      <c r="G9998"/>
      <c r="H9998"/>
      <c r="I9998" s="615"/>
    </row>
    <row r="9999" spans="1:9" ht="15" x14ac:dyDescent="0.25">
      <c r="A9999" s="609" t="str">
        <f t="shared" si="156"/>
        <v>36487</v>
      </c>
      <c r="B9999">
        <v>36487</v>
      </c>
      <c r="C9999" t="s">
        <v>24210</v>
      </c>
      <c r="D9999" t="s">
        <v>8781</v>
      </c>
      <c r="E9999" s="363" t="s">
        <v>24211</v>
      </c>
      <c r="F9999"/>
      <c r="G9999"/>
      <c r="H9999"/>
      <c r="I9999" s="615"/>
    </row>
    <row r="10000" spans="1:9" ht="15" x14ac:dyDescent="0.25">
      <c r="A10000" s="609" t="str">
        <f t="shared" si="156"/>
        <v>25952</v>
      </c>
      <c r="B10000">
        <v>25952</v>
      </c>
      <c r="C10000" t="s">
        <v>24212</v>
      </c>
      <c r="D10000" t="s">
        <v>8781</v>
      </c>
      <c r="E10000" s="363" t="s">
        <v>24213</v>
      </c>
      <c r="F10000"/>
      <c r="G10000"/>
      <c r="H10000"/>
      <c r="I10000" s="615"/>
    </row>
    <row r="10001" spans="1:9" ht="15" x14ac:dyDescent="0.25">
      <c r="A10001" s="609" t="str">
        <f t="shared" si="156"/>
        <v>25954</v>
      </c>
      <c r="B10001">
        <v>25954</v>
      </c>
      <c r="C10001" t="s">
        <v>24214</v>
      </c>
      <c r="D10001" t="s">
        <v>8781</v>
      </c>
      <c r="E10001" s="363" t="s">
        <v>24215</v>
      </c>
      <c r="F10001"/>
      <c r="G10001"/>
      <c r="H10001"/>
      <c r="I10001" s="615"/>
    </row>
    <row r="10002" spans="1:9" ht="15" x14ac:dyDescent="0.25">
      <c r="A10002" s="609" t="str">
        <f t="shared" si="156"/>
        <v>25953</v>
      </c>
      <c r="B10002">
        <v>25953</v>
      </c>
      <c r="C10002" t="s">
        <v>24216</v>
      </c>
      <c r="D10002" t="s">
        <v>8781</v>
      </c>
      <c r="E10002" s="363" t="s">
        <v>24217</v>
      </c>
      <c r="F10002"/>
      <c r="G10002"/>
      <c r="H10002"/>
      <c r="I10002" s="615"/>
    </row>
    <row r="10003" spans="1:9" ht="15" x14ac:dyDescent="0.25">
      <c r="A10003" s="609" t="str">
        <f t="shared" si="156"/>
        <v>37776</v>
      </c>
      <c r="B10003">
        <v>37776</v>
      </c>
      <c r="C10003" t="s">
        <v>24218</v>
      </c>
      <c r="D10003" t="s">
        <v>8781</v>
      </c>
      <c r="E10003" s="363" t="s">
        <v>24219</v>
      </c>
      <c r="F10003"/>
      <c r="G10003"/>
      <c r="H10003"/>
      <c r="I10003" s="615"/>
    </row>
    <row r="10004" spans="1:9" ht="15" x14ac:dyDescent="0.25">
      <c r="A10004" s="609" t="str">
        <f t="shared" si="156"/>
        <v>37775</v>
      </c>
      <c r="B10004">
        <v>37775</v>
      </c>
      <c r="C10004" t="s">
        <v>24220</v>
      </c>
      <c r="D10004" t="s">
        <v>8781</v>
      </c>
      <c r="E10004" s="363" t="s">
        <v>24221</v>
      </c>
      <c r="F10004"/>
      <c r="G10004"/>
      <c r="H10004"/>
      <c r="I10004" s="615"/>
    </row>
    <row r="10005" spans="1:9" ht="15" x14ac:dyDescent="0.25">
      <c r="A10005" s="609" t="str">
        <f t="shared" si="156"/>
        <v>36491</v>
      </c>
      <c r="B10005">
        <v>36491</v>
      </c>
      <c r="C10005" t="s">
        <v>24222</v>
      </c>
      <c r="D10005" t="s">
        <v>8781</v>
      </c>
      <c r="E10005" s="363" t="s">
        <v>24223</v>
      </c>
      <c r="F10005"/>
      <c r="G10005"/>
      <c r="H10005"/>
      <c r="I10005" s="615"/>
    </row>
    <row r="10006" spans="1:9" ht="15" x14ac:dyDescent="0.25">
      <c r="A10006" s="609" t="str">
        <f t="shared" si="156"/>
        <v>10712</v>
      </c>
      <c r="B10006">
        <v>10712</v>
      </c>
      <c r="C10006" t="s">
        <v>24224</v>
      </c>
      <c r="D10006" t="s">
        <v>8781</v>
      </c>
      <c r="E10006" s="363" t="s">
        <v>24225</v>
      </c>
      <c r="F10006"/>
      <c r="G10006"/>
      <c r="H10006"/>
      <c r="I10006" s="615"/>
    </row>
    <row r="10007" spans="1:9" ht="15" x14ac:dyDescent="0.25">
      <c r="A10007" s="609" t="str">
        <f t="shared" si="156"/>
        <v>3363</v>
      </c>
      <c r="B10007">
        <v>3363</v>
      </c>
      <c r="C10007" t="s">
        <v>24226</v>
      </c>
      <c r="D10007" t="s">
        <v>8781</v>
      </c>
      <c r="E10007" s="363" t="s">
        <v>24227</v>
      </c>
      <c r="F10007"/>
      <c r="G10007"/>
      <c r="H10007"/>
      <c r="I10007" s="615"/>
    </row>
    <row r="10008" spans="1:9" ht="15" x14ac:dyDescent="0.25">
      <c r="A10008" s="609" t="str">
        <f t="shared" si="156"/>
        <v>3365</v>
      </c>
      <c r="B10008">
        <v>3365</v>
      </c>
      <c r="C10008" t="s">
        <v>24228</v>
      </c>
      <c r="D10008" t="s">
        <v>8781</v>
      </c>
      <c r="E10008" s="363" t="s">
        <v>24229</v>
      </c>
      <c r="F10008"/>
      <c r="G10008"/>
      <c r="H10008"/>
      <c r="I10008" s="615"/>
    </row>
    <row r="10009" spans="1:9" ht="15" x14ac:dyDescent="0.25">
      <c r="A10009" s="609" t="str">
        <f t="shared" si="156"/>
        <v>7569</v>
      </c>
      <c r="B10009">
        <v>7569</v>
      </c>
      <c r="C10009" t="s">
        <v>24230</v>
      </c>
      <c r="D10009" t="s">
        <v>8781</v>
      </c>
      <c r="E10009" s="363" t="s">
        <v>24231</v>
      </c>
      <c r="F10009"/>
      <c r="G10009"/>
      <c r="H10009"/>
      <c r="I10009" s="615"/>
    </row>
    <row r="10010" spans="1:9" ht="15" x14ac:dyDescent="0.25">
      <c r="A10010" s="609" t="str">
        <f t="shared" si="156"/>
        <v>34349</v>
      </c>
      <c r="B10010">
        <v>34349</v>
      </c>
      <c r="C10010" t="s">
        <v>24232</v>
      </c>
      <c r="D10010" t="s">
        <v>8781</v>
      </c>
      <c r="E10010" s="363" t="s">
        <v>24233</v>
      </c>
      <c r="F10010"/>
      <c r="G10010"/>
      <c r="H10010"/>
      <c r="I10010" s="615"/>
    </row>
    <row r="10011" spans="1:9" ht="15" x14ac:dyDescent="0.25">
      <c r="A10011" s="609" t="str">
        <f t="shared" si="156"/>
        <v>11991</v>
      </c>
      <c r="B10011">
        <v>11991</v>
      </c>
      <c r="C10011" t="s">
        <v>24234</v>
      </c>
      <c r="D10011" t="s">
        <v>8781</v>
      </c>
      <c r="E10011" s="363" t="s">
        <v>24235</v>
      </c>
      <c r="F10011"/>
      <c r="G10011"/>
      <c r="H10011"/>
      <c r="I10011" s="615"/>
    </row>
    <row r="10012" spans="1:9" ht="15" x14ac:dyDescent="0.25">
      <c r="A10012" s="609" t="str">
        <f t="shared" si="156"/>
        <v>20062</v>
      </c>
      <c r="B10012">
        <v>20062</v>
      </c>
      <c r="C10012" t="s">
        <v>24236</v>
      </c>
      <c r="D10012" t="s">
        <v>8781</v>
      </c>
      <c r="E10012" s="363" t="s">
        <v>9724</v>
      </c>
      <c r="F10012"/>
      <c r="G10012"/>
      <c r="H10012"/>
      <c r="I10012" s="615"/>
    </row>
    <row r="10013" spans="1:9" ht="15" x14ac:dyDescent="0.25">
      <c r="A10013" s="609" t="str">
        <f t="shared" si="156"/>
        <v>11029</v>
      </c>
      <c r="B10013">
        <v>11029</v>
      </c>
      <c r="C10013" t="s">
        <v>24237</v>
      </c>
      <c r="D10013" t="s">
        <v>9435</v>
      </c>
      <c r="E10013" s="363" t="s">
        <v>9175</v>
      </c>
      <c r="F10013"/>
      <c r="G10013"/>
      <c r="H10013"/>
      <c r="I10013" s="615"/>
    </row>
    <row r="10014" spans="1:9" ht="15" x14ac:dyDescent="0.25">
      <c r="A10014" s="609" t="str">
        <f t="shared" si="156"/>
        <v>4316</v>
      </c>
      <c r="B10014">
        <v>4316</v>
      </c>
      <c r="C10014" t="s">
        <v>24238</v>
      </c>
      <c r="D10014" t="s">
        <v>8781</v>
      </c>
      <c r="E10014" s="363" t="s">
        <v>9828</v>
      </c>
      <c r="F10014"/>
      <c r="G10014"/>
      <c r="H10014"/>
      <c r="I10014" s="615"/>
    </row>
    <row r="10015" spans="1:9" ht="15" x14ac:dyDescent="0.25">
      <c r="A10015" s="609" t="str">
        <f t="shared" si="156"/>
        <v>4313</v>
      </c>
      <c r="B10015">
        <v>4313</v>
      </c>
      <c r="C10015" t="s">
        <v>24239</v>
      </c>
      <c r="D10015" t="s">
        <v>9435</v>
      </c>
      <c r="E10015" s="363" t="s">
        <v>9052</v>
      </c>
      <c r="F10015"/>
      <c r="G10015"/>
      <c r="H10015"/>
      <c r="I10015" s="615"/>
    </row>
    <row r="10016" spans="1:9" ht="15" x14ac:dyDescent="0.25">
      <c r="A10016" s="609" t="str">
        <f t="shared" si="156"/>
        <v>4317</v>
      </c>
      <c r="B10016">
        <v>4317</v>
      </c>
      <c r="C10016" t="s">
        <v>24240</v>
      </c>
      <c r="D10016" t="s">
        <v>8781</v>
      </c>
      <c r="E10016" s="363" t="s">
        <v>8778</v>
      </c>
      <c r="F10016"/>
      <c r="G10016"/>
      <c r="H10016"/>
      <c r="I10016" s="615"/>
    </row>
    <row r="10017" spans="1:9" ht="15" x14ac:dyDescent="0.25">
      <c r="A10017" s="609" t="str">
        <f t="shared" si="156"/>
        <v>4314</v>
      </c>
      <c r="B10017">
        <v>4314</v>
      </c>
      <c r="C10017" t="s">
        <v>24241</v>
      </c>
      <c r="D10017" t="s">
        <v>9435</v>
      </c>
      <c r="E10017" s="363" t="s">
        <v>9072</v>
      </c>
      <c r="F10017"/>
      <c r="G10017"/>
      <c r="H10017"/>
      <c r="I10017" s="615"/>
    </row>
    <row r="10018" spans="1:9" ht="15" x14ac:dyDescent="0.25">
      <c r="A10018" s="609" t="str">
        <f t="shared" si="156"/>
        <v>10921</v>
      </c>
      <c r="B10018">
        <v>10921</v>
      </c>
      <c r="C10018" t="s">
        <v>24242</v>
      </c>
      <c r="D10018" t="s">
        <v>8781</v>
      </c>
      <c r="E10018" s="363" t="s">
        <v>24243</v>
      </c>
      <c r="F10018"/>
      <c r="G10018"/>
      <c r="H10018"/>
      <c r="I10018" s="615"/>
    </row>
    <row r="10019" spans="1:9" ht="15" x14ac:dyDescent="0.25">
      <c r="A10019" s="609" t="str">
        <f t="shared" si="156"/>
        <v>10922</v>
      </c>
      <c r="B10019">
        <v>10922</v>
      </c>
      <c r="C10019" t="s">
        <v>24244</v>
      </c>
      <c r="D10019" t="s">
        <v>8781</v>
      </c>
      <c r="E10019" s="363" t="s">
        <v>24245</v>
      </c>
      <c r="F10019"/>
      <c r="G10019"/>
      <c r="H10019"/>
      <c r="I10019" s="615"/>
    </row>
    <row r="10020" spans="1:9" ht="15" x14ac:dyDescent="0.25">
      <c r="A10020" s="609" t="str">
        <f t="shared" si="156"/>
        <v>10923</v>
      </c>
      <c r="B10020">
        <v>10923</v>
      </c>
      <c r="C10020" t="s">
        <v>24246</v>
      </c>
      <c r="D10020" t="s">
        <v>8781</v>
      </c>
      <c r="E10020" s="363" t="s">
        <v>24247</v>
      </c>
      <c r="F10020"/>
      <c r="G10020"/>
      <c r="H10020"/>
      <c r="I10020" s="615"/>
    </row>
    <row r="10021" spans="1:9" ht="15" x14ac:dyDescent="0.25">
      <c r="A10021" s="609" t="str">
        <f t="shared" si="156"/>
        <v>10924</v>
      </c>
      <c r="B10021">
        <v>10924</v>
      </c>
      <c r="C10021" t="s">
        <v>24248</v>
      </c>
      <c r="D10021" t="s">
        <v>8781</v>
      </c>
      <c r="E10021" s="363" t="s">
        <v>24249</v>
      </c>
      <c r="F10021"/>
      <c r="G10021"/>
      <c r="H10021"/>
      <c r="I10021" s="615"/>
    </row>
    <row r="10022" spans="1:9" ht="15" x14ac:dyDescent="0.25">
      <c r="A10022" s="609" t="str">
        <f t="shared" si="156"/>
        <v>37772</v>
      </c>
      <c r="B10022">
        <v>37772</v>
      </c>
      <c r="C10022" t="s">
        <v>24250</v>
      </c>
      <c r="D10022" t="s">
        <v>8781</v>
      </c>
      <c r="E10022" s="363" t="s">
        <v>24251</v>
      </c>
      <c r="F10022"/>
      <c r="G10022"/>
      <c r="H10022"/>
      <c r="I10022" s="615"/>
    </row>
    <row r="10023" spans="1:9" ht="15" x14ac:dyDescent="0.25">
      <c r="A10023" s="609" t="str">
        <f t="shared" si="156"/>
        <v>37771</v>
      </c>
      <c r="B10023">
        <v>37771</v>
      </c>
      <c r="C10023" t="s">
        <v>24252</v>
      </c>
      <c r="D10023" t="s">
        <v>8781</v>
      </c>
      <c r="E10023" s="363" t="s">
        <v>24253</v>
      </c>
      <c r="F10023"/>
      <c r="G10023"/>
      <c r="H10023"/>
      <c r="I10023" s="615"/>
    </row>
    <row r="10024" spans="1:9" ht="15" x14ac:dyDescent="0.25">
      <c r="A10024" s="609" t="str">
        <f t="shared" si="156"/>
        <v>12772</v>
      </c>
      <c r="B10024">
        <v>12772</v>
      </c>
      <c r="C10024" t="s">
        <v>24254</v>
      </c>
      <c r="D10024" t="s">
        <v>8781</v>
      </c>
      <c r="E10024" s="363" t="s">
        <v>24255</v>
      </c>
      <c r="F10024"/>
      <c r="G10024"/>
      <c r="H10024"/>
      <c r="I10024" s="615"/>
    </row>
    <row r="10025" spans="1:9" ht="15" x14ac:dyDescent="0.25">
      <c r="A10025" s="609" t="str">
        <f t="shared" si="156"/>
        <v>12770</v>
      </c>
      <c r="B10025">
        <v>12770</v>
      </c>
      <c r="C10025" t="s">
        <v>24256</v>
      </c>
      <c r="D10025" t="s">
        <v>8781</v>
      </c>
      <c r="E10025" s="363" t="s">
        <v>24257</v>
      </c>
      <c r="F10025"/>
      <c r="G10025"/>
      <c r="H10025"/>
      <c r="I10025" s="615"/>
    </row>
    <row r="10026" spans="1:9" ht="15" x14ac:dyDescent="0.25">
      <c r="A10026" s="609" t="str">
        <f t="shared" si="156"/>
        <v>12775</v>
      </c>
      <c r="B10026">
        <v>12775</v>
      </c>
      <c r="C10026" t="s">
        <v>24258</v>
      </c>
      <c r="D10026" t="s">
        <v>8781</v>
      </c>
      <c r="E10026" s="363" t="s">
        <v>19141</v>
      </c>
      <c r="F10026"/>
      <c r="G10026"/>
      <c r="H10026"/>
      <c r="I10026" s="615"/>
    </row>
    <row r="10027" spans="1:9" ht="15" x14ac:dyDescent="0.25">
      <c r="A10027" s="609" t="str">
        <f t="shared" si="156"/>
        <v>12768</v>
      </c>
      <c r="B10027">
        <v>12768</v>
      </c>
      <c r="C10027" t="s">
        <v>24259</v>
      </c>
      <c r="D10027" t="s">
        <v>8781</v>
      </c>
      <c r="E10027" s="363" t="s">
        <v>24260</v>
      </c>
      <c r="F10027"/>
      <c r="G10027"/>
      <c r="H10027"/>
      <c r="I10027" s="615"/>
    </row>
    <row r="10028" spans="1:9" ht="15" x14ac:dyDescent="0.25">
      <c r="A10028" s="609" t="str">
        <f t="shared" si="156"/>
        <v>12769</v>
      </c>
      <c r="B10028">
        <v>12769</v>
      </c>
      <c r="C10028" t="s">
        <v>24261</v>
      </c>
      <c r="D10028" t="s">
        <v>8781</v>
      </c>
      <c r="E10028" s="363" t="s">
        <v>24262</v>
      </c>
      <c r="F10028"/>
      <c r="G10028"/>
      <c r="H10028"/>
      <c r="I10028" s="615"/>
    </row>
    <row r="10029" spans="1:9" ht="15" x14ac:dyDescent="0.25">
      <c r="A10029" s="609" t="str">
        <f t="shared" si="156"/>
        <v>12773</v>
      </c>
      <c r="B10029">
        <v>12773</v>
      </c>
      <c r="C10029" t="s">
        <v>24263</v>
      </c>
      <c r="D10029" t="s">
        <v>8781</v>
      </c>
      <c r="E10029" s="363" t="s">
        <v>24264</v>
      </c>
      <c r="F10029"/>
      <c r="G10029"/>
      <c r="H10029"/>
      <c r="I10029" s="615"/>
    </row>
    <row r="10030" spans="1:9" ht="15" x14ac:dyDescent="0.25">
      <c r="A10030" s="609" t="str">
        <f t="shared" si="156"/>
        <v>12774</v>
      </c>
      <c r="B10030">
        <v>12774</v>
      </c>
      <c r="C10030" t="s">
        <v>24265</v>
      </c>
      <c r="D10030" t="s">
        <v>8781</v>
      </c>
      <c r="E10030" s="363" t="s">
        <v>24266</v>
      </c>
      <c r="F10030"/>
      <c r="G10030"/>
      <c r="H10030"/>
      <c r="I10030" s="615"/>
    </row>
    <row r="10031" spans="1:9" ht="15" x14ac:dyDescent="0.25">
      <c r="A10031" s="609" t="str">
        <f t="shared" si="156"/>
        <v>12776</v>
      </c>
      <c r="B10031">
        <v>12776</v>
      </c>
      <c r="C10031" t="s">
        <v>24267</v>
      </c>
      <c r="D10031" t="s">
        <v>8781</v>
      </c>
      <c r="E10031" s="363" t="s">
        <v>24268</v>
      </c>
      <c r="F10031"/>
      <c r="G10031"/>
      <c r="H10031"/>
      <c r="I10031" s="615"/>
    </row>
    <row r="10032" spans="1:9" ht="15" x14ac:dyDescent="0.25">
      <c r="A10032" s="609" t="str">
        <f t="shared" ref="A10032:A10095" si="157">IF(ISERROR(SEARCH("/",B10032)=6),TRIM(CLEAN(B10032)),IF(SEARCH("/",B10032)=6,IF(LEN(TRIM(CLEAN(B10032)))=7,LEFT(TRIM(CLEAN(B10032)),6)&amp;"00"&amp;RIGHT(TRIM(CLEAN(B10032)),1),LEFT(TRIM(CLEAN(B10032)),6)&amp;"0"&amp;RIGHT(TRIM(CLEAN(B10032)),2)),TRIM(CLEAN(B10032))))</f>
        <v>12777</v>
      </c>
      <c r="B10032">
        <v>12777</v>
      </c>
      <c r="C10032" t="s">
        <v>24269</v>
      </c>
      <c r="D10032" t="s">
        <v>8781</v>
      </c>
      <c r="E10032" s="363" t="s">
        <v>24270</v>
      </c>
      <c r="F10032"/>
      <c r="G10032"/>
      <c r="H10032"/>
      <c r="I10032" s="615"/>
    </row>
    <row r="10033" spans="1:9" ht="15" x14ac:dyDescent="0.25">
      <c r="A10033" s="609" t="str">
        <f t="shared" si="157"/>
        <v>3391</v>
      </c>
      <c r="B10033">
        <v>3391</v>
      </c>
      <c r="C10033" t="s">
        <v>24271</v>
      </c>
      <c r="D10033" t="s">
        <v>8781</v>
      </c>
      <c r="E10033" s="363" t="s">
        <v>10038</v>
      </c>
      <c r="F10033"/>
      <c r="G10033"/>
      <c r="H10033"/>
      <c r="I10033" s="615"/>
    </row>
    <row r="10034" spans="1:9" ht="15" x14ac:dyDescent="0.25">
      <c r="A10034" s="609" t="str">
        <f t="shared" si="157"/>
        <v>3389</v>
      </c>
      <c r="B10034">
        <v>3389</v>
      </c>
      <c r="C10034" t="s">
        <v>24272</v>
      </c>
      <c r="D10034" t="s">
        <v>8781</v>
      </c>
      <c r="E10034" s="363" t="s">
        <v>10337</v>
      </c>
      <c r="F10034"/>
      <c r="G10034"/>
      <c r="H10034"/>
      <c r="I10034" s="615"/>
    </row>
    <row r="10035" spans="1:9" ht="15" x14ac:dyDescent="0.25">
      <c r="A10035" s="609" t="str">
        <f t="shared" si="157"/>
        <v>3390</v>
      </c>
      <c r="B10035">
        <v>3390</v>
      </c>
      <c r="C10035" t="s">
        <v>24273</v>
      </c>
      <c r="D10035" t="s">
        <v>8781</v>
      </c>
      <c r="E10035" s="363" t="s">
        <v>9208</v>
      </c>
      <c r="F10035"/>
      <c r="G10035"/>
      <c r="H10035"/>
      <c r="I10035" s="615"/>
    </row>
    <row r="10036" spans="1:9" ht="15" x14ac:dyDescent="0.25">
      <c r="A10036" s="609" t="str">
        <f t="shared" si="157"/>
        <v>12873</v>
      </c>
      <c r="B10036">
        <v>12873</v>
      </c>
      <c r="C10036" t="s">
        <v>24274</v>
      </c>
      <c r="D10036" t="s">
        <v>8786</v>
      </c>
      <c r="E10036" s="363" t="s">
        <v>13193</v>
      </c>
      <c r="F10036"/>
      <c r="G10036"/>
      <c r="H10036"/>
      <c r="I10036" s="615"/>
    </row>
    <row r="10037" spans="1:9" ht="15" x14ac:dyDescent="0.25">
      <c r="A10037" s="609" t="str">
        <f t="shared" si="157"/>
        <v>41076</v>
      </c>
      <c r="B10037">
        <v>41076</v>
      </c>
      <c r="C10037" t="s">
        <v>24275</v>
      </c>
      <c r="D10037" t="s">
        <v>8914</v>
      </c>
      <c r="E10037" s="363" t="s">
        <v>32048</v>
      </c>
      <c r="F10037"/>
      <c r="G10037"/>
      <c r="H10037"/>
      <c r="I10037" s="615"/>
    </row>
    <row r="10038" spans="1:9" ht="15" x14ac:dyDescent="0.25">
      <c r="A10038" s="609" t="str">
        <f t="shared" si="157"/>
        <v>140</v>
      </c>
      <c r="B10038">
        <v>140</v>
      </c>
      <c r="C10038" t="s">
        <v>24277</v>
      </c>
      <c r="D10038" t="s">
        <v>8790</v>
      </c>
      <c r="E10038" s="363" t="s">
        <v>11970</v>
      </c>
      <c r="F10038"/>
      <c r="G10038"/>
      <c r="H10038"/>
      <c r="I10038" s="615"/>
    </row>
    <row r="10039" spans="1:9" ht="15" x14ac:dyDescent="0.25">
      <c r="A10039" s="609" t="str">
        <f t="shared" si="157"/>
        <v>151</v>
      </c>
      <c r="B10039">
        <v>151</v>
      </c>
      <c r="C10039" t="s">
        <v>24278</v>
      </c>
      <c r="D10039" t="s">
        <v>8777</v>
      </c>
      <c r="E10039" s="363" t="s">
        <v>17893</v>
      </c>
      <c r="F10039"/>
      <c r="G10039"/>
      <c r="H10039"/>
      <c r="I10039" s="615"/>
    </row>
    <row r="10040" spans="1:9" ht="15" x14ac:dyDescent="0.25">
      <c r="A10040" s="609" t="str">
        <f t="shared" si="157"/>
        <v>7340</v>
      </c>
      <c r="B10040">
        <v>7340</v>
      </c>
      <c r="C10040" t="s">
        <v>24279</v>
      </c>
      <c r="D10040" t="s">
        <v>8777</v>
      </c>
      <c r="E10040" s="363" t="s">
        <v>19622</v>
      </c>
      <c r="F10040"/>
      <c r="G10040"/>
      <c r="H10040"/>
      <c r="I10040" s="615"/>
    </row>
    <row r="10041" spans="1:9" ht="15" x14ac:dyDescent="0.25">
      <c r="A10041" s="609" t="str">
        <f t="shared" si="157"/>
        <v>2701</v>
      </c>
      <c r="B10041">
        <v>2701</v>
      </c>
      <c r="C10041" t="s">
        <v>24280</v>
      </c>
      <c r="D10041" t="s">
        <v>8786</v>
      </c>
      <c r="E10041" s="363" t="s">
        <v>10045</v>
      </c>
      <c r="F10041"/>
      <c r="G10041"/>
      <c r="H10041"/>
      <c r="I10041" s="615"/>
    </row>
    <row r="10042" spans="1:9" ht="15" x14ac:dyDescent="0.25">
      <c r="A10042" s="609" t="str">
        <f t="shared" si="157"/>
        <v>40929</v>
      </c>
      <c r="B10042">
        <v>40929</v>
      </c>
      <c r="C10042" t="s">
        <v>24281</v>
      </c>
      <c r="D10042" t="s">
        <v>8914</v>
      </c>
      <c r="E10042" s="363" t="s">
        <v>32049</v>
      </c>
      <c r="F10042"/>
      <c r="G10042"/>
      <c r="H10042"/>
      <c r="I10042" s="615"/>
    </row>
    <row r="10043" spans="1:9" ht="15" x14ac:dyDescent="0.25">
      <c r="A10043" s="609" t="str">
        <f t="shared" si="157"/>
        <v>38114</v>
      </c>
      <c r="B10043">
        <v>38114</v>
      </c>
      <c r="C10043" t="s">
        <v>24283</v>
      </c>
      <c r="D10043" t="s">
        <v>8781</v>
      </c>
      <c r="E10043" s="363" t="s">
        <v>17471</v>
      </c>
      <c r="F10043"/>
      <c r="G10043"/>
      <c r="H10043"/>
      <c r="I10043" s="615"/>
    </row>
    <row r="10044" spans="1:9" ht="15" x14ac:dyDescent="0.25">
      <c r="A10044" s="609" t="str">
        <f t="shared" si="157"/>
        <v>38064</v>
      </c>
      <c r="B10044">
        <v>38064</v>
      </c>
      <c r="C10044" t="s">
        <v>24284</v>
      </c>
      <c r="D10044" t="s">
        <v>8781</v>
      </c>
      <c r="E10044" s="363" t="s">
        <v>14899</v>
      </c>
      <c r="F10044"/>
      <c r="G10044"/>
      <c r="H10044"/>
      <c r="I10044" s="615"/>
    </row>
    <row r="10045" spans="1:9" ht="15" x14ac:dyDescent="0.25">
      <c r="A10045" s="609" t="str">
        <f t="shared" si="157"/>
        <v>38115</v>
      </c>
      <c r="B10045">
        <v>38115</v>
      </c>
      <c r="C10045" t="s">
        <v>24285</v>
      </c>
      <c r="D10045" t="s">
        <v>8781</v>
      </c>
      <c r="E10045" s="363" t="s">
        <v>17893</v>
      </c>
      <c r="F10045"/>
      <c r="G10045"/>
      <c r="H10045"/>
      <c r="I10045" s="615"/>
    </row>
    <row r="10046" spans="1:9" ht="15" x14ac:dyDescent="0.25">
      <c r="A10046" s="609" t="str">
        <f t="shared" si="157"/>
        <v>38065</v>
      </c>
      <c r="B10046">
        <v>38065</v>
      </c>
      <c r="C10046" t="s">
        <v>24286</v>
      </c>
      <c r="D10046" t="s">
        <v>8781</v>
      </c>
      <c r="E10046" s="363" t="s">
        <v>14285</v>
      </c>
      <c r="F10046"/>
      <c r="G10046"/>
      <c r="H10046"/>
      <c r="I10046" s="615"/>
    </row>
    <row r="10047" spans="1:9" ht="15" x14ac:dyDescent="0.25">
      <c r="A10047" s="609" t="str">
        <f t="shared" si="157"/>
        <v>38078</v>
      </c>
      <c r="B10047">
        <v>38078</v>
      </c>
      <c r="C10047" t="s">
        <v>24287</v>
      </c>
      <c r="D10047" t="s">
        <v>8781</v>
      </c>
      <c r="E10047" s="363" t="s">
        <v>9394</v>
      </c>
      <c r="F10047"/>
      <c r="G10047"/>
      <c r="H10047"/>
      <c r="I10047" s="615"/>
    </row>
    <row r="10048" spans="1:9" ht="15" x14ac:dyDescent="0.25">
      <c r="A10048" s="609" t="str">
        <f t="shared" si="157"/>
        <v>38113</v>
      </c>
      <c r="B10048">
        <v>38113</v>
      </c>
      <c r="C10048" t="s">
        <v>24288</v>
      </c>
      <c r="D10048" t="s">
        <v>8781</v>
      </c>
      <c r="E10048" s="363" t="s">
        <v>10178</v>
      </c>
      <c r="F10048"/>
      <c r="G10048"/>
      <c r="H10048"/>
      <c r="I10048" s="615"/>
    </row>
    <row r="10049" spans="1:9" ht="15" x14ac:dyDescent="0.25">
      <c r="A10049" s="609" t="str">
        <f t="shared" si="157"/>
        <v>38063</v>
      </c>
      <c r="B10049">
        <v>38063</v>
      </c>
      <c r="C10049" t="s">
        <v>24289</v>
      </c>
      <c r="D10049" t="s">
        <v>8781</v>
      </c>
      <c r="E10049" s="363" t="s">
        <v>15490</v>
      </c>
      <c r="F10049"/>
      <c r="G10049"/>
      <c r="H10049"/>
      <c r="I10049" s="615"/>
    </row>
    <row r="10050" spans="1:9" ht="15" x14ac:dyDescent="0.25">
      <c r="A10050" s="609" t="str">
        <f t="shared" si="157"/>
        <v>38080</v>
      </c>
      <c r="B10050">
        <v>38080</v>
      </c>
      <c r="C10050" t="s">
        <v>24290</v>
      </c>
      <c r="D10050" t="s">
        <v>8781</v>
      </c>
      <c r="E10050" s="363" t="s">
        <v>24291</v>
      </c>
      <c r="F10050"/>
      <c r="G10050"/>
      <c r="H10050"/>
      <c r="I10050" s="615"/>
    </row>
    <row r="10051" spans="1:9" ht="15" x14ac:dyDescent="0.25">
      <c r="A10051" s="609" t="str">
        <f t="shared" si="157"/>
        <v>38069</v>
      </c>
      <c r="B10051">
        <v>38069</v>
      </c>
      <c r="C10051" t="s">
        <v>24292</v>
      </c>
      <c r="D10051" t="s">
        <v>8781</v>
      </c>
      <c r="E10051" s="363" t="s">
        <v>11523</v>
      </c>
      <c r="F10051"/>
      <c r="G10051"/>
      <c r="H10051"/>
      <c r="I10051" s="615"/>
    </row>
    <row r="10052" spans="1:9" ht="15" x14ac:dyDescent="0.25">
      <c r="A10052" s="609" t="str">
        <f t="shared" si="157"/>
        <v>38077</v>
      </c>
      <c r="B10052">
        <v>38077</v>
      </c>
      <c r="C10052" t="s">
        <v>24293</v>
      </c>
      <c r="D10052" t="s">
        <v>8781</v>
      </c>
      <c r="E10052" s="363" t="s">
        <v>14945</v>
      </c>
      <c r="F10052"/>
      <c r="G10052"/>
      <c r="H10052"/>
      <c r="I10052" s="615"/>
    </row>
    <row r="10053" spans="1:9" ht="15" x14ac:dyDescent="0.25">
      <c r="A10053" s="609" t="str">
        <f t="shared" si="157"/>
        <v>38073</v>
      </c>
      <c r="B10053">
        <v>38073</v>
      </c>
      <c r="C10053" t="s">
        <v>24294</v>
      </c>
      <c r="D10053" t="s">
        <v>8781</v>
      </c>
      <c r="E10053" s="363" t="s">
        <v>9798</v>
      </c>
      <c r="F10053"/>
      <c r="G10053"/>
      <c r="H10053"/>
      <c r="I10053" s="615"/>
    </row>
    <row r="10054" spans="1:9" ht="15" x14ac:dyDescent="0.25">
      <c r="A10054" s="609" t="str">
        <f t="shared" si="157"/>
        <v>38112</v>
      </c>
      <c r="B10054">
        <v>38112</v>
      </c>
      <c r="C10054" t="s">
        <v>24295</v>
      </c>
      <c r="D10054" t="s">
        <v>8781</v>
      </c>
      <c r="E10054" s="363" t="s">
        <v>17662</v>
      </c>
      <c r="F10054"/>
      <c r="G10054"/>
      <c r="H10054"/>
      <c r="I10054" s="615"/>
    </row>
    <row r="10055" spans="1:9" ht="15" x14ac:dyDescent="0.25">
      <c r="A10055" s="609" t="str">
        <f t="shared" si="157"/>
        <v>38062</v>
      </c>
      <c r="B10055">
        <v>38062</v>
      </c>
      <c r="C10055" t="s">
        <v>24296</v>
      </c>
      <c r="D10055" t="s">
        <v>8781</v>
      </c>
      <c r="E10055" s="363" t="s">
        <v>9659</v>
      </c>
      <c r="F10055"/>
      <c r="G10055"/>
      <c r="H10055"/>
      <c r="I10055" s="615"/>
    </row>
    <row r="10056" spans="1:9" ht="15" x14ac:dyDescent="0.25">
      <c r="A10056" s="609" t="str">
        <f t="shared" si="157"/>
        <v>12128</v>
      </c>
      <c r="B10056">
        <v>12128</v>
      </c>
      <c r="C10056" t="s">
        <v>24297</v>
      </c>
      <c r="D10056" t="s">
        <v>8781</v>
      </c>
      <c r="E10056" s="363" t="s">
        <v>10407</v>
      </c>
      <c r="F10056"/>
      <c r="G10056"/>
      <c r="H10056"/>
      <c r="I10056" s="615"/>
    </row>
    <row r="10057" spans="1:9" ht="15" x14ac:dyDescent="0.25">
      <c r="A10057" s="609" t="str">
        <f t="shared" si="157"/>
        <v>12129</v>
      </c>
      <c r="B10057">
        <v>12129</v>
      </c>
      <c r="C10057" t="s">
        <v>24298</v>
      </c>
      <c r="D10057" t="s">
        <v>8781</v>
      </c>
      <c r="E10057" s="363" t="s">
        <v>9024</v>
      </c>
      <c r="F10057"/>
      <c r="G10057"/>
      <c r="H10057"/>
      <c r="I10057" s="615"/>
    </row>
    <row r="10058" spans="1:9" ht="15" x14ac:dyDescent="0.25">
      <c r="A10058" s="609" t="str">
        <f t="shared" si="157"/>
        <v>38081</v>
      </c>
      <c r="B10058">
        <v>38081</v>
      </c>
      <c r="C10058" t="s">
        <v>24299</v>
      </c>
      <c r="D10058" t="s">
        <v>8781</v>
      </c>
      <c r="E10058" s="363" t="s">
        <v>18058</v>
      </c>
      <c r="F10058"/>
      <c r="G10058"/>
      <c r="H10058"/>
      <c r="I10058" s="615"/>
    </row>
    <row r="10059" spans="1:9" ht="15" x14ac:dyDescent="0.25">
      <c r="A10059" s="609" t="str">
        <f t="shared" si="157"/>
        <v>38070</v>
      </c>
      <c r="B10059">
        <v>38070</v>
      </c>
      <c r="C10059" t="s">
        <v>24300</v>
      </c>
      <c r="D10059" t="s">
        <v>8781</v>
      </c>
      <c r="E10059" s="363" t="s">
        <v>16548</v>
      </c>
      <c r="F10059"/>
      <c r="G10059"/>
      <c r="H10059"/>
      <c r="I10059" s="615"/>
    </row>
    <row r="10060" spans="1:9" ht="15" x14ac:dyDescent="0.25">
      <c r="A10060" s="609" t="str">
        <f t="shared" si="157"/>
        <v>38074</v>
      </c>
      <c r="B10060">
        <v>38074</v>
      </c>
      <c r="C10060" t="s">
        <v>24301</v>
      </c>
      <c r="D10060" t="s">
        <v>8781</v>
      </c>
      <c r="E10060" s="363" t="s">
        <v>14468</v>
      </c>
      <c r="F10060"/>
      <c r="G10060"/>
      <c r="H10060"/>
      <c r="I10060" s="615"/>
    </row>
    <row r="10061" spans="1:9" ht="15" x14ac:dyDescent="0.25">
      <c r="A10061" s="609" t="str">
        <f t="shared" si="157"/>
        <v>38079</v>
      </c>
      <c r="B10061">
        <v>38079</v>
      </c>
      <c r="C10061" t="s">
        <v>24302</v>
      </c>
      <c r="D10061" t="s">
        <v>8781</v>
      </c>
      <c r="E10061" s="363" t="s">
        <v>24303</v>
      </c>
      <c r="F10061"/>
      <c r="G10061"/>
      <c r="H10061"/>
      <c r="I10061" s="615"/>
    </row>
    <row r="10062" spans="1:9" ht="15" x14ac:dyDescent="0.25">
      <c r="A10062" s="609" t="str">
        <f t="shared" si="157"/>
        <v>38072</v>
      </c>
      <c r="B10062">
        <v>38072</v>
      </c>
      <c r="C10062" t="s">
        <v>24304</v>
      </c>
      <c r="D10062" t="s">
        <v>8781</v>
      </c>
      <c r="E10062" s="363" t="s">
        <v>24305</v>
      </c>
      <c r="F10062"/>
      <c r="G10062"/>
      <c r="H10062"/>
      <c r="I10062" s="615"/>
    </row>
    <row r="10063" spans="1:9" ht="15" x14ac:dyDescent="0.25">
      <c r="A10063" s="609" t="str">
        <f t="shared" si="157"/>
        <v>38068</v>
      </c>
      <c r="B10063">
        <v>38068</v>
      </c>
      <c r="C10063" t="s">
        <v>24306</v>
      </c>
      <c r="D10063" t="s">
        <v>8781</v>
      </c>
      <c r="E10063" s="363" t="s">
        <v>10464</v>
      </c>
      <c r="F10063"/>
      <c r="G10063"/>
      <c r="H10063"/>
      <c r="I10063" s="615"/>
    </row>
    <row r="10064" spans="1:9" ht="15" x14ac:dyDescent="0.25">
      <c r="A10064" s="609" t="str">
        <f t="shared" si="157"/>
        <v>38071</v>
      </c>
      <c r="B10064">
        <v>38071</v>
      </c>
      <c r="C10064" t="s">
        <v>24307</v>
      </c>
      <c r="D10064" t="s">
        <v>8781</v>
      </c>
      <c r="E10064" s="363" t="s">
        <v>13197</v>
      </c>
      <c r="F10064"/>
      <c r="G10064"/>
      <c r="H10064"/>
      <c r="I10064" s="615"/>
    </row>
    <row r="10065" spans="1:9" ht="15" x14ac:dyDescent="0.25">
      <c r="A10065" s="609" t="str">
        <f t="shared" si="157"/>
        <v>38412</v>
      </c>
      <c r="B10065">
        <v>38412</v>
      </c>
      <c r="C10065" t="s">
        <v>24308</v>
      </c>
      <c r="D10065" t="s">
        <v>8781</v>
      </c>
      <c r="E10065" s="363" t="s">
        <v>24309</v>
      </c>
      <c r="F10065"/>
      <c r="G10065"/>
      <c r="H10065"/>
      <c r="I10065" s="615"/>
    </row>
    <row r="10066" spans="1:9" ht="15" x14ac:dyDescent="0.25">
      <c r="A10066" s="609" t="str">
        <f t="shared" si="157"/>
        <v>3405</v>
      </c>
      <c r="B10066">
        <v>3405</v>
      </c>
      <c r="C10066" t="s">
        <v>24310</v>
      </c>
      <c r="D10066" t="s">
        <v>8781</v>
      </c>
      <c r="E10066" s="363" t="s">
        <v>24311</v>
      </c>
      <c r="F10066"/>
      <c r="G10066"/>
      <c r="H10066"/>
      <c r="I10066" s="615"/>
    </row>
    <row r="10067" spans="1:9" ht="15" x14ac:dyDescent="0.25">
      <c r="A10067" s="609" t="str">
        <f t="shared" si="157"/>
        <v>3394</v>
      </c>
      <c r="B10067">
        <v>3394</v>
      </c>
      <c r="C10067" t="s">
        <v>24312</v>
      </c>
      <c r="D10067" t="s">
        <v>8781</v>
      </c>
      <c r="E10067" s="363" t="s">
        <v>19026</v>
      </c>
      <c r="F10067"/>
      <c r="G10067"/>
      <c r="H10067"/>
      <c r="I10067" s="615"/>
    </row>
    <row r="10068" spans="1:9" ht="15" x14ac:dyDescent="0.25">
      <c r="A10068" s="609" t="str">
        <f t="shared" si="157"/>
        <v>3393</v>
      </c>
      <c r="B10068">
        <v>3393</v>
      </c>
      <c r="C10068" t="s">
        <v>24313</v>
      </c>
      <c r="D10068" t="s">
        <v>8781</v>
      </c>
      <c r="E10068" s="363" t="s">
        <v>24314</v>
      </c>
      <c r="F10068"/>
      <c r="G10068"/>
      <c r="H10068"/>
      <c r="I10068" s="615"/>
    </row>
    <row r="10069" spans="1:9" ht="15" x14ac:dyDescent="0.25">
      <c r="A10069" s="609" t="str">
        <f t="shared" si="157"/>
        <v>3406</v>
      </c>
      <c r="B10069">
        <v>3406</v>
      </c>
      <c r="C10069" t="s">
        <v>24315</v>
      </c>
      <c r="D10069" t="s">
        <v>8781</v>
      </c>
      <c r="E10069" s="363" t="s">
        <v>10427</v>
      </c>
      <c r="F10069"/>
      <c r="G10069"/>
      <c r="H10069"/>
      <c r="I10069" s="615"/>
    </row>
    <row r="10070" spans="1:9" ht="15" x14ac:dyDescent="0.25">
      <c r="A10070" s="609" t="str">
        <f t="shared" si="157"/>
        <v>3395</v>
      </c>
      <c r="B10070">
        <v>3395</v>
      </c>
      <c r="C10070" t="s">
        <v>24316</v>
      </c>
      <c r="D10070" t="s">
        <v>8781</v>
      </c>
      <c r="E10070" s="363" t="s">
        <v>24317</v>
      </c>
      <c r="F10070"/>
      <c r="G10070"/>
      <c r="H10070"/>
      <c r="I10070" s="615"/>
    </row>
    <row r="10071" spans="1:9" ht="15" x14ac:dyDescent="0.25">
      <c r="A10071" s="609" t="str">
        <f t="shared" si="157"/>
        <v>3398</v>
      </c>
      <c r="B10071">
        <v>3398</v>
      </c>
      <c r="C10071" t="s">
        <v>24318</v>
      </c>
      <c r="D10071" t="s">
        <v>8781</v>
      </c>
      <c r="E10071" s="363" t="s">
        <v>17237</v>
      </c>
      <c r="F10071"/>
      <c r="G10071"/>
      <c r="H10071"/>
      <c r="I10071" s="615"/>
    </row>
    <row r="10072" spans="1:9" ht="15" x14ac:dyDescent="0.25">
      <c r="A10072" s="609" t="str">
        <f t="shared" si="157"/>
        <v>34377</v>
      </c>
      <c r="B10072">
        <v>34377</v>
      </c>
      <c r="C10072" t="s">
        <v>24319</v>
      </c>
      <c r="D10072" t="s">
        <v>8781</v>
      </c>
      <c r="E10072" s="363" t="s">
        <v>9784</v>
      </c>
      <c r="F10072"/>
      <c r="G10072"/>
      <c r="H10072"/>
      <c r="I10072" s="615"/>
    </row>
    <row r="10073" spans="1:9" ht="15" x14ac:dyDescent="0.25">
      <c r="A10073" s="609" t="str">
        <f t="shared" si="157"/>
        <v>40662</v>
      </c>
      <c r="B10073">
        <v>40662</v>
      </c>
      <c r="C10073" t="s">
        <v>24320</v>
      </c>
      <c r="D10073" t="s">
        <v>8781</v>
      </c>
      <c r="E10073" s="363" t="s">
        <v>24321</v>
      </c>
      <c r="F10073"/>
      <c r="G10073"/>
      <c r="H10073"/>
      <c r="I10073" s="615"/>
    </row>
    <row r="10074" spans="1:9" ht="15" x14ac:dyDescent="0.25">
      <c r="A10074" s="609" t="str">
        <f t="shared" si="157"/>
        <v>3437</v>
      </c>
      <c r="B10074">
        <v>3437</v>
      </c>
      <c r="C10074" t="s">
        <v>24322</v>
      </c>
      <c r="D10074" t="s">
        <v>8779</v>
      </c>
      <c r="E10074" s="363" t="s">
        <v>24323</v>
      </c>
      <c r="F10074"/>
      <c r="G10074"/>
      <c r="H10074"/>
      <c r="I10074" s="615"/>
    </row>
    <row r="10075" spans="1:9" ht="15" x14ac:dyDescent="0.25">
      <c r="A10075" s="609" t="str">
        <f t="shared" si="157"/>
        <v>11190</v>
      </c>
      <c r="B10075">
        <v>11190</v>
      </c>
      <c r="C10075" t="s">
        <v>24324</v>
      </c>
      <c r="D10075" t="s">
        <v>8781</v>
      </c>
      <c r="E10075" s="363" t="s">
        <v>24325</v>
      </c>
      <c r="F10075"/>
      <c r="G10075"/>
      <c r="H10075"/>
      <c r="I10075" s="615"/>
    </row>
    <row r="10076" spans="1:9" ht="15" x14ac:dyDescent="0.25">
      <c r="A10076" s="609" t="str">
        <f t="shared" si="157"/>
        <v>3428</v>
      </c>
      <c r="B10076">
        <v>3428</v>
      </c>
      <c r="C10076" t="s">
        <v>24326</v>
      </c>
      <c r="D10076" t="s">
        <v>8779</v>
      </c>
      <c r="E10076" s="363" t="s">
        <v>24327</v>
      </c>
      <c r="F10076"/>
      <c r="G10076"/>
      <c r="H10076"/>
      <c r="I10076" s="615"/>
    </row>
    <row r="10077" spans="1:9" ht="15" x14ac:dyDescent="0.25">
      <c r="A10077" s="609" t="str">
        <f t="shared" si="157"/>
        <v>3429</v>
      </c>
      <c r="B10077">
        <v>3429</v>
      </c>
      <c r="C10077" t="s">
        <v>24328</v>
      </c>
      <c r="D10077" t="s">
        <v>8779</v>
      </c>
      <c r="E10077" s="363" t="s">
        <v>24329</v>
      </c>
      <c r="F10077"/>
      <c r="G10077"/>
      <c r="H10077"/>
      <c r="I10077" s="615"/>
    </row>
    <row r="10078" spans="1:9" ht="15" x14ac:dyDescent="0.25">
      <c r="A10078" s="609" t="str">
        <f t="shared" si="157"/>
        <v>34370</v>
      </c>
      <c r="B10078">
        <v>34370</v>
      </c>
      <c r="C10078" t="s">
        <v>24330</v>
      </c>
      <c r="D10078" t="s">
        <v>8781</v>
      </c>
      <c r="E10078" s="363" t="s">
        <v>9785</v>
      </c>
      <c r="F10078"/>
      <c r="G10078"/>
      <c r="H10078"/>
      <c r="I10078" s="615"/>
    </row>
    <row r="10079" spans="1:9" ht="15" x14ac:dyDescent="0.25">
      <c r="A10079" s="609" t="str">
        <f t="shared" si="157"/>
        <v>34372</v>
      </c>
      <c r="B10079">
        <v>34372</v>
      </c>
      <c r="C10079" t="s">
        <v>24331</v>
      </c>
      <c r="D10079" t="s">
        <v>8781</v>
      </c>
      <c r="E10079" s="363" t="s">
        <v>9786</v>
      </c>
      <c r="F10079"/>
      <c r="G10079"/>
      <c r="H10079"/>
      <c r="I10079" s="615"/>
    </row>
    <row r="10080" spans="1:9" ht="15" x14ac:dyDescent="0.25">
      <c r="A10080" s="609" t="str">
        <f t="shared" si="157"/>
        <v>36896</v>
      </c>
      <c r="B10080">
        <v>36896</v>
      </c>
      <c r="C10080" t="s">
        <v>24332</v>
      </c>
      <c r="D10080" t="s">
        <v>8781</v>
      </c>
      <c r="E10080" s="363" t="s">
        <v>9787</v>
      </c>
      <c r="F10080"/>
      <c r="G10080"/>
      <c r="H10080"/>
      <c r="I10080" s="615"/>
    </row>
    <row r="10081" spans="1:9" ht="15" x14ac:dyDescent="0.25">
      <c r="A10081" s="609" t="str">
        <f t="shared" si="157"/>
        <v>34367</v>
      </c>
      <c r="B10081">
        <v>34367</v>
      </c>
      <c r="C10081" t="s">
        <v>24333</v>
      </c>
      <c r="D10081" t="s">
        <v>8781</v>
      </c>
      <c r="E10081" s="363" t="s">
        <v>9788</v>
      </c>
      <c r="F10081"/>
      <c r="G10081"/>
      <c r="H10081"/>
      <c r="I10081" s="615"/>
    </row>
    <row r="10082" spans="1:9" ht="15" x14ac:dyDescent="0.25">
      <c r="A10082" s="609" t="str">
        <f t="shared" si="157"/>
        <v>36897</v>
      </c>
      <c r="B10082">
        <v>36897</v>
      </c>
      <c r="C10082" t="s">
        <v>24334</v>
      </c>
      <c r="D10082" t="s">
        <v>8781</v>
      </c>
      <c r="E10082" s="363" t="s">
        <v>9789</v>
      </c>
      <c r="F10082"/>
      <c r="G10082"/>
      <c r="H10082"/>
      <c r="I10082" s="615"/>
    </row>
    <row r="10083" spans="1:9" ht="15" x14ac:dyDescent="0.25">
      <c r="A10083" s="609" t="str">
        <f t="shared" si="157"/>
        <v>34369</v>
      </c>
      <c r="B10083">
        <v>34369</v>
      </c>
      <c r="C10083" t="s">
        <v>24335</v>
      </c>
      <c r="D10083" t="s">
        <v>8781</v>
      </c>
      <c r="E10083" s="363" t="s">
        <v>9790</v>
      </c>
      <c r="F10083"/>
      <c r="G10083"/>
      <c r="H10083"/>
      <c r="I10083" s="615"/>
    </row>
    <row r="10084" spans="1:9" ht="15" x14ac:dyDescent="0.25">
      <c r="A10084" s="609" t="str">
        <f t="shared" si="157"/>
        <v>34364</v>
      </c>
      <c r="B10084">
        <v>34364</v>
      </c>
      <c r="C10084" t="s">
        <v>24336</v>
      </c>
      <c r="D10084" t="s">
        <v>8781</v>
      </c>
      <c r="E10084" s="363" t="s">
        <v>9791</v>
      </c>
      <c r="F10084"/>
      <c r="G10084"/>
      <c r="H10084"/>
      <c r="I10084" s="615"/>
    </row>
    <row r="10085" spans="1:9" ht="15" x14ac:dyDescent="0.25">
      <c r="A10085" s="609" t="str">
        <f t="shared" si="157"/>
        <v>40659</v>
      </c>
      <c r="B10085">
        <v>40659</v>
      </c>
      <c r="C10085" t="s">
        <v>24337</v>
      </c>
      <c r="D10085" t="s">
        <v>8779</v>
      </c>
      <c r="E10085" s="363" t="s">
        <v>24338</v>
      </c>
      <c r="F10085"/>
      <c r="G10085"/>
      <c r="H10085"/>
      <c r="I10085" s="615"/>
    </row>
    <row r="10086" spans="1:9" ht="15" x14ac:dyDescent="0.25">
      <c r="A10086" s="609" t="str">
        <f t="shared" si="157"/>
        <v>40660</v>
      </c>
      <c r="B10086">
        <v>40660</v>
      </c>
      <c r="C10086" t="s">
        <v>24339</v>
      </c>
      <c r="D10086" t="s">
        <v>8779</v>
      </c>
      <c r="E10086" s="363" t="s">
        <v>24340</v>
      </c>
      <c r="F10086"/>
      <c r="G10086"/>
      <c r="H10086"/>
      <c r="I10086" s="615"/>
    </row>
    <row r="10087" spans="1:9" ht="15" x14ac:dyDescent="0.25">
      <c r="A10087" s="609" t="str">
        <f t="shared" si="157"/>
        <v>40661</v>
      </c>
      <c r="B10087">
        <v>40661</v>
      </c>
      <c r="C10087" t="s">
        <v>24341</v>
      </c>
      <c r="D10087" t="s">
        <v>8779</v>
      </c>
      <c r="E10087" s="363" t="s">
        <v>24342</v>
      </c>
      <c r="F10087"/>
      <c r="G10087"/>
      <c r="H10087"/>
      <c r="I10087" s="615"/>
    </row>
    <row r="10088" spans="1:9" ht="15" x14ac:dyDescent="0.25">
      <c r="A10088" s="609" t="str">
        <f t="shared" si="157"/>
        <v>3421</v>
      </c>
      <c r="B10088">
        <v>3421</v>
      </c>
      <c r="C10088" t="s">
        <v>24343</v>
      </c>
      <c r="D10088" t="s">
        <v>8779</v>
      </c>
      <c r="E10088" s="363" t="s">
        <v>24344</v>
      </c>
      <c r="F10088"/>
      <c r="G10088"/>
      <c r="H10088"/>
      <c r="I10088" s="615"/>
    </row>
    <row r="10089" spans="1:9" ht="15" x14ac:dyDescent="0.25">
      <c r="A10089" s="609" t="str">
        <f t="shared" si="157"/>
        <v>599</v>
      </c>
      <c r="B10089">
        <v>599</v>
      </c>
      <c r="C10089" t="s">
        <v>24345</v>
      </c>
      <c r="D10089" t="s">
        <v>8779</v>
      </c>
      <c r="E10089" s="363" t="s">
        <v>9792</v>
      </c>
      <c r="F10089"/>
      <c r="G10089"/>
      <c r="H10089"/>
      <c r="I10089" s="615"/>
    </row>
    <row r="10090" spans="1:9" ht="15" x14ac:dyDescent="0.25">
      <c r="A10090" s="609" t="str">
        <f t="shared" si="157"/>
        <v>34381</v>
      </c>
      <c r="B10090">
        <v>34381</v>
      </c>
      <c r="C10090" t="s">
        <v>24346</v>
      </c>
      <c r="D10090" t="s">
        <v>8781</v>
      </c>
      <c r="E10090" s="363" t="s">
        <v>9567</v>
      </c>
      <c r="F10090"/>
      <c r="G10090"/>
      <c r="H10090"/>
      <c r="I10090" s="615"/>
    </row>
    <row r="10091" spans="1:9" ht="15" x14ac:dyDescent="0.25">
      <c r="A10091" s="609" t="str">
        <f t="shared" si="157"/>
        <v>3423</v>
      </c>
      <c r="B10091">
        <v>3423</v>
      </c>
      <c r="C10091" t="s">
        <v>24347</v>
      </c>
      <c r="D10091" t="s">
        <v>8779</v>
      </c>
      <c r="E10091" s="363" t="s">
        <v>24348</v>
      </c>
      <c r="F10091"/>
      <c r="G10091"/>
      <c r="H10091"/>
      <c r="I10091" s="615"/>
    </row>
    <row r="10092" spans="1:9" ht="15" x14ac:dyDescent="0.25">
      <c r="A10092" s="609" t="str">
        <f t="shared" si="157"/>
        <v>34797</v>
      </c>
      <c r="B10092">
        <v>34797</v>
      </c>
      <c r="C10092" t="s">
        <v>24349</v>
      </c>
      <c r="D10092" t="s">
        <v>8781</v>
      </c>
      <c r="E10092" s="363" t="s">
        <v>24350</v>
      </c>
      <c r="F10092"/>
      <c r="G10092"/>
      <c r="H10092"/>
      <c r="I10092" s="615"/>
    </row>
    <row r="10093" spans="1:9" ht="15" x14ac:dyDescent="0.25">
      <c r="A10093" s="609" t="str">
        <f t="shared" si="157"/>
        <v>25964</v>
      </c>
      <c r="B10093">
        <v>25964</v>
      </c>
      <c r="C10093" t="s">
        <v>24351</v>
      </c>
      <c r="D10093" t="s">
        <v>8786</v>
      </c>
      <c r="E10093" s="363" t="s">
        <v>17885</v>
      </c>
      <c r="F10093"/>
      <c r="G10093"/>
      <c r="H10093"/>
      <c r="I10093" s="615"/>
    </row>
    <row r="10094" spans="1:9" ht="15" x14ac:dyDescent="0.25">
      <c r="A10094" s="609" t="str">
        <f t="shared" si="157"/>
        <v>41077</v>
      </c>
      <c r="B10094">
        <v>41077</v>
      </c>
      <c r="C10094" t="s">
        <v>24352</v>
      </c>
      <c r="D10094" t="s">
        <v>8914</v>
      </c>
      <c r="E10094" s="363" t="s">
        <v>32050</v>
      </c>
      <c r="F10094"/>
      <c r="G10094"/>
      <c r="H10094"/>
      <c r="I10094" s="615"/>
    </row>
    <row r="10095" spans="1:9" ht="15" x14ac:dyDescent="0.25">
      <c r="A10095" s="609" t="str">
        <f t="shared" si="157"/>
        <v>20159</v>
      </c>
      <c r="B10095">
        <v>20159</v>
      </c>
      <c r="C10095" t="s">
        <v>24354</v>
      </c>
      <c r="D10095" t="s">
        <v>8781</v>
      </c>
      <c r="E10095" s="363" t="s">
        <v>24355</v>
      </c>
      <c r="F10095"/>
      <c r="G10095"/>
      <c r="H10095"/>
      <c r="I10095" s="615"/>
    </row>
    <row r="10096" spans="1:9" ht="15" x14ac:dyDescent="0.25">
      <c r="A10096" s="609" t="str">
        <f t="shared" ref="A10096:A10159" si="158">IF(ISERROR(SEARCH("/",B10096)=6),TRIM(CLEAN(B10096)),IF(SEARCH("/",B10096)=6,IF(LEN(TRIM(CLEAN(B10096)))=7,LEFT(TRIM(CLEAN(B10096)),6)&amp;"00"&amp;RIGHT(TRIM(CLEAN(B10096)),1),LEFT(TRIM(CLEAN(B10096)),6)&amp;"0"&amp;RIGHT(TRIM(CLEAN(B10096)),2)),TRIM(CLEAN(B10096))))</f>
        <v>37963</v>
      </c>
      <c r="B10096">
        <v>37963</v>
      </c>
      <c r="C10096" t="s">
        <v>24356</v>
      </c>
      <c r="D10096" t="s">
        <v>8781</v>
      </c>
      <c r="E10096" s="363" t="s">
        <v>13098</v>
      </c>
      <c r="F10096"/>
      <c r="G10096"/>
      <c r="H10096"/>
      <c r="I10096" s="615"/>
    </row>
    <row r="10097" spans="1:9" ht="15" x14ac:dyDescent="0.25">
      <c r="A10097" s="609" t="str">
        <f t="shared" si="158"/>
        <v>37964</v>
      </c>
      <c r="B10097">
        <v>37964</v>
      </c>
      <c r="C10097" t="s">
        <v>24357</v>
      </c>
      <c r="D10097" t="s">
        <v>8781</v>
      </c>
      <c r="E10097" s="363" t="s">
        <v>9970</v>
      </c>
      <c r="F10097"/>
      <c r="G10097"/>
      <c r="H10097"/>
      <c r="I10097" s="615"/>
    </row>
    <row r="10098" spans="1:9" ht="15" x14ac:dyDescent="0.25">
      <c r="A10098" s="609" t="str">
        <f t="shared" si="158"/>
        <v>37965</v>
      </c>
      <c r="B10098">
        <v>37965</v>
      </c>
      <c r="C10098" t="s">
        <v>24358</v>
      </c>
      <c r="D10098" t="s">
        <v>8781</v>
      </c>
      <c r="E10098" s="363" t="s">
        <v>9577</v>
      </c>
      <c r="F10098"/>
      <c r="G10098"/>
      <c r="H10098"/>
      <c r="I10098" s="615"/>
    </row>
    <row r="10099" spans="1:9" ht="15" x14ac:dyDescent="0.25">
      <c r="A10099" s="609" t="str">
        <f t="shared" si="158"/>
        <v>37966</v>
      </c>
      <c r="B10099">
        <v>37966</v>
      </c>
      <c r="C10099" t="s">
        <v>24359</v>
      </c>
      <c r="D10099" t="s">
        <v>8781</v>
      </c>
      <c r="E10099" s="363" t="s">
        <v>9393</v>
      </c>
      <c r="F10099"/>
      <c r="G10099"/>
      <c r="H10099"/>
      <c r="I10099" s="615"/>
    </row>
    <row r="10100" spans="1:9" ht="15" x14ac:dyDescent="0.25">
      <c r="A10100" s="609" t="str">
        <f t="shared" si="158"/>
        <v>37967</v>
      </c>
      <c r="B10100">
        <v>37967</v>
      </c>
      <c r="C10100" t="s">
        <v>24360</v>
      </c>
      <c r="D10100" t="s">
        <v>8781</v>
      </c>
      <c r="E10100" s="363" t="s">
        <v>23171</v>
      </c>
      <c r="F10100"/>
      <c r="G10100"/>
      <c r="H10100"/>
      <c r="I10100" s="615"/>
    </row>
    <row r="10101" spans="1:9" ht="15" x14ac:dyDescent="0.25">
      <c r="A10101" s="609" t="str">
        <f t="shared" si="158"/>
        <v>37968</v>
      </c>
      <c r="B10101">
        <v>37968</v>
      </c>
      <c r="C10101" t="s">
        <v>24361</v>
      </c>
      <c r="D10101" t="s">
        <v>8781</v>
      </c>
      <c r="E10101" s="363" t="s">
        <v>24362</v>
      </c>
      <c r="F10101"/>
      <c r="G10101"/>
      <c r="H10101"/>
      <c r="I10101" s="615"/>
    </row>
    <row r="10102" spans="1:9" ht="15" x14ac:dyDescent="0.25">
      <c r="A10102" s="609" t="str">
        <f t="shared" si="158"/>
        <v>37969</v>
      </c>
      <c r="B10102">
        <v>37969</v>
      </c>
      <c r="C10102" t="s">
        <v>24363</v>
      </c>
      <c r="D10102" t="s">
        <v>8781</v>
      </c>
      <c r="E10102" s="363" t="s">
        <v>24364</v>
      </c>
      <c r="F10102"/>
      <c r="G10102"/>
      <c r="H10102"/>
      <c r="I10102" s="615"/>
    </row>
    <row r="10103" spans="1:9" ht="15" x14ac:dyDescent="0.25">
      <c r="A10103" s="609" t="str">
        <f t="shared" si="158"/>
        <v>37970</v>
      </c>
      <c r="B10103">
        <v>37970</v>
      </c>
      <c r="C10103" t="s">
        <v>24365</v>
      </c>
      <c r="D10103" t="s">
        <v>8781</v>
      </c>
      <c r="E10103" s="363" t="s">
        <v>24366</v>
      </c>
      <c r="F10103"/>
      <c r="G10103"/>
      <c r="H10103"/>
      <c r="I10103" s="615"/>
    </row>
    <row r="10104" spans="1:9" ht="15" x14ac:dyDescent="0.25">
      <c r="A10104" s="609" t="str">
        <f t="shared" si="158"/>
        <v>21118</v>
      </c>
      <c r="B10104">
        <v>21118</v>
      </c>
      <c r="C10104" t="s">
        <v>24367</v>
      </c>
      <c r="D10104" t="s">
        <v>8781</v>
      </c>
      <c r="E10104" s="363" t="s">
        <v>9242</v>
      </c>
      <c r="F10104"/>
      <c r="G10104"/>
      <c r="H10104"/>
      <c r="I10104" s="615"/>
    </row>
    <row r="10105" spans="1:9" ht="15" x14ac:dyDescent="0.25">
      <c r="A10105" s="609" t="str">
        <f t="shared" si="158"/>
        <v>37956</v>
      </c>
      <c r="B10105">
        <v>37956</v>
      </c>
      <c r="C10105" t="s">
        <v>24368</v>
      </c>
      <c r="D10105" t="s">
        <v>8781</v>
      </c>
      <c r="E10105" s="363" t="s">
        <v>23022</v>
      </c>
      <c r="F10105"/>
      <c r="G10105"/>
      <c r="H10105"/>
      <c r="I10105" s="615"/>
    </row>
    <row r="10106" spans="1:9" ht="15" x14ac:dyDescent="0.25">
      <c r="A10106" s="609" t="str">
        <f t="shared" si="158"/>
        <v>37957</v>
      </c>
      <c r="B10106">
        <v>37957</v>
      </c>
      <c r="C10106" t="s">
        <v>24369</v>
      </c>
      <c r="D10106" t="s">
        <v>8781</v>
      </c>
      <c r="E10106" s="363" t="s">
        <v>14313</v>
      </c>
      <c r="F10106"/>
      <c r="G10106"/>
      <c r="H10106"/>
      <c r="I10106" s="615"/>
    </row>
    <row r="10107" spans="1:9" ht="15" x14ac:dyDescent="0.25">
      <c r="A10107" s="609" t="str">
        <f t="shared" si="158"/>
        <v>37958</v>
      </c>
      <c r="B10107">
        <v>37958</v>
      </c>
      <c r="C10107" t="s">
        <v>24370</v>
      </c>
      <c r="D10107" t="s">
        <v>8781</v>
      </c>
      <c r="E10107" s="363" t="s">
        <v>9393</v>
      </c>
      <c r="F10107"/>
      <c r="G10107"/>
      <c r="H10107"/>
      <c r="I10107" s="615"/>
    </row>
    <row r="10108" spans="1:9" ht="15" x14ac:dyDescent="0.25">
      <c r="A10108" s="609" t="str">
        <f t="shared" si="158"/>
        <v>37959</v>
      </c>
      <c r="B10108">
        <v>37959</v>
      </c>
      <c r="C10108" t="s">
        <v>24371</v>
      </c>
      <c r="D10108" t="s">
        <v>8781</v>
      </c>
      <c r="E10108" s="363" t="s">
        <v>23171</v>
      </c>
      <c r="F10108"/>
      <c r="G10108"/>
      <c r="H10108"/>
      <c r="I10108" s="615"/>
    </row>
    <row r="10109" spans="1:9" ht="15" x14ac:dyDescent="0.25">
      <c r="A10109" s="609" t="str">
        <f t="shared" si="158"/>
        <v>37960</v>
      </c>
      <c r="B10109">
        <v>37960</v>
      </c>
      <c r="C10109" t="s">
        <v>24372</v>
      </c>
      <c r="D10109" t="s">
        <v>8781</v>
      </c>
      <c r="E10109" s="363" t="s">
        <v>24373</v>
      </c>
      <c r="F10109"/>
      <c r="G10109"/>
      <c r="H10109"/>
      <c r="I10109" s="615"/>
    </row>
    <row r="10110" spans="1:9" ht="15" x14ac:dyDescent="0.25">
      <c r="A10110" s="609" t="str">
        <f t="shared" si="158"/>
        <v>37961</v>
      </c>
      <c r="B10110">
        <v>37961</v>
      </c>
      <c r="C10110" t="s">
        <v>24374</v>
      </c>
      <c r="D10110" t="s">
        <v>8781</v>
      </c>
      <c r="E10110" s="363" t="s">
        <v>24375</v>
      </c>
      <c r="F10110"/>
      <c r="G10110"/>
      <c r="H10110"/>
      <c r="I10110" s="615"/>
    </row>
    <row r="10111" spans="1:9" ht="15" x14ac:dyDescent="0.25">
      <c r="A10111" s="609" t="str">
        <f t="shared" si="158"/>
        <v>37962</v>
      </c>
      <c r="B10111">
        <v>37962</v>
      </c>
      <c r="C10111" t="s">
        <v>24376</v>
      </c>
      <c r="D10111" t="s">
        <v>8781</v>
      </c>
      <c r="E10111" s="363" t="s">
        <v>24377</v>
      </c>
      <c r="F10111"/>
      <c r="G10111"/>
      <c r="H10111"/>
      <c r="I10111" s="615"/>
    </row>
    <row r="10112" spans="1:9" ht="15" x14ac:dyDescent="0.25">
      <c r="A10112" s="609" t="str">
        <f t="shared" si="158"/>
        <v>3533</v>
      </c>
      <c r="B10112">
        <v>3533</v>
      </c>
      <c r="C10112" t="s">
        <v>24378</v>
      </c>
      <c r="D10112" t="s">
        <v>8781</v>
      </c>
      <c r="E10112" s="363" t="s">
        <v>9334</v>
      </c>
      <c r="F10112"/>
      <c r="G10112"/>
      <c r="H10112"/>
      <c r="I10112" s="615"/>
    </row>
    <row r="10113" spans="1:9" ht="15" x14ac:dyDescent="0.25">
      <c r="A10113" s="609" t="str">
        <f t="shared" si="158"/>
        <v>3538</v>
      </c>
      <c r="B10113">
        <v>3538</v>
      </c>
      <c r="C10113" t="s">
        <v>24379</v>
      </c>
      <c r="D10113" t="s">
        <v>8781</v>
      </c>
      <c r="E10113" s="363" t="s">
        <v>9089</v>
      </c>
      <c r="F10113"/>
      <c r="G10113"/>
      <c r="H10113"/>
      <c r="I10113" s="615"/>
    </row>
    <row r="10114" spans="1:9" ht="15" x14ac:dyDescent="0.25">
      <c r="A10114" s="609" t="str">
        <f t="shared" si="158"/>
        <v>3497</v>
      </c>
      <c r="B10114">
        <v>3497</v>
      </c>
      <c r="C10114" t="s">
        <v>24380</v>
      </c>
      <c r="D10114" t="s">
        <v>8781</v>
      </c>
      <c r="E10114" s="363" t="s">
        <v>9241</v>
      </c>
      <c r="F10114"/>
      <c r="G10114"/>
      <c r="H10114"/>
      <c r="I10114" s="615"/>
    </row>
    <row r="10115" spans="1:9" ht="15" x14ac:dyDescent="0.25">
      <c r="A10115" s="609" t="str">
        <f t="shared" si="158"/>
        <v>3498</v>
      </c>
      <c r="B10115">
        <v>3498</v>
      </c>
      <c r="C10115" t="s">
        <v>24381</v>
      </c>
      <c r="D10115" t="s">
        <v>8781</v>
      </c>
      <c r="E10115" s="363" t="s">
        <v>8804</v>
      </c>
      <c r="F10115"/>
      <c r="G10115"/>
      <c r="H10115"/>
      <c r="I10115" s="615"/>
    </row>
    <row r="10116" spans="1:9" ht="15" x14ac:dyDescent="0.25">
      <c r="A10116" s="609" t="str">
        <f t="shared" si="158"/>
        <v>3496</v>
      </c>
      <c r="B10116">
        <v>3496</v>
      </c>
      <c r="C10116" t="s">
        <v>24382</v>
      </c>
      <c r="D10116" t="s">
        <v>8781</v>
      </c>
      <c r="E10116" s="363" t="s">
        <v>9875</v>
      </c>
      <c r="F10116"/>
      <c r="G10116"/>
      <c r="H10116"/>
      <c r="I10116" s="615"/>
    </row>
    <row r="10117" spans="1:9" ht="15" x14ac:dyDescent="0.25">
      <c r="A10117" s="609" t="str">
        <f t="shared" si="158"/>
        <v>38429</v>
      </c>
      <c r="B10117">
        <v>38429</v>
      </c>
      <c r="C10117" t="s">
        <v>24383</v>
      </c>
      <c r="D10117" t="s">
        <v>8781</v>
      </c>
      <c r="E10117" s="363" t="s">
        <v>14486</v>
      </c>
      <c r="F10117"/>
      <c r="G10117"/>
      <c r="H10117"/>
      <c r="I10117" s="615"/>
    </row>
    <row r="10118" spans="1:9" ht="15" x14ac:dyDescent="0.25">
      <c r="A10118" s="609" t="str">
        <f t="shared" si="158"/>
        <v>38431</v>
      </c>
      <c r="B10118">
        <v>38431</v>
      </c>
      <c r="C10118" t="s">
        <v>24384</v>
      </c>
      <c r="D10118" t="s">
        <v>8781</v>
      </c>
      <c r="E10118" s="363" t="s">
        <v>13679</v>
      </c>
      <c r="F10118"/>
      <c r="G10118"/>
      <c r="H10118"/>
      <c r="I10118" s="615"/>
    </row>
    <row r="10119" spans="1:9" ht="15" x14ac:dyDescent="0.25">
      <c r="A10119" s="609" t="str">
        <f t="shared" si="158"/>
        <v>38430</v>
      </c>
      <c r="B10119">
        <v>38430</v>
      </c>
      <c r="C10119" t="s">
        <v>24385</v>
      </c>
      <c r="D10119" t="s">
        <v>8781</v>
      </c>
      <c r="E10119" s="363" t="s">
        <v>11128</v>
      </c>
      <c r="F10119"/>
      <c r="G10119"/>
      <c r="H10119"/>
      <c r="I10119" s="615"/>
    </row>
    <row r="10120" spans="1:9" ht="15" x14ac:dyDescent="0.25">
      <c r="A10120" s="609" t="str">
        <f t="shared" si="158"/>
        <v>36348</v>
      </c>
      <c r="B10120">
        <v>36348</v>
      </c>
      <c r="C10120" t="s">
        <v>24386</v>
      </c>
      <c r="D10120" t="s">
        <v>8781</v>
      </c>
      <c r="E10120" s="363" t="s">
        <v>9338</v>
      </c>
      <c r="F10120"/>
      <c r="G10120"/>
      <c r="H10120"/>
      <c r="I10120" s="615"/>
    </row>
    <row r="10121" spans="1:9" ht="15" x14ac:dyDescent="0.25">
      <c r="A10121" s="609" t="str">
        <f t="shared" si="158"/>
        <v>36349</v>
      </c>
      <c r="B10121">
        <v>36349</v>
      </c>
      <c r="C10121" t="s">
        <v>24387</v>
      </c>
      <c r="D10121" t="s">
        <v>8781</v>
      </c>
      <c r="E10121" s="363" t="s">
        <v>9202</v>
      </c>
      <c r="F10121"/>
      <c r="G10121"/>
      <c r="H10121"/>
      <c r="I10121" s="615"/>
    </row>
    <row r="10122" spans="1:9" ht="15" x14ac:dyDescent="0.25">
      <c r="A10122" s="609" t="str">
        <f t="shared" si="158"/>
        <v>38433</v>
      </c>
      <c r="B10122">
        <v>38433</v>
      </c>
      <c r="C10122" t="s">
        <v>24388</v>
      </c>
      <c r="D10122" t="s">
        <v>8781</v>
      </c>
      <c r="E10122" s="363" t="s">
        <v>17237</v>
      </c>
      <c r="F10122"/>
      <c r="G10122"/>
      <c r="H10122"/>
      <c r="I10122" s="615"/>
    </row>
    <row r="10123" spans="1:9" ht="15" x14ac:dyDescent="0.25">
      <c r="A10123" s="609" t="str">
        <f t="shared" si="158"/>
        <v>38440</v>
      </c>
      <c r="B10123">
        <v>38440</v>
      </c>
      <c r="C10123" t="s">
        <v>24389</v>
      </c>
      <c r="D10123" t="s">
        <v>8781</v>
      </c>
      <c r="E10123" s="363" t="s">
        <v>24390</v>
      </c>
      <c r="F10123"/>
      <c r="G10123"/>
      <c r="H10123"/>
      <c r="I10123" s="615"/>
    </row>
    <row r="10124" spans="1:9" ht="15" x14ac:dyDescent="0.25">
      <c r="A10124" s="609" t="str">
        <f t="shared" si="158"/>
        <v>36359</v>
      </c>
      <c r="B10124">
        <v>36359</v>
      </c>
      <c r="C10124" t="s">
        <v>24391</v>
      </c>
      <c r="D10124" t="s">
        <v>8781</v>
      </c>
      <c r="E10124" s="363" t="s">
        <v>9540</v>
      </c>
      <c r="F10124"/>
      <c r="G10124"/>
      <c r="H10124"/>
      <c r="I10124" s="615"/>
    </row>
    <row r="10125" spans="1:9" ht="15" x14ac:dyDescent="0.25">
      <c r="A10125" s="609" t="str">
        <f t="shared" si="158"/>
        <v>36360</v>
      </c>
      <c r="B10125">
        <v>36360</v>
      </c>
      <c r="C10125" t="s">
        <v>24392</v>
      </c>
      <c r="D10125" t="s">
        <v>8781</v>
      </c>
      <c r="E10125" s="363" t="s">
        <v>10244</v>
      </c>
      <c r="F10125"/>
      <c r="G10125"/>
      <c r="H10125"/>
      <c r="I10125" s="615"/>
    </row>
    <row r="10126" spans="1:9" ht="15" x14ac:dyDescent="0.25">
      <c r="A10126" s="609" t="str">
        <f t="shared" si="158"/>
        <v>38434</v>
      </c>
      <c r="B10126">
        <v>38434</v>
      </c>
      <c r="C10126" t="s">
        <v>24393</v>
      </c>
      <c r="D10126" t="s">
        <v>8781</v>
      </c>
      <c r="E10126" s="363" t="s">
        <v>9143</v>
      </c>
      <c r="F10126"/>
      <c r="G10126"/>
      <c r="H10126"/>
      <c r="I10126" s="615"/>
    </row>
    <row r="10127" spans="1:9" ht="15" x14ac:dyDescent="0.25">
      <c r="A10127" s="609" t="str">
        <f t="shared" si="158"/>
        <v>38435</v>
      </c>
      <c r="B10127">
        <v>38435</v>
      </c>
      <c r="C10127" t="s">
        <v>24394</v>
      </c>
      <c r="D10127" t="s">
        <v>8781</v>
      </c>
      <c r="E10127" s="363" t="s">
        <v>10425</v>
      </c>
      <c r="F10127"/>
      <c r="G10127"/>
      <c r="H10127"/>
      <c r="I10127" s="615"/>
    </row>
    <row r="10128" spans="1:9" ht="15" x14ac:dyDescent="0.25">
      <c r="A10128" s="609" t="str">
        <f t="shared" si="158"/>
        <v>38436</v>
      </c>
      <c r="B10128">
        <v>38436</v>
      </c>
      <c r="C10128" t="s">
        <v>24395</v>
      </c>
      <c r="D10128" t="s">
        <v>8781</v>
      </c>
      <c r="E10128" s="363" t="s">
        <v>15064</v>
      </c>
      <c r="F10128"/>
      <c r="G10128"/>
      <c r="H10128"/>
      <c r="I10128" s="615"/>
    </row>
    <row r="10129" spans="1:9" ht="15" x14ac:dyDescent="0.25">
      <c r="A10129" s="609" t="str">
        <f t="shared" si="158"/>
        <v>38437</v>
      </c>
      <c r="B10129">
        <v>38437</v>
      </c>
      <c r="C10129" t="s">
        <v>24396</v>
      </c>
      <c r="D10129" t="s">
        <v>8781</v>
      </c>
      <c r="E10129" s="363" t="s">
        <v>13067</v>
      </c>
      <c r="F10129"/>
      <c r="G10129"/>
      <c r="H10129"/>
      <c r="I10129" s="615"/>
    </row>
    <row r="10130" spans="1:9" ht="15" x14ac:dyDescent="0.25">
      <c r="A10130" s="609" t="str">
        <f t="shared" si="158"/>
        <v>38438</v>
      </c>
      <c r="B10130">
        <v>38438</v>
      </c>
      <c r="C10130" t="s">
        <v>24397</v>
      </c>
      <c r="D10130" t="s">
        <v>8781</v>
      </c>
      <c r="E10130" s="363" t="s">
        <v>24398</v>
      </c>
      <c r="F10130"/>
      <c r="G10130"/>
      <c r="H10130"/>
      <c r="I10130" s="615"/>
    </row>
    <row r="10131" spans="1:9" ht="15" x14ac:dyDescent="0.25">
      <c r="A10131" s="609" t="str">
        <f t="shared" si="158"/>
        <v>38439</v>
      </c>
      <c r="B10131">
        <v>38439</v>
      </c>
      <c r="C10131" t="s">
        <v>24399</v>
      </c>
      <c r="D10131" t="s">
        <v>8781</v>
      </c>
      <c r="E10131" s="363" t="s">
        <v>24400</v>
      </c>
      <c r="F10131"/>
      <c r="G10131"/>
      <c r="H10131"/>
      <c r="I10131" s="615"/>
    </row>
    <row r="10132" spans="1:9" ht="15" x14ac:dyDescent="0.25">
      <c r="A10132" s="609" t="str">
        <f t="shared" si="158"/>
        <v>10836</v>
      </c>
      <c r="B10132">
        <v>10836</v>
      </c>
      <c r="C10132" t="s">
        <v>24401</v>
      </c>
      <c r="D10132" t="s">
        <v>8781</v>
      </c>
      <c r="E10132" s="363" t="s">
        <v>10664</v>
      </c>
      <c r="F10132"/>
      <c r="G10132"/>
      <c r="H10132"/>
      <c r="I10132" s="615"/>
    </row>
    <row r="10133" spans="1:9" ht="15" x14ac:dyDescent="0.25">
      <c r="A10133" s="609" t="str">
        <f t="shared" si="158"/>
        <v>20128</v>
      </c>
      <c r="B10133">
        <v>20128</v>
      </c>
      <c r="C10133" t="s">
        <v>24402</v>
      </c>
      <c r="D10133" t="s">
        <v>8781</v>
      </c>
      <c r="E10133" s="363" t="s">
        <v>19722</v>
      </c>
      <c r="F10133"/>
      <c r="G10133"/>
      <c r="H10133"/>
      <c r="I10133" s="615"/>
    </row>
    <row r="10134" spans="1:9" ht="15" x14ac:dyDescent="0.25">
      <c r="A10134" s="609" t="str">
        <f t="shared" si="158"/>
        <v>20131</v>
      </c>
      <c r="B10134">
        <v>20131</v>
      </c>
      <c r="C10134" t="s">
        <v>24403</v>
      </c>
      <c r="D10134" t="s">
        <v>8781</v>
      </c>
      <c r="E10134" s="363" t="s">
        <v>15830</v>
      </c>
      <c r="F10134"/>
      <c r="G10134"/>
      <c r="H10134"/>
      <c r="I10134" s="615"/>
    </row>
    <row r="10135" spans="1:9" ht="15" x14ac:dyDescent="0.25">
      <c r="A10135" s="609" t="str">
        <f t="shared" si="158"/>
        <v>3521</v>
      </c>
      <c r="B10135">
        <v>3521</v>
      </c>
      <c r="C10135" t="s">
        <v>24404</v>
      </c>
      <c r="D10135" t="s">
        <v>8781</v>
      </c>
      <c r="E10135" s="363" t="s">
        <v>9812</v>
      </c>
      <c r="F10135"/>
      <c r="G10135"/>
      <c r="H10135"/>
      <c r="I10135" s="615"/>
    </row>
    <row r="10136" spans="1:9" ht="15" x14ac:dyDescent="0.25">
      <c r="A10136" s="609" t="str">
        <f t="shared" si="158"/>
        <v>3531</v>
      </c>
      <c r="B10136">
        <v>3531</v>
      </c>
      <c r="C10136" t="s">
        <v>24405</v>
      </c>
      <c r="D10136" t="s">
        <v>8781</v>
      </c>
      <c r="E10136" s="363" t="s">
        <v>9333</v>
      </c>
      <c r="F10136"/>
      <c r="G10136"/>
      <c r="H10136"/>
      <c r="I10136" s="615"/>
    </row>
    <row r="10137" spans="1:9" ht="15" x14ac:dyDescent="0.25">
      <c r="A10137" s="609" t="str">
        <f t="shared" si="158"/>
        <v>3522</v>
      </c>
      <c r="B10137">
        <v>3522</v>
      </c>
      <c r="C10137" t="s">
        <v>24406</v>
      </c>
      <c r="D10137" t="s">
        <v>8781</v>
      </c>
      <c r="E10137" s="363" t="s">
        <v>10267</v>
      </c>
      <c r="F10137"/>
      <c r="G10137"/>
      <c r="H10137"/>
      <c r="I10137" s="615"/>
    </row>
    <row r="10138" spans="1:9" ht="15" x14ac:dyDescent="0.25">
      <c r="A10138" s="609" t="str">
        <f t="shared" si="158"/>
        <v>3527</v>
      </c>
      <c r="B10138">
        <v>3527</v>
      </c>
      <c r="C10138" t="s">
        <v>24407</v>
      </c>
      <c r="D10138" t="s">
        <v>8781</v>
      </c>
      <c r="E10138" s="363" t="s">
        <v>11848</v>
      </c>
      <c r="F10138"/>
      <c r="G10138"/>
      <c r="H10138"/>
      <c r="I10138" s="615"/>
    </row>
    <row r="10139" spans="1:9" ht="15" x14ac:dyDescent="0.25">
      <c r="A10139" s="609" t="str">
        <f t="shared" si="158"/>
        <v>10835</v>
      </c>
      <c r="B10139">
        <v>10835</v>
      </c>
      <c r="C10139" t="s">
        <v>24408</v>
      </c>
      <c r="D10139" t="s">
        <v>8781</v>
      </c>
      <c r="E10139" s="363" t="s">
        <v>9971</v>
      </c>
      <c r="F10139"/>
      <c r="G10139"/>
      <c r="H10139"/>
      <c r="I10139" s="615"/>
    </row>
    <row r="10140" spans="1:9" ht="15" x14ac:dyDescent="0.25">
      <c r="A10140" s="609" t="str">
        <f t="shared" si="158"/>
        <v>3475</v>
      </c>
      <c r="B10140">
        <v>3475</v>
      </c>
      <c r="C10140" t="s">
        <v>24409</v>
      </c>
      <c r="D10140" t="s">
        <v>8781</v>
      </c>
      <c r="E10140" s="363" t="s">
        <v>11894</v>
      </c>
      <c r="F10140"/>
      <c r="G10140"/>
      <c r="H10140"/>
      <c r="I10140" s="615"/>
    </row>
    <row r="10141" spans="1:9" ht="15" x14ac:dyDescent="0.25">
      <c r="A10141" s="609" t="str">
        <f t="shared" si="158"/>
        <v>3485</v>
      </c>
      <c r="B10141">
        <v>3485</v>
      </c>
      <c r="C10141" t="s">
        <v>24410</v>
      </c>
      <c r="D10141" t="s">
        <v>8781</v>
      </c>
      <c r="E10141" s="363" t="s">
        <v>10310</v>
      </c>
      <c r="F10141"/>
      <c r="G10141"/>
      <c r="H10141"/>
      <c r="I10141" s="615"/>
    </row>
    <row r="10142" spans="1:9" ht="15" x14ac:dyDescent="0.25">
      <c r="A10142" s="609" t="str">
        <f t="shared" si="158"/>
        <v>3534</v>
      </c>
      <c r="B10142">
        <v>3534</v>
      </c>
      <c r="C10142" t="s">
        <v>24411</v>
      </c>
      <c r="D10142" t="s">
        <v>8781</v>
      </c>
      <c r="E10142" s="363" t="s">
        <v>10428</v>
      </c>
      <c r="F10142"/>
      <c r="G10142"/>
      <c r="H10142"/>
      <c r="I10142" s="615"/>
    </row>
    <row r="10143" spans="1:9" ht="15" x14ac:dyDescent="0.25">
      <c r="A10143" s="609" t="str">
        <f t="shared" si="158"/>
        <v>3543</v>
      </c>
      <c r="B10143">
        <v>3543</v>
      </c>
      <c r="C10143" t="s">
        <v>24412</v>
      </c>
      <c r="D10143" t="s">
        <v>8781</v>
      </c>
      <c r="E10143" s="363" t="s">
        <v>10462</v>
      </c>
      <c r="F10143"/>
      <c r="G10143"/>
      <c r="H10143"/>
      <c r="I10143" s="615"/>
    </row>
    <row r="10144" spans="1:9" ht="15" x14ac:dyDescent="0.25">
      <c r="A10144" s="609" t="str">
        <f t="shared" si="158"/>
        <v>3482</v>
      </c>
      <c r="B10144">
        <v>3482</v>
      </c>
      <c r="C10144" t="s">
        <v>24413</v>
      </c>
      <c r="D10144" t="s">
        <v>8781</v>
      </c>
      <c r="E10144" s="363" t="s">
        <v>9198</v>
      </c>
      <c r="F10144"/>
      <c r="G10144"/>
      <c r="H10144"/>
      <c r="I10144" s="615"/>
    </row>
    <row r="10145" spans="1:9" ht="15" x14ac:dyDescent="0.25">
      <c r="A10145" s="609" t="str">
        <f t="shared" si="158"/>
        <v>3505</v>
      </c>
      <c r="B10145">
        <v>3505</v>
      </c>
      <c r="C10145" t="s">
        <v>24414</v>
      </c>
      <c r="D10145" t="s">
        <v>8781</v>
      </c>
      <c r="E10145" s="363" t="s">
        <v>8904</v>
      </c>
      <c r="F10145"/>
      <c r="G10145"/>
      <c r="H10145"/>
      <c r="I10145" s="615"/>
    </row>
    <row r="10146" spans="1:9" ht="15" x14ac:dyDescent="0.25">
      <c r="A10146" s="609" t="str">
        <f t="shared" si="158"/>
        <v>3516</v>
      </c>
      <c r="B10146">
        <v>3516</v>
      </c>
      <c r="C10146" t="s">
        <v>24415</v>
      </c>
      <c r="D10146" t="s">
        <v>8781</v>
      </c>
      <c r="E10146" s="363" t="s">
        <v>9715</v>
      </c>
      <c r="F10146"/>
      <c r="G10146"/>
      <c r="H10146"/>
      <c r="I10146" s="615"/>
    </row>
    <row r="10147" spans="1:9" ht="15" x14ac:dyDescent="0.25">
      <c r="A10147" s="609" t="str">
        <f t="shared" si="158"/>
        <v>3517</v>
      </c>
      <c r="B10147">
        <v>3517</v>
      </c>
      <c r="C10147" t="s">
        <v>24416</v>
      </c>
      <c r="D10147" t="s">
        <v>8781</v>
      </c>
      <c r="E10147" s="363" t="s">
        <v>8908</v>
      </c>
      <c r="F10147"/>
      <c r="G10147"/>
      <c r="H10147"/>
      <c r="I10147" s="615"/>
    </row>
    <row r="10148" spans="1:9" ht="15" x14ac:dyDescent="0.25">
      <c r="A10148" s="609" t="str">
        <f t="shared" si="158"/>
        <v>3515</v>
      </c>
      <c r="B10148">
        <v>3515</v>
      </c>
      <c r="C10148" t="s">
        <v>24417</v>
      </c>
      <c r="D10148" t="s">
        <v>8781</v>
      </c>
      <c r="E10148" s="363" t="s">
        <v>9365</v>
      </c>
      <c r="F10148"/>
      <c r="G10148"/>
      <c r="H10148"/>
      <c r="I10148" s="615"/>
    </row>
    <row r="10149" spans="1:9" ht="15" x14ac:dyDescent="0.25">
      <c r="A10149" s="609" t="str">
        <f t="shared" si="158"/>
        <v>20147</v>
      </c>
      <c r="B10149">
        <v>20147</v>
      </c>
      <c r="C10149" t="s">
        <v>24418</v>
      </c>
      <c r="D10149" t="s">
        <v>8781</v>
      </c>
      <c r="E10149" s="363" t="s">
        <v>9461</v>
      </c>
      <c r="F10149"/>
      <c r="G10149"/>
      <c r="H10149"/>
      <c r="I10149" s="615"/>
    </row>
    <row r="10150" spans="1:9" ht="15" x14ac:dyDescent="0.25">
      <c r="A10150" s="609" t="str">
        <f t="shared" si="158"/>
        <v>3524</v>
      </c>
      <c r="B10150">
        <v>3524</v>
      </c>
      <c r="C10150" t="s">
        <v>24419</v>
      </c>
      <c r="D10150" t="s">
        <v>8781</v>
      </c>
      <c r="E10150" s="363" t="s">
        <v>17987</v>
      </c>
      <c r="F10150"/>
      <c r="G10150"/>
      <c r="H10150"/>
      <c r="I10150" s="615"/>
    </row>
    <row r="10151" spans="1:9" ht="15" x14ac:dyDescent="0.25">
      <c r="A10151" s="609" t="str">
        <f t="shared" si="158"/>
        <v>3532</v>
      </c>
      <c r="B10151">
        <v>3532</v>
      </c>
      <c r="C10151" t="s">
        <v>24420</v>
      </c>
      <c r="D10151" t="s">
        <v>8781</v>
      </c>
      <c r="E10151" s="363" t="s">
        <v>17423</v>
      </c>
      <c r="F10151"/>
      <c r="G10151"/>
      <c r="H10151"/>
      <c r="I10151" s="615"/>
    </row>
    <row r="10152" spans="1:9" ht="15" x14ac:dyDescent="0.25">
      <c r="A10152" s="609" t="str">
        <f t="shared" si="158"/>
        <v>3528</v>
      </c>
      <c r="B10152">
        <v>3528</v>
      </c>
      <c r="C10152" t="s">
        <v>24421</v>
      </c>
      <c r="D10152" t="s">
        <v>8781</v>
      </c>
      <c r="E10152" s="363" t="s">
        <v>9086</v>
      </c>
      <c r="F10152"/>
      <c r="G10152"/>
      <c r="H10152"/>
      <c r="I10152" s="615"/>
    </row>
    <row r="10153" spans="1:9" ht="15" x14ac:dyDescent="0.25">
      <c r="A10153" s="609" t="str">
        <f t="shared" si="158"/>
        <v>37952</v>
      </c>
      <c r="B10153">
        <v>37952</v>
      </c>
      <c r="C10153" t="s">
        <v>24422</v>
      </c>
      <c r="D10153" t="s">
        <v>8781</v>
      </c>
      <c r="E10153" s="363" t="s">
        <v>24423</v>
      </c>
      <c r="F10153"/>
      <c r="G10153"/>
      <c r="H10153"/>
      <c r="I10153" s="615"/>
    </row>
    <row r="10154" spans="1:9" ht="15" x14ac:dyDescent="0.25">
      <c r="A10154" s="609" t="str">
        <f t="shared" si="158"/>
        <v>37951</v>
      </c>
      <c r="B10154">
        <v>37951</v>
      </c>
      <c r="C10154" t="s">
        <v>24424</v>
      </c>
      <c r="D10154" t="s">
        <v>8781</v>
      </c>
      <c r="E10154" s="363" t="s">
        <v>9066</v>
      </c>
      <c r="F10154"/>
      <c r="G10154"/>
      <c r="H10154"/>
      <c r="I10154" s="615"/>
    </row>
    <row r="10155" spans="1:9" ht="15" x14ac:dyDescent="0.25">
      <c r="A10155" s="609" t="str">
        <f t="shared" si="158"/>
        <v>3518</v>
      </c>
      <c r="B10155">
        <v>3518</v>
      </c>
      <c r="C10155" t="s">
        <v>24425</v>
      </c>
      <c r="D10155" t="s">
        <v>8781</v>
      </c>
      <c r="E10155" s="363" t="s">
        <v>13098</v>
      </c>
      <c r="F10155"/>
      <c r="G10155"/>
      <c r="H10155"/>
      <c r="I10155" s="615"/>
    </row>
    <row r="10156" spans="1:9" ht="15" x14ac:dyDescent="0.25">
      <c r="A10156" s="609" t="str">
        <f t="shared" si="158"/>
        <v>3519</v>
      </c>
      <c r="B10156">
        <v>3519</v>
      </c>
      <c r="C10156" t="s">
        <v>24426</v>
      </c>
      <c r="D10156" t="s">
        <v>8781</v>
      </c>
      <c r="E10156" s="363" t="s">
        <v>12849</v>
      </c>
      <c r="F10156"/>
      <c r="G10156"/>
      <c r="H10156"/>
      <c r="I10156" s="615"/>
    </row>
    <row r="10157" spans="1:9" ht="15" x14ac:dyDescent="0.25">
      <c r="A10157" s="609" t="str">
        <f t="shared" si="158"/>
        <v>3520</v>
      </c>
      <c r="B10157">
        <v>3520</v>
      </c>
      <c r="C10157" t="s">
        <v>24427</v>
      </c>
      <c r="D10157" t="s">
        <v>8781</v>
      </c>
      <c r="E10157" s="363" t="s">
        <v>9544</v>
      </c>
      <c r="F10157"/>
      <c r="G10157"/>
      <c r="H10157"/>
      <c r="I10157" s="615"/>
    </row>
    <row r="10158" spans="1:9" ht="15" x14ac:dyDescent="0.25">
      <c r="A10158" s="609" t="str">
        <f t="shared" si="158"/>
        <v>37950</v>
      </c>
      <c r="B10158">
        <v>37950</v>
      </c>
      <c r="C10158" t="s">
        <v>24428</v>
      </c>
      <c r="D10158" t="s">
        <v>8781</v>
      </c>
      <c r="E10158" s="363" t="s">
        <v>15830</v>
      </c>
      <c r="F10158"/>
      <c r="G10158"/>
      <c r="H10158"/>
      <c r="I10158" s="615"/>
    </row>
    <row r="10159" spans="1:9" ht="15" x14ac:dyDescent="0.25">
      <c r="A10159" s="609" t="str">
        <f t="shared" si="158"/>
        <v>37949</v>
      </c>
      <c r="B10159">
        <v>37949</v>
      </c>
      <c r="C10159" t="s">
        <v>24429</v>
      </c>
      <c r="D10159" t="s">
        <v>8781</v>
      </c>
      <c r="E10159" s="363" t="s">
        <v>17080</v>
      </c>
      <c r="F10159"/>
      <c r="G10159"/>
      <c r="H10159"/>
      <c r="I10159" s="615"/>
    </row>
    <row r="10160" spans="1:9" ht="15" x14ac:dyDescent="0.25">
      <c r="A10160" s="609" t="str">
        <f t="shared" ref="A10160:A10223" si="159">IF(ISERROR(SEARCH("/",B10160)=6),TRIM(CLEAN(B10160)),IF(SEARCH("/",B10160)=6,IF(LEN(TRIM(CLEAN(B10160)))=7,LEFT(TRIM(CLEAN(B10160)),6)&amp;"00"&amp;RIGHT(TRIM(CLEAN(B10160)),1),LEFT(TRIM(CLEAN(B10160)),6)&amp;"0"&amp;RIGHT(TRIM(CLEAN(B10160)),2)),TRIM(CLEAN(B10160))))</f>
        <v>3526</v>
      </c>
      <c r="B10160">
        <v>3526</v>
      </c>
      <c r="C10160" t="s">
        <v>24430</v>
      </c>
      <c r="D10160" t="s">
        <v>8781</v>
      </c>
      <c r="E10160" s="363" t="s">
        <v>10258</v>
      </c>
      <c r="F10160"/>
      <c r="G10160"/>
      <c r="H10160"/>
      <c r="I10160" s="615"/>
    </row>
    <row r="10161" spans="1:9" ht="15" x14ac:dyDescent="0.25">
      <c r="A10161" s="609" t="str">
        <f t="shared" si="159"/>
        <v>3509</v>
      </c>
      <c r="B10161">
        <v>3509</v>
      </c>
      <c r="C10161" t="s">
        <v>24431</v>
      </c>
      <c r="D10161" t="s">
        <v>8781</v>
      </c>
      <c r="E10161" s="363" t="s">
        <v>16448</v>
      </c>
      <c r="F10161"/>
      <c r="G10161"/>
      <c r="H10161"/>
      <c r="I10161" s="615"/>
    </row>
    <row r="10162" spans="1:9" ht="15" x14ac:dyDescent="0.25">
      <c r="A10162" s="609" t="str">
        <f t="shared" si="159"/>
        <v>3530</v>
      </c>
      <c r="B10162">
        <v>3530</v>
      </c>
      <c r="C10162" t="s">
        <v>24432</v>
      </c>
      <c r="D10162" t="s">
        <v>8781</v>
      </c>
      <c r="E10162" s="363" t="s">
        <v>24433</v>
      </c>
      <c r="F10162"/>
      <c r="G10162"/>
      <c r="H10162"/>
      <c r="I10162" s="615"/>
    </row>
    <row r="10163" spans="1:9" ht="15" x14ac:dyDescent="0.25">
      <c r="A10163" s="609" t="str">
        <f t="shared" si="159"/>
        <v>3542</v>
      </c>
      <c r="B10163">
        <v>3542</v>
      </c>
      <c r="C10163" t="s">
        <v>24434</v>
      </c>
      <c r="D10163" t="s">
        <v>8781</v>
      </c>
      <c r="E10163" s="363" t="s">
        <v>8838</v>
      </c>
      <c r="F10163"/>
      <c r="G10163"/>
      <c r="H10163"/>
      <c r="I10163" s="615"/>
    </row>
    <row r="10164" spans="1:9" ht="15" x14ac:dyDescent="0.25">
      <c r="A10164" s="609" t="str">
        <f t="shared" si="159"/>
        <v>3529</v>
      </c>
      <c r="B10164">
        <v>3529</v>
      </c>
      <c r="C10164" t="s">
        <v>24435</v>
      </c>
      <c r="D10164" t="s">
        <v>8781</v>
      </c>
      <c r="E10164" s="363" t="s">
        <v>9126</v>
      </c>
      <c r="F10164"/>
      <c r="G10164"/>
      <c r="H10164"/>
      <c r="I10164" s="615"/>
    </row>
    <row r="10165" spans="1:9" ht="15" x14ac:dyDescent="0.25">
      <c r="A10165" s="609" t="str">
        <f t="shared" si="159"/>
        <v>3536</v>
      </c>
      <c r="B10165">
        <v>3536</v>
      </c>
      <c r="C10165" t="s">
        <v>24436</v>
      </c>
      <c r="D10165" t="s">
        <v>8781</v>
      </c>
      <c r="E10165" s="363" t="s">
        <v>10146</v>
      </c>
      <c r="F10165"/>
      <c r="G10165"/>
      <c r="H10165"/>
      <c r="I10165" s="615"/>
    </row>
    <row r="10166" spans="1:9" ht="15" x14ac:dyDescent="0.25">
      <c r="A10166" s="609" t="str">
        <f t="shared" si="159"/>
        <v>3535</v>
      </c>
      <c r="B10166">
        <v>3535</v>
      </c>
      <c r="C10166" t="s">
        <v>24437</v>
      </c>
      <c r="D10166" t="s">
        <v>8781</v>
      </c>
      <c r="E10166" s="363" t="s">
        <v>18807</v>
      </c>
      <c r="F10166"/>
      <c r="G10166"/>
      <c r="H10166"/>
      <c r="I10166" s="615"/>
    </row>
    <row r="10167" spans="1:9" ht="15" x14ac:dyDescent="0.25">
      <c r="A10167" s="609" t="str">
        <f t="shared" si="159"/>
        <v>3540</v>
      </c>
      <c r="B10167">
        <v>3540</v>
      </c>
      <c r="C10167" t="s">
        <v>24438</v>
      </c>
      <c r="D10167" t="s">
        <v>8781</v>
      </c>
      <c r="E10167" s="363" t="s">
        <v>10025</v>
      </c>
      <c r="F10167"/>
      <c r="G10167"/>
      <c r="H10167"/>
      <c r="I10167" s="615"/>
    </row>
    <row r="10168" spans="1:9" ht="15" x14ac:dyDescent="0.25">
      <c r="A10168" s="609" t="str">
        <f t="shared" si="159"/>
        <v>3539</v>
      </c>
      <c r="B10168">
        <v>3539</v>
      </c>
      <c r="C10168" t="s">
        <v>24439</v>
      </c>
      <c r="D10168" t="s">
        <v>8781</v>
      </c>
      <c r="E10168" s="363" t="s">
        <v>23277</v>
      </c>
      <c r="F10168"/>
      <c r="G10168"/>
      <c r="H10168"/>
      <c r="I10168" s="615"/>
    </row>
    <row r="10169" spans="1:9" ht="15" x14ac:dyDescent="0.25">
      <c r="A10169" s="609" t="str">
        <f t="shared" si="159"/>
        <v>3513</v>
      </c>
      <c r="B10169">
        <v>3513</v>
      </c>
      <c r="C10169" t="s">
        <v>24440</v>
      </c>
      <c r="D10169" t="s">
        <v>8781</v>
      </c>
      <c r="E10169" s="363" t="s">
        <v>24441</v>
      </c>
      <c r="F10169"/>
      <c r="G10169"/>
      <c r="H10169"/>
      <c r="I10169" s="615"/>
    </row>
    <row r="10170" spans="1:9" ht="15" x14ac:dyDescent="0.25">
      <c r="A10170" s="609" t="str">
        <f t="shared" si="159"/>
        <v>3492</v>
      </c>
      <c r="B10170">
        <v>3492</v>
      </c>
      <c r="C10170" t="s">
        <v>24442</v>
      </c>
      <c r="D10170" t="s">
        <v>8781</v>
      </c>
      <c r="E10170" s="363" t="s">
        <v>18907</v>
      </c>
      <c r="F10170"/>
      <c r="G10170"/>
      <c r="H10170"/>
      <c r="I10170" s="615"/>
    </row>
    <row r="10171" spans="1:9" ht="15" x14ac:dyDescent="0.25">
      <c r="A10171" s="609" t="str">
        <f t="shared" si="159"/>
        <v>3491</v>
      </c>
      <c r="B10171">
        <v>3491</v>
      </c>
      <c r="C10171" t="s">
        <v>24443</v>
      </c>
      <c r="D10171" t="s">
        <v>8781</v>
      </c>
      <c r="E10171" s="363" t="s">
        <v>9448</v>
      </c>
      <c r="F10171"/>
      <c r="G10171"/>
      <c r="H10171"/>
      <c r="I10171" s="615"/>
    </row>
    <row r="10172" spans="1:9" ht="15" x14ac:dyDescent="0.25">
      <c r="A10172" s="609" t="str">
        <f t="shared" si="159"/>
        <v>3493</v>
      </c>
      <c r="B10172">
        <v>3493</v>
      </c>
      <c r="C10172" t="s">
        <v>24444</v>
      </c>
      <c r="D10172" t="s">
        <v>8781</v>
      </c>
      <c r="E10172" s="363" t="s">
        <v>22883</v>
      </c>
      <c r="F10172"/>
      <c r="G10172"/>
      <c r="H10172"/>
      <c r="I10172" s="615"/>
    </row>
    <row r="10173" spans="1:9" ht="15" x14ac:dyDescent="0.25">
      <c r="A10173" s="609" t="str">
        <f t="shared" si="159"/>
        <v>12628</v>
      </c>
      <c r="B10173">
        <v>12628</v>
      </c>
      <c r="C10173" t="s">
        <v>24445</v>
      </c>
      <c r="D10173" t="s">
        <v>8781</v>
      </c>
      <c r="E10173" s="363" t="s">
        <v>24446</v>
      </c>
      <c r="F10173"/>
      <c r="G10173"/>
      <c r="H10173"/>
      <c r="I10173" s="615"/>
    </row>
    <row r="10174" spans="1:9" ht="15" x14ac:dyDescent="0.25">
      <c r="A10174" s="609" t="str">
        <f t="shared" si="159"/>
        <v>12629</v>
      </c>
      <c r="B10174">
        <v>12629</v>
      </c>
      <c r="C10174" t="s">
        <v>24447</v>
      </c>
      <c r="D10174" t="s">
        <v>8781</v>
      </c>
      <c r="E10174" s="363" t="s">
        <v>14056</v>
      </c>
      <c r="F10174"/>
      <c r="G10174"/>
      <c r="H10174"/>
      <c r="I10174" s="615"/>
    </row>
    <row r="10175" spans="1:9" ht="15" x14ac:dyDescent="0.25">
      <c r="A10175" s="609" t="str">
        <f t="shared" si="159"/>
        <v>3481</v>
      </c>
      <c r="B10175">
        <v>3481</v>
      </c>
      <c r="C10175" t="s">
        <v>24448</v>
      </c>
      <c r="D10175" t="s">
        <v>8781</v>
      </c>
      <c r="E10175" s="363" t="s">
        <v>12575</v>
      </c>
      <c r="F10175"/>
      <c r="G10175"/>
      <c r="H10175"/>
      <c r="I10175" s="615"/>
    </row>
    <row r="10176" spans="1:9" ht="15" x14ac:dyDescent="0.25">
      <c r="A10176" s="609" t="str">
        <f t="shared" si="159"/>
        <v>3510</v>
      </c>
      <c r="B10176">
        <v>3510</v>
      </c>
      <c r="C10176" t="s">
        <v>24449</v>
      </c>
      <c r="D10176" t="s">
        <v>8781</v>
      </c>
      <c r="E10176" s="363" t="s">
        <v>15971</v>
      </c>
      <c r="F10176"/>
      <c r="G10176"/>
      <c r="H10176"/>
      <c r="I10176" s="615"/>
    </row>
    <row r="10177" spans="1:9" ht="15" x14ac:dyDescent="0.25">
      <c r="A10177" s="609" t="str">
        <f t="shared" si="159"/>
        <v>3508</v>
      </c>
      <c r="B10177">
        <v>3508</v>
      </c>
      <c r="C10177" t="s">
        <v>24450</v>
      </c>
      <c r="D10177" t="s">
        <v>8781</v>
      </c>
      <c r="E10177" s="363" t="s">
        <v>24451</v>
      </c>
      <c r="F10177"/>
      <c r="G10177"/>
      <c r="H10177"/>
      <c r="I10177" s="615"/>
    </row>
    <row r="10178" spans="1:9" ht="15" x14ac:dyDescent="0.25">
      <c r="A10178" s="609" t="str">
        <f t="shared" si="159"/>
        <v>38939</v>
      </c>
      <c r="B10178">
        <v>38939</v>
      </c>
      <c r="C10178" t="s">
        <v>24452</v>
      </c>
      <c r="D10178" t="s">
        <v>8781</v>
      </c>
      <c r="E10178" s="363" t="s">
        <v>9417</v>
      </c>
      <c r="F10178"/>
      <c r="G10178"/>
      <c r="H10178"/>
      <c r="I10178" s="615"/>
    </row>
    <row r="10179" spans="1:9" ht="15" x14ac:dyDescent="0.25">
      <c r="A10179" s="609" t="str">
        <f t="shared" si="159"/>
        <v>38940</v>
      </c>
      <c r="B10179">
        <v>38940</v>
      </c>
      <c r="C10179" t="s">
        <v>24453</v>
      </c>
      <c r="D10179" t="s">
        <v>8781</v>
      </c>
      <c r="E10179" s="363" t="s">
        <v>24454</v>
      </c>
      <c r="F10179"/>
      <c r="G10179"/>
      <c r="H10179"/>
      <c r="I10179" s="615"/>
    </row>
    <row r="10180" spans="1:9" ht="15" x14ac:dyDescent="0.25">
      <c r="A10180" s="609" t="str">
        <f t="shared" si="159"/>
        <v>38941</v>
      </c>
      <c r="B10180">
        <v>38941</v>
      </c>
      <c r="C10180" t="s">
        <v>24455</v>
      </c>
      <c r="D10180" t="s">
        <v>8781</v>
      </c>
      <c r="E10180" s="363" t="s">
        <v>24456</v>
      </c>
      <c r="F10180"/>
      <c r="G10180"/>
      <c r="H10180"/>
      <c r="I10180" s="615"/>
    </row>
    <row r="10181" spans="1:9" ht="15" x14ac:dyDescent="0.25">
      <c r="A10181" s="609" t="str">
        <f t="shared" si="159"/>
        <v>38942</v>
      </c>
      <c r="B10181">
        <v>38942</v>
      </c>
      <c r="C10181" t="s">
        <v>24457</v>
      </c>
      <c r="D10181" t="s">
        <v>8781</v>
      </c>
      <c r="E10181" s="363" t="s">
        <v>21855</v>
      </c>
      <c r="F10181"/>
      <c r="G10181"/>
      <c r="H10181"/>
      <c r="I10181" s="615"/>
    </row>
    <row r="10182" spans="1:9" ht="15" x14ac:dyDescent="0.25">
      <c r="A10182" s="609" t="str">
        <f t="shared" si="159"/>
        <v>38987</v>
      </c>
      <c r="B10182">
        <v>38987</v>
      </c>
      <c r="C10182" t="s">
        <v>24458</v>
      </c>
      <c r="D10182" t="s">
        <v>8781</v>
      </c>
      <c r="E10182" s="363" t="s">
        <v>15759</v>
      </c>
      <c r="F10182"/>
      <c r="G10182"/>
      <c r="H10182"/>
      <c r="I10182" s="615"/>
    </row>
    <row r="10183" spans="1:9" ht="15" x14ac:dyDescent="0.25">
      <c r="A10183" s="609" t="str">
        <f t="shared" si="159"/>
        <v>38988</v>
      </c>
      <c r="B10183">
        <v>38988</v>
      </c>
      <c r="C10183" t="s">
        <v>24459</v>
      </c>
      <c r="D10183" t="s">
        <v>8781</v>
      </c>
      <c r="E10183" s="363" t="s">
        <v>9550</v>
      </c>
      <c r="F10183"/>
      <c r="G10183"/>
      <c r="H10183"/>
      <c r="I10183" s="615"/>
    </row>
    <row r="10184" spans="1:9" ht="15" x14ac:dyDescent="0.25">
      <c r="A10184" s="609" t="str">
        <f t="shared" si="159"/>
        <v>38989</v>
      </c>
      <c r="B10184">
        <v>38989</v>
      </c>
      <c r="C10184" t="s">
        <v>24460</v>
      </c>
      <c r="D10184" t="s">
        <v>8781</v>
      </c>
      <c r="E10184" s="363" t="s">
        <v>24461</v>
      </c>
      <c r="F10184"/>
      <c r="G10184"/>
      <c r="H10184"/>
      <c r="I10184" s="615"/>
    </row>
    <row r="10185" spans="1:9" ht="15" x14ac:dyDescent="0.25">
      <c r="A10185" s="609" t="str">
        <f t="shared" si="159"/>
        <v>38990</v>
      </c>
      <c r="B10185">
        <v>38990</v>
      </c>
      <c r="C10185" t="s">
        <v>24462</v>
      </c>
      <c r="D10185" t="s">
        <v>8781</v>
      </c>
      <c r="E10185" s="363" t="s">
        <v>24463</v>
      </c>
      <c r="F10185"/>
      <c r="G10185"/>
      <c r="H10185"/>
      <c r="I10185" s="615"/>
    </row>
    <row r="10186" spans="1:9" ht="15" x14ac:dyDescent="0.25">
      <c r="A10186" s="609" t="str">
        <f t="shared" si="159"/>
        <v>38991</v>
      </c>
      <c r="B10186">
        <v>38991</v>
      </c>
      <c r="C10186" t="s">
        <v>24464</v>
      </c>
      <c r="D10186" t="s">
        <v>8781</v>
      </c>
      <c r="E10186" s="363" t="s">
        <v>24465</v>
      </c>
      <c r="F10186"/>
      <c r="G10186"/>
      <c r="H10186"/>
      <c r="I10186" s="615"/>
    </row>
    <row r="10187" spans="1:9" ht="15" x14ac:dyDescent="0.25">
      <c r="A10187" s="609" t="str">
        <f t="shared" si="159"/>
        <v>38913</v>
      </c>
      <c r="B10187">
        <v>38913</v>
      </c>
      <c r="C10187" t="s">
        <v>24466</v>
      </c>
      <c r="D10187" t="s">
        <v>8781</v>
      </c>
      <c r="E10187" s="363" t="s">
        <v>9727</v>
      </c>
      <c r="F10187"/>
      <c r="G10187"/>
      <c r="H10187"/>
      <c r="I10187" s="615"/>
    </row>
    <row r="10188" spans="1:9" ht="15" x14ac:dyDescent="0.25">
      <c r="A10188" s="609" t="str">
        <f t="shared" si="159"/>
        <v>38914</v>
      </c>
      <c r="B10188">
        <v>38914</v>
      </c>
      <c r="C10188" t="s">
        <v>24467</v>
      </c>
      <c r="D10188" t="s">
        <v>8781</v>
      </c>
      <c r="E10188" s="363" t="s">
        <v>9867</v>
      </c>
      <c r="F10188"/>
      <c r="G10188"/>
      <c r="H10188"/>
      <c r="I10188" s="615"/>
    </row>
    <row r="10189" spans="1:9" ht="15" x14ac:dyDescent="0.25">
      <c r="A10189" s="609" t="str">
        <f t="shared" si="159"/>
        <v>38915</v>
      </c>
      <c r="B10189">
        <v>38915</v>
      </c>
      <c r="C10189" t="s">
        <v>24468</v>
      </c>
      <c r="D10189" t="s">
        <v>8781</v>
      </c>
      <c r="E10189" s="363" t="s">
        <v>11042</v>
      </c>
      <c r="F10189"/>
      <c r="G10189"/>
      <c r="H10189"/>
      <c r="I10189" s="615"/>
    </row>
    <row r="10190" spans="1:9" ht="15" x14ac:dyDescent="0.25">
      <c r="A10190" s="609" t="str">
        <f t="shared" si="159"/>
        <v>38916</v>
      </c>
      <c r="B10190">
        <v>38916</v>
      </c>
      <c r="C10190" t="s">
        <v>24469</v>
      </c>
      <c r="D10190" t="s">
        <v>8781</v>
      </c>
      <c r="E10190" s="363" t="s">
        <v>24470</v>
      </c>
      <c r="F10190"/>
      <c r="G10190"/>
      <c r="H10190"/>
      <c r="I10190" s="615"/>
    </row>
    <row r="10191" spans="1:9" ht="15" x14ac:dyDescent="0.25">
      <c r="A10191" s="609" t="str">
        <f t="shared" si="159"/>
        <v>39300</v>
      </c>
      <c r="B10191">
        <v>39300</v>
      </c>
      <c r="C10191" t="s">
        <v>24471</v>
      </c>
      <c r="D10191" t="s">
        <v>8781</v>
      </c>
      <c r="E10191" s="363" t="s">
        <v>10296</v>
      </c>
      <c r="F10191"/>
      <c r="G10191"/>
      <c r="H10191"/>
      <c r="I10191" s="615"/>
    </row>
    <row r="10192" spans="1:9" ht="15" x14ac:dyDescent="0.25">
      <c r="A10192" s="609" t="str">
        <f t="shared" si="159"/>
        <v>39301</v>
      </c>
      <c r="B10192">
        <v>39301</v>
      </c>
      <c r="C10192" t="s">
        <v>24472</v>
      </c>
      <c r="D10192" t="s">
        <v>8781</v>
      </c>
      <c r="E10192" s="363" t="s">
        <v>24473</v>
      </c>
      <c r="F10192"/>
      <c r="G10192"/>
      <c r="H10192"/>
      <c r="I10192" s="615"/>
    </row>
    <row r="10193" spans="1:9" ht="15" x14ac:dyDescent="0.25">
      <c r="A10193" s="609" t="str">
        <f t="shared" si="159"/>
        <v>39302</v>
      </c>
      <c r="B10193">
        <v>39302</v>
      </c>
      <c r="C10193" t="s">
        <v>24474</v>
      </c>
      <c r="D10193" t="s">
        <v>8781</v>
      </c>
      <c r="E10193" s="363" t="s">
        <v>18120</v>
      </c>
      <c r="F10193"/>
      <c r="G10193"/>
      <c r="H10193"/>
      <c r="I10193" s="615"/>
    </row>
    <row r="10194" spans="1:9" ht="15" x14ac:dyDescent="0.25">
      <c r="A10194" s="609" t="str">
        <f t="shared" si="159"/>
        <v>39303</v>
      </c>
      <c r="B10194">
        <v>39303</v>
      </c>
      <c r="C10194" t="s">
        <v>24475</v>
      </c>
      <c r="D10194" t="s">
        <v>8781</v>
      </c>
      <c r="E10194" s="363" t="s">
        <v>24476</v>
      </c>
      <c r="F10194"/>
      <c r="G10194"/>
      <c r="H10194"/>
      <c r="I10194" s="615"/>
    </row>
    <row r="10195" spans="1:9" ht="15" x14ac:dyDescent="0.25">
      <c r="A10195" s="609" t="str">
        <f t="shared" si="159"/>
        <v>38923</v>
      </c>
      <c r="B10195">
        <v>38923</v>
      </c>
      <c r="C10195" t="s">
        <v>24477</v>
      </c>
      <c r="D10195" t="s">
        <v>8781</v>
      </c>
      <c r="E10195" s="363" t="s">
        <v>13629</v>
      </c>
      <c r="F10195"/>
      <c r="G10195"/>
      <c r="H10195"/>
      <c r="I10195" s="615"/>
    </row>
    <row r="10196" spans="1:9" ht="15" x14ac:dyDescent="0.25">
      <c r="A10196" s="609" t="str">
        <f t="shared" si="159"/>
        <v>38925</v>
      </c>
      <c r="B10196">
        <v>38925</v>
      </c>
      <c r="C10196" t="s">
        <v>24478</v>
      </c>
      <c r="D10196" t="s">
        <v>8781</v>
      </c>
      <c r="E10196" s="363" t="s">
        <v>19137</v>
      </c>
      <c r="F10196"/>
      <c r="G10196"/>
      <c r="H10196"/>
      <c r="I10196" s="615"/>
    </row>
    <row r="10197" spans="1:9" ht="15" x14ac:dyDescent="0.25">
      <c r="A10197" s="609" t="str">
        <f t="shared" si="159"/>
        <v>38926</v>
      </c>
      <c r="B10197">
        <v>38926</v>
      </c>
      <c r="C10197" t="s">
        <v>24479</v>
      </c>
      <c r="D10197" t="s">
        <v>8781</v>
      </c>
      <c r="E10197" s="363" t="s">
        <v>22806</v>
      </c>
      <c r="F10197"/>
      <c r="G10197"/>
      <c r="H10197"/>
      <c r="I10197" s="615"/>
    </row>
    <row r="10198" spans="1:9" ht="15" x14ac:dyDescent="0.25">
      <c r="A10198" s="609" t="str">
        <f t="shared" si="159"/>
        <v>38927</v>
      </c>
      <c r="B10198">
        <v>38927</v>
      </c>
      <c r="C10198" t="s">
        <v>24480</v>
      </c>
      <c r="D10198" t="s">
        <v>8781</v>
      </c>
      <c r="E10198" s="363" t="s">
        <v>24481</v>
      </c>
      <c r="F10198"/>
      <c r="G10198"/>
      <c r="H10198"/>
      <c r="I10198" s="615"/>
    </row>
    <row r="10199" spans="1:9" ht="15" x14ac:dyDescent="0.25">
      <c r="A10199" s="609" t="str">
        <f t="shared" si="159"/>
        <v>39304</v>
      </c>
      <c r="B10199">
        <v>39304</v>
      </c>
      <c r="C10199" t="s">
        <v>24482</v>
      </c>
      <c r="D10199" t="s">
        <v>8781</v>
      </c>
      <c r="E10199" s="363" t="s">
        <v>24483</v>
      </c>
      <c r="F10199"/>
      <c r="G10199"/>
      <c r="H10199"/>
      <c r="I10199" s="615"/>
    </row>
    <row r="10200" spans="1:9" ht="15" x14ac:dyDescent="0.25">
      <c r="A10200" s="609" t="str">
        <f t="shared" si="159"/>
        <v>38924</v>
      </c>
      <c r="B10200">
        <v>38924</v>
      </c>
      <c r="C10200" t="s">
        <v>24484</v>
      </c>
      <c r="D10200" t="s">
        <v>8781</v>
      </c>
      <c r="E10200" s="363" t="s">
        <v>19597</v>
      </c>
      <c r="F10200"/>
      <c r="G10200"/>
      <c r="H10200"/>
      <c r="I10200" s="615"/>
    </row>
    <row r="10201" spans="1:9" ht="15" x14ac:dyDescent="0.25">
      <c r="A10201" s="609" t="str">
        <f t="shared" si="159"/>
        <v>39305</v>
      </c>
      <c r="B10201">
        <v>39305</v>
      </c>
      <c r="C10201" t="s">
        <v>24485</v>
      </c>
      <c r="D10201" t="s">
        <v>8781</v>
      </c>
      <c r="E10201" s="363" t="s">
        <v>24486</v>
      </c>
      <c r="F10201"/>
      <c r="G10201"/>
      <c r="H10201"/>
      <c r="I10201" s="615"/>
    </row>
    <row r="10202" spans="1:9" ht="15" x14ac:dyDescent="0.25">
      <c r="A10202" s="609" t="str">
        <f t="shared" si="159"/>
        <v>39306</v>
      </c>
      <c r="B10202">
        <v>39306</v>
      </c>
      <c r="C10202" t="s">
        <v>24487</v>
      </c>
      <c r="D10202" t="s">
        <v>8781</v>
      </c>
      <c r="E10202" s="363" t="s">
        <v>24488</v>
      </c>
      <c r="F10202"/>
      <c r="G10202"/>
      <c r="H10202"/>
      <c r="I10202" s="615"/>
    </row>
    <row r="10203" spans="1:9" ht="15" x14ac:dyDescent="0.25">
      <c r="A10203" s="609" t="str">
        <f t="shared" si="159"/>
        <v>38928</v>
      </c>
      <c r="B10203">
        <v>38928</v>
      </c>
      <c r="C10203" t="s">
        <v>24489</v>
      </c>
      <c r="D10203" t="s">
        <v>8781</v>
      </c>
      <c r="E10203" s="363" t="s">
        <v>10306</v>
      </c>
      <c r="F10203"/>
      <c r="G10203"/>
      <c r="H10203"/>
      <c r="I10203" s="615"/>
    </row>
    <row r="10204" spans="1:9" ht="15" x14ac:dyDescent="0.25">
      <c r="A10204" s="609" t="str">
        <f t="shared" si="159"/>
        <v>38929</v>
      </c>
      <c r="B10204">
        <v>38929</v>
      </c>
      <c r="C10204" t="s">
        <v>24490</v>
      </c>
      <c r="D10204" t="s">
        <v>8781</v>
      </c>
      <c r="E10204" s="363" t="s">
        <v>24491</v>
      </c>
      <c r="F10204"/>
      <c r="G10204"/>
      <c r="H10204"/>
      <c r="I10204" s="615"/>
    </row>
    <row r="10205" spans="1:9" ht="15" x14ac:dyDescent="0.25">
      <c r="A10205" s="609" t="str">
        <f t="shared" si="159"/>
        <v>39307</v>
      </c>
      <c r="B10205">
        <v>39307</v>
      </c>
      <c r="C10205" t="s">
        <v>24492</v>
      </c>
      <c r="D10205" t="s">
        <v>8781</v>
      </c>
      <c r="E10205" s="363" t="s">
        <v>13658</v>
      </c>
      <c r="F10205"/>
      <c r="G10205"/>
      <c r="H10205"/>
      <c r="I10205" s="615"/>
    </row>
    <row r="10206" spans="1:9" ht="15" x14ac:dyDescent="0.25">
      <c r="A10206" s="609" t="str">
        <f t="shared" si="159"/>
        <v>38930</v>
      </c>
      <c r="B10206">
        <v>38930</v>
      </c>
      <c r="C10206" t="s">
        <v>24493</v>
      </c>
      <c r="D10206" t="s">
        <v>8781</v>
      </c>
      <c r="E10206" s="363" t="s">
        <v>24494</v>
      </c>
      <c r="F10206"/>
      <c r="G10206"/>
      <c r="H10206"/>
      <c r="I10206" s="615"/>
    </row>
    <row r="10207" spans="1:9" ht="15" x14ac:dyDescent="0.25">
      <c r="A10207" s="609" t="str">
        <f t="shared" si="159"/>
        <v>38931</v>
      </c>
      <c r="B10207">
        <v>38931</v>
      </c>
      <c r="C10207" t="s">
        <v>24495</v>
      </c>
      <c r="D10207" t="s">
        <v>8781</v>
      </c>
      <c r="E10207" s="363" t="s">
        <v>9547</v>
      </c>
      <c r="F10207"/>
      <c r="G10207"/>
      <c r="H10207"/>
      <c r="I10207" s="615"/>
    </row>
    <row r="10208" spans="1:9" ht="15" x14ac:dyDescent="0.25">
      <c r="A10208" s="609" t="str">
        <f t="shared" si="159"/>
        <v>38932</v>
      </c>
      <c r="B10208">
        <v>38932</v>
      </c>
      <c r="C10208" t="s">
        <v>24496</v>
      </c>
      <c r="D10208" t="s">
        <v>8781</v>
      </c>
      <c r="E10208" s="363" t="s">
        <v>15485</v>
      </c>
      <c r="F10208"/>
      <c r="G10208"/>
      <c r="H10208"/>
      <c r="I10208" s="615"/>
    </row>
    <row r="10209" spans="1:9" ht="15" x14ac:dyDescent="0.25">
      <c r="A10209" s="609" t="str">
        <f t="shared" si="159"/>
        <v>38934</v>
      </c>
      <c r="B10209">
        <v>38934</v>
      </c>
      <c r="C10209" t="s">
        <v>24497</v>
      </c>
      <c r="D10209" t="s">
        <v>8781</v>
      </c>
      <c r="E10209" s="363" t="s">
        <v>18441</v>
      </c>
      <c r="F10209"/>
      <c r="G10209"/>
      <c r="H10209"/>
      <c r="I10209" s="615"/>
    </row>
    <row r="10210" spans="1:9" ht="15" x14ac:dyDescent="0.25">
      <c r="A10210" s="609" t="str">
        <f t="shared" si="159"/>
        <v>38935</v>
      </c>
      <c r="B10210">
        <v>38935</v>
      </c>
      <c r="C10210" t="s">
        <v>24498</v>
      </c>
      <c r="D10210" t="s">
        <v>8781</v>
      </c>
      <c r="E10210" s="363" t="s">
        <v>9118</v>
      </c>
      <c r="F10210"/>
      <c r="G10210"/>
      <c r="H10210"/>
      <c r="I10210" s="615"/>
    </row>
    <row r="10211" spans="1:9" ht="15" x14ac:dyDescent="0.25">
      <c r="A10211" s="609" t="str">
        <f t="shared" si="159"/>
        <v>38936</v>
      </c>
      <c r="B10211">
        <v>38936</v>
      </c>
      <c r="C10211" t="s">
        <v>24499</v>
      </c>
      <c r="D10211" t="s">
        <v>8781</v>
      </c>
      <c r="E10211" s="363" t="s">
        <v>24500</v>
      </c>
      <c r="F10211"/>
      <c r="G10211"/>
      <c r="H10211"/>
      <c r="I10211" s="615"/>
    </row>
    <row r="10212" spans="1:9" ht="15" x14ac:dyDescent="0.25">
      <c r="A10212" s="609" t="str">
        <f t="shared" si="159"/>
        <v>38937</v>
      </c>
      <c r="B10212">
        <v>38937</v>
      </c>
      <c r="C10212" t="s">
        <v>24501</v>
      </c>
      <c r="D10212" t="s">
        <v>8781</v>
      </c>
      <c r="E10212" s="363" t="s">
        <v>24502</v>
      </c>
      <c r="F10212"/>
      <c r="G10212"/>
      <c r="H10212"/>
      <c r="I10212" s="615"/>
    </row>
    <row r="10213" spans="1:9" ht="15" x14ac:dyDescent="0.25">
      <c r="A10213" s="609" t="str">
        <f t="shared" si="159"/>
        <v>38938</v>
      </c>
      <c r="B10213">
        <v>38938</v>
      </c>
      <c r="C10213" t="s">
        <v>24503</v>
      </c>
      <c r="D10213" t="s">
        <v>8781</v>
      </c>
      <c r="E10213" s="363" t="s">
        <v>24504</v>
      </c>
      <c r="F10213"/>
      <c r="G10213"/>
      <c r="H10213"/>
      <c r="I10213" s="615"/>
    </row>
    <row r="10214" spans="1:9" ht="15" x14ac:dyDescent="0.25">
      <c r="A10214" s="609" t="str">
        <f t="shared" si="159"/>
        <v>3489</v>
      </c>
      <c r="B10214">
        <v>3489</v>
      </c>
      <c r="C10214" t="s">
        <v>24505</v>
      </c>
      <c r="D10214" t="s">
        <v>8781</v>
      </c>
      <c r="E10214" s="363" t="s">
        <v>9326</v>
      </c>
      <c r="F10214"/>
      <c r="G10214"/>
      <c r="H10214"/>
      <c r="I10214" s="615"/>
    </row>
    <row r="10215" spans="1:9" ht="15" x14ac:dyDescent="0.25">
      <c r="A10215" s="609" t="str">
        <f t="shared" si="159"/>
        <v>20151</v>
      </c>
      <c r="B10215">
        <v>20151</v>
      </c>
      <c r="C10215" t="s">
        <v>24506</v>
      </c>
      <c r="D10215" t="s">
        <v>8781</v>
      </c>
      <c r="E10215" s="363" t="s">
        <v>11633</v>
      </c>
      <c r="F10215"/>
      <c r="G10215"/>
      <c r="H10215"/>
      <c r="I10215" s="615"/>
    </row>
    <row r="10216" spans="1:9" ht="15" x14ac:dyDescent="0.25">
      <c r="A10216" s="609" t="str">
        <f t="shared" si="159"/>
        <v>20152</v>
      </c>
      <c r="B10216">
        <v>20152</v>
      </c>
      <c r="C10216" t="s">
        <v>24507</v>
      </c>
      <c r="D10216" t="s">
        <v>8781</v>
      </c>
      <c r="E10216" s="363" t="s">
        <v>24508</v>
      </c>
      <c r="F10216"/>
      <c r="G10216"/>
      <c r="H10216"/>
      <c r="I10216" s="615"/>
    </row>
    <row r="10217" spans="1:9" ht="15" x14ac:dyDescent="0.25">
      <c r="A10217" s="609" t="str">
        <f t="shared" si="159"/>
        <v>20148</v>
      </c>
      <c r="B10217">
        <v>20148</v>
      </c>
      <c r="C10217" t="s">
        <v>24509</v>
      </c>
      <c r="D10217" t="s">
        <v>8781</v>
      </c>
      <c r="E10217" s="363" t="s">
        <v>9489</v>
      </c>
      <c r="F10217"/>
      <c r="G10217"/>
      <c r="H10217"/>
      <c r="I10217" s="615"/>
    </row>
    <row r="10218" spans="1:9" ht="15" x14ac:dyDescent="0.25">
      <c r="A10218" s="609" t="str">
        <f t="shared" si="159"/>
        <v>20149</v>
      </c>
      <c r="B10218">
        <v>20149</v>
      </c>
      <c r="C10218" t="s">
        <v>24510</v>
      </c>
      <c r="D10218" t="s">
        <v>8781</v>
      </c>
      <c r="E10218" s="363" t="s">
        <v>10415</v>
      </c>
      <c r="F10218"/>
      <c r="G10218"/>
      <c r="H10218"/>
      <c r="I10218" s="615"/>
    </row>
    <row r="10219" spans="1:9" ht="15" x14ac:dyDescent="0.25">
      <c r="A10219" s="609" t="str">
        <f t="shared" si="159"/>
        <v>20150</v>
      </c>
      <c r="B10219">
        <v>20150</v>
      </c>
      <c r="C10219" t="s">
        <v>24511</v>
      </c>
      <c r="D10219" t="s">
        <v>8781</v>
      </c>
      <c r="E10219" s="363" t="s">
        <v>11092</v>
      </c>
      <c r="F10219"/>
      <c r="G10219"/>
      <c r="H10219"/>
      <c r="I10219" s="615"/>
    </row>
    <row r="10220" spans="1:9" ht="15" x14ac:dyDescent="0.25">
      <c r="A10220" s="609" t="str">
        <f t="shared" si="159"/>
        <v>20157</v>
      </c>
      <c r="B10220">
        <v>20157</v>
      </c>
      <c r="C10220" t="s">
        <v>24512</v>
      </c>
      <c r="D10220" t="s">
        <v>8781</v>
      </c>
      <c r="E10220" s="363" t="s">
        <v>24513</v>
      </c>
      <c r="F10220"/>
      <c r="G10220"/>
      <c r="H10220"/>
      <c r="I10220" s="615"/>
    </row>
    <row r="10221" spans="1:9" ht="15" x14ac:dyDescent="0.25">
      <c r="A10221" s="609" t="str">
        <f t="shared" si="159"/>
        <v>20158</v>
      </c>
      <c r="B10221">
        <v>20158</v>
      </c>
      <c r="C10221" t="s">
        <v>24514</v>
      </c>
      <c r="D10221" t="s">
        <v>8781</v>
      </c>
      <c r="E10221" s="363" t="s">
        <v>24515</v>
      </c>
      <c r="F10221"/>
      <c r="G10221"/>
      <c r="H10221"/>
      <c r="I10221" s="615"/>
    </row>
    <row r="10222" spans="1:9" ht="15" x14ac:dyDescent="0.25">
      <c r="A10222" s="609" t="str">
        <f t="shared" si="159"/>
        <v>20154</v>
      </c>
      <c r="B10222">
        <v>20154</v>
      </c>
      <c r="C10222" t="s">
        <v>24516</v>
      </c>
      <c r="D10222" t="s">
        <v>8781</v>
      </c>
      <c r="E10222" s="363" t="s">
        <v>17941</v>
      </c>
      <c r="F10222"/>
      <c r="G10222"/>
      <c r="H10222"/>
      <c r="I10222" s="615"/>
    </row>
    <row r="10223" spans="1:9" ht="15" x14ac:dyDescent="0.25">
      <c r="A10223" s="609" t="str">
        <f t="shared" si="159"/>
        <v>20155</v>
      </c>
      <c r="B10223">
        <v>20155</v>
      </c>
      <c r="C10223" t="s">
        <v>24517</v>
      </c>
      <c r="D10223" t="s">
        <v>8781</v>
      </c>
      <c r="E10223" s="363" t="s">
        <v>9115</v>
      </c>
      <c r="F10223"/>
      <c r="G10223"/>
      <c r="H10223"/>
      <c r="I10223" s="615"/>
    </row>
    <row r="10224" spans="1:9" ht="15" x14ac:dyDescent="0.25">
      <c r="A10224" s="609" t="str">
        <f t="shared" ref="A10224:A10287" si="160">IF(ISERROR(SEARCH("/",B10224)=6),TRIM(CLEAN(B10224)),IF(SEARCH("/",B10224)=6,IF(LEN(TRIM(CLEAN(B10224)))=7,LEFT(TRIM(CLEAN(B10224)),6)&amp;"00"&amp;RIGHT(TRIM(CLEAN(B10224)),1),LEFT(TRIM(CLEAN(B10224)),6)&amp;"0"&amp;RIGHT(TRIM(CLEAN(B10224)),2)),TRIM(CLEAN(B10224))))</f>
        <v>20156</v>
      </c>
      <c r="B10224">
        <v>20156</v>
      </c>
      <c r="C10224" t="s">
        <v>24518</v>
      </c>
      <c r="D10224" t="s">
        <v>8781</v>
      </c>
      <c r="E10224" s="363" t="s">
        <v>10328</v>
      </c>
      <c r="F10224"/>
      <c r="G10224"/>
      <c r="H10224"/>
      <c r="I10224" s="615"/>
    </row>
    <row r="10225" spans="1:9" ht="15" x14ac:dyDescent="0.25">
      <c r="A10225" s="609" t="str">
        <f t="shared" si="160"/>
        <v>3512</v>
      </c>
      <c r="B10225">
        <v>3512</v>
      </c>
      <c r="C10225" t="s">
        <v>24519</v>
      </c>
      <c r="D10225" t="s">
        <v>8781</v>
      </c>
      <c r="E10225" s="363" t="s">
        <v>24520</v>
      </c>
      <c r="F10225"/>
      <c r="G10225"/>
      <c r="H10225"/>
      <c r="I10225" s="615"/>
    </row>
    <row r="10226" spans="1:9" ht="15" x14ac:dyDescent="0.25">
      <c r="A10226" s="609" t="str">
        <f t="shared" si="160"/>
        <v>3499</v>
      </c>
      <c r="B10226">
        <v>3499</v>
      </c>
      <c r="C10226" t="s">
        <v>24521</v>
      </c>
      <c r="D10226" t="s">
        <v>8781</v>
      </c>
      <c r="E10226" s="363" t="s">
        <v>9697</v>
      </c>
      <c r="F10226"/>
      <c r="G10226"/>
      <c r="H10226"/>
      <c r="I10226" s="615"/>
    </row>
    <row r="10227" spans="1:9" ht="15" x14ac:dyDescent="0.25">
      <c r="A10227" s="609" t="str">
        <f t="shared" si="160"/>
        <v>3500</v>
      </c>
      <c r="B10227">
        <v>3500</v>
      </c>
      <c r="C10227" t="s">
        <v>24522</v>
      </c>
      <c r="D10227" t="s">
        <v>8781</v>
      </c>
      <c r="E10227" s="363" t="s">
        <v>11573</v>
      </c>
      <c r="F10227"/>
      <c r="G10227"/>
      <c r="H10227"/>
      <c r="I10227" s="615"/>
    </row>
    <row r="10228" spans="1:9" ht="15" x14ac:dyDescent="0.25">
      <c r="A10228" s="609" t="str">
        <f t="shared" si="160"/>
        <v>3501</v>
      </c>
      <c r="B10228">
        <v>3501</v>
      </c>
      <c r="C10228" t="s">
        <v>24523</v>
      </c>
      <c r="D10228" t="s">
        <v>8781</v>
      </c>
      <c r="E10228" s="363" t="s">
        <v>9477</v>
      </c>
      <c r="F10228"/>
      <c r="G10228"/>
      <c r="H10228"/>
      <c r="I10228" s="615"/>
    </row>
    <row r="10229" spans="1:9" ht="15" x14ac:dyDescent="0.25">
      <c r="A10229" s="609" t="str">
        <f t="shared" si="160"/>
        <v>3502</v>
      </c>
      <c r="B10229">
        <v>3502</v>
      </c>
      <c r="C10229" t="s">
        <v>24524</v>
      </c>
      <c r="D10229" t="s">
        <v>8781</v>
      </c>
      <c r="E10229" s="363" t="s">
        <v>18202</v>
      </c>
      <c r="F10229"/>
      <c r="G10229"/>
      <c r="H10229"/>
      <c r="I10229" s="615"/>
    </row>
    <row r="10230" spans="1:9" ht="15" x14ac:dyDescent="0.25">
      <c r="A10230" s="609" t="str">
        <f t="shared" si="160"/>
        <v>3503</v>
      </c>
      <c r="B10230">
        <v>3503</v>
      </c>
      <c r="C10230" t="s">
        <v>24525</v>
      </c>
      <c r="D10230" t="s">
        <v>8781</v>
      </c>
      <c r="E10230" s="363" t="s">
        <v>10233</v>
      </c>
      <c r="F10230"/>
      <c r="G10230"/>
      <c r="H10230"/>
      <c r="I10230" s="615"/>
    </row>
    <row r="10231" spans="1:9" ht="15" x14ac:dyDescent="0.25">
      <c r="A10231" s="609" t="str">
        <f t="shared" si="160"/>
        <v>3477</v>
      </c>
      <c r="B10231">
        <v>3477</v>
      </c>
      <c r="C10231" t="s">
        <v>24526</v>
      </c>
      <c r="D10231" t="s">
        <v>8781</v>
      </c>
      <c r="E10231" s="363" t="s">
        <v>24527</v>
      </c>
      <c r="F10231"/>
      <c r="G10231"/>
      <c r="H10231"/>
      <c r="I10231" s="615"/>
    </row>
    <row r="10232" spans="1:9" ht="15" x14ac:dyDescent="0.25">
      <c r="A10232" s="609" t="str">
        <f t="shared" si="160"/>
        <v>3478</v>
      </c>
      <c r="B10232">
        <v>3478</v>
      </c>
      <c r="C10232" t="s">
        <v>24528</v>
      </c>
      <c r="D10232" t="s">
        <v>8781</v>
      </c>
      <c r="E10232" s="363" t="s">
        <v>24529</v>
      </c>
      <c r="F10232"/>
      <c r="G10232"/>
      <c r="H10232"/>
      <c r="I10232" s="615"/>
    </row>
    <row r="10233" spans="1:9" ht="15" x14ac:dyDescent="0.25">
      <c r="A10233" s="609" t="str">
        <f t="shared" si="160"/>
        <v>3525</v>
      </c>
      <c r="B10233">
        <v>3525</v>
      </c>
      <c r="C10233" t="s">
        <v>24530</v>
      </c>
      <c r="D10233" t="s">
        <v>8781</v>
      </c>
      <c r="E10233" s="363" t="s">
        <v>24531</v>
      </c>
      <c r="F10233"/>
      <c r="G10233"/>
      <c r="H10233"/>
      <c r="I10233" s="615"/>
    </row>
    <row r="10234" spans="1:9" ht="15" x14ac:dyDescent="0.25">
      <c r="A10234" s="609" t="str">
        <f t="shared" si="160"/>
        <v>3511</v>
      </c>
      <c r="B10234">
        <v>3511</v>
      </c>
      <c r="C10234" t="s">
        <v>24532</v>
      </c>
      <c r="D10234" t="s">
        <v>8781</v>
      </c>
      <c r="E10234" s="363" t="s">
        <v>18818</v>
      </c>
      <c r="F10234"/>
      <c r="G10234"/>
      <c r="H10234"/>
      <c r="I10234" s="615"/>
    </row>
    <row r="10235" spans="1:9" ht="15" x14ac:dyDescent="0.25">
      <c r="A10235" s="609" t="str">
        <f t="shared" si="160"/>
        <v>38917</v>
      </c>
      <c r="B10235">
        <v>38917</v>
      </c>
      <c r="C10235" t="s">
        <v>24533</v>
      </c>
      <c r="D10235" t="s">
        <v>8781</v>
      </c>
      <c r="E10235" s="363" t="s">
        <v>10309</v>
      </c>
      <c r="F10235"/>
      <c r="G10235"/>
      <c r="H10235"/>
      <c r="I10235" s="615"/>
    </row>
    <row r="10236" spans="1:9" ht="15" x14ac:dyDescent="0.25">
      <c r="A10236" s="609" t="str">
        <f t="shared" si="160"/>
        <v>38919</v>
      </c>
      <c r="B10236">
        <v>38919</v>
      </c>
      <c r="C10236" t="s">
        <v>24534</v>
      </c>
      <c r="D10236" t="s">
        <v>8781</v>
      </c>
      <c r="E10236" s="363" t="s">
        <v>13302</v>
      </c>
      <c r="F10236"/>
      <c r="G10236"/>
      <c r="H10236"/>
      <c r="I10236" s="615"/>
    </row>
    <row r="10237" spans="1:9" ht="15" x14ac:dyDescent="0.25">
      <c r="A10237" s="609" t="str">
        <f t="shared" si="160"/>
        <v>38922</v>
      </c>
      <c r="B10237">
        <v>38922</v>
      </c>
      <c r="C10237" t="s">
        <v>24535</v>
      </c>
      <c r="D10237" t="s">
        <v>8781</v>
      </c>
      <c r="E10237" s="363" t="s">
        <v>18183</v>
      </c>
      <c r="F10237"/>
      <c r="G10237"/>
      <c r="H10237"/>
      <c r="I10237" s="615"/>
    </row>
    <row r="10238" spans="1:9" ht="15" x14ac:dyDescent="0.25">
      <c r="A10238" s="609" t="str">
        <f t="shared" si="160"/>
        <v>38921</v>
      </c>
      <c r="B10238">
        <v>38921</v>
      </c>
      <c r="C10238" t="s">
        <v>24536</v>
      </c>
      <c r="D10238" t="s">
        <v>8781</v>
      </c>
      <c r="E10238" s="363" t="s">
        <v>24537</v>
      </c>
      <c r="F10238"/>
      <c r="G10238"/>
      <c r="H10238"/>
      <c r="I10238" s="615"/>
    </row>
    <row r="10239" spans="1:9" ht="15" x14ac:dyDescent="0.25">
      <c r="A10239" s="609" t="str">
        <f t="shared" si="160"/>
        <v>38918</v>
      </c>
      <c r="B10239">
        <v>38918</v>
      </c>
      <c r="C10239" t="s">
        <v>24538</v>
      </c>
      <c r="D10239" t="s">
        <v>8781</v>
      </c>
      <c r="E10239" s="363" t="s">
        <v>14345</v>
      </c>
      <c r="F10239"/>
      <c r="G10239"/>
      <c r="H10239"/>
      <c r="I10239" s="615"/>
    </row>
    <row r="10240" spans="1:9" ht="15" x14ac:dyDescent="0.25">
      <c r="A10240" s="609" t="str">
        <f t="shared" si="160"/>
        <v>38920</v>
      </c>
      <c r="B10240">
        <v>38920</v>
      </c>
      <c r="C10240" t="s">
        <v>24539</v>
      </c>
      <c r="D10240" t="s">
        <v>8781</v>
      </c>
      <c r="E10240" s="363" t="s">
        <v>10188</v>
      </c>
      <c r="F10240"/>
      <c r="G10240"/>
      <c r="H10240"/>
      <c r="I10240" s="615"/>
    </row>
    <row r="10241" spans="1:9" ht="15" x14ac:dyDescent="0.25">
      <c r="A10241" s="609" t="str">
        <f t="shared" si="160"/>
        <v>12032</v>
      </c>
      <c r="B10241">
        <v>12032</v>
      </c>
      <c r="C10241" t="s">
        <v>24540</v>
      </c>
      <c r="D10241" t="s">
        <v>9025</v>
      </c>
      <c r="E10241" s="363" t="s">
        <v>18544</v>
      </c>
      <c r="F10241"/>
      <c r="G10241"/>
      <c r="H10241"/>
      <c r="I10241" s="615"/>
    </row>
    <row r="10242" spans="1:9" ht="15" x14ac:dyDescent="0.25">
      <c r="A10242" s="609" t="str">
        <f t="shared" si="160"/>
        <v>12030</v>
      </c>
      <c r="B10242">
        <v>12030</v>
      </c>
      <c r="C10242" t="s">
        <v>24541</v>
      </c>
      <c r="D10242" t="s">
        <v>9025</v>
      </c>
      <c r="E10242" s="363" t="s">
        <v>24542</v>
      </c>
      <c r="F10242"/>
      <c r="G10242"/>
      <c r="H10242"/>
      <c r="I10242" s="615"/>
    </row>
    <row r="10243" spans="1:9" ht="15" x14ac:dyDescent="0.25">
      <c r="A10243" s="609" t="str">
        <f t="shared" si="160"/>
        <v>10908</v>
      </c>
      <c r="B10243">
        <v>10908</v>
      </c>
      <c r="C10243" t="s">
        <v>24543</v>
      </c>
      <c r="D10243" t="s">
        <v>8781</v>
      </c>
      <c r="E10243" s="363" t="s">
        <v>9076</v>
      </c>
      <c r="F10243"/>
      <c r="G10243"/>
      <c r="H10243"/>
      <c r="I10243" s="615"/>
    </row>
    <row r="10244" spans="1:9" ht="15" x14ac:dyDescent="0.25">
      <c r="A10244" s="609" t="str">
        <f t="shared" si="160"/>
        <v>10909</v>
      </c>
      <c r="B10244">
        <v>10909</v>
      </c>
      <c r="C10244" t="s">
        <v>24544</v>
      </c>
      <c r="D10244" t="s">
        <v>8781</v>
      </c>
      <c r="E10244" s="363" t="s">
        <v>19692</v>
      </c>
      <c r="F10244"/>
      <c r="G10244"/>
      <c r="H10244"/>
      <c r="I10244" s="615"/>
    </row>
    <row r="10245" spans="1:9" ht="15" x14ac:dyDescent="0.25">
      <c r="A10245" s="609" t="str">
        <f t="shared" si="160"/>
        <v>3669</v>
      </c>
      <c r="B10245">
        <v>3669</v>
      </c>
      <c r="C10245" t="s">
        <v>24545</v>
      </c>
      <c r="D10245" t="s">
        <v>8781</v>
      </c>
      <c r="E10245" s="363" t="s">
        <v>9769</v>
      </c>
      <c r="F10245"/>
      <c r="G10245"/>
      <c r="H10245"/>
      <c r="I10245" s="615"/>
    </row>
    <row r="10246" spans="1:9" ht="15" x14ac:dyDescent="0.25">
      <c r="A10246" s="609" t="str">
        <f t="shared" si="160"/>
        <v>20138</v>
      </c>
      <c r="B10246">
        <v>20138</v>
      </c>
      <c r="C10246" t="s">
        <v>24546</v>
      </c>
      <c r="D10246" t="s">
        <v>8781</v>
      </c>
      <c r="E10246" s="363" t="s">
        <v>24547</v>
      </c>
      <c r="F10246"/>
      <c r="G10246"/>
      <c r="H10246"/>
      <c r="I10246" s="615"/>
    </row>
    <row r="10247" spans="1:9" ht="15" x14ac:dyDescent="0.25">
      <c r="A10247" s="609" t="str">
        <f t="shared" si="160"/>
        <v>20139</v>
      </c>
      <c r="B10247">
        <v>20139</v>
      </c>
      <c r="C10247" t="s">
        <v>24548</v>
      </c>
      <c r="D10247" t="s">
        <v>8781</v>
      </c>
      <c r="E10247" s="363" t="s">
        <v>11937</v>
      </c>
      <c r="F10247"/>
      <c r="G10247"/>
      <c r="H10247"/>
      <c r="I10247" s="615"/>
    </row>
    <row r="10248" spans="1:9" ht="15" x14ac:dyDescent="0.25">
      <c r="A10248" s="609" t="str">
        <f t="shared" si="160"/>
        <v>3668</v>
      </c>
      <c r="B10248">
        <v>3668</v>
      </c>
      <c r="C10248" t="s">
        <v>24549</v>
      </c>
      <c r="D10248" t="s">
        <v>8781</v>
      </c>
      <c r="E10248" s="363" t="s">
        <v>24550</v>
      </c>
      <c r="F10248"/>
      <c r="G10248"/>
      <c r="H10248"/>
      <c r="I10248" s="615"/>
    </row>
    <row r="10249" spans="1:9" ht="15" x14ac:dyDescent="0.25">
      <c r="A10249" s="609" t="str">
        <f t="shared" si="160"/>
        <v>3656</v>
      </c>
      <c r="B10249">
        <v>3656</v>
      </c>
      <c r="C10249" t="s">
        <v>24551</v>
      </c>
      <c r="D10249" t="s">
        <v>8781</v>
      </c>
      <c r="E10249" s="363" t="s">
        <v>9904</v>
      </c>
      <c r="F10249"/>
      <c r="G10249"/>
      <c r="H10249"/>
      <c r="I10249" s="615"/>
    </row>
    <row r="10250" spans="1:9" ht="15" x14ac:dyDescent="0.25">
      <c r="A10250" s="609" t="str">
        <f t="shared" si="160"/>
        <v>10911</v>
      </c>
      <c r="B10250">
        <v>10911</v>
      </c>
      <c r="C10250" t="s">
        <v>24552</v>
      </c>
      <c r="D10250" t="s">
        <v>8781</v>
      </c>
      <c r="E10250" s="363" t="s">
        <v>10367</v>
      </c>
      <c r="F10250"/>
      <c r="G10250"/>
      <c r="H10250"/>
      <c r="I10250" s="615"/>
    </row>
    <row r="10251" spans="1:9" ht="15" x14ac:dyDescent="0.25">
      <c r="A10251" s="609" t="str">
        <f t="shared" si="160"/>
        <v>3654</v>
      </c>
      <c r="B10251">
        <v>3654</v>
      </c>
      <c r="C10251" t="s">
        <v>24553</v>
      </c>
      <c r="D10251" t="s">
        <v>8781</v>
      </c>
      <c r="E10251" s="363" t="s">
        <v>10495</v>
      </c>
      <c r="F10251"/>
      <c r="G10251"/>
      <c r="H10251"/>
      <c r="I10251" s="615"/>
    </row>
    <row r="10252" spans="1:9" ht="15" x14ac:dyDescent="0.25">
      <c r="A10252" s="609" t="str">
        <f t="shared" si="160"/>
        <v>3664</v>
      </c>
      <c r="B10252">
        <v>3664</v>
      </c>
      <c r="C10252" t="s">
        <v>24554</v>
      </c>
      <c r="D10252" t="s">
        <v>8781</v>
      </c>
      <c r="E10252" s="363" t="s">
        <v>14247</v>
      </c>
      <c r="F10252"/>
      <c r="G10252"/>
      <c r="H10252"/>
      <c r="I10252" s="615"/>
    </row>
    <row r="10253" spans="1:9" ht="15" x14ac:dyDescent="0.25">
      <c r="A10253" s="609" t="str">
        <f t="shared" si="160"/>
        <v>3657</v>
      </c>
      <c r="B10253">
        <v>3657</v>
      </c>
      <c r="C10253" t="s">
        <v>24555</v>
      </c>
      <c r="D10253" t="s">
        <v>8781</v>
      </c>
      <c r="E10253" s="363" t="s">
        <v>18883</v>
      </c>
      <c r="F10253"/>
      <c r="G10253"/>
      <c r="H10253"/>
      <c r="I10253" s="615"/>
    </row>
    <row r="10254" spans="1:9" ht="15" x14ac:dyDescent="0.25">
      <c r="A10254" s="609" t="str">
        <f t="shared" si="160"/>
        <v>12625</v>
      </c>
      <c r="B10254">
        <v>12625</v>
      </c>
      <c r="C10254" t="s">
        <v>24556</v>
      </c>
      <c r="D10254" t="s">
        <v>8781</v>
      </c>
      <c r="E10254" s="363" t="s">
        <v>15903</v>
      </c>
      <c r="F10254"/>
      <c r="G10254"/>
      <c r="H10254"/>
      <c r="I10254" s="615"/>
    </row>
    <row r="10255" spans="1:9" ht="15" x14ac:dyDescent="0.25">
      <c r="A10255" s="609" t="str">
        <f t="shared" si="160"/>
        <v>20136</v>
      </c>
      <c r="B10255">
        <v>20136</v>
      </c>
      <c r="C10255" t="s">
        <v>24557</v>
      </c>
      <c r="D10255" t="s">
        <v>8781</v>
      </c>
      <c r="E10255" s="363" t="s">
        <v>24558</v>
      </c>
      <c r="F10255"/>
      <c r="G10255"/>
      <c r="H10255"/>
      <c r="I10255" s="615"/>
    </row>
    <row r="10256" spans="1:9" ht="15" x14ac:dyDescent="0.25">
      <c r="A10256" s="609" t="str">
        <f t="shared" si="160"/>
        <v>20144</v>
      </c>
      <c r="B10256">
        <v>20144</v>
      </c>
      <c r="C10256" t="s">
        <v>24559</v>
      </c>
      <c r="D10256" t="s">
        <v>8781</v>
      </c>
      <c r="E10256" s="363" t="s">
        <v>24560</v>
      </c>
      <c r="F10256"/>
      <c r="G10256"/>
      <c r="H10256"/>
      <c r="I10256" s="615"/>
    </row>
    <row r="10257" spans="1:9" ht="15" x14ac:dyDescent="0.25">
      <c r="A10257" s="609" t="str">
        <f t="shared" si="160"/>
        <v>20143</v>
      </c>
      <c r="B10257">
        <v>20143</v>
      </c>
      <c r="C10257" t="s">
        <v>24561</v>
      </c>
      <c r="D10257" t="s">
        <v>8781</v>
      </c>
      <c r="E10257" s="363" t="s">
        <v>19672</v>
      </c>
      <c r="F10257"/>
      <c r="G10257"/>
      <c r="H10257"/>
      <c r="I10257" s="615"/>
    </row>
    <row r="10258" spans="1:9" ht="15" x14ac:dyDescent="0.25">
      <c r="A10258" s="609" t="str">
        <f t="shared" si="160"/>
        <v>20145</v>
      </c>
      <c r="B10258">
        <v>20145</v>
      </c>
      <c r="C10258" t="s">
        <v>24562</v>
      </c>
      <c r="D10258" t="s">
        <v>8781</v>
      </c>
      <c r="E10258" s="363" t="s">
        <v>24563</v>
      </c>
      <c r="F10258"/>
      <c r="G10258"/>
      <c r="H10258"/>
      <c r="I10258" s="615"/>
    </row>
    <row r="10259" spans="1:9" ht="15" x14ac:dyDescent="0.25">
      <c r="A10259" s="609" t="str">
        <f t="shared" si="160"/>
        <v>20146</v>
      </c>
      <c r="B10259">
        <v>20146</v>
      </c>
      <c r="C10259" t="s">
        <v>24564</v>
      </c>
      <c r="D10259" t="s">
        <v>8781</v>
      </c>
      <c r="E10259" s="363" t="s">
        <v>24565</v>
      </c>
      <c r="F10259"/>
      <c r="G10259"/>
      <c r="H10259"/>
      <c r="I10259" s="615"/>
    </row>
    <row r="10260" spans="1:9" ht="15" x14ac:dyDescent="0.25">
      <c r="A10260" s="609" t="str">
        <f t="shared" si="160"/>
        <v>20140</v>
      </c>
      <c r="B10260">
        <v>20140</v>
      </c>
      <c r="C10260" t="s">
        <v>24566</v>
      </c>
      <c r="D10260" t="s">
        <v>8781</v>
      </c>
      <c r="E10260" s="363" t="s">
        <v>15490</v>
      </c>
      <c r="F10260"/>
      <c r="G10260"/>
      <c r="H10260"/>
      <c r="I10260" s="615"/>
    </row>
    <row r="10261" spans="1:9" ht="15" x14ac:dyDescent="0.25">
      <c r="A10261" s="609" t="str">
        <f t="shared" si="160"/>
        <v>20141</v>
      </c>
      <c r="B10261">
        <v>20141</v>
      </c>
      <c r="C10261" t="s">
        <v>24567</v>
      </c>
      <c r="D10261" t="s">
        <v>8781</v>
      </c>
      <c r="E10261" s="363" t="s">
        <v>16434</v>
      </c>
      <c r="F10261"/>
      <c r="G10261"/>
      <c r="H10261"/>
      <c r="I10261" s="615"/>
    </row>
    <row r="10262" spans="1:9" ht="15" x14ac:dyDescent="0.25">
      <c r="A10262" s="609" t="str">
        <f t="shared" si="160"/>
        <v>20142</v>
      </c>
      <c r="B10262">
        <v>20142</v>
      </c>
      <c r="C10262" t="s">
        <v>24568</v>
      </c>
      <c r="D10262" t="s">
        <v>8781</v>
      </c>
      <c r="E10262" s="363" t="s">
        <v>24569</v>
      </c>
      <c r="F10262"/>
      <c r="G10262"/>
      <c r="H10262"/>
      <c r="I10262" s="615"/>
    </row>
    <row r="10263" spans="1:9" ht="15" x14ac:dyDescent="0.25">
      <c r="A10263" s="609" t="str">
        <f t="shared" si="160"/>
        <v>3659</v>
      </c>
      <c r="B10263">
        <v>3659</v>
      </c>
      <c r="C10263" t="s">
        <v>24570</v>
      </c>
      <c r="D10263" t="s">
        <v>8781</v>
      </c>
      <c r="E10263" s="363" t="s">
        <v>19025</v>
      </c>
      <c r="F10263"/>
      <c r="G10263"/>
      <c r="H10263"/>
      <c r="I10263" s="615"/>
    </row>
    <row r="10264" spans="1:9" ht="15" x14ac:dyDescent="0.25">
      <c r="A10264" s="609" t="str">
        <f t="shared" si="160"/>
        <v>3660</v>
      </c>
      <c r="B10264">
        <v>3660</v>
      </c>
      <c r="C10264" t="s">
        <v>24571</v>
      </c>
      <c r="D10264" t="s">
        <v>8781</v>
      </c>
      <c r="E10264" s="363" t="s">
        <v>11116</v>
      </c>
      <c r="F10264"/>
      <c r="G10264"/>
      <c r="H10264"/>
      <c r="I10264" s="615"/>
    </row>
    <row r="10265" spans="1:9" ht="15" x14ac:dyDescent="0.25">
      <c r="A10265" s="609" t="str">
        <f t="shared" si="160"/>
        <v>3662</v>
      </c>
      <c r="B10265">
        <v>3662</v>
      </c>
      <c r="C10265" t="s">
        <v>24572</v>
      </c>
      <c r="D10265" t="s">
        <v>8781</v>
      </c>
      <c r="E10265" s="363" t="s">
        <v>17883</v>
      </c>
      <c r="F10265"/>
      <c r="G10265"/>
      <c r="H10265"/>
      <c r="I10265" s="615"/>
    </row>
    <row r="10266" spans="1:9" ht="15" x14ac:dyDescent="0.25">
      <c r="A10266" s="609" t="str">
        <f t="shared" si="160"/>
        <v>3661</v>
      </c>
      <c r="B10266">
        <v>3661</v>
      </c>
      <c r="C10266" t="s">
        <v>24573</v>
      </c>
      <c r="D10266" t="s">
        <v>8781</v>
      </c>
      <c r="E10266" s="363" t="s">
        <v>9424</v>
      </c>
      <c r="F10266"/>
      <c r="G10266"/>
      <c r="H10266"/>
      <c r="I10266" s="615"/>
    </row>
    <row r="10267" spans="1:9" ht="15" x14ac:dyDescent="0.25">
      <c r="A10267" s="609" t="str">
        <f t="shared" si="160"/>
        <v>3658</v>
      </c>
      <c r="B10267">
        <v>3658</v>
      </c>
      <c r="C10267" t="s">
        <v>24574</v>
      </c>
      <c r="D10267" t="s">
        <v>8781</v>
      </c>
      <c r="E10267" s="363" t="s">
        <v>14948</v>
      </c>
      <c r="F10267"/>
      <c r="G10267"/>
      <c r="H10267"/>
      <c r="I10267" s="615"/>
    </row>
    <row r="10268" spans="1:9" ht="15" x14ac:dyDescent="0.25">
      <c r="A10268" s="609" t="str">
        <f t="shared" si="160"/>
        <v>3670</v>
      </c>
      <c r="B10268">
        <v>3670</v>
      </c>
      <c r="C10268" t="s">
        <v>24575</v>
      </c>
      <c r="D10268" t="s">
        <v>8781</v>
      </c>
      <c r="E10268" s="363" t="s">
        <v>11142</v>
      </c>
      <c r="F10268"/>
      <c r="G10268"/>
      <c r="H10268"/>
      <c r="I10268" s="615"/>
    </row>
    <row r="10269" spans="1:9" ht="15" x14ac:dyDescent="0.25">
      <c r="A10269" s="609" t="str">
        <f t="shared" si="160"/>
        <v>3666</v>
      </c>
      <c r="B10269">
        <v>3666</v>
      </c>
      <c r="C10269" t="s">
        <v>24576</v>
      </c>
      <c r="D10269" t="s">
        <v>8781</v>
      </c>
      <c r="E10269" s="363" t="s">
        <v>10597</v>
      </c>
      <c r="F10269"/>
      <c r="G10269"/>
      <c r="H10269"/>
      <c r="I10269" s="615"/>
    </row>
    <row r="10270" spans="1:9" ht="15" x14ac:dyDescent="0.25">
      <c r="A10270" s="609" t="str">
        <f t="shared" si="160"/>
        <v>14157</v>
      </c>
      <c r="B10270">
        <v>14157</v>
      </c>
      <c r="C10270" t="s">
        <v>24577</v>
      </c>
      <c r="D10270" t="s">
        <v>8781</v>
      </c>
      <c r="E10270" s="363" t="s">
        <v>9184</v>
      </c>
      <c r="F10270"/>
      <c r="G10270"/>
      <c r="H10270"/>
      <c r="I10270" s="615"/>
    </row>
    <row r="10271" spans="1:9" ht="15" x14ac:dyDescent="0.25">
      <c r="A10271" s="609" t="str">
        <f t="shared" si="160"/>
        <v>3653</v>
      </c>
      <c r="B10271">
        <v>3653</v>
      </c>
      <c r="C10271" t="s">
        <v>24578</v>
      </c>
      <c r="D10271" t="s">
        <v>8781</v>
      </c>
      <c r="E10271" s="363" t="s">
        <v>18590</v>
      </c>
      <c r="F10271"/>
      <c r="G10271"/>
      <c r="H10271"/>
      <c r="I10271" s="615"/>
    </row>
    <row r="10272" spans="1:9" ht="15" x14ac:dyDescent="0.25">
      <c r="A10272" s="609" t="str">
        <f t="shared" si="160"/>
        <v>3649</v>
      </c>
      <c r="B10272">
        <v>3649</v>
      </c>
      <c r="C10272" t="s">
        <v>24579</v>
      </c>
      <c r="D10272" t="s">
        <v>8781</v>
      </c>
      <c r="E10272" s="363" t="s">
        <v>24580</v>
      </c>
      <c r="F10272"/>
      <c r="G10272"/>
      <c r="H10272"/>
      <c r="I10272" s="615"/>
    </row>
    <row r="10273" spans="1:9" ht="15" x14ac:dyDescent="0.25">
      <c r="A10273" s="609" t="str">
        <f t="shared" si="160"/>
        <v>42696</v>
      </c>
      <c r="B10273">
        <v>42696</v>
      </c>
      <c r="C10273" t="s">
        <v>24581</v>
      </c>
      <c r="D10273" t="s">
        <v>8781</v>
      </c>
      <c r="E10273" s="363" t="s">
        <v>24582</v>
      </c>
      <c r="F10273"/>
      <c r="G10273"/>
      <c r="H10273"/>
      <c r="I10273" s="615"/>
    </row>
    <row r="10274" spans="1:9" ht="15" x14ac:dyDescent="0.25">
      <c r="A10274" s="609" t="str">
        <f t="shared" si="160"/>
        <v>42697</v>
      </c>
      <c r="B10274">
        <v>42697</v>
      </c>
      <c r="C10274" t="s">
        <v>24583</v>
      </c>
      <c r="D10274" t="s">
        <v>8781</v>
      </c>
      <c r="E10274" s="363" t="s">
        <v>24584</v>
      </c>
      <c r="F10274"/>
      <c r="G10274"/>
      <c r="H10274"/>
      <c r="I10274" s="615"/>
    </row>
    <row r="10275" spans="1:9" ht="15" x14ac:dyDescent="0.25">
      <c r="A10275" s="609" t="str">
        <f t="shared" si="160"/>
        <v>42698</v>
      </c>
      <c r="B10275">
        <v>42698</v>
      </c>
      <c r="C10275" t="s">
        <v>24585</v>
      </c>
      <c r="D10275" t="s">
        <v>8781</v>
      </c>
      <c r="E10275" s="363" t="s">
        <v>24586</v>
      </c>
      <c r="F10275"/>
      <c r="G10275"/>
      <c r="H10275"/>
      <c r="I10275" s="615"/>
    </row>
    <row r="10276" spans="1:9" ht="15" x14ac:dyDescent="0.25">
      <c r="A10276" s="609" t="str">
        <f t="shared" si="160"/>
        <v>39875</v>
      </c>
      <c r="B10276">
        <v>39875</v>
      </c>
      <c r="C10276" t="s">
        <v>24587</v>
      </c>
      <c r="D10276" t="s">
        <v>8781</v>
      </c>
      <c r="E10276" s="363" t="s">
        <v>18608</v>
      </c>
      <c r="F10276"/>
      <c r="G10276"/>
      <c r="H10276"/>
      <c r="I10276" s="615"/>
    </row>
    <row r="10277" spans="1:9" ht="15" x14ac:dyDescent="0.25">
      <c r="A10277" s="609" t="str">
        <f t="shared" si="160"/>
        <v>39876</v>
      </c>
      <c r="B10277">
        <v>39876</v>
      </c>
      <c r="C10277" t="s">
        <v>24588</v>
      </c>
      <c r="D10277" t="s">
        <v>8781</v>
      </c>
      <c r="E10277" s="363" t="s">
        <v>18609</v>
      </c>
      <c r="F10277"/>
      <c r="G10277"/>
      <c r="H10277"/>
      <c r="I10277" s="615"/>
    </row>
    <row r="10278" spans="1:9" ht="15" x14ac:dyDescent="0.25">
      <c r="A10278" s="609" t="str">
        <f t="shared" si="160"/>
        <v>39877</v>
      </c>
      <c r="B10278">
        <v>39877</v>
      </c>
      <c r="C10278" t="s">
        <v>24589</v>
      </c>
      <c r="D10278" t="s">
        <v>8781</v>
      </c>
      <c r="E10278" s="363" t="s">
        <v>18610</v>
      </c>
      <c r="F10278"/>
      <c r="G10278"/>
      <c r="H10278"/>
      <c r="I10278" s="615"/>
    </row>
    <row r="10279" spans="1:9" ht="15" x14ac:dyDescent="0.25">
      <c r="A10279" s="609" t="str">
        <f t="shared" si="160"/>
        <v>39878</v>
      </c>
      <c r="B10279">
        <v>39878</v>
      </c>
      <c r="C10279" t="s">
        <v>24590</v>
      </c>
      <c r="D10279" t="s">
        <v>8781</v>
      </c>
      <c r="E10279" s="363" t="s">
        <v>18611</v>
      </c>
      <c r="F10279"/>
      <c r="G10279"/>
      <c r="H10279"/>
      <c r="I10279" s="615"/>
    </row>
    <row r="10280" spans="1:9" ht="15" x14ac:dyDescent="0.25">
      <c r="A10280" s="609" t="str">
        <f t="shared" si="160"/>
        <v>39872</v>
      </c>
      <c r="B10280">
        <v>39872</v>
      </c>
      <c r="C10280" t="s">
        <v>24591</v>
      </c>
      <c r="D10280" t="s">
        <v>8781</v>
      </c>
      <c r="E10280" s="363" t="s">
        <v>18612</v>
      </c>
      <c r="F10280"/>
      <c r="G10280"/>
      <c r="H10280"/>
      <c r="I10280" s="615"/>
    </row>
    <row r="10281" spans="1:9" ht="15" x14ac:dyDescent="0.25">
      <c r="A10281" s="609" t="str">
        <f t="shared" si="160"/>
        <v>39873</v>
      </c>
      <c r="B10281">
        <v>39873</v>
      </c>
      <c r="C10281" t="s">
        <v>24592</v>
      </c>
      <c r="D10281" t="s">
        <v>8781</v>
      </c>
      <c r="E10281" s="363" t="s">
        <v>18613</v>
      </c>
      <c r="F10281"/>
      <c r="G10281"/>
      <c r="H10281"/>
      <c r="I10281" s="615"/>
    </row>
    <row r="10282" spans="1:9" ht="15" x14ac:dyDescent="0.25">
      <c r="A10282" s="609" t="str">
        <f t="shared" si="160"/>
        <v>39874</v>
      </c>
      <c r="B10282">
        <v>39874</v>
      </c>
      <c r="C10282" t="s">
        <v>24593</v>
      </c>
      <c r="D10282" t="s">
        <v>8781</v>
      </c>
      <c r="E10282" s="363" t="s">
        <v>18614</v>
      </c>
      <c r="F10282"/>
      <c r="G10282"/>
      <c r="H10282"/>
      <c r="I10282" s="615"/>
    </row>
    <row r="10283" spans="1:9" ht="15" x14ac:dyDescent="0.25">
      <c r="A10283" s="609" t="str">
        <f t="shared" si="160"/>
        <v>3674</v>
      </c>
      <c r="B10283">
        <v>3674</v>
      </c>
      <c r="C10283" t="s">
        <v>24594</v>
      </c>
      <c r="D10283" t="s">
        <v>8796</v>
      </c>
      <c r="E10283" s="363" t="s">
        <v>18472</v>
      </c>
      <c r="F10283"/>
      <c r="G10283"/>
      <c r="H10283"/>
      <c r="I10283" s="615"/>
    </row>
    <row r="10284" spans="1:9" ht="15" x14ac:dyDescent="0.25">
      <c r="A10284" s="609" t="str">
        <f t="shared" si="160"/>
        <v>3681</v>
      </c>
      <c r="B10284">
        <v>3681</v>
      </c>
      <c r="C10284" t="s">
        <v>24595</v>
      </c>
      <c r="D10284" t="s">
        <v>8796</v>
      </c>
      <c r="E10284" s="363" t="s">
        <v>24596</v>
      </c>
      <c r="F10284"/>
      <c r="G10284"/>
      <c r="H10284"/>
      <c r="I10284" s="615"/>
    </row>
    <row r="10285" spans="1:9" ht="15" x14ac:dyDescent="0.25">
      <c r="A10285" s="609" t="str">
        <f t="shared" si="160"/>
        <v>3676</v>
      </c>
      <c r="B10285">
        <v>3676</v>
      </c>
      <c r="C10285" t="s">
        <v>24597</v>
      </c>
      <c r="D10285" t="s">
        <v>8796</v>
      </c>
      <c r="E10285" s="363" t="s">
        <v>24598</v>
      </c>
      <c r="F10285"/>
      <c r="G10285"/>
      <c r="H10285"/>
      <c r="I10285" s="615"/>
    </row>
    <row r="10286" spans="1:9" ht="15" x14ac:dyDescent="0.25">
      <c r="A10286" s="609" t="str">
        <f t="shared" si="160"/>
        <v>3679</v>
      </c>
      <c r="B10286">
        <v>3679</v>
      </c>
      <c r="C10286" t="s">
        <v>24599</v>
      </c>
      <c r="D10286" t="s">
        <v>8796</v>
      </c>
      <c r="E10286" s="363" t="s">
        <v>24600</v>
      </c>
      <c r="F10286"/>
      <c r="G10286"/>
      <c r="H10286"/>
      <c r="I10286" s="615"/>
    </row>
    <row r="10287" spans="1:9" ht="15" x14ac:dyDescent="0.25">
      <c r="A10287" s="609" t="str">
        <f t="shared" si="160"/>
        <v>3672</v>
      </c>
      <c r="B10287">
        <v>3672</v>
      </c>
      <c r="C10287" t="s">
        <v>24601</v>
      </c>
      <c r="D10287" t="s">
        <v>8796</v>
      </c>
      <c r="E10287" s="363" t="s">
        <v>9290</v>
      </c>
      <c r="F10287"/>
      <c r="G10287"/>
      <c r="H10287"/>
      <c r="I10287" s="615"/>
    </row>
    <row r="10288" spans="1:9" ht="15" x14ac:dyDescent="0.25">
      <c r="A10288" s="609" t="str">
        <f t="shared" ref="A10288:A10351" si="161">IF(ISERROR(SEARCH("/",B10288)=6),TRIM(CLEAN(B10288)),IF(SEARCH("/",B10288)=6,IF(LEN(TRIM(CLEAN(B10288)))=7,LEFT(TRIM(CLEAN(B10288)),6)&amp;"00"&amp;RIGHT(TRIM(CLEAN(B10288)),1),LEFT(TRIM(CLEAN(B10288)),6)&amp;"0"&amp;RIGHT(TRIM(CLEAN(B10288)),2)),TRIM(CLEAN(B10288))))</f>
        <v>3671</v>
      </c>
      <c r="B10288">
        <v>3671</v>
      </c>
      <c r="C10288" t="s">
        <v>24602</v>
      </c>
      <c r="D10288" t="s">
        <v>8796</v>
      </c>
      <c r="E10288" s="363" t="s">
        <v>9036</v>
      </c>
      <c r="F10288"/>
      <c r="G10288"/>
      <c r="H10288"/>
      <c r="I10288" s="615"/>
    </row>
    <row r="10289" spans="1:9" ht="15" x14ac:dyDescent="0.25">
      <c r="A10289" s="609" t="str">
        <f t="shared" si="161"/>
        <v>3673</v>
      </c>
      <c r="B10289">
        <v>3673</v>
      </c>
      <c r="C10289" t="s">
        <v>24603</v>
      </c>
      <c r="D10289" t="s">
        <v>8796</v>
      </c>
      <c r="E10289" s="363" t="s">
        <v>9220</v>
      </c>
      <c r="F10289"/>
      <c r="G10289"/>
      <c r="H10289"/>
      <c r="I10289" s="615"/>
    </row>
    <row r="10290" spans="1:9" ht="15" x14ac:dyDescent="0.25">
      <c r="A10290" s="609" t="str">
        <f t="shared" si="161"/>
        <v>38394</v>
      </c>
      <c r="B10290">
        <v>38394</v>
      </c>
      <c r="C10290" t="s">
        <v>24604</v>
      </c>
      <c r="D10290" t="s">
        <v>8781</v>
      </c>
      <c r="E10290" s="363" t="s">
        <v>24605</v>
      </c>
      <c r="F10290"/>
      <c r="G10290"/>
      <c r="H10290"/>
      <c r="I10290" s="615"/>
    </row>
    <row r="10291" spans="1:9" ht="15" x14ac:dyDescent="0.25">
      <c r="A10291" s="609" t="str">
        <f t="shared" si="161"/>
        <v>3729</v>
      </c>
      <c r="B10291">
        <v>3729</v>
      </c>
      <c r="C10291" t="s">
        <v>24606</v>
      </c>
      <c r="D10291" t="s">
        <v>8781</v>
      </c>
      <c r="E10291" s="363" t="s">
        <v>24607</v>
      </c>
      <c r="F10291"/>
      <c r="G10291"/>
      <c r="H10291"/>
      <c r="I10291" s="615"/>
    </row>
    <row r="10292" spans="1:9" ht="15" x14ac:dyDescent="0.25">
      <c r="A10292" s="609" t="str">
        <f t="shared" si="161"/>
        <v>39357</v>
      </c>
      <c r="B10292">
        <v>39357</v>
      </c>
      <c r="C10292" t="s">
        <v>24608</v>
      </c>
      <c r="D10292" t="s">
        <v>8781</v>
      </c>
      <c r="E10292" s="363" t="s">
        <v>18484</v>
      </c>
      <c r="F10292"/>
      <c r="G10292"/>
      <c r="H10292"/>
      <c r="I10292" s="615"/>
    </row>
    <row r="10293" spans="1:9" ht="15" x14ac:dyDescent="0.25">
      <c r="A10293" s="609" t="str">
        <f t="shared" si="161"/>
        <v>39358</v>
      </c>
      <c r="B10293">
        <v>39358</v>
      </c>
      <c r="C10293" t="s">
        <v>24609</v>
      </c>
      <c r="D10293" t="s">
        <v>8781</v>
      </c>
      <c r="E10293" s="363" t="s">
        <v>24610</v>
      </c>
      <c r="F10293"/>
      <c r="G10293"/>
      <c r="H10293"/>
      <c r="I10293" s="615"/>
    </row>
    <row r="10294" spans="1:9" ht="15" x14ac:dyDescent="0.25">
      <c r="A10294" s="609" t="str">
        <f t="shared" si="161"/>
        <v>39356</v>
      </c>
      <c r="B10294">
        <v>39356</v>
      </c>
      <c r="C10294" t="s">
        <v>24611</v>
      </c>
      <c r="D10294" t="s">
        <v>8781</v>
      </c>
      <c r="E10294" s="363" t="s">
        <v>24612</v>
      </c>
      <c r="F10294"/>
      <c r="G10294"/>
      <c r="H10294"/>
      <c r="I10294" s="615"/>
    </row>
    <row r="10295" spans="1:9" ht="15" x14ac:dyDescent="0.25">
      <c r="A10295" s="609" t="str">
        <f t="shared" si="161"/>
        <v>39355</v>
      </c>
      <c r="B10295">
        <v>39355</v>
      </c>
      <c r="C10295" t="s">
        <v>24613</v>
      </c>
      <c r="D10295" t="s">
        <v>8781</v>
      </c>
      <c r="E10295" s="363" t="s">
        <v>24614</v>
      </c>
      <c r="F10295"/>
      <c r="G10295"/>
      <c r="H10295"/>
      <c r="I10295" s="615"/>
    </row>
    <row r="10296" spans="1:9" ht="15" x14ac:dyDescent="0.25">
      <c r="A10296" s="609" t="str">
        <f t="shared" si="161"/>
        <v>39353</v>
      </c>
      <c r="B10296">
        <v>39353</v>
      </c>
      <c r="C10296" t="s">
        <v>24615</v>
      </c>
      <c r="D10296" t="s">
        <v>8781</v>
      </c>
      <c r="E10296" s="363" t="s">
        <v>24616</v>
      </c>
      <c r="F10296"/>
      <c r="G10296"/>
      <c r="H10296"/>
      <c r="I10296" s="615"/>
    </row>
    <row r="10297" spans="1:9" ht="15" x14ac:dyDescent="0.25">
      <c r="A10297" s="609" t="str">
        <f t="shared" si="161"/>
        <v>39354</v>
      </c>
      <c r="B10297">
        <v>39354</v>
      </c>
      <c r="C10297" t="s">
        <v>24617</v>
      </c>
      <c r="D10297" t="s">
        <v>8781</v>
      </c>
      <c r="E10297" s="363" t="s">
        <v>24618</v>
      </c>
      <c r="F10297"/>
      <c r="G10297"/>
      <c r="H10297"/>
      <c r="I10297" s="615"/>
    </row>
    <row r="10298" spans="1:9" ht="15" x14ac:dyDescent="0.25">
      <c r="A10298" s="609" t="str">
        <f t="shared" si="161"/>
        <v>39398</v>
      </c>
      <c r="B10298">
        <v>39398</v>
      </c>
      <c r="C10298" t="s">
        <v>24619</v>
      </c>
      <c r="D10298" t="s">
        <v>8781</v>
      </c>
      <c r="E10298" s="363" t="s">
        <v>24620</v>
      </c>
      <c r="F10298"/>
      <c r="G10298"/>
      <c r="H10298"/>
      <c r="I10298" s="615"/>
    </row>
    <row r="10299" spans="1:9" ht="15" x14ac:dyDescent="0.25">
      <c r="A10299" s="609" t="str">
        <f t="shared" si="161"/>
        <v>13343</v>
      </c>
      <c r="B10299">
        <v>13343</v>
      </c>
      <c r="C10299" t="s">
        <v>24621</v>
      </c>
      <c r="D10299" t="s">
        <v>8781</v>
      </c>
      <c r="E10299" s="363" t="s">
        <v>18904</v>
      </c>
      <c r="F10299"/>
      <c r="G10299"/>
      <c r="H10299"/>
      <c r="I10299" s="615"/>
    </row>
    <row r="10300" spans="1:9" ht="15" x14ac:dyDescent="0.25">
      <c r="A10300" s="609" t="str">
        <f t="shared" si="161"/>
        <v>12118</v>
      </c>
      <c r="B10300">
        <v>12118</v>
      </c>
      <c r="C10300" t="s">
        <v>24622</v>
      </c>
      <c r="D10300" t="s">
        <v>8781</v>
      </c>
      <c r="E10300" s="363" t="s">
        <v>10273</v>
      </c>
      <c r="F10300"/>
      <c r="G10300"/>
      <c r="H10300"/>
      <c r="I10300" s="615"/>
    </row>
    <row r="10301" spans="1:9" ht="15" x14ac:dyDescent="0.25">
      <c r="A10301" s="609" t="str">
        <f t="shared" si="161"/>
        <v>39482</v>
      </c>
      <c r="B10301">
        <v>39482</v>
      </c>
      <c r="C10301" t="s">
        <v>24623</v>
      </c>
      <c r="D10301" t="s">
        <v>8781</v>
      </c>
      <c r="E10301" s="363" t="s">
        <v>24624</v>
      </c>
      <c r="F10301"/>
      <c r="G10301"/>
      <c r="H10301"/>
      <c r="I10301" s="615"/>
    </row>
    <row r="10302" spans="1:9" ht="15" x14ac:dyDescent="0.25">
      <c r="A10302" s="609" t="str">
        <f t="shared" si="161"/>
        <v>39486</v>
      </c>
      <c r="B10302">
        <v>39486</v>
      </c>
      <c r="C10302" t="s">
        <v>24625</v>
      </c>
      <c r="D10302" t="s">
        <v>8781</v>
      </c>
      <c r="E10302" s="363" t="s">
        <v>24626</v>
      </c>
      <c r="F10302"/>
      <c r="G10302"/>
      <c r="H10302"/>
      <c r="I10302" s="615"/>
    </row>
    <row r="10303" spans="1:9" ht="15" x14ac:dyDescent="0.25">
      <c r="A10303" s="609" t="str">
        <f t="shared" si="161"/>
        <v>39484</v>
      </c>
      <c r="B10303">
        <v>39484</v>
      </c>
      <c r="C10303" t="s">
        <v>24627</v>
      </c>
      <c r="D10303" t="s">
        <v>8781</v>
      </c>
      <c r="E10303" s="363" t="s">
        <v>24624</v>
      </c>
      <c r="F10303"/>
      <c r="G10303"/>
      <c r="H10303"/>
      <c r="I10303" s="615"/>
    </row>
    <row r="10304" spans="1:9" ht="15" x14ac:dyDescent="0.25">
      <c r="A10304" s="609" t="str">
        <f t="shared" si="161"/>
        <v>39488</v>
      </c>
      <c r="B10304">
        <v>39488</v>
      </c>
      <c r="C10304" t="s">
        <v>24628</v>
      </c>
      <c r="D10304" t="s">
        <v>8781</v>
      </c>
      <c r="E10304" s="363" t="s">
        <v>24629</v>
      </c>
      <c r="F10304"/>
      <c r="G10304"/>
      <c r="H10304"/>
      <c r="I10304" s="615"/>
    </row>
    <row r="10305" spans="1:9" ht="15" x14ac:dyDescent="0.25">
      <c r="A10305" s="609" t="str">
        <f t="shared" si="161"/>
        <v>39485</v>
      </c>
      <c r="B10305">
        <v>39485</v>
      </c>
      <c r="C10305" t="s">
        <v>24630</v>
      </c>
      <c r="D10305" t="s">
        <v>8781</v>
      </c>
      <c r="E10305" s="363" t="s">
        <v>24624</v>
      </c>
      <c r="F10305"/>
      <c r="G10305"/>
      <c r="H10305"/>
      <c r="I10305" s="615"/>
    </row>
    <row r="10306" spans="1:9" ht="15" x14ac:dyDescent="0.25">
      <c r="A10306" s="609" t="str">
        <f t="shared" si="161"/>
        <v>39489</v>
      </c>
      <c r="B10306">
        <v>39489</v>
      </c>
      <c r="C10306" t="s">
        <v>24631</v>
      </c>
      <c r="D10306" t="s">
        <v>8781</v>
      </c>
      <c r="E10306" s="363" t="s">
        <v>24632</v>
      </c>
      <c r="F10306"/>
      <c r="G10306"/>
      <c r="H10306"/>
      <c r="I10306" s="615"/>
    </row>
    <row r="10307" spans="1:9" ht="15" x14ac:dyDescent="0.25">
      <c r="A10307" s="609" t="str">
        <f t="shared" si="161"/>
        <v>39490</v>
      </c>
      <c r="B10307">
        <v>39490</v>
      </c>
      <c r="C10307" t="s">
        <v>24633</v>
      </c>
      <c r="D10307" t="s">
        <v>8781</v>
      </c>
      <c r="E10307" s="363" t="s">
        <v>24634</v>
      </c>
      <c r="F10307"/>
      <c r="G10307"/>
      <c r="H10307"/>
      <c r="I10307" s="615"/>
    </row>
    <row r="10308" spans="1:9" ht="15" x14ac:dyDescent="0.25">
      <c r="A10308" s="609" t="str">
        <f t="shared" si="161"/>
        <v>39494</v>
      </c>
      <c r="B10308">
        <v>39494</v>
      </c>
      <c r="C10308" t="s">
        <v>24635</v>
      </c>
      <c r="D10308" t="s">
        <v>8781</v>
      </c>
      <c r="E10308" s="363" t="s">
        <v>24636</v>
      </c>
      <c r="F10308"/>
      <c r="G10308"/>
      <c r="H10308"/>
      <c r="I10308" s="615"/>
    </row>
    <row r="10309" spans="1:9" ht="15" x14ac:dyDescent="0.25">
      <c r="A10309" s="609" t="str">
        <f t="shared" si="161"/>
        <v>39495</v>
      </c>
      <c r="B10309">
        <v>39495</v>
      </c>
      <c r="C10309" t="s">
        <v>24637</v>
      </c>
      <c r="D10309" t="s">
        <v>8781</v>
      </c>
      <c r="E10309" s="363" t="s">
        <v>24638</v>
      </c>
      <c r="F10309"/>
      <c r="G10309"/>
      <c r="H10309"/>
      <c r="I10309" s="615"/>
    </row>
    <row r="10310" spans="1:9" ht="15" x14ac:dyDescent="0.25">
      <c r="A10310" s="609" t="str">
        <f t="shared" si="161"/>
        <v>39496</v>
      </c>
      <c r="B10310">
        <v>39496</v>
      </c>
      <c r="C10310" t="s">
        <v>24639</v>
      </c>
      <c r="D10310" t="s">
        <v>8781</v>
      </c>
      <c r="E10310" s="363" t="s">
        <v>24640</v>
      </c>
      <c r="F10310"/>
      <c r="G10310"/>
      <c r="H10310"/>
      <c r="I10310" s="615"/>
    </row>
    <row r="10311" spans="1:9" ht="15" x14ac:dyDescent="0.25">
      <c r="A10311" s="609" t="str">
        <f t="shared" si="161"/>
        <v>39492</v>
      </c>
      <c r="B10311">
        <v>39492</v>
      </c>
      <c r="C10311" t="s">
        <v>24641</v>
      </c>
      <c r="D10311" t="s">
        <v>8781</v>
      </c>
      <c r="E10311" s="363" t="s">
        <v>24642</v>
      </c>
      <c r="F10311"/>
      <c r="G10311"/>
      <c r="H10311"/>
      <c r="I10311" s="615"/>
    </row>
    <row r="10312" spans="1:9" ht="15" x14ac:dyDescent="0.25">
      <c r="A10312" s="609" t="str">
        <f t="shared" si="161"/>
        <v>39497</v>
      </c>
      <c r="B10312">
        <v>39497</v>
      </c>
      <c r="C10312" t="s">
        <v>24643</v>
      </c>
      <c r="D10312" t="s">
        <v>8781</v>
      </c>
      <c r="E10312" s="363" t="s">
        <v>24644</v>
      </c>
      <c r="F10312"/>
      <c r="G10312"/>
      <c r="H10312"/>
      <c r="I10312" s="615"/>
    </row>
    <row r="10313" spans="1:9" ht="15" x14ac:dyDescent="0.25">
      <c r="A10313" s="609" t="str">
        <f t="shared" si="161"/>
        <v>39493</v>
      </c>
      <c r="B10313">
        <v>39493</v>
      </c>
      <c r="C10313" t="s">
        <v>24645</v>
      </c>
      <c r="D10313" t="s">
        <v>8781</v>
      </c>
      <c r="E10313" s="363" t="s">
        <v>24646</v>
      </c>
      <c r="F10313"/>
      <c r="G10313"/>
      <c r="H10313"/>
      <c r="I10313" s="615"/>
    </row>
    <row r="10314" spans="1:9" ht="15" x14ac:dyDescent="0.25">
      <c r="A10314" s="609" t="str">
        <f t="shared" si="161"/>
        <v>39500</v>
      </c>
      <c r="B10314">
        <v>39500</v>
      </c>
      <c r="C10314" t="s">
        <v>24647</v>
      </c>
      <c r="D10314" t="s">
        <v>8781</v>
      </c>
      <c r="E10314" s="363" t="s">
        <v>24648</v>
      </c>
      <c r="F10314"/>
      <c r="G10314"/>
      <c r="H10314"/>
      <c r="I10314" s="615"/>
    </row>
    <row r="10315" spans="1:9" ht="15" x14ac:dyDescent="0.25">
      <c r="A10315" s="609" t="str">
        <f t="shared" si="161"/>
        <v>39498</v>
      </c>
      <c r="B10315">
        <v>39498</v>
      </c>
      <c r="C10315" t="s">
        <v>24649</v>
      </c>
      <c r="D10315" t="s">
        <v>8781</v>
      </c>
      <c r="E10315" s="363" t="s">
        <v>24650</v>
      </c>
      <c r="F10315"/>
      <c r="G10315"/>
      <c r="H10315"/>
      <c r="I10315" s="615"/>
    </row>
    <row r="10316" spans="1:9" ht="15" x14ac:dyDescent="0.25">
      <c r="A10316" s="609" t="str">
        <f t="shared" si="161"/>
        <v>43628</v>
      </c>
      <c r="B10316">
        <v>43628</v>
      </c>
      <c r="C10316" t="s">
        <v>24651</v>
      </c>
      <c r="D10316" t="s">
        <v>8781</v>
      </c>
      <c r="E10316" s="363" t="s">
        <v>24652</v>
      </c>
      <c r="F10316"/>
      <c r="G10316"/>
      <c r="H10316"/>
      <c r="I10316" s="615"/>
    </row>
    <row r="10317" spans="1:9" ht="15" x14ac:dyDescent="0.25">
      <c r="A10317" s="609" t="str">
        <f t="shared" si="161"/>
        <v>39501</v>
      </c>
      <c r="B10317">
        <v>39501</v>
      </c>
      <c r="C10317" t="s">
        <v>24653</v>
      </c>
      <c r="D10317" t="s">
        <v>8781</v>
      </c>
      <c r="E10317" s="363" t="s">
        <v>24654</v>
      </c>
      <c r="F10317"/>
      <c r="G10317"/>
      <c r="H10317"/>
      <c r="I10317" s="615"/>
    </row>
    <row r="10318" spans="1:9" ht="15" x14ac:dyDescent="0.25">
      <c r="A10318" s="609" t="str">
        <f t="shared" si="161"/>
        <v>39499</v>
      </c>
      <c r="B10318">
        <v>39499</v>
      </c>
      <c r="C10318" t="s">
        <v>24655</v>
      </c>
      <c r="D10318" t="s">
        <v>8781</v>
      </c>
      <c r="E10318" s="363" t="s">
        <v>24656</v>
      </c>
      <c r="F10318"/>
      <c r="G10318"/>
      <c r="H10318"/>
      <c r="I10318" s="615"/>
    </row>
    <row r="10319" spans="1:9" ht="15" x14ac:dyDescent="0.25">
      <c r="A10319" s="609" t="str">
        <f t="shared" si="161"/>
        <v>43621</v>
      </c>
      <c r="B10319">
        <v>43621</v>
      </c>
      <c r="C10319" t="s">
        <v>24657</v>
      </c>
      <c r="D10319" t="s">
        <v>8781</v>
      </c>
      <c r="E10319" s="363" t="s">
        <v>19529</v>
      </c>
      <c r="F10319"/>
      <c r="G10319"/>
      <c r="H10319"/>
      <c r="I10319" s="615"/>
    </row>
    <row r="10320" spans="1:9" ht="15" x14ac:dyDescent="0.25">
      <c r="A10320" s="609" t="str">
        <f t="shared" si="161"/>
        <v>3733</v>
      </c>
      <c r="B10320">
        <v>3733</v>
      </c>
      <c r="C10320" t="s">
        <v>24658</v>
      </c>
      <c r="D10320" t="s">
        <v>8779</v>
      </c>
      <c r="E10320" s="363" t="s">
        <v>9882</v>
      </c>
      <c r="F10320"/>
      <c r="G10320"/>
      <c r="H10320"/>
      <c r="I10320" s="615"/>
    </row>
    <row r="10321" spans="1:9" ht="15" x14ac:dyDescent="0.25">
      <c r="A10321" s="609" t="str">
        <f t="shared" si="161"/>
        <v>3731</v>
      </c>
      <c r="B10321">
        <v>3731</v>
      </c>
      <c r="C10321" t="s">
        <v>24659</v>
      </c>
      <c r="D10321" t="s">
        <v>8779</v>
      </c>
      <c r="E10321" s="363" t="s">
        <v>8966</v>
      </c>
      <c r="F10321"/>
      <c r="G10321"/>
      <c r="H10321"/>
      <c r="I10321" s="615"/>
    </row>
    <row r="10322" spans="1:9" ht="15" x14ac:dyDescent="0.25">
      <c r="A10322" s="609" t="str">
        <f t="shared" si="161"/>
        <v>38137</v>
      </c>
      <c r="B10322">
        <v>38137</v>
      </c>
      <c r="C10322" t="s">
        <v>24660</v>
      </c>
      <c r="D10322" t="s">
        <v>8779</v>
      </c>
      <c r="E10322" s="363" t="s">
        <v>9883</v>
      </c>
      <c r="F10322"/>
      <c r="G10322"/>
      <c r="H10322"/>
      <c r="I10322" s="615"/>
    </row>
    <row r="10323" spans="1:9" ht="15" x14ac:dyDescent="0.25">
      <c r="A10323" s="609" t="str">
        <f t="shared" si="161"/>
        <v>38135</v>
      </c>
      <c r="B10323">
        <v>38135</v>
      </c>
      <c r="C10323" t="s">
        <v>24661</v>
      </c>
      <c r="D10323" t="s">
        <v>8779</v>
      </c>
      <c r="E10323" s="363" t="s">
        <v>9884</v>
      </c>
      <c r="F10323"/>
      <c r="G10323"/>
      <c r="H10323"/>
      <c r="I10323" s="615"/>
    </row>
    <row r="10324" spans="1:9" ht="15" x14ac:dyDescent="0.25">
      <c r="A10324" s="609" t="str">
        <f t="shared" si="161"/>
        <v>38138</v>
      </c>
      <c r="B10324">
        <v>38138</v>
      </c>
      <c r="C10324" t="s">
        <v>24662</v>
      </c>
      <c r="D10324" t="s">
        <v>8779</v>
      </c>
      <c r="E10324" s="363" t="s">
        <v>9885</v>
      </c>
      <c r="F10324"/>
      <c r="G10324"/>
      <c r="H10324"/>
      <c r="I10324" s="615"/>
    </row>
    <row r="10325" spans="1:9" ht="15" x14ac:dyDescent="0.25">
      <c r="A10325" s="609" t="str">
        <f t="shared" si="161"/>
        <v>3736</v>
      </c>
      <c r="B10325">
        <v>3736</v>
      </c>
      <c r="C10325" t="s">
        <v>24663</v>
      </c>
      <c r="D10325" t="s">
        <v>8779</v>
      </c>
      <c r="E10325" s="363" t="s">
        <v>18637</v>
      </c>
      <c r="F10325"/>
      <c r="G10325"/>
      <c r="H10325"/>
      <c r="I10325" s="615"/>
    </row>
    <row r="10326" spans="1:9" ht="15" x14ac:dyDescent="0.25">
      <c r="A10326" s="609" t="str">
        <f t="shared" si="161"/>
        <v>3741</v>
      </c>
      <c r="B10326">
        <v>3741</v>
      </c>
      <c r="C10326" t="s">
        <v>24664</v>
      </c>
      <c r="D10326" t="s">
        <v>8779</v>
      </c>
      <c r="E10326" s="363" t="s">
        <v>24665</v>
      </c>
      <c r="F10326"/>
      <c r="G10326"/>
      <c r="H10326"/>
      <c r="I10326" s="615"/>
    </row>
    <row r="10327" spans="1:9" ht="15" x14ac:dyDescent="0.25">
      <c r="A10327" s="609" t="str">
        <f t="shared" si="161"/>
        <v>3745</v>
      </c>
      <c r="B10327">
        <v>3745</v>
      </c>
      <c r="C10327" t="s">
        <v>24666</v>
      </c>
      <c r="D10327" t="s">
        <v>8779</v>
      </c>
      <c r="E10327" s="363" t="s">
        <v>17932</v>
      </c>
      <c r="F10327"/>
      <c r="G10327"/>
      <c r="H10327"/>
      <c r="I10327" s="615"/>
    </row>
    <row r="10328" spans="1:9" ht="15" x14ac:dyDescent="0.25">
      <c r="A10328" s="609" t="str">
        <f t="shared" si="161"/>
        <v>3743</v>
      </c>
      <c r="B10328">
        <v>3743</v>
      </c>
      <c r="C10328" t="s">
        <v>24667</v>
      </c>
      <c r="D10328" t="s">
        <v>8779</v>
      </c>
      <c r="E10328" s="363" t="s">
        <v>19680</v>
      </c>
      <c r="F10328"/>
      <c r="G10328"/>
      <c r="H10328"/>
      <c r="I10328" s="615"/>
    </row>
    <row r="10329" spans="1:9" ht="15" x14ac:dyDescent="0.25">
      <c r="A10329" s="609" t="str">
        <f t="shared" si="161"/>
        <v>3744</v>
      </c>
      <c r="B10329">
        <v>3744</v>
      </c>
      <c r="C10329" t="s">
        <v>24668</v>
      </c>
      <c r="D10329" t="s">
        <v>8779</v>
      </c>
      <c r="E10329" s="363" t="s">
        <v>24669</v>
      </c>
      <c r="F10329"/>
      <c r="G10329"/>
      <c r="H10329"/>
      <c r="I10329" s="615"/>
    </row>
    <row r="10330" spans="1:9" ht="15" x14ac:dyDescent="0.25">
      <c r="A10330" s="609" t="str">
        <f t="shared" si="161"/>
        <v>3739</v>
      </c>
      <c r="B10330">
        <v>3739</v>
      </c>
      <c r="C10330" t="s">
        <v>24670</v>
      </c>
      <c r="D10330" t="s">
        <v>8779</v>
      </c>
      <c r="E10330" s="363" t="s">
        <v>17999</v>
      </c>
      <c r="F10330"/>
      <c r="G10330"/>
      <c r="H10330"/>
      <c r="I10330" s="615"/>
    </row>
    <row r="10331" spans="1:9" ht="15" x14ac:dyDescent="0.25">
      <c r="A10331" s="609" t="str">
        <f t="shared" si="161"/>
        <v>3737</v>
      </c>
      <c r="B10331">
        <v>3737</v>
      </c>
      <c r="C10331" t="s">
        <v>24671</v>
      </c>
      <c r="D10331" t="s">
        <v>8779</v>
      </c>
      <c r="E10331" s="363" t="s">
        <v>24672</v>
      </c>
      <c r="F10331"/>
      <c r="G10331"/>
      <c r="H10331"/>
      <c r="I10331" s="615"/>
    </row>
    <row r="10332" spans="1:9" ht="15" x14ac:dyDescent="0.25">
      <c r="A10332" s="609" t="str">
        <f t="shared" si="161"/>
        <v>3738</v>
      </c>
      <c r="B10332">
        <v>3738</v>
      </c>
      <c r="C10332" t="s">
        <v>24673</v>
      </c>
      <c r="D10332" t="s">
        <v>8779</v>
      </c>
      <c r="E10332" s="363" t="s">
        <v>18149</v>
      </c>
      <c r="F10332"/>
      <c r="G10332"/>
      <c r="H10332"/>
      <c r="I10332" s="615"/>
    </row>
    <row r="10333" spans="1:9" ht="15" x14ac:dyDescent="0.25">
      <c r="A10333" s="609" t="str">
        <f t="shared" si="161"/>
        <v>3747</v>
      </c>
      <c r="B10333">
        <v>3747</v>
      </c>
      <c r="C10333" t="s">
        <v>24674</v>
      </c>
      <c r="D10333" t="s">
        <v>8779</v>
      </c>
      <c r="E10333" s="363" t="s">
        <v>24669</v>
      </c>
      <c r="F10333"/>
      <c r="G10333"/>
      <c r="H10333"/>
      <c r="I10333" s="615"/>
    </row>
    <row r="10334" spans="1:9" ht="15" x14ac:dyDescent="0.25">
      <c r="A10334" s="609" t="str">
        <f t="shared" si="161"/>
        <v>11649</v>
      </c>
      <c r="B10334">
        <v>11649</v>
      </c>
      <c r="C10334" t="s">
        <v>24675</v>
      </c>
      <c r="D10334" t="s">
        <v>8781</v>
      </c>
      <c r="E10334" s="363" t="s">
        <v>24676</v>
      </c>
      <c r="F10334"/>
      <c r="G10334"/>
      <c r="H10334"/>
      <c r="I10334" s="615"/>
    </row>
    <row r="10335" spans="1:9" ht="15" x14ac:dyDescent="0.25">
      <c r="A10335" s="609" t="str">
        <f t="shared" si="161"/>
        <v>11650</v>
      </c>
      <c r="B10335">
        <v>11650</v>
      </c>
      <c r="C10335" t="s">
        <v>24677</v>
      </c>
      <c r="D10335" t="s">
        <v>8781</v>
      </c>
      <c r="E10335" s="363" t="s">
        <v>24678</v>
      </c>
      <c r="F10335"/>
      <c r="G10335"/>
      <c r="H10335"/>
      <c r="I10335" s="615"/>
    </row>
    <row r="10336" spans="1:9" ht="15" x14ac:dyDescent="0.25">
      <c r="A10336" s="609" t="str">
        <f t="shared" si="161"/>
        <v>3742</v>
      </c>
      <c r="B10336">
        <v>3742</v>
      </c>
      <c r="C10336" t="s">
        <v>24679</v>
      </c>
      <c r="D10336" t="s">
        <v>8779</v>
      </c>
      <c r="E10336" s="363" t="s">
        <v>22013</v>
      </c>
      <c r="F10336"/>
      <c r="G10336"/>
      <c r="H10336"/>
      <c r="I10336" s="615"/>
    </row>
    <row r="10337" spans="1:9" ht="15" x14ac:dyDescent="0.25">
      <c r="A10337" s="609" t="str">
        <f t="shared" si="161"/>
        <v>3746</v>
      </c>
      <c r="B10337">
        <v>3746</v>
      </c>
      <c r="C10337" t="s">
        <v>24680</v>
      </c>
      <c r="D10337" t="s">
        <v>8779</v>
      </c>
      <c r="E10337" s="363" t="s">
        <v>24681</v>
      </c>
      <c r="F10337"/>
      <c r="G10337"/>
      <c r="H10337"/>
      <c r="I10337" s="615"/>
    </row>
    <row r="10338" spans="1:9" ht="15" x14ac:dyDescent="0.25">
      <c r="A10338" s="609" t="str">
        <f t="shared" si="161"/>
        <v>21106</v>
      </c>
      <c r="B10338">
        <v>21106</v>
      </c>
      <c r="C10338" t="s">
        <v>24682</v>
      </c>
      <c r="D10338" t="s">
        <v>8790</v>
      </c>
      <c r="E10338" s="363" t="s">
        <v>9100</v>
      </c>
      <c r="F10338"/>
      <c r="G10338"/>
      <c r="H10338"/>
      <c r="I10338" s="615"/>
    </row>
    <row r="10339" spans="1:9" ht="15" x14ac:dyDescent="0.25">
      <c r="A10339" s="609" t="str">
        <f t="shared" si="161"/>
        <v>3755</v>
      </c>
      <c r="B10339">
        <v>3755</v>
      </c>
      <c r="C10339" t="s">
        <v>24683</v>
      </c>
      <c r="D10339" t="s">
        <v>8781</v>
      </c>
      <c r="E10339" s="363" t="s">
        <v>9889</v>
      </c>
      <c r="F10339"/>
      <c r="G10339"/>
      <c r="H10339"/>
      <c r="I10339" s="615"/>
    </row>
    <row r="10340" spans="1:9" ht="15" x14ac:dyDescent="0.25">
      <c r="A10340" s="609" t="str">
        <f t="shared" si="161"/>
        <v>3750</v>
      </c>
      <c r="B10340">
        <v>3750</v>
      </c>
      <c r="C10340" t="s">
        <v>24684</v>
      </c>
      <c r="D10340" t="s">
        <v>8781</v>
      </c>
      <c r="E10340" s="363" t="s">
        <v>9890</v>
      </c>
      <c r="F10340"/>
      <c r="G10340"/>
      <c r="H10340"/>
      <c r="I10340" s="615"/>
    </row>
    <row r="10341" spans="1:9" ht="15" x14ac:dyDescent="0.25">
      <c r="A10341" s="609" t="str">
        <f t="shared" si="161"/>
        <v>3756</v>
      </c>
      <c r="B10341">
        <v>3756</v>
      </c>
      <c r="C10341" t="s">
        <v>24685</v>
      </c>
      <c r="D10341" t="s">
        <v>8781</v>
      </c>
      <c r="E10341" s="363" t="s">
        <v>9446</v>
      </c>
      <c r="F10341"/>
      <c r="G10341"/>
      <c r="H10341"/>
      <c r="I10341" s="615"/>
    </row>
    <row r="10342" spans="1:9" ht="15" x14ac:dyDescent="0.25">
      <c r="A10342" s="609" t="str">
        <f t="shared" si="161"/>
        <v>39377</v>
      </c>
      <c r="B10342">
        <v>39377</v>
      </c>
      <c r="C10342" t="s">
        <v>24686</v>
      </c>
      <c r="D10342" t="s">
        <v>8781</v>
      </c>
      <c r="E10342" s="363" t="s">
        <v>9891</v>
      </c>
      <c r="F10342"/>
      <c r="G10342"/>
      <c r="H10342"/>
      <c r="I10342" s="615"/>
    </row>
    <row r="10343" spans="1:9" ht="15" x14ac:dyDescent="0.25">
      <c r="A10343" s="609" t="str">
        <f t="shared" si="161"/>
        <v>38191</v>
      </c>
      <c r="B10343">
        <v>38191</v>
      </c>
      <c r="C10343" t="s">
        <v>24687</v>
      </c>
      <c r="D10343" t="s">
        <v>8781</v>
      </c>
      <c r="E10343" s="363" t="s">
        <v>8855</v>
      </c>
      <c r="F10343"/>
      <c r="G10343"/>
      <c r="H10343"/>
      <c r="I10343" s="615"/>
    </row>
    <row r="10344" spans="1:9" ht="15" x14ac:dyDescent="0.25">
      <c r="A10344" s="609" t="str">
        <f t="shared" si="161"/>
        <v>39381</v>
      </c>
      <c r="B10344">
        <v>39381</v>
      </c>
      <c r="C10344" t="s">
        <v>24688</v>
      </c>
      <c r="D10344" t="s">
        <v>8781</v>
      </c>
      <c r="E10344" s="363" t="s">
        <v>9892</v>
      </c>
      <c r="F10344"/>
      <c r="G10344"/>
      <c r="H10344"/>
      <c r="I10344" s="615"/>
    </row>
    <row r="10345" spans="1:9" ht="15" x14ac:dyDescent="0.25">
      <c r="A10345" s="609" t="str">
        <f t="shared" si="161"/>
        <v>38780</v>
      </c>
      <c r="B10345">
        <v>38780</v>
      </c>
      <c r="C10345" t="s">
        <v>24689</v>
      </c>
      <c r="D10345" t="s">
        <v>8781</v>
      </c>
      <c r="E10345" s="363" t="s">
        <v>9136</v>
      </c>
      <c r="F10345"/>
      <c r="G10345"/>
      <c r="H10345"/>
      <c r="I10345" s="615"/>
    </row>
    <row r="10346" spans="1:9" ht="15" x14ac:dyDescent="0.25">
      <c r="A10346" s="609" t="str">
        <f t="shared" si="161"/>
        <v>38781</v>
      </c>
      <c r="B10346">
        <v>38781</v>
      </c>
      <c r="C10346" t="s">
        <v>24690</v>
      </c>
      <c r="D10346" t="s">
        <v>8781</v>
      </c>
      <c r="E10346" s="363" t="s">
        <v>9893</v>
      </c>
      <c r="F10346"/>
      <c r="G10346"/>
      <c r="H10346"/>
      <c r="I10346" s="615"/>
    </row>
    <row r="10347" spans="1:9" ht="15" x14ac:dyDescent="0.25">
      <c r="A10347" s="609" t="str">
        <f t="shared" si="161"/>
        <v>38192</v>
      </c>
      <c r="B10347">
        <v>38192</v>
      </c>
      <c r="C10347" t="s">
        <v>24691</v>
      </c>
      <c r="D10347" t="s">
        <v>8781</v>
      </c>
      <c r="E10347" s="363" t="s">
        <v>9894</v>
      </c>
      <c r="F10347"/>
      <c r="G10347"/>
      <c r="H10347"/>
      <c r="I10347" s="615"/>
    </row>
    <row r="10348" spans="1:9" ht="15" x14ac:dyDescent="0.25">
      <c r="A10348" s="609" t="str">
        <f t="shared" si="161"/>
        <v>3753</v>
      </c>
      <c r="B10348">
        <v>3753</v>
      </c>
      <c r="C10348" t="s">
        <v>24692</v>
      </c>
      <c r="D10348" t="s">
        <v>8781</v>
      </c>
      <c r="E10348" s="363" t="s">
        <v>9895</v>
      </c>
      <c r="F10348"/>
      <c r="G10348"/>
      <c r="H10348"/>
      <c r="I10348" s="615"/>
    </row>
    <row r="10349" spans="1:9" ht="15" x14ac:dyDescent="0.25">
      <c r="A10349" s="609" t="str">
        <f t="shared" si="161"/>
        <v>38782</v>
      </c>
      <c r="B10349">
        <v>38782</v>
      </c>
      <c r="C10349" t="s">
        <v>24693</v>
      </c>
      <c r="D10349" t="s">
        <v>8781</v>
      </c>
      <c r="E10349" s="363" t="s">
        <v>9896</v>
      </c>
      <c r="F10349"/>
      <c r="G10349"/>
      <c r="H10349"/>
      <c r="I10349" s="615"/>
    </row>
    <row r="10350" spans="1:9" ht="15" x14ac:dyDescent="0.25">
      <c r="A10350" s="609" t="str">
        <f t="shared" si="161"/>
        <v>38778</v>
      </c>
      <c r="B10350">
        <v>38778</v>
      </c>
      <c r="C10350" t="s">
        <v>24694</v>
      </c>
      <c r="D10350" t="s">
        <v>8781</v>
      </c>
      <c r="E10350" s="363" t="s">
        <v>9897</v>
      </c>
      <c r="F10350"/>
      <c r="G10350"/>
      <c r="H10350"/>
      <c r="I10350" s="615"/>
    </row>
    <row r="10351" spans="1:9" ht="15" x14ac:dyDescent="0.25">
      <c r="A10351" s="609" t="str">
        <f t="shared" si="161"/>
        <v>38779</v>
      </c>
      <c r="B10351">
        <v>38779</v>
      </c>
      <c r="C10351" t="s">
        <v>24695</v>
      </c>
      <c r="D10351" t="s">
        <v>8781</v>
      </c>
      <c r="E10351" s="363" t="s">
        <v>9270</v>
      </c>
      <c r="F10351"/>
      <c r="G10351"/>
      <c r="H10351"/>
      <c r="I10351" s="615"/>
    </row>
    <row r="10352" spans="1:9" ht="15" x14ac:dyDescent="0.25">
      <c r="A10352" s="609" t="str">
        <f t="shared" ref="A10352:A10415" si="162">IF(ISERROR(SEARCH("/",B10352)=6),TRIM(CLEAN(B10352)),IF(SEARCH("/",B10352)=6,IF(LEN(TRIM(CLEAN(B10352)))=7,LEFT(TRIM(CLEAN(B10352)),6)&amp;"00"&amp;RIGHT(TRIM(CLEAN(B10352)),1),LEFT(TRIM(CLEAN(B10352)),6)&amp;"0"&amp;RIGHT(TRIM(CLEAN(B10352)),2)),TRIM(CLEAN(B10352))))</f>
        <v>39388</v>
      </c>
      <c r="B10352">
        <v>39388</v>
      </c>
      <c r="C10352" t="s">
        <v>24696</v>
      </c>
      <c r="D10352" t="s">
        <v>8781</v>
      </c>
      <c r="E10352" s="363" t="s">
        <v>14683</v>
      </c>
      <c r="F10352"/>
      <c r="G10352"/>
      <c r="H10352"/>
      <c r="I10352" s="615"/>
    </row>
    <row r="10353" spans="1:9" ht="15" x14ac:dyDescent="0.25">
      <c r="A10353" s="609" t="str">
        <f t="shared" si="162"/>
        <v>39387</v>
      </c>
      <c r="B10353">
        <v>39387</v>
      </c>
      <c r="C10353" t="s">
        <v>24697</v>
      </c>
      <c r="D10353" t="s">
        <v>8781</v>
      </c>
      <c r="E10353" s="363" t="s">
        <v>18311</v>
      </c>
      <c r="F10353"/>
      <c r="G10353"/>
      <c r="H10353"/>
      <c r="I10353" s="615"/>
    </row>
    <row r="10354" spans="1:9" ht="15" x14ac:dyDescent="0.25">
      <c r="A10354" s="609" t="str">
        <f t="shared" si="162"/>
        <v>39386</v>
      </c>
      <c r="B10354">
        <v>39386</v>
      </c>
      <c r="C10354" t="s">
        <v>24698</v>
      </c>
      <c r="D10354" t="s">
        <v>8781</v>
      </c>
      <c r="E10354" s="363" t="s">
        <v>14045</v>
      </c>
      <c r="F10354"/>
      <c r="G10354"/>
      <c r="H10354"/>
      <c r="I10354" s="615"/>
    </row>
    <row r="10355" spans="1:9" ht="15" x14ac:dyDescent="0.25">
      <c r="A10355" s="609" t="str">
        <f t="shared" si="162"/>
        <v>38194</v>
      </c>
      <c r="B10355">
        <v>38194</v>
      </c>
      <c r="C10355" t="s">
        <v>24699</v>
      </c>
      <c r="D10355" t="s">
        <v>8781</v>
      </c>
      <c r="E10355" s="363" t="s">
        <v>14322</v>
      </c>
      <c r="F10355"/>
      <c r="G10355"/>
      <c r="H10355"/>
      <c r="I10355" s="615"/>
    </row>
    <row r="10356" spans="1:9" ht="15" x14ac:dyDescent="0.25">
      <c r="A10356" s="609" t="str">
        <f t="shared" si="162"/>
        <v>38193</v>
      </c>
      <c r="B10356">
        <v>38193</v>
      </c>
      <c r="C10356" t="s">
        <v>24700</v>
      </c>
      <c r="D10356" t="s">
        <v>8781</v>
      </c>
      <c r="E10356" s="363" t="s">
        <v>9382</v>
      </c>
      <c r="F10356"/>
      <c r="G10356"/>
      <c r="H10356"/>
      <c r="I10356" s="615"/>
    </row>
    <row r="10357" spans="1:9" ht="15" x14ac:dyDescent="0.25">
      <c r="A10357" s="609" t="str">
        <f t="shared" si="162"/>
        <v>12216</v>
      </c>
      <c r="B10357">
        <v>12216</v>
      </c>
      <c r="C10357" t="s">
        <v>24701</v>
      </c>
      <c r="D10357" t="s">
        <v>8781</v>
      </c>
      <c r="E10357" s="363" t="s">
        <v>9899</v>
      </c>
      <c r="F10357"/>
      <c r="G10357"/>
      <c r="H10357"/>
      <c r="I10357" s="615"/>
    </row>
    <row r="10358" spans="1:9" ht="15" x14ac:dyDescent="0.25">
      <c r="A10358" s="609" t="str">
        <f t="shared" si="162"/>
        <v>3757</v>
      </c>
      <c r="B10358">
        <v>3757</v>
      </c>
      <c r="C10358" t="s">
        <v>24702</v>
      </c>
      <c r="D10358" t="s">
        <v>8781</v>
      </c>
      <c r="E10358" s="363" t="s">
        <v>9900</v>
      </c>
      <c r="F10358"/>
      <c r="G10358"/>
      <c r="H10358"/>
      <c r="I10358" s="615"/>
    </row>
    <row r="10359" spans="1:9" ht="15" x14ac:dyDescent="0.25">
      <c r="A10359" s="609" t="str">
        <f t="shared" si="162"/>
        <v>3758</v>
      </c>
      <c r="B10359">
        <v>3758</v>
      </c>
      <c r="C10359" t="s">
        <v>24703</v>
      </c>
      <c r="D10359" t="s">
        <v>8781</v>
      </c>
      <c r="E10359" s="363" t="s">
        <v>9901</v>
      </c>
      <c r="F10359"/>
      <c r="G10359"/>
      <c r="H10359"/>
      <c r="I10359" s="615"/>
    </row>
    <row r="10360" spans="1:9" ht="15" x14ac:dyDescent="0.25">
      <c r="A10360" s="609" t="str">
        <f t="shared" si="162"/>
        <v>12214</v>
      </c>
      <c r="B10360">
        <v>12214</v>
      </c>
      <c r="C10360" t="s">
        <v>24704</v>
      </c>
      <c r="D10360" t="s">
        <v>8781</v>
      </c>
      <c r="E10360" s="363" t="s">
        <v>9419</v>
      </c>
      <c r="F10360"/>
      <c r="G10360"/>
      <c r="H10360"/>
      <c r="I10360" s="615"/>
    </row>
    <row r="10361" spans="1:9" ht="15" x14ac:dyDescent="0.25">
      <c r="A10361" s="609" t="str">
        <f t="shared" si="162"/>
        <v>3749</v>
      </c>
      <c r="B10361">
        <v>3749</v>
      </c>
      <c r="C10361" t="s">
        <v>24705</v>
      </c>
      <c r="D10361" t="s">
        <v>8781</v>
      </c>
      <c r="E10361" s="363" t="s">
        <v>9902</v>
      </c>
      <c r="F10361"/>
      <c r="G10361"/>
      <c r="H10361"/>
      <c r="I10361" s="615"/>
    </row>
    <row r="10362" spans="1:9" ht="15" x14ac:dyDescent="0.25">
      <c r="A10362" s="609" t="str">
        <f t="shared" si="162"/>
        <v>3751</v>
      </c>
      <c r="B10362">
        <v>3751</v>
      </c>
      <c r="C10362" t="s">
        <v>24706</v>
      </c>
      <c r="D10362" t="s">
        <v>8781</v>
      </c>
      <c r="E10362" s="363" t="s">
        <v>9903</v>
      </c>
      <c r="F10362"/>
      <c r="G10362"/>
      <c r="H10362"/>
      <c r="I10362" s="615"/>
    </row>
    <row r="10363" spans="1:9" ht="15" x14ac:dyDescent="0.25">
      <c r="A10363" s="609" t="str">
        <f t="shared" si="162"/>
        <v>39376</v>
      </c>
      <c r="B10363">
        <v>39376</v>
      </c>
      <c r="C10363" t="s">
        <v>24707</v>
      </c>
      <c r="D10363" t="s">
        <v>8781</v>
      </c>
      <c r="E10363" s="363" t="s">
        <v>9904</v>
      </c>
      <c r="F10363"/>
      <c r="G10363"/>
      <c r="H10363"/>
      <c r="I10363" s="615"/>
    </row>
    <row r="10364" spans="1:9" ht="15" x14ac:dyDescent="0.25">
      <c r="A10364" s="609" t="str">
        <f t="shared" si="162"/>
        <v>3752</v>
      </c>
      <c r="B10364">
        <v>3752</v>
      </c>
      <c r="C10364" t="s">
        <v>24708</v>
      </c>
      <c r="D10364" t="s">
        <v>8781</v>
      </c>
      <c r="E10364" s="363" t="s">
        <v>8888</v>
      </c>
      <c r="F10364"/>
      <c r="G10364"/>
      <c r="H10364"/>
      <c r="I10364" s="615"/>
    </row>
    <row r="10365" spans="1:9" ht="15" x14ac:dyDescent="0.25">
      <c r="A10365" s="609" t="str">
        <f t="shared" si="162"/>
        <v>746</v>
      </c>
      <c r="B10365">
        <v>746</v>
      </c>
      <c r="C10365" t="s">
        <v>24709</v>
      </c>
      <c r="D10365" t="s">
        <v>8781</v>
      </c>
      <c r="E10365" s="363" t="s">
        <v>24710</v>
      </c>
      <c r="F10365"/>
      <c r="G10365"/>
      <c r="H10365"/>
      <c r="I10365" s="615"/>
    </row>
    <row r="10366" spans="1:9" ht="15" x14ac:dyDescent="0.25">
      <c r="A10366" s="609" t="str">
        <f t="shared" si="162"/>
        <v>20269</v>
      </c>
      <c r="B10366">
        <v>20269</v>
      </c>
      <c r="C10366" t="s">
        <v>24711</v>
      </c>
      <c r="D10366" t="s">
        <v>8781</v>
      </c>
      <c r="E10366" s="363" t="s">
        <v>24712</v>
      </c>
      <c r="F10366"/>
      <c r="G10366"/>
      <c r="H10366"/>
      <c r="I10366" s="615"/>
    </row>
    <row r="10367" spans="1:9" ht="15" x14ac:dyDescent="0.25">
      <c r="A10367" s="609" t="str">
        <f t="shared" si="162"/>
        <v>20270</v>
      </c>
      <c r="B10367">
        <v>20270</v>
      </c>
      <c r="C10367" t="s">
        <v>24713</v>
      </c>
      <c r="D10367" t="s">
        <v>8781</v>
      </c>
      <c r="E10367" s="363" t="s">
        <v>18717</v>
      </c>
      <c r="F10367"/>
      <c r="G10367"/>
      <c r="H10367"/>
      <c r="I10367" s="615"/>
    </row>
    <row r="10368" spans="1:9" ht="15" x14ac:dyDescent="0.25">
      <c r="A10368" s="609" t="str">
        <f t="shared" si="162"/>
        <v>11696</v>
      </c>
      <c r="B10368">
        <v>11696</v>
      </c>
      <c r="C10368" t="s">
        <v>24714</v>
      </c>
      <c r="D10368" t="s">
        <v>8781</v>
      </c>
      <c r="E10368" s="363" t="s">
        <v>24715</v>
      </c>
      <c r="F10368"/>
      <c r="G10368"/>
      <c r="H10368"/>
      <c r="I10368" s="615"/>
    </row>
    <row r="10369" spans="1:9" ht="15" x14ac:dyDescent="0.25">
      <c r="A10369" s="609" t="str">
        <f t="shared" si="162"/>
        <v>10427</v>
      </c>
      <c r="B10369">
        <v>10427</v>
      </c>
      <c r="C10369" t="s">
        <v>24716</v>
      </c>
      <c r="D10369" t="s">
        <v>8781</v>
      </c>
      <c r="E10369" s="363" t="s">
        <v>24717</v>
      </c>
      <c r="F10369"/>
      <c r="G10369"/>
      <c r="H10369"/>
      <c r="I10369" s="615"/>
    </row>
    <row r="10370" spans="1:9" ht="15" x14ac:dyDescent="0.25">
      <c r="A10370" s="609" t="str">
        <f t="shared" si="162"/>
        <v>10428</v>
      </c>
      <c r="B10370">
        <v>10428</v>
      </c>
      <c r="C10370" t="s">
        <v>24718</v>
      </c>
      <c r="D10370" t="s">
        <v>8781</v>
      </c>
      <c r="E10370" s="363" t="s">
        <v>24719</v>
      </c>
      <c r="F10370"/>
      <c r="G10370"/>
      <c r="H10370"/>
      <c r="I10370" s="615"/>
    </row>
    <row r="10371" spans="1:9" ht="15" x14ac:dyDescent="0.25">
      <c r="A10371" s="609" t="str">
        <f t="shared" si="162"/>
        <v>36521</v>
      </c>
      <c r="B10371">
        <v>36521</v>
      </c>
      <c r="C10371" t="s">
        <v>24720</v>
      </c>
      <c r="D10371" t="s">
        <v>8781</v>
      </c>
      <c r="E10371" s="363" t="s">
        <v>24721</v>
      </c>
      <c r="F10371"/>
      <c r="G10371"/>
      <c r="H10371"/>
      <c r="I10371" s="615"/>
    </row>
    <row r="10372" spans="1:9" ht="15" x14ac:dyDescent="0.25">
      <c r="A10372" s="609" t="str">
        <f t="shared" si="162"/>
        <v>36794</v>
      </c>
      <c r="B10372">
        <v>36794</v>
      </c>
      <c r="C10372" t="s">
        <v>24722</v>
      </c>
      <c r="D10372" t="s">
        <v>8781</v>
      </c>
      <c r="E10372" s="363" t="s">
        <v>24723</v>
      </c>
      <c r="F10372"/>
      <c r="G10372"/>
      <c r="H10372"/>
      <c r="I10372" s="615"/>
    </row>
    <row r="10373" spans="1:9" ht="15" x14ac:dyDescent="0.25">
      <c r="A10373" s="609" t="str">
        <f t="shared" si="162"/>
        <v>10426</v>
      </c>
      <c r="B10373">
        <v>10426</v>
      </c>
      <c r="C10373" t="s">
        <v>24724</v>
      </c>
      <c r="D10373" t="s">
        <v>8781</v>
      </c>
      <c r="E10373" s="363" t="s">
        <v>24725</v>
      </c>
      <c r="F10373"/>
      <c r="G10373"/>
      <c r="H10373"/>
      <c r="I10373" s="615"/>
    </row>
    <row r="10374" spans="1:9" ht="15" x14ac:dyDescent="0.25">
      <c r="A10374" s="609" t="str">
        <f t="shared" si="162"/>
        <v>10425</v>
      </c>
      <c r="B10374">
        <v>10425</v>
      </c>
      <c r="C10374" t="s">
        <v>24726</v>
      </c>
      <c r="D10374" t="s">
        <v>8781</v>
      </c>
      <c r="E10374" s="363" t="s">
        <v>24727</v>
      </c>
      <c r="F10374"/>
      <c r="G10374"/>
      <c r="H10374"/>
      <c r="I10374" s="615"/>
    </row>
    <row r="10375" spans="1:9" ht="15" x14ac:dyDescent="0.25">
      <c r="A10375" s="609" t="str">
        <f t="shared" si="162"/>
        <v>10431</v>
      </c>
      <c r="B10375">
        <v>10431</v>
      </c>
      <c r="C10375" t="s">
        <v>24728</v>
      </c>
      <c r="D10375" t="s">
        <v>8781</v>
      </c>
      <c r="E10375" s="363" t="s">
        <v>24729</v>
      </c>
      <c r="F10375"/>
      <c r="G10375"/>
      <c r="H10375"/>
      <c r="I10375" s="615"/>
    </row>
    <row r="10376" spans="1:9" ht="15" x14ac:dyDescent="0.25">
      <c r="A10376" s="609" t="str">
        <f t="shared" si="162"/>
        <v>10429</v>
      </c>
      <c r="B10376">
        <v>10429</v>
      </c>
      <c r="C10376" t="s">
        <v>24730</v>
      </c>
      <c r="D10376" t="s">
        <v>8781</v>
      </c>
      <c r="E10376" s="363" t="s">
        <v>19623</v>
      </c>
      <c r="F10376"/>
      <c r="G10376"/>
      <c r="H10376"/>
      <c r="I10376" s="615"/>
    </row>
    <row r="10377" spans="1:9" ht="15" x14ac:dyDescent="0.25">
      <c r="A10377" s="609" t="str">
        <f t="shared" si="162"/>
        <v>2354</v>
      </c>
      <c r="B10377">
        <v>2354</v>
      </c>
      <c r="C10377" t="s">
        <v>24731</v>
      </c>
      <c r="D10377" t="s">
        <v>8786</v>
      </c>
      <c r="E10377" s="363" t="s">
        <v>14339</v>
      </c>
      <c r="F10377"/>
      <c r="G10377"/>
      <c r="H10377"/>
      <c r="I10377" s="615"/>
    </row>
    <row r="10378" spans="1:9" ht="15" x14ac:dyDescent="0.25">
      <c r="A10378" s="609" t="str">
        <f t="shared" si="162"/>
        <v>40932</v>
      </c>
      <c r="B10378">
        <v>40932</v>
      </c>
      <c r="C10378" t="s">
        <v>24732</v>
      </c>
      <c r="D10378" t="s">
        <v>8914</v>
      </c>
      <c r="E10378" s="363" t="s">
        <v>32051</v>
      </c>
      <c r="F10378"/>
      <c r="G10378"/>
      <c r="H10378"/>
      <c r="I10378" s="615"/>
    </row>
    <row r="10379" spans="1:9" ht="15" x14ac:dyDescent="0.25">
      <c r="A10379" s="609" t="str">
        <f t="shared" si="162"/>
        <v>10853</v>
      </c>
      <c r="B10379">
        <v>10853</v>
      </c>
      <c r="C10379" t="s">
        <v>24734</v>
      </c>
      <c r="D10379" t="s">
        <v>8781</v>
      </c>
      <c r="E10379" s="363" t="s">
        <v>24735</v>
      </c>
      <c r="F10379"/>
      <c r="G10379"/>
      <c r="H10379"/>
      <c r="I10379" s="615"/>
    </row>
    <row r="10380" spans="1:9" ht="15" x14ac:dyDescent="0.25">
      <c r="A10380" s="609" t="str">
        <f t="shared" si="162"/>
        <v>5093</v>
      </c>
      <c r="B10380">
        <v>5093</v>
      </c>
      <c r="C10380" t="s">
        <v>24736</v>
      </c>
      <c r="D10380" t="s">
        <v>9014</v>
      </c>
      <c r="E10380" s="363" t="s">
        <v>17305</v>
      </c>
      <c r="F10380"/>
      <c r="G10380"/>
      <c r="H10380"/>
      <c r="I10380" s="615"/>
    </row>
    <row r="10381" spans="1:9" ht="15" x14ac:dyDescent="0.25">
      <c r="A10381" s="609" t="str">
        <f t="shared" si="162"/>
        <v>37768</v>
      </c>
      <c r="B10381">
        <v>37768</v>
      </c>
      <c r="C10381" t="s">
        <v>24737</v>
      </c>
      <c r="D10381" t="s">
        <v>8781</v>
      </c>
      <c r="E10381" s="363" t="s">
        <v>24738</v>
      </c>
      <c r="F10381"/>
      <c r="G10381"/>
      <c r="H10381"/>
      <c r="I10381" s="615"/>
    </row>
    <row r="10382" spans="1:9" ht="15" x14ac:dyDescent="0.25">
      <c r="A10382" s="609" t="str">
        <f t="shared" si="162"/>
        <v>37773</v>
      </c>
      <c r="B10382">
        <v>37773</v>
      </c>
      <c r="C10382" t="s">
        <v>24739</v>
      </c>
      <c r="D10382" t="s">
        <v>8781</v>
      </c>
      <c r="E10382" s="363" t="s">
        <v>24740</v>
      </c>
      <c r="F10382"/>
      <c r="G10382"/>
      <c r="H10382"/>
      <c r="I10382" s="615"/>
    </row>
    <row r="10383" spans="1:9" ht="15" x14ac:dyDescent="0.25">
      <c r="A10383" s="609" t="str">
        <f t="shared" si="162"/>
        <v>37769</v>
      </c>
      <c r="B10383">
        <v>37769</v>
      </c>
      <c r="C10383" t="s">
        <v>24741</v>
      </c>
      <c r="D10383" t="s">
        <v>8781</v>
      </c>
      <c r="E10383" s="363" t="s">
        <v>24742</v>
      </c>
      <c r="F10383"/>
      <c r="G10383"/>
      <c r="H10383"/>
      <c r="I10383" s="615"/>
    </row>
    <row r="10384" spans="1:9" ht="15" x14ac:dyDescent="0.25">
      <c r="A10384" s="609" t="str">
        <f t="shared" si="162"/>
        <v>37770</v>
      </c>
      <c r="B10384">
        <v>37770</v>
      </c>
      <c r="C10384" t="s">
        <v>24743</v>
      </c>
      <c r="D10384" t="s">
        <v>8781</v>
      </c>
      <c r="E10384" s="363" t="s">
        <v>24744</v>
      </c>
      <c r="F10384"/>
      <c r="G10384"/>
      <c r="H10384"/>
      <c r="I10384" s="615"/>
    </row>
    <row r="10385" spans="1:9" ht="15" x14ac:dyDescent="0.25">
      <c r="A10385" s="609" t="str">
        <f t="shared" si="162"/>
        <v>38382</v>
      </c>
      <c r="B10385">
        <v>38382</v>
      </c>
      <c r="C10385" t="s">
        <v>24745</v>
      </c>
      <c r="D10385" t="s">
        <v>8781</v>
      </c>
      <c r="E10385" s="363" t="s">
        <v>9930</v>
      </c>
      <c r="F10385"/>
      <c r="G10385"/>
      <c r="H10385"/>
      <c r="I10385" s="615"/>
    </row>
    <row r="10386" spans="1:9" ht="15" x14ac:dyDescent="0.25">
      <c r="A10386" s="609" t="str">
        <f t="shared" si="162"/>
        <v>38383</v>
      </c>
      <c r="B10386">
        <v>38383</v>
      </c>
      <c r="C10386" t="s">
        <v>24746</v>
      </c>
      <c r="D10386" t="s">
        <v>8781</v>
      </c>
      <c r="E10386" s="363" t="s">
        <v>10097</v>
      </c>
      <c r="F10386"/>
      <c r="G10386"/>
      <c r="H10386"/>
      <c r="I10386" s="615"/>
    </row>
    <row r="10387" spans="1:9" ht="15" x14ac:dyDescent="0.25">
      <c r="A10387" s="609" t="str">
        <f t="shared" si="162"/>
        <v>3768</v>
      </c>
      <c r="B10387">
        <v>3768</v>
      </c>
      <c r="C10387" t="s">
        <v>24747</v>
      </c>
      <c r="D10387" t="s">
        <v>8781</v>
      </c>
      <c r="E10387" s="363" t="s">
        <v>9245</v>
      </c>
      <c r="F10387"/>
      <c r="G10387"/>
      <c r="H10387"/>
      <c r="I10387" s="615"/>
    </row>
    <row r="10388" spans="1:9" ht="15" x14ac:dyDescent="0.25">
      <c r="A10388" s="609" t="str">
        <f t="shared" si="162"/>
        <v>3767</v>
      </c>
      <c r="B10388">
        <v>3767</v>
      </c>
      <c r="C10388" t="s">
        <v>24748</v>
      </c>
      <c r="D10388" t="s">
        <v>8781</v>
      </c>
      <c r="E10388" s="363" t="s">
        <v>8874</v>
      </c>
      <c r="F10388"/>
      <c r="G10388"/>
      <c r="H10388"/>
      <c r="I10388" s="615"/>
    </row>
    <row r="10389" spans="1:9" ht="15" x14ac:dyDescent="0.25">
      <c r="A10389" s="609" t="str">
        <f t="shared" si="162"/>
        <v>13192</v>
      </c>
      <c r="B10389">
        <v>13192</v>
      </c>
      <c r="C10389" t="s">
        <v>24749</v>
      </c>
      <c r="D10389" t="s">
        <v>8781</v>
      </c>
      <c r="E10389" s="363" t="s">
        <v>24750</v>
      </c>
      <c r="F10389"/>
      <c r="G10389"/>
      <c r="H10389"/>
      <c r="I10389" s="615"/>
    </row>
    <row r="10390" spans="1:9" ht="15" x14ac:dyDescent="0.25">
      <c r="A10390" s="609" t="str">
        <f t="shared" si="162"/>
        <v>38413</v>
      </c>
      <c r="B10390">
        <v>38413</v>
      </c>
      <c r="C10390" t="s">
        <v>24751</v>
      </c>
      <c r="D10390" t="s">
        <v>8781</v>
      </c>
      <c r="E10390" s="363" t="s">
        <v>24752</v>
      </c>
      <c r="F10390"/>
      <c r="G10390"/>
      <c r="H10390"/>
      <c r="I10390" s="615"/>
    </row>
    <row r="10391" spans="1:9" ht="15" x14ac:dyDescent="0.25">
      <c r="A10391" s="609" t="str">
        <f t="shared" si="162"/>
        <v>42440</v>
      </c>
      <c r="B10391">
        <v>42440</v>
      </c>
      <c r="C10391" t="s">
        <v>24753</v>
      </c>
      <c r="D10391" t="s">
        <v>8781</v>
      </c>
      <c r="E10391" s="363" t="s">
        <v>24754</v>
      </c>
      <c r="F10391"/>
      <c r="G10391"/>
      <c r="H10391"/>
      <c r="I10391" s="615"/>
    </row>
    <row r="10392" spans="1:9" ht="15" x14ac:dyDescent="0.25">
      <c r="A10392" s="609" t="str">
        <f t="shared" si="162"/>
        <v>20193</v>
      </c>
      <c r="B10392">
        <v>20193</v>
      </c>
      <c r="C10392" t="s">
        <v>24755</v>
      </c>
      <c r="D10392" t="s">
        <v>9908</v>
      </c>
      <c r="E10392" s="363" t="s">
        <v>10495</v>
      </c>
      <c r="F10392"/>
      <c r="G10392"/>
      <c r="H10392"/>
      <c r="I10392" s="615"/>
    </row>
    <row r="10393" spans="1:9" ht="15" x14ac:dyDescent="0.25">
      <c r="A10393" s="609" t="str">
        <f t="shared" si="162"/>
        <v>10527</v>
      </c>
      <c r="B10393">
        <v>10527</v>
      </c>
      <c r="C10393" t="s">
        <v>24756</v>
      </c>
      <c r="D10393" t="s">
        <v>9909</v>
      </c>
      <c r="E10393" s="363" t="s">
        <v>10374</v>
      </c>
      <c r="F10393"/>
      <c r="G10393"/>
      <c r="H10393"/>
      <c r="I10393" s="615"/>
    </row>
    <row r="10394" spans="1:9" ht="15" x14ac:dyDescent="0.25">
      <c r="A10394" s="609" t="str">
        <f t="shared" si="162"/>
        <v>41805</v>
      </c>
      <c r="B10394">
        <v>41805</v>
      </c>
      <c r="C10394" t="s">
        <v>24757</v>
      </c>
      <c r="D10394" t="s">
        <v>8914</v>
      </c>
      <c r="E10394" s="363" t="s">
        <v>10263</v>
      </c>
      <c r="F10394"/>
      <c r="G10394"/>
      <c r="H10394"/>
      <c r="I10394" s="615"/>
    </row>
    <row r="10395" spans="1:9" ht="15" x14ac:dyDescent="0.25">
      <c r="A10395" s="609" t="str">
        <f t="shared" si="162"/>
        <v>40271</v>
      </c>
      <c r="B10395">
        <v>40271</v>
      </c>
      <c r="C10395" t="s">
        <v>24758</v>
      </c>
      <c r="D10395" t="s">
        <v>8914</v>
      </c>
      <c r="E10395" s="363" t="s">
        <v>12881</v>
      </c>
      <c r="F10395"/>
      <c r="G10395"/>
      <c r="H10395"/>
      <c r="I10395" s="615"/>
    </row>
    <row r="10396" spans="1:9" ht="15" x14ac:dyDescent="0.25">
      <c r="A10396" s="609" t="str">
        <f t="shared" si="162"/>
        <v>40287</v>
      </c>
      <c r="B10396">
        <v>40287</v>
      </c>
      <c r="C10396" t="s">
        <v>24759</v>
      </c>
      <c r="D10396" t="s">
        <v>8914</v>
      </c>
      <c r="E10396" s="363" t="s">
        <v>9751</v>
      </c>
      <c r="F10396"/>
      <c r="G10396"/>
      <c r="H10396"/>
      <c r="I10396" s="615"/>
    </row>
    <row r="10397" spans="1:9" ht="15" x14ac:dyDescent="0.25">
      <c r="A10397" s="609" t="str">
        <f t="shared" si="162"/>
        <v>40295</v>
      </c>
      <c r="B10397">
        <v>40295</v>
      </c>
      <c r="C10397" t="s">
        <v>24760</v>
      </c>
      <c r="D10397" t="s">
        <v>8786</v>
      </c>
      <c r="E10397" s="363" t="s">
        <v>9038</v>
      </c>
      <c r="F10397"/>
      <c r="G10397"/>
      <c r="H10397"/>
      <c r="I10397" s="615"/>
    </row>
    <row r="10398" spans="1:9" ht="15" x14ac:dyDescent="0.25">
      <c r="A10398" s="609" t="str">
        <f t="shared" si="162"/>
        <v>745</v>
      </c>
      <c r="B10398">
        <v>745</v>
      </c>
      <c r="C10398" t="s">
        <v>24761</v>
      </c>
      <c r="D10398" t="s">
        <v>8786</v>
      </c>
      <c r="E10398" s="363" t="s">
        <v>9039</v>
      </c>
      <c r="F10398"/>
      <c r="G10398"/>
      <c r="H10398"/>
      <c r="I10398" s="615"/>
    </row>
    <row r="10399" spans="1:9" ht="15" x14ac:dyDescent="0.25">
      <c r="A10399" s="609" t="str">
        <f t="shared" si="162"/>
        <v>4084</v>
      </c>
      <c r="B10399">
        <v>4084</v>
      </c>
      <c r="C10399" t="s">
        <v>24762</v>
      </c>
      <c r="D10399" t="s">
        <v>8786</v>
      </c>
      <c r="E10399" s="363" t="s">
        <v>9138</v>
      </c>
      <c r="F10399"/>
      <c r="G10399"/>
      <c r="H10399"/>
      <c r="I10399" s="615"/>
    </row>
    <row r="10400" spans="1:9" ht="15" x14ac:dyDescent="0.25">
      <c r="A10400" s="609" t="str">
        <f t="shared" si="162"/>
        <v>743</v>
      </c>
      <c r="B10400">
        <v>743</v>
      </c>
      <c r="C10400" t="s">
        <v>24763</v>
      </c>
      <c r="D10400" t="s">
        <v>8786</v>
      </c>
      <c r="E10400" s="363" t="s">
        <v>9138</v>
      </c>
      <c r="F10400"/>
      <c r="G10400"/>
      <c r="H10400"/>
      <c r="I10400" s="615"/>
    </row>
    <row r="10401" spans="1:9" ht="15" x14ac:dyDescent="0.25">
      <c r="A10401" s="609" t="str">
        <f t="shared" si="162"/>
        <v>40293</v>
      </c>
      <c r="B10401">
        <v>40293</v>
      </c>
      <c r="C10401" t="s">
        <v>24764</v>
      </c>
      <c r="D10401" t="s">
        <v>8786</v>
      </c>
      <c r="E10401" s="363" t="s">
        <v>10097</v>
      </c>
      <c r="F10401"/>
      <c r="G10401"/>
      <c r="H10401"/>
      <c r="I10401" s="615"/>
    </row>
    <row r="10402" spans="1:9" ht="15" x14ac:dyDescent="0.25">
      <c r="A10402" s="609" t="str">
        <f t="shared" si="162"/>
        <v>40294</v>
      </c>
      <c r="B10402">
        <v>40294</v>
      </c>
      <c r="C10402" t="s">
        <v>24765</v>
      </c>
      <c r="D10402" t="s">
        <v>8786</v>
      </c>
      <c r="E10402" s="363" t="s">
        <v>9138</v>
      </c>
      <c r="F10402"/>
      <c r="G10402"/>
      <c r="H10402"/>
      <c r="I10402" s="615"/>
    </row>
    <row r="10403" spans="1:9" ht="15" x14ac:dyDescent="0.25">
      <c r="A10403" s="609" t="str">
        <f t="shared" si="162"/>
        <v>4085</v>
      </c>
      <c r="B10403">
        <v>4085</v>
      </c>
      <c r="C10403" t="s">
        <v>24766</v>
      </c>
      <c r="D10403" t="s">
        <v>8786</v>
      </c>
      <c r="E10403" s="363" t="s">
        <v>9817</v>
      </c>
      <c r="F10403"/>
      <c r="G10403"/>
      <c r="H10403"/>
      <c r="I10403" s="615"/>
    </row>
    <row r="10404" spans="1:9" ht="15" x14ac:dyDescent="0.25">
      <c r="A10404" s="609" t="str">
        <f t="shared" si="162"/>
        <v>10775</v>
      </c>
      <c r="B10404">
        <v>10775</v>
      </c>
      <c r="C10404" t="s">
        <v>24767</v>
      </c>
      <c r="D10404" t="s">
        <v>8914</v>
      </c>
      <c r="E10404" s="363" t="s">
        <v>24768</v>
      </c>
      <c r="F10404"/>
      <c r="G10404"/>
      <c r="H10404"/>
      <c r="I10404" s="615"/>
    </row>
    <row r="10405" spans="1:9" ht="15" x14ac:dyDescent="0.25">
      <c r="A10405" s="609" t="str">
        <f t="shared" si="162"/>
        <v>10776</v>
      </c>
      <c r="B10405">
        <v>10776</v>
      </c>
      <c r="C10405" t="s">
        <v>24769</v>
      </c>
      <c r="D10405" t="s">
        <v>8914</v>
      </c>
      <c r="E10405" s="363" t="s">
        <v>24770</v>
      </c>
      <c r="F10405"/>
      <c r="G10405"/>
      <c r="H10405"/>
      <c r="I10405" s="615"/>
    </row>
    <row r="10406" spans="1:9" ht="15" x14ac:dyDescent="0.25">
      <c r="A10406" s="609" t="str">
        <f t="shared" si="162"/>
        <v>10779</v>
      </c>
      <c r="B10406">
        <v>10779</v>
      </c>
      <c r="C10406" t="s">
        <v>24771</v>
      </c>
      <c r="D10406" t="s">
        <v>8914</v>
      </c>
      <c r="E10406" s="363" t="s">
        <v>24772</v>
      </c>
      <c r="F10406"/>
      <c r="G10406"/>
      <c r="H10406"/>
      <c r="I10406" s="615"/>
    </row>
    <row r="10407" spans="1:9" ht="15" x14ac:dyDescent="0.25">
      <c r="A10407" s="609" t="str">
        <f t="shared" si="162"/>
        <v>10777</v>
      </c>
      <c r="B10407">
        <v>10777</v>
      </c>
      <c r="C10407" t="s">
        <v>24773</v>
      </c>
      <c r="D10407" t="s">
        <v>8914</v>
      </c>
      <c r="E10407" s="363" t="s">
        <v>24774</v>
      </c>
      <c r="F10407"/>
      <c r="G10407"/>
      <c r="H10407"/>
      <c r="I10407" s="615"/>
    </row>
    <row r="10408" spans="1:9" ht="15" x14ac:dyDescent="0.25">
      <c r="A10408" s="609" t="str">
        <f t="shared" si="162"/>
        <v>10778</v>
      </c>
      <c r="B10408">
        <v>10778</v>
      </c>
      <c r="C10408" t="s">
        <v>24775</v>
      </c>
      <c r="D10408" t="s">
        <v>8914</v>
      </c>
      <c r="E10408" s="363" t="s">
        <v>24772</v>
      </c>
      <c r="F10408"/>
      <c r="G10408"/>
      <c r="H10408"/>
      <c r="I10408" s="615"/>
    </row>
    <row r="10409" spans="1:9" ht="15" x14ac:dyDescent="0.25">
      <c r="A10409" s="609" t="str">
        <f t="shared" si="162"/>
        <v>40339</v>
      </c>
      <c r="B10409">
        <v>40339</v>
      </c>
      <c r="C10409" t="s">
        <v>24776</v>
      </c>
      <c r="D10409" t="s">
        <v>8914</v>
      </c>
      <c r="E10409" s="363" t="s">
        <v>9751</v>
      </c>
      <c r="F10409"/>
      <c r="G10409"/>
      <c r="H10409"/>
      <c r="I10409" s="615"/>
    </row>
    <row r="10410" spans="1:9" ht="15" x14ac:dyDescent="0.25">
      <c r="A10410" s="609" t="str">
        <f t="shared" si="162"/>
        <v>10749</v>
      </c>
      <c r="B10410">
        <v>10749</v>
      </c>
      <c r="C10410" t="s">
        <v>24777</v>
      </c>
      <c r="D10410" t="s">
        <v>8914</v>
      </c>
      <c r="E10410" s="363" t="s">
        <v>9087</v>
      </c>
      <c r="F10410"/>
      <c r="G10410"/>
      <c r="H10410"/>
      <c r="I10410" s="615"/>
    </row>
    <row r="10411" spans="1:9" ht="15" x14ac:dyDescent="0.25">
      <c r="A10411" s="609" t="str">
        <f t="shared" si="162"/>
        <v>40290</v>
      </c>
      <c r="B10411">
        <v>40290</v>
      </c>
      <c r="C10411" t="s">
        <v>24778</v>
      </c>
      <c r="D10411" t="s">
        <v>8914</v>
      </c>
      <c r="E10411" s="363" t="s">
        <v>10071</v>
      </c>
      <c r="F10411"/>
      <c r="G10411"/>
      <c r="H10411"/>
      <c r="I10411" s="615"/>
    </row>
    <row r="10412" spans="1:9" ht="15" x14ac:dyDescent="0.25">
      <c r="A10412" s="609" t="str">
        <f t="shared" si="162"/>
        <v>3346</v>
      </c>
      <c r="B10412">
        <v>3346</v>
      </c>
      <c r="C10412" t="s">
        <v>24779</v>
      </c>
      <c r="D10412" t="s">
        <v>8786</v>
      </c>
      <c r="E10412" s="363" t="s">
        <v>18256</v>
      </c>
      <c r="F10412"/>
      <c r="G10412"/>
      <c r="H10412"/>
      <c r="I10412" s="615"/>
    </row>
    <row r="10413" spans="1:9" ht="15" x14ac:dyDescent="0.25">
      <c r="A10413" s="609" t="str">
        <f t="shared" si="162"/>
        <v>3348</v>
      </c>
      <c r="B10413">
        <v>3348</v>
      </c>
      <c r="C10413" t="s">
        <v>24780</v>
      </c>
      <c r="D10413" t="s">
        <v>8786</v>
      </c>
      <c r="E10413" s="363" t="s">
        <v>14440</v>
      </c>
      <c r="F10413"/>
      <c r="G10413"/>
      <c r="H10413"/>
      <c r="I10413" s="615"/>
    </row>
    <row r="10414" spans="1:9" ht="15" x14ac:dyDescent="0.25">
      <c r="A10414" s="609" t="str">
        <f t="shared" si="162"/>
        <v>39833</v>
      </c>
      <c r="B10414">
        <v>39833</v>
      </c>
      <c r="C10414" t="s">
        <v>24781</v>
      </c>
      <c r="D10414" t="s">
        <v>8786</v>
      </c>
      <c r="E10414" s="363" t="s">
        <v>18329</v>
      </c>
      <c r="F10414"/>
      <c r="G10414"/>
      <c r="H10414"/>
      <c r="I10414" s="615"/>
    </row>
    <row r="10415" spans="1:9" ht="15" x14ac:dyDescent="0.25">
      <c r="A10415" s="609" t="str">
        <f t="shared" si="162"/>
        <v>7252</v>
      </c>
      <c r="B10415">
        <v>7252</v>
      </c>
      <c r="C10415" t="s">
        <v>24782</v>
      </c>
      <c r="D10415" t="s">
        <v>8786</v>
      </c>
      <c r="E10415" s="363" t="s">
        <v>9183</v>
      </c>
      <c r="F10415"/>
      <c r="G10415"/>
      <c r="H10415"/>
      <c r="I10415" s="615"/>
    </row>
    <row r="10416" spans="1:9" ht="15" x14ac:dyDescent="0.25">
      <c r="A10416" s="609" t="str">
        <f t="shared" ref="A10416:A10479" si="163">IF(ISERROR(SEARCH("/",B10416)=6),TRIM(CLEAN(B10416)),IF(SEARCH("/",B10416)=6,IF(LEN(TRIM(CLEAN(B10416)))=7,LEFT(TRIM(CLEAN(B10416)),6)&amp;"00"&amp;RIGHT(TRIM(CLEAN(B10416)),1),LEFT(TRIM(CLEAN(B10416)),6)&amp;"0"&amp;RIGHT(TRIM(CLEAN(B10416)),2)),TRIM(CLEAN(B10416))))</f>
        <v>4778</v>
      </c>
      <c r="B10416">
        <v>4778</v>
      </c>
      <c r="C10416" t="s">
        <v>24783</v>
      </c>
      <c r="D10416" t="s">
        <v>8786</v>
      </c>
      <c r="E10416" s="363" t="s">
        <v>9245</v>
      </c>
      <c r="F10416"/>
      <c r="G10416"/>
      <c r="H10416"/>
      <c r="I10416" s="615"/>
    </row>
    <row r="10417" spans="1:9" ht="15" x14ac:dyDescent="0.25">
      <c r="A10417" s="609" t="str">
        <f t="shared" si="163"/>
        <v>4780</v>
      </c>
      <c r="B10417">
        <v>4780</v>
      </c>
      <c r="C10417" t="s">
        <v>24784</v>
      </c>
      <c r="D10417" t="s">
        <v>8786</v>
      </c>
      <c r="E10417" s="363" t="s">
        <v>9269</v>
      </c>
      <c r="F10417"/>
      <c r="G10417"/>
      <c r="H10417"/>
      <c r="I10417" s="615"/>
    </row>
    <row r="10418" spans="1:9" ht="15" x14ac:dyDescent="0.25">
      <c r="A10418" s="609" t="str">
        <f t="shared" si="163"/>
        <v>10809</v>
      </c>
      <c r="B10418">
        <v>10809</v>
      </c>
      <c r="C10418" t="s">
        <v>24785</v>
      </c>
      <c r="D10418" t="s">
        <v>8786</v>
      </c>
      <c r="E10418" s="363" t="s">
        <v>9917</v>
      </c>
      <c r="F10418"/>
      <c r="G10418"/>
      <c r="H10418"/>
      <c r="I10418" s="615"/>
    </row>
    <row r="10419" spans="1:9" ht="15" x14ac:dyDescent="0.25">
      <c r="A10419" s="609" t="str">
        <f t="shared" si="163"/>
        <v>10811</v>
      </c>
      <c r="B10419">
        <v>10811</v>
      </c>
      <c r="C10419" t="s">
        <v>24786</v>
      </c>
      <c r="D10419" t="s">
        <v>8786</v>
      </c>
      <c r="E10419" s="363" t="s">
        <v>8988</v>
      </c>
      <c r="F10419"/>
      <c r="G10419"/>
      <c r="H10419"/>
      <c r="I10419" s="615"/>
    </row>
    <row r="10420" spans="1:9" ht="15" x14ac:dyDescent="0.25">
      <c r="A10420" s="609" t="str">
        <f t="shared" si="163"/>
        <v>7247</v>
      </c>
      <c r="B10420">
        <v>7247</v>
      </c>
      <c r="C10420" t="s">
        <v>24787</v>
      </c>
      <c r="D10420" t="s">
        <v>8786</v>
      </c>
      <c r="E10420" s="363" t="s">
        <v>9183</v>
      </c>
      <c r="F10420"/>
      <c r="G10420"/>
      <c r="H10420"/>
      <c r="I10420" s="615"/>
    </row>
    <row r="10421" spans="1:9" ht="15" x14ac:dyDescent="0.25">
      <c r="A10421" s="609" t="str">
        <f t="shared" si="163"/>
        <v>40291</v>
      </c>
      <c r="B10421">
        <v>40291</v>
      </c>
      <c r="C10421" t="s">
        <v>24788</v>
      </c>
      <c r="D10421" t="s">
        <v>8914</v>
      </c>
      <c r="E10421" s="363" t="s">
        <v>24789</v>
      </c>
      <c r="F10421"/>
      <c r="G10421"/>
      <c r="H10421"/>
      <c r="I10421" s="615"/>
    </row>
    <row r="10422" spans="1:9" ht="15" x14ac:dyDescent="0.25">
      <c r="A10422" s="609" t="str">
        <f t="shared" si="163"/>
        <v>40275</v>
      </c>
      <c r="B10422">
        <v>40275</v>
      </c>
      <c r="C10422" t="s">
        <v>24790</v>
      </c>
      <c r="D10422" t="s">
        <v>8914</v>
      </c>
      <c r="E10422" s="363" t="s">
        <v>10374</v>
      </c>
      <c r="F10422"/>
      <c r="G10422"/>
      <c r="H10422"/>
      <c r="I10422" s="615"/>
    </row>
    <row r="10423" spans="1:9" ht="15" x14ac:dyDescent="0.25">
      <c r="A10423" s="609" t="str">
        <f t="shared" si="163"/>
        <v>42408</v>
      </c>
      <c r="B10423">
        <v>42408</v>
      </c>
      <c r="C10423" t="s">
        <v>24791</v>
      </c>
      <c r="D10423" t="s">
        <v>8779</v>
      </c>
      <c r="E10423" s="363" t="s">
        <v>11808</v>
      </c>
      <c r="F10423"/>
      <c r="G10423"/>
      <c r="H10423"/>
      <c r="I10423" s="615"/>
    </row>
    <row r="10424" spans="1:9" ht="15" x14ac:dyDescent="0.25">
      <c r="A10424" s="609" t="str">
        <f t="shared" si="163"/>
        <v>3777</v>
      </c>
      <c r="B10424">
        <v>3777</v>
      </c>
      <c r="C10424" t="s">
        <v>24792</v>
      </c>
      <c r="D10424" t="s">
        <v>8779</v>
      </c>
      <c r="E10424" s="363" t="s">
        <v>9272</v>
      </c>
      <c r="F10424"/>
      <c r="G10424"/>
      <c r="H10424"/>
      <c r="I10424" s="615"/>
    </row>
    <row r="10425" spans="1:9" ht="15" x14ac:dyDescent="0.25">
      <c r="A10425" s="609" t="str">
        <f t="shared" si="163"/>
        <v>3798</v>
      </c>
      <c r="B10425">
        <v>3798</v>
      </c>
      <c r="C10425" t="s">
        <v>24793</v>
      </c>
      <c r="D10425" t="s">
        <v>8781</v>
      </c>
      <c r="E10425" s="363" t="s">
        <v>24794</v>
      </c>
      <c r="F10425"/>
      <c r="G10425"/>
      <c r="H10425"/>
      <c r="I10425" s="615"/>
    </row>
    <row r="10426" spans="1:9" ht="15" x14ac:dyDescent="0.25">
      <c r="A10426" s="609" t="str">
        <f t="shared" si="163"/>
        <v>38769</v>
      </c>
      <c r="B10426">
        <v>38769</v>
      </c>
      <c r="C10426" t="s">
        <v>24795</v>
      </c>
      <c r="D10426" t="s">
        <v>8781</v>
      </c>
      <c r="E10426" s="363" t="s">
        <v>24796</v>
      </c>
      <c r="F10426"/>
      <c r="G10426"/>
      <c r="H10426"/>
      <c r="I10426" s="615"/>
    </row>
    <row r="10427" spans="1:9" ht="15" x14ac:dyDescent="0.25">
      <c r="A10427" s="609" t="str">
        <f t="shared" si="163"/>
        <v>39510</v>
      </c>
      <c r="B10427">
        <v>39510</v>
      </c>
      <c r="C10427" t="s">
        <v>24797</v>
      </c>
      <c r="D10427" t="s">
        <v>8781</v>
      </c>
      <c r="E10427" s="363" t="s">
        <v>24798</v>
      </c>
      <c r="F10427"/>
      <c r="G10427"/>
      <c r="H10427"/>
      <c r="I10427" s="615"/>
    </row>
    <row r="10428" spans="1:9" ht="15" x14ac:dyDescent="0.25">
      <c r="A10428" s="609" t="str">
        <f t="shared" si="163"/>
        <v>38776</v>
      </c>
      <c r="B10428">
        <v>38776</v>
      </c>
      <c r="C10428" t="s">
        <v>24799</v>
      </c>
      <c r="D10428" t="s">
        <v>8781</v>
      </c>
      <c r="E10428" s="363" t="s">
        <v>24800</v>
      </c>
      <c r="F10428"/>
      <c r="G10428"/>
      <c r="H10428"/>
      <c r="I10428" s="615"/>
    </row>
    <row r="10429" spans="1:9" ht="15" x14ac:dyDescent="0.25">
      <c r="A10429" s="609" t="str">
        <f t="shared" si="163"/>
        <v>38774</v>
      </c>
      <c r="B10429">
        <v>38774</v>
      </c>
      <c r="C10429" t="s">
        <v>24801</v>
      </c>
      <c r="D10429" t="s">
        <v>8781</v>
      </c>
      <c r="E10429" s="363" t="s">
        <v>18581</v>
      </c>
      <c r="F10429"/>
      <c r="G10429"/>
      <c r="H10429"/>
      <c r="I10429" s="615"/>
    </row>
    <row r="10430" spans="1:9" ht="15" x14ac:dyDescent="0.25">
      <c r="A10430" s="609" t="str">
        <f t="shared" si="163"/>
        <v>42247</v>
      </c>
      <c r="B10430">
        <v>42247</v>
      </c>
      <c r="C10430" t="s">
        <v>24802</v>
      </c>
      <c r="D10430" t="s">
        <v>8781</v>
      </c>
      <c r="E10430" s="363" t="s">
        <v>24803</v>
      </c>
      <c r="F10430"/>
      <c r="G10430"/>
      <c r="H10430"/>
      <c r="I10430" s="615"/>
    </row>
    <row r="10431" spans="1:9" ht="15" x14ac:dyDescent="0.25">
      <c r="A10431" s="609" t="str">
        <f t="shared" si="163"/>
        <v>42248</v>
      </c>
      <c r="B10431">
        <v>42248</v>
      </c>
      <c r="C10431" t="s">
        <v>24804</v>
      </c>
      <c r="D10431" t="s">
        <v>8781</v>
      </c>
      <c r="E10431" s="363" t="s">
        <v>24805</v>
      </c>
      <c r="F10431"/>
      <c r="G10431"/>
      <c r="H10431"/>
      <c r="I10431" s="615"/>
    </row>
    <row r="10432" spans="1:9" ht="15" x14ac:dyDescent="0.25">
      <c r="A10432" s="609" t="str">
        <f t="shared" si="163"/>
        <v>42249</v>
      </c>
      <c r="B10432">
        <v>42249</v>
      </c>
      <c r="C10432" t="s">
        <v>24806</v>
      </c>
      <c r="D10432" t="s">
        <v>8781</v>
      </c>
      <c r="E10432" s="363" t="s">
        <v>24807</v>
      </c>
      <c r="F10432"/>
      <c r="G10432"/>
      <c r="H10432"/>
      <c r="I10432" s="615"/>
    </row>
    <row r="10433" spans="1:9" ht="15" x14ac:dyDescent="0.25">
      <c r="A10433" s="609" t="str">
        <f t="shared" si="163"/>
        <v>42244</v>
      </c>
      <c r="B10433">
        <v>42244</v>
      </c>
      <c r="C10433" t="s">
        <v>24808</v>
      </c>
      <c r="D10433" t="s">
        <v>8781</v>
      </c>
      <c r="E10433" s="363" t="s">
        <v>24809</v>
      </c>
      <c r="F10433"/>
      <c r="G10433"/>
      <c r="H10433"/>
      <c r="I10433" s="615"/>
    </row>
    <row r="10434" spans="1:9" ht="15" x14ac:dyDescent="0.25">
      <c r="A10434" s="609" t="str">
        <f t="shared" si="163"/>
        <v>42245</v>
      </c>
      <c r="B10434">
        <v>42245</v>
      </c>
      <c r="C10434" t="s">
        <v>24810</v>
      </c>
      <c r="D10434" t="s">
        <v>8781</v>
      </c>
      <c r="E10434" s="363" t="s">
        <v>24811</v>
      </c>
      <c r="F10434"/>
      <c r="G10434"/>
      <c r="H10434"/>
      <c r="I10434" s="615"/>
    </row>
    <row r="10435" spans="1:9" ht="15" x14ac:dyDescent="0.25">
      <c r="A10435" s="609" t="str">
        <f t="shared" si="163"/>
        <v>42246</v>
      </c>
      <c r="B10435">
        <v>42246</v>
      </c>
      <c r="C10435" t="s">
        <v>24812</v>
      </c>
      <c r="D10435" t="s">
        <v>8781</v>
      </c>
      <c r="E10435" s="363" t="s">
        <v>24813</v>
      </c>
      <c r="F10435"/>
      <c r="G10435"/>
      <c r="H10435"/>
      <c r="I10435" s="615"/>
    </row>
    <row r="10436" spans="1:9" ht="15" x14ac:dyDescent="0.25">
      <c r="A10436" s="609" t="str">
        <f t="shared" si="163"/>
        <v>42243</v>
      </c>
      <c r="B10436">
        <v>42243</v>
      </c>
      <c r="C10436" t="s">
        <v>24814</v>
      </c>
      <c r="D10436" t="s">
        <v>8781</v>
      </c>
      <c r="E10436" s="363" t="s">
        <v>19049</v>
      </c>
      <c r="F10436"/>
      <c r="G10436"/>
      <c r="H10436"/>
      <c r="I10436" s="615"/>
    </row>
    <row r="10437" spans="1:9" ht="15" x14ac:dyDescent="0.25">
      <c r="A10437" s="609" t="str">
        <f t="shared" si="163"/>
        <v>38889</v>
      </c>
      <c r="B10437">
        <v>38889</v>
      </c>
      <c r="C10437" t="s">
        <v>24815</v>
      </c>
      <c r="D10437" t="s">
        <v>8781</v>
      </c>
      <c r="E10437" s="363" t="s">
        <v>19430</v>
      </c>
      <c r="F10437"/>
      <c r="G10437"/>
      <c r="H10437"/>
      <c r="I10437" s="615"/>
    </row>
    <row r="10438" spans="1:9" ht="15" x14ac:dyDescent="0.25">
      <c r="A10438" s="609" t="str">
        <f t="shared" si="163"/>
        <v>38784</v>
      </c>
      <c r="B10438">
        <v>38784</v>
      </c>
      <c r="C10438" t="s">
        <v>24816</v>
      </c>
      <c r="D10438" t="s">
        <v>8781</v>
      </c>
      <c r="E10438" s="363" t="s">
        <v>24817</v>
      </c>
      <c r="F10438"/>
      <c r="G10438"/>
      <c r="H10438"/>
      <c r="I10438" s="615"/>
    </row>
    <row r="10439" spans="1:9" ht="15" x14ac:dyDescent="0.25">
      <c r="A10439" s="609" t="str">
        <f t="shared" si="163"/>
        <v>3788</v>
      </c>
      <c r="B10439">
        <v>3788</v>
      </c>
      <c r="C10439" t="s">
        <v>24818</v>
      </c>
      <c r="D10439" t="s">
        <v>8781</v>
      </c>
      <c r="E10439" s="363" t="s">
        <v>24819</v>
      </c>
      <c r="F10439"/>
      <c r="G10439"/>
      <c r="H10439"/>
      <c r="I10439" s="615"/>
    </row>
    <row r="10440" spans="1:9" ht="15" x14ac:dyDescent="0.25">
      <c r="A10440" s="609" t="str">
        <f t="shared" si="163"/>
        <v>12230</v>
      </c>
      <c r="B10440">
        <v>12230</v>
      </c>
      <c r="C10440" t="s">
        <v>24820</v>
      </c>
      <c r="D10440" t="s">
        <v>8781</v>
      </c>
      <c r="E10440" s="363" t="s">
        <v>10197</v>
      </c>
      <c r="F10440"/>
      <c r="G10440"/>
      <c r="H10440"/>
      <c r="I10440" s="615"/>
    </row>
    <row r="10441" spans="1:9" ht="15" x14ac:dyDescent="0.25">
      <c r="A10441" s="609" t="str">
        <f t="shared" si="163"/>
        <v>3780</v>
      </c>
      <c r="B10441">
        <v>3780</v>
      </c>
      <c r="C10441" t="s">
        <v>24821</v>
      </c>
      <c r="D10441" t="s">
        <v>8781</v>
      </c>
      <c r="E10441" s="363" t="s">
        <v>24822</v>
      </c>
      <c r="F10441"/>
      <c r="G10441"/>
      <c r="H10441"/>
      <c r="I10441" s="615"/>
    </row>
    <row r="10442" spans="1:9" ht="15" x14ac:dyDescent="0.25">
      <c r="A10442" s="609" t="str">
        <f t="shared" si="163"/>
        <v>12231</v>
      </c>
      <c r="B10442">
        <v>12231</v>
      </c>
      <c r="C10442" t="s">
        <v>24823</v>
      </c>
      <c r="D10442" t="s">
        <v>8781</v>
      </c>
      <c r="E10442" s="363" t="s">
        <v>22610</v>
      </c>
      <c r="F10442"/>
      <c r="G10442"/>
      <c r="H10442"/>
      <c r="I10442" s="615"/>
    </row>
    <row r="10443" spans="1:9" ht="15" x14ac:dyDescent="0.25">
      <c r="A10443" s="609" t="str">
        <f t="shared" si="163"/>
        <v>3811</v>
      </c>
      <c r="B10443">
        <v>3811</v>
      </c>
      <c r="C10443" t="s">
        <v>24824</v>
      </c>
      <c r="D10443" t="s">
        <v>8781</v>
      </c>
      <c r="E10443" s="363" t="s">
        <v>19342</v>
      </c>
      <c r="F10443"/>
      <c r="G10443"/>
      <c r="H10443"/>
      <c r="I10443" s="615"/>
    </row>
    <row r="10444" spans="1:9" ht="15" x14ac:dyDescent="0.25">
      <c r="A10444" s="609" t="str">
        <f t="shared" si="163"/>
        <v>12232</v>
      </c>
      <c r="B10444">
        <v>12232</v>
      </c>
      <c r="C10444" t="s">
        <v>24825</v>
      </c>
      <c r="D10444" t="s">
        <v>8781</v>
      </c>
      <c r="E10444" s="363" t="s">
        <v>24826</v>
      </c>
      <c r="F10444"/>
      <c r="G10444"/>
      <c r="H10444"/>
      <c r="I10444" s="615"/>
    </row>
    <row r="10445" spans="1:9" ht="15" x14ac:dyDescent="0.25">
      <c r="A10445" s="609" t="str">
        <f t="shared" si="163"/>
        <v>3799</v>
      </c>
      <c r="B10445">
        <v>3799</v>
      </c>
      <c r="C10445" t="s">
        <v>24827</v>
      </c>
      <c r="D10445" t="s">
        <v>8781</v>
      </c>
      <c r="E10445" s="363" t="s">
        <v>24828</v>
      </c>
      <c r="F10445"/>
      <c r="G10445"/>
      <c r="H10445"/>
      <c r="I10445" s="615"/>
    </row>
    <row r="10446" spans="1:9" ht="15" x14ac:dyDescent="0.25">
      <c r="A10446" s="609" t="str">
        <f t="shared" si="163"/>
        <v>12239</v>
      </c>
      <c r="B10446">
        <v>12239</v>
      </c>
      <c r="C10446" t="s">
        <v>24829</v>
      </c>
      <c r="D10446" t="s">
        <v>8781</v>
      </c>
      <c r="E10446" s="363" t="s">
        <v>24830</v>
      </c>
      <c r="F10446"/>
      <c r="G10446"/>
      <c r="H10446"/>
      <c r="I10446" s="615"/>
    </row>
    <row r="10447" spans="1:9" ht="15" x14ac:dyDescent="0.25">
      <c r="A10447" s="609" t="str">
        <f t="shared" si="163"/>
        <v>38773</v>
      </c>
      <c r="B10447">
        <v>38773</v>
      </c>
      <c r="C10447" t="s">
        <v>24831</v>
      </c>
      <c r="D10447" t="s">
        <v>8781</v>
      </c>
      <c r="E10447" s="363" t="s">
        <v>13160</v>
      </c>
      <c r="F10447"/>
      <c r="G10447"/>
      <c r="H10447"/>
      <c r="I10447" s="615"/>
    </row>
    <row r="10448" spans="1:9" ht="15" x14ac:dyDescent="0.25">
      <c r="A10448" s="609" t="str">
        <f t="shared" si="163"/>
        <v>12271</v>
      </c>
      <c r="B10448">
        <v>12271</v>
      </c>
      <c r="C10448" t="s">
        <v>24832</v>
      </c>
      <c r="D10448" t="s">
        <v>8781</v>
      </c>
      <c r="E10448" s="363" t="s">
        <v>24833</v>
      </c>
      <c r="F10448"/>
      <c r="G10448"/>
      <c r="H10448"/>
      <c r="I10448" s="615"/>
    </row>
    <row r="10449" spans="1:9" ht="15" x14ac:dyDescent="0.25">
      <c r="A10449" s="609" t="str">
        <f t="shared" si="163"/>
        <v>38785</v>
      </c>
      <c r="B10449">
        <v>38785</v>
      </c>
      <c r="C10449" t="s">
        <v>24834</v>
      </c>
      <c r="D10449" t="s">
        <v>8781</v>
      </c>
      <c r="E10449" s="363" t="s">
        <v>22864</v>
      </c>
      <c r="F10449"/>
      <c r="G10449"/>
      <c r="H10449"/>
      <c r="I10449" s="615"/>
    </row>
    <row r="10450" spans="1:9" ht="15" x14ac:dyDescent="0.25">
      <c r="A10450" s="609" t="str">
        <f t="shared" si="163"/>
        <v>38786</v>
      </c>
      <c r="B10450">
        <v>38786</v>
      </c>
      <c r="C10450" t="s">
        <v>24835</v>
      </c>
      <c r="D10450" t="s">
        <v>8781</v>
      </c>
      <c r="E10450" s="363" t="s">
        <v>24836</v>
      </c>
      <c r="F10450"/>
      <c r="G10450"/>
      <c r="H10450"/>
      <c r="I10450" s="615"/>
    </row>
    <row r="10451" spans="1:9" ht="15" x14ac:dyDescent="0.25">
      <c r="A10451" s="609" t="str">
        <f t="shared" si="163"/>
        <v>39385</v>
      </c>
      <c r="B10451">
        <v>39385</v>
      </c>
      <c r="C10451" t="s">
        <v>24837</v>
      </c>
      <c r="D10451" t="s">
        <v>8781</v>
      </c>
      <c r="E10451" s="363" t="s">
        <v>13683</v>
      </c>
      <c r="F10451"/>
      <c r="G10451"/>
      <c r="H10451"/>
      <c r="I10451" s="615"/>
    </row>
    <row r="10452" spans="1:9" ht="15" x14ac:dyDescent="0.25">
      <c r="A10452" s="609" t="str">
        <f t="shared" si="163"/>
        <v>39389</v>
      </c>
      <c r="B10452">
        <v>39389</v>
      </c>
      <c r="C10452" t="s">
        <v>24838</v>
      </c>
      <c r="D10452" t="s">
        <v>8781</v>
      </c>
      <c r="E10452" s="363" t="s">
        <v>9023</v>
      </c>
      <c r="F10452"/>
      <c r="G10452"/>
      <c r="H10452"/>
      <c r="I10452" s="615"/>
    </row>
    <row r="10453" spans="1:9" ht="15" x14ac:dyDescent="0.25">
      <c r="A10453" s="609" t="str">
        <f t="shared" si="163"/>
        <v>39390</v>
      </c>
      <c r="B10453">
        <v>39390</v>
      </c>
      <c r="C10453" t="s">
        <v>24839</v>
      </c>
      <c r="D10453" t="s">
        <v>8781</v>
      </c>
      <c r="E10453" s="363" t="s">
        <v>24840</v>
      </c>
      <c r="F10453"/>
      <c r="G10453"/>
      <c r="H10453"/>
      <c r="I10453" s="615"/>
    </row>
    <row r="10454" spans="1:9" ht="15" x14ac:dyDescent="0.25">
      <c r="A10454" s="609" t="str">
        <f t="shared" si="163"/>
        <v>39391</v>
      </c>
      <c r="B10454">
        <v>39391</v>
      </c>
      <c r="C10454" t="s">
        <v>24841</v>
      </c>
      <c r="D10454" t="s">
        <v>8781</v>
      </c>
      <c r="E10454" s="363" t="s">
        <v>24842</v>
      </c>
      <c r="F10454"/>
      <c r="G10454"/>
      <c r="H10454"/>
      <c r="I10454" s="615"/>
    </row>
    <row r="10455" spans="1:9" ht="15" x14ac:dyDescent="0.25">
      <c r="A10455" s="609" t="str">
        <f t="shared" si="163"/>
        <v>3803</v>
      </c>
      <c r="B10455">
        <v>3803</v>
      </c>
      <c r="C10455" t="s">
        <v>24843</v>
      </c>
      <c r="D10455" t="s">
        <v>8781</v>
      </c>
      <c r="E10455" s="363" t="s">
        <v>18754</v>
      </c>
      <c r="F10455"/>
      <c r="G10455"/>
      <c r="H10455"/>
      <c r="I10455" s="615"/>
    </row>
    <row r="10456" spans="1:9" ht="15" x14ac:dyDescent="0.25">
      <c r="A10456" s="609" t="str">
        <f t="shared" si="163"/>
        <v>38770</v>
      </c>
      <c r="B10456">
        <v>38770</v>
      </c>
      <c r="C10456" t="s">
        <v>24844</v>
      </c>
      <c r="D10456" t="s">
        <v>8781</v>
      </c>
      <c r="E10456" s="363" t="s">
        <v>14108</v>
      </c>
      <c r="F10456"/>
      <c r="G10456"/>
      <c r="H10456"/>
      <c r="I10456" s="615"/>
    </row>
    <row r="10457" spans="1:9" ht="15" x14ac:dyDescent="0.25">
      <c r="A10457" s="609" t="str">
        <f t="shared" si="163"/>
        <v>12267</v>
      </c>
      <c r="B10457">
        <v>12267</v>
      </c>
      <c r="C10457" t="s">
        <v>24845</v>
      </c>
      <c r="D10457" t="s">
        <v>8781</v>
      </c>
      <c r="E10457" s="363" t="s">
        <v>24846</v>
      </c>
      <c r="F10457"/>
      <c r="G10457"/>
      <c r="H10457"/>
      <c r="I10457" s="615"/>
    </row>
    <row r="10458" spans="1:9" ht="15" x14ac:dyDescent="0.25">
      <c r="A10458" s="609" t="str">
        <f t="shared" si="163"/>
        <v>43265</v>
      </c>
      <c r="B10458">
        <v>43265</v>
      </c>
      <c r="C10458" t="s">
        <v>24847</v>
      </c>
      <c r="D10458" t="s">
        <v>8781</v>
      </c>
      <c r="E10458" s="363" t="s">
        <v>24848</v>
      </c>
      <c r="F10458"/>
      <c r="G10458"/>
      <c r="H10458"/>
      <c r="I10458" s="615"/>
    </row>
    <row r="10459" spans="1:9" ht="15" x14ac:dyDescent="0.25">
      <c r="A10459" s="609" t="str">
        <f t="shared" si="163"/>
        <v>12266</v>
      </c>
      <c r="B10459">
        <v>12266</v>
      </c>
      <c r="C10459" t="s">
        <v>24849</v>
      </c>
      <c r="D10459" t="s">
        <v>8781</v>
      </c>
      <c r="E10459" s="363" t="s">
        <v>19770</v>
      </c>
      <c r="F10459"/>
      <c r="G10459"/>
      <c r="H10459"/>
      <c r="I10459" s="615"/>
    </row>
    <row r="10460" spans="1:9" ht="15" x14ac:dyDescent="0.25">
      <c r="A10460" s="609" t="str">
        <f t="shared" si="163"/>
        <v>39378</v>
      </c>
      <c r="B10460">
        <v>39378</v>
      </c>
      <c r="C10460" t="s">
        <v>24850</v>
      </c>
      <c r="D10460" t="s">
        <v>8781</v>
      </c>
      <c r="E10460" s="363" t="s">
        <v>24851</v>
      </c>
      <c r="F10460"/>
      <c r="G10460"/>
      <c r="H10460"/>
      <c r="I10460" s="615"/>
    </row>
    <row r="10461" spans="1:9" ht="15" x14ac:dyDescent="0.25">
      <c r="A10461" s="609" t="str">
        <f t="shared" si="163"/>
        <v>43543</v>
      </c>
      <c r="B10461">
        <v>43543</v>
      </c>
      <c r="C10461" t="s">
        <v>24852</v>
      </c>
      <c r="D10461" t="s">
        <v>8781</v>
      </c>
      <c r="E10461" s="363" t="s">
        <v>24853</v>
      </c>
      <c r="F10461"/>
      <c r="G10461"/>
      <c r="H10461"/>
      <c r="I10461" s="615"/>
    </row>
    <row r="10462" spans="1:9" ht="15" x14ac:dyDescent="0.25">
      <c r="A10462" s="609" t="str">
        <f t="shared" si="163"/>
        <v>38775</v>
      </c>
      <c r="B10462">
        <v>38775</v>
      </c>
      <c r="C10462" t="s">
        <v>24854</v>
      </c>
      <c r="D10462" t="s">
        <v>8781</v>
      </c>
      <c r="E10462" s="363" t="s">
        <v>24855</v>
      </c>
      <c r="F10462"/>
      <c r="G10462"/>
      <c r="H10462"/>
      <c r="I10462" s="615"/>
    </row>
    <row r="10463" spans="1:9" ht="15" x14ac:dyDescent="0.25">
      <c r="A10463" s="609" t="str">
        <f t="shared" si="163"/>
        <v>21119</v>
      </c>
      <c r="B10463">
        <v>21119</v>
      </c>
      <c r="C10463" t="s">
        <v>24856</v>
      </c>
      <c r="D10463" t="s">
        <v>8781</v>
      </c>
      <c r="E10463" s="363" t="s">
        <v>8820</v>
      </c>
      <c r="F10463"/>
      <c r="G10463"/>
      <c r="H10463"/>
      <c r="I10463" s="615"/>
    </row>
    <row r="10464" spans="1:9" ht="15" x14ac:dyDescent="0.25">
      <c r="A10464" s="609" t="str">
        <f t="shared" si="163"/>
        <v>37974</v>
      </c>
      <c r="B10464">
        <v>37974</v>
      </c>
      <c r="C10464" t="s">
        <v>24857</v>
      </c>
      <c r="D10464" t="s">
        <v>8781</v>
      </c>
      <c r="E10464" s="363" t="s">
        <v>10461</v>
      </c>
      <c r="F10464"/>
      <c r="G10464"/>
      <c r="H10464"/>
      <c r="I10464" s="615"/>
    </row>
    <row r="10465" spans="1:9" ht="15" x14ac:dyDescent="0.25">
      <c r="A10465" s="609" t="str">
        <f t="shared" si="163"/>
        <v>37975</v>
      </c>
      <c r="B10465">
        <v>37975</v>
      </c>
      <c r="C10465" t="s">
        <v>24858</v>
      </c>
      <c r="D10465" t="s">
        <v>8781</v>
      </c>
      <c r="E10465" s="363" t="s">
        <v>17132</v>
      </c>
      <c r="F10465"/>
      <c r="G10465"/>
      <c r="H10465"/>
      <c r="I10465" s="615"/>
    </row>
    <row r="10466" spans="1:9" ht="15" x14ac:dyDescent="0.25">
      <c r="A10466" s="609" t="str">
        <f t="shared" si="163"/>
        <v>37976</v>
      </c>
      <c r="B10466">
        <v>37976</v>
      </c>
      <c r="C10466" t="s">
        <v>24859</v>
      </c>
      <c r="D10466" t="s">
        <v>8781</v>
      </c>
      <c r="E10466" s="363" t="s">
        <v>9204</v>
      </c>
      <c r="F10466"/>
      <c r="G10466"/>
      <c r="H10466"/>
      <c r="I10466" s="615"/>
    </row>
    <row r="10467" spans="1:9" ht="15" x14ac:dyDescent="0.25">
      <c r="A10467" s="609" t="str">
        <f t="shared" si="163"/>
        <v>37977</v>
      </c>
      <c r="B10467">
        <v>37977</v>
      </c>
      <c r="C10467" t="s">
        <v>24860</v>
      </c>
      <c r="D10467" t="s">
        <v>8781</v>
      </c>
      <c r="E10467" s="363" t="s">
        <v>24861</v>
      </c>
      <c r="F10467"/>
      <c r="G10467"/>
      <c r="H10467"/>
      <c r="I10467" s="615"/>
    </row>
    <row r="10468" spans="1:9" ht="15" x14ac:dyDescent="0.25">
      <c r="A10468" s="609" t="str">
        <f t="shared" si="163"/>
        <v>37978</v>
      </c>
      <c r="B10468">
        <v>37978</v>
      </c>
      <c r="C10468" t="s">
        <v>24862</v>
      </c>
      <c r="D10468" t="s">
        <v>8781</v>
      </c>
      <c r="E10468" s="363" t="s">
        <v>9450</v>
      </c>
      <c r="F10468"/>
      <c r="G10468"/>
      <c r="H10468"/>
      <c r="I10468" s="615"/>
    </row>
    <row r="10469" spans="1:9" ht="15" x14ac:dyDescent="0.25">
      <c r="A10469" s="609" t="str">
        <f t="shared" si="163"/>
        <v>37979</v>
      </c>
      <c r="B10469">
        <v>37979</v>
      </c>
      <c r="C10469" t="s">
        <v>24863</v>
      </c>
      <c r="D10469" t="s">
        <v>8781</v>
      </c>
      <c r="E10469" s="363" t="s">
        <v>24864</v>
      </c>
      <c r="F10469"/>
      <c r="G10469"/>
      <c r="H10469"/>
      <c r="I10469" s="615"/>
    </row>
    <row r="10470" spans="1:9" ht="15" x14ac:dyDescent="0.25">
      <c r="A10470" s="609" t="str">
        <f t="shared" si="163"/>
        <v>37980</v>
      </c>
      <c r="B10470">
        <v>37980</v>
      </c>
      <c r="C10470" t="s">
        <v>24865</v>
      </c>
      <c r="D10470" t="s">
        <v>8781</v>
      </c>
      <c r="E10470" s="363" t="s">
        <v>24866</v>
      </c>
      <c r="F10470"/>
      <c r="G10470"/>
      <c r="H10470"/>
      <c r="I10470" s="615"/>
    </row>
    <row r="10471" spans="1:9" ht="15" x14ac:dyDescent="0.25">
      <c r="A10471" s="609" t="str">
        <f t="shared" si="163"/>
        <v>36147</v>
      </c>
      <c r="B10471">
        <v>36147</v>
      </c>
      <c r="C10471" t="s">
        <v>24867</v>
      </c>
      <c r="D10471" t="s">
        <v>9014</v>
      </c>
      <c r="E10471" s="363" t="s">
        <v>24868</v>
      </c>
      <c r="F10471"/>
      <c r="G10471"/>
      <c r="H10471"/>
      <c r="I10471" s="615"/>
    </row>
    <row r="10472" spans="1:9" ht="15" x14ac:dyDescent="0.25">
      <c r="A10472" s="609" t="str">
        <f t="shared" si="163"/>
        <v>12731</v>
      </c>
      <c r="B10472">
        <v>12731</v>
      </c>
      <c r="C10472" t="s">
        <v>24869</v>
      </c>
      <c r="D10472" t="s">
        <v>8781</v>
      </c>
      <c r="E10472" s="363" t="s">
        <v>18624</v>
      </c>
      <c r="F10472"/>
      <c r="G10472"/>
      <c r="H10472"/>
      <c r="I10472" s="615"/>
    </row>
    <row r="10473" spans="1:9" ht="15" x14ac:dyDescent="0.25">
      <c r="A10473" s="609" t="str">
        <f t="shared" si="163"/>
        <v>12723</v>
      </c>
      <c r="B10473">
        <v>12723</v>
      </c>
      <c r="C10473" t="s">
        <v>24870</v>
      </c>
      <c r="D10473" t="s">
        <v>8781</v>
      </c>
      <c r="E10473" s="363" t="s">
        <v>9243</v>
      </c>
      <c r="F10473"/>
      <c r="G10473"/>
      <c r="H10473"/>
      <c r="I10473" s="615"/>
    </row>
    <row r="10474" spans="1:9" ht="15" x14ac:dyDescent="0.25">
      <c r="A10474" s="609" t="str">
        <f t="shared" si="163"/>
        <v>12724</v>
      </c>
      <c r="B10474">
        <v>12724</v>
      </c>
      <c r="C10474" t="s">
        <v>24871</v>
      </c>
      <c r="D10474" t="s">
        <v>8781</v>
      </c>
      <c r="E10474" s="363" t="s">
        <v>9082</v>
      </c>
      <c r="F10474"/>
      <c r="G10474"/>
      <c r="H10474"/>
      <c r="I10474" s="615"/>
    </row>
    <row r="10475" spans="1:9" ht="15" x14ac:dyDescent="0.25">
      <c r="A10475" s="609" t="str">
        <f t="shared" si="163"/>
        <v>12725</v>
      </c>
      <c r="B10475">
        <v>12725</v>
      </c>
      <c r="C10475" t="s">
        <v>24872</v>
      </c>
      <c r="D10475" t="s">
        <v>8781</v>
      </c>
      <c r="E10475" s="363" t="s">
        <v>18260</v>
      </c>
      <c r="F10475"/>
      <c r="G10475"/>
      <c r="H10475"/>
      <c r="I10475" s="615"/>
    </row>
    <row r="10476" spans="1:9" ht="15" x14ac:dyDescent="0.25">
      <c r="A10476" s="609" t="str">
        <f t="shared" si="163"/>
        <v>12726</v>
      </c>
      <c r="B10476">
        <v>12726</v>
      </c>
      <c r="C10476" t="s">
        <v>24873</v>
      </c>
      <c r="D10476" t="s">
        <v>8781</v>
      </c>
      <c r="E10476" s="363" t="s">
        <v>10156</v>
      </c>
      <c r="F10476"/>
      <c r="G10476"/>
      <c r="H10476"/>
      <c r="I10476" s="615"/>
    </row>
    <row r="10477" spans="1:9" ht="15" x14ac:dyDescent="0.25">
      <c r="A10477" s="609" t="str">
        <f t="shared" si="163"/>
        <v>12727</v>
      </c>
      <c r="B10477">
        <v>12727</v>
      </c>
      <c r="C10477" t="s">
        <v>24874</v>
      </c>
      <c r="D10477" t="s">
        <v>8781</v>
      </c>
      <c r="E10477" s="363" t="s">
        <v>9195</v>
      </c>
      <c r="F10477"/>
      <c r="G10477"/>
      <c r="H10477"/>
      <c r="I10477" s="615"/>
    </row>
    <row r="10478" spans="1:9" ht="15" x14ac:dyDescent="0.25">
      <c r="A10478" s="609" t="str">
        <f t="shared" si="163"/>
        <v>12728</v>
      </c>
      <c r="B10478">
        <v>12728</v>
      </c>
      <c r="C10478" t="s">
        <v>24875</v>
      </c>
      <c r="D10478" t="s">
        <v>8781</v>
      </c>
      <c r="E10478" s="363" t="s">
        <v>18139</v>
      </c>
      <c r="F10478"/>
      <c r="G10478"/>
      <c r="H10478"/>
      <c r="I10478" s="615"/>
    </row>
    <row r="10479" spans="1:9" ht="15" x14ac:dyDescent="0.25">
      <c r="A10479" s="609" t="str">
        <f t="shared" si="163"/>
        <v>12729</v>
      </c>
      <c r="B10479">
        <v>12729</v>
      </c>
      <c r="C10479" t="s">
        <v>24876</v>
      </c>
      <c r="D10479" t="s">
        <v>8781</v>
      </c>
      <c r="E10479" s="363" t="s">
        <v>18625</v>
      </c>
      <c r="F10479"/>
      <c r="G10479"/>
      <c r="H10479"/>
      <c r="I10479" s="615"/>
    </row>
    <row r="10480" spans="1:9" ht="15" x14ac:dyDescent="0.25">
      <c r="A10480" s="609" t="str">
        <f t="shared" ref="A10480:A10543" si="164">IF(ISERROR(SEARCH("/",B10480)=6),TRIM(CLEAN(B10480)),IF(SEARCH("/",B10480)=6,IF(LEN(TRIM(CLEAN(B10480)))=7,LEFT(TRIM(CLEAN(B10480)),6)&amp;"00"&amp;RIGHT(TRIM(CLEAN(B10480)),1),LEFT(TRIM(CLEAN(B10480)),6)&amp;"0"&amp;RIGHT(TRIM(CLEAN(B10480)),2)),TRIM(CLEAN(B10480))))</f>
        <v>12730</v>
      </c>
      <c r="B10480">
        <v>12730</v>
      </c>
      <c r="C10480" t="s">
        <v>24877</v>
      </c>
      <c r="D10480" t="s">
        <v>8781</v>
      </c>
      <c r="E10480" s="363" t="s">
        <v>18626</v>
      </c>
      <c r="F10480"/>
      <c r="G10480"/>
      <c r="H10480"/>
      <c r="I10480" s="615"/>
    </row>
    <row r="10481" spans="1:9" ht="15" x14ac:dyDescent="0.25">
      <c r="A10481" s="609" t="str">
        <f t="shared" si="164"/>
        <v>3840</v>
      </c>
      <c r="B10481">
        <v>3840</v>
      </c>
      <c r="C10481" t="s">
        <v>24878</v>
      </c>
      <c r="D10481" t="s">
        <v>8781</v>
      </c>
      <c r="E10481" s="363" t="s">
        <v>9880</v>
      </c>
      <c r="F10481"/>
      <c r="G10481"/>
      <c r="H10481"/>
      <c r="I10481" s="615"/>
    </row>
    <row r="10482" spans="1:9" ht="15" x14ac:dyDescent="0.25">
      <c r="A10482" s="609" t="str">
        <f t="shared" si="164"/>
        <v>3838</v>
      </c>
      <c r="B10482">
        <v>3838</v>
      </c>
      <c r="C10482" t="s">
        <v>24879</v>
      </c>
      <c r="D10482" t="s">
        <v>8781</v>
      </c>
      <c r="E10482" s="363" t="s">
        <v>24880</v>
      </c>
      <c r="F10482"/>
      <c r="G10482"/>
      <c r="H10482"/>
      <c r="I10482" s="615"/>
    </row>
    <row r="10483" spans="1:9" ht="15" x14ac:dyDescent="0.25">
      <c r="A10483" s="609" t="str">
        <f t="shared" si="164"/>
        <v>3844</v>
      </c>
      <c r="B10483">
        <v>3844</v>
      </c>
      <c r="C10483" t="s">
        <v>24881</v>
      </c>
      <c r="D10483" t="s">
        <v>8781</v>
      </c>
      <c r="E10483" s="363" t="s">
        <v>24882</v>
      </c>
      <c r="F10483"/>
      <c r="G10483"/>
      <c r="H10483"/>
      <c r="I10483" s="615"/>
    </row>
    <row r="10484" spans="1:9" ht="15" x14ac:dyDescent="0.25">
      <c r="A10484" s="609" t="str">
        <f t="shared" si="164"/>
        <v>3839</v>
      </c>
      <c r="B10484">
        <v>3839</v>
      </c>
      <c r="C10484" t="s">
        <v>24883</v>
      </c>
      <c r="D10484" t="s">
        <v>8781</v>
      </c>
      <c r="E10484" s="363" t="s">
        <v>24884</v>
      </c>
      <c r="F10484"/>
      <c r="G10484"/>
      <c r="H10484"/>
      <c r="I10484" s="615"/>
    </row>
    <row r="10485" spans="1:9" ht="15" x14ac:dyDescent="0.25">
      <c r="A10485" s="609" t="str">
        <f t="shared" si="164"/>
        <v>3843</v>
      </c>
      <c r="B10485">
        <v>3843</v>
      </c>
      <c r="C10485" t="s">
        <v>24885</v>
      </c>
      <c r="D10485" t="s">
        <v>8781</v>
      </c>
      <c r="E10485" s="363" t="s">
        <v>24886</v>
      </c>
      <c r="F10485"/>
      <c r="G10485"/>
      <c r="H10485"/>
      <c r="I10485" s="615"/>
    </row>
    <row r="10486" spans="1:9" ht="15" x14ac:dyDescent="0.25">
      <c r="A10486" s="609" t="str">
        <f t="shared" si="164"/>
        <v>3900</v>
      </c>
      <c r="B10486">
        <v>3900</v>
      </c>
      <c r="C10486" t="s">
        <v>24887</v>
      </c>
      <c r="D10486" t="s">
        <v>8781</v>
      </c>
      <c r="E10486" s="363" t="s">
        <v>19565</v>
      </c>
      <c r="F10486"/>
      <c r="G10486"/>
      <c r="H10486"/>
      <c r="I10486" s="615"/>
    </row>
    <row r="10487" spans="1:9" ht="15" x14ac:dyDescent="0.25">
      <c r="A10487" s="609" t="str">
        <f t="shared" si="164"/>
        <v>3846</v>
      </c>
      <c r="B10487">
        <v>3846</v>
      </c>
      <c r="C10487" t="s">
        <v>24888</v>
      </c>
      <c r="D10487" t="s">
        <v>8781</v>
      </c>
      <c r="E10487" s="363" t="s">
        <v>8831</v>
      </c>
      <c r="F10487"/>
      <c r="G10487"/>
      <c r="H10487"/>
      <c r="I10487" s="615"/>
    </row>
    <row r="10488" spans="1:9" ht="15" x14ac:dyDescent="0.25">
      <c r="A10488" s="609" t="str">
        <f t="shared" si="164"/>
        <v>3886</v>
      </c>
      <c r="B10488">
        <v>3886</v>
      </c>
      <c r="C10488" t="s">
        <v>24889</v>
      </c>
      <c r="D10488" t="s">
        <v>8781</v>
      </c>
      <c r="E10488" s="363" t="s">
        <v>8935</v>
      </c>
      <c r="F10488"/>
      <c r="G10488"/>
      <c r="H10488"/>
      <c r="I10488" s="615"/>
    </row>
    <row r="10489" spans="1:9" ht="15" x14ac:dyDescent="0.25">
      <c r="A10489" s="609" t="str">
        <f t="shared" si="164"/>
        <v>3854</v>
      </c>
      <c r="B10489">
        <v>3854</v>
      </c>
      <c r="C10489" t="s">
        <v>24890</v>
      </c>
      <c r="D10489" t="s">
        <v>8781</v>
      </c>
      <c r="E10489" s="363" t="s">
        <v>14683</v>
      </c>
      <c r="F10489"/>
      <c r="G10489"/>
      <c r="H10489"/>
      <c r="I10489" s="615"/>
    </row>
    <row r="10490" spans="1:9" ht="15" x14ac:dyDescent="0.25">
      <c r="A10490" s="609" t="str">
        <f t="shared" si="164"/>
        <v>3873</v>
      </c>
      <c r="B10490">
        <v>3873</v>
      </c>
      <c r="C10490" t="s">
        <v>24891</v>
      </c>
      <c r="D10490" t="s">
        <v>8781</v>
      </c>
      <c r="E10490" s="363" t="s">
        <v>9724</v>
      </c>
      <c r="F10490"/>
      <c r="G10490"/>
      <c r="H10490"/>
      <c r="I10490" s="615"/>
    </row>
    <row r="10491" spans="1:9" ht="15" x14ac:dyDescent="0.25">
      <c r="A10491" s="609" t="str">
        <f t="shared" si="164"/>
        <v>38021</v>
      </c>
      <c r="B10491">
        <v>38021</v>
      </c>
      <c r="C10491" t="s">
        <v>24892</v>
      </c>
      <c r="D10491" t="s">
        <v>8781</v>
      </c>
      <c r="E10491" s="363" t="s">
        <v>18071</v>
      </c>
      <c r="F10491"/>
      <c r="G10491"/>
      <c r="H10491"/>
      <c r="I10491" s="615"/>
    </row>
    <row r="10492" spans="1:9" ht="15" x14ac:dyDescent="0.25">
      <c r="A10492" s="609" t="str">
        <f t="shared" si="164"/>
        <v>3847</v>
      </c>
      <c r="B10492">
        <v>3847</v>
      </c>
      <c r="C10492" t="s">
        <v>24893</v>
      </c>
      <c r="D10492" t="s">
        <v>8781</v>
      </c>
      <c r="E10492" s="363" t="s">
        <v>18457</v>
      </c>
      <c r="F10492"/>
      <c r="G10492"/>
      <c r="H10492"/>
      <c r="I10492" s="615"/>
    </row>
    <row r="10493" spans="1:9" ht="15" x14ac:dyDescent="0.25">
      <c r="A10493" s="609" t="str">
        <f t="shared" si="164"/>
        <v>38022</v>
      </c>
      <c r="B10493">
        <v>38022</v>
      </c>
      <c r="C10493" t="s">
        <v>24894</v>
      </c>
      <c r="D10493" t="s">
        <v>8781</v>
      </c>
      <c r="E10493" s="363" t="s">
        <v>24895</v>
      </c>
      <c r="F10493"/>
      <c r="G10493"/>
      <c r="H10493"/>
      <c r="I10493" s="615"/>
    </row>
    <row r="10494" spans="1:9" ht="15" x14ac:dyDescent="0.25">
      <c r="A10494" s="609" t="str">
        <f t="shared" si="164"/>
        <v>3833</v>
      </c>
      <c r="B10494">
        <v>3833</v>
      </c>
      <c r="C10494" t="s">
        <v>24896</v>
      </c>
      <c r="D10494" t="s">
        <v>8781</v>
      </c>
      <c r="E10494" s="363" t="s">
        <v>18041</v>
      </c>
      <c r="F10494"/>
      <c r="G10494"/>
      <c r="H10494"/>
      <c r="I10494" s="615"/>
    </row>
    <row r="10495" spans="1:9" ht="15" x14ac:dyDescent="0.25">
      <c r="A10495" s="609" t="str">
        <f t="shared" si="164"/>
        <v>3835</v>
      </c>
      <c r="B10495">
        <v>3835</v>
      </c>
      <c r="C10495" t="s">
        <v>24897</v>
      </c>
      <c r="D10495" t="s">
        <v>8781</v>
      </c>
      <c r="E10495" s="363" t="s">
        <v>19481</v>
      </c>
      <c r="F10495"/>
      <c r="G10495"/>
      <c r="H10495"/>
      <c r="I10495" s="615"/>
    </row>
    <row r="10496" spans="1:9" ht="15" x14ac:dyDescent="0.25">
      <c r="A10496" s="609" t="str">
        <f t="shared" si="164"/>
        <v>3836</v>
      </c>
      <c r="B10496">
        <v>3836</v>
      </c>
      <c r="C10496" t="s">
        <v>24898</v>
      </c>
      <c r="D10496" t="s">
        <v>8781</v>
      </c>
      <c r="E10496" s="363" t="s">
        <v>24899</v>
      </c>
      <c r="F10496"/>
      <c r="G10496"/>
      <c r="H10496"/>
      <c r="I10496" s="615"/>
    </row>
    <row r="10497" spans="1:9" ht="15" x14ac:dyDescent="0.25">
      <c r="A10497" s="609" t="str">
        <f t="shared" si="164"/>
        <v>3830</v>
      </c>
      <c r="B10497">
        <v>3830</v>
      </c>
      <c r="C10497" t="s">
        <v>24900</v>
      </c>
      <c r="D10497" t="s">
        <v>8781</v>
      </c>
      <c r="E10497" s="363" t="s">
        <v>24901</v>
      </c>
      <c r="F10497"/>
      <c r="G10497"/>
      <c r="H10497"/>
      <c r="I10497" s="615"/>
    </row>
    <row r="10498" spans="1:9" ht="15" x14ac:dyDescent="0.25">
      <c r="A10498" s="609" t="str">
        <f t="shared" si="164"/>
        <v>3831</v>
      </c>
      <c r="B10498">
        <v>3831</v>
      </c>
      <c r="C10498" t="s">
        <v>24902</v>
      </c>
      <c r="D10498" t="s">
        <v>8781</v>
      </c>
      <c r="E10498" s="363" t="s">
        <v>24903</v>
      </c>
      <c r="F10498"/>
      <c r="G10498"/>
      <c r="H10498"/>
      <c r="I10498" s="615"/>
    </row>
    <row r="10499" spans="1:9" ht="15" x14ac:dyDescent="0.25">
      <c r="A10499" s="609" t="str">
        <f t="shared" si="164"/>
        <v>37981</v>
      </c>
      <c r="B10499">
        <v>37981</v>
      </c>
      <c r="C10499" t="s">
        <v>24904</v>
      </c>
      <c r="D10499" t="s">
        <v>8781</v>
      </c>
      <c r="E10499" s="363" t="s">
        <v>19799</v>
      </c>
      <c r="F10499"/>
      <c r="G10499"/>
      <c r="H10499"/>
      <c r="I10499" s="615"/>
    </row>
    <row r="10500" spans="1:9" ht="15" x14ac:dyDescent="0.25">
      <c r="A10500" s="609" t="str">
        <f t="shared" si="164"/>
        <v>37982</v>
      </c>
      <c r="B10500">
        <v>37982</v>
      </c>
      <c r="C10500" t="s">
        <v>24905</v>
      </c>
      <c r="D10500" t="s">
        <v>8781</v>
      </c>
      <c r="E10500" s="363" t="s">
        <v>10102</v>
      </c>
      <c r="F10500"/>
      <c r="G10500"/>
      <c r="H10500"/>
      <c r="I10500" s="615"/>
    </row>
    <row r="10501" spans="1:9" ht="15" x14ac:dyDescent="0.25">
      <c r="A10501" s="609" t="str">
        <f t="shared" si="164"/>
        <v>37983</v>
      </c>
      <c r="B10501">
        <v>37983</v>
      </c>
      <c r="C10501" t="s">
        <v>24906</v>
      </c>
      <c r="D10501" t="s">
        <v>8781</v>
      </c>
      <c r="E10501" s="363" t="s">
        <v>9303</v>
      </c>
      <c r="F10501"/>
      <c r="G10501"/>
      <c r="H10501"/>
      <c r="I10501" s="615"/>
    </row>
    <row r="10502" spans="1:9" ht="15" x14ac:dyDescent="0.25">
      <c r="A10502" s="609" t="str">
        <f t="shared" si="164"/>
        <v>37984</v>
      </c>
      <c r="B10502">
        <v>37984</v>
      </c>
      <c r="C10502" t="s">
        <v>24907</v>
      </c>
      <c r="D10502" t="s">
        <v>8781</v>
      </c>
      <c r="E10502" s="363" t="s">
        <v>10041</v>
      </c>
      <c r="F10502"/>
      <c r="G10502"/>
      <c r="H10502"/>
      <c r="I10502" s="615"/>
    </row>
    <row r="10503" spans="1:9" ht="15" x14ac:dyDescent="0.25">
      <c r="A10503" s="609" t="str">
        <f t="shared" si="164"/>
        <v>37985</v>
      </c>
      <c r="B10503">
        <v>37985</v>
      </c>
      <c r="C10503" t="s">
        <v>24908</v>
      </c>
      <c r="D10503" t="s">
        <v>8781</v>
      </c>
      <c r="E10503" s="363" t="s">
        <v>24909</v>
      </c>
      <c r="F10503"/>
      <c r="G10503"/>
      <c r="H10503"/>
      <c r="I10503" s="615"/>
    </row>
    <row r="10504" spans="1:9" ht="15" x14ac:dyDescent="0.25">
      <c r="A10504" s="609" t="str">
        <f t="shared" si="164"/>
        <v>3826</v>
      </c>
      <c r="B10504">
        <v>3826</v>
      </c>
      <c r="C10504" t="s">
        <v>24910</v>
      </c>
      <c r="D10504" t="s">
        <v>8781</v>
      </c>
      <c r="E10504" s="363" t="s">
        <v>24911</v>
      </c>
      <c r="F10504"/>
      <c r="G10504"/>
      <c r="H10504"/>
      <c r="I10504" s="615"/>
    </row>
    <row r="10505" spans="1:9" ht="15" x14ac:dyDescent="0.25">
      <c r="A10505" s="609" t="str">
        <f t="shared" si="164"/>
        <v>3825</v>
      </c>
      <c r="B10505">
        <v>3825</v>
      </c>
      <c r="C10505" t="s">
        <v>24912</v>
      </c>
      <c r="D10505" t="s">
        <v>8781</v>
      </c>
      <c r="E10505" s="363" t="s">
        <v>10073</v>
      </c>
      <c r="F10505"/>
      <c r="G10505"/>
      <c r="H10505"/>
      <c r="I10505" s="615"/>
    </row>
    <row r="10506" spans="1:9" ht="15" x14ac:dyDescent="0.25">
      <c r="A10506" s="609" t="str">
        <f t="shared" si="164"/>
        <v>3827</v>
      </c>
      <c r="B10506">
        <v>3827</v>
      </c>
      <c r="C10506" t="s">
        <v>24913</v>
      </c>
      <c r="D10506" t="s">
        <v>8781</v>
      </c>
      <c r="E10506" s="363" t="s">
        <v>10199</v>
      </c>
      <c r="F10506"/>
      <c r="G10506"/>
      <c r="H10506"/>
      <c r="I10506" s="615"/>
    </row>
    <row r="10507" spans="1:9" ht="15" x14ac:dyDescent="0.25">
      <c r="A10507" s="609" t="str">
        <f t="shared" si="164"/>
        <v>20165</v>
      </c>
      <c r="B10507">
        <v>20165</v>
      </c>
      <c r="C10507" t="s">
        <v>24914</v>
      </c>
      <c r="D10507" t="s">
        <v>8781</v>
      </c>
      <c r="E10507" s="363" t="s">
        <v>18949</v>
      </c>
      <c r="F10507"/>
      <c r="G10507"/>
      <c r="H10507"/>
      <c r="I10507" s="615"/>
    </row>
    <row r="10508" spans="1:9" ht="15" x14ac:dyDescent="0.25">
      <c r="A10508" s="609" t="str">
        <f t="shared" si="164"/>
        <v>20166</v>
      </c>
      <c r="B10508">
        <v>20166</v>
      </c>
      <c r="C10508" t="s">
        <v>24915</v>
      </c>
      <c r="D10508" t="s">
        <v>8781</v>
      </c>
      <c r="E10508" s="363" t="s">
        <v>24916</v>
      </c>
      <c r="F10508"/>
      <c r="G10508"/>
      <c r="H10508"/>
      <c r="I10508" s="615"/>
    </row>
    <row r="10509" spans="1:9" ht="15" x14ac:dyDescent="0.25">
      <c r="A10509" s="609" t="str">
        <f t="shared" si="164"/>
        <v>20164</v>
      </c>
      <c r="B10509">
        <v>20164</v>
      </c>
      <c r="C10509" t="s">
        <v>24917</v>
      </c>
      <c r="D10509" t="s">
        <v>8781</v>
      </c>
      <c r="E10509" s="363" t="s">
        <v>12560</v>
      </c>
      <c r="F10509"/>
      <c r="G10509"/>
      <c r="H10509"/>
      <c r="I10509" s="615"/>
    </row>
    <row r="10510" spans="1:9" ht="15" x14ac:dyDescent="0.25">
      <c r="A10510" s="609" t="str">
        <f t="shared" si="164"/>
        <v>3893</v>
      </c>
      <c r="B10510">
        <v>3893</v>
      </c>
      <c r="C10510" t="s">
        <v>24918</v>
      </c>
      <c r="D10510" t="s">
        <v>8781</v>
      </c>
      <c r="E10510" s="363" t="s">
        <v>15287</v>
      </c>
      <c r="F10510"/>
      <c r="G10510"/>
      <c r="H10510"/>
      <c r="I10510" s="615"/>
    </row>
    <row r="10511" spans="1:9" ht="15" x14ac:dyDescent="0.25">
      <c r="A10511" s="609" t="str">
        <f t="shared" si="164"/>
        <v>3848</v>
      </c>
      <c r="B10511">
        <v>3848</v>
      </c>
      <c r="C10511" t="s">
        <v>24919</v>
      </c>
      <c r="D10511" t="s">
        <v>8781</v>
      </c>
      <c r="E10511" s="363" t="s">
        <v>9804</v>
      </c>
      <c r="F10511"/>
      <c r="G10511"/>
      <c r="H10511"/>
      <c r="I10511" s="615"/>
    </row>
    <row r="10512" spans="1:9" ht="15" x14ac:dyDescent="0.25">
      <c r="A10512" s="609" t="str">
        <f t="shared" si="164"/>
        <v>3895</v>
      </c>
      <c r="B10512">
        <v>3895</v>
      </c>
      <c r="C10512" t="s">
        <v>24920</v>
      </c>
      <c r="D10512" t="s">
        <v>8781</v>
      </c>
      <c r="E10512" s="363" t="s">
        <v>8961</v>
      </c>
      <c r="F10512"/>
      <c r="G10512"/>
      <c r="H10512"/>
      <c r="I10512" s="615"/>
    </row>
    <row r="10513" spans="1:9" ht="15" x14ac:dyDescent="0.25">
      <c r="A10513" s="609" t="str">
        <f t="shared" si="164"/>
        <v>12404</v>
      </c>
      <c r="B10513">
        <v>12404</v>
      </c>
      <c r="C10513" t="s">
        <v>24921</v>
      </c>
      <c r="D10513" t="s">
        <v>8781</v>
      </c>
      <c r="E10513" s="363" t="s">
        <v>9465</v>
      </c>
      <c r="F10513"/>
      <c r="G10513"/>
      <c r="H10513"/>
      <c r="I10513" s="615"/>
    </row>
    <row r="10514" spans="1:9" ht="15" x14ac:dyDescent="0.25">
      <c r="A10514" s="609" t="str">
        <f t="shared" si="164"/>
        <v>3939</v>
      </c>
      <c r="B10514">
        <v>3939</v>
      </c>
      <c r="C10514" t="s">
        <v>24922</v>
      </c>
      <c r="D10514" t="s">
        <v>8781</v>
      </c>
      <c r="E10514" s="363" t="s">
        <v>17888</v>
      </c>
      <c r="F10514"/>
      <c r="G10514"/>
      <c r="H10514"/>
      <c r="I10514" s="615"/>
    </row>
    <row r="10515" spans="1:9" ht="15" x14ac:dyDescent="0.25">
      <c r="A10515" s="609" t="str">
        <f t="shared" si="164"/>
        <v>3911</v>
      </c>
      <c r="B10515">
        <v>3911</v>
      </c>
      <c r="C10515" t="s">
        <v>24923</v>
      </c>
      <c r="D10515" t="s">
        <v>8781</v>
      </c>
      <c r="E10515" s="363" t="s">
        <v>12546</v>
      </c>
      <c r="F10515"/>
      <c r="G10515"/>
      <c r="H10515"/>
      <c r="I10515" s="615"/>
    </row>
    <row r="10516" spans="1:9" ht="15" x14ac:dyDescent="0.25">
      <c r="A10516" s="609" t="str">
        <f t="shared" si="164"/>
        <v>3908</v>
      </c>
      <c r="B10516">
        <v>3908</v>
      </c>
      <c r="C10516" t="s">
        <v>24924</v>
      </c>
      <c r="D10516" t="s">
        <v>8781</v>
      </c>
      <c r="E10516" s="363" t="s">
        <v>9091</v>
      </c>
      <c r="F10516"/>
      <c r="G10516"/>
      <c r="H10516"/>
      <c r="I10516" s="615"/>
    </row>
    <row r="10517" spans="1:9" ht="15" x14ac:dyDescent="0.25">
      <c r="A10517" s="609" t="str">
        <f t="shared" si="164"/>
        <v>3910</v>
      </c>
      <c r="B10517">
        <v>3910</v>
      </c>
      <c r="C10517" t="s">
        <v>24925</v>
      </c>
      <c r="D10517" t="s">
        <v>8781</v>
      </c>
      <c r="E10517" s="363" t="s">
        <v>9017</v>
      </c>
      <c r="F10517"/>
      <c r="G10517"/>
      <c r="H10517"/>
      <c r="I10517" s="615"/>
    </row>
    <row r="10518" spans="1:9" ht="15" x14ac:dyDescent="0.25">
      <c r="A10518" s="609" t="str">
        <f t="shared" si="164"/>
        <v>3913</v>
      </c>
      <c r="B10518">
        <v>3913</v>
      </c>
      <c r="C10518" t="s">
        <v>24926</v>
      </c>
      <c r="D10518" t="s">
        <v>8781</v>
      </c>
      <c r="E10518" s="363" t="s">
        <v>18792</v>
      </c>
      <c r="F10518"/>
      <c r="G10518"/>
      <c r="H10518"/>
      <c r="I10518" s="615"/>
    </row>
    <row r="10519" spans="1:9" ht="15" x14ac:dyDescent="0.25">
      <c r="A10519" s="609" t="str">
        <f t="shared" si="164"/>
        <v>3912</v>
      </c>
      <c r="B10519">
        <v>3912</v>
      </c>
      <c r="C10519" t="s">
        <v>24927</v>
      </c>
      <c r="D10519" t="s">
        <v>8781</v>
      </c>
      <c r="E10519" s="363" t="s">
        <v>9774</v>
      </c>
      <c r="F10519"/>
      <c r="G10519"/>
      <c r="H10519"/>
      <c r="I10519" s="615"/>
    </row>
    <row r="10520" spans="1:9" ht="15" x14ac:dyDescent="0.25">
      <c r="A10520" s="609" t="str">
        <f t="shared" si="164"/>
        <v>3909</v>
      </c>
      <c r="B10520">
        <v>3909</v>
      </c>
      <c r="C10520" t="s">
        <v>24928</v>
      </c>
      <c r="D10520" t="s">
        <v>8781</v>
      </c>
      <c r="E10520" s="363" t="s">
        <v>9270</v>
      </c>
      <c r="F10520"/>
      <c r="G10520"/>
      <c r="H10520"/>
      <c r="I10520" s="615"/>
    </row>
    <row r="10521" spans="1:9" ht="15" x14ac:dyDescent="0.25">
      <c r="A10521" s="609" t="str">
        <f t="shared" si="164"/>
        <v>3914</v>
      </c>
      <c r="B10521">
        <v>3914</v>
      </c>
      <c r="C10521" t="s">
        <v>24929</v>
      </c>
      <c r="D10521" t="s">
        <v>8781</v>
      </c>
      <c r="E10521" s="363" t="s">
        <v>24930</v>
      </c>
      <c r="F10521"/>
      <c r="G10521"/>
      <c r="H10521"/>
      <c r="I10521" s="615"/>
    </row>
    <row r="10522" spans="1:9" ht="15" x14ac:dyDescent="0.25">
      <c r="A10522" s="609" t="str">
        <f t="shared" si="164"/>
        <v>3915</v>
      </c>
      <c r="B10522">
        <v>3915</v>
      </c>
      <c r="C10522" t="s">
        <v>24931</v>
      </c>
      <c r="D10522" t="s">
        <v>8781</v>
      </c>
      <c r="E10522" s="363" t="s">
        <v>24932</v>
      </c>
      <c r="F10522"/>
      <c r="G10522"/>
      <c r="H10522"/>
      <c r="I10522" s="615"/>
    </row>
    <row r="10523" spans="1:9" ht="15" x14ac:dyDescent="0.25">
      <c r="A10523" s="609" t="str">
        <f t="shared" si="164"/>
        <v>3916</v>
      </c>
      <c r="B10523">
        <v>3916</v>
      </c>
      <c r="C10523" t="s">
        <v>24933</v>
      </c>
      <c r="D10523" t="s">
        <v>8781</v>
      </c>
      <c r="E10523" s="363" t="s">
        <v>24934</v>
      </c>
      <c r="F10523"/>
      <c r="G10523"/>
      <c r="H10523"/>
      <c r="I10523" s="615"/>
    </row>
    <row r="10524" spans="1:9" ht="15" x14ac:dyDescent="0.25">
      <c r="A10524" s="609" t="str">
        <f t="shared" si="164"/>
        <v>3917</v>
      </c>
      <c r="B10524">
        <v>3917</v>
      </c>
      <c r="C10524" t="s">
        <v>24935</v>
      </c>
      <c r="D10524" t="s">
        <v>8781</v>
      </c>
      <c r="E10524" s="363" t="s">
        <v>24936</v>
      </c>
      <c r="F10524"/>
      <c r="G10524"/>
      <c r="H10524"/>
      <c r="I10524" s="615"/>
    </row>
    <row r="10525" spans="1:9" ht="15" x14ac:dyDescent="0.25">
      <c r="A10525" s="609" t="str">
        <f t="shared" si="164"/>
        <v>1904</v>
      </c>
      <c r="B10525">
        <v>1904</v>
      </c>
      <c r="C10525" t="s">
        <v>24937</v>
      </c>
      <c r="D10525" t="s">
        <v>8781</v>
      </c>
      <c r="E10525" s="363" t="s">
        <v>9172</v>
      </c>
      <c r="F10525"/>
      <c r="G10525"/>
      <c r="H10525"/>
      <c r="I10525" s="615"/>
    </row>
    <row r="10526" spans="1:9" ht="15" x14ac:dyDescent="0.25">
      <c r="A10526" s="609" t="str">
        <f t="shared" si="164"/>
        <v>1899</v>
      </c>
      <c r="B10526">
        <v>1899</v>
      </c>
      <c r="C10526" t="s">
        <v>24938</v>
      </c>
      <c r="D10526" t="s">
        <v>8781</v>
      </c>
      <c r="E10526" s="363" t="s">
        <v>11300</v>
      </c>
      <c r="F10526"/>
      <c r="G10526"/>
      <c r="H10526"/>
      <c r="I10526" s="615"/>
    </row>
    <row r="10527" spans="1:9" ht="15" x14ac:dyDescent="0.25">
      <c r="A10527" s="609" t="str">
        <f t="shared" si="164"/>
        <v>1900</v>
      </c>
      <c r="B10527">
        <v>1900</v>
      </c>
      <c r="C10527" t="s">
        <v>24939</v>
      </c>
      <c r="D10527" t="s">
        <v>8781</v>
      </c>
      <c r="E10527" s="363" t="s">
        <v>9825</v>
      </c>
      <c r="F10527"/>
      <c r="G10527"/>
      <c r="H10527"/>
      <c r="I10527" s="615"/>
    </row>
    <row r="10528" spans="1:9" ht="15" x14ac:dyDescent="0.25">
      <c r="A10528" s="609" t="str">
        <f t="shared" si="164"/>
        <v>12407</v>
      </c>
      <c r="B10528">
        <v>12407</v>
      </c>
      <c r="C10528" t="s">
        <v>24940</v>
      </c>
      <c r="D10528" t="s">
        <v>8781</v>
      </c>
      <c r="E10528" s="363" t="s">
        <v>24941</v>
      </c>
      <c r="F10528"/>
      <c r="G10528"/>
      <c r="H10528"/>
      <c r="I10528" s="615"/>
    </row>
    <row r="10529" spans="1:9" ht="15" x14ac:dyDescent="0.25">
      <c r="A10529" s="609" t="str">
        <f t="shared" si="164"/>
        <v>12408</v>
      </c>
      <c r="B10529">
        <v>12408</v>
      </c>
      <c r="C10529" t="s">
        <v>24942</v>
      </c>
      <c r="D10529" t="s">
        <v>8781</v>
      </c>
      <c r="E10529" s="363" t="s">
        <v>9444</v>
      </c>
      <c r="F10529"/>
      <c r="G10529"/>
      <c r="H10529"/>
      <c r="I10529" s="615"/>
    </row>
    <row r="10530" spans="1:9" ht="15" x14ac:dyDescent="0.25">
      <c r="A10530" s="609" t="str">
        <f t="shared" si="164"/>
        <v>12409</v>
      </c>
      <c r="B10530">
        <v>12409</v>
      </c>
      <c r="C10530" t="s">
        <v>24943</v>
      </c>
      <c r="D10530" t="s">
        <v>8781</v>
      </c>
      <c r="E10530" s="363" t="s">
        <v>9444</v>
      </c>
      <c r="F10530"/>
      <c r="G10530"/>
      <c r="H10530"/>
      <c r="I10530" s="615"/>
    </row>
    <row r="10531" spans="1:9" ht="15" x14ac:dyDescent="0.25">
      <c r="A10531" s="609" t="str">
        <f t="shared" si="164"/>
        <v>12410</v>
      </c>
      <c r="B10531">
        <v>12410</v>
      </c>
      <c r="C10531" t="s">
        <v>24944</v>
      </c>
      <c r="D10531" t="s">
        <v>8781</v>
      </c>
      <c r="E10531" s="363" t="s">
        <v>24945</v>
      </c>
      <c r="F10531"/>
      <c r="G10531"/>
      <c r="H10531"/>
      <c r="I10531" s="615"/>
    </row>
    <row r="10532" spans="1:9" ht="15" x14ac:dyDescent="0.25">
      <c r="A10532" s="609" t="str">
        <f t="shared" si="164"/>
        <v>3936</v>
      </c>
      <c r="B10532">
        <v>3936</v>
      </c>
      <c r="C10532" t="s">
        <v>24946</v>
      </c>
      <c r="D10532" t="s">
        <v>8781</v>
      </c>
      <c r="E10532" s="363" t="s">
        <v>11840</v>
      </c>
      <c r="F10532"/>
      <c r="G10532"/>
      <c r="H10532"/>
      <c r="I10532" s="615"/>
    </row>
    <row r="10533" spans="1:9" ht="15" x14ac:dyDescent="0.25">
      <c r="A10533" s="609" t="str">
        <f t="shared" si="164"/>
        <v>3922</v>
      </c>
      <c r="B10533">
        <v>3922</v>
      </c>
      <c r="C10533" t="s">
        <v>24947</v>
      </c>
      <c r="D10533" t="s">
        <v>8781</v>
      </c>
      <c r="E10533" s="363" t="s">
        <v>10207</v>
      </c>
      <c r="F10533"/>
      <c r="G10533"/>
      <c r="H10533"/>
      <c r="I10533" s="615"/>
    </row>
    <row r="10534" spans="1:9" ht="15" x14ac:dyDescent="0.25">
      <c r="A10534" s="609" t="str">
        <f t="shared" si="164"/>
        <v>3924</v>
      </c>
      <c r="B10534">
        <v>3924</v>
      </c>
      <c r="C10534" t="s">
        <v>24948</v>
      </c>
      <c r="D10534" t="s">
        <v>8781</v>
      </c>
      <c r="E10534" s="363" t="s">
        <v>11840</v>
      </c>
      <c r="F10534"/>
      <c r="G10534"/>
      <c r="H10534"/>
      <c r="I10534" s="615"/>
    </row>
    <row r="10535" spans="1:9" ht="15" x14ac:dyDescent="0.25">
      <c r="A10535" s="609" t="str">
        <f t="shared" si="164"/>
        <v>3923</v>
      </c>
      <c r="B10535">
        <v>3923</v>
      </c>
      <c r="C10535" t="s">
        <v>24949</v>
      </c>
      <c r="D10535" t="s">
        <v>8781</v>
      </c>
      <c r="E10535" s="363" t="s">
        <v>11840</v>
      </c>
      <c r="F10535"/>
      <c r="G10535"/>
      <c r="H10535"/>
      <c r="I10535" s="615"/>
    </row>
    <row r="10536" spans="1:9" ht="15" x14ac:dyDescent="0.25">
      <c r="A10536" s="609" t="str">
        <f t="shared" si="164"/>
        <v>3937</v>
      </c>
      <c r="B10536">
        <v>3937</v>
      </c>
      <c r="C10536" t="s">
        <v>24950</v>
      </c>
      <c r="D10536" t="s">
        <v>8781</v>
      </c>
      <c r="E10536" s="363" t="s">
        <v>9470</v>
      </c>
      <c r="F10536"/>
      <c r="G10536"/>
      <c r="H10536"/>
      <c r="I10536" s="615"/>
    </row>
    <row r="10537" spans="1:9" ht="15" x14ac:dyDescent="0.25">
      <c r="A10537" s="609" t="str">
        <f t="shared" si="164"/>
        <v>3921</v>
      </c>
      <c r="B10537">
        <v>3921</v>
      </c>
      <c r="C10537" t="s">
        <v>24951</v>
      </c>
      <c r="D10537" t="s">
        <v>8781</v>
      </c>
      <c r="E10537" s="363" t="s">
        <v>17945</v>
      </c>
      <c r="F10537"/>
      <c r="G10537"/>
      <c r="H10537"/>
      <c r="I10537" s="615"/>
    </row>
    <row r="10538" spans="1:9" ht="15" x14ac:dyDescent="0.25">
      <c r="A10538" s="609" t="str">
        <f t="shared" si="164"/>
        <v>3920</v>
      </c>
      <c r="B10538">
        <v>3920</v>
      </c>
      <c r="C10538" t="s">
        <v>24952</v>
      </c>
      <c r="D10538" t="s">
        <v>8781</v>
      </c>
      <c r="E10538" s="363" t="s">
        <v>9470</v>
      </c>
      <c r="F10538"/>
      <c r="G10538"/>
      <c r="H10538"/>
      <c r="I10538" s="615"/>
    </row>
    <row r="10539" spans="1:9" ht="15" x14ac:dyDescent="0.25">
      <c r="A10539" s="609" t="str">
        <f t="shared" si="164"/>
        <v>3938</v>
      </c>
      <c r="B10539">
        <v>3938</v>
      </c>
      <c r="C10539" t="s">
        <v>24953</v>
      </c>
      <c r="D10539" t="s">
        <v>8781</v>
      </c>
      <c r="E10539" s="363" t="s">
        <v>9708</v>
      </c>
      <c r="F10539"/>
      <c r="G10539"/>
      <c r="H10539"/>
      <c r="I10539" s="615"/>
    </row>
    <row r="10540" spans="1:9" ht="15" x14ac:dyDescent="0.25">
      <c r="A10540" s="609" t="str">
        <f t="shared" si="164"/>
        <v>3919</v>
      </c>
      <c r="B10540">
        <v>3919</v>
      </c>
      <c r="C10540" t="s">
        <v>24954</v>
      </c>
      <c r="D10540" t="s">
        <v>8781</v>
      </c>
      <c r="E10540" s="363" t="s">
        <v>9215</v>
      </c>
      <c r="F10540"/>
      <c r="G10540"/>
      <c r="H10540"/>
      <c r="I10540" s="615"/>
    </row>
    <row r="10541" spans="1:9" ht="15" x14ac:dyDescent="0.25">
      <c r="A10541" s="609" t="str">
        <f t="shared" si="164"/>
        <v>3927</v>
      </c>
      <c r="B10541">
        <v>3927</v>
      </c>
      <c r="C10541" t="s">
        <v>24955</v>
      </c>
      <c r="D10541" t="s">
        <v>8781</v>
      </c>
      <c r="E10541" s="363" t="s">
        <v>24956</v>
      </c>
      <c r="F10541"/>
      <c r="G10541"/>
      <c r="H10541"/>
      <c r="I10541" s="615"/>
    </row>
    <row r="10542" spans="1:9" ht="15" x14ac:dyDescent="0.25">
      <c r="A10542" s="609" t="str">
        <f t="shared" si="164"/>
        <v>3928</v>
      </c>
      <c r="B10542">
        <v>3928</v>
      </c>
      <c r="C10542" t="s">
        <v>24957</v>
      </c>
      <c r="D10542" t="s">
        <v>8781</v>
      </c>
      <c r="E10542" s="363" t="s">
        <v>24956</v>
      </c>
      <c r="F10542"/>
      <c r="G10542"/>
      <c r="H10542"/>
      <c r="I10542" s="615"/>
    </row>
    <row r="10543" spans="1:9" ht="15" x14ac:dyDescent="0.25">
      <c r="A10543" s="609" t="str">
        <f t="shared" si="164"/>
        <v>3926</v>
      </c>
      <c r="B10543">
        <v>3926</v>
      </c>
      <c r="C10543" t="s">
        <v>24958</v>
      </c>
      <c r="D10543" t="s">
        <v>8781</v>
      </c>
      <c r="E10543" s="363" t="s">
        <v>10355</v>
      </c>
      <c r="F10543"/>
      <c r="G10543"/>
      <c r="H10543"/>
      <c r="I10543" s="615"/>
    </row>
    <row r="10544" spans="1:9" ht="15" x14ac:dyDescent="0.25">
      <c r="A10544" s="609" t="str">
        <f t="shared" ref="A10544:A10607" si="165">IF(ISERROR(SEARCH("/",B10544)=6),TRIM(CLEAN(B10544)),IF(SEARCH("/",B10544)=6,IF(LEN(TRIM(CLEAN(B10544)))=7,LEFT(TRIM(CLEAN(B10544)),6)&amp;"00"&amp;RIGHT(TRIM(CLEAN(B10544)),1),LEFT(TRIM(CLEAN(B10544)),6)&amp;"0"&amp;RIGHT(TRIM(CLEAN(B10544)),2)),TRIM(CLEAN(B10544))))</f>
        <v>3935</v>
      </c>
      <c r="B10544">
        <v>3935</v>
      </c>
      <c r="C10544" t="s">
        <v>24959</v>
      </c>
      <c r="D10544" t="s">
        <v>8781</v>
      </c>
      <c r="E10544" s="363" t="s">
        <v>10355</v>
      </c>
      <c r="F10544"/>
      <c r="G10544"/>
      <c r="H10544"/>
      <c r="I10544" s="615"/>
    </row>
    <row r="10545" spans="1:9" ht="15" x14ac:dyDescent="0.25">
      <c r="A10545" s="609" t="str">
        <f t="shared" si="165"/>
        <v>3925</v>
      </c>
      <c r="B10545">
        <v>3925</v>
      </c>
      <c r="C10545" t="s">
        <v>24960</v>
      </c>
      <c r="D10545" t="s">
        <v>8781</v>
      </c>
      <c r="E10545" s="363" t="s">
        <v>10355</v>
      </c>
      <c r="F10545"/>
      <c r="G10545"/>
      <c r="H10545"/>
      <c r="I10545" s="615"/>
    </row>
    <row r="10546" spans="1:9" ht="15" x14ac:dyDescent="0.25">
      <c r="A10546" s="609" t="str">
        <f t="shared" si="165"/>
        <v>12406</v>
      </c>
      <c r="B10546">
        <v>12406</v>
      </c>
      <c r="C10546" t="s">
        <v>24961</v>
      </c>
      <c r="D10546" t="s">
        <v>8781</v>
      </c>
      <c r="E10546" s="363" t="s">
        <v>24962</v>
      </c>
      <c r="F10546"/>
      <c r="G10546"/>
      <c r="H10546"/>
      <c r="I10546" s="615"/>
    </row>
    <row r="10547" spans="1:9" ht="15" x14ac:dyDescent="0.25">
      <c r="A10547" s="609" t="str">
        <f t="shared" si="165"/>
        <v>3929</v>
      </c>
      <c r="B10547">
        <v>3929</v>
      </c>
      <c r="C10547" t="s">
        <v>24963</v>
      </c>
      <c r="D10547" t="s">
        <v>8781</v>
      </c>
      <c r="E10547" s="363" t="s">
        <v>24964</v>
      </c>
      <c r="F10547"/>
      <c r="G10547"/>
      <c r="H10547"/>
      <c r="I10547" s="615"/>
    </row>
    <row r="10548" spans="1:9" ht="15" x14ac:dyDescent="0.25">
      <c r="A10548" s="609" t="str">
        <f t="shared" si="165"/>
        <v>3931</v>
      </c>
      <c r="B10548">
        <v>3931</v>
      </c>
      <c r="C10548" t="s">
        <v>24965</v>
      </c>
      <c r="D10548" t="s">
        <v>8781</v>
      </c>
      <c r="E10548" s="363" t="s">
        <v>24964</v>
      </c>
      <c r="F10548"/>
      <c r="G10548"/>
      <c r="H10548"/>
      <c r="I10548" s="615"/>
    </row>
    <row r="10549" spans="1:9" ht="15" x14ac:dyDescent="0.25">
      <c r="A10549" s="609" t="str">
        <f t="shared" si="165"/>
        <v>3930</v>
      </c>
      <c r="B10549">
        <v>3930</v>
      </c>
      <c r="C10549" t="s">
        <v>24966</v>
      </c>
      <c r="D10549" t="s">
        <v>8781</v>
      </c>
      <c r="E10549" s="363" t="s">
        <v>24964</v>
      </c>
      <c r="F10549"/>
      <c r="G10549"/>
      <c r="H10549"/>
      <c r="I10549" s="615"/>
    </row>
    <row r="10550" spans="1:9" ht="15" x14ac:dyDescent="0.25">
      <c r="A10550" s="609" t="str">
        <f t="shared" si="165"/>
        <v>3932</v>
      </c>
      <c r="B10550">
        <v>3932</v>
      </c>
      <c r="C10550" t="s">
        <v>24967</v>
      </c>
      <c r="D10550" t="s">
        <v>8781</v>
      </c>
      <c r="E10550" s="363" t="s">
        <v>14761</v>
      </c>
      <c r="F10550"/>
      <c r="G10550"/>
      <c r="H10550"/>
      <c r="I10550" s="615"/>
    </row>
    <row r="10551" spans="1:9" ht="15" x14ac:dyDescent="0.25">
      <c r="A10551" s="609" t="str">
        <f t="shared" si="165"/>
        <v>3933</v>
      </c>
      <c r="B10551">
        <v>3933</v>
      </c>
      <c r="C10551" t="s">
        <v>24968</v>
      </c>
      <c r="D10551" t="s">
        <v>8781</v>
      </c>
      <c r="E10551" s="363" t="s">
        <v>14761</v>
      </c>
      <c r="F10551"/>
      <c r="G10551"/>
      <c r="H10551"/>
      <c r="I10551" s="615"/>
    </row>
    <row r="10552" spans="1:9" ht="15" x14ac:dyDescent="0.25">
      <c r="A10552" s="609" t="str">
        <f t="shared" si="165"/>
        <v>3934</v>
      </c>
      <c r="B10552">
        <v>3934</v>
      </c>
      <c r="C10552" t="s">
        <v>24969</v>
      </c>
      <c r="D10552" t="s">
        <v>8781</v>
      </c>
      <c r="E10552" s="363" t="s">
        <v>14761</v>
      </c>
      <c r="F10552"/>
      <c r="G10552"/>
      <c r="H10552"/>
      <c r="I10552" s="615"/>
    </row>
    <row r="10553" spans="1:9" ht="15" x14ac:dyDescent="0.25">
      <c r="A10553" s="609" t="str">
        <f t="shared" si="165"/>
        <v>40355</v>
      </c>
      <c r="B10553">
        <v>40355</v>
      </c>
      <c r="C10553" t="s">
        <v>24970</v>
      </c>
      <c r="D10553" t="s">
        <v>8781</v>
      </c>
      <c r="E10553" s="363" t="s">
        <v>14683</v>
      </c>
      <c r="F10553"/>
      <c r="G10553"/>
      <c r="H10553"/>
      <c r="I10553" s="615"/>
    </row>
    <row r="10554" spans="1:9" ht="15" x14ac:dyDescent="0.25">
      <c r="A10554" s="609" t="str">
        <f t="shared" si="165"/>
        <v>40364</v>
      </c>
      <c r="B10554">
        <v>40364</v>
      </c>
      <c r="C10554" t="s">
        <v>24971</v>
      </c>
      <c r="D10554" t="s">
        <v>8781</v>
      </c>
      <c r="E10554" s="363" t="s">
        <v>24972</v>
      </c>
      <c r="F10554"/>
      <c r="G10554"/>
      <c r="H10554"/>
      <c r="I10554" s="615"/>
    </row>
    <row r="10555" spans="1:9" ht="15" x14ac:dyDescent="0.25">
      <c r="A10555" s="609" t="str">
        <f t="shared" si="165"/>
        <v>40361</v>
      </c>
      <c r="B10555">
        <v>40361</v>
      </c>
      <c r="C10555" t="s">
        <v>24973</v>
      </c>
      <c r="D10555" t="s">
        <v>8781</v>
      </c>
      <c r="E10555" s="363" t="s">
        <v>9324</v>
      </c>
      <c r="F10555"/>
      <c r="G10555"/>
      <c r="H10555"/>
      <c r="I10555" s="615"/>
    </row>
    <row r="10556" spans="1:9" ht="15" x14ac:dyDescent="0.25">
      <c r="A10556" s="609" t="str">
        <f t="shared" si="165"/>
        <v>40358</v>
      </c>
      <c r="B10556">
        <v>40358</v>
      </c>
      <c r="C10556" t="s">
        <v>24974</v>
      </c>
      <c r="D10556" t="s">
        <v>8781</v>
      </c>
      <c r="E10556" s="363" t="s">
        <v>10167</v>
      </c>
      <c r="F10556"/>
      <c r="G10556"/>
      <c r="H10556"/>
      <c r="I10556" s="615"/>
    </row>
    <row r="10557" spans="1:9" ht="15" x14ac:dyDescent="0.25">
      <c r="A10557" s="609" t="str">
        <f t="shared" si="165"/>
        <v>40370</v>
      </c>
      <c r="B10557">
        <v>40370</v>
      </c>
      <c r="C10557" t="s">
        <v>24975</v>
      </c>
      <c r="D10557" t="s">
        <v>8781</v>
      </c>
      <c r="E10557" s="363" t="s">
        <v>24976</v>
      </c>
      <c r="F10557"/>
      <c r="G10557"/>
      <c r="H10557"/>
      <c r="I10557" s="615"/>
    </row>
    <row r="10558" spans="1:9" ht="15" x14ac:dyDescent="0.25">
      <c r="A10558" s="609" t="str">
        <f t="shared" si="165"/>
        <v>40367</v>
      </c>
      <c r="B10558">
        <v>40367</v>
      </c>
      <c r="C10558" t="s">
        <v>24977</v>
      </c>
      <c r="D10558" t="s">
        <v>8781</v>
      </c>
      <c r="E10558" s="363" t="s">
        <v>19163</v>
      </c>
      <c r="F10558"/>
      <c r="G10558"/>
      <c r="H10558"/>
      <c r="I10558" s="615"/>
    </row>
    <row r="10559" spans="1:9" ht="15" x14ac:dyDescent="0.25">
      <c r="A10559" s="609" t="str">
        <f t="shared" si="165"/>
        <v>40373</v>
      </c>
      <c r="B10559">
        <v>40373</v>
      </c>
      <c r="C10559" t="s">
        <v>24978</v>
      </c>
      <c r="D10559" t="s">
        <v>8781</v>
      </c>
      <c r="E10559" s="363" t="s">
        <v>24979</v>
      </c>
      <c r="F10559"/>
      <c r="G10559"/>
      <c r="H10559"/>
      <c r="I10559" s="615"/>
    </row>
    <row r="10560" spans="1:9" ht="15" x14ac:dyDescent="0.25">
      <c r="A10560" s="609" t="str">
        <f t="shared" si="165"/>
        <v>38947</v>
      </c>
      <c r="B10560">
        <v>38947</v>
      </c>
      <c r="C10560" t="s">
        <v>24980</v>
      </c>
      <c r="D10560" t="s">
        <v>8781</v>
      </c>
      <c r="E10560" s="363" t="s">
        <v>9964</v>
      </c>
      <c r="F10560"/>
      <c r="G10560"/>
      <c r="H10560"/>
      <c r="I10560" s="615"/>
    </row>
    <row r="10561" spans="1:9" ht="15" x14ac:dyDescent="0.25">
      <c r="A10561" s="609" t="str">
        <f t="shared" si="165"/>
        <v>38948</v>
      </c>
      <c r="B10561">
        <v>38948</v>
      </c>
      <c r="C10561" t="s">
        <v>24981</v>
      </c>
      <c r="D10561" t="s">
        <v>8781</v>
      </c>
      <c r="E10561" s="363" t="s">
        <v>9379</v>
      </c>
      <c r="F10561"/>
      <c r="G10561"/>
      <c r="H10561"/>
      <c r="I10561" s="615"/>
    </row>
    <row r="10562" spans="1:9" ht="15" x14ac:dyDescent="0.25">
      <c r="A10562" s="609" t="str">
        <f t="shared" si="165"/>
        <v>38949</v>
      </c>
      <c r="B10562">
        <v>38949</v>
      </c>
      <c r="C10562" t="s">
        <v>24982</v>
      </c>
      <c r="D10562" t="s">
        <v>8781</v>
      </c>
      <c r="E10562" s="363" t="s">
        <v>17093</v>
      </c>
      <c r="F10562"/>
      <c r="G10562"/>
      <c r="H10562"/>
      <c r="I10562" s="615"/>
    </row>
    <row r="10563" spans="1:9" ht="15" x14ac:dyDescent="0.25">
      <c r="A10563" s="609" t="str">
        <f t="shared" si="165"/>
        <v>38951</v>
      </c>
      <c r="B10563">
        <v>38951</v>
      </c>
      <c r="C10563" t="s">
        <v>24983</v>
      </c>
      <c r="D10563" t="s">
        <v>8781</v>
      </c>
      <c r="E10563" s="363" t="s">
        <v>18746</v>
      </c>
      <c r="F10563"/>
      <c r="G10563"/>
      <c r="H10563"/>
      <c r="I10563" s="615"/>
    </row>
    <row r="10564" spans="1:9" ht="15" x14ac:dyDescent="0.25">
      <c r="A10564" s="609" t="str">
        <f t="shared" si="165"/>
        <v>39312</v>
      </c>
      <c r="B10564">
        <v>39312</v>
      </c>
      <c r="C10564" t="s">
        <v>24984</v>
      </c>
      <c r="D10564" t="s">
        <v>8781</v>
      </c>
      <c r="E10564" s="363" t="s">
        <v>11167</v>
      </c>
      <c r="F10564"/>
      <c r="G10564"/>
      <c r="H10564"/>
      <c r="I10564" s="615"/>
    </row>
    <row r="10565" spans="1:9" ht="15" x14ac:dyDescent="0.25">
      <c r="A10565" s="609" t="str">
        <f t="shared" si="165"/>
        <v>39313</v>
      </c>
      <c r="B10565">
        <v>39313</v>
      </c>
      <c r="C10565" t="s">
        <v>24985</v>
      </c>
      <c r="D10565" t="s">
        <v>8781</v>
      </c>
      <c r="E10565" s="363" t="s">
        <v>9527</v>
      </c>
      <c r="F10565"/>
      <c r="G10565"/>
      <c r="H10565"/>
      <c r="I10565" s="615"/>
    </row>
    <row r="10566" spans="1:9" ht="15" x14ac:dyDescent="0.25">
      <c r="A10566" s="609" t="str">
        <f t="shared" si="165"/>
        <v>38950</v>
      </c>
      <c r="B10566">
        <v>38950</v>
      </c>
      <c r="C10566" t="s">
        <v>24986</v>
      </c>
      <c r="D10566" t="s">
        <v>8781</v>
      </c>
      <c r="E10566" s="363" t="s">
        <v>18812</v>
      </c>
      <c r="F10566"/>
      <c r="G10566"/>
      <c r="H10566"/>
      <c r="I10566" s="615"/>
    </row>
    <row r="10567" spans="1:9" ht="15" x14ac:dyDescent="0.25">
      <c r="A10567" s="609" t="str">
        <f t="shared" si="165"/>
        <v>39314</v>
      </c>
      <c r="B10567">
        <v>39314</v>
      </c>
      <c r="C10567" t="s">
        <v>24987</v>
      </c>
      <c r="D10567" t="s">
        <v>8781</v>
      </c>
      <c r="E10567" s="363" t="s">
        <v>9793</v>
      </c>
      <c r="F10567"/>
      <c r="G10567"/>
      <c r="H10567"/>
      <c r="I10567" s="615"/>
    </row>
    <row r="10568" spans="1:9" ht="15" x14ac:dyDescent="0.25">
      <c r="A10568" s="609" t="str">
        <f t="shared" si="165"/>
        <v>3907</v>
      </c>
      <c r="B10568">
        <v>3907</v>
      </c>
      <c r="C10568" t="s">
        <v>24988</v>
      </c>
      <c r="D10568" t="s">
        <v>8781</v>
      </c>
      <c r="E10568" s="363" t="s">
        <v>13103</v>
      </c>
      <c r="F10568"/>
      <c r="G10568"/>
      <c r="H10568"/>
      <c r="I10568" s="615"/>
    </row>
    <row r="10569" spans="1:9" ht="15" x14ac:dyDescent="0.25">
      <c r="A10569" s="609" t="str">
        <f t="shared" si="165"/>
        <v>3889</v>
      </c>
      <c r="B10569">
        <v>3889</v>
      </c>
      <c r="C10569" t="s">
        <v>24989</v>
      </c>
      <c r="D10569" t="s">
        <v>8781</v>
      </c>
      <c r="E10569" s="363" t="s">
        <v>9442</v>
      </c>
      <c r="F10569"/>
      <c r="G10569"/>
      <c r="H10569"/>
      <c r="I10569" s="615"/>
    </row>
    <row r="10570" spans="1:9" ht="15" x14ac:dyDescent="0.25">
      <c r="A10570" s="609" t="str">
        <f t="shared" si="165"/>
        <v>3868</v>
      </c>
      <c r="B10570">
        <v>3868</v>
      </c>
      <c r="C10570" t="s">
        <v>24990</v>
      </c>
      <c r="D10570" t="s">
        <v>8781</v>
      </c>
      <c r="E10570" s="363" t="s">
        <v>9811</v>
      </c>
      <c r="F10570"/>
      <c r="G10570"/>
      <c r="H10570"/>
      <c r="I10570" s="615"/>
    </row>
    <row r="10571" spans="1:9" ht="15" x14ac:dyDescent="0.25">
      <c r="A10571" s="609" t="str">
        <f t="shared" si="165"/>
        <v>3869</v>
      </c>
      <c r="B10571">
        <v>3869</v>
      </c>
      <c r="C10571" t="s">
        <v>24991</v>
      </c>
      <c r="D10571" t="s">
        <v>8781</v>
      </c>
      <c r="E10571" s="363" t="s">
        <v>9143</v>
      </c>
      <c r="F10571"/>
      <c r="G10571"/>
      <c r="H10571"/>
      <c r="I10571" s="615"/>
    </row>
    <row r="10572" spans="1:9" ht="15" x14ac:dyDescent="0.25">
      <c r="A10572" s="609" t="str">
        <f t="shared" si="165"/>
        <v>3872</v>
      </c>
      <c r="B10572">
        <v>3872</v>
      </c>
      <c r="C10572" t="s">
        <v>24992</v>
      </c>
      <c r="D10572" t="s">
        <v>8781</v>
      </c>
      <c r="E10572" s="363" t="s">
        <v>24993</v>
      </c>
      <c r="F10572"/>
      <c r="G10572"/>
      <c r="H10572"/>
      <c r="I10572" s="615"/>
    </row>
    <row r="10573" spans="1:9" ht="15" x14ac:dyDescent="0.25">
      <c r="A10573" s="609" t="str">
        <f t="shared" si="165"/>
        <v>3850</v>
      </c>
      <c r="B10573">
        <v>3850</v>
      </c>
      <c r="C10573" t="s">
        <v>24994</v>
      </c>
      <c r="D10573" t="s">
        <v>8781</v>
      </c>
      <c r="E10573" s="363" t="s">
        <v>14465</v>
      </c>
      <c r="F10573"/>
      <c r="G10573"/>
      <c r="H10573"/>
      <c r="I10573" s="615"/>
    </row>
    <row r="10574" spans="1:9" ht="15" x14ac:dyDescent="0.25">
      <c r="A10574" s="609" t="str">
        <f t="shared" si="165"/>
        <v>38023</v>
      </c>
      <c r="B10574">
        <v>38023</v>
      </c>
      <c r="C10574" t="s">
        <v>24995</v>
      </c>
      <c r="D10574" t="s">
        <v>8781</v>
      </c>
      <c r="E10574" s="363" t="s">
        <v>9455</v>
      </c>
      <c r="F10574"/>
      <c r="G10574"/>
      <c r="H10574"/>
      <c r="I10574" s="615"/>
    </row>
    <row r="10575" spans="1:9" ht="15" x14ac:dyDescent="0.25">
      <c r="A10575" s="609" t="str">
        <f t="shared" si="165"/>
        <v>37986</v>
      </c>
      <c r="B10575">
        <v>37986</v>
      </c>
      <c r="C10575" t="s">
        <v>24996</v>
      </c>
      <c r="D10575" t="s">
        <v>8781</v>
      </c>
      <c r="E10575" s="363" t="s">
        <v>8925</v>
      </c>
      <c r="F10575"/>
      <c r="G10575"/>
      <c r="H10575"/>
      <c r="I10575" s="615"/>
    </row>
    <row r="10576" spans="1:9" ht="15" x14ac:dyDescent="0.25">
      <c r="A10576" s="609" t="str">
        <f t="shared" si="165"/>
        <v>37987</v>
      </c>
      <c r="B10576">
        <v>37987</v>
      </c>
      <c r="C10576" t="s">
        <v>24997</v>
      </c>
      <c r="D10576" t="s">
        <v>8781</v>
      </c>
      <c r="E10576" s="363" t="s">
        <v>24998</v>
      </c>
      <c r="F10576"/>
      <c r="G10576"/>
      <c r="H10576"/>
      <c r="I10576" s="615"/>
    </row>
    <row r="10577" spans="1:9" ht="15" x14ac:dyDescent="0.25">
      <c r="A10577" s="609" t="str">
        <f t="shared" si="165"/>
        <v>37988</v>
      </c>
      <c r="B10577">
        <v>37988</v>
      </c>
      <c r="C10577" t="s">
        <v>24999</v>
      </c>
      <c r="D10577" t="s">
        <v>8781</v>
      </c>
      <c r="E10577" s="363" t="s">
        <v>25000</v>
      </c>
      <c r="F10577"/>
      <c r="G10577"/>
      <c r="H10577"/>
      <c r="I10577" s="615"/>
    </row>
    <row r="10578" spans="1:9" ht="15" x14ac:dyDescent="0.25">
      <c r="A10578" s="609" t="str">
        <f t="shared" si="165"/>
        <v>21120</v>
      </c>
      <c r="B10578">
        <v>21120</v>
      </c>
      <c r="C10578" t="s">
        <v>25001</v>
      </c>
      <c r="D10578" t="s">
        <v>8781</v>
      </c>
      <c r="E10578" s="363" t="s">
        <v>17993</v>
      </c>
      <c r="F10578"/>
      <c r="G10578"/>
      <c r="H10578"/>
      <c r="I10578" s="615"/>
    </row>
    <row r="10579" spans="1:9" ht="15" x14ac:dyDescent="0.25">
      <c r="A10579" s="609" t="str">
        <f t="shared" si="165"/>
        <v>39318</v>
      </c>
      <c r="B10579">
        <v>39318</v>
      </c>
      <c r="C10579" t="s">
        <v>25002</v>
      </c>
      <c r="D10579" t="s">
        <v>8781</v>
      </c>
      <c r="E10579" s="363" t="s">
        <v>9105</v>
      </c>
      <c r="F10579"/>
      <c r="G10579"/>
      <c r="H10579"/>
      <c r="I10579" s="615"/>
    </row>
    <row r="10580" spans="1:9" ht="15" x14ac:dyDescent="0.25">
      <c r="A10580" s="609" t="str">
        <f t="shared" si="165"/>
        <v>20162</v>
      </c>
      <c r="B10580">
        <v>20162</v>
      </c>
      <c r="C10580" t="s">
        <v>25003</v>
      </c>
      <c r="D10580" t="s">
        <v>8781</v>
      </c>
      <c r="E10580" s="363" t="s">
        <v>15551</v>
      </c>
      <c r="F10580"/>
      <c r="G10580"/>
      <c r="H10580"/>
      <c r="I10580" s="615"/>
    </row>
    <row r="10581" spans="1:9" ht="15" x14ac:dyDescent="0.25">
      <c r="A10581" s="609" t="str">
        <f t="shared" si="165"/>
        <v>40366</v>
      </c>
      <c r="B10581">
        <v>40366</v>
      </c>
      <c r="C10581" t="s">
        <v>25004</v>
      </c>
      <c r="D10581" t="s">
        <v>8781</v>
      </c>
      <c r="E10581" s="363" t="s">
        <v>11854</v>
      </c>
      <c r="F10581"/>
      <c r="G10581"/>
      <c r="H10581"/>
      <c r="I10581" s="615"/>
    </row>
    <row r="10582" spans="1:9" ht="15" x14ac:dyDescent="0.25">
      <c r="A10582" s="609" t="str">
        <f t="shared" si="165"/>
        <v>40363</v>
      </c>
      <c r="B10582">
        <v>40363</v>
      </c>
      <c r="C10582" t="s">
        <v>25005</v>
      </c>
      <c r="D10582" t="s">
        <v>8781</v>
      </c>
      <c r="E10582" s="363" t="s">
        <v>25006</v>
      </c>
      <c r="F10582"/>
      <c r="G10582"/>
      <c r="H10582"/>
      <c r="I10582" s="615"/>
    </row>
    <row r="10583" spans="1:9" ht="15" x14ac:dyDescent="0.25">
      <c r="A10583" s="609" t="str">
        <f t="shared" si="165"/>
        <v>40354</v>
      </c>
      <c r="B10583">
        <v>40354</v>
      </c>
      <c r="C10583" t="s">
        <v>25007</v>
      </c>
      <c r="D10583" t="s">
        <v>8781</v>
      </c>
      <c r="E10583" s="363" t="s">
        <v>11777</v>
      </c>
      <c r="F10583"/>
      <c r="G10583"/>
      <c r="H10583"/>
      <c r="I10583" s="615"/>
    </row>
    <row r="10584" spans="1:9" ht="15" x14ac:dyDescent="0.25">
      <c r="A10584" s="609" t="str">
        <f t="shared" si="165"/>
        <v>40360</v>
      </c>
      <c r="B10584">
        <v>40360</v>
      </c>
      <c r="C10584" t="s">
        <v>25008</v>
      </c>
      <c r="D10584" t="s">
        <v>8781</v>
      </c>
      <c r="E10584" s="363" t="s">
        <v>15064</v>
      </c>
      <c r="F10584"/>
      <c r="G10584"/>
      <c r="H10584"/>
      <c r="I10584" s="615"/>
    </row>
    <row r="10585" spans="1:9" ht="15" x14ac:dyDescent="0.25">
      <c r="A10585" s="609" t="str">
        <f t="shared" si="165"/>
        <v>40372</v>
      </c>
      <c r="B10585">
        <v>40372</v>
      </c>
      <c r="C10585" t="s">
        <v>25009</v>
      </c>
      <c r="D10585" t="s">
        <v>8781</v>
      </c>
      <c r="E10585" s="363" t="s">
        <v>25010</v>
      </c>
      <c r="F10585"/>
      <c r="G10585"/>
      <c r="H10585"/>
      <c r="I10585" s="615"/>
    </row>
    <row r="10586" spans="1:9" ht="15" x14ac:dyDescent="0.25">
      <c r="A10586" s="609" t="str">
        <f t="shared" si="165"/>
        <v>40369</v>
      </c>
      <c r="B10586">
        <v>40369</v>
      </c>
      <c r="C10586" t="s">
        <v>25011</v>
      </c>
      <c r="D10586" t="s">
        <v>8781</v>
      </c>
      <c r="E10586" s="363" t="s">
        <v>10268</v>
      </c>
      <c r="F10586"/>
      <c r="G10586"/>
      <c r="H10586"/>
      <c r="I10586" s="615"/>
    </row>
    <row r="10587" spans="1:9" ht="15" x14ac:dyDescent="0.25">
      <c r="A10587" s="609" t="str">
        <f t="shared" si="165"/>
        <v>40357</v>
      </c>
      <c r="B10587">
        <v>40357</v>
      </c>
      <c r="C10587" t="s">
        <v>25012</v>
      </c>
      <c r="D10587" t="s">
        <v>8781</v>
      </c>
      <c r="E10587" s="363" t="s">
        <v>10167</v>
      </c>
      <c r="F10587"/>
      <c r="G10587"/>
      <c r="H10587"/>
      <c r="I10587" s="615"/>
    </row>
    <row r="10588" spans="1:9" ht="15" x14ac:dyDescent="0.25">
      <c r="A10588" s="609" t="str">
        <f t="shared" si="165"/>
        <v>40375</v>
      </c>
      <c r="B10588">
        <v>40375</v>
      </c>
      <c r="C10588" t="s">
        <v>25013</v>
      </c>
      <c r="D10588" t="s">
        <v>8781</v>
      </c>
      <c r="E10588" s="363" t="s">
        <v>25014</v>
      </c>
      <c r="F10588"/>
      <c r="G10588"/>
      <c r="H10588"/>
      <c r="I10588" s="615"/>
    </row>
    <row r="10589" spans="1:9" ht="15" x14ac:dyDescent="0.25">
      <c r="A10589" s="609" t="str">
        <f t="shared" si="165"/>
        <v>1893</v>
      </c>
      <c r="B10589">
        <v>1893</v>
      </c>
      <c r="C10589" t="s">
        <v>25015</v>
      </c>
      <c r="D10589" t="s">
        <v>8781</v>
      </c>
      <c r="E10589" s="363" t="s">
        <v>21623</v>
      </c>
      <c r="F10589"/>
      <c r="G10589"/>
      <c r="H10589"/>
      <c r="I10589" s="615"/>
    </row>
    <row r="10590" spans="1:9" ht="15" x14ac:dyDescent="0.25">
      <c r="A10590" s="609" t="str">
        <f t="shared" si="165"/>
        <v>1902</v>
      </c>
      <c r="B10590">
        <v>1902</v>
      </c>
      <c r="C10590" t="s">
        <v>25016</v>
      </c>
      <c r="D10590" t="s">
        <v>8781</v>
      </c>
      <c r="E10590" s="363" t="s">
        <v>18064</v>
      </c>
      <c r="F10590"/>
      <c r="G10590"/>
      <c r="H10590"/>
      <c r="I10590" s="615"/>
    </row>
    <row r="10591" spans="1:9" ht="15" x14ac:dyDescent="0.25">
      <c r="A10591" s="609" t="str">
        <f t="shared" si="165"/>
        <v>1901</v>
      </c>
      <c r="B10591">
        <v>1901</v>
      </c>
      <c r="C10591" t="s">
        <v>25017</v>
      </c>
      <c r="D10591" t="s">
        <v>8781</v>
      </c>
      <c r="E10591" s="363" t="s">
        <v>9033</v>
      </c>
      <c r="F10591"/>
      <c r="G10591"/>
      <c r="H10591"/>
      <c r="I10591" s="615"/>
    </row>
    <row r="10592" spans="1:9" ht="15" x14ac:dyDescent="0.25">
      <c r="A10592" s="609" t="str">
        <f t="shared" si="165"/>
        <v>1892</v>
      </c>
      <c r="B10592">
        <v>1892</v>
      </c>
      <c r="C10592" t="s">
        <v>25018</v>
      </c>
      <c r="D10592" t="s">
        <v>8781</v>
      </c>
      <c r="E10592" s="363" t="s">
        <v>9607</v>
      </c>
      <c r="F10592"/>
      <c r="G10592"/>
      <c r="H10592"/>
      <c r="I10592" s="615"/>
    </row>
    <row r="10593" spans="1:9" ht="15" x14ac:dyDescent="0.25">
      <c r="A10593" s="609" t="str">
        <f t="shared" si="165"/>
        <v>1907</v>
      </c>
      <c r="B10593">
        <v>1907</v>
      </c>
      <c r="C10593" t="s">
        <v>25019</v>
      </c>
      <c r="D10593" t="s">
        <v>8781</v>
      </c>
      <c r="E10593" s="363" t="s">
        <v>8851</v>
      </c>
      <c r="F10593"/>
      <c r="G10593"/>
      <c r="H10593"/>
      <c r="I10593" s="615"/>
    </row>
    <row r="10594" spans="1:9" ht="15" x14ac:dyDescent="0.25">
      <c r="A10594" s="609" t="str">
        <f t="shared" si="165"/>
        <v>1894</v>
      </c>
      <c r="B10594">
        <v>1894</v>
      </c>
      <c r="C10594" t="s">
        <v>25020</v>
      </c>
      <c r="D10594" t="s">
        <v>8781</v>
      </c>
      <c r="E10594" s="363" t="s">
        <v>11496</v>
      </c>
      <c r="F10594"/>
      <c r="G10594"/>
      <c r="H10594"/>
      <c r="I10594" s="615"/>
    </row>
    <row r="10595" spans="1:9" ht="15" x14ac:dyDescent="0.25">
      <c r="A10595" s="609" t="str">
        <f t="shared" si="165"/>
        <v>1891</v>
      </c>
      <c r="B10595">
        <v>1891</v>
      </c>
      <c r="C10595" t="s">
        <v>25021</v>
      </c>
      <c r="D10595" t="s">
        <v>8781</v>
      </c>
      <c r="E10595" s="363" t="s">
        <v>8870</v>
      </c>
      <c r="F10595"/>
      <c r="G10595"/>
      <c r="H10595"/>
      <c r="I10595" s="615"/>
    </row>
    <row r="10596" spans="1:9" ht="15" x14ac:dyDescent="0.25">
      <c r="A10596" s="609" t="str">
        <f t="shared" si="165"/>
        <v>1896</v>
      </c>
      <c r="B10596">
        <v>1896</v>
      </c>
      <c r="C10596" t="s">
        <v>25022</v>
      </c>
      <c r="D10596" t="s">
        <v>8781</v>
      </c>
      <c r="E10596" s="363" t="s">
        <v>25023</v>
      </c>
      <c r="F10596"/>
      <c r="G10596"/>
      <c r="H10596"/>
      <c r="I10596" s="615"/>
    </row>
    <row r="10597" spans="1:9" ht="15" x14ac:dyDescent="0.25">
      <c r="A10597" s="609" t="str">
        <f t="shared" si="165"/>
        <v>1895</v>
      </c>
      <c r="B10597">
        <v>1895</v>
      </c>
      <c r="C10597" t="s">
        <v>25024</v>
      </c>
      <c r="D10597" t="s">
        <v>8781</v>
      </c>
      <c r="E10597" s="363" t="s">
        <v>25025</v>
      </c>
      <c r="F10597"/>
      <c r="G10597"/>
      <c r="H10597"/>
      <c r="I10597" s="615"/>
    </row>
    <row r="10598" spans="1:9" ht="15" x14ac:dyDescent="0.25">
      <c r="A10598" s="609" t="str">
        <f t="shared" si="165"/>
        <v>2641</v>
      </c>
      <c r="B10598">
        <v>2641</v>
      </c>
      <c r="C10598" t="s">
        <v>25026</v>
      </c>
      <c r="D10598" t="s">
        <v>8781</v>
      </c>
      <c r="E10598" s="363" t="s">
        <v>11202</v>
      </c>
      <c r="F10598"/>
      <c r="G10598"/>
      <c r="H10598"/>
      <c r="I10598" s="615"/>
    </row>
    <row r="10599" spans="1:9" ht="15" x14ac:dyDescent="0.25">
      <c r="A10599" s="609" t="str">
        <f t="shared" si="165"/>
        <v>2636</v>
      </c>
      <c r="B10599">
        <v>2636</v>
      </c>
      <c r="C10599" t="s">
        <v>25027</v>
      </c>
      <c r="D10599" t="s">
        <v>8781</v>
      </c>
      <c r="E10599" s="363" t="s">
        <v>10029</v>
      </c>
      <c r="F10599"/>
      <c r="G10599"/>
      <c r="H10599"/>
      <c r="I10599" s="615"/>
    </row>
    <row r="10600" spans="1:9" ht="15" x14ac:dyDescent="0.25">
      <c r="A10600" s="609" t="str">
        <f t="shared" si="165"/>
        <v>2637</v>
      </c>
      <c r="B10600">
        <v>2637</v>
      </c>
      <c r="C10600" t="s">
        <v>25028</v>
      </c>
      <c r="D10600" t="s">
        <v>8781</v>
      </c>
      <c r="E10600" s="363" t="s">
        <v>11573</v>
      </c>
      <c r="F10600"/>
      <c r="G10600"/>
      <c r="H10600"/>
      <c r="I10600" s="615"/>
    </row>
    <row r="10601" spans="1:9" ht="15" x14ac:dyDescent="0.25">
      <c r="A10601" s="609" t="str">
        <f t="shared" si="165"/>
        <v>2638</v>
      </c>
      <c r="B10601">
        <v>2638</v>
      </c>
      <c r="C10601" t="s">
        <v>25029</v>
      </c>
      <c r="D10601" t="s">
        <v>8781</v>
      </c>
      <c r="E10601" s="363" t="s">
        <v>10304</v>
      </c>
      <c r="F10601"/>
      <c r="G10601"/>
      <c r="H10601"/>
      <c r="I10601" s="615"/>
    </row>
    <row r="10602" spans="1:9" ht="15" x14ac:dyDescent="0.25">
      <c r="A10602" s="609" t="str">
        <f t="shared" si="165"/>
        <v>2639</v>
      </c>
      <c r="B10602">
        <v>2639</v>
      </c>
      <c r="C10602" t="s">
        <v>25030</v>
      </c>
      <c r="D10602" t="s">
        <v>8781</v>
      </c>
      <c r="E10602" s="363" t="s">
        <v>13098</v>
      </c>
      <c r="F10602"/>
      <c r="G10602"/>
      <c r="H10602"/>
      <c r="I10602" s="615"/>
    </row>
    <row r="10603" spans="1:9" ht="15" x14ac:dyDescent="0.25">
      <c r="A10603" s="609" t="str">
        <f t="shared" si="165"/>
        <v>2644</v>
      </c>
      <c r="B10603">
        <v>2644</v>
      </c>
      <c r="C10603" t="s">
        <v>25031</v>
      </c>
      <c r="D10603" t="s">
        <v>8781</v>
      </c>
      <c r="E10603" s="363" t="s">
        <v>24993</v>
      </c>
      <c r="F10603"/>
      <c r="G10603"/>
      <c r="H10603"/>
      <c r="I10603" s="615"/>
    </row>
    <row r="10604" spans="1:9" ht="15" x14ac:dyDescent="0.25">
      <c r="A10604" s="609" t="str">
        <f t="shared" si="165"/>
        <v>2643</v>
      </c>
      <c r="B10604">
        <v>2643</v>
      </c>
      <c r="C10604" t="s">
        <v>25032</v>
      </c>
      <c r="D10604" t="s">
        <v>8781</v>
      </c>
      <c r="E10604" s="363" t="s">
        <v>9612</v>
      </c>
      <c r="F10604"/>
      <c r="G10604"/>
      <c r="H10604"/>
      <c r="I10604" s="615"/>
    </row>
    <row r="10605" spans="1:9" ht="15" x14ac:dyDescent="0.25">
      <c r="A10605" s="609" t="str">
        <f t="shared" si="165"/>
        <v>2640</v>
      </c>
      <c r="B10605">
        <v>2640</v>
      </c>
      <c r="C10605" t="s">
        <v>25033</v>
      </c>
      <c r="D10605" t="s">
        <v>8781</v>
      </c>
      <c r="E10605" s="363" t="s">
        <v>18318</v>
      </c>
      <c r="F10605"/>
      <c r="G10605"/>
      <c r="H10605"/>
      <c r="I10605" s="615"/>
    </row>
    <row r="10606" spans="1:9" ht="15" x14ac:dyDescent="0.25">
      <c r="A10606" s="609" t="str">
        <f t="shared" si="165"/>
        <v>2642</v>
      </c>
      <c r="B10606">
        <v>2642</v>
      </c>
      <c r="C10606" t="s">
        <v>25034</v>
      </c>
      <c r="D10606" t="s">
        <v>8781</v>
      </c>
      <c r="E10606" s="363" t="s">
        <v>17896</v>
      </c>
      <c r="F10606"/>
      <c r="G10606"/>
      <c r="H10606"/>
      <c r="I10606" s="615"/>
    </row>
    <row r="10607" spans="1:9" ht="15" x14ac:dyDescent="0.25">
      <c r="A10607" s="609" t="str">
        <f t="shared" si="165"/>
        <v>38943</v>
      </c>
      <c r="B10607">
        <v>38943</v>
      </c>
      <c r="C10607" t="s">
        <v>25035</v>
      </c>
      <c r="D10607" t="s">
        <v>8781</v>
      </c>
      <c r="E10607" s="363" t="s">
        <v>18090</v>
      </c>
      <c r="F10607"/>
      <c r="G10607"/>
      <c r="H10607"/>
      <c r="I10607" s="615"/>
    </row>
    <row r="10608" spans="1:9" ht="15" x14ac:dyDescent="0.25">
      <c r="A10608" s="609" t="str">
        <f t="shared" ref="A10608:A10671" si="166">IF(ISERROR(SEARCH("/",B10608)=6),TRIM(CLEAN(B10608)),IF(SEARCH("/",B10608)=6,IF(LEN(TRIM(CLEAN(B10608)))=7,LEFT(TRIM(CLEAN(B10608)),6)&amp;"00"&amp;RIGHT(TRIM(CLEAN(B10608)),1),LEFT(TRIM(CLEAN(B10608)),6)&amp;"0"&amp;RIGHT(TRIM(CLEAN(B10608)),2)),TRIM(CLEAN(B10608))))</f>
        <v>38944</v>
      </c>
      <c r="B10608">
        <v>38944</v>
      </c>
      <c r="C10608" t="s">
        <v>25036</v>
      </c>
      <c r="D10608" t="s">
        <v>8781</v>
      </c>
      <c r="E10608" s="363" t="s">
        <v>9390</v>
      </c>
      <c r="F10608"/>
      <c r="G10608"/>
      <c r="H10608"/>
      <c r="I10608" s="615"/>
    </row>
    <row r="10609" spans="1:9" ht="15" x14ac:dyDescent="0.25">
      <c r="A10609" s="609" t="str">
        <f t="shared" si="166"/>
        <v>38945</v>
      </c>
      <c r="B10609">
        <v>38945</v>
      </c>
      <c r="C10609" t="s">
        <v>25037</v>
      </c>
      <c r="D10609" t="s">
        <v>8781</v>
      </c>
      <c r="E10609" s="363" t="s">
        <v>19634</v>
      </c>
      <c r="F10609"/>
      <c r="G10609"/>
      <c r="H10609"/>
      <c r="I10609" s="615"/>
    </row>
    <row r="10610" spans="1:9" ht="15" x14ac:dyDescent="0.25">
      <c r="A10610" s="609" t="str">
        <f t="shared" si="166"/>
        <v>38946</v>
      </c>
      <c r="B10610">
        <v>38946</v>
      </c>
      <c r="C10610" t="s">
        <v>25038</v>
      </c>
      <c r="D10610" t="s">
        <v>8781</v>
      </c>
      <c r="E10610" s="363" t="s">
        <v>18035</v>
      </c>
      <c r="F10610"/>
      <c r="G10610"/>
      <c r="H10610"/>
      <c r="I10610" s="615"/>
    </row>
    <row r="10611" spans="1:9" ht="15" x14ac:dyDescent="0.25">
      <c r="A10611" s="609" t="str">
        <f t="shared" si="166"/>
        <v>39308</v>
      </c>
      <c r="B10611">
        <v>39308</v>
      </c>
      <c r="C10611" t="s">
        <v>25039</v>
      </c>
      <c r="D10611" t="s">
        <v>8781</v>
      </c>
      <c r="E10611" s="363" t="s">
        <v>10172</v>
      </c>
      <c r="F10611"/>
      <c r="G10611"/>
      <c r="H10611"/>
      <c r="I10611" s="615"/>
    </row>
    <row r="10612" spans="1:9" ht="15" x14ac:dyDescent="0.25">
      <c r="A10612" s="609" t="str">
        <f t="shared" si="166"/>
        <v>39309</v>
      </c>
      <c r="B10612">
        <v>39309</v>
      </c>
      <c r="C10612" t="s">
        <v>25040</v>
      </c>
      <c r="D10612" t="s">
        <v>8781</v>
      </c>
      <c r="E10612" s="363" t="s">
        <v>10067</v>
      </c>
      <c r="F10612"/>
      <c r="G10612"/>
      <c r="H10612"/>
      <c r="I10612" s="615"/>
    </row>
    <row r="10613" spans="1:9" ht="15" x14ac:dyDescent="0.25">
      <c r="A10613" s="609" t="str">
        <f t="shared" si="166"/>
        <v>39310</v>
      </c>
      <c r="B10613">
        <v>39310</v>
      </c>
      <c r="C10613" t="s">
        <v>25041</v>
      </c>
      <c r="D10613" t="s">
        <v>8781</v>
      </c>
      <c r="E10613" s="363" t="s">
        <v>21927</v>
      </c>
      <c r="F10613"/>
      <c r="G10613"/>
      <c r="H10613"/>
      <c r="I10613" s="615"/>
    </row>
    <row r="10614" spans="1:9" ht="15" x14ac:dyDescent="0.25">
      <c r="A10614" s="609" t="str">
        <f t="shared" si="166"/>
        <v>39311</v>
      </c>
      <c r="B10614">
        <v>39311</v>
      </c>
      <c r="C10614" t="s">
        <v>25042</v>
      </c>
      <c r="D10614" t="s">
        <v>8781</v>
      </c>
      <c r="E10614" s="363" t="s">
        <v>25043</v>
      </c>
      <c r="F10614"/>
      <c r="G10614"/>
      <c r="H10614"/>
      <c r="I10614" s="615"/>
    </row>
    <row r="10615" spans="1:9" ht="15" x14ac:dyDescent="0.25">
      <c r="A10615" s="609" t="str">
        <f t="shared" si="166"/>
        <v>39855</v>
      </c>
      <c r="B10615">
        <v>39855</v>
      </c>
      <c r="C10615" t="s">
        <v>25044</v>
      </c>
      <c r="D10615" t="s">
        <v>8781</v>
      </c>
      <c r="E10615" s="363" t="s">
        <v>9816</v>
      </c>
      <c r="F10615"/>
      <c r="G10615"/>
      <c r="H10615"/>
      <c r="I10615" s="615"/>
    </row>
    <row r="10616" spans="1:9" ht="15" x14ac:dyDescent="0.25">
      <c r="A10616" s="609" t="str">
        <f t="shared" si="166"/>
        <v>39856</v>
      </c>
      <c r="B10616">
        <v>39856</v>
      </c>
      <c r="C10616" t="s">
        <v>25045</v>
      </c>
      <c r="D10616" t="s">
        <v>8781</v>
      </c>
      <c r="E10616" s="363" t="s">
        <v>9927</v>
      </c>
      <c r="F10616"/>
      <c r="G10616"/>
      <c r="H10616"/>
      <c r="I10616" s="615"/>
    </row>
    <row r="10617" spans="1:9" ht="15" x14ac:dyDescent="0.25">
      <c r="A10617" s="609" t="str">
        <f t="shared" si="166"/>
        <v>39857</v>
      </c>
      <c r="B10617">
        <v>39857</v>
      </c>
      <c r="C10617" t="s">
        <v>25046</v>
      </c>
      <c r="D10617" t="s">
        <v>8781</v>
      </c>
      <c r="E10617" s="363" t="s">
        <v>18260</v>
      </c>
      <c r="F10617"/>
      <c r="G10617"/>
      <c r="H10617"/>
      <c r="I10617" s="615"/>
    </row>
    <row r="10618" spans="1:9" ht="15" x14ac:dyDescent="0.25">
      <c r="A10618" s="609" t="str">
        <f t="shared" si="166"/>
        <v>39858</v>
      </c>
      <c r="B10618">
        <v>39858</v>
      </c>
      <c r="C10618" t="s">
        <v>25047</v>
      </c>
      <c r="D10618" t="s">
        <v>8781</v>
      </c>
      <c r="E10618" s="363" t="s">
        <v>11364</v>
      </c>
      <c r="F10618"/>
      <c r="G10618"/>
      <c r="H10618"/>
      <c r="I10618" s="615"/>
    </row>
    <row r="10619" spans="1:9" ht="15" x14ac:dyDescent="0.25">
      <c r="A10619" s="609" t="str">
        <f t="shared" si="166"/>
        <v>39859</v>
      </c>
      <c r="B10619">
        <v>39859</v>
      </c>
      <c r="C10619" t="s">
        <v>25048</v>
      </c>
      <c r="D10619" t="s">
        <v>8781</v>
      </c>
      <c r="E10619" s="363" t="s">
        <v>10436</v>
      </c>
      <c r="F10619"/>
      <c r="G10619"/>
      <c r="H10619"/>
      <c r="I10619" s="615"/>
    </row>
    <row r="10620" spans="1:9" ht="15" x14ac:dyDescent="0.25">
      <c r="A10620" s="609" t="str">
        <f t="shared" si="166"/>
        <v>39860</v>
      </c>
      <c r="B10620">
        <v>39860</v>
      </c>
      <c r="C10620" t="s">
        <v>25049</v>
      </c>
      <c r="D10620" t="s">
        <v>8781</v>
      </c>
      <c r="E10620" s="363" t="s">
        <v>18633</v>
      </c>
      <c r="F10620"/>
      <c r="G10620"/>
      <c r="H10620"/>
      <c r="I10620" s="615"/>
    </row>
    <row r="10621" spans="1:9" ht="15" x14ac:dyDescent="0.25">
      <c r="A10621" s="609" t="str">
        <f t="shared" si="166"/>
        <v>39861</v>
      </c>
      <c r="B10621">
        <v>39861</v>
      </c>
      <c r="C10621" t="s">
        <v>25050</v>
      </c>
      <c r="D10621" t="s">
        <v>8781</v>
      </c>
      <c r="E10621" s="363" t="s">
        <v>18625</v>
      </c>
      <c r="F10621"/>
      <c r="G10621"/>
      <c r="H10621"/>
      <c r="I10621" s="615"/>
    </row>
    <row r="10622" spans="1:9" ht="15" x14ac:dyDescent="0.25">
      <c r="A10622" s="609" t="str">
        <f t="shared" si="166"/>
        <v>38447</v>
      </c>
      <c r="B10622">
        <v>38447</v>
      </c>
      <c r="C10622" t="s">
        <v>25051</v>
      </c>
      <c r="D10622" t="s">
        <v>8781</v>
      </c>
      <c r="E10622" s="363" t="s">
        <v>25052</v>
      </c>
      <c r="F10622"/>
      <c r="G10622"/>
      <c r="H10622"/>
      <c r="I10622" s="615"/>
    </row>
    <row r="10623" spans="1:9" ht="15" x14ac:dyDescent="0.25">
      <c r="A10623" s="609" t="str">
        <f t="shared" si="166"/>
        <v>36320</v>
      </c>
      <c r="B10623">
        <v>36320</v>
      </c>
      <c r="C10623" t="s">
        <v>25053</v>
      </c>
      <c r="D10623" t="s">
        <v>8781</v>
      </c>
      <c r="E10623" s="363" t="s">
        <v>9338</v>
      </c>
      <c r="F10623"/>
      <c r="G10623"/>
      <c r="H10623"/>
      <c r="I10623" s="615"/>
    </row>
    <row r="10624" spans="1:9" ht="15" x14ac:dyDescent="0.25">
      <c r="A10624" s="609" t="str">
        <f t="shared" si="166"/>
        <v>36324</v>
      </c>
      <c r="B10624">
        <v>36324</v>
      </c>
      <c r="C10624" t="s">
        <v>25054</v>
      </c>
      <c r="D10624" t="s">
        <v>8781</v>
      </c>
      <c r="E10624" s="363" t="s">
        <v>9812</v>
      </c>
      <c r="F10624"/>
      <c r="G10624"/>
      <c r="H10624"/>
      <c r="I10624" s="615"/>
    </row>
    <row r="10625" spans="1:9" ht="15" x14ac:dyDescent="0.25">
      <c r="A10625" s="609" t="str">
        <f t="shared" si="166"/>
        <v>38441</v>
      </c>
      <c r="B10625">
        <v>38441</v>
      </c>
      <c r="C10625" t="s">
        <v>25055</v>
      </c>
      <c r="D10625" t="s">
        <v>8781</v>
      </c>
      <c r="E10625" s="363" t="s">
        <v>9082</v>
      </c>
      <c r="F10625"/>
      <c r="G10625"/>
      <c r="H10625"/>
      <c r="I10625" s="615"/>
    </row>
    <row r="10626" spans="1:9" ht="15" x14ac:dyDescent="0.25">
      <c r="A10626" s="609" t="str">
        <f t="shared" si="166"/>
        <v>38442</v>
      </c>
      <c r="B10626">
        <v>38442</v>
      </c>
      <c r="C10626" t="s">
        <v>25056</v>
      </c>
      <c r="D10626" t="s">
        <v>8781</v>
      </c>
      <c r="E10626" s="363" t="s">
        <v>9174</v>
      </c>
      <c r="F10626"/>
      <c r="G10626"/>
      <c r="H10626"/>
      <c r="I10626" s="615"/>
    </row>
    <row r="10627" spans="1:9" ht="15" x14ac:dyDescent="0.25">
      <c r="A10627" s="609" t="str">
        <f t="shared" si="166"/>
        <v>38443</v>
      </c>
      <c r="B10627">
        <v>38443</v>
      </c>
      <c r="C10627" t="s">
        <v>25057</v>
      </c>
      <c r="D10627" t="s">
        <v>8781</v>
      </c>
      <c r="E10627" s="363" t="s">
        <v>18005</v>
      </c>
      <c r="F10627"/>
      <c r="G10627"/>
      <c r="H10627"/>
      <c r="I10627" s="615"/>
    </row>
    <row r="10628" spans="1:9" ht="15" x14ac:dyDescent="0.25">
      <c r="A10628" s="609" t="str">
        <f t="shared" si="166"/>
        <v>38444</v>
      </c>
      <c r="B10628">
        <v>38444</v>
      </c>
      <c r="C10628" t="s">
        <v>25058</v>
      </c>
      <c r="D10628" t="s">
        <v>8781</v>
      </c>
      <c r="E10628" s="363" t="s">
        <v>14454</v>
      </c>
      <c r="F10628"/>
      <c r="G10628"/>
      <c r="H10628"/>
      <c r="I10628" s="615"/>
    </row>
    <row r="10629" spans="1:9" ht="15" x14ac:dyDescent="0.25">
      <c r="A10629" s="609" t="str">
        <f t="shared" si="166"/>
        <v>38445</v>
      </c>
      <c r="B10629">
        <v>38445</v>
      </c>
      <c r="C10629" t="s">
        <v>25059</v>
      </c>
      <c r="D10629" t="s">
        <v>8781</v>
      </c>
      <c r="E10629" s="363" t="s">
        <v>23108</v>
      </c>
      <c r="F10629"/>
      <c r="G10629"/>
      <c r="H10629"/>
      <c r="I10629" s="615"/>
    </row>
    <row r="10630" spans="1:9" ht="15" x14ac:dyDescent="0.25">
      <c r="A10630" s="609" t="str">
        <f t="shared" si="166"/>
        <v>38446</v>
      </c>
      <c r="B10630">
        <v>38446</v>
      </c>
      <c r="C10630" t="s">
        <v>25060</v>
      </c>
      <c r="D10630" t="s">
        <v>8781</v>
      </c>
      <c r="E10630" s="363" t="s">
        <v>16078</v>
      </c>
      <c r="F10630"/>
      <c r="G10630"/>
      <c r="H10630"/>
      <c r="I10630" s="615"/>
    </row>
    <row r="10631" spans="1:9" ht="15" x14ac:dyDescent="0.25">
      <c r="A10631" s="609" t="str">
        <f t="shared" si="166"/>
        <v>3867</v>
      </c>
      <c r="B10631">
        <v>3867</v>
      </c>
      <c r="C10631" t="s">
        <v>25061</v>
      </c>
      <c r="D10631" t="s">
        <v>8781</v>
      </c>
      <c r="E10631" s="363" t="s">
        <v>16329</v>
      </c>
      <c r="F10631"/>
      <c r="G10631"/>
      <c r="H10631"/>
      <c r="I10631" s="615"/>
    </row>
    <row r="10632" spans="1:9" ht="15" x14ac:dyDescent="0.25">
      <c r="A10632" s="609" t="str">
        <f t="shared" si="166"/>
        <v>3861</v>
      </c>
      <c r="B10632">
        <v>3861</v>
      </c>
      <c r="C10632" t="s">
        <v>25062</v>
      </c>
      <c r="D10632" t="s">
        <v>8781</v>
      </c>
      <c r="E10632" s="363" t="s">
        <v>9713</v>
      </c>
      <c r="F10632"/>
      <c r="G10632"/>
      <c r="H10632"/>
      <c r="I10632" s="615"/>
    </row>
    <row r="10633" spans="1:9" ht="15" x14ac:dyDescent="0.25">
      <c r="A10633" s="609" t="str">
        <f t="shared" si="166"/>
        <v>3904</v>
      </c>
      <c r="B10633">
        <v>3904</v>
      </c>
      <c r="C10633" t="s">
        <v>25063</v>
      </c>
      <c r="D10633" t="s">
        <v>8781</v>
      </c>
      <c r="E10633" s="363" t="s">
        <v>18299</v>
      </c>
      <c r="F10633"/>
      <c r="G10633"/>
      <c r="H10633"/>
      <c r="I10633" s="615"/>
    </row>
    <row r="10634" spans="1:9" ht="15" x14ac:dyDescent="0.25">
      <c r="A10634" s="609" t="str">
        <f t="shared" si="166"/>
        <v>3903</v>
      </c>
      <c r="B10634">
        <v>3903</v>
      </c>
      <c r="C10634" t="s">
        <v>25064</v>
      </c>
      <c r="D10634" t="s">
        <v>8781</v>
      </c>
      <c r="E10634" s="363" t="s">
        <v>18910</v>
      </c>
      <c r="F10634"/>
      <c r="G10634"/>
      <c r="H10634"/>
      <c r="I10634" s="615"/>
    </row>
    <row r="10635" spans="1:9" ht="15" x14ac:dyDescent="0.25">
      <c r="A10635" s="609" t="str">
        <f t="shared" si="166"/>
        <v>3862</v>
      </c>
      <c r="B10635">
        <v>3862</v>
      </c>
      <c r="C10635" t="s">
        <v>25065</v>
      </c>
      <c r="D10635" t="s">
        <v>8781</v>
      </c>
      <c r="E10635" s="363" t="s">
        <v>14699</v>
      </c>
      <c r="F10635"/>
      <c r="G10635"/>
      <c r="H10635"/>
      <c r="I10635" s="615"/>
    </row>
    <row r="10636" spans="1:9" ht="15" x14ac:dyDescent="0.25">
      <c r="A10636" s="609" t="str">
        <f t="shared" si="166"/>
        <v>3863</v>
      </c>
      <c r="B10636">
        <v>3863</v>
      </c>
      <c r="C10636" t="s">
        <v>25066</v>
      </c>
      <c r="D10636" t="s">
        <v>8781</v>
      </c>
      <c r="E10636" s="363" t="s">
        <v>15157</v>
      </c>
      <c r="F10636"/>
      <c r="G10636"/>
      <c r="H10636"/>
      <c r="I10636" s="615"/>
    </row>
    <row r="10637" spans="1:9" ht="15" x14ac:dyDescent="0.25">
      <c r="A10637" s="609" t="str">
        <f t="shared" si="166"/>
        <v>3864</v>
      </c>
      <c r="B10637">
        <v>3864</v>
      </c>
      <c r="C10637" t="s">
        <v>25067</v>
      </c>
      <c r="D10637" t="s">
        <v>8781</v>
      </c>
      <c r="E10637" s="363" t="s">
        <v>18463</v>
      </c>
      <c r="F10637"/>
      <c r="G10637"/>
      <c r="H10637"/>
      <c r="I10637" s="615"/>
    </row>
    <row r="10638" spans="1:9" ht="15" x14ac:dyDescent="0.25">
      <c r="A10638" s="609" t="str">
        <f t="shared" si="166"/>
        <v>3865</v>
      </c>
      <c r="B10638">
        <v>3865</v>
      </c>
      <c r="C10638" t="s">
        <v>25068</v>
      </c>
      <c r="D10638" t="s">
        <v>8781</v>
      </c>
      <c r="E10638" s="363" t="s">
        <v>18907</v>
      </c>
      <c r="F10638"/>
      <c r="G10638"/>
      <c r="H10638"/>
      <c r="I10638" s="615"/>
    </row>
    <row r="10639" spans="1:9" ht="15" x14ac:dyDescent="0.25">
      <c r="A10639" s="609" t="str">
        <f t="shared" si="166"/>
        <v>3866</v>
      </c>
      <c r="B10639">
        <v>3866</v>
      </c>
      <c r="C10639" t="s">
        <v>25069</v>
      </c>
      <c r="D10639" t="s">
        <v>8781</v>
      </c>
      <c r="E10639" s="363" t="s">
        <v>25070</v>
      </c>
      <c r="F10639"/>
      <c r="G10639"/>
      <c r="H10639"/>
      <c r="I10639" s="615"/>
    </row>
    <row r="10640" spans="1:9" ht="15" x14ac:dyDescent="0.25">
      <c r="A10640" s="609" t="str">
        <f t="shared" si="166"/>
        <v>3902</v>
      </c>
      <c r="B10640">
        <v>3902</v>
      </c>
      <c r="C10640" t="s">
        <v>25071</v>
      </c>
      <c r="D10640" t="s">
        <v>8781</v>
      </c>
      <c r="E10640" s="363" t="s">
        <v>25072</v>
      </c>
      <c r="F10640"/>
      <c r="G10640"/>
      <c r="H10640"/>
      <c r="I10640" s="615"/>
    </row>
    <row r="10641" spans="1:9" ht="15" x14ac:dyDescent="0.25">
      <c r="A10641" s="609" t="str">
        <f t="shared" si="166"/>
        <v>3878</v>
      </c>
      <c r="B10641">
        <v>3878</v>
      </c>
      <c r="C10641" t="s">
        <v>25073</v>
      </c>
      <c r="D10641" t="s">
        <v>8781</v>
      </c>
      <c r="E10641" s="363" t="s">
        <v>9386</v>
      </c>
      <c r="F10641"/>
      <c r="G10641"/>
      <c r="H10641"/>
      <c r="I10641" s="615"/>
    </row>
    <row r="10642" spans="1:9" ht="15" x14ac:dyDescent="0.25">
      <c r="A10642" s="609" t="str">
        <f t="shared" si="166"/>
        <v>3877</v>
      </c>
      <c r="B10642">
        <v>3877</v>
      </c>
      <c r="C10642" t="s">
        <v>25074</v>
      </c>
      <c r="D10642" t="s">
        <v>8781</v>
      </c>
      <c r="E10642" s="363" t="s">
        <v>16447</v>
      </c>
      <c r="F10642"/>
      <c r="G10642"/>
      <c r="H10642"/>
      <c r="I10642" s="615"/>
    </row>
    <row r="10643" spans="1:9" ht="15" x14ac:dyDescent="0.25">
      <c r="A10643" s="609" t="str">
        <f t="shared" si="166"/>
        <v>3879</v>
      </c>
      <c r="B10643">
        <v>3879</v>
      </c>
      <c r="C10643" t="s">
        <v>25075</v>
      </c>
      <c r="D10643" t="s">
        <v>8781</v>
      </c>
      <c r="E10643" s="363" t="s">
        <v>18018</v>
      </c>
      <c r="F10643"/>
      <c r="G10643"/>
      <c r="H10643"/>
      <c r="I10643" s="615"/>
    </row>
    <row r="10644" spans="1:9" ht="15" x14ac:dyDescent="0.25">
      <c r="A10644" s="609" t="str">
        <f t="shared" si="166"/>
        <v>3880</v>
      </c>
      <c r="B10644">
        <v>3880</v>
      </c>
      <c r="C10644" t="s">
        <v>25076</v>
      </c>
      <c r="D10644" t="s">
        <v>8781</v>
      </c>
      <c r="E10644" s="363" t="s">
        <v>14458</v>
      </c>
      <c r="F10644"/>
      <c r="G10644"/>
      <c r="H10644"/>
      <c r="I10644" s="615"/>
    </row>
    <row r="10645" spans="1:9" ht="15" x14ac:dyDescent="0.25">
      <c r="A10645" s="609" t="str">
        <f t="shared" si="166"/>
        <v>12892</v>
      </c>
      <c r="B10645">
        <v>12892</v>
      </c>
      <c r="C10645" t="s">
        <v>25077</v>
      </c>
      <c r="D10645" t="s">
        <v>9014</v>
      </c>
      <c r="E10645" s="363" t="s">
        <v>9399</v>
      </c>
      <c r="F10645"/>
      <c r="G10645"/>
      <c r="H10645"/>
      <c r="I10645" s="615"/>
    </row>
    <row r="10646" spans="1:9" ht="15" x14ac:dyDescent="0.25">
      <c r="A10646" s="609" t="str">
        <f t="shared" si="166"/>
        <v>3883</v>
      </c>
      <c r="B10646">
        <v>3883</v>
      </c>
      <c r="C10646" t="s">
        <v>25078</v>
      </c>
      <c r="D10646" t="s">
        <v>8781</v>
      </c>
      <c r="E10646" s="363" t="s">
        <v>9817</v>
      </c>
      <c r="F10646"/>
      <c r="G10646"/>
      <c r="H10646"/>
      <c r="I10646" s="615"/>
    </row>
    <row r="10647" spans="1:9" ht="15" x14ac:dyDescent="0.25">
      <c r="A10647" s="609" t="str">
        <f t="shared" si="166"/>
        <v>3876</v>
      </c>
      <c r="B10647">
        <v>3876</v>
      </c>
      <c r="C10647" t="s">
        <v>25079</v>
      </c>
      <c r="D10647" t="s">
        <v>8781</v>
      </c>
      <c r="E10647" s="363" t="s">
        <v>9831</v>
      </c>
      <c r="F10647"/>
      <c r="G10647"/>
      <c r="H10647"/>
      <c r="I10647" s="615"/>
    </row>
    <row r="10648" spans="1:9" ht="15" x14ac:dyDescent="0.25">
      <c r="A10648" s="609" t="str">
        <f t="shared" si="166"/>
        <v>3884</v>
      </c>
      <c r="B10648">
        <v>3884</v>
      </c>
      <c r="C10648" t="s">
        <v>25080</v>
      </c>
      <c r="D10648" t="s">
        <v>8781</v>
      </c>
      <c r="E10648" s="363" t="s">
        <v>9037</v>
      </c>
      <c r="F10648"/>
      <c r="G10648"/>
      <c r="H10648"/>
      <c r="I10648" s="615"/>
    </row>
    <row r="10649" spans="1:9" ht="15" x14ac:dyDescent="0.25">
      <c r="A10649" s="609" t="str">
        <f t="shared" si="166"/>
        <v>3837</v>
      </c>
      <c r="B10649">
        <v>3837</v>
      </c>
      <c r="C10649" t="s">
        <v>25081</v>
      </c>
      <c r="D10649" t="s">
        <v>8781</v>
      </c>
      <c r="E10649" s="363" t="s">
        <v>15203</v>
      </c>
      <c r="F10649"/>
      <c r="G10649"/>
      <c r="H10649"/>
      <c r="I10649" s="615"/>
    </row>
    <row r="10650" spans="1:9" ht="15" x14ac:dyDescent="0.25">
      <c r="A10650" s="609" t="str">
        <f t="shared" si="166"/>
        <v>3845</v>
      </c>
      <c r="B10650">
        <v>3845</v>
      </c>
      <c r="C10650" t="s">
        <v>25082</v>
      </c>
      <c r="D10650" t="s">
        <v>8781</v>
      </c>
      <c r="E10650" s="363" t="s">
        <v>25083</v>
      </c>
      <c r="F10650"/>
      <c r="G10650"/>
      <c r="H10650"/>
      <c r="I10650" s="615"/>
    </row>
    <row r="10651" spans="1:9" ht="15" x14ac:dyDescent="0.25">
      <c r="A10651" s="609" t="str">
        <f t="shared" si="166"/>
        <v>11045</v>
      </c>
      <c r="B10651">
        <v>11045</v>
      </c>
      <c r="C10651" t="s">
        <v>25084</v>
      </c>
      <c r="D10651" t="s">
        <v>8781</v>
      </c>
      <c r="E10651" s="363" t="s">
        <v>10315</v>
      </c>
      <c r="F10651"/>
      <c r="G10651"/>
      <c r="H10651"/>
      <c r="I10651" s="615"/>
    </row>
    <row r="10652" spans="1:9" ht="15" x14ac:dyDescent="0.25">
      <c r="A10652" s="609" t="str">
        <f t="shared" si="166"/>
        <v>20170</v>
      </c>
      <c r="B10652">
        <v>20170</v>
      </c>
      <c r="C10652" t="s">
        <v>25085</v>
      </c>
      <c r="D10652" t="s">
        <v>8781</v>
      </c>
      <c r="E10652" s="363" t="s">
        <v>17933</v>
      </c>
      <c r="F10652"/>
      <c r="G10652"/>
      <c r="H10652"/>
      <c r="I10652" s="615"/>
    </row>
    <row r="10653" spans="1:9" ht="15" x14ac:dyDescent="0.25">
      <c r="A10653" s="609" t="str">
        <f t="shared" si="166"/>
        <v>20171</v>
      </c>
      <c r="B10653">
        <v>20171</v>
      </c>
      <c r="C10653" t="s">
        <v>25086</v>
      </c>
      <c r="D10653" t="s">
        <v>8781</v>
      </c>
      <c r="E10653" s="363" t="s">
        <v>25087</v>
      </c>
      <c r="F10653"/>
      <c r="G10653"/>
      <c r="H10653"/>
      <c r="I10653" s="615"/>
    </row>
    <row r="10654" spans="1:9" ht="15" x14ac:dyDescent="0.25">
      <c r="A10654" s="609" t="str">
        <f t="shared" si="166"/>
        <v>20167</v>
      </c>
      <c r="B10654">
        <v>20167</v>
      </c>
      <c r="C10654" t="s">
        <v>25088</v>
      </c>
      <c r="D10654" t="s">
        <v>8781</v>
      </c>
      <c r="E10654" s="363" t="s">
        <v>9706</v>
      </c>
      <c r="F10654"/>
      <c r="G10654"/>
      <c r="H10654"/>
      <c r="I10654" s="615"/>
    </row>
    <row r="10655" spans="1:9" ht="15" x14ac:dyDescent="0.25">
      <c r="A10655" s="609" t="str">
        <f t="shared" si="166"/>
        <v>20168</v>
      </c>
      <c r="B10655">
        <v>20168</v>
      </c>
      <c r="C10655" t="s">
        <v>25089</v>
      </c>
      <c r="D10655" t="s">
        <v>8781</v>
      </c>
      <c r="E10655" s="363" t="s">
        <v>9007</v>
      </c>
      <c r="F10655"/>
      <c r="G10655"/>
      <c r="H10655"/>
      <c r="I10655" s="615"/>
    </row>
    <row r="10656" spans="1:9" ht="15" x14ac:dyDescent="0.25">
      <c r="A10656" s="609" t="str">
        <f t="shared" si="166"/>
        <v>20169</v>
      </c>
      <c r="B10656">
        <v>20169</v>
      </c>
      <c r="C10656" t="s">
        <v>25090</v>
      </c>
      <c r="D10656" t="s">
        <v>8781</v>
      </c>
      <c r="E10656" s="363" t="s">
        <v>9354</v>
      </c>
      <c r="F10656"/>
      <c r="G10656"/>
      <c r="H10656"/>
      <c r="I10656" s="615"/>
    </row>
    <row r="10657" spans="1:9" ht="15" x14ac:dyDescent="0.25">
      <c r="A10657" s="609" t="str">
        <f t="shared" si="166"/>
        <v>3899</v>
      </c>
      <c r="B10657">
        <v>3899</v>
      </c>
      <c r="C10657" t="s">
        <v>25091</v>
      </c>
      <c r="D10657" t="s">
        <v>8781</v>
      </c>
      <c r="E10657" s="363" t="s">
        <v>9188</v>
      </c>
      <c r="F10657"/>
      <c r="G10657"/>
      <c r="H10657"/>
      <c r="I10657" s="615"/>
    </row>
    <row r="10658" spans="1:9" ht="15" x14ac:dyDescent="0.25">
      <c r="A10658" s="609" t="str">
        <f t="shared" si="166"/>
        <v>38676</v>
      </c>
      <c r="B10658">
        <v>38676</v>
      </c>
      <c r="C10658" t="s">
        <v>25092</v>
      </c>
      <c r="D10658" t="s">
        <v>8781</v>
      </c>
      <c r="E10658" s="363" t="s">
        <v>25093</v>
      </c>
      <c r="F10658"/>
      <c r="G10658"/>
      <c r="H10658"/>
      <c r="I10658" s="615"/>
    </row>
    <row r="10659" spans="1:9" ht="15" x14ac:dyDescent="0.25">
      <c r="A10659" s="609" t="str">
        <f t="shared" si="166"/>
        <v>3897</v>
      </c>
      <c r="B10659">
        <v>3897</v>
      </c>
      <c r="C10659" t="s">
        <v>25094</v>
      </c>
      <c r="D10659" t="s">
        <v>8781</v>
      </c>
      <c r="E10659" s="363" t="s">
        <v>10097</v>
      </c>
      <c r="F10659"/>
      <c r="G10659"/>
      <c r="H10659"/>
      <c r="I10659" s="615"/>
    </row>
    <row r="10660" spans="1:9" ht="15" x14ac:dyDescent="0.25">
      <c r="A10660" s="609" t="str">
        <f t="shared" si="166"/>
        <v>3875</v>
      </c>
      <c r="B10660">
        <v>3875</v>
      </c>
      <c r="C10660" t="s">
        <v>25095</v>
      </c>
      <c r="D10660" t="s">
        <v>8781</v>
      </c>
      <c r="E10660" s="363" t="s">
        <v>8846</v>
      </c>
      <c r="F10660"/>
      <c r="G10660"/>
      <c r="H10660"/>
      <c r="I10660" s="615"/>
    </row>
    <row r="10661" spans="1:9" ht="15" x14ac:dyDescent="0.25">
      <c r="A10661" s="609" t="str">
        <f t="shared" si="166"/>
        <v>3898</v>
      </c>
      <c r="B10661">
        <v>3898</v>
      </c>
      <c r="C10661" t="s">
        <v>25096</v>
      </c>
      <c r="D10661" t="s">
        <v>8781</v>
      </c>
      <c r="E10661" s="363" t="s">
        <v>9274</v>
      </c>
      <c r="F10661"/>
      <c r="G10661"/>
      <c r="H10661"/>
      <c r="I10661" s="615"/>
    </row>
    <row r="10662" spans="1:9" ht="15" x14ac:dyDescent="0.25">
      <c r="A10662" s="609" t="str">
        <f t="shared" si="166"/>
        <v>3855</v>
      </c>
      <c r="B10662">
        <v>3855</v>
      </c>
      <c r="C10662" t="s">
        <v>25097</v>
      </c>
      <c r="D10662" t="s">
        <v>8781</v>
      </c>
      <c r="E10662" s="363" t="s">
        <v>10445</v>
      </c>
      <c r="F10662"/>
      <c r="G10662"/>
      <c r="H10662"/>
      <c r="I10662" s="615"/>
    </row>
    <row r="10663" spans="1:9" ht="15" x14ac:dyDescent="0.25">
      <c r="A10663" s="609" t="str">
        <f t="shared" si="166"/>
        <v>3874</v>
      </c>
      <c r="B10663">
        <v>3874</v>
      </c>
      <c r="C10663" t="s">
        <v>25098</v>
      </c>
      <c r="D10663" t="s">
        <v>8781</v>
      </c>
      <c r="E10663" s="363" t="s">
        <v>9892</v>
      </c>
      <c r="F10663"/>
      <c r="G10663"/>
      <c r="H10663"/>
      <c r="I10663" s="615"/>
    </row>
    <row r="10664" spans="1:9" ht="15" x14ac:dyDescent="0.25">
      <c r="A10664" s="609" t="str">
        <f t="shared" si="166"/>
        <v>3870</v>
      </c>
      <c r="B10664">
        <v>3870</v>
      </c>
      <c r="C10664" t="s">
        <v>25099</v>
      </c>
      <c r="D10664" t="s">
        <v>8781</v>
      </c>
      <c r="E10664" s="363" t="s">
        <v>17992</v>
      </c>
      <c r="F10664"/>
      <c r="G10664"/>
      <c r="H10664"/>
      <c r="I10664" s="615"/>
    </row>
    <row r="10665" spans="1:9" ht="15" x14ac:dyDescent="0.25">
      <c r="A10665" s="609" t="str">
        <f t="shared" si="166"/>
        <v>38678</v>
      </c>
      <c r="B10665">
        <v>38678</v>
      </c>
      <c r="C10665" t="s">
        <v>25100</v>
      </c>
      <c r="D10665" t="s">
        <v>8781</v>
      </c>
      <c r="E10665" s="363" t="s">
        <v>8897</v>
      </c>
      <c r="F10665"/>
      <c r="G10665"/>
      <c r="H10665"/>
      <c r="I10665" s="615"/>
    </row>
    <row r="10666" spans="1:9" ht="15" x14ac:dyDescent="0.25">
      <c r="A10666" s="609" t="str">
        <f t="shared" si="166"/>
        <v>3859</v>
      </c>
      <c r="B10666">
        <v>3859</v>
      </c>
      <c r="C10666" t="s">
        <v>25101</v>
      </c>
      <c r="D10666" t="s">
        <v>8781</v>
      </c>
      <c r="E10666" s="363" t="s">
        <v>9222</v>
      </c>
      <c r="F10666"/>
      <c r="G10666"/>
      <c r="H10666"/>
      <c r="I10666" s="615"/>
    </row>
    <row r="10667" spans="1:9" ht="15" x14ac:dyDescent="0.25">
      <c r="A10667" s="609" t="str">
        <f t="shared" si="166"/>
        <v>3856</v>
      </c>
      <c r="B10667">
        <v>3856</v>
      </c>
      <c r="C10667" t="s">
        <v>25102</v>
      </c>
      <c r="D10667" t="s">
        <v>8781</v>
      </c>
      <c r="E10667" s="363" t="s">
        <v>11530</v>
      </c>
      <c r="F10667"/>
      <c r="G10667"/>
      <c r="H10667"/>
      <c r="I10667" s="615"/>
    </row>
    <row r="10668" spans="1:9" ht="15" x14ac:dyDescent="0.25">
      <c r="A10668" s="609" t="str">
        <f t="shared" si="166"/>
        <v>3906</v>
      </c>
      <c r="B10668">
        <v>3906</v>
      </c>
      <c r="C10668" t="s">
        <v>25103</v>
      </c>
      <c r="D10668" t="s">
        <v>8781</v>
      </c>
      <c r="E10668" s="363" t="s">
        <v>25104</v>
      </c>
      <c r="F10668"/>
      <c r="G10668"/>
      <c r="H10668"/>
      <c r="I10668" s="615"/>
    </row>
    <row r="10669" spans="1:9" ht="15" x14ac:dyDescent="0.25">
      <c r="A10669" s="609" t="str">
        <f t="shared" si="166"/>
        <v>3860</v>
      </c>
      <c r="B10669">
        <v>3860</v>
      </c>
      <c r="C10669" t="s">
        <v>25105</v>
      </c>
      <c r="D10669" t="s">
        <v>8781</v>
      </c>
      <c r="E10669" s="363" t="s">
        <v>9951</v>
      </c>
      <c r="F10669"/>
      <c r="G10669"/>
      <c r="H10669"/>
      <c r="I10669" s="615"/>
    </row>
    <row r="10670" spans="1:9" ht="15" x14ac:dyDescent="0.25">
      <c r="A10670" s="609" t="str">
        <f t="shared" si="166"/>
        <v>3905</v>
      </c>
      <c r="B10670">
        <v>3905</v>
      </c>
      <c r="C10670" t="s">
        <v>25106</v>
      </c>
      <c r="D10670" t="s">
        <v>8781</v>
      </c>
      <c r="E10670" s="363" t="s">
        <v>17887</v>
      </c>
      <c r="F10670"/>
      <c r="G10670"/>
      <c r="H10670"/>
      <c r="I10670" s="615"/>
    </row>
    <row r="10671" spans="1:9" ht="15" x14ac:dyDescent="0.25">
      <c r="A10671" s="609" t="str">
        <f t="shared" si="166"/>
        <v>3871</v>
      </c>
      <c r="B10671">
        <v>3871</v>
      </c>
      <c r="C10671" t="s">
        <v>25107</v>
      </c>
      <c r="D10671" t="s">
        <v>8781</v>
      </c>
      <c r="E10671" s="363" t="s">
        <v>25108</v>
      </c>
      <c r="F10671"/>
      <c r="G10671"/>
      <c r="H10671"/>
      <c r="I10671" s="615"/>
    </row>
    <row r="10672" spans="1:9" ht="15" x14ac:dyDescent="0.25">
      <c r="A10672" s="609" t="str">
        <f t="shared" ref="A10672:A10735" si="167">IF(ISERROR(SEARCH("/",B10672)=6),TRIM(CLEAN(B10672)),IF(SEARCH("/",B10672)=6,IF(LEN(TRIM(CLEAN(B10672)))=7,LEFT(TRIM(CLEAN(B10672)),6)&amp;"00"&amp;RIGHT(TRIM(CLEAN(B10672)),1),LEFT(TRIM(CLEAN(B10672)),6)&amp;"0"&amp;RIGHT(TRIM(CLEAN(B10672)),2)),TRIM(CLEAN(B10672))))</f>
        <v>37429</v>
      </c>
      <c r="B10672">
        <v>37429</v>
      </c>
      <c r="C10672" t="s">
        <v>25109</v>
      </c>
      <c r="D10672" t="s">
        <v>8781</v>
      </c>
      <c r="E10672" s="363" t="s">
        <v>25110</v>
      </c>
      <c r="F10672"/>
      <c r="G10672"/>
      <c r="H10672"/>
      <c r="I10672" s="615"/>
    </row>
    <row r="10673" spans="1:9" ht="15" x14ac:dyDescent="0.25">
      <c r="A10673" s="609" t="str">
        <f t="shared" si="167"/>
        <v>37426</v>
      </c>
      <c r="B10673">
        <v>37426</v>
      </c>
      <c r="C10673" t="s">
        <v>25111</v>
      </c>
      <c r="D10673" t="s">
        <v>8781</v>
      </c>
      <c r="E10673" s="363" t="s">
        <v>11142</v>
      </c>
      <c r="F10673"/>
      <c r="G10673"/>
      <c r="H10673"/>
      <c r="I10673" s="615"/>
    </row>
    <row r="10674" spans="1:9" ht="15" x14ac:dyDescent="0.25">
      <c r="A10674" s="609" t="str">
        <f t="shared" si="167"/>
        <v>37427</v>
      </c>
      <c r="B10674">
        <v>37427</v>
      </c>
      <c r="C10674" t="s">
        <v>25112</v>
      </c>
      <c r="D10674" t="s">
        <v>8781</v>
      </c>
      <c r="E10674" s="363" t="s">
        <v>25113</v>
      </c>
      <c r="F10674"/>
      <c r="G10674"/>
      <c r="H10674"/>
      <c r="I10674" s="615"/>
    </row>
    <row r="10675" spans="1:9" ht="15" x14ac:dyDescent="0.25">
      <c r="A10675" s="609" t="str">
        <f t="shared" si="167"/>
        <v>37424</v>
      </c>
      <c r="B10675">
        <v>37424</v>
      </c>
      <c r="C10675" t="s">
        <v>25114</v>
      </c>
      <c r="D10675" t="s">
        <v>8781</v>
      </c>
      <c r="E10675" s="363" t="s">
        <v>14431</v>
      </c>
      <c r="F10675"/>
      <c r="G10675"/>
      <c r="H10675"/>
      <c r="I10675" s="615"/>
    </row>
    <row r="10676" spans="1:9" ht="15" x14ac:dyDescent="0.25">
      <c r="A10676" s="609" t="str">
        <f t="shared" si="167"/>
        <v>37428</v>
      </c>
      <c r="B10676">
        <v>37428</v>
      </c>
      <c r="C10676" t="s">
        <v>25115</v>
      </c>
      <c r="D10676" t="s">
        <v>8781</v>
      </c>
      <c r="E10676" s="363" t="s">
        <v>25116</v>
      </c>
      <c r="F10676"/>
      <c r="G10676"/>
      <c r="H10676"/>
      <c r="I10676" s="615"/>
    </row>
    <row r="10677" spans="1:9" ht="15" x14ac:dyDescent="0.25">
      <c r="A10677" s="609" t="str">
        <f t="shared" si="167"/>
        <v>37425</v>
      </c>
      <c r="B10677">
        <v>37425</v>
      </c>
      <c r="C10677" t="s">
        <v>25117</v>
      </c>
      <c r="D10677" t="s">
        <v>8781</v>
      </c>
      <c r="E10677" s="363" t="s">
        <v>18113</v>
      </c>
      <c r="F10677"/>
      <c r="G10677"/>
      <c r="H10677"/>
      <c r="I10677" s="615"/>
    </row>
    <row r="10678" spans="1:9" ht="15" x14ac:dyDescent="0.25">
      <c r="A10678" s="609" t="str">
        <f t="shared" si="167"/>
        <v>11519</v>
      </c>
      <c r="B10678">
        <v>11519</v>
      </c>
      <c r="C10678" t="s">
        <v>25118</v>
      </c>
      <c r="D10678" t="s">
        <v>9014</v>
      </c>
      <c r="E10678" s="363" t="s">
        <v>19606</v>
      </c>
      <c r="F10678"/>
      <c r="G10678"/>
      <c r="H10678"/>
      <c r="I10678" s="615"/>
    </row>
    <row r="10679" spans="1:9" ht="15" x14ac:dyDescent="0.25">
      <c r="A10679" s="609" t="str">
        <f t="shared" si="167"/>
        <v>11520</v>
      </c>
      <c r="B10679">
        <v>11520</v>
      </c>
      <c r="C10679" t="s">
        <v>25119</v>
      </c>
      <c r="D10679" t="s">
        <v>9014</v>
      </c>
      <c r="E10679" s="363" t="s">
        <v>17956</v>
      </c>
      <c r="F10679"/>
      <c r="G10679"/>
      <c r="H10679"/>
      <c r="I10679" s="615"/>
    </row>
    <row r="10680" spans="1:9" ht="15" x14ac:dyDescent="0.25">
      <c r="A10680" s="609" t="str">
        <f t="shared" si="167"/>
        <v>11518</v>
      </c>
      <c r="B10680">
        <v>11518</v>
      </c>
      <c r="C10680" t="s">
        <v>25120</v>
      </c>
      <c r="D10680" t="s">
        <v>9014</v>
      </c>
      <c r="E10680" s="363" t="s">
        <v>25121</v>
      </c>
      <c r="F10680"/>
      <c r="G10680"/>
      <c r="H10680"/>
      <c r="I10680" s="615"/>
    </row>
    <row r="10681" spans="1:9" ht="15" x14ac:dyDescent="0.25">
      <c r="A10681" s="609" t="str">
        <f t="shared" si="167"/>
        <v>38473</v>
      </c>
      <c r="B10681">
        <v>38473</v>
      </c>
      <c r="C10681" t="s">
        <v>25122</v>
      </c>
      <c r="D10681" t="s">
        <v>8781</v>
      </c>
      <c r="E10681" s="363" t="s">
        <v>25123</v>
      </c>
      <c r="F10681"/>
      <c r="G10681"/>
      <c r="H10681"/>
      <c r="I10681" s="615"/>
    </row>
    <row r="10682" spans="1:9" ht="15" x14ac:dyDescent="0.25">
      <c r="A10682" s="609" t="str">
        <f t="shared" si="167"/>
        <v>4244</v>
      </c>
      <c r="B10682">
        <v>4244</v>
      </c>
      <c r="C10682" t="s">
        <v>25124</v>
      </c>
      <c r="D10682" t="s">
        <v>8786</v>
      </c>
      <c r="E10682" s="363" t="s">
        <v>17073</v>
      </c>
      <c r="F10682"/>
      <c r="G10682"/>
      <c r="H10682"/>
      <c r="I10682" s="615"/>
    </row>
    <row r="10683" spans="1:9" ht="15" x14ac:dyDescent="0.25">
      <c r="A10683" s="609" t="str">
        <f t="shared" si="167"/>
        <v>40977</v>
      </c>
      <c r="B10683">
        <v>40977</v>
      </c>
      <c r="C10683" t="s">
        <v>25125</v>
      </c>
      <c r="D10683" t="s">
        <v>8914</v>
      </c>
      <c r="E10683" s="363" t="s">
        <v>32052</v>
      </c>
      <c r="F10683"/>
      <c r="G10683"/>
      <c r="H10683"/>
      <c r="I10683" s="615"/>
    </row>
    <row r="10684" spans="1:9" ht="15" x14ac:dyDescent="0.25">
      <c r="A10684" s="609" t="str">
        <f t="shared" si="167"/>
        <v>4115</v>
      </c>
      <c r="B10684">
        <v>4115</v>
      </c>
      <c r="C10684" t="s">
        <v>25127</v>
      </c>
      <c r="D10684" t="s">
        <v>8796</v>
      </c>
      <c r="E10684" s="363" t="s">
        <v>17601</v>
      </c>
      <c r="F10684"/>
      <c r="G10684"/>
      <c r="H10684"/>
      <c r="I10684" s="615"/>
    </row>
    <row r="10685" spans="1:9" ht="15" x14ac:dyDescent="0.25">
      <c r="A10685" s="609" t="str">
        <f t="shared" si="167"/>
        <v>4119</v>
      </c>
      <c r="B10685">
        <v>4119</v>
      </c>
      <c r="C10685" t="s">
        <v>25128</v>
      </c>
      <c r="D10685" t="s">
        <v>8796</v>
      </c>
      <c r="E10685" s="363" t="s">
        <v>25129</v>
      </c>
      <c r="F10685"/>
      <c r="G10685"/>
      <c r="H10685"/>
      <c r="I10685" s="615"/>
    </row>
    <row r="10686" spans="1:9" ht="15" x14ac:dyDescent="0.25">
      <c r="A10686" s="609" t="str">
        <f t="shared" si="167"/>
        <v>2794</v>
      </c>
      <c r="B10686">
        <v>2794</v>
      </c>
      <c r="C10686" t="s">
        <v>25130</v>
      </c>
      <c r="D10686" t="s">
        <v>8796</v>
      </c>
      <c r="E10686" s="363" t="s">
        <v>25131</v>
      </c>
      <c r="F10686"/>
      <c r="G10686"/>
      <c r="H10686"/>
      <c r="I10686" s="615"/>
    </row>
    <row r="10687" spans="1:9" ht="15" x14ac:dyDescent="0.25">
      <c r="A10687" s="609" t="str">
        <f t="shared" si="167"/>
        <v>2788</v>
      </c>
      <c r="B10687">
        <v>2788</v>
      </c>
      <c r="C10687" t="s">
        <v>25132</v>
      </c>
      <c r="D10687" t="s">
        <v>8796</v>
      </c>
      <c r="E10687" s="363" t="s">
        <v>25133</v>
      </c>
      <c r="F10687"/>
      <c r="G10687"/>
      <c r="H10687"/>
      <c r="I10687" s="615"/>
    </row>
    <row r="10688" spans="1:9" ht="15" x14ac:dyDescent="0.25">
      <c r="A10688" s="609" t="str">
        <f t="shared" si="167"/>
        <v>4006</v>
      </c>
      <c r="B10688">
        <v>4006</v>
      </c>
      <c r="C10688" t="s">
        <v>25134</v>
      </c>
      <c r="D10688" t="s">
        <v>8911</v>
      </c>
      <c r="E10688" s="363" t="s">
        <v>25135</v>
      </c>
      <c r="F10688"/>
      <c r="G10688"/>
      <c r="H10688"/>
      <c r="I10688" s="615"/>
    </row>
    <row r="10689" spans="1:9" ht="15" x14ac:dyDescent="0.25">
      <c r="A10689" s="609" t="str">
        <f t="shared" si="167"/>
        <v>36151</v>
      </c>
      <c r="B10689">
        <v>36151</v>
      </c>
      <c r="C10689" t="s">
        <v>25136</v>
      </c>
      <c r="D10689" t="s">
        <v>8781</v>
      </c>
      <c r="E10689" s="363" t="s">
        <v>12504</v>
      </c>
      <c r="F10689"/>
      <c r="G10689"/>
      <c r="H10689"/>
      <c r="I10689" s="615"/>
    </row>
    <row r="10690" spans="1:9" ht="15" x14ac:dyDescent="0.25">
      <c r="A10690" s="609" t="str">
        <f t="shared" si="167"/>
        <v>37457</v>
      </c>
      <c r="B10690">
        <v>37457</v>
      </c>
      <c r="C10690" t="s">
        <v>25137</v>
      </c>
      <c r="D10690" t="s">
        <v>8796</v>
      </c>
      <c r="E10690" s="363" t="s">
        <v>9818</v>
      </c>
      <c r="F10690"/>
      <c r="G10690"/>
      <c r="H10690"/>
      <c r="I10690" s="615"/>
    </row>
    <row r="10691" spans="1:9" ht="15" x14ac:dyDescent="0.25">
      <c r="A10691" s="609" t="str">
        <f t="shared" si="167"/>
        <v>37456</v>
      </c>
      <c r="B10691">
        <v>37456</v>
      </c>
      <c r="C10691" t="s">
        <v>25138</v>
      </c>
      <c r="D10691" t="s">
        <v>8796</v>
      </c>
      <c r="E10691" s="363" t="s">
        <v>8826</v>
      </c>
      <c r="F10691"/>
      <c r="G10691"/>
      <c r="H10691"/>
      <c r="I10691" s="615"/>
    </row>
    <row r="10692" spans="1:9" ht="15" x14ac:dyDescent="0.25">
      <c r="A10692" s="609" t="str">
        <f t="shared" si="167"/>
        <v>37461</v>
      </c>
      <c r="B10692">
        <v>37461</v>
      </c>
      <c r="C10692" t="s">
        <v>25139</v>
      </c>
      <c r="D10692" t="s">
        <v>8796</v>
      </c>
      <c r="E10692" s="363" t="s">
        <v>17910</v>
      </c>
      <c r="F10692"/>
      <c r="G10692"/>
      <c r="H10692"/>
      <c r="I10692" s="615"/>
    </row>
    <row r="10693" spans="1:9" ht="15" x14ac:dyDescent="0.25">
      <c r="A10693" s="609" t="str">
        <f t="shared" si="167"/>
        <v>37460</v>
      </c>
      <c r="B10693">
        <v>37460</v>
      </c>
      <c r="C10693" t="s">
        <v>25140</v>
      </c>
      <c r="D10693" t="s">
        <v>8796</v>
      </c>
      <c r="E10693" s="363" t="s">
        <v>9975</v>
      </c>
      <c r="F10693"/>
      <c r="G10693"/>
      <c r="H10693"/>
      <c r="I10693" s="615"/>
    </row>
    <row r="10694" spans="1:9" ht="15" x14ac:dyDescent="0.25">
      <c r="A10694" s="609" t="str">
        <f t="shared" si="167"/>
        <v>37458</v>
      </c>
      <c r="B10694">
        <v>37458</v>
      </c>
      <c r="C10694" t="s">
        <v>25141</v>
      </c>
      <c r="D10694" t="s">
        <v>8796</v>
      </c>
      <c r="E10694" s="363" t="s">
        <v>9703</v>
      </c>
      <c r="F10694"/>
      <c r="G10694"/>
      <c r="H10694"/>
      <c r="I10694" s="615"/>
    </row>
    <row r="10695" spans="1:9" ht="15" x14ac:dyDescent="0.25">
      <c r="A10695" s="609" t="str">
        <f t="shared" si="167"/>
        <v>37454</v>
      </c>
      <c r="B10695">
        <v>37454</v>
      </c>
      <c r="C10695" t="s">
        <v>25142</v>
      </c>
      <c r="D10695" t="s">
        <v>8796</v>
      </c>
      <c r="E10695" s="363" t="s">
        <v>10032</v>
      </c>
      <c r="F10695"/>
      <c r="G10695"/>
      <c r="H10695"/>
      <c r="I10695" s="615"/>
    </row>
    <row r="10696" spans="1:9" ht="15" x14ac:dyDescent="0.25">
      <c r="A10696" s="609" t="str">
        <f t="shared" si="167"/>
        <v>37455</v>
      </c>
      <c r="B10696">
        <v>37455</v>
      </c>
      <c r="C10696" t="s">
        <v>25143</v>
      </c>
      <c r="D10696" t="s">
        <v>8796</v>
      </c>
      <c r="E10696" s="363" t="s">
        <v>9829</v>
      </c>
      <c r="F10696"/>
      <c r="G10696"/>
      <c r="H10696"/>
      <c r="I10696" s="615"/>
    </row>
    <row r="10697" spans="1:9" ht="15" x14ac:dyDescent="0.25">
      <c r="A10697" s="609" t="str">
        <f t="shared" si="167"/>
        <v>37459</v>
      </c>
      <c r="B10697">
        <v>37459</v>
      </c>
      <c r="C10697" t="s">
        <v>25144</v>
      </c>
      <c r="D10697" t="s">
        <v>8796</v>
      </c>
      <c r="E10697" s="363" t="s">
        <v>10123</v>
      </c>
      <c r="F10697"/>
      <c r="G10697"/>
      <c r="H10697"/>
      <c r="I10697" s="615"/>
    </row>
    <row r="10698" spans="1:9" ht="15" x14ac:dyDescent="0.25">
      <c r="A10698" s="609" t="str">
        <f t="shared" si="167"/>
        <v>21029</v>
      </c>
      <c r="B10698">
        <v>21029</v>
      </c>
      <c r="C10698" t="s">
        <v>25145</v>
      </c>
      <c r="D10698" t="s">
        <v>8781</v>
      </c>
      <c r="E10698" s="363" t="s">
        <v>25146</v>
      </c>
      <c r="F10698"/>
      <c r="G10698"/>
      <c r="H10698"/>
      <c r="I10698" s="615"/>
    </row>
    <row r="10699" spans="1:9" ht="15" x14ac:dyDescent="0.25">
      <c r="A10699" s="609" t="str">
        <f t="shared" si="167"/>
        <v>21030</v>
      </c>
      <c r="B10699">
        <v>21030</v>
      </c>
      <c r="C10699" t="s">
        <v>25147</v>
      </c>
      <c r="D10699" t="s">
        <v>8781</v>
      </c>
      <c r="E10699" s="363" t="s">
        <v>25148</v>
      </c>
      <c r="F10699"/>
      <c r="G10699"/>
      <c r="H10699"/>
      <c r="I10699" s="615"/>
    </row>
    <row r="10700" spans="1:9" ht="15" x14ac:dyDescent="0.25">
      <c r="A10700" s="609" t="str">
        <f t="shared" si="167"/>
        <v>21031</v>
      </c>
      <c r="B10700">
        <v>21031</v>
      </c>
      <c r="C10700" t="s">
        <v>25149</v>
      </c>
      <c r="D10700" t="s">
        <v>8781</v>
      </c>
      <c r="E10700" s="363" t="s">
        <v>25150</v>
      </c>
      <c r="F10700"/>
      <c r="G10700"/>
      <c r="H10700"/>
      <c r="I10700" s="615"/>
    </row>
    <row r="10701" spans="1:9" ht="15" x14ac:dyDescent="0.25">
      <c r="A10701" s="609" t="str">
        <f t="shared" si="167"/>
        <v>21032</v>
      </c>
      <c r="B10701">
        <v>21032</v>
      </c>
      <c r="C10701" t="s">
        <v>25151</v>
      </c>
      <c r="D10701" t="s">
        <v>8781</v>
      </c>
      <c r="E10701" s="363" t="s">
        <v>25152</v>
      </c>
      <c r="F10701"/>
      <c r="G10701"/>
      <c r="H10701"/>
      <c r="I10701" s="615"/>
    </row>
    <row r="10702" spans="1:9" ht="15" x14ac:dyDescent="0.25">
      <c r="A10702" s="609" t="str">
        <f t="shared" si="167"/>
        <v>37527</v>
      </c>
      <c r="B10702">
        <v>37527</v>
      </c>
      <c r="C10702" t="s">
        <v>25153</v>
      </c>
      <c r="D10702" t="s">
        <v>8781</v>
      </c>
      <c r="E10702" s="363" t="s">
        <v>25154</v>
      </c>
      <c r="F10702"/>
      <c r="G10702"/>
      <c r="H10702"/>
      <c r="I10702" s="615"/>
    </row>
    <row r="10703" spans="1:9" ht="15" x14ac:dyDescent="0.25">
      <c r="A10703" s="609" t="str">
        <f t="shared" si="167"/>
        <v>37528</v>
      </c>
      <c r="B10703">
        <v>37528</v>
      </c>
      <c r="C10703" t="s">
        <v>25155</v>
      </c>
      <c r="D10703" t="s">
        <v>8781</v>
      </c>
      <c r="E10703" s="363" t="s">
        <v>25156</v>
      </c>
      <c r="F10703"/>
      <c r="G10703"/>
      <c r="H10703"/>
      <c r="I10703" s="615"/>
    </row>
    <row r="10704" spans="1:9" ht="15" x14ac:dyDescent="0.25">
      <c r="A10704" s="609" t="str">
        <f t="shared" si="167"/>
        <v>37529</v>
      </c>
      <c r="B10704">
        <v>37529</v>
      </c>
      <c r="C10704" t="s">
        <v>25157</v>
      </c>
      <c r="D10704" t="s">
        <v>8781</v>
      </c>
      <c r="E10704" s="363" t="s">
        <v>25158</v>
      </c>
      <c r="F10704"/>
      <c r="G10704"/>
      <c r="H10704"/>
      <c r="I10704" s="615"/>
    </row>
    <row r="10705" spans="1:9" ht="15" x14ac:dyDescent="0.25">
      <c r="A10705" s="609" t="str">
        <f t="shared" si="167"/>
        <v>37530</v>
      </c>
      <c r="B10705">
        <v>37530</v>
      </c>
      <c r="C10705" t="s">
        <v>25159</v>
      </c>
      <c r="D10705" t="s">
        <v>8781</v>
      </c>
      <c r="E10705" s="363" t="s">
        <v>25160</v>
      </c>
      <c r="F10705"/>
      <c r="G10705"/>
      <c r="H10705"/>
      <c r="I10705" s="615"/>
    </row>
    <row r="10706" spans="1:9" ht="15" x14ac:dyDescent="0.25">
      <c r="A10706" s="609" t="str">
        <f t="shared" si="167"/>
        <v>21034</v>
      </c>
      <c r="B10706">
        <v>21034</v>
      </c>
      <c r="C10706" t="s">
        <v>25161</v>
      </c>
      <c r="D10706" t="s">
        <v>8781</v>
      </c>
      <c r="E10706" s="363" t="s">
        <v>25162</v>
      </c>
      <c r="F10706"/>
      <c r="G10706"/>
      <c r="H10706"/>
      <c r="I10706" s="615"/>
    </row>
    <row r="10707" spans="1:9" ht="15" x14ac:dyDescent="0.25">
      <c r="A10707" s="609" t="str">
        <f t="shared" si="167"/>
        <v>37531</v>
      </c>
      <c r="B10707">
        <v>37531</v>
      </c>
      <c r="C10707" t="s">
        <v>25163</v>
      </c>
      <c r="D10707" t="s">
        <v>8781</v>
      </c>
      <c r="E10707" s="363" t="s">
        <v>25164</v>
      </c>
      <c r="F10707"/>
      <c r="G10707"/>
      <c r="H10707"/>
      <c r="I10707" s="615"/>
    </row>
    <row r="10708" spans="1:9" ht="15" x14ac:dyDescent="0.25">
      <c r="A10708" s="609" t="str">
        <f t="shared" si="167"/>
        <v>21036</v>
      </c>
      <c r="B10708">
        <v>21036</v>
      </c>
      <c r="C10708" t="s">
        <v>25165</v>
      </c>
      <c r="D10708" t="s">
        <v>8781</v>
      </c>
      <c r="E10708" s="363" t="s">
        <v>25166</v>
      </c>
      <c r="F10708"/>
      <c r="G10708"/>
      <c r="H10708"/>
      <c r="I10708" s="615"/>
    </row>
    <row r="10709" spans="1:9" ht="15" x14ac:dyDescent="0.25">
      <c r="A10709" s="609" t="str">
        <f t="shared" si="167"/>
        <v>21037</v>
      </c>
      <c r="B10709">
        <v>21037</v>
      </c>
      <c r="C10709" t="s">
        <v>25167</v>
      </c>
      <c r="D10709" t="s">
        <v>8781</v>
      </c>
      <c r="E10709" s="363" t="s">
        <v>25168</v>
      </c>
      <c r="F10709"/>
      <c r="G10709"/>
      <c r="H10709"/>
      <c r="I10709" s="615"/>
    </row>
    <row r="10710" spans="1:9" ht="15" x14ac:dyDescent="0.25">
      <c r="A10710" s="609" t="str">
        <f t="shared" si="167"/>
        <v>20185</v>
      </c>
      <c r="B10710">
        <v>20185</v>
      </c>
      <c r="C10710" t="s">
        <v>25169</v>
      </c>
      <c r="D10710" t="s">
        <v>8796</v>
      </c>
      <c r="E10710" s="363" t="s">
        <v>25170</v>
      </c>
      <c r="F10710"/>
      <c r="G10710"/>
      <c r="H10710"/>
      <c r="I10710" s="615"/>
    </row>
    <row r="10711" spans="1:9" ht="15" x14ac:dyDescent="0.25">
      <c r="A10711" s="609" t="str">
        <f t="shared" si="167"/>
        <v>20260</v>
      </c>
      <c r="B10711">
        <v>20260</v>
      </c>
      <c r="C10711" t="s">
        <v>25171</v>
      </c>
      <c r="D10711" t="s">
        <v>8781</v>
      </c>
      <c r="E10711" s="363" t="s">
        <v>10309</v>
      </c>
      <c r="F10711"/>
      <c r="G10711"/>
      <c r="H10711"/>
      <c r="I10711" s="615"/>
    </row>
    <row r="10712" spans="1:9" ht="15" x14ac:dyDescent="0.25">
      <c r="A10712" s="609" t="str">
        <f t="shared" si="167"/>
        <v>37523</v>
      </c>
      <c r="B10712">
        <v>37523</v>
      </c>
      <c r="C10712" t="s">
        <v>25172</v>
      </c>
      <c r="D10712" t="s">
        <v>8781</v>
      </c>
      <c r="E10712" s="363" t="s">
        <v>18642</v>
      </c>
      <c r="F10712"/>
      <c r="G10712"/>
      <c r="H10712"/>
      <c r="I10712" s="615"/>
    </row>
    <row r="10713" spans="1:9" ht="15" x14ac:dyDescent="0.25">
      <c r="A10713" s="609" t="str">
        <f t="shared" si="167"/>
        <v>37515</v>
      </c>
      <c r="B10713">
        <v>37515</v>
      </c>
      <c r="C10713" t="s">
        <v>25173</v>
      </c>
      <c r="D10713" t="s">
        <v>8781</v>
      </c>
      <c r="E10713" s="363" t="s">
        <v>18643</v>
      </c>
      <c r="F10713"/>
      <c r="G10713"/>
      <c r="H10713"/>
      <c r="I10713" s="615"/>
    </row>
    <row r="10714" spans="1:9" ht="15" x14ac:dyDescent="0.25">
      <c r="A10714" s="609" t="str">
        <f t="shared" si="167"/>
        <v>12899</v>
      </c>
      <c r="B10714">
        <v>12899</v>
      </c>
      <c r="C10714" t="s">
        <v>25174</v>
      </c>
      <c r="D10714" t="s">
        <v>8781</v>
      </c>
      <c r="E10714" s="363" t="s">
        <v>25175</v>
      </c>
      <c r="F10714"/>
      <c r="G10714"/>
      <c r="H10714"/>
      <c r="I10714" s="615"/>
    </row>
    <row r="10715" spans="1:9" ht="15" x14ac:dyDescent="0.25">
      <c r="A10715" s="609" t="str">
        <f t="shared" si="167"/>
        <v>12898</v>
      </c>
      <c r="B10715">
        <v>12898</v>
      </c>
      <c r="C10715" t="s">
        <v>25176</v>
      </c>
      <c r="D10715" t="s">
        <v>8781</v>
      </c>
      <c r="E10715" s="363" t="s">
        <v>25177</v>
      </c>
      <c r="F10715"/>
      <c r="G10715"/>
      <c r="H10715"/>
      <c r="I10715" s="615"/>
    </row>
    <row r="10716" spans="1:9" ht="15" x14ac:dyDescent="0.25">
      <c r="A10716" s="609" t="str">
        <f t="shared" si="167"/>
        <v>42528</v>
      </c>
      <c r="B10716">
        <v>42528</v>
      </c>
      <c r="C10716" t="s">
        <v>25178</v>
      </c>
      <c r="D10716" t="s">
        <v>8779</v>
      </c>
      <c r="E10716" s="363" t="s">
        <v>9945</v>
      </c>
      <c r="F10716"/>
      <c r="G10716"/>
      <c r="H10716"/>
      <c r="I10716" s="615"/>
    </row>
    <row r="10717" spans="1:9" ht="15" x14ac:dyDescent="0.25">
      <c r="A10717" s="609" t="str">
        <f t="shared" si="167"/>
        <v>39696</v>
      </c>
      <c r="B10717">
        <v>39696</v>
      </c>
      <c r="C10717" t="s">
        <v>25179</v>
      </c>
      <c r="D10717" t="s">
        <v>8779</v>
      </c>
      <c r="E10717" s="363" t="s">
        <v>9097</v>
      </c>
      <c r="F10717"/>
      <c r="G10717"/>
      <c r="H10717"/>
      <c r="I10717" s="615"/>
    </row>
    <row r="10718" spans="1:9" ht="15" x14ac:dyDescent="0.25">
      <c r="A10718" s="609" t="str">
        <f t="shared" si="167"/>
        <v>39700</v>
      </c>
      <c r="B10718">
        <v>39700</v>
      </c>
      <c r="C10718" t="s">
        <v>25180</v>
      </c>
      <c r="D10718" t="s">
        <v>8779</v>
      </c>
      <c r="E10718" s="363" t="s">
        <v>17433</v>
      </c>
      <c r="F10718"/>
      <c r="G10718"/>
      <c r="H10718"/>
      <c r="I10718" s="615"/>
    </row>
    <row r="10719" spans="1:9" ht="15" x14ac:dyDescent="0.25">
      <c r="A10719" s="609" t="str">
        <f t="shared" si="167"/>
        <v>11621</v>
      </c>
      <c r="B10719">
        <v>11621</v>
      </c>
      <c r="C10719" t="s">
        <v>25181</v>
      </c>
      <c r="D10719" t="s">
        <v>8779</v>
      </c>
      <c r="E10719" s="363" t="s">
        <v>21948</v>
      </c>
      <c r="F10719"/>
      <c r="G10719"/>
      <c r="H10719"/>
      <c r="I10719" s="615"/>
    </row>
    <row r="10720" spans="1:9" ht="15" x14ac:dyDescent="0.25">
      <c r="A10720" s="609" t="str">
        <f t="shared" si="167"/>
        <v>4014</v>
      </c>
      <c r="B10720">
        <v>4014</v>
      </c>
      <c r="C10720" t="s">
        <v>25182</v>
      </c>
      <c r="D10720" t="s">
        <v>8779</v>
      </c>
      <c r="E10720" s="363" t="s">
        <v>9793</v>
      </c>
      <c r="F10720"/>
      <c r="G10720"/>
      <c r="H10720"/>
      <c r="I10720" s="615"/>
    </row>
    <row r="10721" spans="1:9" ht="15" x14ac:dyDescent="0.25">
      <c r="A10721" s="609" t="str">
        <f t="shared" si="167"/>
        <v>4015</v>
      </c>
      <c r="B10721">
        <v>4015</v>
      </c>
      <c r="C10721" t="s">
        <v>25183</v>
      </c>
      <c r="D10721" t="s">
        <v>8779</v>
      </c>
      <c r="E10721" s="363" t="s">
        <v>25184</v>
      </c>
      <c r="F10721"/>
      <c r="G10721"/>
      <c r="H10721"/>
      <c r="I10721" s="615"/>
    </row>
    <row r="10722" spans="1:9" ht="15" x14ac:dyDescent="0.25">
      <c r="A10722" s="609" t="str">
        <f t="shared" si="167"/>
        <v>4017</v>
      </c>
      <c r="B10722">
        <v>4017</v>
      </c>
      <c r="C10722" t="s">
        <v>25185</v>
      </c>
      <c r="D10722" t="s">
        <v>8779</v>
      </c>
      <c r="E10722" s="363" t="s">
        <v>25186</v>
      </c>
      <c r="F10722"/>
      <c r="G10722"/>
      <c r="H10722"/>
      <c r="I10722" s="615"/>
    </row>
    <row r="10723" spans="1:9" ht="15" x14ac:dyDescent="0.25">
      <c r="A10723" s="609" t="str">
        <f t="shared" si="167"/>
        <v>4016</v>
      </c>
      <c r="B10723">
        <v>4016</v>
      </c>
      <c r="C10723" t="s">
        <v>25187</v>
      </c>
      <c r="D10723" t="s">
        <v>8779</v>
      </c>
      <c r="E10723" s="363" t="s">
        <v>25188</v>
      </c>
      <c r="F10723"/>
      <c r="G10723"/>
      <c r="H10723"/>
      <c r="I10723" s="615"/>
    </row>
    <row r="10724" spans="1:9" ht="15" x14ac:dyDescent="0.25">
      <c r="A10724" s="609" t="str">
        <f t="shared" si="167"/>
        <v>39699</v>
      </c>
      <c r="B10724">
        <v>39699</v>
      </c>
      <c r="C10724" t="s">
        <v>25189</v>
      </c>
      <c r="D10724" t="s">
        <v>8779</v>
      </c>
      <c r="E10724" s="363" t="s">
        <v>10117</v>
      </c>
      <c r="F10724"/>
      <c r="G10724"/>
      <c r="H10724"/>
      <c r="I10724" s="615"/>
    </row>
    <row r="10725" spans="1:9" ht="15" x14ac:dyDescent="0.25">
      <c r="A10725" s="609" t="str">
        <f t="shared" si="167"/>
        <v>38544</v>
      </c>
      <c r="B10725">
        <v>38544</v>
      </c>
      <c r="C10725" t="s">
        <v>25190</v>
      </c>
      <c r="D10725" t="s">
        <v>8779</v>
      </c>
      <c r="E10725" s="363" t="s">
        <v>10152</v>
      </c>
      <c r="F10725"/>
      <c r="G10725"/>
      <c r="H10725"/>
      <c r="I10725" s="615"/>
    </row>
    <row r="10726" spans="1:9" ht="15" x14ac:dyDescent="0.25">
      <c r="A10726" s="609" t="str">
        <f t="shared" si="167"/>
        <v>38545</v>
      </c>
      <c r="B10726">
        <v>38545</v>
      </c>
      <c r="C10726" t="s">
        <v>25191</v>
      </c>
      <c r="D10726" t="s">
        <v>8779</v>
      </c>
      <c r="E10726" s="363" t="s">
        <v>11496</v>
      </c>
      <c r="F10726"/>
      <c r="G10726"/>
      <c r="H10726"/>
      <c r="I10726" s="615"/>
    </row>
    <row r="10727" spans="1:9" ht="15" x14ac:dyDescent="0.25">
      <c r="A10727" s="609" t="str">
        <f t="shared" si="167"/>
        <v>42527</v>
      </c>
      <c r="B10727">
        <v>42527</v>
      </c>
      <c r="C10727" t="s">
        <v>25192</v>
      </c>
      <c r="D10727" t="s">
        <v>8779</v>
      </c>
      <c r="E10727" s="363" t="s">
        <v>25193</v>
      </c>
      <c r="F10727"/>
      <c r="G10727"/>
      <c r="H10727"/>
      <c r="I10727" s="615"/>
    </row>
    <row r="10728" spans="1:9" ht="15" x14ac:dyDescent="0.25">
      <c r="A10728" s="609" t="str">
        <f t="shared" si="167"/>
        <v>39323</v>
      </c>
      <c r="B10728">
        <v>39323</v>
      </c>
      <c r="C10728" t="s">
        <v>25194</v>
      </c>
      <c r="D10728" t="s">
        <v>8779</v>
      </c>
      <c r="E10728" s="363" t="s">
        <v>8801</v>
      </c>
      <c r="F10728"/>
      <c r="G10728"/>
      <c r="H10728"/>
      <c r="I10728" s="615"/>
    </row>
    <row r="10729" spans="1:9" ht="15" x14ac:dyDescent="0.25">
      <c r="A10729" s="609" t="str">
        <f t="shared" si="167"/>
        <v>626</v>
      </c>
      <c r="B10729">
        <v>626</v>
      </c>
      <c r="C10729" t="s">
        <v>25195</v>
      </c>
      <c r="D10729" t="s">
        <v>8790</v>
      </c>
      <c r="E10729" s="363" t="s">
        <v>25196</v>
      </c>
      <c r="F10729"/>
      <c r="G10729"/>
      <c r="H10729"/>
      <c r="I10729" s="615"/>
    </row>
    <row r="10730" spans="1:9" ht="15" x14ac:dyDescent="0.25">
      <c r="A10730" s="609" t="str">
        <f t="shared" si="167"/>
        <v>25860</v>
      </c>
      <c r="B10730">
        <v>25860</v>
      </c>
      <c r="C10730" t="s">
        <v>25197</v>
      </c>
      <c r="D10730" t="s">
        <v>8779</v>
      </c>
      <c r="E10730" s="363" t="s">
        <v>10192</v>
      </c>
      <c r="F10730"/>
      <c r="G10730"/>
      <c r="H10730"/>
      <c r="I10730" s="615"/>
    </row>
    <row r="10731" spans="1:9" ht="15" x14ac:dyDescent="0.25">
      <c r="A10731" s="609" t="str">
        <f t="shared" si="167"/>
        <v>25861</v>
      </c>
      <c r="B10731">
        <v>25861</v>
      </c>
      <c r="C10731" t="s">
        <v>25198</v>
      </c>
      <c r="D10731" t="s">
        <v>8779</v>
      </c>
      <c r="E10731" s="363" t="s">
        <v>13130</v>
      </c>
      <c r="F10731"/>
      <c r="G10731"/>
      <c r="H10731"/>
      <c r="I10731" s="615"/>
    </row>
    <row r="10732" spans="1:9" ht="15" x14ac:dyDescent="0.25">
      <c r="A10732" s="609" t="str">
        <f t="shared" si="167"/>
        <v>25862</v>
      </c>
      <c r="B10732">
        <v>25862</v>
      </c>
      <c r="C10732" t="s">
        <v>25199</v>
      </c>
      <c r="D10732" t="s">
        <v>8779</v>
      </c>
      <c r="E10732" s="363" t="s">
        <v>25200</v>
      </c>
      <c r="F10732"/>
      <c r="G10732"/>
      <c r="H10732"/>
      <c r="I10732" s="615"/>
    </row>
    <row r="10733" spans="1:9" ht="15" x14ac:dyDescent="0.25">
      <c r="A10733" s="609" t="str">
        <f t="shared" si="167"/>
        <v>25863</v>
      </c>
      <c r="B10733">
        <v>25863</v>
      </c>
      <c r="C10733" t="s">
        <v>25201</v>
      </c>
      <c r="D10733" t="s">
        <v>8779</v>
      </c>
      <c r="E10733" s="363" t="s">
        <v>18038</v>
      </c>
      <c r="F10733"/>
      <c r="G10733"/>
      <c r="H10733"/>
      <c r="I10733" s="615"/>
    </row>
    <row r="10734" spans="1:9" ht="15" x14ac:dyDescent="0.25">
      <c r="A10734" s="609" t="str">
        <f t="shared" si="167"/>
        <v>25864</v>
      </c>
      <c r="B10734">
        <v>25864</v>
      </c>
      <c r="C10734" t="s">
        <v>25202</v>
      </c>
      <c r="D10734" t="s">
        <v>8779</v>
      </c>
      <c r="E10734" s="363" t="s">
        <v>25203</v>
      </c>
      <c r="F10734"/>
      <c r="G10734"/>
      <c r="H10734"/>
      <c r="I10734" s="615"/>
    </row>
    <row r="10735" spans="1:9" ht="15" x14ac:dyDescent="0.25">
      <c r="A10735" s="609" t="str">
        <f t="shared" si="167"/>
        <v>25865</v>
      </c>
      <c r="B10735">
        <v>25865</v>
      </c>
      <c r="C10735" t="s">
        <v>25204</v>
      </c>
      <c r="D10735" t="s">
        <v>8779</v>
      </c>
      <c r="E10735" s="363" t="s">
        <v>14863</v>
      </c>
      <c r="F10735"/>
      <c r="G10735"/>
      <c r="H10735"/>
      <c r="I10735" s="615"/>
    </row>
    <row r="10736" spans="1:9" ht="15" x14ac:dyDescent="0.25">
      <c r="A10736" s="609" t="str">
        <f t="shared" ref="A10736:A10799" si="168">IF(ISERROR(SEARCH("/",B10736)=6),TRIM(CLEAN(B10736)),IF(SEARCH("/",B10736)=6,IF(LEN(TRIM(CLEAN(B10736)))=7,LEFT(TRIM(CLEAN(B10736)),6)&amp;"00"&amp;RIGHT(TRIM(CLEAN(B10736)),1),LEFT(TRIM(CLEAN(B10736)),6)&amp;"0"&amp;RIGHT(TRIM(CLEAN(B10736)),2)),TRIM(CLEAN(B10736))))</f>
        <v>25866</v>
      </c>
      <c r="B10736">
        <v>25866</v>
      </c>
      <c r="C10736" t="s">
        <v>25205</v>
      </c>
      <c r="D10736" t="s">
        <v>8779</v>
      </c>
      <c r="E10736" s="363" t="s">
        <v>18048</v>
      </c>
      <c r="F10736"/>
      <c r="G10736"/>
      <c r="H10736"/>
      <c r="I10736" s="615"/>
    </row>
    <row r="10737" spans="1:9" ht="15" x14ac:dyDescent="0.25">
      <c r="A10737" s="609" t="str">
        <f t="shared" si="168"/>
        <v>25868</v>
      </c>
      <c r="B10737">
        <v>25868</v>
      </c>
      <c r="C10737" t="s">
        <v>25206</v>
      </c>
      <c r="D10737" t="s">
        <v>8779</v>
      </c>
      <c r="E10737" s="363" t="s">
        <v>9839</v>
      </c>
      <c r="F10737"/>
      <c r="G10737"/>
      <c r="H10737"/>
      <c r="I10737" s="615"/>
    </row>
    <row r="10738" spans="1:9" ht="15" x14ac:dyDescent="0.25">
      <c r="A10738" s="609" t="str">
        <f t="shared" si="168"/>
        <v>25869</v>
      </c>
      <c r="B10738">
        <v>25869</v>
      </c>
      <c r="C10738" t="s">
        <v>25207</v>
      </c>
      <c r="D10738" t="s">
        <v>8779</v>
      </c>
      <c r="E10738" s="363" t="s">
        <v>25208</v>
      </c>
      <c r="F10738"/>
      <c r="G10738"/>
      <c r="H10738"/>
      <c r="I10738" s="615"/>
    </row>
    <row r="10739" spans="1:9" ht="15" x14ac:dyDescent="0.25">
      <c r="A10739" s="609" t="str">
        <f t="shared" si="168"/>
        <v>25870</v>
      </c>
      <c r="B10739">
        <v>25870</v>
      </c>
      <c r="C10739" t="s">
        <v>25209</v>
      </c>
      <c r="D10739" t="s">
        <v>8779</v>
      </c>
      <c r="E10739" s="363" t="s">
        <v>14447</v>
      </c>
      <c r="F10739"/>
      <c r="G10739"/>
      <c r="H10739"/>
      <c r="I10739" s="615"/>
    </row>
    <row r="10740" spans="1:9" ht="15" x14ac:dyDescent="0.25">
      <c r="A10740" s="609" t="str">
        <f t="shared" si="168"/>
        <v>25871</v>
      </c>
      <c r="B10740">
        <v>25871</v>
      </c>
      <c r="C10740" t="s">
        <v>25210</v>
      </c>
      <c r="D10740" t="s">
        <v>8779</v>
      </c>
      <c r="E10740" s="363" t="s">
        <v>25211</v>
      </c>
      <c r="F10740"/>
      <c r="G10740"/>
      <c r="H10740"/>
      <c r="I10740" s="615"/>
    </row>
    <row r="10741" spans="1:9" ht="15" x14ac:dyDescent="0.25">
      <c r="A10741" s="609" t="str">
        <f t="shared" si="168"/>
        <v>25867</v>
      </c>
      <c r="B10741">
        <v>25867</v>
      </c>
      <c r="C10741" t="s">
        <v>25212</v>
      </c>
      <c r="D10741" t="s">
        <v>8779</v>
      </c>
      <c r="E10741" s="363" t="s">
        <v>25213</v>
      </c>
      <c r="F10741"/>
      <c r="G10741"/>
      <c r="H10741"/>
      <c r="I10741" s="615"/>
    </row>
    <row r="10742" spans="1:9" ht="15" x14ac:dyDescent="0.25">
      <c r="A10742" s="609" t="str">
        <f t="shared" si="168"/>
        <v>25872</v>
      </c>
      <c r="B10742">
        <v>25872</v>
      </c>
      <c r="C10742" t="s">
        <v>25214</v>
      </c>
      <c r="D10742" t="s">
        <v>8779</v>
      </c>
      <c r="E10742" s="363" t="s">
        <v>19803</v>
      </c>
      <c r="F10742"/>
      <c r="G10742"/>
      <c r="H10742"/>
      <c r="I10742" s="615"/>
    </row>
    <row r="10743" spans="1:9" ht="15" x14ac:dyDescent="0.25">
      <c r="A10743" s="609" t="str">
        <f t="shared" si="168"/>
        <v>25873</v>
      </c>
      <c r="B10743">
        <v>25873</v>
      </c>
      <c r="C10743" t="s">
        <v>25215</v>
      </c>
      <c r="D10743" t="s">
        <v>8779</v>
      </c>
      <c r="E10743" s="363" t="s">
        <v>25216</v>
      </c>
      <c r="F10743"/>
      <c r="G10743"/>
      <c r="H10743"/>
      <c r="I10743" s="615"/>
    </row>
    <row r="10744" spans="1:9" ht="15" x14ac:dyDescent="0.25">
      <c r="A10744" s="609" t="str">
        <f t="shared" si="168"/>
        <v>11479</v>
      </c>
      <c r="B10744">
        <v>11479</v>
      </c>
      <c r="C10744" t="s">
        <v>25217</v>
      </c>
      <c r="D10744" t="s">
        <v>8781</v>
      </c>
      <c r="E10744" s="363" t="s">
        <v>25218</v>
      </c>
      <c r="F10744"/>
      <c r="G10744"/>
      <c r="H10744"/>
      <c r="I10744" s="615"/>
    </row>
    <row r="10745" spans="1:9" ht="15" x14ac:dyDescent="0.25">
      <c r="A10745" s="609" t="str">
        <f t="shared" si="168"/>
        <v>11481</v>
      </c>
      <c r="B10745">
        <v>11481</v>
      </c>
      <c r="C10745" t="s">
        <v>25219</v>
      </c>
      <c r="D10745" t="s">
        <v>8781</v>
      </c>
      <c r="E10745" s="363" t="s">
        <v>9429</v>
      </c>
      <c r="F10745"/>
      <c r="G10745"/>
      <c r="H10745"/>
      <c r="I10745" s="615"/>
    </row>
    <row r="10746" spans="1:9" ht="15" x14ac:dyDescent="0.25">
      <c r="A10746" s="609" t="str">
        <f t="shared" si="168"/>
        <v>43609</v>
      </c>
      <c r="B10746">
        <v>43609</v>
      </c>
      <c r="C10746" t="s">
        <v>25220</v>
      </c>
      <c r="D10746" t="s">
        <v>8781</v>
      </c>
      <c r="E10746" s="363" t="s">
        <v>9429</v>
      </c>
      <c r="F10746"/>
      <c r="G10746"/>
      <c r="H10746"/>
      <c r="I10746" s="615"/>
    </row>
    <row r="10747" spans="1:9" ht="15" x14ac:dyDescent="0.25">
      <c r="A10747" s="609" t="str">
        <f t="shared" si="168"/>
        <v>11478</v>
      </c>
      <c r="B10747">
        <v>11478</v>
      </c>
      <c r="C10747" t="s">
        <v>25221</v>
      </c>
      <c r="D10747" t="s">
        <v>8781</v>
      </c>
      <c r="E10747" s="363" t="s">
        <v>15247</v>
      </c>
      <c r="F10747"/>
      <c r="G10747"/>
      <c r="H10747"/>
      <c r="I10747" s="615"/>
    </row>
    <row r="10748" spans="1:9" ht="15" x14ac:dyDescent="0.25">
      <c r="A10748" s="609" t="str">
        <f t="shared" si="168"/>
        <v>43608</v>
      </c>
      <c r="B10748">
        <v>43608</v>
      </c>
      <c r="C10748" t="s">
        <v>25222</v>
      </c>
      <c r="D10748" t="s">
        <v>8781</v>
      </c>
      <c r="E10748" s="363" t="s">
        <v>9373</v>
      </c>
      <c r="F10748"/>
      <c r="G10748"/>
      <c r="H10748"/>
      <c r="I10748" s="615"/>
    </row>
    <row r="10749" spans="1:9" ht="15" x14ac:dyDescent="0.25">
      <c r="A10749" s="609" t="str">
        <f t="shared" si="168"/>
        <v>11476</v>
      </c>
      <c r="B10749">
        <v>11476</v>
      </c>
      <c r="C10749" t="s">
        <v>25223</v>
      </c>
      <c r="D10749" t="s">
        <v>8781</v>
      </c>
      <c r="E10749" s="363" t="s">
        <v>9373</v>
      </c>
      <c r="F10749"/>
      <c r="G10749"/>
      <c r="H10749"/>
      <c r="I10749" s="615"/>
    </row>
    <row r="10750" spans="1:9" ht="15" x14ac:dyDescent="0.25">
      <c r="A10750" s="609" t="str">
        <f t="shared" si="168"/>
        <v>40637</v>
      </c>
      <c r="B10750">
        <v>40637</v>
      </c>
      <c r="C10750" t="s">
        <v>25224</v>
      </c>
      <c r="D10750" t="s">
        <v>8781</v>
      </c>
      <c r="E10750" s="363" t="s">
        <v>25225</v>
      </c>
      <c r="F10750"/>
      <c r="G10750"/>
      <c r="H10750"/>
      <c r="I10750" s="615"/>
    </row>
    <row r="10751" spans="1:9" ht="15" x14ac:dyDescent="0.25">
      <c r="A10751" s="609" t="str">
        <f t="shared" si="168"/>
        <v>13836</v>
      </c>
      <c r="B10751">
        <v>13836</v>
      </c>
      <c r="C10751" t="s">
        <v>25226</v>
      </c>
      <c r="D10751" t="s">
        <v>8781</v>
      </c>
      <c r="E10751" s="363" t="s">
        <v>10018</v>
      </c>
      <c r="F10751"/>
      <c r="G10751"/>
      <c r="H10751"/>
      <c r="I10751" s="615"/>
    </row>
    <row r="10752" spans="1:9" ht="15" x14ac:dyDescent="0.25">
      <c r="A10752" s="609" t="str">
        <f t="shared" si="168"/>
        <v>14534</v>
      </c>
      <c r="B10752">
        <v>14534</v>
      </c>
      <c r="C10752" t="s">
        <v>25227</v>
      </c>
      <c r="D10752" t="s">
        <v>8781</v>
      </c>
      <c r="E10752" s="363" t="s">
        <v>10019</v>
      </c>
      <c r="F10752"/>
      <c r="G10752"/>
      <c r="H10752"/>
      <c r="I10752" s="615"/>
    </row>
    <row r="10753" spans="1:9" ht="15" x14ac:dyDescent="0.25">
      <c r="A10753" s="609" t="str">
        <f t="shared" si="168"/>
        <v>14619</v>
      </c>
      <c r="B10753">
        <v>14619</v>
      </c>
      <c r="C10753" t="s">
        <v>25228</v>
      </c>
      <c r="D10753" t="s">
        <v>8781</v>
      </c>
      <c r="E10753" s="363" t="s">
        <v>25229</v>
      </c>
      <c r="F10753"/>
      <c r="G10753"/>
      <c r="H10753"/>
      <c r="I10753" s="615"/>
    </row>
    <row r="10754" spans="1:9" ht="15" x14ac:dyDescent="0.25">
      <c r="A10754" s="609" t="str">
        <f t="shared" si="168"/>
        <v>14535</v>
      </c>
      <c r="B10754">
        <v>14535</v>
      </c>
      <c r="C10754" t="s">
        <v>25230</v>
      </c>
      <c r="D10754" t="s">
        <v>8781</v>
      </c>
      <c r="E10754" s="363" t="s">
        <v>10020</v>
      </c>
      <c r="F10754"/>
      <c r="G10754"/>
      <c r="H10754"/>
      <c r="I10754" s="615"/>
    </row>
    <row r="10755" spans="1:9" ht="15" x14ac:dyDescent="0.25">
      <c r="A10755" s="609" t="str">
        <f t="shared" si="168"/>
        <v>39813</v>
      </c>
      <c r="B10755">
        <v>39813</v>
      </c>
      <c r="C10755" t="s">
        <v>25231</v>
      </c>
      <c r="D10755" t="s">
        <v>8781</v>
      </c>
      <c r="E10755" s="363" t="s">
        <v>25232</v>
      </c>
      <c r="F10755"/>
      <c r="G10755"/>
      <c r="H10755"/>
      <c r="I10755" s="615"/>
    </row>
    <row r="10756" spans="1:9" ht="15" x14ac:dyDescent="0.25">
      <c r="A10756" s="609" t="str">
        <f t="shared" si="168"/>
        <v>40403</v>
      </c>
      <c r="B10756">
        <v>40403</v>
      </c>
      <c r="C10756" t="s">
        <v>25233</v>
      </c>
      <c r="D10756" t="s">
        <v>8781</v>
      </c>
      <c r="E10756" s="363" t="s">
        <v>25234</v>
      </c>
      <c r="F10756"/>
      <c r="G10756"/>
      <c r="H10756"/>
      <c r="I10756" s="615"/>
    </row>
    <row r="10757" spans="1:9" ht="15" x14ac:dyDescent="0.25">
      <c r="A10757" s="609" t="str">
        <f t="shared" si="168"/>
        <v>12868</v>
      </c>
      <c r="B10757">
        <v>12868</v>
      </c>
      <c r="C10757" t="s">
        <v>25235</v>
      </c>
      <c r="D10757" t="s">
        <v>8786</v>
      </c>
      <c r="E10757" s="363" t="s">
        <v>18012</v>
      </c>
      <c r="F10757"/>
      <c r="G10757"/>
      <c r="H10757"/>
      <c r="I10757" s="615"/>
    </row>
    <row r="10758" spans="1:9" ht="15" x14ac:dyDescent="0.25">
      <c r="A10758" s="609" t="str">
        <f t="shared" si="168"/>
        <v>40916</v>
      </c>
      <c r="B10758">
        <v>40916</v>
      </c>
      <c r="C10758" t="s">
        <v>25237</v>
      </c>
      <c r="D10758" t="s">
        <v>8914</v>
      </c>
      <c r="E10758" s="363" t="s">
        <v>32053</v>
      </c>
      <c r="F10758"/>
      <c r="G10758"/>
      <c r="H10758"/>
      <c r="I10758" s="615"/>
    </row>
    <row r="10759" spans="1:9" ht="15" x14ac:dyDescent="0.25">
      <c r="A10759" s="609" t="str">
        <f t="shared" si="168"/>
        <v>4755</v>
      </c>
      <c r="B10759">
        <v>4755</v>
      </c>
      <c r="C10759" t="s">
        <v>25239</v>
      </c>
      <c r="D10759" t="s">
        <v>8786</v>
      </c>
      <c r="E10759" s="363" t="s">
        <v>8873</v>
      </c>
      <c r="F10759"/>
      <c r="G10759"/>
      <c r="H10759"/>
      <c r="I10759" s="615"/>
    </row>
    <row r="10760" spans="1:9" ht="15" x14ac:dyDescent="0.25">
      <c r="A10760" s="609" t="str">
        <f t="shared" si="168"/>
        <v>41067</v>
      </c>
      <c r="B10760">
        <v>41067</v>
      </c>
      <c r="C10760" t="s">
        <v>25240</v>
      </c>
      <c r="D10760" t="s">
        <v>8914</v>
      </c>
      <c r="E10760" s="363" t="s">
        <v>32054</v>
      </c>
      <c r="F10760"/>
      <c r="G10760"/>
      <c r="H10760"/>
      <c r="I10760" s="615"/>
    </row>
    <row r="10761" spans="1:9" ht="15" x14ac:dyDescent="0.25">
      <c r="A10761" s="609" t="str">
        <f t="shared" si="168"/>
        <v>38463</v>
      </c>
      <c r="B10761">
        <v>38463</v>
      </c>
      <c r="C10761" t="s">
        <v>25242</v>
      </c>
      <c r="D10761" t="s">
        <v>8781</v>
      </c>
      <c r="E10761" s="363" t="s">
        <v>18453</v>
      </c>
      <c r="F10761"/>
      <c r="G10761"/>
      <c r="H10761"/>
      <c r="I10761" s="615"/>
    </row>
    <row r="10762" spans="1:9" ht="15" x14ac:dyDescent="0.25">
      <c r="A10762" s="609" t="str">
        <f t="shared" si="168"/>
        <v>40703</v>
      </c>
      <c r="B10762">
        <v>40703</v>
      </c>
      <c r="C10762" t="s">
        <v>25243</v>
      </c>
      <c r="D10762" t="s">
        <v>8781</v>
      </c>
      <c r="E10762" s="363" t="s">
        <v>25244</v>
      </c>
      <c r="F10762"/>
      <c r="G10762"/>
      <c r="H10762"/>
      <c r="I10762" s="615"/>
    </row>
    <row r="10763" spans="1:9" ht="15" x14ac:dyDescent="0.25">
      <c r="A10763" s="609" t="str">
        <f t="shared" si="168"/>
        <v>14531</v>
      </c>
      <c r="B10763">
        <v>14531</v>
      </c>
      <c r="C10763" t="s">
        <v>25245</v>
      </c>
      <c r="D10763" t="s">
        <v>8781</v>
      </c>
      <c r="E10763" s="363" t="s">
        <v>25246</v>
      </c>
      <c r="F10763"/>
      <c r="G10763"/>
      <c r="H10763"/>
      <c r="I10763" s="615"/>
    </row>
    <row r="10764" spans="1:9" ht="15" x14ac:dyDescent="0.25">
      <c r="A10764" s="609" t="str">
        <f t="shared" si="168"/>
        <v>36533</v>
      </c>
      <c r="B10764">
        <v>36533</v>
      </c>
      <c r="C10764" t="s">
        <v>25247</v>
      </c>
      <c r="D10764" t="s">
        <v>8781</v>
      </c>
      <c r="E10764" s="363" t="s">
        <v>25248</v>
      </c>
      <c r="F10764"/>
      <c r="G10764"/>
      <c r="H10764"/>
      <c r="I10764" s="615"/>
    </row>
    <row r="10765" spans="1:9" ht="15" x14ac:dyDescent="0.25">
      <c r="A10765" s="609" t="str">
        <f t="shared" si="168"/>
        <v>11616</v>
      </c>
      <c r="B10765">
        <v>11616</v>
      </c>
      <c r="C10765" t="s">
        <v>25249</v>
      </c>
      <c r="D10765" t="s">
        <v>8781</v>
      </c>
      <c r="E10765" s="363" t="s">
        <v>25250</v>
      </c>
      <c r="F10765"/>
      <c r="G10765"/>
      <c r="H10765"/>
      <c r="I10765" s="615"/>
    </row>
    <row r="10766" spans="1:9" ht="15" x14ac:dyDescent="0.25">
      <c r="A10766" s="609" t="str">
        <f t="shared" si="168"/>
        <v>41898</v>
      </c>
      <c r="B10766">
        <v>41898</v>
      </c>
      <c r="C10766" t="s">
        <v>25251</v>
      </c>
      <c r="D10766" t="s">
        <v>8781</v>
      </c>
      <c r="E10766" s="363" t="s">
        <v>25252</v>
      </c>
      <c r="F10766"/>
      <c r="G10766"/>
      <c r="H10766"/>
      <c r="I10766" s="615"/>
    </row>
    <row r="10767" spans="1:9" ht="15" x14ac:dyDescent="0.25">
      <c r="A10767" s="609" t="str">
        <f t="shared" si="168"/>
        <v>13447</v>
      </c>
      <c r="B10767">
        <v>13447</v>
      </c>
      <c r="C10767" t="s">
        <v>25253</v>
      </c>
      <c r="D10767" t="s">
        <v>8781</v>
      </c>
      <c r="E10767" s="363" t="s">
        <v>25254</v>
      </c>
      <c r="F10767"/>
      <c r="G10767"/>
      <c r="H10767"/>
      <c r="I10767" s="615"/>
    </row>
    <row r="10768" spans="1:9" ht="15" x14ac:dyDescent="0.25">
      <c r="A10768" s="609" t="str">
        <f t="shared" si="168"/>
        <v>14529</v>
      </c>
      <c r="B10768">
        <v>14529</v>
      </c>
      <c r="C10768" t="s">
        <v>25255</v>
      </c>
      <c r="D10768" t="s">
        <v>8781</v>
      </c>
      <c r="E10768" s="363" t="s">
        <v>25256</v>
      </c>
      <c r="F10768"/>
      <c r="G10768"/>
      <c r="H10768"/>
      <c r="I10768" s="615"/>
    </row>
    <row r="10769" spans="1:9" ht="15" x14ac:dyDescent="0.25">
      <c r="A10769" s="609" t="str">
        <f t="shared" si="168"/>
        <v>10747</v>
      </c>
      <c r="B10769">
        <v>10747</v>
      </c>
      <c r="C10769" t="s">
        <v>25257</v>
      </c>
      <c r="D10769" t="s">
        <v>8781</v>
      </c>
      <c r="E10769" s="363" t="s">
        <v>25258</v>
      </c>
      <c r="F10769"/>
      <c r="G10769"/>
      <c r="H10769"/>
      <c r="I10769" s="615"/>
    </row>
    <row r="10770" spans="1:9" ht="15" x14ac:dyDescent="0.25">
      <c r="A10770" s="609" t="str">
        <f t="shared" si="168"/>
        <v>36141</v>
      </c>
      <c r="B10770">
        <v>36141</v>
      </c>
      <c r="C10770" t="s">
        <v>25259</v>
      </c>
      <c r="D10770" t="s">
        <v>8781</v>
      </c>
      <c r="E10770" s="363" t="s">
        <v>18952</v>
      </c>
      <c r="F10770"/>
      <c r="G10770"/>
      <c r="H10770"/>
      <c r="I10770" s="615"/>
    </row>
    <row r="10771" spans="1:9" ht="15" x14ac:dyDescent="0.25">
      <c r="A10771" s="609" t="str">
        <f t="shared" si="168"/>
        <v>39434</v>
      </c>
      <c r="B10771">
        <v>39434</v>
      </c>
      <c r="C10771" t="s">
        <v>25260</v>
      </c>
      <c r="D10771" t="s">
        <v>8790</v>
      </c>
      <c r="E10771" s="363" t="s">
        <v>11673</v>
      </c>
      <c r="F10771"/>
      <c r="G10771"/>
      <c r="H10771"/>
      <c r="I10771" s="615"/>
    </row>
    <row r="10772" spans="1:9" ht="15" x14ac:dyDescent="0.25">
      <c r="A10772" s="609" t="str">
        <f t="shared" si="168"/>
        <v>39433</v>
      </c>
      <c r="B10772">
        <v>39433</v>
      </c>
      <c r="C10772" t="s">
        <v>25261</v>
      </c>
      <c r="D10772" t="s">
        <v>8790</v>
      </c>
      <c r="E10772" s="363" t="s">
        <v>9911</v>
      </c>
      <c r="F10772"/>
      <c r="G10772"/>
      <c r="H10772"/>
      <c r="I10772" s="615"/>
    </row>
    <row r="10773" spans="1:9" ht="15" x14ac:dyDescent="0.25">
      <c r="A10773" s="609" t="str">
        <f t="shared" si="168"/>
        <v>4049</v>
      </c>
      <c r="B10773">
        <v>4049</v>
      </c>
      <c r="C10773" t="s">
        <v>25262</v>
      </c>
      <c r="D10773" t="s">
        <v>8777</v>
      </c>
      <c r="E10773" s="363" t="s">
        <v>14824</v>
      </c>
      <c r="F10773"/>
      <c r="G10773"/>
      <c r="H10773"/>
      <c r="I10773" s="615"/>
    </row>
    <row r="10774" spans="1:9" ht="15" x14ac:dyDescent="0.25">
      <c r="A10774" s="609" t="str">
        <f t="shared" si="168"/>
        <v>38120</v>
      </c>
      <c r="B10774">
        <v>38120</v>
      </c>
      <c r="C10774" t="s">
        <v>25263</v>
      </c>
      <c r="D10774" t="s">
        <v>8790</v>
      </c>
      <c r="E10774" s="363" t="s">
        <v>25264</v>
      </c>
      <c r="F10774"/>
      <c r="G10774"/>
      <c r="H10774"/>
      <c r="I10774" s="615"/>
    </row>
    <row r="10775" spans="1:9" ht="15" x14ac:dyDescent="0.25">
      <c r="A10775" s="609" t="str">
        <f t="shared" si="168"/>
        <v>38877</v>
      </c>
      <c r="B10775">
        <v>38877</v>
      </c>
      <c r="C10775" t="s">
        <v>25265</v>
      </c>
      <c r="D10775" t="s">
        <v>8790</v>
      </c>
      <c r="E10775" s="363" t="s">
        <v>8922</v>
      </c>
      <c r="F10775"/>
      <c r="G10775"/>
      <c r="H10775"/>
      <c r="I10775" s="615"/>
    </row>
    <row r="10776" spans="1:9" ht="15" x14ac:dyDescent="0.25">
      <c r="A10776" s="609" t="str">
        <f t="shared" si="168"/>
        <v>34546</v>
      </c>
      <c r="B10776">
        <v>34546</v>
      </c>
      <c r="C10776" t="s">
        <v>25266</v>
      </c>
      <c r="D10776" t="s">
        <v>8790</v>
      </c>
      <c r="E10776" s="363" t="s">
        <v>9127</v>
      </c>
      <c r="F10776"/>
      <c r="G10776"/>
      <c r="H10776"/>
      <c r="I10776" s="615"/>
    </row>
    <row r="10777" spans="1:9" ht="15" x14ac:dyDescent="0.25">
      <c r="A10777" s="609" t="str">
        <f t="shared" si="168"/>
        <v>10498</v>
      </c>
      <c r="B10777">
        <v>10498</v>
      </c>
      <c r="C10777" t="s">
        <v>25267</v>
      </c>
      <c r="D10777" t="s">
        <v>8790</v>
      </c>
      <c r="E10777" s="363" t="s">
        <v>10721</v>
      </c>
      <c r="F10777"/>
      <c r="G10777"/>
      <c r="H10777"/>
      <c r="I10777" s="615"/>
    </row>
    <row r="10778" spans="1:9" ht="15" x14ac:dyDescent="0.25">
      <c r="A10778" s="609" t="str">
        <f t="shared" si="168"/>
        <v>4823</v>
      </c>
      <c r="B10778">
        <v>4823</v>
      </c>
      <c r="C10778" t="s">
        <v>25268</v>
      </c>
      <c r="D10778" t="s">
        <v>8790</v>
      </c>
      <c r="E10778" s="363" t="s">
        <v>25269</v>
      </c>
      <c r="F10778"/>
      <c r="G10778"/>
      <c r="H10778"/>
      <c r="I10778" s="615"/>
    </row>
    <row r="10779" spans="1:9" ht="15" x14ac:dyDescent="0.25">
      <c r="A10779" s="609" t="str">
        <f t="shared" si="168"/>
        <v>12357</v>
      </c>
      <c r="B10779">
        <v>12357</v>
      </c>
      <c r="C10779" t="s">
        <v>25270</v>
      </c>
      <c r="D10779" t="s">
        <v>8781</v>
      </c>
      <c r="E10779" s="363" t="s">
        <v>25271</v>
      </c>
      <c r="F10779"/>
      <c r="G10779"/>
      <c r="H10779"/>
      <c r="I10779" s="615"/>
    </row>
    <row r="10780" spans="1:9" ht="15" x14ac:dyDescent="0.25">
      <c r="A10780" s="609" t="str">
        <f t="shared" si="168"/>
        <v>12358</v>
      </c>
      <c r="B10780">
        <v>12358</v>
      </c>
      <c r="C10780" t="s">
        <v>25272</v>
      </c>
      <c r="D10780" t="s">
        <v>8781</v>
      </c>
      <c r="E10780" s="363" t="s">
        <v>25273</v>
      </c>
      <c r="F10780"/>
      <c r="G10780"/>
      <c r="H10780"/>
      <c r="I10780" s="615"/>
    </row>
    <row r="10781" spans="1:9" ht="15" x14ac:dyDescent="0.25">
      <c r="A10781" s="609" t="str">
        <f t="shared" si="168"/>
        <v>11079</v>
      </c>
      <c r="B10781">
        <v>11079</v>
      </c>
      <c r="C10781" t="s">
        <v>25274</v>
      </c>
      <c r="D10781" t="s">
        <v>8911</v>
      </c>
      <c r="E10781" s="363" t="s">
        <v>25275</v>
      </c>
      <c r="F10781"/>
      <c r="G10781"/>
      <c r="H10781"/>
      <c r="I10781" s="615"/>
    </row>
    <row r="10782" spans="1:9" ht="15" x14ac:dyDescent="0.25">
      <c r="A10782" s="609" t="str">
        <f t="shared" si="168"/>
        <v>11082</v>
      </c>
      <c r="B10782">
        <v>11082</v>
      </c>
      <c r="C10782" t="s">
        <v>25276</v>
      </c>
      <c r="D10782" t="s">
        <v>8911</v>
      </c>
      <c r="E10782" s="363" t="s">
        <v>25275</v>
      </c>
      <c r="F10782"/>
      <c r="G10782"/>
      <c r="H10782"/>
      <c r="I10782" s="615"/>
    </row>
    <row r="10783" spans="1:9" ht="15" x14ac:dyDescent="0.25">
      <c r="A10783" s="609" t="str">
        <f t="shared" si="168"/>
        <v>4058</v>
      </c>
      <c r="B10783">
        <v>4058</v>
      </c>
      <c r="C10783" t="s">
        <v>25277</v>
      </c>
      <c r="D10783" t="s">
        <v>8786</v>
      </c>
      <c r="E10783" s="363" t="s">
        <v>13469</v>
      </c>
      <c r="F10783"/>
      <c r="G10783"/>
      <c r="H10783"/>
      <c r="I10783" s="615"/>
    </row>
    <row r="10784" spans="1:9" ht="15" x14ac:dyDescent="0.25">
      <c r="A10784" s="609" t="str">
        <f t="shared" si="168"/>
        <v>40974</v>
      </c>
      <c r="B10784">
        <v>40974</v>
      </c>
      <c r="C10784" t="s">
        <v>25278</v>
      </c>
      <c r="D10784" t="s">
        <v>8914</v>
      </c>
      <c r="E10784" s="363" t="s">
        <v>32055</v>
      </c>
      <c r="F10784"/>
      <c r="G10784"/>
      <c r="H10784"/>
      <c r="I10784" s="615"/>
    </row>
    <row r="10785" spans="1:9" ht="15" x14ac:dyDescent="0.25">
      <c r="A10785" s="609" t="str">
        <f t="shared" si="168"/>
        <v>34794</v>
      </c>
      <c r="B10785">
        <v>34794</v>
      </c>
      <c r="C10785" t="s">
        <v>25280</v>
      </c>
      <c r="D10785" t="s">
        <v>8786</v>
      </c>
      <c r="E10785" s="363" t="s">
        <v>17073</v>
      </c>
      <c r="F10785"/>
      <c r="G10785"/>
      <c r="H10785"/>
      <c r="I10785" s="615"/>
    </row>
    <row r="10786" spans="1:9" ht="15" x14ac:dyDescent="0.25">
      <c r="A10786" s="609" t="str">
        <f t="shared" si="168"/>
        <v>40925</v>
      </c>
      <c r="B10786">
        <v>40925</v>
      </c>
      <c r="C10786" t="s">
        <v>25281</v>
      </c>
      <c r="D10786" t="s">
        <v>8914</v>
      </c>
      <c r="E10786" s="363" t="s">
        <v>32056</v>
      </c>
      <c r="F10786"/>
      <c r="G10786"/>
      <c r="H10786"/>
      <c r="I10786" s="615"/>
    </row>
    <row r="10787" spans="1:9" ht="15" x14ac:dyDescent="0.25">
      <c r="A10787" s="609" t="str">
        <f t="shared" si="168"/>
        <v>13741</v>
      </c>
      <c r="B10787">
        <v>13741</v>
      </c>
      <c r="C10787" t="s">
        <v>25283</v>
      </c>
      <c r="D10787" t="s">
        <v>8781</v>
      </c>
      <c r="E10787" s="363" t="s">
        <v>25284</v>
      </c>
      <c r="F10787"/>
      <c r="G10787"/>
      <c r="H10787"/>
      <c r="I10787" s="615"/>
    </row>
    <row r="10788" spans="1:9" ht="15" x14ac:dyDescent="0.25">
      <c r="A10788" s="609" t="str">
        <f t="shared" si="168"/>
        <v>3288</v>
      </c>
      <c r="B10788">
        <v>3288</v>
      </c>
      <c r="C10788" t="s">
        <v>25285</v>
      </c>
      <c r="D10788" t="s">
        <v>8796</v>
      </c>
      <c r="E10788" s="363" t="s">
        <v>10000</v>
      </c>
      <c r="F10788"/>
      <c r="G10788"/>
      <c r="H10788"/>
      <c r="I10788" s="615"/>
    </row>
    <row r="10789" spans="1:9" ht="15" x14ac:dyDescent="0.25">
      <c r="A10789" s="609" t="str">
        <f t="shared" si="168"/>
        <v>13587</v>
      </c>
      <c r="B10789">
        <v>13587</v>
      </c>
      <c r="C10789" t="s">
        <v>25286</v>
      </c>
      <c r="D10789" t="s">
        <v>8796</v>
      </c>
      <c r="E10789" s="363" t="s">
        <v>9040</v>
      </c>
      <c r="F10789"/>
      <c r="G10789"/>
      <c r="H10789"/>
      <c r="I10789" s="615"/>
    </row>
    <row r="10790" spans="1:9" ht="15" x14ac:dyDescent="0.25">
      <c r="A10790" s="609" t="str">
        <f t="shared" si="168"/>
        <v>38598</v>
      </c>
      <c r="B10790">
        <v>38598</v>
      </c>
      <c r="C10790" t="s">
        <v>25287</v>
      </c>
      <c r="D10790" t="s">
        <v>8781</v>
      </c>
      <c r="E10790" s="363" t="s">
        <v>9065</v>
      </c>
      <c r="F10790"/>
      <c r="G10790"/>
      <c r="H10790"/>
      <c r="I10790" s="615"/>
    </row>
    <row r="10791" spans="1:9" ht="15" x14ac:dyDescent="0.25">
      <c r="A10791" s="609" t="str">
        <f t="shared" si="168"/>
        <v>38595</v>
      </c>
      <c r="B10791">
        <v>38595</v>
      </c>
      <c r="C10791" t="s">
        <v>25288</v>
      </c>
      <c r="D10791" t="s">
        <v>8781</v>
      </c>
      <c r="E10791" s="363" t="s">
        <v>17072</v>
      </c>
      <c r="F10791"/>
      <c r="G10791"/>
      <c r="H10791"/>
      <c r="I10791" s="615"/>
    </row>
    <row r="10792" spans="1:9" ht="15" x14ac:dyDescent="0.25">
      <c r="A10792" s="609" t="str">
        <f t="shared" si="168"/>
        <v>38592</v>
      </c>
      <c r="B10792">
        <v>38592</v>
      </c>
      <c r="C10792" t="s">
        <v>25289</v>
      </c>
      <c r="D10792" t="s">
        <v>8781</v>
      </c>
      <c r="E10792" s="363" t="s">
        <v>9061</v>
      </c>
      <c r="F10792"/>
      <c r="G10792"/>
      <c r="H10792"/>
      <c r="I10792" s="615"/>
    </row>
    <row r="10793" spans="1:9" ht="15" x14ac:dyDescent="0.25">
      <c r="A10793" s="609" t="str">
        <f t="shared" si="168"/>
        <v>38588</v>
      </c>
      <c r="B10793">
        <v>38588</v>
      </c>
      <c r="C10793" t="s">
        <v>25290</v>
      </c>
      <c r="D10793" t="s">
        <v>8781</v>
      </c>
      <c r="E10793" s="363" t="s">
        <v>10031</v>
      </c>
      <c r="F10793"/>
      <c r="G10793"/>
      <c r="H10793"/>
      <c r="I10793" s="615"/>
    </row>
    <row r="10794" spans="1:9" ht="15" x14ac:dyDescent="0.25">
      <c r="A10794" s="609" t="str">
        <f t="shared" si="168"/>
        <v>38593</v>
      </c>
      <c r="B10794">
        <v>38593</v>
      </c>
      <c r="C10794" t="s">
        <v>25291</v>
      </c>
      <c r="D10794" t="s">
        <v>8781</v>
      </c>
      <c r="E10794" s="363" t="s">
        <v>8925</v>
      </c>
      <c r="F10794"/>
      <c r="G10794"/>
      <c r="H10794"/>
      <c r="I10794" s="615"/>
    </row>
    <row r="10795" spans="1:9" ht="15" x14ac:dyDescent="0.25">
      <c r="A10795" s="609" t="str">
        <f t="shared" si="168"/>
        <v>38589</v>
      </c>
      <c r="B10795">
        <v>38589</v>
      </c>
      <c r="C10795" t="s">
        <v>25292</v>
      </c>
      <c r="D10795" t="s">
        <v>8781</v>
      </c>
      <c r="E10795" s="363" t="s">
        <v>8934</v>
      </c>
      <c r="F10795"/>
      <c r="G10795"/>
      <c r="H10795"/>
      <c r="I10795" s="615"/>
    </row>
    <row r="10796" spans="1:9" ht="15" x14ac:dyDescent="0.25">
      <c r="A10796" s="609" t="str">
        <f t="shared" si="168"/>
        <v>38594</v>
      </c>
      <c r="B10796">
        <v>38594</v>
      </c>
      <c r="C10796" t="s">
        <v>25293</v>
      </c>
      <c r="D10796" t="s">
        <v>8781</v>
      </c>
      <c r="E10796" s="363" t="s">
        <v>18439</v>
      </c>
      <c r="F10796"/>
      <c r="G10796"/>
      <c r="H10796"/>
      <c r="I10796" s="615"/>
    </row>
    <row r="10797" spans="1:9" ht="15" x14ac:dyDescent="0.25">
      <c r="A10797" s="609" t="str">
        <f t="shared" si="168"/>
        <v>34773</v>
      </c>
      <c r="B10797">
        <v>34773</v>
      </c>
      <c r="C10797" t="s">
        <v>25294</v>
      </c>
      <c r="D10797" t="s">
        <v>8781</v>
      </c>
      <c r="E10797" s="363" t="s">
        <v>8826</v>
      </c>
      <c r="F10797"/>
      <c r="G10797"/>
      <c r="H10797"/>
      <c r="I10797" s="615"/>
    </row>
    <row r="10798" spans="1:9" ht="15" x14ac:dyDescent="0.25">
      <c r="A10798" s="609" t="str">
        <f t="shared" si="168"/>
        <v>34769</v>
      </c>
      <c r="B10798">
        <v>34769</v>
      </c>
      <c r="C10798" t="s">
        <v>25295</v>
      </c>
      <c r="D10798" t="s">
        <v>8781</v>
      </c>
      <c r="E10798" s="363" t="s">
        <v>9055</v>
      </c>
      <c r="F10798"/>
      <c r="G10798"/>
      <c r="H10798"/>
      <c r="I10798" s="615"/>
    </row>
    <row r="10799" spans="1:9" ht="15" x14ac:dyDescent="0.25">
      <c r="A10799" s="609" t="str">
        <f t="shared" si="168"/>
        <v>34763</v>
      </c>
      <c r="B10799">
        <v>34763</v>
      </c>
      <c r="C10799" t="s">
        <v>25296</v>
      </c>
      <c r="D10799" t="s">
        <v>8781</v>
      </c>
      <c r="E10799" s="363" t="s">
        <v>10210</v>
      </c>
      <c r="F10799"/>
      <c r="G10799"/>
      <c r="H10799"/>
      <c r="I10799" s="615"/>
    </row>
    <row r="10800" spans="1:9" ht="15" x14ac:dyDescent="0.25">
      <c r="A10800" s="609" t="str">
        <f t="shared" ref="A10800:A10863" si="169">IF(ISERROR(SEARCH("/",B10800)=6),TRIM(CLEAN(B10800)),IF(SEARCH("/",B10800)=6,IF(LEN(TRIM(CLEAN(B10800)))=7,LEFT(TRIM(CLEAN(B10800)),6)&amp;"00"&amp;RIGHT(TRIM(CLEAN(B10800)),1),LEFT(TRIM(CLEAN(B10800)),6)&amp;"0"&amp;RIGHT(TRIM(CLEAN(B10800)),2)),TRIM(CLEAN(B10800))))</f>
        <v>34774</v>
      </c>
      <c r="B10800">
        <v>34774</v>
      </c>
      <c r="C10800" t="s">
        <v>25297</v>
      </c>
      <c r="D10800" t="s">
        <v>8781</v>
      </c>
      <c r="E10800" s="363" t="s">
        <v>9201</v>
      </c>
      <c r="F10800"/>
      <c r="G10800"/>
      <c r="H10800"/>
      <c r="I10800" s="615"/>
    </row>
    <row r="10801" spans="1:9" ht="15" x14ac:dyDescent="0.25">
      <c r="A10801" s="609" t="str">
        <f t="shared" si="169"/>
        <v>34771</v>
      </c>
      <c r="B10801">
        <v>34771</v>
      </c>
      <c r="C10801" t="s">
        <v>25298</v>
      </c>
      <c r="D10801" t="s">
        <v>8781</v>
      </c>
      <c r="E10801" s="363" t="s">
        <v>10001</v>
      </c>
      <c r="F10801"/>
      <c r="G10801"/>
      <c r="H10801"/>
      <c r="I10801" s="615"/>
    </row>
    <row r="10802" spans="1:9" ht="15" x14ac:dyDescent="0.25">
      <c r="A10802" s="609" t="str">
        <f t="shared" si="169"/>
        <v>34764</v>
      </c>
      <c r="B10802">
        <v>34764</v>
      </c>
      <c r="C10802" t="s">
        <v>25299</v>
      </c>
      <c r="D10802" t="s">
        <v>8781</v>
      </c>
      <c r="E10802" s="363" t="s">
        <v>9642</v>
      </c>
      <c r="F10802"/>
      <c r="G10802"/>
      <c r="H10802"/>
      <c r="I10802" s="615"/>
    </row>
    <row r="10803" spans="1:9" ht="15" x14ac:dyDescent="0.25">
      <c r="A10803" s="609" t="str">
        <f t="shared" si="169"/>
        <v>34788</v>
      </c>
      <c r="B10803">
        <v>34788</v>
      </c>
      <c r="C10803" t="s">
        <v>25300</v>
      </c>
      <c r="D10803" t="s">
        <v>8781</v>
      </c>
      <c r="E10803" s="363" t="s">
        <v>8826</v>
      </c>
      <c r="F10803"/>
      <c r="G10803"/>
      <c r="H10803"/>
      <c r="I10803" s="615"/>
    </row>
    <row r="10804" spans="1:9" ht="15" x14ac:dyDescent="0.25">
      <c r="A10804" s="609" t="str">
        <f t="shared" si="169"/>
        <v>34781</v>
      </c>
      <c r="B10804">
        <v>34781</v>
      </c>
      <c r="C10804" t="s">
        <v>25301</v>
      </c>
      <c r="D10804" t="s">
        <v>8781</v>
      </c>
      <c r="E10804" s="363" t="s">
        <v>9816</v>
      </c>
      <c r="F10804"/>
      <c r="G10804"/>
      <c r="H10804"/>
      <c r="I10804" s="615"/>
    </row>
    <row r="10805" spans="1:9" ht="15" x14ac:dyDescent="0.25">
      <c r="A10805" s="609" t="str">
        <f t="shared" si="169"/>
        <v>41682</v>
      </c>
      <c r="B10805">
        <v>41682</v>
      </c>
      <c r="C10805" t="s">
        <v>25302</v>
      </c>
      <c r="D10805" t="s">
        <v>8781</v>
      </c>
      <c r="E10805" s="363" t="s">
        <v>19385</v>
      </c>
      <c r="F10805"/>
      <c r="G10805"/>
      <c r="H10805"/>
      <c r="I10805" s="615"/>
    </row>
    <row r="10806" spans="1:9" ht="15" x14ac:dyDescent="0.25">
      <c r="A10806" s="609" t="str">
        <f t="shared" si="169"/>
        <v>41683</v>
      </c>
      <c r="B10806">
        <v>41683</v>
      </c>
      <c r="C10806" t="s">
        <v>25303</v>
      </c>
      <c r="D10806" t="s">
        <v>8781</v>
      </c>
      <c r="E10806" s="363" t="s">
        <v>25304</v>
      </c>
      <c r="F10806"/>
      <c r="G10806"/>
      <c r="H10806"/>
      <c r="I10806" s="615"/>
    </row>
    <row r="10807" spans="1:9" ht="15" x14ac:dyDescent="0.25">
      <c r="A10807" s="609" t="str">
        <f t="shared" si="169"/>
        <v>41680</v>
      </c>
      <c r="B10807">
        <v>41680</v>
      </c>
      <c r="C10807" t="s">
        <v>25305</v>
      </c>
      <c r="D10807" t="s">
        <v>8781</v>
      </c>
      <c r="E10807" s="363" t="s">
        <v>12853</v>
      </c>
      <c r="F10807"/>
      <c r="G10807"/>
      <c r="H10807"/>
      <c r="I10807" s="615"/>
    </row>
    <row r="10808" spans="1:9" ht="15" x14ac:dyDescent="0.25">
      <c r="A10808" s="609" t="str">
        <f t="shared" si="169"/>
        <v>41679</v>
      </c>
      <c r="B10808">
        <v>41679</v>
      </c>
      <c r="C10808" t="s">
        <v>25306</v>
      </c>
      <c r="D10808" t="s">
        <v>8781</v>
      </c>
      <c r="E10808" s="363" t="s">
        <v>18514</v>
      </c>
      <c r="F10808"/>
      <c r="G10808"/>
      <c r="H10808"/>
      <c r="I10808" s="615"/>
    </row>
    <row r="10809" spans="1:9" ht="15" x14ac:dyDescent="0.25">
      <c r="A10809" s="609" t="str">
        <f t="shared" si="169"/>
        <v>41681</v>
      </c>
      <c r="B10809">
        <v>41681</v>
      </c>
      <c r="C10809" t="s">
        <v>25307</v>
      </c>
      <c r="D10809" t="s">
        <v>8781</v>
      </c>
      <c r="E10809" s="363" t="s">
        <v>13243</v>
      </c>
      <c r="F10809"/>
      <c r="G10809"/>
      <c r="H10809"/>
      <c r="I10809" s="615"/>
    </row>
    <row r="10810" spans="1:9" ht="15" x14ac:dyDescent="0.25">
      <c r="A10810" s="609" t="str">
        <f t="shared" si="169"/>
        <v>43386</v>
      </c>
      <c r="B10810">
        <v>43386</v>
      </c>
      <c r="C10810" t="s">
        <v>25308</v>
      </c>
      <c r="D10810" t="s">
        <v>8781</v>
      </c>
      <c r="E10810" s="363" t="s">
        <v>12986</v>
      </c>
      <c r="F10810"/>
      <c r="G10810"/>
      <c r="H10810"/>
      <c r="I10810" s="615"/>
    </row>
    <row r="10811" spans="1:9" ht="15" x14ac:dyDescent="0.25">
      <c r="A10811" s="609" t="str">
        <f t="shared" si="169"/>
        <v>4059</v>
      </c>
      <c r="B10811">
        <v>4059</v>
      </c>
      <c r="C10811" t="s">
        <v>25309</v>
      </c>
      <c r="D10811" t="s">
        <v>8796</v>
      </c>
      <c r="E10811" s="363" t="s">
        <v>19385</v>
      </c>
      <c r="F10811"/>
      <c r="G10811"/>
      <c r="H10811"/>
      <c r="I10811" s="615"/>
    </row>
    <row r="10812" spans="1:9" ht="15" x14ac:dyDescent="0.25">
      <c r="A10812" s="609" t="str">
        <f t="shared" si="169"/>
        <v>4062</v>
      </c>
      <c r="B10812">
        <v>4062</v>
      </c>
      <c r="C10812" t="s">
        <v>25310</v>
      </c>
      <c r="D10812" t="s">
        <v>8781</v>
      </c>
      <c r="E10812" s="363" t="s">
        <v>19385</v>
      </c>
      <c r="F10812"/>
      <c r="G10812"/>
      <c r="H10812"/>
      <c r="I10812" s="615"/>
    </row>
    <row r="10813" spans="1:9" ht="15" x14ac:dyDescent="0.25">
      <c r="A10813" s="609" t="str">
        <f t="shared" si="169"/>
        <v>4061</v>
      </c>
      <c r="B10813">
        <v>4061</v>
      </c>
      <c r="C10813" t="s">
        <v>25311</v>
      </c>
      <c r="D10813" t="s">
        <v>8781</v>
      </c>
      <c r="E10813" s="363" t="s">
        <v>9234</v>
      </c>
      <c r="F10813"/>
      <c r="G10813"/>
      <c r="H10813"/>
      <c r="I10813" s="615"/>
    </row>
    <row r="10814" spans="1:9" ht="15" x14ac:dyDescent="0.25">
      <c r="A10814" s="609" t="str">
        <f t="shared" si="169"/>
        <v>41315</v>
      </c>
      <c r="B10814">
        <v>41315</v>
      </c>
      <c r="C10814" t="s">
        <v>25312</v>
      </c>
      <c r="D10814" t="s">
        <v>8790</v>
      </c>
      <c r="E10814" s="363" t="s">
        <v>25313</v>
      </c>
      <c r="F10814"/>
      <c r="G10814"/>
      <c r="H10814"/>
      <c r="I10814" s="615"/>
    </row>
    <row r="10815" spans="1:9" ht="15" x14ac:dyDescent="0.25">
      <c r="A10815" s="609" t="str">
        <f t="shared" si="169"/>
        <v>43148</v>
      </c>
      <c r="B10815">
        <v>43148</v>
      </c>
      <c r="C10815" t="s">
        <v>25314</v>
      </c>
      <c r="D10815" t="s">
        <v>8790</v>
      </c>
      <c r="E10815" s="363" t="s">
        <v>16572</v>
      </c>
      <c r="F10815"/>
      <c r="G10815"/>
      <c r="H10815"/>
      <c r="I10815" s="615"/>
    </row>
    <row r="10816" spans="1:9" ht="15" x14ac:dyDescent="0.25">
      <c r="A10816" s="609" t="str">
        <f t="shared" si="169"/>
        <v>43147</v>
      </c>
      <c r="B10816">
        <v>43147</v>
      </c>
      <c r="C10816" t="s">
        <v>25315</v>
      </c>
      <c r="D10816" t="s">
        <v>8790</v>
      </c>
      <c r="E10816" s="363" t="s">
        <v>10179</v>
      </c>
      <c r="F10816"/>
      <c r="G10816"/>
      <c r="H10816"/>
      <c r="I10816" s="615"/>
    </row>
    <row r="10817" spans="1:9" ht="15" x14ac:dyDescent="0.25">
      <c r="A10817" s="609" t="str">
        <f t="shared" si="169"/>
        <v>10608</v>
      </c>
      <c r="B10817">
        <v>10608</v>
      </c>
      <c r="C10817" t="s">
        <v>25316</v>
      </c>
      <c r="D10817" t="s">
        <v>8781</v>
      </c>
      <c r="E10817" s="363" t="s">
        <v>10040</v>
      </c>
      <c r="F10817"/>
      <c r="G10817"/>
      <c r="H10817"/>
      <c r="I10817" s="615"/>
    </row>
    <row r="10818" spans="1:9" ht="15" x14ac:dyDescent="0.25">
      <c r="A10818" s="609" t="str">
        <f t="shared" si="169"/>
        <v>4069</v>
      </c>
      <c r="B10818">
        <v>4069</v>
      </c>
      <c r="C10818" t="s">
        <v>25317</v>
      </c>
      <c r="D10818" t="s">
        <v>8786</v>
      </c>
      <c r="E10818" s="363" t="s">
        <v>15261</v>
      </c>
      <c r="F10818"/>
      <c r="G10818"/>
      <c r="H10818"/>
      <c r="I10818" s="615"/>
    </row>
    <row r="10819" spans="1:9" ht="15" x14ac:dyDescent="0.25">
      <c r="A10819" s="609" t="str">
        <f t="shared" si="169"/>
        <v>40819</v>
      </c>
      <c r="B10819">
        <v>40819</v>
      </c>
      <c r="C10819" t="s">
        <v>25318</v>
      </c>
      <c r="D10819" t="s">
        <v>8914</v>
      </c>
      <c r="E10819" s="363" t="s">
        <v>32057</v>
      </c>
      <c r="F10819"/>
      <c r="G10819"/>
      <c r="H10819"/>
      <c r="I10819" s="615"/>
    </row>
    <row r="10820" spans="1:9" ht="15" x14ac:dyDescent="0.25">
      <c r="A10820" s="609" t="str">
        <f t="shared" si="169"/>
        <v>34361</v>
      </c>
      <c r="B10820">
        <v>34361</v>
      </c>
      <c r="C10820" t="s">
        <v>25320</v>
      </c>
      <c r="D10820" t="s">
        <v>8790</v>
      </c>
      <c r="E10820" s="363" t="s">
        <v>9357</v>
      </c>
      <c r="F10820"/>
      <c r="G10820"/>
      <c r="H10820"/>
      <c r="I10820" s="615"/>
    </row>
    <row r="10821" spans="1:9" ht="15" x14ac:dyDescent="0.25">
      <c r="A10821" s="609" t="str">
        <f t="shared" si="169"/>
        <v>36512</v>
      </c>
      <c r="B10821">
        <v>36512</v>
      </c>
      <c r="C10821" t="s">
        <v>25321</v>
      </c>
      <c r="D10821" t="s">
        <v>8781</v>
      </c>
      <c r="E10821" s="363" t="s">
        <v>25322</v>
      </c>
      <c r="F10821"/>
      <c r="G10821"/>
      <c r="H10821"/>
      <c r="I10821" s="615"/>
    </row>
    <row r="10822" spans="1:9" ht="15" x14ac:dyDescent="0.25">
      <c r="A10822" s="609" t="str">
        <f t="shared" si="169"/>
        <v>25972</v>
      </c>
      <c r="B10822">
        <v>25972</v>
      </c>
      <c r="C10822" t="s">
        <v>25323</v>
      </c>
      <c r="D10822" t="s">
        <v>8790</v>
      </c>
      <c r="E10822" s="363" t="s">
        <v>8800</v>
      </c>
      <c r="F10822"/>
      <c r="G10822"/>
      <c r="H10822"/>
      <c r="I10822" s="615"/>
    </row>
    <row r="10823" spans="1:9" ht="15" x14ac:dyDescent="0.25">
      <c r="A10823" s="609" t="str">
        <f t="shared" si="169"/>
        <v>25973</v>
      </c>
      <c r="B10823">
        <v>25973</v>
      </c>
      <c r="C10823" t="s">
        <v>25324</v>
      </c>
      <c r="D10823" t="s">
        <v>8790</v>
      </c>
      <c r="E10823" s="363" t="s">
        <v>8800</v>
      </c>
      <c r="F10823"/>
      <c r="G10823"/>
      <c r="H10823"/>
      <c r="I10823" s="615"/>
    </row>
    <row r="10824" spans="1:9" ht="15" x14ac:dyDescent="0.25">
      <c r="A10824" s="609" t="str">
        <f t="shared" si="169"/>
        <v>11697</v>
      </c>
      <c r="B10824">
        <v>11697</v>
      </c>
      <c r="C10824" t="s">
        <v>25325</v>
      </c>
      <c r="D10824" t="s">
        <v>8781</v>
      </c>
      <c r="E10824" s="363" t="s">
        <v>25326</v>
      </c>
      <c r="F10824"/>
      <c r="G10824"/>
      <c r="H10824"/>
      <c r="I10824" s="615"/>
    </row>
    <row r="10825" spans="1:9" ht="15" x14ac:dyDescent="0.25">
      <c r="A10825" s="609" t="str">
        <f t="shared" si="169"/>
        <v>11698</v>
      </c>
      <c r="B10825">
        <v>11698</v>
      </c>
      <c r="C10825" t="s">
        <v>25327</v>
      </c>
      <c r="D10825" t="s">
        <v>8781</v>
      </c>
      <c r="E10825" s="363" t="s">
        <v>25328</v>
      </c>
      <c r="F10825"/>
      <c r="G10825"/>
      <c r="H10825"/>
      <c r="I10825" s="615"/>
    </row>
    <row r="10826" spans="1:9" ht="15" x14ac:dyDescent="0.25">
      <c r="A10826" s="609" t="str">
        <f t="shared" si="169"/>
        <v>10432</v>
      </c>
      <c r="B10826">
        <v>10432</v>
      </c>
      <c r="C10826" t="s">
        <v>25329</v>
      </c>
      <c r="D10826" t="s">
        <v>8781</v>
      </c>
      <c r="E10826" s="363" t="s">
        <v>25330</v>
      </c>
      <c r="F10826"/>
      <c r="G10826"/>
      <c r="H10826"/>
      <c r="I10826" s="615"/>
    </row>
    <row r="10827" spans="1:9" ht="15" x14ac:dyDescent="0.25">
      <c r="A10827" s="609" t="str">
        <f t="shared" si="169"/>
        <v>11699</v>
      </c>
      <c r="B10827">
        <v>11699</v>
      </c>
      <c r="C10827" t="s">
        <v>25331</v>
      </c>
      <c r="D10827" t="s">
        <v>8781</v>
      </c>
      <c r="E10827" s="363" t="s">
        <v>25332</v>
      </c>
      <c r="F10827"/>
      <c r="G10827"/>
      <c r="H10827"/>
      <c r="I10827" s="615"/>
    </row>
    <row r="10828" spans="1:9" ht="15" x14ac:dyDescent="0.25">
      <c r="A10828" s="609" t="str">
        <f t="shared" si="169"/>
        <v>44020</v>
      </c>
      <c r="B10828">
        <v>44020</v>
      </c>
      <c r="C10828" t="s">
        <v>25333</v>
      </c>
      <c r="D10828" t="s">
        <v>8781</v>
      </c>
      <c r="E10828" s="363" t="s">
        <v>25334</v>
      </c>
      <c r="F10828"/>
      <c r="G10828"/>
      <c r="H10828"/>
      <c r="I10828" s="615"/>
    </row>
    <row r="10829" spans="1:9" ht="15" x14ac:dyDescent="0.25">
      <c r="A10829" s="609" t="str">
        <f t="shared" si="169"/>
        <v>37514</v>
      </c>
      <c r="B10829">
        <v>37514</v>
      </c>
      <c r="C10829" t="s">
        <v>25335</v>
      </c>
      <c r="D10829" t="s">
        <v>8781</v>
      </c>
      <c r="E10829" s="363" t="s">
        <v>25336</v>
      </c>
      <c r="F10829"/>
      <c r="G10829"/>
      <c r="H10829"/>
      <c r="I10829" s="615"/>
    </row>
    <row r="10830" spans="1:9" ht="15" x14ac:dyDescent="0.25">
      <c r="A10830" s="609" t="str">
        <f t="shared" si="169"/>
        <v>37519</v>
      </c>
      <c r="B10830">
        <v>37519</v>
      </c>
      <c r="C10830" t="s">
        <v>25337</v>
      </c>
      <c r="D10830" t="s">
        <v>8781</v>
      </c>
      <c r="E10830" s="363" t="s">
        <v>25338</v>
      </c>
      <c r="F10830"/>
      <c r="G10830"/>
      <c r="H10830"/>
      <c r="I10830" s="615"/>
    </row>
    <row r="10831" spans="1:9" ht="15" x14ac:dyDescent="0.25">
      <c r="A10831" s="609" t="str">
        <f t="shared" si="169"/>
        <v>37520</v>
      </c>
      <c r="B10831">
        <v>37520</v>
      </c>
      <c r="C10831" t="s">
        <v>25339</v>
      </c>
      <c r="D10831" t="s">
        <v>8781</v>
      </c>
      <c r="E10831" s="363" t="s">
        <v>25340</v>
      </c>
      <c r="F10831"/>
      <c r="G10831"/>
      <c r="H10831"/>
      <c r="I10831" s="615"/>
    </row>
    <row r="10832" spans="1:9" ht="15" x14ac:dyDescent="0.25">
      <c r="A10832" s="609" t="str">
        <f t="shared" si="169"/>
        <v>37521</v>
      </c>
      <c r="B10832">
        <v>37521</v>
      </c>
      <c r="C10832" t="s">
        <v>25341</v>
      </c>
      <c r="D10832" t="s">
        <v>8781</v>
      </c>
      <c r="E10832" s="363" t="s">
        <v>25342</v>
      </c>
      <c r="F10832"/>
      <c r="G10832"/>
      <c r="H10832"/>
      <c r="I10832" s="615"/>
    </row>
    <row r="10833" spans="1:9" ht="15" x14ac:dyDescent="0.25">
      <c r="A10833" s="609" t="str">
        <f t="shared" si="169"/>
        <v>37522</v>
      </c>
      <c r="B10833">
        <v>37522</v>
      </c>
      <c r="C10833" t="s">
        <v>25343</v>
      </c>
      <c r="D10833" t="s">
        <v>8781</v>
      </c>
      <c r="E10833" s="363" t="s">
        <v>25344</v>
      </c>
      <c r="F10833"/>
      <c r="G10833"/>
      <c r="H10833"/>
      <c r="I10833" s="615"/>
    </row>
    <row r="10834" spans="1:9" ht="15" x14ac:dyDescent="0.25">
      <c r="A10834" s="609" t="str">
        <f t="shared" si="169"/>
        <v>21109</v>
      </c>
      <c r="B10834">
        <v>21109</v>
      </c>
      <c r="C10834" t="s">
        <v>25345</v>
      </c>
      <c r="D10834" t="s">
        <v>8781</v>
      </c>
      <c r="E10834" s="363" t="s">
        <v>14591</v>
      </c>
      <c r="F10834"/>
      <c r="G10834"/>
      <c r="H10834"/>
      <c r="I10834" s="615"/>
    </row>
    <row r="10835" spans="1:9" ht="15" x14ac:dyDescent="0.25">
      <c r="A10835" s="609" t="str">
        <f t="shared" si="169"/>
        <v>36800</v>
      </c>
      <c r="B10835">
        <v>36800</v>
      </c>
      <c r="C10835" t="s">
        <v>25346</v>
      </c>
      <c r="D10835" t="s">
        <v>8781</v>
      </c>
      <c r="E10835" s="363" t="s">
        <v>9027</v>
      </c>
      <c r="F10835"/>
      <c r="G10835"/>
      <c r="H10835"/>
      <c r="I10835" s="615"/>
    </row>
    <row r="10836" spans="1:9" ht="15" x14ac:dyDescent="0.25">
      <c r="A10836" s="609" t="str">
        <f t="shared" si="169"/>
        <v>11769</v>
      </c>
      <c r="B10836">
        <v>11769</v>
      </c>
      <c r="C10836" t="s">
        <v>25347</v>
      </c>
      <c r="D10836" t="s">
        <v>8781</v>
      </c>
      <c r="E10836" s="363" t="s">
        <v>25348</v>
      </c>
      <c r="F10836"/>
      <c r="G10836"/>
      <c r="H10836"/>
      <c r="I10836" s="615"/>
    </row>
    <row r="10837" spans="1:9" ht="15" x14ac:dyDescent="0.25">
      <c r="A10837" s="609" t="str">
        <f t="shared" si="169"/>
        <v>36793</v>
      </c>
      <c r="B10837">
        <v>36793</v>
      </c>
      <c r="C10837" t="s">
        <v>25349</v>
      </c>
      <c r="D10837" t="s">
        <v>8781</v>
      </c>
      <c r="E10837" s="363" t="s">
        <v>25350</v>
      </c>
      <c r="F10837"/>
      <c r="G10837"/>
      <c r="H10837"/>
      <c r="I10837" s="615"/>
    </row>
    <row r="10838" spans="1:9" ht="15" x14ac:dyDescent="0.25">
      <c r="A10838" s="609" t="str">
        <f t="shared" si="169"/>
        <v>37546</v>
      </c>
      <c r="B10838">
        <v>37546</v>
      </c>
      <c r="C10838" t="s">
        <v>25351</v>
      </c>
      <c r="D10838" t="s">
        <v>8781</v>
      </c>
      <c r="E10838" s="363" t="s">
        <v>25352</v>
      </c>
      <c r="F10838"/>
      <c r="G10838"/>
      <c r="H10838"/>
      <c r="I10838" s="615"/>
    </row>
    <row r="10839" spans="1:9" ht="15" x14ac:dyDescent="0.25">
      <c r="A10839" s="609" t="str">
        <f t="shared" si="169"/>
        <v>37544</v>
      </c>
      <c r="B10839">
        <v>37544</v>
      </c>
      <c r="C10839" t="s">
        <v>25353</v>
      </c>
      <c r="D10839" t="s">
        <v>8781</v>
      </c>
      <c r="E10839" s="363" t="s">
        <v>25354</v>
      </c>
      <c r="F10839"/>
      <c r="G10839"/>
      <c r="H10839"/>
      <c r="I10839" s="615"/>
    </row>
    <row r="10840" spans="1:9" ht="15" x14ac:dyDescent="0.25">
      <c r="A10840" s="609" t="str">
        <f t="shared" si="169"/>
        <v>37545</v>
      </c>
      <c r="B10840">
        <v>37545</v>
      </c>
      <c r="C10840" t="s">
        <v>25355</v>
      </c>
      <c r="D10840" t="s">
        <v>8781</v>
      </c>
      <c r="E10840" s="363" t="s">
        <v>25356</v>
      </c>
      <c r="F10840"/>
      <c r="G10840"/>
      <c r="H10840"/>
      <c r="I10840" s="615"/>
    </row>
    <row r="10841" spans="1:9" ht="15" x14ac:dyDescent="0.25">
      <c r="A10841" s="609" t="str">
        <f t="shared" si="169"/>
        <v>11771</v>
      </c>
      <c r="B10841">
        <v>11771</v>
      </c>
      <c r="C10841" t="s">
        <v>25357</v>
      </c>
      <c r="D10841" t="s">
        <v>8781</v>
      </c>
      <c r="E10841" s="363" t="s">
        <v>25358</v>
      </c>
      <c r="F10841"/>
      <c r="G10841"/>
      <c r="H10841"/>
      <c r="I10841" s="615"/>
    </row>
    <row r="10842" spans="1:9" ht="15" x14ac:dyDescent="0.25">
      <c r="A10842" s="609" t="str">
        <f t="shared" si="169"/>
        <v>39919</v>
      </c>
      <c r="B10842">
        <v>39919</v>
      </c>
      <c r="C10842" t="s">
        <v>25359</v>
      </c>
      <c r="D10842" t="s">
        <v>8781</v>
      </c>
      <c r="E10842" s="363" t="s">
        <v>25360</v>
      </c>
      <c r="F10842"/>
      <c r="G10842"/>
      <c r="H10842"/>
      <c r="I10842" s="615"/>
    </row>
    <row r="10843" spans="1:9" ht="15" x14ac:dyDescent="0.25">
      <c r="A10843" s="609" t="str">
        <f t="shared" si="169"/>
        <v>38385</v>
      </c>
      <c r="B10843">
        <v>38385</v>
      </c>
      <c r="C10843" t="s">
        <v>25361</v>
      </c>
      <c r="D10843" t="s">
        <v>8781</v>
      </c>
      <c r="E10843" s="363" t="s">
        <v>18810</v>
      </c>
      <c r="F10843"/>
      <c r="G10843"/>
      <c r="H10843"/>
      <c r="I10843" s="615"/>
    </row>
    <row r="10844" spans="1:9" ht="15" x14ac:dyDescent="0.25">
      <c r="A10844" s="609" t="str">
        <f t="shared" si="169"/>
        <v>37587</v>
      </c>
      <c r="B10844">
        <v>37587</v>
      </c>
      <c r="C10844" t="s">
        <v>25362</v>
      </c>
      <c r="D10844" t="s">
        <v>8781</v>
      </c>
      <c r="E10844" s="363" t="s">
        <v>25363</v>
      </c>
      <c r="F10844"/>
      <c r="G10844"/>
      <c r="H10844"/>
      <c r="I10844" s="615"/>
    </row>
    <row r="10845" spans="1:9" ht="15" x14ac:dyDescent="0.25">
      <c r="A10845" s="609" t="str">
        <f t="shared" si="169"/>
        <v>11561</v>
      </c>
      <c r="B10845">
        <v>11561</v>
      </c>
      <c r="C10845" t="s">
        <v>25364</v>
      </c>
      <c r="D10845" t="s">
        <v>8781</v>
      </c>
      <c r="E10845" s="363" t="s">
        <v>25365</v>
      </c>
      <c r="F10845"/>
      <c r="G10845"/>
      <c r="H10845"/>
      <c r="I10845" s="615"/>
    </row>
    <row r="10846" spans="1:9" ht="15" x14ac:dyDescent="0.25">
      <c r="A10846" s="609" t="str">
        <f t="shared" si="169"/>
        <v>43604</v>
      </c>
      <c r="B10846">
        <v>43604</v>
      </c>
      <c r="C10846" t="s">
        <v>25366</v>
      </c>
      <c r="D10846" t="s">
        <v>8781</v>
      </c>
      <c r="E10846" s="363" t="s">
        <v>18808</v>
      </c>
      <c r="F10846"/>
      <c r="G10846"/>
      <c r="H10846"/>
      <c r="I10846" s="615"/>
    </row>
    <row r="10847" spans="1:9" ht="15" x14ac:dyDescent="0.25">
      <c r="A10847" s="609" t="str">
        <f t="shared" si="169"/>
        <v>11560</v>
      </c>
      <c r="B10847">
        <v>11560</v>
      </c>
      <c r="C10847" t="s">
        <v>25367</v>
      </c>
      <c r="D10847" t="s">
        <v>8781</v>
      </c>
      <c r="E10847" s="363" t="s">
        <v>25368</v>
      </c>
      <c r="F10847"/>
      <c r="G10847"/>
      <c r="H10847"/>
      <c r="I10847" s="615"/>
    </row>
    <row r="10848" spans="1:9" ht="15" x14ac:dyDescent="0.25">
      <c r="A10848" s="609" t="str">
        <f t="shared" si="169"/>
        <v>11499</v>
      </c>
      <c r="B10848">
        <v>11499</v>
      </c>
      <c r="C10848" t="s">
        <v>25369</v>
      </c>
      <c r="D10848" t="s">
        <v>8781</v>
      </c>
      <c r="E10848" s="363" t="s">
        <v>25370</v>
      </c>
      <c r="F10848"/>
      <c r="G10848"/>
      <c r="H10848"/>
      <c r="I10848" s="615"/>
    </row>
    <row r="10849" spans="1:9" ht="15" x14ac:dyDescent="0.25">
      <c r="A10849" s="609" t="str">
        <f t="shared" si="169"/>
        <v>34761</v>
      </c>
      <c r="B10849">
        <v>34761</v>
      </c>
      <c r="C10849" t="s">
        <v>25371</v>
      </c>
      <c r="D10849" t="s">
        <v>8786</v>
      </c>
      <c r="E10849" s="363" t="s">
        <v>18438</v>
      </c>
      <c r="F10849"/>
      <c r="G10849"/>
      <c r="H10849"/>
      <c r="I10849" s="615"/>
    </row>
    <row r="10850" spans="1:9" ht="15" x14ac:dyDescent="0.25">
      <c r="A10850" s="609" t="str">
        <f t="shared" si="169"/>
        <v>40924</v>
      </c>
      <c r="B10850">
        <v>40924</v>
      </c>
      <c r="C10850" t="s">
        <v>25372</v>
      </c>
      <c r="D10850" t="s">
        <v>8914</v>
      </c>
      <c r="E10850" s="363" t="s">
        <v>32058</v>
      </c>
      <c r="F10850"/>
      <c r="G10850"/>
      <c r="H10850"/>
      <c r="I10850" s="615"/>
    </row>
    <row r="10851" spans="1:9" ht="15" x14ac:dyDescent="0.25">
      <c r="A10851" s="609" t="str">
        <f t="shared" si="169"/>
        <v>25957</v>
      </c>
      <c r="B10851">
        <v>25957</v>
      </c>
      <c r="C10851" t="s">
        <v>25374</v>
      </c>
      <c r="D10851" t="s">
        <v>8786</v>
      </c>
      <c r="E10851" s="363" t="s">
        <v>10332</v>
      </c>
      <c r="F10851"/>
      <c r="G10851"/>
      <c r="H10851"/>
      <c r="I10851" s="615"/>
    </row>
    <row r="10852" spans="1:9" ht="15" x14ac:dyDescent="0.25">
      <c r="A10852" s="609" t="str">
        <f t="shared" si="169"/>
        <v>40983</v>
      </c>
      <c r="B10852">
        <v>40983</v>
      </c>
      <c r="C10852" t="s">
        <v>25375</v>
      </c>
      <c r="D10852" t="s">
        <v>8914</v>
      </c>
      <c r="E10852" s="363" t="s">
        <v>32059</v>
      </c>
      <c r="F10852"/>
      <c r="G10852"/>
      <c r="H10852"/>
      <c r="I10852" s="615"/>
    </row>
    <row r="10853" spans="1:9" ht="15" x14ac:dyDescent="0.25">
      <c r="A10853" s="609" t="str">
        <f t="shared" si="169"/>
        <v>2437</v>
      </c>
      <c r="B10853">
        <v>2437</v>
      </c>
      <c r="C10853" t="s">
        <v>25377</v>
      </c>
      <c r="D10853" t="s">
        <v>8786</v>
      </c>
      <c r="E10853" s="363" t="s">
        <v>10195</v>
      </c>
      <c r="F10853"/>
      <c r="G10853"/>
      <c r="H10853"/>
      <c r="I10853" s="615"/>
    </row>
    <row r="10854" spans="1:9" ht="15" x14ac:dyDescent="0.25">
      <c r="A10854" s="609" t="str">
        <f t="shared" si="169"/>
        <v>40921</v>
      </c>
      <c r="B10854">
        <v>40921</v>
      </c>
      <c r="C10854" t="s">
        <v>25378</v>
      </c>
      <c r="D10854" t="s">
        <v>8914</v>
      </c>
      <c r="E10854" s="363" t="s">
        <v>32060</v>
      </c>
      <c r="F10854"/>
      <c r="G10854"/>
      <c r="H10854"/>
      <c r="I10854" s="615"/>
    </row>
    <row r="10855" spans="1:9" ht="15" x14ac:dyDescent="0.25">
      <c r="A10855" s="609" t="str">
        <f t="shared" si="169"/>
        <v>14252</v>
      </c>
      <c r="B10855">
        <v>14252</v>
      </c>
      <c r="C10855" t="s">
        <v>25380</v>
      </c>
      <c r="D10855" t="s">
        <v>8781</v>
      </c>
      <c r="E10855" s="363" t="s">
        <v>25381</v>
      </c>
      <c r="F10855"/>
      <c r="G10855"/>
      <c r="H10855"/>
      <c r="I10855" s="615"/>
    </row>
    <row r="10856" spans="1:9" ht="15" x14ac:dyDescent="0.25">
      <c r="A10856" s="609" t="str">
        <f t="shared" si="169"/>
        <v>730</v>
      </c>
      <c r="B10856">
        <v>730</v>
      </c>
      <c r="C10856" t="s">
        <v>25382</v>
      </c>
      <c r="D10856" t="s">
        <v>8781</v>
      </c>
      <c r="E10856" s="363" t="s">
        <v>25383</v>
      </c>
      <c r="F10856"/>
      <c r="G10856"/>
      <c r="H10856"/>
      <c r="I10856" s="615"/>
    </row>
    <row r="10857" spans="1:9" ht="15" x14ac:dyDescent="0.25">
      <c r="A10857" s="609" t="str">
        <f t="shared" si="169"/>
        <v>723</v>
      </c>
      <c r="B10857">
        <v>723</v>
      </c>
      <c r="C10857" t="s">
        <v>25384</v>
      </c>
      <c r="D10857" t="s">
        <v>8781</v>
      </c>
      <c r="E10857" s="363" t="s">
        <v>25385</v>
      </c>
      <c r="F10857"/>
      <c r="G10857"/>
      <c r="H10857"/>
      <c r="I10857" s="615"/>
    </row>
    <row r="10858" spans="1:9" ht="15" x14ac:dyDescent="0.25">
      <c r="A10858" s="609" t="str">
        <f t="shared" si="169"/>
        <v>36502</v>
      </c>
      <c r="B10858">
        <v>36502</v>
      </c>
      <c r="C10858" t="s">
        <v>25386</v>
      </c>
      <c r="D10858" t="s">
        <v>8781</v>
      </c>
      <c r="E10858" s="363" t="s">
        <v>25387</v>
      </c>
      <c r="F10858"/>
      <c r="G10858"/>
      <c r="H10858"/>
      <c r="I10858" s="615"/>
    </row>
    <row r="10859" spans="1:9" ht="15" x14ac:dyDescent="0.25">
      <c r="A10859" s="609" t="str">
        <f t="shared" si="169"/>
        <v>36503</v>
      </c>
      <c r="B10859">
        <v>36503</v>
      </c>
      <c r="C10859" t="s">
        <v>25388</v>
      </c>
      <c r="D10859" t="s">
        <v>8781</v>
      </c>
      <c r="E10859" s="363" t="s">
        <v>25389</v>
      </c>
      <c r="F10859"/>
      <c r="G10859"/>
      <c r="H10859"/>
      <c r="I10859" s="615"/>
    </row>
    <row r="10860" spans="1:9" ht="15" x14ac:dyDescent="0.25">
      <c r="A10860" s="609" t="str">
        <f t="shared" si="169"/>
        <v>4090</v>
      </c>
      <c r="B10860">
        <v>4090</v>
      </c>
      <c r="C10860" t="s">
        <v>25390</v>
      </c>
      <c r="D10860" t="s">
        <v>8781</v>
      </c>
      <c r="E10860" s="363" t="s">
        <v>25391</v>
      </c>
      <c r="F10860"/>
      <c r="G10860"/>
      <c r="H10860"/>
      <c r="I10860" s="615"/>
    </row>
    <row r="10861" spans="1:9" ht="15" x14ac:dyDescent="0.25">
      <c r="A10861" s="609" t="str">
        <f t="shared" si="169"/>
        <v>13227</v>
      </c>
      <c r="B10861">
        <v>13227</v>
      </c>
      <c r="C10861" t="s">
        <v>25392</v>
      </c>
      <c r="D10861" t="s">
        <v>8781</v>
      </c>
      <c r="E10861" s="363" t="s">
        <v>25393</v>
      </c>
      <c r="F10861"/>
      <c r="G10861"/>
      <c r="H10861"/>
      <c r="I10861" s="615"/>
    </row>
    <row r="10862" spans="1:9" ht="15" x14ac:dyDescent="0.25">
      <c r="A10862" s="609" t="str">
        <f t="shared" si="169"/>
        <v>10597</v>
      </c>
      <c r="B10862">
        <v>10597</v>
      </c>
      <c r="C10862" t="s">
        <v>25394</v>
      </c>
      <c r="D10862" t="s">
        <v>8781</v>
      </c>
      <c r="E10862" s="363" t="s">
        <v>25395</v>
      </c>
      <c r="F10862"/>
      <c r="G10862"/>
      <c r="H10862"/>
      <c r="I10862" s="615"/>
    </row>
    <row r="10863" spans="1:9" ht="15" x14ac:dyDescent="0.25">
      <c r="A10863" s="609" t="str">
        <f t="shared" si="169"/>
        <v>39628</v>
      </c>
      <c r="B10863">
        <v>39628</v>
      </c>
      <c r="C10863" t="s">
        <v>25396</v>
      </c>
      <c r="D10863" t="s">
        <v>8781</v>
      </c>
      <c r="E10863" s="363" t="s">
        <v>25397</v>
      </c>
      <c r="F10863"/>
      <c r="G10863"/>
      <c r="H10863"/>
      <c r="I10863" s="615"/>
    </row>
    <row r="10864" spans="1:9" ht="15" x14ac:dyDescent="0.25">
      <c r="A10864" s="609" t="str">
        <f t="shared" ref="A10864:A10927" si="170">IF(ISERROR(SEARCH("/",B10864)=6),TRIM(CLEAN(B10864)),IF(SEARCH("/",B10864)=6,IF(LEN(TRIM(CLEAN(B10864)))=7,LEFT(TRIM(CLEAN(B10864)),6)&amp;"00"&amp;RIGHT(TRIM(CLEAN(B10864)),1),LEFT(TRIM(CLEAN(B10864)),6)&amp;"0"&amp;RIGHT(TRIM(CLEAN(B10864)),2)),TRIM(CLEAN(B10864))))</f>
        <v>39404</v>
      </c>
      <c r="B10864">
        <v>39404</v>
      </c>
      <c r="C10864" t="s">
        <v>25398</v>
      </c>
      <c r="D10864" t="s">
        <v>8781</v>
      </c>
      <c r="E10864" s="363" t="s">
        <v>25399</v>
      </c>
      <c r="F10864"/>
      <c r="G10864"/>
      <c r="H10864"/>
      <c r="I10864" s="615"/>
    </row>
    <row r="10865" spans="1:9" ht="15" x14ac:dyDescent="0.25">
      <c r="A10865" s="609" t="str">
        <f t="shared" si="170"/>
        <v>39402</v>
      </c>
      <c r="B10865">
        <v>39402</v>
      </c>
      <c r="C10865" t="s">
        <v>25400</v>
      </c>
      <c r="D10865" t="s">
        <v>8781</v>
      </c>
      <c r="E10865" s="363" t="s">
        <v>25401</v>
      </c>
      <c r="F10865"/>
      <c r="G10865"/>
      <c r="H10865"/>
      <c r="I10865" s="615"/>
    </row>
    <row r="10866" spans="1:9" ht="15" x14ac:dyDescent="0.25">
      <c r="A10866" s="609" t="str">
        <f t="shared" si="170"/>
        <v>39403</v>
      </c>
      <c r="B10866">
        <v>39403</v>
      </c>
      <c r="C10866" t="s">
        <v>25402</v>
      </c>
      <c r="D10866" t="s">
        <v>8781</v>
      </c>
      <c r="E10866" s="363" t="s">
        <v>25403</v>
      </c>
      <c r="F10866"/>
      <c r="G10866"/>
      <c r="H10866"/>
      <c r="I10866" s="615"/>
    </row>
    <row r="10867" spans="1:9" ht="15" x14ac:dyDescent="0.25">
      <c r="A10867" s="609" t="str">
        <f t="shared" si="170"/>
        <v>4093</v>
      </c>
      <c r="B10867">
        <v>4093</v>
      </c>
      <c r="C10867" t="s">
        <v>25404</v>
      </c>
      <c r="D10867" t="s">
        <v>8786</v>
      </c>
      <c r="E10867" s="363" t="s">
        <v>10463</v>
      </c>
      <c r="F10867"/>
      <c r="G10867"/>
      <c r="H10867"/>
      <c r="I10867" s="615"/>
    </row>
    <row r="10868" spans="1:9" ht="15" x14ac:dyDescent="0.25">
      <c r="A10868" s="609" t="str">
        <f t="shared" si="170"/>
        <v>10512</v>
      </c>
      <c r="B10868">
        <v>10512</v>
      </c>
      <c r="C10868" t="s">
        <v>25405</v>
      </c>
      <c r="D10868" t="s">
        <v>8914</v>
      </c>
      <c r="E10868" s="363" t="s">
        <v>32061</v>
      </c>
      <c r="F10868"/>
      <c r="G10868"/>
      <c r="H10868"/>
      <c r="I10868" s="615"/>
    </row>
    <row r="10869" spans="1:9" ht="15" x14ac:dyDescent="0.25">
      <c r="A10869" s="609" t="str">
        <f t="shared" si="170"/>
        <v>20020</v>
      </c>
      <c r="B10869">
        <v>20020</v>
      </c>
      <c r="C10869" t="s">
        <v>25407</v>
      </c>
      <c r="D10869" t="s">
        <v>8786</v>
      </c>
      <c r="E10869" s="363" t="s">
        <v>9470</v>
      </c>
      <c r="F10869"/>
      <c r="G10869"/>
      <c r="H10869"/>
      <c r="I10869" s="615"/>
    </row>
    <row r="10870" spans="1:9" ht="15" x14ac:dyDescent="0.25">
      <c r="A10870" s="609" t="str">
        <f t="shared" si="170"/>
        <v>41038</v>
      </c>
      <c r="B10870">
        <v>41038</v>
      </c>
      <c r="C10870" t="s">
        <v>25408</v>
      </c>
      <c r="D10870" t="s">
        <v>8914</v>
      </c>
      <c r="E10870" s="363" t="s">
        <v>32062</v>
      </c>
      <c r="F10870"/>
      <c r="G10870"/>
      <c r="H10870"/>
      <c r="I10870" s="615"/>
    </row>
    <row r="10871" spans="1:9" ht="15" x14ac:dyDescent="0.25">
      <c r="A10871" s="609" t="str">
        <f t="shared" si="170"/>
        <v>4094</v>
      </c>
      <c r="B10871">
        <v>4094</v>
      </c>
      <c r="C10871" t="s">
        <v>25410</v>
      </c>
      <c r="D10871" t="s">
        <v>8786</v>
      </c>
      <c r="E10871" s="363" t="s">
        <v>10002</v>
      </c>
      <c r="F10871"/>
      <c r="G10871"/>
      <c r="H10871"/>
      <c r="I10871" s="615"/>
    </row>
    <row r="10872" spans="1:9" ht="15" x14ac:dyDescent="0.25">
      <c r="A10872" s="609" t="str">
        <f t="shared" si="170"/>
        <v>40988</v>
      </c>
      <c r="B10872">
        <v>40988</v>
      </c>
      <c r="C10872" t="s">
        <v>25411</v>
      </c>
      <c r="D10872" t="s">
        <v>8914</v>
      </c>
      <c r="E10872" s="363" t="s">
        <v>32063</v>
      </c>
      <c r="F10872"/>
      <c r="G10872"/>
      <c r="H10872"/>
      <c r="I10872" s="615"/>
    </row>
    <row r="10873" spans="1:9" ht="15" x14ac:dyDescent="0.25">
      <c r="A10873" s="609" t="str">
        <f t="shared" si="170"/>
        <v>4095</v>
      </c>
      <c r="B10873">
        <v>4095</v>
      </c>
      <c r="C10873" t="s">
        <v>25413</v>
      </c>
      <c r="D10873" t="s">
        <v>8786</v>
      </c>
      <c r="E10873" s="363" t="s">
        <v>12819</v>
      </c>
      <c r="F10873"/>
      <c r="G10873"/>
      <c r="H10873"/>
      <c r="I10873" s="615"/>
    </row>
    <row r="10874" spans="1:9" ht="15" x14ac:dyDescent="0.25">
      <c r="A10874" s="609" t="str">
        <f t="shared" si="170"/>
        <v>40990</v>
      </c>
      <c r="B10874">
        <v>40990</v>
      </c>
      <c r="C10874" t="s">
        <v>25414</v>
      </c>
      <c r="D10874" t="s">
        <v>8914</v>
      </c>
      <c r="E10874" s="363" t="s">
        <v>32064</v>
      </c>
      <c r="F10874"/>
      <c r="G10874"/>
      <c r="H10874"/>
      <c r="I10874" s="615"/>
    </row>
    <row r="10875" spans="1:9" ht="15" x14ac:dyDescent="0.25">
      <c r="A10875" s="609" t="str">
        <f t="shared" si="170"/>
        <v>4097</v>
      </c>
      <c r="B10875">
        <v>4097</v>
      </c>
      <c r="C10875" t="s">
        <v>25416</v>
      </c>
      <c r="D10875" t="s">
        <v>8786</v>
      </c>
      <c r="E10875" s="363" t="s">
        <v>10357</v>
      </c>
      <c r="F10875"/>
      <c r="G10875"/>
      <c r="H10875"/>
      <c r="I10875" s="615"/>
    </row>
    <row r="10876" spans="1:9" ht="15" x14ac:dyDescent="0.25">
      <c r="A10876" s="609" t="str">
        <f t="shared" si="170"/>
        <v>40994</v>
      </c>
      <c r="B10876">
        <v>40994</v>
      </c>
      <c r="C10876" t="s">
        <v>25417</v>
      </c>
      <c r="D10876" t="s">
        <v>8914</v>
      </c>
      <c r="E10876" s="363" t="s">
        <v>32065</v>
      </c>
      <c r="F10876"/>
      <c r="G10876"/>
      <c r="H10876"/>
      <c r="I10876" s="615"/>
    </row>
    <row r="10877" spans="1:9" ht="15" x14ac:dyDescent="0.25">
      <c r="A10877" s="609" t="str">
        <f t="shared" si="170"/>
        <v>4096</v>
      </c>
      <c r="B10877">
        <v>4096</v>
      </c>
      <c r="C10877" t="s">
        <v>25419</v>
      </c>
      <c r="D10877" t="s">
        <v>8786</v>
      </c>
      <c r="E10877" s="363" t="s">
        <v>17073</v>
      </c>
      <c r="F10877"/>
      <c r="G10877"/>
      <c r="H10877"/>
      <c r="I10877" s="615"/>
    </row>
    <row r="10878" spans="1:9" ht="15" x14ac:dyDescent="0.25">
      <c r="A10878" s="609" t="str">
        <f t="shared" si="170"/>
        <v>40992</v>
      </c>
      <c r="B10878">
        <v>40992</v>
      </c>
      <c r="C10878" t="s">
        <v>25420</v>
      </c>
      <c r="D10878" t="s">
        <v>8914</v>
      </c>
      <c r="E10878" s="363" t="s">
        <v>32066</v>
      </c>
      <c r="F10878"/>
      <c r="G10878"/>
      <c r="H10878"/>
      <c r="I10878" s="615"/>
    </row>
    <row r="10879" spans="1:9" ht="15" x14ac:dyDescent="0.25">
      <c r="A10879" s="609" t="str">
        <f t="shared" si="170"/>
        <v>13955</v>
      </c>
      <c r="B10879">
        <v>13955</v>
      </c>
      <c r="C10879" t="s">
        <v>25422</v>
      </c>
      <c r="D10879" t="s">
        <v>8781</v>
      </c>
      <c r="E10879" s="363" t="s">
        <v>25423</v>
      </c>
      <c r="F10879"/>
      <c r="G10879"/>
      <c r="H10879"/>
      <c r="I10879" s="615"/>
    </row>
    <row r="10880" spans="1:9" ht="15" x14ac:dyDescent="0.25">
      <c r="A10880" s="609" t="str">
        <f t="shared" si="170"/>
        <v>4114</v>
      </c>
      <c r="B10880">
        <v>4114</v>
      </c>
      <c r="C10880" t="s">
        <v>25424</v>
      </c>
      <c r="D10880" t="s">
        <v>8781</v>
      </c>
      <c r="E10880" s="363" t="s">
        <v>18236</v>
      </c>
      <c r="F10880"/>
      <c r="G10880"/>
      <c r="H10880"/>
      <c r="I10880" s="615"/>
    </row>
    <row r="10881" spans="1:9" ht="15" x14ac:dyDescent="0.25">
      <c r="A10881" s="609" t="str">
        <f t="shared" si="170"/>
        <v>36797</v>
      </c>
      <c r="B10881">
        <v>36797</v>
      </c>
      <c r="C10881" t="s">
        <v>25425</v>
      </c>
      <c r="D10881" t="s">
        <v>8781</v>
      </c>
      <c r="E10881" s="363" t="s">
        <v>25426</v>
      </c>
      <c r="F10881"/>
      <c r="G10881"/>
      <c r="H10881"/>
      <c r="I10881" s="615"/>
    </row>
    <row r="10882" spans="1:9" ht="15" x14ac:dyDescent="0.25">
      <c r="A10882" s="609" t="str">
        <f t="shared" si="170"/>
        <v>4107</v>
      </c>
      <c r="B10882">
        <v>4107</v>
      </c>
      <c r="C10882" t="s">
        <v>25427</v>
      </c>
      <c r="D10882" t="s">
        <v>8781</v>
      </c>
      <c r="E10882" s="363" t="s">
        <v>25428</v>
      </c>
      <c r="F10882"/>
      <c r="G10882"/>
      <c r="H10882"/>
      <c r="I10882" s="615"/>
    </row>
    <row r="10883" spans="1:9" ht="15" x14ac:dyDescent="0.25">
      <c r="A10883" s="609" t="str">
        <f t="shared" si="170"/>
        <v>4102</v>
      </c>
      <c r="B10883">
        <v>4102</v>
      </c>
      <c r="C10883" t="s">
        <v>25429</v>
      </c>
      <c r="D10883" t="s">
        <v>8781</v>
      </c>
      <c r="E10883" s="363" t="s">
        <v>9332</v>
      </c>
      <c r="F10883"/>
      <c r="G10883"/>
      <c r="H10883"/>
      <c r="I10883" s="615"/>
    </row>
    <row r="10884" spans="1:9" ht="15" x14ac:dyDescent="0.25">
      <c r="A10884" s="609" t="str">
        <f t="shared" si="170"/>
        <v>36799</v>
      </c>
      <c r="B10884">
        <v>36799</v>
      </c>
      <c r="C10884" t="s">
        <v>25430</v>
      </c>
      <c r="D10884" t="s">
        <v>8781</v>
      </c>
      <c r="E10884" s="363" t="s">
        <v>25431</v>
      </c>
      <c r="F10884"/>
      <c r="G10884"/>
      <c r="H10884"/>
      <c r="I10884" s="615"/>
    </row>
    <row r="10885" spans="1:9" ht="15" x14ac:dyDescent="0.25">
      <c r="A10885" s="609" t="str">
        <f t="shared" si="170"/>
        <v>2747</v>
      </c>
      <c r="B10885">
        <v>2747</v>
      </c>
      <c r="C10885" t="s">
        <v>25432</v>
      </c>
      <c r="D10885" t="s">
        <v>8796</v>
      </c>
      <c r="E10885" s="363" t="s">
        <v>14644</v>
      </c>
      <c r="F10885"/>
      <c r="G10885"/>
      <c r="H10885"/>
      <c r="I10885" s="615"/>
    </row>
    <row r="10886" spans="1:9" ht="15" x14ac:dyDescent="0.25">
      <c r="A10886" s="609" t="str">
        <f t="shared" si="170"/>
        <v>21138</v>
      </c>
      <c r="B10886">
        <v>21138</v>
      </c>
      <c r="C10886" t="s">
        <v>25433</v>
      </c>
      <c r="D10886" t="s">
        <v>8796</v>
      </c>
      <c r="E10886" s="363" t="s">
        <v>10434</v>
      </c>
      <c r="F10886"/>
      <c r="G10886"/>
      <c r="H10886"/>
      <c r="I10886" s="615"/>
    </row>
    <row r="10887" spans="1:9" ht="15" x14ac:dyDescent="0.25">
      <c r="A10887" s="609" t="str">
        <f t="shared" si="170"/>
        <v>10826</v>
      </c>
      <c r="B10887">
        <v>10826</v>
      </c>
      <c r="C10887" t="s">
        <v>25434</v>
      </c>
      <c r="D10887" t="s">
        <v>8781</v>
      </c>
      <c r="E10887" s="363" t="s">
        <v>17931</v>
      </c>
      <c r="F10887"/>
      <c r="G10887"/>
      <c r="H10887"/>
      <c r="I10887" s="615"/>
    </row>
    <row r="10888" spans="1:9" ht="15" x14ac:dyDescent="0.25">
      <c r="A10888" s="609" t="str">
        <f t="shared" si="170"/>
        <v>365</v>
      </c>
      <c r="B10888">
        <v>365</v>
      </c>
      <c r="C10888" t="s">
        <v>25435</v>
      </c>
      <c r="D10888" t="s">
        <v>8781</v>
      </c>
      <c r="E10888" s="363" t="s">
        <v>9753</v>
      </c>
      <c r="F10888"/>
      <c r="G10888"/>
      <c r="H10888"/>
      <c r="I10888" s="615"/>
    </row>
    <row r="10889" spans="1:9" ht="15" x14ac:dyDescent="0.25">
      <c r="A10889" s="609" t="str">
        <f t="shared" si="170"/>
        <v>38639</v>
      </c>
      <c r="B10889">
        <v>38639</v>
      </c>
      <c r="C10889" t="s">
        <v>25436</v>
      </c>
      <c r="D10889" t="s">
        <v>8781</v>
      </c>
      <c r="E10889" s="363" t="s">
        <v>18651</v>
      </c>
      <c r="F10889"/>
      <c r="G10889"/>
      <c r="H10889"/>
      <c r="I10889" s="615"/>
    </row>
    <row r="10890" spans="1:9" ht="15" x14ac:dyDescent="0.25">
      <c r="A10890" s="609" t="str">
        <f t="shared" si="170"/>
        <v>38640</v>
      </c>
      <c r="B10890">
        <v>38640</v>
      </c>
      <c r="C10890" t="s">
        <v>25437</v>
      </c>
      <c r="D10890" t="s">
        <v>8781</v>
      </c>
      <c r="E10890" s="363" t="s">
        <v>8953</v>
      </c>
      <c r="F10890"/>
      <c r="G10890"/>
      <c r="H10890"/>
      <c r="I10890" s="615"/>
    </row>
    <row r="10891" spans="1:9" ht="15" x14ac:dyDescent="0.25">
      <c r="A10891" s="609" t="str">
        <f t="shared" si="170"/>
        <v>358</v>
      </c>
      <c r="B10891">
        <v>358</v>
      </c>
      <c r="C10891" t="s">
        <v>25438</v>
      </c>
      <c r="D10891" t="s">
        <v>8781</v>
      </c>
      <c r="E10891" s="363" t="s">
        <v>18652</v>
      </c>
      <c r="F10891"/>
      <c r="G10891"/>
      <c r="H10891"/>
      <c r="I10891" s="615"/>
    </row>
    <row r="10892" spans="1:9" ht="15" x14ac:dyDescent="0.25">
      <c r="A10892" s="609" t="str">
        <f t="shared" si="170"/>
        <v>359</v>
      </c>
      <c r="B10892">
        <v>359</v>
      </c>
      <c r="C10892" t="s">
        <v>25439</v>
      </c>
      <c r="D10892" t="s">
        <v>8781</v>
      </c>
      <c r="E10892" s="363" t="s">
        <v>18653</v>
      </c>
      <c r="F10892"/>
      <c r="G10892"/>
      <c r="H10892"/>
      <c r="I10892" s="615"/>
    </row>
    <row r="10893" spans="1:9" ht="15" x14ac:dyDescent="0.25">
      <c r="A10893" s="609" t="str">
        <f t="shared" si="170"/>
        <v>38641</v>
      </c>
      <c r="B10893">
        <v>38641</v>
      </c>
      <c r="C10893" t="s">
        <v>25440</v>
      </c>
      <c r="D10893" t="s">
        <v>8781</v>
      </c>
      <c r="E10893" s="363" t="s">
        <v>14731</v>
      </c>
      <c r="F10893"/>
      <c r="G10893"/>
      <c r="H10893"/>
      <c r="I10893" s="615"/>
    </row>
    <row r="10894" spans="1:9" ht="15" x14ac:dyDescent="0.25">
      <c r="A10894" s="609" t="str">
        <f t="shared" si="170"/>
        <v>360</v>
      </c>
      <c r="B10894">
        <v>360</v>
      </c>
      <c r="C10894" t="s">
        <v>25441</v>
      </c>
      <c r="D10894" t="s">
        <v>8781</v>
      </c>
      <c r="E10894" s="363" t="s">
        <v>18654</v>
      </c>
      <c r="F10894"/>
      <c r="G10894"/>
      <c r="H10894"/>
      <c r="I10894" s="615"/>
    </row>
    <row r="10895" spans="1:9" ht="15" x14ac:dyDescent="0.25">
      <c r="A10895" s="609" t="str">
        <f t="shared" si="170"/>
        <v>42430</v>
      </c>
      <c r="B10895">
        <v>42430</v>
      </c>
      <c r="C10895" t="s">
        <v>25442</v>
      </c>
      <c r="D10895" t="s">
        <v>8781</v>
      </c>
      <c r="E10895" s="363" t="s">
        <v>25443</v>
      </c>
      <c r="F10895"/>
      <c r="G10895"/>
      <c r="H10895"/>
      <c r="I10895" s="615"/>
    </row>
    <row r="10896" spans="1:9" ht="15" x14ac:dyDescent="0.25">
      <c r="A10896" s="609" t="str">
        <f t="shared" si="170"/>
        <v>4214</v>
      </c>
      <c r="B10896">
        <v>4214</v>
      </c>
      <c r="C10896" t="s">
        <v>25444</v>
      </c>
      <c r="D10896" t="s">
        <v>8781</v>
      </c>
      <c r="E10896" s="363" t="s">
        <v>17915</v>
      </c>
      <c r="F10896"/>
      <c r="G10896"/>
      <c r="H10896"/>
      <c r="I10896" s="615"/>
    </row>
    <row r="10897" spans="1:9" ht="15" x14ac:dyDescent="0.25">
      <c r="A10897" s="609" t="str">
        <f t="shared" si="170"/>
        <v>4215</v>
      </c>
      <c r="B10897">
        <v>4215</v>
      </c>
      <c r="C10897" t="s">
        <v>25445</v>
      </c>
      <c r="D10897" t="s">
        <v>8781</v>
      </c>
      <c r="E10897" s="363" t="s">
        <v>24945</v>
      </c>
      <c r="F10897"/>
      <c r="G10897"/>
      <c r="H10897"/>
      <c r="I10897" s="615"/>
    </row>
    <row r="10898" spans="1:9" ht="15" x14ac:dyDescent="0.25">
      <c r="A10898" s="609" t="str">
        <f t="shared" si="170"/>
        <v>4210</v>
      </c>
      <c r="B10898">
        <v>4210</v>
      </c>
      <c r="C10898" t="s">
        <v>25446</v>
      </c>
      <c r="D10898" t="s">
        <v>8781</v>
      </c>
      <c r="E10898" s="363" t="s">
        <v>9220</v>
      </c>
      <c r="F10898"/>
      <c r="G10898"/>
      <c r="H10898"/>
      <c r="I10898" s="615"/>
    </row>
    <row r="10899" spans="1:9" ht="15" x14ac:dyDescent="0.25">
      <c r="A10899" s="609" t="str">
        <f t="shared" si="170"/>
        <v>4212</v>
      </c>
      <c r="B10899">
        <v>4212</v>
      </c>
      <c r="C10899" t="s">
        <v>25447</v>
      </c>
      <c r="D10899" t="s">
        <v>8781</v>
      </c>
      <c r="E10899" s="363" t="s">
        <v>9051</v>
      </c>
      <c r="F10899"/>
      <c r="G10899"/>
      <c r="H10899"/>
      <c r="I10899" s="615"/>
    </row>
    <row r="10900" spans="1:9" ht="15" x14ac:dyDescent="0.25">
      <c r="A10900" s="609" t="str">
        <f t="shared" si="170"/>
        <v>4213</v>
      </c>
      <c r="B10900">
        <v>4213</v>
      </c>
      <c r="C10900" t="s">
        <v>25448</v>
      </c>
      <c r="D10900" t="s">
        <v>8781</v>
      </c>
      <c r="E10900" s="363" t="s">
        <v>8959</v>
      </c>
      <c r="F10900"/>
      <c r="G10900"/>
      <c r="H10900"/>
      <c r="I10900" s="615"/>
    </row>
    <row r="10901" spans="1:9" ht="15" x14ac:dyDescent="0.25">
      <c r="A10901" s="609" t="str">
        <f t="shared" si="170"/>
        <v>4211</v>
      </c>
      <c r="B10901">
        <v>4211</v>
      </c>
      <c r="C10901" t="s">
        <v>25449</v>
      </c>
      <c r="D10901" t="s">
        <v>8781</v>
      </c>
      <c r="E10901" s="363" t="s">
        <v>9135</v>
      </c>
      <c r="F10901"/>
      <c r="G10901"/>
      <c r="H10901"/>
      <c r="I10901" s="615"/>
    </row>
    <row r="10902" spans="1:9" ht="15" x14ac:dyDescent="0.25">
      <c r="A10902" s="609" t="str">
        <f t="shared" si="170"/>
        <v>4209</v>
      </c>
      <c r="B10902">
        <v>4209</v>
      </c>
      <c r="C10902" t="s">
        <v>25450</v>
      </c>
      <c r="D10902" t="s">
        <v>8781</v>
      </c>
      <c r="E10902" s="363" t="s">
        <v>10036</v>
      </c>
      <c r="F10902"/>
      <c r="G10902"/>
      <c r="H10902"/>
      <c r="I10902" s="615"/>
    </row>
    <row r="10903" spans="1:9" ht="15" x14ac:dyDescent="0.25">
      <c r="A10903" s="609" t="str">
        <f t="shared" si="170"/>
        <v>4180</v>
      </c>
      <c r="B10903">
        <v>4180</v>
      </c>
      <c r="C10903" t="s">
        <v>25451</v>
      </c>
      <c r="D10903" t="s">
        <v>8781</v>
      </c>
      <c r="E10903" s="363" t="s">
        <v>10066</v>
      </c>
      <c r="F10903"/>
      <c r="G10903"/>
      <c r="H10903"/>
      <c r="I10903" s="615"/>
    </row>
    <row r="10904" spans="1:9" ht="15" x14ac:dyDescent="0.25">
      <c r="A10904" s="609" t="str">
        <f t="shared" si="170"/>
        <v>4177</v>
      </c>
      <c r="B10904">
        <v>4177</v>
      </c>
      <c r="C10904" t="s">
        <v>25452</v>
      </c>
      <c r="D10904" t="s">
        <v>8781</v>
      </c>
      <c r="E10904" s="363" t="s">
        <v>9578</v>
      </c>
      <c r="F10904"/>
      <c r="G10904"/>
      <c r="H10904"/>
      <c r="I10904" s="615"/>
    </row>
    <row r="10905" spans="1:9" ht="15" x14ac:dyDescent="0.25">
      <c r="A10905" s="609" t="str">
        <f t="shared" si="170"/>
        <v>4179</v>
      </c>
      <c r="B10905">
        <v>4179</v>
      </c>
      <c r="C10905" t="s">
        <v>25453</v>
      </c>
      <c r="D10905" t="s">
        <v>8781</v>
      </c>
      <c r="E10905" s="363" t="s">
        <v>10089</v>
      </c>
      <c r="F10905"/>
      <c r="G10905"/>
      <c r="H10905"/>
      <c r="I10905" s="615"/>
    </row>
    <row r="10906" spans="1:9" ht="15" x14ac:dyDescent="0.25">
      <c r="A10906" s="609" t="str">
        <f t="shared" si="170"/>
        <v>4208</v>
      </c>
      <c r="B10906">
        <v>4208</v>
      </c>
      <c r="C10906" t="s">
        <v>25454</v>
      </c>
      <c r="D10906" t="s">
        <v>8781</v>
      </c>
      <c r="E10906" s="363" t="s">
        <v>22106</v>
      </c>
      <c r="F10906"/>
      <c r="G10906"/>
      <c r="H10906"/>
      <c r="I10906" s="615"/>
    </row>
    <row r="10907" spans="1:9" ht="15" x14ac:dyDescent="0.25">
      <c r="A10907" s="609" t="str">
        <f t="shared" si="170"/>
        <v>4181</v>
      </c>
      <c r="B10907">
        <v>4181</v>
      </c>
      <c r="C10907" t="s">
        <v>25455</v>
      </c>
      <c r="D10907" t="s">
        <v>8781</v>
      </c>
      <c r="E10907" s="363" t="s">
        <v>18887</v>
      </c>
      <c r="F10907"/>
      <c r="G10907"/>
      <c r="H10907"/>
      <c r="I10907" s="615"/>
    </row>
    <row r="10908" spans="1:9" ht="15" x14ac:dyDescent="0.25">
      <c r="A10908" s="609" t="str">
        <f t="shared" si="170"/>
        <v>4178</v>
      </c>
      <c r="B10908">
        <v>4178</v>
      </c>
      <c r="C10908" t="s">
        <v>25456</v>
      </c>
      <c r="D10908" t="s">
        <v>8781</v>
      </c>
      <c r="E10908" s="363" t="s">
        <v>8904</v>
      </c>
      <c r="F10908"/>
      <c r="G10908"/>
      <c r="H10908"/>
      <c r="I10908" s="615"/>
    </row>
    <row r="10909" spans="1:9" ht="15" x14ac:dyDescent="0.25">
      <c r="A10909" s="609" t="str">
        <f t="shared" si="170"/>
        <v>4182</v>
      </c>
      <c r="B10909">
        <v>4182</v>
      </c>
      <c r="C10909" t="s">
        <v>25457</v>
      </c>
      <c r="D10909" t="s">
        <v>8781</v>
      </c>
      <c r="E10909" s="363" t="s">
        <v>21574</v>
      </c>
      <c r="F10909"/>
      <c r="G10909"/>
      <c r="H10909"/>
      <c r="I10909" s="615"/>
    </row>
    <row r="10910" spans="1:9" ht="15" x14ac:dyDescent="0.25">
      <c r="A10910" s="609" t="str">
        <f t="shared" si="170"/>
        <v>4183</v>
      </c>
      <c r="B10910">
        <v>4183</v>
      </c>
      <c r="C10910" t="s">
        <v>25458</v>
      </c>
      <c r="D10910" t="s">
        <v>8781</v>
      </c>
      <c r="E10910" s="363" t="s">
        <v>23452</v>
      </c>
      <c r="F10910"/>
      <c r="G10910"/>
      <c r="H10910"/>
      <c r="I10910" s="615"/>
    </row>
    <row r="10911" spans="1:9" ht="15" x14ac:dyDescent="0.25">
      <c r="A10911" s="609" t="str">
        <f t="shared" si="170"/>
        <v>4184</v>
      </c>
      <c r="B10911">
        <v>4184</v>
      </c>
      <c r="C10911" t="s">
        <v>25459</v>
      </c>
      <c r="D10911" t="s">
        <v>8781</v>
      </c>
      <c r="E10911" s="363" t="s">
        <v>25460</v>
      </c>
      <c r="F10911"/>
      <c r="G10911"/>
      <c r="H10911"/>
      <c r="I10911" s="615"/>
    </row>
    <row r="10912" spans="1:9" ht="15" x14ac:dyDescent="0.25">
      <c r="A10912" s="609" t="str">
        <f t="shared" si="170"/>
        <v>4185</v>
      </c>
      <c r="B10912">
        <v>4185</v>
      </c>
      <c r="C10912" t="s">
        <v>25461</v>
      </c>
      <c r="D10912" t="s">
        <v>8781</v>
      </c>
      <c r="E10912" s="363" t="s">
        <v>25462</v>
      </c>
      <c r="F10912"/>
      <c r="G10912"/>
      <c r="H10912"/>
      <c r="I10912" s="615"/>
    </row>
    <row r="10913" spans="1:9" ht="15" x14ac:dyDescent="0.25">
      <c r="A10913" s="609" t="str">
        <f t="shared" si="170"/>
        <v>4205</v>
      </c>
      <c r="B10913">
        <v>4205</v>
      </c>
      <c r="C10913" t="s">
        <v>25463</v>
      </c>
      <c r="D10913" t="s">
        <v>8781</v>
      </c>
      <c r="E10913" s="363" t="s">
        <v>10183</v>
      </c>
      <c r="F10913"/>
      <c r="G10913"/>
      <c r="H10913"/>
      <c r="I10913" s="615"/>
    </row>
    <row r="10914" spans="1:9" ht="15" x14ac:dyDescent="0.25">
      <c r="A10914" s="609" t="str">
        <f t="shared" si="170"/>
        <v>4192</v>
      </c>
      <c r="B10914">
        <v>4192</v>
      </c>
      <c r="C10914" t="s">
        <v>25464</v>
      </c>
      <c r="D10914" t="s">
        <v>8781</v>
      </c>
      <c r="E10914" s="363" t="s">
        <v>10183</v>
      </c>
      <c r="F10914"/>
      <c r="G10914"/>
      <c r="H10914"/>
      <c r="I10914" s="615"/>
    </row>
    <row r="10915" spans="1:9" ht="15" x14ac:dyDescent="0.25">
      <c r="A10915" s="609" t="str">
        <f t="shared" si="170"/>
        <v>4191</v>
      </c>
      <c r="B10915">
        <v>4191</v>
      </c>
      <c r="C10915" t="s">
        <v>25465</v>
      </c>
      <c r="D10915" t="s">
        <v>8781</v>
      </c>
      <c r="E10915" s="363" t="s">
        <v>10183</v>
      </c>
      <c r="F10915"/>
      <c r="G10915"/>
      <c r="H10915"/>
      <c r="I10915" s="615"/>
    </row>
    <row r="10916" spans="1:9" ht="15" x14ac:dyDescent="0.25">
      <c r="A10916" s="609" t="str">
        <f t="shared" si="170"/>
        <v>4207</v>
      </c>
      <c r="B10916">
        <v>4207</v>
      </c>
      <c r="C10916" t="s">
        <v>25466</v>
      </c>
      <c r="D10916" t="s">
        <v>8781</v>
      </c>
      <c r="E10916" s="363" t="s">
        <v>9977</v>
      </c>
      <c r="F10916"/>
      <c r="G10916"/>
      <c r="H10916"/>
      <c r="I10916" s="615"/>
    </row>
    <row r="10917" spans="1:9" ht="15" x14ac:dyDescent="0.25">
      <c r="A10917" s="609" t="str">
        <f t="shared" si="170"/>
        <v>4206</v>
      </c>
      <c r="B10917">
        <v>4206</v>
      </c>
      <c r="C10917" t="s">
        <v>25467</v>
      </c>
      <c r="D10917" t="s">
        <v>8781</v>
      </c>
      <c r="E10917" s="363" t="s">
        <v>8927</v>
      </c>
      <c r="F10917"/>
      <c r="G10917"/>
      <c r="H10917"/>
      <c r="I10917" s="615"/>
    </row>
    <row r="10918" spans="1:9" ht="15" x14ac:dyDescent="0.25">
      <c r="A10918" s="609" t="str">
        <f t="shared" si="170"/>
        <v>4190</v>
      </c>
      <c r="B10918">
        <v>4190</v>
      </c>
      <c r="C10918" t="s">
        <v>25468</v>
      </c>
      <c r="D10918" t="s">
        <v>8781</v>
      </c>
      <c r="E10918" s="363" t="s">
        <v>8927</v>
      </c>
      <c r="F10918"/>
      <c r="G10918"/>
      <c r="H10918"/>
      <c r="I10918" s="615"/>
    </row>
    <row r="10919" spans="1:9" ht="15" x14ac:dyDescent="0.25">
      <c r="A10919" s="609" t="str">
        <f t="shared" si="170"/>
        <v>4186</v>
      </c>
      <c r="B10919">
        <v>4186</v>
      </c>
      <c r="C10919" t="s">
        <v>25469</v>
      </c>
      <c r="D10919" t="s">
        <v>8781</v>
      </c>
      <c r="E10919" s="363" t="s">
        <v>13098</v>
      </c>
      <c r="F10919"/>
      <c r="G10919"/>
      <c r="H10919"/>
      <c r="I10919" s="615"/>
    </row>
    <row r="10920" spans="1:9" ht="15" x14ac:dyDescent="0.25">
      <c r="A10920" s="609" t="str">
        <f t="shared" si="170"/>
        <v>4188</v>
      </c>
      <c r="B10920">
        <v>4188</v>
      </c>
      <c r="C10920" t="s">
        <v>25470</v>
      </c>
      <c r="D10920" t="s">
        <v>8781</v>
      </c>
      <c r="E10920" s="363" t="s">
        <v>9383</v>
      </c>
      <c r="F10920"/>
      <c r="G10920"/>
      <c r="H10920"/>
      <c r="I10920" s="615"/>
    </row>
    <row r="10921" spans="1:9" ht="15" x14ac:dyDescent="0.25">
      <c r="A10921" s="609" t="str">
        <f t="shared" si="170"/>
        <v>4189</v>
      </c>
      <c r="B10921">
        <v>4189</v>
      </c>
      <c r="C10921" t="s">
        <v>25471</v>
      </c>
      <c r="D10921" t="s">
        <v>8781</v>
      </c>
      <c r="E10921" s="363" t="s">
        <v>9383</v>
      </c>
      <c r="F10921"/>
      <c r="G10921"/>
      <c r="H10921"/>
      <c r="I10921" s="615"/>
    </row>
    <row r="10922" spans="1:9" ht="15" x14ac:dyDescent="0.25">
      <c r="A10922" s="609" t="str">
        <f t="shared" si="170"/>
        <v>4197</v>
      </c>
      <c r="B10922">
        <v>4197</v>
      </c>
      <c r="C10922" t="s">
        <v>25472</v>
      </c>
      <c r="D10922" t="s">
        <v>8781</v>
      </c>
      <c r="E10922" s="363" t="s">
        <v>25473</v>
      </c>
      <c r="F10922"/>
      <c r="G10922"/>
      <c r="H10922"/>
      <c r="I10922" s="615"/>
    </row>
    <row r="10923" spans="1:9" ht="15" x14ac:dyDescent="0.25">
      <c r="A10923" s="609" t="str">
        <f t="shared" si="170"/>
        <v>4194</v>
      </c>
      <c r="B10923">
        <v>4194</v>
      </c>
      <c r="C10923" t="s">
        <v>25474</v>
      </c>
      <c r="D10923" t="s">
        <v>8781</v>
      </c>
      <c r="E10923" s="363" t="s">
        <v>16764</v>
      </c>
      <c r="F10923"/>
      <c r="G10923"/>
      <c r="H10923"/>
      <c r="I10923" s="615"/>
    </row>
    <row r="10924" spans="1:9" ht="15" x14ac:dyDescent="0.25">
      <c r="A10924" s="609" t="str">
        <f t="shared" si="170"/>
        <v>4193</v>
      </c>
      <c r="B10924">
        <v>4193</v>
      </c>
      <c r="C10924" t="s">
        <v>25475</v>
      </c>
      <c r="D10924" t="s">
        <v>8781</v>
      </c>
      <c r="E10924" s="363" t="s">
        <v>16764</v>
      </c>
      <c r="F10924"/>
      <c r="G10924"/>
      <c r="H10924"/>
      <c r="I10924" s="615"/>
    </row>
    <row r="10925" spans="1:9" ht="15" x14ac:dyDescent="0.25">
      <c r="A10925" s="609" t="str">
        <f t="shared" si="170"/>
        <v>4204</v>
      </c>
      <c r="B10925">
        <v>4204</v>
      </c>
      <c r="C10925" t="s">
        <v>25476</v>
      </c>
      <c r="D10925" t="s">
        <v>8781</v>
      </c>
      <c r="E10925" s="363" t="s">
        <v>16764</v>
      </c>
      <c r="F10925"/>
      <c r="G10925"/>
      <c r="H10925"/>
      <c r="I10925" s="615"/>
    </row>
    <row r="10926" spans="1:9" ht="15" x14ac:dyDescent="0.25">
      <c r="A10926" s="609" t="str">
        <f t="shared" si="170"/>
        <v>4187</v>
      </c>
      <c r="B10926">
        <v>4187</v>
      </c>
      <c r="C10926" t="s">
        <v>25477</v>
      </c>
      <c r="D10926" t="s">
        <v>8781</v>
      </c>
      <c r="E10926" s="363" t="s">
        <v>9141</v>
      </c>
      <c r="F10926"/>
      <c r="G10926"/>
      <c r="H10926"/>
      <c r="I10926" s="615"/>
    </row>
    <row r="10927" spans="1:9" ht="15" x14ac:dyDescent="0.25">
      <c r="A10927" s="609" t="str">
        <f t="shared" si="170"/>
        <v>4202</v>
      </c>
      <c r="B10927">
        <v>4202</v>
      </c>
      <c r="C10927" t="s">
        <v>25478</v>
      </c>
      <c r="D10927" t="s">
        <v>8781</v>
      </c>
      <c r="E10927" s="363" t="s">
        <v>25479</v>
      </c>
      <c r="F10927"/>
      <c r="G10927"/>
      <c r="H10927"/>
      <c r="I10927" s="615"/>
    </row>
    <row r="10928" spans="1:9" ht="15" x14ac:dyDescent="0.25">
      <c r="A10928" s="609" t="str">
        <f t="shared" ref="A10928:A10991" si="171">IF(ISERROR(SEARCH("/",B10928)=6),TRIM(CLEAN(B10928)),IF(SEARCH("/",B10928)=6,IF(LEN(TRIM(CLEAN(B10928)))=7,LEFT(TRIM(CLEAN(B10928)),6)&amp;"00"&amp;RIGHT(TRIM(CLEAN(B10928)),1),LEFT(TRIM(CLEAN(B10928)),6)&amp;"0"&amp;RIGHT(TRIM(CLEAN(B10928)),2)),TRIM(CLEAN(B10928))))</f>
        <v>4203</v>
      </c>
      <c r="B10928">
        <v>4203</v>
      </c>
      <c r="C10928" t="s">
        <v>25480</v>
      </c>
      <c r="D10928" t="s">
        <v>8781</v>
      </c>
      <c r="E10928" s="363" t="s">
        <v>25481</v>
      </c>
      <c r="F10928"/>
      <c r="G10928"/>
      <c r="H10928"/>
      <c r="I10928" s="615"/>
    </row>
    <row r="10929" spans="1:9" ht="15" x14ac:dyDescent="0.25">
      <c r="A10929" s="609" t="str">
        <f t="shared" si="171"/>
        <v>40368</v>
      </c>
      <c r="B10929">
        <v>40368</v>
      </c>
      <c r="C10929" t="s">
        <v>25482</v>
      </c>
      <c r="D10929" t="s">
        <v>8781</v>
      </c>
      <c r="E10929" s="363" t="s">
        <v>25483</v>
      </c>
      <c r="F10929"/>
      <c r="G10929"/>
      <c r="H10929"/>
      <c r="I10929" s="615"/>
    </row>
    <row r="10930" spans="1:9" ht="15" x14ac:dyDescent="0.25">
      <c r="A10930" s="609" t="str">
        <f t="shared" si="171"/>
        <v>40365</v>
      </c>
      <c r="B10930">
        <v>40365</v>
      </c>
      <c r="C10930" t="s">
        <v>25484</v>
      </c>
      <c r="D10930" t="s">
        <v>8781</v>
      </c>
      <c r="E10930" s="363" t="s">
        <v>18647</v>
      </c>
      <c r="F10930"/>
      <c r="G10930"/>
      <c r="H10930"/>
      <c r="I10930" s="615"/>
    </row>
    <row r="10931" spans="1:9" ht="15" x14ac:dyDescent="0.25">
      <c r="A10931" s="609" t="str">
        <f t="shared" si="171"/>
        <v>40356</v>
      </c>
      <c r="B10931">
        <v>40356</v>
      </c>
      <c r="C10931" t="s">
        <v>25485</v>
      </c>
      <c r="D10931" t="s">
        <v>8781</v>
      </c>
      <c r="E10931" s="363" t="s">
        <v>9299</v>
      </c>
      <c r="F10931"/>
      <c r="G10931"/>
      <c r="H10931"/>
      <c r="I10931" s="615"/>
    </row>
    <row r="10932" spans="1:9" ht="15" x14ac:dyDescent="0.25">
      <c r="A10932" s="609" t="str">
        <f t="shared" si="171"/>
        <v>40362</v>
      </c>
      <c r="B10932">
        <v>40362</v>
      </c>
      <c r="C10932" t="s">
        <v>25486</v>
      </c>
      <c r="D10932" t="s">
        <v>8781</v>
      </c>
      <c r="E10932" s="363" t="s">
        <v>9253</v>
      </c>
      <c r="F10932"/>
      <c r="G10932"/>
      <c r="H10932"/>
      <c r="I10932" s="615"/>
    </row>
    <row r="10933" spans="1:9" ht="15" x14ac:dyDescent="0.25">
      <c r="A10933" s="609" t="str">
        <f t="shared" si="171"/>
        <v>40374</v>
      </c>
      <c r="B10933">
        <v>40374</v>
      </c>
      <c r="C10933" t="s">
        <v>25487</v>
      </c>
      <c r="D10933" t="s">
        <v>8781</v>
      </c>
      <c r="E10933" s="363" t="s">
        <v>25488</v>
      </c>
      <c r="F10933"/>
      <c r="G10933"/>
      <c r="H10933"/>
      <c r="I10933" s="615"/>
    </row>
    <row r="10934" spans="1:9" ht="15" x14ac:dyDescent="0.25">
      <c r="A10934" s="609" t="str">
        <f t="shared" si="171"/>
        <v>40371</v>
      </c>
      <c r="B10934">
        <v>40371</v>
      </c>
      <c r="C10934" t="s">
        <v>25489</v>
      </c>
      <c r="D10934" t="s">
        <v>8781</v>
      </c>
      <c r="E10934" s="363" t="s">
        <v>18750</v>
      </c>
      <c r="F10934"/>
      <c r="G10934"/>
      <c r="H10934"/>
      <c r="I10934" s="615"/>
    </row>
    <row r="10935" spans="1:9" ht="15" x14ac:dyDescent="0.25">
      <c r="A10935" s="609" t="str">
        <f t="shared" si="171"/>
        <v>40359</v>
      </c>
      <c r="B10935">
        <v>40359</v>
      </c>
      <c r="C10935" t="s">
        <v>25490</v>
      </c>
      <c r="D10935" t="s">
        <v>8781</v>
      </c>
      <c r="E10935" s="363" t="s">
        <v>9765</v>
      </c>
      <c r="F10935"/>
      <c r="G10935"/>
      <c r="H10935"/>
      <c r="I10935" s="615"/>
    </row>
    <row r="10936" spans="1:9" ht="15" x14ac:dyDescent="0.25">
      <c r="A10936" s="609" t="str">
        <f t="shared" si="171"/>
        <v>7595</v>
      </c>
      <c r="B10936">
        <v>7595</v>
      </c>
      <c r="C10936" t="s">
        <v>25491</v>
      </c>
      <c r="D10936" t="s">
        <v>8786</v>
      </c>
      <c r="E10936" s="363" t="s">
        <v>13095</v>
      </c>
      <c r="F10936"/>
      <c r="G10936"/>
      <c r="H10936"/>
      <c r="I10936" s="615"/>
    </row>
    <row r="10937" spans="1:9" ht="15" x14ac:dyDescent="0.25">
      <c r="A10937" s="609" t="str">
        <f t="shared" si="171"/>
        <v>41094</v>
      </c>
      <c r="B10937">
        <v>41094</v>
      </c>
      <c r="C10937" t="s">
        <v>25492</v>
      </c>
      <c r="D10937" t="s">
        <v>8914</v>
      </c>
      <c r="E10937" s="363" t="s">
        <v>32067</v>
      </c>
      <c r="F10937"/>
      <c r="G10937"/>
      <c r="H10937"/>
      <c r="I10937" s="615"/>
    </row>
    <row r="10938" spans="1:9" ht="15" x14ac:dyDescent="0.25">
      <c r="A10938" s="609" t="str">
        <f t="shared" si="171"/>
        <v>39609</v>
      </c>
      <c r="B10938">
        <v>39609</v>
      </c>
      <c r="C10938" t="s">
        <v>25494</v>
      </c>
      <c r="D10938" t="s">
        <v>8781</v>
      </c>
      <c r="E10938" s="363" t="s">
        <v>25495</v>
      </c>
      <c r="F10938"/>
      <c r="G10938"/>
      <c r="H10938"/>
      <c r="I10938" s="615"/>
    </row>
    <row r="10939" spans="1:9" ht="15" x14ac:dyDescent="0.25">
      <c r="A10939" s="609" t="str">
        <f t="shared" si="171"/>
        <v>39610</v>
      </c>
      <c r="B10939">
        <v>39610</v>
      </c>
      <c r="C10939" t="s">
        <v>25496</v>
      </c>
      <c r="D10939" t="s">
        <v>8781</v>
      </c>
      <c r="E10939" s="363" t="s">
        <v>25497</v>
      </c>
      <c r="F10939"/>
      <c r="G10939"/>
      <c r="H10939"/>
      <c r="I10939" s="615"/>
    </row>
    <row r="10940" spans="1:9" ht="15" x14ac:dyDescent="0.25">
      <c r="A10940" s="609" t="str">
        <f t="shared" si="171"/>
        <v>39611</v>
      </c>
      <c r="B10940">
        <v>39611</v>
      </c>
      <c r="C10940" t="s">
        <v>25498</v>
      </c>
      <c r="D10940" t="s">
        <v>8781</v>
      </c>
      <c r="E10940" s="363" t="s">
        <v>25499</v>
      </c>
      <c r="F10940"/>
      <c r="G10940"/>
      <c r="H10940"/>
      <c r="I10940" s="615"/>
    </row>
    <row r="10941" spans="1:9" ht="15" x14ac:dyDescent="0.25">
      <c r="A10941" s="609" t="str">
        <f t="shared" si="171"/>
        <v>39612</v>
      </c>
      <c r="B10941">
        <v>39612</v>
      </c>
      <c r="C10941" t="s">
        <v>25500</v>
      </c>
      <c r="D10941" t="s">
        <v>8781</v>
      </c>
      <c r="E10941" s="363" t="s">
        <v>25501</v>
      </c>
      <c r="F10941"/>
      <c r="G10941"/>
      <c r="H10941"/>
      <c r="I10941" s="615"/>
    </row>
    <row r="10942" spans="1:9" ht="15" x14ac:dyDescent="0.25">
      <c r="A10942" s="609" t="str">
        <f t="shared" si="171"/>
        <v>39608</v>
      </c>
      <c r="B10942">
        <v>39608</v>
      </c>
      <c r="C10942" t="s">
        <v>25502</v>
      </c>
      <c r="D10942" t="s">
        <v>8781</v>
      </c>
      <c r="E10942" s="363" t="s">
        <v>25503</v>
      </c>
      <c r="F10942"/>
      <c r="G10942"/>
      <c r="H10942"/>
      <c r="I10942" s="615"/>
    </row>
    <row r="10943" spans="1:9" ht="15" x14ac:dyDescent="0.25">
      <c r="A10943" s="609" t="str">
        <f t="shared" si="171"/>
        <v>38175</v>
      </c>
      <c r="B10943">
        <v>38175</v>
      </c>
      <c r="C10943" t="s">
        <v>25504</v>
      </c>
      <c r="D10943" t="s">
        <v>8781</v>
      </c>
      <c r="E10943" s="363" t="s">
        <v>10342</v>
      </c>
      <c r="F10943"/>
      <c r="G10943"/>
      <c r="H10943"/>
      <c r="I10943" s="615"/>
    </row>
    <row r="10944" spans="1:9" ht="15" x14ac:dyDescent="0.25">
      <c r="A10944" s="609" t="str">
        <f t="shared" si="171"/>
        <v>38176</v>
      </c>
      <c r="B10944">
        <v>38176</v>
      </c>
      <c r="C10944" t="s">
        <v>25505</v>
      </c>
      <c r="D10944" t="s">
        <v>8781</v>
      </c>
      <c r="E10944" s="363" t="s">
        <v>10059</v>
      </c>
      <c r="F10944"/>
      <c r="G10944"/>
      <c r="H10944"/>
      <c r="I10944" s="615"/>
    </row>
    <row r="10945" spans="1:9" ht="15" x14ac:dyDescent="0.25">
      <c r="A10945" s="609" t="str">
        <f t="shared" si="171"/>
        <v>36152</v>
      </c>
      <c r="B10945">
        <v>36152</v>
      </c>
      <c r="C10945" t="s">
        <v>25506</v>
      </c>
      <c r="D10945" t="s">
        <v>8781</v>
      </c>
      <c r="E10945" s="363" t="s">
        <v>18167</v>
      </c>
      <c r="F10945"/>
      <c r="G10945"/>
      <c r="H10945"/>
      <c r="I10945" s="615"/>
    </row>
    <row r="10946" spans="1:9" ht="15" x14ac:dyDescent="0.25">
      <c r="A10946" s="609" t="str">
        <f t="shared" si="171"/>
        <v>11138</v>
      </c>
      <c r="B10946">
        <v>11138</v>
      </c>
      <c r="C10946" t="s">
        <v>25507</v>
      </c>
      <c r="D10946" t="s">
        <v>8777</v>
      </c>
      <c r="E10946" s="363" t="s">
        <v>9245</v>
      </c>
      <c r="F10946"/>
      <c r="G10946"/>
      <c r="H10946"/>
      <c r="I10946" s="615"/>
    </row>
    <row r="10947" spans="1:9" ht="15" x14ac:dyDescent="0.25">
      <c r="A10947" s="609" t="str">
        <f t="shared" si="171"/>
        <v>4221</v>
      </c>
      <c r="B10947">
        <v>4221</v>
      </c>
      <c r="C10947" t="s">
        <v>25508</v>
      </c>
      <c r="D10947" t="s">
        <v>8777</v>
      </c>
      <c r="E10947" s="363" t="s">
        <v>9857</v>
      </c>
      <c r="F10947"/>
      <c r="G10947"/>
      <c r="H10947"/>
      <c r="I10947" s="615"/>
    </row>
    <row r="10948" spans="1:9" ht="15" x14ac:dyDescent="0.25">
      <c r="A10948" s="609" t="str">
        <f t="shared" si="171"/>
        <v>4227</v>
      </c>
      <c r="B10948">
        <v>4227</v>
      </c>
      <c r="C10948" t="s">
        <v>25509</v>
      </c>
      <c r="D10948" t="s">
        <v>8777</v>
      </c>
      <c r="E10948" s="363" t="s">
        <v>9219</v>
      </c>
      <c r="F10948"/>
      <c r="G10948"/>
      <c r="H10948"/>
      <c r="I10948" s="615"/>
    </row>
    <row r="10949" spans="1:9" ht="15" x14ac:dyDescent="0.25">
      <c r="A10949" s="609" t="str">
        <f t="shared" si="171"/>
        <v>38170</v>
      </c>
      <c r="B10949">
        <v>38170</v>
      </c>
      <c r="C10949" t="s">
        <v>25510</v>
      </c>
      <c r="D10949" t="s">
        <v>8781</v>
      </c>
      <c r="E10949" s="363" t="s">
        <v>19567</v>
      </c>
      <c r="F10949"/>
      <c r="G10949"/>
      <c r="H10949"/>
      <c r="I10949" s="615"/>
    </row>
    <row r="10950" spans="1:9" ht="15" x14ac:dyDescent="0.25">
      <c r="A10950" s="609" t="str">
        <f t="shared" si="171"/>
        <v>4252</v>
      </c>
      <c r="B10950">
        <v>4252</v>
      </c>
      <c r="C10950" t="s">
        <v>25511</v>
      </c>
      <c r="D10950" t="s">
        <v>8786</v>
      </c>
      <c r="E10950" s="363" t="s">
        <v>9345</v>
      </c>
      <c r="F10950"/>
      <c r="G10950"/>
      <c r="H10950"/>
      <c r="I10950" s="615"/>
    </row>
    <row r="10951" spans="1:9" ht="15" x14ac:dyDescent="0.25">
      <c r="A10951" s="609" t="str">
        <f t="shared" si="171"/>
        <v>40980</v>
      </c>
      <c r="B10951">
        <v>40980</v>
      </c>
      <c r="C10951" t="s">
        <v>25512</v>
      </c>
      <c r="D10951" t="s">
        <v>8914</v>
      </c>
      <c r="E10951" s="363" t="s">
        <v>32068</v>
      </c>
      <c r="F10951"/>
      <c r="G10951"/>
      <c r="H10951"/>
      <c r="I10951" s="615"/>
    </row>
    <row r="10952" spans="1:9" ht="15" x14ac:dyDescent="0.25">
      <c r="A10952" s="609" t="str">
        <f t="shared" si="171"/>
        <v>4243</v>
      </c>
      <c r="B10952">
        <v>4243</v>
      </c>
      <c r="C10952" t="s">
        <v>25514</v>
      </c>
      <c r="D10952" t="s">
        <v>8786</v>
      </c>
      <c r="E10952" s="363" t="s">
        <v>9223</v>
      </c>
      <c r="F10952"/>
      <c r="G10952"/>
      <c r="H10952"/>
      <c r="I10952" s="615"/>
    </row>
    <row r="10953" spans="1:9" ht="15" x14ac:dyDescent="0.25">
      <c r="A10953" s="609" t="str">
        <f t="shared" si="171"/>
        <v>41031</v>
      </c>
      <c r="B10953">
        <v>41031</v>
      </c>
      <c r="C10953" t="s">
        <v>25515</v>
      </c>
      <c r="D10953" t="s">
        <v>8914</v>
      </c>
      <c r="E10953" s="363" t="s">
        <v>32069</v>
      </c>
      <c r="F10953"/>
      <c r="G10953"/>
      <c r="H10953"/>
      <c r="I10953" s="615"/>
    </row>
    <row r="10954" spans="1:9" ht="15" x14ac:dyDescent="0.25">
      <c r="A10954" s="609" t="str">
        <f t="shared" si="171"/>
        <v>37666</v>
      </c>
      <c r="B10954">
        <v>37666</v>
      </c>
      <c r="C10954" t="s">
        <v>25517</v>
      </c>
      <c r="D10954" t="s">
        <v>8786</v>
      </c>
      <c r="E10954" s="363" t="s">
        <v>9114</v>
      </c>
      <c r="F10954"/>
      <c r="G10954"/>
      <c r="H10954"/>
      <c r="I10954" s="615"/>
    </row>
    <row r="10955" spans="1:9" ht="15" x14ac:dyDescent="0.25">
      <c r="A10955" s="609" t="str">
        <f t="shared" si="171"/>
        <v>40986</v>
      </c>
      <c r="B10955">
        <v>40986</v>
      </c>
      <c r="C10955" t="s">
        <v>25518</v>
      </c>
      <c r="D10955" t="s">
        <v>8914</v>
      </c>
      <c r="E10955" s="363" t="s">
        <v>32070</v>
      </c>
      <c r="F10955"/>
      <c r="G10955"/>
      <c r="H10955"/>
      <c r="I10955" s="615"/>
    </row>
    <row r="10956" spans="1:9" ht="15" x14ac:dyDescent="0.25">
      <c r="A10956" s="609" t="str">
        <f t="shared" si="171"/>
        <v>4250</v>
      </c>
      <c r="B10956">
        <v>4250</v>
      </c>
      <c r="C10956" t="s">
        <v>25520</v>
      </c>
      <c r="D10956" t="s">
        <v>8786</v>
      </c>
      <c r="E10956" s="363" t="s">
        <v>15142</v>
      </c>
      <c r="F10956"/>
      <c r="G10956"/>
      <c r="H10956"/>
      <c r="I10956" s="615"/>
    </row>
    <row r="10957" spans="1:9" ht="15" x14ac:dyDescent="0.25">
      <c r="A10957" s="609" t="str">
        <f t="shared" si="171"/>
        <v>40978</v>
      </c>
      <c r="B10957">
        <v>40978</v>
      </c>
      <c r="C10957" t="s">
        <v>25521</v>
      </c>
      <c r="D10957" t="s">
        <v>8914</v>
      </c>
      <c r="E10957" s="363" t="s">
        <v>32071</v>
      </c>
      <c r="F10957"/>
      <c r="G10957"/>
      <c r="H10957"/>
      <c r="I10957" s="615"/>
    </row>
    <row r="10958" spans="1:9" ht="15" x14ac:dyDescent="0.25">
      <c r="A10958" s="609" t="str">
        <f t="shared" si="171"/>
        <v>25960</v>
      </c>
      <c r="B10958">
        <v>25960</v>
      </c>
      <c r="C10958" t="s">
        <v>25523</v>
      </c>
      <c r="D10958" t="s">
        <v>8786</v>
      </c>
      <c r="E10958" s="363" t="s">
        <v>19593</v>
      </c>
      <c r="F10958"/>
      <c r="G10958"/>
      <c r="H10958"/>
      <c r="I10958" s="615"/>
    </row>
    <row r="10959" spans="1:9" ht="15" x14ac:dyDescent="0.25">
      <c r="A10959" s="609" t="str">
        <f t="shared" si="171"/>
        <v>41043</v>
      </c>
      <c r="B10959">
        <v>41043</v>
      </c>
      <c r="C10959" t="s">
        <v>25524</v>
      </c>
      <c r="D10959" t="s">
        <v>8914</v>
      </c>
      <c r="E10959" s="363" t="s">
        <v>32072</v>
      </c>
      <c r="F10959"/>
      <c r="G10959"/>
      <c r="H10959"/>
      <c r="I10959" s="615"/>
    </row>
    <row r="10960" spans="1:9" ht="15" x14ac:dyDescent="0.25">
      <c r="A10960" s="609" t="str">
        <f t="shared" si="171"/>
        <v>4234</v>
      </c>
      <c r="B10960">
        <v>4234</v>
      </c>
      <c r="C10960" t="s">
        <v>25526</v>
      </c>
      <c r="D10960" t="s">
        <v>8786</v>
      </c>
      <c r="E10960" s="363" t="s">
        <v>9559</v>
      </c>
      <c r="F10960"/>
      <c r="G10960"/>
      <c r="H10960"/>
      <c r="I10960" s="615"/>
    </row>
    <row r="10961" spans="1:9" ht="15" x14ac:dyDescent="0.25">
      <c r="A10961" s="609" t="str">
        <f t="shared" si="171"/>
        <v>40987</v>
      </c>
      <c r="B10961">
        <v>40987</v>
      </c>
      <c r="C10961" t="s">
        <v>25527</v>
      </c>
      <c r="D10961" t="s">
        <v>8914</v>
      </c>
      <c r="E10961" s="363" t="s">
        <v>32073</v>
      </c>
      <c r="F10961"/>
      <c r="G10961"/>
      <c r="H10961"/>
      <c r="I10961" s="615"/>
    </row>
    <row r="10962" spans="1:9" ht="15" x14ac:dyDescent="0.25">
      <c r="A10962" s="609" t="str">
        <f t="shared" si="171"/>
        <v>4253</v>
      </c>
      <c r="B10962">
        <v>4253</v>
      </c>
      <c r="C10962" t="s">
        <v>25529</v>
      </c>
      <c r="D10962" t="s">
        <v>8786</v>
      </c>
      <c r="E10962" s="363" t="s">
        <v>18089</v>
      </c>
      <c r="F10962"/>
      <c r="G10962"/>
      <c r="H10962"/>
      <c r="I10962" s="615"/>
    </row>
    <row r="10963" spans="1:9" ht="15" x14ac:dyDescent="0.25">
      <c r="A10963" s="609" t="str">
        <f t="shared" si="171"/>
        <v>40981</v>
      </c>
      <c r="B10963">
        <v>40981</v>
      </c>
      <c r="C10963" t="s">
        <v>25530</v>
      </c>
      <c r="D10963" t="s">
        <v>8914</v>
      </c>
      <c r="E10963" s="363" t="s">
        <v>32074</v>
      </c>
      <c r="F10963"/>
      <c r="G10963"/>
      <c r="H10963"/>
      <c r="I10963" s="615"/>
    </row>
    <row r="10964" spans="1:9" ht="15" x14ac:dyDescent="0.25">
      <c r="A10964" s="609" t="str">
        <f t="shared" si="171"/>
        <v>4254</v>
      </c>
      <c r="B10964">
        <v>4254</v>
      </c>
      <c r="C10964" t="s">
        <v>25532</v>
      </c>
      <c r="D10964" t="s">
        <v>8786</v>
      </c>
      <c r="E10964" s="363" t="s">
        <v>10045</v>
      </c>
      <c r="F10964"/>
      <c r="G10964"/>
      <c r="H10964"/>
      <c r="I10964" s="615"/>
    </row>
    <row r="10965" spans="1:9" ht="15" x14ac:dyDescent="0.25">
      <c r="A10965" s="609" t="str">
        <f t="shared" si="171"/>
        <v>41036</v>
      </c>
      <c r="B10965">
        <v>41036</v>
      </c>
      <c r="C10965" t="s">
        <v>25533</v>
      </c>
      <c r="D10965" t="s">
        <v>8914</v>
      </c>
      <c r="E10965" s="363" t="s">
        <v>32049</v>
      </c>
      <c r="F10965"/>
      <c r="G10965"/>
      <c r="H10965"/>
      <c r="I10965" s="615"/>
    </row>
    <row r="10966" spans="1:9" ht="15" x14ac:dyDescent="0.25">
      <c r="A10966" s="609" t="str">
        <f t="shared" si="171"/>
        <v>4251</v>
      </c>
      <c r="B10966">
        <v>4251</v>
      </c>
      <c r="C10966" t="s">
        <v>25534</v>
      </c>
      <c r="D10966" t="s">
        <v>8786</v>
      </c>
      <c r="E10966" s="363" t="s">
        <v>10464</v>
      </c>
      <c r="F10966"/>
      <c r="G10966"/>
      <c r="H10966"/>
      <c r="I10966" s="615"/>
    </row>
    <row r="10967" spans="1:9" ht="15" x14ac:dyDescent="0.25">
      <c r="A10967" s="609" t="str">
        <f t="shared" si="171"/>
        <v>40979</v>
      </c>
      <c r="B10967">
        <v>40979</v>
      </c>
      <c r="C10967" t="s">
        <v>25535</v>
      </c>
      <c r="D10967" t="s">
        <v>8914</v>
      </c>
      <c r="E10967" s="363" t="s">
        <v>32075</v>
      </c>
      <c r="F10967"/>
      <c r="G10967"/>
      <c r="H10967"/>
      <c r="I10967" s="615"/>
    </row>
    <row r="10968" spans="1:9" ht="15" x14ac:dyDescent="0.25">
      <c r="A10968" s="609" t="str">
        <f t="shared" si="171"/>
        <v>4230</v>
      </c>
      <c r="B10968">
        <v>4230</v>
      </c>
      <c r="C10968" t="s">
        <v>25537</v>
      </c>
      <c r="D10968" t="s">
        <v>8786</v>
      </c>
      <c r="E10968" s="363" t="s">
        <v>12819</v>
      </c>
      <c r="F10968"/>
      <c r="G10968"/>
      <c r="H10968"/>
      <c r="I10968" s="615"/>
    </row>
    <row r="10969" spans="1:9" ht="15" x14ac:dyDescent="0.25">
      <c r="A10969" s="609" t="str">
        <f t="shared" si="171"/>
        <v>40998</v>
      </c>
      <c r="B10969">
        <v>40998</v>
      </c>
      <c r="C10969" t="s">
        <v>25538</v>
      </c>
      <c r="D10969" t="s">
        <v>8914</v>
      </c>
      <c r="E10969" s="363" t="s">
        <v>32064</v>
      </c>
      <c r="F10969"/>
      <c r="G10969"/>
      <c r="H10969"/>
      <c r="I10969" s="615"/>
    </row>
    <row r="10970" spans="1:9" ht="15" x14ac:dyDescent="0.25">
      <c r="A10970" s="609" t="str">
        <f t="shared" si="171"/>
        <v>4257</v>
      </c>
      <c r="B10970">
        <v>4257</v>
      </c>
      <c r="C10970" t="s">
        <v>25539</v>
      </c>
      <c r="D10970" t="s">
        <v>8786</v>
      </c>
      <c r="E10970" s="363" t="s">
        <v>11367</v>
      </c>
      <c r="F10970"/>
      <c r="G10970"/>
      <c r="H10970"/>
      <c r="I10970" s="615"/>
    </row>
    <row r="10971" spans="1:9" ht="15" x14ac:dyDescent="0.25">
      <c r="A10971" s="609" t="str">
        <f t="shared" si="171"/>
        <v>40982</v>
      </c>
      <c r="B10971">
        <v>40982</v>
      </c>
      <c r="C10971" t="s">
        <v>25540</v>
      </c>
      <c r="D10971" t="s">
        <v>8914</v>
      </c>
      <c r="E10971" s="363" t="s">
        <v>32076</v>
      </c>
      <c r="F10971"/>
      <c r="G10971"/>
      <c r="H10971"/>
      <c r="I10971" s="615"/>
    </row>
    <row r="10972" spans="1:9" ht="15" x14ac:dyDescent="0.25">
      <c r="A10972" s="609" t="str">
        <f t="shared" si="171"/>
        <v>4240</v>
      </c>
      <c r="B10972">
        <v>4240</v>
      </c>
      <c r="C10972" t="s">
        <v>25542</v>
      </c>
      <c r="D10972" t="s">
        <v>8786</v>
      </c>
      <c r="E10972" s="363" t="s">
        <v>14954</v>
      </c>
      <c r="F10972"/>
      <c r="G10972"/>
      <c r="H10972"/>
      <c r="I10972" s="615"/>
    </row>
    <row r="10973" spans="1:9" ht="15" x14ac:dyDescent="0.25">
      <c r="A10973" s="609" t="str">
        <f t="shared" si="171"/>
        <v>41026</v>
      </c>
      <c r="B10973">
        <v>41026</v>
      </c>
      <c r="C10973" t="s">
        <v>25543</v>
      </c>
      <c r="D10973" t="s">
        <v>8914</v>
      </c>
      <c r="E10973" s="363" t="s">
        <v>32077</v>
      </c>
      <c r="F10973"/>
      <c r="G10973"/>
      <c r="H10973"/>
      <c r="I10973" s="615"/>
    </row>
    <row r="10974" spans="1:9" ht="15" x14ac:dyDescent="0.25">
      <c r="A10974" s="609" t="str">
        <f t="shared" si="171"/>
        <v>4239</v>
      </c>
      <c r="B10974">
        <v>4239</v>
      </c>
      <c r="C10974" t="s">
        <v>25545</v>
      </c>
      <c r="D10974" t="s">
        <v>8786</v>
      </c>
      <c r="E10974" s="363" t="s">
        <v>10069</v>
      </c>
      <c r="F10974"/>
      <c r="G10974"/>
      <c r="H10974"/>
      <c r="I10974" s="615"/>
    </row>
    <row r="10975" spans="1:9" ht="15" x14ac:dyDescent="0.25">
      <c r="A10975" s="609" t="str">
        <f t="shared" si="171"/>
        <v>41024</v>
      </c>
      <c r="B10975">
        <v>41024</v>
      </c>
      <c r="C10975" t="s">
        <v>25546</v>
      </c>
      <c r="D10975" t="s">
        <v>8914</v>
      </c>
      <c r="E10975" s="363" t="s">
        <v>32078</v>
      </c>
      <c r="F10975"/>
      <c r="G10975"/>
      <c r="H10975"/>
      <c r="I10975" s="615"/>
    </row>
    <row r="10976" spans="1:9" ht="15" x14ac:dyDescent="0.25">
      <c r="A10976" s="609" t="str">
        <f t="shared" si="171"/>
        <v>4248</v>
      </c>
      <c r="B10976">
        <v>4248</v>
      </c>
      <c r="C10976" t="s">
        <v>25548</v>
      </c>
      <c r="D10976" t="s">
        <v>8786</v>
      </c>
      <c r="E10976" s="363" t="s">
        <v>12819</v>
      </c>
      <c r="F10976"/>
      <c r="G10976"/>
      <c r="H10976"/>
      <c r="I10976" s="615"/>
    </row>
    <row r="10977" spans="1:9" ht="15" x14ac:dyDescent="0.25">
      <c r="A10977" s="609" t="str">
        <f t="shared" si="171"/>
        <v>41033</v>
      </c>
      <c r="B10977">
        <v>41033</v>
      </c>
      <c r="C10977" t="s">
        <v>25549</v>
      </c>
      <c r="D10977" t="s">
        <v>8914</v>
      </c>
      <c r="E10977" s="363" t="s">
        <v>32064</v>
      </c>
      <c r="F10977"/>
      <c r="G10977"/>
      <c r="H10977"/>
      <c r="I10977" s="615"/>
    </row>
    <row r="10978" spans="1:9" ht="15" x14ac:dyDescent="0.25">
      <c r="A10978" s="609" t="str">
        <f t="shared" si="171"/>
        <v>25959</v>
      </c>
      <c r="B10978">
        <v>25959</v>
      </c>
      <c r="C10978" t="s">
        <v>25550</v>
      </c>
      <c r="D10978" t="s">
        <v>8786</v>
      </c>
      <c r="E10978" s="363" t="s">
        <v>10432</v>
      </c>
      <c r="F10978"/>
      <c r="G10978"/>
      <c r="H10978"/>
      <c r="I10978" s="615"/>
    </row>
    <row r="10979" spans="1:9" ht="15" x14ac:dyDescent="0.25">
      <c r="A10979" s="609" t="str">
        <f t="shared" si="171"/>
        <v>41040</v>
      </c>
      <c r="B10979">
        <v>41040</v>
      </c>
      <c r="C10979" t="s">
        <v>25551</v>
      </c>
      <c r="D10979" t="s">
        <v>8914</v>
      </c>
      <c r="E10979" s="363" t="s">
        <v>32079</v>
      </c>
      <c r="F10979"/>
      <c r="G10979"/>
      <c r="H10979"/>
      <c r="I10979" s="615"/>
    </row>
    <row r="10980" spans="1:9" ht="15" x14ac:dyDescent="0.25">
      <c r="A10980" s="609" t="str">
        <f t="shared" si="171"/>
        <v>4238</v>
      </c>
      <c r="B10980">
        <v>4238</v>
      </c>
      <c r="C10980" t="s">
        <v>25553</v>
      </c>
      <c r="D10980" t="s">
        <v>8786</v>
      </c>
      <c r="E10980" s="363" t="s">
        <v>10170</v>
      </c>
      <c r="F10980"/>
      <c r="G10980"/>
      <c r="H10980"/>
      <c r="I10980" s="615"/>
    </row>
    <row r="10981" spans="1:9" ht="15" x14ac:dyDescent="0.25">
      <c r="A10981" s="609" t="str">
        <f t="shared" si="171"/>
        <v>41012</v>
      </c>
      <c r="B10981">
        <v>41012</v>
      </c>
      <c r="C10981" t="s">
        <v>25554</v>
      </c>
      <c r="D10981" t="s">
        <v>8914</v>
      </c>
      <c r="E10981" s="363" t="s">
        <v>32080</v>
      </c>
      <c r="F10981"/>
      <c r="G10981"/>
      <c r="H10981"/>
      <c r="I10981" s="615"/>
    </row>
    <row r="10982" spans="1:9" ht="15" x14ac:dyDescent="0.25">
      <c r="A10982" s="609" t="str">
        <f t="shared" si="171"/>
        <v>4237</v>
      </c>
      <c r="B10982">
        <v>4237</v>
      </c>
      <c r="C10982" t="s">
        <v>25556</v>
      </c>
      <c r="D10982" t="s">
        <v>8786</v>
      </c>
      <c r="E10982" s="363" t="s">
        <v>12819</v>
      </c>
      <c r="F10982"/>
      <c r="G10982"/>
      <c r="H10982"/>
      <c r="I10982" s="615"/>
    </row>
    <row r="10983" spans="1:9" ht="15" x14ac:dyDescent="0.25">
      <c r="A10983" s="609" t="str">
        <f t="shared" si="171"/>
        <v>41002</v>
      </c>
      <c r="B10983">
        <v>41002</v>
      </c>
      <c r="C10983" t="s">
        <v>25557</v>
      </c>
      <c r="D10983" t="s">
        <v>8914</v>
      </c>
      <c r="E10983" s="363" t="s">
        <v>32064</v>
      </c>
      <c r="F10983"/>
      <c r="G10983"/>
      <c r="H10983"/>
      <c r="I10983" s="615"/>
    </row>
    <row r="10984" spans="1:9" ht="15" x14ac:dyDescent="0.25">
      <c r="A10984" s="609" t="str">
        <f t="shared" si="171"/>
        <v>4233</v>
      </c>
      <c r="B10984">
        <v>4233</v>
      </c>
      <c r="C10984" t="s">
        <v>25558</v>
      </c>
      <c r="D10984" t="s">
        <v>8786</v>
      </c>
      <c r="E10984" s="363" t="s">
        <v>10391</v>
      </c>
      <c r="F10984"/>
      <c r="G10984"/>
      <c r="H10984"/>
      <c r="I10984" s="615"/>
    </row>
    <row r="10985" spans="1:9" ht="15" x14ac:dyDescent="0.25">
      <c r="A10985" s="609" t="str">
        <f t="shared" si="171"/>
        <v>41001</v>
      </c>
      <c r="B10985">
        <v>41001</v>
      </c>
      <c r="C10985" t="s">
        <v>25560</v>
      </c>
      <c r="D10985" t="s">
        <v>8914</v>
      </c>
      <c r="E10985" s="363" t="s">
        <v>19458</v>
      </c>
      <c r="F10985"/>
      <c r="G10985"/>
      <c r="H10985"/>
      <c r="I10985" s="615"/>
    </row>
    <row r="10986" spans="1:9" ht="15" x14ac:dyDescent="0.25">
      <c r="A10986" s="609" t="str">
        <f t="shared" si="171"/>
        <v>2</v>
      </c>
      <c r="B10986">
        <v>2</v>
      </c>
      <c r="C10986" t="s">
        <v>25562</v>
      </c>
      <c r="D10986" t="s">
        <v>8911</v>
      </c>
      <c r="E10986" s="363" t="s">
        <v>14612</v>
      </c>
      <c r="F10986"/>
      <c r="G10986"/>
      <c r="H10986"/>
      <c r="I10986" s="615"/>
    </row>
    <row r="10987" spans="1:9" ht="15" x14ac:dyDescent="0.25">
      <c r="A10987" s="609" t="str">
        <f t="shared" si="171"/>
        <v>36517</v>
      </c>
      <c r="B10987">
        <v>36517</v>
      </c>
      <c r="C10987" t="s">
        <v>25563</v>
      </c>
      <c r="D10987" t="s">
        <v>8781</v>
      </c>
      <c r="E10987" s="363" t="s">
        <v>25564</v>
      </c>
      <c r="F10987"/>
      <c r="G10987"/>
      <c r="H10987"/>
      <c r="I10987" s="615"/>
    </row>
    <row r="10988" spans="1:9" ht="15" x14ac:dyDescent="0.25">
      <c r="A10988" s="609" t="str">
        <f t="shared" si="171"/>
        <v>4262</v>
      </c>
      <c r="B10988">
        <v>4262</v>
      </c>
      <c r="C10988" t="s">
        <v>25565</v>
      </c>
      <c r="D10988" t="s">
        <v>8781</v>
      </c>
      <c r="E10988" s="363" t="s">
        <v>25566</v>
      </c>
      <c r="F10988"/>
      <c r="G10988"/>
      <c r="H10988"/>
      <c r="I10988" s="615"/>
    </row>
    <row r="10989" spans="1:9" ht="15" x14ac:dyDescent="0.25">
      <c r="A10989" s="609" t="str">
        <f t="shared" si="171"/>
        <v>4263</v>
      </c>
      <c r="B10989">
        <v>4263</v>
      </c>
      <c r="C10989" t="s">
        <v>25567</v>
      </c>
      <c r="D10989" t="s">
        <v>8781</v>
      </c>
      <c r="E10989" s="363" t="s">
        <v>25568</v>
      </c>
      <c r="F10989"/>
      <c r="G10989"/>
      <c r="H10989"/>
      <c r="I10989" s="615"/>
    </row>
    <row r="10990" spans="1:9" ht="15" x14ac:dyDescent="0.25">
      <c r="A10990" s="609" t="str">
        <f t="shared" si="171"/>
        <v>36518</v>
      </c>
      <c r="B10990">
        <v>36518</v>
      </c>
      <c r="C10990" t="s">
        <v>25569</v>
      </c>
      <c r="D10990" t="s">
        <v>8781</v>
      </c>
      <c r="E10990" s="363" t="s">
        <v>25570</v>
      </c>
      <c r="F10990"/>
      <c r="G10990"/>
      <c r="H10990"/>
      <c r="I10990" s="615"/>
    </row>
    <row r="10991" spans="1:9" ht="15" x14ac:dyDescent="0.25">
      <c r="A10991" s="609" t="str">
        <f t="shared" si="171"/>
        <v>14221</v>
      </c>
      <c r="B10991">
        <v>14221</v>
      </c>
      <c r="C10991" t="s">
        <v>25571</v>
      </c>
      <c r="D10991" t="s">
        <v>8781</v>
      </c>
      <c r="E10991" s="363" t="s">
        <v>25572</v>
      </c>
      <c r="F10991"/>
      <c r="G10991"/>
      <c r="H10991"/>
      <c r="I10991" s="615"/>
    </row>
    <row r="10992" spans="1:9" ht="15" x14ac:dyDescent="0.25">
      <c r="A10992" s="609" t="str">
        <f t="shared" ref="A10992:A11055" si="172">IF(ISERROR(SEARCH("/",B10992)=6),TRIM(CLEAN(B10992)),IF(SEARCH("/",B10992)=6,IF(LEN(TRIM(CLEAN(B10992)))=7,LEFT(TRIM(CLEAN(B10992)),6)&amp;"00"&amp;RIGHT(TRIM(CLEAN(B10992)),1),LEFT(TRIM(CLEAN(B10992)),6)&amp;"0"&amp;RIGHT(TRIM(CLEAN(B10992)),2)),TRIM(CLEAN(B10992))))</f>
        <v>38402</v>
      </c>
      <c r="B10992">
        <v>38402</v>
      </c>
      <c r="C10992" t="s">
        <v>25573</v>
      </c>
      <c r="D10992" t="s">
        <v>8781</v>
      </c>
      <c r="E10992" s="363" t="s">
        <v>9289</v>
      </c>
      <c r="F10992"/>
      <c r="G10992"/>
      <c r="H10992"/>
      <c r="I10992" s="615"/>
    </row>
    <row r="10993" spans="1:9" ht="15" x14ac:dyDescent="0.25">
      <c r="A10993" s="609" t="str">
        <f t="shared" si="172"/>
        <v>3412</v>
      </c>
      <c r="B10993">
        <v>3412</v>
      </c>
      <c r="C10993" t="s">
        <v>25574</v>
      </c>
      <c r="D10993" t="s">
        <v>8779</v>
      </c>
      <c r="E10993" s="363" t="s">
        <v>19384</v>
      </c>
      <c r="F10993"/>
      <c r="G10993"/>
      <c r="H10993"/>
      <c r="I10993" s="615"/>
    </row>
    <row r="10994" spans="1:9" ht="15" x14ac:dyDescent="0.25">
      <c r="A10994" s="609" t="str">
        <f t="shared" si="172"/>
        <v>3413</v>
      </c>
      <c r="B10994">
        <v>3413</v>
      </c>
      <c r="C10994" t="s">
        <v>25575</v>
      </c>
      <c r="D10994" t="s">
        <v>8779</v>
      </c>
      <c r="E10994" s="363" t="s">
        <v>25576</v>
      </c>
      <c r="F10994"/>
      <c r="G10994"/>
      <c r="H10994"/>
      <c r="I10994" s="615"/>
    </row>
    <row r="10995" spans="1:9" ht="15" x14ac:dyDescent="0.25">
      <c r="A10995" s="609" t="str">
        <f t="shared" si="172"/>
        <v>39744</v>
      </c>
      <c r="B10995">
        <v>39744</v>
      </c>
      <c r="C10995" t="s">
        <v>25577</v>
      </c>
      <c r="D10995" t="s">
        <v>8779</v>
      </c>
      <c r="E10995" s="363" t="s">
        <v>9254</v>
      </c>
      <c r="F10995"/>
      <c r="G10995"/>
      <c r="H10995"/>
      <c r="I10995" s="615"/>
    </row>
    <row r="10996" spans="1:9" ht="15" x14ac:dyDescent="0.25">
      <c r="A10996" s="609" t="str">
        <f t="shared" si="172"/>
        <v>39745</v>
      </c>
      <c r="B10996">
        <v>39745</v>
      </c>
      <c r="C10996" t="s">
        <v>25578</v>
      </c>
      <c r="D10996" t="s">
        <v>8779</v>
      </c>
      <c r="E10996" s="363" t="s">
        <v>25579</v>
      </c>
      <c r="F10996"/>
      <c r="G10996"/>
      <c r="H10996"/>
      <c r="I10996" s="615"/>
    </row>
    <row r="10997" spans="1:9" ht="15" x14ac:dyDescent="0.25">
      <c r="A10997" s="609" t="str">
        <f t="shared" si="172"/>
        <v>39637</v>
      </c>
      <c r="B10997">
        <v>39637</v>
      </c>
      <c r="C10997" t="s">
        <v>25580</v>
      </c>
      <c r="D10997" t="s">
        <v>8779</v>
      </c>
      <c r="E10997" s="363" t="s">
        <v>25581</v>
      </c>
      <c r="F10997"/>
      <c r="G10997"/>
      <c r="H10997"/>
      <c r="I10997" s="615"/>
    </row>
    <row r="10998" spans="1:9" ht="15" x14ac:dyDescent="0.25">
      <c r="A10998" s="609" t="str">
        <f t="shared" si="172"/>
        <v>39638</v>
      </c>
      <c r="B10998">
        <v>39638</v>
      </c>
      <c r="C10998" t="s">
        <v>25582</v>
      </c>
      <c r="D10998" t="s">
        <v>8779</v>
      </c>
      <c r="E10998" s="363" t="s">
        <v>25583</v>
      </c>
      <c r="F10998"/>
      <c r="G10998"/>
      <c r="H10998"/>
      <c r="I10998" s="615"/>
    </row>
    <row r="10999" spans="1:9" ht="15" x14ac:dyDescent="0.25">
      <c r="A10999" s="609" t="str">
        <f t="shared" si="172"/>
        <v>39639</v>
      </c>
      <c r="B10999">
        <v>39639</v>
      </c>
      <c r="C10999" t="s">
        <v>25584</v>
      </c>
      <c r="D10999" t="s">
        <v>8779</v>
      </c>
      <c r="E10999" s="363" t="s">
        <v>25585</v>
      </c>
      <c r="F10999"/>
      <c r="G10999"/>
      <c r="H10999"/>
      <c r="I10999" s="615"/>
    </row>
    <row r="11000" spans="1:9" ht="15" x14ac:dyDescent="0.25">
      <c r="A11000" s="609" t="str">
        <f t="shared" si="172"/>
        <v>39517</v>
      </c>
      <c r="B11000">
        <v>39517</v>
      </c>
      <c r="C11000" t="s">
        <v>25586</v>
      </c>
      <c r="D11000" t="s">
        <v>8779</v>
      </c>
      <c r="E11000" s="363" t="s">
        <v>25587</v>
      </c>
      <c r="F11000"/>
      <c r="G11000"/>
      <c r="H11000"/>
      <c r="I11000" s="615"/>
    </row>
    <row r="11001" spans="1:9" ht="15" x14ac:dyDescent="0.25">
      <c r="A11001" s="609" t="str">
        <f t="shared" si="172"/>
        <v>39518</v>
      </c>
      <c r="B11001">
        <v>39518</v>
      </c>
      <c r="C11001" t="s">
        <v>25588</v>
      </c>
      <c r="D11001" t="s">
        <v>8779</v>
      </c>
      <c r="E11001" s="363" t="s">
        <v>25589</v>
      </c>
      <c r="F11001"/>
      <c r="G11001"/>
      <c r="H11001"/>
      <c r="I11001" s="615"/>
    </row>
    <row r="11002" spans="1:9" ht="15" x14ac:dyDescent="0.25">
      <c r="A11002" s="609" t="str">
        <f t="shared" si="172"/>
        <v>38366</v>
      </c>
      <c r="B11002">
        <v>38366</v>
      </c>
      <c r="C11002" t="s">
        <v>25590</v>
      </c>
      <c r="D11002" t="s">
        <v>8779</v>
      </c>
      <c r="E11002" s="363" t="s">
        <v>8805</v>
      </c>
      <c r="F11002"/>
      <c r="G11002"/>
      <c r="H11002"/>
      <c r="I11002" s="615"/>
    </row>
    <row r="11003" spans="1:9" ht="15" x14ac:dyDescent="0.25">
      <c r="A11003" s="609" t="str">
        <f t="shared" si="172"/>
        <v>11703</v>
      </c>
      <c r="B11003">
        <v>11703</v>
      </c>
      <c r="C11003" t="s">
        <v>25591</v>
      </c>
      <c r="D11003" t="s">
        <v>8781</v>
      </c>
      <c r="E11003" s="363" t="s">
        <v>18649</v>
      </c>
      <c r="F11003"/>
      <c r="G11003"/>
      <c r="H11003"/>
      <c r="I11003" s="615"/>
    </row>
    <row r="11004" spans="1:9" ht="15" x14ac:dyDescent="0.25">
      <c r="A11004" s="609" t="str">
        <f t="shared" si="172"/>
        <v>37400</v>
      </c>
      <c r="B11004">
        <v>37400</v>
      </c>
      <c r="C11004" t="s">
        <v>25592</v>
      </c>
      <c r="D11004" t="s">
        <v>8781</v>
      </c>
      <c r="E11004" s="363" t="s">
        <v>10457</v>
      </c>
      <c r="F11004"/>
      <c r="G11004"/>
      <c r="H11004"/>
      <c r="I11004" s="615"/>
    </row>
    <row r="11005" spans="1:9" ht="15" x14ac:dyDescent="0.25">
      <c r="A11005" s="609" t="str">
        <f t="shared" si="172"/>
        <v>25400</v>
      </c>
      <c r="B11005">
        <v>25400</v>
      </c>
      <c r="C11005" t="s">
        <v>25593</v>
      </c>
      <c r="D11005" t="s">
        <v>8781</v>
      </c>
      <c r="E11005" s="363" t="s">
        <v>25594</v>
      </c>
      <c r="F11005"/>
      <c r="G11005"/>
      <c r="H11005"/>
      <c r="I11005" s="615"/>
    </row>
    <row r="11006" spans="1:9" ht="15" x14ac:dyDescent="0.25">
      <c r="A11006" s="609" t="str">
        <f t="shared" si="172"/>
        <v>4276</v>
      </c>
      <c r="B11006">
        <v>4276</v>
      </c>
      <c r="C11006" t="s">
        <v>25595</v>
      </c>
      <c r="D11006" t="s">
        <v>8781</v>
      </c>
      <c r="E11006" s="363" t="s">
        <v>25596</v>
      </c>
      <c r="F11006"/>
      <c r="G11006"/>
      <c r="H11006"/>
      <c r="I11006" s="615"/>
    </row>
    <row r="11007" spans="1:9" ht="15" x14ac:dyDescent="0.25">
      <c r="A11007" s="609" t="str">
        <f t="shared" si="172"/>
        <v>4273</v>
      </c>
      <c r="B11007">
        <v>4273</v>
      </c>
      <c r="C11007" t="s">
        <v>25597</v>
      </c>
      <c r="D11007" t="s">
        <v>8781</v>
      </c>
      <c r="E11007" s="363" t="s">
        <v>25598</v>
      </c>
      <c r="F11007"/>
      <c r="G11007"/>
      <c r="H11007"/>
      <c r="I11007" s="615"/>
    </row>
    <row r="11008" spans="1:9" ht="15" x14ac:dyDescent="0.25">
      <c r="A11008" s="609" t="str">
        <f t="shared" si="172"/>
        <v>4274</v>
      </c>
      <c r="B11008">
        <v>4274</v>
      </c>
      <c r="C11008" t="s">
        <v>25599</v>
      </c>
      <c r="D11008" t="s">
        <v>8781</v>
      </c>
      <c r="E11008" s="363" t="s">
        <v>25600</v>
      </c>
      <c r="F11008"/>
      <c r="G11008"/>
      <c r="H11008"/>
      <c r="I11008" s="615"/>
    </row>
    <row r="11009" spans="1:9" ht="15" x14ac:dyDescent="0.25">
      <c r="A11009" s="609" t="str">
        <f t="shared" si="172"/>
        <v>39438</v>
      </c>
      <c r="B11009">
        <v>39438</v>
      </c>
      <c r="C11009" t="s">
        <v>25601</v>
      </c>
      <c r="D11009" t="s">
        <v>8781</v>
      </c>
      <c r="E11009" s="363" t="s">
        <v>11618</v>
      </c>
      <c r="F11009"/>
      <c r="G11009"/>
      <c r="H11009"/>
      <c r="I11009" s="615"/>
    </row>
    <row r="11010" spans="1:9" ht="15" x14ac:dyDescent="0.25">
      <c r="A11010" s="609" t="str">
        <f t="shared" si="172"/>
        <v>11963</v>
      </c>
      <c r="B11010">
        <v>11963</v>
      </c>
      <c r="C11010" t="s">
        <v>25602</v>
      </c>
      <c r="D11010" t="s">
        <v>8781</v>
      </c>
      <c r="E11010" s="363" t="s">
        <v>13160</v>
      </c>
      <c r="F11010"/>
      <c r="G11010"/>
      <c r="H11010"/>
      <c r="I11010" s="615"/>
    </row>
    <row r="11011" spans="1:9" ht="15" x14ac:dyDescent="0.25">
      <c r="A11011" s="609" t="str">
        <f t="shared" si="172"/>
        <v>11964</v>
      </c>
      <c r="B11011">
        <v>11964</v>
      </c>
      <c r="C11011" t="s">
        <v>25603</v>
      </c>
      <c r="D11011" t="s">
        <v>8781</v>
      </c>
      <c r="E11011" s="363" t="s">
        <v>11240</v>
      </c>
      <c r="F11011"/>
      <c r="G11011"/>
      <c r="H11011"/>
      <c r="I11011" s="615"/>
    </row>
    <row r="11012" spans="1:9" ht="15" x14ac:dyDescent="0.25">
      <c r="A11012" s="609" t="str">
        <f t="shared" si="172"/>
        <v>4379</v>
      </c>
      <c r="B11012">
        <v>4379</v>
      </c>
      <c r="C11012" t="s">
        <v>25604</v>
      </c>
      <c r="D11012" t="s">
        <v>8781</v>
      </c>
      <c r="E11012" s="363" t="s">
        <v>11267</v>
      </c>
      <c r="F11012"/>
      <c r="G11012"/>
      <c r="H11012"/>
      <c r="I11012" s="615"/>
    </row>
    <row r="11013" spans="1:9" ht="15" x14ac:dyDescent="0.25">
      <c r="A11013" s="609" t="str">
        <f t="shared" si="172"/>
        <v>4377</v>
      </c>
      <c r="B11013">
        <v>4377</v>
      </c>
      <c r="C11013" t="s">
        <v>25605</v>
      </c>
      <c r="D11013" t="s">
        <v>8781</v>
      </c>
      <c r="E11013" s="363" t="s">
        <v>10081</v>
      </c>
      <c r="F11013"/>
      <c r="G11013"/>
      <c r="H11013"/>
      <c r="I11013" s="615"/>
    </row>
    <row r="11014" spans="1:9" ht="15" x14ac:dyDescent="0.25">
      <c r="A11014" s="609" t="str">
        <f t="shared" si="172"/>
        <v>4356</v>
      </c>
      <c r="B11014">
        <v>4356</v>
      </c>
      <c r="C11014" t="s">
        <v>25606</v>
      </c>
      <c r="D11014" t="s">
        <v>8781</v>
      </c>
      <c r="E11014" s="363" t="s">
        <v>11618</v>
      </c>
      <c r="F11014"/>
      <c r="G11014"/>
      <c r="H11014"/>
      <c r="I11014" s="615"/>
    </row>
    <row r="11015" spans="1:9" ht="15" x14ac:dyDescent="0.25">
      <c r="A11015" s="609" t="str">
        <f t="shared" si="172"/>
        <v>13246</v>
      </c>
      <c r="B11015">
        <v>13246</v>
      </c>
      <c r="C11015" t="s">
        <v>25607</v>
      </c>
      <c r="D11015" t="s">
        <v>8781</v>
      </c>
      <c r="E11015" s="363" t="s">
        <v>9081</v>
      </c>
      <c r="F11015"/>
      <c r="G11015"/>
      <c r="H11015"/>
      <c r="I11015" s="615"/>
    </row>
    <row r="11016" spans="1:9" ht="15" x14ac:dyDescent="0.25">
      <c r="A11016" s="609" t="str">
        <f t="shared" si="172"/>
        <v>4346</v>
      </c>
      <c r="B11016">
        <v>4346</v>
      </c>
      <c r="C11016" t="s">
        <v>25608</v>
      </c>
      <c r="D11016" t="s">
        <v>8781</v>
      </c>
      <c r="E11016" s="363" t="s">
        <v>10189</v>
      </c>
      <c r="F11016"/>
      <c r="G11016"/>
      <c r="H11016"/>
      <c r="I11016" s="615"/>
    </row>
    <row r="11017" spans="1:9" ht="15" x14ac:dyDescent="0.25">
      <c r="A11017" s="609" t="str">
        <f t="shared" si="172"/>
        <v>11955</v>
      </c>
      <c r="B11017">
        <v>11955</v>
      </c>
      <c r="C11017" t="s">
        <v>25609</v>
      </c>
      <c r="D11017" t="s">
        <v>8781</v>
      </c>
      <c r="E11017" s="363" t="s">
        <v>9245</v>
      </c>
      <c r="F11017"/>
      <c r="G11017"/>
      <c r="H11017"/>
      <c r="I11017" s="615"/>
    </row>
    <row r="11018" spans="1:9" ht="15" x14ac:dyDescent="0.25">
      <c r="A11018" s="609" t="str">
        <f t="shared" si="172"/>
        <v>11960</v>
      </c>
      <c r="B11018">
        <v>11960</v>
      </c>
      <c r="C11018" t="s">
        <v>25610</v>
      </c>
      <c r="D11018" t="s">
        <v>8781</v>
      </c>
      <c r="E11018" s="363" t="s">
        <v>10087</v>
      </c>
      <c r="F11018"/>
      <c r="G11018"/>
      <c r="H11018"/>
      <c r="I11018" s="615"/>
    </row>
    <row r="11019" spans="1:9" ht="15" x14ac:dyDescent="0.25">
      <c r="A11019" s="609" t="str">
        <f t="shared" si="172"/>
        <v>4333</v>
      </c>
      <c r="B11019">
        <v>4333</v>
      </c>
      <c r="C11019" t="s">
        <v>25611</v>
      </c>
      <c r="D11019" t="s">
        <v>8781</v>
      </c>
      <c r="E11019" s="363" t="s">
        <v>11618</v>
      </c>
      <c r="F11019"/>
      <c r="G11019"/>
      <c r="H11019"/>
      <c r="I11019" s="615"/>
    </row>
    <row r="11020" spans="1:9" ht="15" x14ac:dyDescent="0.25">
      <c r="A11020" s="609" t="str">
        <f t="shared" si="172"/>
        <v>4358</v>
      </c>
      <c r="B11020">
        <v>4358</v>
      </c>
      <c r="C11020" t="s">
        <v>25612</v>
      </c>
      <c r="D11020" t="s">
        <v>8781</v>
      </c>
      <c r="E11020" s="363" t="s">
        <v>9992</v>
      </c>
      <c r="F11020"/>
      <c r="G11020"/>
      <c r="H11020"/>
      <c r="I11020" s="615"/>
    </row>
    <row r="11021" spans="1:9" ht="15" x14ac:dyDescent="0.25">
      <c r="A11021" s="609" t="str">
        <f t="shared" si="172"/>
        <v>39435</v>
      </c>
      <c r="B11021">
        <v>39435</v>
      </c>
      <c r="C11021" t="s">
        <v>25613</v>
      </c>
      <c r="D11021" t="s">
        <v>8781</v>
      </c>
      <c r="E11021" s="363" t="s">
        <v>9701</v>
      </c>
      <c r="F11021"/>
      <c r="G11021"/>
      <c r="H11021"/>
      <c r="I11021" s="615"/>
    </row>
    <row r="11022" spans="1:9" ht="15" x14ac:dyDescent="0.25">
      <c r="A11022" s="609" t="str">
        <f t="shared" si="172"/>
        <v>39436</v>
      </c>
      <c r="B11022">
        <v>39436</v>
      </c>
      <c r="C11022" t="s">
        <v>25614</v>
      </c>
      <c r="D11022" t="s">
        <v>8781</v>
      </c>
      <c r="E11022" s="363" t="s">
        <v>8811</v>
      </c>
      <c r="F11022"/>
      <c r="G11022"/>
      <c r="H11022"/>
      <c r="I11022" s="615"/>
    </row>
    <row r="11023" spans="1:9" ht="15" x14ac:dyDescent="0.25">
      <c r="A11023" s="609" t="str">
        <f t="shared" si="172"/>
        <v>39437</v>
      </c>
      <c r="B11023">
        <v>39437</v>
      </c>
      <c r="C11023" t="s">
        <v>25615</v>
      </c>
      <c r="D11023" t="s">
        <v>8781</v>
      </c>
      <c r="E11023" s="363" t="s">
        <v>11607</v>
      </c>
      <c r="F11023"/>
      <c r="G11023"/>
      <c r="H11023"/>
      <c r="I11023" s="615"/>
    </row>
    <row r="11024" spans="1:9" ht="15" x14ac:dyDescent="0.25">
      <c r="A11024" s="609" t="str">
        <f t="shared" si="172"/>
        <v>39439</v>
      </c>
      <c r="B11024">
        <v>39439</v>
      </c>
      <c r="C11024" t="s">
        <v>25616</v>
      </c>
      <c r="D11024" t="s">
        <v>8781</v>
      </c>
      <c r="E11024" s="363" t="s">
        <v>10086</v>
      </c>
      <c r="F11024"/>
      <c r="G11024"/>
      <c r="H11024"/>
      <c r="I11024" s="615"/>
    </row>
    <row r="11025" spans="1:9" ht="15" x14ac:dyDescent="0.25">
      <c r="A11025" s="609" t="str">
        <f t="shared" si="172"/>
        <v>39440</v>
      </c>
      <c r="B11025">
        <v>39440</v>
      </c>
      <c r="C11025" t="s">
        <v>25617</v>
      </c>
      <c r="D11025" t="s">
        <v>8781</v>
      </c>
      <c r="E11025" s="363" t="s">
        <v>9080</v>
      </c>
      <c r="F11025"/>
      <c r="G11025"/>
      <c r="H11025"/>
      <c r="I11025" s="615"/>
    </row>
    <row r="11026" spans="1:9" ht="15" x14ac:dyDescent="0.25">
      <c r="A11026" s="609" t="str">
        <f t="shared" si="172"/>
        <v>39441</v>
      </c>
      <c r="B11026">
        <v>39441</v>
      </c>
      <c r="C11026" t="s">
        <v>25618</v>
      </c>
      <c r="D11026" t="s">
        <v>8781</v>
      </c>
      <c r="E11026" s="363" t="s">
        <v>11618</v>
      </c>
      <c r="F11026"/>
      <c r="G11026"/>
      <c r="H11026"/>
      <c r="I11026" s="615"/>
    </row>
    <row r="11027" spans="1:9" ht="15" x14ac:dyDescent="0.25">
      <c r="A11027" s="609" t="str">
        <f t="shared" si="172"/>
        <v>39442</v>
      </c>
      <c r="B11027">
        <v>39442</v>
      </c>
      <c r="C11027" t="s">
        <v>25619</v>
      </c>
      <c r="D11027" t="s">
        <v>8781</v>
      </c>
      <c r="E11027" s="363" t="s">
        <v>10081</v>
      </c>
      <c r="F11027"/>
      <c r="G11027"/>
      <c r="H11027"/>
      <c r="I11027" s="615"/>
    </row>
    <row r="11028" spans="1:9" ht="15" x14ac:dyDescent="0.25">
      <c r="A11028" s="609" t="str">
        <f t="shared" si="172"/>
        <v>39443</v>
      </c>
      <c r="B11028">
        <v>39443</v>
      </c>
      <c r="C11028" t="s">
        <v>25620</v>
      </c>
      <c r="D11028" t="s">
        <v>8781</v>
      </c>
      <c r="E11028" s="363" t="s">
        <v>10093</v>
      </c>
      <c r="F11028"/>
      <c r="G11028"/>
      <c r="H11028"/>
      <c r="I11028" s="615"/>
    </row>
    <row r="11029" spans="1:9" ht="15" x14ac:dyDescent="0.25">
      <c r="A11029" s="609" t="str">
        <f t="shared" si="172"/>
        <v>4329</v>
      </c>
      <c r="B11029">
        <v>4329</v>
      </c>
      <c r="C11029" t="s">
        <v>25621</v>
      </c>
      <c r="D11029" t="s">
        <v>8781</v>
      </c>
      <c r="E11029" s="363" t="s">
        <v>9139</v>
      </c>
      <c r="F11029"/>
      <c r="G11029"/>
      <c r="H11029"/>
      <c r="I11029" s="615"/>
    </row>
    <row r="11030" spans="1:9" ht="15" x14ac:dyDescent="0.25">
      <c r="A11030" s="609" t="str">
        <f t="shared" si="172"/>
        <v>4383</v>
      </c>
      <c r="B11030">
        <v>4383</v>
      </c>
      <c r="C11030" t="s">
        <v>25622</v>
      </c>
      <c r="D11030" t="s">
        <v>8781</v>
      </c>
      <c r="E11030" s="363" t="s">
        <v>9940</v>
      </c>
      <c r="F11030"/>
      <c r="G11030"/>
      <c r="H11030"/>
      <c r="I11030" s="615"/>
    </row>
    <row r="11031" spans="1:9" ht="15" x14ac:dyDescent="0.25">
      <c r="A11031" s="609" t="str">
        <f t="shared" si="172"/>
        <v>4344</v>
      </c>
      <c r="B11031">
        <v>4344</v>
      </c>
      <c r="C11031" t="s">
        <v>25623</v>
      </c>
      <c r="D11031" t="s">
        <v>8781</v>
      </c>
      <c r="E11031" s="363" t="s">
        <v>18207</v>
      </c>
      <c r="F11031"/>
      <c r="G11031"/>
      <c r="H11031"/>
      <c r="I11031" s="615"/>
    </row>
    <row r="11032" spans="1:9" ht="15" x14ac:dyDescent="0.25">
      <c r="A11032" s="609" t="str">
        <f t="shared" si="172"/>
        <v>436</v>
      </c>
      <c r="B11032">
        <v>436</v>
      </c>
      <c r="C11032" t="s">
        <v>25624</v>
      </c>
      <c r="D11032" t="s">
        <v>8781</v>
      </c>
      <c r="E11032" s="363" t="s">
        <v>10152</v>
      </c>
      <c r="F11032"/>
      <c r="G11032"/>
      <c r="H11032"/>
      <c r="I11032" s="615"/>
    </row>
    <row r="11033" spans="1:9" ht="15" x14ac:dyDescent="0.25">
      <c r="A11033" s="609" t="str">
        <f t="shared" si="172"/>
        <v>442</v>
      </c>
      <c r="B11033">
        <v>442</v>
      </c>
      <c r="C11033" t="s">
        <v>25625</v>
      </c>
      <c r="D11033" t="s">
        <v>8781</v>
      </c>
      <c r="E11033" s="363" t="s">
        <v>10518</v>
      </c>
      <c r="F11033"/>
      <c r="G11033"/>
      <c r="H11033"/>
      <c r="I11033" s="615"/>
    </row>
    <row r="11034" spans="1:9" ht="15" x14ac:dyDescent="0.25">
      <c r="A11034" s="609" t="str">
        <f t="shared" si="172"/>
        <v>11953</v>
      </c>
      <c r="B11034">
        <v>11953</v>
      </c>
      <c r="C11034" t="s">
        <v>25626</v>
      </c>
      <c r="D11034" t="s">
        <v>8781</v>
      </c>
      <c r="E11034" s="363" t="s">
        <v>11573</v>
      </c>
      <c r="F11034"/>
      <c r="G11034"/>
      <c r="H11034"/>
      <c r="I11034" s="615"/>
    </row>
    <row r="11035" spans="1:9" ht="15" x14ac:dyDescent="0.25">
      <c r="A11035" s="609" t="str">
        <f t="shared" si="172"/>
        <v>4335</v>
      </c>
      <c r="B11035">
        <v>4335</v>
      </c>
      <c r="C11035" t="s">
        <v>25627</v>
      </c>
      <c r="D11035" t="s">
        <v>8781</v>
      </c>
      <c r="E11035" s="363" t="s">
        <v>12791</v>
      </c>
      <c r="F11035"/>
      <c r="G11035"/>
      <c r="H11035"/>
      <c r="I11035" s="615"/>
    </row>
    <row r="11036" spans="1:9" ht="15" x14ac:dyDescent="0.25">
      <c r="A11036" s="609" t="str">
        <f t="shared" si="172"/>
        <v>4334</v>
      </c>
      <c r="B11036">
        <v>4334</v>
      </c>
      <c r="C11036" t="s">
        <v>25628</v>
      </c>
      <c r="D11036" t="s">
        <v>8781</v>
      </c>
      <c r="E11036" s="363" t="s">
        <v>9115</v>
      </c>
      <c r="F11036"/>
      <c r="G11036"/>
      <c r="H11036"/>
      <c r="I11036" s="615"/>
    </row>
    <row r="11037" spans="1:9" ht="15" x14ac:dyDescent="0.25">
      <c r="A11037" s="609" t="str">
        <f t="shared" si="172"/>
        <v>4343</v>
      </c>
      <c r="B11037">
        <v>4343</v>
      </c>
      <c r="C11037" t="s">
        <v>25629</v>
      </c>
      <c r="D11037" t="s">
        <v>8781</v>
      </c>
      <c r="E11037" s="363" t="s">
        <v>9168</v>
      </c>
      <c r="F11037"/>
      <c r="G11037"/>
      <c r="H11037"/>
      <c r="I11037" s="615"/>
    </row>
    <row r="11038" spans="1:9" ht="15" x14ac:dyDescent="0.25">
      <c r="A11038" s="609" t="str">
        <f t="shared" si="172"/>
        <v>430</v>
      </c>
      <c r="B11038">
        <v>430</v>
      </c>
      <c r="C11038" t="s">
        <v>25630</v>
      </c>
      <c r="D11038" t="s">
        <v>8781</v>
      </c>
      <c r="E11038" s="363" t="s">
        <v>25631</v>
      </c>
      <c r="F11038"/>
      <c r="G11038"/>
      <c r="H11038"/>
      <c r="I11038" s="615"/>
    </row>
    <row r="11039" spans="1:9" ht="15" x14ac:dyDescent="0.25">
      <c r="A11039" s="609" t="str">
        <f t="shared" si="172"/>
        <v>441</v>
      </c>
      <c r="B11039">
        <v>441</v>
      </c>
      <c r="C11039" t="s">
        <v>25632</v>
      </c>
      <c r="D11039" t="s">
        <v>8781</v>
      </c>
      <c r="E11039" s="363" t="s">
        <v>14081</v>
      </c>
      <c r="F11039"/>
      <c r="G11039"/>
      <c r="H11039"/>
      <c r="I11039" s="615"/>
    </row>
    <row r="11040" spans="1:9" ht="15" x14ac:dyDescent="0.25">
      <c r="A11040" s="609" t="str">
        <f t="shared" si="172"/>
        <v>431</v>
      </c>
      <c r="B11040">
        <v>431</v>
      </c>
      <c r="C11040" t="s">
        <v>25633</v>
      </c>
      <c r="D11040" t="s">
        <v>8781</v>
      </c>
      <c r="E11040" s="363" t="s">
        <v>12791</v>
      </c>
      <c r="F11040"/>
      <c r="G11040"/>
      <c r="H11040"/>
      <c r="I11040" s="615"/>
    </row>
    <row r="11041" spans="1:9" ht="15" x14ac:dyDescent="0.25">
      <c r="A11041" s="609" t="str">
        <f t="shared" si="172"/>
        <v>432</v>
      </c>
      <c r="B11041">
        <v>432</v>
      </c>
      <c r="C11041" t="s">
        <v>25634</v>
      </c>
      <c r="D11041" t="s">
        <v>8781</v>
      </c>
      <c r="E11041" s="363" t="s">
        <v>10415</v>
      </c>
      <c r="F11041"/>
      <c r="G11041"/>
      <c r="H11041"/>
      <c r="I11041" s="615"/>
    </row>
    <row r="11042" spans="1:9" ht="15" x14ac:dyDescent="0.25">
      <c r="A11042" s="609" t="str">
        <f t="shared" si="172"/>
        <v>429</v>
      </c>
      <c r="B11042">
        <v>429</v>
      </c>
      <c r="C11042" t="s">
        <v>25635</v>
      </c>
      <c r="D11042" t="s">
        <v>8781</v>
      </c>
      <c r="E11042" s="363" t="s">
        <v>11860</v>
      </c>
      <c r="F11042"/>
      <c r="G11042"/>
      <c r="H11042"/>
      <c r="I11042" s="615"/>
    </row>
    <row r="11043" spans="1:9" ht="15" x14ac:dyDescent="0.25">
      <c r="A11043" s="609" t="str">
        <f t="shared" si="172"/>
        <v>439</v>
      </c>
      <c r="B11043">
        <v>439</v>
      </c>
      <c r="C11043" t="s">
        <v>25636</v>
      </c>
      <c r="D11043" t="s">
        <v>8781</v>
      </c>
      <c r="E11043" s="363" t="s">
        <v>9146</v>
      </c>
      <c r="F11043"/>
      <c r="G11043"/>
      <c r="H11043"/>
      <c r="I11043" s="615"/>
    </row>
    <row r="11044" spans="1:9" ht="15" x14ac:dyDescent="0.25">
      <c r="A11044" s="609" t="str">
        <f t="shared" si="172"/>
        <v>433</v>
      </c>
      <c r="B11044">
        <v>433</v>
      </c>
      <c r="C11044" t="s">
        <v>25637</v>
      </c>
      <c r="D11044" t="s">
        <v>8781</v>
      </c>
      <c r="E11044" s="363" t="s">
        <v>18039</v>
      </c>
      <c r="F11044"/>
      <c r="G11044"/>
      <c r="H11044"/>
      <c r="I11044" s="615"/>
    </row>
    <row r="11045" spans="1:9" ht="15" x14ac:dyDescent="0.25">
      <c r="A11045" s="609" t="str">
        <f t="shared" si="172"/>
        <v>437</v>
      </c>
      <c r="B11045">
        <v>437</v>
      </c>
      <c r="C11045" t="s">
        <v>25638</v>
      </c>
      <c r="D11045" t="s">
        <v>8781</v>
      </c>
      <c r="E11045" s="363" t="s">
        <v>9398</v>
      </c>
      <c r="F11045"/>
      <c r="G11045"/>
      <c r="H11045"/>
      <c r="I11045" s="615"/>
    </row>
    <row r="11046" spans="1:9" ht="15" x14ac:dyDescent="0.25">
      <c r="A11046" s="609" t="str">
        <f t="shared" si="172"/>
        <v>11790</v>
      </c>
      <c r="B11046">
        <v>11790</v>
      </c>
      <c r="C11046" t="s">
        <v>25639</v>
      </c>
      <c r="D11046" t="s">
        <v>8781</v>
      </c>
      <c r="E11046" s="363" t="s">
        <v>8872</v>
      </c>
      <c r="F11046"/>
      <c r="G11046"/>
      <c r="H11046"/>
      <c r="I11046" s="615"/>
    </row>
    <row r="11047" spans="1:9" ht="15" x14ac:dyDescent="0.25">
      <c r="A11047" s="609" t="str">
        <f t="shared" si="172"/>
        <v>428</v>
      </c>
      <c r="B11047">
        <v>428</v>
      </c>
      <c r="C11047" t="s">
        <v>25640</v>
      </c>
      <c r="D11047" t="s">
        <v>8781</v>
      </c>
      <c r="E11047" s="363" t="s">
        <v>15161</v>
      </c>
      <c r="F11047"/>
      <c r="G11047"/>
      <c r="H11047"/>
      <c r="I11047" s="615"/>
    </row>
    <row r="11048" spans="1:9" ht="15" x14ac:dyDescent="0.25">
      <c r="A11048" s="609" t="str">
        <f t="shared" si="172"/>
        <v>4384</v>
      </c>
      <c r="B11048">
        <v>4384</v>
      </c>
      <c r="C11048" t="s">
        <v>25641</v>
      </c>
      <c r="D11048" t="s">
        <v>8781</v>
      </c>
      <c r="E11048" s="363" t="s">
        <v>14803</v>
      </c>
      <c r="F11048"/>
      <c r="G11048"/>
      <c r="H11048"/>
      <c r="I11048" s="615"/>
    </row>
    <row r="11049" spans="1:9" ht="15" x14ac:dyDescent="0.25">
      <c r="A11049" s="609" t="str">
        <f t="shared" si="172"/>
        <v>4351</v>
      </c>
      <c r="B11049">
        <v>4351</v>
      </c>
      <c r="C11049" t="s">
        <v>25642</v>
      </c>
      <c r="D11049" t="s">
        <v>8781</v>
      </c>
      <c r="E11049" s="363" t="s">
        <v>8850</v>
      </c>
      <c r="F11049"/>
      <c r="G11049"/>
      <c r="H11049"/>
      <c r="I11049" s="615"/>
    </row>
    <row r="11050" spans="1:9" ht="15" x14ac:dyDescent="0.25">
      <c r="A11050" s="609" t="str">
        <f t="shared" si="172"/>
        <v>11054</v>
      </c>
      <c r="B11050">
        <v>11054</v>
      </c>
      <c r="C11050" t="s">
        <v>25643</v>
      </c>
      <c r="D11050" t="s">
        <v>8781</v>
      </c>
      <c r="E11050" s="363" t="s">
        <v>11267</v>
      </c>
      <c r="F11050"/>
      <c r="G11050"/>
      <c r="H11050"/>
      <c r="I11050" s="615"/>
    </row>
    <row r="11051" spans="1:9" ht="15" x14ac:dyDescent="0.25">
      <c r="A11051" s="609" t="str">
        <f t="shared" si="172"/>
        <v>11055</v>
      </c>
      <c r="B11051">
        <v>11055</v>
      </c>
      <c r="C11051" t="s">
        <v>25644</v>
      </c>
      <c r="D11051" t="s">
        <v>8781</v>
      </c>
      <c r="E11051" s="363" t="s">
        <v>11579</v>
      </c>
      <c r="F11051"/>
      <c r="G11051"/>
      <c r="H11051"/>
      <c r="I11051" s="615"/>
    </row>
    <row r="11052" spans="1:9" ht="15" x14ac:dyDescent="0.25">
      <c r="A11052" s="609" t="str">
        <f t="shared" si="172"/>
        <v>11056</v>
      </c>
      <c r="B11052">
        <v>11056</v>
      </c>
      <c r="C11052" t="s">
        <v>25645</v>
      </c>
      <c r="D11052" t="s">
        <v>8781</v>
      </c>
      <c r="E11052" s="363" t="s">
        <v>9701</v>
      </c>
      <c r="F11052"/>
      <c r="G11052"/>
      <c r="H11052"/>
      <c r="I11052" s="615"/>
    </row>
    <row r="11053" spans="1:9" ht="15" x14ac:dyDescent="0.25">
      <c r="A11053" s="609" t="str">
        <f t="shared" si="172"/>
        <v>11057</v>
      </c>
      <c r="B11053">
        <v>11057</v>
      </c>
      <c r="C11053" t="s">
        <v>25646</v>
      </c>
      <c r="D11053" t="s">
        <v>8781</v>
      </c>
      <c r="E11053" s="363" t="s">
        <v>10081</v>
      </c>
      <c r="F11053"/>
      <c r="G11053"/>
      <c r="H11053"/>
      <c r="I11053" s="615"/>
    </row>
    <row r="11054" spans="1:9" ht="15" x14ac:dyDescent="0.25">
      <c r="A11054" s="609" t="str">
        <f t="shared" si="172"/>
        <v>11059</v>
      </c>
      <c r="B11054">
        <v>11059</v>
      </c>
      <c r="C11054" t="s">
        <v>25647</v>
      </c>
      <c r="D11054" t="s">
        <v>8781</v>
      </c>
      <c r="E11054" s="363" t="s">
        <v>9077</v>
      </c>
      <c r="F11054"/>
      <c r="G11054"/>
      <c r="H11054"/>
      <c r="I11054" s="615"/>
    </row>
    <row r="11055" spans="1:9" ht="15" x14ac:dyDescent="0.25">
      <c r="A11055" s="609" t="str">
        <f t="shared" si="172"/>
        <v>11058</v>
      </c>
      <c r="B11055">
        <v>11058</v>
      </c>
      <c r="C11055" t="s">
        <v>25648</v>
      </c>
      <c r="D11055" t="s">
        <v>8781</v>
      </c>
      <c r="E11055" s="363" t="s">
        <v>11265</v>
      </c>
      <c r="F11055"/>
      <c r="G11055"/>
      <c r="H11055"/>
      <c r="I11055" s="615"/>
    </row>
    <row r="11056" spans="1:9" ht="15" x14ac:dyDescent="0.25">
      <c r="A11056" s="609" t="str">
        <f t="shared" ref="A11056:A11119" si="173">IF(ISERROR(SEARCH("/",B11056)=6),TRIM(CLEAN(B11056)),IF(SEARCH("/",B11056)=6,IF(LEN(TRIM(CLEAN(B11056)))=7,LEFT(TRIM(CLEAN(B11056)),6)&amp;"00"&amp;RIGHT(TRIM(CLEAN(B11056)),1),LEFT(TRIM(CLEAN(B11056)),6)&amp;"0"&amp;RIGHT(TRIM(CLEAN(B11056)),2)),TRIM(CLEAN(B11056))))</f>
        <v>4380</v>
      </c>
      <c r="B11056">
        <v>4380</v>
      </c>
      <c r="C11056" t="s">
        <v>25649</v>
      </c>
      <c r="D11056" t="s">
        <v>8781</v>
      </c>
      <c r="E11056" s="363" t="s">
        <v>17179</v>
      </c>
      <c r="F11056"/>
      <c r="G11056"/>
      <c r="H11056"/>
      <c r="I11056" s="615"/>
    </row>
    <row r="11057" spans="1:9" ht="15" x14ac:dyDescent="0.25">
      <c r="A11057" s="609" t="str">
        <f t="shared" si="173"/>
        <v>4299</v>
      </c>
      <c r="B11057">
        <v>4299</v>
      </c>
      <c r="C11057" t="s">
        <v>25650</v>
      </c>
      <c r="D11057" t="s">
        <v>8781</v>
      </c>
      <c r="E11057" s="363" t="s">
        <v>11300</v>
      </c>
      <c r="F11057"/>
      <c r="G11057"/>
      <c r="H11057"/>
      <c r="I11057" s="615"/>
    </row>
    <row r="11058" spans="1:9" ht="15" x14ac:dyDescent="0.25">
      <c r="A11058" s="609" t="str">
        <f t="shared" si="173"/>
        <v>4304</v>
      </c>
      <c r="B11058">
        <v>4304</v>
      </c>
      <c r="C11058" t="s">
        <v>25651</v>
      </c>
      <c r="D11058" t="s">
        <v>8781</v>
      </c>
      <c r="E11058" s="363" t="s">
        <v>8988</v>
      </c>
      <c r="F11058"/>
      <c r="G11058"/>
      <c r="H11058"/>
      <c r="I11058" s="615"/>
    </row>
    <row r="11059" spans="1:9" ht="15" x14ac:dyDescent="0.25">
      <c r="A11059" s="609" t="str">
        <f t="shared" si="173"/>
        <v>4305</v>
      </c>
      <c r="B11059">
        <v>4305</v>
      </c>
      <c r="C11059" t="s">
        <v>25652</v>
      </c>
      <c r="D11059" t="s">
        <v>8781</v>
      </c>
      <c r="E11059" s="363" t="s">
        <v>9260</v>
      </c>
      <c r="F11059"/>
      <c r="G11059"/>
      <c r="H11059"/>
      <c r="I11059" s="615"/>
    </row>
    <row r="11060" spans="1:9" ht="15" x14ac:dyDescent="0.25">
      <c r="A11060" s="609" t="str">
        <f t="shared" si="173"/>
        <v>4306</v>
      </c>
      <c r="B11060">
        <v>4306</v>
      </c>
      <c r="C11060" t="s">
        <v>25653</v>
      </c>
      <c r="D11060" t="s">
        <v>8781</v>
      </c>
      <c r="E11060" s="363" t="s">
        <v>9338</v>
      </c>
      <c r="F11060"/>
      <c r="G11060"/>
      <c r="H11060"/>
      <c r="I11060" s="615"/>
    </row>
    <row r="11061" spans="1:9" ht="15" x14ac:dyDescent="0.25">
      <c r="A11061" s="609" t="str">
        <f t="shared" si="173"/>
        <v>4308</v>
      </c>
      <c r="B11061">
        <v>4308</v>
      </c>
      <c r="C11061" t="s">
        <v>25654</v>
      </c>
      <c r="D11061" t="s">
        <v>8781</v>
      </c>
      <c r="E11061" s="363" t="s">
        <v>9803</v>
      </c>
      <c r="F11061"/>
      <c r="G11061"/>
      <c r="H11061"/>
      <c r="I11061" s="615"/>
    </row>
    <row r="11062" spans="1:9" ht="15" x14ac:dyDescent="0.25">
      <c r="A11062" s="609" t="str">
        <f t="shared" si="173"/>
        <v>4302</v>
      </c>
      <c r="B11062">
        <v>4302</v>
      </c>
      <c r="C11062" t="s">
        <v>25655</v>
      </c>
      <c r="D11062" t="s">
        <v>8781</v>
      </c>
      <c r="E11062" s="363" t="s">
        <v>10409</v>
      </c>
      <c r="F11062"/>
      <c r="G11062"/>
      <c r="H11062"/>
      <c r="I11062" s="615"/>
    </row>
    <row r="11063" spans="1:9" ht="15" x14ac:dyDescent="0.25">
      <c r="A11063" s="609" t="str">
        <f t="shared" si="173"/>
        <v>4300</v>
      </c>
      <c r="B11063">
        <v>4300</v>
      </c>
      <c r="C11063" t="s">
        <v>25656</v>
      </c>
      <c r="D11063" t="s">
        <v>8781</v>
      </c>
      <c r="E11063" s="363" t="s">
        <v>8813</v>
      </c>
      <c r="F11063"/>
      <c r="G11063"/>
      <c r="H11063"/>
      <c r="I11063" s="615"/>
    </row>
    <row r="11064" spans="1:9" ht="15" x14ac:dyDescent="0.25">
      <c r="A11064" s="609" t="str">
        <f t="shared" si="173"/>
        <v>4301</v>
      </c>
      <c r="B11064">
        <v>4301</v>
      </c>
      <c r="C11064" t="s">
        <v>25657</v>
      </c>
      <c r="D11064" t="s">
        <v>8781</v>
      </c>
      <c r="E11064" s="363" t="s">
        <v>8986</v>
      </c>
      <c r="F11064"/>
      <c r="G11064"/>
      <c r="H11064"/>
      <c r="I11064" s="615"/>
    </row>
    <row r="11065" spans="1:9" ht="15" x14ac:dyDescent="0.25">
      <c r="A11065" s="609" t="str">
        <f t="shared" si="173"/>
        <v>4320</v>
      </c>
      <c r="B11065">
        <v>4320</v>
      </c>
      <c r="C11065" t="s">
        <v>25658</v>
      </c>
      <c r="D11065" t="s">
        <v>8781</v>
      </c>
      <c r="E11065" s="363" t="s">
        <v>8990</v>
      </c>
      <c r="F11065"/>
      <c r="G11065"/>
      <c r="H11065"/>
      <c r="I11065" s="615"/>
    </row>
    <row r="11066" spans="1:9" ht="15" x14ac:dyDescent="0.25">
      <c r="A11066" s="609" t="str">
        <f t="shared" si="173"/>
        <v>4318</v>
      </c>
      <c r="B11066">
        <v>4318</v>
      </c>
      <c r="C11066" t="s">
        <v>25659</v>
      </c>
      <c r="D11066" t="s">
        <v>8781</v>
      </c>
      <c r="E11066" s="363" t="s">
        <v>8987</v>
      </c>
      <c r="F11066"/>
      <c r="G11066"/>
      <c r="H11066"/>
      <c r="I11066" s="615"/>
    </row>
    <row r="11067" spans="1:9" ht="15" x14ac:dyDescent="0.25">
      <c r="A11067" s="609" t="str">
        <f t="shared" si="173"/>
        <v>40547</v>
      </c>
      <c r="B11067">
        <v>40547</v>
      </c>
      <c r="C11067" t="s">
        <v>25660</v>
      </c>
      <c r="D11067" t="s">
        <v>9710</v>
      </c>
      <c r="E11067" s="363" t="s">
        <v>23397</v>
      </c>
      <c r="F11067"/>
      <c r="G11067"/>
      <c r="H11067"/>
      <c r="I11067" s="615"/>
    </row>
    <row r="11068" spans="1:9" ht="15" x14ac:dyDescent="0.25">
      <c r="A11068" s="609" t="str">
        <f t="shared" si="173"/>
        <v>11962</v>
      </c>
      <c r="B11068">
        <v>11962</v>
      </c>
      <c r="C11068" t="s">
        <v>25661</v>
      </c>
      <c r="D11068" t="s">
        <v>8781</v>
      </c>
      <c r="E11068" s="363" t="s">
        <v>8812</v>
      </c>
      <c r="F11068"/>
      <c r="G11068"/>
      <c r="H11068"/>
      <c r="I11068" s="615"/>
    </row>
    <row r="11069" spans="1:9" ht="15" x14ac:dyDescent="0.25">
      <c r="A11069" s="609" t="str">
        <f t="shared" si="173"/>
        <v>4332</v>
      </c>
      <c r="B11069">
        <v>4332</v>
      </c>
      <c r="C11069" t="s">
        <v>25662</v>
      </c>
      <c r="D11069" t="s">
        <v>8781</v>
      </c>
      <c r="E11069" s="363" t="s">
        <v>8809</v>
      </c>
      <c r="F11069"/>
      <c r="G11069"/>
      <c r="H11069"/>
      <c r="I11069" s="615"/>
    </row>
    <row r="11070" spans="1:9" ht="15" x14ac:dyDescent="0.25">
      <c r="A11070" s="609" t="str">
        <f t="shared" si="173"/>
        <v>4331</v>
      </c>
      <c r="B11070">
        <v>4331</v>
      </c>
      <c r="C11070" t="s">
        <v>25663</v>
      </c>
      <c r="D11070" t="s">
        <v>8781</v>
      </c>
      <c r="E11070" s="363" t="s">
        <v>9040</v>
      </c>
      <c r="F11070"/>
      <c r="G11070"/>
      <c r="H11070"/>
      <c r="I11070" s="615"/>
    </row>
    <row r="11071" spans="1:9" ht="15" x14ac:dyDescent="0.25">
      <c r="A11071" s="609" t="str">
        <f t="shared" si="173"/>
        <v>4336</v>
      </c>
      <c r="B11071">
        <v>4336</v>
      </c>
      <c r="C11071" t="s">
        <v>25664</v>
      </c>
      <c r="D11071" t="s">
        <v>8781</v>
      </c>
      <c r="E11071" s="363" t="s">
        <v>9058</v>
      </c>
      <c r="F11071"/>
      <c r="G11071"/>
      <c r="H11071"/>
      <c r="I11071" s="615"/>
    </row>
    <row r="11072" spans="1:9" ht="15" x14ac:dyDescent="0.25">
      <c r="A11072" s="609" t="str">
        <f t="shared" si="173"/>
        <v>13294</v>
      </c>
      <c r="B11072">
        <v>13294</v>
      </c>
      <c r="C11072" t="s">
        <v>25665</v>
      </c>
      <c r="D11072" t="s">
        <v>8781</v>
      </c>
      <c r="E11072" s="363" t="s">
        <v>9717</v>
      </c>
      <c r="F11072"/>
      <c r="G11072"/>
      <c r="H11072"/>
      <c r="I11072" s="615"/>
    </row>
    <row r="11073" spans="1:9" ht="15" x14ac:dyDescent="0.25">
      <c r="A11073" s="609" t="str">
        <f t="shared" si="173"/>
        <v>11948</v>
      </c>
      <c r="B11073">
        <v>11948</v>
      </c>
      <c r="C11073" t="s">
        <v>25666</v>
      </c>
      <c r="D11073" t="s">
        <v>8781</v>
      </c>
      <c r="E11073" s="363" t="s">
        <v>11096</v>
      </c>
      <c r="F11073"/>
      <c r="G11073"/>
      <c r="H11073"/>
      <c r="I11073" s="615"/>
    </row>
    <row r="11074" spans="1:9" ht="15" x14ac:dyDescent="0.25">
      <c r="A11074" s="609" t="str">
        <f t="shared" si="173"/>
        <v>4382</v>
      </c>
      <c r="B11074">
        <v>4382</v>
      </c>
      <c r="C11074" t="s">
        <v>25667</v>
      </c>
      <c r="D11074" t="s">
        <v>8781</v>
      </c>
      <c r="E11074" s="363" t="s">
        <v>8996</v>
      </c>
      <c r="F11074"/>
      <c r="G11074"/>
      <c r="H11074"/>
      <c r="I11074" s="615"/>
    </row>
    <row r="11075" spans="1:9" ht="15" x14ac:dyDescent="0.25">
      <c r="A11075" s="609" t="str">
        <f t="shared" si="173"/>
        <v>4354</v>
      </c>
      <c r="B11075">
        <v>4354</v>
      </c>
      <c r="C11075" t="s">
        <v>25668</v>
      </c>
      <c r="D11075" t="s">
        <v>8781</v>
      </c>
      <c r="E11075" s="363" t="s">
        <v>9327</v>
      </c>
      <c r="F11075"/>
      <c r="G11075"/>
      <c r="H11075"/>
      <c r="I11075" s="615"/>
    </row>
    <row r="11076" spans="1:9" ht="15" x14ac:dyDescent="0.25">
      <c r="A11076" s="609" t="str">
        <f t="shared" si="173"/>
        <v>40839</v>
      </c>
      <c r="B11076">
        <v>40839</v>
      </c>
      <c r="C11076" t="s">
        <v>25669</v>
      </c>
      <c r="D11076" t="s">
        <v>9710</v>
      </c>
      <c r="E11076" s="363" t="s">
        <v>23391</v>
      </c>
      <c r="F11076"/>
      <c r="G11076"/>
      <c r="H11076"/>
      <c r="I11076" s="615"/>
    </row>
    <row r="11077" spans="1:9" ht="15" x14ac:dyDescent="0.25">
      <c r="A11077" s="609" t="str">
        <f t="shared" si="173"/>
        <v>40552</v>
      </c>
      <c r="B11077">
        <v>40552</v>
      </c>
      <c r="C11077" t="s">
        <v>25670</v>
      </c>
      <c r="D11077" t="s">
        <v>9710</v>
      </c>
      <c r="E11077" s="363" t="s">
        <v>10271</v>
      </c>
      <c r="F11077"/>
      <c r="G11077"/>
      <c r="H11077"/>
      <c r="I11077" s="615"/>
    </row>
    <row r="11078" spans="1:9" ht="15" x14ac:dyDescent="0.25">
      <c r="A11078" s="609" t="str">
        <f t="shared" si="173"/>
        <v>40549</v>
      </c>
      <c r="B11078">
        <v>40549</v>
      </c>
      <c r="C11078" t="s">
        <v>25671</v>
      </c>
      <c r="D11078" t="s">
        <v>9710</v>
      </c>
      <c r="E11078" s="363" t="s">
        <v>19727</v>
      </c>
      <c r="F11078"/>
      <c r="G11078"/>
      <c r="H11078"/>
      <c r="I11078" s="615"/>
    </row>
    <row r="11079" spans="1:9" ht="15" x14ac:dyDescent="0.25">
      <c r="A11079" s="609" t="str">
        <f t="shared" si="173"/>
        <v>4385</v>
      </c>
      <c r="B11079">
        <v>4385</v>
      </c>
      <c r="C11079" t="s">
        <v>25672</v>
      </c>
      <c r="D11079" t="s">
        <v>9032</v>
      </c>
      <c r="E11079" s="363" t="s">
        <v>25673</v>
      </c>
      <c r="F11079"/>
      <c r="G11079"/>
      <c r="H11079"/>
      <c r="I11079" s="615"/>
    </row>
    <row r="11080" spans="1:9" ht="15" x14ac:dyDescent="0.25">
      <c r="A11080" s="609" t="str">
        <f t="shared" si="173"/>
        <v>20078</v>
      </c>
      <c r="B11080">
        <v>20078</v>
      </c>
      <c r="C11080" t="s">
        <v>25674</v>
      </c>
      <c r="D11080" t="s">
        <v>8781</v>
      </c>
      <c r="E11080" s="363" t="s">
        <v>9308</v>
      </c>
      <c r="F11080"/>
      <c r="G11080"/>
      <c r="H11080"/>
      <c r="I11080" s="615"/>
    </row>
    <row r="11081" spans="1:9" ht="15" x14ac:dyDescent="0.25">
      <c r="A11081" s="609" t="str">
        <f t="shared" si="173"/>
        <v>39897</v>
      </c>
      <c r="B11081">
        <v>39897</v>
      </c>
      <c r="C11081" t="s">
        <v>25675</v>
      </c>
      <c r="D11081" t="s">
        <v>8781</v>
      </c>
      <c r="E11081" s="363" t="s">
        <v>18661</v>
      </c>
      <c r="F11081"/>
      <c r="G11081"/>
      <c r="H11081"/>
      <c r="I11081" s="615"/>
    </row>
    <row r="11082" spans="1:9" ht="15" x14ac:dyDescent="0.25">
      <c r="A11082" s="609" t="str">
        <f t="shared" si="173"/>
        <v>118</v>
      </c>
      <c r="B11082">
        <v>118</v>
      </c>
      <c r="C11082" t="s">
        <v>25676</v>
      </c>
      <c r="D11082" t="s">
        <v>8781</v>
      </c>
      <c r="E11082" s="363" t="s">
        <v>25677</v>
      </c>
      <c r="F11082"/>
      <c r="G11082"/>
      <c r="H11082"/>
      <c r="I11082" s="615"/>
    </row>
    <row r="11083" spans="1:9" ht="15" x14ac:dyDescent="0.25">
      <c r="A11083" s="609" t="str">
        <f t="shared" si="173"/>
        <v>4396</v>
      </c>
      <c r="B11083">
        <v>4396</v>
      </c>
      <c r="C11083" t="s">
        <v>25678</v>
      </c>
      <c r="D11083" t="s">
        <v>8779</v>
      </c>
      <c r="E11083" s="363" t="s">
        <v>25679</v>
      </c>
      <c r="F11083"/>
      <c r="G11083"/>
      <c r="H11083"/>
      <c r="I11083" s="615"/>
    </row>
    <row r="11084" spans="1:9" ht="15" x14ac:dyDescent="0.25">
      <c r="A11084" s="609" t="str">
        <f t="shared" si="173"/>
        <v>36881</v>
      </c>
      <c r="B11084">
        <v>36881</v>
      </c>
      <c r="C11084" t="s">
        <v>25680</v>
      </c>
      <c r="D11084" t="s">
        <v>8779</v>
      </c>
      <c r="E11084" s="363" t="s">
        <v>25681</v>
      </c>
      <c r="F11084"/>
      <c r="G11084"/>
      <c r="H11084"/>
      <c r="I11084" s="615"/>
    </row>
    <row r="11085" spans="1:9" ht="15" x14ac:dyDescent="0.25">
      <c r="A11085" s="609" t="str">
        <f t="shared" si="173"/>
        <v>4397</v>
      </c>
      <c r="B11085">
        <v>4397</v>
      </c>
      <c r="C11085" t="s">
        <v>25682</v>
      </c>
      <c r="D11085" t="s">
        <v>8779</v>
      </c>
      <c r="E11085" s="363" t="s">
        <v>25683</v>
      </c>
      <c r="F11085"/>
      <c r="G11085"/>
      <c r="H11085"/>
      <c r="I11085" s="615"/>
    </row>
    <row r="11086" spans="1:9" ht="15" x14ac:dyDescent="0.25">
      <c r="A11086" s="609" t="str">
        <f t="shared" si="173"/>
        <v>36882</v>
      </c>
      <c r="B11086">
        <v>36882</v>
      </c>
      <c r="C11086" t="s">
        <v>25684</v>
      </c>
      <c r="D11086" t="s">
        <v>8779</v>
      </c>
      <c r="E11086" s="363" t="s">
        <v>25685</v>
      </c>
      <c r="F11086"/>
      <c r="G11086"/>
      <c r="H11086"/>
      <c r="I11086" s="615"/>
    </row>
    <row r="11087" spans="1:9" ht="15" x14ac:dyDescent="0.25">
      <c r="A11087" s="609" t="str">
        <f t="shared" si="173"/>
        <v>4751</v>
      </c>
      <c r="B11087">
        <v>4751</v>
      </c>
      <c r="C11087" t="s">
        <v>25686</v>
      </c>
      <c r="D11087" t="s">
        <v>8786</v>
      </c>
      <c r="E11087" s="363" t="s">
        <v>15488</v>
      </c>
      <c r="F11087"/>
      <c r="G11087"/>
      <c r="H11087"/>
      <c r="I11087" s="615"/>
    </row>
    <row r="11088" spans="1:9" ht="15" x14ac:dyDescent="0.25">
      <c r="A11088" s="609" t="str">
        <f t="shared" si="173"/>
        <v>41066</v>
      </c>
      <c r="B11088">
        <v>41066</v>
      </c>
      <c r="C11088" t="s">
        <v>25687</v>
      </c>
      <c r="D11088" t="s">
        <v>8914</v>
      </c>
      <c r="E11088" s="363" t="s">
        <v>32081</v>
      </c>
      <c r="F11088"/>
      <c r="G11088"/>
      <c r="H11088"/>
      <c r="I11088" s="615"/>
    </row>
    <row r="11089" spans="1:9" ht="15" x14ac:dyDescent="0.25">
      <c r="A11089" s="609" t="str">
        <f t="shared" si="173"/>
        <v>39604</v>
      </c>
      <c r="B11089">
        <v>39604</v>
      </c>
      <c r="C11089" t="s">
        <v>25689</v>
      </c>
      <c r="D11089" t="s">
        <v>8781</v>
      </c>
      <c r="E11089" s="363" t="s">
        <v>16482</v>
      </c>
      <c r="F11089"/>
      <c r="G11089"/>
      <c r="H11089"/>
      <c r="I11089" s="615"/>
    </row>
    <row r="11090" spans="1:9" ht="15" x14ac:dyDescent="0.25">
      <c r="A11090" s="609" t="str">
        <f t="shared" si="173"/>
        <v>39605</v>
      </c>
      <c r="B11090">
        <v>39605</v>
      </c>
      <c r="C11090" t="s">
        <v>25690</v>
      </c>
      <c r="D11090" t="s">
        <v>8781</v>
      </c>
      <c r="E11090" s="363" t="s">
        <v>10046</v>
      </c>
      <c r="F11090"/>
      <c r="G11090"/>
      <c r="H11090"/>
      <c r="I11090" s="615"/>
    </row>
    <row r="11091" spans="1:9" ht="15" x14ac:dyDescent="0.25">
      <c r="A11091" s="609" t="str">
        <f t="shared" si="173"/>
        <v>39606</v>
      </c>
      <c r="B11091">
        <v>39606</v>
      </c>
      <c r="C11091" t="s">
        <v>25691</v>
      </c>
      <c r="D11091" t="s">
        <v>8781</v>
      </c>
      <c r="E11091" s="363" t="s">
        <v>14874</v>
      </c>
      <c r="F11091"/>
      <c r="G11091"/>
      <c r="H11091"/>
      <c r="I11091" s="615"/>
    </row>
    <row r="11092" spans="1:9" ht="15" x14ac:dyDescent="0.25">
      <c r="A11092" s="609" t="str">
        <f t="shared" si="173"/>
        <v>39607</v>
      </c>
      <c r="B11092">
        <v>39607</v>
      </c>
      <c r="C11092" t="s">
        <v>25692</v>
      </c>
      <c r="D11092" t="s">
        <v>8781</v>
      </c>
      <c r="E11092" s="363" t="s">
        <v>8942</v>
      </c>
      <c r="F11092"/>
      <c r="G11092"/>
      <c r="H11092"/>
      <c r="I11092" s="615"/>
    </row>
    <row r="11093" spans="1:9" ht="15" x14ac:dyDescent="0.25">
      <c r="A11093" s="609" t="str">
        <f t="shared" si="173"/>
        <v>39594</v>
      </c>
      <c r="B11093">
        <v>39594</v>
      </c>
      <c r="C11093" t="s">
        <v>25693</v>
      </c>
      <c r="D11093" t="s">
        <v>8781</v>
      </c>
      <c r="E11093" s="363" t="s">
        <v>25694</v>
      </c>
      <c r="F11093"/>
      <c r="G11093"/>
      <c r="H11093"/>
      <c r="I11093" s="615"/>
    </row>
    <row r="11094" spans="1:9" ht="15" x14ac:dyDescent="0.25">
      <c r="A11094" s="609" t="str">
        <f t="shared" si="173"/>
        <v>39596</v>
      </c>
      <c r="B11094">
        <v>39596</v>
      </c>
      <c r="C11094" t="s">
        <v>25695</v>
      </c>
      <c r="D11094" t="s">
        <v>8781</v>
      </c>
      <c r="E11094" s="363" t="s">
        <v>25696</v>
      </c>
      <c r="F11094"/>
      <c r="G11094"/>
      <c r="H11094"/>
      <c r="I11094" s="615"/>
    </row>
    <row r="11095" spans="1:9" ht="15" x14ac:dyDescent="0.25">
      <c r="A11095" s="609" t="str">
        <f t="shared" si="173"/>
        <v>39595</v>
      </c>
      <c r="B11095">
        <v>39595</v>
      </c>
      <c r="C11095" t="s">
        <v>25697</v>
      </c>
      <c r="D11095" t="s">
        <v>8781</v>
      </c>
      <c r="E11095" s="363" t="s">
        <v>25698</v>
      </c>
      <c r="F11095"/>
      <c r="G11095"/>
      <c r="H11095"/>
      <c r="I11095" s="615"/>
    </row>
    <row r="11096" spans="1:9" ht="15" x14ac:dyDescent="0.25">
      <c r="A11096" s="609" t="str">
        <f t="shared" si="173"/>
        <v>39597</v>
      </c>
      <c r="B11096">
        <v>39597</v>
      </c>
      <c r="C11096" t="s">
        <v>25699</v>
      </c>
      <c r="D11096" t="s">
        <v>8781</v>
      </c>
      <c r="E11096" s="363" t="s">
        <v>25700</v>
      </c>
      <c r="F11096"/>
      <c r="G11096"/>
      <c r="H11096"/>
      <c r="I11096" s="615"/>
    </row>
    <row r="11097" spans="1:9" ht="15" x14ac:dyDescent="0.25">
      <c r="A11097" s="609" t="str">
        <f t="shared" si="173"/>
        <v>10731</v>
      </c>
      <c r="B11097">
        <v>10731</v>
      </c>
      <c r="C11097" t="s">
        <v>25701</v>
      </c>
      <c r="D11097" t="s">
        <v>8779</v>
      </c>
      <c r="E11097" s="363" t="s">
        <v>18767</v>
      </c>
      <c r="F11097"/>
      <c r="G11097"/>
      <c r="H11097"/>
      <c r="I11097" s="615"/>
    </row>
    <row r="11098" spans="1:9" ht="15" x14ac:dyDescent="0.25">
      <c r="A11098" s="609" t="str">
        <f t="shared" si="173"/>
        <v>4704</v>
      </c>
      <c r="B11098">
        <v>4704</v>
      </c>
      <c r="C11098" t="s">
        <v>25702</v>
      </c>
      <c r="D11098" t="s">
        <v>8779</v>
      </c>
      <c r="E11098" s="363" t="s">
        <v>25703</v>
      </c>
      <c r="F11098"/>
      <c r="G11098"/>
      <c r="H11098"/>
      <c r="I11098" s="615"/>
    </row>
    <row r="11099" spans="1:9" ht="15" x14ac:dyDescent="0.25">
      <c r="A11099" s="609" t="str">
        <f t="shared" si="173"/>
        <v>10730</v>
      </c>
      <c r="B11099">
        <v>10730</v>
      </c>
      <c r="C11099" t="s">
        <v>25704</v>
      </c>
      <c r="D11099" t="s">
        <v>8779</v>
      </c>
      <c r="E11099" s="363" t="s">
        <v>10987</v>
      </c>
      <c r="F11099"/>
      <c r="G11099"/>
      <c r="H11099"/>
      <c r="I11099" s="615"/>
    </row>
    <row r="11100" spans="1:9" ht="15" x14ac:dyDescent="0.25">
      <c r="A11100" s="609" t="str">
        <f t="shared" si="173"/>
        <v>4729</v>
      </c>
      <c r="B11100">
        <v>4729</v>
      </c>
      <c r="C11100" t="s">
        <v>25705</v>
      </c>
      <c r="D11100" t="s">
        <v>8911</v>
      </c>
      <c r="E11100" s="363" t="s">
        <v>13261</v>
      </c>
      <c r="F11100"/>
      <c r="G11100"/>
      <c r="H11100"/>
      <c r="I11100" s="615"/>
    </row>
    <row r="11101" spans="1:9" ht="15" x14ac:dyDescent="0.25">
      <c r="A11101" s="609" t="str">
        <f t="shared" si="173"/>
        <v>4720</v>
      </c>
      <c r="B11101">
        <v>4720</v>
      </c>
      <c r="C11101" t="s">
        <v>25706</v>
      </c>
      <c r="D11101" t="s">
        <v>8911</v>
      </c>
      <c r="E11101" s="363" t="s">
        <v>25707</v>
      </c>
      <c r="F11101"/>
      <c r="G11101"/>
      <c r="H11101"/>
      <c r="I11101" s="615"/>
    </row>
    <row r="11102" spans="1:9" ht="15" x14ac:dyDescent="0.25">
      <c r="A11102" s="609" t="str">
        <f t="shared" si="173"/>
        <v>4721</v>
      </c>
      <c r="B11102">
        <v>4721</v>
      </c>
      <c r="C11102" t="s">
        <v>25708</v>
      </c>
      <c r="D11102" t="s">
        <v>8911</v>
      </c>
      <c r="E11102" s="363" t="s">
        <v>12371</v>
      </c>
      <c r="F11102"/>
      <c r="G11102"/>
      <c r="H11102"/>
      <c r="I11102" s="615"/>
    </row>
    <row r="11103" spans="1:9" ht="15" x14ac:dyDescent="0.25">
      <c r="A11103" s="609" t="str">
        <f t="shared" si="173"/>
        <v>4718</v>
      </c>
      <c r="B11103">
        <v>4718</v>
      </c>
      <c r="C11103" t="s">
        <v>25709</v>
      </c>
      <c r="D11103" t="s">
        <v>8911</v>
      </c>
      <c r="E11103" s="363" t="s">
        <v>18472</v>
      </c>
      <c r="F11103"/>
      <c r="G11103"/>
      <c r="H11103"/>
      <c r="I11103" s="615"/>
    </row>
    <row r="11104" spans="1:9" ht="15" x14ac:dyDescent="0.25">
      <c r="A11104" s="609" t="str">
        <f t="shared" si="173"/>
        <v>4722</v>
      </c>
      <c r="B11104">
        <v>4722</v>
      </c>
      <c r="C11104" t="s">
        <v>25710</v>
      </c>
      <c r="D11104" t="s">
        <v>8911</v>
      </c>
      <c r="E11104" s="363" t="s">
        <v>25711</v>
      </c>
      <c r="F11104"/>
      <c r="G11104"/>
      <c r="H11104"/>
      <c r="I11104" s="615"/>
    </row>
    <row r="11105" spans="1:9" ht="15" x14ac:dyDescent="0.25">
      <c r="A11105" s="609" t="str">
        <f t="shared" si="173"/>
        <v>4723</v>
      </c>
      <c r="B11105">
        <v>4723</v>
      </c>
      <c r="C11105" t="s">
        <v>25712</v>
      </c>
      <c r="D11105" t="s">
        <v>8911</v>
      </c>
      <c r="E11105" s="363" t="s">
        <v>25713</v>
      </c>
      <c r="F11105"/>
      <c r="G11105"/>
      <c r="H11105"/>
      <c r="I11105" s="615"/>
    </row>
    <row r="11106" spans="1:9" ht="15" x14ac:dyDescent="0.25">
      <c r="A11106" s="609" t="str">
        <f t="shared" si="173"/>
        <v>4727</v>
      </c>
      <c r="B11106">
        <v>4727</v>
      </c>
      <c r="C11106" t="s">
        <v>25714</v>
      </c>
      <c r="D11106" t="s">
        <v>8911</v>
      </c>
      <c r="E11106" s="363" t="s">
        <v>25715</v>
      </c>
      <c r="F11106"/>
      <c r="G11106"/>
      <c r="H11106"/>
      <c r="I11106" s="615"/>
    </row>
    <row r="11107" spans="1:9" ht="15" x14ac:dyDescent="0.25">
      <c r="A11107" s="609" t="str">
        <f t="shared" si="173"/>
        <v>4748</v>
      </c>
      <c r="B11107">
        <v>4748</v>
      </c>
      <c r="C11107" t="s">
        <v>25716</v>
      </c>
      <c r="D11107" t="s">
        <v>8911</v>
      </c>
      <c r="E11107" s="363" t="s">
        <v>13431</v>
      </c>
      <c r="F11107"/>
      <c r="G11107"/>
      <c r="H11107"/>
      <c r="I11107" s="615"/>
    </row>
    <row r="11108" spans="1:9" ht="15" x14ac:dyDescent="0.25">
      <c r="A11108" s="609" t="str">
        <f t="shared" si="173"/>
        <v>4730</v>
      </c>
      <c r="B11108">
        <v>4730</v>
      </c>
      <c r="C11108" t="s">
        <v>25717</v>
      </c>
      <c r="D11108" t="s">
        <v>8911</v>
      </c>
      <c r="E11108" s="363" t="s">
        <v>25718</v>
      </c>
      <c r="F11108"/>
      <c r="G11108"/>
      <c r="H11108"/>
      <c r="I11108" s="615"/>
    </row>
    <row r="11109" spans="1:9" ht="15" x14ac:dyDescent="0.25">
      <c r="A11109" s="609" t="str">
        <f t="shared" si="173"/>
        <v>13186</v>
      </c>
      <c r="B11109">
        <v>13186</v>
      </c>
      <c r="C11109" t="s">
        <v>25719</v>
      </c>
      <c r="D11109" t="s">
        <v>8911</v>
      </c>
      <c r="E11109" s="363" t="s">
        <v>25720</v>
      </c>
      <c r="F11109"/>
      <c r="G11109"/>
      <c r="H11109"/>
      <c r="I11109" s="615"/>
    </row>
    <row r="11110" spans="1:9" ht="15" x14ac:dyDescent="0.25">
      <c r="A11110" s="609" t="str">
        <f t="shared" si="173"/>
        <v>10737</v>
      </c>
      <c r="B11110">
        <v>10737</v>
      </c>
      <c r="C11110" t="s">
        <v>25721</v>
      </c>
      <c r="D11110" t="s">
        <v>8779</v>
      </c>
      <c r="E11110" s="363" t="s">
        <v>25722</v>
      </c>
      <c r="F11110"/>
      <c r="G11110"/>
      <c r="H11110"/>
      <c r="I11110" s="615"/>
    </row>
    <row r="11111" spans="1:9" ht="15" x14ac:dyDescent="0.25">
      <c r="A11111" s="609" t="str">
        <f t="shared" si="173"/>
        <v>10734</v>
      </c>
      <c r="B11111">
        <v>10734</v>
      </c>
      <c r="C11111" t="s">
        <v>25723</v>
      </c>
      <c r="D11111" t="s">
        <v>8779</v>
      </c>
      <c r="E11111" s="363" t="s">
        <v>25724</v>
      </c>
      <c r="F11111"/>
      <c r="G11111"/>
      <c r="H11111"/>
      <c r="I11111" s="615"/>
    </row>
    <row r="11112" spans="1:9" ht="15" x14ac:dyDescent="0.25">
      <c r="A11112" s="609" t="str">
        <f t="shared" si="173"/>
        <v>4708</v>
      </c>
      <c r="B11112">
        <v>4708</v>
      </c>
      <c r="C11112" t="s">
        <v>25725</v>
      </c>
      <c r="D11112" t="s">
        <v>8779</v>
      </c>
      <c r="E11112" s="363" t="s">
        <v>25726</v>
      </c>
      <c r="F11112"/>
      <c r="G11112"/>
      <c r="H11112"/>
      <c r="I11112" s="615"/>
    </row>
    <row r="11113" spans="1:9" ht="15" x14ac:dyDescent="0.25">
      <c r="A11113" s="609" t="str">
        <f t="shared" si="173"/>
        <v>4712</v>
      </c>
      <c r="B11113">
        <v>4712</v>
      </c>
      <c r="C11113" t="s">
        <v>25727</v>
      </c>
      <c r="D11113" t="s">
        <v>8779</v>
      </c>
      <c r="E11113" s="363" t="s">
        <v>19157</v>
      </c>
      <c r="F11113"/>
      <c r="G11113"/>
      <c r="H11113"/>
      <c r="I11113" s="615"/>
    </row>
    <row r="11114" spans="1:9" ht="15" x14ac:dyDescent="0.25">
      <c r="A11114" s="609" t="str">
        <f t="shared" si="173"/>
        <v>4710</v>
      </c>
      <c r="B11114">
        <v>4710</v>
      </c>
      <c r="C11114" t="s">
        <v>25728</v>
      </c>
      <c r="D11114" t="s">
        <v>8779</v>
      </c>
      <c r="E11114" s="363" t="s">
        <v>25729</v>
      </c>
      <c r="F11114"/>
      <c r="G11114"/>
      <c r="H11114"/>
      <c r="I11114" s="615"/>
    </row>
    <row r="11115" spans="1:9" ht="15" x14ac:dyDescent="0.25">
      <c r="A11115" s="609" t="str">
        <f t="shared" si="173"/>
        <v>4746</v>
      </c>
      <c r="B11115">
        <v>4746</v>
      </c>
      <c r="C11115" t="s">
        <v>25730</v>
      </c>
      <c r="D11115" t="s">
        <v>8911</v>
      </c>
      <c r="E11115" s="363" t="s">
        <v>18220</v>
      </c>
      <c r="F11115"/>
      <c r="G11115"/>
      <c r="H11115"/>
      <c r="I11115" s="615"/>
    </row>
    <row r="11116" spans="1:9" ht="15" x14ac:dyDescent="0.25">
      <c r="A11116" s="609" t="str">
        <f t="shared" si="173"/>
        <v>4750</v>
      </c>
      <c r="B11116">
        <v>4750</v>
      </c>
      <c r="C11116" t="s">
        <v>25731</v>
      </c>
      <c r="D11116" t="s">
        <v>8786</v>
      </c>
      <c r="E11116" s="363" t="s">
        <v>11860</v>
      </c>
      <c r="F11116"/>
      <c r="G11116"/>
      <c r="H11116"/>
      <c r="I11116" s="615"/>
    </row>
    <row r="11117" spans="1:9" ht="15" x14ac:dyDescent="0.25">
      <c r="A11117" s="609" t="str">
        <f t="shared" si="173"/>
        <v>41065</v>
      </c>
      <c r="B11117">
        <v>41065</v>
      </c>
      <c r="C11117" t="s">
        <v>25732</v>
      </c>
      <c r="D11117" t="s">
        <v>8914</v>
      </c>
      <c r="E11117" s="363" t="s">
        <v>32002</v>
      </c>
      <c r="F11117"/>
      <c r="G11117"/>
      <c r="H11117"/>
      <c r="I11117" s="615"/>
    </row>
    <row r="11118" spans="1:9" ht="15" x14ac:dyDescent="0.25">
      <c r="A11118" s="609" t="str">
        <f t="shared" si="173"/>
        <v>34747</v>
      </c>
      <c r="B11118">
        <v>34747</v>
      </c>
      <c r="C11118" t="s">
        <v>25733</v>
      </c>
      <c r="D11118" t="s">
        <v>8796</v>
      </c>
      <c r="E11118" s="363" t="s">
        <v>25734</v>
      </c>
      <c r="F11118"/>
      <c r="G11118"/>
      <c r="H11118"/>
      <c r="I11118" s="615"/>
    </row>
    <row r="11119" spans="1:9" ht="15" x14ac:dyDescent="0.25">
      <c r="A11119" s="609" t="str">
        <f t="shared" si="173"/>
        <v>4826</v>
      </c>
      <c r="B11119">
        <v>4826</v>
      </c>
      <c r="C11119" t="s">
        <v>25735</v>
      </c>
      <c r="D11119" t="s">
        <v>8796</v>
      </c>
      <c r="E11119" s="363" t="s">
        <v>25736</v>
      </c>
      <c r="F11119"/>
      <c r="G11119"/>
      <c r="H11119"/>
      <c r="I11119" s="615"/>
    </row>
    <row r="11120" spans="1:9" ht="15" x14ac:dyDescent="0.25">
      <c r="A11120" s="609" t="str">
        <f t="shared" ref="A11120:A11183" si="174">IF(ISERROR(SEARCH("/",B11120)=6),TRIM(CLEAN(B11120)),IF(SEARCH("/",B11120)=6,IF(LEN(TRIM(CLEAN(B11120)))=7,LEFT(TRIM(CLEAN(B11120)),6)&amp;"00"&amp;RIGHT(TRIM(CLEAN(B11120)),1),LEFT(TRIM(CLEAN(B11120)),6)&amp;"0"&amp;RIGHT(TRIM(CLEAN(B11120)),2)),TRIM(CLEAN(B11120))))</f>
        <v>41975</v>
      </c>
      <c r="B11120">
        <v>41975</v>
      </c>
      <c r="C11120" t="s">
        <v>25737</v>
      </c>
      <c r="D11120" t="s">
        <v>8779</v>
      </c>
      <c r="E11120" s="363" t="s">
        <v>10105</v>
      </c>
      <c r="F11120"/>
      <c r="G11120"/>
      <c r="H11120"/>
      <c r="I11120" s="615"/>
    </row>
    <row r="11121" spans="1:9" ht="15" x14ac:dyDescent="0.25">
      <c r="A11121" s="609" t="str">
        <f t="shared" si="174"/>
        <v>4825</v>
      </c>
      <c r="B11121">
        <v>4825</v>
      </c>
      <c r="C11121" t="s">
        <v>25738</v>
      </c>
      <c r="D11121" t="s">
        <v>8796</v>
      </c>
      <c r="E11121" s="363" t="s">
        <v>25739</v>
      </c>
      <c r="F11121"/>
      <c r="G11121"/>
      <c r="H11121"/>
      <c r="I11121" s="615"/>
    </row>
    <row r="11122" spans="1:9" ht="15" x14ac:dyDescent="0.25">
      <c r="A11122" s="609" t="str">
        <f t="shared" si="174"/>
        <v>34744</v>
      </c>
      <c r="B11122">
        <v>34744</v>
      </c>
      <c r="C11122" t="s">
        <v>25740</v>
      </c>
      <c r="D11122" t="s">
        <v>8779</v>
      </c>
      <c r="E11122" s="363" t="s">
        <v>10027</v>
      </c>
      <c r="F11122"/>
      <c r="G11122"/>
      <c r="H11122"/>
      <c r="I11122" s="615"/>
    </row>
    <row r="11123" spans="1:9" ht="15" x14ac:dyDescent="0.25">
      <c r="A11123" s="609" t="str">
        <f t="shared" si="174"/>
        <v>39430</v>
      </c>
      <c r="B11123">
        <v>39430</v>
      </c>
      <c r="C11123" t="s">
        <v>25741</v>
      </c>
      <c r="D11123" t="s">
        <v>8781</v>
      </c>
      <c r="E11123" s="363" t="s">
        <v>9030</v>
      </c>
      <c r="F11123"/>
      <c r="G11123"/>
      <c r="H11123"/>
      <c r="I11123" s="615"/>
    </row>
    <row r="11124" spans="1:9" ht="15" x14ac:dyDescent="0.25">
      <c r="A11124" s="609" t="str">
        <f t="shared" si="174"/>
        <v>39573</v>
      </c>
      <c r="B11124">
        <v>39573</v>
      </c>
      <c r="C11124" t="s">
        <v>25742</v>
      </c>
      <c r="D11124" t="s">
        <v>8781</v>
      </c>
      <c r="E11124" s="363" t="s">
        <v>10331</v>
      </c>
      <c r="F11124"/>
      <c r="G11124"/>
      <c r="H11124"/>
      <c r="I11124" s="615"/>
    </row>
    <row r="11125" spans="1:9" ht="15" x14ac:dyDescent="0.25">
      <c r="A11125" s="609" t="str">
        <f t="shared" si="174"/>
        <v>38410</v>
      </c>
      <c r="B11125">
        <v>38410</v>
      </c>
      <c r="C11125" t="s">
        <v>25743</v>
      </c>
      <c r="D11125" t="s">
        <v>8781</v>
      </c>
      <c r="E11125" s="363" t="s">
        <v>25744</v>
      </c>
      <c r="F11125"/>
      <c r="G11125"/>
      <c r="H11125"/>
      <c r="I11125" s="615"/>
    </row>
    <row r="11126" spans="1:9" ht="15" x14ac:dyDescent="0.25">
      <c r="A11126" s="609" t="str">
        <f t="shared" si="174"/>
        <v>41596</v>
      </c>
      <c r="B11126">
        <v>41596</v>
      </c>
      <c r="C11126" t="s">
        <v>25745</v>
      </c>
      <c r="D11126" t="s">
        <v>8790</v>
      </c>
      <c r="E11126" s="363" t="s">
        <v>17892</v>
      </c>
      <c r="F11126"/>
      <c r="G11126"/>
      <c r="H11126"/>
      <c r="I11126" s="615"/>
    </row>
    <row r="11127" spans="1:9" ht="15" x14ac:dyDescent="0.25">
      <c r="A11127" s="609" t="str">
        <f t="shared" si="174"/>
        <v>41598</v>
      </c>
      <c r="B11127">
        <v>41598</v>
      </c>
      <c r="C11127" t="s">
        <v>25746</v>
      </c>
      <c r="D11127" t="s">
        <v>8790</v>
      </c>
      <c r="E11127" s="363" t="s">
        <v>17892</v>
      </c>
      <c r="F11127"/>
      <c r="G11127"/>
      <c r="H11127"/>
      <c r="I11127" s="615"/>
    </row>
    <row r="11128" spans="1:9" ht="15" x14ac:dyDescent="0.25">
      <c r="A11128" s="609" t="str">
        <f t="shared" si="174"/>
        <v>41594</v>
      </c>
      <c r="B11128">
        <v>41594</v>
      </c>
      <c r="C11128" t="s">
        <v>25747</v>
      </c>
      <c r="D11128" t="s">
        <v>8790</v>
      </c>
      <c r="E11128" s="363" t="s">
        <v>9350</v>
      </c>
      <c r="F11128"/>
      <c r="G11128"/>
      <c r="H11128"/>
      <c r="I11128" s="615"/>
    </row>
    <row r="11129" spans="1:9" ht="15" x14ac:dyDescent="0.25">
      <c r="A11129" s="609" t="str">
        <f t="shared" si="174"/>
        <v>43663</v>
      </c>
      <c r="B11129">
        <v>43663</v>
      </c>
      <c r="C11129" t="s">
        <v>25748</v>
      </c>
      <c r="D11129" t="s">
        <v>8790</v>
      </c>
      <c r="E11129" s="363" t="s">
        <v>10066</v>
      </c>
      <c r="F11129"/>
      <c r="G11129"/>
      <c r="H11129"/>
      <c r="I11129" s="615"/>
    </row>
    <row r="11130" spans="1:9" ht="15" x14ac:dyDescent="0.25">
      <c r="A11130" s="609" t="str">
        <f t="shared" si="174"/>
        <v>4766</v>
      </c>
      <c r="B11130">
        <v>4766</v>
      </c>
      <c r="C11130" t="s">
        <v>25749</v>
      </c>
      <c r="D11130" t="s">
        <v>8790</v>
      </c>
      <c r="E11130" s="363" t="s">
        <v>9165</v>
      </c>
      <c r="F11130"/>
      <c r="G11130"/>
      <c r="H11130"/>
      <c r="I11130" s="615"/>
    </row>
    <row r="11131" spans="1:9" ht="15" x14ac:dyDescent="0.25">
      <c r="A11131" s="609" t="str">
        <f t="shared" si="174"/>
        <v>43664</v>
      </c>
      <c r="B11131">
        <v>43664</v>
      </c>
      <c r="C11131" t="s">
        <v>25750</v>
      </c>
      <c r="D11131" t="s">
        <v>8790</v>
      </c>
      <c r="E11131" s="363" t="s">
        <v>14559</v>
      </c>
      <c r="F11131"/>
      <c r="G11131"/>
      <c r="H11131"/>
      <c r="I11131" s="615"/>
    </row>
    <row r="11132" spans="1:9" ht="15" x14ac:dyDescent="0.25">
      <c r="A11132" s="609" t="str">
        <f t="shared" si="174"/>
        <v>43082</v>
      </c>
      <c r="B11132">
        <v>43082</v>
      </c>
      <c r="C11132" t="s">
        <v>25751</v>
      </c>
      <c r="D11132" t="s">
        <v>8790</v>
      </c>
      <c r="E11132" s="363" t="s">
        <v>9552</v>
      </c>
      <c r="F11132"/>
      <c r="G11132"/>
      <c r="H11132"/>
      <c r="I11132" s="615"/>
    </row>
    <row r="11133" spans="1:9" ht="15" x14ac:dyDescent="0.25">
      <c r="A11133" s="609" t="str">
        <f t="shared" si="174"/>
        <v>43665</v>
      </c>
      <c r="B11133">
        <v>43665</v>
      </c>
      <c r="C11133" t="s">
        <v>25752</v>
      </c>
      <c r="D11133" t="s">
        <v>8790</v>
      </c>
      <c r="E11133" s="363" t="s">
        <v>9165</v>
      </c>
      <c r="F11133"/>
      <c r="G11133"/>
      <c r="H11133"/>
      <c r="I11133" s="615"/>
    </row>
    <row r="11134" spans="1:9" ht="15" x14ac:dyDescent="0.25">
      <c r="A11134" s="609" t="str">
        <f t="shared" si="174"/>
        <v>10966</v>
      </c>
      <c r="B11134">
        <v>10966</v>
      </c>
      <c r="C11134" t="s">
        <v>25753</v>
      </c>
      <c r="D11134" t="s">
        <v>8790</v>
      </c>
      <c r="E11134" s="363" t="s">
        <v>10066</v>
      </c>
      <c r="F11134"/>
      <c r="G11134"/>
      <c r="H11134"/>
      <c r="I11134" s="615"/>
    </row>
    <row r="11135" spans="1:9" ht="15" x14ac:dyDescent="0.25">
      <c r="A11135" s="609" t="str">
        <f t="shared" si="174"/>
        <v>43692</v>
      </c>
      <c r="B11135">
        <v>43692</v>
      </c>
      <c r="C11135" t="s">
        <v>25754</v>
      </c>
      <c r="D11135" t="s">
        <v>8790</v>
      </c>
      <c r="E11135" s="363" t="s">
        <v>10066</v>
      </c>
      <c r="F11135"/>
      <c r="G11135"/>
      <c r="H11135"/>
      <c r="I11135" s="615"/>
    </row>
    <row r="11136" spans="1:9" ht="15" x14ac:dyDescent="0.25">
      <c r="A11136" s="609" t="str">
        <f t="shared" si="174"/>
        <v>43083</v>
      </c>
      <c r="B11136">
        <v>43083</v>
      </c>
      <c r="C11136" t="s">
        <v>25755</v>
      </c>
      <c r="D11136" t="s">
        <v>8790</v>
      </c>
      <c r="E11136" s="363" t="s">
        <v>9404</v>
      </c>
      <c r="F11136"/>
      <c r="G11136"/>
      <c r="H11136"/>
      <c r="I11136" s="615"/>
    </row>
    <row r="11137" spans="1:9" ht="15" x14ac:dyDescent="0.25">
      <c r="A11137" s="609" t="str">
        <f t="shared" si="174"/>
        <v>40535</v>
      </c>
      <c r="B11137">
        <v>40535</v>
      </c>
      <c r="C11137" t="s">
        <v>25756</v>
      </c>
      <c r="D11137" t="s">
        <v>8790</v>
      </c>
      <c r="E11137" s="363" t="s">
        <v>9404</v>
      </c>
      <c r="F11137"/>
      <c r="G11137"/>
      <c r="H11137"/>
      <c r="I11137" s="615"/>
    </row>
    <row r="11138" spans="1:9" ht="15" x14ac:dyDescent="0.25">
      <c r="A11138" s="609" t="str">
        <f t="shared" si="174"/>
        <v>39427</v>
      </c>
      <c r="B11138">
        <v>39427</v>
      </c>
      <c r="C11138" t="s">
        <v>25757</v>
      </c>
      <c r="D11138" t="s">
        <v>8796</v>
      </c>
      <c r="E11138" s="363" t="s">
        <v>9462</v>
      </c>
      <c r="F11138"/>
      <c r="G11138"/>
      <c r="H11138"/>
      <c r="I11138" s="615"/>
    </row>
    <row r="11139" spans="1:9" ht="15" x14ac:dyDescent="0.25">
      <c r="A11139" s="609" t="str">
        <f t="shared" si="174"/>
        <v>39424</v>
      </c>
      <c r="B11139">
        <v>39424</v>
      </c>
      <c r="C11139" t="s">
        <v>25758</v>
      </c>
      <c r="D11139" t="s">
        <v>8796</v>
      </c>
      <c r="E11139" s="363" t="s">
        <v>9038</v>
      </c>
      <c r="F11139"/>
      <c r="G11139"/>
      <c r="H11139"/>
      <c r="I11139" s="615"/>
    </row>
    <row r="11140" spans="1:9" ht="15" x14ac:dyDescent="0.25">
      <c r="A11140" s="609" t="str">
        <f t="shared" si="174"/>
        <v>39425</v>
      </c>
      <c r="B11140">
        <v>39425</v>
      </c>
      <c r="C11140" t="s">
        <v>25759</v>
      </c>
      <c r="D11140" t="s">
        <v>8796</v>
      </c>
      <c r="E11140" s="363" t="s">
        <v>8878</v>
      </c>
      <c r="F11140"/>
      <c r="G11140"/>
      <c r="H11140"/>
      <c r="I11140" s="615"/>
    </row>
    <row r="11141" spans="1:9" ht="15" x14ac:dyDescent="0.25">
      <c r="A11141" s="609" t="str">
        <f t="shared" si="174"/>
        <v>40664</v>
      </c>
      <c r="B11141">
        <v>40664</v>
      </c>
      <c r="C11141" t="s">
        <v>25760</v>
      </c>
      <c r="D11141" t="s">
        <v>8790</v>
      </c>
      <c r="E11141" s="363" t="s">
        <v>25761</v>
      </c>
      <c r="F11141"/>
      <c r="G11141"/>
      <c r="H11141"/>
      <c r="I11141" s="615"/>
    </row>
    <row r="11142" spans="1:9" ht="15" x14ac:dyDescent="0.25">
      <c r="A11142" s="609" t="str">
        <f t="shared" si="174"/>
        <v>34360</v>
      </c>
      <c r="B11142">
        <v>34360</v>
      </c>
      <c r="C11142" t="s">
        <v>25762</v>
      </c>
      <c r="D11142" t="s">
        <v>8790</v>
      </c>
      <c r="E11142" s="363" t="s">
        <v>25763</v>
      </c>
      <c r="F11142"/>
      <c r="G11142"/>
      <c r="H11142"/>
      <c r="I11142" s="615"/>
    </row>
    <row r="11143" spans="1:9" ht="15" x14ac:dyDescent="0.25">
      <c r="A11143" s="609" t="str">
        <f t="shared" si="174"/>
        <v>20259</v>
      </c>
      <c r="B11143">
        <v>20259</v>
      </c>
      <c r="C11143" t="s">
        <v>25764</v>
      </c>
      <c r="D11143" t="s">
        <v>8796</v>
      </c>
      <c r="E11143" s="363" t="s">
        <v>9532</v>
      </c>
      <c r="F11143"/>
      <c r="G11143"/>
      <c r="H11143"/>
      <c r="I11143" s="615"/>
    </row>
    <row r="11144" spans="1:9" ht="15" x14ac:dyDescent="0.25">
      <c r="A11144" s="609" t="str">
        <f t="shared" si="174"/>
        <v>14077</v>
      </c>
      <c r="B11144">
        <v>14077</v>
      </c>
      <c r="C11144" t="s">
        <v>25765</v>
      </c>
      <c r="D11144" t="s">
        <v>8796</v>
      </c>
      <c r="E11144" s="363" t="s">
        <v>25766</v>
      </c>
      <c r="F11144"/>
      <c r="G11144"/>
      <c r="H11144"/>
      <c r="I11144" s="615"/>
    </row>
    <row r="11145" spans="1:9" ht="15" x14ac:dyDescent="0.25">
      <c r="A11145" s="609" t="str">
        <f t="shared" si="174"/>
        <v>3678</v>
      </c>
      <c r="B11145">
        <v>3678</v>
      </c>
      <c r="C11145" t="s">
        <v>25767</v>
      </c>
      <c r="D11145" t="s">
        <v>8796</v>
      </c>
      <c r="E11145" s="363" t="s">
        <v>25768</v>
      </c>
      <c r="F11145"/>
      <c r="G11145"/>
      <c r="H11145"/>
      <c r="I11145" s="615"/>
    </row>
    <row r="11146" spans="1:9" ht="15" x14ac:dyDescent="0.25">
      <c r="A11146" s="609" t="str">
        <f t="shared" si="174"/>
        <v>39418</v>
      </c>
      <c r="B11146">
        <v>39418</v>
      </c>
      <c r="C11146" t="s">
        <v>25769</v>
      </c>
      <c r="D11146" t="s">
        <v>8796</v>
      </c>
      <c r="E11146" s="363" t="s">
        <v>10274</v>
      </c>
      <c r="F11146"/>
      <c r="G11146"/>
      <c r="H11146"/>
      <c r="I11146" s="615"/>
    </row>
    <row r="11147" spans="1:9" ht="15" x14ac:dyDescent="0.25">
      <c r="A11147" s="609" t="str">
        <f t="shared" si="174"/>
        <v>39419</v>
      </c>
      <c r="B11147">
        <v>39419</v>
      </c>
      <c r="C11147" t="s">
        <v>25770</v>
      </c>
      <c r="D11147" t="s">
        <v>8796</v>
      </c>
      <c r="E11147" s="363" t="s">
        <v>10144</v>
      </c>
      <c r="F11147"/>
      <c r="G11147"/>
      <c r="H11147"/>
      <c r="I11147" s="615"/>
    </row>
    <row r="11148" spans="1:9" ht="15" x14ac:dyDescent="0.25">
      <c r="A11148" s="609" t="str">
        <f t="shared" si="174"/>
        <v>39420</v>
      </c>
      <c r="B11148">
        <v>39420</v>
      </c>
      <c r="C11148" t="s">
        <v>25771</v>
      </c>
      <c r="D11148" t="s">
        <v>8796</v>
      </c>
      <c r="E11148" s="363" t="s">
        <v>14428</v>
      </c>
      <c r="F11148"/>
      <c r="G11148"/>
      <c r="H11148"/>
      <c r="I11148" s="615"/>
    </row>
    <row r="11149" spans="1:9" ht="15" x14ac:dyDescent="0.25">
      <c r="A11149" s="609" t="str">
        <f t="shared" si="174"/>
        <v>39571</v>
      </c>
      <c r="B11149">
        <v>39571</v>
      </c>
      <c r="C11149" t="s">
        <v>25772</v>
      </c>
      <c r="D11149" t="s">
        <v>8796</v>
      </c>
      <c r="E11149" s="363" t="s">
        <v>11040</v>
      </c>
      <c r="F11149"/>
      <c r="G11149"/>
      <c r="H11149"/>
      <c r="I11149" s="615"/>
    </row>
    <row r="11150" spans="1:9" ht="15" x14ac:dyDescent="0.25">
      <c r="A11150" s="609" t="str">
        <f t="shared" si="174"/>
        <v>39421</v>
      </c>
      <c r="B11150">
        <v>39421</v>
      </c>
      <c r="C11150" t="s">
        <v>25773</v>
      </c>
      <c r="D11150" t="s">
        <v>8796</v>
      </c>
      <c r="E11150" s="363" t="s">
        <v>9401</v>
      </c>
      <c r="F11150"/>
      <c r="G11150"/>
      <c r="H11150"/>
      <c r="I11150" s="615"/>
    </row>
    <row r="11151" spans="1:9" ht="15" x14ac:dyDescent="0.25">
      <c r="A11151" s="609" t="str">
        <f t="shared" si="174"/>
        <v>39422</v>
      </c>
      <c r="B11151">
        <v>39422</v>
      </c>
      <c r="C11151" t="s">
        <v>25774</v>
      </c>
      <c r="D11151" t="s">
        <v>8796</v>
      </c>
      <c r="E11151" s="363" t="s">
        <v>9381</v>
      </c>
      <c r="F11151"/>
      <c r="G11151"/>
      <c r="H11151"/>
      <c r="I11151" s="615"/>
    </row>
    <row r="11152" spans="1:9" ht="15" x14ac:dyDescent="0.25">
      <c r="A11152" s="609" t="str">
        <f t="shared" si="174"/>
        <v>39423</v>
      </c>
      <c r="B11152">
        <v>39423</v>
      </c>
      <c r="C11152" t="s">
        <v>25775</v>
      </c>
      <c r="D11152" t="s">
        <v>8796</v>
      </c>
      <c r="E11152" s="363" t="s">
        <v>10248</v>
      </c>
      <c r="F11152"/>
      <c r="G11152"/>
      <c r="H11152"/>
      <c r="I11152" s="615"/>
    </row>
    <row r="11153" spans="1:9" ht="15" x14ac:dyDescent="0.25">
      <c r="A11153" s="609" t="str">
        <f t="shared" si="174"/>
        <v>39426</v>
      </c>
      <c r="B11153">
        <v>39426</v>
      </c>
      <c r="C11153" t="s">
        <v>25776</v>
      </c>
      <c r="D11153" t="s">
        <v>8796</v>
      </c>
      <c r="E11153" s="363" t="s">
        <v>11131</v>
      </c>
      <c r="F11153"/>
      <c r="G11153"/>
      <c r="H11153"/>
      <c r="I11153" s="615"/>
    </row>
    <row r="11154" spans="1:9" ht="15" x14ac:dyDescent="0.25">
      <c r="A11154" s="609" t="str">
        <f t="shared" si="174"/>
        <v>39429</v>
      </c>
      <c r="B11154">
        <v>39429</v>
      </c>
      <c r="C11154" t="s">
        <v>25777</v>
      </c>
      <c r="D11154" t="s">
        <v>8796</v>
      </c>
      <c r="E11154" s="363" t="s">
        <v>10089</v>
      </c>
      <c r="F11154"/>
      <c r="G11154"/>
      <c r="H11154"/>
      <c r="I11154" s="615"/>
    </row>
    <row r="11155" spans="1:9" ht="15" x14ac:dyDescent="0.25">
      <c r="A11155" s="609" t="str">
        <f t="shared" si="174"/>
        <v>39428</v>
      </c>
      <c r="B11155">
        <v>39428</v>
      </c>
      <c r="C11155" t="s">
        <v>25778</v>
      </c>
      <c r="D11155" t="s">
        <v>8796</v>
      </c>
      <c r="E11155" s="363" t="s">
        <v>18014</v>
      </c>
      <c r="F11155"/>
      <c r="G11155"/>
      <c r="H11155"/>
      <c r="I11155" s="615"/>
    </row>
    <row r="11156" spans="1:9" ht="15" x14ac:dyDescent="0.25">
      <c r="A11156" s="609" t="str">
        <f t="shared" si="174"/>
        <v>39572</v>
      </c>
      <c r="B11156">
        <v>39572</v>
      </c>
      <c r="C11156" t="s">
        <v>25779</v>
      </c>
      <c r="D11156" t="s">
        <v>8796</v>
      </c>
      <c r="E11156" s="363" t="s">
        <v>9989</v>
      </c>
      <c r="F11156"/>
      <c r="G11156"/>
      <c r="H11156"/>
      <c r="I11156" s="615"/>
    </row>
    <row r="11157" spans="1:9" ht="15" x14ac:dyDescent="0.25">
      <c r="A11157" s="609" t="str">
        <f t="shared" si="174"/>
        <v>39570</v>
      </c>
      <c r="B11157">
        <v>39570</v>
      </c>
      <c r="C11157" t="s">
        <v>25780</v>
      </c>
      <c r="D11157" t="s">
        <v>8796</v>
      </c>
      <c r="E11157" s="363" t="s">
        <v>9932</v>
      </c>
      <c r="F11157"/>
      <c r="G11157"/>
      <c r="H11157"/>
      <c r="I11157" s="615"/>
    </row>
    <row r="11158" spans="1:9" ht="15" x14ac:dyDescent="0.25">
      <c r="A11158" s="609" t="str">
        <f t="shared" si="174"/>
        <v>39569</v>
      </c>
      <c r="B11158">
        <v>39569</v>
      </c>
      <c r="C11158" t="s">
        <v>25781</v>
      </c>
      <c r="D11158" t="s">
        <v>8796</v>
      </c>
      <c r="E11158" s="363" t="s">
        <v>11308</v>
      </c>
      <c r="F11158"/>
      <c r="G11158"/>
      <c r="H11158"/>
      <c r="I11158" s="615"/>
    </row>
    <row r="11159" spans="1:9" ht="15" x14ac:dyDescent="0.25">
      <c r="A11159" s="609" t="str">
        <f t="shared" si="174"/>
        <v>11552</v>
      </c>
      <c r="B11159">
        <v>11552</v>
      </c>
      <c r="C11159" t="s">
        <v>25782</v>
      </c>
      <c r="D11159" t="s">
        <v>8796</v>
      </c>
      <c r="E11159" s="363" t="s">
        <v>25783</v>
      </c>
      <c r="F11159"/>
      <c r="G11159"/>
      <c r="H11159"/>
      <c r="I11159" s="615"/>
    </row>
    <row r="11160" spans="1:9" ht="15" x14ac:dyDescent="0.25">
      <c r="A11160" s="609" t="str">
        <f t="shared" si="174"/>
        <v>40598</v>
      </c>
      <c r="B11160">
        <v>40598</v>
      </c>
      <c r="C11160" t="s">
        <v>25784</v>
      </c>
      <c r="D11160" t="s">
        <v>8790</v>
      </c>
      <c r="E11160" s="363" t="s">
        <v>8853</v>
      </c>
      <c r="F11160"/>
      <c r="G11160"/>
      <c r="H11160"/>
      <c r="I11160" s="615"/>
    </row>
    <row r="11161" spans="1:9" ht="15" x14ac:dyDescent="0.25">
      <c r="A11161" s="609" t="str">
        <f t="shared" si="174"/>
        <v>39029</v>
      </c>
      <c r="B11161">
        <v>39029</v>
      </c>
      <c r="C11161" t="s">
        <v>25785</v>
      </c>
      <c r="D11161" t="s">
        <v>8796</v>
      </c>
      <c r="E11161" s="363" t="s">
        <v>18146</v>
      </c>
      <c r="F11161"/>
      <c r="G11161"/>
      <c r="H11161"/>
      <c r="I11161" s="615"/>
    </row>
    <row r="11162" spans="1:9" ht="15" x14ac:dyDescent="0.25">
      <c r="A11162" s="609" t="str">
        <f t="shared" si="174"/>
        <v>39028</v>
      </c>
      <c r="B11162">
        <v>39028</v>
      </c>
      <c r="C11162" t="s">
        <v>25786</v>
      </c>
      <c r="D11162" t="s">
        <v>8796</v>
      </c>
      <c r="E11162" s="363" t="s">
        <v>9374</v>
      </c>
      <c r="F11162"/>
      <c r="G11162"/>
      <c r="H11162"/>
      <c r="I11162" s="615"/>
    </row>
    <row r="11163" spans="1:9" ht="15" x14ac:dyDescent="0.25">
      <c r="A11163" s="609" t="str">
        <f t="shared" si="174"/>
        <v>39328</v>
      </c>
      <c r="B11163">
        <v>39328</v>
      </c>
      <c r="C11163" t="s">
        <v>25787</v>
      </c>
      <c r="D11163" t="s">
        <v>8796</v>
      </c>
      <c r="E11163" s="363" t="s">
        <v>23022</v>
      </c>
      <c r="F11163"/>
      <c r="G11163"/>
      <c r="H11163"/>
      <c r="I11163" s="615"/>
    </row>
    <row r="11164" spans="1:9" ht="15" x14ac:dyDescent="0.25">
      <c r="A11164" s="609" t="str">
        <f t="shared" si="174"/>
        <v>38541</v>
      </c>
      <c r="B11164">
        <v>38541</v>
      </c>
      <c r="C11164" t="s">
        <v>25788</v>
      </c>
      <c r="D11164" t="s">
        <v>8781</v>
      </c>
      <c r="E11164" s="363" t="s">
        <v>25789</v>
      </c>
      <c r="F11164"/>
      <c r="G11164"/>
      <c r="H11164"/>
      <c r="I11164" s="615"/>
    </row>
    <row r="11165" spans="1:9" ht="15" x14ac:dyDescent="0.25">
      <c r="A11165" s="609" t="str">
        <f t="shared" si="174"/>
        <v>38542</v>
      </c>
      <c r="B11165">
        <v>38542</v>
      </c>
      <c r="C11165" t="s">
        <v>25790</v>
      </c>
      <c r="D11165" t="s">
        <v>8781</v>
      </c>
      <c r="E11165" s="363" t="s">
        <v>25791</v>
      </c>
      <c r="F11165"/>
      <c r="G11165"/>
      <c r="H11165"/>
      <c r="I11165" s="615"/>
    </row>
    <row r="11166" spans="1:9" ht="15" x14ac:dyDescent="0.25">
      <c r="A11166" s="609" t="str">
        <f t="shared" si="174"/>
        <v>38543</v>
      </c>
      <c r="B11166">
        <v>38543</v>
      </c>
      <c r="C11166" t="s">
        <v>25792</v>
      </c>
      <c r="D11166" t="s">
        <v>8781</v>
      </c>
      <c r="E11166" s="363" t="s">
        <v>25793</v>
      </c>
      <c r="F11166"/>
      <c r="G11166"/>
      <c r="H11166"/>
      <c r="I11166" s="615"/>
    </row>
    <row r="11167" spans="1:9" ht="15" x14ac:dyDescent="0.25">
      <c r="A11167" s="609" t="str">
        <f t="shared" si="174"/>
        <v>40406</v>
      </c>
      <c r="B11167">
        <v>40406</v>
      </c>
      <c r="C11167" t="s">
        <v>25794</v>
      </c>
      <c r="D11167" t="s">
        <v>8781</v>
      </c>
      <c r="E11167" s="363" t="s">
        <v>25795</v>
      </c>
      <c r="F11167"/>
      <c r="G11167"/>
      <c r="H11167"/>
      <c r="I11167" s="615"/>
    </row>
    <row r="11168" spans="1:9" ht="15" x14ac:dyDescent="0.25">
      <c r="A11168" s="609" t="str">
        <f t="shared" si="174"/>
        <v>40789</v>
      </c>
      <c r="B11168">
        <v>40789</v>
      </c>
      <c r="C11168" t="s">
        <v>25796</v>
      </c>
      <c r="D11168" t="s">
        <v>8781</v>
      </c>
      <c r="E11168" s="363" t="s">
        <v>25797</v>
      </c>
      <c r="F11168"/>
      <c r="G11168"/>
      <c r="H11168"/>
      <c r="I11168" s="615"/>
    </row>
    <row r="11169" spans="1:9" ht="15" x14ac:dyDescent="0.25">
      <c r="A11169" s="609" t="str">
        <f t="shared" si="174"/>
        <v>40791</v>
      </c>
      <c r="B11169">
        <v>40791</v>
      </c>
      <c r="C11169" t="s">
        <v>25798</v>
      </c>
      <c r="D11169" t="s">
        <v>8781</v>
      </c>
      <c r="E11169" s="363" t="s">
        <v>25799</v>
      </c>
      <c r="F11169"/>
      <c r="G11169"/>
      <c r="H11169"/>
      <c r="I11169" s="615"/>
    </row>
    <row r="11170" spans="1:9" ht="15" x14ac:dyDescent="0.25">
      <c r="A11170" s="609" t="str">
        <f t="shared" si="174"/>
        <v>11651</v>
      </c>
      <c r="B11170">
        <v>11651</v>
      </c>
      <c r="C11170" t="s">
        <v>25800</v>
      </c>
      <c r="D11170" t="s">
        <v>8781</v>
      </c>
      <c r="E11170" s="363" t="s">
        <v>25801</v>
      </c>
      <c r="F11170"/>
      <c r="G11170"/>
      <c r="H11170"/>
      <c r="I11170" s="615"/>
    </row>
    <row r="11171" spans="1:9" ht="15" x14ac:dyDescent="0.25">
      <c r="A11171" s="609" t="str">
        <f t="shared" si="174"/>
        <v>40435</v>
      </c>
      <c r="B11171">
        <v>40435</v>
      </c>
      <c r="C11171" t="s">
        <v>25802</v>
      </c>
      <c r="D11171" t="s">
        <v>8781</v>
      </c>
      <c r="E11171" s="363" t="s">
        <v>25803</v>
      </c>
      <c r="F11171"/>
      <c r="G11171"/>
      <c r="H11171"/>
      <c r="I11171" s="615"/>
    </row>
    <row r="11172" spans="1:9" ht="15" x14ac:dyDescent="0.25">
      <c r="A11172" s="609" t="str">
        <f t="shared" si="174"/>
        <v>39012</v>
      </c>
      <c r="B11172">
        <v>39012</v>
      </c>
      <c r="C11172" t="s">
        <v>25804</v>
      </c>
      <c r="D11172" t="s">
        <v>8781</v>
      </c>
      <c r="E11172" s="363" t="s">
        <v>25805</v>
      </c>
      <c r="F11172"/>
      <c r="G11172"/>
      <c r="H11172"/>
      <c r="I11172" s="615"/>
    </row>
    <row r="11173" spans="1:9" ht="15" x14ac:dyDescent="0.25">
      <c r="A11173" s="609" t="str">
        <f t="shared" si="174"/>
        <v>13617</v>
      </c>
      <c r="B11173">
        <v>13617</v>
      </c>
      <c r="C11173" t="s">
        <v>25806</v>
      </c>
      <c r="D11173" t="s">
        <v>8781</v>
      </c>
      <c r="E11173" s="363" t="s">
        <v>25807</v>
      </c>
      <c r="F11173"/>
      <c r="G11173"/>
      <c r="H11173"/>
      <c r="I11173" s="615"/>
    </row>
    <row r="11174" spans="1:9" ht="15" x14ac:dyDescent="0.25">
      <c r="A11174" s="609" t="str">
        <f t="shared" si="174"/>
        <v>35274</v>
      </c>
      <c r="B11174">
        <v>35274</v>
      </c>
      <c r="C11174" t="s">
        <v>25808</v>
      </c>
      <c r="D11174" t="s">
        <v>8796</v>
      </c>
      <c r="E11174" s="363" t="s">
        <v>25809</v>
      </c>
      <c r="F11174"/>
      <c r="G11174"/>
      <c r="H11174"/>
      <c r="I11174" s="615"/>
    </row>
    <row r="11175" spans="1:9" ht="15" x14ac:dyDescent="0.25">
      <c r="A11175" s="609" t="str">
        <f t="shared" si="174"/>
        <v>35275</v>
      </c>
      <c r="B11175">
        <v>35275</v>
      </c>
      <c r="C11175" t="s">
        <v>25810</v>
      </c>
      <c r="D11175" t="s">
        <v>8796</v>
      </c>
      <c r="E11175" s="363" t="s">
        <v>25811</v>
      </c>
      <c r="F11175"/>
      <c r="G11175"/>
      <c r="H11175"/>
      <c r="I11175" s="615"/>
    </row>
    <row r="11176" spans="1:9" ht="15" x14ac:dyDescent="0.25">
      <c r="A11176" s="609" t="str">
        <f t="shared" si="174"/>
        <v>35276</v>
      </c>
      <c r="B11176">
        <v>35276</v>
      </c>
      <c r="C11176" t="s">
        <v>25812</v>
      </c>
      <c r="D11176" t="s">
        <v>8796</v>
      </c>
      <c r="E11176" s="363" t="s">
        <v>25813</v>
      </c>
      <c r="F11176"/>
      <c r="G11176"/>
      <c r="H11176"/>
      <c r="I11176" s="615"/>
    </row>
    <row r="11177" spans="1:9" ht="15" x14ac:dyDescent="0.25">
      <c r="A11177" s="609" t="str">
        <f t="shared" si="174"/>
        <v>38386</v>
      </c>
      <c r="B11177">
        <v>38386</v>
      </c>
      <c r="C11177" t="s">
        <v>25814</v>
      </c>
      <c r="D11177" t="s">
        <v>8781</v>
      </c>
      <c r="E11177" s="363" t="s">
        <v>8821</v>
      </c>
      <c r="F11177"/>
      <c r="G11177"/>
      <c r="H11177"/>
      <c r="I11177" s="615"/>
    </row>
    <row r="11178" spans="1:9" ht="15" x14ac:dyDescent="0.25">
      <c r="A11178" s="609" t="str">
        <f t="shared" si="174"/>
        <v>11091</v>
      </c>
      <c r="B11178">
        <v>11091</v>
      </c>
      <c r="C11178" t="s">
        <v>25815</v>
      </c>
      <c r="D11178" t="s">
        <v>8781</v>
      </c>
      <c r="E11178" s="363" t="s">
        <v>8833</v>
      </c>
      <c r="F11178"/>
      <c r="G11178"/>
      <c r="H11178"/>
      <c r="I11178" s="615"/>
    </row>
    <row r="11179" spans="1:9" ht="15" x14ac:dyDescent="0.25">
      <c r="A11179" s="609" t="str">
        <f t="shared" si="174"/>
        <v>37586</v>
      </c>
      <c r="B11179">
        <v>37586</v>
      </c>
      <c r="C11179" t="s">
        <v>25816</v>
      </c>
      <c r="D11179" t="s">
        <v>9710</v>
      </c>
      <c r="E11179" s="363" t="s">
        <v>25817</v>
      </c>
      <c r="F11179"/>
      <c r="G11179"/>
      <c r="H11179"/>
      <c r="I11179" s="615"/>
    </row>
    <row r="11180" spans="1:9" ht="15" x14ac:dyDescent="0.25">
      <c r="A11180" s="609" t="str">
        <f t="shared" si="174"/>
        <v>37395</v>
      </c>
      <c r="B11180">
        <v>37395</v>
      </c>
      <c r="C11180" t="s">
        <v>25818</v>
      </c>
      <c r="D11180" t="s">
        <v>9710</v>
      </c>
      <c r="E11180" s="363" t="s">
        <v>9946</v>
      </c>
      <c r="F11180"/>
      <c r="G11180"/>
      <c r="H11180"/>
      <c r="I11180" s="615"/>
    </row>
    <row r="11181" spans="1:9" ht="15" x14ac:dyDescent="0.25">
      <c r="A11181" s="609" t="str">
        <f t="shared" si="174"/>
        <v>14147</v>
      </c>
      <c r="B11181">
        <v>14147</v>
      </c>
      <c r="C11181" t="s">
        <v>25819</v>
      </c>
      <c r="D11181" t="s">
        <v>9710</v>
      </c>
      <c r="E11181" s="363" t="s">
        <v>21002</v>
      </c>
      <c r="F11181"/>
      <c r="G11181"/>
      <c r="H11181"/>
      <c r="I11181" s="615"/>
    </row>
    <row r="11182" spans="1:9" ht="15" x14ac:dyDescent="0.25">
      <c r="A11182" s="609" t="str">
        <f t="shared" si="174"/>
        <v>37396</v>
      </c>
      <c r="B11182">
        <v>37396</v>
      </c>
      <c r="C11182" t="s">
        <v>25820</v>
      </c>
      <c r="D11182" t="s">
        <v>9710</v>
      </c>
      <c r="E11182" s="363" t="s">
        <v>10122</v>
      </c>
      <c r="F11182"/>
      <c r="G11182"/>
      <c r="H11182"/>
      <c r="I11182" s="615"/>
    </row>
    <row r="11183" spans="1:9" ht="15" x14ac:dyDescent="0.25">
      <c r="A11183" s="609" t="str">
        <f t="shared" si="174"/>
        <v>37397</v>
      </c>
      <c r="B11183">
        <v>37397</v>
      </c>
      <c r="C11183" t="s">
        <v>25821</v>
      </c>
      <c r="D11183" t="s">
        <v>9710</v>
      </c>
      <c r="E11183" s="363" t="s">
        <v>8979</v>
      </c>
      <c r="F11183"/>
      <c r="G11183"/>
      <c r="H11183"/>
      <c r="I11183" s="615"/>
    </row>
    <row r="11184" spans="1:9" ht="15" x14ac:dyDescent="0.25">
      <c r="A11184" s="609" t="str">
        <f t="shared" ref="A11184:A11247" si="175">IF(ISERROR(SEARCH("/",B11184)=6),TRIM(CLEAN(B11184)),IF(SEARCH("/",B11184)=6,IF(LEN(TRIM(CLEAN(B11184)))=7,LEFT(TRIM(CLEAN(B11184)),6)&amp;"00"&amp;RIGHT(TRIM(CLEAN(B11184)),1),LEFT(TRIM(CLEAN(B11184)),6)&amp;"0"&amp;RIGHT(TRIM(CLEAN(B11184)),2)),TRIM(CLEAN(B11184))))</f>
        <v>43606</v>
      </c>
      <c r="B11184">
        <v>43606</v>
      </c>
      <c r="C11184" t="s">
        <v>25822</v>
      </c>
      <c r="D11184" t="s">
        <v>8781</v>
      </c>
      <c r="E11184" s="363" t="s">
        <v>14247</v>
      </c>
      <c r="F11184"/>
      <c r="G11184"/>
      <c r="H11184"/>
      <c r="I11184" s="615"/>
    </row>
    <row r="11185" spans="1:9" ht="15" x14ac:dyDescent="0.25">
      <c r="A11185" s="609" t="str">
        <f t="shared" si="175"/>
        <v>444</v>
      </c>
      <c r="B11185">
        <v>444</v>
      </c>
      <c r="C11185" t="s">
        <v>25823</v>
      </c>
      <c r="D11185" t="s">
        <v>8781</v>
      </c>
      <c r="E11185" s="363" t="s">
        <v>15198</v>
      </c>
      <c r="F11185"/>
      <c r="G11185"/>
      <c r="H11185"/>
      <c r="I11185" s="615"/>
    </row>
    <row r="11186" spans="1:9" ht="15" x14ac:dyDescent="0.25">
      <c r="A11186" s="609" t="str">
        <f t="shared" si="175"/>
        <v>445</v>
      </c>
      <c r="B11186">
        <v>445</v>
      </c>
      <c r="C11186" t="s">
        <v>25824</v>
      </c>
      <c r="D11186" t="s">
        <v>8781</v>
      </c>
      <c r="E11186" s="363" t="s">
        <v>25825</v>
      </c>
      <c r="F11186"/>
      <c r="G11186"/>
      <c r="H11186"/>
      <c r="I11186" s="615"/>
    </row>
    <row r="11187" spans="1:9" ht="15" x14ac:dyDescent="0.25">
      <c r="A11187" s="609" t="str">
        <f t="shared" si="175"/>
        <v>4783</v>
      </c>
      <c r="B11187">
        <v>4783</v>
      </c>
      <c r="C11187" t="s">
        <v>25826</v>
      </c>
      <c r="D11187" t="s">
        <v>8786</v>
      </c>
      <c r="E11187" s="363" t="s">
        <v>11860</v>
      </c>
      <c r="F11187"/>
      <c r="G11187"/>
      <c r="H11187"/>
      <c r="I11187" s="615"/>
    </row>
    <row r="11188" spans="1:9" ht="15" x14ac:dyDescent="0.25">
      <c r="A11188" s="609" t="str">
        <f t="shared" si="175"/>
        <v>41079</v>
      </c>
      <c r="B11188">
        <v>41079</v>
      </c>
      <c r="C11188" t="s">
        <v>25827</v>
      </c>
      <c r="D11188" t="s">
        <v>8914</v>
      </c>
      <c r="E11188" s="363" t="s">
        <v>32002</v>
      </c>
      <c r="F11188"/>
      <c r="G11188"/>
      <c r="H11188"/>
      <c r="I11188" s="615"/>
    </row>
    <row r="11189" spans="1:9" ht="15" x14ac:dyDescent="0.25">
      <c r="A11189" s="609" t="str">
        <f t="shared" si="175"/>
        <v>12874</v>
      </c>
      <c r="B11189">
        <v>12874</v>
      </c>
      <c r="C11189" t="s">
        <v>25828</v>
      </c>
      <c r="D11189" t="s">
        <v>8786</v>
      </c>
      <c r="E11189" s="363" t="s">
        <v>9345</v>
      </c>
      <c r="F11189"/>
      <c r="G11189"/>
      <c r="H11189"/>
      <c r="I11189" s="615"/>
    </row>
    <row r="11190" spans="1:9" ht="15" x14ac:dyDescent="0.25">
      <c r="A11190" s="609" t="str">
        <f t="shared" si="175"/>
        <v>41082</v>
      </c>
      <c r="B11190">
        <v>41082</v>
      </c>
      <c r="C11190" t="s">
        <v>25829</v>
      </c>
      <c r="D11190" t="s">
        <v>8914</v>
      </c>
      <c r="E11190" s="363" t="s">
        <v>32082</v>
      </c>
      <c r="F11190"/>
      <c r="G11190"/>
      <c r="H11190"/>
      <c r="I11190" s="615"/>
    </row>
    <row r="11191" spans="1:9" ht="15" x14ac:dyDescent="0.25">
      <c r="A11191" s="609" t="str">
        <f t="shared" si="175"/>
        <v>4785</v>
      </c>
      <c r="B11191">
        <v>4785</v>
      </c>
      <c r="C11191" t="s">
        <v>25831</v>
      </c>
      <c r="D11191" t="s">
        <v>8786</v>
      </c>
      <c r="E11191" s="363" t="s">
        <v>12878</v>
      </c>
      <c r="F11191"/>
      <c r="G11191"/>
      <c r="H11191"/>
      <c r="I11191" s="615"/>
    </row>
    <row r="11192" spans="1:9" ht="15" x14ac:dyDescent="0.25">
      <c r="A11192" s="609" t="str">
        <f t="shared" si="175"/>
        <v>41081</v>
      </c>
      <c r="B11192">
        <v>41081</v>
      </c>
      <c r="C11192" t="s">
        <v>25832</v>
      </c>
      <c r="D11192" t="s">
        <v>8914</v>
      </c>
      <c r="E11192" s="363" t="s">
        <v>32083</v>
      </c>
      <c r="F11192"/>
      <c r="G11192"/>
      <c r="H11192"/>
      <c r="I11192" s="615"/>
    </row>
    <row r="11193" spans="1:9" ht="15" x14ac:dyDescent="0.25">
      <c r="A11193" s="609" t="str">
        <f t="shared" si="175"/>
        <v>4801</v>
      </c>
      <c r="B11193">
        <v>4801</v>
      </c>
      <c r="C11193" t="s">
        <v>25834</v>
      </c>
      <c r="D11193" t="s">
        <v>8779</v>
      </c>
      <c r="E11193" s="363" t="s">
        <v>25835</v>
      </c>
      <c r="F11193"/>
      <c r="G11193"/>
      <c r="H11193"/>
      <c r="I11193" s="615"/>
    </row>
    <row r="11194" spans="1:9" ht="15" x14ac:dyDescent="0.25">
      <c r="A11194" s="609" t="str">
        <f t="shared" si="175"/>
        <v>4794</v>
      </c>
      <c r="B11194">
        <v>4794</v>
      </c>
      <c r="C11194" t="s">
        <v>25836</v>
      </c>
      <c r="D11194" t="s">
        <v>8779</v>
      </c>
      <c r="E11194" s="363" t="s">
        <v>25837</v>
      </c>
      <c r="F11194"/>
      <c r="G11194"/>
      <c r="H11194"/>
      <c r="I11194" s="615"/>
    </row>
    <row r="11195" spans="1:9" ht="15" x14ac:dyDescent="0.25">
      <c r="A11195" s="609" t="str">
        <f t="shared" si="175"/>
        <v>4796</v>
      </c>
      <c r="B11195">
        <v>4796</v>
      </c>
      <c r="C11195" t="s">
        <v>25838</v>
      </c>
      <c r="D11195" t="s">
        <v>8779</v>
      </c>
      <c r="E11195" s="363" t="s">
        <v>25839</v>
      </c>
      <c r="F11195"/>
      <c r="G11195"/>
      <c r="H11195"/>
      <c r="I11195" s="615"/>
    </row>
    <row r="11196" spans="1:9" ht="15" x14ac:dyDescent="0.25">
      <c r="A11196" s="609" t="str">
        <f t="shared" si="175"/>
        <v>4800</v>
      </c>
      <c r="B11196">
        <v>4800</v>
      </c>
      <c r="C11196" t="s">
        <v>25840</v>
      </c>
      <c r="D11196" t="s">
        <v>8779</v>
      </c>
      <c r="E11196" s="363" t="s">
        <v>18992</v>
      </c>
      <c r="F11196"/>
      <c r="G11196"/>
      <c r="H11196"/>
      <c r="I11196" s="615"/>
    </row>
    <row r="11197" spans="1:9" ht="15" x14ac:dyDescent="0.25">
      <c r="A11197" s="609" t="str">
        <f t="shared" si="175"/>
        <v>4795</v>
      </c>
      <c r="B11197">
        <v>4795</v>
      </c>
      <c r="C11197" t="s">
        <v>25841</v>
      </c>
      <c r="D11197" t="s">
        <v>8779</v>
      </c>
      <c r="E11197" s="363" t="s">
        <v>25842</v>
      </c>
      <c r="F11197"/>
      <c r="G11197"/>
      <c r="H11197"/>
      <c r="I11197" s="615"/>
    </row>
    <row r="11198" spans="1:9" ht="15" x14ac:dyDescent="0.25">
      <c r="A11198" s="609" t="str">
        <f t="shared" si="175"/>
        <v>39694</v>
      </c>
      <c r="B11198">
        <v>39694</v>
      </c>
      <c r="C11198" t="s">
        <v>25843</v>
      </c>
      <c r="D11198" t="s">
        <v>8779</v>
      </c>
      <c r="E11198" s="363" t="s">
        <v>25844</v>
      </c>
      <c r="F11198"/>
      <c r="G11198"/>
      <c r="H11198"/>
      <c r="I11198" s="615"/>
    </row>
    <row r="11199" spans="1:9" ht="15" x14ac:dyDescent="0.25">
      <c r="A11199" s="609" t="str">
        <f t="shared" si="175"/>
        <v>1292</v>
      </c>
      <c r="B11199">
        <v>1292</v>
      </c>
      <c r="C11199" t="s">
        <v>25845</v>
      </c>
      <c r="D11199" t="s">
        <v>8779</v>
      </c>
      <c r="E11199" s="363" t="s">
        <v>10272</v>
      </c>
      <c r="F11199"/>
      <c r="G11199"/>
      <c r="H11199"/>
      <c r="I11199" s="615"/>
    </row>
    <row r="11200" spans="1:9" ht="15" x14ac:dyDescent="0.25">
      <c r="A11200" s="609" t="str">
        <f t="shared" si="175"/>
        <v>1287</v>
      </c>
      <c r="B11200">
        <v>1287</v>
      </c>
      <c r="C11200" t="s">
        <v>25846</v>
      </c>
      <c r="D11200" t="s">
        <v>8779</v>
      </c>
      <c r="E11200" s="363" t="s">
        <v>25847</v>
      </c>
      <c r="F11200"/>
      <c r="G11200"/>
      <c r="H11200"/>
      <c r="I11200" s="615"/>
    </row>
    <row r="11201" spans="1:9" ht="15" x14ac:dyDescent="0.25">
      <c r="A11201" s="609" t="str">
        <f t="shared" si="175"/>
        <v>1297</v>
      </c>
      <c r="B11201">
        <v>1297</v>
      </c>
      <c r="C11201" t="s">
        <v>25848</v>
      </c>
      <c r="D11201" t="s">
        <v>8779</v>
      </c>
      <c r="E11201" s="363" t="s">
        <v>25849</v>
      </c>
      <c r="F11201"/>
      <c r="G11201"/>
      <c r="H11201"/>
      <c r="I11201" s="615"/>
    </row>
    <row r="11202" spans="1:9" ht="15" x14ac:dyDescent="0.25">
      <c r="A11202" s="609" t="str">
        <f t="shared" si="175"/>
        <v>4786</v>
      </c>
      <c r="B11202">
        <v>4786</v>
      </c>
      <c r="C11202" t="s">
        <v>25850</v>
      </c>
      <c r="D11202" t="s">
        <v>8779</v>
      </c>
      <c r="E11202" s="363" t="s">
        <v>10129</v>
      </c>
      <c r="F11202"/>
      <c r="G11202"/>
      <c r="H11202"/>
      <c r="I11202" s="615"/>
    </row>
    <row r="11203" spans="1:9" ht="15" x14ac:dyDescent="0.25">
      <c r="A11203" s="609" t="str">
        <f t="shared" si="175"/>
        <v>10840</v>
      </c>
      <c r="B11203">
        <v>10840</v>
      </c>
      <c r="C11203" t="s">
        <v>25851</v>
      </c>
      <c r="D11203" t="s">
        <v>8779</v>
      </c>
      <c r="E11203" s="363" t="s">
        <v>18668</v>
      </c>
      <c r="F11203"/>
      <c r="G11203"/>
      <c r="H11203"/>
      <c r="I11203" s="615"/>
    </row>
    <row r="11204" spans="1:9" ht="15" x14ac:dyDescent="0.25">
      <c r="A11204" s="609" t="str">
        <f t="shared" si="175"/>
        <v>10841</v>
      </c>
      <c r="B11204">
        <v>10841</v>
      </c>
      <c r="C11204" t="s">
        <v>25852</v>
      </c>
      <c r="D11204" t="s">
        <v>8779</v>
      </c>
      <c r="E11204" s="363" t="s">
        <v>18669</v>
      </c>
      <c r="F11204"/>
      <c r="G11204"/>
      <c r="H11204"/>
      <c r="I11204" s="615"/>
    </row>
    <row r="11205" spans="1:9" ht="15" x14ac:dyDescent="0.25">
      <c r="A11205" s="609" t="str">
        <f t="shared" si="175"/>
        <v>25980</v>
      </c>
      <c r="B11205">
        <v>25980</v>
      </c>
      <c r="C11205" t="s">
        <v>25853</v>
      </c>
      <c r="D11205" t="s">
        <v>8779</v>
      </c>
      <c r="E11205" s="363" t="s">
        <v>18670</v>
      </c>
      <c r="F11205"/>
      <c r="G11205"/>
      <c r="H11205"/>
      <c r="I11205" s="615"/>
    </row>
    <row r="11206" spans="1:9" ht="15" x14ac:dyDescent="0.25">
      <c r="A11206" s="609" t="str">
        <f t="shared" si="175"/>
        <v>10842</v>
      </c>
      <c r="B11206">
        <v>10842</v>
      </c>
      <c r="C11206" t="s">
        <v>25854</v>
      </c>
      <c r="D11206" t="s">
        <v>8779</v>
      </c>
      <c r="E11206" s="363" t="s">
        <v>18671</v>
      </c>
      <c r="F11206"/>
      <c r="G11206"/>
      <c r="H11206"/>
      <c r="I11206" s="615"/>
    </row>
    <row r="11207" spans="1:9" ht="15" x14ac:dyDescent="0.25">
      <c r="A11207" s="609" t="str">
        <f t="shared" si="175"/>
        <v>21108</v>
      </c>
      <c r="B11207">
        <v>21108</v>
      </c>
      <c r="C11207" t="s">
        <v>25855</v>
      </c>
      <c r="D11207" t="s">
        <v>8779</v>
      </c>
      <c r="E11207" s="363" t="s">
        <v>19743</v>
      </c>
      <c r="F11207"/>
      <c r="G11207"/>
      <c r="H11207"/>
      <c r="I11207" s="615"/>
    </row>
    <row r="11208" spans="1:9" ht="15" x14ac:dyDescent="0.25">
      <c r="A11208" s="609" t="str">
        <f t="shared" si="175"/>
        <v>38180</v>
      </c>
      <c r="B11208">
        <v>38180</v>
      </c>
      <c r="C11208" t="s">
        <v>25856</v>
      </c>
      <c r="D11208" t="s">
        <v>8779</v>
      </c>
      <c r="E11208" s="363" t="s">
        <v>25857</v>
      </c>
      <c r="F11208"/>
      <c r="G11208"/>
      <c r="H11208"/>
      <c r="I11208" s="615"/>
    </row>
    <row r="11209" spans="1:9" ht="15" x14ac:dyDescent="0.25">
      <c r="A11209" s="609" t="str">
        <f t="shared" si="175"/>
        <v>40648</v>
      </c>
      <c r="B11209">
        <v>40648</v>
      </c>
      <c r="C11209" t="s">
        <v>25858</v>
      </c>
      <c r="D11209" t="s">
        <v>8779</v>
      </c>
      <c r="E11209" s="363" t="s">
        <v>10130</v>
      </c>
      <c r="F11209"/>
      <c r="G11209"/>
      <c r="H11209"/>
      <c r="I11209" s="615"/>
    </row>
    <row r="11210" spans="1:9" ht="15" x14ac:dyDescent="0.25">
      <c r="A11210" s="609" t="str">
        <f t="shared" si="175"/>
        <v>40649</v>
      </c>
      <c r="B11210">
        <v>40649</v>
      </c>
      <c r="C11210" t="s">
        <v>25859</v>
      </c>
      <c r="D11210" t="s">
        <v>8779</v>
      </c>
      <c r="E11210" s="363" t="s">
        <v>25860</v>
      </c>
      <c r="F11210"/>
      <c r="G11210"/>
      <c r="H11210"/>
      <c r="I11210" s="615"/>
    </row>
    <row r="11211" spans="1:9" ht="15" x14ac:dyDescent="0.25">
      <c r="A11211" s="609" t="str">
        <f t="shared" si="175"/>
        <v>40650</v>
      </c>
      <c r="B11211">
        <v>40650</v>
      </c>
      <c r="C11211" t="s">
        <v>25861</v>
      </c>
      <c r="D11211" t="s">
        <v>8779</v>
      </c>
      <c r="E11211" s="363" t="s">
        <v>10131</v>
      </c>
      <c r="F11211"/>
      <c r="G11211"/>
      <c r="H11211"/>
      <c r="I11211" s="615"/>
    </row>
    <row r="11212" spans="1:9" ht="15" x14ac:dyDescent="0.25">
      <c r="A11212" s="609" t="str">
        <f t="shared" si="175"/>
        <v>40651</v>
      </c>
      <c r="B11212">
        <v>40651</v>
      </c>
      <c r="C11212" t="s">
        <v>25862</v>
      </c>
      <c r="D11212" t="s">
        <v>8779</v>
      </c>
      <c r="E11212" s="363" t="s">
        <v>10132</v>
      </c>
      <c r="F11212"/>
      <c r="G11212"/>
      <c r="H11212"/>
      <c r="I11212" s="615"/>
    </row>
    <row r="11213" spans="1:9" ht="15" x14ac:dyDescent="0.25">
      <c r="A11213" s="609" t="str">
        <f t="shared" si="175"/>
        <v>40652</v>
      </c>
      <c r="B11213">
        <v>40652</v>
      </c>
      <c r="C11213" t="s">
        <v>25863</v>
      </c>
      <c r="D11213" t="s">
        <v>8779</v>
      </c>
      <c r="E11213" s="363" t="s">
        <v>25864</v>
      </c>
      <c r="F11213"/>
      <c r="G11213"/>
      <c r="H11213"/>
      <c r="I11213" s="615"/>
    </row>
    <row r="11214" spans="1:9" ht="15" x14ac:dyDescent="0.25">
      <c r="A11214" s="609" t="str">
        <f t="shared" si="175"/>
        <v>40647</v>
      </c>
      <c r="B11214">
        <v>40647</v>
      </c>
      <c r="C11214" t="s">
        <v>25865</v>
      </c>
      <c r="D11214" t="s">
        <v>8779</v>
      </c>
      <c r="E11214" s="363" t="s">
        <v>25866</v>
      </c>
      <c r="F11214"/>
      <c r="G11214"/>
      <c r="H11214"/>
      <c r="I11214" s="615"/>
    </row>
    <row r="11215" spans="1:9" ht="15" x14ac:dyDescent="0.25">
      <c r="A11215" s="609" t="str">
        <f t="shared" si="175"/>
        <v>40653</v>
      </c>
      <c r="B11215">
        <v>40653</v>
      </c>
      <c r="C11215" t="s">
        <v>25867</v>
      </c>
      <c r="D11215" t="s">
        <v>8779</v>
      </c>
      <c r="E11215" s="363" t="s">
        <v>25868</v>
      </c>
      <c r="F11215"/>
      <c r="G11215"/>
      <c r="H11215"/>
      <c r="I11215" s="615"/>
    </row>
    <row r="11216" spans="1:9" ht="15" x14ac:dyDescent="0.25">
      <c r="A11216" s="609" t="str">
        <f t="shared" si="175"/>
        <v>36178</v>
      </c>
      <c r="B11216">
        <v>36178</v>
      </c>
      <c r="C11216" t="s">
        <v>25869</v>
      </c>
      <c r="D11216" t="s">
        <v>8781</v>
      </c>
      <c r="E11216" s="363" t="s">
        <v>14958</v>
      </c>
      <c r="F11216"/>
      <c r="G11216"/>
      <c r="H11216"/>
      <c r="I11216" s="615"/>
    </row>
    <row r="11217" spans="1:9" ht="15" x14ac:dyDescent="0.25">
      <c r="A11217" s="609" t="str">
        <f t="shared" si="175"/>
        <v>38195</v>
      </c>
      <c r="B11217">
        <v>38195</v>
      </c>
      <c r="C11217" t="s">
        <v>25870</v>
      </c>
      <c r="D11217" t="s">
        <v>8779</v>
      </c>
      <c r="E11217" s="363" t="s">
        <v>25871</v>
      </c>
      <c r="F11217"/>
      <c r="G11217"/>
      <c r="H11217"/>
      <c r="I11217" s="615"/>
    </row>
    <row r="11218" spans="1:9" ht="15" x14ac:dyDescent="0.25">
      <c r="A11218" s="609" t="str">
        <f t="shared" si="175"/>
        <v>38181</v>
      </c>
      <c r="B11218">
        <v>38181</v>
      </c>
      <c r="C11218" t="s">
        <v>25872</v>
      </c>
      <c r="D11218" t="s">
        <v>8779</v>
      </c>
      <c r="E11218" s="363" t="s">
        <v>25873</v>
      </c>
      <c r="F11218"/>
      <c r="G11218"/>
      <c r="H11218"/>
      <c r="I11218" s="615"/>
    </row>
    <row r="11219" spans="1:9" ht="15" x14ac:dyDescent="0.25">
      <c r="A11219" s="609" t="str">
        <f t="shared" si="175"/>
        <v>38182</v>
      </c>
      <c r="B11219">
        <v>38182</v>
      </c>
      <c r="C11219" t="s">
        <v>25874</v>
      </c>
      <c r="D11219" t="s">
        <v>8779</v>
      </c>
      <c r="E11219" s="363" t="s">
        <v>25875</v>
      </c>
      <c r="F11219"/>
      <c r="G11219"/>
      <c r="H11219"/>
      <c r="I11219" s="615"/>
    </row>
    <row r="11220" spans="1:9" ht="15" x14ac:dyDescent="0.25">
      <c r="A11220" s="609" t="str">
        <f t="shared" si="175"/>
        <v>38186</v>
      </c>
      <c r="B11220">
        <v>38186</v>
      </c>
      <c r="C11220" t="s">
        <v>25876</v>
      </c>
      <c r="D11220" t="s">
        <v>8779</v>
      </c>
      <c r="E11220" s="363" t="s">
        <v>25877</v>
      </c>
      <c r="F11220"/>
      <c r="G11220"/>
      <c r="H11220"/>
      <c r="I11220" s="615"/>
    </row>
    <row r="11221" spans="1:9" ht="15" x14ac:dyDescent="0.25">
      <c r="A11221" s="609" t="str">
        <f t="shared" si="175"/>
        <v>38185</v>
      </c>
      <c r="B11221">
        <v>38185</v>
      </c>
      <c r="C11221" t="s">
        <v>25878</v>
      </c>
      <c r="D11221" t="s">
        <v>8779</v>
      </c>
      <c r="E11221" s="363" t="s">
        <v>25879</v>
      </c>
      <c r="F11221"/>
      <c r="G11221"/>
      <c r="H11221"/>
      <c r="I11221" s="615"/>
    </row>
    <row r="11222" spans="1:9" ht="15" x14ac:dyDescent="0.25">
      <c r="A11222" s="609" t="str">
        <f t="shared" si="175"/>
        <v>40654</v>
      </c>
      <c r="B11222">
        <v>40654</v>
      </c>
      <c r="C11222" t="s">
        <v>25880</v>
      </c>
      <c r="D11222" t="s">
        <v>8779</v>
      </c>
      <c r="E11222" s="363" t="s">
        <v>25881</v>
      </c>
      <c r="F11222"/>
      <c r="G11222"/>
      <c r="H11222"/>
      <c r="I11222" s="615"/>
    </row>
    <row r="11223" spans="1:9" ht="15" x14ac:dyDescent="0.25">
      <c r="A11223" s="609" t="str">
        <f t="shared" si="175"/>
        <v>25981</v>
      </c>
      <c r="B11223">
        <v>25981</v>
      </c>
      <c r="C11223" t="s">
        <v>25882</v>
      </c>
      <c r="D11223" t="s">
        <v>8779</v>
      </c>
      <c r="E11223" s="363" t="s">
        <v>18676</v>
      </c>
      <c r="F11223"/>
      <c r="G11223"/>
      <c r="H11223"/>
      <c r="I11223" s="615"/>
    </row>
    <row r="11224" spans="1:9" ht="15" x14ac:dyDescent="0.25">
      <c r="A11224" s="609" t="str">
        <f t="shared" si="175"/>
        <v>4822</v>
      </c>
      <c r="B11224">
        <v>4822</v>
      </c>
      <c r="C11224" t="s">
        <v>25883</v>
      </c>
      <c r="D11224" t="s">
        <v>8779</v>
      </c>
      <c r="E11224" s="363" t="s">
        <v>25884</v>
      </c>
      <c r="F11224"/>
      <c r="G11224"/>
      <c r="H11224"/>
      <c r="I11224" s="615"/>
    </row>
    <row r="11225" spans="1:9" ht="15" x14ac:dyDescent="0.25">
      <c r="A11225" s="609" t="str">
        <f t="shared" si="175"/>
        <v>4818</v>
      </c>
      <c r="B11225">
        <v>4818</v>
      </c>
      <c r="C11225" t="s">
        <v>25885</v>
      </c>
      <c r="D11225" t="s">
        <v>8779</v>
      </c>
      <c r="E11225" s="363" t="s">
        <v>10263</v>
      </c>
      <c r="F11225"/>
      <c r="G11225"/>
      <c r="H11225"/>
      <c r="I11225" s="615"/>
    </row>
    <row r="11226" spans="1:9" ht="15" x14ac:dyDescent="0.25">
      <c r="A11226" s="609" t="str">
        <f t="shared" si="175"/>
        <v>39567</v>
      </c>
      <c r="B11226">
        <v>39567</v>
      </c>
      <c r="C11226" t="s">
        <v>25886</v>
      </c>
      <c r="D11226" t="s">
        <v>8779</v>
      </c>
      <c r="E11226" s="363" t="s">
        <v>9758</v>
      </c>
      <c r="F11226"/>
      <c r="G11226"/>
      <c r="H11226"/>
      <c r="I11226" s="615"/>
    </row>
    <row r="11227" spans="1:9" ht="15" x14ac:dyDescent="0.25">
      <c r="A11227" s="609" t="str">
        <f t="shared" si="175"/>
        <v>39566</v>
      </c>
      <c r="B11227">
        <v>39566</v>
      </c>
      <c r="C11227" t="s">
        <v>25887</v>
      </c>
      <c r="D11227" t="s">
        <v>8779</v>
      </c>
      <c r="E11227" s="363" t="s">
        <v>17914</v>
      </c>
      <c r="F11227"/>
      <c r="G11227"/>
      <c r="H11227"/>
      <c r="I11227" s="615"/>
    </row>
    <row r="11228" spans="1:9" ht="15" x14ac:dyDescent="0.25">
      <c r="A11228" s="609" t="str">
        <f t="shared" si="175"/>
        <v>39416</v>
      </c>
      <c r="B11228">
        <v>39416</v>
      </c>
      <c r="C11228" t="s">
        <v>25888</v>
      </c>
      <c r="D11228" t="s">
        <v>8779</v>
      </c>
      <c r="E11228" s="363" t="s">
        <v>10277</v>
      </c>
      <c r="F11228"/>
      <c r="G11228"/>
      <c r="H11228"/>
      <c r="I11228" s="615"/>
    </row>
    <row r="11229" spans="1:9" ht="15" x14ac:dyDescent="0.25">
      <c r="A11229" s="609" t="str">
        <f t="shared" si="175"/>
        <v>39417</v>
      </c>
      <c r="B11229">
        <v>39417</v>
      </c>
      <c r="C11229" t="s">
        <v>25889</v>
      </c>
      <c r="D11229" t="s">
        <v>8779</v>
      </c>
      <c r="E11229" s="363" t="s">
        <v>9754</v>
      </c>
      <c r="F11229"/>
      <c r="G11229"/>
      <c r="H11229"/>
      <c r="I11229" s="615"/>
    </row>
    <row r="11230" spans="1:9" ht="15" x14ac:dyDescent="0.25">
      <c r="A11230" s="609" t="str">
        <f t="shared" si="175"/>
        <v>39414</v>
      </c>
      <c r="B11230">
        <v>39414</v>
      </c>
      <c r="C11230" t="s">
        <v>25890</v>
      </c>
      <c r="D11230" t="s">
        <v>8779</v>
      </c>
      <c r="E11230" s="363" t="s">
        <v>25891</v>
      </c>
      <c r="F11230"/>
      <c r="G11230"/>
      <c r="H11230"/>
      <c r="I11230" s="615"/>
    </row>
    <row r="11231" spans="1:9" ht="15" x14ac:dyDescent="0.25">
      <c r="A11231" s="609" t="str">
        <f t="shared" si="175"/>
        <v>39415</v>
      </c>
      <c r="B11231">
        <v>39415</v>
      </c>
      <c r="C11231" t="s">
        <v>25892</v>
      </c>
      <c r="D11231" t="s">
        <v>8779</v>
      </c>
      <c r="E11231" s="363" t="s">
        <v>19712</v>
      </c>
      <c r="F11231"/>
      <c r="G11231"/>
      <c r="H11231"/>
      <c r="I11231" s="615"/>
    </row>
    <row r="11232" spans="1:9" ht="15" x14ac:dyDescent="0.25">
      <c r="A11232" s="609" t="str">
        <f t="shared" si="175"/>
        <v>39412</v>
      </c>
      <c r="B11232">
        <v>39412</v>
      </c>
      <c r="C11232" t="s">
        <v>25893</v>
      </c>
      <c r="D11232" t="s">
        <v>8779</v>
      </c>
      <c r="E11232" s="363" t="s">
        <v>9024</v>
      </c>
      <c r="F11232"/>
      <c r="G11232"/>
      <c r="H11232"/>
      <c r="I11232" s="615"/>
    </row>
    <row r="11233" spans="1:9" ht="15" x14ac:dyDescent="0.25">
      <c r="A11233" s="609" t="str">
        <f t="shared" si="175"/>
        <v>39413</v>
      </c>
      <c r="B11233">
        <v>39413</v>
      </c>
      <c r="C11233" t="s">
        <v>25894</v>
      </c>
      <c r="D11233" t="s">
        <v>8779</v>
      </c>
      <c r="E11233" s="363" t="s">
        <v>14437</v>
      </c>
      <c r="F11233"/>
      <c r="G11233"/>
      <c r="H11233"/>
      <c r="I11233" s="615"/>
    </row>
    <row r="11234" spans="1:9" ht="15" x14ac:dyDescent="0.25">
      <c r="A11234" s="609" t="str">
        <f t="shared" si="175"/>
        <v>11062</v>
      </c>
      <c r="B11234">
        <v>11062</v>
      </c>
      <c r="C11234" t="s">
        <v>25895</v>
      </c>
      <c r="D11234" t="s">
        <v>8779</v>
      </c>
      <c r="E11234" s="363" t="s">
        <v>18737</v>
      </c>
      <c r="F11234"/>
      <c r="G11234"/>
      <c r="H11234"/>
      <c r="I11234" s="615"/>
    </row>
    <row r="11235" spans="1:9" ht="15" x14ac:dyDescent="0.25">
      <c r="A11235" s="609" t="str">
        <f t="shared" si="175"/>
        <v>11063</v>
      </c>
      <c r="B11235">
        <v>11063</v>
      </c>
      <c r="C11235" t="s">
        <v>25896</v>
      </c>
      <c r="D11235" t="s">
        <v>8779</v>
      </c>
      <c r="E11235" s="363" t="s">
        <v>19092</v>
      </c>
      <c r="F11235"/>
      <c r="G11235"/>
      <c r="H11235"/>
      <c r="I11235" s="615"/>
    </row>
    <row r="11236" spans="1:9" ht="15" x14ac:dyDescent="0.25">
      <c r="A11236" s="609" t="str">
        <f t="shared" si="175"/>
        <v>13521</v>
      </c>
      <c r="B11236">
        <v>13521</v>
      </c>
      <c r="C11236" t="s">
        <v>25897</v>
      </c>
      <c r="D11236" t="s">
        <v>8781</v>
      </c>
      <c r="E11236" s="363" t="s">
        <v>18678</v>
      </c>
      <c r="F11236"/>
      <c r="G11236"/>
      <c r="H11236"/>
      <c r="I11236" s="615"/>
    </row>
    <row r="11237" spans="1:9" ht="15" x14ac:dyDescent="0.25">
      <c r="A11237" s="609" t="str">
        <f t="shared" si="175"/>
        <v>10851</v>
      </c>
      <c r="B11237">
        <v>10851</v>
      </c>
      <c r="C11237" t="s">
        <v>25898</v>
      </c>
      <c r="D11237" t="s">
        <v>8781</v>
      </c>
      <c r="E11237" s="363" t="s">
        <v>17950</v>
      </c>
      <c r="F11237"/>
      <c r="G11237"/>
      <c r="H11237"/>
      <c r="I11237" s="615"/>
    </row>
    <row r="11238" spans="1:9" ht="15" x14ac:dyDescent="0.25">
      <c r="A11238" s="609" t="str">
        <f t="shared" si="175"/>
        <v>39515</v>
      </c>
      <c r="B11238">
        <v>39515</v>
      </c>
      <c r="C11238" t="s">
        <v>25899</v>
      </c>
      <c r="D11238" t="s">
        <v>8781</v>
      </c>
      <c r="E11238" s="363" t="s">
        <v>15073</v>
      </c>
      <c r="F11238"/>
      <c r="G11238"/>
      <c r="H11238"/>
      <c r="I11238" s="615"/>
    </row>
    <row r="11239" spans="1:9" ht="15" x14ac:dyDescent="0.25">
      <c r="A11239" s="609" t="str">
        <f t="shared" si="175"/>
        <v>39516</v>
      </c>
      <c r="B11239">
        <v>39516</v>
      </c>
      <c r="C11239" t="s">
        <v>25900</v>
      </c>
      <c r="D11239" t="s">
        <v>8781</v>
      </c>
      <c r="E11239" s="363" t="s">
        <v>9925</v>
      </c>
      <c r="F11239"/>
      <c r="G11239"/>
      <c r="H11239"/>
      <c r="I11239" s="615"/>
    </row>
    <row r="11240" spans="1:9" ht="15" x14ac:dyDescent="0.25">
      <c r="A11240" s="609" t="str">
        <f t="shared" si="175"/>
        <v>39514</v>
      </c>
      <c r="B11240">
        <v>39514</v>
      </c>
      <c r="C11240" t="s">
        <v>25901</v>
      </c>
      <c r="D11240" t="s">
        <v>8781</v>
      </c>
      <c r="E11240" s="363" t="s">
        <v>24043</v>
      </c>
      <c r="F11240"/>
      <c r="G11240"/>
      <c r="H11240"/>
      <c r="I11240" s="615"/>
    </row>
    <row r="11241" spans="1:9" ht="15" x14ac:dyDescent="0.25">
      <c r="A11241" s="609" t="str">
        <f t="shared" si="175"/>
        <v>4812</v>
      </c>
      <c r="B11241">
        <v>4812</v>
      </c>
      <c r="C11241" t="s">
        <v>25902</v>
      </c>
      <c r="D11241" t="s">
        <v>8779</v>
      </c>
      <c r="E11241" s="363" t="s">
        <v>8860</v>
      </c>
      <c r="F11241"/>
      <c r="G11241"/>
      <c r="H11241"/>
      <c r="I11241" s="615"/>
    </row>
    <row r="11242" spans="1:9" ht="15" x14ac:dyDescent="0.25">
      <c r="A11242" s="609" t="str">
        <f t="shared" si="175"/>
        <v>10849</v>
      </c>
      <c r="B11242">
        <v>10849</v>
      </c>
      <c r="C11242" t="s">
        <v>25903</v>
      </c>
      <c r="D11242" t="s">
        <v>8781</v>
      </c>
      <c r="E11242" s="363" t="s">
        <v>18681</v>
      </c>
      <c r="F11242"/>
      <c r="G11242"/>
      <c r="H11242"/>
      <c r="I11242" s="615"/>
    </row>
    <row r="11243" spans="1:9" ht="15" x14ac:dyDescent="0.25">
      <c r="A11243" s="609" t="str">
        <f t="shared" si="175"/>
        <v>10848</v>
      </c>
      <c r="B11243">
        <v>10848</v>
      </c>
      <c r="C11243" t="s">
        <v>25904</v>
      </c>
      <c r="D11243" t="s">
        <v>8781</v>
      </c>
      <c r="E11243" s="363" t="s">
        <v>18682</v>
      </c>
      <c r="F11243"/>
      <c r="G11243"/>
      <c r="H11243"/>
      <c r="I11243" s="615"/>
    </row>
    <row r="11244" spans="1:9" ht="15" x14ac:dyDescent="0.25">
      <c r="A11244" s="609" t="str">
        <f t="shared" si="175"/>
        <v>4813</v>
      </c>
      <c r="B11244">
        <v>4813</v>
      </c>
      <c r="C11244" t="s">
        <v>25905</v>
      </c>
      <c r="D11244" t="s">
        <v>8779</v>
      </c>
      <c r="E11244" s="363" t="s">
        <v>10344</v>
      </c>
      <c r="F11244"/>
      <c r="G11244"/>
      <c r="H11244"/>
      <c r="I11244" s="615"/>
    </row>
    <row r="11245" spans="1:9" ht="15" x14ac:dyDescent="0.25">
      <c r="A11245" s="609" t="str">
        <f t="shared" si="175"/>
        <v>37560</v>
      </c>
      <c r="B11245">
        <v>37560</v>
      </c>
      <c r="C11245" t="s">
        <v>25906</v>
      </c>
      <c r="D11245" t="s">
        <v>8781</v>
      </c>
      <c r="E11245" s="363" t="s">
        <v>25907</v>
      </c>
      <c r="F11245"/>
      <c r="G11245"/>
      <c r="H11245"/>
      <c r="I11245" s="615"/>
    </row>
    <row r="11246" spans="1:9" ht="15" x14ac:dyDescent="0.25">
      <c r="A11246" s="609" t="str">
        <f t="shared" si="175"/>
        <v>37557</v>
      </c>
      <c r="B11246">
        <v>37557</v>
      </c>
      <c r="C11246" t="s">
        <v>25908</v>
      </c>
      <c r="D11246" t="s">
        <v>8781</v>
      </c>
      <c r="E11246" s="363" t="s">
        <v>9186</v>
      </c>
      <c r="F11246"/>
      <c r="G11246"/>
      <c r="H11246"/>
      <c r="I11246" s="615"/>
    </row>
    <row r="11247" spans="1:9" ht="15" x14ac:dyDescent="0.25">
      <c r="A11247" s="609" t="str">
        <f t="shared" si="175"/>
        <v>37556</v>
      </c>
      <c r="B11247">
        <v>37556</v>
      </c>
      <c r="C11247" t="s">
        <v>25909</v>
      </c>
      <c r="D11247" t="s">
        <v>8781</v>
      </c>
      <c r="E11247" s="363" t="s">
        <v>19709</v>
      </c>
      <c r="F11247"/>
      <c r="G11247"/>
      <c r="H11247"/>
      <c r="I11247" s="615"/>
    </row>
    <row r="11248" spans="1:9" ht="15" x14ac:dyDescent="0.25">
      <c r="A11248" s="609" t="str">
        <f t="shared" ref="A11248:A11311" si="176">IF(ISERROR(SEARCH("/",B11248)=6),TRIM(CLEAN(B11248)),IF(SEARCH("/",B11248)=6,IF(LEN(TRIM(CLEAN(B11248)))=7,LEFT(TRIM(CLEAN(B11248)),6)&amp;"00"&amp;RIGHT(TRIM(CLEAN(B11248)),1),LEFT(TRIM(CLEAN(B11248)),6)&amp;"0"&amp;RIGHT(TRIM(CLEAN(B11248)),2)),TRIM(CLEAN(B11248))))</f>
        <v>37559</v>
      </c>
      <c r="B11248">
        <v>37559</v>
      </c>
      <c r="C11248" t="s">
        <v>25910</v>
      </c>
      <c r="D11248" t="s">
        <v>8781</v>
      </c>
      <c r="E11248" s="363" t="s">
        <v>19071</v>
      </c>
      <c r="F11248"/>
      <c r="G11248"/>
      <c r="H11248"/>
      <c r="I11248" s="615"/>
    </row>
    <row r="11249" spans="1:9" ht="15" x14ac:dyDescent="0.25">
      <c r="A11249" s="609" t="str">
        <f t="shared" si="176"/>
        <v>37539</v>
      </c>
      <c r="B11249">
        <v>37539</v>
      </c>
      <c r="C11249" t="s">
        <v>25911</v>
      </c>
      <c r="D11249" t="s">
        <v>8781</v>
      </c>
      <c r="E11249" s="363" t="s">
        <v>10205</v>
      </c>
      <c r="F11249"/>
      <c r="G11249"/>
      <c r="H11249"/>
      <c r="I11249" s="615"/>
    </row>
    <row r="11250" spans="1:9" ht="15" x14ac:dyDescent="0.25">
      <c r="A11250" s="609" t="str">
        <f t="shared" si="176"/>
        <v>37558</v>
      </c>
      <c r="B11250">
        <v>37558</v>
      </c>
      <c r="C11250" t="s">
        <v>25912</v>
      </c>
      <c r="D11250" t="s">
        <v>8781</v>
      </c>
      <c r="E11250" s="363" t="s">
        <v>18972</v>
      </c>
      <c r="F11250"/>
      <c r="G11250"/>
      <c r="H11250"/>
      <c r="I11250" s="615"/>
    </row>
    <row r="11251" spans="1:9" ht="15" x14ac:dyDescent="0.25">
      <c r="A11251" s="609" t="str">
        <f t="shared" si="176"/>
        <v>34723</v>
      </c>
      <c r="B11251">
        <v>34723</v>
      </c>
      <c r="C11251" t="s">
        <v>25913</v>
      </c>
      <c r="D11251" t="s">
        <v>8779</v>
      </c>
      <c r="E11251" s="363" t="s">
        <v>18683</v>
      </c>
      <c r="F11251"/>
      <c r="G11251"/>
      <c r="H11251"/>
      <c r="I11251" s="615"/>
    </row>
    <row r="11252" spans="1:9" ht="15" x14ac:dyDescent="0.25">
      <c r="A11252" s="609" t="str">
        <f t="shared" si="176"/>
        <v>34721</v>
      </c>
      <c r="B11252">
        <v>34721</v>
      </c>
      <c r="C11252" t="s">
        <v>25914</v>
      </c>
      <c r="D11252" t="s">
        <v>8779</v>
      </c>
      <c r="E11252" s="363" t="s">
        <v>18684</v>
      </c>
      <c r="F11252"/>
      <c r="G11252"/>
      <c r="H11252"/>
      <c r="I11252" s="615"/>
    </row>
    <row r="11253" spans="1:9" ht="15" x14ac:dyDescent="0.25">
      <c r="A11253" s="609" t="str">
        <f t="shared" si="176"/>
        <v>4309</v>
      </c>
      <c r="B11253">
        <v>4309</v>
      </c>
      <c r="C11253" t="s">
        <v>25915</v>
      </c>
      <c r="D11253" t="s">
        <v>8781</v>
      </c>
      <c r="E11253" s="363" t="s">
        <v>10088</v>
      </c>
      <c r="F11253"/>
      <c r="G11253"/>
      <c r="H11253"/>
      <c r="I11253" s="615"/>
    </row>
    <row r="11254" spans="1:9" ht="15" x14ac:dyDescent="0.25">
      <c r="A11254" s="609" t="str">
        <f t="shared" si="176"/>
        <v>4307</v>
      </c>
      <c r="B11254">
        <v>4307</v>
      </c>
      <c r="C11254" t="s">
        <v>25916</v>
      </c>
      <c r="D11254" t="s">
        <v>8781</v>
      </c>
      <c r="E11254" s="363" t="s">
        <v>10261</v>
      </c>
      <c r="F11254"/>
      <c r="G11254"/>
      <c r="H11254"/>
      <c r="I11254" s="615"/>
    </row>
    <row r="11255" spans="1:9" ht="15" x14ac:dyDescent="0.25">
      <c r="A11255" s="609" t="str">
        <f t="shared" si="176"/>
        <v>10850</v>
      </c>
      <c r="B11255">
        <v>10850</v>
      </c>
      <c r="C11255" t="s">
        <v>25917</v>
      </c>
      <c r="D11255" t="s">
        <v>8781</v>
      </c>
      <c r="E11255" s="363" t="s">
        <v>13417</v>
      </c>
      <c r="F11255"/>
      <c r="G11255"/>
      <c r="H11255"/>
      <c r="I11255" s="615"/>
    </row>
    <row r="11256" spans="1:9" ht="15" x14ac:dyDescent="0.25">
      <c r="A11256" s="609" t="str">
        <f t="shared" si="176"/>
        <v>42438</v>
      </c>
      <c r="B11256">
        <v>42438</v>
      </c>
      <c r="C11256" t="s">
        <v>25918</v>
      </c>
      <c r="D11256" t="s">
        <v>8781</v>
      </c>
      <c r="E11256" s="363" t="s">
        <v>25919</v>
      </c>
      <c r="F11256"/>
      <c r="G11256"/>
      <c r="H11256"/>
      <c r="I11256" s="615"/>
    </row>
    <row r="11257" spans="1:9" ht="15" x14ac:dyDescent="0.25">
      <c r="A11257" s="609" t="str">
        <f t="shared" si="176"/>
        <v>4792</v>
      </c>
      <c r="B11257">
        <v>4792</v>
      </c>
      <c r="C11257" t="s">
        <v>25920</v>
      </c>
      <c r="D11257" t="s">
        <v>8779</v>
      </c>
      <c r="E11257" s="363" t="s">
        <v>25921</v>
      </c>
      <c r="F11257"/>
      <c r="G11257"/>
      <c r="H11257"/>
      <c r="I11257" s="615"/>
    </row>
    <row r="11258" spans="1:9" ht="15" x14ac:dyDescent="0.25">
      <c r="A11258" s="609" t="str">
        <f t="shared" si="176"/>
        <v>4790</v>
      </c>
      <c r="B11258">
        <v>4790</v>
      </c>
      <c r="C11258" t="s">
        <v>25922</v>
      </c>
      <c r="D11258" t="s">
        <v>8779</v>
      </c>
      <c r="E11258" s="363" t="s">
        <v>25923</v>
      </c>
      <c r="F11258"/>
      <c r="G11258"/>
      <c r="H11258"/>
      <c r="I11258" s="615"/>
    </row>
    <row r="11259" spans="1:9" ht="15" x14ac:dyDescent="0.25">
      <c r="A11259" s="609" t="str">
        <f t="shared" si="176"/>
        <v>40671</v>
      </c>
      <c r="B11259">
        <v>40671</v>
      </c>
      <c r="C11259" t="s">
        <v>25924</v>
      </c>
      <c r="D11259" t="s">
        <v>8779</v>
      </c>
      <c r="E11259" s="363" t="s">
        <v>25925</v>
      </c>
      <c r="F11259"/>
      <c r="G11259"/>
      <c r="H11259"/>
      <c r="I11259" s="615"/>
    </row>
    <row r="11260" spans="1:9" ht="15" x14ac:dyDescent="0.25">
      <c r="A11260" s="609" t="str">
        <f t="shared" si="176"/>
        <v>7552</v>
      </c>
      <c r="B11260">
        <v>7552</v>
      </c>
      <c r="C11260" t="s">
        <v>25926</v>
      </c>
      <c r="D11260" t="s">
        <v>8781</v>
      </c>
      <c r="E11260" s="363" t="s">
        <v>9899</v>
      </c>
      <c r="F11260"/>
      <c r="G11260"/>
      <c r="H11260"/>
      <c r="I11260" s="615"/>
    </row>
    <row r="11261" spans="1:9" ht="15" x14ac:dyDescent="0.25">
      <c r="A11261" s="609" t="str">
        <f t="shared" si="176"/>
        <v>4893</v>
      </c>
      <c r="B11261">
        <v>4893</v>
      </c>
      <c r="C11261" t="s">
        <v>25927</v>
      </c>
      <c r="D11261" t="s">
        <v>8781</v>
      </c>
      <c r="E11261" s="363" t="s">
        <v>10052</v>
      </c>
      <c r="F11261"/>
      <c r="G11261"/>
      <c r="H11261"/>
      <c r="I11261" s="615"/>
    </row>
    <row r="11262" spans="1:9" ht="15" x14ac:dyDescent="0.25">
      <c r="A11262" s="609" t="str">
        <f t="shared" si="176"/>
        <v>4894</v>
      </c>
      <c r="B11262">
        <v>4894</v>
      </c>
      <c r="C11262" t="s">
        <v>25928</v>
      </c>
      <c r="D11262" t="s">
        <v>8781</v>
      </c>
      <c r="E11262" s="363" t="s">
        <v>16308</v>
      </c>
      <c r="F11262"/>
      <c r="G11262"/>
      <c r="H11262"/>
      <c r="I11262" s="615"/>
    </row>
    <row r="11263" spans="1:9" ht="15" x14ac:dyDescent="0.25">
      <c r="A11263" s="609" t="str">
        <f t="shared" si="176"/>
        <v>4888</v>
      </c>
      <c r="B11263">
        <v>4888</v>
      </c>
      <c r="C11263" t="s">
        <v>25929</v>
      </c>
      <c r="D11263" t="s">
        <v>8781</v>
      </c>
      <c r="E11263" s="363" t="s">
        <v>15736</v>
      </c>
      <c r="F11263"/>
      <c r="G11263"/>
      <c r="H11263"/>
      <c r="I11263" s="615"/>
    </row>
    <row r="11264" spans="1:9" ht="15" x14ac:dyDescent="0.25">
      <c r="A11264" s="609" t="str">
        <f t="shared" si="176"/>
        <v>4890</v>
      </c>
      <c r="B11264">
        <v>4890</v>
      </c>
      <c r="C11264" t="s">
        <v>25930</v>
      </c>
      <c r="D11264" t="s">
        <v>8781</v>
      </c>
      <c r="E11264" s="363" t="s">
        <v>8785</v>
      </c>
      <c r="F11264"/>
      <c r="G11264"/>
      <c r="H11264"/>
      <c r="I11264" s="615"/>
    </row>
    <row r="11265" spans="1:9" ht="15" x14ac:dyDescent="0.25">
      <c r="A11265" s="609" t="str">
        <f t="shared" si="176"/>
        <v>12411</v>
      </c>
      <c r="B11265">
        <v>12411</v>
      </c>
      <c r="C11265" t="s">
        <v>25931</v>
      </c>
      <c r="D11265" t="s">
        <v>8781</v>
      </c>
      <c r="E11265" s="363" t="s">
        <v>25932</v>
      </c>
      <c r="F11265"/>
      <c r="G11265"/>
      <c r="H11265"/>
      <c r="I11265" s="615"/>
    </row>
    <row r="11266" spans="1:9" ht="15" x14ac:dyDescent="0.25">
      <c r="A11266" s="609" t="str">
        <f t="shared" si="176"/>
        <v>4891</v>
      </c>
      <c r="B11266">
        <v>4891</v>
      </c>
      <c r="C11266" t="s">
        <v>25933</v>
      </c>
      <c r="D11266" t="s">
        <v>8781</v>
      </c>
      <c r="E11266" s="363" t="s">
        <v>9186</v>
      </c>
      <c r="F11266"/>
      <c r="G11266"/>
      <c r="H11266"/>
      <c r="I11266" s="615"/>
    </row>
    <row r="11267" spans="1:9" ht="15" x14ac:dyDescent="0.25">
      <c r="A11267" s="609" t="str">
        <f t="shared" si="176"/>
        <v>4889</v>
      </c>
      <c r="B11267">
        <v>4889</v>
      </c>
      <c r="C11267" t="s">
        <v>25934</v>
      </c>
      <c r="D11267" t="s">
        <v>8781</v>
      </c>
      <c r="E11267" s="363" t="s">
        <v>8842</v>
      </c>
      <c r="F11267"/>
      <c r="G11267"/>
      <c r="H11267"/>
      <c r="I11267" s="615"/>
    </row>
    <row r="11268" spans="1:9" ht="15" x14ac:dyDescent="0.25">
      <c r="A11268" s="609" t="str">
        <f t="shared" si="176"/>
        <v>4892</v>
      </c>
      <c r="B11268">
        <v>4892</v>
      </c>
      <c r="C11268" t="s">
        <v>25935</v>
      </c>
      <c r="D11268" t="s">
        <v>8781</v>
      </c>
      <c r="E11268" s="363" t="s">
        <v>25936</v>
      </c>
      <c r="F11268"/>
      <c r="G11268"/>
      <c r="H11268"/>
      <c r="I11268" s="615"/>
    </row>
    <row r="11269" spans="1:9" ht="15" x14ac:dyDescent="0.25">
      <c r="A11269" s="609" t="str">
        <f t="shared" si="176"/>
        <v>12412</v>
      </c>
      <c r="B11269">
        <v>12412</v>
      </c>
      <c r="C11269" t="s">
        <v>25937</v>
      </c>
      <c r="D11269" t="s">
        <v>8781</v>
      </c>
      <c r="E11269" s="363" t="s">
        <v>25938</v>
      </c>
      <c r="F11269"/>
      <c r="G11269"/>
      <c r="H11269"/>
      <c r="I11269" s="615"/>
    </row>
    <row r="11270" spans="1:9" ht="15" x14ac:dyDescent="0.25">
      <c r="A11270" s="609" t="str">
        <f t="shared" si="176"/>
        <v>11073</v>
      </c>
      <c r="B11270">
        <v>11073</v>
      </c>
      <c r="C11270" t="s">
        <v>25939</v>
      </c>
      <c r="D11270" t="s">
        <v>8781</v>
      </c>
      <c r="E11270" s="363" t="s">
        <v>10841</v>
      </c>
      <c r="F11270"/>
      <c r="G11270"/>
      <c r="H11270"/>
      <c r="I11270" s="615"/>
    </row>
    <row r="11271" spans="1:9" ht="15" x14ac:dyDescent="0.25">
      <c r="A11271" s="609" t="str">
        <f t="shared" si="176"/>
        <v>11071</v>
      </c>
      <c r="B11271">
        <v>11071</v>
      </c>
      <c r="C11271" t="s">
        <v>25940</v>
      </c>
      <c r="D11271" t="s">
        <v>8781</v>
      </c>
      <c r="E11271" s="363" t="s">
        <v>11501</v>
      </c>
      <c r="F11271"/>
      <c r="G11271"/>
      <c r="H11271"/>
      <c r="I11271" s="615"/>
    </row>
    <row r="11272" spans="1:9" ht="15" x14ac:dyDescent="0.25">
      <c r="A11272" s="609" t="str">
        <f t="shared" si="176"/>
        <v>11072</v>
      </c>
      <c r="B11272">
        <v>11072</v>
      </c>
      <c r="C11272" t="s">
        <v>25941</v>
      </c>
      <c r="D11272" t="s">
        <v>8781</v>
      </c>
      <c r="E11272" s="363" t="s">
        <v>8879</v>
      </c>
      <c r="F11272"/>
      <c r="G11272"/>
      <c r="H11272"/>
      <c r="I11272" s="615"/>
    </row>
    <row r="11273" spans="1:9" ht="15" x14ac:dyDescent="0.25">
      <c r="A11273" s="609" t="str">
        <f t="shared" si="176"/>
        <v>4895</v>
      </c>
      <c r="B11273">
        <v>4895</v>
      </c>
      <c r="C11273" t="s">
        <v>25942</v>
      </c>
      <c r="D11273" t="s">
        <v>8781</v>
      </c>
      <c r="E11273" s="363" t="s">
        <v>11058</v>
      </c>
      <c r="F11273"/>
      <c r="G11273"/>
      <c r="H11273"/>
      <c r="I11273" s="615"/>
    </row>
    <row r="11274" spans="1:9" ht="15" x14ac:dyDescent="0.25">
      <c r="A11274" s="609" t="str">
        <f t="shared" si="176"/>
        <v>4907</v>
      </c>
      <c r="B11274">
        <v>4907</v>
      </c>
      <c r="C11274" t="s">
        <v>25943</v>
      </c>
      <c r="D11274" t="s">
        <v>8781</v>
      </c>
      <c r="E11274" s="363" t="s">
        <v>25944</v>
      </c>
      <c r="F11274"/>
      <c r="G11274"/>
      <c r="H11274"/>
      <c r="I11274" s="615"/>
    </row>
    <row r="11275" spans="1:9" ht="15" x14ac:dyDescent="0.25">
      <c r="A11275" s="609" t="str">
        <f t="shared" si="176"/>
        <v>4902</v>
      </c>
      <c r="B11275">
        <v>4902</v>
      </c>
      <c r="C11275" t="s">
        <v>25945</v>
      </c>
      <c r="D11275" t="s">
        <v>8781</v>
      </c>
      <c r="E11275" s="363" t="s">
        <v>25946</v>
      </c>
      <c r="F11275"/>
      <c r="G11275"/>
      <c r="H11275"/>
      <c r="I11275" s="615"/>
    </row>
    <row r="11276" spans="1:9" ht="15" x14ac:dyDescent="0.25">
      <c r="A11276" s="609" t="str">
        <f t="shared" si="176"/>
        <v>4908</v>
      </c>
      <c r="B11276">
        <v>4908</v>
      </c>
      <c r="C11276" t="s">
        <v>25947</v>
      </c>
      <c r="D11276" t="s">
        <v>8781</v>
      </c>
      <c r="E11276" s="363" t="s">
        <v>25948</v>
      </c>
      <c r="F11276"/>
      <c r="G11276"/>
      <c r="H11276"/>
      <c r="I11276" s="615"/>
    </row>
    <row r="11277" spans="1:9" ht="15" x14ac:dyDescent="0.25">
      <c r="A11277" s="609" t="str">
        <f t="shared" si="176"/>
        <v>4909</v>
      </c>
      <c r="B11277">
        <v>4909</v>
      </c>
      <c r="C11277" t="s">
        <v>25949</v>
      </c>
      <c r="D11277" t="s">
        <v>8781</v>
      </c>
      <c r="E11277" s="363" t="s">
        <v>25950</v>
      </c>
      <c r="F11277"/>
      <c r="G11277"/>
      <c r="H11277"/>
      <c r="I11277" s="615"/>
    </row>
    <row r="11278" spans="1:9" ht="15" x14ac:dyDescent="0.25">
      <c r="A11278" s="609" t="str">
        <f t="shared" si="176"/>
        <v>4903</v>
      </c>
      <c r="B11278">
        <v>4903</v>
      </c>
      <c r="C11278" t="s">
        <v>25951</v>
      </c>
      <c r="D11278" t="s">
        <v>8781</v>
      </c>
      <c r="E11278" s="363" t="s">
        <v>25952</v>
      </c>
      <c r="F11278"/>
      <c r="G11278"/>
      <c r="H11278"/>
      <c r="I11278" s="615"/>
    </row>
    <row r="11279" spans="1:9" ht="15" x14ac:dyDescent="0.25">
      <c r="A11279" s="609" t="str">
        <f t="shared" si="176"/>
        <v>4897</v>
      </c>
      <c r="B11279">
        <v>4897</v>
      </c>
      <c r="C11279" t="s">
        <v>25953</v>
      </c>
      <c r="D11279" t="s">
        <v>8781</v>
      </c>
      <c r="E11279" s="363" t="s">
        <v>9217</v>
      </c>
      <c r="F11279"/>
      <c r="G11279"/>
      <c r="H11279"/>
      <c r="I11279" s="615"/>
    </row>
    <row r="11280" spans="1:9" ht="15" x14ac:dyDescent="0.25">
      <c r="A11280" s="609" t="str">
        <f t="shared" si="176"/>
        <v>4896</v>
      </c>
      <c r="B11280">
        <v>4896</v>
      </c>
      <c r="C11280" t="s">
        <v>25954</v>
      </c>
      <c r="D11280" t="s">
        <v>8781</v>
      </c>
      <c r="E11280" s="363" t="s">
        <v>22125</v>
      </c>
      <c r="F11280"/>
      <c r="G11280"/>
      <c r="H11280"/>
      <c r="I11280" s="615"/>
    </row>
    <row r="11281" spans="1:9" ht="15" x14ac:dyDescent="0.25">
      <c r="A11281" s="609" t="str">
        <f t="shared" si="176"/>
        <v>4900</v>
      </c>
      <c r="B11281">
        <v>4900</v>
      </c>
      <c r="C11281" t="s">
        <v>25955</v>
      </c>
      <c r="D11281" t="s">
        <v>8781</v>
      </c>
      <c r="E11281" s="363" t="s">
        <v>12787</v>
      </c>
      <c r="F11281"/>
      <c r="G11281"/>
      <c r="H11281"/>
      <c r="I11281" s="615"/>
    </row>
    <row r="11282" spans="1:9" ht="15" x14ac:dyDescent="0.25">
      <c r="A11282" s="609" t="str">
        <f t="shared" si="176"/>
        <v>4898</v>
      </c>
      <c r="B11282">
        <v>4898</v>
      </c>
      <c r="C11282" t="s">
        <v>25956</v>
      </c>
      <c r="D11282" t="s">
        <v>8781</v>
      </c>
      <c r="E11282" s="363" t="s">
        <v>18301</v>
      </c>
      <c r="F11282"/>
      <c r="G11282"/>
      <c r="H11282"/>
      <c r="I11282" s="615"/>
    </row>
    <row r="11283" spans="1:9" ht="15" x14ac:dyDescent="0.25">
      <c r="A11283" s="609" t="str">
        <f t="shared" si="176"/>
        <v>4899</v>
      </c>
      <c r="B11283">
        <v>4899</v>
      </c>
      <c r="C11283" t="s">
        <v>25957</v>
      </c>
      <c r="D11283" t="s">
        <v>8781</v>
      </c>
      <c r="E11283" s="363" t="s">
        <v>13880</v>
      </c>
      <c r="F11283"/>
      <c r="G11283"/>
      <c r="H11283"/>
      <c r="I11283" s="615"/>
    </row>
    <row r="11284" spans="1:9" ht="15" x14ac:dyDescent="0.25">
      <c r="A11284" s="609" t="str">
        <f t="shared" si="176"/>
        <v>11096</v>
      </c>
      <c r="B11284">
        <v>11096</v>
      </c>
      <c r="C11284" t="s">
        <v>25958</v>
      </c>
      <c r="D11284" t="s">
        <v>8790</v>
      </c>
      <c r="E11284" s="363" t="s">
        <v>11265</v>
      </c>
      <c r="F11284"/>
      <c r="G11284"/>
      <c r="H11284"/>
      <c r="I11284" s="615"/>
    </row>
    <row r="11285" spans="1:9" ht="15" x14ac:dyDescent="0.25">
      <c r="A11285" s="609" t="str">
        <f t="shared" si="176"/>
        <v>4741</v>
      </c>
      <c r="B11285">
        <v>4741</v>
      </c>
      <c r="C11285" t="s">
        <v>25959</v>
      </c>
      <c r="D11285" t="s">
        <v>8911</v>
      </c>
      <c r="E11285" s="363" t="s">
        <v>25711</v>
      </c>
      <c r="F11285"/>
      <c r="G11285"/>
      <c r="H11285"/>
      <c r="I11285" s="615"/>
    </row>
    <row r="11286" spans="1:9" ht="15" x14ac:dyDescent="0.25">
      <c r="A11286" s="609" t="str">
        <f t="shared" si="176"/>
        <v>4752</v>
      </c>
      <c r="B11286">
        <v>4752</v>
      </c>
      <c r="C11286" t="s">
        <v>25960</v>
      </c>
      <c r="D11286" t="s">
        <v>8786</v>
      </c>
      <c r="E11286" s="363" t="s">
        <v>8984</v>
      </c>
      <c r="F11286"/>
      <c r="G11286"/>
      <c r="H11286"/>
      <c r="I11286" s="615"/>
    </row>
    <row r="11287" spans="1:9" ht="15" x14ac:dyDescent="0.25">
      <c r="A11287" s="609" t="str">
        <f t="shared" si="176"/>
        <v>41091</v>
      </c>
      <c r="B11287">
        <v>41091</v>
      </c>
      <c r="C11287" t="s">
        <v>25961</v>
      </c>
      <c r="D11287" t="s">
        <v>8914</v>
      </c>
      <c r="E11287" s="363" t="s">
        <v>32084</v>
      </c>
      <c r="F11287"/>
      <c r="G11287"/>
      <c r="H11287"/>
      <c r="I11287" s="615"/>
    </row>
    <row r="11288" spans="1:9" ht="15" x14ac:dyDescent="0.25">
      <c r="A11288" s="609" t="str">
        <f t="shared" si="176"/>
        <v>13954</v>
      </c>
      <c r="B11288">
        <v>13954</v>
      </c>
      <c r="C11288" t="s">
        <v>25963</v>
      </c>
      <c r="D11288" t="s">
        <v>8781</v>
      </c>
      <c r="E11288" s="363" t="s">
        <v>25964</v>
      </c>
      <c r="F11288"/>
      <c r="G11288"/>
      <c r="H11288"/>
      <c r="I11288" s="615"/>
    </row>
    <row r="11289" spans="1:9" ht="15" x14ac:dyDescent="0.25">
      <c r="A11289" s="609" t="str">
        <f t="shared" si="176"/>
        <v>3411</v>
      </c>
      <c r="B11289">
        <v>3411</v>
      </c>
      <c r="C11289" t="s">
        <v>25965</v>
      </c>
      <c r="D11289" t="s">
        <v>8790</v>
      </c>
      <c r="E11289" s="363" t="s">
        <v>21826</v>
      </c>
      <c r="F11289"/>
      <c r="G11289"/>
      <c r="H11289"/>
      <c r="I11289" s="615"/>
    </row>
    <row r="11290" spans="1:9" ht="15" x14ac:dyDescent="0.25">
      <c r="A11290" s="609" t="str">
        <f t="shared" si="176"/>
        <v>39995</v>
      </c>
      <c r="B11290">
        <v>39995</v>
      </c>
      <c r="C11290" t="s">
        <v>25966</v>
      </c>
      <c r="D11290" t="s">
        <v>8911</v>
      </c>
      <c r="E11290" s="363" t="s">
        <v>25967</v>
      </c>
      <c r="F11290"/>
      <c r="G11290"/>
      <c r="H11290"/>
      <c r="I11290" s="615"/>
    </row>
    <row r="11291" spans="1:9" ht="15" x14ac:dyDescent="0.25">
      <c r="A11291" s="609" t="str">
        <f t="shared" si="176"/>
        <v>11615</v>
      </c>
      <c r="B11291">
        <v>11615</v>
      </c>
      <c r="C11291" t="s">
        <v>25968</v>
      </c>
      <c r="D11291" t="s">
        <v>8779</v>
      </c>
      <c r="E11291" s="363" t="s">
        <v>10295</v>
      </c>
      <c r="F11291"/>
      <c r="G11291"/>
      <c r="H11291"/>
      <c r="I11291" s="615"/>
    </row>
    <row r="11292" spans="1:9" ht="15" x14ac:dyDescent="0.25">
      <c r="A11292" s="609" t="str">
        <f t="shared" si="176"/>
        <v>3408</v>
      </c>
      <c r="B11292">
        <v>3408</v>
      </c>
      <c r="C11292" t="s">
        <v>25969</v>
      </c>
      <c r="D11292" t="s">
        <v>8779</v>
      </c>
      <c r="E11292" s="363" t="s">
        <v>17987</v>
      </c>
      <c r="F11292"/>
      <c r="G11292"/>
      <c r="H11292"/>
      <c r="I11292" s="615"/>
    </row>
    <row r="11293" spans="1:9" ht="15" x14ac:dyDescent="0.25">
      <c r="A11293" s="609" t="str">
        <f t="shared" si="176"/>
        <v>3409</v>
      </c>
      <c r="B11293">
        <v>3409</v>
      </c>
      <c r="C11293" t="s">
        <v>25970</v>
      </c>
      <c r="D11293" t="s">
        <v>8779</v>
      </c>
      <c r="E11293" s="363" t="s">
        <v>9764</v>
      </c>
      <c r="F11293"/>
      <c r="G11293"/>
      <c r="H11293"/>
      <c r="I11293" s="615"/>
    </row>
    <row r="11294" spans="1:9" ht="15" x14ac:dyDescent="0.25">
      <c r="A11294" s="609" t="str">
        <f t="shared" si="176"/>
        <v>11427</v>
      </c>
      <c r="B11294">
        <v>11427</v>
      </c>
      <c r="C11294" t="s">
        <v>25971</v>
      </c>
      <c r="D11294" t="s">
        <v>8790</v>
      </c>
      <c r="E11294" s="363" t="s">
        <v>25972</v>
      </c>
      <c r="F11294"/>
      <c r="G11294"/>
      <c r="H11294"/>
      <c r="I11294" s="615"/>
    </row>
    <row r="11295" spans="1:9" ht="15" x14ac:dyDescent="0.25">
      <c r="A11295" s="609" t="str">
        <f t="shared" si="176"/>
        <v>4491</v>
      </c>
      <c r="B11295">
        <v>4491</v>
      </c>
      <c r="C11295" t="s">
        <v>25973</v>
      </c>
      <c r="D11295" t="s">
        <v>8796</v>
      </c>
      <c r="E11295" s="363" t="s">
        <v>13135</v>
      </c>
      <c r="F11295"/>
      <c r="G11295"/>
      <c r="H11295"/>
      <c r="I11295" s="615"/>
    </row>
    <row r="11296" spans="1:9" ht="15" x14ac:dyDescent="0.25">
      <c r="A11296" s="609" t="str">
        <f t="shared" si="176"/>
        <v>2745</v>
      </c>
      <c r="B11296">
        <v>2745</v>
      </c>
      <c r="C11296" t="s">
        <v>25974</v>
      </c>
      <c r="D11296" t="s">
        <v>8796</v>
      </c>
      <c r="E11296" s="363" t="s">
        <v>9783</v>
      </c>
      <c r="F11296"/>
      <c r="G11296"/>
      <c r="H11296"/>
      <c r="I11296" s="615"/>
    </row>
    <row r="11297" spans="1:9" ht="15" x14ac:dyDescent="0.25">
      <c r="A11297" s="609" t="str">
        <f t="shared" si="176"/>
        <v>14439</v>
      </c>
      <c r="B11297">
        <v>14439</v>
      </c>
      <c r="C11297" t="s">
        <v>25975</v>
      </c>
      <c r="D11297" t="s">
        <v>8796</v>
      </c>
      <c r="E11297" s="363" t="s">
        <v>10335</v>
      </c>
      <c r="F11297"/>
      <c r="G11297"/>
      <c r="H11297"/>
      <c r="I11297" s="615"/>
    </row>
    <row r="11298" spans="1:9" ht="15" x14ac:dyDescent="0.25">
      <c r="A11298" s="609" t="str">
        <f t="shared" si="176"/>
        <v>26022</v>
      </c>
      <c r="B11298">
        <v>26022</v>
      </c>
      <c r="C11298" t="s">
        <v>25976</v>
      </c>
      <c r="D11298" t="s">
        <v>8781</v>
      </c>
      <c r="E11298" s="363" t="s">
        <v>25977</v>
      </c>
      <c r="F11298"/>
      <c r="G11298"/>
      <c r="H11298"/>
      <c r="I11298" s="615"/>
    </row>
    <row r="11299" spans="1:9" ht="15" x14ac:dyDescent="0.25">
      <c r="A11299" s="609" t="str">
        <f t="shared" si="176"/>
        <v>12362</v>
      </c>
      <c r="B11299">
        <v>12362</v>
      </c>
      <c r="C11299" t="s">
        <v>25978</v>
      </c>
      <c r="D11299" t="s">
        <v>8781</v>
      </c>
      <c r="E11299" s="363" t="s">
        <v>14440</v>
      </c>
      <c r="F11299"/>
      <c r="G11299"/>
      <c r="H11299"/>
      <c r="I11299" s="615"/>
    </row>
    <row r="11300" spans="1:9" ht="15" x14ac:dyDescent="0.25">
      <c r="A11300" s="609" t="str">
        <f t="shared" si="176"/>
        <v>421</v>
      </c>
      <c r="B11300">
        <v>421</v>
      </c>
      <c r="C11300" t="s">
        <v>25979</v>
      </c>
      <c r="D11300" t="s">
        <v>8781</v>
      </c>
      <c r="E11300" s="363" t="s">
        <v>9739</v>
      </c>
      <c r="F11300"/>
      <c r="G11300"/>
      <c r="H11300"/>
      <c r="I11300" s="615"/>
    </row>
    <row r="11301" spans="1:9" ht="15" x14ac:dyDescent="0.25">
      <c r="A11301" s="609" t="str">
        <f t="shared" si="176"/>
        <v>14148</v>
      </c>
      <c r="B11301">
        <v>14148</v>
      </c>
      <c r="C11301" t="s">
        <v>25980</v>
      </c>
      <c r="D11301" t="s">
        <v>8781</v>
      </c>
      <c r="E11301" s="363" t="s">
        <v>8875</v>
      </c>
      <c r="F11301"/>
      <c r="G11301"/>
      <c r="H11301"/>
      <c r="I11301" s="615"/>
    </row>
    <row r="11302" spans="1:9" ht="15" x14ac:dyDescent="0.25">
      <c r="A11302" s="609" t="str">
        <f t="shared" si="176"/>
        <v>4341</v>
      </c>
      <c r="B11302">
        <v>4341</v>
      </c>
      <c r="C11302" t="s">
        <v>25981</v>
      </c>
      <c r="D11302" t="s">
        <v>8781</v>
      </c>
      <c r="E11302" s="363" t="s">
        <v>9035</v>
      </c>
      <c r="F11302"/>
      <c r="G11302"/>
      <c r="H11302"/>
      <c r="I11302" s="615"/>
    </row>
    <row r="11303" spans="1:9" ht="15" x14ac:dyDescent="0.25">
      <c r="A11303" s="609" t="str">
        <f t="shared" si="176"/>
        <v>4337</v>
      </c>
      <c r="B11303">
        <v>4337</v>
      </c>
      <c r="C11303" t="s">
        <v>25982</v>
      </c>
      <c r="D11303" t="s">
        <v>8781</v>
      </c>
      <c r="E11303" s="363" t="s">
        <v>11808</v>
      </c>
      <c r="F11303"/>
      <c r="G11303"/>
      <c r="H11303"/>
      <c r="I11303" s="615"/>
    </row>
    <row r="11304" spans="1:9" ht="15" x14ac:dyDescent="0.25">
      <c r="A11304" s="609" t="str">
        <f t="shared" si="176"/>
        <v>4339</v>
      </c>
      <c r="B11304">
        <v>4339</v>
      </c>
      <c r="C11304" t="s">
        <v>25983</v>
      </c>
      <c r="D11304" t="s">
        <v>8781</v>
      </c>
      <c r="E11304" s="363" t="s">
        <v>11429</v>
      </c>
      <c r="F11304"/>
      <c r="G11304"/>
      <c r="H11304"/>
      <c r="I11304" s="615"/>
    </row>
    <row r="11305" spans="1:9" ht="15" x14ac:dyDescent="0.25">
      <c r="A11305" s="609" t="str">
        <f t="shared" si="176"/>
        <v>39997</v>
      </c>
      <c r="B11305">
        <v>39997</v>
      </c>
      <c r="C11305" t="s">
        <v>25984</v>
      </c>
      <c r="D11305" t="s">
        <v>8781</v>
      </c>
      <c r="E11305" s="363" t="s">
        <v>10084</v>
      </c>
      <c r="F11305"/>
      <c r="G11305"/>
      <c r="H11305"/>
      <c r="I11305" s="615"/>
    </row>
    <row r="11306" spans="1:9" ht="15" x14ac:dyDescent="0.25">
      <c r="A11306" s="609" t="str">
        <f t="shared" si="176"/>
        <v>11971</v>
      </c>
      <c r="B11306">
        <v>11971</v>
      </c>
      <c r="C11306" t="s">
        <v>25985</v>
      </c>
      <c r="D11306" t="s">
        <v>8781</v>
      </c>
      <c r="E11306" s="363" t="s">
        <v>8931</v>
      </c>
      <c r="F11306"/>
      <c r="G11306"/>
      <c r="H11306"/>
      <c r="I11306" s="615"/>
    </row>
    <row r="11307" spans="1:9" ht="15" x14ac:dyDescent="0.25">
      <c r="A11307" s="609" t="str">
        <f t="shared" si="176"/>
        <v>4342</v>
      </c>
      <c r="B11307">
        <v>4342</v>
      </c>
      <c r="C11307" t="s">
        <v>25986</v>
      </c>
      <c r="D11307" t="s">
        <v>8781</v>
      </c>
      <c r="E11307" s="363" t="s">
        <v>8812</v>
      </c>
      <c r="F11307"/>
      <c r="G11307"/>
      <c r="H11307"/>
      <c r="I11307" s="615"/>
    </row>
    <row r="11308" spans="1:9" ht="15" x14ac:dyDescent="0.25">
      <c r="A11308" s="609" t="str">
        <f t="shared" si="176"/>
        <v>4330</v>
      </c>
      <c r="B11308">
        <v>4330</v>
      </c>
      <c r="C11308" t="s">
        <v>25987</v>
      </c>
      <c r="D11308" t="s">
        <v>8781</v>
      </c>
      <c r="E11308" s="363" t="s">
        <v>10087</v>
      </c>
      <c r="F11308"/>
      <c r="G11308"/>
      <c r="H11308"/>
      <c r="I11308" s="615"/>
    </row>
    <row r="11309" spans="1:9" ht="15" x14ac:dyDescent="0.25">
      <c r="A11309" s="609" t="str">
        <f t="shared" si="176"/>
        <v>4340</v>
      </c>
      <c r="B11309">
        <v>4340</v>
      </c>
      <c r="C11309" t="s">
        <v>25988</v>
      </c>
      <c r="D11309" t="s">
        <v>8781</v>
      </c>
      <c r="E11309" s="363" t="s">
        <v>11058</v>
      </c>
      <c r="F11309"/>
      <c r="G11309"/>
      <c r="H11309"/>
      <c r="I11309" s="615"/>
    </row>
    <row r="11310" spans="1:9" ht="15" x14ac:dyDescent="0.25">
      <c r="A11310" s="609" t="str">
        <f t="shared" si="176"/>
        <v>5088</v>
      </c>
      <c r="B11310">
        <v>5088</v>
      </c>
      <c r="C11310" t="s">
        <v>25989</v>
      </c>
      <c r="D11310" t="s">
        <v>8781</v>
      </c>
      <c r="E11310" s="363" t="s">
        <v>17908</v>
      </c>
      <c r="F11310"/>
      <c r="G11310"/>
      <c r="H11310"/>
      <c r="I11310" s="615"/>
    </row>
    <row r="11311" spans="1:9" ht="15" x14ac:dyDescent="0.25">
      <c r="A11311" s="609" t="str">
        <f t="shared" si="176"/>
        <v>11154</v>
      </c>
      <c r="B11311">
        <v>11154</v>
      </c>
      <c r="C11311" t="s">
        <v>25990</v>
      </c>
      <c r="D11311" t="s">
        <v>8781</v>
      </c>
      <c r="E11311" s="363" t="s">
        <v>25991</v>
      </c>
      <c r="F11311"/>
      <c r="G11311"/>
      <c r="H11311"/>
      <c r="I11311" s="615"/>
    </row>
    <row r="11312" spans="1:9" ht="15" x14ac:dyDescent="0.25">
      <c r="A11312" s="609" t="str">
        <f t="shared" ref="A11312:A11375" si="177">IF(ISERROR(SEARCH("/",B11312)=6),TRIM(CLEAN(B11312)),IF(SEARCH("/",B11312)=6,IF(LEN(TRIM(CLEAN(B11312)))=7,LEFT(TRIM(CLEAN(B11312)),6)&amp;"00"&amp;RIGHT(TRIM(CLEAN(B11312)),1),LEFT(TRIM(CLEAN(B11312)),6)&amp;"0"&amp;RIGHT(TRIM(CLEAN(B11312)),2)),TRIM(CLEAN(B11312))))</f>
        <v>4989</v>
      </c>
      <c r="B11312">
        <v>4989</v>
      </c>
      <c r="C11312" t="s">
        <v>25992</v>
      </c>
      <c r="D11312" t="s">
        <v>8781</v>
      </c>
      <c r="E11312" s="363" t="s">
        <v>25993</v>
      </c>
      <c r="F11312"/>
      <c r="G11312"/>
      <c r="H11312"/>
      <c r="I11312" s="615"/>
    </row>
    <row r="11313" spans="1:9" ht="15" x14ac:dyDescent="0.25">
      <c r="A11313" s="609" t="str">
        <f t="shared" si="177"/>
        <v>4982</v>
      </c>
      <c r="B11313">
        <v>4982</v>
      </c>
      <c r="C11313" t="s">
        <v>25994</v>
      </c>
      <c r="D11313" t="s">
        <v>8781</v>
      </c>
      <c r="E11313" s="363" t="s">
        <v>25995</v>
      </c>
      <c r="F11313"/>
      <c r="G11313"/>
      <c r="H11313"/>
      <c r="I11313" s="615"/>
    </row>
    <row r="11314" spans="1:9" ht="15" x14ac:dyDescent="0.25">
      <c r="A11314" s="609" t="str">
        <f t="shared" si="177"/>
        <v>4962</v>
      </c>
      <c r="B11314">
        <v>4962</v>
      </c>
      <c r="C11314" t="s">
        <v>25996</v>
      </c>
      <c r="D11314" t="s">
        <v>8781</v>
      </c>
      <c r="E11314" s="363" t="s">
        <v>25997</v>
      </c>
      <c r="F11314"/>
      <c r="G11314"/>
      <c r="H11314"/>
      <c r="I11314" s="615"/>
    </row>
    <row r="11315" spans="1:9" ht="15" x14ac:dyDescent="0.25">
      <c r="A11315" s="609" t="str">
        <f t="shared" si="177"/>
        <v>4981</v>
      </c>
      <c r="B11315">
        <v>4981</v>
      </c>
      <c r="C11315" t="s">
        <v>25998</v>
      </c>
      <c r="D11315" t="s">
        <v>8781</v>
      </c>
      <c r="E11315" s="363" t="s">
        <v>25999</v>
      </c>
      <c r="F11315"/>
      <c r="G11315"/>
      <c r="H11315"/>
      <c r="I11315" s="615"/>
    </row>
    <row r="11316" spans="1:9" ht="15" x14ac:dyDescent="0.25">
      <c r="A11316" s="609" t="str">
        <f t="shared" si="177"/>
        <v>4964</v>
      </c>
      <c r="B11316">
        <v>4964</v>
      </c>
      <c r="C11316" t="s">
        <v>26000</v>
      </c>
      <c r="D11316" t="s">
        <v>8781</v>
      </c>
      <c r="E11316" s="363" t="s">
        <v>26001</v>
      </c>
      <c r="F11316"/>
      <c r="G11316"/>
      <c r="H11316"/>
      <c r="I11316" s="615"/>
    </row>
    <row r="11317" spans="1:9" ht="15" x14ac:dyDescent="0.25">
      <c r="A11317" s="609" t="str">
        <f t="shared" si="177"/>
        <v>4992</v>
      </c>
      <c r="B11317">
        <v>4992</v>
      </c>
      <c r="C11317" t="s">
        <v>26002</v>
      </c>
      <c r="D11317" t="s">
        <v>8781</v>
      </c>
      <c r="E11317" s="363" t="s">
        <v>26003</v>
      </c>
      <c r="F11317"/>
      <c r="G11317"/>
      <c r="H11317"/>
      <c r="I11317" s="615"/>
    </row>
    <row r="11318" spans="1:9" ht="15" x14ac:dyDescent="0.25">
      <c r="A11318" s="609" t="str">
        <f t="shared" si="177"/>
        <v>4987</v>
      </c>
      <c r="B11318">
        <v>4987</v>
      </c>
      <c r="C11318" t="s">
        <v>26004</v>
      </c>
      <c r="D11318" t="s">
        <v>8781</v>
      </c>
      <c r="E11318" s="363" t="s">
        <v>19185</v>
      </c>
      <c r="F11318"/>
      <c r="G11318"/>
      <c r="H11318"/>
      <c r="I11318" s="615"/>
    </row>
    <row r="11319" spans="1:9" ht="15" x14ac:dyDescent="0.25">
      <c r="A11319" s="609" t="str">
        <f t="shared" si="177"/>
        <v>39021</v>
      </c>
      <c r="B11319">
        <v>39021</v>
      </c>
      <c r="C11319" t="s">
        <v>26005</v>
      </c>
      <c r="D11319" t="s">
        <v>8781</v>
      </c>
      <c r="E11319" s="363" t="s">
        <v>26006</v>
      </c>
      <c r="F11319"/>
      <c r="G11319"/>
      <c r="H11319"/>
      <c r="I11319" s="615"/>
    </row>
    <row r="11320" spans="1:9" ht="15" x14ac:dyDescent="0.25">
      <c r="A11320" s="609" t="str">
        <f t="shared" si="177"/>
        <v>39022</v>
      </c>
      <c r="B11320">
        <v>39022</v>
      </c>
      <c r="C11320" t="s">
        <v>26007</v>
      </c>
      <c r="D11320" t="s">
        <v>8781</v>
      </c>
      <c r="E11320" s="363" t="s">
        <v>26008</v>
      </c>
      <c r="F11320"/>
      <c r="G11320"/>
      <c r="H11320"/>
      <c r="I11320" s="615"/>
    </row>
    <row r="11321" spans="1:9" ht="15" x14ac:dyDescent="0.25">
      <c r="A11321" s="609" t="str">
        <f t="shared" si="177"/>
        <v>39024</v>
      </c>
      <c r="B11321">
        <v>39024</v>
      </c>
      <c r="C11321" t="s">
        <v>26009</v>
      </c>
      <c r="D11321" t="s">
        <v>8781</v>
      </c>
      <c r="E11321" s="363" t="s">
        <v>26010</v>
      </c>
      <c r="F11321"/>
      <c r="G11321"/>
      <c r="H11321"/>
      <c r="I11321" s="615"/>
    </row>
    <row r="11322" spans="1:9" ht="15" x14ac:dyDescent="0.25">
      <c r="A11322" s="609" t="str">
        <f t="shared" si="177"/>
        <v>4914</v>
      </c>
      <c r="B11322">
        <v>4914</v>
      </c>
      <c r="C11322" t="s">
        <v>26011</v>
      </c>
      <c r="D11322" t="s">
        <v>8779</v>
      </c>
      <c r="E11322" s="363" t="s">
        <v>26012</v>
      </c>
      <c r="F11322"/>
      <c r="G11322"/>
      <c r="H11322"/>
      <c r="I11322" s="615"/>
    </row>
    <row r="11323" spans="1:9" ht="15" x14ac:dyDescent="0.25">
      <c r="A11323" s="609" t="str">
        <f t="shared" si="177"/>
        <v>4917</v>
      </c>
      <c r="B11323">
        <v>4917</v>
      </c>
      <c r="C11323" t="s">
        <v>26013</v>
      </c>
      <c r="D11323" t="s">
        <v>8779</v>
      </c>
      <c r="E11323" s="363" t="s">
        <v>26014</v>
      </c>
      <c r="F11323"/>
      <c r="G11323"/>
      <c r="H11323"/>
      <c r="I11323" s="615"/>
    </row>
    <row r="11324" spans="1:9" ht="15" x14ac:dyDescent="0.25">
      <c r="A11324" s="609" t="str">
        <f t="shared" si="177"/>
        <v>39025</v>
      </c>
      <c r="B11324">
        <v>39025</v>
      </c>
      <c r="C11324" t="s">
        <v>26015</v>
      </c>
      <c r="D11324" t="s">
        <v>8781</v>
      </c>
      <c r="E11324" s="363" t="s">
        <v>26016</v>
      </c>
      <c r="F11324"/>
      <c r="G11324"/>
      <c r="H11324"/>
      <c r="I11324" s="615"/>
    </row>
    <row r="11325" spans="1:9" ht="15" x14ac:dyDescent="0.25">
      <c r="A11325" s="609" t="str">
        <f t="shared" si="177"/>
        <v>4930</v>
      </c>
      <c r="B11325">
        <v>4930</v>
      </c>
      <c r="C11325" t="s">
        <v>26017</v>
      </c>
      <c r="D11325" t="s">
        <v>8779</v>
      </c>
      <c r="E11325" s="363" t="s">
        <v>26018</v>
      </c>
      <c r="F11325"/>
      <c r="G11325"/>
      <c r="H11325"/>
      <c r="I11325" s="615"/>
    </row>
    <row r="11326" spans="1:9" ht="15" x14ac:dyDescent="0.25">
      <c r="A11326" s="609" t="str">
        <f t="shared" si="177"/>
        <v>4922</v>
      </c>
      <c r="B11326">
        <v>4922</v>
      </c>
      <c r="C11326" t="s">
        <v>26019</v>
      </c>
      <c r="D11326" t="s">
        <v>8779</v>
      </c>
      <c r="E11326" s="363" t="s">
        <v>26020</v>
      </c>
      <c r="F11326"/>
      <c r="G11326"/>
      <c r="H11326"/>
      <c r="I11326" s="615"/>
    </row>
    <row r="11327" spans="1:9" ht="15" x14ac:dyDescent="0.25">
      <c r="A11327" s="609" t="str">
        <f t="shared" si="177"/>
        <v>4911</v>
      </c>
      <c r="B11327">
        <v>4911</v>
      </c>
      <c r="C11327" t="s">
        <v>26021</v>
      </c>
      <c r="D11327" t="s">
        <v>8779</v>
      </c>
      <c r="E11327" s="363" t="s">
        <v>26022</v>
      </c>
      <c r="F11327"/>
      <c r="G11327"/>
      <c r="H11327"/>
      <c r="I11327" s="615"/>
    </row>
    <row r="11328" spans="1:9" ht="15" x14ac:dyDescent="0.25">
      <c r="A11328" s="609" t="str">
        <f t="shared" si="177"/>
        <v>37518</v>
      </c>
      <c r="B11328">
        <v>37518</v>
      </c>
      <c r="C11328" t="s">
        <v>26023</v>
      </c>
      <c r="D11328" t="s">
        <v>8779</v>
      </c>
      <c r="E11328" s="363" t="s">
        <v>26024</v>
      </c>
      <c r="F11328"/>
      <c r="G11328"/>
      <c r="H11328"/>
      <c r="I11328" s="615"/>
    </row>
    <row r="11329" spans="1:9" ht="15" x14ac:dyDescent="0.25">
      <c r="A11329" s="609" t="str">
        <f t="shared" si="177"/>
        <v>4910</v>
      </c>
      <c r="B11329">
        <v>4910</v>
      </c>
      <c r="C11329" t="s">
        <v>26025</v>
      </c>
      <c r="D11329" t="s">
        <v>8779</v>
      </c>
      <c r="E11329" s="363" t="s">
        <v>26026</v>
      </c>
      <c r="F11329"/>
      <c r="G11329"/>
      <c r="H11329"/>
      <c r="I11329" s="615"/>
    </row>
    <row r="11330" spans="1:9" ht="15" x14ac:dyDescent="0.25">
      <c r="A11330" s="609" t="str">
        <f t="shared" si="177"/>
        <v>4943</v>
      </c>
      <c r="B11330">
        <v>4943</v>
      </c>
      <c r="C11330" t="s">
        <v>26027</v>
      </c>
      <c r="D11330" t="s">
        <v>8779</v>
      </c>
      <c r="E11330" s="363" t="s">
        <v>26028</v>
      </c>
      <c r="F11330"/>
      <c r="G11330"/>
      <c r="H11330"/>
      <c r="I11330" s="615"/>
    </row>
    <row r="11331" spans="1:9" ht="15" x14ac:dyDescent="0.25">
      <c r="A11331" s="609" t="str">
        <f t="shared" si="177"/>
        <v>5002</v>
      </c>
      <c r="B11331">
        <v>5002</v>
      </c>
      <c r="C11331" t="s">
        <v>26029</v>
      </c>
      <c r="D11331" t="s">
        <v>8779</v>
      </c>
      <c r="E11331" s="363" t="s">
        <v>26030</v>
      </c>
      <c r="F11331"/>
      <c r="G11331"/>
      <c r="H11331"/>
      <c r="I11331" s="615"/>
    </row>
    <row r="11332" spans="1:9" ht="15" x14ac:dyDescent="0.25">
      <c r="A11332" s="609" t="str">
        <f t="shared" si="177"/>
        <v>4977</v>
      </c>
      <c r="B11332">
        <v>4977</v>
      </c>
      <c r="C11332" t="s">
        <v>26031</v>
      </c>
      <c r="D11332" t="s">
        <v>8779</v>
      </c>
      <c r="E11332" s="363" t="s">
        <v>26032</v>
      </c>
      <c r="F11332"/>
      <c r="G11332"/>
      <c r="H11332"/>
      <c r="I11332" s="615"/>
    </row>
    <row r="11333" spans="1:9" ht="15" x14ac:dyDescent="0.25">
      <c r="A11333" s="609" t="str">
        <f t="shared" si="177"/>
        <v>5028</v>
      </c>
      <c r="B11333">
        <v>5028</v>
      </c>
      <c r="C11333" t="s">
        <v>26033</v>
      </c>
      <c r="D11333" t="s">
        <v>8779</v>
      </c>
      <c r="E11333" s="363" t="s">
        <v>26034</v>
      </c>
      <c r="F11333"/>
      <c r="G11333"/>
      <c r="H11333"/>
      <c r="I11333" s="615"/>
    </row>
    <row r="11334" spans="1:9" ht="15" x14ac:dyDescent="0.25">
      <c r="A11334" s="609" t="str">
        <f t="shared" si="177"/>
        <v>4998</v>
      </c>
      <c r="B11334">
        <v>4998</v>
      </c>
      <c r="C11334" t="s">
        <v>26035</v>
      </c>
      <c r="D11334" t="s">
        <v>8779</v>
      </c>
      <c r="E11334" s="363" t="s">
        <v>26036</v>
      </c>
      <c r="F11334"/>
      <c r="G11334"/>
      <c r="H11334"/>
      <c r="I11334" s="615"/>
    </row>
    <row r="11335" spans="1:9" ht="15" x14ac:dyDescent="0.25">
      <c r="A11335" s="609" t="str">
        <f t="shared" si="177"/>
        <v>4969</v>
      </c>
      <c r="B11335">
        <v>4969</v>
      </c>
      <c r="C11335" t="s">
        <v>26037</v>
      </c>
      <c r="D11335" t="s">
        <v>8779</v>
      </c>
      <c r="E11335" s="363" t="s">
        <v>26038</v>
      </c>
      <c r="F11335"/>
      <c r="G11335"/>
      <c r="H11335"/>
      <c r="I11335" s="615"/>
    </row>
    <row r="11336" spans="1:9" ht="15" x14ac:dyDescent="0.25">
      <c r="A11336" s="609" t="str">
        <f t="shared" si="177"/>
        <v>11364</v>
      </c>
      <c r="B11336">
        <v>11364</v>
      </c>
      <c r="C11336" t="s">
        <v>26039</v>
      </c>
      <c r="D11336" t="s">
        <v>8781</v>
      </c>
      <c r="E11336" s="363" t="s">
        <v>26040</v>
      </c>
      <c r="F11336"/>
      <c r="G11336"/>
      <c r="H11336"/>
      <c r="I11336" s="615"/>
    </row>
    <row r="11337" spans="1:9" ht="15" x14ac:dyDescent="0.25">
      <c r="A11337" s="609" t="str">
        <f t="shared" si="177"/>
        <v>11365</v>
      </c>
      <c r="B11337">
        <v>11365</v>
      </c>
      <c r="C11337" t="s">
        <v>26041</v>
      </c>
      <c r="D11337" t="s">
        <v>8781</v>
      </c>
      <c r="E11337" s="363" t="s">
        <v>26042</v>
      </c>
      <c r="F11337"/>
      <c r="G11337"/>
      <c r="H11337"/>
      <c r="I11337" s="615"/>
    </row>
    <row r="11338" spans="1:9" ht="15" x14ac:dyDescent="0.25">
      <c r="A11338" s="609" t="str">
        <f t="shared" si="177"/>
        <v>11366</v>
      </c>
      <c r="B11338">
        <v>11366</v>
      </c>
      <c r="C11338" t="s">
        <v>26043</v>
      </c>
      <c r="D11338" t="s">
        <v>8781</v>
      </c>
      <c r="E11338" s="363" t="s">
        <v>26044</v>
      </c>
      <c r="F11338"/>
      <c r="G11338"/>
      <c r="H11338"/>
      <c r="I11338" s="615"/>
    </row>
    <row r="11339" spans="1:9" ht="15" x14ac:dyDescent="0.25">
      <c r="A11339" s="609" t="str">
        <f t="shared" si="177"/>
        <v>43777</v>
      </c>
      <c r="B11339">
        <v>43777</v>
      </c>
      <c r="C11339" t="s">
        <v>26045</v>
      </c>
      <c r="D11339" t="s">
        <v>8781</v>
      </c>
      <c r="E11339" s="363" t="s">
        <v>26046</v>
      </c>
      <c r="F11339"/>
      <c r="G11339"/>
      <c r="H11339"/>
      <c r="I11339" s="615"/>
    </row>
    <row r="11340" spans="1:9" ht="15" x14ac:dyDescent="0.25">
      <c r="A11340" s="609" t="str">
        <f t="shared" si="177"/>
        <v>20322</v>
      </c>
      <c r="B11340">
        <v>20322</v>
      </c>
      <c r="C11340" t="s">
        <v>26047</v>
      </c>
      <c r="D11340" t="s">
        <v>8781</v>
      </c>
      <c r="E11340" s="363" t="s">
        <v>26048</v>
      </c>
      <c r="F11340"/>
      <c r="G11340"/>
      <c r="H11340"/>
      <c r="I11340" s="615"/>
    </row>
    <row r="11341" spans="1:9" ht="15" x14ac:dyDescent="0.25">
      <c r="A11341" s="609" t="str">
        <f t="shared" si="177"/>
        <v>10553</v>
      </c>
      <c r="B11341">
        <v>10553</v>
      </c>
      <c r="C11341" t="s">
        <v>26049</v>
      </c>
      <c r="D11341" t="s">
        <v>8781</v>
      </c>
      <c r="E11341" s="363" t="s">
        <v>19642</v>
      </c>
      <c r="F11341"/>
      <c r="G11341"/>
      <c r="H11341"/>
      <c r="I11341" s="615"/>
    </row>
    <row r="11342" spans="1:9" ht="15" x14ac:dyDescent="0.25">
      <c r="A11342" s="609" t="str">
        <f t="shared" si="177"/>
        <v>5020</v>
      </c>
      <c r="B11342">
        <v>5020</v>
      </c>
      <c r="C11342" t="s">
        <v>26050</v>
      </c>
      <c r="D11342" t="s">
        <v>8781</v>
      </c>
      <c r="E11342" s="363" t="s">
        <v>26051</v>
      </c>
      <c r="F11342"/>
      <c r="G11342"/>
      <c r="H11342"/>
      <c r="I11342" s="615"/>
    </row>
    <row r="11343" spans="1:9" ht="15" x14ac:dyDescent="0.25">
      <c r="A11343" s="609" t="str">
        <f t="shared" si="177"/>
        <v>10554</v>
      </c>
      <c r="B11343">
        <v>10554</v>
      </c>
      <c r="C11343" t="s">
        <v>26052</v>
      </c>
      <c r="D11343" t="s">
        <v>8781</v>
      </c>
      <c r="E11343" s="363" t="s">
        <v>26053</v>
      </c>
      <c r="F11343"/>
      <c r="G11343"/>
      <c r="H11343"/>
      <c r="I11343" s="615"/>
    </row>
    <row r="11344" spans="1:9" ht="15" x14ac:dyDescent="0.25">
      <c r="A11344" s="609" t="str">
        <f t="shared" si="177"/>
        <v>10555</v>
      </c>
      <c r="B11344">
        <v>10555</v>
      </c>
      <c r="C11344" t="s">
        <v>26054</v>
      </c>
      <c r="D11344" t="s">
        <v>8781</v>
      </c>
      <c r="E11344" s="363" t="s">
        <v>18662</v>
      </c>
      <c r="F11344"/>
      <c r="G11344"/>
      <c r="H11344"/>
      <c r="I11344" s="615"/>
    </row>
    <row r="11345" spans="1:9" ht="15" x14ac:dyDescent="0.25">
      <c r="A11345" s="609" t="str">
        <f t="shared" si="177"/>
        <v>10556</v>
      </c>
      <c r="B11345">
        <v>10556</v>
      </c>
      <c r="C11345" t="s">
        <v>26055</v>
      </c>
      <c r="D11345" t="s">
        <v>8781</v>
      </c>
      <c r="E11345" s="363" t="s">
        <v>26056</v>
      </c>
      <c r="F11345"/>
      <c r="G11345"/>
      <c r="H11345"/>
      <c r="I11345" s="615"/>
    </row>
    <row r="11346" spans="1:9" ht="15" x14ac:dyDescent="0.25">
      <c r="A11346" s="609" t="str">
        <f t="shared" si="177"/>
        <v>39502</v>
      </c>
      <c r="B11346">
        <v>39502</v>
      </c>
      <c r="C11346" t="s">
        <v>26057</v>
      </c>
      <c r="D11346" t="s">
        <v>8781</v>
      </c>
      <c r="E11346" s="363" t="s">
        <v>26058</v>
      </c>
      <c r="F11346"/>
      <c r="G11346"/>
      <c r="H11346"/>
      <c r="I11346" s="615"/>
    </row>
    <row r="11347" spans="1:9" ht="15" x14ac:dyDescent="0.25">
      <c r="A11347" s="609" t="str">
        <f t="shared" si="177"/>
        <v>39504</v>
      </c>
      <c r="B11347">
        <v>39504</v>
      </c>
      <c r="C11347" t="s">
        <v>26059</v>
      </c>
      <c r="D11347" t="s">
        <v>8781</v>
      </c>
      <c r="E11347" s="363" t="s">
        <v>26060</v>
      </c>
      <c r="F11347"/>
      <c r="G11347"/>
      <c r="H11347"/>
      <c r="I11347" s="615"/>
    </row>
    <row r="11348" spans="1:9" ht="15" x14ac:dyDescent="0.25">
      <c r="A11348" s="609" t="str">
        <f t="shared" si="177"/>
        <v>39503</v>
      </c>
      <c r="B11348">
        <v>39503</v>
      </c>
      <c r="C11348" t="s">
        <v>26061</v>
      </c>
      <c r="D11348" t="s">
        <v>8781</v>
      </c>
      <c r="E11348" s="363" t="s">
        <v>26062</v>
      </c>
      <c r="F11348"/>
      <c r="G11348"/>
      <c r="H11348"/>
      <c r="I11348" s="615"/>
    </row>
    <row r="11349" spans="1:9" ht="15" x14ac:dyDescent="0.25">
      <c r="A11349" s="609" t="str">
        <f t="shared" si="177"/>
        <v>39505</v>
      </c>
      <c r="B11349">
        <v>39505</v>
      </c>
      <c r="C11349" t="s">
        <v>26063</v>
      </c>
      <c r="D11349" t="s">
        <v>8781</v>
      </c>
      <c r="E11349" s="363" t="s">
        <v>26064</v>
      </c>
      <c r="F11349"/>
      <c r="G11349"/>
      <c r="H11349"/>
      <c r="I11349" s="615"/>
    </row>
    <row r="11350" spans="1:9" ht="15" x14ac:dyDescent="0.25">
      <c r="A11350" s="609" t="str">
        <f t="shared" si="177"/>
        <v>25969</v>
      </c>
      <c r="B11350">
        <v>25969</v>
      </c>
      <c r="C11350" t="s">
        <v>26065</v>
      </c>
      <c r="D11350" t="s">
        <v>8781</v>
      </c>
      <c r="E11350" s="363" t="s">
        <v>26066</v>
      </c>
      <c r="F11350"/>
      <c r="G11350"/>
      <c r="H11350"/>
      <c r="I11350" s="615"/>
    </row>
    <row r="11351" spans="1:9" ht="15" x14ac:dyDescent="0.25">
      <c r="A11351" s="609" t="str">
        <f t="shared" si="177"/>
        <v>4944</v>
      </c>
      <c r="B11351">
        <v>4944</v>
      </c>
      <c r="C11351" t="s">
        <v>26067</v>
      </c>
      <c r="D11351" t="s">
        <v>8779</v>
      </c>
      <c r="E11351" s="363" t="s">
        <v>26068</v>
      </c>
      <c r="F11351"/>
      <c r="G11351"/>
      <c r="H11351"/>
      <c r="I11351" s="615"/>
    </row>
    <row r="11352" spans="1:9" ht="15" x14ac:dyDescent="0.25">
      <c r="A11352" s="609" t="str">
        <f t="shared" si="177"/>
        <v>21102</v>
      </c>
      <c r="B11352">
        <v>21102</v>
      </c>
      <c r="C11352" t="s">
        <v>26069</v>
      </c>
      <c r="D11352" t="s">
        <v>8781</v>
      </c>
      <c r="E11352" s="363" t="s">
        <v>18720</v>
      </c>
      <c r="F11352"/>
      <c r="G11352"/>
      <c r="H11352"/>
      <c r="I11352" s="615"/>
    </row>
    <row r="11353" spans="1:9" ht="15" x14ac:dyDescent="0.25">
      <c r="A11353" s="609" t="str">
        <f t="shared" si="177"/>
        <v>21101</v>
      </c>
      <c r="B11353">
        <v>21101</v>
      </c>
      <c r="C11353" t="s">
        <v>26070</v>
      </c>
      <c r="D11353" t="s">
        <v>8781</v>
      </c>
      <c r="E11353" s="363" t="s">
        <v>18185</v>
      </c>
      <c r="F11353"/>
      <c r="G11353"/>
      <c r="H11353"/>
      <c r="I11353" s="615"/>
    </row>
    <row r="11354" spans="1:9" ht="15" x14ac:dyDescent="0.25">
      <c r="A11354" s="609" t="str">
        <f t="shared" si="177"/>
        <v>34713</v>
      </c>
      <c r="B11354">
        <v>34713</v>
      </c>
      <c r="C11354" t="s">
        <v>26071</v>
      </c>
      <c r="D11354" t="s">
        <v>8779</v>
      </c>
      <c r="E11354" s="363" t="s">
        <v>26072</v>
      </c>
      <c r="F11354"/>
      <c r="G11354"/>
      <c r="H11354"/>
      <c r="I11354" s="615"/>
    </row>
    <row r="11355" spans="1:9" ht="15" x14ac:dyDescent="0.25">
      <c r="A11355" s="609" t="str">
        <f t="shared" si="177"/>
        <v>4947</v>
      </c>
      <c r="B11355">
        <v>4947</v>
      </c>
      <c r="C11355" t="s">
        <v>26073</v>
      </c>
      <c r="D11355" t="s">
        <v>8779</v>
      </c>
      <c r="E11355" s="363" t="s">
        <v>26074</v>
      </c>
      <c r="F11355"/>
      <c r="G11355"/>
      <c r="H11355"/>
      <c r="I11355" s="615"/>
    </row>
    <row r="11356" spans="1:9" ht="15" x14ac:dyDescent="0.25">
      <c r="A11356" s="609" t="str">
        <f t="shared" si="177"/>
        <v>37563</v>
      </c>
      <c r="B11356">
        <v>37563</v>
      </c>
      <c r="C11356" t="s">
        <v>26075</v>
      </c>
      <c r="D11356" t="s">
        <v>8779</v>
      </c>
      <c r="E11356" s="363" t="s">
        <v>26076</v>
      </c>
      <c r="F11356"/>
      <c r="G11356"/>
      <c r="H11356"/>
      <c r="I11356" s="615"/>
    </row>
    <row r="11357" spans="1:9" ht="15" x14ac:dyDescent="0.25">
      <c r="A11357" s="609" t="str">
        <f t="shared" si="177"/>
        <v>4948</v>
      </c>
      <c r="B11357">
        <v>4948</v>
      </c>
      <c r="C11357" t="s">
        <v>26077</v>
      </c>
      <c r="D11357" t="s">
        <v>8779</v>
      </c>
      <c r="E11357" s="363" t="s">
        <v>26078</v>
      </c>
      <c r="F11357"/>
      <c r="G11357"/>
      <c r="H11357"/>
      <c r="I11357" s="615"/>
    </row>
    <row r="11358" spans="1:9" ht="15" x14ac:dyDescent="0.25">
      <c r="A11358" s="609" t="str">
        <f t="shared" si="177"/>
        <v>37561</v>
      </c>
      <c r="B11358">
        <v>37561</v>
      </c>
      <c r="C11358" t="s">
        <v>26079</v>
      </c>
      <c r="D11358" t="s">
        <v>8779</v>
      </c>
      <c r="E11358" s="363" t="s">
        <v>26080</v>
      </c>
      <c r="F11358"/>
      <c r="G11358"/>
      <c r="H11358"/>
      <c r="I11358" s="615"/>
    </row>
    <row r="11359" spans="1:9" ht="15" x14ac:dyDescent="0.25">
      <c r="A11359" s="609" t="str">
        <f t="shared" si="177"/>
        <v>37562</v>
      </c>
      <c r="B11359">
        <v>37562</v>
      </c>
      <c r="C11359" t="s">
        <v>26081</v>
      </c>
      <c r="D11359" t="s">
        <v>8779</v>
      </c>
      <c r="E11359" s="363" t="s">
        <v>26082</v>
      </c>
      <c r="F11359"/>
      <c r="G11359"/>
      <c r="H11359"/>
      <c r="I11359" s="615"/>
    </row>
    <row r="11360" spans="1:9" ht="15" x14ac:dyDescent="0.25">
      <c r="A11360" s="609" t="str">
        <f t="shared" si="177"/>
        <v>14164</v>
      </c>
      <c r="B11360">
        <v>14164</v>
      </c>
      <c r="C11360" t="s">
        <v>26083</v>
      </c>
      <c r="D11360" t="s">
        <v>8781</v>
      </c>
      <c r="E11360" s="363" t="s">
        <v>26084</v>
      </c>
      <c r="F11360"/>
      <c r="G11360"/>
      <c r="H11360"/>
      <c r="I11360" s="615"/>
    </row>
    <row r="11361" spans="1:9" ht="15" x14ac:dyDescent="0.25">
      <c r="A11361" s="609" t="str">
        <f t="shared" si="177"/>
        <v>14163</v>
      </c>
      <c r="B11361">
        <v>14163</v>
      </c>
      <c r="C11361" t="s">
        <v>26085</v>
      </c>
      <c r="D11361" t="s">
        <v>8781</v>
      </c>
      <c r="E11361" s="363" t="s">
        <v>26086</v>
      </c>
      <c r="F11361"/>
      <c r="G11361"/>
      <c r="H11361"/>
      <c r="I11361" s="615"/>
    </row>
    <row r="11362" spans="1:9" ht="15" x14ac:dyDescent="0.25">
      <c r="A11362" s="609" t="str">
        <f t="shared" si="177"/>
        <v>5051</v>
      </c>
      <c r="B11362">
        <v>5051</v>
      </c>
      <c r="C11362" t="s">
        <v>26087</v>
      </c>
      <c r="D11362" t="s">
        <v>8781</v>
      </c>
      <c r="E11362" s="363" t="s">
        <v>26088</v>
      </c>
      <c r="F11362"/>
      <c r="G11362"/>
      <c r="H11362"/>
      <c r="I11362" s="615"/>
    </row>
    <row r="11363" spans="1:9" ht="15" x14ac:dyDescent="0.25">
      <c r="A11363" s="609" t="str">
        <f t="shared" si="177"/>
        <v>14162</v>
      </c>
      <c r="B11363">
        <v>14162</v>
      </c>
      <c r="C11363" t="s">
        <v>26089</v>
      </c>
      <c r="D11363" t="s">
        <v>8781</v>
      </c>
      <c r="E11363" s="363" t="s">
        <v>26090</v>
      </c>
      <c r="F11363"/>
      <c r="G11363"/>
      <c r="H11363"/>
      <c r="I11363" s="615"/>
    </row>
    <row r="11364" spans="1:9" ht="15" x14ac:dyDescent="0.25">
      <c r="A11364" s="609" t="str">
        <f t="shared" si="177"/>
        <v>5052</v>
      </c>
      <c r="B11364">
        <v>5052</v>
      </c>
      <c r="C11364" t="s">
        <v>26091</v>
      </c>
      <c r="D11364" t="s">
        <v>8781</v>
      </c>
      <c r="E11364" s="363" t="s">
        <v>26092</v>
      </c>
      <c r="F11364"/>
      <c r="G11364"/>
      <c r="H11364"/>
      <c r="I11364" s="615"/>
    </row>
    <row r="11365" spans="1:9" ht="15" x14ac:dyDescent="0.25">
      <c r="A11365" s="609" t="str">
        <f t="shared" si="177"/>
        <v>14166</v>
      </c>
      <c r="B11365">
        <v>14166</v>
      </c>
      <c r="C11365" t="s">
        <v>26093</v>
      </c>
      <c r="D11365" t="s">
        <v>8781</v>
      </c>
      <c r="E11365" s="363" t="s">
        <v>26094</v>
      </c>
      <c r="F11365"/>
      <c r="G11365"/>
      <c r="H11365"/>
      <c r="I11365" s="615"/>
    </row>
    <row r="11366" spans="1:9" ht="15" x14ac:dyDescent="0.25">
      <c r="A11366" s="609" t="str">
        <f t="shared" si="177"/>
        <v>14165</v>
      </c>
      <c r="B11366">
        <v>14165</v>
      </c>
      <c r="C11366" t="s">
        <v>26095</v>
      </c>
      <c r="D11366" t="s">
        <v>8781</v>
      </c>
      <c r="E11366" s="363" t="s">
        <v>26096</v>
      </c>
      <c r="F11366"/>
      <c r="G11366"/>
      <c r="H11366"/>
      <c r="I11366" s="615"/>
    </row>
    <row r="11367" spans="1:9" ht="15" x14ac:dyDescent="0.25">
      <c r="A11367" s="609" t="str">
        <f t="shared" si="177"/>
        <v>5050</v>
      </c>
      <c r="B11367">
        <v>5050</v>
      </c>
      <c r="C11367" t="s">
        <v>26097</v>
      </c>
      <c r="D11367" t="s">
        <v>8781</v>
      </c>
      <c r="E11367" s="363" t="s">
        <v>26098</v>
      </c>
      <c r="F11367"/>
      <c r="G11367"/>
      <c r="H11367"/>
      <c r="I11367" s="615"/>
    </row>
    <row r="11368" spans="1:9" ht="15" x14ac:dyDescent="0.25">
      <c r="A11368" s="609" t="str">
        <f t="shared" si="177"/>
        <v>12366</v>
      </c>
      <c r="B11368">
        <v>12366</v>
      </c>
      <c r="C11368" t="s">
        <v>26099</v>
      </c>
      <c r="D11368" t="s">
        <v>8781</v>
      </c>
      <c r="E11368" s="363" t="s">
        <v>26100</v>
      </c>
      <c r="F11368"/>
      <c r="G11368"/>
      <c r="H11368"/>
      <c r="I11368" s="615"/>
    </row>
    <row r="11369" spans="1:9" ht="15" x14ac:dyDescent="0.25">
      <c r="A11369" s="609" t="str">
        <f t="shared" si="177"/>
        <v>5045</v>
      </c>
      <c r="B11369">
        <v>5045</v>
      </c>
      <c r="C11369" t="s">
        <v>26101</v>
      </c>
      <c r="D11369" t="s">
        <v>8781</v>
      </c>
      <c r="E11369" s="363" t="s">
        <v>26102</v>
      </c>
      <c r="F11369"/>
      <c r="G11369"/>
      <c r="H11369"/>
      <c r="I11369" s="615"/>
    </row>
    <row r="11370" spans="1:9" ht="15" x14ac:dyDescent="0.25">
      <c r="A11370" s="609" t="str">
        <f t="shared" si="177"/>
        <v>5044</v>
      </c>
      <c r="B11370">
        <v>5044</v>
      </c>
      <c r="C11370" t="s">
        <v>26103</v>
      </c>
      <c r="D11370" t="s">
        <v>8781</v>
      </c>
      <c r="E11370" s="363" t="s">
        <v>26104</v>
      </c>
      <c r="F11370"/>
      <c r="G11370"/>
      <c r="H11370"/>
      <c r="I11370" s="615"/>
    </row>
    <row r="11371" spans="1:9" ht="15" x14ac:dyDescent="0.25">
      <c r="A11371" s="609" t="str">
        <f t="shared" si="177"/>
        <v>5055</v>
      </c>
      <c r="B11371">
        <v>5055</v>
      </c>
      <c r="C11371" t="s">
        <v>26105</v>
      </c>
      <c r="D11371" t="s">
        <v>8781</v>
      </c>
      <c r="E11371" s="363" t="s">
        <v>26106</v>
      </c>
      <c r="F11371"/>
      <c r="G11371"/>
      <c r="H11371"/>
      <c r="I11371" s="615"/>
    </row>
    <row r="11372" spans="1:9" ht="15" x14ac:dyDescent="0.25">
      <c r="A11372" s="609" t="str">
        <f t="shared" si="177"/>
        <v>5053</v>
      </c>
      <c r="B11372">
        <v>5053</v>
      </c>
      <c r="C11372" t="s">
        <v>26107</v>
      </c>
      <c r="D11372" t="s">
        <v>8781</v>
      </c>
      <c r="E11372" s="363" t="s">
        <v>26108</v>
      </c>
      <c r="F11372"/>
      <c r="G11372"/>
      <c r="H11372"/>
      <c r="I11372" s="615"/>
    </row>
    <row r="11373" spans="1:9" ht="15" x14ac:dyDescent="0.25">
      <c r="A11373" s="609" t="str">
        <f t="shared" si="177"/>
        <v>5035</v>
      </c>
      <c r="B11373">
        <v>5035</v>
      </c>
      <c r="C11373" t="s">
        <v>26109</v>
      </c>
      <c r="D11373" t="s">
        <v>8781</v>
      </c>
      <c r="E11373" s="363" t="s">
        <v>26110</v>
      </c>
      <c r="F11373"/>
      <c r="G11373"/>
      <c r="H11373"/>
      <c r="I11373" s="615"/>
    </row>
    <row r="11374" spans="1:9" ht="15" x14ac:dyDescent="0.25">
      <c r="A11374" s="609" t="str">
        <f t="shared" si="177"/>
        <v>5036</v>
      </c>
      <c r="B11374">
        <v>5036</v>
      </c>
      <c r="C11374" t="s">
        <v>26111</v>
      </c>
      <c r="D11374" t="s">
        <v>8781</v>
      </c>
      <c r="E11374" s="363" t="s">
        <v>26112</v>
      </c>
      <c r="F11374"/>
      <c r="G11374"/>
      <c r="H11374"/>
      <c r="I11374" s="615"/>
    </row>
    <row r="11375" spans="1:9" ht="15" x14ac:dyDescent="0.25">
      <c r="A11375" s="609" t="str">
        <f t="shared" si="177"/>
        <v>5059</v>
      </c>
      <c r="B11375">
        <v>5059</v>
      </c>
      <c r="C11375" t="s">
        <v>26113</v>
      </c>
      <c r="D11375" t="s">
        <v>8781</v>
      </c>
      <c r="E11375" s="363" t="s">
        <v>26114</v>
      </c>
      <c r="F11375"/>
      <c r="G11375"/>
      <c r="H11375"/>
      <c r="I11375" s="615"/>
    </row>
    <row r="11376" spans="1:9" ht="15" x14ac:dyDescent="0.25">
      <c r="A11376" s="609" t="str">
        <f t="shared" ref="A11376:A11439" si="178">IF(ISERROR(SEARCH("/",B11376)=6),TRIM(CLEAN(B11376)),IF(SEARCH("/",B11376)=6,IF(LEN(TRIM(CLEAN(B11376)))=7,LEFT(TRIM(CLEAN(B11376)),6)&amp;"00"&amp;RIGHT(TRIM(CLEAN(B11376)),1),LEFT(TRIM(CLEAN(B11376)),6)&amp;"0"&amp;RIGHT(TRIM(CLEAN(B11376)),2)),TRIM(CLEAN(B11376))))</f>
        <v>5057</v>
      </c>
      <c r="B11376">
        <v>5057</v>
      </c>
      <c r="C11376" t="s">
        <v>26115</v>
      </c>
      <c r="D11376" t="s">
        <v>8781</v>
      </c>
      <c r="E11376" s="363" t="s">
        <v>26116</v>
      </c>
      <c r="F11376"/>
      <c r="G11376"/>
      <c r="H11376"/>
      <c r="I11376" s="615"/>
    </row>
    <row r="11377" spans="1:9" ht="15" x14ac:dyDescent="0.25">
      <c r="A11377" s="609" t="str">
        <f t="shared" si="178"/>
        <v>5033</v>
      </c>
      <c r="B11377">
        <v>5033</v>
      </c>
      <c r="C11377" t="s">
        <v>26117</v>
      </c>
      <c r="D11377" t="s">
        <v>8781</v>
      </c>
      <c r="E11377" s="363" t="s">
        <v>26118</v>
      </c>
      <c r="F11377"/>
      <c r="G11377"/>
      <c r="H11377"/>
      <c r="I11377" s="615"/>
    </row>
    <row r="11378" spans="1:9" ht="15" x14ac:dyDescent="0.25">
      <c r="A11378" s="609" t="str">
        <f t="shared" si="178"/>
        <v>5038</v>
      </c>
      <c r="B11378">
        <v>5038</v>
      </c>
      <c r="C11378" t="s">
        <v>26119</v>
      </c>
      <c r="D11378" t="s">
        <v>8781</v>
      </c>
      <c r="E11378" s="363" t="s">
        <v>26120</v>
      </c>
      <c r="F11378"/>
      <c r="G11378"/>
      <c r="H11378"/>
      <c r="I11378" s="615"/>
    </row>
    <row r="11379" spans="1:9" ht="15" x14ac:dyDescent="0.25">
      <c r="A11379" s="609" t="str">
        <f t="shared" si="178"/>
        <v>12372</v>
      </c>
      <c r="B11379">
        <v>12372</v>
      </c>
      <c r="C11379" t="s">
        <v>26121</v>
      </c>
      <c r="D11379" t="s">
        <v>8781</v>
      </c>
      <c r="E11379" s="363" t="s">
        <v>26122</v>
      </c>
      <c r="F11379"/>
      <c r="G11379"/>
      <c r="H11379"/>
      <c r="I11379" s="615"/>
    </row>
    <row r="11380" spans="1:9" ht="15" x14ac:dyDescent="0.25">
      <c r="A11380" s="609" t="str">
        <f t="shared" si="178"/>
        <v>13339</v>
      </c>
      <c r="B11380">
        <v>13339</v>
      </c>
      <c r="C11380" t="s">
        <v>26123</v>
      </c>
      <c r="D11380" t="s">
        <v>8781</v>
      </c>
      <c r="E11380" s="363" t="s">
        <v>26124</v>
      </c>
      <c r="F11380"/>
      <c r="G11380"/>
      <c r="H11380"/>
      <c r="I11380" s="615"/>
    </row>
    <row r="11381" spans="1:9" ht="15" x14ac:dyDescent="0.25">
      <c r="A11381" s="609" t="str">
        <f t="shared" si="178"/>
        <v>12373</v>
      </c>
      <c r="B11381">
        <v>12373</v>
      </c>
      <c r="C11381" t="s">
        <v>26125</v>
      </c>
      <c r="D11381" t="s">
        <v>8781</v>
      </c>
      <c r="E11381" s="363" t="s">
        <v>26126</v>
      </c>
      <c r="F11381"/>
      <c r="G11381"/>
      <c r="H11381"/>
      <c r="I11381" s="615"/>
    </row>
    <row r="11382" spans="1:9" ht="15" x14ac:dyDescent="0.25">
      <c r="A11382" s="609" t="str">
        <f t="shared" si="178"/>
        <v>12388</v>
      </c>
      <c r="B11382">
        <v>12388</v>
      </c>
      <c r="C11382" t="s">
        <v>26127</v>
      </c>
      <c r="D11382" t="s">
        <v>8781</v>
      </c>
      <c r="E11382" s="363" t="s">
        <v>26128</v>
      </c>
      <c r="F11382"/>
      <c r="G11382"/>
      <c r="H11382"/>
      <c r="I11382" s="615"/>
    </row>
    <row r="11383" spans="1:9" ht="15" x14ac:dyDescent="0.25">
      <c r="A11383" s="609" t="str">
        <f t="shared" si="178"/>
        <v>34695</v>
      </c>
      <c r="B11383">
        <v>34695</v>
      </c>
      <c r="C11383" t="s">
        <v>26129</v>
      </c>
      <c r="D11383" t="s">
        <v>8781</v>
      </c>
      <c r="E11383" s="363" t="s">
        <v>26130</v>
      </c>
      <c r="F11383"/>
      <c r="G11383"/>
      <c r="H11383"/>
      <c r="I11383" s="615"/>
    </row>
    <row r="11384" spans="1:9" ht="15" x14ac:dyDescent="0.25">
      <c r="A11384" s="609" t="str">
        <f t="shared" si="178"/>
        <v>34692</v>
      </c>
      <c r="B11384">
        <v>34692</v>
      </c>
      <c r="C11384" t="s">
        <v>26131</v>
      </c>
      <c r="D11384" t="s">
        <v>8781</v>
      </c>
      <c r="E11384" s="363" t="s">
        <v>26132</v>
      </c>
      <c r="F11384"/>
      <c r="G11384"/>
      <c r="H11384"/>
      <c r="I11384" s="615"/>
    </row>
    <row r="11385" spans="1:9" ht="15" x14ac:dyDescent="0.25">
      <c r="A11385" s="609" t="str">
        <f t="shared" si="178"/>
        <v>2731</v>
      </c>
      <c r="B11385">
        <v>2731</v>
      </c>
      <c r="C11385" t="s">
        <v>26133</v>
      </c>
      <c r="D11385" t="s">
        <v>8796</v>
      </c>
      <c r="E11385" s="363" t="s">
        <v>26134</v>
      </c>
      <c r="F11385"/>
      <c r="G11385"/>
      <c r="H11385"/>
      <c r="I11385" s="615"/>
    </row>
    <row r="11386" spans="1:9" ht="15" x14ac:dyDescent="0.25">
      <c r="A11386" s="609" t="str">
        <f t="shared" si="178"/>
        <v>26028</v>
      </c>
      <c r="B11386">
        <v>26028</v>
      </c>
      <c r="C11386" t="s">
        <v>26135</v>
      </c>
      <c r="D11386" t="s">
        <v>9287</v>
      </c>
      <c r="E11386" s="363" t="s">
        <v>26136</v>
      </c>
      <c r="F11386"/>
      <c r="G11386"/>
      <c r="H11386"/>
      <c r="I11386" s="615"/>
    </row>
    <row r="11387" spans="1:9" ht="15" x14ac:dyDescent="0.25">
      <c r="A11387" s="609" t="str">
        <f t="shared" si="178"/>
        <v>11844</v>
      </c>
      <c r="B11387">
        <v>11844</v>
      </c>
      <c r="C11387" t="s">
        <v>26137</v>
      </c>
      <c r="D11387" t="s">
        <v>8796</v>
      </c>
      <c r="E11387" s="363" t="s">
        <v>26138</v>
      </c>
      <c r="F11387"/>
      <c r="G11387"/>
      <c r="H11387"/>
      <c r="I11387" s="615"/>
    </row>
    <row r="11388" spans="1:9" ht="15" x14ac:dyDescent="0.25">
      <c r="A11388" s="609" t="str">
        <f t="shared" si="178"/>
        <v>4465</v>
      </c>
      <c r="B11388">
        <v>4465</v>
      </c>
      <c r="C11388" t="s">
        <v>26139</v>
      </c>
      <c r="D11388" t="s">
        <v>8796</v>
      </c>
      <c r="E11388" s="363" t="s">
        <v>18512</v>
      </c>
      <c r="F11388"/>
      <c r="G11388"/>
      <c r="H11388"/>
      <c r="I11388" s="615"/>
    </row>
    <row r="11389" spans="1:9" ht="15" x14ac:dyDescent="0.25">
      <c r="A11389" s="609" t="str">
        <f t="shared" si="178"/>
        <v>35273</v>
      </c>
      <c r="B11389">
        <v>35273</v>
      </c>
      <c r="C11389" t="s">
        <v>26140</v>
      </c>
      <c r="D11389" t="s">
        <v>8796</v>
      </c>
      <c r="E11389" s="363" t="s">
        <v>9542</v>
      </c>
      <c r="F11389"/>
      <c r="G11389"/>
      <c r="H11389"/>
      <c r="I11389" s="615"/>
    </row>
    <row r="11390" spans="1:9" ht="15" x14ac:dyDescent="0.25">
      <c r="A11390" s="609" t="str">
        <f t="shared" si="178"/>
        <v>4470</v>
      </c>
      <c r="B11390">
        <v>4470</v>
      </c>
      <c r="C11390" t="s">
        <v>26141</v>
      </c>
      <c r="D11390" t="s">
        <v>8796</v>
      </c>
      <c r="E11390" s="363" t="s">
        <v>26142</v>
      </c>
      <c r="F11390"/>
      <c r="G11390"/>
      <c r="H11390"/>
      <c r="I11390" s="615"/>
    </row>
    <row r="11391" spans="1:9" ht="15" x14ac:dyDescent="0.25">
      <c r="A11391" s="609" t="str">
        <f t="shared" si="178"/>
        <v>20208</v>
      </c>
      <c r="B11391">
        <v>20208</v>
      </c>
      <c r="C11391" t="s">
        <v>26143</v>
      </c>
      <c r="D11391" t="s">
        <v>8796</v>
      </c>
      <c r="E11391" s="363" t="s">
        <v>26144</v>
      </c>
      <c r="F11391"/>
      <c r="G11391"/>
      <c r="H11391"/>
      <c r="I11391" s="615"/>
    </row>
    <row r="11392" spans="1:9" ht="15" x14ac:dyDescent="0.25">
      <c r="A11392" s="609" t="str">
        <f t="shared" si="178"/>
        <v>20204</v>
      </c>
      <c r="B11392">
        <v>20204</v>
      </c>
      <c r="C11392" t="s">
        <v>26145</v>
      </c>
      <c r="D11392" t="s">
        <v>8796</v>
      </c>
      <c r="E11392" s="363" t="s">
        <v>19013</v>
      </c>
      <c r="F11392"/>
      <c r="G11392"/>
      <c r="H11392"/>
      <c r="I11392" s="615"/>
    </row>
    <row r="11393" spans="1:9" ht="15" x14ac:dyDescent="0.25">
      <c r="A11393" s="609" t="str">
        <f t="shared" si="178"/>
        <v>4437</v>
      </c>
      <c r="B11393">
        <v>4437</v>
      </c>
      <c r="C11393" t="s">
        <v>26146</v>
      </c>
      <c r="D11393" t="s">
        <v>8796</v>
      </c>
      <c r="E11393" s="363" t="s">
        <v>26147</v>
      </c>
      <c r="F11393"/>
      <c r="G11393"/>
      <c r="H11393"/>
      <c r="I11393" s="615"/>
    </row>
    <row r="11394" spans="1:9" ht="15" x14ac:dyDescent="0.25">
      <c r="A11394" s="609" t="str">
        <f t="shared" si="178"/>
        <v>14580</v>
      </c>
      <c r="B11394">
        <v>14580</v>
      </c>
      <c r="C11394" t="s">
        <v>26148</v>
      </c>
      <c r="D11394" t="s">
        <v>8796</v>
      </c>
      <c r="E11394" s="363" t="s">
        <v>26147</v>
      </c>
      <c r="F11394"/>
      <c r="G11394"/>
      <c r="H11394"/>
      <c r="I11394" s="615"/>
    </row>
    <row r="11395" spans="1:9" ht="15" x14ac:dyDescent="0.25">
      <c r="A11395" s="609" t="str">
        <f t="shared" si="178"/>
        <v>40304</v>
      </c>
      <c r="B11395">
        <v>40304</v>
      </c>
      <c r="C11395" t="s">
        <v>26149</v>
      </c>
      <c r="D11395" t="s">
        <v>8790</v>
      </c>
      <c r="E11395" s="363" t="s">
        <v>26150</v>
      </c>
      <c r="F11395"/>
      <c r="G11395"/>
      <c r="H11395"/>
      <c r="I11395" s="615"/>
    </row>
    <row r="11396" spans="1:9" ht="15" x14ac:dyDescent="0.25">
      <c r="A11396" s="609" t="str">
        <f t="shared" si="178"/>
        <v>5065</v>
      </c>
      <c r="B11396">
        <v>5065</v>
      </c>
      <c r="C11396" t="s">
        <v>26151</v>
      </c>
      <c r="D11396" t="s">
        <v>8790</v>
      </c>
      <c r="E11396" s="363" t="s">
        <v>9054</v>
      </c>
      <c r="F11396"/>
      <c r="G11396"/>
      <c r="H11396"/>
      <c r="I11396" s="615"/>
    </row>
    <row r="11397" spans="1:9" ht="15" x14ac:dyDescent="0.25">
      <c r="A11397" s="609" t="str">
        <f t="shared" si="178"/>
        <v>5072</v>
      </c>
      <c r="B11397">
        <v>5072</v>
      </c>
      <c r="C11397" t="s">
        <v>26152</v>
      </c>
      <c r="D11397" t="s">
        <v>8790</v>
      </c>
      <c r="E11397" s="363" t="s">
        <v>26153</v>
      </c>
      <c r="F11397"/>
      <c r="G11397"/>
      <c r="H11397"/>
      <c r="I11397" s="615"/>
    </row>
    <row r="11398" spans="1:9" ht="15" x14ac:dyDescent="0.25">
      <c r="A11398" s="609" t="str">
        <f t="shared" si="178"/>
        <v>5066</v>
      </c>
      <c r="B11398">
        <v>5066</v>
      </c>
      <c r="C11398" t="s">
        <v>26154</v>
      </c>
      <c r="D11398" t="s">
        <v>8790</v>
      </c>
      <c r="E11398" s="363" t="s">
        <v>11164</v>
      </c>
      <c r="F11398"/>
      <c r="G11398"/>
      <c r="H11398"/>
      <c r="I11398" s="615"/>
    </row>
    <row r="11399" spans="1:9" ht="15" x14ac:dyDescent="0.25">
      <c r="A11399" s="609" t="str">
        <f t="shared" si="178"/>
        <v>5063</v>
      </c>
      <c r="B11399">
        <v>5063</v>
      </c>
      <c r="C11399" t="s">
        <v>26155</v>
      </c>
      <c r="D11399" t="s">
        <v>8790</v>
      </c>
      <c r="E11399" s="363" t="s">
        <v>10206</v>
      </c>
      <c r="F11399"/>
      <c r="G11399"/>
      <c r="H11399"/>
      <c r="I11399" s="615"/>
    </row>
    <row r="11400" spans="1:9" ht="15" x14ac:dyDescent="0.25">
      <c r="A11400" s="609" t="str">
        <f t="shared" si="178"/>
        <v>20247</v>
      </c>
      <c r="B11400">
        <v>20247</v>
      </c>
      <c r="C11400" t="s">
        <v>26156</v>
      </c>
      <c r="D11400" t="s">
        <v>8790</v>
      </c>
      <c r="E11400" s="363" t="s">
        <v>26157</v>
      </c>
      <c r="F11400"/>
      <c r="G11400"/>
      <c r="H11400"/>
      <c r="I11400" s="615"/>
    </row>
    <row r="11401" spans="1:9" ht="15" x14ac:dyDescent="0.25">
      <c r="A11401" s="609" t="str">
        <f t="shared" si="178"/>
        <v>5074</v>
      </c>
      <c r="B11401">
        <v>5074</v>
      </c>
      <c r="C11401" t="s">
        <v>26158</v>
      </c>
      <c r="D11401" t="s">
        <v>8790</v>
      </c>
      <c r="E11401" s="363" t="s">
        <v>14572</v>
      </c>
      <c r="F11401"/>
      <c r="G11401"/>
      <c r="H11401"/>
      <c r="I11401" s="615"/>
    </row>
    <row r="11402" spans="1:9" ht="15" x14ac:dyDescent="0.25">
      <c r="A11402" s="609" t="str">
        <f t="shared" si="178"/>
        <v>5067</v>
      </c>
      <c r="B11402">
        <v>5067</v>
      </c>
      <c r="C11402" t="s">
        <v>26159</v>
      </c>
      <c r="D11402" t="s">
        <v>8790</v>
      </c>
      <c r="E11402" s="363" t="s">
        <v>8864</v>
      </c>
      <c r="F11402"/>
      <c r="G11402"/>
      <c r="H11402"/>
      <c r="I11402" s="615"/>
    </row>
    <row r="11403" spans="1:9" ht="15" x14ac:dyDescent="0.25">
      <c r="A11403" s="609" t="str">
        <f t="shared" si="178"/>
        <v>5078</v>
      </c>
      <c r="B11403">
        <v>5078</v>
      </c>
      <c r="C11403" t="s">
        <v>26160</v>
      </c>
      <c r="D11403" t="s">
        <v>8790</v>
      </c>
      <c r="E11403" s="363" t="s">
        <v>10323</v>
      </c>
      <c r="F11403"/>
      <c r="G11403"/>
      <c r="H11403"/>
      <c r="I11403" s="615"/>
    </row>
    <row r="11404" spans="1:9" ht="15" x14ac:dyDescent="0.25">
      <c r="A11404" s="609" t="str">
        <f t="shared" si="178"/>
        <v>5068</v>
      </c>
      <c r="B11404">
        <v>5068</v>
      </c>
      <c r="C11404" t="s">
        <v>26161</v>
      </c>
      <c r="D11404" t="s">
        <v>8790</v>
      </c>
      <c r="E11404" s="363" t="s">
        <v>19081</v>
      </c>
      <c r="F11404"/>
      <c r="G11404"/>
      <c r="H11404"/>
      <c r="I11404" s="615"/>
    </row>
    <row r="11405" spans="1:9" ht="15" x14ac:dyDescent="0.25">
      <c r="A11405" s="609" t="str">
        <f t="shared" si="178"/>
        <v>5073</v>
      </c>
      <c r="B11405">
        <v>5073</v>
      </c>
      <c r="C11405" t="s">
        <v>26162</v>
      </c>
      <c r="D11405" t="s">
        <v>8790</v>
      </c>
      <c r="E11405" s="363" t="s">
        <v>17405</v>
      </c>
      <c r="F11405"/>
      <c r="G11405"/>
      <c r="H11405"/>
      <c r="I11405" s="615"/>
    </row>
    <row r="11406" spans="1:9" ht="15" x14ac:dyDescent="0.25">
      <c r="A11406" s="609" t="str">
        <f t="shared" si="178"/>
        <v>5069</v>
      </c>
      <c r="B11406">
        <v>5069</v>
      </c>
      <c r="C11406" t="s">
        <v>26163</v>
      </c>
      <c r="D11406" t="s">
        <v>8790</v>
      </c>
      <c r="E11406" s="363" t="s">
        <v>17405</v>
      </c>
      <c r="F11406"/>
      <c r="G11406"/>
      <c r="H11406"/>
      <c r="I11406" s="615"/>
    </row>
    <row r="11407" spans="1:9" ht="15" x14ac:dyDescent="0.25">
      <c r="A11407" s="609" t="str">
        <f t="shared" si="178"/>
        <v>5070</v>
      </c>
      <c r="B11407">
        <v>5070</v>
      </c>
      <c r="C11407" t="s">
        <v>26164</v>
      </c>
      <c r="D11407" t="s">
        <v>8790</v>
      </c>
      <c r="E11407" s="363" t="s">
        <v>9525</v>
      </c>
      <c r="F11407"/>
      <c r="G11407"/>
      <c r="H11407"/>
      <c r="I11407" s="615"/>
    </row>
    <row r="11408" spans="1:9" ht="15" x14ac:dyDescent="0.25">
      <c r="A11408" s="609" t="str">
        <f t="shared" si="178"/>
        <v>5071</v>
      </c>
      <c r="B11408">
        <v>5071</v>
      </c>
      <c r="C11408" t="s">
        <v>26165</v>
      </c>
      <c r="D11408" t="s">
        <v>8790</v>
      </c>
      <c r="E11408" s="363" t="s">
        <v>19081</v>
      </c>
      <c r="F11408"/>
      <c r="G11408"/>
      <c r="H11408"/>
      <c r="I11408" s="615"/>
    </row>
    <row r="11409" spans="1:9" ht="15" x14ac:dyDescent="0.25">
      <c r="A11409" s="609" t="str">
        <f t="shared" si="178"/>
        <v>5061</v>
      </c>
      <c r="B11409">
        <v>5061</v>
      </c>
      <c r="C11409" t="s">
        <v>26166</v>
      </c>
      <c r="D11409" t="s">
        <v>8790</v>
      </c>
      <c r="E11409" s="363" t="s">
        <v>15064</v>
      </c>
      <c r="F11409"/>
      <c r="G11409"/>
      <c r="H11409"/>
      <c r="I11409" s="615"/>
    </row>
    <row r="11410" spans="1:9" ht="15" x14ac:dyDescent="0.25">
      <c r="A11410" s="609" t="str">
        <f t="shared" si="178"/>
        <v>5075</v>
      </c>
      <c r="B11410">
        <v>5075</v>
      </c>
      <c r="C11410" t="s">
        <v>26167</v>
      </c>
      <c r="D11410" t="s">
        <v>8790</v>
      </c>
      <c r="E11410" s="363" t="s">
        <v>19081</v>
      </c>
      <c r="F11410"/>
      <c r="G11410"/>
      <c r="H11410"/>
      <c r="I11410" s="615"/>
    </row>
    <row r="11411" spans="1:9" ht="15" x14ac:dyDescent="0.25">
      <c r="A11411" s="609" t="str">
        <f t="shared" si="178"/>
        <v>39027</v>
      </c>
      <c r="B11411">
        <v>39027</v>
      </c>
      <c r="C11411" t="s">
        <v>26168</v>
      </c>
      <c r="D11411" t="s">
        <v>8790</v>
      </c>
      <c r="E11411" s="363" t="s">
        <v>9241</v>
      </c>
      <c r="F11411"/>
      <c r="G11411"/>
      <c r="H11411"/>
      <c r="I11411" s="615"/>
    </row>
    <row r="11412" spans="1:9" ht="15" x14ac:dyDescent="0.25">
      <c r="A11412" s="609" t="str">
        <f t="shared" si="178"/>
        <v>5062</v>
      </c>
      <c r="B11412">
        <v>5062</v>
      </c>
      <c r="C11412" t="s">
        <v>26169</v>
      </c>
      <c r="D11412" t="s">
        <v>8790</v>
      </c>
      <c r="E11412" s="363" t="s">
        <v>13656</v>
      </c>
      <c r="F11412"/>
      <c r="G11412"/>
      <c r="H11412"/>
      <c r="I11412" s="615"/>
    </row>
    <row r="11413" spans="1:9" ht="15" x14ac:dyDescent="0.25">
      <c r="A11413" s="609" t="str">
        <f t="shared" si="178"/>
        <v>40568</v>
      </c>
      <c r="B11413">
        <v>40568</v>
      </c>
      <c r="C11413" t="s">
        <v>26170</v>
      </c>
      <c r="D11413" t="s">
        <v>8790</v>
      </c>
      <c r="E11413" s="363" t="s">
        <v>18196</v>
      </c>
      <c r="F11413"/>
      <c r="G11413"/>
      <c r="H11413"/>
      <c r="I11413" s="615"/>
    </row>
    <row r="11414" spans="1:9" ht="15" x14ac:dyDescent="0.25">
      <c r="A11414" s="609" t="str">
        <f t="shared" si="178"/>
        <v>39026</v>
      </c>
      <c r="B11414">
        <v>39026</v>
      </c>
      <c r="C11414" t="s">
        <v>26171</v>
      </c>
      <c r="D11414" t="s">
        <v>8790</v>
      </c>
      <c r="E11414" s="363" t="s">
        <v>17900</v>
      </c>
      <c r="F11414"/>
      <c r="G11414"/>
      <c r="H11414"/>
      <c r="I11414" s="615"/>
    </row>
    <row r="11415" spans="1:9" ht="15" x14ac:dyDescent="0.25">
      <c r="A11415" s="609" t="str">
        <f t="shared" si="178"/>
        <v>42431</v>
      </c>
      <c r="B11415">
        <v>42431</v>
      </c>
      <c r="C11415" t="s">
        <v>26172</v>
      </c>
      <c r="D11415" t="s">
        <v>8781</v>
      </c>
      <c r="E11415" s="363" t="s">
        <v>26173</v>
      </c>
      <c r="F11415"/>
      <c r="G11415"/>
      <c r="H11415"/>
      <c r="I11415" s="615"/>
    </row>
    <row r="11416" spans="1:9" ht="15" x14ac:dyDescent="0.25">
      <c r="A11416" s="609" t="str">
        <f t="shared" si="178"/>
        <v>11149</v>
      </c>
      <c r="B11416">
        <v>11149</v>
      </c>
      <c r="C11416" t="s">
        <v>26174</v>
      </c>
      <c r="D11416" t="s">
        <v>8787</v>
      </c>
      <c r="E11416" s="363" t="s">
        <v>26175</v>
      </c>
      <c r="F11416"/>
      <c r="G11416"/>
      <c r="H11416"/>
      <c r="I11416" s="615"/>
    </row>
    <row r="11417" spans="1:9" ht="15" x14ac:dyDescent="0.25">
      <c r="A11417" s="609" t="str">
        <f t="shared" si="178"/>
        <v>511</v>
      </c>
      <c r="B11417">
        <v>511</v>
      </c>
      <c r="C11417" t="s">
        <v>26176</v>
      </c>
      <c r="D11417" t="s">
        <v>8777</v>
      </c>
      <c r="E11417" s="363" t="s">
        <v>17064</v>
      </c>
      <c r="F11417"/>
      <c r="G11417"/>
      <c r="H11417"/>
      <c r="I11417" s="615"/>
    </row>
    <row r="11418" spans="1:9" ht="15" x14ac:dyDescent="0.25">
      <c r="A11418" s="609" t="str">
        <f t="shared" si="178"/>
        <v>37540</v>
      </c>
      <c r="B11418">
        <v>37540</v>
      </c>
      <c r="C11418" t="s">
        <v>26177</v>
      </c>
      <c r="D11418" t="s">
        <v>8781</v>
      </c>
      <c r="E11418" s="363" t="s">
        <v>26178</v>
      </c>
      <c r="F11418"/>
      <c r="G11418"/>
      <c r="H11418"/>
      <c r="I11418" s="615"/>
    </row>
    <row r="11419" spans="1:9" ht="15" x14ac:dyDescent="0.25">
      <c r="A11419" s="609" t="str">
        <f t="shared" si="178"/>
        <v>37548</v>
      </c>
      <c r="B11419">
        <v>37548</v>
      </c>
      <c r="C11419" t="s">
        <v>26179</v>
      </c>
      <c r="D11419" t="s">
        <v>8781</v>
      </c>
      <c r="E11419" s="363" t="s">
        <v>26180</v>
      </c>
      <c r="F11419"/>
      <c r="G11419"/>
      <c r="H11419"/>
      <c r="I11419" s="615"/>
    </row>
    <row r="11420" spans="1:9" ht="15" x14ac:dyDescent="0.25">
      <c r="A11420" s="609" t="str">
        <f t="shared" si="178"/>
        <v>39828</v>
      </c>
      <c r="B11420">
        <v>39828</v>
      </c>
      <c r="C11420" t="s">
        <v>26181</v>
      </c>
      <c r="D11420" t="s">
        <v>8781</v>
      </c>
      <c r="E11420" s="363" t="s">
        <v>26182</v>
      </c>
      <c r="F11420"/>
      <c r="G11420"/>
      <c r="H11420"/>
      <c r="I11420" s="615"/>
    </row>
    <row r="11421" spans="1:9" ht="15" x14ac:dyDescent="0.25">
      <c r="A11421" s="609" t="str">
        <f t="shared" si="178"/>
        <v>12273</v>
      </c>
      <c r="B11421">
        <v>12273</v>
      </c>
      <c r="C11421" t="s">
        <v>26183</v>
      </c>
      <c r="D11421" t="s">
        <v>8781</v>
      </c>
      <c r="E11421" s="363" t="s">
        <v>26184</v>
      </c>
      <c r="F11421"/>
      <c r="G11421"/>
      <c r="H11421"/>
      <c r="I11421" s="615"/>
    </row>
    <row r="11422" spans="1:9" ht="15" x14ac:dyDescent="0.25">
      <c r="A11422" s="609" t="str">
        <f t="shared" si="178"/>
        <v>38392</v>
      </c>
      <c r="B11422">
        <v>38392</v>
      </c>
      <c r="C11422" t="s">
        <v>26185</v>
      </c>
      <c r="D11422" t="s">
        <v>8781</v>
      </c>
      <c r="E11422" s="363" t="s">
        <v>22397</v>
      </c>
      <c r="F11422"/>
      <c r="G11422"/>
      <c r="H11422"/>
      <c r="I11422" s="615"/>
    </row>
    <row r="11423" spans="1:9" ht="15" x14ac:dyDescent="0.25">
      <c r="A11423" s="609" t="str">
        <f t="shared" si="178"/>
        <v>11735</v>
      </c>
      <c r="B11423">
        <v>11735</v>
      </c>
      <c r="C11423" t="s">
        <v>26186</v>
      </c>
      <c r="D11423" t="s">
        <v>8781</v>
      </c>
      <c r="E11423" s="363" t="s">
        <v>8955</v>
      </c>
      <c r="F11423"/>
      <c r="G11423"/>
      <c r="H11423"/>
      <c r="I11423" s="615"/>
    </row>
    <row r="11424" spans="1:9" ht="15" x14ac:dyDescent="0.25">
      <c r="A11424" s="609" t="str">
        <f t="shared" si="178"/>
        <v>11737</v>
      </c>
      <c r="B11424">
        <v>11737</v>
      </c>
      <c r="C11424" t="s">
        <v>26187</v>
      </c>
      <c r="D11424" t="s">
        <v>8781</v>
      </c>
      <c r="E11424" s="363" t="s">
        <v>10252</v>
      </c>
      <c r="F11424"/>
      <c r="G11424"/>
      <c r="H11424"/>
      <c r="I11424" s="615"/>
    </row>
    <row r="11425" spans="1:9" ht="15" x14ac:dyDescent="0.25">
      <c r="A11425" s="609" t="str">
        <f t="shared" si="178"/>
        <v>11738</v>
      </c>
      <c r="B11425">
        <v>11738</v>
      </c>
      <c r="C11425" t="s">
        <v>26188</v>
      </c>
      <c r="D11425" t="s">
        <v>8781</v>
      </c>
      <c r="E11425" s="363" t="s">
        <v>10337</v>
      </c>
      <c r="F11425"/>
      <c r="G11425"/>
      <c r="H11425"/>
      <c r="I11425" s="615"/>
    </row>
    <row r="11426" spans="1:9" ht="15" x14ac:dyDescent="0.25">
      <c r="A11426" s="609" t="str">
        <f t="shared" si="178"/>
        <v>36143</v>
      </c>
      <c r="B11426">
        <v>36143</v>
      </c>
      <c r="C11426" t="s">
        <v>26189</v>
      </c>
      <c r="D11426" t="s">
        <v>8781</v>
      </c>
      <c r="E11426" s="363" t="s">
        <v>9501</v>
      </c>
      <c r="F11426"/>
      <c r="G11426"/>
      <c r="H11426"/>
      <c r="I11426" s="615"/>
    </row>
    <row r="11427" spans="1:9" ht="15" x14ac:dyDescent="0.25">
      <c r="A11427" s="609" t="str">
        <f t="shared" si="178"/>
        <v>36142</v>
      </c>
      <c r="B11427">
        <v>36142</v>
      </c>
      <c r="C11427" t="s">
        <v>26190</v>
      </c>
      <c r="D11427" t="s">
        <v>8781</v>
      </c>
      <c r="E11427" s="363" t="s">
        <v>10033</v>
      </c>
      <c r="F11427"/>
      <c r="G11427"/>
      <c r="H11427"/>
      <c r="I11427" s="615"/>
    </row>
    <row r="11428" spans="1:9" ht="15" x14ac:dyDescent="0.25">
      <c r="A11428" s="609" t="str">
        <f t="shared" si="178"/>
        <v>36146</v>
      </c>
      <c r="B11428">
        <v>36146</v>
      </c>
      <c r="C11428" t="s">
        <v>26191</v>
      </c>
      <c r="D11428" t="s">
        <v>8781</v>
      </c>
      <c r="E11428" s="363" t="s">
        <v>26192</v>
      </c>
      <c r="F11428"/>
      <c r="G11428"/>
      <c r="H11428"/>
      <c r="I11428" s="615"/>
    </row>
    <row r="11429" spans="1:9" ht="15" x14ac:dyDescent="0.25">
      <c r="A11429" s="609" t="str">
        <f t="shared" si="178"/>
        <v>39015</v>
      </c>
      <c r="B11429">
        <v>39015</v>
      </c>
      <c r="C11429" t="s">
        <v>26193</v>
      </c>
      <c r="D11429" t="s">
        <v>8781</v>
      </c>
      <c r="E11429" s="363" t="s">
        <v>9632</v>
      </c>
      <c r="F11429"/>
      <c r="G11429"/>
      <c r="H11429"/>
      <c r="I11429" s="615"/>
    </row>
    <row r="11430" spans="1:9" ht="15" x14ac:dyDescent="0.25">
      <c r="A11430" s="609" t="str">
        <f t="shared" si="178"/>
        <v>38377</v>
      </c>
      <c r="B11430">
        <v>38377</v>
      </c>
      <c r="C11430" t="s">
        <v>26194</v>
      </c>
      <c r="D11430" t="s">
        <v>8781</v>
      </c>
      <c r="E11430" s="363" t="s">
        <v>26195</v>
      </c>
      <c r="F11430"/>
      <c r="G11430"/>
      <c r="H11430"/>
      <c r="I11430" s="615"/>
    </row>
    <row r="11431" spans="1:9" ht="15" x14ac:dyDescent="0.25">
      <c r="A11431" s="609" t="str">
        <f t="shared" si="178"/>
        <v>38376</v>
      </c>
      <c r="B11431">
        <v>38376</v>
      </c>
      <c r="C11431" t="s">
        <v>26196</v>
      </c>
      <c r="D11431" t="s">
        <v>8781</v>
      </c>
      <c r="E11431" s="363" t="s">
        <v>10312</v>
      </c>
      <c r="F11431"/>
      <c r="G11431"/>
      <c r="H11431"/>
      <c r="I11431" s="615"/>
    </row>
    <row r="11432" spans="1:9" ht="15" x14ac:dyDescent="0.25">
      <c r="A11432" s="609" t="str">
        <f t="shared" si="178"/>
        <v>38116</v>
      </c>
      <c r="B11432">
        <v>38116</v>
      </c>
      <c r="C11432" t="s">
        <v>26197</v>
      </c>
      <c r="D11432" t="s">
        <v>8781</v>
      </c>
      <c r="E11432" s="363" t="s">
        <v>8827</v>
      </c>
      <c r="F11432"/>
      <c r="G11432"/>
      <c r="H11432"/>
      <c r="I11432" s="615"/>
    </row>
    <row r="11433" spans="1:9" ht="15" x14ac:dyDescent="0.25">
      <c r="A11433" s="609" t="str">
        <f t="shared" si="178"/>
        <v>38066</v>
      </c>
      <c r="B11433">
        <v>38066</v>
      </c>
      <c r="C11433" t="s">
        <v>26198</v>
      </c>
      <c r="D11433" t="s">
        <v>8781</v>
      </c>
      <c r="E11433" s="363" t="s">
        <v>14239</v>
      </c>
      <c r="F11433"/>
      <c r="G11433"/>
      <c r="H11433"/>
      <c r="I11433" s="615"/>
    </row>
    <row r="11434" spans="1:9" ht="15" x14ac:dyDescent="0.25">
      <c r="A11434" s="609" t="str">
        <f t="shared" si="178"/>
        <v>38117</v>
      </c>
      <c r="B11434">
        <v>38117</v>
      </c>
      <c r="C11434" t="s">
        <v>26199</v>
      </c>
      <c r="D11434" t="s">
        <v>8781</v>
      </c>
      <c r="E11434" s="363" t="s">
        <v>9362</v>
      </c>
      <c r="F11434"/>
      <c r="G11434"/>
      <c r="H11434"/>
      <c r="I11434" s="615"/>
    </row>
    <row r="11435" spans="1:9" ht="15" x14ac:dyDescent="0.25">
      <c r="A11435" s="609" t="str">
        <f t="shared" si="178"/>
        <v>38067</v>
      </c>
      <c r="B11435">
        <v>38067</v>
      </c>
      <c r="C11435" t="s">
        <v>26200</v>
      </c>
      <c r="D11435" t="s">
        <v>8781</v>
      </c>
      <c r="E11435" s="363" t="s">
        <v>9459</v>
      </c>
      <c r="F11435"/>
      <c r="G11435"/>
      <c r="H11435"/>
      <c r="I11435" s="615"/>
    </row>
    <row r="11436" spans="1:9" ht="15" x14ac:dyDescent="0.25">
      <c r="A11436" s="609" t="str">
        <f t="shared" si="178"/>
        <v>11522</v>
      </c>
      <c r="B11436">
        <v>11522</v>
      </c>
      <c r="C11436" t="s">
        <v>26201</v>
      </c>
      <c r="D11436" t="s">
        <v>8781</v>
      </c>
      <c r="E11436" s="363" t="s">
        <v>11501</v>
      </c>
      <c r="F11436"/>
      <c r="G11436"/>
      <c r="H11436"/>
      <c r="I11436" s="615"/>
    </row>
    <row r="11437" spans="1:9" ht="15" x14ac:dyDescent="0.25">
      <c r="A11437" s="609" t="str">
        <f t="shared" si="178"/>
        <v>43600</v>
      </c>
      <c r="B11437">
        <v>43600</v>
      </c>
      <c r="C11437" t="s">
        <v>26202</v>
      </c>
      <c r="D11437" t="s">
        <v>8781</v>
      </c>
      <c r="E11437" s="363" t="s">
        <v>26203</v>
      </c>
      <c r="F11437"/>
      <c r="G11437"/>
      <c r="H11437"/>
      <c r="I11437" s="615"/>
    </row>
    <row r="11438" spans="1:9" ht="15" x14ac:dyDescent="0.25">
      <c r="A11438" s="609" t="str">
        <f t="shared" si="178"/>
        <v>5080</v>
      </c>
      <c r="B11438">
        <v>5080</v>
      </c>
      <c r="C11438" t="s">
        <v>26204</v>
      </c>
      <c r="D11438" t="s">
        <v>8781</v>
      </c>
      <c r="E11438" s="363" t="s">
        <v>9767</v>
      </c>
      <c r="F11438"/>
      <c r="G11438"/>
      <c r="H11438"/>
      <c r="I11438" s="615"/>
    </row>
    <row r="11439" spans="1:9" ht="15" x14ac:dyDescent="0.25">
      <c r="A11439" s="609" t="str">
        <f t="shared" si="178"/>
        <v>38168</v>
      </c>
      <c r="B11439">
        <v>38168</v>
      </c>
      <c r="C11439" t="s">
        <v>26205</v>
      </c>
      <c r="D11439" t="s">
        <v>8781</v>
      </c>
      <c r="E11439" s="363" t="s">
        <v>26206</v>
      </c>
      <c r="F11439"/>
      <c r="G11439"/>
      <c r="H11439"/>
      <c r="I11439" s="615"/>
    </row>
    <row r="11440" spans="1:9" ht="15" x14ac:dyDescent="0.25">
      <c r="A11440" s="609" t="str">
        <f t="shared" ref="A11440:A11503" si="179">IF(ISERROR(SEARCH("/",B11440)=6),TRIM(CLEAN(B11440)),IF(SEARCH("/",B11440)=6,IF(LEN(TRIM(CLEAN(B11440)))=7,LEFT(TRIM(CLEAN(B11440)),6)&amp;"00"&amp;RIGHT(TRIM(CLEAN(B11440)),1),LEFT(TRIM(CLEAN(B11440)),6)&amp;"0"&amp;RIGHT(TRIM(CLEAN(B11440)),2)),TRIM(CLEAN(B11440))))</f>
        <v>43601</v>
      </c>
      <c r="B11440">
        <v>43601</v>
      </c>
      <c r="C11440" t="s">
        <v>26207</v>
      </c>
      <c r="D11440" t="s">
        <v>8781</v>
      </c>
      <c r="E11440" s="363" t="s">
        <v>26208</v>
      </c>
      <c r="F11440"/>
      <c r="G11440"/>
      <c r="H11440"/>
      <c r="I11440" s="615"/>
    </row>
    <row r="11441" spans="1:9" ht="15" x14ac:dyDescent="0.25">
      <c r="A11441" s="609" t="str">
        <f t="shared" si="179"/>
        <v>13393</v>
      </c>
      <c r="B11441">
        <v>13393</v>
      </c>
      <c r="C11441" t="s">
        <v>26209</v>
      </c>
      <c r="D11441" t="s">
        <v>8781</v>
      </c>
      <c r="E11441" s="363" t="s">
        <v>26210</v>
      </c>
      <c r="F11441"/>
      <c r="G11441"/>
      <c r="H11441"/>
      <c r="I11441" s="615"/>
    </row>
    <row r="11442" spans="1:9" ht="15" x14ac:dyDescent="0.25">
      <c r="A11442" s="609" t="str">
        <f t="shared" si="179"/>
        <v>13395</v>
      </c>
      <c r="B11442">
        <v>13395</v>
      </c>
      <c r="C11442" t="s">
        <v>26211</v>
      </c>
      <c r="D11442" t="s">
        <v>8781</v>
      </c>
      <c r="E11442" s="363" t="s">
        <v>26212</v>
      </c>
      <c r="F11442"/>
      <c r="G11442"/>
      <c r="H11442"/>
      <c r="I11442" s="615"/>
    </row>
    <row r="11443" spans="1:9" ht="15" x14ac:dyDescent="0.25">
      <c r="A11443" s="609" t="str">
        <f t="shared" si="179"/>
        <v>12039</v>
      </c>
      <c r="B11443">
        <v>12039</v>
      </c>
      <c r="C11443" t="s">
        <v>26213</v>
      </c>
      <c r="D11443" t="s">
        <v>8781</v>
      </c>
      <c r="E11443" s="363" t="s">
        <v>26214</v>
      </c>
      <c r="F11443"/>
      <c r="G11443"/>
      <c r="H11443"/>
      <c r="I11443" s="615"/>
    </row>
    <row r="11444" spans="1:9" ht="15" x14ac:dyDescent="0.25">
      <c r="A11444" s="609" t="str">
        <f t="shared" si="179"/>
        <v>13396</v>
      </c>
      <c r="B11444">
        <v>13396</v>
      </c>
      <c r="C11444" t="s">
        <v>26215</v>
      </c>
      <c r="D11444" t="s">
        <v>8781</v>
      </c>
      <c r="E11444" s="363" t="s">
        <v>26216</v>
      </c>
      <c r="F11444"/>
      <c r="G11444"/>
      <c r="H11444"/>
      <c r="I11444" s="615"/>
    </row>
    <row r="11445" spans="1:9" ht="15" x14ac:dyDescent="0.25">
      <c r="A11445" s="609" t="str">
        <f t="shared" si="179"/>
        <v>12041</v>
      </c>
      <c r="B11445">
        <v>12041</v>
      </c>
      <c r="C11445" t="s">
        <v>26217</v>
      </c>
      <c r="D11445" t="s">
        <v>8781</v>
      </c>
      <c r="E11445" s="363" t="s">
        <v>26218</v>
      </c>
      <c r="F11445"/>
      <c r="G11445"/>
      <c r="H11445"/>
      <c r="I11445" s="615"/>
    </row>
    <row r="11446" spans="1:9" ht="15" x14ac:dyDescent="0.25">
      <c r="A11446" s="609" t="str">
        <f t="shared" si="179"/>
        <v>12043</v>
      </c>
      <c r="B11446">
        <v>12043</v>
      </c>
      <c r="C11446" t="s">
        <v>26219</v>
      </c>
      <c r="D11446" t="s">
        <v>8781</v>
      </c>
      <c r="E11446" s="363" t="s">
        <v>26220</v>
      </c>
      <c r="F11446"/>
      <c r="G11446"/>
      <c r="H11446"/>
      <c r="I11446" s="615"/>
    </row>
    <row r="11447" spans="1:9" ht="15" x14ac:dyDescent="0.25">
      <c r="A11447" s="609" t="str">
        <f t="shared" si="179"/>
        <v>39762</v>
      </c>
      <c r="B11447">
        <v>39762</v>
      </c>
      <c r="C11447" t="s">
        <v>26221</v>
      </c>
      <c r="D11447" t="s">
        <v>8781</v>
      </c>
      <c r="E11447" s="363" t="s">
        <v>26222</v>
      </c>
      <c r="F11447"/>
      <c r="G11447"/>
      <c r="H11447"/>
      <c r="I11447" s="615"/>
    </row>
    <row r="11448" spans="1:9" ht="15" x14ac:dyDescent="0.25">
      <c r="A11448" s="609" t="str">
        <f t="shared" si="179"/>
        <v>12042</v>
      </c>
      <c r="B11448">
        <v>12042</v>
      </c>
      <c r="C11448" t="s">
        <v>26223</v>
      </c>
      <c r="D11448" t="s">
        <v>8781</v>
      </c>
      <c r="E11448" s="363" t="s">
        <v>26224</v>
      </c>
      <c r="F11448"/>
      <c r="G11448"/>
      <c r="H11448"/>
      <c r="I11448" s="615"/>
    </row>
    <row r="11449" spans="1:9" ht="15" x14ac:dyDescent="0.25">
      <c r="A11449" s="609" t="str">
        <f t="shared" si="179"/>
        <v>39763</v>
      </c>
      <c r="B11449">
        <v>39763</v>
      </c>
      <c r="C11449" t="s">
        <v>26225</v>
      </c>
      <c r="D11449" t="s">
        <v>8781</v>
      </c>
      <c r="E11449" s="363" t="s">
        <v>26226</v>
      </c>
      <c r="F11449"/>
      <c r="G11449"/>
      <c r="H11449"/>
      <c r="I11449" s="615"/>
    </row>
    <row r="11450" spans="1:9" ht="15" x14ac:dyDescent="0.25">
      <c r="A11450" s="609" t="str">
        <f t="shared" si="179"/>
        <v>39760</v>
      </c>
      <c r="B11450">
        <v>39760</v>
      </c>
      <c r="C11450" t="s">
        <v>26227</v>
      </c>
      <c r="D11450" t="s">
        <v>8781</v>
      </c>
      <c r="E11450" s="363" t="s">
        <v>26228</v>
      </c>
      <c r="F11450"/>
      <c r="G11450"/>
      <c r="H11450"/>
      <c r="I11450" s="615"/>
    </row>
    <row r="11451" spans="1:9" ht="15" x14ac:dyDescent="0.25">
      <c r="A11451" s="609" t="str">
        <f t="shared" si="179"/>
        <v>39756</v>
      </c>
      <c r="B11451">
        <v>39756</v>
      </c>
      <c r="C11451" t="s">
        <v>26229</v>
      </c>
      <c r="D11451" t="s">
        <v>8781</v>
      </c>
      <c r="E11451" s="363" t="s">
        <v>26230</v>
      </c>
      <c r="F11451"/>
      <c r="G11451"/>
      <c r="H11451"/>
      <c r="I11451" s="615"/>
    </row>
    <row r="11452" spans="1:9" ht="15" x14ac:dyDescent="0.25">
      <c r="A11452" s="609" t="str">
        <f t="shared" si="179"/>
        <v>12038</v>
      </c>
      <c r="B11452">
        <v>12038</v>
      </c>
      <c r="C11452" t="s">
        <v>26231</v>
      </c>
      <c r="D11452" t="s">
        <v>8781</v>
      </c>
      <c r="E11452" s="363" t="s">
        <v>26232</v>
      </c>
      <c r="F11452"/>
      <c r="G11452"/>
      <c r="H11452"/>
      <c r="I11452" s="615"/>
    </row>
    <row r="11453" spans="1:9" ht="15" x14ac:dyDescent="0.25">
      <c r="A11453" s="609" t="str">
        <f t="shared" si="179"/>
        <v>39757</v>
      </c>
      <c r="B11453">
        <v>39757</v>
      </c>
      <c r="C11453" t="s">
        <v>26233</v>
      </c>
      <c r="D11453" t="s">
        <v>8781</v>
      </c>
      <c r="E11453" s="363" t="s">
        <v>26234</v>
      </c>
      <c r="F11453"/>
      <c r="G11453"/>
      <c r="H11453"/>
      <c r="I11453" s="615"/>
    </row>
    <row r="11454" spans="1:9" ht="15" x14ac:dyDescent="0.25">
      <c r="A11454" s="609" t="str">
        <f t="shared" si="179"/>
        <v>39758</v>
      </c>
      <c r="B11454">
        <v>39758</v>
      </c>
      <c r="C11454" t="s">
        <v>26235</v>
      </c>
      <c r="D11454" t="s">
        <v>8781</v>
      </c>
      <c r="E11454" s="363" t="s">
        <v>26236</v>
      </c>
      <c r="F11454"/>
      <c r="G11454"/>
      <c r="H11454"/>
      <c r="I11454" s="615"/>
    </row>
    <row r="11455" spans="1:9" ht="15" x14ac:dyDescent="0.25">
      <c r="A11455" s="609" t="str">
        <f t="shared" si="179"/>
        <v>39759</v>
      </c>
      <c r="B11455">
        <v>39759</v>
      </c>
      <c r="C11455" t="s">
        <v>26237</v>
      </c>
      <c r="D11455" t="s">
        <v>8781</v>
      </c>
      <c r="E11455" s="363" t="s">
        <v>26238</v>
      </c>
      <c r="F11455"/>
      <c r="G11455"/>
      <c r="H11455"/>
      <c r="I11455" s="615"/>
    </row>
    <row r="11456" spans="1:9" ht="15" x14ac:dyDescent="0.25">
      <c r="A11456" s="609" t="str">
        <f t="shared" si="179"/>
        <v>39761</v>
      </c>
      <c r="B11456">
        <v>39761</v>
      </c>
      <c r="C11456" t="s">
        <v>26239</v>
      </c>
      <c r="D11456" t="s">
        <v>8781</v>
      </c>
      <c r="E11456" s="363" t="s">
        <v>26240</v>
      </c>
      <c r="F11456"/>
      <c r="G11456"/>
      <c r="H11456"/>
      <c r="I11456" s="615"/>
    </row>
    <row r="11457" spans="1:9" ht="15" x14ac:dyDescent="0.25">
      <c r="A11457" s="609" t="str">
        <f t="shared" si="179"/>
        <v>39805</v>
      </c>
      <c r="B11457">
        <v>39805</v>
      </c>
      <c r="C11457" t="s">
        <v>26241</v>
      </c>
      <c r="D11457" t="s">
        <v>8781</v>
      </c>
      <c r="E11457" s="363" t="s">
        <v>19536</v>
      </c>
      <c r="F11457"/>
      <c r="G11457"/>
      <c r="H11457"/>
      <c r="I11457" s="615"/>
    </row>
    <row r="11458" spans="1:9" ht="15" x14ac:dyDescent="0.25">
      <c r="A11458" s="609" t="str">
        <f t="shared" si="179"/>
        <v>39806</v>
      </c>
      <c r="B11458">
        <v>39806</v>
      </c>
      <c r="C11458" t="s">
        <v>26242</v>
      </c>
      <c r="D11458" t="s">
        <v>8781</v>
      </c>
      <c r="E11458" s="363" t="s">
        <v>26243</v>
      </c>
      <c r="F11458"/>
      <c r="G11458"/>
      <c r="H11458"/>
      <c r="I11458" s="615"/>
    </row>
    <row r="11459" spans="1:9" ht="15" x14ac:dyDescent="0.25">
      <c r="A11459" s="609" t="str">
        <f t="shared" si="179"/>
        <v>39807</v>
      </c>
      <c r="B11459">
        <v>39807</v>
      </c>
      <c r="C11459" t="s">
        <v>26244</v>
      </c>
      <c r="D11459" t="s">
        <v>8781</v>
      </c>
      <c r="E11459" s="363" t="s">
        <v>26245</v>
      </c>
      <c r="F11459"/>
      <c r="G11459"/>
      <c r="H11459"/>
      <c r="I11459" s="615"/>
    </row>
    <row r="11460" spans="1:9" ht="15" x14ac:dyDescent="0.25">
      <c r="A11460" s="609" t="str">
        <f t="shared" si="179"/>
        <v>43100</v>
      </c>
      <c r="B11460">
        <v>43100</v>
      </c>
      <c r="C11460" t="s">
        <v>26246</v>
      </c>
      <c r="D11460" t="s">
        <v>8781</v>
      </c>
      <c r="E11460" s="363" t="s">
        <v>26247</v>
      </c>
      <c r="F11460"/>
      <c r="G11460"/>
      <c r="H11460"/>
      <c r="I11460" s="615"/>
    </row>
    <row r="11461" spans="1:9" ht="15" x14ac:dyDescent="0.25">
      <c r="A11461" s="609" t="str">
        <f t="shared" si="179"/>
        <v>39804</v>
      </c>
      <c r="B11461">
        <v>39804</v>
      </c>
      <c r="C11461" t="s">
        <v>26248</v>
      </c>
      <c r="D11461" t="s">
        <v>8781</v>
      </c>
      <c r="E11461" s="363" t="s">
        <v>13022</v>
      </c>
      <c r="F11461"/>
      <c r="G11461"/>
      <c r="H11461"/>
      <c r="I11461" s="615"/>
    </row>
    <row r="11462" spans="1:9" ht="15" x14ac:dyDescent="0.25">
      <c r="A11462" s="609" t="str">
        <f t="shared" si="179"/>
        <v>39796</v>
      </c>
      <c r="B11462">
        <v>39796</v>
      </c>
      <c r="C11462" t="s">
        <v>26249</v>
      </c>
      <c r="D11462" t="s">
        <v>8781</v>
      </c>
      <c r="E11462" s="363" t="s">
        <v>26250</v>
      </c>
      <c r="F11462"/>
      <c r="G11462"/>
      <c r="H11462"/>
      <c r="I11462" s="615"/>
    </row>
    <row r="11463" spans="1:9" ht="15" x14ac:dyDescent="0.25">
      <c r="A11463" s="609" t="str">
        <f t="shared" si="179"/>
        <v>39797</v>
      </c>
      <c r="B11463">
        <v>39797</v>
      </c>
      <c r="C11463" t="s">
        <v>26251</v>
      </c>
      <c r="D11463" t="s">
        <v>8781</v>
      </c>
      <c r="E11463" s="363" t="s">
        <v>26252</v>
      </c>
      <c r="F11463"/>
      <c r="G11463"/>
      <c r="H11463"/>
      <c r="I11463" s="615"/>
    </row>
    <row r="11464" spans="1:9" ht="15" x14ac:dyDescent="0.25">
      <c r="A11464" s="609" t="str">
        <f t="shared" si="179"/>
        <v>39798</v>
      </c>
      <c r="B11464">
        <v>39798</v>
      </c>
      <c r="C11464" t="s">
        <v>26253</v>
      </c>
      <c r="D11464" t="s">
        <v>8781</v>
      </c>
      <c r="E11464" s="363" t="s">
        <v>26254</v>
      </c>
      <c r="F11464"/>
      <c r="G11464"/>
      <c r="H11464"/>
      <c r="I11464" s="615"/>
    </row>
    <row r="11465" spans="1:9" ht="15" x14ac:dyDescent="0.25">
      <c r="A11465" s="609" t="str">
        <f t="shared" si="179"/>
        <v>39794</v>
      </c>
      <c r="B11465">
        <v>39794</v>
      </c>
      <c r="C11465" t="s">
        <v>26255</v>
      </c>
      <c r="D11465" t="s">
        <v>8781</v>
      </c>
      <c r="E11465" s="363" t="s">
        <v>18647</v>
      </c>
      <c r="F11465"/>
      <c r="G11465"/>
      <c r="H11465"/>
      <c r="I11465" s="615"/>
    </row>
    <row r="11466" spans="1:9" ht="15" x14ac:dyDescent="0.25">
      <c r="A11466" s="609" t="str">
        <f t="shared" si="179"/>
        <v>39795</v>
      </c>
      <c r="B11466">
        <v>39795</v>
      </c>
      <c r="C11466" t="s">
        <v>26256</v>
      </c>
      <c r="D11466" t="s">
        <v>8781</v>
      </c>
      <c r="E11466" s="363" t="s">
        <v>9918</v>
      </c>
      <c r="F11466"/>
      <c r="G11466"/>
      <c r="H11466"/>
      <c r="I11466" s="615"/>
    </row>
    <row r="11467" spans="1:9" ht="15" x14ac:dyDescent="0.25">
      <c r="A11467" s="609" t="str">
        <f t="shared" si="179"/>
        <v>39799</v>
      </c>
      <c r="B11467">
        <v>39799</v>
      </c>
      <c r="C11467" t="s">
        <v>26257</v>
      </c>
      <c r="D11467" t="s">
        <v>8781</v>
      </c>
      <c r="E11467" s="363" t="s">
        <v>19788</v>
      </c>
      <c r="F11467"/>
      <c r="G11467"/>
      <c r="H11467"/>
      <c r="I11467" s="615"/>
    </row>
    <row r="11468" spans="1:9" ht="15" x14ac:dyDescent="0.25">
      <c r="A11468" s="609" t="str">
        <f t="shared" si="179"/>
        <v>39801</v>
      </c>
      <c r="B11468">
        <v>39801</v>
      </c>
      <c r="C11468" t="s">
        <v>26258</v>
      </c>
      <c r="D11468" t="s">
        <v>8781</v>
      </c>
      <c r="E11468" s="363" t="s">
        <v>10430</v>
      </c>
      <c r="F11468"/>
      <c r="G11468"/>
      <c r="H11468"/>
      <c r="I11468" s="615"/>
    </row>
    <row r="11469" spans="1:9" ht="15" x14ac:dyDescent="0.25">
      <c r="A11469" s="609" t="str">
        <f t="shared" si="179"/>
        <v>39802</v>
      </c>
      <c r="B11469">
        <v>39802</v>
      </c>
      <c r="C11469" t="s">
        <v>26259</v>
      </c>
      <c r="D11469" t="s">
        <v>8781</v>
      </c>
      <c r="E11469" s="363" t="s">
        <v>26260</v>
      </c>
      <c r="F11469"/>
      <c r="G11469"/>
      <c r="H11469"/>
      <c r="I11469" s="615"/>
    </row>
    <row r="11470" spans="1:9" ht="15" x14ac:dyDescent="0.25">
      <c r="A11470" s="609" t="str">
        <f t="shared" si="179"/>
        <v>39803</v>
      </c>
      <c r="B11470">
        <v>39803</v>
      </c>
      <c r="C11470" t="s">
        <v>26261</v>
      </c>
      <c r="D11470" t="s">
        <v>8781</v>
      </c>
      <c r="E11470" s="363" t="s">
        <v>26262</v>
      </c>
      <c r="F11470"/>
      <c r="G11470"/>
      <c r="H11470"/>
      <c r="I11470" s="615"/>
    </row>
    <row r="11471" spans="1:9" ht="15" x14ac:dyDescent="0.25">
      <c r="A11471" s="609" t="str">
        <f t="shared" si="179"/>
        <v>39800</v>
      </c>
      <c r="B11471">
        <v>39800</v>
      </c>
      <c r="C11471" t="s">
        <v>26263</v>
      </c>
      <c r="D11471" t="s">
        <v>8781</v>
      </c>
      <c r="E11471" s="363" t="s">
        <v>21210</v>
      </c>
      <c r="F11471"/>
      <c r="G11471"/>
      <c r="H11471"/>
      <c r="I11471" s="615"/>
    </row>
    <row r="11472" spans="1:9" ht="15" x14ac:dyDescent="0.25">
      <c r="A11472" s="609" t="str">
        <f t="shared" si="179"/>
        <v>21059</v>
      </c>
      <c r="B11472">
        <v>21059</v>
      </c>
      <c r="C11472" t="s">
        <v>26264</v>
      </c>
      <c r="D11472" t="s">
        <v>8781</v>
      </c>
      <c r="E11472" s="363" t="s">
        <v>26265</v>
      </c>
      <c r="F11472"/>
      <c r="G11472"/>
      <c r="H11472"/>
      <c r="I11472" s="615"/>
    </row>
    <row r="11473" spans="1:9" ht="15" x14ac:dyDescent="0.25">
      <c r="A11473" s="609" t="str">
        <f t="shared" si="179"/>
        <v>11234</v>
      </c>
      <c r="B11473">
        <v>11234</v>
      </c>
      <c r="C11473" t="s">
        <v>26266</v>
      </c>
      <c r="D11473" t="s">
        <v>8781</v>
      </c>
      <c r="E11473" s="363" t="s">
        <v>26267</v>
      </c>
      <c r="F11473"/>
      <c r="G11473"/>
      <c r="H11473"/>
      <c r="I11473" s="615"/>
    </row>
    <row r="11474" spans="1:9" ht="15" x14ac:dyDescent="0.25">
      <c r="A11474" s="609" t="str">
        <f t="shared" si="179"/>
        <v>21060</v>
      </c>
      <c r="B11474">
        <v>21060</v>
      </c>
      <c r="C11474" t="s">
        <v>26268</v>
      </c>
      <c r="D11474" t="s">
        <v>8781</v>
      </c>
      <c r="E11474" s="363" t="s">
        <v>26269</v>
      </c>
      <c r="F11474"/>
      <c r="G11474"/>
      <c r="H11474"/>
      <c r="I11474" s="615"/>
    </row>
    <row r="11475" spans="1:9" ht="15" x14ac:dyDescent="0.25">
      <c r="A11475" s="609" t="str">
        <f t="shared" si="179"/>
        <v>21061</v>
      </c>
      <c r="B11475">
        <v>21061</v>
      </c>
      <c r="C11475" t="s">
        <v>26270</v>
      </c>
      <c r="D11475" t="s">
        <v>8781</v>
      </c>
      <c r="E11475" s="363" t="s">
        <v>19005</v>
      </c>
      <c r="F11475"/>
      <c r="G11475"/>
      <c r="H11475"/>
      <c r="I11475" s="615"/>
    </row>
    <row r="11476" spans="1:9" ht="15" x14ac:dyDescent="0.25">
      <c r="A11476" s="609" t="str">
        <f t="shared" si="179"/>
        <v>21062</v>
      </c>
      <c r="B11476">
        <v>21062</v>
      </c>
      <c r="C11476" t="s">
        <v>26271</v>
      </c>
      <c r="D11476" t="s">
        <v>8781</v>
      </c>
      <c r="E11476" s="363" t="s">
        <v>26272</v>
      </c>
      <c r="F11476"/>
      <c r="G11476"/>
      <c r="H11476"/>
      <c r="I11476" s="615"/>
    </row>
    <row r="11477" spans="1:9" ht="15" x14ac:dyDescent="0.25">
      <c r="A11477" s="609" t="str">
        <f t="shared" si="179"/>
        <v>11708</v>
      </c>
      <c r="B11477">
        <v>11708</v>
      </c>
      <c r="C11477" t="s">
        <v>26273</v>
      </c>
      <c r="D11477" t="s">
        <v>8781</v>
      </c>
      <c r="E11477" s="363" t="s">
        <v>15137</v>
      </c>
      <c r="F11477"/>
      <c r="G11477"/>
      <c r="H11477"/>
      <c r="I11477" s="615"/>
    </row>
    <row r="11478" spans="1:9" ht="15" x14ac:dyDescent="0.25">
      <c r="A11478" s="609" t="str">
        <f t="shared" si="179"/>
        <v>11709</v>
      </c>
      <c r="B11478">
        <v>11709</v>
      </c>
      <c r="C11478" t="s">
        <v>26274</v>
      </c>
      <c r="D11478" t="s">
        <v>8781</v>
      </c>
      <c r="E11478" s="363" t="s">
        <v>19608</v>
      </c>
      <c r="F11478"/>
      <c r="G11478"/>
      <c r="H11478"/>
      <c r="I11478" s="615"/>
    </row>
    <row r="11479" spans="1:9" ht="15" x14ac:dyDescent="0.25">
      <c r="A11479" s="609" t="str">
        <f t="shared" si="179"/>
        <v>11710</v>
      </c>
      <c r="B11479">
        <v>11710</v>
      </c>
      <c r="C11479" t="s">
        <v>26275</v>
      </c>
      <c r="D11479" t="s">
        <v>8781</v>
      </c>
      <c r="E11479" s="363" t="s">
        <v>26276</v>
      </c>
      <c r="F11479"/>
      <c r="G11479"/>
      <c r="H11479"/>
      <c r="I11479" s="615"/>
    </row>
    <row r="11480" spans="1:9" ht="15" x14ac:dyDescent="0.25">
      <c r="A11480" s="609" t="str">
        <f t="shared" si="179"/>
        <v>11707</v>
      </c>
      <c r="B11480">
        <v>11707</v>
      </c>
      <c r="C11480" t="s">
        <v>26277</v>
      </c>
      <c r="D11480" t="s">
        <v>8781</v>
      </c>
      <c r="E11480" s="363" t="s">
        <v>19170</v>
      </c>
      <c r="F11480"/>
      <c r="G11480"/>
      <c r="H11480"/>
      <c r="I11480" s="615"/>
    </row>
    <row r="11481" spans="1:9" ht="15" x14ac:dyDescent="0.25">
      <c r="A11481" s="609" t="str">
        <f t="shared" si="179"/>
        <v>11739</v>
      </c>
      <c r="B11481">
        <v>11739</v>
      </c>
      <c r="C11481" t="s">
        <v>26278</v>
      </c>
      <c r="D11481" t="s">
        <v>8781</v>
      </c>
      <c r="E11481" s="363" t="s">
        <v>9512</v>
      </c>
      <c r="F11481"/>
      <c r="G11481"/>
      <c r="H11481"/>
      <c r="I11481" s="615"/>
    </row>
    <row r="11482" spans="1:9" ht="15" x14ac:dyDescent="0.25">
      <c r="A11482" s="609" t="str">
        <f t="shared" si="179"/>
        <v>11711</v>
      </c>
      <c r="B11482">
        <v>11711</v>
      </c>
      <c r="C11482" t="s">
        <v>26279</v>
      </c>
      <c r="D11482" t="s">
        <v>8781</v>
      </c>
      <c r="E11482" s="363" t="s">
        <v>17883</v>
      </c>
      <c r="F11482"/>
      <c r="G11482"/>
      <c r="H11482"/>
      <c r="I11482" s="615"/>
    </row>
    <row r="11483" spans="1:9" ht="15" x14ac:dyDescent="0.25">
      <c r="A11483" s="609" t="str">
        <f t="shared" si="179"/>
        <v>5102</v>
      </c>
      <c r="B11483">
        <v>5102</v>
      </c>
      <c r="C11483" t="s">
        <v>26280</v>
      </c>
      <c r="D11483" t="s">
        <v>8781</v>
      </c>
      <c r="E11483" s="363" t="s">
        <v>12810</v>
      </c>
      <c r="F11483"/>
      <c r="G11483"/>
      <c r="H11483"/>
      <c r="I11483" s="615"/>
    </row>
    <row r="11484" spans="1:9" ht="15" x14ac:dyDescent="0.25">
      <c r="A11484" s="609" t="str">
        <f t="shared" si="179"/>
        <v>11741</v>
      </c>
      <c r="B11484">
        <v>11741</v>
      </c>
      <c r="C11484" t="s">
        <v>26281</v>
      </c>
      <c r="D11484" t="s">
        <v>8781</v>
      </c>
      <c r="E11484" s="363" t="s">
        <v>9292</v>
      </c>
      <c r="F11484"/>
      <c r="G11484"/>
      <c r="H11484"/>
      <c r="I11484" s="615"/>
    </row>
    <row r="11485" spans="1:9" ht="15" x14ac:dyDescent="0.25">
      <c r="A11485" s="609" t="str">
        <f t="shared" si="179"/>
        <v>11743</v>
      </c>
      <c r="B11485">
        <v>11743</v>
      </c>
      <c r="C11485" t="s">
        <v>26282</v>
      </c>
      <c r="D11485" t="s">
        <v>8781</v>
      </c>
      <c r="E11485" s="363" t="s">
        <v>8829</v>
      </c>
      <c r="F11485"/>
      <c r="G11485"/>
      <c r="H11485"/>
      <c r="I11485" s="615"/>
    </row>
    <row r="11486" spans="1:9" ht="15" x14ac:dyDescent="0.25">
      <c r="A11486" s="609" t="str">
        <f t="shared" si="179"/>
        <v>11745</v>
      </c>
      <c r="B11486">
        <v>11745</v>
      </c>
      <c r="C11486" t="s">
        <v>26283</v>
      </c>
      <c r="D11486" t="s">
        <v>8781</v>
      </c>
      <c r="E11486" s="363" t="s">
        <v>10499</v>
      </c>
      <c r="F11486"/>
      <c r="G11486"/>
      <c r="H11486"/>
      <c r="I11486" s="615"/>
    </row>
    <row r="11487" spans="1:9" ht="15" x14ac:dyDescent="0.25">
      <c r="A11487" s="609" t="str">
        <f t="shared" si="179"/>
        <v>25961</v>
      </c>
      <c r="B11487">
        <v>25961</v>
      </c>
      <c r="C11487" t="s">
        <v>26284</v>
      </c>
      <c r="D11487" t="s">
        <v>8786</v>
      </c>
      <c r="E11487" s="363" t="s">
        <v>11474</v>
      </c>
      <c r="F11487"/>
      <c r="G11487"/>
      <c r="H11487"/>
      <c r="I11487" s="615"/>
    </row>
    <row r="11488" spans="1:9" ht="15" x14ac:dyDescent="0.25">
      <c r="A11488" s="609" t="str">
        <f t="shared" si="179"/>
        <v>40985</v>
      </c>
      <c r="B11488">
        <v>40985</v>
      </c>
      <c r="C11488" t="s">
        <v>26285</v>
      </c>
      <c r="D11488" t="s">
        <v>8914</v>
      </c>
      <c r="E11488" s="363" t="s">
        <v>32014</v>
      </c>
      <c r="F11488"/>
      <c r="G11488"/>
      <c r="H11488"/>
      <c r="I11488" s="615"/>
    </row>
    <row r="11489" spans="1:9" ht="15" x14ac:dyDescent="0.25">
      <c r="A11489" s="609" t="str">
        <f t="shared" si="179"/>
        <v>1088</v>
      </c>
      <c r="B11489">
        <v>1088</v>
      </c>
      <c r="C11489" t="s">
        <v>26286</v>
      </c>
      <c r="D11489" t="s">
        <v>8781</v>
      </c>
      <c r="E11489" s="363" t="s">
        <v>9770</v>
      </c>
      <c r="F11489"/>
      <c r="G11489"/>
      <c r="H11489"/>
      <c r="I11489" s="615"/>
    </row>
    <row r="11490" spans="1:9" ht="15" x14ac:dyDescent="0.25">
      <c r="A11490" s="609" t="str">
        <f t="shared" si="179"/>
        <v>1087</v>
      </c>
      <c r="B11490">
        <v>1087</v>
      </c>
      <c r="C11490" t="s">
        <v>26287</v>
      </c>
      <c r="D11490" t="s">
        <v>8781</v>
      </c>
      <c r="E11490" s="363" t="s">
        <v>26288</v>
      </c>
      <c r="F11490"/>
      <c r="G11490"/>
      <c r="H11490"/>
      <c r="I11490" s="615"/>
    </row>
    <row r="11491" spans="1:9" ht="15" x14ac:dyDescent="0.25">
      <c r="A11491" s="609" t="str">
        <f t="shared" si="179"/>
        <v>38777</v>
      </c>
      <c r="B11491">
        <v>38777</v>
      </c>
      <c r="C11491" t="s">
        <v>26289</v>
      </c>
      <c r="D11491" t="s">
        <v>8781</v>
      </c>
      <c r="E11491" s="363" t="s">
        <v>26290</v>
      </c>
      <c r="F11491"/>
      <c r="G11491"/>
      <c r="H11491"/>
      <c r="I11491" s="615"/>
    </row>
    <row r="11492" spans="1:9" ht="15" x14ac:dyDescent="0.25">
      <c r="A11492" s="609" t="str">
        <f t="shared" si="179"/>
        <v>1086</v>
      </c>
      <c r="B11492">
        <v>1086</v>
      </c>
      <c r="C11492" t="s">
        <v>26291</v>
      </c>
      <c r="D11492" t="s">
        <v>8781</v>
      </c>
      <c r="E11492" s="363" t="s">
        <v>10395</v>
      </c>
      <c r="F11492"/>
      <c r="G11492"/>
      <c r="H11492"/>
      <c r="I11492" s="615"/>
    </row>
    <row r="11493" spans="1:9" ht="15" x14ac:dyDescent="0.25">
      <c r="A11493" s="609" t="str">
        <f t="shared" si="179"/>
        <v>1079</v>
      </c>
      <c r="B11493">
        <v>1079</v>
      </c>
      <c r="C11493" t="s">
        <v>26292</v>
      </c>
      <c r="D11493" t="s">
        <v>8781</v>
      </c>
      <c r="E11493" s="363" t="s">
        <v>18601</v>
      </c>
      <c r="F11493"/>
      <c r="G11493"/>
      <c r="H11493"/>
      <c r="I11493" s="615"/>
    </row>
    <row r="11494" spans="1:9" ht="15" x14ac:dyDescent="0.25">
      <c r="A11494" s="609" t="str">
        <f t="shared" si="179"/>
        <v>39374</v>
      </c>
      <c r="B11494">
        <v>39374</v>
      </c>
      <c r="C11494" t="s">
        <v>26293</v>
      </c>
      <c r="D11494" t="s">
        <v>8781</v>
      </c>
      <c r="E11494" s="363" t="s">
        <v>23490</v>
      </c>
      <c r="F11494"/>
      <c r="G11494"/>
      <c r="H11494"/>
      <c r="I11494" s="615"/>
    </row>
    <row r="11495" spans="1:9" ht="15" x14ac:dyDescent="0.25">
      <c r="A11495" s="609" t="str">
        <f t="shared" si="179"/>
        <v>1082</v>
      </c>
      <c r="B11495">
        <v>1082</v>
      </c>
      <c r="C11495" t="s">
        <v>26294</v>
      </c>
      <c r="D11495" t="s">
        <v>8781</v>
      </c>
      <c r="E11495" s="363" t="s">
        <v>19716</v>
      </c>
      <c r="F11495"/>
      <c r="G11495"/>
      <c r="H11495"/>
      <c r="I11495" s="615"/>
    </row>
    <row r="11496" spans="1:9" ht="15" x14ac:dyDescent="0.25">
      <c r="A11496" s="609" t="str">
        <f t="shared" si="179"/>
        <v>12316</v>
      </c>
      <c r="B11496">
        <v>12316</v>
      </c>
      <c r="C11496" t="s">
        <v>26295</v>
      </c>
      <c r="D11496" t="s">
        <v>8781</v>
      </c>
      <c r="E11496" s="363" t="s">
        <v>19491</v>
      </c>
      <c r="F11496"/>
      <c r="G11496"/>
      <c r="H11496"/>
      <c r="I11496" s="615"/>
    </row>
    <row r="11497" spans="1:9" ht="15" x14ac:dyDescent="0.25">
      <c r="A11497" s="609" t="str">
        <f t="shared" si="179"/>
        <v>12317</v>
      </c>
      <c r="B11497">
        <v>12317</v>
      </c>
      <c r="C11497" t="s">
        <v>26296</v>
      </c>
      <c r="D11497" t="s">
        <v>8781</v>
      </c>
      <c r="E11497" s="363" t="s">
        <v>26297</v>
      </c>
      <c r="F11497"/>
      <c r="G11497"/>
      <c r="H11497"/>
      <c r="I11497" s="615"/>
    </row>
    <row r="11498" spans="1:9" ht="15" x14ac:dyDescent="0.25">
      <c r="A11498" s="609" t="str">
        <f t="shared" si="179"/>
        <v>12318</v>
      </c>
      <c r="B11498">
        <v>12318</v>
      </c>
      <c r="C11498" t="s">
        <v>26298</v>
      </c>
      <c r="D11498" t="s">
        <v>8781</v>
      </c>
      <c r="E11498" s="363" t="s">
        <v>26299</v>
      </c>
      <c r="F11498"/>
      <c r="G11498"/>
      <c r="H11498"/>
      <c r="I11498" s="615"/>
    </row>
    <row r="11499" spans="1:9" ht="15" x14ac:dyDescent="0.25">
      <c r="A11499" s="609" t="str">
        <f t="shared" si="179"/>
        <v>5104</v>
      </c>
      <c r="B11499">
        <v>5104</v>
      </c>
      <c r="C11499" t="s">
        <v>26300</v>
      </c>
      <c r="D11499" t="s">
        <v>8790</v>
      </c>
      <c r="E11499" s="363" t="s">
        <v>26301</v>
      </c>
      <c r="F11499"/>
      <c r="G11499"/>
      <c r="H11499"/>
      <c r="I11499" s="615"/>
    </row>
    <row r="11500" spans="1:9" ht="15" x14ac:dyDescent="0.25">
      <c r="A11500" s="609" t="str">
        <f t="shared" si="179"/>
        <v>26023</v>
      </c>
      <c r="B11500">
        <v>26023</v>
      </c>
      <c r="C11500" t="s">
        <v>26302</v>
      </c>
      <c r="D11500" t="s">
        <v>8781</v>
      </c>
      <c r="E11500" s="363" t="s">
        <v>26303</v>
      </c>
      <c r="F11500"/>
      <c r="G11500"/>
      <c r="H11500"/>
      <c r="I11500" s="615"/>
    </row>
    <row r="11501" spans="1:9" ht="15" x14ac:dyDescent="0.25">
      <c r="A11501" s="609" t="str">
        <f t="shared" si="179"/>
        <v>2710</v>
      </c>
      <c r="B11501">
        <v>2710</v>
      </c>
      <c r="C11501" t="s">
        <v>26304</v>
      </c>
      <c r="D11501" t="s">
        <v>8781</v>
      </c>
      <c r="E11501" s="363" t="s">
        <v>10442</v>
      </c>
      <c r="F11501"/>
      <c r="G11501"/>
      <c r="H11501"/>
      <c r="I11501" s="615"/>
    </row>
    <row r="11502" spans="1:9" ht="15" x14ac:dyDescent="0.25">
      <c r="A11502" s="609" t="str">
        <f t="shared" si="179"/>
        <v>14575</v>
      </c>
      <c r="B11502">
        <v>14575</v>
      </c>
      <c r="C11502" t="s">
        <v>26305</v>
      </c>
      <c r="D11502" t="s">
        <v>8781</v>
      </c>
      <c r="E11502" s="363" t="s">
        <v>26306</v>
      </c>
      <c r="F11502"/>
      <c r="G11502"/>
      <c r="H11502"/>
      <c r="I11502" s="615"/>
    </row>
    <row r="11503" spans="1:9" ht="15" x14ac:dyDescent="0.25">
      <c r="A11503" s="609" t="str">
        <f t="shared" si="179"/>
        <v>20034</v>
      </c>
      <c r="B11503">
        <v>20034</v>
      </c>
      <c r="C11503" t="s">
        <v>26307</v>
      </c>
      <c r="D11503" t="s">
        <v>8781</v>
      </c>
      <c r="E11503" s="363" t="s">
        <v>26308</v>
      </c>
      <c r="F11503"/>
      <c r="G11503"/>
      <c r="H11503"/>
      <c r="I11503" s="615"/>
    </row>
    <row r="11504" spans="1:9" ht="15" x14ac:dyDescent="0.25">
      <c r="A11504" s="609" t="str">
        <f t="shared" ref="A11504:A11567" si="180">IF(ISERROR(SEARCH("/",B11504)=6),TRIM(CLEAN(B11504)),IF(SEARCH("/",B11504)=6,IF(LEN(TRIM(CLEAN(B11504)))=7,LEFT(TRIM(CLEAN(B11504)),6)&amp;"00"&amp;RIGHT(TRIM(CLEAN(B11504)),1),LEFT(TRIM(CLEAN(B11504)),6)&amp;"0"&amp;RIGHT(TRIM(CLEAN(B11504)),2)),TRIM(CLEAN(B11504))))</f>
        <v>20036</v>
      </c>
      <c r="B11504">
        <v>20036</v>
      </c>
      <c r="C11504" t="s">
        <v>26309</v>
      </c>
      <c r="D11504" t="s">
        <v>8781</v>
      </c>
      <c r="E11504" s="363" t="s">
        <v>26310</v>
      </c>
      <c r="F11504"/>
      <c r="G11504"/>
      <c r="H11504"/>
      <c r="I11504" s="615"/>
    </row>
    <row r="11505" spans="1:9" ht="15" x14ac:dyDescent="0.25">
      <c r="A11505" s="609" t="str">
        <f t="shared" si="180"/>
        <v>20037</v>
      </c>
      <c r="B11505">
        <v>20037</v>
      </c>
      <c r="C11505" t="s">
        <v>26311</v>
      </c>
      <c r="D11505" t="s">
        <v>8781</v>
      </c>
      <c r="E11505" s="363" t="s">
        <v>26312</v>
      </c>
      <c r="F11505"/>
      <c r="G11505"/>
      <c r="H11505"/>
      <c r="I11505" s="615"/>
    </row>
    <row r="11506" spans="1:9" ht="15" x14ac:dyDescent="0.25">
      <c r="A11506" s="609" t="str">
        <f t="shared" si="180"/>
        <v>20043</v>
      </c>
      <c r="B11506">
        <v>20043</v>
      </c>
      <c r="C11506" t="s">
        <v>26313</v>
      </c>
      <c r="D11506" t="s">
        <v>8781</v>
      </c>
      <c r="E11506" s="363" t="s">
        <v>10447</v>
      </c>
      <c r="F11506"/>
      <c r="G11506"/>
      <c r="H11506"/>
      <c r="I11506" s="615"/>
    </row>
    <row r="11507" spans="1:9" ht="15" x14ac:dyDescent="0.25">
      <c r="A11507" s="609" t="str">
        <f t="shared" si="180"/>
        <v>20044</v>
      </c>
      <c r="B11507">
        <v>20044</v>
      </c>
      <c r="C11507" t="s">
        <v>26314</v>
      </c>
      <c r="D11507" t="s">
        <v>8781</v>
      </c>
      <c r="E11507" s="363" t="s">
        <v>15954</v>
      </c>
      <c r="F11507"/>
      <c r="G11507"/>
      <c r="H11507"/>
      <c r="I11507" s="615"/>
    </row>
    <row r="11508" spans="1:9" ht="15" x14ac:dyDescent="0.25">
      <c r="A11508" s="609" t="str">
        <f t="shared" si="180"/>
        <v>20042</v>
      </c>
      <c r="B11508">
        <v>20042</v>
      </c>
      <c r="C11508" t="s">
        <v>26315</v>
      </c>
      <c r="D11508" t="s">
        <v>8781</v>
      </c>
      <c r="E11508" s="363" t="s">
        <v>8859</v>
      </c>
      <c r="F11508"/>
      <c r="G11508"/>
      <c r="H11508"/>
      <c r="I11508" s="615"/>
    </row>
    <row r="11509" spans="1:9" ht="15" x14ac:dyDescent="0.25">
      <c r="A11509" s="609" t="str">
        <f t="shared" si="180"/>
        <v>20046</v>
      </c>
      <c r="B11509">
        <v>20046</v>
      </c>
      <c r="C11509" t="s">
        <v>26316</v>
      </c>
      <c r="D11509" t="s">
        <v>8781</v>
      </c>
      <c r="E11509" s="363" t="s">
        <v>18760</v>
      </c>
      <c r="F11509"/>
      <c r="G11509"/>
      <c r="H11509"/>
      <c r="I11509" s="615"/>
    </row>
    <row r="11510" spans="1:9" ht="15" x14ac:dyDescent="0.25">
      <c r="A11510" s="609" t="str">
        <f t="shared" si="180"/>
        <v>20047</v>
      </c>
      <c r="B11510">
        <v>20047</v>
      </c>
      <c r="C11510" t="s">
        <v>26317</v>
      </c>
      <c r="D11510" t="s">
        <v>8781</v>
      </c>
      <c r="E11510" s="363" t="s">
        <v>26318</v>
      </c>
      <c r="F11510"/>
      <c r="G11510"/>
      <c r="H11510"/>
      <c r="I11510" s="615"/>
    </row>
    <row r="11511" spans="1:9" ht="15" x14ac:dyDescent="0.25">
      <c r="A11511" s="609" t="str">
        <f t="shared" si="180"/>
        <v>20045</v>
      </c>
      <c r="B11511">
        <v>20045</v>
      </c>
      <c r="C11511" t="s">
        <v>26319</v>
      </c>
      <c r="D11511" t="s">
        <v>8781</v>
      </c>
      <c r="E11511" s="363" t="s">
        <v>15702</v>
      </c>
      <c r="F11511"/>
      <c r="G11511"/>
      <c r="H11511"/>
      <c r="I11511" s="615"/>
    </row>
    <row r="11512" spans="1:9" ht="15" x14ac:dyDescent="0.25">
      <c r="A11512" s="609" t="str">
        <f t="shared" si="180"/>
        <v>20972</v>
      </c>
      <c r="B11512">
        <v>20972</v>
      </c>
      <c r="C11512" t="s">
        <v>26320</v>
      </c>
      <c r="D11512" t="s">
        <v>8781</v>
      </c>
      <c r="E11512" s="363" t="s">
        <v>26321</v>
      </c>
      <c r="F11512"/>
      <c r="G11512"/>
      <c r="H11512"/>
      <c r="I11512" s="615"/>
    </row>
    <row r="11513" spans="1:9" ht="15" x14ac:dyDescent="0.25">
      <c r="A11513" s="609" t="str">
        <f t="shared" si="180"/>
        <v>20032</v>
      </c>
      <c r="B11513">
        <v>20032</v>
      </c>
      <c r="C11513" t="s">
        <v>26322</v>
      </c>
      <c r="D11513" t="s">
        <v>8781</v>
      </c>
      <c r="E11513" s="363" t="s">
        <v>18875</v>
      </c>
      <c r="F11513"/>
      <c r="G11513"/>
      <c r="H11513"/>
      <c r="I11513" s="615"/>
    </row>
    <row r="11514" spans="1:9" ht="15" x14ac:dyDescent="0.25">
      <c r="A11514" s="609" t="str">
        <f t="shared" si="180"/>
        <v>11321</v>
      </c>
      <c r="B11514">
        <v>11321</v>
      </c>
      <c r="C11514" t="s">
        <v>26323</v>
      </c>
      <c r="D11514" t="s">
        <v>8781</v>
      </c>
      <c r="E11514" s="363" t="s">
        <v>8979</v>
      </c>
      <c r="F11514"/>
      <c r="G11514"/>
      <c r="H11514"/>
      <c r="I11514" s="615"/>
    </row>
    <row r="11515" spans="1:9" ht="15" x14ac:dyDescent="0.25">
      <c r="A11515" s="609" t="str">
        <f t="shared" si="180"/>
        <v>11323</v>
      </c>
      <c r="B11515">
        <v>11323</v>
      </c>
      <c r="C11515" t="s">
        <v>26324</v>
      </c>
      <c r="D11515" t="s">
        <v>8781</v>
      </c>
      <c r="E11515" s="363" t="s">
        <v>8981</v>
      </c>
      <c r="F11515"/>
      <c r="G11515"/>
      <c r="H11515"/>
      <c r="I11515" s="615"/>
    </row>
    <row r="11516" spans="1:9" ht="15" x14ac:dyDescent="0.25">
      <c r="A11516" s="609" t="str">
        <f t="shared" si="180"/>
        <v>20327</v>
      </c>
      <c r="B11516">
        <v>20327</v>
      </c>
      <c r="C11516" t="s">
        <v>26325</v>
      </c>
      <c r="D11516" t="s">
        <v>8781</v>
      </c>
      <c r="E11516" s="363" t="s">
        <v>24305</v>
      </c>
      <c r="F11516"/>
      <c r="G11516"/>
      <c r="H11516"/>
      <c r="I11516" s="615"/>
    </row>
    <row r="11517" spans="1:9" ht="15" x14ac:dyDescent="0.25">
      <c r="A11517" s="609" t="str">
        <f t="shared" si="180"/>
        <v>13390</v>
      </c>
      <c r="B11517">
        <v>13390</v>
      </c>
      <c r="C11517" t="s">
        <v>26326</v>
      </c>
      <c r="D11517" t="s">
        <v>8781</v>
      </c>
      <c r="E11517" s="363" t="s">
        <v>26327</v>
      </c>
      <c r="F11517"/>
      <c r="G11517"/>
      <c r="H11517"/>
      <c r="I11517" s="615"/>
    </row>
    <row r="11518" spans="1:9" ht="15" x14ac:dyDescent="0.25">
      <c r="A11518" s="609" t="str">
        <f t="shared" si="180"/>
        <v>6034</v>
      </c>
      <c r="B11518">
        <v>6034</v>
      </c>
      <c r="C11518" t="s">
        <v>26328</v>
      </c>
      <c r="D11518" t="s">
        <v>8781</v>
      </c>
      <c r="E11518" s="363" t="s">
        <v>9005</v>
      </c>
      <c r="F11518"/>
      <c r="G11518"/>
      <c r="H11518"/>
      <c r="I11518" s="615"/>
    </row>
    <row r="11519" spans="1:9" ht="15" x14ac:dyDescent="0.25">
      <c r="A11519" s="609" t="str">
        <f t="shared" si="180"/>
        <v>6036</v>
      </c>
      <c r="B11519">
        <v>6036</v>
      </c>
      <c r="C11519" t="s">
        <v>26329</v>
      </c>
      <c r="D11519" t="s">
        <v>8781</v>
      </c>
      <c r="E11519" s="363" t="s">
        <v>10391</v>
      </c>
      <c r="F11519"/>
      <c r="G11519"/>
      <c r="H11519"/>
      <c r="I11519" s="615"/>
    </row>
    <row r="11520" spans="1:9" ht="15" x14ac:dyDescent="0.25">
      <c r="A11520" s="609" t="str">
        <f t="shared" si="180"/>
        <v>6031</v>
      </c>
      <c r="B11520">
        <v>6031</v>
      </c>
      <c r="C11520" t="s">
        <v>26330</v>
      </c>
      <c r="D11520" t="s">
        <v>8781</v>
      </c>
      <c r="E11520" s="363" t="s">
        <v>18050</v>
      </c>
      <c r="F11520"/>
      <c r="G11520"/>
      <c r="H11520"/>
      <c r="I11520" s="615"/>
    </row>
    <row r="11521" spans="1:9" ht="15" x14ac:dyDescent="0.25">
      <c r="A11521" s="609" t="str">
        <f t="shared" si="180"/>
        <v>6029</v>
      </c>
      <c r="B11521">
        <v>6029</v>
      </c>
      <c r="C11521" t="s">
        <v>26331</v>
      </c>
      <c r="D11521" t="s">
        <v>8781</v>
      </c>
      <c r="E11521" s="363" t="s">
        <v>13052</v>
      </c>
      <c r="F11521"/>
      <c r="G11521"/>
      <c r="H11521"/>
      <c r="I11521" s="615"/>
    </row>
    <row r="11522" spans="1:9" ht="15" x14ac:dyDescent="0.25">
      <c r="A11522" s="609" t="str">
        <f t="shared" si="180"/>
        <v>6033</v>
      </c>
      <c r="B11522">
        <v>6033</v>
      </c>
      <c r="C11522" t="s">
        <v>26332</v>
      </c>
      <c r="D11522" t="s">
        <v>8781</v>
      </c>
      <c r="E11522" s="363" t="s">
        <v>14919</v>
      </c>
      <c r="F11522"/>
      <c r="G11522"/>
      <c r="H11522"/>
      <c r="I11522" s="615"/>
    </row>
    <row r="11523" spans="1:9" ht="15" x14ac:dyDescent="0.25">
      <c r="A11523" s="609" t="str">
        <f t="shared" si="180"/>
        <v>11672</v>
      </c>
      <c r="B11523">
        <v>11672</v>
      </c>
      <c r="C11523" t="s">
        <v>26333</v>
      </c>
      <c r="D11523" t="s">
        <v>8781</v>
      </c>
      <c r="E11523" s="363" t="s">
        <v>19154</v>
      </c>
      <c r="F11523"/>
      <c r="G11523"/>
      <c r="H11523"/>
      <c r="I11523" s="615"/>
    </row>
    <row r="11524" spans="1:9" ht="15" x14ac:dyDescent="0.25">
      <c r="A11524" s="609" t="str">
        <f t="shared" si="180"/>
        <v>11669</v>
      </c>
      <c r="B11524">
        <v>11669</v>
      </c>
      <c r="C11524" t="s">
        <v>26334</v>
      </c>
      <c r="D11524" t="s">
        <v>8781</v>
      </c>
      <c r="E11524" s="363" t="s">
        <v>23319</v>
      </c>
      <c r="F11524"/>
      <c r="G11524"/>
      <c r="H11524"/>
      <c r="I11524" s="615"/>
    </row>
    <row r="11525" spans="1:9" ht="15" x14ac:dyDescent="0.25">
      <c r="A11525" s="609" t="str">
        <f t="shared" si="180"/>
        <v>11670</v>
      </c>
      <c r="B11525">
        <v>11670</v>
      </c>
      <c r="C11525" t="s">
        <v>26335</v>
      </c>
      <c r="D11525" t="s">
        <v>8781</v>
      </c>
      <c r="E11525" s="363" t="s">
        <v>9730</v>
      </c>
      <c r="F11525"/>
      <c r="G11525"/>
      <c r="H11525"/>
      <c r="I11525" s="615"/>
    </row>
    <row r="11526" spans="1:9" ht="15" x14ac:dyDescent="0.25">
      <c r="A11526" s="609" t="str">
        <f t="shared" si="180"/>
        <v>20055</v>
      </c>
      <c r="B11526">
        <v>20055</v>
      </c>
      <c r="C11526" t="s">
        <v>26336</v>
      </c>
      <c r="D11526" t="s">
        <v>8781</v>
      </c>
      <c r="E11526" s="363" t="s">
        <v>14783</v>
      </c>
      <c r="F11526"/>
      <c r="G11526"/>
      <c r="H11526"/>
      <c r="I11526" s="615"/>
    </row>
    <row r="11527" spans="1:9" ht="15" x14ac:dyDescent="0.25">
      <c r="A11527" s="609" t="str">
        <f t="shared" si="180"/>
        <v>11671</v>
      </c>
      <c r="B11527">
        <v>11671</v>
      </c>
      <c r="C11527" t="s">
        <v>26337</v>
      </c>
      <c r="D11527" t="s">
        <v>8781</v>
      </c>
      <c r="E11527" s="363" t="s">
        <v>26338</v>
      </c>
      <c r="F11527"/>
      <c r="G11527"/>
      <c r="H11527"/>
      <c r="I11527" s="615"/>
    </row>
    <row r="11528" spans="1:9" ht="15" x14ac:dyDescent="0.25">
      <c r="A11528" s="609" t="str">
        <f t="shared" si="180"/>
        <v>6032</v>
      </c>
      <c r="B11528">
        <v>6032</v>
      </c>
      <c r="C11528" t="s">
        <v>26339</v>
      </c>
      <c r="D11528" t="s">
        <v>8781</v>
      </c>
      <c r="E11528" s="363" t="s">
        <v>10237</v>
      </c>
      <c r="F11528"/>
      <c r="G11528"/>
      <c r="H11528"/>
      <c r="I11528" s="615"/>
    </row>
    <row r="11529" spans="1:9" ht="15" x14ac:dyDescent="0.25">
      <c r="A11529" s="609" t="str">
        <f t="shared" si="180"/>
        <v>11673</v>
      </c>
      <c r="B11529">
        <v>11673</v>
      </c>
      <c r="C11529" t="s">
        <v>26340</v>
      </c>
      <c r="D11529" t="s">
        <v>8781</v>
      </c>
      <c r="E11529" s="363" t="s">
        <v>12477</v>
      </c>
      <c r="F11529"/>
      <c r="G11529"/>
      <c r="H11529"/>
      <c r="I11529" s="615"/>
    </row>
    <row r="11530" spans="1:9" ht="15" x14ac:dyDescent="0.25">
      <c r="A11530" s="609" t="str">
        <f t="shared" si="180"/>
        <v>11674</v>
      </c>
      <c r="B11530">
        <v>11674</v>
      </c>
      <c r="C11530" t="s">
        <v>26341</v>
      </c>
      <c r="D11530" t="s">
        <v>8781</v>
      </c>
      <c r="E11530" s="363" t="s">
        <v>13683</v>
      </c>
      <c r="F11530"/>
      <c r="G11530"/>
      <c r="H11530"/>
      <c r="I11530" s="615"/>
    </row>
    <row r="11531" spans="1:9" ht="15" x14ac:dyDescent="0.25">
      <c r="A11531" s="609" t="str">
        <f t="shared" si="180"/>
        <v>11675</v>
      </c>
      <c r="B11531">
        <v>11675</v>
      </c>
      <c r="C11531" t="s">
        <v>26342</v>
      </c>
      <c r="D11531" t="s">
        <v>8781</v>
      </c>
      <c r="E11531" s="363" t="s">
        <v>16472</v>
      </c>
      <c r="F11531"/>
      <c r="G11531"/>
      <c r="H11531"/>
      <c r="I11531" s="615"/>
    </row>
    <row r="11532" spans="1:9" ht="15" x14ac:dyDescent="0.25">
      <c r="A11532" s="609" t="str">
        <f t="shared" si="180"/>
        <v>11676</v>
      </c>
      <c r="B11532">
        <v>11676</v>
      </c>
      <c r="C11532" t="s">
        <v>26343</v>
      </c>
      <c r="D11532" t="s">
        <v>8781</v>
      </c>
      <c r="E11532" s="363" t="s">
        <v>16655</v>
      </c>
      <c r="F11532"/>
      <c r="G11532"/>
      <c r="H11532"/>
      <c r="I11532" s="615"/>
    </row>
    <row r="11533" spans="1:9" ht="15" x14ac:dyDescent="0.25">
      <c r="A11533" s="609" t="str">
        <f t="shared" si="180"/>
        <v>11677</v>
      </c>
      <c r="B11533">
        <v>11677</v>
      </c>
      <c r="C11533" t="s">
        <v>26344</v>
      </c>
      <c r="D11533" t="s">
        <v>8781</v>
      </c>
      <c r="E11533" s="363" t="s">
        <v>13041</v>
      </c>
      <c r="F11533"/>
      <c r="G11533"/>
      <c r="H11533"/>
      <c r="I11533" s="615"/>
    </row>
    <row r="11534" spans="1:9" ht="15" x14ac:dyDescent="0.25">
      <c r="A11534" s="609" t="str">
        <f t="shared" si="180"/>
        <v>11678</v>
      </c>
      <c r="B11534">
        <v>11678</v>
      </c>
      <c r="C11534" t="s">
        <v>26345</v>
      </c>
      <c r="D11534" t="s">
        <v>8781</v>
      </c>
      <c r="E11534" s="363" t="s">
        <v>26346</v>
      </c>
      <c r="F11534"/>
      <c r="G11534"/>
      <c r="H11534"/>
      <c r="I11534" s="615"/>
    </row>
    <row r="11535" spans="1:9" ht="15" x14ac:dyDescent="0.25">
      <c r="A11535" s="609" t="str">
        <f t="shared" si="180"/>
        <v>6038</v>
      </c>
      <c r="B11535">
        <v>6038</v>
      </c>
      <c r="C11535" t="s">
        <v>26347</v>
      </c>
      <c r="D11535" t="s">
        <v>8781</v>
      </c>
      <c r="E11535" s="363" t="s">
        <v>12506</v>
      </c>
      <c r="F11535"/>
      <c r="G11535"/>
      <c r="H11535"/>
      <c r="I11535" s="615"/>
    </row>
    <row r="11536" spans="1:9" ht="15" x14ac:dyDescent="0.25">
      <c r="A11536" s="609" t="str">
        <f t="shared" si="180"/>
        <v>11718</v>
      </c>
      <c r="B11536">
        <v>11718</v>
      </c>
      <c r="C11536" t="s">
        <v>26348</v>
      </c>
      <c r="D11536" t="s">
        <v>8781</v>
      </c>
      <c r="E11536" s="363" t="s">
        <v>17895</v>
      </c>
      <c r="F11536"/>
      <c r="G11536"/>
      <c r="H11536"/>
      <c r="I11536" s="615"/>
    </row>
    <row r="11537" spans="1:9" ht="15" x14ac:dyDescent="0.25">
      <c r="A11537" s="609" t="str">
        <f t="shared" si="180"/>
        <v>6037</v>
      </c>
      <c r="B11537">
        <v>6037</v>
      </c>
      <c r="C11537" t="s">
        <v>26349</v>
      </c>
      <c r="D11537" t="s">
        <v>8781</v>
      </c>
      <c r="E11537" s="363" t="s">
        <v>8806</v>
      </c>
      <c r="F11537"/>
      <c r="G11537"/>
      <c r="H11537"/>
      <c r="I11537" s="615"/>
    </row>
    <row r="11538" spans="1:9" ht="15" x14ac:dyDescent="0.25">
      <c r="A11538" s="609" t="str">
        <f t="shared" si="180"/>
        <v>11719</v>
      </c>
      <c r="B11538">
        <v>11719</v>
      </c>
      <c r="C11538" t="s">
        <v>26350</v>
      </c>
      <c r="D11538" t="s">
        <v>8781</v>
      </c>
      <c r="E11538" s="363" t="s">
        <v>10307</v>
      </c>
      <c r="F11538"/>
      <c r="G11538"/>
      <c r="H11538"/>
      <c r="I11538" s="615"/>
    </row>
    <row r="11539" spans="1:9" ht="15" x14ac:dyDescent="0.25">
      <c r="A11539" s="609" t="str">
        <f t="shared" si="180"/>
        <v>6019</v>
      </c>
      <c r="B11539">
        <v>6019</v>
      </c>
      <c r="C11539" t="s">
        <v>26351</v>
      </c>
      <c r="D11539" t="s">
        <v>8781</v>
      </c>
      <c r="E11539" s="363" t="s">
        <v>10292</v>
      </c>
      <c r="F11539"/>
      <c r="G11539"/>
      <c r="H11539"/>
      <c r="I11539" s="615"/>
    </row>
    <row r="11540" spans="1:9" ht="15" x14ac:dyDescent="0.25">
      <c r="A11540" s="609" t="str">
        <f t="shared" si="180"/>
        <v>6010</v>
      </c>
      <c r="B11540">
        <v>6010</v>
      </c>
      <c r="C11540" t="s">
        <v>26352</v>
      </c>
      <c r="D11540" t="s">
        <v>8781</v>
      </c>
      <c r="E11540" s="363" t="s">
        <v>26353</v>
      </c>
      <c r="F11540"/>
      <c r="G11540"/>
      <c r="H11540"/>
      <c r="I11540" s="615"/>
    </row>
    <row r="11541" spans="1:9" ht="15" x14ac:dyDescent="0.25">
      <c r="A11541" s="609" t="str">
        <f t="shared" si="180"/>
        <v>6017</v>
      </c>
      <c r="B11541">
        <v>6017</v>
      </c>
      <c r="C11541" t="s">
        <v>26354</v>
      </c>
      <c r="D11541" t="s">
        <v>8781</v>
      </c>
      <c r="E11541" s="363" t="s">
        <v>18656</v>
      </c>
      <c r="F11541"/>
      <c r="G11541"/>
      <c r="H11541"/>
      <c r="I11541" s="615"/>
    </row>
    <row r="11542" spans="1:9" ht="15" x14ac:dyDescent="0.25">
      <c r="A11542" s="609" t="str">
        <f t="shared" si="180"/>
        <v>6020</v>
      </c>
      <c r="B11542">
        <v>6020</v>
      </c>
      <c r="C11542" t="s">
        <v>26355</v>
      </c>
      <c r="D11542" t="s">
        <v>8781</v>
      </c>
      <c r="E11542" s="363" t="s">
        <v>10967</v>
      </c>
      <c r="F11542"/>
      <c r="G11542"/>
      <c r="H11542"/>
      <c r="I11542" s="615"/>
    </row>
    <row r="11543" spans="1:9" ht="15" x14ac:dyDescent="0.25">
      <c r="A11543" s="609" t="str">
        <f t="shared" si="180"/>
        <v>6028</v>
      </c>
      <c r="B11543">
        <v>6028</v>
      </c>
      <c r="C11543" t="s">
        <v>26356</v>
      </c>
      <c r="D11543" t="s">
        <v>8781</v>
      </c>
      <c r="E11543" s="363" t="s">
        <v>12616</v>
      </c>
      <c r="F11543"/>
      <c r="G11543"/>
      <c r="H11543"/>
      <c r="I11543" s="615"/>
    </row>
    <row r="11544" spans="1:9" ht="15" x14ac:dyDescent="0.25">
      <c r="A11544" s="609" t="str">
        <f t="shared" si="180"/>
        <v>6011</v>
      </c>
      <c r="B11544">
        <v>6011</v>
      </c>
      <c r="C11544" t="s">
        <v>26357</v>
      </c>
      <c r="D11544" t="s">
        <v>8781</v>
      </c>
      <c r="E11544" s="363" t="s">
        <v>26358</v>
      </c>
      <c r="F11544"/>
      <c r="G11544"/>
      <c r="H11544"/>
      <c r="I11544" s="615"/>
    </row>
    <row r="11545" spans="1:9" ht="15" x14ac:dyDescent="0.25">
      <c r="A11545" s="609" t="str">
        <f t="shared" si="180"/>
        <v>6012</v>
      </c>
      <c r="B11545">
        <v>6012</v>
      </c>
      <c r="C11545" t="s">
        <v>26359</v>
      </c>
      <c r="D11545" t="s">
        <v>8781</v>
      </c>
      <c r="E11545" s="363" t="s">
        <v>26360</v>
      </c>
      <c r="F11545"/>
      <c r="G11545"/>
      <c r="H11545"/>
      <c r="I11545" s="615"/>
    </row>
    <row r="11546" spans="1:9" ht="15" x14ac:dyDescent="0.25">
      <c r="A11546" s="609" t="str">
        <f t="shared" si="180"/>
        <v>6016</v>
      </c>
      <c r="B11546">
        <v>6016</v>
      </c>
      <c r="C11546" t="s">
        <v>26361</v>
      </c>
      <c r="D11546" t="s">
        <v>8781</v>
      </c>
      <c r="E11546" s="363" t="s">
        <v>19158</v>
      </c>
      <c r="F11546"/>
      <c r="G11546"/>
      <c r="H11546"/>
      <c r="I11546" s="615"/>
    </row>
    <row r="11547" spans="1:9" ht="15" x14ac:dyDescent="0.25">
      <c r="A11547" s="609" t="str">
        <f t="shared" si="180"/>
        <v>6027</v>
      </c>
      <c r="B11547">
        <v>6027</v>
      </c>
      <c r="C11547" t="s">
        <v>26362</v>
      </c>
      <c r="D11547" t="s">
        <v>8781</v>
      </c>
      <c r="E11547" s="363" t="s">
        <v>26363</v>
      </c>
      <c r="F11547"/>
      <c r="G11547"/>
      <c r="H11547"/>
      <c r="I11547" s="615"/>
    </row>
    <row r="11548" spans="1:9" ht="15" x14ac:dyDescent="0.25">
      <c r="A11548" s="609" t="str">
        <f t="shared" si="180"/>
        <v>6013</v>
      </c>
      <c r="B11548">
        <v>6013</v>
      </c>
      <c r="C11548" t="s">
        <v>26364</v>
      </c>
      <c r="D11548" t="s">
        <v>8781</v>
      </c>
      <c r="E11548" s="363" t="s">
        <v>26365</v>
      </c>
      <c r="F11548"/>
      <c r="G11548"/>
      <c r="H11548"/>
      <c r="I11548" s="615"/>
    </row>
    <row r="11549" spans="1:9" ht="15" x14ac:dyDescent="0.25">
      <c r="A11549" s="609" t="str">
        <f t="shared" si="180"/>
        <v>6015</v>
      </c>
      <c r="B11549">
        <v>6015</v>
      </c>
      <c r="C11549" t="s">
        <v>26366</v>
      </c>
      <c r="D11549" t="s">
        <v>8781</v>
      </c>
      <c r="E11549" s="363" t="s">
        <v>26367</v>
      </c>
      <c r="F11549"/>
      <c r="G11549"/>
      <c r="H11549"/>
      <c r="I11549" s="615"/>
    </row>
    <row r="11550" spans="1:9" ht="15" x14ac:dyDescent="0.25">
      <c r="A11550" s="609" t="str">
        <f t="shared" si="180"/>
        <v>6014</v>
      </c>
      <c r="B11550">
        <v>6014</v>
      </c>
      <c r="C11550" t="s">
        <v>26368</v>
      </c>
      <c r="D11550" t="s">
        <v>8781</v>
      </c>
      <c r="E11550" s="363" t="s">
        <v>26369</v>
      </c>
      <c r="F11550"/>
      <c r="G11550"/>
      <c r="H11550"/>
      <c r="I11550" s="615"/>
    </row>
    <row r="11551" spans="1:9" ht="15" x14ac:dyDescent="0.25">
      <c r="A11551" s="609" t="str">
        <f t="shared" si="180"/>
        <v>6006</v>
      </c>
      <c r="B11551">
        <v>6006</v>
      </c>
      <c r="C11551" t="s">
        <v>26370</v>
      </c>
      <c r="D11551" t="s">
        <v>8781</v>
      </c>
      <c r="E11551" s="363" t="s">
        <v>26371</v>
      </c>
      <c r="F11551"/>
      <c r="G11551"/>
      <c r="H11551"/>
      <c r="I11551" s="615"/>
    </row>
    <row r="11552" spans="1:9" ht="15" x14ac:dyDescent="0.25">
      <c r="A11552" s="609" t="str">
        <f t="shared" si="180"/>
        <v>6005</v>
      </c>
      <c r="B11552">
        <v>6005</v>
      </c>
      <c r="C11552" t="s">
        <v>26372</v>
      </c>
      <c r="D11552" t="s">
        <v>8781</v>
      </c>
      <c r="E11552" s="363" t="s">
        <v>26373</v>
      </c>
      <c r="F11552"/>
      <c r="G11552"/>
      <c r="H11552"/>
      <c r="I11552" s="615"/>
    </row>
    <row r="11553" spans="1:9" ht="15" x14ac:dyDescent="0.25">
      <c r="A11553" s="609" t="str">
        <f t="shared" si="180"/>
        <v>11756</v>
      </c>
      <c r="B11553">
        <v>11756</v>
      </c>
      <c r="C11553" t="s">
        <v>26374</v>
      </c>
      <c r="D11553" t="s">
        <v>8781</v>
      </c>
      <c r="E11553" s="363" t="s">
        <v>26157</v>
      </c>
      <c r="F11553"/>
      <c r="G11553"/>
      <c r="H11553"/>
      <c r="I11553" s="615"/>
    </row>
    <row r="11554" spans="1:9" ht="15" x14ac:dyDescent="0.25">
      <c r="A11554" s="609" t="str">
        <f t="shared" si="180"/>
        <v>10904</v>
      </c>
      <c r="B11554">
        <v>10904</v>
      </c>
      <c r="C11554" t="s">
        <v>26375</v>
      </c>
      <c r="D11554" t="s">
        <v>8781</v>
      </c>
      <c r="E11554" s="363" t="s">
        <v>26376</v>
      </c>
      <c r="F11554"/>
      <c r="G11554"/>
      <c r="H11554"/>
      <c r="I11554" s="615"/>
    </row>
    <row r="11555" spans="1:9" ht="15" x14ac:dyDescent="0.25">
      <c r="A11555" s="609" t="str">
        <f t="shared" si="180"/>
        <v>11752</v>
      </c>
      <c r="B11555">
        <v>11752</v>
      </c>
      <c r="C11555" t="s">
        <v>26377</v>
      </c>
      <c r="D11555" t="s">
        <v>8781</v>
      </c>
      <c r="E11555" s="363" t="s">
        <v>9419</v>
      </c>
      <c r="F11555"/>
      <c r="G11555"/>
      <c r="H11555"/>
      <c r="I11555" s="615"/>
    </row>
    <row r="11556" spans="1:9" ht="15" x14ac:dyDescent="0.25">
      <c r="A11556" s="609" t="str">
        <f t="shared" si="180"/>
        <v>11753</v>
      </c>
      <c r="B11556">
        <v>11753</v>
      </c>
      <c r="C11556" t="s">
        <v>26378</v>
      </c>
      <c r="D11556" t="s">
        <v>8781</v>
      </c>
      <c r="E11556" s="363" t="s">
        <v>15922</v>
      </c>
      <c r="F11556"/>
      <c r="G11556"/>
      <c r="H11556"/>
      <c r="I11556" s="615"/>
    </row>
    <row r="11557" spans="1:9" ht="15" x14ac:dyDescent="0.25">
      <c r="A11557" s="609" t="str">
        <f t="shared" si="180"/>
        <v>6021</v>
      </c>
      <c r="B11557">
        <v>6021</v>
      </c>
      <c r="C11557" t="s">
        <v>26379</v>
      </c>
      <c r="D11557" t="s">
        <v>8781</v>
      </c>
      <c r="E11557" s="363" t="s">
        <v>26380</v>
      </c>
      <c r="F11557"/>
      <c r="G11557"/>
      <c r="H11557"/>
      <c r="I11557" s="615"/>
    </row>
    <row r="11558" spans="1:9" ht="15" x14ac:dyDescent="0.25">
      <c r="A11558" s="609" t="str">
        <f t="shared" si="180"/>
        <v>6024</v>
      </c>
      <c r="B11558">
        <v>6024</v>
      </c>
      <c r="C11558" t="s">
        <v>26381</v>
      </c>
      <c r="D11558" t="s">
        <v>8781</v>
      </c>
      <c r="E11558" s="363" t="s">
        <v>19420</v>
      </c>
      <c r="F11558"/>
      <c r="G11558"/>
      <c r="H11558"/>
      <c r="I11558" s="615"/>
    </row>
    <row r="11559" spans="1:9" ht="15" x14ac:dyDescent="0.25">
      <c r="A11559" s="609" t="str">
        <f t="shared" si="180"/>
        <v>38379</v>
      </c>
      <c r="B11559">
        <v>38379</v>
      </c>
      <c r="C11559" t="s">
        <v>26382</v>
      </c>
      <c r="D11559" t="s">
        <v>8796</v>
      </c>
      <c r="E11559" s="363" t="s">
        <v>26383</v>
      </c>
      <c r="F11559"/>
      <c r="G11559"/>
      <c r="H11559"/>
      <c r="I11559" s="615"/>
    </row>
    <row r="11560" spans="1:9" ht="15" x14ac:dyDescent="0.25">
      <c r="A11560" s="609" t="str">
        <f t="shared" si="180"/>
        <v>13897</v>
      </c>
      <c r="B11560">
        <v>13897</v>
      </c>
      <c r="C11560" t="s">
        <v>26384</v>
      </c>
      <c r="D11560" t="s">
        <v>8781</v>
      </c>
      <c r="E11560" s="363" t="s">
        <v>26385</v>
      </c>
      <c r="F11560"/>
      <c r="G11560"/>
      <c r="H11560"/>
      <c r="I11560" s="615"/>
    </row>
    <row r="11561" spans="1:9" ht="15" x14ac:dyDescent="0.25">
      <c r="A11561" s="609" t="str">
        <f t="shared" si="180"/>
        <v>10640</v>
      </c>
      <c r="B11561">
        <v>10640</v>
      </c>
      <c r="C11561" t="s">
        <v>26386</v>
      </c>
      <c r="D11561" t="s">
        <v>8781</v>
      </c>
      <c r="E11561" s="363" t="s">
        <v>26387</v>
      </c>
      <c r="F11561"/>
      <c r="G11561"/>
      <c r="H11561"/>
      <c r="I11561" s="615"/>
    </row>
    <row r="11562" spans="1:9" ht="15" x14ac:dyDescent="0.25">
      <c r="A11562" s="609" t="str">
        <f t="shared" si="180"/>
        <v>11086</v>
      </c>
      <c r="B11562">
        <v>11086</v>
      </c>
      <c r="C11562" t="s">
        <v>26388</v>
      </c>
      <c r="D11562" t="s">
        <v>8911</v>
      </c>
      <c r="E11562" s="363" t="s">
        <v>19140</v>
      </c>
      <c r="F11562"/>
      <c r="G11562"/>
      <c r="H11562"/>
      <c r="I11562" s="615"/>
    </row>
    <row r="11563" spans="1:9" ht="15" x14ac:dyDescent="0.25">
      <c r="A11563" s="609" t="str">
        <f t="shared" si="180"/>
        <v>34357</v>
      </c>
      <c r="B11563">
        <v>34357</v>
      </c>
      <c r="C11563" t="s">
        <v>26389</v>
      </c>
      <c r="D11563" t="s">
        <v>8790</v>
      </c>
      <c r="E11563" s="363" t="s">
        <v>9269</v>
      </c>
      <c r="F11563"/>
      <c r="G11563"/>
      <c r="H11563"/>
      <c r="I11563" s="615"/>
    </row>
    <row r="11564" spans="1:9" ht="15" x14ac:dyDescent="0.25">
      <c r="A11564" s="609" t="str">
        <f t="shared" si="180"/>
        <v>37329</v>
      </c>
      <c r="B11564">
        <v>37329</v>
      </c>
      <c r="C11564" t="s">
        <v>26390</v>
      </c>
      <c r="D11564" t="s">
        <v>8790</v>
      </c>
      <c r="E11564" s="363" t="s">
        <v>26391</v>
      </c>
      <c r="F11564"/>
      <c r="G11564"/>
      <c r="H11564"/>
      <c r="I11564" s="615"/>
    </row>
    <row r="11565" spans="1:9" ht="15" x14ac:dyDescent="0.25">
      <c r="A11565" s="609" t="str">
        <f t="shared" si="180"/>
        <v>2510</v>
      </c>
      <c r="B11565">
        <v>2510</v>
      </c>
      <c r="C11565" t="s">
        <v>26392</v>
      </c>
      <c r="D11565" t="s">
        <v>8781</v>
      </c>
      <c r="E11565" s="363" t="s">
        <v>13652</v>
      </c>
      <c r="F11565"/>
      <c r="G11565"/>
      <c r="H11565"/>
      <c r="I11565" s="615"/>
    </row>
    <row r="11566" spans="1:9" ht="15" x14ac:dyDescent="0.25">
      <c r="A11566" s="609" t="str">
        <f t="shared" si="180"/>
        <v>12359</v>
      </c>
      <c r="B11566">
        <v>12359</v>
      </c>
      <c r="C11566" t="s">
        <v>26393</v>
      </c>
      <c r="D11566" t="s">
        <v>8781</v>
      </c>
      <c r="E11566" s="363" t="s">
        <v>18704</v>
      </c>
      <c r="F11566"/>
      <c r="G11566"/>
      <c r="H11566"/>
      <c r="I11566" s="615"/>
    </row>
    <row r="11567" spans="1:9" ht="15" x14ac:dyDescent="0.25">
      <c r="A11567" s="609" t="str">
        <f t="shared" si="180"/>
        <v>7353</v>
      </c>
      <c r="B11567">
        <v>7353</v>
      </c>
      <c r="C11567" t="s">
        <v>26394</v>
      </c>
      <c r="D11567" t="s">
        <v>8777</v>
      </c>
      <c r="E11567" s="363" t="s">
        <v>26395</v>
      </c>
      <c r="F11567"/>
      <c r="G11567"/>
      <c r="H11567"/>
      <c r="I11567" s="615"/>
    </row>
    <row r="11568" spans="1:9" ht="15" x14ac:dyDescent="0.25">
      <c r="A11568" s="609" t="str">
        <f t="shared" ref="A11568:A11631" si="181">IF(ISERROR(SEARCH("/",B11568)=6),TRIM(CLEAN(B11568)),IF(SEARCH("/",B11568)=6,IF(LEN(TRIM(CLEAN(B11568)))=7,LEFT(TRIM(CLEAN(B11568)),6)&amp;"00"&amp;RIGHT(TRIM(CLEAN(B11568)),1),LEFT(TRIM(CLEAN(B11568)),6)&amp;"0"&amp;RIGHT(TRIM(CLEAN(B11568)),2)),TRIM(CLEAN(B11568))))</f>
        <v>36144</v>
      </c>
      <c r="B11568">
        <v>36144</v>
      </c>
      <c r="C11568" t="s">
        <v>26396</v>
      </c>
      <c r="D11568" t="s">
        <v>8781</v>
      </c>
      <c r="E11568" s="363" t="s">
        <v>9139</v>
      </c>
      <c r="F11568"/>
      <c r="G11568"/>
      <c r="H11568"/>
      <c r="I11568" s="615"/>
    </row>
    <row r="11569" spans="1:9" ht="15" x14ac:dyDescent="0.25">
      <c r="A11569" s="609" t="str">
        <f t="shared" si="181"/>
        <v>10518</v>
      </c>
      <c r="B11569">
        <v>10518</v>
      </c>
      <c r="C11569" t="s">
        <v>26397</v>
      </c>
      <c r="D11569" t="s">
        <v>8781</v>
      </c>
      <c r="E11569" s="363" t="s">
        <v>26398</v>
      </c>
      <c r="F11569"/>
      <c r="G11569"/>
      <c r="H11569"/>
      <c r="I11569" s="615"/>
    </row>
    <row r="11570" spans="1:9" ht="15" x14ac:dyDescent="0.25">
      <c r="A11570" s="609" t="str">
        <f t="shared" si="181"/>
        <v>36530</v>
      </c>
      <c r="B11570">
        <v>36530</v>
      </c>
      <c r="C11570" t="s">
        <v>26399</v>
      </c>
      <c r="D11570" t="s">
        <v>8781</v>
      </c>
      <c r="E11570" s="363" t="s">
        <v>26400</v>
      </c>
      <c r="F11570"/>
      <c r="G11570"/>
      <c r="H11570"/>
      <c r="I11570" s="615"/>
    </row>
    <row r="11571" spans="1:9" ht="15" x14ac:dyDescent="0.25">
      <c r="A11571" s="609" t="str">
        <f t="shared" si="181"/>
        <v>6046</v>
      </c>
      <c r="B11571">
        <v>6046</v>
      </c>
      <c r="C11571" t="s">
        <v>26401</v>
      </c>
      <c r="D11571" t="s">
        <v>8781</v>
      </c>
      <c r="E11571" s="363" t="s">
        <v>26402</v>
      </c>
      <c r="F11571"/>
      <c r="G11571"/>
      <c r="H11571"/>
      <c r="I11571" s="615"/>
    </row>
    <row r="11572" spans="1:9" ht="15" x14ac:dyDescent="0.25">
      <c r="A11572" s="609" t="str">
        <f t="shared" si="181"/>
        <v>36531</v>
      </c>
      <c r="B11572">
        <v>36531</v>
      </c>
      <c r="C11572" t="s">
        <v>26403</v>
      </c>
      <c r="D11572" t="s">
        <v>8781</v>
      </c>
      <c r="E11572" s="363" t="s">
        <v>26404</v>
      </c>
      <c r="F11572"/>
      <c r="G11572"/>
      <c r="H11572"/>
      <c r="I11572" s="615"/>
    </row>
    <row r="11573" spans="1:9" ht="15" x14ac:dyDescent="0.25">
      <c r="A11573" s="609" t="str">
        <f t="shared" si="181"/>
        <v>34684</v>
      </c>
      <c r="B11573">
        <v>34684</v>
      </c>
      <c r="C11573" t="s">
        <v>26405</v>
      </c>
      <c r="D11573" t="s">
        <v>8779</v>
      </c>
      <c r="E11573" s="363" t="s">
        <v>26406</v>
      </c>
      <c r="F11573"/>
      <c r="G11573"/>
      <c r="H11573"/>
      <c r="I11573" s="615"/>
    </row>
    <row r="11574" spans="1:9" ht="15" x14ac:dyDescent="0.25">
      <c r="A11574" s="609" t="str">
        <f t="shared" si="181"/>
        <v>34683</v>
      </c>
      <c r="B11574">
        <v>34683</v>
      </c>
      <c r="C11574" t="s">
        <v>26407</v>
      </c>
      <c r="D11574" t="s">
        <v>8779</v>
      </c>
      <c r="E11574" s="363" t="s">
        <v>26408</v>
      </c>
      <c r="F11574"/>
      <c r="G11574"/>
      <c r="H11574"/>
      <c r="I11574" s="615"/>
    </row>
    <row r="11575" spans="1:9" ht="15" x14ac:dyDescent="0.25">
      <c r="A11575" s="609" t="str">
        <f t="shared" si="181"/>
        <v>533</v>
      </c>
      <c r="B11575">
        <v>533</v>
      </c>
      <c r="C11575" t="s">
        <v>26409</v>
      </c>
      <c r="D11575" t="s">
        <v>8779</v>
      </c>
      <c r="E11575" s="363" t="s">
        <v>10357</v>
      </c>
      <c r="F11575"/>
      <c r="G11575"/>
      <c r="H11575"/>
      <c r="I11575" s="615"/>
    </row>
    <row r="11576" spans="1:9" ht="15" x14ac:dyDescent="0.25">
      <c r="A11576" s="609" t="str">
        <f t="shared" si="181"/>
        <v>10515</v>
      </c>
      <c r="B11576">
        <v>10515</v>
      </c>
      <c r="C11576" t="s">
        <v>26410</v>
      </c>
      <c r="D11576" t="s">
        <v>8779</v>
      </c>
      <c r="E11576" s="363" t="s">
        <v>26411</v>
      </c>
      <c r="F11576"/>
      <c r="G11576"/>
      <c r="H11576"/>
      <c r="I11576" s="615"/>
    </row>
    <row r="11577" spans="1:9" ht="15" x14ac:dyDescent="0.25">
      <c r="A11577" s="609" t="str">
        <f t="shared" si="181"/>
        <v>536</v>
      </c>
      <c r="B11577">
        <v>536</v>
      </c>
      <c r="C11577" t="s">
        <v>26412</v>
      </c>
      <c r="D11577" t="s">
        <v>8779</v>
      </c>
      <c r="E11577" s="363" t="s">
        <v>26413</v>
      </c>
      <c r="F11577"/>
      <c r="G11577"/>
      <c r="H11577"/>
      <c r="I11577" s="615"/>
    </row>
    <row r="11578" spans="1:9" ht="15" x14ac:dyDescent="0.25">
      <c r="A11578" s="609" t="str">
        <f t="shared" si="181"/>
        <v>153</v>
      </c>
      <c r="B11578">
        <v>153</v>
      </c>
      <c r="C11578" t="s">
        <v>26414</v>
      </c>
      <c r="D11578" t="s">
        <v>8777</v>
      </c>
      <c r="E11578" s="363" t="s">
        <v>26415</v>
      </c>
      <c r="F11578"/>
      <c r="G11578"/>
      <c r="H11578"/>
      <c r="I11578" s="615"/>
    </row>
    <row r="11579" spans="1:9" ht="15" x14ac:dyDescent="0.25">
      <c r="A11579" s="609" t="str">
        <f t="shared" si="181"/>
        <v>34682</v>
      </c>
      <c r="B11579">
        <v>34682</v>
      </c>
      <c r="C11579" t="s">
        <v>26416</v>
      </c>
      <c r="D11579" t="s">
        <v>8779</v>
      </c>
      <c r="E11579" s="363" t="s">
        <v>26417</v>
      </c>
      <c r="F11579"/>
      <c r="G11579"/>
      <c r="H11579"/>
      <c r="I11579" s="615"/>
    </row>
    <row r="11580" spans="1:9" ht="15" x14ac:dyDescent="0.25">
      <c r="A11580" s="609" t="str">
        <f t="shared" si="181"/>
        <v>20205</v>
      </c>
      <c r="B11580">
        <v>20205</v>
      </c>
      <c r="C11580" t="s">
        <v>26418</v>
      </c>
      <c r="D11580" t="s">
        <v>8796</v>
      </c>
      <c r="E11580" s="363" t="s">
        <v>10304</v>
      </c>
      <c r="F11580"/>
      <c r="G11580"/>
      <c r="H11580"/>
      <c r="I11580" s="615"/>
    </row>
    <row r="11581" spans="1:9" ht="15" x14ac:dyDescent="0.25">
      <c r="A11581" s="609" t="str">
        <f t="shared" si="181"/>
        <v>4412</v>
      </c>
      <c r="B11581">
        <v>4412</v>
      </c>
      <c r="C11581" t="s">
        <v>26419</v>
      </c>
      <c r="D11581" t="s">
        <v>8796</v>
      </c>
      <c r="E11581" s="363" t="s">
        <v>9742</v>
      </c>
      <c r="F11581"/>
      <c r="G11581"/>
      <c r="H11581"/>
      <c r="I11581" s="615"/>
    </row>
    <row r="11582" spans="1:9" ht="15" x14ac:dyDescent="0.25">
      <c r="A11582" s="609" t="str">
        <f t="shared" si="181"/>
        <v>4408</v>
      </c>
      <c r="B11582">
        <v>4408</v>
      </c>
      <c r="C11582" t="s">
        <v>26420</v>
      </c>
      <c r="D11582" t="s">
        <v>8796</v>
      </c>
      <c r="E11582" s="363" t="s">
        <v>9338</v>
      </c>
      <c r="F11582"/>
      <c r="G11582"/>
      <c r="H11582"/>
      <c r="I11582" s="615"/>
    </row>
    <row r="11583" spans="1:9" ht="15" x14ac:dyDescent="0.25">
      <c r="A11583" s="609" t="str">
        <f t="shared" si="181"/>
        <v>10559</v>
      </c>
      <c r="B11583">
        <v>10559</v>
      </c>
      <c r="C11583" t="s">
        <v>26421</v>
      </c>
      <c r="D11583" t="s">
        <v>8781</v>
      </c>
      <c r="E11583" s="363" t="s">
        <v>26422</v>
      </c>
      <c r="F11583"/>
      <c r="G11583"/>
      <c r="H11583"/>
      <c r="I11583" s="615"/>
    </row>
    <row r="11584" spans="1:9" ht="15" x14ac:dyDescent="0.25">
      <c r="A11584" s="609" t="str">
        <f t="shared" si="181"/>
        <v>10664</v>
      </c>
      <c r="B11584">
        <v>10664</v>
      </c>
      <c r="C11584" t="s">
        <v>26423</v>
      </c>
      <c r="D11584" t="s">
        <v>8781</v>
      </c>
      <c r="E11584" s="363" t="s">
        <v>26424</v>
      </c>
      <c r="F11584"/>
      <c r="G11584"/>
      <c r="H11584"/>
      <c r="I11584" s="615"/>
    </row>
    <row r="11585" spans="1:9" ht="15" x14ac:dyDescent="0.25">
      <c r="A11585" s="609" t="str">
        <f t="shared" si="181"/>
        <v>36250</v>
      </c>
      <c r="B11585">
        <v>36250</v>
      </c>
      <c r="C11585" t="s">
        <v>26425</v>
      </c>
      <c r="D11585" t="s">
        <v>8796</v>
      </c>
      <c r="E11585" s="363" t="s">
        <v>9751</v>
      </c>
      <c r="F11585"/>
      <c r="G11585"/>
      <c r="H11585"/>
      <c r="I11585" s="615"/>
    </row>
    <row r="11586" spans="1:9" ht="15" x14ac:dyDescent="0.25">
      <c r="A11586" s="609" t="str">
        <f t="shared" si="181"/>
        <v>10857</v>
      </c>
      <c r="B11586">
        <v>10857</v>
      </c>
      <c r="C11586" t="s">
        <v>26426</v>
      </c>
      <c r="D11586" t="s">
        <v>8796</v>
      </c>
      <c r="E11586" s="363" t="s">
        <v>18210</v>
      </c>
      <c r="F11586"/>
      <c r="G11586"/>
      <c r="H11586"/>
      <c r="I11586" s="615"/>
    </row>
    <row r="11587" spans="1:9" ht="15" x14ac:dyDescent="0.25">
      <c r="A11587" s="609" t="str">
        <f t="shared" si="181"/>
        <v>4803</v>
      </c>
      <c r="B11587">
        <v>4803</v>
      </c>
      <c r="C11587" t="s">
        <v>26427</v>
      </c>
      <c r="D11587" t="s">
        <v>8796</v>
      </c>
      <c r="E11587" s="363" t="s">
        <v>13455</v>
      </c>
      <c r="F11587"/>
      <c r="G11587"/>
      <c r="H11587"/>
      <c r="I11587" s="615"/>
    </row>
    <row r="11588" spans="1:9" ht="15" x14ac:dyDescent="0.25">
      <c r="A11588" s="609" t="str">
        <f t="shared" si="181"/>
        <v>6186</v>
      </c>
      <c r="B11588">
        <v>6186</v>
      </c>
      <c r="C11588" t="s">
        <v>26428</v>
      </c>
      <c r="D11588" t="s">
        <v>8796</v>
      </c>
      <c r="E11588" s="363" t="s">
        <v>19748</v>
      </c>
      <c r="F11588"/>
      <c r="G11588"/>
      <c r="H11588"/>
      <c r="I11588" s="615"/>
    </row>
    <row r="11589" spans="1:9" ht="15" x14ac:dyDescent="0.25">
      <c r="A11589" s="609" t="str">
        <f t="shared" si="181"/>
        <v>4829</v>
      </c>
      <c r="B11589">
        <v>4829</v>
      </c>
      <c r="C11589" t="s">
        <v>26429</v>
      </c>
      <c r="D11589" t="s">
        <v>8796</v>
      </c>
      <c r="E11589" s="363" t="s">
        <v>26430</v>
      </c>
      <c r="F11589"/>
      <c r="G11589"/>
      <c r="H11589"/>
      <c r="I11589" s="615"/>
    </row>
    <row r="11590" spans="1:9" ht="15" x14ac:dyDescent="0.25">
      <c r="A11590" s="609" t="str">
        <f t="shared" si="181"/>
        <v>39829</v>
      </c>
      <c r="B11590">
        <v>39829</v>
      </c>
      <c r="C11590" t="s">
        <v>26431</v>
      </c>
      <c r="D11590" t="s">
        <v>8796</v>
      </c>
      <c r="E11590" s="363" t="s">
        <v>26432</v>
      </c>
      <c r="F11590"/>
      <c r="G11590"/>
      <c r="H11590"/>
      <c r="I11590" s="615"/>
    </row>
    <row r="11591" spans="1:9" ht="15" x14ac:dyDescent="0.25">
      <c r="A11591" s="609" t="str">
        <f t="shared" si="181"/>
        <v>20231</v>
      </c>
      <c r="B11591">
        <v>20231</v>
      </c>
      <c r="C11591" t="s">
        <v>26433</v>
      </c>
      <c r="D11591" t="s">
        <v>8796</v>
      </c>
      <c r="E11591" s="363" t="s">
        <v>18108</v>
      </c>
      <c r="F11591"/>
      <c r="G11591"/>
      <c r="H11591"/>
      <c r="I11591" s="615"/>
    </row>
    <row r="11592" spans="1:9" ht="15" x14ac:dyDescent="0.25">
      <c r="A11592" s="609" t="str">
        <f t="shared" si="181"/>
        <v>4804</v>
      </c>
      <c r="B11592">
        <v>4804</v>
      </c>
      <c r="C11592" t="s">
        <v>26434</v>
      </c>
      <c r="D11592" t="s">
        <v>8796</v>
      </c>
      <c r="E11592" s="363" t="s">
        <v>9393</v>
      </c>
      <c r="F11592"/>
      <c r="G11592"/>
      <c r="H11592"/>
      <c r="I11592" s="615"/>
    </row>
    <row r="11593" spans="1:9" ht="15" x14ac:dyDescent="0.25">
      <c r="A11593" s="609" t="str">
        <f t="shared" si="181"/>
        <v>34680</v>
      </c>
      <c r="B11593">
        <v>34680</v>
      </c>
      <c r="C11593" t="s">
        <v>26435</v>
      </c>
      <c r="D11593" t="s">
        <v>8796</v>
      </c>
      <c r="E11593" s="363" t="s">
        <v>10213</v>
      </c>
      <c r="F11593"/>
      <c r="G11593"/>
      <c r="H11593"/>
      <c r="I11593" s="615"/>
    </row>
    <row r="11594" spans="1:9" ht="15" x14ac:dyDescent="0.25">
      <c r="A11594" s="609" t="str">
        <f t="shared" si="181"/>
        <v>11573</v>
      </c>
      <c r="B11594">
        <v>11573</v>
      </c>
      <c r="C11594" t="s">
        <v>26436</v>
      </c>
      <c r="D11594" t="s">
        <v>8781</v>
      </c>
      <c r="E11594" s="363" t="s">
        <v>9083</v>
      </c>
      <c r="F11594"/>
      <c r="G11594"/>
      <c r="H11594"/>
      <c r="I11594" s="615"/>
    </row>
    <row r="11595" spans="1:9" ht="15" x14ac:dyDescent="0.25">
      <c r="A11595" s="609" t="str">
        <f t="shared" si="181"/>
        <v>38401</v>
      </c>
      <c r="B11595">
        <v>38401</v>
      </c>
      <c r="C11595" t="s">
        <v>26437</v>
      </c>
      <c r="D11595" t="s">
        <v>8781</v>
      </c>
      <c r="E11595" s="363" t="s">
        <v>10192</v>
      </c>
      <c r="F11595"/>
      <c r="G11595"/>
      <c r="H11595"/>
      <c r="I11595" s="615"/>
    </row>
    <row r="11596" spans="1:9" ht="15" x14ac:dyDescent="0.25">
      <c r="A11596" s="609" t="str">
        <f t="shared" si="181"/>
        <v>11575</v>
      </c>
      <c r="B11596">
        <v>11575</v>
      </c>
      <c r="C11596" t="s">
        <v>26438</v>
      </c>
      <c r="D11596" t="s">
        <v>8781</v>
      </c>
      <c r="E11596" s="363" t="s">
        <v>9675</v>
      </c>
      <c r="F11596"/>
      <c r="G11596"/>
      <c r="H11596"/>
      <c r="I11596" s="615"/>
    </row>
    <row r="11597" spans="1:9" ht="15" x14ac:dyDescent="0.25">
      <c r="A11597" s="609" t="str">
        <f t="shared" si="181"/>
        <v>38179</v>
      </c>
      <c r="B11597">
        <v>38179</v>
      </c>
      <c r="C11597" t="s">
        <v>26439</v>
      </c>
      <c r="D11597" t="s">
        <v>8781</v>
      </c>
      <c r="E11597" s="363" t="s">
        <v>26440</v>
      </c>
      <c r="F11597"/>
      <c r="G11597"/>
      <c r="H11597"/>
      <c r="I11597" s="615"/>
    </row>
    <row r="11598" spans="1:9" ht="15" x14ac:dyDescent="0.25">
      <c r="A11598" s="609" t="str">
        <f t="shared" si="181"/>
        <v>20256</v>
      </c>
      <c r="B11598">
        <v>20256</v>
      </c>
      <c r="C11598" t="s">
        <v>26441</v>
      </c>
      <c r="D11598" t="s">
        <v>8781</v>
      </c>
      <c r="E11598" s="363" t="s">
        <v>11070</v>
      </c>
      <c r="F11598"/>
      <c r="G11598"/>
      <c r="H11598"/>
      <c r="I11598" s="615"/>
    </row>
    <row r="11599" spans="1:9" ht="15" x14ac:dyDescent="0.25">
      <c r="A11599" s="609" t="str">
        <f t="shared" si="181"/>
        <v>14511</v>
      </c>
      <c r="B11599">
        <v>14511</v>
      </c>
      <c r="C11599" t="s">
        <v>26442</v>
      </c>
      <c r="D11599" t="s">
        <v>8781</v>
      </c>
      <c r="E11599" s="363" t="s">
        <v>26443</v>
      </c>
      <c r="F11599"/>
      <c r="G11599"/>
      <c r="H11599"/>
      <c r="I11599" s="615"/>
    </row>
    <row r="11600" spans="1:9" ht="15" x14ac:dyDescent="0.25">
      <c r="A11600" s="609" t="str">
        <f t="shared" si="181"/>
        <v>10642</v>
      </c>
      <c r="B11600">
        <v>10642</v>
      </c>
      <c r="C11600" t="s">
        <v>26444</v>
      </c>
      <c r="D11600" t="s">
        <v>8781</v>
      </c>
      <c r="E11600" s="363" t="s">
        <v>26445</v>
      </c>
      <c r="F11600"/>
      <c r="G11600"/>
      <c r="H11600"/>
      <c r="I11600" s="615"/>
    </row>
    <row r="11601" spans="1:9" ht="15" x14ac:dyDescent="0.25">
      <c r="A11601" s="609" t="str">
        <f t="shared" si="181"/>
        <v>14489</v>
      </c>
      <c r="B11601">
        <v>14489</v>
      </c>
      <c r="C11601" t="s">
        <v>26446</v>
      </c>
      <c r="D11601" t="s">
        <v>8781</v>
      </c>
      <c r="E11601" s="363" t="s">
        <v>26447</v>
      </c>
      <c r="F11601"/>
      <c r="G11601"/>
      <c r="H11601"/>
      <c r="I11601" s="615"/>
    </row>
    <row r="11602" spans="1:9" ht="15" x14ac:dyDescent="0.25">
      <c r="A11602" s="609" t="str">
        <f t="shared" si="181"/>
        <v>14513</v>
      </c>
      <c r="B11602">
        <v>14513</v>
      </c>
      <c r="C11602" t="s">
        <v>26448</v>
      </c>
      <c r="D11602" t="s">
        <v>8781</v>
      </c>
      <c r="E11602" s="363" t="s">
        <v>26449</v>
      </c>
      <c r="F11602"/>
      <c r="G11602"/>
      <c r="H11602"/>
      <c r="I11602" s="615"/>
    </row>
    <row r="11603" spans="1:9" ht="15" x14ac:dyDescent="0.25">
      <c r="A11603" s="609" t="str">
        <f t="shared" si="181"/>
        <v>13600</v>
      </c>
      <c r="B11603">
        <v>13600</v>
      </c>
      <c r="C11603" t="s">
        <v>26450</v>
      </c>
      <c r="D11603" t="s">
        <v>8781</v>
      </c>
      <c r="E11603" s="363" t="s">
        <v>26451</v>
      </c>
      <c r="F11603"/>
      <c r="G11603"/>
      <c r="H11603"/>
      <c r="I11603" s="615"/>
    </row>
    <row r="11604" spans="1:9" ht="15" x14ac:dyDescent="0.25">
      <c r="A11604" s="609" t="str">
        <f t="shared" si="181"/>
        <v>10646</v>
      </c>
      <c r="B11604">
        <v>10646</v>
      </c>
      <c r="C11604" t="s">
        <v>26452</v>
      </c>
      <c r="D11604" t="s">
        <v>8781</v>
      </c>
      <c r="E11604" s="363" t="s">
        <v>26453</v>
      </c>
      <c r="F11604"/>
      <c r="G11604"/>
      <c r="H11604"/>
      <c r="I11604" s="615"/>
    </row>
    <row r="11605" spans="1:9" ht="15" x14ac:dyDescent="0.25">
      <c r="A11605" s="609" t="str">
        <f t="shared" si="181"/>
        <v>6070</v>
      </c>
      <c r="B11605">
        <v>6070</v>
      </c>
      <c r="C11605" t="s">
        <v>26454</v>
      </c>
      <c r="D11605" t="s">
        <v>8781</v>
      </c>
      <c r="E11605" s="363" t="s">
        <v>26455</v>
      </c>
      <c r="F11605"/>
      <c r="G11605"/>
      <c r="H11605"/>
      <c r="I11605" s="615"/>
    </row>
    <row r="11606" spans="1:9" ht="15" x14ac:dyDescent="0.25">
      <c r="A11606" s="609" t="str">
        <f t="shared" si="181"/>
        <v>6069</v>
      </c>
      <c r="B11606">
        <v>6069</v>
      </c>
      <c r="C11606" t="s">
        <v>26456</v>
      </c>
      <c r="D11606" t="s">
        <v>8781</v>
      </c>
      <c r="E11606" s="363" t="s">
        <v>26457</v>
      </c>
      <c r="F11606"/>
      <c r="G11606"/>
      <c r="H11606"/>
      <c r="I11606" s="615"/>
    </row>
    <row r="11607" spans="1:9" ht="15" x14ac:dyDescent="0.25">
      <c r="A11607" s="609" t="str">
        <f t="shared" si="181"/>
        <v>14626</v>
      </c>
      <c r="B11607">
        <v>14626</v>
      </c>
      <c r="C11607" t="s">
        <v>26458</v>
      </c>
      <c r="D11607" t="s">
        <v>8781</v>
      </c>
      <c r="E11607" s="363" t="s">
        <v>26459</v>
      </c>
      <c r="F11607"/>
      <c r="G11607"/>
      <c r="H11607"/>
      <c r="I11607" s="615"/>
    </row>
    <row r="11608" spans="1:9" ht="15" x14ac:dyDescent="0.25">
      <c r="A11608" s="609" t="str">
        <f t="shared" si="181"/>
        <v>6067</v>
      </c>
      <c r="B11608">
        <v>6067</v>
      </c>
      <c r="C11608" t="s">
        <v>26460</v>
      </c>
      <c r="D11608" t="s">
        <v>8781</v>
      </c>
      <c r="E11608" s="363" t="s">
        <v>26461</v>
      </c>
      <c r="F11608"/>
      <c r="G11608"/>
      <c r="H11608"/>
      <c r="I11608" s="615"/>
    </row>
    <row r="11609" spans="1:9" ht="15" x14ac:dyDescent="0.25">
      <c r="A11609" s="609" t="str">
        <f t="shared" si="181"/>
        <v>38393</v>
      </c>
      <c r="B11609">
        <v>38393</v>
      </c>
      <c r="C11609" t="s">
        <v>26462</v>
      </c>
      <c r="D11609" t="s">
        <v>8781</v>
      </c>
      <c r="E11609" s="363" t="s">
        <v>9929</v>
      </c>
      <c r="F11609"/>
      <c r="G11609"/>
      <c r="H11609"/>
      <c r="I11609" s="615"/>
    </row>
    <row r="11610" spans="1:9" ht="15" x14ac:dyDescent="0.25">
      <c r="A11610" s="609" t="str">
        <f t="shared" si="181"/>
        <v>38390</v>
      </c>
      <c r="B11610">
        <v>38390</v>
      </c>
      <c r="C11610" t="s">
        <v>26463</v>
      </c>
      <c r="D11610" t="s">
        <v>8781</v>
      </c>
      <c r="E11610" s="363" t="s">
        <v>18710</v>
      </c>
      <c r="F11610"/>
      <c r="G11610"/>
      <c r="H11610"/>
      <c r="I11610" s="615"/>
    </row>
    <row r="11611" spans="1:9" ht="15" x14ac:dyDescent="0.25">
      <c r="A11611" s="609" t="str">
        <f t="shared" si="181"/>
        <v>36532</v>
      </c>
      <c r="B11611">
        <v>36532</v>
      </c>
      <c r="C11611" t="s">
        <v>26464</v>
      </c>
      <c r="D11611" t="s">
        <v>8781</v>
      </c>
      <c r="E11611" s="363" t="s">
        <v>26465</v>
      </c>
      <c r="F11611"/>
      <c r="G11611"/>
      <c r="H11611"/>
      <c r="I11611" s="615"/>
    </row>
    <row r="11612" spans="1:9" ht="15" x14ac:dyDescent="0.25">
      <c r="A11612" s="609" t="str">
        <f t="shared" si="181"/>
        <v>11578</v>
      </c>
      <c r="B11612">
        <v>11578</v>
      </c>
      <c r="C11612" t="s">
        <v>26466</v>
      </c>
      <c r="D11612" t="s">
        <v>8781</v>
      </c>
      <c r="E11612" s="363" t="s">
        <v>12883</v>
      </c>
      <c r="F11612"/>
      <c r="G11612"/>
      <c r="H11612"/>
      <c r="I11612" s="615"/>
    </row>
    <row r="11613" spans="1:9" ht="15" x14ac:dyDescent="0.25">
      <c r="A11613" s="609" t="str">
        <f t="shared" si="181"/>
        <v>11577</v>
      </c>
      <c r="B11613">
        <v>11577</v>
      </c>
      <c r="C11613" t="s">
        <v>26467</v>
      </c>
      <c r="D11613" t="s">
        <v>8781</v>
      </c>
      <c r="E11613" s="363" t="s">
        <v>12550</v>
      </c>
      <c r="F11613"/>
      <c r="G11613"/>
      <c r="H11613"/>
      <c r="I11613" s="615"/>
    </row>
    <row r="11614" spans="1:9" ht="15" x14ac:dyDescent="0.25">
      <c r="A11614" s="609" t="str">
        <f t="shared" si="181"/>
        <v>42432</v>
      </c>
      <c r="B11614">
        <v>42432</v>
      </c>
      <c r="C11614" t="s">
        <v>26468</v>
      </c>
      <c r="D11614" t="s">
        <v>8781</v>
      </c>
      <c r="E11614" s="363" t="s">
        <v>26469</v>
      </c>
      <c r="F11614"/>
      <c r="G11614"/>
      <c r="H11614"/>
      <c r="I11614" s="615"/>
    </row>
    <row r="11615" spans="1:9" ht="15" x14ac:dyDescent="0.25">
      <c r="A11615" s="609" t="str">
        <f t="shared" si="181"/>
        <v>42437</v>
      </c>
      <c r="B11615">
        <v>42437</v>
      </c>
      <c r="C11615" t="s">
        <v>26470</v>
      </c>
      <c r="D11615" t="s">
        <v>8781</v>
      </c>
      <c r="E11615" s="363" t="s">
        <v>26471</v>
      </c>
      <c r="F11615"/>
      <c r="G11615"/>
      <c r="H11615"/>
      <c r="I11615" s="615"/>
    </row>
    <row r="11616" spans="1:9" ht="15" x14ac:dyDescent="0.25">
      <c r="A11616" s="609" t="str">
        <f t="shared" si="181"/>
        <v>1116</v>
      </c>
      <c r="B11616">
        <v>1116</v>
      </c>
      <c r="C11616" t="s">
        <v>26472</v>
      </c>
      <c r="D11616" t="s">
        <v>8796</v>
      </c>
      <c r="E11616" s="363" t="s">
        <v>26473</v>
      </c>
      <c r="F11616"/>
      <c r="G11616"/>
      <c r="H11616"/>
      <c r="I11616" s="615"/>
    </row>
    <row r="11617" spans="1:9" ht="15" x14ac:dyDescent="0.25">
      <c r="A11617" s="609" t="str">
        <f t="shared" si="181"/>
        <v>1115</v>
      </c>
      <c r="B11617">
        <v>1115</v>
      </c>
      <c r="C11617" t="s">
        <v>26474</v>
      </c>
      <c r="D11617" t="s">
        <v>8796</v>
      </c>
      <c r="E11617" s="363" t="s">
        <v>26475</v>
      </c>
      <c r="F11617"/>
      <c r="G11617"/>
      <c r="H11617"/>
      <c r="I11617" s="615"/>
    </row>
    <row r="11618" spans="1:9" ht="15" x14ac:dyDescent="0.25">
      <c r="A11618" s="609" t="str">
        <f t="shared" si="181"/>
        <v>1113</v>
      </c>
      <c r="B11618">
        <v>1113</v>
      </c>
      <c r="C11618" t="s">
        <v>26476</v>
      </c>
      <c r="D11618" t="s">
        <v>8796</v>
      </c>
      <c r="E11618" s="363" t="s">
        <v>9684</v>
      </c>
      <c r="F11618"/>
      <c r="G11618"/>
      <c r="H11618"/>
      <c r="I11618" s="615"/>
    </row>
    <row r="11619" spans="1:9" ht="15" x14ac:dyDescent="0.25">
      <c r="A11619" s="609" t="str">
        <f t="shared" si="181"/>
        <v>1114</v>
      </c>
      <c r="B11619">
        <v>1114</v>
      </c>
      <c r="C11619" t="s">
        <v>26477</v>
      </c>
      <c r="D11619" t="s">
        <v>8796</v>
      </c>
      <c r="E11619" s="363" t="s">
        <v>22322</v>
      </c>
      <c r="F11619"/>
      <c r="G11619"/>
      <c r="H11619"/>
      <c r="I11619" s="615"/>
    </row>
    <row r="11620" spans="1:9" ht="15" x14ac:dyDescent="0.25">
      <c r="A11620" s="609" t="str">
        <f t="shared" si="181"/>
        <v>40873</v>
      </c>
      <c r="B11620">
        <v>40873</v>
      </c>
      <c r="C11620" t="s">
        <v>26478</v>
      </c>
      <c r="D11620" t="s">
        <v>8796</v>
      </c>
      <c r="E11620" s="363" t="s">
        <v>26479</v>
      </c>
      <c r="F11620"/>
      <c r="G11620"/>
      <c r="H11620"/>
      <c r="I11620" s="615"/>
    </row>
    <row r="11621" spans="1:9" ht="15" x14ac:dyDescent="0.25">
      <c r="A11621" s="609" t="str">
        <f t="shared" si="181"/>
        <v>20214</v>
      </c>
      <c r="B11621">
        <v>20214</v>
      </c>
      <c r="C11621" t="s">
        <v>26480</v>
      </c>
      <c r="D11621" t="s">
        <v>8781</v>
      </c>
      <c r="E11621" s="363" t="s">
        <v>26481</v>
      </c>
      <c r="F11621"/>
      <c r="G11621"/>
      <c r="H11621"/>
      <c r="I11621" s="615"/>
    </row>
    <row r="11622" spans="1:9" ht="15" x14ac:dyDescent="0.25">
      <c r="A11622" s="609" t="str">
        <f t="shared" si="181"/>
        <v>11064</v>
      </c>
      <c r="B11622">
        <v>11064</v>
      </c>
      <c r="C11622" t="s">
        <v>26482</v>
      </c>
      <c r="D11622" t="s">
        <v>8781</v>
      </c>
      <c r="E11622" s="363" t="s">
        <v>10432</v>
      </c>
      <c r="F11622"/>
      <c r="G11622"/>
      <c r="H11622"/>
      <c r="I11622" s="615"/>
    </row>
    <row r="11623" spans="1:9" ht="15" x14ac:dyDescent="0.25">
      <c r="A11623" s="609" t="str">
        <f t="shared" si="181"/>
        <v>7237</v>
      </c>
      <c r="B11623">
        <v>7237</v>
      </c>
      <c r="C11623" t="s">
        <v>26483</v>
      </c>
      <c r="D11623" t="s">
        <v>8781</v>
      </c>
      <c r="E11623" s="363" t="s">
        <v>18494</v>
      </c>
      <c r="F11623"/>
      <c r="G11623"/>
      <c r="H11623"/>
      <c r="I11623" s="615"/>
    </row>
    <row r="11624" spans="1:9" ht="15" x14ac:dyDescent="0.25">
      <c r="A11624" s="609" t="str">
        <f t="shared" si="181"/>
        <v>11757</v>
      </c>
      <c r="B11624">
        <v>11757</v>
      </c>
      <c r="C11624" t="s">
        <v>26484</v>
      </c>
      <c r="D11624" t="s">
        <v>8781</v>
      </c>
      <c r="E11624" s="363" t="s">
        <v>9482</v>
      </c>
      <c r="F11624"/>
      <c r="G11624"/>
      <c r="H11624"/>
      <c r="I11624" s="615"/>
    </row>
    <row r="11625" spans="1:9" ht="15" x14ac:dyDescent="0.25">
      <c r="A11625" s="609" t="str">
        <f t="shared" si="181"/>
        <v>11758</v>
      </c>
      <c r="B11625">
        <v>11758</v>
      </c>
      <c r="C11625" t="s">
        <v>26485</v>
      </c>
      <c r="D11625" t="s">
        <v>8781</v>
      </c>
      <c r="E11625" s="363" t="s">
        <v>9332</v>
      </c>
      <c r="F11625"/>
      <c r="G11625"/>
      <c r="H11625"/>
      <c r="I11625" s="615"/>
    </row>
    <row r="11626" spans="1:9" ht="15" x14ac:dyDescent="0.25">
      <c r="A11626" s="609" t="str">
        <f t="shared" si="181"/>
        <v>37526</v>
      </c>
      <c r="B11626">
        <v>37526</v>
      </c>
      <c r="C11626" t="s">
        <v>26486</v>
      </c>
      <c r="D11626" t="s">
        <v>8781</v>
      </c>
      <c r="E11626" s="363" t="s">
        <v>8824</v>
      </c>
      <c r="F11626"/>
      <c r="G11626"/>
      <c r="H11626"/>
      <c r="I11626" s="615"/>
    </row>
    <row r="11627" spans="1:9" ht="15" x14ac:dyDescent="0.25">
      <c r="A11627" s="609" t="str">
        <f t="shared" si="181"/>
        <v>6076</v>
      </c>
      <c r="B11627">
        <v>6076</v>
      </c>
      <c r="C11627" t="s">
        <v>26487</v>
      </c>
      <c r="D11627" t="s">
        <v>8911</v>
      </c>
      <c r="E11627" s="363" t="s">
        <v>19644</v>
      </c>
      <c r="F11627"/>
      <c r="G11627"/>
      <c r="H11627"/>
      <c r="I11627" s="615"/>
    </row>
    <row r="11628" spans="1:9" ht="15" x14ac:dyDescent="0.25">
      <c r="A11628" s="609" t="str">
        <f t="shared" si="181"/>
        <v>13109</v>
      </c>
      <c r="B11628">
        <v>13109</v>
      </c>
      <c r="C11628" t="s">
        <v>26488</v>
      </c>
      <c r="D11628" t="s">
        <v>8781</v>
      </c>
      <c r="E11628" s="363" t="s">
        <v>26489</v>
      </c>
      <c r="F11628"/>
      <c r="G11628"/>
      <c r="H11628"/>
      <c r="I11628" s="615"/>
    </row>
    <row r="11629" spans="1:9" ht="15" x14ac:dyDescent="0.25">
      <c r="A11629" s="609" t="str">
        <f t="shared" si="181"/>
        <v>13110</v>
      </c>
      <c r="B11629">
        <v>13110</v>
      </c>
      <c r="C11629" t="s">
        <v>26490</v>
      </c>
      <c r="D11629" t="s">
        <v>8781</v>
      </c>
      <c r="E11629" s="363" t="s">
        <v>26491</v>
      </c>
      <c r="F11629"/>
      <c r="G11629"/>
      <c r="H11629"/>
      <c r="I11629" s="615"/>
    </row>
    <row r="11630" spans="1:9" ht="15" x14ac:dyDescent="0.25">
      <c r="A11630" s="609" t="str">
        <f t="shared" si="181"/>
        <v>7581</v>
      </c>
      <c r="B11630">
        <v>7581</v>
      </c>
      <c r="C11630" t="s">
        <v>26492</v>
      </c>
      <c r="D11630" t="s">
        <v>8781</v>
      </c>
      <c r="E11630" s="363" t="s">
        <v>10342</v>
      </c>
      <c r="F11630"/>
      <c r="G11630"/>
      <c r="H11630"/>
      <c r="I11630" s="615"/>
    </row>
    <row r="11631" spans="1:9" ht="15" x14ac:dyDescent="0.25">
      <c r="A11631" s="609" t="str">
        <f t="shared" si="181"/>
        <v>4509</v>
      </c>
      <c r="B11631">
        <v>4509</v>
      </c>
      <c r="C11631" t="s">
        <v>26493</v>
      </c>
      <c r="D11631" t="s">
        <v>8796</v>
      </c>
      <c r="E11631" s="363" t="s">
        <v>10174</v>
      </c>
      <c r="F11631"/>
      <c r="G11631"/>
      <c r="H11631"/>
      <c r="I11631" s="615"/>
    </row>
    <row r="11632" spans="1:9" ht="15" x14ac:dyDescent="0.25">
      <c r="A11632" s="609" t="str">
        <f t="shared" ref="A11632:A11695" si="182">IF(ISERROR(SEARCH("/",B11632)=6),TRIM(CLEAN(B11632)),IF(SEARCH("/",B11632)=6,IF(LEN(TRIM(CLEAN(B11632)))=7,LEFT(TRIM(CLEAN(B11632)),6)&amp;"00"&amp;RIGHT(TRIM(CLEAN(B11632)),1),LEFT(TRIM(CLEAN(B11632)),6)&amp;"0"&amp;RIGHT(TRIM(CLEAN(B11632)),2)),TRIM(CLEAN(B11632))))</f>
        <v>4512</v>
      </c>
      <c r="B11632">
        <v>4512</v>
      </c>
      <c r="C11632" t="s">
        <v>26494</v>
      </c>
      <c r="D11632" t="s">
        <v>8796</v>
      </c>
      <c r="E11632" s="363" t="s">
        <v>9139</v>
      </c>
      <c r="F11632"/>
      <c r="G11632"/>
      <c r="H11632"/>
      <c r="I11632" s="615"/>
    </row>
    <row r="11633" spans="1:9" ht="15" x14ac:dyDescent="0.25">
      <c r="A11633" s="609" t="str">
        <f t="shared" si="182"/>
        <v>4517</v>
      </c>
      <c r="B11633">
        <v>4517</v>
      </c>
      <c r="C11633" t="s">
        <v>26495</v>
      </c>
      <c r="D11633" t="s">
        <v>8796</v>
      </c>
      <c r="E11633" s="363" t="s">
        <v>17072</v>
      </c>
      <c r="F11633"/>
      <c r="G11633"/>
      <c r="H11633"/>
      <c r="I11633" s="615"/>
    </row>
    <row r="11634" spans="1:9" ht="15" x14ac:dyDescent="0.25">
      <c r="A11634" s="609" t="str">
        <f t="shared" si="182"/>
        <v>20206</v>
      </c>
      <c r="B11634">
        <v>20206</v>
      </c>
      <c r="C11634" t="s">
        <v>26496</v>
      </c>
      <c r="D11634" t="s">
        <v>8796</v>
      </c>
      <c r="E11634" s="363" t="s">
        <v>9705</v>
      </c>
      <c r="F11634"/>
      <c r="G11634"/>
      <c r="H11634"/>
      <c r="I11634" s="615"/>
    </row>
    <row r="11635" spans="1:9" ht="15" x14ac:dyDescent="0.25">
      <c r="A11635" s="609" t="str">
        <f t="shared" si="182"/>
        <v>4460</v>
      </c>
      <c r="B11635">
        <v>4460</v>
      </c>
      <c r="C11635" t="s">
        <v>26497</v>
      </c>
      <c r="D11635" t="s">
        <v>8796</v>
      </c>
      <c r="E11635" s="363" t="s">
        <v>18090</v>
      </c>
      <c r="F11635"/>
      <c r="G11635"/>
      <c r="H11635"/>
      <c r="I11635" s="615"/>
    </row>
    <row r="11636" spans="1:9" ht="15" x14ac:dyDescent="0.25">
      <c r="A11636" s="609" t="str">
        <f t="shared" si="182"/>
        <v>4417</v>
      </c>
      <c r="B11636">
        <v>4417</v>
      </c>
      <c r="C11636" t="s">
        <v>26498</v>
      </c>
      <c r="D11636" t="s">
        <v>8796</v>
      </c>
      <c r="E11636" s="363" t="s">
        <v>9651</v>
      </c>
      <c r="F11636"/>
      <c r="G11636"/>
      <c r="H11636"/>
      <c r="I11636" s="615"/>
    </row>
    <row r="11637" spans="1:9" ht="15" x14ac:dyDescent="0.25">
      <c r="A11637" s="609" t="str">
        <f t="shared" si="182"/>
        <v>4415</v>
      </c>
      <c r="B11637">
        <v>4415</v>
      </c>
      <c r="C11637" t="s">
        <v>26499</v>
      </c>
      <c r="D11637" t="s">
        <v>8796</v>
      </c>
      <c r="E11637" s="363" t="s">
        <v>10065</v>
      </c>
      <c r="F11637"/>
      <c r="G11637"/>
      <c r="H11637"/>
      <c r="I11637" s="615"/>
    </row>
    <row r="11638" spans="1:9" ht="15" x14ac:dyDescent="0.25">
      <c r="A11638" s="609" t="str">
        <f t="shared" si="182"/>
        <v>37373</v>
      </c>
      <c r="B11638">
        <v>37373</v>
      </c>
      <c r="C11638" t="s">
        <v>26500</v>
      </c>
      <c r="D11638" t="s">
        <v>8786</v>
      </c>
      <c r="E11638" s="363" t="s">
        <v>9701</v>
      </c>
      <c r="F11638"/>
      <c r="G11638"/>
      <c r="H11638"/>
      <c r="I11638" s="615"/>
    </row>
    <row r="11639" spans="1:9" ht="15" x14ac:dyDescent="0.25">
      <c r="A11639" s="609" t="str">
        <f t="shared" si="182"/>
        <v>40864</v>
      </c>
      <c r="B11639">
        <v>40864</v>
      </c>
      <c r="C11639" t="s">
        <v>26501</v>
      </c>
      <c r="D11639" t="s">
        <v>8914</v>
      </c>
      <c r="E11639" s="363" t="s">
        <v>10223</v>
      </c>
      <c r="F11639"/>
      <c r="G11639"/>
      <c r="H11639"/>
      <c r="I11639" s="615"/>
    </row>
    <row r="11640" spans="1:9" ht="15" x14ac:dyDescent="0.25">
      <c r="A11640" s="609" t="str">
        <f t="shared" si="182"/>
        <v>4734</v>
      </c>
      <c r="B11640">
        <v>4734</v>
      </c>
      <c r="C11640" t="s">
        <v>26502</v>
      </c>
      <c r="D11640" t="s">
        <v>8911</v>
      </c>
      <c r="E11640" s="363" t="s">
        <v>26503</v>
      </c>
      <c r="F11640"/>
      <c r="G11640"/>
      <c r="H11640"/>
      <c r="I11640" s="615"/>
    </row>
    <row r="11641" spans="1:9" ht="15" x14ac:dyDescent="0.25">
      <c r="A11641" s="609" t="str">
        <f t="shared" si="182"/>
        <v>6085</v>
      </c>
      <c r="B11641">
        <v>6085</v>
      </c>
      <c r="C11641" t="s">
        <v>26504</v>
      </c>
      <c r="D11641" t="s">
        <v>8777</v>
      </c>
      <c r="E11641" s="363" t="s">
        <v>9941</v>
      </c>
      <c r="F11641"/>
      <c r="G11641"/>
      <c r="H11641"/>
      <c r="I11641" s="615"/>
    </row>
    <row r="11642" spans="1:9" ht="15" x14ac:dyDescent="0.25">
      <c r="A11642" s="609" t="str">
        <f t="shared" si="182"/>
        <v>38396</v>
      </c>
      <c r="B11642">
        <v>38396</v>
      </c>
      <c r="C11642" t="s">
        <v>26505</v>
      </c>
      <c r="D11642" t="s">
        <v>8781</v>
      </c>
      <c r="E11642" s="363" t="s">
        <v>26506</v>
      </c>
      <c r="F11642"/>
      <c r="G11642"/>
      <c r="H11642"/>
      <c r="I11642" s="615"/>
    </row>
    <row r="11643" spans="1:9" ht="15" x14ac:dyDescent="0.25">
      <c r="A11643" s="609" t="str">
        <f t="shared" si="182"/>
        <v>11622</v>
      </c>
      <c r="B11643">
        <v>11622</v>
      </c>
      <c r="C11643" t="s">
        <v>26507</v>
      </c>
      <c r="D11643" t="s">
        <v>8790</v>
      </c>
      <c r="E11643" s="363" t="s">
        <v>19684</v>
      </c>
      <c r="F11643"/>
      <c r="G11643"/>
      <c r="H11643"/>
      <c r="I11643" s="615"/>
    </row>
    <row r="11644" spans="1:9" ht="15" x14ac:dyDescent="0.25">
      <c r="A11644" s="609" t="str">
        <f t="shared" si="182"/>
        <v>43143</v>
      </c>
      <c r="B11644">
        <v>43143</v>
      </c>
      <c r="C11644" t="s">
        <v>26508</v>
      </c>
      <c r="D11644" t="s">
        <v>8777</v>
      </c>
      <c r="E11644" s="363" t="s">
        <v>11075</v>
      </c>
      <c r="F11644"/>
      <c r="G11644"/>
      <c r="H11644"/>
      <c r="I11644" s="615"/>
    </row>
    <row r="11645" spans="1:9" ht="15" x14ac:dyDescent="0.25">
      <c r="A11645" s="609" t="str">
        <f t="shared" si="182"/>
        <v>7317</v>
      </c>
      <c r="B11645">
        <v>7317</v>
      </c>
      <c r="C11645" t="s">
        <v>26509</v>
      </c>
      <c r="D11645" t="s">
        <v>8790</v>
      </c>
      <c r="E11645" s="363" t="s">
        <v>21356</v>
      </c>
      <c r="F11645"/>
      <c r="G11645"/>
      <c r="H11645"/>
      <c r="I11645" s="615"/>
    </row>
    <row r="11646" spans="1:9" ht="15" x14ac:dyDescent="0.25">
      <c r="A11646" s="609" t="str">
        <f t="shared" si="182"/>
        <v>142</v>
      </c>
      <c r="B11646">
        <v>142</v>
      </c>
      <c r="C11646" t="s">
        <v>26510</v>
      </c>
      <c r="D11646" t="s">
        <v>10228</v>
      </c>
      <c r="E11646" s="363" t="s">
        <v>15654</v>
      </c>
      <c r="F11646"/>
      <c r="G11646"/>
      <c r="H11646"/>
      <c r="I11646" s="615"/>
    </row>
    <row r="11647" spans="1:9" ht="15" x14ac:dyDescent="0.25">
      <c r="A11647" s="609" t="str">
        <f t="shared" si="182"/>
        <v>43142</v>
      </c>
      <c r="B11647">
        <v>43142</v>
      </c>
      <c r="C11647" t="s">
        <v>26511</v>
      </c>
      <c r="D11647" t="s">
        <v>8777</v>
      </c>
      <c r="E11647" s="363" t="s">
        <v>26512</v>
      </c>
      <c r="F11647"/>
      <c r="G11647"/>
      <c r="H11647"/>
      <c r="I11647" s="615"/>
    </row>
    <row r="11648" spans="1:9" ht="15" x14ac:dyDescent="0.25">
      <c r="A11648" s="609" t="str">
        <f t="shared" si="182"/>
        <v>38123</v>
      </c>
      <c r="B11648">
        <v>38123</v>
      </c>
      <c r="C11648" t="s">
        <v>26513</v>
      </c>
      <c r="D11648" t="s">
        <v>8790</v>
      </c>
      <c r="E11648" s="363" t="s">
        <v>26514</v>
      </c>
      <c r="F11648"/>
      <c r="G11648"/>
      <c r="H11648"/>
      <c r="I11648" s="615"/>
    </row>
    <row r="11649" spans="1:9" ht="15" x14ac:dyDescent="0.25">
      <c r="A11649" s="609" t="str">
        <f t="shared" si="182"/>
        <v>42701</v>
      </c>
      <c r="B11649">
        <v>42701</v>
      </c>
      <c r="C11649" t="s">
        <v>26515</v>
      </c>
      <c r="D11649" t="s">
        <v>8781</v>
      </c>
      <c r="E11649" s="363" t="s">
        <v>18740</v>
      </c>
      <c r="F11649"/>
      <c r="G11649"/>
      <c r="H11649"/>
      <c r="I11649" s="615"/>
    </row>
    <row r="11650" spans="1:9" ht="15" x14ac:dyDescent="0.25">
      <c r="A11650" s="609" t="str">
        <f t="shared" si="182"/>
        <v>42702</v>
      </c>
      <c r="B11650">
        <v>42702</v>
      </c>
      <c r="C11650" t="s">
        <v>26516</v>
      </c>
      <c r="D11650" t="s">
        <v>8781</v>
      </c>
      <c r="E11650" s="363" t="s">
        <v>26517</v>
      </c>
      <c r="F11650"/>
      <c r="G11650"/>
      <c r="H11650"/>
      <c r="I11650" s="615"/>
    </row>
    <row r="11651" spans="1:9" ht="15" x14ac:dyDescent="0.25">
      <c r="A11651" s="609" t="str">
        <f t="shared" si="182"/>
        <v>37955</v>
      </c>
      <c r="B11651">
        <v>37955</v>
      </c>
      <c r="C11651" t="s">
        <v>26518</v>
      </c>
      <c r="D11651" t="s">
        <v>8781</v>
      </c>
      <c r="E11651" s="363" t="s">
        <v>26519</v>
      </c>
      <c r="F11651"/>
      <c r="G11651"/>
      <c r="H11651"/>
      <c r="I11651" s="615"/>
    </row>
    <row r="11652" spans="1:9" ht="15" x14ac:dyDescent="0.25">
      <c r="A11652" s="609" t="str">
        <f t="shared" si="182"/>
        <v>42699</v>
      </c>
      <c r="B11652">
        <v>42699</v>
      </c>
      <c r="C11652" t="s">
        <v>26520</v>
      </c>
      <c r="D11652" t="s">
        <v>8781</v>
      </c>
      <c r="E11652" s="363" t="s">
        <v>17981</v>
      </c>
      <c r="F11652"/>
      <c r="G11652"/>
      <c r="H11652"/>
      <c r="I11652" s="615"/>
    </row>
    <row r="11653" spans="1:9" ht="15" x14ac:dyDescent="0.25">
      <c r="A11653" s="609" t="str">
        <f t="shared" si="182"/>
        <v>42700</v>
      </c>
      <c r="B11653">
        <v>42700</v>
      </c>
      <c r="C11653" t="s">
        <v>26521</v>
      </c>
      <c r="D11653" t="s">
        <v>8781</v>
      </c>
      <c r="E11653" s="363" t="s">
        <v>19584</v>
      </c>
      <c r="F11653"/>
      <c r="G11653"/>
      <c r="H11653"/>
      <c r="I11653" s="615"/>
    </row>
    <row r="11654" spans="1:9" ht="15" x14ac:dyDescent="0.25">
      <c r="A11654" s="609" t="str">
        <f t="shared" si="182"/>
        <v>37743</v>
      </c>
      <c r="B11654">
        <v>37743</v>
      </c>
      <c r="C11654" t="s">
        <v>26522</v>
      </c>
      <c r="D11654" t="s">
        <v>8781</v>
      </c>
      <c r="E11654" s="363" t="s">
        <v>26523</v>
      </c>
      <c r="F11654"/>
      <c r="G11654"/>
      <c r="H11654"/>
      <c r="I11654" s="615"/>
    </row>
    <row r="11655" spans="1:9" ht="15" x14ac:dyDescent="0.25">
      <c r="A11655" s="609" t="str">
        <f t="shared" si="182"/>
        <v>37744</v>
      </c>
      <c r="B11655">
        <v>37744</v>
      </c>
      <c r="C11655" t="s">
        <v>26524</v>
      </c>
      <c r="D11655" t="s">
        <v>8781</v>
      </c>
      <c r="E11655" s="363" t="s">
        <v>26525</v>
      </c>
      <c r="F11655"/>
      <c r="G11655"/>
      <c r="H11655"/>
      <c r="I11655" s="615"/>
    </row>
    <row r="11656" spans="1:9" ht="15" x14ac:dyDescent="0.25">
      <c r="A11656" s="609" t="str">
        <f t="shared" si="182"/>
        <v>37741</v>
      </c>
      <c r="B11656">
        <v>37741</v>
      </c>
      <c r="C11656" t="s">
        <v>26526</v>
      </c>
      <c r="D11656" t="s">
        <v>8781</v>
      </c>
      <c r="E11656" s="363" t="s">
        <v>26527</v>
      </c>
      <c r="F11656"/>
      <c r="G11656"/>
      <c r="H11656"/>
      <c r="I11656" s="615"/>
    </row>
    <row r="11657" spans="1:9" ht="15" x14ac:dyDescent="0.25">
      <c r="A11657" s="609" t="str">
        <f t="shared" si="182"/>
        <v>39396</v>
      </c>
      <c r="B11657">
        <v>39396</v>
      </c>
      <c r="C11657" t="s">
        <v>26528</v>
      </c>
      <c r="D11657" t="s">
        <v>8781</v>
      </c>
      <c r="E11657" s="363" t="s">
        <v>26529</v>
      </c>
      <c r="F11657"/>
      <c r="G11657"/>
      <c r="H11657"/>
      <c r="I11657" s="615"/>
    </row>
    <row r="11658" spans="1:9" ht="15" x14ac:dyDescent="0.25">
      <c r="A11658" s="609" t="str">
        <f t="shared" si="182"/>
        <v>39392</v>
      </c>
      <c r="B11658">
        <v>39392</v>
      </c>
      <c r="C11658" t="s">
        <v>26530</v>
      </c>
      <c r="D11658" t="s">
        <v>8781</v>
      </c>
      <c r="E11658" s="363" t="s">
        <v>26531</v>
      </c>
      <c r="F11658"/>
      <c r="G11658"/>
      <c r="H11658"/>
      <c r="I11658" s="615"/>
    </row>
    <row r="11659" spans="1:9" ht="15" x14ac:dyDescent="0.25">
      <c r="A11659" s="609" t="str">
        <f t="shared" si="182"/>
        <v>39393</v>
      </c>
      <c r="B11659">
        <v>39393</v>
      </c>
      <c r="C11659" t="s">
        <v>26532</v>
      </c>
      <c r="D11659" t="s">
        <v>8781</v>
      </c>
      <c r="E11659" s="363" t="s">
        <v>26533</v>
      </c>
      <c r="F11659"/>
      <c r="G11659"/>
      <c r="H11659"/>
      <c r="I11659" s="615"/>
    </row>
    <row r="11660" spans="1:9" ht="15" x14ac:dyDescent="0.25">
      <c r="A11660" s="609" t="str">
        <f t="shared" si="182"/>
        <v>39394</v>
      </c>
      <c r="B11660">
        <v>39394</v>
      </c>
      <c r="C11660" t="s">
        <v>26534</v>
      </c>
      <c r="D11660" t="s">
        <v>8781</v>
      </c>
      <c r="E11660" s="363" t="s">
        <v>19382</v>
      </c>
      <c r="F11660"/>
      <c r="G11660"/>
      <c r="H11660"/>
      <c r="I11660" s="615"/>
    </row>
    <row r="11661" spans="1:9" ht="15" x14ac:dyDescent="0.25">
      <c r="A11661" s="609" t="str">
        <f t="shared" si="182"/>
        <v>39395</v>
      </c>
      <c r="B11661">
        <v>39395</v>
      </c>
      <c r="C11661" t="s">
        <v>26535</v>
      </c>
      <c r="D11661" t="s">
        <v>8781</v>
      </c>
      <c r="E11661" s="363" t="s">
        <v>18606</v>
      </c>
      <c r="F11661"/>
      <c r="G11661"/>
      <c r="H11661"/>
      <c r="I11661" s="615"/>
    </row>
    <row r="11662" spans="1:9" ht="15" x14ac:dyDescent="0.25">
      <c r="A11662" s="609" t="str">
        <f t="shared" si="182"/>
        <v>14618</v>
      </c>
      <c r="B11662">
        <v>14618</v>
      </c>
      <c r="C11662" t="s">
        <v>26536</v>
      </c>
      <c r="D11662" t="s">
        <v>8781</v>
      </c>
      <c r="E11662" s="363" t="s">
        <v>26537</v>
      </c>
      <c r="F11662"/>
      <c r="G11662"/>
      <c r="H11662"/>
      <c r="I11662" s="615"/>
    </row>
    <row r="11663" spans="1:9" ht="15" x14ac:dyDescent="0.25">
      <c r="A11663" s="609" t="str">
        <f t="shared" si="182"/>
        <v>40269</v>
      </c>
      <c r="B11663">
        <v>40269</v>
      </c>
      <c r="C11663" t="s">
        <v>26538</v>
      </c>
      <c r="D11663" t="s">
        <v>8781</v>
      </c>
      <c r="E11663" s="363" t="s">
        <v>26539</v>
      </c>
      <c r="F11663"/>
      <c r="G11663"/>
      <c r="H11663"/>
      <c r="I11663" s="615"/>
    </row>
    <row r="11664" spans="1:9" ht="15" x14ac:dyDescent="0.25">
      <c r="A11664" s="609" t="str">
        <f t="shared" si="182"/>
        <v>6110</v>
      </c>
      <c r="B11664">
        <v>6110</v>
      </c>
      <c r="C11664" t="s">
        <v>26540</v>
      </c>
      <c r="D11664" t="s">
        <v>8786</v>
      </c>
      <c r="E11664" s="363" t="s">
        <v>11860</v>
      </c>
      <c r="F11664"/>
      <c r="G11664"/>
      <c r="H11664"/>
      <c r="I11664" s="615"/>
    </row>
    <row r="11665" spans="1:9" ht="15" x14ac:dyDescent="0.25">
      <c r="A11665" s="609" t="str">
        <f t="shared" si="182"/>
        <v>40910</v>
      </c>
      <c r="B11665">
        <v>40910</v>
      </c>
      <c r="C11665" t="s">
        <v>26541</v>
      </c>
      <c r="D11665" t="s">
        <v>8914</v>
      </c>
      <c r="E11665" s="363" t="s">
        <v>32002</v>
      </c>
      <c r="F11665"/>
      <c r="G11665"/>
      <c r="H11665"/>
      <c r="I11665" s="615"/>
    </row>
    <row r="11666" spans="1:9" ht="15" x14ac:dyDescent="0.25">
      <c r="A11666" s="609" t="str">
        <f t="shared" si="182"/>
        <v>6111</v>
      </c>
      <c r="B11666">
        <v>6111</v>
      </c>
      <c r="C11666" t="s">
        <v>26542</v>
      </c>
      <c r="D11666" t="s">
        <v>8786</v>
      </c>
      <c r="E11666" s="363" t="s">
        <v>12853</v>
      </c>
      <c r="F11666"/>
      <c r="G11666"/>
      <c r="H11666"/>
      <c r="I11666" s="615"/>
    </row>
    <row r="11667" spans="1:9" ht="15" x14ac:dyDescent="0.25">
      <c r="A11667" s="609" t="str">
        <f t="shared" si="182"/>
        <v>41084</v>
      </c>
      <c r="B11667">
        <v>41084</v>
      </c>
      <c r="C11667" t="s">
        <v>26543</v>
      </c>
      <c r="D11667" t="s">
        <v>8914</v>
      </c>
      <c r="E11667" s="363" t="s">
        <v>32085</v>
      </c>
      <c r="F11667"/>
      <c r="G11667"/>
      <c r="H11667"/>
      <c r="I11667" s="615"/>
    </row>
    <row r="11668" spans="1:9" ht="15" x14ac:dyDescent="0.25">
      <c r="A11668" s="609" t="str">
        <f t="shared" si="182"/>
        <v>25950</v>
      </c>
      <c r="B11668">
        <v>25950</v>
      </c>
      <c r="C11668" t="s">
        <v>26545</v>
      </c>
      <c r="D11668" t="s">
        <v>8911</v>
      </c>
      <c r="E11668" s="363" t="s">
        <v>18720</v>
      </c>
      <c r="F11668"/>
      <c r="G11668"/>
      <c r="H11668"/>
      <c r="I11668" s="615"/>
    </row>
    <row r="11669" spans="1:9" ht="15" x14ac:dyDescent="0.25">
      <c r="A11669" s="609" t="str">
        <f t="shared" si="182"/>
        <v>38637</v>
      </c>
      <c r="B11669">
        <v>38637</v>
      </c>
      <c r="C11669" t="s">
        <v>26546</v>
      </c>
      <c r="D11669" t="s">
        <v>8781</v>
      </c>
      <c r="E11669" s="363" t="s">
        <v>26547</v>
      </c>
      <c r="F11669"/>
      <c r="G11669"/>
      <c r="H11669"/>
      <c r="I11669" s="615"/>
    </row>
    <row r="11670" spans="1:9" ht="15" x14ac:dyDescent="0.25">
      <c r="A11670" s="609" t="str">
        <f t="shared" si="182"/>
        <v>6150</v>
      </c>
      <c r="B11670">
        <v>6150</v>
      </c>
      <c r="C11670" t="s">
        <v>26548</v>
      </c>
      <c r="D11670" t="s">
        <v>8781</v>
      </c>
      <c r="E11670" s="363" t="s">
        <v>26549</v>
      </c>
      <c r="F11670"/>
      <c r="G11670"/>
      <c r="H11670"/>
      <c r="I11670" s="615"/>
    </row>
    <row r="11671" spans="1:9" ht="15" x14ac:dyDescent="0.25">
      <c r="A11671" s="609" t="str">
        <f t="shared" si="182"/>
        <v>6136</v>
      </c>
      <c r="B11671">
        <v>6136</v>
      </c>
      <c r="C11671" t="s">
        <v>26550</v>
      </c>
      <c r="D11671" t="s">
        <v>8781</v>
      </c>
      <c r="E11671" s="363" t="s">
        <v>26551</v>
      </c>
      <c r="F11671"/>
      <c r="G11671"/>
      <c r="H11671"/>
      <c r="I11671" s="615"/>
    </row>
    <row r="11672" spans="1:9" ht="15" x14ac:dyDescent="0.25">
      <c r="A11672" s="609" t="str">
        <f t="shared" si="182"/>
        <v>38638</v>
      </c>
      <c r="B11672">
        <v>38638</v>
      </c>
      <c r="C11672" t="s">
        <v>26552</v>
      </c>
      <c r="D11672" t="s">
        <v>8781</v>
      </c>
      <c r="E11672" s="363" t="s">
        <v>26553</v>
      </c>
      <c r="F11672"/>
      <c r="G11672"/>
      <c r="H11672"/>
      <c r="I11672" s="615"/>
    </row>
    <row r="11673" spans="1:9" ht="15" x14ac:dyDescent="0.25">
      <c r="A11673" s="609" t="str">
        <f t="shared" si="182"/>
        <v>20262</v>
      </c>
      <c r="B11673">
        <v>20262</v>
      </c>
      <c r="C11673" t="s">
        <v>26554</v>
      </c>
      <c r="D11673" t="s">
        <v>8781</v>
      </c>
      <c r="E11673" s="363" t="s">
        <v>9556</v>
      </c>
      <c r="F11673"/>
      <c r="G11673"/>
      <c r="H11673"/>
      <c r="I11673" s="615"/>
    </row>
    <row r="11674" spans="1:9" ht="15" x14ac:dyDescent="0.25">
      <c r="A11674" s="609" t="str">
        <f t="shared" si="182"/>
        <v>6148</v>
      </c>
      <c r="B11674">
        <v>6148</v>
      </c>
      <c r="C11674" t="s">
        <v>26555</v>
      </c>
      <c r="D11674" t="s">
        <v>8781</v>
      </c>
      <c r="E11674" s="363" t="s">
        <v>10025</v>
      </c>
      <c r="F11674"/>
      <c r="G11674"/>
      <c r="H11674"/>
      <c r="I11674" s="615"/>
    </row>
    <row r="11675" spans="1:9" ht="15" x14ac:dyDescent="0.25">
      <c r="A11675" s="609" t="str">
        <f t="shared" si="182"/>
        <v>6145</v>
      </c>
      <c r="B11675">
        <v>6145</v>
      </c>
      <c r="C11675" t="s">
        <v>26556</v>
      </c>
      <c r="D11675" t="s">
        <v>8781</v>
      </c>
      <c r="E11675" s="363" t="s">
        <v>15899</v>
      </c>
      <c r="F11675"/>
      <c r="G11675"/>
      <c r="H11675"/>
      <c r="I11675" s="615"/>
    </row>
    <row r="11676" spans="1:9" ht="15" x14ac:dyDescent="0.25">
      <c r="A11676" s="609" t="str">
        <f t="shared" si="182"/>
        <v>6149</v>
      </c>
      <c r="B11676">
        <v>6149</v>
      </c>
      <c r="C11676" t="s">
        <v>26557</v>
      </c>
      <c r="D11676" t="s">
        <v>8781</v>
      </c>
      <c r="E11676" s="363" t="s">
        <v>10009</v>
      </c>
      <c r="F11676"/>
      <c r="G11676"/>
      <c r="H11676"/>
      <c r="I11676" s="615"/>
    </row>
    <row r="11677" spans="1:9" ht="15" x14ac:dyDescent="0.25">
      <c r="A11677" s="609" t="str">
        <f t="shared" si="182"/>
        <v>6146</v>
      </c>
      <c r="B11677">
        <v>6146</v>
      </c>
      <c r="C11677" t="s">
        <v>26558</v>
      </c>
      <c r="D11677" t="s">
        <v>8781</v>
      </c>
      <c r="E11677" s="363" t="s">
        <v>13061</v>
      </c>
      <c r="F11677"/>
      <c r="G11677"/>
      <c r="H11677"/>
      <c r="I11677" s="615"/>
    </row>
    <row r="11678" spans="1:9" ht="15" x14ac:dyDescent="0.25">
      <c r="A11678" s="609" t="str">
        <f t="shared" si="182"/>
        <v>26026</v>
      </c>
      <c r="B11678">
        <v>26026</v>
      </c>
      <c r="C11678" t="s">
        <v>26559</v>
      </c>
      <c r="D11678" t="s">
        <v>8790</v>
      </c>
      <c r="E11678" s="363" t="s">
        <v>8837</v>
      </c>
      <c r="F11678"/>
      <c r="G11678"/>
      <c r="H11678"/>
      <c r="I11678" s="615"/>
    </row>
    <row r="11679" spans="1:9" ht="15" x14ac:dyDescent="0.25">
      <c r="A11679" s="609" t="str">
        <f t="shared" si="182"/>
        <v>39961</v>
      </c>
      <c r="B11679">
        <v>39961</v>
      </c>
      <c r="C11679" t="s">
        <v>26560</v>
      </c>
      <c r="D11679" t="s">
        <v>8781</v>
      </c>
      <c r="E11679" s="363" t="s">
        <v>10309</v>
      </c>
      <c r="F11679"/>
      <c r="G11679"/>
      <c r="H11679"/>
      <c r="I11679" s="615"/>
    </row>
    <row r="11680" spans="1:9" ht="15" x14ac:dyDescent="0.25">
      <c r="A11680" s="609" t="str">
        <f t="shared" si="182"/>
        <v>42433</v>
      </c>
      <c r="B11680">
        <v>42433</v>
      </c>
      <c r="C11680" t="s">
        <v>26561</v>
      </c>
      <c r="D11680" t="s">
        <v>8781</v>
      </c>
      <c r="E11680" s="363" t="s">
        <v>26562</v>
      </c>
      <c r="F11680"/>
      <c r="G11680"/>
      <c r="H11680"/>
      <c r="I11680" s="615"/>
    </row>
    <row r="11681" spans="1:9" ht="15" x14ac:dyDescent="0.25">
      <c r="A11681" s="609" t="str">
        <f t="shared" si="182"/>
        <v>42434</v>
      </c>
      <c r="B11681">
        <v>42434</v>
      </c>
      <c r="C11681" t="s">
        <v>26563</v>
      </c>
      <c r="D11681" t="s">
        <v>8781</v>
      </c>
      <c r="E11681" s="363" t="s">
        <v>26564</v>
      </c>
      <c r="F11681"/>
      <c r="G11681"/>
      <c r="H11681"/>
      <c r="I11681" s="615"/>
    </row>
    <row r="11682" spans="1:9" ht="15" x14ac:dyDescent="0.25">
      <c r="A11682" s="609" t="str">
        <f t="shared" si="182"/>
        <v>42435</v>
      </c>
      <c r="B11682">
        <v>42435</v>
      </c>
      <c r="C11682" t="s">
        <v>26565</v>
      </c>
      <c r="D11682" t="s">
        <v>8781</v>
      </c>
      <c r="E11682" s="363" t="s">
        <v>26566</v>
      </c>
      <c r="F11682"/>
      <c r="G11682"/>
      <c r="H11682"/>
      <c r="I11682" s="615"/>
    </row>
    <row r="11683" spans="1:9" ht="15" x14ac:dyDescent="0.25">
      <c r="A11683" s="609" t="str">
        <f t="shared" si="182"/>
        <v>38061</v>
      </c>
      <c r="B11683">
        <v>38061</v>
      </c>
      <c r="C11683" t="s">
        <v>26567</v>
      </c>
      <c r="D11683" t="s">
        <v>8781</v>
      </c>
      <c r="E11683" s="363" t="s">
        <v>17117</v>
      </c>
      <c r="F11683"/>
      <c r="G11683"/>
      <c r="H11683"/>
      <c r="I11683" s="615"/>
    </row>
    <row r="11684" spans="1:9" ht="15" x14ac:dyDescent="0.25">
      <c r="A11684" s="609" t="str">
        <f t="shared" si="182"/>
        <v>20250</v>
      </c>
      <c r="B11684">
        <v>20250</v>
      </c>
      <c r="C11684" t="s">
        <v>26568</v>
      </c>
      <c r="D11684" t="s">
        <v>8790</v>
      </c>
      <c r="E11684" s="363" t="s">
        <v>18105</v>
      </c>
      <c r="F11684"/>
      <c r="G11684"/>
      <c r="H11684"/>
      <c r="I11684" s="615"/>
    </row>
    <row r="11685" spans="1:9" ht="15" x14ac:dyDescent="0.25">
      <c r="A11685" s="609" t="str">
        <f t="shared" si="182"/>
        <v>13388</v>
      </c>
      <c r="B11685">
        <v>13388</v>
      </c>
      <c r="C11685" t="s">
        <v>26569</v>
      </c>
      <c r="D11685" t="s">
        <v>8790</v>
      </c>
      <c r="E11685" s="363" t="s">
        <v>26570</v>
      </c>
      <c r="F11685"/>
      <c r="G11685"/>
      <c r="H11685"/>
      <c r="I11685" s="615"/>
    </row>
    <row r="11686" spans="1:9" ht="15" x14ac:dyDescent="0.25">
      <c r="A11686" s="609" t="str">
        <f t="shared" si="182"/>
        <v>39914</v>
      </c>
      <c r="B11686">
        <v>39914</v>
      </c>
      <c r="C11686" t="s">
        <v>26571</v>
      </c>
      <c r="D11686" t="s">
        <v>8790</v>
      </c>
      <c r="E11686" s="363" t="s">
        <v>18714</v>
      </c>
      <c r="F11686"/>
      <c r="G11686"/>
      <c r="H11686"/>
      <c r="I11686" s="615"/>
    </row>
    <row r="11687" spans="1:9" ht="15" x14ac:dyDescent="0.25">
      <c r="A11687" s="609" t="str">
        <f t="shared" si="182"/>
        <v>12732</v>
      </c>
      <c r="B11687">
        <v>12732</v>
      </c>
      <c r="C11687" t="s">
        <v>26572</v>
      </c>
      <c r="D11687" t="s">
        <v>8781</v>
      </c>
      <c r="E11687" s="363" t="s">
        <v>18715</v>
      </c>
      <c r="F11687"/>
      <c r="G11687"/>
      <c r="H11687"/>
      <c r="I11687" s="615"/>
    </row>
    <row r="11688" spans="1:9" ht="15" x14ac:dyDescent="0.25">
      <c r="A11688" s="609" t="str">
        <f t="shared" si="182"/>
        <v>6160</v>
      </c>
      <c r="B11688">
        <v>6160</v>
      </c>
      <c r="C11688" t="s">
        <v>26573</v>
      </c>
      <c r="D11688" t="s">
        <v>8786</v>
      </c>
      <c r="E11688" s="363" t="s">
        <v>13880</v>
      </c>
      <c r="F11688"/>
      <c r="G11688"/>
      <c r="H11688"/>
      <c r="I11688" s="615"/>
    </row>
    <row r="11689" spans="1:9" ht="15" x14ac:dyDescent="0.25">
      <c r="A11689" s="609" t="str">
        <f t="shared" si="182"/>
        <v>41087</v>
      </c>
      <c r="B11689">
        <v>41087</v>
      </c>
      <c r="C11689" t="s">
        <v>26574</v>
      </c>
      <c r="D11689" t="s">
        <v>8914</v>
      </c>
      <c r="E11689" s="363" t="s">
        <v>19851</v>
      </c>
      <c r="F11689"/>
      <c r="G11689"/>
      <c r="H11689"/>
      <c r="I11689" s="615"/>
    </row>
    <row r="11690" spans="1:9" ht="15" x14ac:dyDescent="0.25">
      <c r="A11690" s="609" t="str">
        <f t="shared" si="182"/>
        <v>6166</v>
      </c>
      <c r="B11690">
        <v>6166</v>
      </c>
      <c r="C11690" t="s">
        <v>26575</v>
      </c>
      <c r="D11690" t="s">
        <v>8786</v>
      </c>
      <c r="E11690" s="363" t="s">
        <v>9209</v>
      </c>
      <c r="F11690"/>
      <c r="G11690"/>
      <c r="H11690"/>
      <c r="I11690" s="615"/>
    </row>
    <row r="11691" spans="1:9" ht="15" x14ac:dyDescent="0.25">
      <c r="A11691" s="609" t="str">
        <f t="shared" si="182"/>
        <v>41088</v>
      </c>
      <c r="B11691">
        <v>41088</v>
      </c>
      <c r="C11691" t="s">
        <v>26577</v>
      </c>
      <c r="D11691" t="s">
        <v>8914</v>
      </c>
      <c r="E11691" s="363" t="s">
        <v>32086</v>
      </c>
      <c r="F11691"/>
      <c r="G11691"/>
      <c r="H11691"/>
      <c r="I11691" s="615"/>
    </row>
    <row r="11692" spans="1:9" ht="15" x14ac:dyDescent="0.25">
      <c r="A11692" s="609" t="str">
        <f t="shared" si="182"/>
        <v>20232</v>
      </c>
      <c r="B11692">
        <v>20232</v>
      </c>
      <c r="C11692" t="s">
        <v>26579</v>
      </c>
      <c r="D11692" t="s">
        <v>8796</v>
      </c>
      <c r="E11692" s="363" t="s">
        <v>18716</v>
      </c>
      <c r="F11692"/>
      <c r="G11692"/>
      <c r="H11692"/>
      <c r="I11692" s="615"/>
    </row>
    <row r="11693" spans="1:9" ht="15" x14ac:dyDescent="0.25">
      <c r="A11693" s="609" t="str">
        <f t="shared" si="182"/>
        <v>10856</v>
      </c>
      <c r="B11693">
        <v>10856</v>
      </c>
      <c r="C11693" t="s">
        <v>26580</v>
      </c>
      <c r="D11693" t="s">
        <v>8796</v>
      </c>
      <c r="E11693" s="363" t="s">
        <v>26581</v>
      </c>
      <c r="F11693"/>
      <c r="G11693"/>
      <c r="H11693"/>
      <c r="I11693" s="615"/>
    </row>
    <row r="11694" spans="1:9" ht="15" x14ac:dyDescent="0.25">
      <c r="A11694" s="609" t="str">
        <f t="shared" si="182"/>
        <v>4828</v>
      </c>
      <c r="B11694">
        <v>4828</v>
      </c>
      <c r="C11694" t="s">
        <v>26582</v>
      </c>
      <c r="D11694" t="s">
        <v>8796</v>
      </c>
      <c r="E11694" s="363" t="s">
        <v>26583</v>
      </c>
      <c r="F11694"/>
      <c r="G11694"/>
      <c r="H11694"/>
      <c r="I11694" s="615"/>
    </row>
    <row r="11695" spans="1:9" ht="15" x14ac:dyDescent="0.25">
      <c r="A11695" s="609" t="str">
        <f t="shared" si="182"/>
        <v>20249</v>
      </c>
      <c r="B11695">
        <v>20249</v>
      </c>
      <c r="C11695" t="s">
        <v>26584</v>
      </c>
      <c r="D11695" t="s">
        <v>8796</v>
      </c>
      <c r="E11695" s="363" t="s">
        <v>26585</v>
      </c>
      <c r="F11695"/>
      <c r="G11695"/>
      <c r="H11695"/>
      <c r="I11695" s="615"/>
    </row>
    <row r="11696" spans="1:9" ht="15" x14ac:dyDescent="0.25">
      <c r="A11696" s="609" t="str">
        <f t="shared" ref="A11696:A11759" si="183">IF(ISERROR(SEARCH("/",B11696)=6),TRIM(CLEAN(B11696)),IF(SEARCH("/",B11696)=6,IF(LEN(TRIM(CLEAN(B11696)))=7,LEFT(TRIM(CLEAN(B11696)),6)&amp;"00"&amp;RIGHT(TRIM(CLEAN(B11696)),1),LEFT(TRIM(CLEAN(B11696)),6)&amp;"0"&amp;RIGHT(TRIM(CLEAN(B11696)),2)),TRIM(CLEAN(B11696))))</f>
        <v>11609</v>
      </c>
      <c r="B11696">
        <v>11609</v>
      </c>
      <c r="C11696" t="s">
        <v>26586</v>
      </c>
      <c r="D11696" t="s">
        <v>8777</v>
      </c>
      <c r="E11696" s="363" t="s">
        <v>9708</v>
      </c>
      <c r="F11696"/>
      <c r="G11696"/>
      <c r="H11696"/>
      <c r="I11696" s="615"/>
    </row>
    <row r="11697" spans="1:9" ht="15" x14ac:dyDescent="0.25">
      <c r="A11697" s="609" t="str">
        <f t="shared" si="183"/>
        <v>20083</v>
      </c>
      <c r="B11697">
        <v>20083</v>
      </c>
      <c r="C11697" t="s">
        <v>26587</v>
      </c>
      <c r="D11697" t="s">
        <v>8781</v>
      </c>
      <c r="E11697" s="363" t="s">
        <v>16168</v>
      </c>
      <c r="F11697"/>
      <c r="G11697"/>
      <c r="H11697"/>
      <c r="I11697" s="615"/>
    </row>
    <row r="11698" spans="1:9" ht="15" x14ac:dyDescent="0.25">
      <c r="A11698" s="609" t="str">
        <f t="shared" si="183"/>
        <v>5318</v>
      </c>
      <c r="B11698">
        <v>5318</v>
      </c>
      <c r="C11698" t="s">
        <v>26588</v>
      </c>
      <c r="D11698" t="s">
        <v>8777</v>
      </c>
      <c r="E11698" s="363" t="s">
        <v>17915</v>
      </c>
      <c r="F11698"/>
      <c r="G11698"/>
      <c r="H11698"/>
      <c r="I11698" s="615"/>
    </row>
    <row r="11699" spans="1:9" ht="15" x14ac:dyDescent="0.25">
      <c r="A11699" s="609" t="str">
        <f t="shared" si="183"/>
        <v>10691</v>
      </c>
      <c r="B11699">
        <v>10691</v>
      </c>
      <c r="C11699" t="s">
        <v>26589</v>
      </c>
      <c r="D11699" t="s">
        <v>8777</v>
      </c>
      <c r="E11699" s="363" t="s">
        <v>16856</v>
      </c>
      <c r="F11699"/>
      <c r="G11699"/>
      <c r="H11699"/>
      <c r="I11699" s="615"/>
    </row>
    <row r="11700" spans="1:9" ht="15" x14ac:dyDescent="0.25">
      <c r="A11700" s="609" t="str">
        <f t="shared" si="183"/>
        <v>12295</v>
      </c>
      <c r="B11700">
        <v>12295</v>
      </c>
      <c r="C11700" t="s">
        <v>26590</v>
      </c>
      <c r="D11700" t="s">
        <v>8781</v>
      </c>
      <c r="E11700" s="363" t="s">
        <v>9812</v>
      </c>
      <c r="F11700"/>
      <c r="G11700"/>
      <c r="H11700"/>
      <c r="I11700" s="615"/>
    </row>
    <row r="11701" spans="1:9" ht="15" x14ac:dyDescent="0.25">
      <c r="A11701" s="609" t="str">
        <f t="shared" si="183"/>
        <v>12296</v>
      </c>
      <c r="B11701">
        <v>12296</v>
      </c>
      <c r="C11701" t="s">
        <v>26591</v>
      </c>
      <c r="D11701" t="s">
        <v>8781</v>
      </c>
      <c r="E11701" s="363" t="s">
        <v>11791</v>
      </c>
      <c r="F11701"/>
      <c r="G11701"/>
      <c r="H11701"/>
      <c r="I11701" s="615"/>
    </row>
    <row r="11702" spans="1:9" ht="15" x14ac:dyDescent="0.25">
      <c r="A11702" s="609" t="str">
        <f t="shared" si="183"/>
        <v>12294</v>
      </c>
      <c r="B11702">
        <v>12294</v>
      </c>
      <c r="C11702" t="s">
        <v>26592</v>
      </c>
      <c r="D11702" t="s">
        <v>8781</v>
      </c>
      <c r="E11702" s="363" t="s">
        <v>9306</v>
      </c>
      <c r="F11702"/>
      <c r="G11702"/>
      <c r="H11702"/>
      <c r="I11702" s="615"/>
    </row>
    <row r="11703" spans="1:9" ht="15" x14ac:dyDescent="0.25">
      <c r="A11703" s="609" t="str">
        <f t="shared" si="183"/>
        <v>14543</v>
      </c>
      <c r="B11703">
        <v>14543</v>
      </c>
      <c r="C11703" t="s">
        <v>26593</v>
      </c>
      <c r="D11703" t="s">
        <v>8781</v>
      </c>
      <c r="E11703" s="363" t="s">
        <v>9250</v>
      </c>
      <c r="F11703"/>
      <c r="G11703"/>
      <c r="H11703"/>
      <c r="I11703" s="615"/>
    </row>
    <row r="11704" spans="1:9" ht="15" x14ac:dyDescent="0.25">
      <c r="A11704" s="609" t="str">
        <f t="shared" si="183"/>
        <v>13329</v>
      </c>
      <c r="B11704">
        <v>13329</v>
      </c>
      <c r="C11704" t="s">
        <v>26594</v>
      </c>
      <c r="D11704" t="s">
        <v>8781</v>
      </c>
      <c r="E11704" s="363" t="s">
        <v>18301</v>
      </c>
      <c r="F11704"/>
      <c r="G11704"/>
      <c r="H11704"/>
      <c r="I11704" s="615"/>
    </row>
    <row r="11705" spans="1:9" ht="15" x14ac:dyDescent="0.25">
      <c r="A11705" s="609" t="str">
        <f t="shared" si="183"/>
        <v>21044</v>
      </c>
      <c r="B11705">
        <v>21044</v>
      </c>
      <c r="C11705" t="s">
        <v>26595</v>
      </c>
      <c r="D11705" t="s">
        <v>8781</v>
      </c>
      <c r="E11705" s="363" t="s">
        <v>16352</v>
      </c>
      <c r="F11705"/>
      <c r="G11705"/>
      <c r="H11705"/>
      <c r="I11705" s="615"/>
    </row>
    <row r="11706" spans="1:9" ht="15" x14ac:dyDescent="0.25">
      <c r="A11706" s="609" t="str">
        <f t="shared" si="183"/>
        <v>21045</v>
      </c>
      <c r="B11706">
        <v>21045</v>
      </c>
      <c r="C11706" t="s">
        <v>26596</v>
      </c>
      <c r="D11706" t="s">
        <v>8781</v>
      </c>
      <c r="E11706" s="363" t="s">
        <v>16100</v>
      </c>
      <c r="F11706"/>
      <c r="G11706"/>
      <c r="H11706"/>
      <c r="I11706" s="615"/>
    </row>
    <row r="11707" spans="1:9" ht="15" x14ac:dyDescent="0.25">
      <c r="A11707" s="609" t="str">
        <f t="shared" si="183"/>
        <v>21040</v>
      </c>
      <c r="B11707">
        <v>21040</v>
      </c>
      <c r="C11707" t="s">
        <v>26597</v>
      </c>
      <c r="D11707" t="s">
        <v>8781</v>
      </c>
      <c r="E11707" s="363" t="s">
        <v>26598</v>
      </c>
      <c r="F11707"/>
      <c r="G11707"/>
      <c r="H11707"/>
      <c r="I11707" s="615"/>
    </row>
    <row r="11708" spans="1:9" ht="15" x14ac:dyDescent="0.25">
      <c r="A11708" s="609" t="str">
        <f t="shared" si="183"/>
        <v>21041</v>
      </c>
      <c r="B11708">
        <v>21041</v>
      </c>
      <c r="C11708" t="s">
        <v>26599</v>
      </c>
      <c r="D11708" t="s">
        <v>8781</v>
      </c>
      <c r="E11708" s="363" t="s">
        <v>9123</v>
      </c>
      <c r="F11708"/>
      <c r="G11708"/>
      <c r="H11708"/>
      <c r="I11708" s="615"/>
    </row>
    <row r="11709" spans="1:9" ht="15" x14ac:dyDescent="0.25">
      <c r="A11709" s="609" t="str">
        <f t="shared" si="183"/>
        <v>21047</v>
      </c>
      <c r="B11709">
        <v>21047</v>
      </c>
      <c r="C11709" t="s">
        <v>26600</v>
      </c>
      <c r="D11709" t="s">
        <v>8781</v>
      </c>
      <c r="E11709" s="363" t="s">
        <v>19630</v>
      </c>
      <c r="F11709"/>
      <c r="G11709"/>
      <c r="H11709"/>
      <c r="I11709" s="615"/>
    </row>
    <row r="11710" spans="1:9" ht="15" x14ac:dyDescent="0.25">
      <c r="A11710" s="609" t="str">
        <f t="shared" si="183"/>
        <v>21043</v>
      </c>
      <c r="B11710">
        <v>21043</v>
      </c>
      <c r="C11710" t="s">
        <v>26601</v>
      </c>
      <c r="D11710" t="s">
        <v>8781</v>
      </c>
      <c r="E11710" s="363" t="s">
        <v>26602</v>
      </c>
      <c r="F11710"/>
      <c r="G11710"/>
      <c r="H11710"/>
      <c r="I11710" s="615"/>
    </row>
    <row r="11711" spans="1:9" ht="15" x14ac:dyDescent="0.25">
      <c r="A11711" s="609" t="str">
        <f t="shared" si="183"/>
        <v>21042</v>
      </c>
      <c r="B11711">
        <v>21042</v>
      </c>
      <c r="C11711" t="s">
        <v>26603</v>
      </c>
      <c r="D11711" t="s">
        <v>8781</v>
      </c>
      <c r="E11711" s="363" t="s">
        <v>9068</v>
      </c>
      <c r="F11711"/>
      <c r="G11711"/>
      <c r="H11711"/>
      <c r="I11711" s="615"/>
    </row>
    <row r="11712" spans="1:9" ht="15" x14ac:dyDescent="0.25">
      <c r="A11712" s="609" t="str">
        <f t="shared" si="183"/>
        <v>14149</v>
      </c>
      <c r="B11712">
        <v>14149</v>
      </c>
      <c r="C11712" t="s">
        <v>26604</v>
      </c>
      <c r="D11712" t="s">
        <v>9710</v>
      </c>
      <c r="E11712" s="363" t="s">
        <v>26605</v>
      </c>
      <c r="F11712"/>
      <c r="G11712"/>
      <c r="H11712"/>
      <c r="I11712" s="615"/>
    </row>
    <row r="11713" spans="1:9" ht="15" x14ac:dyDescent="0.25">
      <c r="A11713" s="609" t="str">
        <f t="shared" si="183"/>
        <v>38099</v>
      </c>
      <c r="B11713">
        <v>38099</v>
      </c>
      <c r="C11713" t="s">
        <v>26606</v>
      </c>
      <c r="D11713" t="s">
        <v>8781</v>
      </c>
      <c r="E11713" s="363" t="s">
        <v>8972</v>
      </c>
      <c r="F11713"/>
      <c r="G11713"/>
      <c r="H11713"/>
      <c r="I11713" s="615"/>
    </row>
    <row r="11714" spans="1:9" ht="15" x14ac:dyDescent="0.25">
      <c r="A11714" s="609" t="str">
        <f t="shared" si="183"/>
        <v>38100</v>
      </c>
      <c r="B11714">
        <v>38100</v>
      </c>
      <c r="C11714" t="s">
        <v>26607</v>
      </c>
      <c r="D11714" t="s">
        <v>8781</v>
      </c>
      <c r="E11714" s="363" t="s">
        <v>10149</v>
      </c>
      <c r="F11714"/>
      <c r="G11714"/>
      <c r="H11714"/>
      <c r="I11714" s="615"/>
    </row>
    <row r="11715" spans="1:9" ht="15" x14ac:dyDescent="0.25">
      <c r="A11715" s="609" t="str">
        <f t="shared" si="183"/>
        <v>20061</v>
      </c>
      <c r="B11715">
        <v>20061</v>
      </c>
      <c r="C11715" t="s">
        <v>26608</v>
      </c>
      <c r="D11715" t="s">
        <v>8781</v>
      </c>
      <c r="E11715" s="363" t="s">
        <v>8814</v>
      </c>
      <c r="F11715"/>
      <c r="G11715"/>
      <c r="H11715"/>
      <c r="I11715" s="615"/>
    </row>
    <row r="11716" spans="1:9" ht="15" x14ac:dyDescent="0.25">
      <c r="A11716" s="609" t="str">
        <f t="shared" si="183"/>
        <v>7576</v>
      </c>
      <c r="B11716">
        <v>7576</v>
      </c>
      <c r="C11716" t="s">
        <v>26609</v>
      </c>
      <c r="D11716" t="s">
        <v>8781</v>
      </c>
      <c r="E11716" s="363" t="s">
        <v>26610</v>
      </c>
      <c r="F11716"/>
      <c r="G11716"/>
      <c r="H11716"/>
      <c r="I11716" s="615"/>
    </row>
    <row r="11717" spans="1:9" ht="15" x14ac:dyDescent="0.25">
      <c r="A11717" s="609" t="str">
        <f t="shared" si="183"/>
        <v>3384</v>
      </c>
      <c r="B11717">
        <v>3384</v>
      </c>
      <c r="C11717" t="s">
        <v>26611</v>
      </c>
      <c r="D11717" t="s">
        <v>8781</v>
      </c>
      <c r="E11717" s="363" t="s">
        <v>8994</v>
      </c>
      <c r="F11717"/>
      <c r="G11717"/>
      <c r="H11717"/>
      <c r="I11717" s="615"/>
    </row>
    <row r="11718" spans="1:9" ht="15" x14ac:dyDescent="0.25">
      <c r="A11718" s="609" t="str">
        <f t="shared" si="183"/>
        <v>7572</v>
      </c>
      <c r="B11718">
        <v>7572</v>
      </c>
      <c r="C11718" t="s">
        <v>26612</v>
      </c>
      <c r="D11718" t="s">
        <v>8781</v>
      </c>
      <c r="E11718" s="363" t="s">
        <v>9278</v>
      </c>
      <c r="F11718"/>
      <c r="G11718"/>
      <c r="H11718"/>
      <c r="I11718" s="615"/>
    </row>
    <row r="11719" spans="1:9" ht="15" x14ac:dyDescent="0.25">
      <c r="A11719" s="609" t="str">
        <f t="shared" si="183"/>
        <v>3396</v>
      </c>
      <c r="B11719">
        <v>3396</v>
      </c>
      <c r="C11719" t="s">
        <v>26613</v>
      </c>
      <c r="D11719" t="s">
        <v>8781</v>
      </c>
      <c r="E11719" s="363" t="s">
        <v>8859</v>
      </c>
      <c r="F11719"/>
      <c r="G11719"/>
      <c r="H11719"/>
      <c r="I11719" s="615"/>
    </row>
    <row r="11720" spans="1:9" ht="15" x14ac:dyDescent="0.25">
      <c r="A11720" s="609" t="str">
        <f t="shared" si="183"/>
        <v>37590</v>
      </c>
      <c r="B11720">
        <v>37590</v>
      </c>
      <c r="C11720" t="s">
        <v>26614</v>
      </c>
      <c r="D11720" t="s">
        <v>8781</v>
      </c>
      <c r="E11720" s="363" t="s">
        <v>19198</v>
      </c>
      <c r="F11720"/>
      <c r="G11720"/>
      <c r="H11720"/>
      <c r="I11720" s="615"/>
    </row>
    <row r="11721" spans="1:9" ht="15" x14ac:dyDescent="0.25">
      <c r="A11721" s="609" t="str">
        <f t="shared" si="183"/>
        <v>37591</v>
      </c>
      <c r="B11721">
        <v>37591</v>
      </c>
      <c r="C11721" t="s">
        <v>26615</v>
      </c>
      <c r="D11721" t="s">
        <v>8781</v>
      </c>
      <c r="E11721" s="363" t="s">
        <v>9847</v>
      </c>
      <c r="F11721"/>
      <c r="G11721"/>
      <c r="H11721"/>
      <c r="I11721" s="615"/>
    </row>
    <row r="11722" spans="1:9" ht="15" x14ac:dyDescent="0.25">
      <c r="A11722" s="609" t="str">
        <f t="shared" si="183"/>
        <v>12626</v>
      </c>
      <c r="B11722">
        <v>12626</v>
      </c>
      <c r="C11722" t="s">
        <v>26616</v>
      </c>
      <c r="D11722" t="s">
        <v>8781</v>
      </c>
      <c r="E11722" s="363" t="s">
        <v>18255</v>
      </c>
      <c r="F11722"/>
      <c r="G11722"/>
      <c r="H11722"/>
      <c r="I11722" s="615"/>
    </row>
    <row r="11723" spans="1:9" ht="15" x14ac:dyDescent="0.25">
      <c r="A11723" s="609" t="str">
        <f t="shared" si="183"/>
        <v>11033</v>
      </c>
      <c r="B11723">
        <v>11033</v>
      </c>
      <c r="C11723" t="s">
        <v>26617</v>
      </c>
      <c r="D11723" t="s">
        <v>8781</v>
      </c>
      <c r="E11723" s="363" t="s">
        <v>9651</v>
      </c>
      <c r="F11723"/>
      <c r="G11723"/>
      <c r="H11723"/>
      <c r="I11723" s="615"/>
    </row>
    <row r="11724" spans="1:9" ht="15" x14ac:dyDescent="0.25">
      <c r="A11724" s="609" t="str">
        <f t="shared" si="183"/>
        <v>390</v>
      </c>
      <c r="B11724">
        <v>390</v>
      </c>
      <c r="C11724" t="s">
        <v>26618</v>
      </c>
      <c r="D11724" t="s">
        <v>8781</v>
      </c>
      <c r="E11724" s="363" t="s">
        <v>9240</v>
      </c>
      <c r="F11724"/>
      <c r="G11724"/>
      <c r="H11724"/>
      <c r="I11724" s="615"/>
    </row>
    <row r="11725" spans="1:9" ht="15" x14ac:dyDescent="0.25">
      <c r="A11725" s="609" t="str">
        <f t="shared" si="183"/>
        <v>42436</v>
      </c>
      <c r="B11725">
        <v>42436</v>
      </c>
      <c r="C11725" t="s">
        <v>26619</v>
      </c>
      <c r="D11725" t="s">
        <v>8781</v>
      </c>
      <c r="E11725" s="363" t="s">
        <v>26620</v>
      </c>
      <c r="F11725"/>
      <c r="G11725"/>
      <c r="H11725"/>
      <c r="I11725" s="615"/>
    </row>
    <row r="11726" spans="1:9" ht="15" x14ac:dyDescent="0.25">
      <c r="A11726" s="609" t="str">
        <f t="shared" si="183"/>
        <v>6193</v>
      </c>
      <c r="B11726">
        <v>6193</v>
      </c>
      <c r="C11726" t="s">
        <v>26621</v>
      </c>
      <c r="D11726" t="s">
        <v>8796</v>
      </c>
      <c r="E11726" s="363" t="s">
        <v>19602</v>
      </c>
      <c r="F11726"/>
      <c r="G11726"/>
      <c r="H11726"/>
      <c r="I11726" s="615"/>
    </row>
    <row r="11727" spans="1:9" ht="15" x14ac:dyDescent="0.25">
      <c r="A11727" s="609" t="str">
        <f t="shared" si="183"/>
        <v>6194</v>
      </c>
      <c r="B11727">
        <v>6194</v>
      </c>
      <c r="C11727" t="s">
        <v>26622</v>
      </c>
      <c r="D11727" t="s">
        <v>8796</v>
      </c>
      <c r="E11727" s="363" t="s">
        <v>9990</v>
      </c>
      <c r="F11727"/>
      <c r="G11727"/>
      <c r="H11727"/>
      <c r="I11727" s="615"/>
    </row>
    <row r="11728" spans="1:9" ht="15" x14ac:dyDescent="0.25">
      <c r="A11728" s="609" t="str">
        <f t="shared" si="183"/>
        <v>10567</v>
      </c>
      <c r="B11728">
        <v>10567</v>
      </c>
      <c r="C11728" t="s">
        <v>26623</v>
      </c>
      <c r="D11728" t="s">
        <v>8796</v>
      </c>
      <c r="E11728" s="363" t="s">
        <v>10189</v>
      </c>
      <c r="F11728"/>
      <c r="G11728"/>
      <c r="H11728"/>
      <c r="I11728" s="615"/>
    </row>
    <row r="11729" spans="1:9" ht="15" x14ac:dyDescent="0.25">
      <c r="A11729" s="609" t="str">
        <f t="shared" si="183"/>
        <v>6212</v>
      </c>
      <c r="B11729">
        <v>6212</v>
      </c>
      <c r="C11729" t="s">
        <v>26624</v>
      </c>
      <c r="D11729" t="s">
        <v>8796</v>
      </c>
      <c r="E11729" s="363" t="s">
        <v>18162</v>
      </c>
      <c r="F11729"/>
      <c r="G11729"/>
      <c r="H11729"/>
      <c r="I11729" s="615"/>
    </row>
    <row r="11730" spans="1:9" ht="15" x14ac:dyDescent="0.25">
      <c r="A11730" s="609" t="str">
        <f t="shared" si="183"/>
        <v>3993</v>
      </c>
      <c r="B11730">
        <v>3993</v>
      </c>
      <c r="C11730" t="s">
        <v>26625</v>
      </c>
      <c r="D11730" t="s">
        <v>8779</v>
      </c>
      <c r="E11730" s="363" t="s">
        <v>26626</v>
      </c>
      <c r="F11730"/>
      <c r="G11730"/>
      <c r="H11730"/>
      <c r="I11730" s="615"/>
    </row>
    <row r="11731" spans="1:9" ht="15" x14ac:dyDescent="0.25">
      <c r="A11731" s="609" t="str">
        <f t="shared" si="183"/>
        <v>3990</v>
      </c>
      <c r="B11731">
        <v>3990</v>
      </c>
      <c r="C11731" t="s">
        <v>26627</v>
      </c>
      <c r="D11731" t="s">
        <v>8796</v>
      </c>
      <c r="E11731" s="363" t="s">
        <v>18692</v>
      </c>
      <c r="F11731"/>
      <c r="G11731"/>
      <c r="H11731"/>
      <c r="I11731" s="615"/>
    </row>
    <row r="11732" spans="1:9" ht="15" x14ac:dyDescent="0.25">
      <c r="A11732" s="609" t="str">
        <f t="shared" si="183"/>
        <v>3992</v>
      </c>
      <c r="B11732">
        <v>3992</v>
      </c>
      <c r="C11732" t="s">
        <v>26628</v>
      </c>
      <c r="D11732" t="s">
        <v>8796</v>
      </c>
      <c r="E11732" s="363" t="s">
        <v>19843</v>
      </c>
      <c r="F11732"/>
      <c r="G11732"/>
      <c r="H11732"/>
      <c r="I11732" s="615"/>
    </row>
    <row r="11733" spans="1:9" ht="15" x14ac:dyDescent="0.25">
      <c r="A11733" s="609" t="str">
        <f t="shared" si="183"/>
        <v>6178</v>
      </c>
      <c r="B11733">
        <v>6178</v>
      </c>
      <c r="C11733" t="s">
        <v>26629</v>
      </c>
      <c r="D11733" t="s">
        <v>8779</v>
      </c>
      <c r="E11733" s="363" t="s">
        <v>26630</v>
      </c>
      <c r="F11733"/>
      <c r="G11733"/>
      <c r="H11733"/>
      <c r="I11733" s="615"/>
    </row>
    <row r="11734" spans="1:9" ht="15" x14ac:dyDescent="0.25">
      <c r="A11734" s="609" t="str">
        <f t="shared" si="183"/>
        <v>6180</v>
      </c>
      <c r="B11734">
        <v>6180</v>
      </c>
      <c r="C11734" t="s">
        <v>26631</v>
      </c>
      <c r="D11734" t="s">
        <v>8779</v>
      </c>
      <c r="E11734" s="363" t="s">
        <v>26632</v>
      </c>
      <c r="F11734"/>
      <c r="G11734"/>
      <c r="H11734"/>
      <c r="I11734" s="615"/>
    </row>
    <row r="11735" spans="1:9" ht="15" x14ac:dyDescent="0.25">
      <c r="A11735" s="609" t="str">
        <f t="shared" si="183"/>
        <v>6182</v>
      </c>
      <c r="B11735">
        <v>6182</v>
      </c>
      <c r="C11735" t="s">
        <v>26633</v>
      </c>
      <c r="D11735" t="s">
        <v>8779</v>
      </c>
      <c r="E11735" s="363" t="s">
        <v>26634</v>
      </c>
      <c r="F11735"/>
      <c r="G11735"/>
      <c r="H11735"/>
      <c r="I11735" s="615"/>
    </row>
    <row r="11736" spans="1:9" ht="15" x14ac:dyDescent="0.25">
      <c r="A11736" s="609" t="str">
        <f t="shared" si="183"/>
        <v>43614</v>
      </c>
      <c r="B11736">
        <v>43614</v>
      </c>
      <c r="C11736" t="s">
        <v>26635</v>
      </c>
      <c r="D11736" t="s">
        <v>8796</v>
      </c>
      <c r="E11736" s="363" t="s">
        <v>9009</v>
      </c>
      <c r="F11736"/>
      <c r="G11736"/>
      <c r="H11736"/>
      <c r="I11736" s="615"/>
    </row>
    <row r="11737" spans="1:9" ht="15" x14ac:dyDescent="0.25">
      <c r="A11737" s="609" t="str">
        <f t="shared" si="183"/>
        <v>6189</v>
      </c>
      <c r="B11737">
        <v>6189</v>
      </c>
      <c r="C11737" t="s">
        <v>26636</v>
      </c>
      <c r="D11737" t="s">
        <v>8796</v>
      </c>
      <c r="E11737" s="363" t="s">
        <v>13355</v>
      </c>
      <c r="F11737"/>
      <c r="G11737"/>
      <c r="H11737"/>
      <c r="I11737" s="615"/>
    </row>
    <row r="11738" spans="1:9" ht="15" x14ac:dyDescent="0.25">
      <c r="A11738" s="609" t="str">
        <f t="shared" si="183"/>
        <v>6214</v>
      </c>
      <c r="B11738">
        <v>6214</v>
      </c>
      <c r="C11738" t="s">
        <v>26637</v>
      </c>
      <c r="D11738" t="s">
        <v>8779</v>
      </c>
      <c r="E11738" s="363" t="s">
        <v>26638</v>
      </c>
      <c r="F11738"/>
      <c r="G11738"/>
      <c r="H11738"/>
      <c r="I11738" s="615"/>
    </row>
    <row r="11739" spans="1:9" ht="15" x14ac:dyDescent="0.25">
      <c r="A11739" s="609" t="str">
        <f t="shared" si="183"/>
        <v>36153</v>
      </c>
      <c r="B11739">
        <v>36153</v>
      </c>
      <c r="C11739" t="s">
        <v>26639</v>
      </c>
      <c r="D11739" t="s">
        <v>8781</v>
      </c>
      <c r="E11739" s="363" t="s">
        <v>26640</v>
      </c>
      <c r="F11739"/>
      <c r="G11739"/>
      <c r="H11739"/>
      <c r="I11739" s="615"/>
    </row>
    <row r="11740" spans="1:9" ht="15" x14ac:dyDescent="0.25">
      <c r="A11740" s="609" t="str">
        <f t="shared" si="183"/>
        <v>10740</v>
      </c>
      <c r="B11740">
        <v>10740</v>
      </c>
      <c r="C11740" t="s">
        <v>26641</v>
      </c>
      <c r="D11740" t="s">
        <v>8781</v>
      </c>
      <c r="E11740" s="363" t="s">
        <v>26642</v>
      </c>
      <c r="F11740"/>
      <c r="G11740"/>
      <c r="H11740"/>
      <c r="I11740" s="615"/>
    </row>
    <row r="11741" spans="1:9" ht="15" x14ac:dyDescent="0.25">
      <c r="A11741" s="609" t="str">
        <f t="shared" si="183"/>
        <v>13914</v>
      </c>
      <c r="B11741">
        <v>13914</v>
      </c>
      <c r="C11741" t="s">
        <v>26643</v>
      </c>
      <c r="D11741" t="s">
        <v>8781</v>
      </c>
      <c r="E11741" s="363" t="s">
        <v>26644</v>
      </c>
      <c r="F11741"/>
      <c r="G11741"/>
      <c r="H11741"/>
      <c r="I11741" s="615"/>
    </row>
    <row r="11742" spans="1:9" ht="15" x14ac:dyDescent="0.25">
      <c r="A11742" s="609" t="str">
        <f t="shared" si="183"/>
        <v>10742</v>
      </c>
      <c r="B11742">
        <v>10742</v>
      </c>
      <c r="C11742" t="s">
        <v>26645</v>
      </c>
      <c r="D11742" t="s">
        <v>8781</v>
      </c>
      <c r="E11742" s="363" t="s">
        <v>26646</v>
      </c>
      <c r="F11742"/>
      <c r="G11742"/>
      <c r="H11742"/>
      <c r="I11742" s="615"/>
    </row>
    <row r="11743" spans="1:9" ht="15" x14ac:dyDescent="0.25">
      <c r="A11743" s="609" t="str">
        <f t="shared" si="183"/>
        <v>38465</v>
      </c>
      <c r="B11743">
        <v>38465</v>
      </c>
      <c r="C11743" t="s">
        <v>26647</v>
      </c>
      <c r="D11743" t="s">
        <v>8781</v>
      </c>
      <c r="E11743" s="363" t="s">
        <v>8902</v>
      </c>
      <c r="F11743"/>
      <c r="G11743"/>
      <c r="H11743"/>
      <c r="I11743" s="615"/>
    </row>
    <row r="11744" spans="1:9" ht="15" x14ac:dyDescent="0.25">
      <c r="A11744" s="609" t="str">
        <f t="shared" si="183"/>
        <v>7543</v>
      </c>
      <c r="B11744">
        <v>7543</v>
      </c>
      <c r="C11744" t="s">
        <v>26648</v>
      </c>
      <c r="D11744" t="s">
        <v>8781</v>
      </c>
      <c r="E11744" s="363" t="s">
        <v>9830</v>
      </c>
      <c r="F11744"/>
      <c r="G11744"/>
      <c r="H11744"/>
      <c r="I11744" s="615"/>
    </row>
    <row r="11745" spans="1:9" ht="15" x14ac:dyDescent="0.25">
      <c r="A11745" s="609" t="str">
        <f t="shared" si="183"/>
        <v>43427</v>
      </c>
      <c r="B11745">
        <v>43427</v>
      </c>
      <c r="C11745" t="s">
        <v>26649</v>
      </c>
      <c r="D11745" t="s">
        <v>8781</v>
      </c>
      <c r="E11745" s="363" t="s">
        <v>26650</v>
      </c>
      <c r="F11745"/>
      <c r="G11745"/>
      <c r="H11745"/>
      <c r="I11745" s="615"/>
    </row>
    <row r="11746" spans="1:9" ht="15" x14ac:dyDescent="0.25">
      <c r="A11746" s="609" t="str">
        <f t="shared" si="183"/>
        <v>41613</v>
      </c>
      <c r="B11746">
        <v>41613</v>
      </c>
      <c r="C11746" t="s">
        <v>26651</v>
      </c>
      <c r="D11746" t="s">
        <v>8781</v>
      </c>
      <c r="E11746" s="363" t="s">
        <v>26652</v>
      </c>
      <c r="F11746"/>
      <c r="G11746"/>
      <c r="H11746"/>
      <c r="I11746" s="615"/>
    </row>
    <row r="11747" spans="1:9" ht="15" x14ac:dyDescent="0.25">
      <c r="A11747" s="609" t="str">
        <f t="shared" si="183"/>
        <v>41614</v>
      </c>
      <c r="B11747">
        <v>41614</v>
      </c>
      <c r="C11747" t="s">
        <v>26653</v>
      </c>
      <c r="D11747" t="s">
        <v>8781</v>
      </c>
      <c r="E11747" s="363" t="s">
        <v>26654</v>
      </c>
      <c r="F11747"/>
      <c r="G11747"/>
      <c r="H11747"/>
      <c r="I11747" s="615"/>
    </row>
    <row r="11748" spans="1:9" ht="15" x14ac:dyDescent="0.25">
      <c r="A11748" s="609" t="str">
        <f t="shared" si="183"/>
        <v>41615</v>
      </c>
      <c r="B11748">
        <v>41615</v>
      </c>
      <c r="C11748" t="s">
        <v>26655</v>
      </c>
      <c r="D11748" t="s">
        <v>8781</v>
      </c>
      <c r="E11748" s="363" t="s">
        <v>26656</v>
      </c>
      <c r="F11748"/>
      <c r="G11748"/>
      <c r="H11748"/>
      <c r="I11748" s="615"/>
    </row>
    <row r="11749" spans="1:9" ht="15" x14ac:dyDescent="0.25">
      <c r="A11749" s="609" t="str">
        <f t="shared" si="183"/>
        <v>41616</v>
      </c>
      <c r="B11749">
        <v>41616</v>
      </c>
      <c r="C11749" t="s">
        <v>26657</v>
      </c>
      <c r="D11749" t="s">
        <v>8781</v>
      </c>
      <c r="E11749" s="363" t="s">
        <v>26658</v>
      </c>
      <c r="F11749"/>
      <c r="G11749"/>
      <c r="H11749"/>
      <c r="I11749" s="615"/>
    </row>
    <row r="11750" spans="1:9" ht="15" x14ac:dyDescent="0.25">
      <c r="A11750" s="609" t="str">
        <f t="shared" si="183"/>
        <v>41617</v>
      </c>
      <c r="B11750">
        <v>41617</v>
      </c>
      <c r="C11750" t="s">
        <v>26659</v>
      </c>
      <c r="D11750" t="s">
        <v>8781</v>
      </c>
      <c r="E11750" s="363" t="s">
        <v>26660</v>
      </c>
      <c r="F11750"/>
      <c r="G11750"/>
      <c r="H11750"/>
      <c r="I11750" s="615"/>
    </row>
    <row r="11751" spans="1:9" ht="15" x14ac:dyDescent="0.25">
      <c r="A11751" s="609" t="str">
        <f t="shared" si="183"/>
        <v>41618</v>
      </c>
      <c r="B11751">
        <v>41618</v>
      </c>
      <c r="C11751" t="s">
        <v>26661</v>
      </c>
      <c r="D11751" t="s">
        <v>8781</v>
      </c>
      <c r="E11751" s="363" t="s">
        <v>26662</v>
      </c>
      <c r="F11751"/>
      <c r="G11751"/>
      <c r="H11751"/>
      <c r="I11751" s="615"/>
    </row>
    <row r="11752" spans="1:9" ht="15" x14ac:dyDescent="0.25">
      <c r="A11752" s="609" t="str">
        <f t="shared" si="183"/>
        <v>43428</v>
      </c>
      <c r="B11752">
        <v>43428</v>
      </c>
      <c r="C11752" t="s">
        <v>26663</v>
      </c>
      <c r="D11752" t="s">
        <v>8781</v>
      </c>
      <c r="E11752" s="363" t="s">
        <v>26664</v>
      </c>
      <c r="F11752"/>
      <c r="G11752"/>
      <c r="H11752"/>
      <c r="I11752" s="615"/>
    </row>
    <row r="11753" spans="1:9" ht="15" x14ac:dyDescent="0.25">
      <c r="A11753" s="609" t="str">
        <f t="shared" si="183"/>
        <v>41619</v>
      </c>
      <c r="B11753">
        <v>41619</v>
      </c>
      <c r="C11753" t="s">
        <v>26665</v>
      </c>
      <c r="D11753" t="s">
        <v>8781</v>
      </c>
      <c r="E11753" s="363" t="s">
        <v>21169</v>
      </c>
      <c r="F11753"/>
      <c r="G11753"/>
      <c r="H11753"/>
      <c r="I11753" s="615"/>
    </row>
    <row r="11754" spans="1:9" ht="15" x14ac:dyDescent="0.25">
      <c r="A11754" s="609" t="str">
        <f t="shared" si="183"/>
        <v>41620</v>
      </c>
      <c r="B11754">
        <v>41620</v>
      </c>
      <c r="C11754" t="s">
        <v>26666</v>
      </c>
      <c r="D11754" t="s">
        <v>8781</v>
      </c>
      <c r="E11754" s="363" t="s">
        <v>26667</v>
      </c>
      <c r="F11754"/>
      <c r="G11754"/>
      <c r="H11754"/>
      <c r="I11754" s="615"/>
    </row>
    <row r="11755" spans="1:9" ht="15" x14ac:dyDescent="0.25">
      <c r="A11755" s="609" t="str">
        <f t="shared" si="183"/>
        <v>41622</v>
      </c>
      <c r="B11755">
        <v>41622</v>
      </c>
      <c r="C11755" t="s">
        <v>26668</v>
      </c>
      <c r="D11755" t="s">
        <v>8781</v>
      </c>
      <c r="E11755" s="363" t="s">
        <v>26669</v>
      </c>
      <c r="F11755"/>
      <c r="G11755"/>
      <c r="H11755"/>
      <c r="I11755" s="615"/>
    </row>
    <row r="11756" spans="1:9" ht="15" x14ac:dyDescent="0.25">
      <c r="A11756" s="609" t="str">
        <f t="shared" si="183"/>
        <v>41623</v>
      </c>
      <c r="B11756">
        <v>41623</v>
      </c>
      <c r="C11756" t="s">
        <v>26670</v>
      </c>
      <c r="D11756" t="s">
        <v>8781</v>
      </c>
      <c r="E11756" s="363" t="s">
        <v>26671</v>
      </c>
      <c r="F11756"/>
      <c r="G11756"/>
      <c r="H11756"/>
      <c r="I11756" s="615"/>
    </row>
    <row r="11757" spans="1:9" ht="15" x14ac:dyDescent="0.25">
      <c r="A11757" s="609" t="str">
        <f t="shared" si="183"/>
        <v>41624</v>
      </c>
      <c r="B11757">
        <v>41624</v>
      </c>
      <c r="C11757" t="s">
        <v>26672</v>
      </c>
      <c r="D11757" t="s">
        <v>8781</v>
      </c>
      <c r="E11757" s="363" t="s">
        <v>26673</v>
      </c>
      <c r="F11757"/>
      <c r="G11757"/>
      <c r="H11757"/>
      <c r="I11757" s="615"/>
    </row>
    <row r="11758" spans="1:9" ht="15" x14ac:dyDescent="0.25">
      <c r="A11758" s="609" t="str">
        <f t="shared" si="183"/>
        <v>41625</v>
      </c>
      <c r="B11758">
        <v>41625</v>
      </c>
      <c r="C11758" t="s">
        <v>26674</v>
      </c>
      <c r="D11758" t="s">
        <v>8781</v>
      </c>
      <c r="E11758" s="363" t="s">
        <v>26675</v>
      </c>
      <c r="F11758"/>
      <c r="G11758"/>
      <c r="H11758"/>
      <c r="I11758" s="615"/>
    </row>
    <row r="11759" spans="1:9" ht="15" x14ac:dyDescent="0.25">
      <c r="A11759" s="609" t="str">
        <f t="shared" si="183"/>
        <v>39352</v>
      </c>
      <c r="B11759">
        <v>39352</v>
      </c>
      <c r="C11759" t="s">
        <v>26676</v>
      </c>
      <c r="D11759" t="s">
        <v>8781</v>
      </c>
      <c r="E11759" s="363" t="s">
        <v>10620</v>
      </c>
      <c r="F11759"/>
      <c r="G11759"/>
      <c r="H11759"/>
      <c r="I11759" s="615"/>
    </row>
    <row r="11760" spans="1:9" ht="15" x14ac:dyDescent="0.25">
      <c r="A11760" s="609" t="str">
        <f t="shared" ref="A11760:A11823" si="184">IF(ISERROR(SEARCH("/",B11760)=6),TRIM(CLEAN(B11760)),IF(SEARCH("/",B11760)=6,IF(LEN(TRIM(CLEAN(B11760)))=7,LEFT(TRIM(CLEAN(B11760)),6)&amp;"00"&amp;RIGHT(TRIM(CLEAN(B11760)),1),LEFT(TRIM(CLEAN(B11760)),6)&amp;"0"&amp;RIGHT(TRIM(CLEAN(B11760)),2)),TRIM(CLEAN(B11760))))</f>
        <v>39346</v>
      </c>
      <c r="B11760">
        <v>39346</v>
      </c>
      <c r="C11760" t="s">
        <v>26677</v>
      </c>
      <c r="D11760" t="s">
        <v>8781</v>
      </c>
      <c r="E11760" s="363" t="s">
        <v>10620</v>
      </c>
      <c r="F11760"/>
      <c r="G11760"/>
      <c r="H11760"/>
      <c r="I11760" s="615"/>
    </row>
    <row r="11761" spans="1:9" ht="15" x14ac:dyDescent="0.25">
      <c r="A11761" s="609" t="str">
        <f t="shared" si="184"/>
        <v>39350</v>
      </c>
      <c r="B11761">
        <v>39350</v>
      </c>
      <c r="C11761" t="s">
        <v>26678</v>
      </c>
      <c r="D11761" t="s">
        <v>8781</v>
      </c>
      <c r="E11761" s="363" t="s">
        <v>21623</v>
      </c>
      <c r="F11761"/>
      <c r="G11761"/>
      <c r="H11761"/>
      <c r="I11761" s="615"/>
    </row>
    <row r="11762" spans="1:9" ht="15" x14ac:dyDescent="0.25">
      <c r="A11762" s="609" t="str">
        <f t="shared" si="184"/>
        <v>39351</v>
      </c>
      <c r="B11762">
        <v>39351</v>
      </c>
      <c r="C11762" t="s">
        <v>26679</v>
      </c>
      <c r="D11762" t="s">
        <v>8781</v>
      </c>
      <c r="E11762" s="363" t="s">
        <v>9121</v>
      </c>
      <c r="F11762"/>
      <c r="G11762"/>
      <c r="H11762"/>
      <c r="I11762" s="615"/>
    </row>
    <row r="11763" spans="1:9" ht="15" x14ac:dyDescent="0.25">
      <c r="A11763" s="609" t="str">
        <f t="shared" si="184"/>
        <v>38952</v>
      </c>
      <c r="B11763">
        <v>38952</v>
      </c>
      <c r="C11763" t="s">
        <v>26680</v>
      </c>
      <c r="D11763" t="s">
        <v>8781</v>
      </c>
      <c r="E11763" s="363" t="s">
        <v>10082</v>
      </c>
      <c r="F11763"/>
      <c r="G11763"/>
      <c r="H11763"/>
      <c r="I11763" s="615"/>
    </row>
    <row r="11764" spans="1:9" ht="15" x14ac:dyDescent="0.25">
      <c r="A11764" s="609" t="str">
        <f t="shared" si="184"/>
        <v>38953</v>
      </c>
      <c r="B11764">
        <v>38953</v>
      </c>
      <c r="C11764" t="s">
        <v>26681</v>
      </c>
      <c r="D11764" t="s">
        <v>8781</v>
      </c>
      <c r="E11764" s="363" t="s">
        <v>9053</v>
      </c>
      <c r="F11764"/>
      <c r="G11764"/>
      <c r="H11764"/>
      <c r="I11764" s="615"/>
    </row>
    <row r="11765" spans="1:9" ht="15" x14ac:dyDescent="0.25">
      <c r="A11765" s="609" t="str">
        <f t="shared" si="184"/>
        <v>38835</v>
      </c>
      <c r="B11765">
        <v>38835</v>
      </c>
      <c r="C11765" t="s">
        <v>26682</v>
      </c>
      <c r="D11765" t="s">
        <v>8781</v>
      </c>
      <c r="E11765" s="363" t="s">
        <v>14159</v>
      </c>
      <c r="F11765"/>
      <c r="G11765"/>
      <c r="H11765"/>
      <c r="I11765" s="615"/>
    </row>
    <row r="11766" spans="1:9" ht="15" x14ac:dyDescent="0.25">
      <c r="A11766" s="609" t="str">
        <f t="shared" si="184"/>
        <v>38837</v>
      </c>
      <c r="B11766">
        <v>38837</v>
      </c>
      <c r="C11766" t="s">
        <v>26683</v>
      </c>
      <c r="D11766" t="s">
        <v>8781</v>
      </c>
      <c r="E11766" s="363" t="s">
        <v>17151</v>
      </c>
      <c r="F11766"/>
      <c r="G11766"/>
      <c r="H11766"/>
      <c r="I11766" s="615"/>
    </row>
    <row r="11767" spans="1:9" ht="15" x14ac:dyDescent="0.25">
      <c r="A11767" s="609" t="str">
        <f t="shared" si="184"/>
        <v>38836</v>
      </c>
      <c r="B11767">
        <v>38836</v>
      </c>
      <c r="C11767" t="s">
        <v>26684</v>
      </c>
      <c r="D11767" t="s">
        <v>8781</v>
      </c>
      <c r="E11767" s="363" t="s">
        <v>9103</v>
      </c>
      <c r="F11767"/>
      <c r="G11767"/>
      <c r="H11767"/>
      <c r="I11767" s="615"/>
    </row>
    <row r="11768" spans="1:9" ht="15" x14ac:dyDescent="0.25">
      <c r="A11768" s="609" t="str">
        <f t="shared" si="184"/>
        <v>2666</v>
      </c>
      <c r="B11768">
        <v>2666</v>
      </c>
      <c r="C11768" t="s">
        <v>26685</v>
      </c>
      <c r="D11768" t="s">
        <v>8781</v>
      </c>
      <c r="E11768" s="363" t="s">
        <v>11040</v>
      </c>
      <c r="F11768"/>
      <c r="G11768"/>
      <c r="H11768"/>
      <c r="I11768" s="615"/>
    </row>
    <row r="11769" spans="1:9" ht="15" x14ac:dyDescent="0.25">
      <c r="A11769" s="609" t="str">
        <f t="shared" si="184"/>
        <v>2668</v>
      </c>
      <c r="B11769">
        <v>2668</v>
      </c>
      <c r="C11769" t="s">
        <v>26686</v>
      </c>
      <c r="D11769" t="s">
        <v>8781</v>
      </c>
      <c r="E11769" s="363" t="s">
        <v>9437</v>
      </c>
      <c r="F11769"/>
      <c r="G11769"/>
      <c r="H11769"/>
      <c r="I11769" s="615"/>
    </row>
    <row r="11770" spans="1:9" ht="15" x14ac:dyDescent="0.25">
      <c r="A11770" s="609" t="str">
        <f t="shared" si="184"/>
        <v>2664</v>
      </c>
      <c r="B11770">
        <v>2664</v>
      </c>
      <c r="C11770" t="s">
        <v>26687</v>
      </c>
      <c r="D11770" t="s">
        <v>8781</v>
      </c>
      <c r="E11770" s="363" t="s">
        <v>17068</v>
      </c>
      <c r="F11770"/>
      <c r="G11770"/>
      <c r="H11770"/>
      <c r="I11770" s="615"/>
    </row>
    <row r="11771" spans="1:9" ht="15" x14ac:dyDescent="0.25">
      <c r="A11771" s="609" t="str">
        <f t="shared" si="184"/>
        <v>2662</v>
      </c>
      <c r="B11771">
        <v>2662</v>
      </c>
      <c r="C11771" t="s">
        <v>26688</v>
      </c>
      <c r="D11771" t="s">
        <v>8781</v>
      </c>
      <c r="E11771" s="363" t="s">
        <v>8851</v>
      </c>
      <c r="F11771"/>
      <c r="G11771"/>
      <c r="H11771"/>
      <c r="I11771" s="615"/>
    </row>
    <row r="11772" spans="1:9" ht="15" x14ac:dyDescent="0.25">
      <c r="A11772" s="609" t="str">
        <f t="shared" si="184"/>
        <v>20964</v>
      </c>
      <c r="B11772">
        <v>20964</v>
      </c>
      <c r="C11772" t="s">
        <v>26689</v>
      </c>
      <c r="D11772" t="s">
        <v>8781</v>
      </c>
      <c r="E11772" s="363" t="s">
        <v>26690</v>
      </c>
      <c r="F11772"/>
      <c r="G11772"/>
      <c r="H11772"/>
      <c r="I11772" s="615"/>
    </row>
    <row r="11773" spans="1:9" ht="15" x14ac:dyDescent="0.25">
      <c r="A11773" s="609" t="str">
        <f t="shared" si="184"/>
        <v>10905</v>
      </c>
      <c r="B11773">
        <v>10905</v>
      </c>
      <c r="C11773" t="s">
        <v>26691</v>
      </c>
      <c r="D11773" t="s">
        <v>8781</v>
      </c>
      <c r="E11773" s="363" t="s">
        <v>19060</v>
      </c>
      <c r="F11773"/>
      <c r="G11773"/>
      <c r="H11773"/>
      <c r="I11773" s="615"/>
    </row>
    <row r="11774" spans="1:9" ht="15" x14ac:dyDescent="0.25">
      <c r="A11774" s="609" t="str">
        <f t="shared" si="184"/>
        <v>42703</v>
      </c>
      <c r="B11774">
        <v>42703</v>
      </c>
      <c r="C11774" t="s">
        <v>26692</v>
      </c>
      <c r="D11774" t="s">
        <v>8781</v>
      </c>
      <c r="E11774" s="363" t="s">
        <v>19538</v>
      </c>
      <c r="F11774"/>
      <c r="G11774"/>
      <c r="H11774"/>
      <c r="I11774" s="615"/>
    </row>
    <row r="11775" spans="1:9" ht="15" x14ac:dyDescent="0.25">
      <c r="A11775" s="609" t="str">
        <f t="shared" si="184"/>
        <v>42704</v>
      </c>
      <c r="B11775">
        <v>42704</v>
      </c>
      <c r="C11775" t="s">
        <v>26693</v>
      </c>
      <c r="D11775" t="s">
        <v>8781</v>
      </c>
      <c r="E11775" s="363" t="s">
        <v>26694</v>
      </c>
      <c r="F11775"/>
      <c r="G11775"/>
      <c r="H11775"/>
      <c r="I11775" s="615"/>
    </row>
    <row r="11776" spans="1:9" ht="15" x14ac:dyDescent="0.25">
      <c r="A11776" s="609" t="str">
        <f t="shared" si="184"/>
        <v>42705</v>
      </c>
      <c r="B11776">
        <v>42705</v>
      </c>
      <c r="C11776" t="s">
        <v>26695</v>
      </c>
      <c r="D11776" t="s">
        <v>8781</v>
      </c>
      <c r="E11776" s="363" t="s">
        <v>26696</v>
      </c>
      <c r="F11776"/>
      <c r="G11776"/>
      <c r="H11776"/>
      <c r="I11776" s="615"/>
    </row>
    <row r="11777" spans="1:9" ht="15" x14ac:dyDescent="0.25">
      <c r="A11777" s="609" t="str">
        <f t="shared" si="184"/>
        <v>42706</v>
      </c>
      <c r="B11777">
        <v>42706</v>
      </c>
      <c r="C11777" t="s">
        <v>26697</v>
      </c>
      <c r="D11777" t="s">
        <v>8781</v>
      </c>
      <c r="E11777" s="363" t="s">
        <v>26698</v>
      </c>
      <c r="F11777"/>
      <c r="G11777"/>
      <c r="H11777"/>
      <c r="I11777" s="615"/>
    </row>
    <row r="11778" spans="1:9" ht="15" x14ac:dyDescent="0.25">
      <c r="A11778" s="609" t="str">
        <f t="shared" si="184"/>
        <v>11289</v>
      </c>
      <c r="B11778">
        <v>11289</v>
      </c>
      <c r="C11778" t="s">
        <v>26699</v>
      </c>
      <c r="D11778" t="s">
        <v>8781</v>
      </c>
      <c r="E11778" s="363" t="s">
        <v>26700</v>
      </c>
      <c r="F11778"/>
      <c r="G11778"/>
      <c r="H11778"/>
      <c r="I11778" s="615"/>
    </row>
    <row r="11779" spans="1:9" ht="15" x14ac:dyDescent="0.25">
      <c r="A11779" s="609" t="str">
        <f t="shared" si="184"/>
        <v>11241</v>
      </c>
      <c r="B11779">
        <v>11241</v>
      </c>
      <c r="C11779" t="s">
        <v>26701</v>
      </c>
      <c r="D11779" t="s">
        <v>8781</v>
      </c>
      <c r="E11779" s="363" t="s">
        <v>26702</v>
      </c>
      <c r="F11779"/>
      <c r="G11779"/>
      <c r="H11779"/>
      <c r="I11779" s="615"/>
    </row>
    <row r="11780" spans="1:9" ht="15" x14ac:dyDescent="0.25">
      <c r="A11780" s="609" t="str">
        <f t="shared" si="184"/>
        <v>11301</v>
      </c>
      <c r="B11780">
        <v>11301</v>
      </c>
      <c r="C11780" t="s">
        <v>26703</v>
      </c>
      <c r="D11780" t="s">
        <v>8781</v>
      </c>
      <c r="E11780" s="363" t="s">
        <v>26704</v>
      </c>
      <c r="F11780"/>
      <c r="G11780"/>
      <c r="H11780"/>
      <c r="I11780" s="615"/>
    </row>
    <row r="11781" spans="1:9" ht="15" x14ac:dyDescent="0.25">
      <c r="A11781" s="609" t="str">
        <f t="shared" si="184"/>
        <v>21090</v>
      </c>
      <c r="B11781">
        <v>21090</v>
      </c>
      <c r="C11781" t="s">
        <v>26705</v>
      </c>
      <c r="D11781" t="s">
        <v>8781</v>
      </c>
      <c r="E11781" s="363" t="s">
        <v>26706</v>
      </c>
      <c r="F11781"/>
      <c r="G11781"/>
      <c r="H11781"/>
      <c r="I11781" s="615"/>
    </row>
    <row r="11782" spans="1:9" ht="15" x14ac:dyDescent="0.25">
      <c r="A11782" s="609" t="str">
        <f t="shared" si="184"/>
        <v>14112</v>
      </c>
      <c r="B11782">
        <v>14112</v>
      </c>
      <c r="C11782" t="s">
        <v>26707</v>
      </c>
      <c r="D11782" t="s">
        <v>8781</v>
      </c>
      <c r="E11782" s="363" t="s">
        <v>26708</v>
      </c>
      <c r="F11782"/>
      <c r="G11782"/>
      <c r="H11782"/>
      <c r="I11782" s="615"/>
    </row>
    <row r="11783" spans="1:9" ht="15" x14ac:dyDescent="0.25">
      <c r="A11783" s="609" t="str">
        <f t="shared" si="184"/>
        <v>11315</v>
      </c>
      <c r="B11783">
        <v>11315</v>
      </c>
      <c r="C11783" t="s">
        <v>26709</v>
      </c>
      <c r="D11783" t="s">
        <v>8781</v>
      </c>
      <c r="E11783" s="363" t="s">
        <v>26710</v>
      </c>
      <c r="F11783"/>
      <c r="G11783"/>
      <c r="H11783"/>
      <c r="I11783" s="615"/>
    </row>
    <row r="11784" spans="1:9" ht="15" x14ac:dyDescent="0.25">
      <c r="A11784" s="609" t="str">
        <f t="shared" si="184"/>
        <v>21071</v>
      </c>
      <c r="B11784">
        <v>21071</v>
      </c>
      <c r="C11784" t="s">
        <v>26711</v>
      </c>
      <c r="D11784" t="s">
        <v>8781</v>
      </c>
      <c r="E11784" s="363" t="s">
        <v>26712</v>
      </c>
      <c r="F11784"/>
      <c r="G11784"/>
      <c r="H11784"/>
      <c r="I11784" s="615"/>
    </row>
    <row r="11785" spans="1:9" ht="15" x14ac:dyDescent="0.25">
      <c r="A11785" s="609" t="str">
        <f t="shared" si="184"/>
        <v>11316</v>
      </c>
      <c r="B11785">
        <v>11316</v>
      </c>
      <c r="C11785" t="s">
        <v>26713</v>
      </c>
      <c r="D11785" t="s">
        <v>8781</v>
      </c>
      <c r="E11785" s="363" t="s">
        <v>26714</v>
      </c>
      <c r="F11785"/>
      <c r="G11785"/>
      <c r="H11785"/>
      <c r="I11785" s="615"/>
    </row>
    <row r="11786" spans="1:9" ht="15" x14ac:dyDescent="0.25">
      <c r="A11786" s="609" t="str">
        <f t="shared" si="184"/>
        <v>6243</v>
      </c>
      <c r="B11786">
        <v>6243</v>
      </c>
      <c r="C11786" t="s">
        <v>26715</v>
      </c>
      <c r="D11786" t="s">
        <v>8781</v>
      </c>
      <c r="E11786" s="363" t="s">
        <v>26716</v>
      </c>
      <c r="F11786"/>
      <c r="G11786"/>
      <c r="H11786"/>
      <c r="I11786" s="615"/>
    </row>
    <row r="11787" spans="1:9" ht="15" x14ac:dyDescent="0.25">
      <c r="A11787" s="609" t="str">
        <f t="shared" si="184"/>
        <v>6240</v>
      </c>
      <c r="B11787">
        <v>6240</v>
      </c>
      <c r="C11787" t="s">
        <v>26717</v>
      </c>
      <c r="D11787" t="s">
        <v>8781</v>
      </c>
      <c r="E11787" s="363" t="s">
        <v>26718</v>
      </c>
      <c r="F11787"/>
      <c r="G11787"/>
      <c r="H11787"/>
      <c r="I11787" s="615"/>
    </row>
    <row r="11788" spans="1:9" ht="15" x14ac:dyDescent="0.25">
      <c r="A11788" s="609" t="str">
        <f t="shared" si="184"/>
        <v>11296</v>
      </c>
      <c r="B11788">
        <v>11296</v>
      </c>
      <c r="C11788" t="s">
        <v>26719</v>
      </c>
      <c r="D11788" t="s">
        <v>8781</v>
      </c>
      <c r="E11788" s="363" t="s">
        <v>26720</v>
      </c>
      <c r="F11788"/>
      <c r="G11788"/>
      <c r="H11788"/>
      <c r="I11788" s="615"/>
    </row>
    <row r="11789" spans="1:9" ht="15" x14ac:dyDescent="0.25">
      <c r="A11789" s="609" t="str">
        <f t="shared" si="184"/>
        <v>11299</v>
      </c>
      <c r="B11789">
        <v>11299</v>
      </c>
      <c r="C11789" t="s">
        <v>26721</v>
      </c>
      <c r="D11789" t="s">
        <v>8781</v>
      </c>
      <c r="E11789" s="363" t="s">
        <v>26722</v>
      </c>
      <c r="F11789"/>
      <c r="G11789"/>
      <c r="H11789"/>
      <c r="I11789" s="615"/>
    </row>
    <row r="11790" spans="1:9" ht="15" x14ac:dyDescent="0.25">
      <c r="A11790" s="609" t="str">
        <f t="shared" si="184"/>
        <v>11066</v>
      </c>
      <c r="B11790">
        <v>11066</v>
      </c>
      <c r="C11790" t="s">
        <v>26723</v>
      </c>
      <c r="D11790" t="s">
        <v>8781</v>
      </c>
      <c r="E11790" s="363" t="s">
        <v>9423</v>
      </c>
      <c r="F11790"/>
      <c r="G11790"/>
      <c r="H11790"/>
      <c r="I11790" s="615"/>
    </row>
    <row r="11791" spans="1:9" ht="15" x14ac:dyDescent="0.25">
      <c r="A11791" s="609" t="str">
        <f t="shared" si="184"/>
        <v>11065</v>
      </c>
      <c r="B11791">
        <v>11065</v>
      </c>
      <c r="C11791" t="s">
        <v>26724</v>
      </c>
      <c r="D11791" t="s">
        <v>8781</v>
      </c>
      <c r="E11791" s="363" t="s">
        <v>10045</v>
      </c>
      <c r="F11791"/>
      <c r="G11791"/>
      <c r="H11791"/>
      <c r="I11791" s="615"/>
    </row>
    <row r="11792" spans="1:9" ht="15" x14ac:dyDescent="0.25">
      <c r="A11792" s="609" t="str">
        <f t="shared" si="184"/>
        <v>11688</v>
      </c>
      <c r="B11792">
        <v>11688</v>
      </c>
      <c r="C11792" t="s">
        <v>26725</v>
      </c>
      <c r="D11792" t="s">
        <v>8781</v>
      </c>
      <c r="E11792" s="363" t="s">
        <v>26726</v>
      </c>
      <c r="F11792"/>
      <c r="G11792"/>
      <c r="H11792"/>
      <c r="I11792" s="615"/>
    </row>
    <row r="11793" spans="1:9" ht="15" x14ac:dyDescent="0.25">
      <c r="A11793" s="609" t="str">
        <f t="shared" si="184"/>
        <v>37736</v>
      </c>
      <c r="B11793">
        <v>37736</v>
      </c>
      <c r="C11793" t="s">
        <v>26727</v>
      </c>
      <c r="D11793" t="s">
        <v>8781</v>
      </c>
      <c r="E11793" s="363" t="s">
        <v>26728</v>
      </c>
      <c r="F11793"/>
      <c r="G11793"/>
      <c r="H11793"/>
      <c r="I11793" s="615"/>
    </row>
    <row r="11794" spans="1:9" ht="15" x14ac:dyDescent="0.25">
      <c r="A11794" s="609" t="str">
        <f t="shared" si="184"/>
        <v>37739</v>
      </c>
      <c r="B11794">
        <v>37739</v>
      </c>
      <c r="C11794" t="s">
        <v>26729</v>
      </c>
      <c r="D11794" t="s">
        <v>8781</v>
      </c>
      <c r="E11794" s="363" t="s">
        <v>26730</v>
      </c>
      <c r="F11794"/>
      <c r="G11794"/>
      <c r="H11794"/>
      <c r="I11794" s="615"/>
    </row>
    <row r="11795" spans="1:9" ht="15" x14ac:dyDescent="0.25">
      <c r="A11795" s="609" t="str">
        <f t="shared" si="184"/>
        <v>37740</v>
      </c>
      <c r="B11795">
        <v>37740</v>
      </c>
      <c r="C11795" t="s">
        <v>26731</v>
      </c>
      <c r="D11795" t="s">
        <v>8781</v>
      </c>
      <c r="E11795" s="363" t="s">
        <v>26732</v>
      </c>
      <c r="F11795"/>
      <c r="G11795"/>
      <c r="H11795"/>
      <c r="I11795" s="615"/>
    </row>
    <row r="11796" spans="1:9" ht="15" x14ac:dyDescent="0.25">
      <c r="A11796" s="609" t="str">
        <f t="shared" si="184"/>
        <v>37738</v>
      </c>
      <c r="B11796">
        <v>37738</v>
      </c>
      <c r="C11796" t="s">
        <v>26733</v>
      </c>
      <c r="D11796" t="s">
        <v>8781</v>
      </c>
      <c r="E11796" s="363" t="s">
        <v>26734</v>
      </c>
      <c r="F11796"/>
      <c r="G11796"/>
      <c r="H11796"/>
      <c r="I11796" s="615"/>
    </row>
    <row r="11797" spans="1:9" ht="15" x14ac:dyDescent="0.25">
      <c r="A11797" s="609" t="str">
        <f t="shared" si="184"/>
        <v>37737</v>
      </c>
      <c r="B11797">
        <v>37737</v>
      </c>
      <c r="C11797" t="s">
        <v>26735</v>
      </c>
      <c r="D11797" t="s">
        <v>8781</v>
      </c>
      <c r="E11797" s="363" t="s">
        <v>26736</v>
      </c>
      <c r="F11797"/>
      <c r="G11797"/>
      <c r="H11797"/>
      <c r="I11797" s="615"/>
    </row>
    <row r="11798" spans="1:9" ht="15" x14ac:dyDescent="0.25">
      <c r="A11798" s="609" t="str">
        <f t="shared" si="184"/>
        <v>25014</v>
      </c>
      <c r="B11798">
        <v>25014</v>
      </c>
      <c r="C11798" t="s">
        <v>26737</v>
      </c>
      <c r="D11798" t="s">
        <v>8781</v>
      </c>
      <c r="E11798" s="363" t="s">
        <v>26738</v>
      </c>
      <c r="F11798"/>
      <c r="G11798"/>
      <c r="H11798"/>
      <c r="I11798" s="615"/>
    </row>
    <row r="11799" spans="1:9" ht="15" x14ac:dyDescent="0.25">
      <c r="A11799" s="609" t="str">
        <f t="shared" si="184"/>
        <v>25013</v>
      </c>
      <c r="B11799">
        <v>25013</v>
      </c>
      <c r="C11799" t="s">
        <v>26739</v>
      </c>
      <c r="D11799" t="s">
        <v>8781</v>
      </c>
      <c r="E11799" s="363" t="s">
        <v>26740</v>
      </c>
      <c r="F11799"/>
      <c r="G11799"/>
      <c r="H11799"/>
      <c r="I11799" s="615"/>
    </row>
    <row r="11800" spans="1:9" ht="15" x14ac:dyDescent="0.25">
      <c r="A11800" s="609" t="str">
        <f t="shared" si="184"/>
        <v>14405</v>
      </c>
      <c r="B11800">
        <v>14405</v>
      </c>
      <c r="C11800" t="s">
        <v>26741</v>
      </c>
      <c r="D11800" t="s">
        <v>8781</v>
      </c>
      <c r="E11800" s="363" t="s">
        <v>26742</v>
      </c>
      <c r="F11800"/>
      <c r="G11800"/>
      <c r="H11800"/>
      <c r="I11800" s="615"/>
    </row>
    <row r="11801" spans="1:9" ht="15" x14ac:dyDescent="0.25">
      <c r="A11801" s="609" t="str">
        <f t="shared" si="184"/>
        <v>20271</v>
      </c>
      <c r="B11801">
        <v>20271</v>
      </c>
      <c r="C11801" t="s">
        <v>26743</v>
      </c>
      <c r="D11801" t="s">
        <v>8781</v>
      </c>
      <c r="E11801" s="363" t="s">
        <v>26744</v>
      </c>
      <c r="F11801"/>
      <c r="G11801"/>
      <c r="H11801"/>
      <c r="I11801" s="615"/>
    </row>
    <row r="11802" spans="1:9" ht="15" x14ac:dyDescent="0.25">
      <c r="A11802" s="609" t="str">
        <f t="shared" si="184"/>
        <v>10423</v>
      </c>
      <c r="B11802">
        <v>10423</v>
      </c>
      <c r="C11802" t="s">
        <v>26745</v>
      </c>
      <c r="D11802" t="s">
        <v>8781</v>
      </c>
      <c r="E11802" s="363" t="s">
        <v>26746</v>
      </c>
      <c r="F11802"/>
      <c r="G11802"/>
      <c r="H11802"/>
      <c r="I11802" s="615"/>
    </row>
    <row r="11803" spans="1:9" ht="15" x14ac:dyDescent="0.25">
      <c r="A11803" s="609" t="str">
        <f t="shared" si="184"/>
        <v>36790</v>
      </c>
      <c r="B11803">
        <v>36790</v>
      </c>
      <c r="C11803" t="s">
        <v>26747</v>
      </c>
      <c r="D11803" t="s">
        <v>8781</v>
      </c>
      <c r="E11803" s="363" t="s">
        <v>26748</v>
      </c>
      <c r="F11803"/>
      <c r="G11803"/>
      <c r="H11803"/>
      <c r="I11803" s="615"/>
    </row>
    <row r="11804" spans="1:9" ht="15" x14ac:dyDescent="0.25">
      <c r="A11804" s="609" t="str">
        <f t="shared" si="184"/>
        <v>37589</v>
      </c>
      <c r="B11804">
        <v>37589</v>
      </c>
      <c r="C11804" t="s">
        <v>26749</v>
      </c>
      <c r="D11804" t="s">
        <v>8781</v>
      </c>
      <c r="E11804" s="363" t="s">
        <v>26750</v>
      </c>
      <c r="F11804"/>
      <c r="G11804"/>
      <c r="H11804"/>
      <c r="I11804" s="615"/>
    </row>
    <row r="11805" spans="1:9" ht="15" x14ac:dyDescent="0.25">
      <c r="A11805" s="609" t="str">
        <f t="shared" si="184"/>
        <v>11690</v>
      </c>
      <c r="B11805">
        <v>11690</v>
      </c>
      <c r="C11805" t="s">
        <v>26751</v>
      </c>
      <c r="D11805" t="s">
        <v>8781</v>
      </c>
      <c r="E11805" s="363" t="s">
        <v>26752</v>
      </c>
      <c r="F11805"/>
      <c r="G11805"/>
      <c r="H11805"/>
      <c r="I11805" s="615"/>
    </row>
    <row r="11806" spans="1:9" ht="15" x14ac:dyDescent="0.25">
      <c r="A11806" s="609" t="str">
        <f t="shared" si="184"/>
        <v>20234</v>
      </c>
      <c r="B11806">
        <v>20234</v>
      </c>
      <c r="C11806" t="s">
        <v>26753</v>
      </c>
      <c r="D11806" t="s">
        <v>8781</v>
      </c>
      <c r="E11806" s="363" t="s">
        <v>26754</v>
      </c>
      <c r="F11806"/>
      <c r="G11806"/>
      <c r="H11806"/>
      <c r="I11806" s="615"/>
    </row>
    <row r="11807" spans="1:9" ht="15" x14ac:dyDescent="0.25">
      <c r="A11807" s="609" t="str">
        <f t="shared" si="184"/>
        <v>4763</v>
      </c>
      <c r="B11807">
        <v>4763</v>
      </c>
      <c r="C11807" t="s">
        <v>26755</v>
      </c>
      <c r="D11807" t="s">
        <v>8786</v>
      </c>
      <c r="E11807" s="363" t="s">
        <v>11364</v>
      </c>
      <c r="F11807"/>
      <c r="G11807"/>
      <c r="H11807"/>
      <c r="I11807" s="615"/>
    </row>
    <row r="11808" spans="1:9" ht="15" x14ac:dyDescent="0.25">
      <c r="A11808" s="609" t="str">
        <f t="shared" si="184"/>
        <v>41070</v>
      </c>
      <c r="B11808">
        <v>41070</v>
      </c>
      <c r="C11808" t="s">
        <v>26756</v>
      </c>
      <c r="D11808" t="s">
        <v>8914</v>
      </c>
      <c r="E11808" s="363" t="s">
        <v>32087</v>
      </c>
      <c r="F11808"/>
      <c r="G11808"/>
      <c r="H11808"/>
      <c r="I11808" s="615"/>
    </row>
    <row r="11809" spans="1:9" ht="15" x14ac:dyDescent="0.25">
      <c r="A11809" s="609" t="str">
        <f t="shared" si="184"/>
        <v>14583</v>
      </c>
      <c r="B11809">
        <v>14583</v>
      </c>
      <c r="C11809" t="s">
        <v>26758</v>
      </c>
      <c r="D11809" t="s">
        <v>8911</v>
      </c>
      <c r="E11809" s="363" t="s">
        <v>18098</v>
      </c>
      <c r="F11809"/>
      <c r="G11809"/>
      <c r="H11809"/>
      <c r="I11809" s="615"/>
    </row>
    <row r="11810" spans="1:9" ht="15" x14ac:dyDescent="0.25">
      <c r="A11810" s="609" t="str">
        <f t="shared" si="184"/>
        <v>11457</v>
      </c>
      <c r="B11810">
        <v>11457</v>
      </c>
      <c r="C11810" t="s">
        <v>26759</v>
      </c>
      <c r="D11810" t="s">
        <v>8781</v>
      </c>
      <c r="E11810" s="363" t="s">
        <v>9922</v>
      </c>
      <c r="F11810"/>
      <c r="G11810"/>
      <c r="H11810"/>
      <c r="I11810" s="615"/>
    </row>
    <row r="11811" spans="1:9" ht="15" x14ac:dyDescent="0.25">
      <c r="A11811" s="609" t="str">
        <f t="shared" si="184"/>
        <v>21121</v>
      </c>
      <c r="B11811">
        <v>21121</v>
      </c>
      <c r="C11811" t="s">
        <v>26760</v>
      </c>
      <c r="D11811" t="s">
        <v>8781</v>
      </c>
      <c r="E11811" s="363" t="s">
        <v>8862</v>
      </c>
      <c r="F11811"/>
      <c r="G11811"/>
      <c r="H11811"/>
      <c r="I11811" s="615"/>
    </row>
    <row r="11812" spans="1:9" ht="15" x14ac:dyDescent="0.25">
      <c r="A11812" s="609" t="str">
        <f t="shared" si="184"/>
        <v>38010</v>
      </c>
      <c r="B11812">
        <v>38010</v>
      </c>
      <c r="C11812" t="s">
        <v>26761</v>
      </c>
      <c r="D11812" t="s">
        <v>8781</v>
      </c>
      <c r="E11812" s="363" t="s">
        <v>13103</v>
      </c>
      <c r="F11812"/>
      <c r="G11812"/>
      <c r="H11812"/>
      <c r="I11812" s="615"/>
    </row>
    <row r="11813" spans="1:9" ht="15" x14ac:dyDescent="0.25">
      <c r="A11813" s="609" t="str">
        <f t="shared" si="184"/>
        <v>38011</v>
      </c>
      <c r="B11813">
        <v>38011</v>
      </c>
      <c r="C11813" t="s">
        <v>26762</v>
      </c>
      <c r="D11813" t="s">
        <v>8781</v>
      </c>
      <c r="E11813" s="363" t="s">
        <v>9003</v>
      </c>
      <c r="F11813"/>
      <c r="G11813"/>
      <c r="H11813"/>
      <c r="I11813" s="615"/>
    </row>
    <row r="11814" spans="1:9" ht="15" x14ac:dyDescent="0.25">
      <c r="A11814" s="609" t="str">
        <f t="shared" si="184"/>
        <v>38012</v>
      </c>
      <c r="B11814">
        <v>38012</v>
      </c>
      <c r="C11814" t="s">
        <v>26763</v>
      </c>
      <c r="D11814" t="s">
        <v>8781</v>
      </c>
      <c r="E11814" s="363" t="s">
        <v>26764</v>
      </c>
      <c r="F11814"/>
      <c r="G11814"/>
      <c r="H11814"/>
      <c r="I11814" s="615"/>
    </row>
    <row r="11815" spans="1:9" ht="15" x14ac:dyDescent="0.25">
      <c r="A11815" s="609" t="str">
        <f t="shared" si="184"/>
        <v>38013</v>
      </c>
      <c r="B11815">
        <v>38013</v>
      </c>
      <c r="C11815" t="s">
        <v>26765</v>
      </c>
      <c r="D11815" t="s">
        <v>8781</v>
      </c>
      <c r="E11815" s="363" t="s">
        <v>15203</v>
      </c>
      <c r="F11815"/>
      <c r="G11815"/>
      <c r="H11815"/>
      <c r="I11815" s="615"/>
    </row>
    <row r="11816" spans="1:9" ht="15" x14ac:dyDescent="0.25">
      <c r="A11816" s="609" t="str">
        <f t="shared" si="184"/>
        <v>38014</v>
      </c>
      <c r="B11816">
        <v>38014</v>
      </c>
      <c r="C11816" t="s">
        <v>26766</v>
      </c>
      <c r="D11816" t="s">
        <v>8781</v>
      </c>
      <c r="E11816" s="363" t="s">
        <v>26767</v>
      </c>
      <c r="F11816"/>
      <c r="G11816"/>
      <c r="H11816"/>
      <c r="I11816" s="615"/>
    </row>
    <row r="11817" spans="1:9" ht="15" x14ac:dyDescent="0.25">
      <c r="A11817" s="609" t="str">
        <f t="shared" si="184"/>
        <v>38015</v>
      </c>
      <c r="B11817">
        <v>38015</v>
      </c>
      <c r="C11817" t="s">
        <v>26768</v>
      </c>
      <c r="D11817" t="s">
        <v>8781</v>
      </c>
      <c r="E11817" s="363" t="s">
        <v>26769</v>
      </c>
      <c r="F11817"/>
      <c r="G11817"/>
      <c r="H11817"/>
      <c r="I11817" s="615"/>
    </row>
    <row r="11818" spans="1:9" ht="15" x14ac:dyDescent="0.25">
      <c r="A11818" s="609" t="str">
        <f t="shared" si="184"/>
        <v>38016</v>
      </c>
      <c r="B11818">
        <v>38016</v>
      </c>
      <c r="C11818" t="s">
        <v>26770</v>
      </c>
      <c r="D11818" t="s">
        <v>8781</v>
      </c>
      <c r="E11818" s="363" t="s">
        <v>15321</v>
      </c>
      <c r="F11818"/>
      <c r="G11818"/>
      <c r="H11818"/>
      <c r="I11818" s="615"/>
    </row>
    <row r="11819" spans="1:9" ht="15" x14ac:dyDescent="0.25">
      <c r="A11819" s="609" t="str">
        <f t="shared" si="184"/>
        <v>12741</v>
      </c>
      <c r="B11819">
        <v>12741</v>
      </c>
      <c r="C11819" t="s">
        <v>26771</v>
      </c>
      <c r="D11819" t="s">
        <v>8781</v>
      </c>
      <c r="E11819" s="363" t="s">
        <v>18719</v>
      </c>
      <c r="F11819"/>
      <c r="G11819"/>
      <c r="H11819"/>
      <c r="I11819" s="615"/>
    </row>
    <row r="11820" spans="1:9" ht="15" x14ac:dyDescent="0.25">
      <c r="A11820" s="609" t="str">
        <f t="shared" si="184"/>
        <v>12733</v>
      </c>
      <c r="B11820">
        <v>12733</v>
      </c>
      <c r="C11820" t="s">
        <v>26772</v>
      </c>
      <c r="D11820" t="s">
        <v>8781</v>
      </c>
      <c r="E11820" s="363" t="s">
        <v>9592</v>
      </c>
      <c r="F11820"/>
      <c r="G11820"/>
      <c r="H11820"/>
      <c r="I11820" s="615"/>
    </row>
    <row r="11821" spans="1:9" ht="15" x14ac:dyDescent="0.25">
      <c r="A11821" s="609" t="str">
        <f t="shared" si="184"/>
        <v>12734</v>
      </c>
      <c r="B11821">
        <v>12734</v>
      </c>
      <c r="C11821" t="s">
        <v>26773</v>
      </c>
      <c r="D11821" t="s">
        <v>8781</v>
      </c>
      <c r="E11821" s="363" t="s">
        <v>12517</v>
      </c>
      <c r="F11821"/>
      <c r="G11821"/>
      <c r="H11821"/>
      <c r="I11821" s="615"/>
    </row>
    <row r="11822" spans="1:9" ht="15" x14ac:dyDescent="0.25">
      <c r="A11822" s="609" t="str">
        <f t="shared" si="184"/>
        <v>12735</v>
      </c>
      <c r="B11822">
        <v>12735</v>
      </c>
      <c r="C11822" t="s">
        <v>26774</v>
      </c>
      <c r="D11822" t="s">
        <v>8781</v>
      </c>
      <c r="E11822" s="363" t="s">
        <v>8798</v>
      </c>
      <c r="F11822"/>
      <c r="G11822"/>
      <c r="H11822"/>
      <c r="I11822" s="615"/>
    </row>
    <row r="11823" spans="1:9" ht="15" x14ac:dyDescent="0.25">
      <c r="A11823" s="609" t="str">
        <f t="shared" si="184"/>
        <v>12736</v>
      </c>
      <c r="B11823">
        <v>12736</v>
      </c>
      <c r="C11823" t="s">
        <v>26775</v>
      </c>
      <c r="D11823" t="s">
        <v>8781</v>
      </c>
      <c r="E11823" s="363" t="s">
        <v>18720</v>
      </c>
      <c r="F11823"/>
      <c r="G11823"/>
      <c r="H11823"/>
      <c r="I11823" s="615"/>
    </row>
    <row r="11824" spans="1:9" ht="15" x14ac:dyDescent="0.25">
      <c r="A11824" s="609" t="str">
        <f t="shared" ref="A11824:A11887" si="185">IF(ISERROR(SEARCH("/",B11824)=6),TRIM(CLEAN(B11824)),IF(SEARCH("/",B11824)=6,IF(LEN(TRIM(CLEAN(B11824)))=7,LEFT(TRIM(CLEAN(B11824)),6)&amp;"00"&amp;RIGHT(TRIM(CLEAN(B11824)),1),LEFT(TRIM(CLEAN(B11824)),6)&amp;"0"&amp;RIGHT(TRIM(CLEAN(B11824)),2)),TRIM(CLEAN(B11824))))</f>
        <v>12737</v>
      </c>
      <c r="B11824">
        <v>12737</v>
      </c>
      <c r="C11824" t="s">
        <v>26776</v>
      </c>
      <c r="D11824" t="s">
        <v>8781</v>
      </c>
      <c r="E11824" s="363" t="s">
        <v>18721</v>
      </c>
      <c r="F11824"/>
      <c r="G11824"/>
      <c r="H11824"/>
      <c r="I11824" s="615"/>
    </row>
    <row r="11825" spans="1:9" ht="15" x14ac:dyDescent="0.25">
      <c r="A11825" s="609" t="str">
        <f t="shared" si="185"/>
        <v>12738</v>
      </c>
      <c r="B11825">
        <v>12738</v>
      </c>
      <c r="C11825" t="s">
        <v>26777</v>
      </c>
      <c r="D11825" t="s">
        <v>8781</v>
      </c>
      <c r="E11825" s="363" t="s">
        <v>18722</v>
      </c>
      <c r="F11825"/>
      <c r="G11825"/>
      <c r="H11825"/>
      <c r="I11825" s="615"/>
    </row>
    <row r="11826" spans="1:9" ht="15" x14ac:dyDescent="0.25">
      <c r="A11826" s="609" t="str">
        <f t="shared" si="185"/>
        <v>12739</v>
      </c>
      <c r="B11826">
        <v>12739</v>
      </c>
      <c r="C11826" t="s">
        <v>26778</v>
      </c>
      <c r="D11826" t="s">
        <v>8781</v>
      </c>
      <c r="E11826" s="363" t="s">
        <v>18723</v>
      </c>
      <c r="F11826"/>
      <c r="G11826"/>
      <c r="H11826"/>
      <c r="I11826" s="615"/>
    </row>
    <row r="11827" spans="1:9" ht="15" x14ac:dyDescent="0.25">
      <c r="A11827" s="609" t="str">
        <f t="shared" si="185"/>
        <v>12740</v>
      </c>
      <c r="B11827">
        <v>12740</v>
      </c>
      <c r="C11827" t="s">
        <v>26779</v>
      </c>
      <c r="D11827" t="s">
        <v>8781</v>
      </c>
      <c r="E11827" s="363" t="s">
        <v>18724</v>
      </c>
      <c r="F11827"/>
      <c r="G11827"/>
      <c r="H11827"/>
      <c r="I11827" s="615"/>
    </row>
    <row r="11828" spans="1:9" ht="15" x14ac:dyDescent="0.25">
      <c r="A11828" s="609" t="str">
        <f t="shared" si="185"/>
        <v>6297</v>
      </c>
      <c r="B11828">
        <v>6297</v>
      </c>
      <c r="C11828" t="s">
        <v>26780</v>
      </c>
      <c r="D11828" t="s">
        <v>8781</v>
      </c>
      <c r="E11828" s="363" t="s">
        <v>17642</v>
      </c>
      <c r="F11828"/>
      <c r="G11828"/>
      <c r="H11828"/>
      <c r="I11828" s="615"/>
    </row>
    <row r="11829" spans="1:9" ht="15" x14ac:dyDescent="0.25">
      <c r="A11829" s="609" t="str">
        <f t="shared" si="185"/>
        <v>6296</v>
      </c>
      <c r="B11829">
        <v>6296</v>
      </c>
      <c r="C11829" t="s">
        <v>26781</v>
      </c>
      <c r="D11829" t="s">
        <v>8781</v>
      </c>
      <c r="E11829" s="363" t="s">
        <v>18196</v>
      </c>
      <c r="F11829"/>
      <c r="G11829"/>
      <c r="H11829"/>
      <c r="I11829" s="615"/>
    </row>
    <row r="11830" spans="1:9" ht="15" x14ac:dyDescent="0.25">
      <c r="A11830" s="609" t="str">
        <f t="shared" si="185"/>
        <v>6294</v>
      </c>
      <c r="B11830">
        <v>6294</v>
      </c>
      <c r="C11830" t="s">
        <v>26782</v>
      </c>
      <c r="D11830" t="s">
        <v>8781</v>
      </c>
      <c r="E11830" s="363" t="s">
        <v>9437</v>
      </c>
      <c r="F11830"/>
      <c r="G11830"/>
      <c r="H11830"/>
      <c r="I11830" s="615"/>
    </row>
    <row r="11831" spans="1:9" ht="15" x14ac:dyDescent="0.25">
      <c r="A11831" s="609" t="str">
        <f t="shared" si="185"/>
        <v>6323</v>
      </c>
      <c r="B11831">
        <v>6323</v>
      </c>
      <c r="C11831" t="s">
        <v>26783</v>
      </c>
      <c r="D11831" t="s">
        <v>8781</v>
      </c>
      <c r="E11831" s="363" t="s">
        <v>9905</v>
      </c>
      <c r="F11831"/>
      <c r="G11831"/>
      <c r="H11831"/>
      <c r="I11831" s="615"/>
    </row>
    <row r="11832" spans="1:9" ht="15" x14ac:dyDescent="0.25">
      <c r="A11832" s="609" t="str">
        <f t="shared" si="185"/>
        <v>6299</v>
      </c>
      <c r="B11832">
        <v>6299</v>
      </c>
      <c r="C11832" t="s">
        <v>26784</v>
      </c>
      <c r="D11832" t="s">
        <v>8781</v>
      </c>
      <c r="E11832" s="363" t="s">
        <v>26785</v>
      </c>
      <c r="F11832"/>
      <c r="G11832"/>
      <c r="H11832"/>
      <c r="I11832" s="615"/>
    </row>
    <row r="11833" spans="1:9" ht="15" x14ac:dyDescent="0.25">
      <c r="A11833" s="609" t="str">
        <f t="shared" si="185"/>
        <v>6298</v>
      </c>
      <c r="B11833">
        <v>6298</v>
      </c>
      <c r="C11833" t="s">
        <v>26786</v>
      </c>
      <c r="D11833" t="s">
        <v>8781</v>
      </c>
      <c r="E11833" s="363" t="s">
        <v>19433</v>
      </c>
      <c r="F11833"/>
      <c r="G11833"/>
      <c r="H11833"/>
      <c r="I11833" s="615"/>
    </row>
    <row r="11834" spans="1:9" ht="15" x14ac:dyDescent="0.25">
      <c r="A11834" s="609" t="str">
        <f t="shared" si="185"/>
        <v>6295</v>
      </c>
      <c r="B11834">
        <v>6295</v>
      </c>
      <c r="C11834" t="s">
        <v>26787</v>
      </c>
      <c r="D11834" t="s">
        <v>8781</v>
      </c>
      <c r="E11834" s="363" t="s">
        <v>9802</v>
      </c>
      <c r="F11834"/>
      <c r="G11834"/>
      <c r="H11834"/>
      <c r="I11834" s="615"/>
    </row>
    <row r="11835" spans="1:9" ht="15" x14ac:dyDescent="0.25">
      <c r="A11835" s="609" t="str">
        <f t="shared" si="185"/>
        <v>6322</v>
      </c>
      <c r="B11835">
        <v>6322</v>
      </c>
      <c r="C11835" t="s">
        <v>26788</v>
      </c>
      <c r="D11835" t="s">
        <v>8781</v>
      </c>
      <c r="E11835" s="363" t="s">
        <v>19531</v>
      </c>
      <c r="F11835"/>
      <c r="G11835"/>
      <c r="H11835"/>
      <c r="I11835" s="615"/>
    </row>
    <row r="11836" spans="1:9" ht="15" x14ac:dyDescent="0.25">
      <c r="A11836" s="609" t="str">
        <f t="shared" si="185"/>
        <v>6300</v>
      </c>
      <c r="B11836">
        <v>6300</v>
      </c>
      <c r="C11836" t="s">
        <v>26789</v>
      </c>
      <c r="D11836" t="s">
        <v>8781</v>
      </c>
      <c r="E11836" s="363" t="s">
        <v>26790</v>
      </c>
      <c r="F11836"/>
      <c r="G11836"/>
      <c r="H11836"/>
      <c r="I11836" s="615"/>
    </row>
    <row r="11837" spans="1:9" ht="15" x14ac:dyDescent="0.25">
      <c r="A11837" s="609" t="str">
        <f t="shared" si="185"/>
        <v>6321</v>
      </c>
      <c r="B11837">
        <v>6321</v>
      </c>
      <c r="C11837" t="s">
        <v>26791</v>
      </c>
      <c r="D11837" t="s">
        <v>8781</v>
      </c>
      <c r="E11837" s="363" t="s">
        <v>26792</v>
      </c>
      <c r="F11837"/>
      <c r="G11837"/>
      <c r="H11837"/>
      <c r="I11837" s="615"/>
    </row>
    <row r="11838" spans="1:9" ht="15" x14ac:dyDescent="0.25">
      <c r="A11838" s="609" t="str">
        <f t="shared" si="185"/>
        <v>6301</v>
      </c>
      <c r="B11838">
        <v>6301</v>
      </c>
      <c r="C11838" t="s">
        <v>26793</v>
      </c>
      <c r="D11838" t="s">
        <v>8781</v>
      </c>
      <c r="E11838" s="363" t="s">
        <v>26794</v>
      </c>
      <c r="F11838"/>
      <c r="G11838"/>
      <c r="H11838"/>
      <c r="I11838" s="615"/>
    </row>
    <row r="11839" spans="1:9" ht="15" x14ac:dyDescent="0.25">
      <c r="A11839" s="609" t="str">
        <f t="shared" si="185"/>
        <v>7105</v>
      </c>
      <c r="B11839">
        <v>7105</v>
      </c>
      <c r="C11839" t="s">
        <v>26795</v>
      </c>
      <c r="D11839" t="s">
        <v>8781</v>
      </c>
      <c r="E11839" s="363" t="s">
        <v>21560</v>
      </c>
      <c r="F11839"/>
      <c r="G11839"/>
      <c r="H11839"/>
      <c r="I11839" s="615"/>
    </row>
    <row r="11840" spans="1:9" ht="15" x14ac:dyDescent="0.25">
      <c r="A11840" s="609" t="str">
        <f t="shared" si="185"/>
        <v>20183</v>
      </c>
      <c r="B11840">
        <v>20183</v>
      </c>
      <c r="C11840" t="s">
        <v>26796</v>
      </c>
      <c r="D11840" t="s">
        <v>8781</v>
      </c>
      <c r="E11840" s="363" t="s">
        <v>26797</v>
      </c>
      <c r="F11840"/>
      <c r="G11840"/>
      <c r="H11840"/>
      <c r="I11840" s="615"/>
    </row>
    <row r="11841" spans="1:9" ht="15" x14ac:dyDescent="0.25">
      <c r="A11841" s="609" t="str">
        <f t="shared" si="185"/>
        <v>38448</v>
      </c>
      <c r="B11841">
        <v>38448</v>
      </c>
      <c r="C11841" t="s">
        <v>26798</v>
      </c>
      <c r="D11841" t="s">
        <v>8781</v>
      </c>
      <c r="E11841" s="363" t="s">
        <v>26799</v>
      </c>
      <c r="F11841"/>
      <c r="G11841"/>
      <c r="H11841"/>
      <c r="I11841" s="615"/>
    </row>
    <row r="11842" spans="1:9" ht="15" x14ac:dyDescent="0.25">
      <c r="A11842" s="609" t="str">
        <f t="shared" si="185"/>
        <v>20182</v>
      </c>
      <c r="B11842">
        <v>20182</v>
      </c>
      <c r="C11842" t="s">
        <v>26800</v>
      </c>
      <c r="D11842" t="s">
        <v>8781</v>
      </c>
      <c r="E11842" s="363" t="s">
        <v>14744</v>
      </c>
      <c r="F11842"/>
      <c r="G11842"/>
      <c r="H11842"/>
      <c r="I11842" s="615"/>
    </row>
    <row r="11843" spans="1:9" ht="15" x14ac:dyDescent="0.25">
      <c r="A11843" s="609" t="str">
        <f t="shared" si="185"/>
        <v>7119</v>
      </c>
      <c r="B11843">
        <v>7119</v>
      </c>
      <c r="C11843" t="s">
        <v>26801</v>
      </c>
      <c r="D11843" t="s">
        <v>8781</v>
      </c>
      <c r="E11843" s="363" t="s">
        <v>9216</v>
      </c>
      <c r="F11843"/>
      <c r="G11843"/>
      <c r="H11843"/>
      <c r="I11843" s="615"/>
    </row>
    <row r="11844" spans="1:9" ht="15" x14ac:dyDescent="0.25">
      <c r="A11844" s="609" t="str">
        <f t="shared" si="185"/>
        <v>7120</v>
      </c>
      <c r="B11844">
        <v>7120</v>
      </c>
      <c r="C11844" t="s">
        <v>26802</v>
      </c>
      <c r="D11844" t="s">
        <v>8781</v>
      </c>
      <c r="E11844" s="363" t="s">
        <v>9296</v>
      </c>
      <c r="F11844"/>
      <c r="G11844"/>
      <c r="H11844"/>
      <c r="I11844" s="615"/>
    </row>
    <row r="11845" spans="1:9" ht="15" x14ac:dyDescent="0.25">
      <c r="A11845" s="609" t="str">
        <f t="shared" si="185"/>
        <v>6319</v>
      </c>
      <c r="B11845">
        <v>6319</v>
      </c>
      <c r="C11845" t="s">
        <v>26803</v>
      </c>
      <c r="D11845" t="s">
        <v>8781</v>
      </c>
      <c r="E11845" s="363" t="s">
        <v>15403</v>
      </c>
      <c r="F11845"/>
      <c r="G11845"/>
      <c r="H11845"/>
      <c r="I11845" s="615"/>
    </row>
    <row r="11846" spans="1:9" ht="15" x14ac:dyDescent="0.25">
      <c r="A11846" s="609" t="str">
        <f t="shared" si="185"/>
        <v>6304</v>
      </c>
      <c r="B11846">
        <v>6304</v>
      </c>
      <c r="C11846" t="s">
        <v>26804</v>
      </c>
      <c r="D11846" t="s">
        <v>8781</v>
      </c>
      <c r="E11846" s="363" t="s">
        <v>15403</v>
      </c>
      <c r="F11846"/>
      <c r="G11846"/>
      <c r="H11846"/>
      <c r="I11846" s="615"/>
    </row>
    <row r="11847" spans="1:9" ht="15" x14ac:dyDescent="0.25">
      <c r="A11847" s="609" t="str">
        <f t="shared" si="185"/>
        <v>21116</v>
      </c>
      <c r="B11847">
        <v>21116</v>
      </c>
      <c r="C11847" t="s">
        <v>26805</v>
      </c>
      <c r="D11847" t="s">
        <v>8781</v>
      </c>
      <c r="E11847" s="363" t="s">
        <v>19122</v>
      </c>
      <c r="F11847"/>
      <c r="G11847"/>
      <c r="H11847"/>
      <c r="I11847" s="615"/>
    </row>
    <row r="11848" spans="1:9" ht="15" x14ac:dyDescent="0.25">
      <c r="A11848" s="609" t="str">
        <f t="shared" si="185"/>
        <v>6320</v>
      </c>
      <c r="B11848">
        <v>6320</v>
      </c>
      <c r="C11848" t="s">
        <v>26806</v>
      </c>
      <c r="D11848" t="s">
        <v>8781</v>
      </c>
      <c r="E11848" s="363" t="s">
        <v>10012</v>
      </c>
      <c r="F11848"/>
      <c r="G11848"/>
      <c r="H11848"/>
      <c r="I11848" s="615"/>
    </row>
    <row r="11849" spans="1:9" ht="15" x14ac:dyDescent="0.25">
      <c r="A11849" s="609" t="str">
        <f t="shared" si="185"/>
        <v>6303</v>
      </c>
      <c r="B11849">
        <v>6303</v>
      </c>
      <c r="C11849" t="s">
        <v>26807</v>
      </c>
      <c r="D11849" t="s">
        <v>8781</v>
      </c>
      <c r="E11849" s="363" t="s">
        <v>10012</v>
      </c>
      <c r="F11849"/>
      <c r="G11849"/>
      <c r="H11849"/>
      <c r="I11849" s="615"/>
    </row>
    <row r="11850" spans="1:9" ht="15" x14ac:dyDescent="0.25">
      <c r="A11850" s="609" t="str">
        <f t="shared" si="185"/>
        <v>6308</v>
      </c>
      <c r="B11850">
        <v>6308</v>
      </c>
      <c r="C11850" t="s">
        <v>26808</v>
      </c>
      <c r="D11850" t="s">
        <v>8781</v>
      </c>
      <c r="E11850" s="363" t="s">
        <v>26809</v>
      </c>
      <c r="F11850"/>
      <c r="G11850"/>
      <c r="H11850"/>
      <c r="I11850" s="615"/>
    </row>
    <row r="11851" spans="1:9" ht="15" x14ac:dyDescent="0.25">
      <c r="A11851" s="609" t="str">
        <f t="shared" si="185"/>
        <v>6317</v>
      </c>
      <c r="B11851">
        <v>6317</v>
      </c>
      <c r="C11851" t="s">
        <v>26810</v>
      </c>
      <c r="D11851" t="s">
        <v>8781</v>
      </c>
      <c r="E11851" s="363" t="s">
        <v>26809</v>
      </c>
      <c r="F11851"/>
      <c r="G11851"/>
      <c r="H11851"/>
      <c r="I11851" s="615"/>
    </row>
    <row r="11852" spans="1:9" ht="15" x14ac:dyDescent="0.25">
      <c r="A11852" s="609" t="str">
        <f t="shared" si="185"/>
        <v>6307</v>
      </c>
      <c r="B11852">
        <v>6307</v>
      </c>
      <c r="C11852" t="s">
        <v>26811</v>
      </c>
      <c r="D11852" t="s">
        <v>8781</v>
      </c>
      <c r="E11852" s="363" t="s">
        <v>26809</v>
      </c>
      <c r="F11852"/>
      <c r="G11852"/>
      <c r="H11852"/>
      <c r="I11852" s="615"/>
    </row>
    <row r="11853" spans="1:9" ht="15" x14ac:dyDescent="0.25">
      <c r="A11853" s="609" t="str">
        <f t="shared" si="185"/>
        <v>6309</v>
      </c>
      <c r="B11853">
        <v>6309</v>
      </c>
      <c r="C11853" t="s">
        <v>26812</v>
      </c>
      <c r="D11853" t="s">
        <v>8781</v>
      </c>
      <c r="E11853" s="363" t="s">
        <v>26813</v>
      </c>
      <c r="F11853"/>
      <c r="G11853"/>
      <c r="H11853"/>
      <c r="I11853" s="615"/>
    </row>
    <row r="11854" spans="1:9" ht="15" x14ac:dyDescent="0.25">
      <c r="A11854" s="609" t="str">
        <f t="shared" si="185"/>
        <v>6318</v>
      </c>
      <c r="B11854">
        <v>6318</v>
      </c>
      <c r="C11854" t="s">
        <v>26814</v>
      </c>
      <c r="D11854" t="s">
        <v>8781</v>
      </c>
      <c r="E11854" s="363" t="s">
        <v>19839</v>
      </c>
      <c r="F11854"/>
      <c r="G11854"/>
      <c r="H11854"/>
      <c r="I11854" s="615"/>
    </row>
    <row r="11855" spans="1:9" ht="15" x14ac:dyDescent="0.25">
      <c r="A11855" s="609" t="str">
        <f t="shared" si="185"/>
        <v>6306</v>
      </c>
      <c r="B11855">
        <v>6306</v>
      </c>
      <c r="C11855" t="s">
        <v>26815</v>
      </c>
      <c r="D11855" t="s">
        <v>8781</v>
      </c>
      <c r="E11855" s="363" t="s">
        <v>19839</v>
      </c>
      <c r="F11855"/>
      <c r="G11855"/>
      <c r="H11855"/>
      <c r="I11855" s="615"/>
    </row>
    <row r="11856" spans="1:9" ht="15" x14ac:dyDescent="0.25">
      <c r="A11856" s="609" t="str">
        <f t="shared" si="185"/>
        <v>6305</v>
      </c>
      <c r="B11856">
        <v>6305</v>
      </c>
      <c r="C11856" t="s">
        <v>26816</v>
      </c>
      <c r="D11856" t="s">
        <v>8781</v>
      </c>
      <c r="E11856" s="363" t="s">
        <v>19839</v>
      </c>
      <c r="F11856"/>
      <c r="G11856"/>
      <c r="H11856"/>
      <c r="I11856" s="615"/>
    </row>
    <row r="11857" spans="1:9" ht="15" x14ac:dyDescent="0.25">
      <c r="A11857" s="609" t="str">
        <f t="shared" si="185"/>
        <v>6302</v>
      </c>
      <c r="B11857">
        <v>6302</v>
      </c>
      <c r="C11857" t="s">
        <v>26817</v>
      </c>
      <c r="D11857" t="s">
        <v>8781</v>
      </c>
      <c r="E11857" s="363" t="s">
        <v>13096</v>
      </c>
      <c r="F11857"/>
      <c r="G11857"/>
      <c r="H11857"/>
      <c r="I11857" s="615"/>
    </row>
    <row r="11858" spans="1:9" ht="15" x14ac:dyDescent="0.25">
      <c r="A11858" s="609" t="str">
        <f t="shared" si="185"/>
        <v>6312</v>
      </c>
      <c r="B11858">
        <v>6312</v>
      </c>
      <c r="C11858" t="s">
        <v>26818</v>
      </c>
      <c r="D11858" t="s">
        <v>8781</v>
      </c>
      <c r="E11858" s="363" t="s">
        <v>26819</v>
      </c>
      <c r="F11858"/>
      <c r="G11858"/>
      <c r="H11858"/>
      <c r="I11858" s="615"/>
    </row>
    <row r="11859" spans="1:9" ht="15" x14ac:dyDescent="0.25">
      <c r="A11859" s="609" t="str">
        <f t="shared" si="185"/>
        <v>6311</v>
      </c>
      <c r="B11859">
        <v>6311</v>
      </c>
      <c r="C11859" t="s">
        <v>26820</v>
      </c>
      <c r="D11859" t="s">
        <v>8781</v>
      </c>
      <c r="E11859" s="363" t="s">
        <v>26819</v>
      </c>
      <c r="F11859"/>
      <c r="G11859"/>
      <c r="H11859"/>
      <c r="I11859" s="615"/>
    </row>
    <row r="11860" spans="1:9" ht="15" x14ac:dyDescent="0.25">
      <c r="A11860" s="609" t="str">
        <f t="shared" si="185"/>
        <v>6310</v>
      </c>
      <c r="B11860">
        <v>6310</v>
      </c>
      <c r="C11860" t="s">
        <v>26821</v>
      </c>
      <c r="D11860" t="s">
        <v>8781</v>
      </c>
      <c r="E11860" s="363" t="s">
        <v>26819</v>
      </c>
      <c r="F11860"/>
      <c r="G11860"/>
      <c r="H11860"/>
      <c r="I11860" s="615"/>
    </row>
    <row r="11861" spans="1:9" ht="15" x14ac:dyDescent="0.25">
      <c r="A11861" s="609" t="str">
        <f t="shared" si="185"/>
        <v>6314</v>
      </c>
      <c r="B11861">
        <v>6314</v>
      </c>
      <c r="C11861" t="s">
        <v>26822</v>
      </c>
      <c r="D11861" t="s">
        <v>8781</v>
      </c>
      <c r="E11861" s="363" t="s">
        <v>26819</v>
      </c>
      <c r="F11861"/>
      <c r="G11861"/>
      <c r="H11861"/>
      <c r="I11861" s="615"/>
    </row>
    <row r="11862" spans="1:9" ht="15" x14ac:dyDescent="0.25">
      <c r="A11862" s="609" t="str">
        <f t="shared" si="185"/>
        <v>6313</v>
      </c>
      <c r="B11862">
        <v>6313</v>
      </c>
      <c r="C11862" t="s">
        <v>26823</v>
      </c>
      <c r="D11862" t="s">
        <v>8781</v>
      </c>
      <c r="E11862" s="363" t="s">
        <v>26819</v>
      </c>
      <c r="F11862"/>
      <c r="G11862"/>
      <c r="H11862"/>
      <c r="I11862" s="615"/>
    </row>
    <row r="11863" spans="1:9" ht="15" x14ac:dyDescent="0.25">
      <c r="A11863" s="609" t="str">
        <f t="shared" si="185"/>
        <v>6315</v>
      </c>
      <c r="B11863">
        <v>6315</v>
      </c>
      <c r="C11863" t="s">
        <v>26824</v>
      </c>
      <c r="D11863" t="s">
        <v>8781</v>
      </c>
      <c r="E11863" s="363" t="s">
        <v>26825</v>
      </c>
      <c r="F11863"/>
      <c r="G11863"/>
      <c r="H11863"/>
      <c r="I11863" s="615"/>
    </row>
    <row r="11864" spans="1:9" ht="15" x14ac:dyDescent="0.25">
      <c r="A11864" s="609" t="str">
        <f t="shared" si="185"/>
        <v>6316</v>
      </c>
      <c r="B11864">
        <v>6316</v>
      </c>
      <c r="C11864" t="s">
        <v>26826</v>
      </c>
      <c r="D11864" t="s">
        <v>8781</v>
      </c>
      <c r="E11864" s="363" t="s">
        <v>26825</v>
      </c>
      <c r="F11864"/>
      <c r="G11864"/>
      <c r="H11864"/>
      <c r="I11864" s="615"/>
    </row>
    <row r="11865" spans="1:9" ht="15" x14ac:dyDescent="0.25">
      <c r="A11865" s="609" t="str">
        <f t="shared" si="185"/>
        <v>38878</v>
      </c>
      <c r="B11865">
        <v>38878</v>
      </c>
      <c r="C11865" t="s">
        <v>26827</v>
      </c>
      <c r="D11865" t="s">
        <v>8781</v>
      </c>
      <c r="E11865" s="363" t="s">
        <v>26828</v>
      </c>
      <c r="F11865"/>
      <c r="G11865"/>
      <c r="H11865"/>
      <c r="I11865" s="615"/>
    </row>
    <row r="11866" spans="1:9" ht="15" x14ac:dyDescent="0.25">
      <c r="A11866" s="609" t="str">
        <f t="shared" si="185"/>
        <v>38879</v>
      </c>
      <c r="B11866">
        <v>38879</v>
      </c>
      <c r="C11866" t="s">
        <v>26829</v>
      </c>
      <c r="D11866" t="s">
        <v>8781</v>
      </c>
      <c r="E11866" s="363" t="s">
        <v>18932</v>
      </c>
      <c r="F11866"/>
      <c r="G11866"/>
      <c r="H11866"/>
      <c r="I11866" s="615"/>
    </row>
    <row r="11867" spans="1:9" ht="15" x14ac:dyDescent="0.25">
      <c r="A11867" s="609" t="str">
        <f t="shared" si="185"/>
        <v>38881</v>
      </c>
      <c r="B11867">
        <v>38881</v>
      </c>
      <c r="C11867" t="s">
        <v>26830</v>
      </c>
      <c r="D11867" t="s">
        <v>8781</v>
      </c>
      <c r="E11867" s="363" t="s">
        <v>18467</v>
      </c>
      <c r="F11867"/>
      <c r="G11867"/>
      <c r="H11867"/>
      <c r="I11867" s="615"/>
    </row>
    <row r="11868" spans="1:9" ht="15" x14ac:dyDescent="0.25">
      <c r="A11868" s="609" t="str">
        <f t="shared" si="185"/>
        <v>38880</v>
      </c>
      <c r="B11868">
        <v>38880</v>
      </c>
      <c r="C11868" t="s">
        <v>26831</v>
      </c>
      <c r="D11868" t="s">
        <v>8781</v>
      </c>
      <c r="E11868" s="363" t="s">
        <v>26832</v>
      </c>
      <c r="F11868"/>
      <c r="G11868"/>
      <c r="H11868"/>
      <c r="I11868" s="615"/>
    </row>
    <row r="11869" spans="1:9" ht="15" x14ac:dyDescent="0.25">
      <c r="A11869" s="609" t="str">
        <f t="shared" si="185"/>
        <v>38882</v>
      </c>
      <c r="B11869">
        <v>38882</v>
      </c>
      <c r="C11869" t="s">
        <v>26833</v>
      </c>
      <c r="D11869" t="s">
        <v>8781</v>
      </c>
      <c r="E11869" s="363" t="s">
        <v>19675</v>
      </c>
      <c r="F11869"/>
      <c r="G11869"/>
      <c r="H11869"/>
      <c r="I11869" s="615"/>
    </row>
    <row r="11870" spans="1:9" ht="15" x14ac:dyDescent="0.25">
      <c r="A11870" s="609" t="str">
        <f t="shared" si="185"/>
        <v>38883</v>
      </c>
      <c r="B11870">
        <v>38883</v>
      </c>
      <c r="C11870" t="s">
        <v>26834</v>
      </c>
      <c r="D11870" t="s">
        <v>8781</v>
      </c>
      <c r="E11870" s="363" t="s">
        <v>25269</v>
      </c>
      <c r="F11870"/>
      <c r="G11870"/>
      <c r="H11870"/>
      <c r="I11870" s="615"/>
    </row>
    <row r="11871" spans="1:9" ht="15" x14ac:dyDescent="0.25">
      <c r="A11871" s="609" t="str">
        <f t="shared" si="185"/>
        <v>38884</v>
      </c>
      <c r="B11871">
        <v>38884</v>
      </c>
      <c r="C11871" t="s">
        <v>26835</v>
      </c>
      <c r="D11871" t="s">
        <v>8781</v>
      </c>
      <c r="E11871" s="363" t="s">
        <v>19737</v>
      </c>
      <c r="F11871"/>
      <c r="G11871"/>
      <c r="H11871"/>
      <c r="I11871" s="615"/>
    </row>
    <row r="11872" spans="1:9" ht="15" x14ac:dyDescent="0.25">
      <c r="A11872" s="609" t="str">
        <f t="shared" si="185"/>
        <v>38885</v>
      </c>
      <c r="B11872">
        <v>38885</v>
      </c>
      <c r="C11872" t="s">
        <v>26836</v>
      </c>
      <c r="D11872" t="s">
        <v>8781</v>
      </c>
      <c r="E11872" s="363" t="s">
        <v>11794</v>
      </c>
      <c r="F11872"/>
      <c r="G11872"/>
      <c r="H11872"/>
      <c r="I11872" s="615"/>
    </row>
    <row r="11873" spans="1:9" ht="15" x14ac:dyDescent="0.25">
      <c r="A11873" s="609" t="str">
        <f t="shared" si="185"/>
        <v>38886</v>
      </c>
      <c r="B11873">
        <v>38886</v>
      </c>
      <c r="C11873" t="s">
        <v>26837</v>
      </c>
      <c r="D11873" t="s">
        <v>8781</v>
      </c>
      <c r="E11873" s="363" t="s">
        <v>21855</v>
      </c>
      <c r="F11873"/>
      <c r="G11873"/>
      <c r="H11873"/>
      <c r="I11873" s="615"/>
    </row>
    <row r="11874" spans="1:9" ht="15" x14ac:dyDescent="0.25">
      <c r="A11874" s="609" t="str">
        <f t="shared" si="185"/>
        <v>38887</v>
      </c>
      <c r="B11874">
        <v>38887</v>
      </c>
      <c r="C11874" t="s">
        <v>26838</v>
      </c>
      <c r="D11874" t="s">
        <v>8781</v>
      </c>
      <c r="E11874" s="363" t="s">
        <v>19797</v>
      </c>
      <c r="F11874"/>
      <c r="G11874"/>
      <c r="H11874"/>
      <c r="I11874" s="615"/>
    </row>
    <row r="11875" spans="1:9" ht="15" x14ac:dyDescent="0.25">
      <c r="A11875" s="609" t="str">
        <f t="shared" si="185"/>
        <v>38888</v>
      </c>
      <c r="B11875">
        <v>38888</v>
      </c>
      <c r="C11875" t="s">
        <v>26839</v>
      </c>
      <c r="D11875" t="s">
        <v>8781</v>
      </c>
      <c r="E11875" s="363" t="s">
        <v>21684</v>
      </c>
      <c r="F11875"/>
      <c r="G11875"/>
      <c r="H11875"/>
      <c r="I11875" s="615"/>
    </row>
    <row r="11876" spans="1:9" ht="15" x14ac:dyDescent="0.25">
      <c r="A11876" s="609" t="str">
        <f t="shared" si="185"/>
        <v>38890</v>
      </c>
      <c r="B11876">
        <v>38890</v>
      </c>
      <c r="C11876" t="s">
        <v>26840</v>
      </c>
      <c r="D11876" t="s">
        <v>8781</v>
      </c>
      <c r="E11876" s="363" t="s">
        <v>18989</v>
      </c>
      <c r="F11876"/>
      <c r="G11876"/>
      <c r="H11876"/>
      <c r="I11876" s="615"/>
    </row>
    <row r="11877" spans="1:9" ht="15" x14ac:dyDescent="0.25">
      <c r="A11877" s="609" t="str">
        <f t="shared" si="185"/>
        <v>38893</v>
      </c>
      <c r="B11877">
        <v>38893</v>
      </c>
      <c r="C11877" t="s">
        <v>26841</v>
      </c>
      <c r="D11877" t="s">
        <v>8781</v>
      </c>
      <c r="E11877" s="363" t="s">
        <v>18945</v>
      </c>
      <c r="F11877"/>
      <c r="G11877"/>
      <c r="H11877"/>
      <c r="I11877" s="615"/>
    </row>
    <row r="11878" spans="1:9" ht="15" x14ac:dyDescent="0.25">
      <c r="A11878" s="609" t="str">
        <f t="shared" si="185"/>
        <v>38894</v>
      </c>
      <c r="B11878">
        <v>38894</v>
      </c>
      <c r="C11878" t="s">
        <v>26842</v>
      </c>
      <c r="D11878" t="s">
        <v>8781</v>
      </c>
      <c r="E11878" s="363" t="s">
        <v>20979</v>
      </c>
      <c r="F11878"/>
      <c r="G11878"/>
      <c r="H11878"/>
      <c r="I11878" s="615"/>
    </row>
    <row r="11879" spans="1:9" ht="15" x14ac:dyDescent="0.25">
      <c r="A11879" s="609" t="str">
        <f t="shared" si="185"/>
        <v>38896</v>
      </c>
      <c r="B11879">
        <v>38896</v>
      </c>
      <c r="C11879" t="s">
        <v>26843</v>
      </c>
      <c r="D11879" t="s">
        <v>8781</v>
      </c>
      <c r="E11879" s="363" t="s">
        <v>26844</v>
      </c>
      <c r="F11879"/>
      <c r="G11879"/>
      <c r="H11879"/>
      <c r="I11879" s="615"/>
    </row>
    <row r="11880" spans="1:9" ht="15" x14ac:dyDescent="0.25">
      <c r="A11880" s="609" t="str">
        <f t="shared" si="185"/>
        <v>39324</v>
      </c>
      <c r="B11880">
        <v>39324</v>
      </c>
      <c r="C11880" t="s">
        <v>26845</v>
      </c>
      <c r="D11880" t="s">
        <v>8781</v>
      </c>
      <c r="E11880" s="363" t="s">
        <v>9522</v>
      </c>
      <c r="F11880"/>
      <c r="G11880"/>
      <c r="H11880"/>
      <c r="I11880" s="615"/>
    </row>
    <row r="11881" spans="1:9" ht="15" x14ac:dyDescent="0.25">
      <c r="A11881" s="609" t="str">
        <f t="shared" si="185"/>
        <v>39325</v>
      </c>
      <c r="B11881">
        <v>39325</v>
      </c>
      <c r="C11881" t="s">
        <v>26846</v>
      </c>
      <c r="D11881" t="s">
        <v>8781</v>
      </c>
      <c r="E11881" s="363" t="s">
        <v>10054</v>
      </c>
      <c r="F11881"/>
      <c r="G11881"/>
      <c r="H11881"/>
      <c r="I11881" s="615"/>
    </row>
    <row r="11882" spans="1:9" ht="15" x14ac:dyDescent="0.25">
      <c r="A11882" s="609" t="str">
        <f t="shared" si="185"/>
        <v>39326</v>
      </c>
      <c r="B11882">
        <v>39326</v>
      </c>
      <c r="C11882" t="s">
        <v>26847</v>
      </c>
      <c r="D11882" t="s">
        <v>8781</v>
      </c>
      <c r="E11882" s="363" t="s">
        <v>15675</v>
      </c>
      <c r="F11882"/>
      <c r="G11882"/>
      <c r="H11882"/>
      <c r="I11882" s="615"/>
    </row>
    <row r="11883" spans="1:9" ht="15" x14ac:dyDescent="0.25">
      <c r="A11883" s="609" t="str">
        <f t="shared" si="185"/>
        <v>39327</v>
      </c>
      <c r="B11883">
        <v>39327</v>
      </c>
      <c r="C11883" t="s">
        <v>26848</v>
      </c>
      <c r="D11883" t="s">
        <v>8781</v>
      </c>
      <c r="E11883" s="363" t="s">
        <v>26849</v>
      </c>
      <c r="F11883"/>
      <c r="G11883"/>
      <c r="H11883"/>
      <c r="I11883" s="615"/>
    </row>
    <row r="11884" spans="1:9" ht="15" x14ac:dyDescent="0.25">
      <c r="A11884" s="609" t="str">
        <f t="shared" si="185"/>
        <v>20176</v>
      </c>
      <c r="B11884">
        <v>20176</v>
      </c>
      <c r="C11884" t="s">
        <v>26850</v>
      </c>
      <c r="D11884" t="s">
        <v>8781</v>
      </c>
      <c r="E11884" s="363" t="s">
        <v>24235</v>
      </c>
      <c r="F11884"/>
      <c r="G11884"/>
      <c r="H11884"/>
      <c r="I11884" s="615"/>
    </row>
    <row r="11885" spans="1:9" ht="15" x14ac:dyDescent="0.25">
      <c r="A11885" s="609" t="str">
        <f t="shared" si="185"/>
        <v>11378</v>
      </c>
      <c r="B11885">
        <v>11378</v>
      </c>
      <c r="C11885" t="s">
        <v>26851</v>
      </c>
      <c r="D11885" t="s">
        <v>8781</v>
      </c>
      <c r="E11885" s="363" t="s">
        <v>26852</v>
      </c>
      <c r="F11885"/>
      <c r="G11885"/>
      <c r="H11885"/>
      <c r="I11885" s="615"/>
    </row>
    <row r="11886" spans="1:9" ht="15" x14ac:dyDescent="0.25">
      <c r="A11886" s="609" t="str">
        <f t="shared" si="185"/>
        <v>11379</v>
      </c>
      <c r="B11886">
        <v>11379</v>
      </c>
      <c r="C11886" t="s">
        <v>26853</v>
      </c>
      <c r="D11886" t="s">
        <v>8781</v>
      </c>
      <c r="E11886" s="363" t="s">
        <v>26854</v>
      </c>
      <c r="F11886"/>
      <c r="G11886"/>
      <c r="H11886"/>
      <c r="I11886" s="615"/>
    </row>
    <row r="11887" spans="1:9" ht="15" x14ac:dyDescent="0.25">
      <c r="A11887" s="609" t="str">
        <f t="shared" si="185"/>
        <v>11493</v>
      </c>
      <c r="B11887">
        <v>11493</v>
      </c>
      <c r="C11887" t="s">
        <v>26855</v>
      </c>
      <c r="D11887" t="s">
        <v>8781</v>
      </c>
      <c r="E11887" s="363" t="s">
        <v>18184</v>
      </c>
      <c r="F11887"/>
      <c r="G11887"/>
      <c r="H11887"/>
      <c r="I11887" s="615"/>
    </row>
    <row r="11888" spans="1:9" ht="15" x14ac:dyDescent="0.25">
      <c r="A11888" s="609" t="str">
        <f t="shared" ref="A11888:A11951" si="186">IF(ISERROR(SEARCH("/",B11888)=6),TRIM(CLEAN(B11888)),IF(SEARCH("/",B11888)=6,IF(LEN(TRIM(CLEAN(B11888)))=7,LEFT(TRIM(CLEAN(B11888)),6)&amp;"00"&amp;RIGHT(TRIM(CLEAN(B11888)),1),LEFT(TRIM(CLEAN(B11888)),6)&amp;"0"&amp;RIGHT(TRIM(CLEAN(B11888)),2)),TRIM(CLEAN(B11888))))</f>
        <v>42717</v>
      </c>
      <c r="B11888">
        <v>42717</v>
      </c>
      <c r="C11888" t="s">
        <v>26856</v>
      </c>
      <c r="D11888" t="s">
        <v>8781</v>
      </c>
      <c r="E11888" s="363" t="s">
        <v>26857</v>
      </c>
      <c r="F11888"/>
      <c r="G11888"/>
      <c r="H11888"/>
      <c r="I11888" s="615"/>
    </row>
    <row r="11889" spans="1:9" ht="15" x14ac:dyDescent="0.25">
      <c r="A11889" s="609" t="str">
        <f t="shared" si="186"/>
        <v>42718</v>
      </c>
      <c r="B11889">
        <v>42718</v>
      </c>
      <c r="C11889" t="s">
        <v>26858</v>
      </c>
      <c r="D11889" t="s">
        <v>8781</v>
      </c>
      <c r="E11889" s="363" t="s">
        <v>26859</v>
      </c>
      <c r="F11889"/>
      <c r="G11889"/>
      <c r="H11889"/>
      <c r="I11889" s="615"/>
    </row>
    <row r="11890" spans="1:9" ht="15" x14ac:dyDescent="0.25">
      <c r="A11890" s="609" t="str">
        <f t="shared" si="186"/>
        <v>7106</v>
      </c>
      <c r="B11890">
        <v>7106</v>
      </c>
      <c r="C11890" t="s">
        <v>26860</v>
      </c>
      <c r="D11890" t="s">
        <v>8781</v>
      </c>
      <c r="E11890" s="363" t="s">
        <v>26861</v>
      </c>
      <c r="F11890"/>
      <c r="G11890"/>
      <c r="H11890"/>
      <c r="I11890" s="615"/>
    </row>
    <row r="11891" spans="1:9" ht="15" x14ac:dyDescent="0.25">
      <c r="A11891" s="609" t="str">
        <f t="shared" si="186"/>
        <v>7104</v>
      </c>
      <c r="B11891">
        <v>7104</v>
      </c>
      <c r="C11891" t="s">
        <v>26862</v>
      </c>
      <c r="D11891" t="s">
        <v>8781</v>
      </c>
      <c r="E11891" s="363" t="s">
        <v>9609</v>
      </c>
      <c r="F11891"/>
      <c r="G11891"/>
      <c r="H11891"/>
      <c r="I11891" s="615"/>
    </row>
    <row r="11892" spans="1:9" ht="15" x14ac:dyDescent="0.25">
      <c r="A11892" s="609" t="str">
        <f t="shared" si="186"/>
        <v>7136</v>
      </c>
      <c r="B11892">
        <v>7136</v>
      </c>
      <c r="C11892" t="s">
        <v>26863</v>
      </c>
      <c r="D11892" t="s">
        <v>8781</v>
      </c>
      <c r="E11892" s="363" t="s">
        <v>10112</v>
      </c>
      <c r="F11892"/>
      <c r="G11892"/>
      <c r="H11892"/>
      <c r="I11892" s="615"/>
    </row>
    <row r="11893" spans="1:9" ht="15" x14ac:dyDescent="0.25">
      <c r="A11893" s="609" t="str">
        <f t="shared" si="186"/>
        <v>7128</v>
      </c>
      <c r="B11893">
        <v>7128</v>
      </c>
      <c r="C11893" t="s">
        <v>26864</v>
      </c>
      <c r="D11893" t="s">
        <v>8781</v>
      </c>
      <c r="E11893" s="363" t="s">
        <v>26865</v>
      </c>
      <c r="F11893"/>
      <c r="G11893"/>
      <c r="H11893"/>
      <c r="I11893" s="615"/>
    </row>
    <row r="11894" spans="1:9" ht="15" x14ac:dyDescent="0.25">
      <c r="A11894" s="609" t="str">
        <f t="shared" si="186"/>
        <v>7108</v>
      </c>
      <c r="B11894">
        <v>7108</v>
      </c>
      <c r="C11894" t="s">
        <v>26866</v>
      </c>
      <c r="D11894" t="s">
        <v>8781</v>
      </c>
      <c r="E11894" s="363" t="s">
        <v>9977</v>
      </c>
      <c r="F11894"/>
      <c r="G11894"/>
      <c r="H11894"/>
      <c r="I11894" s="615"/>
    </row>
    <row r="11895" spans="1:9" ht="15" x14ac:dyDescent="0.25">
      <c r="A11895" s="609" t="str">
        <f t="shared" si="186"/>
        <v>7129</v>
      </c>
      <c r="B11895">
        <v>7129</v>
      </c>
      <c r="C11895" t="s">
        <v>26867</v>
      </c>
      <c r="D11895" t="s">
        <v>8781</v>
      </c>
      <c r="E11895" s="363" t="s">
        <v>9878</v>
      </c>
      <c r="F11895"/>
      <c r="G11895"/>
      <c r="H11895"/>
      <c r="I11895" s="615"/>
    </row>
    <row r="11896" spans="1:9" ht="15" x14ac:dyDescent="0.25">
      <c r="A11896" s="609" t="str">
        <f t="shared" si="186"/>
        <v>7130</v>
      </c>
      <c r="B11896">
        <v>7130</v>
      </c>
      <c r="C11896" t="s">
        <v>26868</v>
      </c>
      <c r="D11896" t="s">
        <v>8781</v>
      </c>
      <c r="E11896" s="363" t="s">
        <v>10027</v>
      </c>
      <c r="F11896"/>
      <c r="G11896"/>
      <c r="H11896"/>
      <c r="I11896" s="615"/>
    </row>
    <row r="11897" spans="1:9" ht="15" x14ac:dyDescent="0.25">
      <c r="A11897" s="609" t="str">
        <f t="shared" si="186"/>
        <v>7131</v>
      </c>
      <c r="B11897">
        <v>7131</v>
      </c>
      <c r="C11897" t="s">
        <v>26869</v>
      </c>
      <c r="D11897" t="s">
        <v>8781</v>
      </c>
      <c r="E11897" s="363" t="s">
        <v>15265</v>
      </c>
      <c r="F11897"/>
      <c r="G11897"/>
      <c r="H11897"/>
      <c r="I11897" s="615"/>
    </row>
    <row r="11898" spans="1:9" ht="15" x14ac:dyDescent="0.25">
      <c r="A11898" s="609" t="str">
        <f t="shared" si="186"/>
        <v>7132</v>
      </c>
      <c r="B11898">
        <v>7132</v>
      </c>
      <c r="C11898" t="s">
        <v>26870</v>
      </c>
      <c r="D11898" t="s">
        <v>8781</v>
      </c>
      <c r="E11898" s="363" t="s">
        <v>26871</v>
      </c>
      <c r="F11898"/>
      <c r="G11898"/>
      <c r="H11898"/>
      <c r="I11898" s="615"/>
    </row>
    <row r="11899" spans="1:9" ht="15" x14ac:dyDescent="0.25">
      <c r="A11899" s="609" t="str">
        <f t="shared" si="186"/>
        <v>7133</v>
      </c>
      <c r="B11899">
        <v>7133</v>
      </c>
      <c r="C11899" t="s">
        <v>26872</v>
      </c>
      <c r="D11899" t="s">
        <v>8781</v>
      </c>
      <c r="E11899" s="363" t="s">
        <v>18586</v>
      </c>
      <c r="F11899"/>
      <c r="G11899"/>
      <c r="H11899"/>
      <c r="I11899" s="615"/>
    </row>
    <row r="11900" spans="1:9" ht="15" x14ac:dyDescent="0.25">
      <c r="A11900" s="609" t="str">
        <f t="shared" si="186"/>
        <v>37420</v>
      </c>
      <c r="B11900">
        <v>37420</v>
      </c>
      <c r="C11900" t="s">
        <v>26873</v>
      </c>
      <c r="D11900" t="s">
        <v>8781</v>
      </c>
      <c r="E11900" s="363" t="s">
        <v>9887</v>
      </c>
      <c r="F11900"/>
      <c r="G11900"/>
      <c r="H11900"/>
      <c r="I11900" s="615"/>
    </row>
    <row r="11901" spans="1:9" ht="15" x14ac:dyDescent="0.25">
      <c r="A11901" s="609" t="str">
        <f t="shared" si="186"/>
        <v>37421</v>
      </c>
      <c r="B11901">
        <v>37421</v>
      </c>
      <c r="C11901" t="s">
        <v>26874</v>
      </c>
      <c r="D11901" t="s">
        <v>8781</v>
      </c>
      <c r="E11901" s="363" t="s">
        <v>19173</v>
      </c>
      <c r="F11901"/>
      <c r="G11901"/>
      <c r="H11901"/>
      <c r="I11901" s="615"/>
    </row>
    <row r="11902" spans="1:9" ht="15" x14ac:dyDescent="0.25">
      <c r="A11902" s="609" t="str">
        <f t="shared" si="186"/>
        <v>37422</v>
      </c>
      <c r="B11902">
        <v>37422</v>
      </c>
      <c r="C11902" t="s">
        <v>26875</v>
      </c>
      <c r="D11902" t="s">
        <v>8781</v>
      </c>
      <c r="E11902" s="363" t="s">
        <v>16165</v>
      </c>
      <c r="F11902"/>
      <c r="G11902"/>
      <c r="H11902"/>
      <c r="I11902" s="615"/>
    </row>
    <row r="11903" spans="1:9" ht="15" x14ac:dyDescent="0.25">
      <c r="A11903" s="609" t="str">
        <f t="shared" si="186"/>
        <v>37443</v>
      </c>
      <c r="B11903">
        <v>37443</v>
      </c>
      <c r="C11903" t="s">
        <v>26876</v>
      </c>
      <c r="D11903" t="s">
        <v>8781</v>
      </c>
      <c r="E11903" s="363" t="s">
        <v>26877</v>
      </c>
      <c r="F11903"/>
      <c r="G11903"/>
      <c r="H11903"/>
      <c r="I11903" s="615"/>
    </row>
    <row r="11904" spans="1:9" ht="15" x14ac:dyDescent="0.25">
      <c r="A11904" s="609" t="str">
        <f t="shared" si="186"/>
        <v>37444</v>
      </c>
      <c r="B11904">
        <v>37444</v>
      </c>
      <c r="C11904" t="s">
        <v>26878</v>
      </c>
      <c r="D11904" t="s">
        <v>8781</v>
      </c>
      <c r="E11904" s="363" t="s">
        <v>26879</v>
      </c>
      <c r="F11904"/>
      <c r="G11904"/>
      <c r="H11904"/>
      <c r="I11904" s="615"/>
    </row>
    <row r="11905" spans="1:9" ht="15" x14ac:dyDescent="0.25">
      <c r="A11905" s="609" t="str">
        <f t="shared" si="186"/>
        <v>37445</v>
      </c>
      <c r="B11905">
        <v>37445</v>
      </c>
      <c r="C11905" t="s">
        <v>26880</v>
      </c>
      <c r="D11905" t="s">
        <v>8781</v>
      </c>
      <c r="E11905" s="363" t="s">
        <v>26881</v>
      </c>
      <c r="F11905"/>
      <c r="G11905"/>
      <c r="H11905"/>
      <c r="I11905" s="615"/>
    </row>
    <row r="11906" spans="1:9" ht="15" x14ac:dyDescent="0.25">
      <c r="A11906" s="609" t="str">
        <f t="shared" si="186"/>
        <v>37446</v>
      </c>
      <c r="B11906">
        <v>37446</v>
      </c>
      <c r="C11906" t="s">
        <v>26882</v>
      </c>
      <c r="D11906" t="s">
        <v>8781</v>
      </c>
      <c r="E11906" s="363" t="s">
        <v>26883</v>
      </c>
      <c r="F11906"/>
      <c r="G11906"/>
      <c r="H11906"/>
      <c r="I11906" s="615"/>
    </row>
    <row r="11907" spans="1:9" ht="15" x14ac:dyDescent="0.25">
      <c r="A11907" s="609" t="str">
        <f t="shared" si="186"/>
        <v>37447</v>
      </c>
      <c r="B11907">
        <v>37447</v>
      </c>
      <c r="C11907" t="s">
        <v>26884</v>
      </c>
      <c r="D11907" t="s">
        <v>8781</v>
      </c>
      <c r="E11907" s="363" t="s">
        <v>26885</v>
      </c>
      <c r="F11907"/>
      <c r="G11907"/>
      <c r="H11907"/>
      <c r="I11907" s="615"/>
    </row>
    <row r="11908" spans="1:9" ht="15" x14ac:dyDescent="0.25">
      <c r="A11908" s="609" t="str">
        <f t="shared" si="186"/>
        <v>37448</v>
      </c>
      <c r="B11908">
        <v>37448</v>
      </c>
      <c r="C11908" t="s">
        <v>26886</v>
      </c>
      <c r="D11908" t="s">
        <v>8781</v>
      </c>
      <c r="E11908" s="363" t="s">
        <v>26887</v>
      </c>
      <c r="F11908"/>
      <c r="G11908"/>
      <c r="H11908"/>
      <c r="I11908" s="615"/>
    </row>
    <row r="11909" spans="1:9" ht="15" x14ac:dyDescent="0.25">
      <c r="A11909" s="609" t="str">
        <f t="shared" si="186"/>
        <v>37440</v>
      </c>
      <c r="B11909">
        <v>37440</v>
      </c>
      <c r="C11909" t="s">
        <v>26888</v>
      </c>
      <c r="D11909" t="s">
        <v>8781</v>
      </c>
      <c r="E11909" s="363" t="s">
        <v>19190</v>
      </c>
      <c r="F11909"/>
      <c r="G11909"/>
      <c r="H11909"/>
      <c r="I11909" s="615"/>
    </row>
    <row r="11910" spans="1:9" ht="15" x14ac:dyDescent="0.25">
      <c r="A11910" s="609" t="str">
        <f t="shared" si="186"/>
        <v>37441</v>
      </c>
      <c r="B11910">
        <v>37441</v>
      </c>
      <c r="C11910" t="s">
        <v>26889</v>
      </c>
      <c r="D11910" t="s">
        <v>8781</v>
      </c>
      <c r="E11910" s="363" t="s">
        <v>19190</v>
      </c>
      <c r="F11910"/>
      <c r="G11910"/>
      <c r="H11910"/>
      <c r="I11910" s="615"/>
    </row>
    <row r="11911" spans="1:9" ht="15" x14ac:dyDescent="0.25">
      <c r="A11911" s="609" t="str">
        <f t="shared" si="186"/>
        <v>37442</v>
      </c>
      <c r="B11911">
        <v>37442</v>
      </c>
      <c r="C11911" t="s">
        <v>26890</v>
      </c>
      <c r="D11911" t="s">
        <v>8781</v>
      </c>
      <c r="E11911" s="363" t="s">
        <v>26891</v>
      </c>
      <c r="F11911"/>
      <c r="G11911"/>
      <c r="H11911"/>
      <c r="I11911" s="615"/>
    </row>
    <row r="11912" spans="1:9" ht="15" x14ac:dyDescent="0.25">
      <c r="A11912" s="609" t="str">
        <f t="shared" si="186"/>
        <v>38017</v>
      </c>
      <c r="B11912">
        <v>38017</v>
      </c>
      <c r="C11912" t="s">
        <v>26892</v>
      </c>
      <c r="D11912" t="s">
        <v>8781</v>
      </c>
      <c r="E11912" s="363" t="s">
        <v>9552</v>
      </c>
      <c r="F11912"/>
      <c r="G11912"/>
      <c r="H11912"/>
      <c r="I11912" s="615"/>
    </row>
    <row r="11913" spans="1:9" ht="15" x14ac:dyDescent="0.25">
      <c r="A11913" s="609" t="str">
        <f t="shared" si="186"/>
        <v>38018</v>
      </c>
      <c r="B11913">
        <v>38018</v>
      </c>
      <c r="C11913" t="s">
        <v>26893</v>
      </c>
      <c r="D11913" t="s">
        <v>8781</v>
      </c>
      <c r="E11913" s="363" t="s">
        <v>9432</v>
      </c>
      <c r="F11913"/>
      <c r="G11913"/>
      <c r="H11913"/>
      <c r="I11913" s="615"/>
    </row>
    <row r="11914" spans="1:9" ht="15" x14ac:dyDescent="0.25">
      <c r="A11914" s="609" t="str">
        <f t="shared" si="186"/>
        <v>39895</v>
      </c>
      <c r="B11914">
        <v>39895</v>
      </c>
      <c r="C11914" t="s">
        <v>26894</v>
      </c>
      <c r="D11914" t="s">
        <v>8781</v>
      </c>
      <c r="E11914" s="363" t="s">
        <v>18734</v>
      </c>
      <c r="F11914"/>
      <c r="G11914"/>
      <c r="H11914"/>
      <c r="I11914" s="615"/>
    </row>
    <row r="11915" spans="1:9" ht="15" x14ac:dyDescent="0.25">
      <c r="A11915" s="609" t="str">
        <f t="shared" si="186"/>
        <v>39896</v>
      </c>
      <c r="B11915">
        <v>39896</v>
      </c>
      <c r="C11915" t="s">
        <v>26895</v>
      </c>
      <c r="D11915" t="s">
        <v>8781</v>
      </c>
      <c r="E11915" s="363" t="s">
        <v>18331</v>
      </c>
      <c r="F11915"/>
      <c r="G11915"/>
      <c r="H11915"/>
      <c r="I11915" s="615"/>
    </row>
    <row r="11916" spans="1:9" ht="15" x14ac:dyDescent="0.25">
      <c r="A11916" s="609" t="str">
        <f t="shared" si="186"/>
        <v>38873</v>
      </c>
      <c r="B11916">
        <v>38873</v>
      </c>
      <c r="C11916" t="s">
        <v>26896</v>
      </c>
      <c r="D11916" t="s">
        <v>8781</v>
      </c>
      <c r="E11916" s="363" t="s">
        <v>26897</v>
      </c>
      <c r="F11916"/>
      <c r="G11916"/>
      <c r="H11916"/>
      <c r="I11916" s="615"/>
    </row>
    <row r="11917" spans="1:9" ht="15" x14ac:dyDescent="0.25">
      <c r="A11917" s="609" t="str">
        <f t="shared" si="186"/>
        <v>38874</v>
      </c>
      <c r="B11917">
        <v>38874</v>
      </c>
      <c r="C11917" t="s">
        <v>26898</v>
      </c>
      <c r="D11917" t="s">
        <v>8781</v>
      </c>
      <c r="E11917" s="363" t="s">
        <v>10209</v>
      </c>
      <c r="F11917"/>
      <c r="G11917"/>
      <c r="H11917"/>
      <c r="I11917" s="615"/>
    </row>
    <row r="11918" spans="1:9" ht="15" x14ac:dyDescent="0.25">
      <c r="A11918" s="609" t="str">
        <f t="shared" si="186"/>
        <v>38875</v>
      </c>
      <c r="B11918">
        <v>38875</v>
      </c>
      <c r="C11918" t="s">
        <v>26899</v>
      </c>
      <c r="D11918" t="s">
        <v>8781</v>
      </c>
      <c r="E11918" s="363" t="s">
        <v>17958</v>
      </c>
      <c r="F11918"/>
      <c r="G11918"/>
      <c r="H11918"/>
      <c r="I11918" s="615"/>
    </row>
    <row r="11919" spans="1:9" ht="15" x14ac:dyDescent="0.25">
      <c r="A11919" s="609" t="str">
        <f t="shared" si="186"/>
        <v>38876</v>
      </c>
      <c r="B11919">
        <v>38876</v>
      </c>
      <c r="C11919" t="s">
        <v>26900</v>
      </c>
      <c r="D11919" t="s">
        <v>8781</v>
      </c>
      <c r="E11919" s="363" t="s">
        <v>18749</v>
      </c>
      <c r="F11919"/>
      <c r="G11919"/>
      <c r="H11919"/>
      <c r="I11919" s="615"/>
    </row>
    <row r="11920" spans="1:9" ht="15" x14ac:dyDescent="0.25">
      <c r="A11920" s="609" t="str">
        <f t="shared" si="186"/>
        <v>39000</v>
      </c>
      <c r="B11920">
        <v>39000</v>
      </c>
      <c r="C11920" t="s">
        <v>26901</v>
      </c>
      <c r="D11920" t="s">
        <v>8781</v>
      </c>
      <c r="E11920" s="363" t="s">
        <v>8896</v>
      </c>
      <c r="F11920"/>
      <c r="G11920"/>
      <c r="H11920"/>
      <c r="I11920" s="615"/>
    </row>
    <row r="11921" spans="1:9" ht="15" x14ac:dyDescent="0.25">
      <c r="A11921" s="609" t="str">
        <f t="shared" si="186"/>
        <v>38674</v>
      </c>
      <c r="B11921">
        <v>38674</v>
      </c>
      <c r="C11921" t="s">
        <v>26902</v>
      </c>
      <c r="D11921" t="s">
        <v>8781</v>
      </c>
      <c r="E11921" s="363" t="s">
        <v>26903</v>
      </c>
      <c r="F11921"/>
      <c r="G11921"/>
      <c r="H11921"/>
      <c r="I11921" s="615"/>
    </row>
    <row r="11922" spans="1:9" ht="15" x14ac:dyDescent="0.25">
      <c r="A11922" s="609" t="str">
        <f t="shared" si="186"/>
        <v>38911</v>
      </c>
      <c r="B11922">
        <v>38911</v>
      </c>
      <c r="C11922" t="s">
        <v>26904</v>
      </c>
      <c r="D11922" t="s">
        <v>8781</v>
      </c>
      <c r="E11922" s="363" t="s">
        <v>26905</v>
      </c>
      <c r="F11922"/>
      <c r="G11922"/>
      <c r="H11922"/>
      <c r="I11922" s="615"/>
    </row>
    <row r="11923" spans="1:9" ht="15" x14ac:dyDescent="0.25">
      <c r="A11923" s="609" t="str">
        <f t="shared" si="186"/>
        <v>38912</v>
      </c>
      <c r="B11923">
        <v>38912</v>
      </c>
      <c r="C11923" t="s">
        <v>26906</v>
      </c>
      <c r="D11923" t="s">
        <v>8781</v>
      </c>
      <c r="E11923" s="363" t="s">
        <v>9157</v>
      </c>
      <c r="F11923"/>
      <c r="G11923"/>
      <c r="H11923"/>
      <c r="I11923" s="615"/>
    </row>
    <row r="11924" spans="1:9" ht="15" x14ac:dyDescent="0.25">
      <c r="A11924" s="609" t="str">
        <f t="shared" si="186"/>
        <v>38019</v>
      </c>
      <c r="B11924">
        <v>38019</v>
      </c>
      <c r="C11924" t="s">
        <v>26907</v>
      </c>
      <c r="D11924" t="s">
        <v>8781</v>
      </c>
      <c r="E11924" s="363" t="s">
        <v>18814</v>
      </c>
      <c r="F11924"/>
      <c r="G11924"/>
      <c r="H11924"/>
      <c r="I11924" s="615"/>
    </row>
    <row r="11925" spans="1:9" ht="15" x14ac:dyDescent="0.25">
      <c r="A11925" s="609" t="str">
        <f t="shared" si="186"/>
        <v>38020</v>
      </c>
      <c r="B11925">
        <v>38020</v>
      </c>
      <c r="C11925" t="s">
        <v>26908</v>
      </c>
      <c r="D11925" t="s">
        <v>8781</v>
      </c>
      <c r="E11925" s="363" t="s">
        <v>9432</v>
      </c>
      <c r="F11925"/>
      <c r="G11925"/>
      <c r="H11925"/>
      <c r="I11925" s="615"/>
    </row>
    <row r="11926" spans="1:9" ht="15" x14ac:dyDescent="0.25">
      <c r="A11926" s="609" t="str">
        <f t="shared" si="186"/>
        <v>38454</v>
      </c>
      <c r="B11926">
        <v>38454</v>
      </c>
      <c r="C11926" t="s">
        <v>26909</v>
      </c>
      <c r="D11926" t="s">
        <v>8781</v>
      </c>
      <c r="E11926" s="363" t="s">
        <v>9491</v>
      </c>
      <c r="F11926"/>
      <c r="G11926"/>
      <c r="H11926"/>
      <c r="I11926" s="615"/>
    </row>
    <row r="11927" spans="1:9" ht="15" x14ac:dyDescent="0.25">
      <c r="A11927" s="609" t="str">
        <f t="shared" si="186"/>
        <v>38455</v>
      </c>
      <c r="B11927">
        <v>38455</v>
      </c>
      <c r="C11927" t="s">
        <v>26910</v>
      </c>
      <c r="D11927" t="s">
        <v>8781</v>
      </c>
      <c r="E11927" s="363" t="s">
        <v>18090</v>
      </c>
      <c r="F11927"/>
      <c r="G11927"/>
      <c r="H11927"/>
      <c r="I11927" s="615"/>
    </row>
    <row r="11928" spans="1:9" ht="15" x14ac:dyDescent="0.25">
      <c r="A11928" s="609" t="str">
        <f t="shared" si="186"/>
        <v>38462</v>
      </c>
      <c r="B11928">
        <v>38462</v>
      </c>
      <c r="C11928" t="s">
        <v>26911</v>
      </c>
      <c r="D11928" t="s">
        <v>8781</v>
      </c>
      <c r="E11928" s="363" t="s">
        <v>26912</v>
      </c>
      <c r="F11928"/>
      <c r="G11928"/>
      <c r="H11928"/>
      <c r="I11928" s="615"/>
    </row>
    <row r="11929" spans="1:9" ht="15" x14ac:dyDescent="0.25">
      <c r="A11929" s="609" t="str">
        <f t="shared" si="186"/>
        <v>36362</v>
      </c>
      <c r="B11929">
        <v>36362</v>
      </c>
      <c r="C11929" t="s">
        <v>26913</v>
      </c>
      <c r="D11929" t="s">
        <v>8781</v>
      </c>
      <c r="E11929" s="363" t="s">
        <v>10591</v>
      </c>
      <c r="F11929"/>
      <c r="G11929"/>
      <c r="H11929"/>
      <c r="I11929" s="615"/>
    </row>
    <row r="11930" spans="1:9" ht="15" x14ac:dyDescent="0.25">
      <c r="A11930" s="609" t="str">
        <f t="shared" si="186"/>
        <v>36298</v>
      </c>
      <c r="B11930">
        <v>36298</v>
      </c>
      <c r="C11930" t="s">
        <v>26914</v>
      </c>
      <c r="D11930" t="s">
        <v>8781</v>
      </c>
      <c r="E11930" s="363" t="s">
        <v>9783</v>
      </c>
      <c r="F11930"/>
      <c r="G11930"/>
      <c r="H11930"/>
      <c r="I11930" s="615"/>
    </row>
    <row r="11931" spans="1:9" ht="15" x14ac:dyDescent="0.25">
      <c r="A11931" s="609" t="str">
        <f t="shared" si="186"/>
        <v>38456</v>
      </c>
      <c r="B11931">
        <v>38456</v>
      </c>
      <c r="C11931" t="s">
        <v>26915</v>
      </c>
      <c r="D11931" t="s">
        <v>8781</v>
      </c>
      <c r="E11931" s="363" t="s">
        <v>10106</v>
      </c>
      <c r="F11931"/>
      <c r="G11931"/>
      <c r="H11931"/>
      <c r="I11931" s="615"/>
    </row>
    <row r="11932" spans="1:9" ht="15" x14ac:dyDescent="0.25">
      <c r="A11932" s="609" t="str">
        <f t="shared" si="186"/>
        <v>38457</v>
      </c>
      <c r="B11932">
        <v>38457</v>
      </c>
      <c r="C11932" t="s">
        <v>26916</v>
      </c>
      <c r="D11932" t="s">
        <v>8781</v>
      </c>
      <c r="E11932" s="363" t="s">
        <v>18255</v>
      </c>
      <c r="F11932"/>
      <c r="G11932"/>
      <c r="H11932"/>
      <c r="I11932" s="615"/>
    </row>
    <row r="11933" spans="1:9" ht="15" x14ac:dyDescent="0.25">
      <c r="A11933" s="609" t="str">
        <f t="shared" si="186"/>
        <v>38458</v>
      </c>
      <c r="B11933">
        <v>38458</v>
      </c>
      <c r="C11933" t="s">
        <v>26917</v>
      </c>
      <c r="D11933" t="s">
        <v>8781</v>
      </c>
      <c r="E11933" s="363" t="s">
        <v>19634</v>
      </c>
      <c r="F11933"/>
      <c r="G11933"/>
      <c r="H11933"/>
      <c r="I11933" s="615"/>
    </row>
    <row r="11934" spans="1:9" ht="15" x14ac:dyDescent="0.25">
      <c r="A11934" s="609" t="str">
        <f t="shared" si="186"/>
        <v>38459</v>
      </c>
      <c r="B11934">
        <v>38459</v>
      </c>
      <c r="C11934" t="s">
        <v>26918</v>
      </c>
      <c r="D11934" t="s">
        <v>8781</v>
      </c>
      <c r="E11934" s="363" t="s">
        <v>26919</v>
      </c>
      <c r="F11934"/>
      <c r="G11934"/>
      <c r="H11934"/>
      <c r="I11934" s="615"/>
    </row>
    <row r="11935" spans="1:9" ht="15" x14ac:dyDescent="0.25">
      <c r="A11935" s="609" t="str">
        <f t="shared" si="186"/>
        <v>38460</v>
      </c>
      <c r="B11935">
        <v>38460</v>
      </c>
      <c r="C11935" t="s">
        <v>26920</v>
      </c>
      <c r="D11935" t="s">
        <v>8781</v>
      </c>
      <c r="E11935" s="363" t="s">
        <v>19760</v>
      </c>
      <c r="F11935"/>
      <c r="G11935"/>
      <c r="H11935"/>
      <c r="I11935" s="615"/>
    </row>
    <row r="11936" spans="1:9" ht="15" x14ac:dyDescent="0.25">
      <c r="A11936" s="609" t="str">
        <f t="shared" si="186"/>
        <v>38461</v>
      </c>
      <c r="B11936">
        <v>38461</v>
      </c>
      <c r="C11936" t="s">
        <v>26921</v>
      </c>
      <c r="D11936" t="s">
        <v>8781</v>
      </c>
      <c r="E11936" s="363" t="s">
        <v>26922</v>
      </c>
      <c r="F11936"/>
      <c r="G11936"/>
      <c r="H11936"/>
      <c r="I11936" s="615"/>
    </row>
    <row r="11937" spans="1:9" ht="15" x14ac:dyDescent="0.25">
      <c r="A11937" s="609" t="str">
        <f t="shared" si="186"/>
        <v>7094</v>
      </c>
      <c r="B11937">
        <v>7094</v>
      </c>
      <c r="C11937" t="s">
        <v>26923</v>
      </c>
      <c r="D11937" t="s">
        <v>8781</v>
      </c>
      <c r="E11937" s="363" t="s">
        <v>19019</v>
      </c>
      <c r="F11937"/>
      <c r="G11937"/>
      <c r="H11937"/>
      <c r="I11937" s="615"/>
    </row>
    <row r="11938" spans="1:9" ht="15" x14ac:dyDescent="0.25">
      <c r="A11938" s="609" t="str">
        <f t="shared" si="186"/>
        <v>7116</v>
      </c>
      <c r="B11938">
        <v>7116</v>
      </c>
      <c r="C11938" t="s">
        <v>26924</v>
      </c>
      <c r="D11938" t="s">
        <v>8781</v>
      </c>
      <c r="E11938" s="363" t="s">
        <v>13212</v>
      </c>
      <c r="F11938"/>
      <c r="G11938"/>
      <c r="H11938"/>
      <c r="I11938" s="615"/>
    </row>
    <row r="11939" spans="1:9" ht="15" x14ac:dyDescent="0.25">
      <c r="A11939" s="609" t="str">
        <f t="shared" si="186"/>
        <v>7118</v>
      </c>
      <c r="B11939">
        <v>7118</v>
      </c>
      <c r="C11939" t="s">
        <v>26925</v>
      </c>
      <c r="D11939" t="s">
        <v>8781</v>
      </c>
      <c r="E11939" s="363" t="s">
        <v>8912</v>
      </c>
      <c r="F11939"/>
      <c r="G11939"/>
      <c r="H11939"/>
      <c r="I11939" s="615"/>
    </row>
    <row r="11940" spans="1:9" ht="15" x14ac:dyDescent="0.25">
      <c r="A11940" s="609" t="str">
        <f t="shared" si="186"/>
        <v>7117</v>
      </c>
      <c r="B11940">
        <v>7117</v>
      </c>
      <c r="C11940" t="s">
        <v>26926</v>
      </c>
      <c r="D11940" t="s">
        <v>8781</v>
      </c>
      <c r="E11940" s="363" t="s">
        <v>26927</v>
      </c>
      <c r="F11940"/>
      <c r="G11940"/>
      <c r="H11940"/>
      <c r="I11940" s="615"/>
    </row>
    <row r="11941" spans="1:9" ht="15" x14ac:dyDescent="0.25">
      <c r="A11941" s="609" t="str">
        <f t="shared" si="186"/>
        <v>7098</v>
      </c>
      <c r="B11941">
        <v>7098</v>
      </c>
      <c r="C11941" t="s">
        <v>26928</v>
      </c>
      <c r="D11941" t="s">
        <v>8781</v>
      </c>
      <c r="E11941" s="363" t="s">
        <v>9956</v>
      </c>
      <c r="F11941"/>
      <c r="G11941"/>
      <c r="H11941"/>
      <c r="I11941" s="615"/>
    </row>
    <row r="11942" spans="1:9" ht="15" x14ac:dyDescent="0.25">
      <c r="A11942" s="609" t="str">
        <f t="shared" si="186"/>
        <v>7110</v>
      </c>
      <c r="B11942">
        <v>7110</v>
      </c>
      <c r="C11942" t="s">
        <v>26929</v>
      </c>
      <c r="D11942" t="s">
        <v>8781</v>
      </c>
      <c r="E11942" s="363" t="s">
        <v>26930</v>
      </c>
      <c r="F11942"/>
      <c r="G11942"/>
      <c r="H11942"/>
      <c r="I11942" s="615"/>
    </row>
    <row r="11943" spans="1:9" ht="15" x14ac:dyDescent="0.25">
      <c r="A11943" s="609" t="str">
        <f t="shared" si="186"/>
        <v>7123</v>
      </c>
      <c r="B11943">
        <v>7123</v>
      </c>
      <c r="C11943" t="s">
        <v>26931</v>
      </c>
      <c r="D11943" t="s">
        <v>8781</v>
      </c>
      <c r="E11943" s="363" t="s">
        <v>9795</v>
      </c>
      <c r="F11943"/>
      <c r="G11943"/>
      <c r="H11943"/>
      <c r="I11943" s="615"/>
    </row>
    <row r="11944" spans="1:9" ht="15" x14ac:dyDescent="0.25">
      <c r="A11944" s="609" t="str">
        <f t="shared" si="186"/>
        <v>7121</v>
      </c>
      <c r="B11944">
        <v>7121</v>
      </c>
      <c r="C11944" t="s">
        <v>26932</v>
      </c>
      <c r="D11944" t="s">
        <v>8781</v>
      </c>
      <c r="E11944" s="363" t="s">
        <v>17886</v>
      </c>
      <c r="F11944"/>
      <c r="G11944"/>
      <c r="H11944"/>
      <c r="I11944" s="615"/>
    </row>
    <row r="11945" spans="1:9" ht="15" x14ac:dyDescent="0.25">
      <c r="A11945" s="609" t="str">
        <f t="shared" si="186"/>
        <v>7137</v>
      </c>
      <c r="B11945">
        <v>7137</v>
      </c>
      <c r="C11945" t="s">
        <v>26933</v>
      </c>
      <c r="D11945" t="s">
        <v>8781</v>
      </c>
      <c r="E11945" s="363" t="s">
        <v>9944</v>
      </c>
      <c r="F11945"/>
      <c r="G11945"/>
      <c r="H11945"/>
      <c r="I11945" s="615"/>
    </row>
    <row r="11946" spans="1:9" ht="15" x14ac:dyDescent="0.25">
      <c r="A11946" s="609" t="str">
        <f t="shared" si="186"/>
        <v>7122</v>
      </c>
      <c r="B11946">
        <v>7122</v>
      </c>
      <c r="C11946" t="s">
        <v>26934</v>
      </c>
      <c r="D11946" t="s">
        <v>8781</v>
      </c>
      <c r="E11946" s="363" t="s">
        <v>12559</v>
      </c>
      <c r="F11946"/>
      <c r="G11946"/>
      <c r="H11946"/>
      <c r="I11946" s="615"/>
    </row>
    <row r="11947" spans="1:9" ht="15" x14ac:dyDescent="0.25">
      <c r="A11947" s="609" t="str">
        <f t="shared" si="186"/>
        <v>7114</v>
      </c>
      <c r="B11947">
        <v>7114</v>
      </c>
      <c r="C11947" t="s">
        <v>26935</v>
      </c>
      <c r="D11947" t="s">
        <v>8781</v>
      </c>
      <c r="E11947" s="363" t="s">
        <v>9733</v>
      </c>
      <c r="F11947"/>
      <c r="G11947"/>
      <c r="H11947"/>
      <c r="I11947" s="615"/>
    </row>
    <row r="11948" spans="1:9" ht="15" x14ac:dyDescent="0.25">
      <c r="A11948" s="609" t="str">
        <f t="shared" si="186"/>
        <v>7109</v>
      </c>
      <c r="B11948">
        <v>7109</v>
      </c>
      <c r="C11948" t="s">
        <v>26936</v>
      </c>
      <c r="D11948" t="s">
        <v>8781</v>
      </c>
      <c r="E11948" s="363" t="s">
        <v>9507</v>
      </c>
      <c r="F11948"/>
      <c r="G11948"/>
      <c r="H11948"/>
      <c r="I11948" s="615"/>
    </row>
    <row r="11949" spans="1:9" ht="15" x14ac:dyDescent="0.25">
      <c r="A11949" s="609" t="str">
        <f t="shared" si="186"/>
        <v>7135</v>
      </c>
      <c r="B11949">
        <v>7135</v>
      </c>
      <c r="C11949" t="s">
        <v>26937</v>
      </c>
      <c r="D11949" t="s">
        <v>8781</v>
      </c>
      <c r="E11949" s="363" t="s">
        <v>8947</v>
      </c>
      <c r="F11949"/>
      <c r="G11949"/>
      <c r="H11949"/>
      <c r="I11949" s="615"/>
    </row>
    <row r="11950" spans="1:9" ht="15" x14ac:dyDescent="0.25">
      <c r="A11950" s="609" t="str">
        <f t="shared" si="186"/>
        <v>37947</v>
      </c>
      <c r="B11950">
        <v>37947</v>
      </c>
      <c r="C11950" t="s">
        <v>26938</v>
      </c>
      <c r="D11950" t="s">
        <v>8781</v>
      </c>
      <c r="E11950" s="363" t="s">
        <v>10024</v>
      </c>
      <c r="F11950"/>
      <c r="G11950"/>
      <c r="H11950"/>
      <c r="I11950" s="615"/>
    </row>
    <row r="11951" spans="1:9" ht="15" x14ac:dyDescent="0.25">
      <c r="A11951" s="609" t="str">
        <f t="shared" si="186"/>
        <v>7103</v>
      </c>
      <c r="B11951">
        <v>7103</v>
      </c>
      <c r="C11951" t="s">
        <v>26939</v>
      </c>
      <c r="D11951" t="s">
        <v>8781</v>
      </c>
      <c r="E11951" s="363" t="s">
        <v>14954</v>
      </c>
      <c r="F11951"/>
      <c r="G11951"/>
      <c r="H11951"/>
      <c r="I11951" s="615"/>
    </row>
    <row r="11952" spans="1:9" ht="15" x14ac:dyDescent="0.25">
      <c r="A11952" s="609" t="str">
        <f t="shared" ref="A11952:A12015" si="187">IF(ISERROR(SEARCH("/",B11952)=6),TRIM(CLEAN(B11952)),IF(SEARCH("/",B11952)=6,IF(LEN(TRIM(CLEAN(B11952)))=7,LEFT(TRIM(CLEAN(B11952)),6)&amp;"00"&amp;RIGHT(TRIM(CLEAN(B11952)),1),LEFT(TRIM(CLEAN(B11952)),6)&amp;"0"&amp;RIGHT(TRIM(CLEAN(B11952)),2)),TRIM(CLEAN(B11952))))</f>
        <v>40419</v>
      </c>
      <c r="B11952">
        <v>40419</v>
      </c>
      <c r="C11952" t="s">
        <v>26940</v>
      </c>
      <c r="D11952" t="s">
        <v>8781</v>
      </c>
      <c r="E11952" s="363" t="s">
        <v>19048</v>
      </c>
      <c r="F11952"/>
      <c r="G11952"/>
      <c r="H11952"/>
      <c r="I11952" s="615"/>
    </row>
    <row r="11953" spans="1:9" ht="15" x14ac:dyDescent="0.25">
      <c r="A11953" s="609" t="str">
        <f t="shared" si="187"/>
        <v>40420</v>
      </c>
      <c r="B11953">
        <v>40420</v>
      </c>
      <c r="C11953" t="s">
        <v>26941</v>
      </c>
      <c r="D11953" t="s">
        <v>8781</v>
      </c>
      <c r="E11953" s="363" t="s">
        <v>19064</v>
      </c>
      <c r="F11953"/>
      <c r="G11953"/>
      <c r="H11953"/>
      <c r="I11953" s="615"/>
    </row>
    <row r="11954" spans="1:9" ht="15" x14ac:dyDescent="0.25">
      <c r="A11954" s="609" t="str">
        <f t="shared" si="187"/>
        <v>40421</v>
      </c>
      <c r="B11954">
        <v>40421</v>
      </c>
      <c r="C11954" t="s">
        <v>26942</v>
      </c>
      <c r="D11954" t="s">
        <v>8781</v>
      </c>
      <c r="E11954" s="363" t="s">
        <v>18129</v>
      </c>
      <c r="F11954"/>
      <c r="G11954"/>
      <c r="H11954"/>
      <c r="I11954" s="615"/>
    </row>
    <row r="11955" spans="1:9" ht="15" x14ac:dyDescent="0.25">
      <c r="A11955" s="609" t="str">
        <f t="shared" si="187"/>
        <v>7126</v>
      </c>
      <c r="B11955">
        <v>7126</v>
      </c>
      <c r="C11955" t="s">
        <v>26943</v>
      </c>
      <c r="D11955" t="s">
        <v>8781</v>
      </c>
      <c r="E11955" s="363" t="s">
        <v>26944</v>
      </c>
      <c r="F11955"/>
      <c r="G11955"/>
      <c r="H11955"/>
      <c r="I11955" s="615"/>
    </row>
    <row r="11956" spans="1:9" ht="15" x14ac:dyDescent="0.25">
      <c r="A11956" s="609" t="str">
        <f t="shared" si="187"/>
        <v>38905</v>
      </c>
      <c r="B11956">
        <v>38905</v>
      </c>
      <c r="C11956" t="s">
        <v>26945</v>
      </c>
      <c r="D11956" t="s">
        <v>8781</v>
      </c>
      <c r="E11956" s="363" t="s">
        <v>26576</v>
      </c>
      <c r="F11956"/>
      <c r="G11956"/>
      <c r="H11956"/>
      <c r="I11956" s="615"/>
    </row>
    <row r="11957" spans="1:9" ht="15" x14ac:dyDescent="0.25">
      <c r="A11957" s="609" t="str">
        <f t="shared" si="187"/>
        <v>38907</v>
      </c>
      <c r="B11957">
        <v>38907</v>
      </c>
      <c r="C11957" t="s">
        <v>26946</v>
      </c>
      <c r="D11957" t="s">
        <v>8781</v>
      </c>
      <c r="E11957" s="363" t="s">
        <v>19699</v>
      </c>
      <c r="F11957"/>
      <c r="G11957"/>
      <c r="H11957"/>
      <c r="I11957" s="615"/>
    </row>
    <row r="11958" spans="1:9" ht="15" x14ac:dyDescent="0.25">
      <c r="A11958" s="609" t="str">
        <f t="shared" si="187"/>
        <v>38908</v>
      </c>
      <c r="B11958">
        <v>38908</v>
      </c>
      <c r="C11958" t="s">
        <v>26947</v>
      </c>
      <c r="D11958" t="s">
        <v>8781</v>
      </c>
      <c r="E11958" s="363" t="s">
        <v>19398</v>
      </c>
      <c r="F11958"/>
      <c r="G11958"/>
      <c r="H11958"/>
      <c r="I11958" s="615"/>
    </row>
    <row r="11959" spans="1:9" ht="15" x14ac:dyDescent="0.25">
      <c r="A11959" s="609" t="str">
        <f t="shared" si="187"/>
        <v>38909</v>
      </c>
      <c r="B11959">
        <v>38909</v>
      </c>
      <c r="C11959" t="s">
        <v>26948</v>
      </c>
      <c r="D11959" t="s">
        <v>8781</v>
      </c>
      <c r="E11959" s="363" t="s">
        <v>26949</v>
      </c>
      <c r="F11959"/>
      <c r="G11959"/>
      <c r="H11959"/>
      <c r="I11959" s="615"/>
    </row>
    <row r="11960" spans="1:9" ht="15" x14ac:dyDescent="0.25">
      <c r="A11960" s="609" t="str">
        <f t="shared" si="187"/>
        <v>38910</v>
      </c>
      <c r="B11960">
        <v>38910</v>
      </c>
      <c r="C11960" t="s">
        <v>26950</v>
      </c>
      <c r="D11960" t="s">
        <v>8781</v>
      </c>
      <c r="E11960" s="363" t="s">
        <v>16572</v>
      </c>
      <c r="F11960"/>
      <c r="G11960"/>
      <c r="H11960"/>
      <c r="I11960" s="615"/>
    </row>
    <row r="11961" spans="1:9" ht="15" x14ac:dyDescent="0.25">
      <c r="A11961" s="609" t="str">
        <f t="shared" si="187"/>
        <v>38897</v>
      </c>
      <c r="B11961">
        <v>38897</v>
      </c>
      <c r="C11961" t="s">
        <v>26951</v>
      </c>
      <c r="D11961" t="s">
        <v>8781</v>
      </c>
      <c r="E11961" s="363" t="s">
        <v>10187</v>
      </c>
      <c r="F11961"/>
      <c r="G11961"/>
      <c r="H11961"/>
      <c r="I11961" s="615"/>
    </row>
    <row r="11962" spans="1:9" ht="15" x14ac:dyDescent="0.25">
      <c r="A11962" s="609" t="str">
        <f t="shared" si="187"/>
        <v>38899</v>
      </c>
      <c r="B11962">
        <v>38899</v>
      </c>
      <c r="C11962" t="s">
        <v>26952</v>
      </c>
      <c r="D11962" t="s">
        <v>8781</v>
      </c>
      <c r="E11962" s="363" t="s">
        <v>18118</v>
      </c>
      <c r="F11962"/>
      <c r="G11962"/>
      <c r="H11962"/>
      <c r="I11962" s="615"/>
    </row>
    <row r="11963" spans="1:9" ht="15" x14ac:dyDescent="0.25">
      <c r="A11963" s="609" t="str">
        <f t="shared" si="187"/>
        <v>38900</v>
      </c>
      <c r="B11963">
        <v>38900</v>
      </c>
      <c r="C11963" t="s">
        <v>26953</v>
      </c>
      <c r="D11963" t="s">
        <v>8781</v>
      </c>
      <c r="E11963" s="363" t="s">
        <v>10164</v>
      </c>
      <c r="F11963"/>
      <c r="G11963"/>
      <c r="H11963"/>
      <c r="I11963" s="615"/>
    </row>
    <row r="11964" spans="1:9" ht="15" x14ac:dyDescent="0.25">
      <c r="A11964" s="609" t="str">
        <f t="shared" si="187"/>
        <v>38901</v>
      </c>
      <c r="B11964">
        <v>38901</v>
      </c>
      <c r="C11964" t="s">
        <v>26954</v>
      </c>
      <c r="D11964" t="s">
        <v>8781</v>
      </c>
      <c r="E11964" s="363" t="s">
        <v>26955</v>
      </c>
      <c r="F11964"/>
      <c r="G11964"/>
      <c r="H11964"/>
      <c r="I11964" s="615"/>
    </row>
    <row r="11965" spans="1:9" ht="15" x14ac:dyDescent="0.25">
      <c r="A11965" s="609" t="str">
        <f t="shared" si="187"/>
        <v>38904</v>
      </c>
      <c r="B11965">
        <v>38904</v>
      </c>
      <c r="C11965" t="s">
        <v>26956</v>
      </c>
      <c r="D11965" t="s">
        <v>8781</v>
      </c>
      <c r="E11965" s="363" t="s">
        <v>26957</v>
      </c>
      <c r="F11965"/>
      <c r="G11965"/>
      <c r="H11965"/>
      <c r="I11965" s="615"/>
    </row>
    <row r="11966" spans="1:9" ht="15" x14ac:dyDescent="0.25">
      <c r="A11966" s="609" t="str">
        <f t="shared" si="187"/>
        <v>38903</v>
      </c>
      <c r="B11966">
        <v>38903</v>
      </c>
      <c r="C11966" t="s">
        <v>26958</v>
      </c>
      <c r="D11966" t="s">
        <v>8781</v>
      </c>
      <c r="E11966" s="363" t="s">
        <v>13024</v>
      </c>
      <c r="F11966"/>
      <c r="G11966"/>
      <c r="H11966"/>
      <c r="I11966" s="615"/>
    </row>
    <row r="11967" spans="1:9" ht="15" x14ac:dyDescent="0.25">
      <c r="A11967" s="609" t="str">
        <f t="shared" si="187"/>
        <v>7091</v>
      </c>
      <c r="B11967">
        <v>7091</v>
      </c>
      <c r="C11967" t="s">
        <v>26959</v>
      </c>
      <c r="D11967" t="s">
        <v>8781</v>
      </c>
      <c r="E11967" s="363" t="s">
        <v>9774</v>
      </c>
      <c r="F11967"/>
      <c r="G11967"/>
      <c r="H11967"/>
      <c r="I11967" s="615"/>
    </row>
    <row r="11968" spans="1:9" ht="15" x14ac:dyDescent="0.25">
      <c r="A11968" s="609" t="str">
        <f t="shared" si="187"/>
        <v>11655</v>
      </c>
      <c r="B11968">
        <v>11655</v>
      </c>
      <c r="C11968" t="s">
        <v>26960</v>
      </c>
      <c r="D11968" t="s">
        <v>8781</v>
      </c>
      <c r="E11968" s="363" t="s">
        <v>18728</v>
      </c>
      <c r="F11968"/>
      <c r="G11968"/>
      <c r="H11968"/>
      <c r="I11968" s="615"/>
    </row>
    <row r="11969" spans="1:9" ht="15" x14ac:dyDescent="0.25">
      <c r="A11969" s="609" t="str">
        <f t="shared" si="187"/>
        <v>11656</v>
      </c>
      <c r="B11969">
        <v>11656</v>
      </c>
      <c r="C11969" t="s">
        <v>26961</v>
      </c>
      <c r="D11969" t="s">
        <v>8781</v>
      </c>
      <c r="E11969" s="363" t="s">
        <v>26576</v>
      </c>
      <c r="F11969"/>
      <c r="G11969"/>
      <c r="H11969"/>
      <c r="I11969" s="615"/>
    </row>
    <row r="11970" spans="1:9" ht="15" x14ac:dyDescent="0.25">
      <c r="A11970" s="609" t="str">
        <f t="shared" si="187"/>
        <v>37948</v>
      </c>
      <c r="B11970">
        <v>37948</v>
      </c>
      <c r="C11970" t="s">
        <v>26962</v>
      </c>
      <c r="D11970" t="s">
        <v>8781</v>
      </c>
      <c r="E11970" s="363" t="s">
        <v>18667</v>
      </c>
      <c r="F11970"/>
      <c r="G11970"/>
      <c r="H11970"/>
      <c r="I11970" s="615"/>
    </row>
    <row r="11971" spans="1:9" ht="15" x14ac:dyDescent="0.25">
      <c r="A11971" s="609" t="str">
        <f t="shared" si="187"/>
        <v>7097</v>
      </c>
      <c r="B11971">
        <v>7097</v>
      </c>
      <c r="C11971" t="s">
        <v>26963</v>
      </c>
      <c r="D11971" t="s">
        <v>8781</v>
      </c>
      <c r="E11971" s="363" t="s">
        <v>10425</v>
      </c>
      <c r="F11971"/>
      <c r="G11971"/>
      <c r="H11971"/>
      <c r="I11971" s="615"/>
    </row>
    <row r="11972" spans="1:9" ht="15" x14ac:dyDescent="0.25">
      <c r="A11972" s="609" t="str">
        <f t="shared" si="187"/>
        <v>11657</v>
      </c>
      <c r="B11972">
        <v>11657</v>
      </c>
      <c r="C11972" t="s">
        <v>26964</v>
      </c>
      <c r="D11972" t="s">
        <v>8781</v>
      </c>
      <c r="E11972" s="363" t="s">
        <v>9961</v>
      </c>
      <c r="F11972"/>
      <c r="G11972"/>
      <c r="H11972"/>
      <c r="I11972" s="615"/>
    </row>
    <row r="11973" spans="1:9" ht="15" x14ac:dyDescent="0.25">
      <c r="A11973" s="609" t="str">
        <f t="shared" si="187"/>
        <v>11658</v>
      </c>
      <c r="B11973">
        <v>11658</v>
      </c>
      <c r="C11973" t="s">
        <v>26965</v>
      </c>
      <c r="D11973" t="s">
        <v>8781</v>
      </c>
      <c r="E11973" s="363" t="s">
        <v>26966</v>
      </c>
      <c r="F11973"/>
      <c r="G11973"/>
      <c r="H11973"/>
      <c r="I11973" s="615"/>
    </row>
    <row r="11974" spans="1:9" ht="15" x14ac:dyDescent="0.25">
      <c r="A11974" s="609" t="str">
        <f t="shared" si="187"/>
        <v>7146</v>
      </c>
      <c r="B11974">
        <v>7146</v>
      </c>
      <c r="C11974" t="s">
        <v>26967</v>
      </c>
      <c r="D11974" t="s">
        <v>8781</v>
      </c>
      <c r="E11974" s="363" t="s">
        <v>26968</v>
      </c>
      <c r="F11974"/>
      <c r="G11974"/>
      <c r="H11974"/>
      <c r="I11974" s="615"/>
    </row>
    <row r="11975" spans="1:9" ht="15" x14ac:dyDescent="0.25">
      <c r="A11975" s="609" t="str">
        <f t="shared" si="187"/>
        <v>7138</v>
      </c>
      <c r="B11975">
        <v>7138</v>
      </c>
      <c r="C11975" t="s">
        <v>26969</v>
      </c>
      <c r="D11975" t="s">
        <v>8781</v>
      </c>
      <c r="E11975" s="363" t="s">
        <v>9239</v>
      </c>
      <c r="F11975"/>
      <c r="G11975"/>
      <c r="H11975"/>
      <c r="I11975" s="615"/>
    </row>
    <row r="11976" spans="1:9" ht="15" x14ac:dyDescent="0.25">
      <c r="A11976" s="609" t="str">
        <f t="shared" si="187"/>
        <v>7139</v>
      </c>
      <c r="B11976">
        <v>7139</v>
      </c>
      <c r="C11976" t="s">
        <v>26970</v>
      </c>
      <c r="D11976" t="s">
        <v>8781</v>
      </c>
      <c r="E11976" s="363" t="s">
        <v>9957</v>
      </c>
      <c r="F11976"/>
      <c r="G11976"/>
      <c r="H11976"/>
      <c r="I11976" s="615"/>
    </row>
    <row r="11977" spans="1:9" ht="15" x14ac:dyDescent="0.25">
      <c r="A11977" s="609" t="str">
        <f t="shared" si="187"/>
        <v>7140</v>
      </c>
      <c r="B11977">
        <v>7140</v>
      </c>
      <c r="C11977" t="s">
        <v>26971</v>
      </c>
      <c r="D11977" t="s">
        <v>8781</v>
      </c>
      <c r="E11977" s="363" t="s">
        <v>13135</v>
      </c>
      <c r="F11977"/>
      <c r="G11977"/>
      <c r="H11977"/>
      <c r="I11977" s="615"/>
    </row>
    <row r="11978" spans="1:9" ht="15" x14ac:dyDescent="0.25">
      <c r="A11978" s="609" t="str">
        <f t="shared" si="187"/>
        <v>7141</v>
      </c>
      <c r="B11978">
        <v>7141</v>
      </c>
      <c r="C11978" t="s">
        <v>26972</v>
      </c>
      <c r="D11978" t="s">
        <v>8781</v>
      </c>
      <c r="E11978" s="363" t="s">
        <v>11850</v>
      </c>
      <c r="F11978"/>
      <c r="G11978"/>
      <c r="H11978"/>
      <c r="I11978" s="615"/>
    </row>
    <row r="11979" spans="1:9" ht="15" x14ac:dyDescent="0.25">
      <c r="A11979" s="609" t="str">
        <f t="shared" si="187"/>
        <v>7143</v>
      </c>
      <c r="B11979">
        <v>7143</v>
      </c>
      <c r="C11979" t="s">
        <v>26973</v>
      </c>
      <c r="D11979" t="s">
        <v>8781</v>
      </c>
      <c r="E11979" s="363" t="s">
        <v>18042</v>
      </c>
      <c r="F11979"/>
      <c r="G11979"/>
      <c r="H11979"/>
      <c r="I11979" s="615"/>
    </row>
    <row r="11980" spans="1:9" ht="15" x14ac:dyDescent="0.25">
      <c r="A11980" s="609" t="str">
        <f t="shared" si="187"/>
        <v>7144</v>
      </c>
      <c r="B11980">
        <v>7144</v>
      </c>
      <c r="C11980" t="s">
        <v>26974</v>
      </c>
      <c r="D11980" t="s">
        <v>8781</v>
      </c>
      <c r="E11980" s="363" t="s">
        <v>26975</v>
      </c>
      <c r="F11980"/>
      <c r="G11980"/>
      <c r="H11980"/>
      <c r="I11980" s="615"/>
    </row>
    <row r="11981" spans="1:9" ht="15" x14ac:dyDescent="0.25">
      <c r="A11981" s="609" t="str">
        <f t="shared" si="187"/>
        <v>7145</v>
      </c>
      <c r="B11981">
        <v>7145</v>
      </c>
      <c r="C11981" t="s">
        <v>26976</v>
      </c>
      <c r="D11981" t="s">
        <v>8781</v>
      </c>
      <c r="E11981" s="363" t="s">
        <v>23843</v>
      </c>
      <c r="F11981"/>
      <c r="G11981"/>
      <c r="H11981"/>
      <c r="I11981" s="615"/>
    </row>
    <row r="11982" spans="1:9" ht="15" x14ac:dyDescent="0.25">
      <c r="A11982" s="609" t="str">
        <f t="shared" si="187"/>
        <v>7142</v>
      </c>
      <c r="B11982">
        <v>7142</v>
      </c>
      <c r="C11982" t="s">
        <v>26977</v>
      </c>
      <c r="D11982" t="s">
        <v>8781</v>
      </c>
      <c r="E11982" s="363" t="s">
        <v>10021</v>
      </c>
      <c r="F11982"/>
      <c r="G11982"/>
      <c r="H11982"/>
      <c r="I11982" s="615"/>
    </row>
    <row r="11983" spans="1:9" ht="15" x14ac:dyDescent="0.25">
      <c r="A11983" s="609" t="str">
        <f t="shared" si="187"/>
        <v>3593</v>
      </c>
      <c r="B11983">
        <v>3593</v>
      </c>
      <c r="C11983" t="s">
        <v>26978</v>
      </c>
      <c r="D11983" t="s">
        <v>8781</v>
      </c>
      <c r="E11983" s="363" t="s">
        <v>19370</v>
      </c>
      <c r="F11983"/>
      <c r="G11983"/>
      <c r="H11983"/>
      <c r="I11983" s="615"/>
    </row>
    <row r="11984" spans="1:9" ht="15" x14ac:dyDescent="0.25">
      <c r="A11984" s="609" t="str">
        <f t="shared" si="187"/>
        <v>3588</v>
      </c>
      <c r="B11984">
        <v>3588</v>
      </c>
      <c r="C11984" t="s">
        <v>26979</v>
      </c>
      <c r="D11984" t="s">
        <v>8781</v>
      </c>
      <c r="E11984" s="363" t="s">
        <v>10403</v>
      </c>
      <c r="F11984"/>
      <c r="G11984"/>
      <c r="H11984"/>
      <c r="I11984" s="615"/>
    </row>
    <row r="11985" spans="1:9" ht="15" x14ac:dyDescent="0.25">
      <c r="A11985" s="609" t="str">
        <f t="shared" si="187"/>
        <v>3585</v>
      </c>
      <c r="B11985">
        <v>3585</v>
      </c>
      <c r="C11985" t="s">
        <v>26980</v>
      </c>
      <c r="D11985" t="s">
        <v>8781</v>
      </c>
      <c r="E11985" s="363" t="s">
        <v>11771</v>
      </c>
      <c r="F11985"/>
      <c r="G11985"/>
      <c r="H11985"/>
      <c r="I11985" s="615"/>
    </row>
    <row r="11986" spans="1:9" ht="15" x14ac:dyDescent="0.25">
      <c r="A11986" s="609" t="str">
        <f t="shared" si="187"/>
        <v>3587</v>
      </c>
      <c r="B11986">
        <v>3587</v>
      </c>
      <c r="C11986" t="s">
        <v>26981</v>
      </c>
      <c r="D11986" t="s">
        <v>8781</v>
      </c>
      <c r="E11986" s="363" t="s">
        <v>10401</v>
      </c>
      <c r="F11986"/>
      <c r="G11986"/>
      <c r="H11986"/>
      <c r="I11986" s="615"/>
    </row>
    <row r="11987" spans="1:9" ht="15" x14ac:dyDescent="0.25">
      <c r="A11987" s="609" t="str">
        <f t="shared" si="187"/>
        <v>3590</v>
      </c>
      <c r="B11987">
        <v>3590</v>
      </c>
      <c r="C11987" t="s">
        <v>26982</v>
      </c>
      <c r="D11987" t="s">
        <v>8781</v>
      </c>
      <c r="E11987" s="363" t="s">
        <v>26983</v>
      </c>
      <c r="F11987"/>
      <c r="G11987"/>
      <c r="H11987"/>
      <c r="I11987" s="615"/>
    </row>
    <row r="11988" spans="1:9" ht="15" x14ac:dyDescent="0.25">
      <c r="A11988" s="609" t="str">
        <f t="shared" si="187"/>
        <v>3589</v>
      </c>
      <c r="B11988">
        <v>3589</v>
      </c>
      <c r="C11988" t="s">
        <v>26984</v>
      </c>
      <c r="D11988" t="s">
        <v>8781</v>
      </c>
      <c r="E11988" s="363" t="s">
        <v>18491</v>
      </c>
      <c r="F11988"/>
      <c r="G11988"/>
      <c r="H11988"/>
      <c r="I11988" s="615"/>
    </row>
    <row r="11989" spans="1:9" ht="15" x14ac:dyDescent="0.25">
      <c r="A11989" s="609" t="str">
        <f t="shared" si="187"/>
        <v>3586</v>
      </c>
      <c r="B11989">
        <v>3586</v>
      </c>
      <c r="C11989" t="s">
        <v>26985</v>
      </c>
      <c r="D11989" t="s">
        <v>8781</v>
      </c>
      <c r="E11989" s="363" t="s">
        <v>16343</v>
      </c>
      <c r="F11989"/>
      <c r="G11989"/>
      <c r="H11989"/>
      <c r="I11989" s="615"/>
    </row>
    <row r="11990" spans="1:9" ht="15" x14ac:dyDescent="0.25">
      <c r="A11990" s="609" t="str">
        <f t="shared" si="187"/>
        <v>3592</v>
      </c>
      <c r="B11990">
        <v>3592</v>
      </c>
      <c r="C11990" t="s">
        <v>26986</v>
      </c>
      <c r="D11990" t="s">
        <v>8781</v>
      </c>
      <c r="E11990" s="363" t="s">
        <v>26987</v>
      </c>
      <c r="F11990"/>
      <c r="G11990"/>
      <c r="H11990"/>
      <c r="I11990" s="615"/>
    </row>
    <row r="11991" spans="1:9" ht="15" x14ac:dyDescent="0.25">
      <c r="A11991" s="609" t="str">
        <f t="shared" si="187"/>
        <v>3591</v>
      </c>
      <c r="B11991">
        <v>3591</v>
      </c>
      <c r="C11991" t="s">
        <v>26988</v>
      </c>
      <c r="D11991" t="s">
        <v>8781</v>
      </c>
      <c r="E11991" s="363" t="s">
        <v>26989</v>
      </c>
      <c r="F11991"/>
      <c r="G11991"/>
      <c r="H11991"/>
      <c r="I11991" s="615"/>
    </row>
    <row r="11992" spans="1:9" ht="15" x14ac:dyDescent="0.25">
      <c r="A11992" s="609" t="str">
        <f t="shared" si="187"/>
        <v>40396</v>
      </c>
      <c r="B11992">
        <v>40396</v>
      </c>
      <c r="C11992" t="s">
        <v>26990</v>
      </c>
      <c r="D11992" t="s">
        <v>8781</v>
      </c>
      <c r="E11992" s="363" t="s">
        <v>26991</v>
      </c>
      <c r="F11992"/>
      <c r="G11992"/>
      <c r="H11992"/>
      <c r="I11992" s="615"/>
    </row>
    <row r="11993" spans="1:9" ht="15" x14ac:dyDescent="0.25">
      <c r="A11993" s="609" t="str">
        <f t="shared" si="187"/>
        <v>40395</v>
      </c>
      <c r="B11993">
        <v>40395</v>
      </c>
      <c r="C11993" t="s">
        <v>26992</v>
      </c>
      <c r="D11993" t="s">
        <v>8781</v>
      </c>
      <c r="E11993" s="363" t="s">
        <v>26993</v>
      </c>
      <c r="F11993"/>
      <c r="G11993"/>
      <c r="H11993"/>
      <c r="I11993" s="615"/>
    </row>
    <row r="11994" spans="1:9" ht="15" x14ac:dyDescent="0.25">
      <c r="A11994" s="609" t="str">
        <f t="shared" si="187"/>
        <v>40392</v>
      </c>
      <c r="B11994">
        <v>40392</v>
      </c>
      <c r="C11994" t="s">
        <v>26994</v>
      </c>
      <c r="D11994" t="s">
        <v>8781</v>
      </c>
      <c r="E11994" s="363" t="s">
        <v>26995</v>
      </c>
      <c r="F11994"/>
      <c r="G11994"/>
      <c r="H11994"/>
      <c r="I11994" s="615"/>
    </row>
    <row r="11995" spans="1:9" ht="15" x14ac:dyDescent="0.25">
      <c r="A11995" s="609" t="str">
        <f t="shared" si="187"/>
        <v>40394</v>
      </c>
      <c r="B11995">
        <v>40394</v>
      </c>
      <c r="C11995" t="s">
        <v>26996</v>
      </c>
      <c r="D11995" t="s">
        <v>8781</v>
      </c>
      <c r="E11995" s="363" t="s">
        <v>26997</v>
      </c>
      <c r="F11995"/>
      <c r="G11995"/>
      <c r="H11995"/>
      <c r="I11995" s="615"/>
    </row>
    <row r="11996" spans="1:9" ht="15" x14ac:dyDescent="0.25">
      <c r="A11996" s="609" t="str">
        <f t="shared" si="187"/>
        <v>40398</v>
      </c>
      <c r="B11996">
        <v>40398</v>
      </c>
      <c r="C11996" t="s">
        <v>26998</v>
      </c>
      <c r="D11996" t="s">
        <v>8781</v>
      </c>
      <c r="E11996" s="363" t="s">
        <v>26999</v>
      </c>
      <c r="F11996"/>
      <c r="G11996"/>
      <c r="H11996"/>
      <c r="I11996" s="615"/>
    </row>
    <row r="11997" spans="1:9" ht="15" x14ac:dyDescent="0.25">
      <c r="A11997" s="609" t="str">
        <f t="shared" si="187"/>
        <v>40397</v>
      </c>
      <c r="B11997">
        <v>40397</v>
      </c>
      <c r="C11997" t="s">
        <v>27000</v>
      </c>
      <c r="D11997" t="s">
        <v>8781</v>
      </c>
      <c r="E11997" s="363" t="s">
        <v>27001</v>
      </c>
      <c r="F11997"/>
      <c r="G11997"/>
      <c r="H11997"/>
      <c r="I11997" s="615"/>
    </row>
    <row r="11998" spans="1:9" ht="15" x14ac:dyDescent="0.25">
      <c r="A11998" s="609" t="str">
        <f t="shared" si="187"/>
        <v>40393</v>
      </c>
      <c r="B11998">
        <v>40393</v>
      </c>
      <c r="C11998" t="s">
        <v>27002</v>
      </c>
      <c r="D11998" t="s">
        <v>8781</v>
      </c>
      <c r="E11998" s="363" t="s">
        <v>27003</v>
      </c>
      <c r="F11998"/>
      <c r="G11998"/>
      <c r="H11998"/>
      <c r="I11998" s="615"/>
    </row>
    <row r="11999" spans="1:9" ht="15" x14ac:dyDescent="0.25">
      <c r="A11999" s="609" t="str">
        <f t="shared" si="187"/>
        <v>40399</v>
      </c>
      <c r="B11999">
        <v>40399</v>
      </c>
      <c r="C11999" t="s">
        <v>27004</v>
      </c>
      <c r="D11999" t="s">
        <v>8781</v>
      </c>
      <c r="E11999" s="363" t="s">
        <v>27005</v>
      </c>
      <c r="F11999"/>
      <c r="G11999"/>
      <c r="H11999"/>
      <c r="I11999" s="615"/>
    </row>
    <row r="12000" spans="1:9" ht="15" x14ac:dyDescent="0.25">
      <c r="A12000" s="609" t="str">
        <f t="shared" si="187"/>
        <v>39322</v>
      </c>
      <c r="B12000">
        <v>39322</v>
      </c>
      <c r="C12000" t="s">
        <v>27006</v>
      </c>
      <c r="D12000" t="s">
        <v>8781</v>
      </c>
      <c r="E12000" s="363" t="s">
        <v>9770</v>
      </c>
      <c r="F12000"/>
      <c r="G12000"/>
      <c r="H12000"/>
      <c r="I12000" s="615"/>
    </row>
    <row r="12001" spans="1:9" ht="15" x14ac:dyDescent="0.25">
      <c r="A12001" s="609" t="str">
        <f t="shared" si="187"/>
        <v>39289</v>
      </c>
      <c r="B12001">
        <v>39289</v>
      </c>
      <c r="C12001" t="s">
        <v>27007</v>
      </c>
      <c r="D12001" t="s">
        <v>8781</v>
      </c>
      <c r="E12001" s="363" t="s">
        <v>13613</v>
      </c>
      <c r="F12001"/>
      <c r="G12001"/>
      <c r="H12001"/>
      <c r="I12001" s="615"/>
    </row>
    <row r="12002" spans="1:9" ht="15" x14ac:dyDescent="0.25">
      <c r="A12002" s="609" t="str">
        <f t="shared" si="187"/>
        <v>39290</v>
      </c>
      <c r="B12002">
        <v>39290</v>
      </c>
      <c r="C12002" t="s">
        <v>27008</v>
      </c>
      <c r="D12002" t="s">
        <v>8781</v>
      </c>
      <c r="E12002" s="363" t="s">
        <v>11653</v>
      </c>
      <c r="F12002"/>
      <c r="G12002"/>
      <c r="H12002"/>
      <c r="I12002" s="615"/>
    </row>
    <row r="12003" spans="1:9" ht="15" x14ac:dyDescent="0.25">
      <c r="A12003" s="609" t="str">
        <f t="shared" si="187"/>
        <v>39291</v>
      </c>
      <c r="B12003">
        <v>39291</v>
      </c>
      <c r="C12003" t="s">
        <v>27009</v>
      </c>
      <c r="D12003" t="s">
        <v>8781</v>
      </c>
      <c r="E12003" s="363" t="s">
        <v>27010</v>
      </c>
      <c r="F12003"/>
      <c r="G12003"/>
      <c r="H12003"/>
      <c r="I12003" s="615"/>
    </row>
    <row r="12004" spans="1:9" ht="15" x14ac:dyDescent="0.25">
      <c r="A12004" s="609" t="str">
        <f t="shared" si="187"/>
        <v>20174</v>
      </c>
      <c r="B12004">
        <v>20174</v>
      </c>
      <c r="C12004" t="s">
        <v>27011</v>
      </c>
      <c r="D12004" t="s">
        <v>8781</v>
      </c>
      <c r="E12004" s="363" t="s">
        <v>27012</v>
      </c>
      <c r="F12004"/>
      <c r="G12004"/>
      <c r="H12004"/>
      <c r="I12004" s="615"/>
    </row>
    <row r="12005" spans="1:9" ht="15" x14ac:dyDescent="0.25">
      <c r="A12005" s="609" t="str">
        <f t="shared" si="187"/>
        <v>41892</v>
      </c>
      <c r="B12005">
        <v>41892</v>
      </c>
      <c r="C12005" t="s">
        <v>27013</v>
      </c>
      <c r="D12005" t="s">
        <v>8781</v>
      </c>
      <c r="E12005" s="363" t="s">
        <v>27014</v>
      </c>
      <c r="F12005"/>
      <c r="G12005"/>
      <c r="H12005"/>
      <c r="I12005" s="615"/>
    </row>
    <row r="12006" spans="1:9" ht="15" x14ac:dyDescent="0.25">
      <c r="A12006" s="609" t="str">
        <f t="shared" si="187"/>
        <v>7048</v>
      </c>
      <c r="B12006">
        <v>7048</v>
      </c>
      <c r="C12006" t="s">
        <v>27015</v>
      </c>
      <c r="D12006" t="s">
        <v>8781</v>
      </c>
      <c r="E12006" s="363" t="s">
        <v>13520</v>
      </c>
      <c r="F12006"/>
      <c r="G12006"/>
      <c r="H12006"/>
      <c r="I12006" s="615"/>
    </row>
    <row r="12007" spans="1:9" ht="15" x14ac:dyDescent="0.25">
      <c r="A12007" s="609" t="str">
        <f t="shared" si="187"/>
        <v>7088</v>
      </c>
      <c r="B12007">
        <v>7088</v>
      </c>
      <c r="C12007" t="s">
        <v>27016</v>
      </c>
      <c r="D12007" t="s">
        <v>8781</v>
      </c>
      <c r="E12007" s="363" t="s">
        <v>27017</v>
      </c>
      <c r="F12007"/>
      <c r="G12007"/>
      <c r="H12007"/>
      <c r="I12007" s="615"/>
    </row>
    <row r="12008" spans="1:9" ht="15" x14ac:dyDescent="0.25">
      <c r="A12008" s="609" t="str">
        <f t="shared" si="187"/>
        <v>20179</v>
      </c>
      <c r="B12008">
        <v>20179</v>
      </c>
      <c r="C12008" t="s">
        <v>27018</v>
      </c>
      <c r="D12008" t="s">
        <v>8781</v>
      </c>
      <c r="E12008" s="363" t="s">
        <v>27019</v>
      </c>
      <c r="F12008"/>
      <c r="G12008"/>
      <c r="H12008"/>
      <c r="I12008" s="615"/>
    </row>
    <row r="12009" spans="1:9" ht="15" x14ac:dyDescent="0.25">
      <c r="A12009" s="609" t="str">
        <f t="shared" si="187"/>
        <v>20178</v>
      </c>
      <c r="B12009">
        <v>20178</v>
      </c>
      <c r="C12009" t="s">
        <v>27020</v>
      </c>
      <c r="D12009" t="s">
        <v>8781</v>
      </c>
      <c r="E12009" s="363" t="s">
        <v>27021</v>
      </c>
      <c r="F12009"/>
      <c r="G12009"/>
      <c r="H12009"/>
      <c r="I12009" s="615"/>
    </row>
    <row r="12010" spans="1:9" ht="15" x14ac:dyDescent="0.25">
      <c r="A12010" s="609" t="str">
        <f t="shared" si="187"/>
        <v>20180</v>
      </c>
      <c r="B12010">
        <v>20180</v>
      </c>
      <c r="C12010" t="s">
        <v>27022</v>
      </c>
      <c r="D12010" t="s">
        <v>8781</v>
      </c>
      <c r="E12010" s="363" t="s">
        <v>14296</v>
      </c>
      <c r="F12010"/>
      <c r="G12010"/>
      <c r="H12010"/>
      <c r="I12010" s="615"/>
    </row>
    <row r="12011" spans="1:9" ht="15" x14ac:dyDescent="0.25">
      <c r="A12011" s="609" t="str">
        <f t="shared" si="187"/>
        <v>20181</v>
      </c>
      <c r="B12011">
        <v>20181</v>
      </c>
      <c r="C12011" t="s">
        <v>27023</v>
      </c>
      <c r="D12011" t="s">
        <v>8781</v>
      </c>
      <c r="E12011" s="363" t="s">
        <v>27024</v>
      </c>
      <c r="F12011"/>
      <c r="G12011"/>
      <c r="H12011"/>
      <c r="I12011" s="615"/>
    </row>
    <row r="12012" spans="1:9" ht="15" x14ac:dyDescent="0.25">
      <c r="A12012" s="609" t="str">
        <f t="shared" si="187"/>
        <v>20177</v>
      </c>
      <c r="B12012">
        <v>20177</v>
      </c>
      <c r="C12012" t="s">
        <v>27025</v>
      </c>
      <c r="D12012" t="s">
        <v>8781</v>
      </c>
      <c r="E12012" s="363" t="s">
        <v>19660</v>
      </c>
      <c r="F12012"/>
      <c r="G12012"/>
      <c r="H12012"/>
      <c r="I12012" s="615"/>
    </row>
    <row r="12013" spans="1:9" ht="15" x14ac:dyDescent="0.25">
      <c r="A12013" s="609" t="str">
        <f t="shared" si="187"/>
        <v>7082</v>
      </c>
      <c r="B12013">
        <v>7082</v>
      </c>
      <c r="C12013" t="s">
        <v>27026</v>
      </c>
      <c r="D12013" t="s">
        <v>8781</v>
      </c>
      <c r="E12013" s="363" t="s">
        <v>27027</v>
      </c>
      <c r="F12013"/>
      <c r="G12013"/>
      <c r="H12013"/>
      <c r="I12013" s="615"/>
    </row>
    <row r="12014" spans="1:9" ht="15" x14ac:dyDescent="0.25">
      <c r="A12014" s="609" t="str">
        <f t="shared" si="187"/>
        <v>42707</v>
      </c>
      <c r="B12014">
        <v>42707</v>
      </c>
      <c r="C12014" t="s">
        <v>27028</v>
      </c>
      <c r="D12014" t="s">
        <v>8781</v>
      </c>
      <c r="E12014" s="363" t="s">
        <v>19632</v>
      </c>
      <c r="F12014"/>
      <c r="G12014"/>
      <c r="H12014"/>
      <c r="I12014" s="615"/>
    </row>
    <row r="12015" spans="1:9" ht="15" x14ac:dyDescent="0.25">
      <c r="A12015" s="609" t="str">
        <f t="shared" si="187"/>
        <v>7069</v>
      </c>
      <c r="B12015">
        <v>7069</v>
      </c>
      <c r="C12015" t="s">
        <v>27029</v>
      </c>
      <c r="D12015" t="s">
        <v>8781</v>
      </c>
      <c r="E12015" s="363" t="s">
        <v>18583</v>
      </c>
      <c r="F12015"/>
      <c r="G12015"/>
      <c r="H12015"/>
      <c r="I12015" s="615"/>
    </row>
    <row r="12016" spans="1:9" ht="15" x14ac:dyDescent="0.25">
      <c r="A12016" s="609" t="str">
        <f t="shared" ref="A12016:A12079" si="188">IF(ISERROR(SEARCH("/",B12016)=6),TRIM(CLEAN(B12016)),IF(SEARCH("/",B12016)=6,IF(LEN(TRIM(CLEAN(B12016)))=7,LEFT(TRIM(CLEAN(B12016)),6)&amp;"00"&amp;RIGHT(TRIM(CLEAN(B12016)),1),LEFT(TRIM(CLEAN(B12016)),6)&amp;"0"&amp;RIGHT(TRIM(CLEAN(B12016)),2)),TRIM(CLEAN(B12016))))</f>
        <v>42708</v>
      </c>
      <c r="B12016">
        <v>42708</v>
      </c>
      <c r="C12016" t="s">
        <v>27030</v>
      </c>
      <c r="D12016" t="s">
        <v>8781</v>
      </c>
      <c r="E12016" s="363" t="s">
        <v>27031</v>
      </c>
      <c r="F12016"/>
      <c r="G12016"/>
      <c r="H12016"/>
      <c r="I12016" s="615"/>
    </row>
    <row r="12017" spans="1:9" ht="15" x14ac:dyDescent="0.25">
      <c r="A12017" s="609" t="str">
        <f t="shared" si="188"/>
        <v>7070</v>
      </c>
      <c r="B12017">
        <v>7070</v>
      </c>
      <c r="C12017" t="s">
        <v>27032</v>
      </c>
      <c r="D12017" t="s">
        <v>8781</v>
      </c>
      <c r="E12017" s="363" t="s">
        <v>27033</v>
      </c>
      <c r="F12017"/>
      <c r="G12017"/>
      <c r="H12017"/>
      <c r="I12017" s="615"/>
    </row>
    <row r="12018" spans="1:9" ht="15" x14ac:dyDescent="0.25">
      <c r="A12018" s="609" t="str">
        <f t="shared" si="188"/>
        <v>42709</v>
      </c>
      <c r="B12018">
        <v>42709</v>
      </c>
      <c r="C12018" t="s">
        <v>27034</v>
      </c>
      <c r="D12018" t="s">
        <v>8781</v>
      </c>
      <c r="E12018" s="363" t="s">
        <v>27035</v>
      </c>
      <c r="F12018"/>
      <c r="G12018"/>
      <c r="H12018"/>
      <c r="I12018" s="615"/>
    </row>
    <row r="12019" spans="1:9" ht="15" x14ac:dyDescent="0.25">
      <c r="A12019" s="609" t="str">
        <f t="shared" si="188"/>
        <v>42710</v>
      </c>
      <c r="B12019">
        <v>42710</v>
      </c>
      <c r="C12019" t="s">
        <v>27036</v>
      </c>
      <c r="D12019" t="s">
        <v>8781</v>
      </c>
      <c r="E12019" s="363" t="s">
        <v>27037</v>
      </c>
      <c r="F12019"/>
      <c r="G12019"/>
      <c r="H12019"/>
      <c r="I12019" s="615"/>
    </row>
    <row r="12020" spans="1:9" ht="15" x14ac:dyDescent="0.25">
      <c r="A12020" s="609" t="str">
        <f t="shared" si="188"/>
        <v>42716</v>
      </c>
      <c r="B12020">
        <v>42716</v>
      </c>
      <c r="C12020" t="s">
        <v>27038</v>
      </c>
      <c r="D12020" t="s">
        <v>8781</v>
      </c>
      <c r="E12020" s="363" t="s">
        <v>27039</v>
      </c>
      <c r="F12020"/>
      <c r="G12020"/>
      <c r="H12020"/>
      <c r="I12020" s="615"/>
    </row>
    <row r="12021" spans="1:9" ht="15" x14ac:dyDescent="0.25">
      <c r="A12021" s="609" t="str">
        <f t="shared" si="188"/>
        <v>20172</v>
      </c>
      <c r="B12021">
        <v>20172</v>
      </c>
      <c r="C12021" t="s">
        <v>27040</v>
      </c>
      <c r="D12021" t="s">
        <v>8781</v>
      </c>
      <c r="E12021" s="363" t="s">
        <v>27041</v>
      </c>
      <c r="F12021"/>
      <c r="G12021"/>
      <c r="H12021"/>
      <c r="I12021" s="615"/>
    </row>
    <row r="12022" spans="1:9" ht="15" x14ac:dyDescent="0.25">
      <c r="A12022" s="609" t="str">
        <f t="shared" si="188"/>
        <v>40945</v>
      </c>
      <c r="B12022">
        <v>40945</v>
      </c>
      <c r="C12022" t="s">
        <v>27042</v>
      </c>
      <c r="D12022" t="s">
        <v>8786</v>
      </c>
      <c r="E12022" s="363" t="s">
        <v>9769</v>
      </c>
      <c r="F12022"/>
      <c r="G12022"/>
      <c r="H12022"/>
      <c r="I12022" s="615"/>
    </row>
    <row r="12023" spans="1:9" ht="15" x14ac:dyDescent="0.25">
      <c r="A12023" s="609" t="str">
        <f t="shared" si="188"/>
        <v>40946</v>
      </c>
      <c r="B12023">
        <v>40946</v>
      </c>
      <c r="C12023" t="s">
        <v>27043</v>
      </c>
      <c r="D12023" t="s">
        <v>8914</v>
      </c>
      <c r="E12023" s="363" t="s">
        <v>32088</v>
      </c>
      <c r="F12023"/>
      <c r="G12023"/>
      <c r="H12023"/>
      <c r="I12023" s="615"/>
    </row>
    <row r="12024" spans="1:9" ht="15" x14ac:dyDescent="0.25">
      <c r="A12024" s="609" t="str">
        <f t="shared" si="188"/>
        <v>7153</v>
      </c>
      <c r="B12024">
        <v>7153</v>
      </c>
      <c r="C12024" t="s">
        <v>27045</v>
      </c>
      <c r="D12024" t="s">
        <v>8786</v>
      </c>
      <c r="E12024" s="363" t="s">
        <v>32089</v>
      </c>
      <c r="F12024"/>
      <c r="G12024"/>
      <c r="H12024"/>
      <c r="I12024" s="615"/>
    </row>
    <row r="12025" spans="1:9" ht="15" x14ac:dyDescent="0.25">
      <c r="A12025" s="609" t="str">
        <f t="shared" si="188"/>
        <v>41089</v>
      </c>
      <c r="B12025">
        <v>41089</v>
      </c>
      <c r="C12025" t="s">
        <v>27047</v>
      </c>
      <c r="D12025" t="s">
        <v>8914</v>
      </c>
      <c r="E12025" s="363" t="s">
        <v>32090</v>
      </c>
      <c r="F12025"/>
      <c r="G12025"/>
      <c r="H12025"/>
      <c r="I12025" s="615"/>
    </row>
    <row r="12026" spans="1:9" ht="15" x14ac:dyDescent="0.25">
      <c r="A12026" s="609" t="str">
        <f t="shared" si="188"/>
        <v>40943</v>
      </c>
      <c r="B12026">
        <v>40943</v>
      </c>
      <c r="C12026" t="s">
        <v>27049</v>
      </c>
      <c r="D12026" t="s">
        <v>8786</v>
      </c>
      <c r="E12026" s="363" t="s">
        <v>18245</v>
      </c>
      <c r="F12026"/>
      <c r="G12026"/>
      <c r="H12026"/>
      <c r="I12026" s="615"/>
    </row>
    <row r="12027" spans="1:9" ht="15" x14ac:dyDescent="0.25">
      <c r="A12027" s="609" t="str">
        <f t="shared" si="188"/>
        <v>40944</v>
      </c>
      <c r="B12027">
        <v>40944</v>
      </c>
      <c r="C12027" t="s">
        <v>27051</v>
      </c>
      <c r="D12027" t="s">
        <v>8914</v>
      </c>
      <c r="E12027" s="363" t="s">
        <v>32091</v>
      </c>
      <c r="F12027"/>
      <c r="G12027"/>
      <c r="H12027"/>
      <c r="I12027" s="615"/>
    </row>
    <row r="12028" spans="1:9" ht="15" x14ac:dyDescent="0.25">
      <c r="A12028" s="609" t="str">
        <f t="shared" si="188"/>
        <v>6175</v>
      </c>
      <c r="B12028">
        <v>6175</v>
      </c>
      <c r="C12028" t="s">
        <v>27053</v>
      </c>
      <c r="D12028" t="s">
        <v>8786</v>
      </c>
      <c r="E12028" s="363" t="s">
        <v>18593</v>
      </c>
      <c r="F12028"/>
      <c r="G12028"/>
      <c r="H12028"/>
      <c r="I12028" s="615"/>
    </row>
    <row r="12029" spans="1:9" ht="15" x14ac:dyDescent="0.25">
      <c r="A12029" s="609" t="str">
        <f t="shared" si="188"/>
        <v>41092</v>
      </c>
      <c r="B12029">
        <v>41092</v>
      </c>
      <c r="C12029" t="s">
        <v>27055</v>
      </c>
      <c r="D12029" t="s">
        <v>8914</v>
      </c>
      <c r="E12029" s="363" t="s">
        <v>32092</v>
      </c>
      <c r="F12029"/>
      <c r="G12029"/>
      <c r="H12029"/>
      <c r="I12029" s="615"/>
    </row>
    <row r="12030" spans="1:9" ht="15" x14ac:dyDescent="0.25">
      <c r="A12030" s="609" t="str">
        <f t="shared" si="188"/>
        <v>37712</v>
      </c>
      <c r="B12030">
        <v>37712</v>
      </c>
      <c r="C12030" t="s">
        <v>27057</v>
      </c>
      <c r="D12030" t="s">
        <v>8779</v>
      </c>
      <c r="E12030" s="363" t="s">
        <v>9002</v>
      </c>
      <c r="F12030"/>
      <c r="G12030"/>
      <c r="H12030"/>
      <c r="I12030" s="615"/>
    </row>
    <row r="12031" spans="1:9" ht="15" x14ac:dyDescent="0.25">
      <c r="A12031" s="609" t="str">
        <f t="shared" si="188"/>
        <v>34547</v>
      </c>
      <c r="B12031">
        <v>34547</v>
      </c>
      <c r="C12031" t="s">
        <v>27058</v>
      </c>
      <c r="D12031" t="s">
        <v>8796</v>
      </c>
      <c r="E12031" s="363" t="s">
        <v>14710</v>
      </c>
      <c r="F12031"/>
      <c r="G12031"/>
      <c r="H12031"/>
      <c r="I12031" s="615"/>
    </row>
    <row r="12032" spans="1:9" ht="15" x14ac:dyDescent="0.25">
      <c r="A12032" s="609" t="str">
        <f t="shared" si="188"/>
        <v>34548</v>
      </c>
      <c r="B12032">
        <v>34548</v>
      </c>
      <c r="C12032" t="s">
        <v>27059</v>
      </c>
      <c r="D12032" t="s">
        <v>8796</v>
      </c>
      <c r="E12032" s="363" t="s">
        <v>9296</v>
      </c>
      <c r="F12032"/>
      <c r="G12032"/>
      <c r="H12032"/>
      <c r="I12032" s="615"/>
    </row>
    <row r="12033" spans="1:9" ht="15" x14ac:dyDescent="0.25">
      <c r="A12033" s="609" t="str">
        <f t="shared" si="188"/>
        <v>34558</v>
      </c>
      <c r="B12033">
        <v>34558</v>
      </c>
      <c r="C12033" t="s">
        <v>27060</v>
      </c>
      <c r="D12033" t="s">
        <v>8796</v>
      </c>
      <c r="E12033" s="363" t="s">
        <v>8993</v>
      </c>
      <c r="F12033"/>
      <c r="G12033"/>
      <c r="H12033"/>
      <c r="I12033" s="615"/>
    </row>
    <row r="12034" spans="1:9" ht="15" x14ac:dyDescent="0.25">
      <c r="A12034" s="609" t="str">
        <f t="shared" si="188"/>
        <v>34550</v>
      </c>
      <c r="B12034">
        <v>34550</v>
      </c>
      <c r="C12034" t="s">
        <v>27061</v>
      </c>
      <c r="D12034" t="s">
        <v>8796</v>
      </c>
      <c r="E12034" s="363" t="s">
        <v>9581</v>
      </c>
      <c r="F12034"/>
      <c r="G12034"/>
      <c r="H12034"/>
      <c r="I12034" s="615"/>
    </row>
    <row r="12035" spans="1:9" ht="15" x14ac:dyDescent="0.25">
      <c r="A12035" s="609" t="str">
        <f t="shared" si="188"/>
        <v>34557</v>
      </c>
      <c r="B12035">
        <v>34557</v>
      </c>
      <c r="C12035" t="s">
        <v>27062</v>
      </c>
      <c r="D12035" t="s">
        <v>8796</v>
      </c>
      <c r="E12035" s="363" t="s">
        <v>18439</v>
      </c>
      <c r="F12035"/>
      <c r="G12035"/>
      <c r="H12035"/>
      <c r="I12035" s="615"/>
    </row>
    <row r="12036" spans="1:9" ht="15" x14ac:dyDescent="0.25">
      <c r="A12036" s="609" t="str">
        <f t="shared" si="188"/>
        <v>37411</v>
      </c>
      <c r="B12036">
        <v>37411</v>
      </c>
      <c r="C12036" t="s">
        <v>27063</v>
      </c>
      <c r="D12036" t="s">
        <v>8779</v>
      </c>
      <c r="E12036" s="363" t="s">
        <v>27064</v>
      </c>
      <c r="F12036"/>
      <c r="G12036"/>
      <c r="H12036"/>
      <c r="I12036" s="615"/>
    </row>
    <row r="12037" spans="1:9" ht="15" x14ac:dyDescent="0.25">
      <c r="A12037" s="609" t="str">
        <f t="shared" si="188"/>
        <v>39508</v>
      </c>
      <c r="B12037">
        <v>39508</v>
      </c>
      <c r="C12037" t="s">
        <v>27065</v>
      </c>
      <c r="D12037" t="s">
        <v>8779</v>
      </c>
      <c r="E12037" s="363" t="s">
        <v>17989</v>
      </c>
      <c r="F12037"/>
      <c r="G12037"/>
      <c r="H12037"/>
      <c r="I12037" s="615"/>
    </row>
    <row r="12038" spans="1:9" ht="15" x14ac:dyDescent="0.25">
      <c r="A12038" s="609" t="str">
        <f t="shared" si="188"/>
        <v>39507</v>
      </c>
      <c r="B12038">
        <v>39507</v>
      </c>
      <c r="C12038" t="s">
        <v>27066</v>
      </c>
      <c r="D12038" t="s">
        <v>8779</v>
      </c>
      <c r="E12038" s="363" t="s">
        <v>18546</v>
      </c>
      <c r="F12038"/>
      <c r="G12038"/>
      <c r="H12038"/>
      <c r="I12038" s="615"/>
    </row>
    <row r="12039" spans="1:9" ht="15" x14ac:dyDescent="0.25">
      <c r="A12039" s="609" t="str">
        <f t="shared" si="188"/>
        <v>7155</v>
      </c>
      <c r="B12039">
        <v>7155</v>
      </c>
      <c r="C12039" t="s">
        <v>27067</v>
      </c>
      <c r="D12039" t="s">
        <v>8779</v>
      </c>
      <c r="E12039" s="363" t="s">
        <v>10297</v>
      </c>
      <c r="F12039"/>
      <c r="G12039"/>
      <c r="H12039"/>
      <c r="I12039" s="615"/>
    </row>
    <row r="12040" spans="1:9" ht="15" x14ac:dyDescent="0.25">
      <c r="A12040" s="609" t="str">
        <f t="shared" si="188"/>
        <v>42406</v>
      </c>
      <c r="B12040">
        <v>42406</v>
      </c>
      <c r="C12040" t="s">
        <v>27068</v>
      </c>
      <c r="D12040" t="s">
        <v>8779</v>
      </c>
      <c r="E12040" s="363" t="s">
        <v>27069</v>
      </c>
      <c r="F12040"/>
      <c r="G12040"/>
      <c r="H12040"/>
      <c r="I12040" s="615"/>
    </row>
    <row r="12041" spans="1:9" ht="15" x14ac:dyDescent="0.25">
      <c r="A12041" s="609" t="str">
        <f t="shared" si="188"/>
        <v>7156</v>
      </c>
      <c r="B12041">
        <v>7156</v>
      </c>
      <c r="C12041" t="s">
        <v>27070</v>
      </c>
      <c r="D12041" t="s">
        <v>8779</v>
      </c>
      <c r="E12041" s="363" t="s">
        <v>9919</v>
      </c>
      <c r="F12041"/>
      <c r="G12041"/>
      <c r="H12041"/>
      <c r="I12041" s="615"/>
    </row>
    <row r="12042" spans="1:9" ht="15" x14ac:dyDescent="0.25">
      <c r="A12042" s="609" t="str">
        <f t="shared" si="188"/>
        <v>43127</v>
      </c>
      <c r="B12042">
        <v>43127</v>
      </c>
      <c r="C12042" t="s">
        <v>27071</v>
      </c>
      <c r="D12042" t="s">
        <v>8779</v>
      </c>
      <c r="E12042" s="363" t="s">
        <v>18754</v>
      </c>
      <c r="F12042"/>
      <c r="G12042"/>
      <c r="H12042"/>
      <c r="I12042" s="615"/>
    </row>
    <row r="12043" spans="1:9" ht="15" x14ac:dyDescent="0.25">
      <c r="A12043" s="609" t="str">
        <f t="shared" si="188"/>
        <v>10917</v>
      </c>
      <c r="B12043">
        <v>10917</v>
      </c>
      <c r="C12043" t="s">
        <v>27072</v>
      </c>
      <c r="D12043" t="s">
        <v>8779</v>
      </c>
      <c r="E12043" s="363" t="s">
        <v>13119</v>
      </c>
      <c r="F12043"/>
      <c r="G12043"/>
      <c r="H12043"/>
      <c r="I12043" s="615"/>
    </row>
    <row r="12044" spans="1:9" ht="15" x14ac:dyDescent="0.25">
      <c r="A12044" s="609" t="str">
        <f t="shared" si="188"/>
        <v>21141</v>
      </c>
      <c r="B12044">
        <v>21141</v>
      </c>
      <c r="C12044" t="s">
        <v>27073</v>
      </c>
      <c r="D12044" t="s">
        <v>8779</v>
      </c>
      <c r="E12044" s="363" t="s">
        <v>8884</v>
      </c>
      <c r="F12044"/>
      <c r="G12044"/>
      <c r="H12044"/>
      <c r="I12044" s="615"/>
    </row>
    <row r="12045" spans="1:9" ht="15" x14ac:dyDescent="0.25">
      <c r="A12045" s="609" t="str">
        <f t="shared" si="188"/>
        <v>39509</v>
      </c>
      <c r="B12045">
        <v>39509</v>
      </c>
      <c r="C12045" t="s">
        <v>27074</v>
      </c>
      <c r="D12045" t="s">
        <v>8779</v>
      </c>
      <c r="E12045" s="363" t="s">
        <v>27075</v>
      </c>
      <c r="F12045"/>
      <c r="G12045"/>
      <c r="H12045"/>
      <c r="I12045" s="615"/>
    </row>
    <row r="12046" spans="1:9" ht="15" x14ac:dyDescent="0.25">
      <c r="A12046" s="609" t="str">
        <f t="shared" si="188"/>
        <v>25988</v>
      </c>
      <c r="B12046">
        <v>25988</v>
      </c>
      <c r="C12046" t="s">
        <v>27076</v>
      </c>
      <c r="D12046" t="s">
        <v>8779</v>
      </c>
      <c r="E12046" s="363" t="s">
        <v>15142</v>
      </c>
      <c r="F12046"/>
      <c r="G12046"/>
      <c r="H12046"/>
      <c r="I12046" s="615"/>
    </row>
    <row r="12047" spans="1:9" ht="15" x14ac:dyDescent="0.25">
      <c r="A12047" s="609" t="str">
        <f t="shared" si="188"/>
        <v>7167</v>
      </c>
      <c r="B12047">
        <v>7167</v>
      </c>
      <c r="C12047" t="s">
        <v>27077</v>
      </c>
      <c r="D12047" t="s">
        <v>8779</v>
      </c>
      <c r="E12047" s="363" t="s">
        <v>18145</v>
      </c>
      <c r="F12047"/>
      <c r="G12047"/>
      <c r="H12047"/>
      <c r="I12047" s="615"/>
    </row>
    <row r="12048" spans="1:9" ht="15" x14ac:dyDescent="0.25">
      <c r="A12048" s="609" t="str">
        <f t="shared" si="188"/>
        <v>10928</v>
      </c>
      <c r="B12048">
        <v>10928</v>
      </c>
      <c r="C12048" t="s">
        <v>27078</v>
      </c>
      <c r="D12048" t="s">
        <v>8779</v>
      </c>
      <c r="E12048" s="363" t="s">
        <v>18163</v>
      </c>
      <c r="F12048"/>
      <c r="G12048"/>
      <c r="H12048"/>
      <c r="I12048" s="615"/>
    </row>
    <row r="12049" spans="1:9" ht="15" x14ac:dyDescent="0.25">
      <c r="A12049" s="609" t="str">
        <f t="shared" si="188"/>
        <v>10933</v>
      </c>
      <c r="B12049">
        <v>10933</v>
      </c>
      <c r="C12049" t="s">
        <v>27079</v>
      </c>
      <c r="D12049" t="s">
        <v>8779</v>
      </c>
      <c r="E12049" s="363" t="s">
        <v>18165</v>
      </c>
      <c r="F12049"/>
      <c r="G12049"/>
      <c r="H12049"/>
      <c r="I12049" s="615"/>
    </row>
    <row r="12050" spans="1:9" ht="15" x14ac:dyDescent="0.25">
      <c r="A12050" s="609" t="str">
        <f t="shared" si="188"/>
        <v>7158</v>
      </c>
      <c r="B12050">
        <v>7158</v>
      </c>
      <c r="C12050" t="s">
        <v>27080</v>
      </c>
      <c r="D12050" t="s">
        <v>8779</v>
      </c>
      <c r="E12050" s="363" t="s">
        <v>16721</v>
      </c>
      <c r="F12050"/>
      <c r="G12050"/>
      <c r="H12050"/>
      <c r="I12050" s="615"/>
    </row>
    <row r="12051" spans="1:9" ht="15" x14ac:dyDescent="0.25">
      <c r="A12051" s="609" t="str">
        <f t="shared" si="188"/>
        <v>10927</v>
      </c>
      <c r="B12051">
        <v>10927</v>
      </c>
      <c r="C12051" t="s">
        <v>27081</v>
      </c>
      <c r="D12051" t="s">
        <v>8779</v>
      </c>
      <c r="E12051" s="363" t="s">
        <v>10531</v>
      </c>
      <c r="F12051"/>
      <c r="G12051"/>
      <c r="H12051"/>
      <c r="I12051" s="615"/>
    </row>
    <row r="12052" spans="1:9" ht="15" x14ac:dyDescent="0.25">
      <c r="A12052" s="609" t="str">
        <f t="shared" si="188"/>
        <v>7162</v>
      </c>
      <c r="B12052">
        <v>7162</v>
      </c>
      <c r="C12052" t="s">
        <v>27082</v>
      </c>
      <c r="D12052" t="s">
        <v>8779</v>
      </c>
      <c r="E12052" s="363" t="s">
        <v>18619</v>
      </c>
      <c r="F12052"/>
      <c r="G12052"/>
      <c r="H12052"/>
      <c r="I12052" s="615"/>
    </row>
    <row r="12053" spans="1:9" ht="15" x14ac:dyDescent="0.25">
      <c r="A12053" s="609" t="str">
        <f t="shared" si="188"/>
        <v>10932</v>
      </c>
      <c r="B12053">
        <v>10932</v>
      </c>
      <c r="C12053" t="s">
        <v>27083</v>
      </c>
      <c r="D12053" t="s">
        <v>8779</v>
      </c>
      <c r="E12053" s="363" t="s">
        <v>19676</v>
      </c>
      <c r="F12053"/>
      <c r="G12053"/>
      <c r="H12053"/>
      <c r="I12053" s="615"/>
    </row>
    <row r="12054" spans="1:9" ht="15" x14ac:dyDescent="0.25">
      <c r="A12054" s="609" t="str">
        <f t="shared" si="188"/>
        <v>10937</v>
      </c>
      <c r="B12054">
        <v>10937</v>
      </c>
      <c r="C12054" t="s">
        <v>27084</v>
      </c>
      <c r="D12054" t="s">
        <v>8779</v>
      </c>
      <c r="E12054" s="363" t="s">
        <v>16430</v>
      </c>
      <c r="F12054"/>
      <c r="G12054"/>
      <c r="H12054"/>
      <c r="I12054" s="615"/>
    </row>
    <row r="12055" spans="1:9" ht="15" x14ac:dyDescent="0.25">
      <c r="A12055" s="609" t="str">
        <f t="shared" si="188"/>
        <v>10935</v>
      </c>
      <c r="B12055">
        <v>10935</v>
      </c>
      <c r="C12055" t="s">
        <v>27085</v>
      </c>
      <c r="D12055" t="s">
        <v>8779</v>
      </c>
      <c r="E12055" s="363" t="s">
        <v>27086</v>
      </c>
      <c r="F12055"/>
      <c r="G12055"/>
      <c r="H12055"/>
      <c r="I12055" s="615"/>
    </row>
    <row r="12056" spans="1:9" ht="15" x14ac:dyDescent="0.25">
      <c r="A12056" s="609" t="str">
        <f t="shared" si="188"/>
        <v>10931</v>
      </c>
      <c r="B12056">
        <v>10931</v>
      </c>
      <c r="C12056" t="s">
        <v>27087</v>
      </c>
      <c r="D12056" t="s">
        <v>8779</v>
      </c>
      <c r="E12056" s="363" t="s">
        <v>9362</v>
      </c>
      <c r="F12056"/>
      <c r="G12056"/>
      <c r="H12056"/>
      <c r="I12056" s="615"/>
    </row>
    <row r="12057" spans="1:9" ht="15" x14ac:dyDescent="0.25">
      <c r="A12057" s="609" t="str">
        <f t="shared" si="188"/>
        <v>7164</v>
      </c>
      <c r="B12057">
        <v>7164</v>
      </c>
      <c r="C12057" t="s">
        <v>27088</v>
      </c>
      <c r="D12057" t="s">
        <v>8779</v>
      </c>
      <c r="E12057" s="363" t="s">
        <v>22103</v>
      </c>
      <c r="F12057"/>
      <c r="G12057"/>
      <c r="H12057"/>
      <c r="I12057" s="615"/>
    </row>
    <row r="12058" spans="1:9" ht="15" x14ac:dyDescent="0.25">
      <c r="A12058" s="609" t="str">
        <f t="shared" si="188"/>
        <v>36887</v>
      </c>
      <c r="B12058">
        <v>36887</v>
      </c>
      <c r="C12058" t="s">
        <v>27089</v>
      </c>
      <c r="D12058" t="s">
        <v>8779</v>
      </c>
      <c r="E12058" s="363" t="s">
        <v>9809</v>
      </c>
      <c r="F12058"/>
      <c r="G12058"/>
      <c r="H12058"/>
      <c r="I12058" s="615"/>
    </row>
    <row r="12059" spans="1:9" ht="15" x14ac:dyDescent="0.25">
      <c r="A12059" s="609" t="str">
        <f t="shared" si="188"/>
        <v>34630</v>
      </c>
      <c r="B12059">
        <v>34630</v>
      </c>
      <c r="C12059" t="s">
        <v>27090</v>
      </c>
      <c r="D12059" t="s">
        <v>8781</v>
      </c>
      <c r="E12059" s="363" t="s">
        <v>27091</v>
      </c>
      <c r="F12059"/>
      <c r="G12059"/>
      <c r="H12059"/>
      <c r="I12059" s="615"/>
    </row>
    <row r="12060" spans="1:9" ht="15" x14ac:dyDescent="0.25">
      <c r="A12060" s="609" t="str">
        <f t="shared" si="188"/>
        <v>7161</v>
      </c>
      <c r="B12060">
        <v>7161</v>
      </c>
      <c r="C12060" t="s">
        <v>27092</v>
      </c>
      <c r="D12060" t="s">
        <v>8779</v>
      </c>
      <c r="E12060" s="363" t="s">
        <v>15748</v>
      </c>
      <c r="F12060"/>
      <c r="G12060"/>
      <c r="H12060"/>
      <c r="I12060" s="615"/>
    </row>
    <row r="12061" spans="1:9" ht="15" x14ac:dyDescent="0.25">
      <c r="A12061" s="609" t="str">
        <f t="shared" si="188"/>
        <v>7170</v>
      </c>
      <c r="B12061">
        <v>7170</v>
      </c>
      <c r="C12061" t="s">
        <v>27093</v>
      </c>
      <c r="D12061" t="s">
        <v>8779</v>
      </c>
      <c r="E12061" s="363" t="s">
        <v>10304</v>
      </c>
      <c r="F12061"/>
      <c r="G12061"/>
      <c r="H12061"/>
      <c r="I12061" s="615"/>
    </row>
    <row r="12062" spans="1:9" ht="15" x14ac:dyDescent="0.25">
      <c r="A12062" s="609" t="str">
        <f t="shared" si="188"/>
        <v>37524</v>
      </c>
      <c r="B12062">
        <v>37524</v>
      </c>
      <c r="C12062" t="s">
        <v>27094</v>
      </c>
      <c r="D12062" t="s">
        <v>8796</v>
      </c>
      <c r="E12062" s="363" t="s">
        <v>10220</v>
      </c>
      <c r="F12062"/>
      <c r="G12062"/>
      <c r="H12062"/>
      <c r="I12062" s="615"/>
    </row>
    <row r="12063" spans="1:9" ht="15" x14ac:dyDescent="0.25">
      <c r="A12063" s="609" t="str">
        <f t="shared" si="188"/>
        <v>37525</v>
      </c>
      <c r="B12063">
        <v>37525</v>
      </c>
      <c r="C12063" t="s">
        <v>27095</v>
      </c>
      <c r="D12063" t="s">
        <v>8796</v>
      </c>
      <c r="E12063" s="363" t="s">
        <v>8973</v>
      </c>
      <c r="F12063"/>
      <c r="G12063"/>
      <c r="H12063"/>
      <c r="I12063" s="615"/>
    </row>
    <row r="12064" spans="1:9" ht="15" x14ac:dyDescent="0.25">
      <c r="A12064" s="609" t="str">
        <f t="shared" si="188"/>
        <v>36789</v>
      </c>
      <c r="B12064">
        <v>36789</v>
      </c>
      <c r="C12064" t="s">
        <v>27096</v>
      </c>
      <c r="D12064" t="s">
        <v>8781</v>
      </c>
      <c r="E12064" s="363" t="s">
        <v>9816</v>
      </c>
      <c r="F12064"/>
      <c r="G12064"/>
      <c r="H12064"/>
      <c r="I12064" s="615"/>
    </row>
    <row r="12065" spans="1:9" ht="15" x14ac:dyDescent="0.25">
      <c r="A12065" s="609" t="str">
        <f t="shared" si="188"/>
        <v>7173</v>
      </c>
      <c r="B12065">
        <v>7173</v>
      </c>
      <c r="C12065" t="s">
        <v>27097</v>
      </c>
      <c r="D12065" t="s">
        <v>9032</v>
      </c>
      <c r="E12065" s="363" t="s">
        <v>27098</v>
      </c>
      <c r="F12065"/>
      <c r="G12065"/>
      <c r="H12065"/>
      <c r="I12065" s="615"/>
    </row>
    <row r="12066" spans="1:9" ht="15" x14ac:dyDescent="0.25">
      <c r="A12066" s="609" t="str">
        <f t="shared" si="188"/>
        <v>7175</v>
      </c>
      <c r="B12066">
        <v>7175</v>
      </c>
      <c r="C12066" t="s">
        <v>27099</v>
      </c>
      <c r="D12066" t="s">
        <v>8781</v>
      </c>
      <c r="E12066" s="363" t="s">
        <v>9139</v>
      </c>
      <c r="F12066"/>
      <c r="G12066"/>
      <c r="H12066"/>
      <c r="I12066" s="615"/>
    </row>
    <row r="12067" spans="1:9" ht="15" x14ac:dyDescent="0.25">
      <c r="A12067" s="609" t="str">
        <f t="shared" si="188"/>
        <v>40741</v>
      </c>
      <c r="B12067">
        <v>40741</v>
      </c>
      <c r="C12067" t="s">
        <v>27100</v>
      </c>
      <c r="D12067" t="s">
        <v>8781</v>
      </c>
      <c r="E12067" s="363" t="s">
        <v>8923</v>
      </c>
      <c r="F12067"/>
      <c r="G12067"/>
      <c r="H12067"/>
      <c r="I12067" s="615"/>
    </row>
    <row r="12068" spans="1:9" ht="15" x14ac:dyDescent="0.25">
      <c r="A12068" s="609" t="str">
        <f t="shared" si="188"/>
        <v>7184</v>
      </c>
      <c r="B12068">
        <v>7184</v>
      </c>
      <c r="C12068" t="s">
        <v>27101</v>
      </c>
      <c r="D12068" t="s">
        <v>8779</v>
      </c>
      <c r="E12068" s="363" t="s">
        <v>18040</v>
      </c>
      <c r="F12068"/>
      <c r="G12068"/>
      <c r="H12068"/>
      <c r="I12068" s="615"/>
    </row>
    <row r="12069" spans="1:9" ht="15" x14ac:dyDescent="0.25">
      <c r="A12069" s="609" t="str">
        <f t="shared" si="188"/>
        <v>34458</v>
      </c>
      <c r="B12069">
        <v>34458</v>
      </c>
      <c r="C12069" t="s">
        <v>27102</v>
      </c>
      <c r="D12069" t="s">
        <v>8781</v>
      </c>
      <c r="E12069" s="363" t="s">
        <v>27103</v>
      </c>
      <c r="F12069"/>
      <c r="G12069"/>
      <c r="H12069"/>
      <c r="I12069" s="615"/>
    </row>
    <row r="12070" spans="1:9" ht="15" x14ac:dyDescent="0.25">
      <c r="A12070" s="609" t="str">
        <f t="shared" si="188"/>
        <v>34464</v>
      </c>
      <c r="B12070">
        <v>34464</v>
      </c>
      <c r="C12070" t="s">
        <v>27104</v>
      </c>
      <c r="D12070" t="s">
        <v>8781</v>
      </c>
      <c r="E12070" s="363" t="s">
        <v>27105</v>
      </c>
      <c r="F12070"/>
      <c r="G12070"/>
      <c r="H12070"/>
      <c r="I12070" s="615"/>
    </row>
    <row r="12071" spans="1:9" ht="15" x14ac:dyDescent="0.25">
      <c r="A12071" s="609" t="str">
        <f t="shared" si="188"/>
        <v>34468</v>
      </c>
      <c r="B12071">
        <v>34468</v>
      </c>
      <c r="C12071" t="s">
        <v>27106</v>
      </c>
      <c r="D12071" t="s">
        <v>8781</v>
      </c>
      <c r="E12071" s="363" t="s">
        <v>27107</v>
      </c>
      <c r="F12071"/>
      <c r="G12071"/>
      <c r="H12071"/>
      <c r="I12071" s="615"/>
    </row>
    <row r="12072" spans="1:9" ht="15" x14ac:dyDescent="0.25">
      <c r="A12072" s="609" t="str">
        <f t="shared" si="188"/>
        <v>34473</v>
      </c>
      <c r="B12072">
        <v>34473</v>
      </c>
      <c r="C12072" t="s">
        <v>27108</v>
      </c>
      <c r="D12072" t="s">
        <v>8781</v>
      </c>
      <c r="E12072" s="363" t="s">
        <v>27109</v>
      </c>
      <c r="F12072"/>
      <c r="G12072"/>
      <c r="H12072"/>
      <c r="I12072" s="615"/>
    </row>
    <row r="12073" spans="1:9" ht="15" x14ac:dyDescent="0.25">
      <c r="A12073" s="609" t="str">
        <f t="shared" si="188"/>
        <v>34480</v>
      </c>
      <c r="B12073">
        <v>34480</v>
      </c>
      <c r="C12073" t="s">
        <v>27110</v>
      </c>
      <c r="D12073" t="s">
        <v>8781</v>
      </c>
      <c r="E12073" s="363" t="s">
        <v>27111</v>
      </c>
      <c r="F12073"/>
      <c r="G12073"/>
      <c r="H12073"/>
      <c r="I12073" s="615"/>
    </row>
    <row r="12074" spans="1:9" ht="15" x14ac:dyDescent="0.25">
      <c r="A12074" s="609" t="str">
        <f t="shared" si="188"/>
        <v>34486</v>
      </c>
      <c r="B12074">
        <v>34486</v>
      </c>
      <c r="C12074" t="s">
        <v>27112</v>
      </c>
      <c r="D12074" t="s">
        <v>8781</v>
      </c>
      <c r="E12074" s="363" t="s">
        <v>27113</v>
      </c>
      <c r="F12074"/>
      <c r="G12074"/>
      <c r="H12074"/>
      <c r="I12074" s="615"/>
    </row>
    <row r="12075" spans="1:9" ht="15" x14ac:dyDescent="0.25">
      <c r="A12075" s="609" t="str">
        <f t="shared" si="188"/>
        <v>7202</v>
      </c>
      <c r="B12075">
        <v>7202</v>
      </c>
      <c r="C12075" t="s">
        <v>27114</v>
      </c>
      <c r="D12075" t="s">
        <v>8779</v>
      </c>
      <c r="E12075" s="363" t="s">
        <v>18517</v>
      </c>
      <c r="F12075"/>
      <c r="G12075"/>
      <c r="H12075"/>
      <c r="I12075" s="615"/>
    </row>
    <row r="12076" spans="1:9" ht="15" x14ac:dyDescent="0.25">
      <c r="A12076" s="609" t="str">
        <f t="shared" si="188"/>
        <v>7190</v>
      </c>
      <c r="B12076">
        <v>7190</v>
      </c>
      <c r="C12076" t="s">
        <v>27115</v>
      </c>
      <c r="D12076" t="s">
        <v>8781</v>
      </c>
      <c r="E12076" s="363" t="s">
        <v>9304</v>
      </c>
      <c r="F12076"/>
      <c r="G12076"/>
      <c r="H12076"/>
      <c r="I12076" s="615"/>
    </row>
    <row r="12077" spans="1:9" ht="15" x14ac:dyDescent="0.25">
      <c r="A12077" s="609" t="str">
        <f t="shared" si="188"/>
        <v>34417</v>
      </c>
      <c r="B12077">
        <v>34417</v>
      </c>
      <c r="C12077" t="s">
        <v>27116</v>
      </c>
      <c r="D12077" t="s">
        <v>8781</v>
      </c>
      <c r="E12077" s="363" t="s">
        <v>9889</v>
      </c>
      <c r="F12077"/>
      <c r="G12077"/>
      <c r="H12077"/>
      <c r="I12077" s="615"/>
    </row>
    <row r="12078" spans="1:9" ht="15" x14ac:dyDescent="0.25">
      <c r="A12078" s="609" t="str">
        <f t="shared" si="188"/>
        <v>7213</v>
      </c>
      <c r="B12078">
        <v>7213</v>
      </c>
      <c r="C12078" t="s">
        <v>27117</v>
      </c>
      <c r="D12078" t="s">
        <v>8779</v>
      </c>
      <c r="E12078" s="363" t="s">
        <v>9208</v>
      </c>
      <c r="F12078"/>
      <c r="G12078"/>
      <c r="H12078"/>
      <c r="I12078" s="615"/>
    </row>
    <row r="12079" spans="1:9" ht="15" x14ac:dyDescent="0.25">
      <c r="A12079" s="609" t="str">
        <f t="shared" si="188"/>
        <v>7195</v>
      </c>
      <c r="B12079">
        <v>7195</v>
      </c>
      <c r="C12079" t="s">
        <v>27118</v>
      </c>
      <c r="D12079" t="s">
        <v>8781</v>
      </c>
      <c r="E12079" s="363" t="s">
        <v>27119</v>
      </c>
      <c r="F12079"/>
      <c r="G12079"/>
      <c r="H12079"/>
      <c r="I12079" s="615"/>
    </row>
    <row r="12080" spans="1:9" ht="15" x14ac:dyDescent="0.25">
      <c r="A12080" s="609" t="str">
        <f t="shared" ref="A12080:A12143" si="189">IF(ISERROR(SEARCH("/",B12080)=6),TRIM(CLEAN(B12080)),IF(SEARCH("/",B12080)=6,IF(LEN(TRIM(CLEAN(B12080)))=7,LEFT(TRIM(CLEAN(B12080)),6)&amp;"00"&amp;RIGHT(TRIM(CLEAN(B12080)),1),LEFT(TRIM(CLEAN(B12080)),6)&amp;"0"&amp;RIGHT(TRIM(CLEAN(B12080)),2)),TRIM(CLEAN(B12080))))</f>
        <v>7186</v>
      </c>
      <c r="B12080">
        <v>7186</v>
      </c>
      <c r="C12080" t="s">
        <v>27120</v>
      </c>
      <c r="D12080" t="s">
        <v>8781</v>
      </c>
      <c r="E12080" s="363" t="s">
        <v>10587</v>
      </c>
      <c r="F12080"/>
      <c r="G12080"/>
      <c r="H12080"/>
      <c r="I12080" s="615"/>
    </row>
    <row r="12081" spans="1:9" ht="15" x14ac:dyDescent="0.25">
      <c r="A12081" s="609" t="str">
        <f t="shared" si="189"/>
        <v>7194</v>
      </c>
      <c r="B12081">
        <v>7194</v>
      </c>
      <c r="C12081" t="s">
        <v>27121</v>
      </c>
      <c r="D12081" t="s">
        <v>8779</v>
      </c>
      <c r="E12081" s="363" t="s">
        <v>27122</v>
      </c>
      <c r="F12081"/>
      <c r="G12081"/>
      <c r="H12081"/>
      <c r="I12081" s="615"/>
    </row>
    <row r="12082" spans="1:9" ht="15" x14ac:dyDescent="0.25">
      <c r="A12082" s="609" t="str">
        <f t="shared" si="189"/>
        <v>7197</v>
      </c>
      <c r="B12082">
        <v>7197</v>
      </c>
      <c r="C12082" t="s">
        <v>27123</v>
      </c>
      <c r="D12082" t="s">
        <v>8781</v>
      </c>
      <c r="E12082" s="363" t="s">
        <v>18873</v>
      </c>
      <c r="F12082"/>
      <c r="G12082"/>
      <c r="H12082"/>
      <c r="I12082" s="615"/>
    </row>
    <row r="12083" spans="1:9" ht="15" x14ac:dyDescent="0.25">
      <c r="A12083" s="609" t="str">
        <f t="shared" si="189"/>
        <v>7192</v>
      </c>
      <c r="B12083">
        <v>7192</v>
      </c>
      <c r="C12083" t="s">
        <v>27124</v>
      </c>
      <c r="D12083" t="s">
        <v>8781</v>
      </c>
      <c r="E12083" s="363" t="s">
        <v>27125</v>
      </c>
      <c r="F12083"/>
      <c r="G12083"/>
      <c r="H12083"/>
      <c r="I12083" s="615"/>
    </row>
    <row r="12084" spans="1:9" ht="15" x14ac:dyDescent="0.25">
      <c r="A12084" s="609" t="str">
        <f t="shared" si="189"/>
        <v>7193</v>
      </c>
      <c r="B12084">
        <v>7193</v>
      </c>
      <c r="C12084" t="s">
        <v>27126</v>
      </c>
      <c r="D12084" t="s">
        <v>8781</v>
      </c>
      <c r="E12084" s="363" t="s">
        <v>23857</v>
      </c>
      <c r="F12084"/>
      <c r="G12084"/>
      <c r="H12084"/>
      <c r="I12084" s="615"/>
    </row>
    <row r="12085" spans="1:9" ht="15" x14ac:dyDescent="0.25">
      <c r="A12085" s="609" t="str">
        <f t="shared" si="189"/>
        <v>7189</v>
      </c>
      <c r="B12085">
        <v>7189</v>
      </c>
      <c r="C12085" t="s">
        <v>27127</v>
      </c>
      <c r="D12085" t="s">
        <v>8781</v>
      </c>
      <c r="E12085" s="363" t="s">
        <v>27128</v>
      </c>
      <c r="F12085"/>
      <c r="G12085"/>
      <c r="H12085"/>
      <c r="I12085" s="615"/>
    </row>
    <row r="12086" spans="1:9" ht="15" x14ac:dyDescent="0.25">
      <c r="A12086" s="609" t="str">
        <f t="shared" si="189"/>
        <v>7198</v>
      </c>
      <c r="B12086">
        <v>7198</v>
      </c>
      <c r="C12086" t="s">
        <v>27129</v>
      </c>
      <c r="D12086" t="s">
        <v>8779</v>
      </c>
      <c r="E12086" s="363" t="s">
        <v>27130</v>
      </c>
      <c r="F12086"/>
      <c r="G12086"/>
      <c r="H12086"/>
      <c r="I12086" s="615"/>
    </row>
    <row r="12087" spans="1:9" ht="15" x14ac:dyDescent="0.25">
      <c r="A12087" s="609" t="str">
        <f t="shared" si="189"/>
        <v>34402</v>
      </c>
      <c r="B12087">
        <v>34402</v>
      </c>
      <c r="C12087" t="s">
        <v>27129</v>
      </c>
      <c r="D12087" t="s">
        <v>8781</v>
      </c>
      <c r="E12087" s="363" t="s">
        <v>27131</v>
      </c>
      <c r="F12087"/>
      <c r="G12087"/>
      <c r="H12087"/>
      <c r="I12087" s="615"/>
    </row>
    <row r="12088" spans="1:9" ht="15" x14ac:dyDescent="0.25">
      <c r="A12088" s="609" t="str">
        <f t="shared" si="189"/>
        <v>7245</v>
      </c>
      <c r="B12088">
        <v>7245</v>
      </c>
      <c r="C12088" t="s">
        <v>27132</v>
      </c>
      <c r="D12088" t="s">
        <v>8781</v>
      </c>
      <c r="E12088" s="363" t="s">
        <v>27133</v>
      </c>
      <c r="F12088"/>
      <c r="G12088"/>
      <c r="H12088"/>
      <c r="I12088" s="615"/>
    </row>
    <row r="12089" spans="1:9" ht="15" x14ac:dyDescent="0.25">
      <c r="A12089" s="609" t="str">
        <f t="shared" si="189"/>
        <v>34425</v>
      </c>
      <c r="B12089">
        <v>34425</v>
      </c>
      <c r="C12089" t="s">
        <v>27134</v>
      </c>
      <c r="D12089" t="s">
        <v>8781</v>
      </c>
      <c r="E12089" s="363" t="s">
        <v>18903</v>
      </c>
      <c r="F12089"/>
      <c r="G12089"/>
      <c r="H12089"/>
      <c r="I12089" s="615"/>
    </row>
    <row r="12090" spans="1:9" ht="15" x14ac:dyDescent="0.25">
      <c r="A12090" s="609" t="str">
        <f t="shared" si="189"/>
        <v>7223</v>
      </c>
      <c r="B12090">
        <v>7223</v>
      </c>
      <c r="C12090" t="s">
        <v>27135</v>
      </c>
      <c r="D12090" t="s">
        <v>8781</v>
      </c>
      <c r="E12090" s="363" t="s">
        <v>11681</v>
      </c>
      <c r="F12090"/>
      <c r="G12090"/>
      <c r="H12090"/>
      <c r="I12090" s="615"/>
    </row>
    <row r="12091" spans="1:9" ht="15" x14ac:dyDescent="0.25">
      <c r="A12091" s="609" t="str">
        <f t="shared" si="189"/>
        <v>7234</v>
      </c>
      <c r="B12091">
        <v>7234</v>
      </c>
      <c r="C12091" t="s">
        <v>27136</v>
      </c>
      <c r="D12091" t="s">
        <v>8781</v>
      </c>
      <c r="E12091" s="363" t="s">
        <v>27137</v>
      </c>
      <c r="F12091"/>
      <c r="G12091"/>
      <c r="H12091"/>
      <c r="I12091" s="615"/>
    </row>
    <row r="12092" spans="1:9" ht="15" x14ac:dyDescent="0.25">
      <c r="A12092" s="609" t="str">
        <f t="shared" si="189"/>
        <v>7224</v>
      </c>
      <c r="B12092">
        <v>7224</v>
      </c>
      <c r="C12092" t="s">
        <v>27138</v>
      </c>
      <c r="D12092" t="s">
        <v>8781</v>
      </c>
      <c r="E12092" s="363" t="s">
        <v>27139</v>
      </c>
      <c r="F12092"/>
      <c r="G12092"/>
      <c r="H12092"/>
      <c r="I12092" s="615"/>
    </row>
    <row r="12093" spans="1:9" ht="15" x14ac:dyDescent="0.25">
      <c r="A12093" s="609" t="str">
        <f t="shared" si="189"/>
        <v>7221</v>
      </c>
      <c r="B12093">
        <v>7221</v>
      </c>
      <c r="C12093" t="s">
        <v>27140</v>
      </c>
      <c r="D12093" t="s">
        <v>8779</v>
      </c>
      <c r="E12093" s="363" t="s">
        <v>27141</v>
      </c>
      <c r="F12093"/>
      <c r="G12093"/>
      <c r="H12093"/>
      <c r="I12093" s="615"/>
    </row>
    <row r="12094" spans="1:9" ht="15" x14ac:dyDescent="0.25">
      <c r="A12094" s="609" t="str">
        <f t="shared" si="189"/>
        <v>7225</v>
      </c>
      <c r="B12094">
        <v>7225</v>
      </c>
      <c r="C12094" t="s">
        <v>27142</v>
      </c>
      <c r="D12094" t="s">
        <v>8781</v>
      </c>
      <c r="E12094" s="363" t="s">
        <v>24846</v>
      </c>
      <c r="F12094"/>
      <c r="G12094"/>
      <c r="H12094"/>
      <c r="I12094" s="615"/>
    </row>
    <row r="12095" spans="1:9" ht="15" x14ac:dyDescent="0.25">
      <c r="A12095" s="609" t="str">
        <f t="shared" si="189"/>
        <v>7226</v>
      </c>
      <c r="B12095">
        <v>7226</v>
      </c>
      <c r="C12095" t="s">
        <v>27143</v>
      </c>
      <c r="D12095" t="s">
        <v>8781</v>
      </c>
      <c r="E12095" s="363" t="s">
        <v>27144</v>
      </c>
      <c r="F12095"/>
      <c r="G12095"/>
      <c r="H12095"/>
      <c r="I12095" s="615"/>
    </row>
    <row r="12096" spans="1:9" ht="15" x14ac:dyDescent="0.25">
      <c r="A12096" s="609" t="str">
        <f t="shared" si="189"/>
        <v>7236</v>
      </c>
      <c r="B12096">
        <v>7236</v>
      </c>
      <c r="C12096" t="s">
        <v>27145</v>
      </c>
      <c r="D12096" t="s">
        <v>8781</v>
      </c>
      <c r="E12096" s="363" t="s">
        <v>23486</v>
      </c>
      <c r="F12096"/>
      <c r="G12096"/>
      <c r="H12096"/>
      <c r="I12096" s="615"/>
    </row>
    <row r="12097" spans="1:9" ht="15" x14ac:dyDescent="0.25">
      <c r="A12097" s="609" t="str">
        <f t="shared" si="189"/>
        <v>7227</v>
      </c>
      <c r="B12097">
        <v>7227</v>
      </c>
      <c r="C12097" t="s">
        <v>27146</v>
      </c>
      <c r="D12097" t="s">
        <v>8781</v>
      </c>
      <c r="E12097" s="363" t="s">
        <v>27147</v>
      </c>
      <c r="F12097"/>
      <c r="G12097"/>
      <c r="H12097"/>
      <c r="I12097" s="615"/>
    </row>
    <row r="12098" spans="1:9" ht="15" x14ac:dyDescent="0.25">
      <c r="A12098" s="609" t="str">
        <f t="shared" si="189"/>
        <v>7212</v>
      </c>
      <c r="B12098">
        <v>7212</v>
      </c>
      <c r="C12098" t="s">
        <v>27148</v>
      </c>
      <c r="D12098" t="s">
        <v>8781</v>
      </c>
      <c r="E12098" s="363" t="s">
        <v>27149</v>
      </c>
      <c r="F12098"/>
      <c r="G12098"/>
      <c r="H12098"/>
      <c r="I12098" s="615"/>
    </row>
    <row r="12099" spans="1:9" ht="15" x14ac:dyDescent="0.25">
      <c r="A12099" s="609" t="str">
        <f t="shared" si="189"/>
        <v>7229</v>
      </c>
      <c r="B12099">
        <v>7229</v>
      </c>
      <c r="C12099" t="s">
        <v>27150</v>
      </c>
      <c r="D12099" t="s">
        <v>8781</v>
      </c>
      <c r="E12099" s="363" t="s">
        <v>27151</v>
      </c>
      <c r="F12099"/>
      <c r="G12099"/>
      <c r="H12099"/>
      <c r="I12099" s="615"/>
    </row>
    <row r="12100" spans="1:9" ht="15" x14ac:dyDescent="0.25">
      <c r="A12100" s="609" t="str">
        <f t="shared" si="189"/>
        <v>7230</v>
      </c>
      <c r="B12100">
        <v>7230</v>
      </c>
      <c r="C12100" t="s">
        <v>27152</v>
      </c>
      <c r="D12100" t="s">
        <v>8781</v>
      </c>
      <c r="E12100" s="363" t="s">
        <v>19586</v>
      </c>
      <c r="F12100"/>
      <c r="G12100"/>
      <c r="H12100"/>
      <c r="I12100" s="615"/>
    </row>
    <row r="12101" spans="1:9" ht="15" x14ac:dyDescent="0.25">
      <c r="A12101" s="609" t="str">
        <f t="shared" si="189"/>
        <v>7231</v>
      </c>
      <c r="B12101">
        <v>7231</v>
      </c>
      <c r="C12101" t="s">
        <v>27153</v>
      </c>
      <c r="D12101" t="s">
        <v>8781</v>
      </c>
      <c r="E12101" s="363" t="s">
        <v>27154</v>
      </c>
      <c r="F12101"/>
      <c r="G12101"/>
      <c r="H12101"/>
      <c r="I12101" s="615"/>
    </row>
    <row r="12102" spans="1:9" ht="15" x14ac:dyDescent="0.25">
      <c r="A12102" s="609" t="str">
        <f t="shared" si="189"/>
        <v>7220</v>
      </c>
      <c r="B12102">
        <v>7220</v>
      </c>
      <c r="C12102" t="s">
        <v>27155</v>
      </c>
      <c r="D12102" t="s">
        <v>8781</v>
      </c>
      <c r="E12102" s="363" t="s">
        <v>27156</v>
      </c>
      <c r="F12102"/>
      <c r="G12102"/>
      <c r="H12102"/>
      <c r="I12102" s="615"/>
    </row>
    <row r="12103" spans="1:9" ht="15" x14ac:dyDescent="0.25">
      <c r="A12103" s="609" t="str">
        <f t="shared" si="189"/>
        <v>34447</v>
      </c>
      <c r="B12103">
        <v>34447</v>
      </c>
      <c r="C12103" t="s">
        <v>27157</v>
      </c>
      <c r="D12103" t="s">
        <v>8781</v>
      </c>
      <c r="E12103" s="363" t="s">
        <v>27158</v>
      </c>
      <c r="F12103"/>
      <c r="G12103"/>
      <c r="H12103"/>
      <c r="I12103" s="615"/>
    </row>
    <row r="12104" spans="1:9" ht="15" x14ac:dyDescent="0.25">
      <c r="A12104" s="609" t="str">
        <f t="shared" si="189"/>
        <v>7233</v>
      </c>
      <c r="B12104">
        <v>7233</v>
      </c>
      <c r="C12104" t="s">
        <v>27159</v>
      </c>
      <c r="D12104" t="s">
        <v>8781</v>
      </c>
      <c r="E12104" s="363" t="s">
        <v>27160</v>
      </c>
      <c r="F12104"/>
      <c r="G12104"/>
      <c r="H12104"/>
      <c r="I12104" s="615"/>
    </row>
    <row r="12105" spans="1:9" ht="15" x14ac:dyDescent="0.25">
      <c r="A12105" s="609" t="str">
        <f t="shared" si="189"/>
        <v>40740</v>
      </c>
      <c r="B12105">
        <v>40740</v>
      </c>
      <c r="C12105" t="s">
        <v>27161</v>
      </c>
      <c r="D12105" t="s">
        <v>8779</v>
      </c>
      <c r="E12105" s="363" t="s">
        <v>27162</v>
      </c>
      <c r="F12105"/>
      <c r="G12105"/>
      <c r="H12105"/>
      <c r="I12105" s="615"/>
    </row>
    <row r="12106" spans="1:9" ht="15" x14ac:dyDescent="0.25">
      <c r="A12106" s="609" t="str">
        <f t="shared" si="189"/>
        <v>25007</v>
      </c>
      <c r="B12106">
        <v>25007</v>
      </c>
      <c r="C12106" t="s">
        <v>27163</v>
      </c>
      <c r="D12106" t="s">
        <v>8779</v>
      </c>
      <c r="E12106" s="363" t="s">
        <v>27164</v>
      </c>
      <c r="F12106"/>
      <c r="G12106"/>
      <c r="H12106"/>
      <c r="I12106" s="615"/>
    </row>
    <row r="12107" spans="1:9" ht="15" x14ac:dyDescent="0.25">
      <c r="A12107" s="609" t="str">
        <f t="shared" si="189"/>
        <v>43071</v>
      </c>
      <c r="B12107">
        <v>43071</v>
      </c>
      <c r="C12107" t="s">
        <v>27165</v>
      </c>
      <c r="D12107" t="s">
        <v>8779</v>
      </c>
      <c r="E12107" s="363" t="s">
        <v>27166</v>
      </c>
      <c r="F12107"/>
      <c r="G12107"/>
      <c r="H12107"/>
      <c r="I12107" s="615"/>
    </row>
    <row r="12108" spans="1:9" ht="15" x14ac:dyDescent="0.25">
      <c r="A12108" s="609" t="str">
        <f t="shared" si="189"/>
        <v>39520</v>
      </c>
      <c r="B12108">
        <v>39520</v>
      </c>
      <c r="C12108" t="s">
        <v>27167</v>
      </c>
      <c r="D12108" t="s">
        <v>8779</v>
      </c>
      <c r="E12108" s="363" t="s">
        <v>27168</v>
      </c>
      <c r="F12108"/>
      <c r="G12108"/>
      <c r="H12108"/>
      <c r="I12108" s="615"/>
    </row>
    <row r="12109" spans="1:9" ht="15" x14ac:dyDescent="0.25">
      <c r="A12109" s="609" t="str">
        <f t="shared" si="189"/>
        <v>39521</v>
      </c>
      <c r="B12109">
        <v>39521</v>
      </c>
      <c r="C12109" t="s">
        <v>27169</v>
      </c>
      <c r="D12109" t="s">
        <v>8779</v>
      </c>
      <c r="E12109" s="363" t="s">
        <v>27170</v>
      </c>
      <c r="F12109"/>
      <c r="G12109"/>
      <c r="H12109"/>
      <c r="I12109" s="615"/>
    </row>
    <row r="12110" spans="1:9" ht="15" x14ac:dyDescent="0.25">
      <c r="A12110" s="609" t="str">
        <f t="shared" si="189"/>
        <v>39522</v>
      </c>
      <c r="B12110">
        <v>39522</v>
      </c>
      <c r="C12110" t="s">
        <v>27171</v>
      </c>
      <c r="D12110" t="s">
        <v>8779</v>
      </c>
      <c r="E12110" s="363" t="s">
        <v>27172</v>
      </c>
      <c r="F12110"/>
      <c r="G12110"/>
      <c r="H12110"/>
      <c r="I12110" s="615"/>
    </row>
    <row r="12111" spans="1:9" ht="15" x14ac:dyDescent="0.25">
      <c r="A12111" s="609" t="str">
        <f t="shared" si="189"/>
        <v>7243</v>
      </c>
      <c r="B12111">
        <v>7243</v>
      </c>
      <c r="C12111" t="s">
        <v>27173</v>
      </c>
      <c r="D12111" t="s">
        <v>8779</v>
      </c>
      <c r="E12111" s="363" t="s">
        <v>27174</v>
      </c>
      <c r="F12111"/>
      <c r="G12111"/>
      <c r="H12111"/>
      <c r="I12111" s="615"/>
    </row>
    <row r="12112" spans="1:9" ht="15" x14ac:dyDescent="0.25">
      <c r="A12112" s="609" t="str">
        <f t="shared" si="189"/>
        <v>11067</v>
      </c>
      <c r="B12112">
        <v>11067</v>
      </c>
      <c r="C12112" t="s">
        <v>27175</v>
      </c>
      <c r="D12112" t="s">
        <v>8781</v>
      </c>
      <c r="E12112" s="363" t="s">
        <v>27176</v>
      </c>
      <c r="F12112"/>
      <c r="G12112"/>
      <c r="H12112"/>
      <c r="I12112" s="615"/>
    </row>
    <row r="12113" spans="1:9" ht="15" x14ac:dyDescent="0.25">
      <c r="A12113" s="609" t="str">
        <f t="shared" si="189"/>
        <v>11068</v>
      </c>
      <c r="B12113">
        <v>11068</v>
      </c>
      <c r="C12113" t="s">
        <v>27177</v>
      </c>
      <c r="D12113" t="s">
        <v>8781</v>
      </c>
      <c r="E12113" s="363" t="s">
        <v>27178</v>
      </c>
      <c r="F12113"/>
      <c r="G12113"/>
      <c r="H12113"/>
      <c r="I12113" s="615"/>
    </row>
    <row r="12114" spans="1:9" ht="15" x14ac:dyDescent="0.25">
      <c r="A12114" s="609" t="str">
        <f t="shared" si="189"/>
        <v>7246</v>
      </c>
      <c r="B12114">
        <v>7246</v>
      </c>
      <c r="C12114" t="s">
        <v>27179</v>
      </c>
      <c r="D12114" t="s">
        <v>8781</v>
      </c>
      <c r="E12114" s="363" t="s">
        <v>27180</v>
      </c>
      <c r="F12114"/>
      <c r="G12114"/>
      <c r="H12114"/>
      <c r="I12114" s="615"/>
    </row>
    <row r="12115" spans="1:9" ht="15" x14ac:dyDescent="0.25">
      <c r="A12115" s="609" t="str">
        <f t="shared" si="189"/>
        <v>12869</v>
      </c>
      <c r="B12115">
        <v>12869</v>
      </c>
      <c r="C12115" t="s">
        <v>27181</v>
      </c>
      <c r="D12115" t="s">
        <v>8786</v>
      </c>
      <c r="E12115" s="363" t="s">
        <v>13901</v>
      </c>
      <c r="F12115"/>
      <c r="G12115"/>
      <c r="H12115"/>
      <c r="I12115" s="615"/>
    </row>
    <row r="12116" spans="1:9" ht="15" x14ac:dyDescent="0.25">
      <c r="A12116" s="609" t="str">
        <f t="shared" si="189"/>
        <v>41097</v>
      </c>
      <c r="B12116">
        <v>41097</v>
      </c>
      <c r="C12116" t="s">
        <v>27182</v>
      </c>
      <c r="D12116" t="s">
        <v>8914</v>
      </c>
      <c r="E12116" s="363" t="s">
        <v>32022</v>
      </c>
      <c r="F12116"/>
      <c r="G12116"/>
      <c r="H12116"/>
      <c r="I12116" s="615"/>
    </row>
    <row r="12117" spans="1:9" ht="15" x14ac:dyDescent="0.25">
      <c r="A12117" s="609" t="str">
        <f t="shared" si="189"/>
        <v>1574</v>
      </c>
      <c r="B12117">
        <v>1574</v>
      </c>
      <c r="C12117" t="s">
        <v>27183</v>
      </c>
      <c r="D12117" t="s">
        <v>8781</v>
      </c>
      <c r="E12117" s="363" t="s">
        <v>9230</v>
      </c>
      <c r="F12117"/>
      <c r="G12117"/>
      <c r="H12117"/>
      <c r="I12117" s="615"/>
    </row>
    <row r="12118" spans="1:9" ht="15" x14ac:dyDescent="0.25">
      <c r="A12118" s="609" t="str">
        <f t="shared" si="189"/>
        <v>1581</v>
      </c>
      <c r="B12118">
        <v>1581</v>
      </c>
      <c r="C12118" t="s">
        <v>27184</v>
      </c>
      <c r="D12118" t="s">
        <v>8781</v>
      </c>
      <c r="E12118" s="363" t="s">
        <v>21989</v>
      </c>
      <c r="F12118"/>
      <c r="G12118"/>
      <c r="H12118"/>
      <c r="I12118" s="615"/>
    </row>
    <row r="12119" spans="1:9" ht="15" x14ac:dyDescent="0.25">
      <c r="A12119" s="609" t="str">
        <f t="shared" si="189"/>
        <v>1575</v>
      </c>
      <c r="B12119">
        <v>1575</v>
      </c>
      <c r="C12119" t="s">
        <v>27185</v>
      </c>
      <c r="D12119" t="s">
        <v>8781</v>
      </c>
      <c r="E12119" s="363" t="s">
        <v>10097</v>
      </c>
      <c r="F12119"/>
      <c r="G12119"/>
      <c r="H12119"/>
      <c r="I12119" s="615"/>
    </row>
    <row r="12120" spans="1:9" ht="15" x14ac:dyDescent="0.25">
      <c r="A12120" s="609" t="str">
        <f t="shared" si="189"/>
        <v>1570</v>
      </c>
      <c r="B12120">
        <v>1570</v>
      </c>
      <c r="C12120" t="s">
        <v>27186</v>
      </c>
      <c r="D12120" t="s">
        <v>8781</v>
      </c>
      <c r="E12120" s="363" t="s">
        <v>9132</v>
      </c>
      <c r="F12120"/>
      <c r="G12120"/>
      <c r="H12120"/>
      <c r="I12120" s="615"/>
    </row>
    <row r="12121" spans="1:9" ht="15" x14ac:dyDescent="0.25">
      <c r="A12121" s="609" t="str">
        <f t="shared" si="189"/>
        <v>1576</v>
      </c>
      <c r="B12121">
        <v>1576</v>
      </c>
      <c r="C12121" t="s">
        <v>27187</v>
      </c>
      <c r="D12121" t="s">
        <v>8781</v>
      </c>
      <c r="E12121" s="363" t="s">
        <v>9060</v>
      </c>
      <c r="F12121"/>
      <c r="G12121"/>
      <c r="H12121"/>
      <c r="I12121" s="615"/>
    </row>
    <row r="12122" spans="1:9" ht="15" x14ac:dyDescent="0.25">
      <c r="A12122" s="609" t="str">
        <f t="shared" si="189"/>
        <v>1577</v>
      </c>
      <c r="B12122">
        <v>1577</v>
      </c>
      <c r="C12122" t="s">
        <v>27188</v>
      </c>
      <c r="D12122" t="s">
        <v>8781</v>
      </c>
      <c r="E12122" s="363" t="s">
        <v>9256</v>
      </c>
      <c r="F12122"/>
      <c r="G12122"/>
      <c r="H12122"/>
      <c r="I12122" s="615"/>
    </row>
    <row r="12123" spans="1:9" ht="15" x14ac:dyDescent="0.25">
      <c r="A12123" s="609" t="str">
        <f t="shared" si="189"/>
        <v>1571</v>
      </c>
      <c r="B12123">
        <v>1571</v>
      </c>
      <c r="C12123" t="s">
        <v>27189</v>
      </c>
      <c r="D12123" t="s">
        <v>8781</v>
      </c>
      <c r="E12123" s="363" t="s">
        <v>8833</v>
      </c>
      <c r="F12123"/>
      <c r="G12123"/>
      <c r="H12123"/>
      <c r="I12123" s="615"/>
    </row>
    <row r="12124" spans="1:9" ht="15" x14ac:dyDescent="0.25">
      <c r="A12124" s="609" t="str">
        <f t="shared" si="189"/>
        <v>1578</v>
      </c>
      <c r="B12124">
        <v>1578</v>
      </c>
      <c r="C12124" t="s">
        <v>27190</v>
      </c>
      <c r="D12124" t="s">
        <v>8781</v>
      </c>
      <c r="E12124" s="363" t="s">
        <v>11445</v>
      </c>
      <c r="F12124"/>
      <c r="G12124"/>
      <c r="H12124"/>
      <c r="I12124" s="615"/>
    </row>
    <row r="12125" spans="1:9" ht="15" x14ac:dyDescent="0.25">
      <c r="A12125" s="609" t="str">
        <f t="shared" si="189"/>
        <v>1573</v>
      </c>
      <c r="B12125">
        <v>1573</v>
      </c>
      <c r="C12125" t="s">
        <v>27191</v>
      </c>
      <c r="D12125" t="s">
        <v>8781</v>
      </c>
      <c r="E12125" s="363" t="s">
        <v>9715</v>
      </c>
      <c r="F12125"/>
      <c r="G12125"/>
      <c r="H12125"/>
      <c r="I12125" s="615"/>
    </row>
    <row r="12126" spans="1:9" ht="15" x14ac:dyDescent="0.25">
      <c r="A12126" s="609" t="str">
        <f t="shared" si="189"/>
        <v>1579</v>
      </c>
      <c r="B12126">
        <v>1579</v>
      </c>
      <c r="C12126" t="s">
        <v>27192</v>
      </c>
      <c r="D12126" t="s">
        <v>8781</v>
      </c>
      <c r="E12126" s="363" t="s">
        <v>9410</v>
      </c>
      <c r="F12126"/>
      <c r="G12126"/>
      <c r="H12126"/>
      <c r="I12126" s="615"/>
    </row>
    <row r="12127" spans="1:9" ht="15" x14ac:dyDescent="0.25">
      <c r="A12127" s="609" t="str">
        <f t="shared" si="189"/>
        <v>1580</v>
      </c>
      <c r="B12127">
        <v>1580</v>
      </c>
      <c r="C12127" t="s">
        <v>27193</v>
      </c>
      <c r="D12127" t="s">
        <v>8781</v>
      </c>
      <c r="E12127" s="363" t="s">
        <v>13820</v>
      </c>
      <c r="F12127"/>
      <c r="G12127"/>
      <c r="H12127"/>
      <c r="I12127" s="615"/>
    </row>
    <row r="12128" spans="1:9" ht="15" x14ac:dyDescent="0.25">
      <c r="A12128" s="609" t="str">
        <f t="shared" si="189"/>
        <v>39321</v>
      </c>
      <c r="B12128">
        <v>39321</v>
      </c>
      <c r="C12128" t="s">
        <v>27194</v>
      </c>
      <c r="D12128" t="s">
        <v>8781</v>
      </c>
      <c r="E12128" s="363" t="s">
        <v>10217</v>
      </c>
      <c r="F12128"/>
      <c r="G12128"/>
      <c r="H12128"/>
      <c r="I12128" s="615"/>
    </row>
    <row r="12129" spans="1:9" ht="15" x14ac:dyDescent="0.25">
      <c r="A12129" s="609" t="str">
        <f t="shared" si="189"/>
        <v>39319</v>
      </c>
      <c r="B12129">
        <v>39319</v>
      </c>
      <c r="C12129" t="s">
        <v>27195</v>
      </c>
      <c r="D12129" t="s">
        <v>8781</v>
      </c>
      <c r="E12129" s="363" t="s">
        <v>10407</v>
      </c>
      <c r="F12129"/>
      <c r="G12129"/>
      <c r="H12129"/>
      <c r="I12129" s="615"/>
    </row>
    <row r="12130" spans="1:9" ht="15" x14ac:dyDescent="0.25">
      <c r="A12130" s="609" t="str">
        <f t="shared" si="189"/>
        <v>39320</v>
      </c>
      <c r="B12130">
        <v>39320</v>
      </c>
      <c r="C12130" t="s">
        <v>27196</v>
      </c>
      <c r="D12130" t="s">
        <v>8781</v>
      </c>
      <c r="E12130" s="363" t="s">
        <v>9098</v>
      </c>
      <c r="F12130"/>
      <c r="G12130"/>
      <c r="H12130"/>
      <c r="I12130" s="615"/>
    </row>
    <row r="12131" spans="1:9" ht="15" x14ac:dyDescent="0.25">
      <c r="A12131" s="609" t="str">
        <f t="shared" si="189"/>
        <v>1591</v>
      </c>
      <c r="B12131">
        <v>1591</v>
      </c>
      <c r="C12131" t="s">
        <v>27197</v>
      </c>
      <c r="D12131" t="s">
        <v>8781</v>
      </c>
      <c r="E12131" s="363" t="s">
        <v>10241</v>
      </c>
      <c r="F12131"/>
      <c r="G12131"/>
      <c r="H12131"/>
      <c r="I12131" s="615"/>
    </row>
    <row r="12132" spans="1:9" ht="15" x14ac:dyDescent="0.25">
      <c r="A12132" s="609" t="str">
        <f t="shared" si="189"/>
        <v>1547</v>
      </c>
      <c r="B12132">
        <v>1547</v>
      </c>
      <c r="C12132" t="s">
        <v>27198</v>
      </c>
      <c r="D12132" t="s">
        <v>8781</v>
      </c>
      <c r="E12132" s="363" t="s">
        <v>27199</v>
      </c>
      <c r="F12132"/>
      <c r="G12132"/>
      <c r="H12132"/>
      <c r="I12132" s="615"/>
    </row>
    <row r="12133" spans="1:9" ht="15" x14ac:dyDescent="0.25">
      <c r="A12133" s="609" t="str">
        <f t="shared" si="189"/>
        <v>38196</v>
      </c>
      <c r="B12133">
        <v>38196</v>
      </c>
      <c r="C12133" t="s">
        <v>27200</v>
      </c>
      <c r="D12133" t="s">
        <v>8781</v>
      </c>
      <c r="E12133" s="363" t="s">
        <v>15639</v>
      </c>
      <c r="F12133"/>
      <c r="G12133"/>
      <c r="H12133"/>
      <c r="I12133" s="615"/>
    </row>
    <row r="12134" spans="1:9" ht="15" x14ac:dyDescent="0.25">
      <c r="A12134" s="609" t="str">
        <f t="shared" si="189"/>
        <v>1543</v>
      </c>
      <c r="B12134">
        <v>1543</v>
      </c>
      <c r="C12134" t="s">
        <v>27201</v>
      </c>
      <c r="D12134" t="s">
        <v>8781</v>
      </c>
      <c r="E12134" s="363" t="s">
        <v>18047</v>
      </c>
      <c r="F12134"/>
      <c r="G12134"/>
      <c r="H12134"/>
      <c r="I12134" s="615"/>
    </row>
    <row r="12135" spans="1:9" ht="15" x14ac:dyDescent="0.25">
      <c r="A12135" s="609" t="str">
        <f t="shared" si="189"/>
        <v>1585</v>
      </c>
      <c r="B12135">
        <v>1585</v>
      </c>
      <c r="C12135" t="s">
        <v>27202</v>
      </c>
      <c r="D12135" t="s">
        <v>8781</v>
      </c>
      <c r="E12135" s="363" t="s">
        <v>11445</v>
      </c>
      <c r="F12135"/>
      <c r="G12135"/>
      <c r="H12135"/>
      <c r="I12135" s="615"/>
    </row>
    <row r="12136" spans="1:9" ht="15" x14ac:dyDescent="0.25">
      <c r="A12136" s="609" t="str">
        <f t="shared" si="189"/>
        <v>1593</v>
      </c>
      <c r="B12136">
        <v>1593</v>
      </c>
      <c r="C12136" t="s">
        <v>27203</v>
      </c>
      <c r="D12136" t="s">
        <v>8781</v>
      </c>
      <c r="E12136" s="363" t="s">
        <v>27204</v>
      </c>
      <c r="F12136"/>
      <c r="G12136"/>
      <c r="H12136"/>
      <c r="I12136" s="615"/>
    </row>
    <row r="12137" spans="1:9" ht="15" x14ac:dyDescent="0.25">
      <c r="A12137" s="609" t="str">
        <f t="shared" si="189"/>
        <v>11838</v>
      </c>
      <c r="B12137">
        <v>11838</v>
      </c>
      <c r="C12137" t="s">
        <v>27205</v>
      </c>
      <c r="D12137" t="s">
        <v>8781</v>
      </c>
      <c r="E12137" s="363" t="s">
        <v>11325</v>
      </c>
      <c r="F12137"/>
      <c r="G12137"/>
      <c r="H12137"/>
      <c r="I12137" s="615"/>
    </row>
    <row r="12138" spans="1:9" ht="15" x14ac:dyDescent="0.25">
      <c r="A12138" s="609" t="str">
        <f t="shared" si="189"/>
        <v>1594</v>
      </c>
      <c r="B12138">
        <v>1594</v>
      </c>
      <c r="C12138" t="s">
        <v>27206</v>
      </c>
      <c r="D12138" t="s">
        <v>8781</v>
      </c>
      <c r="E12138" s="363" t="s">
        <v>27207</v>
      </c>
      <c r="F12138"/>
      <c r="G12138"/>
      <c r="H12138"/>
      <c r="I12138" s="615"/>
    </row>
    <row r="12139" spans="1:9" ht="15" x14ac:dyDescent="0.25">
      <c r="A12139" s="609" t="str">
        <f t="shared" si="189"/>
        <v>1586</v>
      </c>
      <c r="B12139">
        <v>1586</v>
      </c>
      <c r="C12139" t="s">
        <v>27208</v>
      </c>
      <c r="D12139" t="s">
        <v>8781</v>
      </c>
      <c r="E12139" s="363" t="s">
        <v>9489</v>
      </c>
      <c r="F12139"/>
      <c r="G12139"/>
      <c r="H12139"/>
      <c r="I12139" s="615"/>
    </row>
    <row r="12140" spans="1:9" ht="15" x14ac:dyDescent="0.25">
      <c r="A12140" s="609" t="str">
        <f t="shared" si="189"/>
        <v>11839</v>
      </c>
      <c r="B12140">
        <v>11839</v>
      </c>
      <c r="C12140" t="s">
        <v>27209</v>
      </c>
      <c r="D12140" t="s">
        <v>8781</v>
      </c>
      <c r="E12140" s="363" t="s">
        <v>19059</v>
      </c>
      <c r="F12140"/>
      <c r="G12140"/>
      <c r="H12140"/>
      <c r="I12140" s="615"/>
    </row>
    <row r="12141" spans="1:9" ht="15" x14ac:dyDescent="0.25">
      <c r="A12141" s="609" t="str">
        <f t="shared" si="189"/>
        <v>1587</v>
      </c>
      <c r="B12141">
        <v>1587</v>
      </c>
      <c r="C12141" t="s">
        <v>27210</v>
      </c>
      <c r="D12141" t="s">
        <v>8781</v>
      </c>
      <c r="E12141" s="363" t="s">
        <v>9982</v>
      </c>
      <c r="F12141"/>
      <c r="G12141"/>
      <c r="H12141"/>
      <c r="I12141" s="615"/>
    </row>
    <row r="12142" spans="1:9" ht="15" x14ac:dyDescent="0.25">
      <c r="A12142" s="609" t="str">
        <f t="shared" si="189"/>
        <v>1545</v>
      </c>
      <c r="B12142">
        <v>1545</v>
      </c>
      <c r="C12142" t="s">
        <v>27211</v>
      </c>
      <c r="D12142" t="s">
        <v>8781</v>
      </c>
      <c r="E12142" s="363" t="s">
        <v>27212</v>
      </c>
      <c r="F12142"/>
      <c r="G12142"/>
      <c r="H12142"/>
      <c r="I12142" s="615"/>
    </row>
    <row r="12143" spans="1:9" ht="15" x14ac:dyDescent="0.25">
      <c r="A12143" s="609" t="str">
        <f t="shared" si="189"/>
        <v>1588</v>
      </c>
      <c r="B12143">
        <v>1588</v>
      </c>
      <c r="C12143" t="s">
        <v>27213</v>
      </c>
      <c r="D12143" t="s">
        <v>8781</v>
      </c>
      <c r="E12143" s="363" t="s">
        <v>13095</v>
      </c>
      <c r="F12143"/>
      <c r="G12143"/>
      <c r="H12143"/>
      <c r="I12143" s="615"/>
    </row>
    <row r="12144" spans="1:9" ht="15" x14ac:dyDescent="0.25">
      <c r="A12144" s="609" t="str">
        <f t="shared" ref="A12144:A12207" si="190">IF(ISERROR(SEARCH("/",B12144)=6),TRIM(CLEAN(B12144)),IF(SEARCH("/",B12144)=6,IF(LEN(TRIM(CLEAN(B12144)))=7,LEFT(TRIM(CLEAN(B12144)),6)&amp;"00"&amp;RIGHT(TRIM(CLEAN(B12144)),1),LEFT(TRIM(CLEAN(B12144)),6)&amp;"0"&amp;RIGHT(TRIM(CLEAN(B12144)),2)),TRIM(CLEAN(B12144))))</f>
        <v>1535</v>
      </c>
      <c r="B12144">
        <v>1535</v>
      </c>
      <c r="C12144" t="s">
        <v>27214</v>
      </c>
      <c r="D12144" t="s">
        <v>8781</v>
      </c>
      <c r="E12144" s="363" t="s">
        <v>9102</v>
      </c>
      <c r="F12144"/>
      <c r="G12144"/>
      <c r="H12144"/>
      <c r="I12144" s="615"/>
    </row>
    <row r="12145" spans="1:9" ht="15" x14ac:dyDescent="0.25">
      <c r="A12145" s="609" t="str">
        <f t="shared" si="190"/>
        <v>1589</v>
      </c>
      <c r="B12145">
        <v>1589</v>
      </c>
      <c r="C12145" t="s">
        <v>27215</v>
      </c>
      <c r="D12145" t="s">
        <v>8781</v>
      </c>
      <c r="E12145" s="363" t="s">
        <v>15849</v>
      </c>
      <c r="F12145"/>
      <c r="G12145"/>
      <c r="H12145"/>
      <c r="I12145" s="615"/>
    </row>
    <row r="12146" spans="1:9" ht="15" x14ac:dyDescent="0.25">
      <c r="A12146" s="609" t="str">
        <f t="shared" si="190"/>
        <v>1546</v>
      </c>
      <c r="B12146">
        <v>1546</v>
      </c>
      <c r="C12146" t="s">
        <v>27216</v>
      </c>
      <c r="D12146" t="s">
        <v>8781</v>
      </c>
      <c r="E12146" s="363" t="s">
        <v>27217</v>
      </c>
      <c r="F12146"/>
      <c r="G12146"/>
      <c r="H12146"/>
      <c r="I12146" s="615"/>
    </row>
    <row r="12147" spans="1:9" ht="15" x14ac:dyDescent="0.25">
      <c r="A12147" s="609" t="str">
        <f t="shared" si="190"/>
        <v>1590</v>
      </c>
      <c r="B12147">
        <v>1590</v>
      </c>
      <c r="C12147" t="s">
        <v>27218</v>
      </c>
      <c r="D12147" t="s">
        <v>8781</v>
      </c>
      <c r="E12147" s="363" t="s">
        <v>10657</v>
      </c>
      <c r="F12147"/>
      <c r="G12147"/>
      <c r="H12147"/>
      <c r="I12147" s="615"/>
    </row>
    <row r="12148" spans="1:9" ht="15" x14ac:dyDescent="0.25">
      <c r="A12148" s="609" t="str">
        <f t="shared" si="190"/>
        <v>1542</v>
      </c>
      <c r="B12148">
        <v>1542</v>
      </c>
      <c r="C12148" t="s">
        <v>27219</v>
      </c>
      <c r="D12148" t="s">
        <v>8781</v>
      </c>
      <c r="E12148" s="363" t="s">
        <v>10552</v>
      </c>
      <c r="F12148"/>
      <c r="G12148"/>
      <c r="H12148"/>
      <c r="I12148" s="615"/>
    </row>
    <row r="12149" spans="1:9" ht="15" x14ac:dyDescent="0.25">
      <c r="A12149" s="609" t="str">
        <f t="shared" si="190"/>
        <v>38415</v>
      </c>
      <c r="B12149">
        <v>38415</v>
      </c>
      <c r="C12149" t="s">
        <v>27220</v>
      </c>
      <c r="D12149" t="s">
        <v>8781</v>
      </c>
      <c r="E12149" s="363" t="s">
        <v>27221</v>
      </c>
      <c r="F12149"/>
      <c r="G12149"/>
      <c r="H12149"/>
      <c r="I12149" s="615"/>
    </row>
    <row r="12150" spans="1:9" ht="15" x14ac:dyDescent="0.25">
      <c r="A12150" s="609" t="str">
        <f t="shared" si="190"/>
        <v>38414</v>
      </c>
      <c r="B12150">
        <v>38414</v>
      </c>
      <c r="C12150" t="s">
        <v>27222</v>
      </c>
      <c r="D12150" t="s">
        <v>8781</v>
      </c>
      <c r="E12150" s="363" t="s">
        <v>27223</v>
      </c>
      <c r="F12150"/>
      <c r="G12150"/>
      <c r="H12150"/>
      <c r="I12150" s="615"/>
    </row>
    <row r="12151" spans="1:9" ht="15" x14ac:dyDescent="0.25">
      <c r="A12151" s="609" t="str">
        <f t="shared" si="190"/>
        <v>38128</v>
      </c>
      <c r="B12151">
        <v>38128</v>
      </c>
      <c r="C12151" t="s">
        <v>27224</v>
      </c>
      <c r="D12151" t="s">
        <v>8790</v>
      </c>
      <c r="E12151" s="363" t="s">
        <v>8870</v>
      </c>
      <c r="F12151"/>
      <c r="G12151"/>
      <c r="H12151"/>
      <c r="I12151" s="615"/>
    </row>
    <row r="12152" spans="1:9" ht="15" x14ac:dyDescent="0.25">
      <c r="A12152" s="609" t="str">
        <f t="shared" si="190"/>
        <v>7253</v>
      </c>
      <c r="B12152">
        <v>7253</v>
      </c>
      <c r="C12152" t="s">
        <v>27225</v>
      </c>
      <c r="D12152" t="s">
        <v>8911</v>
      </c>
      <c r="E12152" s="363" t="s">
        <v>27226</v>
      </c>
      <c r="F12152"/>
      <c r="G12152"/>
      <c r="H12152"/>
      <c r="I12152" s="615"/>
    </row>
    <row r="12153" spans="1:9" ht="15" x14ac:dyDescent="0.25">
      <c r="A12153" s="609" t="str">
        <f t="shared" si="190"/>
        <v>4806</v>
      </c>
      <c r="B12153">
        <v>4806</v>
      </c>
      <c r="C12153" t="s">
        <v>27227</v>
      </c>
      <c r="D12153" t="s">
        <v>8796</v>
      </c>
      <c r="E12153" s="363" t="s">
        <v>11485</v>
      </c>
      <c r="F12153"/>
      <c r="G12153"/>
      <c r="H12153"/>
      <c r="I12153" s="615"/>
    </row>
    <row r="12154" spans="1:9" ht="15" x14ac:dyDescent="0.25">
      <c r="A12154" s="609" t="str">
        <f t="shared" si="190"/>
        <v>34401</v>
      </c>
      <c r="B12154">
        <v>34401</v>
      </c>
      <c r="C12154" t="s">
        <v>27228</v>
      </c>
      <c r="D12154" t="s">
        <v>8781</v>
      </c>
      <c r="E12154" s="363" t="s">
        <v>8923</v>
      </c>
      <c r="F12154"/>
      <c r="G12154"/>
      <c r="H12154"/>
      <c r="I12154" s="615"/>
    </row>
    <row r="12155" spans="1:9" ht="15" x14ac:dyDescent="0.25">
      <c r="A12155" s="609" t="str">
        <f t="shared" si="190"/>
        <v>7260</v>
      </c>
      <c r="B12155">
        <v>7260</v>
      </c>
      <c r="C12155" t="s">
        <v>27229</v>
      </c>
      <c r="D12155" t="s">
        <v>8781</v>
      </c>
      <c r="E12155" s="363" t="s">
        <v>10001</v>
      </c>
      <c r="F12155"/>
      <c r="G12155"/>
      <c r="H12155"/>
      <c r="I12155" s="615"/>
    </row>
    <row r="12156" spans="1:9" ht="15" x14ac:dyDescent="0.25">
      <c r="A12156" s="609" t="str">
        <f t="shared" si="190"/>
        <v>7256</v>
      </c>
      <c r="B12156">
        <v>7256</v>
      </c>
      <c r="C12156" t="s">
        <v>27230</v>
      </c>
      <c r="D12156" t="s">
        <v>8781</v>
      </c>
      <c r="E12156" s="363" t="s">
        <v>9816</v>
      </c>
      <c r="F12156"/>
      <c r="G12156"/>
      <c r="H12156"/>
      <c r="I12156" s="615"/>
    </row>
    <row r="12157" spans="1:9" ht="15" x14ac:dyDescent="0.25">
      <c r="A12157" s="609" t="str">
        <f t="shared" si="190"/>
        <v>7258</v>
      </c>
      <c r="B12157">
        <v>7258</v>
      </c>
      <c r="C12157" t="s">
        <v>27231</v>
      </c>
      <c r="D12157" t="s">
        <v>8781</v>
      </c>
      <c r="E12157" s="363" t="s">
        <v>9231</v>
      </c>
      <c r="F12157"/>
      <c r="G12157"/>
      <c r="H12157"/>
      <c r="I12157" s="615"/>
    </row>
    <row r="12158" spans="1:9" ht="15" x14ac:dyDescent="0.25">
      <c r="A12158" s="609" t="str">
        <f t="shared" si="190"/>
        <v>34400</v>
      </c>
      <c r="B12158">
        <v>34400</v>
      </c>
      <c r="C12158" t="s">
        <v>27232</v>
      </c>
      <c r="D12158" t="s">
        <v>8781</v>
      </c>
      <c r="E12158" s="363" t="s">
        <v>11584</v>
      </c>
      <c r="F12158"/>
      <c r="G12158"/>
      <c r="H12158"/>
      <c r="I12158" s="615"/>
    </row>
    <row r="12159" spans="1:9" ht="15" x14ac:dyDescent="0.25">
      <c r="A12159" s="609" t="str">
        <f t="shared" si="190"/>
        <v>10617</v>
      </c>
      <c r="B12159">
        <v>10617</v>
      </c>
      <c r="C12159" t="s">
        <v>27233</v>
      </c>
      <c r="D12159" t="s">
        <v>8781</v>
      </c>
      <c r="E12159" s="363" t="s">
        <v>10378</v>
      </c>
      <c r="F12159"/>
      <c r="G12159"/>
      <c r="H12159"/>
      <c r="I12159" s="615"/>
    </row>
    <row r="12160" spans="1:9" ht="15" x14ac:dyDescent="0.25">
      <c r="A12160" s="609" t="str">
        <f t="shared" si="190"/>
        <v>7274</v>
      </c>
      <c r="B12160">
        <v>7274</v>
      </c>
      <c r="C12160" t="s">
        <v>27234</v>
      </c>
      <c r="D12160" t="s">
        <v>8781</v>
      </c>
      <c r="E12160" s="363" t="s">
        <v>27235</v>
      </c>
      <c r="F12160"/>
      <c r="G12160"/>
      <c r="H12160"/>
      <c r="I12160" s="615"/>
    </row>
    <row r="12161" spans="1:9" ht="15" x14ac:dyDescent="0.25">
      <c r="A12161" s="609" t="str">
        <f t="shared" si="190"/>
        <v>11663</v>
      </c>
      <c r="B12161">
        <v>11663</v>
      </c>
      <c r="C12161" t="s">
        <v>27236</v>
      </c>
      <c r="D12161" t="s">
        <v>8781</v>
      </c>
      <c r="E12161" s="363" t="s">
        <v>27237</v>
      </c>
      <c r="F12161"/>
      <c r="G12161"/>
      <c r="H12161"/>
      <c r="I12161" s="615"/>
    </row>
    <row r="12162" spans="1:9" ht="15" x14ac:dyDescent="0.25">
      <c r="A12162" s="609" t="str">
        <f t="shared" si="190"/>
        <v>154</v>
      </c>
      <c r="B12162">
        <v>154</v>
      </c>
      <c r="C12162" t="s">
        <v>27238</v>
      </c>
      <c r="D12162" t="s">
        <v>8777</v>
      </c>
      <c r="E12162" s="363" t="s">
        <v>27239</v>
      </c>
      <c r="F12162"/>
      <c r="G12162"/>
      <c r="H12162"/>
      <c r="I12162" s="615"/>
    </row>
    <row r="12163" spans="1:9" ht="15" x14ac:dyDescent="0.25">
      <c r="A12163" s="609" t="str">
        <f t="shared" si="190"/>
        <v>38121</v>
      </c>
      <c r="B12163">
        <v>38121</v>
      </c>
      <c r="C12163" t="s">
        <v>27240</v>
      </c>
      <c r="D12163" t="s">
        <v>8777</v>
      </c>
      <c r="E12163" s="363" t="s">
        <v>10194</v>
      </c>
      <c r="F12163"/>
      <c r="G12163"/>
      <c r="H12163"/>
      <c r="I12163" s="615"/>
    </row>
    <row r="12164" spans="1:9" ht="15" x14ac:dyDescent="0.25">
      <c r="A12164" s="609" t="str">
        <f t="shared" si="190"/>
        <v>7343</v>
      </c>
      <c r="B12164">
        <v>7343</v>
      </c>
      <c r="C12164" t="s">
        <v>27241</v>
      </c>
      <c r="D12164" t="s">
        <v>8777</v>
      </c>
      <c r="E12164" s="363" t="s">
        <v>9216</v>
      </c>
      <c r="F12164"/>
      <c r="G12164"/>
      <c r="H12164"/>
      <c r="I12164" s="615"/>
    </row>
    <row r="12165" spans="1:9" ht="15" x14ac:dyDescent="0.25">
      <c r="A12165" s="609" t="str">
        <f t="shared" si="190"/>
        <v>43776</v>
      </c>
      <c r="B12165">
        <v>43776</v>
      </c>
      <c r="C12165" t="s">
        <v>27242</v>
      </c>
      <c r="D12165" t="s">
        <v>8777</v>
      </c>
      <c r="E12165" s="363" t="s">
        <v>18020</v>
      </c>
      <c r="F12165"/>
      <c r="G12165"/>
      <c r="H12165"/>
      <c r="I12165" s="615"/>
    </row>
    <row r="12166" spans="1:9" ht="15" x14ac:dyDescent="0.25">
      <c r="A12166" s="609" t="str">
        <f t="shared" si="190"/>
        <v>7350</v>
      </c>
      <c r="B12166">
        <v>7350</v>
      </c>
      <c r="C12166" t="s">
        <v>27243</v>
      </c>
      <c r="D12166" t="s">
        <v>8777</v>
      </c>
      <c r="E12166" s="363" t="s">
        <v>27244</v>
      </c>
      <c r="F12166"/>
      <c r="G12166"/>
      <c r="H12166"/>
      <c r="I12166" s="615"/>
    </row>
    <row r="12167" spans="1:9" ht="15" x14ac:dyDescent="0.25">
      <c r="A12167" s="609" t="str">
        <f t="shared" si="190"/>
        <v>7348</v>
      </c>
      <c r="B12167">
        <v>7348</v>
      </c>
      <c r="C12167" t="s">
        <v>27245</v>
      </c>
      <c r="D12167" t="s">
        <v>8777</v>
      </c>
      <c r="E12167" s="363" t="s">
        <v>18258</v>
      </c>
      <c r="F12167"/>
      <c r="G12167"/>
      <c r="H12167"/>
      <c r="I12167" s="615"/>
    </row>
    <row r="12168" spans="1:9" ht="15" x14ac:dyDescent="0.25">
      <c r="A12168" s="609" t="str">
        <f t="shared" si="190"/>
        <v>7356</v>
      </c>
      <c r="B12168">
        <v>7356</v>
      </c>
      <c r="C12168" t="s">
        <v>27246</v>
      </c>
      <c r="D12168" t="s">
        <v>8777</v>
      </c>
      <c r="E12168" s="363" t="s">
        <v>14629</v>
      </c>
      <c r="F12168"/>
      <c r="G12168"/>
      <c r="H12168"/>
      <c r="I12168" s="615"/>
    </row>
    <row r="12169" spans="1:9" ht="15" x14ac:dyDescent="0.25">
      <c r="A12169" s="609" t="str">
        <f t="shared" si="190"/>
        <v>7313</v>
      </c>
      <c r="B12169">
        <v>7313</v>
      </c>
      <c r="C12169" t="s">
        <v>27247</v>
      </c>
      <c r="D12169" t="s">
        <v>8777</v>
      </c>
      <c r="E12169" s="363" t="s">
        <v>19339</v>
      </c>
      <c r="F12169"/>
      <c r="G12169"/>
      <c r="H12169"/>
      <c r="I12169" s="615"/>
    </row>
    <row r="12170" spans="1:9" ht="15" x14ac:dyDescent="0.25">
      <c r="A12170" s="609" t="str">
        <f t="shared" si="190"/>
        <v>7319</v>
      </c>
      <c r="B12170">
        <v>7319</v>
      </c>
      <c r="C12170" t="s">
        <v>27248</v>
      </c>
      <c r="D12170" t="s">
        <v>8777</v>
      </c>
      <c r="E12170" s="363" t="s">
        <v>12787</v>
      </c>
      <c r="F12170"/>
      <c r="G12170"/>
      <c r="H12170"/>
      <c r="I12170" s="615"/>
    </row>
    <row r="12171" spans="1:9" ht="15" x14ac:dyDescent="0.25">
      <c r="A12171" s="609" t="str">
        <f t="shared" si="190"/>
        <v>38119</v>
      </c>
      <c r="B12171">
        <v>38119</v>
      </c>
      <c r="C12171" t="s">
        <v>27249</v>
      </c>
      <c r="D12171" t="s">
        <v>8777</v>
      </c>
      <c r="E12171" s="363" t="s">
        <v>27250</v>
      </c>
      <c r="F12171"/>
      <c r="G12171"/>
      <c r="H12171"/>
      <c r="I12171" s="615"/>
    </row>
    <row r="12172" spans="1:9" ht="15" x14ac:dyDescent="0.25">
      <c r="A12172" s="609" t="str">
        <f t="shared" si="190"/>
        <v>7314</v>
      </c>
      <c r="B12172">
        <v>7314</v>
      </c>
      <c r="C12172" t="s">
        <v>27251</v>
      </c>
      <c r="D12172" t="s">
        <v>8777</v>
      </c>
      <c r="E12172" s="363" t="s">
        <v>19572</v>
      </c>
      <c r="F12172"/>
      <c r="G12172"/>
      <c r="H12172"/>
      <c r="I12172" s="615"/>
    </row>
    <row r="12173" spans="1:9" ht="15" x14ac:dyDescent="0.25">
      <c r="A12173" s="609" t="str">
        <f t="shared" si="190"/>
        <v>38131</v>
      </c>
      <c r="B12173">
        <v>38131</v>
      </c>
      <c r="C12173" t="s">
        <v>27252</v>
      </c>
      <c r="D12173" t="s">
        <v>8777</v>
      </c>
      <c r="E12173" s="363" t="s">
        <v>27253</v>
      </c>
      <c r="F12173"/>
      <c r="G12173"/>
      <c r="H12173"/>
      <c r="I12173" s="615"/>
    </row>
    <row r="12174" spans="1:9" ht="15" x14ac:dyDescent="0.25">
      <c r="A12174" s="609" t="str">
        <f t="shared" si="190"/>
        <v>7304</v>
      </c>
      <c r="B12174">
        <v>7304</v>
      </c>
      <c r="C12174" t="s">
        <v>27254</v>
      </c>
      <c r="D12174" t="s">
        <v>8777</v>
      </c>
      <c r="E12174" s="363" t="s">
        <v>27255</v>
      </c>
      <c r="F12174"/>
      <c r="G12174"/>
      <c r="H12174"/>
      <c r="I12174" s="615"/>
    </row>
    <row r="12175" spans="1:9" ht="15" x14ac:dyDescent="0.25">
      <c r="A12175" s="609" t="str">
        <f t="shared" si="190"/>
        <v>43649</v>
      </c>
      <c r="B12175">
        <v>43649</v>
      </c>
      <c r="C12175" t="s">
        <v>27256</v>
      </c>
      <c r="D12175" t="s">
        <v>8777</v>
      </c>
      <c r="E12175" s="363" t="s">
        <v>25703</v>
      </c>
      <c r="F12175"/>
      <c r="G12175"/>
      <c r="H12175"/>
      <c r="I12175" s="615"/>
    </row>
    <row r="12176" spans="1:9" ht="15" x14ac:dyDescent="0.25">
      <c r="A12176" s="609" t="str">
        <f t="shared" si="190"/>
        <v>43650</v>
      </c>
      <c r="B12176">
        <v>43650</v>
      </c>
      <c r="C12176" t="s">
        <v>27257</v>
      </c>
      <c r="D12176" t="s">
        <v>8777</v>
      </c>
      <c r="E12176" s="363" t="s">
        <v>18138</v>
      </c>
      <c r="F12176"/>
      <c r="G12176"/>
      <c r="H12176"/>
      <c r="I12176" s="615"/>
    </row>
    <row r="12177" spans="1:9" ht="15" x14ac:dyDescent="0.25">
      <c r="A12177" s="609" t="str">
        <f t="shared" si="190"/>
        <v>7311</v>
      </c>
      <c r="B12177">
        <v>7311</v>
      </c>
      <c r="C12177" t="s">
        <v>27258</v>
      </c>
      <c r="D12177" t="s">
        <v>8777</v>
      </c>
      <c r="E12177" s="363" t="s">
        <v>27259</v>
      </c>
      <c r="F12177"/>
      <c r="G12177"/>
      <c r="H12177"/>
      <c r="I12177" s="615"/>
    </row>
    <row r="12178" spans="1:9" ht="15" x14ac:dyDescent="0.25">
      <c r="A12178" s="609" t="str">
        <f t="shared" si="190"/>
        <v>7292</v>
      </c>
      <c r="B12178">
        <v>7292</v>
      </c>
      <c r="C12178" t="s">
        <v>27260</v>
      </c>
      <c r="D12178" t="s">
        <v>8777</v>
      </c>
      <c r="E12178" s="363" t="s">
        <v>27261</v>
      </c>
      <c r="F12178"/>
      <c r="G12178"/>
      <c r="H12178"/>
      <c r="I12178" s="615"/>
    </row>
    <row r="12179" spans="1:9" ht="15" x14ac:dyDescent="0.25">
      <c r="A12179" s="609" t="str">
        <f t="shared" si="190"/>
        <v>7293</v>
      </c>
      <c r="B12179">
        <v>7293</v>
      </c>
      <c r="C12179" t="s">
        <v>27262</v>
      </c>
      <c r="D12179" t="s">
        <v>8777</v>
      </c>
      <c r="E12179" s="363" t="s">
        <v>18503</v>
      </c>
      <c r="F12179"/>
      <c r="G12179"/>
      <c r="H12179"/>
      <c r="I12179" s="615"/>
    </row>
    <row r="12180" spans="1:9" ht="15" x14ac:dyDescent="0.25">
      <c r="A12180" s="609" t="str">
        <f t="shared" si="190"/>
        <v>7306</v>
      </c>
      <c r="B12180">
        <v>7306</v>
      </c>
      <c r="C12180" t="s">
        <v>27263</v>
      </c>
      <c r="D12180" t="s">
        <v>8777</v>
      </c>
      <c r="E12180" s="363" t="s">
        <v>8901</v>
      </c>
      <c r="F12180"/>
      <c r="G12180"/>
      <c r="H12180"/>
      <c r="I12180" s="615"/>
    </row>
    <row r="12181" spans="1:9" ht="15" x14ac:dyDescent="0.25">
      <c r="A12181" s="609" t="str">
        <f t="shared" si="190"/>
        <v>7288</v>
      </c>
      <c r="B12181">
        <v>7288</v>
      </c>
      <c r="C12181" t="s">
        <v>27264</v>
      </c>
      <c r="D12181" t="s">
        <v>8777</v>
      </c>
      <c r="E12181" s="363" t="s">
        <v>19678</v>
      </c>
      <c r="F12181"/>
      <c r="G12181"/>
      <c r="H12181"/>
      <c r="I12181" s="615"/>
    </row>
    <row r="12182" spans="1:9" ht="15" x14ac:dyDescent="0.25">
      <c r="A12182" s="609" t="str">
        <f t="shared" si="190"/>
        <v>43625</v>
      </c>
      <c r="B12182">
        <v>43625</v>
      </c>
      <c r="C12182" t="s">
        <v>27265</v>
      </c>
      <c r="D12182" t="s">
        <v>8777</v>
      </c>
      <c r="E12182" s="363" t="s">
        <v>27266</v>
      </c>
      <c r="F12182"/>
      <c r="G12182"/>
      <c r="H12182"/>
      <c r="I12182" s="615"/>
    </row>
    <row r="12183" spans="1:9" ht="15" x14ac:dyDescent="0.25">
      <c r="A12183" s="609" t="str">
        <f t="shared" si="190"/>
        <v>43647</v>
      </c>
      <c r="B12183">
        <v>43647</v>
      </c>
      <c r="C12183" t="s">
        <v>27267</v>
      </c>
      <c r="D12183" t="s">
        <v>8777</v>
      </c>
      <c r="E12183" s="363" t="s">
        <v>8890</v>
      </c>
      <c r="F12183"/>
      <c r="G12183"/>
      <c r="H12183"/>
      <c r="I12183" s="615"/>
    </row>
    <row r="12184" spans="1:9" ht="15" x14ac:dyDescent="0.25">
      <c r="A12184" s="609" t="str">
        <f t="shared" si="190"/>
        <v>43648</v>
      </c>
      <c r="B12184">
        <v>43648</v>
      </c>
      <c r="C12184" t="s">
        <v>27268</v>
      </c>
      <c r="D12184" t="s">
        <v>8777</v>
      </c>
      <c r="E12184" s="363" t="s">
        <v>18177</v>
      </c>
      <c r="F12184"/>
      <c r="G12184"/>
      <c r="H12184"/>
      <c r="I12184" s="615"/>
    </row>
    <row r="12185" spans="1:9" ht="15" x14ac:dyDescent="0.25">
      <c r="A12185" s="609" t="str">
        <f t="shared" si="190"/>
        <v>35693</v>
      </c>
      <c r="B12185">
        <v>35693</v>
      </c>
      <c r="C12185" t="s">
        <v>27269</v>
      </c>
      <c r="D12185" t="s">
        <v>8777</v>
      </c>
      <c r="E12185" s="363" t="s">
        <v>9490</v>
      </c>
      <c r="F12185"/>
      <c r="G12185"/>
      <c r="H12185"/>
      <c r="I12185" s="615"/>
    </row>
    <row r="12186" spans="1:9" ht="15" x14ac:dyDescent="0.25">
      <c r="A12186" s="609" t="str">
        <f t="shared" si="190"/>
        <v>35692</v>
      </c>
      <c r="B12186">
        <v>35692</v>
      </c>
      <c r="C12186" t="s">
        <v>27270</v>
      </c>
      <c r="D12186" t="s">
        <v>8777</v>
      </c>
      <c r="E12186" s="363" t="s">
        <v>10068</v>
      </c>
      <c r="F12186"/>
      <c r="G12186"/>
      <c r="H12186"/>
      <c r="I12186" s="615"/>
    </row>
    <row r="12187" spans="1:9" ht="15" x14ac:dyDescent="0.25">
      <c r="A12187" s="609" t="str">
        <f t="shared" si="190"/>
        <v>7342</v>
      </c>
      <c r="B12187">
        <v>7342</v>
      </c>
      <c r="C12187" t="s">
        <v>27271</v>
      </c>
      <c r="D12187" t="s">
        <v>8790</v>
      </c>
      <c r="E12187" s="363" t="s">
        <v>10097</v>
      </c>
      <c r="F12187"/>
      <c r="G12187"/>
      <c r="H12187"/>
      <c r="I12187" s="615"/>
    </row>
    <row r="12188" spans="1:9" ht="15" x14ac:dyDescent="0.25">
      <c r="A12188" s="609" t="str">
        <f t="shared" si="190"/>
        <v>39574</v>
      </c>
      <c r="B12188">
        <v>39574</v>
      </c>
      <c r="C12188" t="s">
        <v>27272</v>
      </c>
      <c r="D12188" t="s">
        <v>8781</v>
      </c>
      <c r="E12188" s="363" t="s">
        <v>15964</v>
      </c>
      <c r="F12188"/>
      <c r="G12188"/>
      <c r="H12188"/>
      <c r="I12188" s="615"/>
    </row>
    <row r="12189" spans="1:9" ht="15" x14ac:dyDescent="0.25">
      <c r="A12189" s="609" t="str">
        <f t="shared" si="190"/>
        <v>11060</v>
      </c>
      <c r="B12189">
        <v>11060</v>
      </c>
      <c r="C12189" t="s">
        <v>27273</v>
      </c>
      <c r="D12189" t="s">
        <v>8781</v>
      </c>
      <c r="E12189" s="363" t="s">
        <v>15431</v>
      </c>
      <c r="F12189"/>
      <c r="G12189"/>
      <c r="H12189"/>
      <c r="I12189" s="615"/>
    </row>
    <row r="12190" spans="1:9" ht="15" x14ac:dyDescent="0.25">
      <c r="A12190" s="609" t="str">
        <f t="shared" si="190"/>
        <v>37401</v>
      </c>
      <c r="B12190">
        <v>37401</v>
      </c>
      <c r="C12190" t="s">
        <v>27274</v>
      </c>
      <c r="D12190" t="s">
        <v>8781</v>
      </c>
      <c r="E12190" s="363" t="s">
        <v>10457</v>
      </c>
      <c r="F12190"/>
      <c r="G12190"/>
      <c r="H12190"/>
      <c r="I12190" s="615"/>
    </row>
    <row r="12191" spans="1:9" ht="15" x14ac:dyDescent="0.25">
      <c r="A12191" s="609" t="str">
        <f t="shared" si="190"/>
        <v>7525</v>
      </c>
      <c r="B12191">
        <v>7525</v>
      </c>
      <c r="C12191" t="s">
        <v>27275</v>
      </c>
      <c r="D12191" t="s">
        <v>8781</v>
      </c>
      <c r="E12191" s="363" t="s">
        <v>27276</v>
      </c>
      <c r="F12191"/>
      <c r="G12191"/>
      <c r="H12191"/>
      <c r="I12191" s="615"/>
    </row>
    <row r="12192" spans="1:9" ht="15" x14ac:dyDescent="0.25">
      <c r="A12192" s="609" t="str">
        <f t="shared" si="190"/>
        <v>7524</v>
      </c>
      <c r="B12192">
        <v>7524</v>
      </c>
      <c r="C12192" t="s">
        <v>27277</v>
      </c>
      <c r="D12192" t="s">
        <v>8781</v>
      </c>
      <c r="E12192" s="363" t="s">
        <v>19130</v>
      </c>
      <c r="F12192"/>
      <c r="G12192"/>
      <c r="H12192"/>
      <c r="I12192" s="615"/>
    </row>
    <row r="12193" spans="1:9" ht="15" x14ac:dyDescent="0.25">
      <c r="A12193" s="609" t="str">
        <f t="shared" si="190"/>
        <v>38105</v>
      </c>
      <c r="B12193">
        <v>38105</v>
      </c>
      <c r="C12193" t="s">
        <v>27278</v>
      </c>
      <c r="D12193" t="s">
        <v>8781</v>
      </c>
      <c r="E12193" s="363" t="s">
        <v>12833</v>
      </c>
      <c r="F12193"/>
      <c r="G12193"/>
      <c r="H12193"/>
      <c r="I12193" s="615"/>
    </row>
    <row r="12194" spans="1:9" ht="15" x14ac:dyDescent="0.25">
      <c r="A12194" s="609" t="str">
        <f t="shared" si="190"/>
        <v>38084</v>
      </c>
      <c r="B12194">
        <v>38084</v>
      </c>
      <c r="C12194" t="s">
        <v>27279</v>
      </c>
      <c r="D12194" t="s">
        <v>8781</v>
      </c>
      <c r="E12194" s="363" t="s">
        <v>9210</v>
      </c>
      <c r="F12194"/>
      <c r="G12194"/>
      <c r="H12194"/>
      <c r="I12194" s="615"/>
    </row>
    <row r="12195" spans="1:9" ht="15" x14ac:dyDescent="0.25">
      <c r="A12195" s="609" t="str">
        <f t="shared" si="190"/>
        <v>38103</v>
      </c>
      <c r="B12195">
        <v>38103</v>
      </c>
      <c r="C12195" t="s">
        <v>27280</v>
      </c>
      <c r="D12195" t="s">
        <v>8781</v>
      </c>
      <c r="E12195" s="363" t="s">
        <v>18254</v>
      </c>
      <c r="F12195"/>
      <c r="G12195"/>
      <c r="H12195"/>
      <c r="I12195" s="615"/>
    </row>
    <row r="12196" spans="1:9" ht="15" x14ac:dyDescent="0.25">
      <c r="A12196" s="609" t="str">
        <f t="shared" si="190"/>
        <v>38082</v>
      </c>
      <c r="B12196">
        <v>38082</v>
      </c>
      <c r="C12196" t="s">
        <v>27281</v>
      </c>
      <c r="D12196" t="s">
        <v>8781</v>
      </c>
      <c r="E12196" s="363" t="s">
        <v>17430</v>
      </c>
      <c r="F12196"/>
      <c r="G12196"/>
      <c r="H12196"/>
      <c r="I12196" s="615"/>
    </row>
    <row r="12197" spans="1:9" ht="15" x14ac:dyDescent="0.25">
      <c r="A12197" s="609" t="str">
        <f t="shared" si="190"/>
        <v>38104</v>
      </c>
      <c r="B12197">
        <v>38104</v>
      </c>
      <c r="C12197" t="s">
        <v>27282</v>
      </c>
      <c r="D12197" t="s">
        <v>8781</v>
      </c>
      <c r="E12197" s="363" t="s">
        <v>11544</v>
      </c>
      <c r="F12197"/>
      <c r="G12197"/>
      <c r="H12197"/>
      <c r="I12197" s="615"/>
    </row>
    <row r="12198" spans="1:9" ht="15" x14ac:dyDescent="0.25">
      <c r="A12198" s="609" t="str">
        <f t="shared" si="190"/>
        <v>38083</v>
      </c>
      <c r="B12198">
        <v>38083</v>
      </c>
      <c r="C12198" t="s">
        <v>27283</v>
      </c>
      <c r="D12198" t="s">
        <v>8781</v>
      </c>
      <c r="E12198" s="363" t="s">
        <v>18454</v>
      </c>
      <c r="F12198"/>
      <c r="G12198"/>
      <c r="H12198"/>
      <c r="I12198" s="615"/>
    </row>
    <row r="12199" spans="1:9" ht="15" x14ac:dyDescent="0.25">
      <c r="A12199" s="609" t="str">
        <f t="shared" si="190"/>
        <v>38101</v>
      </c>
      <c r="B12199">
        <v>38101</v>
      </c>
      <c r="C12199" t="s">
        <v>27284</v>
      </c>
      <c r="D12199" t="s">
        <v>8781</v>
      </c>
      <c r="E12199" s="363" t="s">
        <v>10288</v>
      </c>
      <c r="F12199"/>
      <c r="G12199"/>
      <c r="H12199"/>
      <c r="I12199" s="615"/>
    </row>
    <row r="12200" spans="1:9" ht="15" x14ac:dyDescent="0.25">
      <c r="A12200" s="609" t="str">
        <f t="shared" si="190"/>
        <v>7528</v>
      </c>
      <c r="B12200">
        <v>7528</v>
      </c>
      <c r="C12200" t="s">
        <v>27285</v>
      </c>
      <c r="D12200" t="s">
        <v>8781</v>
      </c>
      <c r="E12200" s="363" t="s">
        <v>12856</v>
      </c>
      <c r="F12200"/>
      <c r="G12200"/>
      <c r="H12200"/>
      <c r="I12200" s="615"/>
    </row>
    <row r="12201" spans="1:9" ht="15" x14ac:dyDescent="0.25">
      <c r="A12201" s="609" t="str">
        <f t="shared" si="190"/>
        <v>12147</v>
      </c>
      <c r="B12201">
        <v>12147</v>
      </c>
      <c r="C12201" t="s">
        <v>27286</v>
      </c>
      <c r="D12201" t="s">
        <v>8781</v>
      </c>
      <c r="E12201" s="363" t="s">
        <v>10283</v>
      </c>
      <c r="F12201"/>
      <c r="G12201"/>
      <c r="H12201"/>
      <c r="I12201" s="615"/>
    </row>
    <row r="12202" spans="1:9" ht="15" x14ac:dyDescent="0.25">
      <c r="A12202" s="609" t="str">
        <f t="shared" si="190"/>
        <v>38075</v>
      </c>
      <c r="B12202">
        <v>38075</v>
      </c>
      <c r="C12202" t="s">
        <v>27287</v>
      </c>
      <c r="D12202" t="s">
        <v>8781</v>
      </c>
      <c r="E12202" s="363" t="s">
        <v>10287</v>
      </c>
      <c r="F12202"/>
      <c r="G12202"/>
      <c r="H12202"/>
      <c r="I12202" s="615"/>
    </row>
    <row r="12203" spans="1:9" ht="15" x14ac:dyDescent="0.25">
      <c r="A12203" s="609" t="str">
        <f t="shared" si="190"/>
        <v>38102</v>
      </c>
      <c r="B12203">
        <v>38102</v>
      </c>
      <c r="C12203" t="s">
        <v>27288</v>
      </c>
      <c r="D12203" t="s">
        <v>8781</v>
      </c>
      <c r="E12203" s="363" t="s">
        <v>12838</v>
      </c>
      <c r="F12203"/>
      <c r="G12203"/>
      <c r="H12203"/>
      <c r="I12203" s="615"/>
    </row>
    <row r="12204" spans="1:9" ht="15" x14ac:dyDescent="0.25">
      <c r="A12204" s="609" t="str">
        <f t="shared" si="190"/>
        <v>38076</v>
      </c>
      <c r="B12204">
        <v>38076</v>
      </c>
      <c r="C12204" t="s">
        <v>27289</v>
      </c>
      <c r="D12204" t="s">
        <v>8781</v>
      </c>
      <c r="E12204" s="363" t="s">
        <v>10423</v>
      </c>
      <c r="F12204"/>
      <c r="G12204"/>
      <c r="H12204"/>
      <c r="I12204" s="615"/>
    </row>
    <row r="12205" spans="1:9" ht="15" x14ac:dyDescent="0.25">
      <c r="A12205" s="609" t="str">
        <f t="shared" si="190"/>
        <v>7592</v>
      </c>
      <c r="B12205">
        <v>7592</v>
      </c>
      <c r="C12205" t="s">
        <v>27290</v>
      </c>
      <c r="D12205" t="s">
        <v>8786</v>
      </c>
      <c r="E12205" s="363" t="s">
        <v>19383</v>
      </c>
      <c r="F12205"/>
      <c r="G12205"/>
      <c r="H12205"/>
      <c r="I12205" s="615"/>
    </row>
    <row r="12206" spans="1:9" ht="15" x14ac:dyDescent="0.25">
      <c r="A12206" s="609" t="str">
        <f t="shared" si="190"/>
        <v>40820</v>
      </c>
      <c r="B12206">
        <v>40820</v>
      </c>
      <c r="C12206" t="s">
        <v>27291</v>
      </c>
      <c r="D12206" t="s">
        <v>8914</v>
      </c>
      <c r="E12206" s="363" t="s">
        <v>32093</v>
      </c>
      <c r="F12206"/>
      <c r="G12206"/>
      <c r="H12206"/>
      <c r="I12206" s="615"/>
    </row>
    <row r="12207" spans="1:9" ht="15" x14ac:dyDescent="0.25">
      <c r="A12207" s="609" t="str">
        <f t="shared" si="190"/>
        <v>11762</v>
      </c>
      <c r="B12207">
        <v>11762</v>
      </c>
      <c r="C12207" t="s">
        <v>27293</v>
      </c>
      <c r="D12207" t="s">
        <v>8781</v>
      </c>
      <c r="E12207" s="363" t="s">
        <v>18739</v>
      </c>
      <c r="F12207"/>
      <c r="G12207"/>
      <c r="H12207"/>
      <c r="I12207" s="615"/>
    </row>
    <row r="12208" spans="1:9" ht="15" x14ac:dyDescent="0.25">
      <c r="A12208" s="609" t="str">
        <f t="shared" ref="A12208:A12271" si="191">IF(ISERROR(SEARCH("/",B12208)=6),TRIM(CLEAN(B12208)),IF(SEARCH("/",B12208)=6,IF(LEN(TRIM(CLEAN(B12208)))=7,LEFT(TRIM(CLEAN(B12208)),6)&amp;"00"&amp;RIGHT(TRIM(CLEAN(B12208)),1),LEFT(TRIM(CLEAN(B12208)),6)&amp;"0"&amp;RIGHT(TRIM(CLEAN(B12208)),2)),TRIM(CLEAN(B12208))))</f>
        <v>13984</v>
      </c>
      <c r="B12208">
        <v>13984</v>
      </c>
      <c r="C12208" t="s">
        <v>27294</v>
      </c>
      <c r="D12208" t="s">
        <v>8781</v>
      </c>
      <c r="E12208" s="363" t="s">
        <v>9711</v>
      </c>
      <c r="F12208"/>
      <c r="G12208"/>
      <c r="H12208"/>
      <c r="I12208" s="615"/>
    </row>
    <row r="12209" spans="1:9" ht="15" x14ac:dyDescent="0.25">
      <c r="A12209" s="609" t="str">
        <f t="shared" si="191"/>
        <v>11772</v>
      </c>
      <c r="B12209">
        <v>11772</v>
      </c>
      <c r="C12209" t="s">
        <v>27295</v>
      </c>
      <c r="D12209" t="s">
        <v>8781</v>
      </c>
      <c r="E12209" s="363" t="s">
        <v>27296</v>
      </c>
      <c r="F12209"/>
      <c r="G12209"/>
      <c r="H12209"/>
      <c r="I12209" s="615"/>
    </row>
    <row r="12210" spans="1:9" ht="15" x14ac:dyDescent="0.25">
      <c r="A12210" s="609" t="str">
        <f t="shared" si="191"/>
        <v>36795</v>
      </c>
      <c r="B12210">
        <v>36795</v>
      </c>
      <c r="C12210" t="s">
        <v>27297</v>
      </c>
      <c r="D12210" t="s">
        <v>8781</v>
      </c>
      <c r="E12210" s="363" t="s">
        <v>27298</v>
      </c>
      <c r="F12210"/>
      <c r="G12210"/>
      <c r="H12210"/>
      <c r="I12210" s="615"/>
    </row>
    <row r="12211" spans="1:9" ht="15" x14ac:dyDescent="0.25">
      <c r="A12211" s="609" t="str">
        <f t="shared" si="191"/>
        <v>36796</v>
      </c>
      <c r="B12211">
        <v>36796</v>
      </c>
      <c r="C12211" t="s">
        <v>27299</v>
      </c>
      <c r="D12211" t="s">
        <v>8781</v>
      </c>
      <c r="E12211" s="363" t="s">
        <v>27300</v>
      </c>
      <c r="F12211"/>
      <c r="G12211"/>
      <c r="H12211"/>
      <c r="I12211" s="615"/>
    </row>
    <row r="12212" spans="1:9" ht="15" x14ac:dyDescent="0.25">
      <c r="A12212" s="609" t="str">
        <f t="shared" si="191"/>
        <v>36791</v>
      </c>
      <c r="B12212">
        <v>36791</v>
      </c>
      <c r="C12212" t="s">
        <v>27301</v>
      </c>
      <c r="D12212" t="s">
        <v>8781</v>
      </c>
      <c r="E12212" s="363" t="s">
        <v>27302</v>
      </c>
      <c r="F12212"/>
      <c r="G12212"/>
      <c r="H12212"/>
      <c r="I12212" s="615"/>
    </row>
    <row r="12213" spans="1:9" ht="15" x14ac:dyDescent="0.25">
      <c r="A12213" s="609" t="str">
        <f t="shared" si="191"/>
        <v>13415</v>
      </c>
      <c r="B12213">
        <v>13415</v>
      </c>
      <c r="C12213" t="s">
        <v>27303</v>
      </c>
      <c r="D12213" t="s">
        <v>8781</v>
      </c>
      <c r="E12213" s="363" t="s">
        <v>26373</v>
      </c>
      <c r="F12213"/>
      <c r="G12213"/>
      <c r="H12213"/>
      <c r="I12213" s="615"/>
    </row>
    <row r="12214" spans="1:9" ht="15" x14ac:dyDescent="0.25">
      <c r="A12214" s="609" t="str">
        <f t="shared" si="191"/>
        <v>36792</v>
      </c>
      <c r="B12214">
        <v>36792</v>
      </c>
      <c r="C12214" t="s">
        <v>27304</v>
      </c>
      <c r="D12214" t="s">
        <v>8781</v>
      </c>
      <c r="E12214" s="363" t="s">
        <v>18473</v>
      </c>
      <c r="F12214"/>
      <c r="G12214"/>
      <c r="H12214"/>
      <c r="I12214" s="615"/>
    </row>
    <row r="12215" spans="1:9" ht="15" x14ac:dyDescent="0.25">
      <c r="A12215" s="609" t="str">
        <f t="shared" si="191"/>
        <v>11773</v>
      </c>
      <c r="B12215">
        <v>11773</v>
      </c>
      <c r="C12215" t="s">
        <v>27305</v>
      </c>
      <c r="D12215" t="s">
        <v>8781</v>
      </c>
      <c r="E12215" s="363" t="s">
        <v>19784</v>
      </c>
      <c r="F12215"/>
      <c r="G12215"/>
      <c r="H12215"/>
      <c r="I12215" s="615"/>
    </row>
    <row r="12216" spans="1:9" ht="15" x14ac:dyDescent="0.25">
      <c r="A12216" s="609" t="str">
        <f t="shared" si="191"/>
        <v>13983</v>
      </c>
      <c r="B12216">
        <v>13983</v>
      </c>
      <c r="C12216" t="s">
        <v>27306</v>
      </c>
      <c r="D12216" t="s">
        <v>8781</v>
      </c>
      <c r="E12216" s="363" t="s">
        <v>27307</v>
      </c>
      <c r="F12216"/>
      <c r="G12216"/>
      <c r="H12216"/>
      <c r="I12216" s="615"/>
    </row>
    <row r="12217" spans="1:9" ht="15" x14ac:dyDescent="0.25">
      <c r="A12217" s="609" t="str">
        <f t="shared" si="191"/>
        <v>13416</v>
      </c>
      <c r="B12217">
        <v>13416</v>
      </c>
      <c r="C12217" t="s">
        <v>27308</v>
      </c>
      <c r="D12217" t="s">
        <v>8781</v>
      </c>
      <c r="E12217" s="363" t="s">
        <v>18277</v>
      </c>
      <c r="F12217"/>
      <c r="G12217"/>
      <c r="H12217"/>
      <c r="I12217" s="615"/>
    </row>
    <row r="12218" spans="1:9" ht="15" x14ac:dyDescent="0.25">
      <c r="A12218" s="609" t="str">
        <f t="shared" si="191"/>
        <v>13417</v>
      </c>
      <c r="B12218">
        <v>13417</v>
      </c>
      <c r="C12218" t="s">
        <v>27309</v>
      </c>
      <c r="D12218" t="s">
        <v>8781</v>
      </c>
      <c r="E12218" s="363" t="s">
        <v>27310</v>
      </c>
      <c r="F12218"/>
      <c r="G12218"/>
      <c r="H12218"/>
      <c r="I12218" s="615"/>
    </row>
    <row r="12219" spans="1:9" ht="15" x14ac:dyDescent="0.25">
      <c r="A12219" s="609" t="str">
        <f t="shared" si="191"/>
        <v>7604</v>
      </c>
      <c r="B12219">
        <v>7604</v>
      </c>
      <c r="C12219" t="s">
        <v>27311</v>
      </c>
      <c r="D12219" t="s">
        <v>8781</v>
      </c>
      <c r="E12219" s="363" t="s">
        <v>12562</v>
      </c>
      <c r="F12219"/>
      <c r="G12219"/>
      <c r="H12219"/>
      <c r="I12219" s="615"/>
    </row>
    <row r="12220" spans="1:9" ht="15" x14ac:dyDescent="0.25">
      <c r="A12220" s="609" t="str">
        <f t="shared" si="191"/>
        <v>11763</v>
      </c>
      <c r="B12220">
        <v>11763</v>
      </c>
      <c r="C12220" t="s">
        <v>27312</v>
      </c>
      <c r="D12220" t="s">
        <v>8781</v>
      </c>
      <c r="E12220" s="363" t="s">
        <v>22085</v>
      </c>
      <c r="F12220"/>
      <c r="G12220"/>
      <c r="H12220"/>
      <c r="I12220" s="615"/>
    </row>
    <row r="12221" spans="1:9" ht="15" x14ac:dyDescent="0.25">
      <c r="A12221" s="609" t="str">
        <f t="shared" si="191"/>
        <v>11764</v>
      </c>
      <c r="B12221">
        <v>11764</v>
      </c>
      <c r="C12221" t="s">
        <v>27313</v>
      </c>
      <c r="D12221" t="s">
        <v>8781</v>
      </c>
      <c r="E12221" s="363" t="s">
        <v>27314</v>
      </c>
      <c r="F12221"/>
      <c r="G12221"/>
      <c r="H12221"/>
      <c r="I12221" s="615"/>
    </row>
    <row r="12222" spans="1:9" ht="15" x14ac:dyDescent="0.25">
      <c r="A12222" s="609" t="str">
        <f t="shared" si="191"/>
        <v>11829</v>
      </c>
      <c r="B12222">
        <v>11829</v>
      </c>
      <c r="C12222" t="s">
        <v>27315</v>
      </c>
      <c r="D12222" t="s">
        <v>8781</v>
      </c>
      <c r="E12222" s="363" t="s">
        <v>27316</v>
      </c>
      <c r="F12222"/>
      <c r="G12222"/>
      <c r="H12222"/>
      <c r="I12222" s="615"/>
    </row>
    <row r="12223" spans="1:9" ht="15" x14ac:dyDescent="0.25">
      <c r="A12223" s="609" t="str">
        <f t="shared" si="191"/>
        <v>11825</v>
      </c>
      <c r="B12223">
        <v>11825</v>
      </c>
      <c r="C12223" t="s">
        <v>27317</v>
      </c>
      <c r="D12223" t="s">
        <v>8781</v>
      </c>
      <c r="E12223" s="363" t="s">
        <v>12643</v>
      </c>
      <c r="F12223"/>
      <c r="G12223"/>
      <c r="H12223"/>
      <c r="I12223" s="615"/>
    </row>
    <row r="12224" spans="1:9" ht="15" x14ac:dyDescent="0.25">
      <c r="A12224" s="609" t="str">
        <f t="shared" si="191"/>
        <v>11767</v>
      </c>
      <c r="B12224">
        <v>11767</v>
      </c>
      <c r="C12224" t="s">
        <v>27318</v>
      </c>
      <c r="D12224" t="s">
        <v>8781</v>
      </c>
      <c r="E12224" s="363" t="s">
        <v>27319</v>
      </c>
      <c r="F12224"/>
      <c r="G12224"/>
      <c r="H12224"/>
      <c r="I12224" s="615"/>
    </row>
    <row r="12225" spans="1:9" ht="15" x14ac:dyDescent="0.25">
      <c r="A12225" s="609" t="str">
        <f t="shared" si="191"/>
        <v>11830</v>
      </c>
      <c r="B12225">
        <v>11830</v>
      </c>
      <c r="C12225" t="s">
        <v>27320</v>
      </c>
      <c r="D12225" t="s">
        <v>8781</v>
      </c>
      <c r="E12225" s="363" t="s">
        <v>15066</v>
      </c>
      <c r="F12225"/>
      <c r="G12225"/>
      <c r="H12225"/>
      <c r="I12225" s="615"/>
    </row>
    <row r="12226" spans="1:9" ht="15" x14ac:dyDescent="0.25">
      <c r="A12226" s="609" t="str">
        <f t="shared" si="191"/>
        <v>11766</v>
      </c>
      <c r="B12226">
        <v>11766</v>
      </c>
      <c r="C12226" t="s">
        <v>27321</v>
      </c>
      <c r="D12226" t="s">
        <v>8781</v>
      </c>
      <c r="E12226" s="363" t="s">
        <v>27322</v>
      </c>
      <c r="F12226"/>
      <c r="G12226"/>
      <c r="H12226"/>
      <c r="I12226" s="615"/>
    </row>
    <row r="12227" spans="1:9" ht="15" x14ac:dyDescent="0.25">
      <c r="A12227" s="609" t="str">
        <f t="shared" si="191"/>
        <v>11765</v>
      </c>
      <c r="B12227">
        <v>11765</v>
      </c>
      <c r="C12227" t="s">
        <v>27323</v>
      </c>
      <c r="D12227" t="s">
        <v>8781</v>
      </c>
      <c r="E12227" s="363" t="s">
        <v>24796</v>
      </c>
      <c r="F12227"/>
      <c r="G12227"/>
      <c r="H12227"/>
      <c r="I12227" s="615"/>
    </row>
    <row r="12228" spans="1:9" ht="15" x14ac:dyDescent="0.25">
      <c r="A12228" s="609" t="str">
        <f t="shared" si="191"/>
        <v>11824</v>
      </c>
      <c r="B12228">
        <v>11824</v>
      </c>
      <c r="C12228" t="s">
        <v>27324</v>
      </c>
      <c r="D12228" t="s">
        <v>8781</v>
      </c>
      <c r="E12228" s="363" t="s">
        <v>27325</v>
      </c>
      <c r="F12228"/>
      <c r="G12228"/>
      <c r="H12228"/>
      <c r="I12228" s="615"/>
    </row>
    <row r="12229" spans="1:9" ht="15" x14ac:dyDescent="0.25">
      <c r="A12229" s="609" t="str">
        <f t="shared" si="191"/>
        <v>11777</v>
      </c>
      <c r="B12229">
        <v>11777</v>
      </c>
      <c r="C12229" t="s">
        <v>27326</v>
      </c>
      <c r="D12229" t="s">
        <v>8781</v>
      </c>
      <c r="E12229" s="363" t="s">
        <v>19498</v>
      </c>
      <c r="F12229"/>
      <c r="G12229"/>
      <c r="H12229"/>
      <c r="I12229" s="615"/>
    </row>
    <row r="12230" spans="1:9" ht="15" x14ac:dyDescent="0.25">
      <c r="A12230" s="609" t="str">
        <f t="shared" si="191"/>
        <v>7602</v>
      </c>
      <c r="B12230">
        <v>7602</v>
      </c>
      <c r="C12230" t="s">
        <v>27327</v>
      </c>
      <c r="D12230" t="s">
        <v>8781</v>
      </c>
      <c r="E12230" s="363" t="s">
        <v>10333</v>
      </c>
      <c r="F12230"/>
      <c r="G12230"/>
      <c r="H12230"/>
      <c r="I12230" s="615"/>
    </row>
    <row r="12231" spans="1:9" ht="15" x14ac:dyDescent="0.25">
      <c r="A12231" s="609" t="str">
        <f t="shared" si="191"/>
        <v>7603</v>
      </c>
      <c r="B12231">
        <v>7603</v>
      </c>
      <c r="C12231" t="s">
        <v>27328</v>
      </c>
      <c r="D12231" t="s">
        <v>8781</v>
      </c>
      <c r="E12231" s="363" t="s">
        <v>10169</v>
      </c>
      <c r="F12231"/>
      <c r="G12231"/>
      <c r="H12231"/>
      <c r="I12231" s="615"/>
    </row>
    <row r="12232" spans="1:9" ht="15" x14ac:dyDescent="0.25">
      <c r="A12232" s="609" t="str">
        <f t="shared" si="191"/>
        <v>11826</v>
      </c>
      <c r="B12232">
        <v>11826</v>
      </c>
      <c r="C12232" t="s">
        <v>27329</v>
      </c>
      <c r="D12232" t="s">
        <v>8781</v>
      </c>
      <c r="E12232" s="363" t="s">
        <v>11048</v>
      </c>
      <c r="F12232"/>
      <c r="G12232"/>
      <c r="H12232"/>
      <c r="I12232" s="615"/>
    </row>
    <row r="12233" spans="1:9" ht="15" x14ac:dyDescent="0.25">
      <c r="A12233" s="609" t="str">
        <f t="shared" si="191"/>
        <v>7606</v>
      </c>
      <c r="B12233">
        <v>7606</v>
      </c>
      <c r="C12233" t="s">
        <v>27330</v>
      </c>
      <c r="D12233" t="s">
        <v>8781</v>
      </c>
      <c r="E12233" s="363" t="s">
        <v>27331</v>
      </c>
      <c r="F12233"/>
      <c r="G12233"/>
      <c r="H12233"/>
      <c r="I12233" s="615"/>
    </row>
    <row r="12234" spans="1:9" ht="15" x14ac:dyDescent="0.25">
      <c r="A12234" s="609" t="str">
        <f t="shared" si="191"/>
        <v>40329</v>
      </c>
      <c r="B12234">
        <v>40329</v>
      </c>
      <c r="C12234" t="s">
        <v>27332</v>
      </c>
      <c r="D12234" t="s">
        <v>8781</v>
      </c>
      <c r="E12234" s="363" t="s">
        <v>11789</v>
      </c>
      <c r="F12234"/>
      <c r="G12234"/>
      <c r="H12234"/>
      <c r="I12234" s="615"/>
    </row>
    <row r="12235" spans="1:9" ht="15" x14ac:dyDescent="0.25">
      <c r="A12235" s="609" t="str">
        <f t="shared" si="191"/>
        <v>11823</v>
      </c>
      <c r="B12235">
        <v>11823</v>
      </c>
      <c r="C12235" t="s">
        <v>27333</v>
      </c>
      <c r="D12235" t="s">
        <v>8781</v>
      </c>
      <c r="E12235" s="363" t="s">
        <v>9802</v>
      </c>
      <c r="F12235"/>
      <c r="G12235"/>
      <c r="H12235"/>
      <c r="I12235" s="615"/>
    </row>
    <row r="12236" spans="1:9" ht="15" x14ac:dyDescent="0.25">
      <c r="A12236" s="609" t="str">
        <f t="shared" si="191"/>
        <v>11822</v>
      </c>
      <c r="B12236">
        <v>11822</v>
      </c>
      <c r="C12236" t="s">
        <v>27334</v>
      </c>
      <c r="D12236" t="s">
        <v>8781</v>
      </c>
      <c r="E12236" s="363" t="s">
        <v>19378</v>
      </c>
      <c r="F12236"/>
      <c r="G12236"/>
      <c r="H12236"/>
      <c r="I12236" s="615"/>
    </row>
    <row r="12237" spans="1:9" ht="15" x14ac:dyDescent="0.25">
      <c r="A12237" s="609" t="str">
        <f t="shared" si="191"/>
        <v>11831</v>
      </c>
      <c r="B12237">
        <v>11831</v>
      </c>
      <c r="C12237" t="s">
        <v>27335</v>
      </c>
      <c r="D12237" t="s">
        <v>8781</v>
      </c>
      <c r="E12237" s="363" t="s">
        <v>19815</v>
      </c>
      <c r="F12237"/>
      <c r="G12237"/>
      <c r="H12237"/>
      <c r="I12237" s="615"/>
    </row>
    <row r="12238" spans="1:9" ht="15" x14ac:dyDescent="0.25">
      <c r="A12238" s="609" t="str">
        <f t="shared" si="191"/>
        <v>7613</v>
      </c>
      <c r="B12238">
        <v>7613</v>
      </c>
      <c r="C12238" t="s">
        <v>27336</v>
      </c>
      <c r="D12238" t="s">
        <v>8781</v>
      </c>
      <c r="E12238" s="363" t="s">
        <v>27337</v>
      </c>
      <c r="F12238"/>
      <c r="G12238"/>
      <c r="H12238"/>
      <c r="I12238" s="615"/>
    </row>
    <row r="12239" spans="1:9" ht="15" x14ac:dyDescent="0.25">
      <c r="A12239" s="609" t="str">
        <f t="shared" si="191"/>
        <v>7619</v>
      </c>
      <c r="B12239">
        <v>7619</v>
      </c>
      <c r="C12239" t="s">
        <v>27338</v>
      </c>
      <c r="D12239" t="s">
        <v>8781</v>
      </c>
      <c r="E12239" s="363" t="s">
        <v>27339</v>
      </c>
      <c r="F12239"/>
      <c r="G12239"/>
      <c r="H12239"/>
      <c r="I12239" s="615"/>
    </row>
    <row r="12240" spans="1:9" ht="15" x14ac:dyDescent="0.25">
      <c r="A12240" s="609" t="str">
        <f t="shared" si="191"/>
        <v>12076</v>
      </c>
      <c r="B12240">
        <v>12076</v>
      </c>
      <c r="C12240" t="s">
        <v>27340</v>
      </c>
      <c r="D12240" t="s">
        <v>8781</v>
      </c>
      <c r="E12240" s="363" t="s">
        <v>27341</v>
      </c>
      <c r="F12240"/>
      <c r="G12240"/>
      <c r="H12240"/>
      <c r="I12240" s="615"/>
    </row>
    <row r="12241" spans="1:9" ht="15" x14ac:dyDescent="0.25">
      <c r="A12241" s="609" t="str">
        <f t="shared" si="191"/>
        <v>7614</v>
      </c>
      <c r="B12241">
        <v>7614</v>
      </c>
      <c r="C12241" t="s">
        <v>27342</v>
      </c>
      <c r="D12241" t="s">
        <v>8781</v>
      </c>
      <c r="E12241" s="363" t="s">
        <v>27343</v>
      </c>
      <c r="F12241"/>
      <c r="G12241"/>
      <c r="H12241"/>
      <c r="I12241" s="615"/>
    </row>
    <row r="12242" spans="1:9" ht="15" x14ac:dyDescent="0.25">
      <c r="A12242" s="609" t="str">
        <f t="shared" si="191"/>
        <v>7618</v>
      </c>
      <c r="B12242">
        <v>7618</v>
      </c>
      <c r="C12242" t="s">
        <v>27344</v>
      </c>
      <c r="D12242" t="s">
        <v>8781</v>
      </c>
      <c r="E12242" s="363" t="s">
        <v>27345</v>
      </c>
      <c r="F12242"/>
      <c r="G12242"/>
      <c r="H12242"/>
      <c r="I12242" s="615"/>
    </row>
    <row r="12243" spans="1:9" ht="15" x14ac:dyDescent="0.25">
      <c r="A12243" s="609" t="str">
        <f t="shared" si="191"/>
        <v>7620</v>
      </c>
      <c r="B12243">
        <v>7620</v>
      </c>
      <c r="C12243" t="s">
        <v>27346</v>
      </c>
      <c r="D12243" t="s">
        <v>8781</v>
      </c>
      <c r="E12243" s="363" t="s">
        <v>27347</v>
      </c>
      <c r="F12243"/>
      <c r="G12243"/>
      <c r="H12243"/>
      <c r="I12243" s="615"/>
    </row>
    <row r="12244" spans="1:9" ht="15" x14ac:dyDescent="0.25">
      <c r="A12244" s="609" t="str">
        <f t="shared" si="191"/>
        <v>7610</v>
      </c>
      <c r="B12244">
        <v>7610</v>
      </c>
      <c r="C12244" t="s">
        <v>27348</v>
      </c>
      <c r="D12244" t="s">
        <v>8781</v>
      </c>
      <c r="E12244" s="363" t="s">
        <v>27349</v>
      </c>
      <c r="F12244"/>
      <c r="G12244"/>
      <c r="H12244"/>
      <c r="I12244" s="615"/>
    </row>
    <row r="12245" spans="1:9" ht="15" x14ac:dyDescent="0.25">
      <c r="A12245" s="609" t="str">
        <f t="shared" si="191"/>
        <v>7615</v>
      </c>
      <c r="B12245">
        <v>7615</v>
      </c>
      <c r="C12245" t="s">
        <v>27350</v>
      </c>
      <c r="D12245" t="s">
        <v>8781</v>
      </c>
      <c r="E12245" s="363" t="s">
        <v>27351</v>
      </c>
      <c r="F12245"/>
      <c r="G12245"/>
      <c r="H12245"/>
      <c r="I12245" s="615"/>
    </row>
    <row r="12246" spans="1:9" ht="15" x14ac:dyDescent="0.25">
      <c r="A12246" s="609" t="str">
        <f t="shared" si="191"/>
        <v>7617</v>
      </c>
      <c r="B12246">
        <v>7617</v>
      </c>
      <c r="C12246" t="s">
        <v>27352</v>
      </c>
      <c r="D12246" t="s">
        <v>8781</v>
      </c>
      <c r="E12246" s="363" t="s">
        <v>27353</v>
      </c>
      <c r="F12246"/>
      <c r="G12246"/>
      <c r="H12246"/>
      <c r="I12246" s="615"/>
    </row>
    <row r="12247" spans="1:9" ht="15" x14ac:dyDescent="0.25">
      <c r="A12247" s="609" t="str">
        <f t="shared" si="191"/>
        <v>7616</v>
      </c>
      <c r="B12247">
        <v>7616</v>
      </c>
      <c r="C12247" t="s">
        <v>27354</v>
      </c>
      <c r="D12247" t="s">
        <v>8781</v>
      </c>
      <c r="E12247" s="363" t="s">
        <v>27355</v>
      </c>
      <c r="F12247"/>
      <c r="G12247"/>
      <c r="H12247"/>
      <c r="I12247" s="615"/>
    </row>
    <row r="12248" spans="1:9" ht="15" x14ac:dyDescent="0.25">
      <c r="A12248" s="609" t="str">
        <f t="shared" si="191"/>
        <v>7611</v>
      </c>
      <c r="B12248">
        <v>7611</v>
      </c>
      <c r="C12248" t="s">
        <v>27356</v>
      </c>
      <c r="D12248" t="s">
        <v>8781</v>
      </c>
      <c r="E12248" s="363" t="s">
        <v>27357</v>
      </c>
      <c r="F12248"/>
      <c r="G12248"/>
      <c r="H12248"/>
      <c r="I12248" s="615"/>
    </row>
    <row r="12249" spans="1:9" ht="15" x14ac:dyDescent="0.25">
      <c r="A12249" s="609" t="str">
        <f t="shared" si="191"/>
        <v>7612</v>
      </c>
      <c r="B12249">
        <v>7612</v>
      </c>
      <c r="C12249" t="s">
        <v>27358</v>
      </c>
      <c r="D12249" t="s">
        <v>8781</v>
      </c>
      <c r="E12249" s="363" t="s">
        <v>27359</v>
      </c>
      <c r="F12249"/>
      <c r="G12249"/>
      <c r="H12249"/>
      <c r="I12249" s="615"/>
    </row>
    <row r="12250" spans="1:9" ht="15" x14ac:dyDescent="0.25">
      <c r="A12250" s="609" t="str">
        <f t="shared" si="191"/>
        <v>37371</v>
      </c>
      <c r="B12250">
        <v>37371</v>
      </c>
      <c r="C12250" t="s">
        <v>27360</v>
      </c>
      <c r="D12250" t="s">
        <v>8786</v>
      </c>
      <c r="E12250" s="363" t="s">
        <v>9713</v>
      </c>
      <c r="F12250"/>
      <c r="G12250"/>
      <c r="H12250"/>
      <c r="I12250" s="615"/>
    </row>
    <row r="12251" spans="1:9" ht="15" x14ac:dyDescent="0.25">
      <c r="A12251" s="609" t="str">
        <f t="shared" si="191"/>
        <v>40861</v>
      </c>
      <c r="B12251">
        <v>40861</v>
      </c>
      <c r="C12251" t="s">
        <v>27361</v>
      </c>
      <c r="D12251" t="s">
        <v>8914</v>
      </c>
      <c r="E12251" s="363" t="s">
        <v>10376</v>
      </c>
      <c r="F12251"/>
      <c r="G12251"/>
      <c r="H12251"/>
      <c r="I12251" s="615"/>
    </row>
    <row r="12252" spans="1:9" ht="15" x14ac:dyDescent="0.25">
      <c r="A12252" s="609" t="str">
        <f t="shared" si="191"/>
        <v>36510</v>
      </c>
      <c r="B12252">
        <v>36510</v>
      </c>
      <c r="C12252" t="s">
        <v>27362</v>
      </c>
      <c r="D12252" t="s">
        <v>8781</v>
      </c>
      <c r="E12252" s="363" t="s">
        <v>27363</v>
      </c>
      <c r="F12252"/>
      <c r="G12252"/>
      <c r="H12252"/>
      <c r="I12252" s="615"/>
    </row>
    <row r="12253" spans="1:9" ht="15" x14ac:dyDescent="0.25">
      <c r="A12253" s="609" t="str">
        <f t="shared" si="191"/>
        <v>25020</v>
      </c>
      <c r="B12253">
        <v>25020</v>
      </c>
      <c r="C12253" t="s">
        <v>27364</v>
      </c>
      <c r="D12253" t="s">
        <v>8781</v>
      </c>
      <c r="E12253" s="363" t="s">
        <v>27365</v>
      </c>
      <c r="F12253"/>
      <c r="G12253"/>
      <c r="H12253"/>
      <c r="I12253" s="615"/>
    </row>
    <row r="12254" spans="1:9" ht="15" x14ac:dyDescent="0.25">
      <c r="A12254" s="609" t="str">
        <f t="shared" si="191"/>
        <v>7622</v>
      </c>
      <c r="B12254">
        <v>7622</v>
      </c>
      <c r="C12254" t="s">
        <v>27366</v>
      </c>
      <c r="D12254" t="s">
        <v>8781</v>
      </c>
      <c r="E12254" s="363" t="s">
        <v>27367</v>
      </c>
      <c r="F12254"/>
      <c r="G12254"/>
      <c r="H12254"/>
      <c r="I12254" s="615"/>
    </row>
    <row r="12255" spans="1:9" ht="15" x14ac:dyDescent="0.25">
      <c r="A12255" s="609" t="str">
        <f t="shared" si="191"/>
        <v>7624</v>
      </c>
      <c r="B12255">
        <v>7624</v>
      </c>
      <c r="C12255" t="s">
        <v>27368</v>
      </c>
      <c r="D12255" t="s">
        <v>8781</v>
      </c>
      <c r="E12255" s="363" t="s">
        <v>27369</v>
      </c>
      <c r="F12255"/>
      <c r="G12255"/>
      <c r="H12255"/>
      <c r="I12255" s="615"/>
    </row>
    <row r="12256" spans="1:9" ht="15" x14ac:dyDescent="0.25">
      <c r="A12256" s="609" t="str">
        <f t="shared" si="191"/>
        <v>7625</v>
      </c>
      <c r="B12256">
        <v>7625</v>
      </c>
      <c r="C12256" t="s">
        <v>27370</v>
      </c>
      <c r="D12256" t="s">
        <v>8781</v>
      </c>
      <c r="E12256" s="363" t="s">
        <v>27371</v>
      </c>
      <c r="F12256"/>
      <c r="G12256"/>
      <c r="H12256"/>
      <c r="I12256" s="615"/>
    </row>
    <row r="12257" spans="1:9" ht="15" x14ac:dyDescent="0.25">
      <c r="A12257" s="609" t="str">
        <f t="shared" si="191"/>
        <v>7623</v>
      </c>
      <c r="B12257">
        <v>7623</v>
      </c>
      <c r="C12257" t="s">
        <v>27372</v>
      </c>
      <c r="D12257" t="s">
        <v>8781</v>
      </c>
      <c r="E12257" s="363" t="s">
        <v>27365</v>
      </c>
      <c r="F12257"/>
      <c r="G12257"/>
      <c r="H12257"/>
      <c r="I12257" s="615"/>
    </row>
    <row r="12258" spans="1:9" ht="15" x14ac:dyDescent="0.25">
      <c r="A12258" s="609" t="str">
        <f t="shared" si="191"/>
        <v>36508</v>
      </c>
      <c r="B12258">
        <v>36508</v>
      </c>
      <c r="C12258" t="s">
        <v>27373</v>
      </c>
      <c r="D12258" t="s">
        <v>8781</v>
      </c>
      <c r="E12258" s="363" t="s">
        <v>27374</v>
      </c>
      <c r="F12258"/>
      <c r="G12258"/>
      <c r="H12258"/>
      <c r="I12258" s="615"/>
    </row>
    <row r="12259" spans="1:9" ht="15" x14ac:dyDescent="0.25">
      <c r="A12259" s="609" t="str">
        <f t="shared" si="191"/>
        <v>36509</v>
      </c>
      <c r="B12259">
        <v>36509</v>
      </c>
      <c r="C12259" t="s">
        <v>27375</v>
      </c>
      <c r="D12259" t="s">
        <v>8781</v>
      </c>
      <c r="E12259" s="363" t="s">
        <v>27376</v>
      </c>
      <c r="F12259"/>
      <c r="G12259"/>
      <c r="H12259"/>
      <c r="I12259" s="615"/>
    </row>
    <row r="12260" spans="1:9" ht="15" x14ac:dyDescent="0.25">
      <c r="A12260" s="609" t="str">
        <f t="shared" si="191"/>
        <v>13238</v>
      </c>
      <c r="B12260">
        <v>13238</v>
      </c>
      <c r="C12260" t="s">
        <v>27377</v>
      </c>
      <c r="D12260" t="s">
        <v>8781</v>
      </c>
      <c r="E12260" s="363" t="s">
        <v>27378</v>
      </c>
      <c r="F12260"/>
      <c r="G12260"/>
      <c r="H12260"/>
      <c r="I12260" s="615"/>
    </row>
    <row r="12261" spans="1:9" ht="15" x14ac:dyDescent="0.25">
      <c r="A12261" s="609" t="str">
        <f t="shared" si="191"/>
        <v>36511</v>
      </c>
      <c r="B12261">
        <v>36511</v>
      </c>
      <c r="C12261" t="s">
        <v>27379</v>
      </c>
      <c r="D12261" t="s">
        <v>8781</v>
      </c>
      <c r="E12261" s="363" t="s">
        <v>27380</v>
      </c>
      <c r="F12261"/>
      <c r="G12261"/>
      <c r="H12261"/>
      <c r="I12261" s="615"/>
    </row>
    <row r="12262" spans="1:9" ht="15" x14ac:dyDescent="0.25">
      <c r="A12262" s="609" t="str">
        <f t="shared" si="191"/>
        <v>36515</v>
      </c>
      <c r="B12262">
        <v>36515</v>
      </c>
      <c r="C12262" t="s">
        <v>27381</v>
      </c>
      <c r="D12262" t="s">
        <v>8781</v>
      </c>
      <c r="E12262" s="363" t="s">
        <v>27382</v>
      </c>
      <c r="F12262"/>
      <c r="G12262"/>
      <c r="H12262"/>
      <c r="I12262" s="615"/>
    </row>
    <row r="12263" spans="1:9" ht="15" x14ac:dyDescent="0.25">
      <c r="A12263" s="609" t="str">
        <f t="shared" si="191"/>
        <v>10598</v>
      </c>
      <c r="B12263">
        <v>10598</v>
      </c>
      <c r="C12263" t="s">
        <v>27383</v>
      </c>
      <c r="D12263" t="s">
        <v>8781</v>
      </c>
      <c r="E12263" s="363" t="s">
        <v>27384</v>
      </c>
      <c r="F12263"/>
      <c r="G12263"/>
      <c r="H12263"/>
      <c r="I12263" s="615"/>
    </row>
    <row r="12264" spans="1:9" ht="15" x14ac:dyDescent="0.25">
      <c r="A12264" s="609" t="str">
        <f t="shared" si="191"/>
        <v>7640</v>
      </c>
      <c r="B12264">
        <v>7640</v>
      </c>
      <c r="C12264" t="s">
        <v>27385</v>
      </c>
      <c r="D12264" t="s">
        <v>8781</v>
      </c>
      <c r="E12264" s="363" t="s">
        <v>27386</v>
      </c>
      <c r="F12264"/>
      <c r="G12264"/>
      <c r="H12264"/>
      <c r="I12264" s="615"/>
    </row>
    <row r="12265" spans="1:9" ht="15" x14ac:dyDescent="0.25">
      <c r="A12265" s="609" t="str">
        <f t="shared" si="191"/>
        <v>36513</v>
      </c>
      <c r="B12265">
        <v>36513</v>
      </c>
      <c r="C12265" t="s">
        <v>27387</v>
      </c>
      <c r="D12265" t="s">
        <v>8781</v>
      </c>
      <c r="E12265" s="363" t="s">
        <v>27388</v>
      </c>
      <c r="F12265"/>
      <c r="G12265"/>
      <c r="H12265"/>
      <c r="I12265" s="615"/>
    </row>
    <row r="12266" spans="1:9" ht="15" x14ac:dyDescent="0.25">
      <c r="A12266" s="609" t="str">
        <f t="shared" si="191"/>
        <v>36514</v>
      </c>
      <c r="B12266">
        <v>36514</v>
      </c>
      <c r="C12266" t="s">
        <v>27389</v>
      </c>
      <c r="D12266" t="s">
        <v>8781</v>
      </c>
      <c r="E12266" s="363" t="s">
        <v>27390</v>
      </c>
      <c r="F12266"/>
      <c r="G12266"/>
      <c r="H12266"/>
      <c r="I12266" s="615"/>
    </row>
    <row r="12267" spans="1:9" ht="15" x14ac:dyDescent="0.25">
      <c r="A12267" s="609" t="str">
        <f t="shared" si="191"/>
        <v>11572</v>
      </c>
      <c r="B12267">
        <v>11572</v>
      </c>
      <c r="C12267" t="s">
        <v>27391</v>
      </c>
      <c r="D12267" t="s">
        <v>8781</v>
      </c>
      <c r="E12267" s="363" t="s">
        <v>15095</v>
      </c>
      <c r="F12267"/>
      <c r="G12267"/>
      <c r="H12267"/>
      <c r="I12267" s="615"/>
    </row>
    <row r="12268" spans="1:9" ht="15" x14ac:dyDescent="0.25">
      <c r="A12268" s="609" t="str">
        <f t="shared" si="191"/>
        <v>36149</v>
      </c>
      <c r="B12268">
        <v>36149</v>
      </c>
      <c r="C12268" t="s">
        <v>27392</v>
      </c>
      <c r="D12268" t="s">
        <v>8781</v>
      </c>
      <c r="E12268" s="363" t="s">
        <v>19499</v>
      </c>
      <c r="F12268"/>
      <c r="G12268"/>
      <c r="H12268"/>
      <c r="I12268" s="615"/>
    </row>
    <row r="12269" spans="1:9" ht="15" x14ac:dyDescent="0.25">
      <c r="A12269" s="609" t="str">
        <f t="shared" si="191"/>
        <v>42407</v>
      </c>
      <c r="B12269">
        <v>42407</v>
      </c>
      <c r="C12269" t="s">
        <v>27393</v>
      </c>
      <c r="D12269" t="s">
        <v>8796</v>
      </c>
      <c r="E12269" s="363" t="s">
        <v>10090</v>
      </c>
      <c r="F12269"/>
      <c r="G12269"/>
      <c r="H12269"/>
      <c r="I12269" s="615"/>
    </row>
    <row r="12270" spans="1:9" ht="15" x14ac:dyDescent="0.25">
      <c r="A12270" s="609" t="str">
        <f t="shared" si="191"/>
        <v>11581</v>
      </c>
      <c r="B12270">
        <v>11581</v>
      </c>
      <c r="C12270" t="s">
        <v>27394</v>
      </c>
      <c r="D12270" t="s">
        <v>8796</v>
      </c>
      <c r="E12270" s="363" t="s">
        <v>10175</v>
      </c>
      <c r="F12270"/>
      <c r="G12270"/>
      <c r="H12270"/>
      <c r="I12270" s="615"/>
    </row>
    <row r="12271" spans="1:9" ht="15" x14ac:dyDescent="0.25">
      <c r="A12271" s="609" t="str">
        <f t="shared" si="191"/>
        <v>43605</v>
      </c>
      <c r="B12271">
        <v>43605</v>
      </c>
      <c r="C12271" t="s">
        <v>27395</v>
      </c>
      <c r="D12271" t="s">
        <v>8796</v>
      </c>
      <c r="E12271" s="363" t="s">
        <v>11854</v>
      </c>
      <c r="F12271"/>
      <c r="G12271"/>
      <c r="H12271"/>
      <c r="I12271" s="615"/>
    </row>
    <row r="12272" spans="1:9" ht="15" x14ac:dyDescent="0.25">
      <c r="A12272" s="609" t="str">
        <f t="shared" ref="A12272:A12335" si="192">IF(ISERROR(SEARCH("/",B12272)=6),TRIM(CLEAN(B12272)),IF(SEARCH("/",B12272)=6,IF(LEN(TRIM(CLEAN(B12272)))=7,LEFT(TRIM(CLEAN(B12272)),6)&amp;"00"&amp;RIGHT(TRIM(CLEAN(B12272)),1),LEFT(TRIM(CLEAN(B12272)),6)&amp;"0"&amp;RIGHT(TRIM(CLEAN(B12272)),2)),TRIM(CLEAN(B12272))))</f>
        <v>11580</v>
      </c>
      <c r="B12272">
        <v>11580</v>
      </c>
      <c r="C12272" t="s">
        <v>27396</v>
      </c>
      <c r="D12272" t="s">
        <v>8796</v>
      </c>
      <c r="E12272" s="363" t="s">
        <v>10060</v>
      </c>
      <c r="F12272"/>
      <c r="G12272"/>
      <c r="H12272"/>
      <c r="I12272" s="615"/>
    </row>
    <row r="12273" spans="1:9" ht="15" x14ac:dyDescent="0.25">
      <c r="A12273" s="609" t="str">
        <f t="shared" si="192"/>
        <v>10743</v>
      </c>
      <c r="B12273">
        <v>10743</v>
      </c>
      <c r="C12273" t="s">
        <v>27397</v>
      </c>
      <c r="D12273" t="s">
        <v>8781</v>
      </c>
      <c r="E12273" s="363" t="s">
        <v>27398</v>
      </c>
      <c r="F12273"/>
      <c r="G12273"/>
      <c r="H12273"/>
      <c r="I12273" s="615"/>
    </row>
    <row r="12274" spans="1:9" ht="15" x14ac:dyDescent="0.25">
      <c r="A12274" s="609" t="str">
        <f t="shared" si="192"/>
        <v>39848</v>
      </c>
      <c r="B12274">
        <v>39848</v>
      </c>
      <c r="C12274" t="s">
        <v>27399</v>
      </c>
      <c r="D12274" t="s">
        <v>8796</v>
      </c>
      <c r="E12274" s="363" t="s">
        <v>10331</v>
      </c>
      <c r="F12274"/>
      <c r="G12274"/>
      <c r="H12274"/>
      <c r="I12274" s="615"/>
    </row>
    <row r="12275" spans="1:9" ht="15" x14ac:dyDescent="0.25">
      <c r="A12275" s="609" t="str">
        <f t="shared" si="192"/>
        <v>20999</v>
      </c>
      <c r="B12275">
        <v>20999</v>
      </c>
      <c r="C12275" t="s">
        <v>27400</v>
      </c>
      <c r="D12275" t="s">
        <v>8796</v>
      </c>
      <c r="E12275" s="363" t="s">
        <v>10362</v>
      </c>
      <c r="F12275"/>
      <c r="G12275"/>
      <c r="H12275"/>
      <c r="I12275" s="615"/>
    </row>
    <row r="12276" spans="1:9" ht="15" x14ac:dyDescent="0.25">
      <c r="A12276" s="609" t="str">
        <f t="shared" si="192"/>
        <v>21001</v>
      </c>
      <c r="B12276">
        <v>21001</v>
      </c>
      <c r="C12276" t="s">
        <v>27401</v>
      </c>
      <c r="D12276" t="s">
        <v>8796</v>
      </c>
      <c r="E12276" s="363" t="s">
        <v>22842</v>
      </c>
      <c r="F12276"/>
      <c r="G12276"/>
      <c r="H12276"/>
      <c r="I12276" s="615"/>
    </row>
    <row r="12277" spans="1:9" ht="15" x14ac:dyDescent="0.25">
      <c r="A12277" s="609" t="str">
        <f t="shared" si="192"/>
        <v>21003</v>
      </c>
      <c r="B12277">
        <v>21003</v>
      </c>
      <c r="C12277" t="s">
        <v>27402</v>
      </c>
      <c r="D12277" t="s">
        <v>8796</v>
      </c>
      <c r="E12277" s="363" t="s">
        <v>10460</v>
      </c>
      <c r="F12277"/>
      <c r="G12277"/>
      <c r="H12277"/>
      <c r="I12277" s="615"/>
    </row>
    <row r="12278" spans="1:9" ht="15" x14ac:dyDescent="0.25">
      <c r="A12278" s="609" t="str">
        <f t="shared" si="192"/>
        <v>21006</v>
      </c>
      <c r="B12278">
        <v>21006</v>
      </c>
      <c r="C12278" t="s">
        <v>27403</v>
      </c>
      <c r="D12278" t="s">
        <v>8796</v>
      </c>
      <c r="E12278" s="363" t="s">
        <v>9565</v>
      </c>
      <c r="F12278"/>
      <c r="G12278"/>
      <c r="H12278"/>
      <c r="I12278" s="615"/>
    </row>
    <row r="12279" spans="1:9" ht="15" x14ac:dyDescent="0.25">
      <c r="A12279" s="609" t="str">
        <f t="shared" si="192"/>
        <v>21019</v>
      </c>
      <c r="B12279">
        <v>21019</v>
      </c>
      <c r="C12279" t="s">
        <v>27404</v>
      </c>
      <c r="D12279" t="s">
        <v>8796</v>
      </c>
      <c r="E12279" s="363" t="s">
        <v>27405</v>
      </c>
      <c r="F12279"/>
      <c r="G12279"/>
      <c r="H12279"/>
      <c r="I12279" s="615"/>
    </row>
    <row r="12280" spans="1:9" ht="15" x14ac:dyDescent="0.25">
      <c r="A12280" s="609" t="str">
        <f t="shared" si="192"/>
        <v>21021</v>
      </c>
      <c r="B12280">
        <v>21021</v>
      </c>
      <c r="C12280" t="s">
        <v>27406</v>
      </c>
      <c r="D12280" t="s">
        <v>8796</v>
      </c>
      <c r="E12280" s="363" t="s">
        <v>19371</v>
      </c>
      <c r="F12280"/>
      <c r="G12280"/>
      <c r="H12280"/>
      <c r="I12280" s="615"/>
    </row>
    <row r="12281" spans="1:9" ht="15" x14ac:dyDescent="0.25">
      <c r="A12281" s="609" t="str">
        <f t="shared" si="192"/>
        <v>21024</v>
      </c>
      <c r="B12281">
        <v>21024</v>
      </c>
      <c r="C12281" t="s">
        <v>27407</v>
      </c>
      <c r="D12281" t="s">
        <v>8796</v>
      </c>
      <c r="E12281" s="363" t="s">
        <v>27408</v>
      </c>
      <c r="F12281"/>
      <c r="G12281"/>
      <c r="H12281"/>
      <c r="I12281" s="615"/>
    </row>
    <row r="12282" spans="1:9" ht="15" x14ac:dyDescent="0.25">
      <c r="A12282" s="609" t="str">
        <f t="shared" si="192"/>
        <v>40624</v>
      </c>
      <c r="B12282">
        <v>40624</v>
      </c>
      <c r="C12282" t="s">
        <v>27409</v>
      </c>
      <c r="D12282" t="s">
        <v>8796</v>
      </c>
      <c r="E12282" s="363" t="s">
        <v>27410</v>
      </c>
      <c r="F12282"/>
      <c r="G12282"/>
      <c r="H12282"/>
      <c r="I12282" s="615"/>
    </row>
    <row r="12283" spans="1:9" ht="15" x14ac:dyDescent="0.25">
      <c r="A12283" s="609" t="str">
        <f t="shared" si="192"/>
        <v>42575</v>
      </c>
      <c r="B12283">
        <v>42575</v>
      </c>
      <c r="C12283" t="s">
        <v>27411</v>
      </c>
      <c r="D12283" t="s">
        <v>8796</v>
      </c>
      <c r="E12283" s="363" t="s">
        <v>19168</v>
      </c>
      <c r="F12283"/>
      <c r="G12283"/>
      <c r="H12283"/>
      <c r="I12283" s="615"/>
    </row>
    <row r="12284" spans="1:9" ht="15" x14ac:dyDescent="0.25">
      <c r="A12284" s="609" t="str">
        <f t="shared" si="192"/>
        <v>13127</v>
      </c>
      <c r="B12284">
        <v>13127</v>
      </c>
      <c r="C12284" t="s">
        <v>27412</v>
      </c>
      <c r="D12284" t="s">
        <v>8796</v>
      </c>
      <c r="E12284" s="363" t="s">
        <v>26481</v>
      </c>
      <c r="F12284"/>
      <c r="G12284"/>
      <c r="H12284"/>
      <c r="I12284" s="615"/>
    </row>
    <row r="12285" spans="1:9" ht="15" x14ac:dyDescent="0.25">
      <c r="A12285" s="609" t="str">
        <f t="shared" si="192"/>
        <v>13137</v>
      </c>
      <c r="B12285">
        <v>13137</v>
      </c>
      <c r="C12285" t="s">
        <v>27413</v>
      </c>
      <c r="D12285" t="s">
        <v>8796</v>
      </c>
      <c r="E12285" s="363" t="s">
        <v>27414</v>
      </c>
      <c r="F12285"/>
      <c r="G12285"/>
      <c r="H12285"/>
      <c r="I12285" s="615"/>
    </row>
    <row r="12286" spans="1:9" ht="15" x14ac:dyDescent="0.25">
      <c r="A12286" s="609" t="str">
        <f t="shared" si="192"/>
        <v>42574</v>
      </c>
      <c r="B12286">
        <v>42574</v>
      </c>
      <c r="C12286" t="s">
        <v>27415</v>
      </c>
      <c r="D12286" t="s">
        <v>8796</v>
      </c>
      <c r="E12286" s="363" t="s">
        <v>19177</v>
      </c>
      <c r="F12286"/>
      <c r="G12286"/>
      <c r="H12286"/>
      <c r="I12286" s="615"/>
    </row>
    <row r="12287" spans="1:9" ht="15" x14ac:dyDescent="0.25">
      <c r="A12287" s="609" t="str">
        <f t="shared" si="192"/>
        <v>20989</v>
      </c>
      <c r="B12287">
        <v>20989</v>
      </c>
      <c r="C12287" t="s">
        <v>27416</v>
      </c>
      <c r="D12287" t="s">
        <v>8796</v>
      </c>
      <c r="E12287" s="363" t="s">
        <v>27417</v>
      </c>
      <c r="F12287"/>
      <c r="G12287"/>
      <c r="H12287"/>
      <c r="I12287" s="615"/>
    </row>
    <row r="12288" spans="1:9" ht="15" x14ac:dyDescent="0.25">
      <c r="A12288" s="609" t="str">
        <f t="shared" si="192"/>
        <v>21147</v>
      </c>
      <c r="B12288">
        <v>21147</v>
      </c>
      <c r="C12288" t="s">
        <v>27418</v>
      </c>
      <c r="D12288" t="s">
        <v>8796</v>
      </c>
      <c r="E12288" s="363" t="s">
        <v>27419</v>
      </c>
      <c r="F12288"/>
      <c r="G12288"/>
      <c r="H12288"/>
      <c r="I12288" s="615"/>
    </row>
    <row r="12289" spans="1:9" ht="15" x14ac:dyDescent="0.25">
      <c r="A12289" s="609" t="str">
        <f t="shared" si="192"/>
        <v>21148</v>
      </c>
      <c r="B12289">
        <v>21148</v>
      </c>
      <c r="C12289" t="s">
        <v>27420</v>
      </c>
      <c r="D12289" t="s">
        <v>8796</v>
      </c>
      <c r="E12289" s="363" t="s">
        <v>27421</v>
      </c>
      <c r="F12289"/>
      <c r="G12289"/>
      <c r="H12289"/>
      <c r="I12289" s="615"/>
    </row>
    <row r="12290" spans="1:9" ht="15" x14ac:dyDescent="0.25">
      <c r="A12290" s="609" t="str">
        <f t="shared" si="192"/>
        <v>20984</v>
      </c>
      <c r="B12290">
        <v>20984</v>
      </c>
      <c r="C12290" t="s">
        <v>27422</v>
      </c>
      <c r="D12290" t="s">
        <v>8796</v>
      </c>
      <c r="E12290" s="363" t="s">
        <v>27423</v>
      </c>
      <c r="F12290"/>
      <c r="G12290"/>
      <c r="H12290"/>
      <c r="I12290" s="615"/>
    </row>
    <row r="12291" spans="1:9" ht="15" x14ac:dyDescent="0.25">
      <c r="A12291" s="609" t="str">
        <f t="shared" si="192"/>
        <v>13042</v>
      </c>
      <c r="B12291">
        <v>13042</v>
      </c>
      <c r="C12291" t="s">
        <v>27424</v>
      </c>
      <c r="D12291" t="s">
        <v>8796</v>
      </c>
      <c r="E12291" s="363" t="s">
        <v>27425</v>
      </c>
      <c r="F12291"/>
      <c r="G12291"/>
      <c r="H12291"/>
      <c r="I12291" s="615"/>
    </row>
    <row r="12292" spans="1:9" ht="15" x14ac:dyDescent="0.25">
      <c r="A12292" s="609" t="str">
        <f t="shared" si="192"/>
        <v>21150</v>
      </c>
      <c r="B12292">
        <v>21150</v>
      </c>
      <c r="C12292" t="s">
        <v>27426</v>
      </c>
      <c r="D12292" t="s">
        <v>8796</v>
      </c>
      <c r="E12292" s="363" t="s">
        <v>10467</v>
      </c>
      <c r="F12292"/>
      <c r="G12292"/>
      <c r="H12292"/>
      <c r="I12292" s="615"/>
    </row>
    <row r="12293" spans="1:9" ht="15" x14ac:dyDescent="0.25">
      <c r="A12293" s="609" t="str">
        <f t="shared" si="192"/>
        <v>13141</v>
      </c>
      <c r="B12293">
        <v>13141</v>
      </c>
      <c r="C12293" t="s">
        <v>27427</v>
      </c>
      <c r="D12293" t="s">
        <v>8796</v>
      </c>
      <c r="E12293" s="363" t="s">
        <v>27428</v>
      </c>
      <c r="F12293"/>
      <c r="G12293"/>
      <c r="H12293"/>
      <c r="I12293" s="615"/>
    </row>
    <row r="12294" spans="1:9" ht="15" x14ac:dyDescent="0.25">
      <c r="A12294" s="609" t="str">
        <f t="shared" si="192"/>
        <v>42576</v>
      </c>
      <c r="B12294">
        <v>42576</v>
      </c>
      <c r="C12294" t="s">
        <v>27429</v>
      </c>
      <c r="D12294" t="s">
        <v>8796</v>
      </c>
      <c r="E12294" s="363" t="s">
        <v>27430</v>
      </c>
      <c r="F12294"/>
      <c r="G12294"/>
      <c r="H12294"/>
      <c r="I12294" s="615"/>
    </row>
    <row r="12295" spans="1:9" ht="15" x14ac:dyDescent="0.25">
      <c r="A12295" s="609" t="str">
        <f t="shared" si="192"/>
        <v>21151</v>
      </c>
      <c r="B12295">
        <v>21151</v>
      </c>
      <c r="C12295" t="s">
        <v>27431</v>
      </c>
      <c r="D12295" t="s">
        <v>8796</v>
      </c>
      <c r="E12295" s="363" t="s">
        <v>27432</v>
      </c>
      <c r="F12295"/>
      <c r="G12295"/>
      <c r="H12295"/>
      <c r="I12295" s="615"/>
    </row>
    <row r="12296" spans="1:9" ht="15" x14ac:dyDescent="0.25">
      <c r="A12296" s="609" t="str">
        <f t="shared" si="192"/>
        <v>13142</v>
      </c>
      <c r="B12296">
        <v>13142</v>
      </c>
      <c r="C12296" t="s">
        <v>27433</v>
      </c>
      <c r="D12296" t="s">
        <v>8796</v>
      </c>
      <c r="E12296" s="363" t="s">
        <v>27434</v>
      </c>
      <c r="F12296"/>
      <c r="G12296"/>
      <c r="H12296"/>
      <c r="I12296" s="615"/>
    </row>
    <row r="12297" spans="1:9" ht="15" x14ac:dyDescent="0.25">
      <c r="A12297" s="609" t="str">
        <f t="shared" si="192"/>
        <v>42577</v>
      </c>
      <c r="B12297">
        <v>42577</v>
      </c>
      <c r="C12297" t="s">
        <v>27435</v>
      </c>
      <c r="D12297" t="s">
        <v>8796</v>
      </c>
      <c r="E12297" s="363" t="s">
        <v>19735</v>
      </c>
      <c r="F12297"/>
      <c r="G12297"/>
      <c r="H12297"/>
      <c r="I12297" s="615"/>
    </row>
    <row r="12298" spans="1:9" ht="15" x14ac:dyDescent="0.25">
      <c r="A12298" s="609" t="str">
        <f t="shared" si="192"/>
        <v>20994</v>
      </c>
      <c r="B12298">
        <v>20994</v>
      </c>
      <c r="C12298" t="s">
        <v>27436</v>
      </c>
      <c r="D12298" t="s">
        <v>8796</v>
      </c>
      <c r="E12298" s="363" t="s">
        <v>27437</v>
      </c>
      <c r="F12298"/>
      <c r="G12298"/>
      <c r="H12298"/>
      <c r="I12298" s="615"/>
    </row>
    <row r="12299" spans="1:9" ht="15" x14ac:dyDescent="0.25">
      <c r="A12299" s="609" t="str">
        <f t="shared" si="192"/>
        <v>7672</v>
      </c>
      <c r="B12299">
        <v>7672</v>
      </c>
      <c r="C12299" t="s">
        <v>27438</v>
      </c>
      <c r="D12299" t="s">
        <v>8796</v>
      </c>
      <c r="E12299" s="363" t="s">
        <v>27439</v>
      </c>
      <c r="F12299"/>
      <c r="G12299"/>
      <c r="H12299"/>
      <c r="I12299" s="615"/>
    </row>
    <row r="12300" spans="1:9" ht="15" x14ac:dyDescent="0.25">
      <c r="A12300" s="609" t="str">
        <f t="shared" si="192"/>
        <v>20995</v>
      </c>
      <c r="B12300">
        <v>20995</v>
      </c>
      <c r="C12300" t="s">
        <v>27440</v>
      </c>
      <c r="D12300" t="s">
        <v>8796</v>
      </c>
      <c r="E12300" s="363" t="s">
        <v>27441</v>
      </c>
      <c r="F12300"/>
      <c r="G12300"/>
      <c r="H12300"/>
      <c r="I12300" s="615"/>
    </row>
    <row r="12301" spans="1:9" ht="15" x14ac:dyDescent="0.25">
      <c r="A12301" s="609" t="str">
        <f t="shared" si="192"/>
        <v>7690</v>
      </c>
      <c r="B12301">
        <v>7690</v>
      </c>
      <c r="C12301" t="s">
        <v>27442</v>
      </c>
      <c r="D12301" t="s">
        <v>8796</v>
      </c>
      <c r="E12301" s="363" t="s">
        <v>27443</v>
      </c>
      <c r="F12301"/>
      <c r="G12301"/>
      <c r="H12301"/>
      <c r="I12301" s="615"/>
    </row>
    <row r="12302" spans="1:9" ht="15" x14ac:dyDescent="0.25">
      <c r="A12302" s="609" t="str">
        <f t="shared" si="192"/>
        <v>20980</v>
      </c>
      <c r="B12302">
        <v>20980</v>
      </c>
      <c r="C12302" t="s">
        <v>27444</v>
      </c>
      <c r="D12302" t="s">
        <v>8796</v>
      </c>
      <c r="E12302" s="363" t="s">
        <v>27445</v>
      </c>
      <c r="F12302"/>
      <c r="G12302"/>
      <c r="H12302"/>
      <c r="I12302" s="615"/>
    </row>
    <row r="12303" spans="1:9" ht="15" x14ac:dyDescent="0.25">
      <c r="A12303" s="609" t="str">
        <f t="shared" si="192"/>
        <v>7661</v>
      </c>
      <c r="B12303">
        <v>7661</v>
      </c>
      <c r="C12303" t="s">
        <v>27446</v>
      </c>
      <c r="D12303" t="s">
        <v>8796</v>
      </c>
      <c r="E12303" s="363" t="s">
        <v>27447</v>
      </c>
      <c r="F12303"/>
      <c r="G12303"/>
      <c r="H12303"/>
      <c r="I12303" s="615"/>
    </row>
    <row r="12304" spans="1:9" ht="15" x14ac:dyDescent="0.25">
      <c r="A12304" s="609" t="str">
        <f t="shared" si="192"/>
        <v>21016</v>
      </c>
      <c r="B12304">
        <v>21016</v>
      </c>
      <c r="C12304" t="s">
        <v>27448</v>
      </c>
      <c r="D12304" t="s">
        <v>8796</v>
      </c>
      <c r="E12304" s="363" t="s">
        <v>22060</v>
      </c>
      <c r="F12304"/>
      <c r="G12304"/>
      <c r="H12304"/>
      <c r="I12304" s="615"/>
    </row>
    <row r="12305" spans="1:9" ht="15" x14ac:dyDescent="0.25">
      <c r="A12305" s="609" t="str">
        <f t="shared" si="192"/>
        <v>21008</v>
      </c>
      <c r="B12305">
        <v>21008</v>
      </c>
      <c r="C12305" t="s">
        <v>27449</v>
      </c>
      <c r="D12305" t="s">
        <v>8796</v>
      </c>
      <c r="E12305" s="363" t="s">
        <v>10375</v>
      </c>
      <c r="F12305"/>
      <c r="G12305"/>
      <c r="H12305"/>
      <c r="I12305" s="615"/>
    </row>
    <row r="12306" spans="1:9" ht="15" x14ac:dyDescent="0.25">
      <c r="A12306" s="609" t="str">
        <f t="shared" si="192"/>
        <v>21009</v>
      </c>
      <c r="B12306">
        <v>21009</v>
      </c>
      <c r="C12306" t="s">
        <v>27450</v>
      </c>
      <c r="D12306" t="s">
        <v>8796</v>
      </c>
      <c r="E12306" s="363" t="s">
        <v>18219</v>
      </c>
      <c r="F12306"/>
      <c r="G12306"/>
      <c r="H12306"/>
      <c r="I12306" s="615"/>
    </row>
    <row r="12307" spans="1:9" ht="15" x14ac:dyDescent="0.25">
      <c r="A12307" s="609" t="str">
        <f t="shared" si="192"/>
        <v>21010</v>
      </c>
      <c r="B12307">
        <v>21010</v>
      </c>
      <c r="C12307" t="s">
        <v>27451</v>
      </c>
      <c r="D12307" t="s">
        <v>8796</v>
      </c>
      <c r="E12307" s="363" t="s">
        <v>27452</v>
      </c>
      <c r="F12307"/>
      <c r="G12307"/>
      <c r="H12307"/>
      <c r="I12307" s="615"/>
    </row>
    <row r="12308" spans="1:9" ht="15" x14ac:dyDescent="0.25">
      <c r="A12308" s="609" t="str">
        <f t="shared" si="192"/>
        <v>21011</v>
      </c>
      <c r="B12308">
        <v>21011</v>
      </c>
      <c r="C12308" t="s">
        <v>27453</v>
      </c>
      <c r="D12308" t="s">
        <v>8796</v>
      </c>
      <c r="E12308" s="363" t="s">
        <v>27454</v>
      </c>
      <c r="F12308"/>
      <c r="G12308"/>
      <c r="H12308"/>
      <c r="I12308" s="615"/>
    </row>
    <row r="12309" spans="1:9" ht="15" x14ac:dyDescent="0.25">
      <c r="A12309" s="609" t="str">
        <f t="shared" si="192"/>
        <v>21012</v>
      </c>
      <c r="B12309">
        <v>21012</v>
      </c>
      <c r="C12309" t="s">
        <v>27455</v>
      </c>
      <c r="D12309" t="s">
        <v>8796</v>
      </c>
      <c r="E12309" s="363" t="s">
        <v>27456</v>
      </c>
      <c r="F12309"/>
      <c r="G12309"/>
      <c r="H12309"/>
      <c r="I12309" s="615"/>
    </row>
    <row r="12310" spans="1:9" ht="15" x14ac:dyDescent="0.25">
      <c r="A12310" s="609" t="str">
        <f t="shared" si="192"/>
        <v>21013</v>
      </c>
      <c r="B12310">
        <v>21013</v>
      </c>
      <c r="C12310" t="s">
        <v>27457</v>
      </c>
      <c r="D12310" t="s">
        <v>8796</v>
      </c>
      <c r="E12310" s="363" t="s">
        <v>27458</v>
      </c>
      <c r="F12310"/>
      <c r="G12310"/>
      <c r="H12310"/>
      <c r="I12310" s="615"/>
    </row>
    <row r="12311" spans="1:9" ht="15" x14ac:dyDescent="0.25">
      <c r="A12311" s="609" t="str">
        <f t="shared" si="192"/>
        <v>21014</v>
      </c>
      <c r="B12311">
        <v>21014</v>
      </c>
      <c r="C12311" t="s">
        <v>27459</v>
      </c>
      <c r="D12311" t="s">
        <v>8796</v>
      </c>
      <c r="E12311" s="363" t="s">
        <v>27460</v>
      </c>
      <c r="F12311"/>
      <c r="G12311"/>
      <c r="H12311"/>
      <c r="I12311" s="615"/>
    </row>
    <row r="12312" spans="1:9" ht="15" x14ac:dyDescent="0.25">
      <c r="A12312" s="609" t="str">
        <f t="shared" si="192"/>
        <v>21015</v>
      </c>
      <c r="B12312">
        <v>21015</v>
      </c>
      <c r="C12312" t="s">
        <v>27461</v>
      </c>
      <c r="D12312" t="s">
        <v>8796</v>
      </c>
      <c r="E12312" s="363" t="s">
        <v>27462</v>
      </c>
      <c r="F12312"/>
      <c r="G12312"/>
      <c r="H12312"/>
      <c r="I12312" s="615"/>
    </row>
    <row r="12313" spans="1:9" ht="15" x14ac:dyDescent="0.25">
      <c r="A12313" s="609" t="str">
        <f t="shared" si="192"/>
        <v>7697</v>
      </c>
      <c r="B12313">
        <v>7697</v>
      </c>
      <c r="C12313" t="s">
        <v>27463</v>
      </c>
      <c r="D12313" t="s">
        <v>8796</v>
      </c>
      <c r="E12313" s="363" t="s">
        <v>27464</v>
      </c>
      <c r="F12313"/>
      <c r="G12313"/>
      <c r="H12313"/>
      <c r="I12313" s="615"/>
    </row>
    <row r="12314" spans="1:9" ht="15" x14ac:dyDescent="0.25">
      <c r="A12314" s="609" t="str">
        <f t="shared" si="192"/>
        <v>7698</v>
      </c>
      <c r="B12314">
        <v>7698</v>
      </c>
      <c r="C12314" t="s">
        <v>27465</v>
      </c>
      <c r="D12314" t="s">
        <v>8796</v>
      </c>
      <c r="E12314" s="363" t="s">
        <v>19545</v>
      </c>
      <c r="F12314"/>
      <c r="G12314"/>
      <c r="H12314"/>
      <c r="I12314" s="615"/>
    </row>
    <row r="12315" spans="1:9" ht="15" x14ac:dyDescent="0.25">
      <c r="A12315" s="609" t="str">
        <f t="shared" si="192"/>
        <v>7691</v>
      </c>
      <c r="B12315">
        <v>7691</v>
      </c>
      <c r="C12315" t="s">
        <v>27466</v>
      </c>
      <c r="D12315" t="s">
        <v>8796</v>
      </c>
      <c r="E12315" s="363" t="s">
        <v>15263</v>
      </c>
      <c r="F12315"/>
      <c r="G12315"/>
      <c r="H12315"/>
      <c r="I12315" s="615"/>
    </row>
    <row r="12316" spans="1:9" ht="15" x14ac:dyDescent="0.25">
      <c r="A12316" s="609" t="str">
        <f t="shared" si="192"/>
        <v>40626</v>
      </c>
      <c r="B12316">
        <v>40626</v>
      </c>
      <c r="C12316" t="s">
        <v>27467</v>
      </c>
      <c r="D12316" t="s">
        <v>8796</v>
      </c>
      <c r="E12316" s="363" t="s">
        <v>27468</v>
      </c>
      <c r="F12316"/>
      <c r="G12316"/>
      <c r="H12316"/>
      <c r="I12316" s="615"/>
    </row>
    <row r="12317" spans="1:9" ht="15" x14ac:dyDescent="0.25">
      <c r="A12317" s="609" t="str">
        <f t="shared" si="192"/>
        <v>7701</v>
      </c>
      <c r="B12317">
        <v>7701</v>
      </c>
      <c r="C12317" t="s">
        <v>27469</v>
      </c>
      <c r="D12317" t="s">
        <v>8796</v>
      </c>
      <c r="E12317" s="363" t="s">
        <v>27470</v>
      </c>
      <c r="F12317"/>
      <c r="G12317"/>
      <c r="H12317"/>
      <c r="I12317" s="615"/>
    </row>
    <row r="12318" spans="1:9" ht="15" x14ac:dyDescent="0.25">
      <c r="A12318" s="609" t="str">
        <f t="shared" si="192"/>
        <v>7696</v>
      </c>
      <c r="B12318">
        <v>7696</v>
      </c>
      <c r="C12318" t="s">
        <v>27471</v>
      </c>
      <c r="D12318" t="s">
        <v>8796</v>
      </c>
      <c r="E12318" s="363" t="s">
        <v>27472</v>
      </c>
      <c r="F12318"/>
      <c r="G12318"/>
      <c r="H12318"/>
      <c r="I12318" s="615"/>
    </row>
    <row r="12319" spans="1:9" ht="15" x14ac:dyDescent="0.25">
      <c r="A12319" s="609" t="str">
        <f t="shared" si="192"/>
        <v>7700</v>
      </c>
      <c r="B12319">
        <v>7700</v>
      </c>
      <c r="C12319" t="s">
        <v>27473</v>
      </c>
      <c r="D12319" t="s">
        <v>8796</v>
      </c>
      <c r="E12319" s="363" t="s">
        <v>27474</v>
      </c>
      <c r="F12319"/>
      <c r="G12319"/>
      <c r="H12319"/>
      <c r="I12319" s="615"/>
    </row>
    <row r="12320" spans="1:9" ht="15" x14ac:dyDescent="0.25">
      <c r="A12320" s="609" t="str">
        <f t="shared" si="192"/>
        <v>7694</v>
      </c>
      <c r="B12320">
        <v>7694</v>
      </c>
      <c r="C12320" t="s">
        <v>27475</v>
      </c>
      <c r="D12320" t="s">
        <v>8796</v>
      </c>
      <c r="E12320" s="363" t="s">
        <v>27476</v>
      </c>
      <c r="F12320"/>
      <c r="G12320"/>
      <c r="H12320"/>
      <c r="I12320" s="615"/>
    </row>
    <row r="12321" spans="1:9" ht="15" x14ac:dyDescent="0.25">
      <c r="A12321" s="609" t="str">
        <f t="shared" si="192"/>
        <v>7693</v>
      </c>
      <c r="B12321">
        <v>7693</v>
      </c>
      <c r="C12321" t="s">
        <v>27477</v>
      </c>
      <c r="D12321" t="s">
        <v>8796</v>
      </c>
      <c r="E12321" s="363" t="s">
        <v>27478</v>
      </c>
      <c r="F12321"/>
      <c r="G12321"/>
      <c r="H12321"/>
      <c r="I12321" s="615"/>
    </row>
    <row r="12322" spans="1:9" ht="15" x14ac:dyDescent="0.25">
      <c r="A12322" s="609" t="str">
        <f t="shared" si="192"/>
        <v>7692</v>
      </c>
      <c r="B12322">
        <v>7692</v>
      </c>
      <c r="C12322" t="s">
        <v>27479</v>
      </c>
      <c r="D12322" t="s">
        <v>8796</v>
      </c>
      <c r="E12322" s="363" t="s">
        <v>27480</v>
      </c>
      <c r="F12322"/>
      <c r="G12322"/>
      <c r="H12322"/>
      <c r="I12322" s="615"/>
    </row>
    <row r="12323" spans="1:9" ht="15" x14ac:dyDescent="0.25">
      <c r="A12323" s="609" t="str">
        <f t="shared" si="192"/>
        <v>7695</v>
      </c>
      <c r="B12323">
        <v>7695</v>
      </c>
      <c r="C12323" t="s">
        <v>27481</v>
      </c>
      <c r="D12323" t="s">
        <v>8796</v>
      </c>
      <c r="E12323" s="363" t="s">
        <v>27482</v>
      </c>
      <c r="F12323"/>
      <c r="G12323"/>
      <c r="H12323"/>
      <c r="I12323" s="615"/>
    </row>
    <row r="12324" spans="1:9" ht="15" x14ac:dyDescent="0.25">
      <c r="A12324" s="609" t="str">
        <f t="shared" si="192"/>
        <v>13356</v>
      </c>
      <c r="B12324">
        <v>13356</v>
      </c>
      <c r="C12324" t="s">
        <v>27483</v>
      </c>
      <c r="D12324" t="s">
        <v>8796</v>
      </c>
      <c r="E12324" s="363" t="s">
        <v>9536</v>
      </c>
      <c r="F12324"/>
      <c r="G12324"/>
      <c r="H12324"/>
      <c r="I12324" s="615"/>
    </row>
    <row r="12325" spans="1:9" ht="15" x14ac:dyDescent="0.25">
      <c r="A12325" s="609" t="str">
        <f t="shared" si="192"/>
        <v>36365</v>
      </c>
      <c r="B12325">
        <v>36365</v>
      </c>
      <c r="C12325" t="s">
        <v>27484</v>
      </c>
      <c r="D12325" t="s">
        <v>8796</v>
      </c>
      <c r="E12325" s="363" t="s">
        <v>23017</v>
      </c>
      <c r="F12325"/>
      <c r="G12325"/>
      <c r="H12325"/>
      <c r="I12325" s="615"/>
    </row>
    <row r="12326" spans="1:9" ht="15" x14ac:dyDescent="0.25">
      <c r="A12326" s="609" t="str">
        <f t="shared" si="192"/>
        <v>41930</v>
      </c>
      <c r="B12326">
        <v>41930</v>
      </c>
      <c r="C12326" t="s">
        <v>27485</v>
      </c>
      <c r="D12326" t="s">
        <v>8796</v>
      </c>
      <c r="E12326" s="363" t="s">
        <v>27486</v>
      </c>
      <c r="F12326"/>
      <c r="G12326"/>
      <c r="H12326"/>
      <c r="I12326" s="615"/>
    </row>
    <row r="12327" spans="1:9" ht="15" x14ac:dyDescent="0.25">
      <c r="A12327" s="609" t="str">
        <f t="shared" si="192"/>
        <v>41931</v>
      </c>
      <c r="B12327">
        <v>41931</v>
      </c>
      <c r="C12327" t="s">
        <v>27487</v>
      </c>
      <c r="D12327" t="s">
        <v>8796</v>
      </c>
      <c r="E12327" s="363" t="s">
        <v>27488</v>
      </c>
      <c r="F12327"/>
      <c r="G12327"/>
      <c r="H12327"/>
      <c r="I12327" s="615"/>
    </row>
    <row r="12328" spans="1:9" ht="15" x14ac:dyDescent="0.25">
      <c r="A12328" s="609" t="str">
        <f t="shared" si="192"/>
        <v>41932</v>
      </c>
      <c r="B12328">
        <v>41932</v>
      </c>
      <c r="C12328" t="s">
        <v>27489</v>
      </c>
      <c r="D12328" t="s">
        <v>8796</v>
      </c>
      <c r="E12328" s="363" t="s">
        <v>27490</v>
      </c>
      <c r="F12328"/>
      <c r="G12328"/>
      <c r="H12328"/>
      <c r="I12328" s="615"/>
    </row>
    <row r="12329" spans="1:9" ht="15" x14ac:dyDescent="0.25">
      <c r="A12329" s="609" t="str">
        <f t="shared" si="192"/>
        <v>41933</v>
      </c>
      <c r="B12329">
        <v>41933</v>
      </c>
      <c r="C12329" t="s">
        <v>27491</v>
      </c>
      <c r="D12329" t="s">
        <v>8796</v>
      </c>
      <c r="E12329" s="363" t="s">
        <v>27492</v>
      </c>
      <c r="F12329"/>
      <c r="G12329"/>
      <c r="H12329"/>
      <c r="I12329" s="615"/>
    </row>
    <row r="12330" spans="1:9" ht="15" x14ac:dyDescent="0.25">
      <c r="A12330" s="609" t="str">
        <f t="shared" si="192"/>
        <v>41934</v>
      </c>
      <c r="B12330">
        <v>41934</v>
      </c>
      <c r="C12330" t="s">
        <v>27493</v>
      </c>
      <c r="D12330" t="s">
        <v>8796</v>
      </c>
      <c r="E12330" s="363" t="s">
        <v>27494</v>
      </c>
      <c r="F12330"/>
      <c r="G12330"/>
      <c r="H12330"/>
      <c r="I12330" s="615"/>
    </row>
    <row r="12331" spans="1:9" ht="15" x14ac:dyDescent="0.25">
      <c r="A12331" s="609" t="str">
        <f t="shared" si="192"/>
        <v>41936</v>
      </c>
      <c r="B12331">
        <v>41936</v>
      </c>
      <c r="C12331" t="s">
        <v>27495</v>
      </c>
      <c r="D12331" t="s">
        <v>8796</v>
      </c>
      <c r="E12331" s="363" t="s">
        <v>27410</v>
      </c>
      <c r="F12331"/>
      <c r="G12331"/>
      <c r="H12331"/>
      <c r="I12331" s="615"/>
    </row>
    <row r="12332" spans="1:9" ht="15" x14ac:dyDescent="0.25">
      <c r="A12332" s="609" t="str">
        <f t="shared" si="192"/>
        <v>41785</v>
      </c>
      <c r="B12332">
        <v>41785</v>
      </c>
      <c r="C12332" t="s">
        <v>27496</v>
      </c>
      <c r="D12332" t="s">
        <v>8796</v>
      </c>
      <c r="E12332" s="363" t="s">
        <v>27497</v>
      </c>
      <c r="F12332"/>
      <c r="G12332"/>
      <c r="H12332"/>
      <c r="I12332" s="615"/>
    </row>
    <row r="12333" spans="1:9" ht="15" x14ac:dyDescent="0.25">
      <c r="A12333" s="609" t="str">
        <f t="shared" si="192"/>
        <v>41781</v>
      </c>
      <c r="B12333">
        <v>41781</v>
      </c>
      <c r="C12333" t="s">
        <v>27498</v>
      </c>
      <c r="D12333" t="s">
        <v>8796</v>
      </c>
      <c r="E12333" s="363" t="s">
        <v>27499</v>
      </c>
      <c r="F12333"/>
      <c r="G12333"/>
      <c r="H12333"/>
      <c r="I12333" s="615"/>
    </row>
    <row r="12334" spans="1:9" ht="15" x14ac:dyDescent="0.25">
      <c r="A12334" s="609" t="str">
        <f t="shared" si="192"/>
        <v>41783</v>
      </c>
      <c r="B12334">
        <v>41783</v>
      </c>
      <c r="C12334" t="s">
        <v>27500</v>
      </c>
      <c r="D12334" t="s">
        <v>8796</v>
      </c>
      <c r="E12334" s="363" t="s">
        <v>27501</v>
      </c>
      <c r="F12334"/>
      <c r="G12334"/>
      <c r="H12334"/>
      <c r="I12334" s="615"/>
    </row>
    <row r="12335" spans="1:9" ht="15" x14ac:dyDescent="0.25">
      <c r="A12335" s="609" t="str">
        <f t="shared" si="192"/>
        <v>41786</v>
      </c>
      <c r="B12335">
        <v>41786</v>
      </c>
      <c r="C12335" t="s">
        <v>27502</v>
      </c>
      <c r="D12335" t="s">
        <v>8796</v>
      </c>
      <c r="E12335" s="363" t="s">
        <v>27503</v>
      </c>
      <c r="F12335"/>
      <c r="G12335"/>
      <c r="H12335"/>
      <c r="I12335" s="615"/>
    </row>
    <row r="12336" spans="1:9" ht="15" x14ac:dyDescent="0.25">
      <c r="A12336" s="609" t="str">
        <f t="shared" ref="A12336:A12399" si="193">IF(ISERROR(SEARCH("/",B12336)=6),TRIM(CLEAN(B12336)),IF(SEARCH("/",B12336)=6,IF(LEN(TRIM(CLEAN(B12336)))=7,LEFT(TRIM(CLEAN(B12336)),6)&amp;"00"&amp;RIGHT(TRIM(CLEAN(B12336)),1),LEFT(TRIM(CLEAN(B12336)),6)&amp;"0"&amp;RIGHT(TRIM(CLEAN(B12336)),2)),TRIM(CLEAN(B12336))))</f>
        <v>41779</v>
      </c>
      <c r="B12336">
        <v>41779</v>
      </c>
      <c r="C12336" t="s">
        <v>27504</v>
      </c>
      <c r="D12336" t="s">
        <v>8796</v>
      </c>
      <c r="E12336" s="363" t="s">
        <v>27505</v>
      </c>
      <c r="F12336"/>
      <c r="G12336"/>
      <c r="H12336"/>
      <c r="I12336" s="615"/>
    </row>
    <row r="12337" spans="1:9" ht="15" x14ac:dyDescent="0.25">
      <c r="A12337" s="609" t="str">
        <f t="shared" si="193"/>
        <v>41780</v>
      </c>
      <c r="B12337">
        <v>41780</v>
      </c>
      <c r="C12337" t="s">
        <v>27506</v>
      </c>
      <c r="D12337" t="s">
        <v>8796</v>
      </c>
      <c r="E12337" s="363" t="s">
        <v>27507</v>
      </c>
      <c r="F12337"/>
      <c r="G12337"/>
      <c r="H12337"/>
      <c r="I12337" s="615"/>
    </row>
    <row r="12338" spans="1:9" ht="15" x14ac:dyDescent="0.25">
      <c r="A12338" s="609" t="str">
        <f t="shared" si="193"/>
        <v>41782</v>
      </c>
      <c r="B12338">
        <v>41782</v>
      </c>
      <c r="C12338" t="s">
        <v>27508</v>
      </c>
      <c r="D12338" t="s">
        <v>8796</v>
      </c>
      <c r="E12338" s="363" t="s">
        <v>27509</v>
      </c>
      <c r="F12338"/>
      <c r="G12338"/>
      <c r="H12338"/>
      <c r="I12338" s="615"/>
    </row>
    <row r="12339" spans="1:9" ht="15" x14ac:dyDescent="0.25">
      <c r="A12339" s="609" t="str">
        <f t="shared" si="193"/>
        <v>38130</v>
      </c>
      <c r="B12339">
        <v>38130</v>
      </c>
      <c r="C12339" t="s">
        <v>27510</v>
      </c>
      <c r="D12339" t="s">
        <v>8796</v>
      </c>
      <c r="E12339" s="363" t="s">
        <v>10385</v>
      </c>
      <c r="F12339"/>
      <c r="G12339"/>
      <c r="H12339"/>
      <c r="I12339" s="615"/>
    </row>
    <row r="12340" spans="1:9" ht="15" x14ac:dyDescent="0.25">
      <c r="A12340" s="609" t="str">
        <f t="shared" si="193"/>
        <v>21123</v>
      </c>
      <c r="B12340">
        <v>21123</v>
      </c>
      <c r="C12340" t="s">
        <v>27511</v>
      </c>
      <c r="D12340" t="s">
        <v>8796</v>
      </c>
      <c r="E12340" s="363" t="s">
        <v>10386</v>
      </c>
      <c r="F12340"/>
      <c r="G12340"/>
      <c r="H12340"/>
      <c r="I12340" s="615"/>
    </row>
    <row r="12341" spans="1:9" ht="15" x14ac:dyDescent="0.25">
      <c r="A12341" s="609" t="str">
        <f t="shared" si="193"/>
        <v>21124</v>
      </c>
      <c r="B12341">
        <v>21124</v>
      </c>
      <c r="C12341" t="s">
        <v>27512</v>
      </c>
      <c r="D12341" t="s">
        <v>8796</v>
      </c>
      <c r="E12341" s="363" t="s">
        <v>9879</v>
      </c>
      <c r="F12341"/>
      <c r="G12341"/>
      <c r="H12341"/>
      <c r="I12341" s="615"/>
    </row>
    <row r="12342" spans="1:9" ht="15" x14ac:dyDescent="0.25">
      <c r="A12342" s="609" t="str">
        <f t="shared" si="193"/>
        <v>21125</v>
      </c>
      <c r="B12342">
        <v>21125</v>
      </c>
      <c r="C12342" t="s">
        <v>27513</v>
      </c>
      <c r="D12342" t="s">
        <v>8796</v>
      </c>
      <c r="E12342" s="363" t="s">
        <v>10137</v>
      </c>
      <c r="F12342"/>
      <c r="G12342"/>
      <c r="H12342"/>
      <c r="I12342" s="615"/>
    </row>
    <row r="12343" spans="1:9" ht="15" x14ac:dyDescent="0.25">
      <c r="A12343" s="609" t="str">
        <f t="shared" si="193"/>
        <v>38028</v>
      </c>
      <c r="B12343">
        <v>38028</v>
      </c>
      <c r="C12343" t="s">
        <v>27514</v>
      </c>
      <c r="D12343" t="s">
        <v>8796</v>
      </c>
      <c r="E12343" s="363" t="s">
        <v>10387</v>
      </c>
      <c r="F12343"/>
      <c r="G12343"/>
      <c r="H12343"/>
      <c r="I12343" s="615"/>
    </row>
    <row r="12344" spans="1:9" ht="15" x14ac:dyDescent="0.25">
      <c r="A12344" s="609" t="str">
        <f t="shared" si="193"/>
        <v>38029</v>
      </c>
      <c r="B12344">
        <v>38029</v>
      </c>
      <c r="C12344" t="s">
        <v>27515</v>
      </c>
      <c r="D12344" t="s">
        <v>8796</v>
      </c>
      <c r="E12344" s="363" t="s">
        <v>10388</v>
      </c>
      <c r="F12344"/>
      <c r="G12344"/>
      <c r="H12344"/>
      <c r="I12344" s="615"/>
    </row>
    <row r="12345" spans="1:9" ht="15" x14ac:dyDescent="0.25">
      <c r="A12345" s="609" t="str">
        <f t="shared" si="193"/>
        <v>38030</v>
      </c>
      <c r="B12345">
        <v>38030</v>
      </c>
      <c r="C12345" t="s">
        <v>27516</v>
      </c>
      <c r="D12345" t="s">
        <v>8796</v>
      </c>
      <c r="E12345" s="363" t="s">
        <v>10389</v>
      </c>
      <c r="F12345"/>
      <c r="G12345"/>
      <c r="H12345"/>
      <c r="I12345" s="615"/>
    </row>
    <row r="12346" spans="1:9" ht="15" x14ac:dyDescent="0.25">
      <c r="A12346" s="609" t="str">
        <f t="shared" si="193"/>
        <v>38031</v>
      </c>
      <c r="B12346">
        <v>38031</v>
      </c>
      <c r="C12346" t="s">
        <v>27517</v>
      </c>
      <c r="D12346" t="s">
        <v>8796</v>
      </c>
      <c r="E12346" s="363" t="s">
        <v>10390</v>
      </c>
      <c r="F12346"/>
      <c r="G12346"/>
      <c r="H12346"/>
      <c r="I12346" s="615"/>
    </row>
    <row r="12347" spans="1:9" ht="15" x14ac:dyDescent="0.25">
      <c r="A12347" s="609" t="str">
        <f t="shared" si="193"/>
        <v>39735</v>
      </c>
      <c r="B12347">
        <v>39735</v>
      </c>
      <c r="C12347" t="s">
        <v>27518</v>
      </c>
      <c r="D12347" t="s">
        <v>8796</v>
      </c>
      <c r="E12347" s="363" t="s">
        <v>27519</v>
      </c>
      <c r="F12347"/>
      <c r="G12347"/>
      <c r="H12347"/>
      <c r="I12347" s="615"/>
    </row>
    <row r="12348" spans="1:9" ht="15" x14ac:dyDescent="0.25">
      <c r="A12348" s="609" t="str">
        <f t="shared" si="193"/>
        <v>39734</v>
      </c>
      <c r="B12348">
        <v>39734</v>
      </c>
      <c r="C12348" t="s">
        <v>27520</v>
      </c>
      <c r="D12348" t="s">
        <v>8796</v>
      </c>
      <c r="E12348" s="363" t="s">
        <v>27521</v>
      </c>
      <c r="F12348"/>
      <c r="G12348"/>
      <c r="H12348"/>
      <c r="I12348" s="615"/>
    </row>
    <row r="12349" spans="1:9" ht="15" x14ac:dyDescent="0.25">
      <c r="A12349" s="609" t="str">
        <f t="shared" si="193"/>
        <v>39736</v>
      </c>
      <c r="B12349">
        <v>39736</v>
      </c>
      <c r="C12349" t="s">
        <v>27522</v>
      </c>
      <c r="D12349" t="s">
        <v>8796</v>
      </c>
      <c r="E12349" s="363" t="s">
        <v>27523</v>
      </c>
      <c r="F12349"/>
      <c r="G12349"/>
      <c r="H12349"/>
      <c r="I12349" s="615"/>
    </row>
    <row r="12350" spans="1:9" ht="15" x14ac:dyDescent="0.25">
      <c r="A12350" s="609" t="str">
        <f t="shared" si="193"/>
        <v>39737</v>
      </c>
      <c r="B12350">
        <v>39737</v>
      </c>
      <c r="C12350" t="s">
        <v>27524</v>
      </c>
      <c r="D12350" t="s">
        <v>8796</v>
      </c>
      <c r="E12350" s="363" t="s">
        <v>9237</v>
      </c>
      <c r="F12350"/>
      <c r="G12350"/>
      <c r="H12350"/>
      <c r="I12350" s="615"/>
    </row>
    <row r="12351" spans="1:9" ht="15" x14ac:dyDescent="0.25">
      <c r="A12351" s="609" t="str">
        <f t="shared" si="193"/>
        <v>39738</v>
      </c>
      <c r="B12351">
        <v>39738</v>
      </c>
      <c r="C12351" t="s">
        <v>27525</v>
      </c>
      <c r="D12351" t="s">
        <v>8796</v>
      </c>
      <c r="E12351" s="363" t="s">
        <v>10123</v>
      </c>
      <c r="F12351"/>
      <c r="G12351"/>
      <c r="H12351"/>
      <c r="I12351" s="615"/>
    </row>
    <row r="12352" spans="1:9" ht="15" x14ac:dyDescent="0.25">
      <c r="A12352" s="609" t="str">
        <f t="shared" si="193"/>
        <v>39739</v>
      </c>
      <c r="B12352">
        <v>39739</v>
      </c>
      <c r="C12352" t="s">
        <v>27526</v>
      </c>
      <c r="D12352" t="s">
        <v>8796</v>
      </c>
      <c r="E12352" s="363" t="s">
        <v>27527</v>
      </c>
      <c r="F12352"/>
      <c r="G12352"/>
      <c r="H12352"/>
      <c r="I12352" s="615"/>
    </row>
    <row r="12353" spans="1:9" ht="15" x14ac:dyDescent="0.25">
      <c r="A12353" s="609" t="str">
        <f t="shared" si="193"/>
        <v>39733</v>
      </c>
      <c r="B12353">
        <v>39733</v>
      </c>
      <c r="C12353" t="s">
        <v>27528</v>
      </c>
      <c r="D12353" t="s">
        <v>8796</v>
      </c>
      <c r="E12353" s="363" t="s">
        <v>18674</v>
      </c>
      <c r="F12353"/>
      <c r="G12353"/>
      <c r="H12353"/>
      <c r="I12353" s="615"/>
    </row>
    <row r="12354" spans="1:9" ht="15" x14ac:dyDescent="0.25">
      <c r="A12354" s="609" t="str">
        <f t="shared" si="193"/>
        <v>39854</v>
      </c>
      <c r="B12354">
        <v>39854</v>
      </c>
      <c r="C12354" t="s">
        <v>27529</v>
      </c>
      <c r="D12354" t="s">
        <v>8796</v>
      </c>
      <c r="E12354" s="363" t="s">
        <v>27530</v>
      </c>
      <c r="F12354"/>
      <c r="G12354"/>
      <c r="H12354"/>
      <c r="I12354" s="615"/>
    </row>
    <row r="12355" spans="1:9" ht="15" x14ac:dyDescent="0.25">
      <c r="A12355" s="609" t="str">
        <f t="shared" si="193"/>
        <v>39740</v>
      </c>
      <c r="B12355">
        <v>39740</v>
      </c>
      <c r="C12355" t="s">
        <v>27531</v>
      </c>
      <c r="D12355" t="s">
        <v>8796</v>
      </c>
      <c r="E12355" s="363" t="s">
        <v>27532</v>
      </c>
      <c r="F12355"/>
      <c r="G12355"/>
      <c r="H12355"/>
      <c r="I12355" s="615"/>
    </row>
    <row r="12356" spans="1:9" ht="15" x14ac:dyDescent="0.25">
      <c r="A12356" s="609" t="str">
        <f t="shared" si="193"/>
        <v>39741</v>
      </c>
      <c r="B12356">
        <v>39741</v>
      </c>
      <c r="C12356" t="s">
        <v>27533</v>
      </c>
      <c r="D12356" t="s">
        <v>8796</v>
      </c>
      <c r="E12356" s="363" t="s">
        <v>18311</v>
      </c>
      <c r="F12356"/>
      <c r="G12356"/>
      <c r="H12356"/>
      <c r="I12356" s="615"/>
    </row>
    <row r="12357" spans="1:9" ht="15" x14ac:dyDescent="0.25">
      <c r="A12357" s="609" t="str">
        <f t="shared" si="193"/>
        <v>39853</v>
      </c>
      <c r="B12357">
        <v>39853</v>
      </c>
      <c r="C12357" t="s">
        <v>27534</v>
      </c>
      <c r="D12357" t="s">
        <v>8796</v>
      </c>
      <c r="E12357" s="363" t="s">
        <v>10383</v>
      </c>
      <c r="F12357"/>
      <c r="G12357"/>
      <c r="H12357"/>
      <c r="I12357" s="615"/>
    </row>
    <row r="12358" spans="1:9" ht="15" x14ac:dyDescent="0.25">
      <c r="A12358" s="609" t="str">
        <f t="shared" si="193"/>
        <v>39742</v>
      </c>
      <c r="B12358">
        <v>39742</v>
      </c>
      <c r="C12358" t="s">
        <v>27535</v>
      </c>
      <c r="D12358" t="s">
        <v>8796</v>
      </c>
      <c r="E12358" s="363" t="s">
        <v>27536</v>
      </c>
      <c r="F12358"/>
      <c r="G12358"/>
      <c r="H12358"/>
      <c r="I12358" s="615"/>
    </row>
    <row r="12359" spans="1:9" ht="15" x14ac:dyDescent="0.25">
      <c r="A12359" s="609" t="str">
        <f t="shared" si="193"/>
        <v>39749</v>
      </c>
      <c r="B12359">
        <v>39749</v>
      </c>
      <c r="C12359" t="s">
        <v>27537</v>
      </c>
      <c r="D12359" t="s">
        <v>8796</v>
      </c>
      <c r="E12359" s="363" t="s">
        <v>18773</v>
      </c>
      <c r="F12359"/>
      <c r="G12359"/>
      <c r="H12359"/>
      <c r="I12359" s="615"/>
    </row>
    <row r="12360" spans="1:9" ht="15" x14ac:dyDescent="0.25">
      <c r="A12360" s="609" t="str">
        <f t="shared" si="193"/>
        <v>39751</v>
      </c>
      <c r="B12360">
        <v>39751</v>
      </c>
      <c r="C12360" t="s">
        <v>27538</v>
      </c>
      <c r="D12360" t="s">
        <v>8796</v>
      </c>
      <c r="E12360" s="363" t="s">
        <v>18774</v>
      </c>
      <c r="F12360"/>
      <c r="G12360"/>
      <c r="H12360"/>
      <c r="I12360" s="615"/>
    </row>
    <row r="12361" spans="1:9" ht="15" x14ac:dyDescent="0.25">
      <c r="A12361" s="609" t="str">
        <f t="shared" si="193"/>
        <v>39750</v>
      </c>
      <c r="B12361">
        <v>39750</v>
      </c>
      <c r="C12361" t="s">
        <v>27539</v>
      </c>
      <c r="D12361" t="s">
        <v>8796</v>
      </c>
      <c r="E12361" s="363" t="s">
        <v>10100</v>
      </c>
      <c r="F12361"/>
      <c r="G12361"/>
      <c r="H12361"/>
      <c r="I12361" s="615"/>
    </row>
    <row r="12362" spans="1:9" ht="15" x14ac:dyDescent="0.25">
      <c r="A12362" s="609" t="str">
        <f t="shared" si="193"/>
        <v>39747</v>
      </c>
      <c r="B12362">
        <v>39747</v>
      </c>
      <c r="C12362" t="s">
        <v>27540</v>
      </c>
      <c r="D12362" t="s">
        <v>8796</v>
      </c>
      <c r="E12362" s="363" t="s">
        <v>18262</v>
      </c>
      <c r="F12362"/>
      <c r="G12362"/>
      <c r="H12362"/>
      <c r="I12362" s="615"/>
    </row>
    <row r="12363" spans="1:9" ht="15" x14ac:dyDescent="0.25">
      <c r="A12363" s="609" t="str">
        <f t="shared" si="193"/>
        <v>39753</v>
      </c>
      <c r="B12363">
        <v>39753</v>
      </c>
      <c r="C12363" t="s">
        <v>27541</v>
      </c>
      <c r="D12363" t="s">
        <v>8796</v>
      </c>
      <c r="E12363" s="363" t="s">
        <v>18775</v>
      </c>
      <c r="F12363"/>
      <c r="G12363"/>
      <c r="H12363"/>
      <c r="I12363" s="615"/>
    </row>
    <row r="12364" spans="1:9" ht="15" x14ac:dyDescent="0.25">
      <c r="A12364" s="609" t="str">
        <f t="shared" si="193"/>
        <v>39754</v>
      </c>
      <c r="B12364">
        <v>39754</v>
      </c>
      <c r="C12364" t="s">
        <v>27542</v>
      </c>
      <c r="D12364" t="s">
        <v>8796</v>
      </c>
      <c r="E12364" s="363" t="s">
        <v>18776</v>
      </c>
      <c r="F12364"/>
      <c r="G12364"/>
      <c r="H12364"/>
      <c r="I12364" s="615"/>
    </row>
    <row r="12365" spans="1:9" ht="15" x14ac:dyDescent="0.25">
      <c r="A12365" s="609" t="str">
        <f t="shared" si="193"/>
        <v>39748</v>
      </c>
      <c r="B12365">
        <v>39748</v>
      </c>
      <c r="C12365" t="s">
        <v>27543</v>
      </c>
      <c r="D12365" t="s">
        <v>8796</v>
      </c>
      <c r="E12365" s="363" t="s">
        <v>9238</v>
      </c>
      <c r="F12365"/>
      <c r="G12365"/>
      <c r="H12365"/>
      <c r="I12365" s="615"/>
    </row>
    <row r="12366" spans="1:9" ht="15" x14ac:dyDescent="0.25">
      <c r="A12366" s="609" t="str">
        <f t="shared" si="193"/>
        <v>39755</v>
      </c>
      <c r="B12366">
        <v>39755</v>
      </c>
      <c r="C12366" t="s">
        <v>27544</v>
      </c>
      <c r="D12366" t="s">
        <v>8796</v>
      </c>
      <c r="E12366" s="363" t="s">
        <v>18777</v>
      </c>
      <c r="F12366"/>
      <c r="G12366"/>
      <c r="H12366"/>
      <c r="I12366" s="615"/>
    </row>
    <row r="12367" spans="1:9" ht="15" x14ac:dyDescent="0.25">
      <c r="A12367" s="609" t="str">
        <f t="shared" si="193"/>
        <v>12742</v>
      </c>
      <c r="B12367">
        <v>12742</v>
      </c>
      <c r="C12367" t="s">
        <v>27545</v>
      </c>
      <c r="D12367" t="s">
        <v>8796</v>
      </c>
      <c r="E12367" s="363" t="s">
        <v>18778</v>
      </c>
      <c r="F12367"/>
      <c r="G12367"/>
      <c r="H12367"/>
      <c r="I12367" s="615"/>
    </row>
    <row r="12368" spans="1:9" ht="15" x14ac:dyDescent="0.25">
      <c r="A12368" s="609" t="str">
        <f t="shared" si="193"/>
        <v>12713</v>
      </c>
      <c r="B12368">
        <v>12713</v>
      </c>
      <c r="C12368" t="s">
        <v>27546</v>
      </c>
      <c r="D12368" t="s">
        <v>8796</v>
      </c>
      <c r="E12368" s="363" t="s">
        <v>10299</v>
      </c>
      <c r="F12368"/>
      <c r="G12368"/>
      <c r="H12368"/>
      <c r="I12368" s="615"/>
    </row>
    <row r="12369" spans="1:9" ht="15" x14ac:dyDescent="0.25">
      <c r="A12369" s="609" t="str">
        <f t="shared" si="193"/>
        <v>12743</v>
      </c>
      <c r="B12369">
        <v>12743</v>
      </c>
      <c r="C12369" t="s">
        <v>27547</v>
      </c>
      <c r="D12369" t="s">
        <v>8796</v>
      </c>
      <c r="E12369" s="363" t="s">
        <v>10311</v>
      </c>
      <c r="F12369"/>
      <c r="G12369"/>
      <c r="H12369"/>
      <c r="I12369" s="615"/>
    </row>
    <row r="12370" spans="1:9" ht="15" x14ac:dyDescent="0.25">
      <c r="A12370" s="609" t="str">
        <f t="shared" si="193"/>
        <v>12744</v>
      </c>
      <c r="B12370">
        <v>12744</v>
      </c>
      <c r="C12370" t="s">
        <v>27548</v>
      </c>
      <c r="D12370" t="s">
        <v>8796</v>
      </c>
      <c r="E12370" s="363" t="s">
        <v>18049</v>
      </c>
      <c r="F12370"/>
      <c r="G12370"/>
      <c r="H12370"/>
      <c r="I12370" s="615"/>
    </row>
    <row r="12371" spans="1:9" ht="15" x14ac:dyDescent="0.25">
      <c r="A12371" s="609" t="str">
        <f t="shared" si="193"/>
        <v>12745</v>
      </c>
      <c r="B12371">
        <v>12745</v>
      </c>
      <c r="C12371" t="s">
        <v>27549</v>
      </c>
      <c r="D12371" t="s">
        <v>8796</v>
      </c>
      <c r="E12371" s="363" t="s">
        <v>11158</v>
      </c>
      <c r="F12371"/>
      <c r="G12371"/>
      <c r="H12371"/>
      <c r="I12371" s="615"/>
    </row>
    <row r="12372" spans="1:9" ht="15" x14ac:dyDescent="0.25">
      <c r="A12372" s="609" t="str">
        <f t="shared" si="193"/>
        <v>12746</v>
      </c>
      <c r="B12372">
        <v>12746</v>
      </c>
      <c r="C12372" t="s">
        <v>27550</v>
      </c>
      <c r="D12372" t="s">
        <v>8796</v>
      </c>
      <c r="E12372" s="363" t="s">
        <v>18711</v>
      </c>
      <c r="F12372"/>
      <c r="G12372"/>
      <c r="H12372"/>
      <c r="I12372" s="615"/>
    </row>
    <row r="12373" spans="1:9" ht="15" x14ac:dyDescent="0.25">
      <c r="A12373" s="609" t="str">
        <f t="shared" si="193"/>
        <v>12747</v>
      </c>
      <c r="B12373">
        <v>12747</v>
      </c>
      <c r="C12373" t="s">
        <v>27551</v>
      </c>
      <c r="D12373" t="s">
        <v>8796</v>
      </c>
      <c r="E12373" s="363" t="s">
        <v>18779</v>
      </c>
      <c r="F12373"/>
      <c r="G12373"/>
      <c r="H12373"/>
      <c r="I12373" s="615"/>
    </row>
    <row r="12374" spans="1:9" ht="15" x14ac:dyDescent="0.25">
      <c r="A12374" s="609" t="str">
        <f t="shared" si="193"/>
        <v>12748</v>
      </c>
      <c r="B12374">
        <v>12748</v>
      </c>
      <c r="C12374" t="s">
        <v>27552</v>
      </c>
      <c r="D12374" t="s">
        <v>8796</v>
      </c>
      <c r="E12374" s="363" t="s">
        <v>18780</v>
      </c>
      <c r="F12374"/>
      <c r="G12374"/>
      <c r="H12374"/>
      <c r="I12374" s="615"/>
    </row>
    <row r="12375" spans="1:9" ht="15" x14ac:dyDescent="0.25">
      <c r="A12375" s="609" t="str">
        <f t="shared" si="193"/>
        <v>12749</v>
      </c>
      <c r="B12375">
        <v>12749</v>
      </c>
      <c r="C12375" t="s">
        <v>27553</v>
      </c>
      <c r="D12375" t="s">
        <v>8796</v>
      </c>
      <c r="E12375" s="363" t="s">
        <v>18781</v>
      </c>
      <c r="F12375"/>
      <c r="G12375"/>
      <c r="H12375"/>
      <c r="I12375" s="615"/>
    </row>
    <row r="12376" spans="1:9" ht="15" x14ac:dyDescent="0.25">
      <c r="A12376" s="609" t="str">
        <f t="shared" si="193"/>
        <v>39726</v>
      </c>
      <c r="B12376">
        <v>39726</v>
      </c>
      <c r="C12376" t="s">
        <v>27554</v>
      </c>
      <c r="D12376" t="s">
        <v>8796</v>
      </c>
      <c r="E12376" s="363" t="s">
        <v>18782</v>
      </c>
      <c r="F12376"/>
      <c r="G12376"/>
      <c r="H12376"/>
      <c r="I12376" s="615"/>
    </row>
    <row r="12377" spans="1:9" ht="15" x14ac:dyDescent="0.25">
      <c r="A12377" s="609" t="str">
        <f t="shared" si="193"/>
        <v>39728</v>
      </c>
      <c r="B12377">
        <v>39728</v>
      </c>
      <c r="C12377" t="s">
        <v>27555</v>
      </c>
      <c r="D12377" t="s">
        <v>8796</v>
      </c>
      <c r="E12377" s="363" t="s">
        <v>18783</v>
      </c>
      <c r="F12377"/>
      <c r="G12377"/>
      <c r="H12377"/>
      <c r="I12377" s="615"/>
    </row>
    <row r="12378" spans="1:9" ht="15" x14ac:dyDescent="0.25">
      <c r="A12378" s="609" t="str">
        <f t="shared" si="193"/>
        <v>39727</v>
      </c>
      <c r="B12378">
        <v>39727</v>
      </c>
      <c r="C12378" t="s">
        <v>27556</v>
      </c>
      <c r="D12378" t="s">
        <v>8796</v>
      </c>
      <c r="E12378" s="363" t="s">
        <v>18784</v>
      </c>
      <c r="F12378"/>
      <c r="G12378"/>
      <c r="H12378"/>
      <c r="I12378" s="615"/>
    </row>
    <row r="12379" spans="1:9" ht="15" x14ac:dyDescent="0.25">
      <c r="A12379" s="609" t="str">
        <f t="shared" si="193"/>
        <v>39724</v>
      </c>
      <c r="B12379">
        <v>39724</v>
      </c>
      <c r="C12379" t="s">
        <v>27557</v>
      </c>
      <c r="D12379" t="s">
        <v>8796</v>
      </c>
      <c r="E12379" s="363" t="s">
        <v>18785</v>
      </c>
      <c r="F12379"/>
      <c r="G12379"/>
      <c r="H12379"/>
      <c r="I12379" s="615"/>
    </row>
    <row r="12380" spans="1:9" ht="15" x14ac:dyDescent="0.25">
      <c r="A12380" s="609" t="str">
        <f t="shared" si="193"/>
        <v>39729</v>
      </c>
      <c r="B12380">
        <v>39729</v>
      </c>
      <c r="C12380" t="s">
        <v>27558</v>
      </c>
      <c r="D12380" t="s">
        <v>8796</v>
      </c>
      <c r="E12380" s="363" t="s">
        <v>18786</v>
      </c>
      <c r="F12380"/>
      <c r="G12380"/>
      <c r="H12380"/>
      <c r="I12380" s="615"/>
    </row>
    <row r="12381" spans="1:9" ht="15" x14ac:dyDescent="0.25">
      <c r="A12381" s="609" t="str">
        <f t="shared" si="193"/>
        <v>39730</v>
      </c>
      <c r="B12381">
        <v>39730</v>
      </c>
      <c r="C12381" t="s">
        <v>27559</v>
      </c>
      <c r="D12381" t="s">
        <v>8796</v>
      </c>
      <c r="E12381" s="363" t="s">
        <v>18787</v>
      </c>
      <c r="F12381"/>
      <c r="G12381"/>
      <c r="H12381"/>
      <c r="I12381" s="615"/>
    </row>
    <row r="12382" spans="1:9" ht="15" x14ac:dyDescent="0.25">
      <c r="A12382" s="609" t="str">
        <f t="shared" si="193"/>
        <v>39731</v>
      </c>
      <c r="B12382">
        <v>39731</v>
      </c>
      <c r="C12382" t="s">
        <v>27560</v>
      </c>
      <c r="D12382" t="s">
        <v>8796</v>
      </c>
      <c r="E12382" s="363" t="s">
        <v>18788</v>
      </c>
      <c r="F12382"/>
      <c r="G12382"/>
      <c r="H12382"/>
      <c r="I12382" s="615"/>
    </row>
    <row r="12383" spans="1:9" ht="15" x14ac:dyDescent="0.25">
      <c r="A12383" s="609" t="str">
        <f t="shared" si="193"/>
        <v>39725</v>
      </c>
      <c r="B12383">
        <v>39725</v>
      </c>
      <c r="C12383" t="s">
        <v>27561</v>
      </c>
      <c r="D12383" t="s">
        <v>8796</v>
      </c>
      <c r="E12383" s="363" t="s">
        <v>18789</v>
      </c>
      <c r="F12383"/>
      <c r="G12383"/>
      <c r="H12383"/>
      <c r="I12383" s="615"/>
    </row>
    <row r="12384" spans="1:9" ht="15" x14ac:dyDescent="0.25">
      <c r="A12384" s="609" t="str">
        <f t="shared" si="193"/>
        <v>39732</v>
      </c>
      <c r="B12384">
        <v>39732</v>
      </c>
      <c r="C12384" t="s">
        <v>27562</v>
      </c>
      <c r="D12384" t="s">
        <v>8796</v>
      </c>
      <c r="E12384" s="363" t="s">
        <v>18790</v>
      </c>
      <c r="F12384"/>
      <c r="G12384"/>
      <c r="H12384"/>
      <c r="I12384" s="615"/>
    </row>
    <row r="12385" spans="1:9" ht="15" x14ac:dyDescent="0.25">
      <c r="A12385" s="609" t="str">
        <f t="shared" si="193"/>
        <v>39660</v>
      </c>
      <c r="B12385">
        <v>39660</v>
      </c>
      <c r="C12385" t="s">
        <v>27563</v>
      </c>
      <c r="D12385" t="s">
        <v>8796</v>
      </c>
      <c r="E12385" s="363" t="s">
        <v>18791</v>
      </c>
      <c r="F12385"/>
      <c r="G12385"/>
      <c r="H12385"/>
      <c r="I12385" s="615"/>
    </row>
    <row r="12386" spans="1:9" ht="15" x14ac:dyDescent="0.25">
      <c r="A12386" s="609" t="str">
        <f t="shared" si="193"/>
        <v>39662</v>
      </c>
      <c r="B12386">
        <v>39662</v>
      </c>
      <c r="C12386" t="s">
        <v>27564</v>
      </c>
      <c r="D12386" t="s">
        <v>8796</v>
      </c>
      <c r="E12386" s="363" t="s">
        <v>10215</v>
      </c>
      <c r="F12386"/>
      <c r="G12386"/>
      <c r="H12386"/>
      <c r="I12386" s="615"/>
    </row>
    <row r="12387" spans="1:9" ht="15" x14ac:dyDescent="0.25">
      <c r="A12387" s="609" t="str">
        <f t="shared" si="193"/>
        <v>39661</v>
      </c>
      <c r="B12387">
        <v>39661</v>
      </c>
      <c r="C12387" t="s">
        <v>27565</v>
      </c>
      <c r="D12387" t="s">
        <v>8796</v>
      </c>
      <c r="E12387" s="363" t="s">
        <v>9295</v>
      </c>
      <c r="F12387"/>
      <c r="G12387"/>
      <c r="H12387"/>
      <c r="I12387" s="615"/>
    </row>
    <row r="12388" spans="1:9" ht="15" x14ac:dyDescent="0.25">
      <c r="A12388" s="609" t="str">
        <f t="shared" si="193"/>
        <v>39666</v>
      </c>
      <c r="B12388">
        <v>39666</v>
      </c>
      <c r="C12388" t="s">
        <v>27566</v>
      </c>
      <c r="D12388" t="s">
        <v>8796</v>
      </c>
      <c r="E12388" s="363" t="s">
        <v>18792</v>
      </c>
      <c r="F12388"/>
      <c r="G12388"/>
      <c r="H12388"/>
      <c r="I12388" s="615"/>
    </row>
    <row r="12389" spans="1:9" ht="15" x14ac:dyDescent="0.25">
      <c r="A12389" s="609" t="str">
        <f t="shared" si="193"/>
        <v>39664</v>
      </c>
      <c r="B12389">
        <v>39664</v>
      </c>
      <c r="C12389" t="s">
        <v>27567</v>
      </c>
      <c r="D12389" t="s">
        <v>8796</v>
      </c>
      <c r="E12389" s="363" t="s">
        <v>18142</v>
      </c>
      <c r="F12389"/>
      <c r="G12389"/>
      <c r="H12389"/>
      <c r="I12389" s="615"/>
    </row>
    <row r="12390" spans="1:9" ht="15" x14ac:dyDescent="0.25">
      <c r="A12390" s="609" t="str">
        <f t="shared" si="193"/>
        <v>39663</v>
      </c>
      <c r="B12390">
        <v>39663</v>
      </c>
      <c r="C12390" t="s">
        <v>27568</v>
      </c>
      <c r="D12390" t="s">
        <v>8796</v>
      </c>
      <c r="E12390" s="363" t="s">
        <v>9098</v>
      </c>
      <c r="F12390"/>
      <c r="G12390"/>
      <c r="H12390"/>
      <c r="I12390" s="615"/>
    </row>
    <row r="12391" spans="1:9" ht="15" x14ac:dyDescent="0.25">
      <c r="A12391" s="609" t="str">
        <f t="shared" si="193"/>
        <v>39665</v>
      </c>
      <c r="B12391">
        <v>39665</v>
      </c>
      <c r="C12391" t="s">
        <v>27569</v>
      </c>
      <c r="D12391" t="s">
        <v>8796</v>
      </c>
      <c r="E12391" s="363" t="s">
        <v>18191</v>
      </c>
      <c r="F12391"/>
      <c r="G12391"/>
      <c r="H12391"/>
      <c r="I12391" s="615"/>
    </row>
    <row r="12392" spans="1:9" ht="15" x14ac:dyDescent="0.25">
      <c r="A12392" s="609" t="str">
        <f t="shared" si="193"/>
        <v>39752</v>
      </c>
      <c r="B12392">
        <v>39752</v>
      </c>
      <c r="C12392" t="s">
        <v>27570</v>
      </c>
      <c r="D12392" t="s">
        <v>8796</v>
      </c>
      <c r="E12392" s="363" t="s">
        <v>18793</v>
      </c>
      <c r="F12392"/>
      <c r="G12392"/>
      <c r="H12392"/>
      <c r="I12392" s="615"/>
    </row>
    <row r="12393" spans="1:9" ht="15" x14ac:dyDescent="0.25">
      <c r="A12393" s="609" t="str">
        <f t="shared" si="193"/>
        <v>7725</v>
      </c>
      <c r="B12393">
        <v>7725</v>
      </c>
      <c r="C12393" t="s">
        <v>27571</v>
      </c>
      <c r="D12393" t="s">
        <v>8796</v>
      </c>
      <c r="E12393" s="363" t="s">
        <v>27572</v>
      </c>
      <c r="F12393"/>
      <c r="G12393"/>
      <c r="H12393"/>
      <c r="I12393" s="615"/>
    </row>
    <row r="12394" spans="1:9" ht="15" x14ac:dyDescent="0.25">
      <c r="A12394" s="609" t="str">
        <f t="shared" si="193"/>
        <v>7753</v>
      </c>
      <c r="B12394">
        <v>7753</v>
      </c>
      <c r="C12394" t="s">
        <v>27573</v>
      </c>
      <c r="D12394" t="s">
        <v>8796</v>
      </c>
      <c r="E12394" s="363" t="s">
        <v>27574</v>
      </c>
      <c r="F12394"/>
      <c r="G12394"/>
      <c r="H12394"/>
      <c r="I12394" s="615"/>
    </row>
    <row r="12395" spans="1:9" ht="15" x14ac:dyDescent="0.25">
      <c r="A12395" s="609" t="str">
        <f t="shared" si="193"/>
        <v>13256</v>
      </c>
      <c r="B12395">
        <v>13256</v>
      </c>
      <c r="C12395" t="s">
        <v>27575</v>
      </c>
      <c r="D12395" t="s">
        <v>8796</v>
      </c>
      <c r="E12395" s="363" t="s">
        <v>27576</v>
      </c>
      <c r="F12395"/>
      <c r="G12395"/>
      <c r="H12395"/>
      <c r="I12395" s="615"/>
    </row>
    <row r="12396" spans="1:9" ht="15" x14ac:dyDescent="0.25">
      <c r="A12396" s="609" t="str">
        <f t="shared" si="193"/>
        <v>7757</v>
      </c>
      <c r="B12396">
        <v>7757</v>
      </c>
      <c r="C12396" t="s">
        <v>27577</v>
      </c>
      <c r="D12396" t="s">
        <v>8796</v>
      </c>
      <c r="E12396" s="363" t="s">
        <v>27578</v>
      </c>
      <c r="F12396"/>
      <c r="G12396"/>
      <c r="H12396"/>
      <c r="I12396" s="615"/>
    </row>
    <row r="12397" spans="1:9" ht="15" x14ac:dyDescent="0.25">
      <c r="A12397" s="609" t="str">
        <f t="shared" si="193"/>
        <v>7758</v>
      </c>
      <c r="B12397">
        <v>7758</v>
      </c>
      <c r="C12397" t="s">
        <v>27579</v>
      </c>
      <c r="D12397" t="s">
        <v>8796</v>
      </c>
      <c r="E12397" s="363" t="s">
        <v>27580</v>
      </c>
      <c r="F12397"/>
      <c r="G12397"/>
      <c r="H12397"/>
      <c r="I12397" s="615"/>
    </row>
    <row r="12398" spans="1:9" ht="15" x14ac:dyDescent="0.25">
      <c r="A12398" s="609" t="str">
        <f t="shared" si="193"/>
        <v>7759</v>
      </c>
      <c r="B12398">
        <v>7759</v>
      </c>
      <c r="C12398" t="s">
        <v>27581</v>
      </c>
      <c r="D12398" t="s">
        <v>8796</v>
      </c>
      <c r="E12398" s="363" t="s">
        <v>27582</v>
      </c>
      <c r="F12398"/>
      <c r="G12398"/>
      <c r="H12398"/>
      <c r="I12398" s="615"/>
    </row>
    <row r="12399" spans="1:9" ht="15" x14ac:dyDescent="0.25">
      <c r="A12399" s="609" t="str">
        <f t="shared" si="193"/>
        <v>40334</v>
      </c>
      <c r="B12399">
        <v>40334</v>
      </c>
      <c r="C12399" t="s">
        <v>27583</v>
      </c>
      <c r="D12399" t="s">
        <v>8796</v>
      </c>
      <c r="E12399" s="363" t="s">
        <v>18130</v>
      </c>
      <c r="F12399"/>
      <c r="G12399"/>
      <c r="H12399"/>
      <c r="I12399" s="615"/>
    </row>
    <row r="12400" spans="1:9" ht="15" x14ac:dyDescent="0.25">
      <c r="A12400" s="609" t="str">
        <f t="shared" ref="A12400:A12463" si="194">IF(ISERROR(SEARCH("/",B12400)=6),TRIM(CLEAN(B12400)),IF(SEARCH("/",B12400)=6,IF(LEN(TRIM(CLEAN(B12400)))=7,LEFT(TRIM(CLEAN(B12400)),6)&amp;"00"&amp;RIGHT(TRIM(CLEAN(B12400)),1),LEFT(TRIM(CLEAN(B12400)),6)&amp;"0"&amp;RIGHT(TRIM(CLEAN(B12400)),2)),TRIM(CLEAN(B12400))))</f>
        <v>7745</v>
      </c>
      <c r="B12400">
        <v>7745</v>
      </c>
      <c r="C12400" t="s">
        <v>27584</v>
      </c>
      <c r="D12400" t="s">
        <v>8796</v>
      </c>
      <c r="E12400" s="363" t="s">
        <v>27585</v>
      </c>
      <c r="F12400"/>
      <c r="G12400"/>
      <c r="H12400"/>
      <c r="I12400" s="615"/>
    </row>
    <row r="12401" spans="1:9" ht="15" x14ac:dyDescent="0.25">
      <c r="A12401" s="609" t="str">
        <f t="shared" si="194"/>
        <v>7714</v>
      </c>
      <c r="B12401">
        <v>7714</v>
      </c>
      <c r="C12401" t="s">
        <v>27586</v>
      </c>
      <c r="D12401" t="s">
        <v>8796</v>
      </c>
      <c r="E12401" s="363" t="s">
        <v>19579</v>
      </c>
      <c r="F12401"/>
      <c r="G12401"/>
      <c r="H12401"/>
      <c r="I12401" s="615"/>
    </row>
    <row r="12402" spans="1:9" ht="15" x14ac:dyDescent="0.25">
      <c r="A12402" s="609" t="str">
        <f t="shared" si="194"/>
        <v>7742</v>
      </c>
      <c r="B12402">
        <v>7742</v>
      </c>
      <c r="C12402" t="s">
        <v>27587</v>
      </c>
      <c r="D12402" t="s">
        <v>8796</v>
      </c>
      <c r="E12402" s="363" t="s">
        <v>27588</v>
      </c>
      <c r="F12402"/>
      <c r="G12402"/>
      <c r="H12402"/>
      <c r="I12402" s="615"/>
    </row>
    <row r="12403" spans="1:9" ht="15" x14ac:dyDescent="0.25">
      <c r="A12403" s="609" t="str">
        <f t="shared" si="194"/>
        <v>7750</v>
      </c>
      <c r="B12403">
        <v>7750</v>
      </c>
      <c r="C12403" t="s">
        <v>27589</v>
      </c>
      <c r="D12403" t="s">
        <v>8796</v>
      </c>
      <c r="E12403" s="363" t="s">
        <v>27590</v>
      </c>
      <c r="F12403"/>
      <c r="G12403"/>
      <c r="H12403"/>
      <c r="I12403" s="615"/>
    </row>
    <row r="12404" spans="1:9" ht="15" x14ac:dyDescent="0.25">
      <c r="A12404" s="609" t="str">
        <f t="shared" si="194"/>
        <v>7756</v>
      </c>
      <c r="B12404">
        <v>7756</v>
      </c>
      <c r="C12404" t="s">
        <v>27591</v>
      </c>
      <c r="D12404" t="s">
        <v>8796</v>
      </c>
      <c r="E12404" s="363" t="s">
        <v>27592</v>
      </c>
      <c r="F12404"/>
      <c r="G12404"/>
      <c r="H12404"/>
      <c r="I12404" s="615"/>
    </row>
    <row r="12405" spans="1:9" ht="15" x14ac:dyDescent="0.25">
      <c r="A12405" s="609" t="str">
        <f t="shared" si="194"/>
        <v>7765</v>
      </c>
      <c r="B12405">
        <v>7765</v>
      </c>
      <c r="C12405" t="s">
        <v>27593</v>
      </c>
      <c r="D12405" t="s">
        <v>8796</v>
      </c>
      <c r="E12405" s="363" t="s">
        <v>27594</v>
      </c>
      <c r="F12405"/>
      <c r="G12405"/>
      <c r="H12405"/>
      <c r="I12405" s="615"/>
    </row>
    <row r="12406" spans="1:9" ht="15" x14ac:dyDescent="0.25">
      <c r="A12406" s="609" t="str">
        <f t="shared" si="194"/>
        <v>12569</v>
      </c>
      <c r="B12406">
        <v>12569</v>
      </c>
      <c r="C12406" t="s">
        <v>27595</v>
      </c>
      <c r="D12406" t="s">
        <v>8796</v>
      </c>
      <c r="E12406" s="363" t="s">
        <v>27596</v>
      </c>
      <c r="F12406"/>
      <c r="G12406"/>
      <c r="H12406"/>
      <c r="I12406" s="615"/>
    </row>
    <row r="12407" spans="1:9" ht="15" x14ac:dyDescent="0.25">
      <c r="A12407" s="609" t="str">
        <f t="shared" si="194"/>
        <v>7766</v>
      </c>
      <c r="B12407">
        <v>7766</v>
      </c>
      <c r="C12407" t="s">
        <v>27597</v>
      </c>
      <c r="D12407" t="s">
        <v>8796</v>
      </c>
      <c r="E12407" s="363" t="s">
        <v>27598</v>
      </c>
      <c r="F12407"/>
      <c r="G12407"/>
      <c r="H12407"/>
      <c r="I12407" s="615"/>
    </row>
    <row r="12408" spans="1:9" ht="15" x14ac:dyDescent="0.25">
      <c r="A12408" s="609" t="str">
        <f t="shared" si="194"/>
        <v>7767</v>
      </c>
      <c r="B12408">
        <v>7767</v>
      </c>
      <c r="C12408" t="s">
        <v>27599</v>
      </c>
      <c r="D12408" t="s">
        <v>8796</v>
      </c>
      <c r="E12408" s="363" t="s">
        <v>27600</v>
      </c>
      <c r="F12408"/>
      <c r="G12408"/>
      <c r="H12408"/>
      <c r="I12408" s="615"/>
    </row>
    <row r="12409" spans="1:9" ht="15" x14ac:dyDescent="0.25">
      <c r="A12409" s="609" t="str">
        <f t="shared" si="194"/>
        <v>7727</v>
      </c>
      <c r="B12409">
        <v>7727</v>
      </c>
      <c r="C12409" t="s">
        <v>27601</v>
      </c>
      <c r="D12409" t="s">
        <v>8796</v>
      </c>
      <c r="E12409" s="363" t="s">
        <v>27602</v>
      </c>
      <c r="F12409"/>
      <c r="G12409"/>
      <c r="H12409"/>
      <c r="I12409" s="615"/>
    </row>
    <row r="12410" spans="1:9" ht="15" x14ac:dyDescent="0.25">
      <c r="A12410" s="609" t="str">
        <f t="shared" si="194"/>
        <v>7760</v>
      </c>
      <c r="B12410">
        <v>7760</v>
      </c>
      <c r="C12410" t="s">
        <v>27603</v>
      </c>
      <c r="D12410" t="s">
        <v>8796</v>
      </c>
      <c r="E12410" s="363" t="s">
        <v>26652</v>
      </c>
      <c r="F12410"/>
      <c r="G12410"/>
      <c r="H12410"/>
      <c r="I12410" s="615"/>
    </row>
    <row r="12411" spans="1:9" ht="15" x14ac:dyDescent="0.25">
      <c r="A12411" s="609" t="str">
        <f t="shared" si="194"/>
        <v>7761</v>
      </c>
      <c r="B12411">
        <v>7761</v>
      </c>
      <c r="C12411" t="s">
        <v>27604</v>
      </c>
      <c r="D12411" t="s">
        <v>8796</v>
      </c>
      <c r="E12411" s="363" t="s">
        <v>27605</v>
      </c>
      <c r="F12411"/>
      <c r="G12411"/>
      <c r="H12411"/>
      <c r="I12411" s="615"/>
    </row>
    <row r="12412" spans="1:9" ht="15" x14ac:dyDescent="0.25">
      <c r="A12412" s="609" t="str">
        <f t="shared" si="194"/>
        <v>7752</v>
      </c>
      <c r="B12412">
        <v>7752</v>
      </c>
      <c r="C12412" t="s">
        <v>27606</v>
      </c>
      <c r="D12412" t="s">
        <v>8796</v>
      </c>
      <c r="E12412" s="363" t="s">
        <v>26654</v>
      </c>
      <c r="F12412"/>
      <c r="G12412"/>
      <c r="H12412"/>
      <c r="I12412" s="615"/>
    </row>
    <row r="12413" spans="1:9" ht="15" x14ac:dyDescent="0.25">
      <c r="A12413" s="609" t="str">
        <f t="shared" si="194"/>
        <v>7762</v>
      </c>
      <c r="B12413">
        <v>7762</v>
      </c>
      <c r="C12413" t="s">
        <v>27607</v>
      </c>
      <c r="D12413" t="s">
        <v>8796</v>
      </c>
      <c r="E12413" s="363" t="s">
        <v>27608</v>
      </c>
      <c r="F12413"/>
      <c r="G12413"/>
      <c r="H12413"/>
      <c r="I12413" s="615"/>
    </row>
    <row r="12414" spans="1:9" ht="15" x14ac:dyDescent="0.25">
      <c r="A12414" s="609" t="str">
        <f t="shared" si="194"/>
        <v>7722</v>
      </c>
      <c r="B12414">
        <v>7722</v>
      </c>
      <c r="C12414" t="s">
        <v>27609</v>
      </c>
      <c r="D12414" t="s">
        <v>8796</v>
      </c>
      <c r="E12414" s="363" t="s">
        <v>27610</v>
      </c>
      <c r="F12414"/>
      <c r="G12414"/>
      <c r="H12414"/>
      <c r="I12414" s="615"/>
    </row>
    <row r="12415" spans="1:9" ht="15" x14ac:dyDescent="0.25">
      <c r="A12415" s="609" t="str">
        <f t="shared" si="194"/>
        <v>7763</v>
      </c>
      <c r="B12415">
        <v>7763</v>
      </c>
      <c r="C12415" t="s">
        <v>27611</v>
      </c>
      <c r="D12415" t="s">
        <v>8796</v>
      </c>
      <c r="E12415" s="363" t="s">
        <v>22191</v>
      </c>
      <c r="F12415"/>
      <c r="G12415"/>
      <c r="H12415"/>
      <c r="I12415" s="615"/>
    </row>
    <row r="12416" spans="1:9" ht="15" x14ac:dyDescent="0.25">
      <c r="A12416" s="609" t="str">
        <f t="shared" si="194"/>
        <v>7764</v>
      </c>
      <c r="B12416">
        <v>7764</v>
      </c>
      <c r="C12416" t="s">
        <v>27612</v>
      </c>
      <c r="D12416" t="s">
        <v>8796</v>
      </c>
      <c r="E12416" s="363" t="s">
        <v>27613</v>
      </c>
      <c r="F12416"/>
      <c r="G12416"/>
      <c r="H12416"/>
      <c r="I12416" s="615"/>
    </row>
    <row r="12417" spans="1:9" ht="15" x14ac:dyDescent="0.25">
      <c r="A12417" s="609" t="str">
        <f t="shared" si="194"/>
        <v>12572</v>
      </c>
      <c r="B12417">
        <v>12572</v>
      </c>
      <c r="C12417" t="s">
        <v>27614</v>
      </c>
      <c r="D12417" t="s">
        <v>8796</v>
      </c>
      <c r="E12417" s="363" t="s">
        <v>27576</v>
      </c>
      <c r="F12417"/>
      <c r="G12417"/>
      <c r="H12417"/>
      <c r="I12417" s="615"/>
    </row>
    <row r="12418" spans="1:9" ht="15" x14ac:dyDescent="0.25">
      <c r="A12418" s="609" t="str">
        <f t="shared" si="194"/>
        <v>12573</v>
      </c>
      <c r="B12418">
        <v>12573</v>
      </c>
      <c r="C12418" t="s">
        <v>27615</v>
      </c>
      <c r="D12418" t="s">
        <v>8796</v>
      </c>
      <c r="E12418" s="363" t="s">
        <v>27616</v>
      </c>
      <c r="F12418"/>
      <c r="G12418"/>
      <c r="H12418"/>
      <c r="I12418" s="615"/>
    </row>
    <row r="12419" spans="1:9" ht="15" x14ac:dyDescent="0.25">
      <c r="A12419" s="609" t="str">
        <f t="shared" si="194"/>
        <v>12574</v>
      </c>
      <c r="B12419">
        <v>12574</v>
      </c>
      <c r="C12419" t="s">
        <v>27617</v>
      </c>
      <c r="D12419" t="s">
        <v>8796</v>
      </c>
      <c r="E12419" s="363" t="s">
        <v>27618</v>
      </c>
      <c r="F12419"/>
      <c r="G12419"/>
      <c r="H12419"/>
      <c r="I12419" s="615"/>
    </row>
    <row r="12420" spans="1:9" ht="15" x14ac:dyDescent="0.25">
      <c r="A12420" s="609" t="str">
        <f t="shared" si="194"/>
        <v>12575</v>
      </c>
      <c r="B12420">
        <v>12575</v>
      </c>
      <c r="C12420" t="s">
        <v>27619</v>
      </c>
      <c r="D12420" t="s">
        <v>8796</v>
      </c>
      <c r="E12420" s="363" t="s">
        <v>27620</v>
      </c>
      <c r="F12420"/>
      <c r="G12420"/>
      <c r="H12420"/>
      <c r="I12420" s="615"/>
    </row>
    <row r="12421" spans="1:9" ht="15" x14ac:dyDescent="0.25">
      <c r="A12421" s="609" t="str">
        <f t="shared" si="194"/>
        <v>12576</v>
      </c>
      <c r="B12421">
        <v>12576</v>
      </c>
      <c r="C12421" t="s">
        <v>27621</v>
      </c>
      <c r="D12421" t="s">
        <v>8796</v>
      </c>
      <c r="E12421" s="363" t="s">
        <v>27622</v>
      </c>
      <c r="F12421"/>
      <c r="G12421"/>
      <c r="H12421"/>
      <c r="I12421" s="615"/>
    </row>
    <row r="12422" spans="1:9" ht="15" x14ac:dyDescent="0.25">
      <c r="A12422" s="609" t="str">
        <f t="shared" si="194"/>
        <v>12577</v>
      </c>
      <c r="B12422">
        <v>12577</v>
      </c>
      <c r="C12422" t="s">
        <v>27623</v>
      </c>
      <c r="D12422" t="s">
        <v>8796</v>
      </c>
      <c r="E12422" s="363" t="s">
        <v>27624</v>
      </c>
      <c r="F12422"/>
      <c r="G12422"/>
      <c r="H12422"/>
      <c r="I12422" s="615"/>
    </row>
    <row r="12423" spans="1:9" ht="15" x14ac:dyDescent="0.25">
      <c r="A12423" s="609" t="str">
        <f t="shared" si="194"/>
        <v>12578</v>
      </c>
      <c r="B12423">
        <v>12578</v>
      </c>
      <c r="C12423" t="s">
        <v>27625</v>
      </c>
      <c r="D12423" t="s">
        <v>8796</v>
      </c>
      <c r="E12423" s="363" t="s">
        <v>27626</v>
      </c>
      <c r="F12423"/>
      <c r="G12423"/>
      <c r="H12423"/>
      <c r="I12423" s="615"/>
    </row>
    <row r="12424" spans="1:9" ht="15" x14ac:dyDescent="0.25">
      <c r="A12424" s="609" t="str">
        <f t="shared" si="194"/>
        <v>12579</v>
      </c>
      <c r="B12424">
        <v>12579</v>
      </c>
      <c r="C12424" t="s">
        <v>27627</v>
      </c>
      <c r="D12424" t="s">
        <v>8796</v>
      </c>
      <c r="E12424" s="363" t="s">
        <v>27628</v>
      </c>
      <c r="F12424"/>
      <c r="G12424"/>
      <c r="H12424"/>
      <c r="I12424" s="615"/>
    </row>
    <row r="12425" spans="1:9" ht="15" x14ac:dyDescent="0.25">
      <c r="A12425" s="609" t="str">
        <f t="shared" si="194"/>
        <v>12580</v>
      </c>
      <c r="B12425">
        <v>12580</v>
      </c>
      <c r="C12425" t="s">
        <v>27629</v>
      </c>
      <c r="D12425" t="s">
        <v>8796</v>
      </c>
      <c r="E12425" s="363" t="s">
        <v>27630</v>
      </c>
      <c r="F12425"/>
      <c r="G12425"/>
      <c r="H12425"/>
      <c r="I12425" s="615"/>
    </row>
    <row r="12426" spans="1:9" ht="15" x14ac:dyDescent="0.25">
      <c r="A12426" s="609" t="str">
        <f t="shared" si="194"/>
        <v>12581</v>
      </c>
      <c r="B12426">
        <v>12581</v>
      </c>
      <c r="C12426" t="s">
        <v>27631</v>
      </c>
      <c r="D12426" t="s">
        <v>8796</v>
      </c>
      <c r="E12426" s="363" t="s">
        <v>27632</v>
      </c>
      <c r="F12426"/>
      <c r="G12426"/>
      <c r="H12426"/>
      <c r="I12426" s="615"/>
    </row>
    <row r="12427" spans="1:9" ht="15" x14ac:dyDescent="0.25">
      <c r="A12427" s="609" t="str">
        <f t="shared" si="194"/>
        <v>7720</v>
      </c>
      <c r="B12427">
        <v>7720</v>
      </c>
      <c r="C12427" t="s">
        <v>27633</v>
      </c>
      <c r="D12427" t="s">
        <v>8796</v>
      </c>
      <c r="E12427" s="363" t="s">
        <v>27634</v>
      </c>
      <c r="F12427"/>
      <c r="G12427"/>
      <c r="H12427"/>
      <c r="I12427" s="615"/>
    </row>
    <row r="12428" spans="1:9" ht="15" x14ac:dyDescent="0.25">
      <c r="A12428" s="609" t="str">
        <f t="shared" si="194"/>
        <v>40335</v>
      </c>
      <c r="B12428">
        <v>40335</v>
      </c>
      <c r="C12428" t="s">
        <v>27635</v>
      </c>
      <c r="D12428" t="s">
        <v>8796</v>
      </c>
      <c r="E12428" s="363" t="s">
        <v>27636</v>
      </c>
      <c r="F12428"/>
      <c r="G12428"/>
      <c r="H12428"/>
      <c r="I12428" s="615"/>
    </row>
    <row r="12429" spans="1:9" ht="15" x14ac:dyDescent="0.25">
      <c r="A12429" s="609" t="str">
        <f t="shared" si="194"/>
        <v>7740</v>
      </c>
      <c r="B12429">
        <v>7740</v>
      </c>
      <c r="C12429" t="s">
        <v>27637</v>
      </c>
      <c r="D12429" t="s">
        <v>8796</v>
      </c>
      <c r="E12429" s="363" t="s">
        <v>27638</v>
      </c>
      <c r="F12429"/>
      <c r="G12429"/>
      <c r="H12429"/>
      <c r="I12429" s="615"/>
    </row>
    <row r="12430" spans="1:9" ht="15" x14ac:dyDescent="0.25">
      <c r="A12430" s="609" t="str">
        <f t="shared" si="194"/>
        <v>7741</v>
      </c>
      <c r="B12430">
        <v>7741</v>
      </c>
      <c r="C12430" t="s">
        <v>27639</v>
      </c>
      <c r="D12430" t="s">
        <v>8796</v>
      </c>
      <c r="E12430" s="363" t="s">
        <v>27640</v>
      </c>
      <c r="F12430"/>
      <c r="G12430"/>
      <c r="H12430"/>
      <c r="I12430" s="615"/>
    </row>
    <row r="12431" spans="1:9" ht="15" x14ac:dyDescent="0.25">
      <c r="A12431" s="609" t="str">
        <f t="shared" si="194"/>
        <v>7774</v>
      </c>
      <c r="B12431">
        <v>7774</v>
      </c>
      <c r="C12431" t="s">
        <v>27641</v>
      </c>
      <c r="D12431" t="s">
        <v>8796</v>
      </c>
      <c r="E12431" s="363" t="s">
        <v>27642</v>
      </c>
      <c r="F12431"/>
      <c r="G12431"/>
      <c r="H12431"/>
      <c r="I12431" s="615"/>
    </row>
    <row r="12432" spans="1:9" ht="15" x14ac:dyDescent="0.25">
      <c r="A12432" s="609" t="str">
        <f t="shared" si="194"/>
        <v>7744</v>
      </c>
      <c r="B12432">
        <v>7744</v>
      </c>
      <c r="C12432" t="s">
        <v>27643</v>
      </c>
      <c r="D12432" t="s">
        <v>8796</v>
      </c>
      <c r="E12432" s="363" t="s">
        <v>27644</v>
      </c>
      <c r="F12432"/>
      <c r="G12432"/>
      <c r="H12432"/>
      <c r="I12432" s="615"/>
    </row>
    <row r="12433" spans="1:9" ht="15" x14ac:dyDescent="0.25">
      <c r="A12433" s="609" t="str">
        <f t="shared" si="194"/>
        <v>7773</v>
      </c>
      <c r="B12433">
        <v>7773</v>
      </c>
      <c r="C12433" t="s">
        <v>27645</v>
      </c>
      <c r="D12433" t="s">
        <v>8796</v>
      </c>
      <c r="E12433" s="363" t="s">
        <v>27646</v>
      </c>
      <c r="F12433"/>
      <c r="G12433"/>
      <c r="H12433"/>
      <c r="I12433" s="615"/>
    </row>
    <row r="12434" spans="1:9" ht="15" x14ac:dyDescent="0.25">
      <c r="A12434" s="609" t="str">
        <f t="shared" si="194"/>
        <v>7754</v>
      </c>
      <c r="B12434">
        <v>7754</v>
      </c>
      <c r="C12434" t="s">
        <v>27647</v>
      </c>
      <c r="D12434" t="s">
        <v>8796</v>
      </c>
      <c r="E12434" s="363" t="s">
        <v>27648</v>
      </c>
      <c r="F12434"/>
      <c r="G12434"/>
      <c r="H12434"/>
      <c r="I12434" s="615"/>
    </row>
    <row r="12435" spans="1:9" ht="15" x14ac:dyDescent="0.25">
      <c r="A12435" s="609" t="str">
        <f t="shared" si="194"/>
        <v>7735</v>
      </c>
      <c r="B12435">
        <v>7735</v>
      </c>
      <c r="C12435" t="s">
        <v>27649</v>
      </c>
      <c r="D12435" t="s">
        <v>8796</v>
      </c>
      <c r="E12435" s="363" t="s">
        <v>27650</v>
      </c>
      <c r="F12435"/>
      <c r="G12435"/>
      <c r="H12435"/>
      <c r="I12435" s="615"/>
    </row>
    <row r="12436" spans="1:9" ht="15" x14ac:dyDescent="0.25">
      <c r="A12436" s="609" t="str">
        <f t="shared" si="194"/>
        <v>7755</v>
      </c>
      <c r="B12436">
        <v>7755</v>
      </c>
      <c r="C12436" t="s">
        <v>27651</v>
      </c>
      <c r="D12436" t="s">
        <v>8796</v>
      </c>
      <c r="E12436" s="363" t="s">
        <v>27652</v>
      </c>
      <c r="F12436"/>
      <c r="G12436"/>
      <c r="H12436"/>
      <c r="I12436" s="615"/>
    </row>
    <row r="12437" spans="1:9" ht="15" x14ac:dyDescent="0.25">
      <c r="A12437" s="609" t="str">
        <f t="shared" si="194"/>
        <v>7776</v>
      </c>
      <c r="B12437">
        <v>7776</v>
      </c>
      <c r="C12437" t="s">
        <v>27653</v>
      </c>
      <c r="D12437" t="s">
        <v>8796</v>
      </c>
      <c r="E12437" s="363" t="s">
        <v>27654</v>
      </c>
      <c r="F12437"/>
      <c r="G12437"/>
      <c r="H12437"/>
      <c r="I12437" s="615"/>
    </row>
    <row r="12438" spans="1:9" ht="15" x14ac:dyDescent="0.25">
      <c r="A12438" s="609" t="str">
        <f t="shared" si="194"/>
        <v>7743</v>
      </c>
      <c r="B12438">
        <v>7743</v>
      </c>
      <c r="C12438" t="s">
        <v>27655</v>
      </c>
      <c r="D12438" t="s">
        <v>8796</v>
      </c>
      <c r="E12438" s="363" t="s">
        <v>27656</v>
      </c>
      <c r="F12438"/>
      <c r="G12438"/>
      <c r="H12438"/>
      <c r="I12438" s="615"/>
    </row>
    <row r="12439" spans="1:9" ht="15" x14ac:dyDescent="0.25">
      <c r="A12439" s="609" t="str">
        <f t="shared" si="194"/>
        <v>7733</v>
      </c>
      <c r="B12439">
        <v>7733</v>
      </c>
      <c r="C12439" t="s">
        <v>27657</v>
      </c>
      <c r="D12439" t="s">
        <v>8796</v>
      </c>
      <c r="E12439" s="363" t="s">
        <v>27658</v>
      </c>
      <c r="F12439"/>
      <c r="G12439"/>
      <c r="H12439"/>
      <c r="I12439" s="615"/>
    </row>
    <row r="12440" spans="1:9" ht="15" x14ac:dyDescent="0.25">
      <c r="A12440" s="609" t="str">
        <f t="shared" si="194"/>
        <v>7775</v>
      </c>
      <c r="B12440">
        <v>7775</v>
      </c>
      <c r="C12440" t="s">
        <v>27659</v>
      </c>
      <c r="D12440" t="s">
        <v>8796</v>
      </c>
      <c r="E12440" s="363" t="s">
        <v>23551</v>
      </c>
      <c r="F12440"/>
      <c r="G12440"/>
      <c r="H12440"/>
      <c r="I12440" s="615"/>
    </row>
    <row r="12441" spans="1:9" ht="15" x14ac:dyDescent="0.25">
      <c r="A12441" s="609" t="str">
        <f t="shared" si="194"/>
        <v>7734</v>
      </c>
      <c r="B12441">
        <v>7734</v>
      </c>
      <c r="C12441" t="s">
        <v>27660</v>
      </c>
      <c r="D12441" t="s">
        <v>8796</v>
      </c>
      <c r="E12441" s="363" t="s">
        <v>27661</v>
      </c>
      <c r="F12441"/>
      <c r="G12441"/>
      <c r="H12441"/>
      <c r="I12441" s="615"/>
    </row>
    <row r="12442" spans="1:9" ht="15" x14ac:dyDescent="0.25">
      <c r="A12442" s="609" t="str">
        <f t="shared" si="194"/>
        <v>37449</v>
      </c>
      <c r="B12442">
        <v>37449</v>
      </c>
      <c r="C12442" t="s">
        <v>27662</v>
      </c>
      <c r="D12442" t="s">
        <v>8796</v>
      </c>
      <c r="E12442" s="363" t="s">
        <v>18887</v>
      </c>
      <c r="F12442"/>
      <c r="G12442"/>
      <c r="H12442"/>
      <c r="I12442" s="615"/>
    </row>
    <row r="12443" spans="1:9" ht="15" x14ac:dyDescent="0.25">
      <c r="A12443" s="609" t="str">
        <f t="shared" si="194"/>
        <v>37450</v>
      </c>
      <c r="B12443">
        <v>37450</v>
      </c>
      <c r="C12443" t="s">
        <v>27663</v>
      </c>
      <c r="D12443" t="s">
        <v>8796</v>
      </c>
      <c r="E12443" s="363" t="s">
        <v>25006</v>
      </c>
      <c r="F12443"/>
      <c r="G12443"/>
      <c r="H12443"/>
      <c r="I12443" s="615"/>
    </row>
    <row r="12444" spans="1:9" ht="15" x14ac:dyDescent="0.25">
      <c r="A12444" s="609" t="str">
        <f t="shared" si="194"/>
        <v>37451</v>
      </c>
      <c r="B12444">
        <v>37451</v>
      </c>
      <c r="C12444" t="s">
        <v>27664</v>
      </c>
      <c r="D12444" t="s">
        <v>8796</v>
      </c>
      <c r="E12444" s="363" t="s">
        <v>13088</v>
      </c>
      <c r="F12444"/>
      <c r="G12444"/>
      <c r="H12444"/>
      <c r="I12444" s="615"/>
    </row>
    <row r="12445" spans="1:9" ht="15" x14ac:dyDescent="0.25">
      <c r="A12445" s="609" t="str">
        <f t="shared" si="194"/>
        <v>37452</v>
      </c>
      <c r="B12445">
        <v>37452</v>
      </c>
      <c r="C12445" t="s">
        <v>27665</v>
      </c>
      <c r="D12445" t="s">
        <v>8796</v>
      </c>
      <c r="E12445" s="363" t="s">
        <v>26265</v>
      </c>
      <c r="F12445"/>
      <c r="G12445"/>
      <c r="H12445"/>
      <c r="I12445" s="615"/>
    </row>
    <row r="12446" spans="1:9" ht="15" x14ac:dyDescent="0.25">
      <c r="A12446" s="609" t="str">
        <f t="shared" si="194"/>
        <v>37453</v>
      </c>
      <c r="B12446">
        <v>37453</v>
      </c>
      <c r="C12446" t="s">
        <v>27666</v>
      </c>
      <c r="D12446" t="s">
        <v>8796</v>
      </c>
      <c r="E12446" s="363" t="s">
        <v>27667</v>
      </c>
      <c r="F12446"/>
      <c r="G12446"/>
      <c r="H12446"/>
      <c r="I12446" s="615"/>
    </row>
    <row r="12447" spans="1:9" ht="15" x14ac:dyDescent="0.25">
      <c r="A12447" s="609" t="str">
        <f t="shared" si="194"/>
        <v>7778</v>
      </c>
      <c r="B12447">
        <v>7778</v>
      </c>
      <c r="C12447" t="s">
        <v>27668</v>
      </c>
      <c r="D12447" t="s">
        <v>8796</v>
      </c>
      <c r="E12447" s="363" t="s">
        <v>16844</v>
      </c>
      <c r="F12447"/>
      <c r="G12447"/>
      <c r="H12447"/>
      <c r="I12447" s="615"/>
    </row>
    <row r="12448" spans="1:9" ht="15" x14ac:dyDescent="0.25">
      <c r="A12448" s="609" t="str">
        <f t="shared" si="194"/>
        <v>7796</v>
      </c>
      <c r="B12448">
        <v>7796</v>
      </c>
      <c r="C12448" t="s">
        <v>27669</v>
      </c>
      <c r="D12448" t="s">
        <v>8796</v>
      </c>
      <c r="E12448" s="363" t="s">
        <v>26475</v>
      </c>
      <c r="F12448"/>
      <c r="G12448"/>
      <c r="H12448"/>
      <c r="I12448" s="615"/>
    </row>
    <row r="12449" spans="1:9" ht="15" x14ac:dyDescent="0.25">
      <c r="A12449" s="609" t="str">
        <f t="shared" si="194"/>
        <v>7781</v>
      </c>
      <c r="B12449">
        <v>7781</v>
      </c>
      <c r="C12449" t="s">
        <v>27670</v>
      </c>
      <c r="D12449" t="s">
        <v>8796</v>
      </c>
      <c r="E12449" s="363" t="s">
        <v>23187</v>
      </c>
      <c r="F12449"/>
      <c r="G12449"/>
      <c r="H12449"/>
      <c r="I12449" s="615"/>
    </row>
    <row r="12450" spans="1:9" ht="15" x14ac:dyDescent="0.25">
      <c r="A12450" s="609" t="str">
        <f t="shared" si="194"/>
        <v>7795</v>
      </c>
      <c r="B12450">
        <v>7795</v>
      </c>
      <c r="C12450" t="s">
        <v>27671</v>
      </c>
      <c r="D12450" t="s">
        <v>8796</v>
      </c>
      <c r="E12450" s="363" t="s">
        <v>18702</v>
      </c>
      <c r="F12450"/>
      <c r="G12450"/>
      <c r="H12450"/>
      <c r="I12450" s="615"/>
    </row>
    <row r="12451" spans="1:9" ht="15" x14ac:dyDescent="0.25">
      <c r="A12451" s="609" t="str">
        <f t="shared" si="194"/>
        <v>7791</v>
      </c>
      <c r="B12451">
        <v>7791</v>
      </c>
      <c r="C12451" t="s">
        <v>27672</v>
      </c>
      <c r="D12451" t="s">
        <v>8796</v>
      </c>
      <c r="E12451" s="363" t="s">
        <v>18856</v>
      </c>
      <c r="F12451"/>
      <c r="G12451"/>
      <c r="H12451"/>
      <c r="I12451" s="615"/>
    </row>
    <row r="12452" spans="1:9" ht="15" x14ac:dyDescent="0.25">
      <c r="A12452" s="609" t="str">
        <f t="shared" si="194"/>
        <v>7783</v>
      </c>
      <c r="B12452">
        <v>7783</v>
      </c>
      <c r="C12452" t="s">
        <v>27673</v>
      </c>
      <c r="D12452" t="s">
        <v>8796</v>
      </c>
      <c r="E12452" s="363" t="s">
        <v>27674</v>
      </c>
      <c r="F12452"/>
      <c r="G12452"/>
      <c r="H12452"/>
      <c r="I12452" s="615"/>
    </row>
    <row r="12453" spans="1:9" ht="15" x14ac:dyDescent="0.25">
      <c r="A12453" s="609" t="str">
        <f t="shared" si="194"/>
        <v>7790</v>
      </c>
      <c r="B12453">
        <v>7790</v>
      </c>
      <c r="C12453" t="s">
        <v>27675</v>
      </c>
      <c r="D12453" t="s">
        <v>8796</v>
      </c>
      <c r="E12453" s="363" t="s">
        <v>19596</v>
      </c>
      <c r="F12453"/>
      <c r="G12453"/>
      <c r="H12453"/>
      <c r="I12453" s="615"/>
    </row>
    <row r="12454" spans="1:9" ht="15" x14ac:dyDescent="0.25">
      <c r="A12454" s="609" t="str">
        <f t="shared" si="194"/>
        <v>7785</v>
      </c>
      <c r="B12454">
        <v>7785</v>
      </c>
      <c r="C12454" t="s">
        <v>27676</v>
      </c>
      <c r="D12454" t="s">
        <v>8796</v>
      </c>
      <c r="E12454" s="363" t="s">
        <v>27677</v>
      </c>
      <c r="F12454"/>
      <c r="G12454"/>
      <c r="H12454"/>
      <c r="I12454" s="615"/>
    </row>
    <row r="12455" spans="1:9" ht="15" x14ac:dyDescent="0.25">
      <c r="A12455" s="609" t="str">
        <f t="shared" si="194"/>
        <v>7792</v>
      </c>
      <c r="B12455">
        <v>7792</v>
      </c>
      <c r="C12455" t="s">
        <v>27678</v>
      </c>
      <c r="D12455" t="s">
        <v>8796</v>
      </c>
      <c r="E12455" s="363" t="s">
        <v>27679</v>
      </c>
      <c r="F12455"/>
      <c r="G12455"/>
      <c r="H12455"/>
      <c r="I12455" s="615"/>
    </row>
    <row r="12456" spans="1:9" ht="15" x14ac:dyDescent="0.25">
      <c r="A12456" s="609" t="str">
        <f t="shared" si="194"/>
        <v>7793</v>
      </c>
      <c r="B12456">
        <v>7793</v>
      </c>
      <c r="C12456" t="s">
        <v>27680</v>
      </c>
      <c r="D12456" t="s">
        <v>8796</v>
      </c>
      <c r="E12456" s="363" t="s">
        <v>27681</v>
      </c>
      <c r="F12456"/>
      <c r="G12456"/>
      <c r="H12456"/>
      <c r="I12456" s="615"/>
    </row>
    <row r="12457" spans="1:9" ht="15" x14ac:dyDescent="0.25">
      <c r="A12457" s="609" t="str">
        <f t="shared" si="194"/>
        <v>13159</v>
      </c>
      <c r="B12457">
        <v>13159</v>
      </c>
      <c r="C12457" t="s">
        <v>27682</v>
      </c>
      <c r="D12457" t="s">
        <v>8796</v>
      </c>
      <c r="E12457" s="363" t="s">
        <v>19714</v>
      </c>
      <c r="F12457"/>
      <c r="G12457"/>
      <c r="H12457"/>
      <c r="I12457" s="615"/>
    </row>
    <row r="12458" spans="1:9" ht="15" x14ac:dyDescent="0.25">
      <c r="A12458" s="609" t="str">
        <f t="shared" si="194"/>
        <v>13168</v>
      </c>
      <c r="B12458">
        <v>13168</v>
      </c>
      <c r="C12458" t="s">
        <v>27683</v>
      </c>
      <c r="D12458" t="s">
        <v>8796</v>
      </c>
      <c r="E12458" s="363" t="s">
        <v>27684</v>
      </c>
      <c r="F12458"/>
      <c r="G12458"/>
      <c r="H12458"/>
      <c r="I12458" s="615"/>
    </row>
    <row r="12459" spans="1:9" ht="15" x14ac:dyDescent="0.25">
      <c r="A12459" s="609" t="str">
        <f t="shared" si="194"/>
        <v>13173</v>
      </c>
      <c r="B12459">
        <v>13173</v>
      </c>
      <c r="C12459" t="s">
        <v>27685</v>
      </c>
      <c r="D12459" t="s">
        <v>8796</v>
      </c>
      <c r="E12459" s="363" t="s">
        <v>17985</v>
      </c>
      <c r="F12459"/>
      <c r="G12459"/>
      <c r="H12459"/>
      <c r="I12459" s="615"/>
    </row>
    <row r="12460" spans="1:9" ht="15" x14ac:dyDescent="0.25">
      <c r="A12460" s="609" t="str">
        <f t="shared" si="194"/>
        <v>12583</v>
      </c>
      <c r="B12460">
        <v>12583</v>
      </c>
      <c r="C12460" t="s">
        <v>27686</v>
      </c>
      <c r="D12460" t="s">
        <v>8796</v>
      </c>
      <c r="E12460" s="363" t="s">
        <v>15261</v>
      </c>
      <c r="F12460"/>
      <c r="G12460"/>
      <c r="H12460"/>
      <c r="I12460" s="615"/>
    </row>
    <row r="12461" spans="1:9" ht="15" x14ac:dyDescent="0.25">
      <c r="A12461" s="609" t="str">
        <f t="shared" si="194"/>
        <v>12584</v>
      </c>
      <c r="B12461">
        <v>12584</v>
      </c>
      <c r="C12461" t="s">
        <v>27687</v>
      </c>
      <c r="D12461" t="s">
        <v>8796</v>
      </c>
      <c r="E12461" s="363" t="s">
        <v>9070</v>
      </c>
      <c r="F12461"/>
      <c r="G12461"/>
      <c r="H12461"/>
      <c r="I12461" s="615"/>
    </row>
    <row r="12462" spans="1:9" ht="15" x14ac:dyDescent="0.25">
      <c r="A12462" s="609" t="str">
        <f t="shared" si="194"/>
        <v>12613</v>
      </c>
      <c r="B12462">
        <v>12613</v>
      </c>
      <c r="C12462" t="s">
        <v>27688</v>
      </c>
      <c r="D12462" t="s">
        <v>8781</v>
      </c>
      <c r="E12462" s="363" t="s">
        <v>19634</v>
      </c>
      <c r="F12462"/>
      <c r="G12462"/>
      <c r="H12462"/>
      <c r="I12462" s="615"/>
    </row>
    <row r="12463" spans="1:9" ht="15" x14ac:dyDescent="0.25">
      <c r="A12463" s="609" t="str">
        <f t="shared" si="194"/>
        <v>1031</v>
      </c>
      <c r="B12463">
        <v>1031</v>
      </c>
      <c r="C12463" t="s">
        <v>27689</v>
      </c>
      <c r="D12463" t="s">
        <v>8781</v>
      </c>
      <c r="E12463" s="363" t="s">
        <v>9544</v>
      </c>
      <c r="F12463"/>
      <c r="G12463"/>
      <c r="H12463"/>
      <c r="I12463" s="615"/>
    </row>
    <row r="12464" spans="1:9" ht="15" x14ac:dyDescent="0.25">
      <c r="A12464" s="609" t="str">
        <f t="shared" ref="A12464:A12527" si="195">IF(ISERROR(SEARCH("/",B12464)=6),TRIM(CLEAN(B12464)),IF(SEARCH("/",B12464)=6,IF(LEN(TRIM(CLEAN(B12464)))=7,LEFT(TRIM(CLEAN(B12464)),6)&amp;"00"&amp;RIGHT(TRIM(CLEAN(B12464)),1),LEFT(TRIM(CLEAN(B12464)),6)&amp;"0"&amp;RIGHT(TRIM(CLEAN(B12464)),2)),TRIM(CLEAN(B12464))))</f>
        <v>39707</v>
      </c>
      <c r="B12464">
        <v>39707</v>
      </c>
      <c r="C12464" t="s">
        <v>27690</v>
      </c>
      <c r="D12464" t="s">
        <v>8796</v>
      </c>
      <c r="E12464" s="363" t="s">
        <v>10114</v>
      </c>
      <c r="F12464"/>
      <c r="G12464"/>
      <c r="H12464"/>
      <c r="I12464" s="615"/>
    </row>
    <row r="12465" spans="1:9" ht="15" x14ac:dyDescent="0.25">
      <c r="A12465" s="609" t="str">
        <f t="shared" si="195"/>
        <v>39708</v>
      </c>
      <c r="B12465">
        <v>39708</v>
      </c>
      <c r="C12465" t="s">
        <v>27691</v>
      </c>
      <c r="D12465" t="s">
        <v>8796</v>
      </c>
      <c r="E12465" s="363" t="s">
        <v>10516</v>
      </c>
      <c r="F12465"/>
      <c r="G12465"/>
      <c r="H12465"/>
      <c r="I12465" s="615"/>
    </row>
    <row r="12466" spans="1:9" ht="15" x14ac:dyDescent="0.25">
      <c r="A12466" s="609" t="str">
        <f t="shared" si="195"/>
        <v>39710</v>
      </c>
      <c r="B12466">
        <v>39710</v>
      </c>
      <c r="C12466" t="s">
        <v>27692</v>
      </c>
      <c r="D12466" t="s">
        <v>8796</v>
      </c>
      <c r="E12466" s="363" t="s">
        <v>9812</v>
      </c>
      <c r="F12466"/>
      <c r="G12466"/>
      <c r="H12466"/>
      <c r="I12466" s="615"/>
    </row>
    <row r="12467" spans="1:9" ht="15" x14ac:dyDescent="0.25">
      <c r="A12467" s="609" t="str">
        <f t="shared" si="195"/>
        <v>39709</v>
      </c>
      <c r="B12467">
        <v>39709</v>
      </c>
      <c r="C12467" t="s">
        <v>27693</v>
      </c>
      <c r="D12467" t="s">
        <v>8796</v>
      </c>
      <c r="E12467" s="363" t="s">
        <v>9194</v>
      </c>
      <c r="F12467"/>
      <c r="G12467"/>
      <c r="H12467"/>
      <c r="I12467" s="615"/>
    </row>
    <row r="12468" spans="1:9" ht="15" x14ac:dyDescent="0.25">
      <c r="A12468" s="609" t="str">
        <f t="shared" si="195"/>
        <v>39711</v>
      </c>
      <c r="B12468">
        <v>39711</v>
      </c>
      <c r="C12468" t="s">
        <v>27694</v>
      </c>
      <c r="D12468" t="s">
        <v>8796</v>
      </c>
      <c r="E12468" s="363" t="s">
        <v>9956</v>
      </c>
      <c r="F12468"/>
      <c r="G12468"/>
      <c r="H12468"/>
      <c r="I12468" s="615"/>
    </row>
    <row r="12469" spans="1:9" ht="15" x14ac:dyDescent="0.25">
      <c r="A12469" s="609" t="str">
        <f t="shared" si="195"/>
        <v>39712</v>
      </c>
      <c r="B12469">
        <v>39712</v>
      </c>
      <c r="C12469" t="s">
        <v>27695</v>
      </c>
      <c r="D12469" t="s">
        <v>8796</v>
      </c>
      <c r="E12469" s="363" t="s">
        <v>8972</v>
      </c>
      <c r="F12469"/>
      <c r="G12469"/>
      <c r="H12469"/>
      <c r="I12469" s="615"/>
    </row>
    <row r="12470" spans="1:9" ht="15" x14ac:dyDescent="0.25">
      <c r="A12470" s="609" t="str">
        <f t="shared" si="195"/>
        <v>39713</v>
      </c>
      <c r="B12470">
        <v>39713</v>
      </c>
      <c r="C12470" t="s">
        <v>27696</v>
      </c>
      <c r="D12470" t="s">
        <v>8796</v>
      </c>
      <c r="E12470" s="363" t="s">
        <v>9272</v>
      </c>
      <c r="F12470"/>
      <c r="G12470"/>
      <c r="H12470"/>
      <c r="I12470" s="615"/>
    </row>
    <row r="12471" spans="1:9" ht="15" x14ac:dyDescent="0.25">
      <c r="A12471" s="609" t="str">
        <f t="shared" si="195"/>
        <v>39714</v>
      </c>
      <c r="B12471">
        <v>39714</v>
      </c>
      <c r="C12471" t="s">
        <v>27697</v>
      </c>
      <c r="D12471" t="s">
        <v>8796</v>
      </c>
      <c r="E12471" s="363" t="s">
        <v>18200</v>
      </c>
      <c r="F12471"/>
      <c r="G12471"/>
      <c r="H12471"/>
      <c r="I12471" s="615"/>
    </row>
    <row r="12472" spans="1:9" ht="15" x14ac:dyDescent="0.25">
      <c r="A12472" s="609" t="str">
        <f t="shared" si="195"/>
        <v>39715</v>
      </c>
      <c r="B12472">
        <v>39715</v>
      </c>
      <c r="C12472" t="s">
        <v>27698</v>
      </c>
      <c r="D12472" t="s">
        <v>8796</v>
      </c>
      <c r="E12472" s="363" t="s">
        <v>17200</v>
      </c>
      <c r="F12472"/>
      <c r="G12472"/>
      <c r="H12472"/>
      <c r="I12472" s="615"/>
    </row>
    <row r="12473" spans="1:9" ht="15" x14ac:dyDescent="0.25">
      <c r="A12473" s="609" t="str">
        <f t="shared" si="195"/>
        <v>39716</v>
      </c>
      <c r="B12473">
        <v>39716</v>
      </c>
      <c r="C12473" t="s">
        <v>27699</v>
      </c>
      <c r="D12473" t="s">
        <v>8796</v>
      </c>
      <c r="E12473" s="363" t="s">
        <v>9910</v>
      </c>
      <c r="F12473"/>
      <c r="G12473"/>
      <c r="H12473"/>
      <c r="I12473" s="615"/>
    </row>
    <row r="12474" spans="1:9" ht="15" x14ac:dyDescent="0.25">
      <c r="A12474" s="609" t="str">
        <f t="shared" si="195"/>
        <v>39718</v>
      </c>
      <c r="B12474">
        <v>39718</v>
      </c>
      <c r="C12474" t="s">
        <v>27700</v>
      </c>
      <c r="D12474" t="s">
        <v>8796</v>
      </c>
      <c r="E12474" s="363" t="s">
        <v>9800</v>
      </c>
      <c r="F12474"/>
      <c r="G12474"/>
      <c r="H12474"/>
      <c r="I12474" s="615"/>
    </row>
    <row r="12475" spans="1:9" ht="15" x14ac:dyDescent="0.25">
      <c r="A12475" s="609" t="str">
        <f t="shared" si="195"/>
        <v>9813</v>
      </c>
      <c r="B12475">
        <v>9813</v>
      </c>
      <c r="C12475" t="s">
        <v>27701</v>
      </c>
      <c r="D12475" t="s">
        <v>8796</v>
      </c>
      <c r="E12475" s="363" t="s">
        <v>9746</v>
      </c>
      <c r="F12475"/>
      <c r="G12475"/>
      <c r="H12475"/>
      <c r="I12475" s="615"/>
    </row>
    <row r="12476" spans="1:9" ht="15" x14ac:dyDescent="0.25">
      <c r="A12476" s="609" t="str">
        <f t="shared" si="195"/>
        <v>9815</v>
      </c>
      <c r="B12476">
        <v>9815</v>
      </c>
      <c r="C12476" t="s">
        <v>27702</v>
      </c>
      <c r="D12476" t="s">
        <v>8796</v>
      </c>
      <c r="E12476" s="363" t="s">
        <v>15954</v>
      </c>
      <c r="F12476"/>
      <c r="G12476"/>
      <c r="H12476"/>
      <c r="I12476" s="615"/>
    </row>
    <row r="12477" spans="1:9" ht="15" x14ac:dyDescent="0.25">
      <c r="A12477" s="609" t="str">
        <f t="shared" si="195"/>
        <v>25876</v>
      </c>
      <c r="B12477">
        <v>25876</v>
      </c>
      <c r="C12477" t="s">
        <v>27703</v>
      </c>
      <c r="D12477" t="s">
        <v>8796</v>
      </c>
      <c r="E12477" s="363" t="s">
        <v>27704</v>
      </c>
      <c r="F12477"/>
      <c r="G12477"/>
      <c r="H12477"/>
      <c r="I12477" s="615"/>
    </row>
    <row r="12478" spans="1:9" ht="15" x14ac:dyDescent="0.25">
      <c r="A12478" s="609" t="str">
        <f t="shared" si="195"/>
        <v>25888</v>
      </c>
      <c r="B12478">
        <v>25888</v>
      </c>
      <c r="C12478" t="s">
        <v>27705</v>
      </c>
      <c r="D12478" t="s">
        <v>8796</v>
      </c>
      <c r="E12478" s="363" t="s">
        <v>27706</v>
      </c>
      <c r="F12478"/>
      <c r="G12478"/>
      <c r="H12478"/>
      <c r="I12478" s="615"/>
    </row>
    <row r="12479" spans="1:9" ht="15" x14ac:dyDescent="0.25">
      <c r="A12479" s="609" t="str">
        <f t="shared" si="195"/>
        <v>25874</v>
      </c>
      <c r="B12479">
        <v>25874</v>
      </c>
      <c r="C12479" t="s">
        <v>27707</v>
      </c>
      <c r="D12479" t="s">
        <v>8796</v>
      </c>
      <c r="E12479" s="363" t="s">
        <v>27708</v>
      </c>
      <c r="F12479"/>
      <c r="G12479"/>
      <c r="H12479"/>
      <c r="I12479" s="615"/>
    </row>
    <row r="12480" spans="1:9" ht="15" x14ac:dyDescent="0.25">
      <c r="A12480" s="609" t="str">
        <f t="shared" si="195"/>
        <v>25877</v>
      </c>
      <c r="B12480">
        <v>25877</v>
      </c>
      <c r="C12480" t="s">
        <v>27709</v>
      </c>
      <c r="D12480" t="s">
        <v>8796</v>
      </c>
      <c r="E12480" s="363" t="s">
        <v>27710</v>
      </c>
      <c r="F12480"/>
      <c r="G12480"/>
      <c r="H12480"/>
      <c r="I12480" s="615"/>
    </row>
    <row r="12481" spans="1:9" ht="15" x14ac:dyDescent="0.25">
      <c r="A12481" s="609" t="str">
        <f t="shared" si="195"/>
        <v>25878</v>
      </c>
      <c r="B12481">
        <v>25878</v>
      </c>
      <c r="C12481" t="s">
        <v>27711</v>
      </c>
      <c r="D12481" t="s">
        <v>8796</v>
      </c>
      <c r="E12481" s="363" t="s">
        <v>27712</v>
      </c>
      <c r="F12481"/>
      <c r="G12481"/>
      <c r="H12481"/>
      <c r="I12481" s="615"/>
    </row>
    <row r="12482" spans="1:9" ht="15" x14ac:dyDescent="0.25">
      <c r="A12482" s="609" t="str">
        <f t="shared" si="195"/>
        <v>25879</v>
      </c>
      <c r="B12482">
        <v>25879</v>
      </c>
      <c r="C12482" t="s">
        <v>27713</v>
      </c>
      <c r="D12482" t="s">
        <v>8796</v>
      </c>
      <c r="E12482" s="363" t="s">
        <v>27714</v>
      </c>
      <c r="F12482"/>
      <c r="G12482"/>
      <c r="H12482"/>
      <c r="I12482" s="615"/>
    </row>
    <row r="12483" spans="1:9" ht="15" x14ac:dyDescent="0.25">
      <c r="A12483" s="609" t="str">
        <f t="shared" si="195"/>
        <v>25887</v>
      </c>
      <c r="B12483">
        <v>25887</v>
      </c>
      <c r="C12483" t="s">
        <v>27715</v>
      </c>
      <c r="D12483" t="s">
        <v>8796</v>
      </c>
      <c r="E12483" s="363" t="s">
        <v>27716</v>
      </c>
      <c r="F12483"/>
      <c r="G12483"/>
      <c r="H12483"/>
      <c r="I12483" s="615"/>
    </row>
    <row r="12484" spans="1:9" ht="15" x14ac:dyDescent="0.25">
      <c r="A12484" s="609" t="str">
        <f t="shared" si="195"/>
        <v>25880</v>
      </c>
      <c r="B12484">
        <v>25880</v>
      </c>
      <c r="C12484" t="s">
        <v>27717</v>
      </c>
      <c r="D12484" t="s">
        <v>8796</v>
      </c>
      <c r="E12484" s="363" t="s">
        <v>27718</v>
      </c>
      <c r="F12484"/>
      <c r="G12484"/>
      <c r="H12484"/>
      <c r="I12484" s="615"/>
    </row>
    <row r="12485" spans="1:9" ht="15" x14ac:dyDescent="0.25">
      <c r="A12485" s="609" t="str">
        <f t="shared" si="195"/>
        <v>25881</v>
      </c>
      <c r="B12485">
        <v>25881</v>
      </c>
      <c r="C12485" t="s">
        <v>27719</v>
      </c>
      <c r="D12485" t="s">
        <v>8796</v>
      </c>
      <c r="E12485" s="363" t="s">
        <v>27720</v>
      </c>
      <c r="F12485"/>
      <c r="G12485"/>
      <c r="H12485"/>
      <c r="I12485" s="615"/>
    </row>
    <row r="12486" spans="1:9" ht="15" x14ac:dyDescent="0.25">
      <c r="A12486" s="609" t="str">
        <f t="shared" si="195"/>
        <v>25882</v>
      </c>
      <c r="B12486">
        <v>25882</v>
      </c>
      <c r="C12486" t="s">
        <v>27721</v>
      </c>
      <c r="D12486" t="s">
        <v>8796</v>
      </c>
      <c r="E12486" s="363" t="s">
        <v>27722</v>
      </c>
      <c r="F12486"/>
      <c r="G12486"/>
      <c r="H12486"/>
      <c r="I12486" s="615"/>
    </row>
    <row r="12487" spans="1:9" ht="15" x14ac:dyDescent="0.25">
      <c r="A12487" s="609" t="str">
        <f t="shared" si="195"/>
        <v>25883</v>
      </c>
      <c r="B12487">
        <v>25883</v>
      </c>
      <c r="C12487" t="s">
        <v>27723</v>
      </c>
      <c r="D12487" t="s">
        <v>8796</v>
      </c>
      <c r="E12487" s="363" t="s">
        <v>9848</v>
      </c>
      <c r="F12487"/>
      <c r="G12487"/>
      <c r="H12487"/>
      <c r="I12487" s="615"/>
    </row>
    <row r="12488" spans="1:9" ht="15" x14ac:dyDescent="0.25">
      <c r="A12488" s="609" t="str">
        <f t="shared" si="195"/>
        <v>25884</v>
      </c>
      <c r="B12488">
        <v>25884</v>
      </c>
      <c r="C12488" t="s">
        <v>27724</v>
      </c>
      <c r="D12488" t="s">
        <v>8796</v>
      </c>
      <c r="E12488" s="363" t="s">
        <v>27725</v>
      </c>
      <c r="F12488"/>
      <c r="G12488"/>
      <c r="H12488"/>
      <c r="I12488" s="615"/>
    </row>
    <row r="12489" spans="1:9" ht="15" x14ac:dyDescent="0.25">
      <c r="A12489" s="609" t="str">
        <f t="shared" si="195"/>
        <v>25885</v>
      </c>
      <c r="B12489">
        <v>25885</v>
      </c>
      <c r="C12489" t="s">
        <v>27726</v>
      </c>
      <c r="D12489" t="s">
        <v>8796</v>
      </c>
      <c r="E12489" s="363" t="s">
        <v>27727</v>
      </c>
      <c r="F12489"/>
      <c r="G12489"/>
      <c r="H12489"/>
      <c r="I12489" s="615"/>
    </row>
    <row r="12490" spans="1:9" ht="15" x14ac:dyDescent="0.25">
      <c r="A12490" s="609" t="str">
        <f t="shared" si="195"/>
        <v>25889</v>
      </c>
      <c r="B12490">
        <v>25889</v>
      </c>
      <c r="C12490" t="s">
        <v>27728</v>
      </c>
      <c r="D12490" t="s">
        <v>8796</v>
      </c>
      <c r="E12490" s="363" t="s">
        <v>27729</v>
      </c>
      <c r="F12490"/>
      <c r="G12490"/>
      <c r="H12490"/>
      <c r="I12490" s="615"/>
    </row>
    <row r="12491" spans="1:9" ht="15" x14ac:dyDescent="0.25">
      <c r="A12491" s="609" t="str">
        <f t="shared" si="195"/>
        <v>25886</v>
      </c>
      <c r="B12491">
        <v>25886</v>
      </c>
      <c r="C12491" t="s">
        <v>27730</v>
      </c>
      <c r="D12491" t="s">
        <v>8796</v>
      </c>
      <c r="E12491" s="363" t="s">
        <v>27731</v>
      </c>
      <c r="F12491"/>
      <c r="G12491"/>
      <c r="H12491"/>
      <c r="I12491" s="615"/>
    </row>
    <row r="12492" spans="1:9" ht="15" x14ac:dyDescent="0.25">
      <c r="A12492" s="609" t="str">
        <f t="shared" si="195"/>
        <v>25875</v>
      </c>
      <c r="B12492">
        <v>25875</v>
      </c>
      <c r="C12492" t="s">
        <v>27732</v>
      </c>
      <c r="D12492" t="s">
        <v>8796</v>
      </c>
      <c r="E12492" s="363" t="s">
        <v>27733</v>
      </c>
      <c r="F12492"/>
      <c r="G12492"/>
      <c r="H12492"/>
      <c r="I12492" s="615"/>
    </row>
    <row r="12493" spans="1:9" ht="15" x14ac:dyDescent="0.25">
      <c r="A12493" s="609" t="str">
        <f t="shared" si="195"/>
        <v>9876</v>
      </c>
      <c r="B12493">
        <v>9876</v>
      </c>
      <c r="C12493" t="s">
        <v>27734</v>
      </c>
      <c r="D12493" t="s">
        <v>8796</v>
      </c>
      <c r="E12493" s="363" t="s">
        <v>18741</v>
      </c>
      <c r="F12493"/>
      <c r="G12493"/>
      <c r="H12493"/>
      <c r="I12493" s="615"/>
    </row>
    <row r="12494" spans="1:9" ht="15" x14ac:dyDescent="0.25">
      <c r="A12494" s="609" t="str">
        <f t="shared" si="195"/>
        <v>9877</v>
      </c>
      <c r="B12494">
        <v>9877</v>
      </c>
      <c r="C12494" t="s">
        <v>27735</v>
      </c>
      <c r="D12494" t="s">
        <v>8796</v>
      </c>
      <c r="E12494" s="363" t="s">
        <v>16329</v>
      </c>
      <c r="F12494"/>
      <c r="G12494"/>
      <c r="H12494"/>
      <c r="I12494" s="615"/>
    </row>
    <row r="12495" spans="1:9" ht="15" x14ac:dyDescent="0.25">
      <c r="A12495" s="609" t="str">
        <f t="shared" si="195"/>
        <v>9878</v>
      </c>
      <c r="B12495">
        <v>9878</v>
      </c>
      <c r="C12495" t="s">
        <v>27736</v>
      </c>
      <c r="D12495" t="s">
        <v>8796</v>
      </c>
      <c r="E12495" s="363" t="s">
        <v>19400</v>
      </c>
      <c r="F12495"/>
      <c r="G12495"/>
      <c r="H12495"/>
      <c r="I12495" s="615"/>
    </row>
    <row r="12496" spans="1:9" ht="15" x14ac:dyDescent="0.25">
      <c r="A12496" s="609" t="str">
        <f t="shared" si="195"/>
        <v>9879</v>
      </c>
      <c r="B12496">
        <v>9879</v>
      </c>
      <c r="C12496" t="s">
        <v>27737</v>
      </c>
      <c r="D12496" t="s">
        <v>8796</v>
      </c>
      <c r="E12496" s="363" t="s">
        <v>27738</v>
      </c>
      <c r="F12496"/>
      <c r="G12496"/>
      <c r="H12496"/>
      <c r="I12496" s="615"/>
    </row>
    <row r="12497" spans="1:9" ht="15" x14ac:dyDescent="0.25">
      <c r="A12497" s="609" t="str">
        <f t="shared" si="195"/>
        <v>41986</v>
      </c>
      <c r="B12497">
        <v>41986</v>
      </c>
      <c r="C12497" t="s">
        <v>27739</v>
      </c>
      <c r="D12497" t="s">
        <v>8796</v>
      </c>
      <c r="E12497" s="363" t="s">
        <v>27740</v>
      </c>
      <c r="F12497"/>
      <c r="G12497"/>
      <c r="H12497"/>
      <c r="I12497" s="615"/>
    </row>
    <row r="12498" spans="1:9" ht="15" x14ac:dyDescent="0.25">
      <c r="A12498" s="609" t="str">
        <f t="shared" si="195"/>
        <v>43422</v>
      </c>
      <c r="B12498">
        <v>43422</v>
      </c>
      <c r="C12498" t="s">
        <v>27741</v>
      </c>
      <c r="D12498" t="s">
        <v>8796</v>
      </c>
      <c r="E12498" s="363" t="s">
        <v>27742</v>
      </c>
      <c r="F12498"/>
      <c r="G12498"/>
      <c r="H12498"/>
      <c r="I12498" s="615"/>
    </row>
    <row r="12499" spans="1:9" ht="15" x14ac:dyDescent="0.25">
      <c r="A12499" s="609" t="str">
        <f t="shared" si="195"/>
        <v>41987</v>
      </c>
      <c r="B12499">
        <v>41987</v>
      </c>
      <c r="C12499" t="s">
        <v>27743</v>
      </c>
      <c r="D12499" t="s">
        <v>8796</v>
      </c>
      <c r="E12499" s="363" t="s">
        <v>27744</v>
      </c>
      <c r="F12499"/>
      <c r="G12499"/>
      <c r="H12499"/>
      <c r="I12499" s="615"/>
    </row>
    <row r="12500" spans="1:9" ht="15" x14ac:dyDescent="0.25">
      <c r="A12500" s="609" t="str">
        <f t="shared" si="195"/>
        <v>41988</v>
      </c>
      <c r="B12500">
        <v>41988</v>
      </c>
      <c r="C12500" t="s">
        <v>27745</v>
      </c>
      <c r="D12500" t="s">
        <v>8796</v>
      </c>
      <c r="E12500" s="363" t="s">
        <v>27746</v>
      </c>
      <c r="F12500"/>
      <c r="G12500"/>
      <c r="H12500"/>
      <c r="I12500" s="615"/>
    </row>
    <row r="12501" spans="1:9" ht="15" x14ac:dyDescent="0.25">
      <c r="A12501" s="609" t="str">
        <f t="shared" si="195"/>
        <v>41697</v>
      </c>
      <c r="B12501">
        <v>41697</v>
      </c>
      <c r="C12501" t="s">
        <v>27747</v>
      </c>
      <c r="D12501" t="s">
        <v>8796</v>
      </c>
      <c r="E12501" s="363" t="s">
        <v>27748</v>
      </c>
      <c r="F12501"/>
      <c r="G12501"/>
      <c r="H12501"/>
      <c r="I12501" s="615"/>
    </row>
    <row r="12502" spans="1:9" ht="15" x14ac:dyDescent="0.25">
      <c r="A12502" s="609" t="str">
        <f t="shared" si="195"/>
        <v>41985</v>
      </c>
      <c r="B12502">
        <v>41985</v>
      </c>
      <c r="C12502" t="s">
        <v>27749</v>
      </c>
      <c r="D12502" t="s">
        <v>8796</v>
      </c>
      <c r="E12502" s="363" t="s">
        <v>27750</v>
      </c>
      <c r="F12502"/>
      <c r="G12502"/>
      <c r="H12502"/>
      <c r="I12502" s="615"/>
    </row>
    <row r="12503" spans="1:9" ht="15" x14ac:dyDescent="0.25">
      <c r="A12503" s="609" t="str">
        <f t="shared" si="195"/>
        <v>41699</v>
      </c>
      <c r="B12503">
        <v>41699</v>
      </c>
      <c r="C12503" t="s">
        <v>27751</v>
      </c>
      <c r="D12503" t="s">
        <v>8796</v>
      </c>
      <c r="E12503" s="363" t="s">
        <v>27752</v>
      </c>
      <c r="F12503"/>
      <c r="G12503"/>
      <c r="H12503"/>
      <c r="I12503" s="615"/>
    </row>
    <row r="12504" spans="1:9" ht="15" x14ac:dyDescent="0.25">
      <c r="A12504" s="609" t="str">
        <f t="shared" si="195"/>
        <v>38053</v>
      </c>
      <c r="B12504">
        <v>38053</v>
      </c>
      <c r="C12504" t="s">
        <v>27753</v>
      </c>
      <c r="D12504" t="s">
        <v>8796</v>
      </c>
      <c r="E12504" s="363" t="s">
        <v>11568</v>
      </c>
      <c r="F12504"/>
      <c r="G12504"/>
      <c r="H12504"/>
      <c r="I12504" s="615"/>
    </row>
    <row r="12505" spans="1:9" ht="15" x14ac:dyDescent="0.25">
      <c r="A12505" s="609" t="str">
        <f t="shared" si="195"/>
        <v>38054</v>
      </c>
      <c r="B12505">
        <v>38054</v>
      </c>
      <c r="C12505" t="s">
        <v>27754</v>
      </c>
      <c r="D12505" t="s">
        <v>8796</v>
      </c>
      <c r="E12505" s="363" t="s">
        <v>18821</v>
      </c>
      <c r="F12505"/>
      <c r="G12505"/>
      <c r="H12505"/>
      <c r="I12505" s="615"/>
    </row>
    <row r="12506" spans="1:9" ht="15" x14ac:dyDescent="0.25">
      <c r="A12506" s="609" t="str">
        <f t="shared" si="195"/>
        <v>38052</v>
      </c>
      <c r="B12506">
        <v>38052</v>
      </c>
      <c r="C12506" t="s">
        <v>27755</v>
      </c>
      <c r="D12506" t="s">
        <v>8796</v>
      </c>
      <c r="E12506" s="363" t="s">
        <v>14958</v>
      </c>
      <c r="F12506"/>
      <c r="G12506"/>
      <c r="H12506"/>
      <c r="I12506" s="615"/>
    </row>
    <row r="12507" spans="1:9" ht="15" x14ac:dyDescent="0.25">
      <c r="A12507" s="609" t="str">
        <f t="shared" si="195"/>
        <v>38051</v>
      </c>
      <c r="B12507">
        <v>38051</v>
      </c>
      <c r="C12507" t="s">
        <v>27756</v>
      </c>
      <c r="D12507" t="s">
        <v>8796</v>
      </c>
      <c r="E12507" s="363" t="s">
        <v>14190</v>
      </c>
      <c r="F12507"/>
      <c r="G12507"/>
      <c r="H12507"/>
      <c r="I12507" s="615"/>
    </row>
    <row r="12508" spans="1:9" ht="15" x14ac:dyDescent="0.25">
      <c r="A12508" s="609" t="str">
        <f t="shared" si="195"/>
        <v>38787</v>
      </c>
      <c r="B12508">
        <v>38787</v>
      </c>
      <c r="C12508" t="s">
        <v>27757</v>
      </c>
      <c r="D12508" t="s">
        <v>8796</v>
      </c>
      <c r="E12508" s="363" t="s">
        <v>9594</v>
      </c>
      <c r="F12508"/>
      <c r="G12508"/>
      <c r="H12508"/>
      <c r="I12508" s="615"/>
    </row>
    <row r="12509" spans="1:9" ht="15" x14ac:dyDescent="0.25">
      <c r="A12509" s="609" t="str">
        <f t="shared" si="195"/>
        <v>38825</v>
      </c>
      <c r="B12509">
        <v>38825</v>
      </c>
      <c r="C12509" t="s">
        <v>27758</v>
      </c>
      <c r="D12509" t="s">
        <v>8796</v>
      </c>
      <c r="E12509" s="363" t="s">
        <v>10245</v>
      </c>
      <c r="F12509"/>
      <c r="G12509"/>
      <c r="H12509"/>
      <c r="I12509" s="615"/>
    </row>
    <row r="12510" spans="1:9" ht="15" x14ac:dyDescent="0.25">
      <c r="A12510" s="609" t="str">
        <f t="shared" si="195"/>
        <v>38826</v>
      </c>
      <c r="B12510">
        <v>38826</v>
      </c>
      <c r="C12510" t="s">
        <v>27759</v>
      </c>
      <c r="D12510" t="s">
        <v>8796</v>
      </c>
      <c r="E12510" s="363" t="s">
        <v>27760</v>
      </c>
      <c r="F12510"/>
      <c r="G12510"/>
      <c r="H12510"/>
      <c r="I12510" s="615"/>
    </row>
    <row r="12511" spans="1:9" ht="15" x14ac:dyDescent="0.25">
      <c r="A12511" s="609" t="str">
        <f t="shared" si="195"/>
        <v>38827</v>
      </c>
      <c r="B12511">
        <v>38827</v>
      </c>
      <c r="C12511" t="s">
        <v>27761</v>
      </c>
      <c r="D12511" t="s">
        <v>8796</v>
      </c>
      <c r="E12511" s="363" t="s">
        <v>17410</v>
      </c>
      <c r="F12511"/>
      <c r="G12511"/>
      <c r="H12511"/>
      <c r="I12511" s="615"/>
    </row>
    <row r="12512" spans="1:9" ht="15" x14ac:dyDescent="0.25">
      <c r="A12512" s="609" t="str">
        <f t="shared" si="195"/>
        <v>38830</v>
      </c>
      <c r="B12512">
        <v>38830</v>
      </c>
      <c r="C12512" t="s">
        <v>27762</v>
      </c>
      <c r="D12512" t="s">
        <v>8796</v>
      </c>
      <c r="E12512" s="363" t="s">
        <v>18290</v>
      </c>
      <c r="F12512"/>
      <c r="G12512"/>
      <c r="H12512"/>
      <c r="I12512" s="615"/>
    </row>
    <row r="12513" spans="1:9" ht="15" x14ac:dyDescent="0.25">
      <c r="A12513" s="609" t="str">
        <f t="shared" si="195"/>
        <v>38828</v>
      </c>
      <c r="B12513">
        <v>38828</v>
      </c>
      <c r="C12513" t="s">
        <v>27763</v>
      </c>
      <c r="D12513" t="s">
        <v>8796</v>
      </c>
      <c r="E12513" s="363" t="s">
        <v>9481</v>
      </c>
      <c r="F12513"/>
      <c r="G12513"/>
      <c r="H12513"/>
      <c r="I12513" s="615"/>
    </row>
    <row r="12514" spans="1:9" ht="15" x14ac:dyDescent="0.25">
      <c r="A12514" s="609" t="str">
        <f t="shared" si="195"/>
        <v>38829</v>
      </c>
      <c r="B12514">
        <v>38829</v>
      </c>
      <c r="C12514" t="s">
        <v>27764</v>
      </c>
      <c r="D12514" t="s">
        <v>8796</v>
      </c>
      <c r="E12514" s="363" t="s">
        <v>15258</v>
      </c>
      <c r="F12514"/>
      <c r="G12514"/>
      <c r="H12514"/>
      <c r="I12514" s="615"/>
    </row>
    <row r="12515" spans="1:9" ht="15" x14ac:dyDescent="0.25">
      <c r="A12515" s="609" t="str">
        <f t="shared" si="195"/>
        <v>38831</v>
      </c>
      <c r="B12515">
        <v>38831</v>
      </c>
      <c r="C12515" t="s">
        <v>27765</v>
      </c>
      <c r="D12515" t="s">
        <v>8796</v>
      </c>
      <c r="E12515" s="363" t="s">
        <v>27766</v>
      </c>
      <c r="F12515"/>
      <c r="G12515"/>
      <c r="H12515"/>
      <c r="I12515" s="615"/>
    </row>
    <row r="12516" spans="1:9" ht="15" x14ac:dyDescent="0.25">
      <c r="A12516" s="609" t="str">
        <f t="shared" si="195"/>
        <v>36274</v>
      </c>
      <c r="B12516">
        <v>36274</v>
      </c>
      <c r="C12516" t="s">
        <v>27767</v>
      </c>
      <c r="D12516" t="s">
        <v>8796</v>
      </c>
      <c r="E12516" s="363" t="s">
        <v>16448</v>
      </c>
      <c r="F12516"/>
      <c r="G12516"/>
      <c r="H12516"/>
      <c r="I12516" s="615"/>
    </row>
    <row r="12517" spans="1:9" ht="15" x14ac:dyDescent="0.25">
      <c r="A12517" s="609" t="str">
        <f t="shared" si="195"/>
        <v>36278</v>
      </c>
      <c r="B12517">
        <v>36278</v>
      </c>
      <c r="C12517" t="s">
        <v>27768</v>
      </c>
      <c r="D12517" t="s">
        <v>8796</v>
      </c>
      <c r="E12517" s="363" t="s">
        <v>19667</v>
      </c>
      <c r="F12517"/>
      <c r="G12517"/>
      <c r="H12517"/>
      <c r="I12517" s="615"/>
    </row>
    <row r="12518" spans="1:9" ht="15" x14ac:dyDescent="0.25">
      <c r="A12518" s="609" t="str">
        <f t="shared" si="195"/>
        <v>38977</v>
      </c>
      <c r="B12518">
        <v>38977</v>
      </c>
      <c r="C12518" t="s">
        <v>27769</v>
      </c>
      <c r="D12518" t="s">
        <v>8796</v>
      </c>
      <c r="E12518" s="363" t="s">
        <v>27770</v>
      </c>
      <c r="F12518"/>
      <c r="G12518"/>
      <c r="H12518"/>
      <c r="I12518" s="615"/>
    </row>
    <row r="12519" spans="1:9" ht="15" x14ac:dyDescent="0.25">
      <c r="A12519" s="609" t="str">
        <f t="shared" si="195"/>
        <v>38971</v>
      </c>
      <c r="B12519">
        <v>38971</v>
      </c>
      <c r="C12519" t="s">
        <v>27771</v>
      </c>
      <c r="D12519" t="s">
        <v>8796</v>
      </c>
      <c r="E12519" s="363" t="s">
        <v>10850</v>
      </c>
      <c r="F12519"/>
      <c r="G12519"/>
      <c r="H12519"/>
      <c r="I12519" s="615"/>
    </row>
    <row r="12520" spans="1:9" ht="15" x14ac:dyDescent="0.25">
      <c r="A12520" s="609" t="str">
        <f t="shared" si="195"/>
        <v>38972</v>
      </c>
      <c r="B12520">
        <v>38972</v>
      </c>
      <c r="C12520" t="s">
        <v>27772</v>
      </c>
      <c r="D12520" t="s">
        <v>8796</v>
      </c>
      <c r="E12520" s="363" t="s">
        <v>27773</v>
      </c>
      <c r="F12520"/>
      <c r="G12520"/>
      <c r="H12520"/>
      <c r="I12520" s="615"/>
    </row>
    <row r="12521" spans="1:9" ht="15" x14ac:dyDescent="0.25">
      <c r="A12521" s="609" t="str">
        <f t="shared" si="195"/>
        <v>38973</v>
      </c>
      <c r="B12521">
        <v>38973</v>
      </c>
      <c r="C12521" t="s">
        <v>27774</v>
      </c>
      <c r="D12521" t="s">
        <v>8796</v>
      </c>
      <c r="E12521" s="363" t="s">
        <v>27775</v>
      </c>
      <c r="F12521"/>
      <c r="G12521"/>
      <c r="H12521"/>
      <c r="I12521" s="615"/>
    </row>
    <row r="12522" spans="1:9" ht="15" x14ac:dyDescent="0.25">
      <c r="A12522" s="609" t="str">
        <f t="shared" si="195"/>
        <v>38974</v>
      </c>
      <c r="B12522">
        <v>38974</v>
      </c>
      <c r="C12522" t="s">
        <v>27776</v>
      </c>
      <c r="D12522" t="s">
        <v>8796</v>
      </c>
      <c r="E12522" s="363" t="s">
        <v>19440</v>
      </c>
      <c r="F12522"/>
      <c r="G12522"/>
      <c r="H12522"/>
      <c r="I12522" s="615"/>
    </row>
    <row r="12523" spans="1:9" ht="15" x14ac:dyDescent="0.25">
      <c r="A12523" s="609" t="str">
        <f t="shared" si="195"/>
        <v>38975</v>
      </c>
      <c r="B12523">
        <v>38975</v>
      </c>
      <c r="C12523" t="s">
        <v>27777</v>
      </c>
      <c r="D12523" t="s">
        <v>8796</v>
      </c>
      <c r="E12523" s="363" t="s">
        <v>27778</v>
      </c>
      <c r="F12523"/>
      <c r="G12523"/>
      <c r="H12523"/>
      <c r="I12523" s="615"/>
    </row>
    <row r="12524" spans="1:9" ht="15" x14ac:dyDescent="0.25">
      <c r="A12524" s="609" t="str">
        <f t="shared" si="195"/>
        <v>38976</v>
      </c>
      <c r="B12524">
        <v>38976</v>
      </c>
      <c r="C12524" t="s">
        <v>27779</v>
      </c>
      <c r="D12524" t="s">
        <v>8796</v>
      </c>
      <c r="E12524" s="363" t="s">
        <v>18270</v>
      </c>
      <c r="F12524"/>
      <c r="G12524"/>
      <c r="H12524"/>
      <c r="I12524" s="615"/>
    </row>
    <row r="12525" spans="1:9" ht="15" x14ac:dyDescent="0.25">
      <c r="A12525" s="609" t="str">
        <f t="shared" si="195"/>
        <v>38986</v>
      </c>
      <c r="B12525">
        <v>38986</v>
      </c>
      <c r="C12525" t="s">
        <v>27780</v>
      </c>
      <c r="D12525" t="s">
        <v>8796</v>
      </c>
      <c r="E12525" s="363" t="s">
        <v>27781</v>
      </c>
      <c r="F12525"/>
      <c r="G12525"/>
      <c r="H12525"/>
      <c r="I12525" s="615"/>
    </row>
    <row r="12526" spans="1:9" ht="15" x14ac:dyDescent="0.25">
      <c r="A12526" s="609" t="str">
        <f t="shared" si="195"/>
        <v>38978</v>
      </c>
      <c r="B12526">
        <v>38978</v>
      </c>
      <c r="C12526" t="s">
        <v>27782</v>
      </c>
      <c r="D12526" t="s">
        <v>8796</v>
      </c>
      <c r="E12526" s="363" t="s">
        <v>16448</v>
      </c>
      <c r="F12526"/>
      <c r="G12526"/>
      <c r="H12526"/>
      <c r="I12526" s="615"/>
    </row>
    <row r="12527" spans="1:9" ht="15" x14ac:dyDescent="0.25">
      <c r="A12527" s="609" t="str">
        <f t="shared" si="195"/>
        <v>38979</v>
      </c>
      <c r="B12527">
        <v>38979</v>
      </c>
      <c r="C12527" t="s">
        <v>27783</v>
      </c>
      <c r="D12527" t="s">
        <v>8796</v>
      </c>
      <c r="E12527" s="363" t="s">
        <v>19667</v>
      </c>
      <c r="F12527"/>
      <c r="G12527"/>
      <c r="H12527"/>
      <c r="I12527" s="615"/>
    </row>
    <row r="12528" spans="1:9" ht="15" x14ac:dyDescent="0.25">
      <c r="A12528" s="609" t="str">
        <f t="shared" ref="A12528:A12591" si="196">IF(ISERROR(SEARCH("/",B12528)=6),TRIM(CLEAN(B12528)),IF(SEARCH("/",B12528)=6,IF(LEN(TRIM(CLEAN(B12528)))=7,LEFT(TRIM(CLEAN(B12528)),6)&amp;"00"&amp;RIGHT(TRIM(CLEAN(B12528)),1),LEFT(TRIM(CLEAN(B12528)),6)&amp;"0"&amp;RIGHT(TRIM(CLEAN(B12528)),2)),TRIM(CLEAN(B12528))))</f>
        <v>38980</v>
      </c>
      <c r="B12528">
        <v>38980</v>
      </c>
      <c r="C12528" t="s">
        <v>27784</v>
      </c>
      <c r="D12528" t="s">
        <v>8796</v>
      </c>
      <c r="E12528" s="363" t="s">
        <v>9195</v>
      </c>
      <c r="F12528"/>
      <c r="G12528"/>
      <c r="H12528"/>
      <c r="I12528" s="615"/>
    </row>
    <row r="12529" spans="1:9" ht="15" x14ac:dyDescent="0.25">
      <c r="A12529" s="609" t="str">
        <f t="shared" si="196"/>
        <v>38981</v>
      </c>
      <c r="B12529">
        <v>38981</v>
      </c>
      <c r="C12529" t="s">
        <v>27785</v>
      </c>
      <c r="D12529" t="s">
        <v>8796</v>
      </c>
      <c r="E12529" s="363" t="s">
        <v>8802</v>
      </c>
      <c r="F12529"/>
      <c r="G12529"/>
      <c r="H12529"/>
      <c r="I12529" s="615"/>
    </row>
    <row r="12530" spans="1:9" ht="15" x14ac:dyDescent="0.25">
      <c r="A12530" s="609" t="str">
        <f t="shared" si="196"/>
        <v>38982</v>
      </c>
      <c r="B12530">
        <v>38982</v>
      </c>
      <c r="C12530" t="s">
        <v>27786</v>
      </c>
      <c r="D12530" t="s">
        <v>8796</v>
      </c>
      <c r="E12530" s="363" t="s">
        <v>19087</v>
      </c>
      <c r="F12530"/>
      <c r="G12530"/>
      <c r="H12530"/>
      <c r="I12530" s="615"/>
    </row>
    <row r="12531" spans="1:9" ht="15" x14ac:dyDescent="0.25">
      <c r="A12531" s="609" t="str">
        <f t="shared" si="196"/>
        <v>38983</v>
      </c>
      <c r="B12531">
        <v>38983</v>
      </c>
      <c r="C12531" t="s">
        <v>27787</v>
      </c>
      <c r="D12531" t="s">
        <v>8796</v>
      </c>
      <c r="E12531" s="363" t="s">
        <v>14479</v>
      </c>
      <c r="F12531"/>
      <c r="G12531"/>
      <c r="H12531"/>
      <c r="I12531" s="615"/>
    </row>
    <row r="12532" spans="1:9" ht="15" x14ac:dyDescent="0.25">
      <c r="A12532" s="609" t="str">
        <f t="shared" si="196"/>
        <v>38984</v>
      </c>
      <c r="B12532">
        <v>38984</v>
      </c>
      <c r="C12532" t="s">
        <v>27788</v>
      </c>
      <c r="D12532" t="s">
        <v>8796</v>
      </c>
      <c r="E12532" s="363" t="s">
        <v>27789</v>
      </c>
      <c r="F12532"/>
      <c r="G12532"/>
      <c r="H12532"/>
      <c r="I12532" s="615"/>
    </row>
    <row r="12533" spans="1:9" ht="15" x14ac:dyDescent="0.25">
      <c r="A12533" s="609" t="str">
        <f t="shared" si="196"/>
        <v>38985</v>
      </c>
      <c r="B12533">
        <v>38985</v>
      </c>
      <c r="C12533" t="s">
        <v>27790</v>
      </c>
      <c r="D12533" t="s">
        <v>8796</v>
      </c>
      <c r="E12533" s="363" t="s">
        <v>27791</v>
      </c>
      <c r="F12533"/>
      <c r="G12533"/>
      <c r="H12533"/>
      <c r="I12533" s="615"/>
    </row>
    <row r="12534" spans="1:9" ht="15" x14ac:dyDescent="0.25">
      <c r="A12534" s="609" t="str">
        <f t="shared" si="196"/>
        <v>9836</v>
      </c>
      <c r="B12534">
        <v>9836</v>
      </c>
      <c r="C12534" t="s">
        <v>27792</v>
      </c>
      <c r="D12534" t="s">
        <v>8796</v>
      </c>
      <c r="E12534" s="363" t="s">
        <v>12240</v>
      </c>
      <c r="F12534"/>
      <c r="G12534"/>
      <c r="H12534"/>
      <c r="I12534" s="615"/>
    </row>
    <row r="12535" spans="1:9" ht="15" x14ac:dyDescent="0.25">
      <c r="A12535" s="609" t="str">
        <f t="shared" si="196"/>
        <v>20065</v>
      </c>
      <c r="B12535">
        <v>20065</v>
      </c>
      <c r="C12535" t="s">
        <v>27793</v>
      </c>
      <c r="D12535" t="s">
        <v>8796</v>
      </c>
      <c r="E12535" s="363" t="s">
        <v>27794</v>
      </c>
      <c r="F12535"/>
      <c r="G12535"/>
      <c r="H12535"/>
      <c r="I12535" s="615"/>
    </row>
    <row r="12536" spans="1:9" ht="15" x14ac:dyDescent="0.25">
      <c r="A12536" s="609" t="str">
        <f t="shared" si="196"/>
        <v>9835</v>
      </c>
      <c r="B12536">
        <v>9835</v>
      </c>
      <c r="C12536" t="s">
        <v>27795</v>
      </c>
      <c r="D12536" t="s">
        <v>8796</v>
      </c>
      <c r="E12536" s="363" t="s">
        <v>8868</v>
      </c>
      <c r="F12536"/>
      <c r="G12536"/>
      <c r="H12536"/>
      <c r="I12536" s="615"/>
    </row>
    <row r="12537" spans="1:9" ht="15" x14ac:dyDescent="0.25">
      <c r="A12537" s="609" t="str">
        <f t="shared" si="196"/>
        <v>38032</v>
      </c>
      <c r="B12537">
        <v>38032</v>
      </c>
      <c r="C12537" t="s">
        <v>27796</v>
      </c>
      <c r="D12537" t="s">
        <v>8796</v>
      </c>
      <c r="E12537" s="363" t="s">
        <v>16338</v>
      </c>
      <c r="F12537"/>
      <c r="G12537"/>
      <c r="H12537"/>
      <c r="I12537" s="615"/>
    </row>
    <row r="12538" spans="1:9" ht="15" x14ac:dyDescent="0.25">
      <c r="A12538" s="609" t="str">
        <f t="shared" si="196"/>
        <v>38033</v>
      </c>
      <c r="B12538">
        <v>38033</v>
      </c>
      <c r="C12538" t="s">
        <v>27797</v>
      </c>
      <c r="D12538" t="s">
        <v>8796</v>
      </c>
      <c r="E12538" s="363" t="s">
        <v>27798</v>
      </c>
      <c r="F12538"/>
      <c r="G12538"/>
      <c r="H12538"/>
      <c r="I12538" s="615"/>
    </row>
    <row r="12539" spans="1:9" ht="15" x14ac:dyDescent="0.25">
      <c r="A12539" s="609" t="str">
        <f t="shared" si="196"/>
        <v>38034</v>
      </c>
      <c r="B12539">
        <v>38034</v>
      </c>
      <c r="C12539" t="s">
        <v>27799</v>
      </c>
      <c r="D12539" t="s">
        <v>8796</v>
      </c>
      <c r="E12539" s="363" t="s">
        <v>27800</v>
      </c>
      <c r="F12539"/>
      <c r="G12539"/>
      <c r="H12539"/>
      <c r="I12539" s="615"/>
    </row>
    <row r="12540" spans="1:9" ht="15" x14ac:dyDescent="0.25">
      <c r="A12540" s="609" t="str">
        <f t="shared" si="196"/>
        <v>38035</v>
      </c>
      <c r="B12540">
        <v>38035</v>
      </c>
      <c r="C12540" t="s">
        <v>27801</v>
      </c>
      <c r="D12540" t="s">
        <v>8796</v>
      </c>
      <c r="E12540" s="363" t="s">
        <v>27802</v>
      </c>
      <c r="F12540"/>
      <c r="G12540"/>
      <c r="H12540"/>
      <c r="I12540" s="615"/>
    </row>
    <row r="12541" spans="1:9" ht="15" x14ac:dyDescent="0.25">
      <c r="A12541" s="609" t="str">
        <f t="shared" si="196"/>
        <v>38036</v>
      </c>
      <c r="B12541">
        <v>38036</v>
      </c>
      <c r="C12541" t="s">
        <v>27803</v>
      </c>
      <c r="D12541" t="s">
        <v>8796</v>
      </c>
      <c r="E12541" s="363" t="s">
        <v>27804</v>
      </c>
      <c r="F12541"/>
      <c r="G12541"/>
      <c r="H12541"/>
      <c r="I12541" s="615"/>
    </row>
    <row r="12542" spans="1:9" ht="15" x14ac:dyDescent="0.25">
      <c r="A12542" s="609" t="str">
        <f t="shared" si="196"/>
        <v>38037</v>
      </c>
      <c r="B12542">
        <v>38037</v>
      </c>
      <c r="C12542" t="s">
        <v>27805</v>
      </c>
      <c r="D12542" t="s">
        <v>8796</v>
      </c>
      <c r="E12542" s="363" t="s">
        <v>9741</v>
      </c>
      <c r="F12542"/>
      <c r="G12542"/>
      <c r="H12542"/>
      <c r="I12542" s="615"/>
    </row>
    <row r="12543" spans="1:9" ht="15" x14ac:dyDescent="0.25">
      <c r="A12543" s="609" t="str">
        <f t="shared" si="196"/>
        <v>9850</v>
      </c>
      <c r="B12543">
        <v>9850</v>
      </c>
      <c r="C12543" t="s">
        <v>27806</v>
      </c>
      <c r="D12543" t="s">
        <v>8796</v>
      </c>
      <c r="E12543" s="363" t="s">
        <v>27807</v>
      </c>
      <c r="F12543"/>
      <c r="G12543"/>
      <c r="H12543"/>
      <c r="I12543" s="615"/>
    </row>
    <row r="12544" spans="1:9" ht="15" x14ac:dyDescent="0.25">
      <c r="A12544" s="609" t="str">
        <f t="shared" si="196"/>
        <v>9853</v>
      </c>
      <c r="B12544">
        <v>9853</v>
      </c>
      <c r="C12544" t="s">
        <v>27808</v>
      </c>
      <c r="D12544" t="s">
        <v>8796</v>
      </c>
      <c r="E12544" s="363" t="s">
        <v>27809</v>
      </c>
      <c r="F12544"/>
      <c r="G12544"/>
      <c r="H12544"/>
      <c r="I12544" s="615"/>
    </row>
    <row r="12545" spans="1:9" ht="15" x14ac:dyDescent="0.25">
      <c r="A12545" s="609" t="str">
        <f t="shared" si="196"/>
        <v>9854</v>
      </c>
      <c r="B12545">
        <v>9854</v>
      </c>
      <c r="C12545" t="s">
        <v>27810</v>
      </c>
      <c r="D12545" t="s">
        <v>8796</v>
      </c>
      <c r="E12545" s="363" t="s">
        <v>16329</v>
      </c>
      <c r="F12545"/>
      <c r="G12545"/>
      <c r="H12545"/>
      <c r="I12545" s="615"/>
    </row>
    <row r="12546" spans="1:9" ht="15" x14ac:dyDescent="0.25">
      <c r="A12546" s="609" t="str">
        <f t="shared" si="196"/>
        <v>9851</v>
      </c>
      <c r="B12546">
        <v>9851</v>
      </c>
      <c r="C12546" t="s">
        <v>27811</v>
      </c>
      <c r="D12546" t="s">
        <v>8796</v>
      </c>
      <c r="E12546" s="363" t="s">
        <v>27812</v>
      </c>
      <c r="F12546"/>
      <c r="G12546"/>
      <c r="H12546"/>
      <c r="I12546" s="615"/>
    </row>
    <row r="12547" spans="1:9" ht="15" x14ac:dyDescent="0.25">
      <c r="A12547" s="609" t="str">
        <f t="shared" si="196"/>
        <v>9855</v>
      </c>
      <c r="B12547">
        <v>9855</v>
      </c>
      <c r="C12547" t="s">
        <v>27813</v>
      </c>
      <c r="D12547" t="s">
        <v>8796</v>
      </c>
      <c r="E12547" s="363" t="s">
        <v>27814</v>
      </c>
      <c r="F12547"/>
      <c r="G12547"/>
      <c r="H12547"/>
      <c r="I12547" s="615"/>
    </row>
    <row r="12548" spans="1:9" ht="15" x14ac:dyDescent="0.25">
      <c r="A12548" s="609" t="str">
        <f t="shared" si="196"/>
        <v>9825</v>
      </c>
      <c r="B12548">
        <v>9825</v>
      </c>
      <c r="C12548" t="s">
        <v>27815</v>
      </c>
      <c r="D12548" t="s">
        <v>8796</v>
      </c>
      <c r="E12548" s="363" t="s">
        <v>27816</v>
      </c>
      <c r="F12548"/>
      <c r="G12548"/>
      <c r="H12548"/>
      <c r="I12548" s="615"/>
    </row>
    <row r="12549" spans="1:9" ht="15" x14ac:dyDescent="0.25">
      <c r="A12549" s="609" t="str">
        <f t="shared" si="196"/>
        <v>9828</v>
      </c>
      <c r="B12549">
        <v>9828</v>
      </c>
      <c r="C12549" t="s">
        <v>27817</v>
      </c>
      <c r="D12549" t="s">
        <v>8796</v>
      </c>
      <c r="E12549" s="363" t="s">
        <v>19506</v>
      </c>
      <c r="F12549"/>
      <c r="G12549"/>
      <c r="H12549"/>
      <c r="I12549" s="615"/>
    </row>
    <row r="12550" spans="1:9" ht="15" x14ac:dyDescent="0.25">
      <c r="A12550" s="609" t="str">
        <f t="shared" si="196"/>
        <v>9829</v>
      </c>
      <c r="B12550">
        <v>9829</v>
      </c>
      <c r="C12550" t="s">
        <v>27818</v>
      </c>
      <c r="D12550" t="s">
        <v>8796</v>
      </c>
      <c r="E12550" s="363" t="s">
        <v>27819</v>
      </c>
      <c r="F12550"/>
      <c r="G12550"/>
      <c r="H12550"/>
      <c r="I12550" s="615"/>
    </row>
    <row r="12551" spans="1:9" ht="15" x14ac:dyDescent="0.25">
      <c r="A12551" s="609" t="str">
        <f t="shared" si="196"/>
        <v>9826</v>
      </c>
      <c r="B12551">
        <v>9826</v>
      </c>
      <c r="C12551" t="s">
        <v>27820</v>
      </c>
      <c r="D12551" t="s">
        <v>8796</v>
      </c>
      <c r="E12551" s="363" t="s">
        <v>27821</v>
      </c>
      <c r="F12551"/>
      <c r="G12551"/>
      <c r="H12551"/>
      <c r="I12551" s="615"/>
    </row>
    <row r="12552" spans="1:9" ht="15" x14ac:dyDescent="0.25">
      <c r="A12552" s="609" t="str">
        <f t="shared" si="196"/>
        <v>9827</v>
      </c>
      <c r="B12552">
        <v>9827</v>
      </c>
      <c r="C12552" t="s">
        <v>27822</v>
      </c>
      <c r="D12552" t="s">
        <v>8796</v>
      </c>
      <c r="E12552" s="363" t="s">
        <v>27823</v>
      </c>
      <c r="F12552"/>
      <c r="G12552"/>
      <c r="H12552"/>
      <c r="I12552" s="615"/>
    </row>
    <row r="12553" spans="1:9" ht="15" x14ac:dyDescent="0.25">
      <c r="A12553" s="609" t="str">
        <f t="shared" si="196"/>
        <v>36374</v>
      </c>
      <c r="B12553">
        <v>36374</v>
      </c>
      <c r="C12553" t="s">
        <v>27824</v>
      </c>
      <c r="D12553" t="s">
        <v>8796</v>
      </c>
      <c r="E12553" s="363" t="s">
        <v>19790</v>
      </c>
      <c r="F12553"/>
      <c r="G12553"/>
      <c r="H12553"/>
      <c r="I12553" s="615"/>
    </row>
    <row r="12554" spans="1:9" ht="15" x14ac:dyDescent="0.25">
      <c r="A12554" s="609" t="str">
        <f t="shared" si="196"/>
        <v>36084</v>
      </c>
      <c r="B12554">
        <v>36084</v>
      </c>
      <c r="C12554" t="s">
        <v>27825</v>
      </c>
      <c r="D12554" t="s">
        <v>8796</v>
      </c>
      <c r="E12554" s="363" t="s">
        <v>11804</v>
      </c>
      <c r="F12554"/>
      <c r="G12554"/>
      <c r="H12554"/>
      <c r="I12554" s="615"/>
    </row>
    <row r="12555" spans="1:9" ht="15" x14ac:dyDescent="0.25">
      <c r="A12555" s="609" t="str">
        <f t="shared" si="196"/>
        <v>36373</v>
      </c>
      <c r="B12555">
        <v>36373</v>
      </c>
      <c r="C12555" t="s">
        <v>27826</v>
      </c>
      <c r="D12555" t="s">
        <v>8796</v>
      </c>
      <c r="E12555" s="363" t="s">
        <v>18135</v>
      </c>
      <c r="F12555"/>
      <c r="G12555"/>
      <c r="H12555"/>
      <c r="I12555" s="615"/>
    </row>
    <row r="12556" spans="1:9" ht="15" x14ac:dyDescent="0.25">
      <c r="A12556" s="609" t="str">
        <f t="shared" si="196"/>
        <v>36377</v>
      </c>
      <c r="B12556">
        <v>36377</v>
      </c>
      <c r="C12556" t="s">
        <v>27827</v>
      </c>
      <c r="D12556" t="s">
        <v>8796</v>
      </c>
      <c r="E12556" s="363" t="s">
        <v>19410</v>
      </c>
      <c r="F12556"/>
      <c r="G12556"/>
      <c r="H12556"/>
      <c r="I12556" s="615"/>
    </row>
    <row r="12557" spans="1:9" ht="15" x14ac:dyDescent="0.25">
      <c r="A12557" s="609" t="str">
        <f t="shared" si="196"/>
        <v>36375</v>
      </c>
      <c r="B12557">
        <v>36375</v>
      </c>
      <c r="C12557" t="s">
        <v>27828</v>
      </c>
      <c r="D12557" t="s">
        <v>8796</v>
      </c>
      <c r="E12557" s="363" t="s">
        <v>11969</v>
      </c>
      <c r="F12557"/>
      <c r="G12557"/>
      <c r="H12557"/>
      <c r="I12557" s="615"/>
    </row>
    <row r="12558" spans="1:9" ht="15" x14ac:dyDescent="0.25">
      <c r="A12558" s="609" t="str">
        <f t="shared" si="196"/>
        <v>36376</v>
      </c>
      <c r="B12558">
        <v>36376</v>
      </c>
      <c r="C12558" t="s">
        <v>27829</v>
      </c>
      <c r="D12558" t="s">
        <v>8796</v>
      </c>
      <c r="E12558" s="363" t="s">
        <v>13530</v>
      </c>
      <c r="F12558"/>
      <c r="G12558"/>
      <c r="H12558"/>
      <c r="I12558" s="615"/>
    </row>
    <row r="12559" spans="1:9" ht="15" x14ac:dyDescent="0.25">
      <c r="A12559" s="609" t="str">
        <f t="shared" si="196"/>
        <v>36380</v>
      </c>
      <c r="B12559">
        <v>36380</v>
      </c>
      <c r="C12559" t="s">
        <v>27830</v>
      </c>
      <c r="D12559" t="s">
        <v>8796</v>
      </c>
      <c r="E12559" s="363" t="s">
        <v>22187</v>
      </c>
      <c r="F12559"/>
      <c r="G12559"/>
      <c r="H12559"/>
      <c r="I12559" s="615"/>
    </row>
    <row r="12560" spans="1:9" ht="15" x14ac:dyDescent="0.25">
      <c r="A12560" s="609" t="str">
        <f t="shared" si="196"/>
        <v>36378</v>
      </c>
      <c r="B12560">
        <v>36378</v>
      </c>
      <c r="C12560" t="s">
        <v>27831</v>
      </c>
      <c r="D12560" t="s">
        <v>8796</v>
      </c>
      <c r="E12560" s="363" t="s">
        <v>16440</v>
      </c>
      <c r="F12560"/>
      <c r="G12560"/>
      <c r="H12560"/>
      <c r="I12560" s="615"/>
    </row>
    <row r="12561" spans="1:9" ht="15" x14ac:dyDescent="0.25">
      <c r="A12561" s="609" t="str">
        <f t="shared" si="196"/>
        <v>36379</v>
      </c>
      <c r="B12561">
        <v>36379</v>
      </c>
      <c r="C12561" t="s">
        <v>27832</v>
      </c>
      <c r="D12561" t="s">
        <v>8796</v>
      </c>
      <c r="E12561" s="363" t="s">
        <v>27833</v>
      </c>
      <c r="F12561"/>
      <c r="G12561"/>
      <c r="H12561"/>
      <c r="I12561" s="615"/>
    </row>
    <row r="12562" spans="1:9" ht="15" x14ac:dyDescent="0.25">
      <c r="A12562" s="609" t="str">
        <f t="shared" si="196"/>
        <v>9859</v>
      </c>
      <c r="B12562">
        <v>9859</v>
      </c>
      <c r="C12562" t="s">
        <v>27834</v>
      </c>
      <c r="D12562" t="s">
        <v>8796</v>
      </c>
      <c r="E12562" s="363" t="s">
        <v>9159</v>
      </c>
      <c r="F12562"/>
      <c r="G12562"/>
      <c r="H12562"/>
      <c r="I12562" s="615"/>
    </row>
    <row r="12563" spans="1:9" ht="15" x14ac:dyDescent="0.25">
      <c r="A12563" s="609" t="str">
        <f t="shared" si="196"/>
        <v>9838</v>
      </c>
      <c r="B12563">
        <v>9838</v>
      </c>
      <c r="C12563" t="s">
        <v>27835</v>
      </c>
      <c r="D12563" t="s">
        <v>8796</v>
      </c>
      <c r="E12563" s="363" t="s">
        <v>14952</v>
      </c>
      <c r="F12563"/>
      <c r="G12563"/>
      <c r="H12563"/>
      <c r="I12563" s="615"/>
    </row>
    <row r="12564" spans="1:9" ht="15" x14ac:dyDescent="0.25">
      <c r="A12564" s="609" t="str">
        <f t="shared" si="196"/>
        <v>9837</v>
      </c>
      <c r="B12564">
        <v>9837</v>
      </c>
      <c r="C12564" t="s">
        <v>27836</v>
      </c>
      <c r="D12564" t="s">
        <v>8796</v>
      </c>
      <c r="E12564" s="363" t="s">
        <v>18068</v>
      </c>
      <c r="F12564"/>
      <c r="G12564"/>
      <c r="H12564"/>
      <c r="I12564" s="615"/>
    </row>
    <row r="12565" spans="1:9" ht="15" x14ac:dyDescent="0.25">
      <c r="A12565" s="609" t="str">
        <f t="shared" si="196"/>
        <v>9833</v>
      </c>
      <c r="B12565">
        <v>9833</v>
      </c>
      <c r="C12565" t="s">
        <v>27837</v>
      </c>
      <c r="D12565" t="s">
        <v>8796</v>
      </c>
      <c r="E12565" s="363" t="s">
        <v>14175</v>
      </c>
      <c r="F12565"/>
      <c r="G12565"/>
      <c r="H12565"/>
      <c r="I12565" s="615"/>
    </row>
    <row r="12566" spans="1:9" ht="15" x14ac:dyDescent="0.25">
      <c r="A12566" s="609" t="str">
        <f t="shared" si="196"/>
        <v>9830</v>
      </c>
      <c r="B12566">
        <v>9830</v>
      </c>
      <c r="C12566" t="s">
        <v>27838</v>
      </c>
      <c r="D12566" t="s">
        <v>8796</v>
      </c>
      <c r="E12566" s="363" t="s">
        <v>9246</v>
      </c>
      <c r="F12566"/>
      <c r="G12566"/>
      <c r="H12566"/>
      <c r="I12566" s="615"/>
    </row>
    <row r="12567" spans="1:9" ht="15" x14ac:dyDescent="0.25">
      <c r="A12567" s="609" t="str">
        <f t="shared" si="196"/>
        <v>9834</v>
      </c>
      <c r="B12567">
        <v>9834</v>
      </c>
      <c r="C12567" t="s">
        <v>27839</v>
      </c>
      <c r="D12567" t="s">
        <v>8796</v>
      </c>
      <c r="E12567" s="363" t="s">
        <v>19144</v>
      </c>
      <c r="F12567"/>
      <c r="G12567"/>
      <c r="H12567"/>
      <c r="I12567" s="615"/>
    </row>
    <row r="12568" spans="1:9" ht="15" x14ac:dyDescent="0.25">
      <c r="A12568" s="609" t="str">
        <f t="shared" si="196"/>
        <v>9863</v>
      </c>
      <c r="B12568">
        <v>9863</v>
      </c>
      <c r="C12568" t="s">
        <v>27840</v>
      </c>
      <c r="D12568" t="s">
        <v>8796</v>
      </c>
      <c r="E12568" s="363" t="s">
        <v>9662</v>
      </c>
      <c r="F12568"/>
      <c r="G12568"/>
      <c r="H12568"/>
      <c r="I12568" s="615"/>
    </row>
    <row r="12569" spans="1:9" ht="15" x14ac:dyDescent="0.25">
      <c r="A12569" s="609" t="str">
        <f t="shared" si="196"/>
        <v>9860</v>
      </c>
      <c r="B12569">
        <v>9860</v>
      </c>
      <c r="C12569" t="s">
        <v>27841</v>
      </c>
      <c r="D12569" t="s">
        <v>8796</v>
      </c>
      <c r="E12569" s="363" t="s">
        <v>19345</v>
      </c>
      <c r="F12569"/>
      <c r="G12569"/>
      <c r="H12569"/>
      <c r="I12569" s="615"/>
    </row>
    <row r="12570" spans="1:9" ht="15" x14ac:dyDescent="0.25">
      <c r="A12570" s="609" t="str">
        <f t="shared" si="196"/>
        <v>9862</v>
      </c>
      <c r="B12570">
        <v>9862</v>
      </c>
      <c r="C12570" t="s">
        <v>27842</v>
      </c>
      <c r="D12570" t="s">
        <v>8796</v>
      </c>
      <c r="E12570" s="363" t="s">
        <v>24148</v>
      </c>
      <c r="F12570"/>
      <c r="G12570"/>
      <c r="H12570"/>
      <c r="I12570" s="615"/>
    </row>
    <row r="12571" spans="1:9" ht="15" x14ac:dyDescent="0.25">
      <c r="A12571" s="609" t="str">
        <f t="shared" si="196"/>
        <v>9861</v>
      </c>
      <c r="B12571">
        <v>9861</v>
      </c>
      <c r="C12571" t="s">
        <v>27843</v>
      </c>
      <c r="D12571" t="s">
        <v>8796</v>
      </c>
      <c r="E12571" s="363" t="s">
        <v>19079</v>
      </c>
      <c r="F12571"/>
      <c r="G12571"/>
      <c r="H12571"/>
      <c r="I12571" s="615"/>
    </row>
    <row r="12572" spans="1:9" ht="15" x14ac:dyDescent="0.25">
      <c r="A12572" s="609" t="str">
        <f t="shared" si="196"/>
        <v>9856</v>
      </c>
      <c r="B12572">
        <v>9856</v>
      </c>
      <c r="C12572" t="s">
        <v>27844</v>
      </c>
      <c r="D12572" t="s">
        <v>8796</v>
      </c>
      <c r="E12572" s="363" t="s">
        <v>12823</v>
      </c>
      <c r="F12572"/>
      <c r="G12572"/>
      <c r="H12572"/>
      <c r="I12572" s="615"/>
    </row>
    <row r="12573" spans="1:9" ht="15" x14ac:dyDescent="0.25">
      <c r="A12573" s="609" t="str">
        <f t="shared" si="196"/>
        <v>9866</v>
      </c>
      <c r="B12573">
        <v>9866</v>
      </c>
      <c r="C12573" t="s">
        <v>27845</v>
      </c>
      <c r="D12573" t="s">
        <v>8796</v>
      </c>
      <c r="E12573" s="363" t="s">
        <v>15306</v>
      </c>
      <c r="F12573"/>
      <c r="G12573"/>
      <c r="H12573"/>
      <c r="I12573" s="615"/>
    </row>
    <row r="12574" spans="1:9" ht="15" x14ac:dyDescent="0.25">
      <c r="A12574" s="609" t="str">
        <f t="shared" si="196"/>
        <v>9857</v>
      </c>
      <c r="B12574">
        <v>9857</v>
      </c>
      <c r="C12574" t="s">
        <v>27846</v>
      </c>
      <c r="D12574" t="s">
        <v>8796</v>
      </c>
      <c r="E12574" s="363" t="s">
        <v>16331</v>
      </c>
      <c r="F12574"/>
      <c r="G12574"/>
      <c r="H12574"/>
      <c r="I12574" s="615"/>
    </row>
    <row r="12575" spans="1:9" ht="15" x14ac:dyDescent="0.25">
      <c r="A12575" s="609" t="str">
        <f t="shared" si="196"/>
        <v>9864</v>
      </c>
      <c r="B12575">
        <v>9864</v>
      </c>
      <c r="C12575" t="s">
        <v>27847</v>
      </c>
      <c r="D12575" t="s">
        <v>8796</v>
      </c>
      <c r="E12575" s="363" t="s">
        <v>27848</v>
      </c>
      <c r="F12575"/>
      <c r="G12575"/>
      <c r="H12575"/>
      <c r="I12575" s="615"/>
    </row>
    <row r="12576" spans="1:9" ht="15" x14ac:dyDescent="0.25">
      <c r="A12576" s="609" t="str">
        <f t="shared" si="196"/>
        <v>9865</v>
      </c>
      <c r="B12576">
        <v>9865</v>
      </c>
      <c r="C12576" t="s">
        <v>27849</v>
      </c>
      <c r="D12576" t="s">
        <v>8796</v>
      </c>
      <c r="E12576" s="363" t="s">
        <v>9179</v>
      </c>
      <c r="F12576"/>
      <c r="G12576"/>
      <c r="H12576"/>
      <c r="I12576" s="615"/>
    </row>
    <row r="12577" spans="1:9" ht="15" x14ac:dyDescent="0.25">
      <c r="A12577" s="609" t="str">
        <f t="shared" si="196"/>
        <v>9858</v>
      </c>
      <c r="B12577">
        <v>9858</v>
      </c>
      <c r="C12577" t="s">
        <v>27850</v>
      </c>
      <c r="D12577" t="s">
        <v>8796</v>
      </c>
      <c r="E12577" s="363" t="s">
        <v>27851</v>
      </c>
      <c r="F12577"/>
      <c r="G12577"/>
      <c r="H12577"/>
      <c r="I12577" s="615"/>
    </row>
    <row r="12578" spans="1:9" ht="15" x14ac:dyDescent="0.25">
      <c r="A12578" s="609" t="str">
        <f t="shared" si="196"/>
        <v>9841</v>
      </c>
      <c r="B12578">
        <v>9841</v>
      </c>
      <c r="C12578" t="s">
        <v>27852</v>
      </c>
      <c r="D12578" t="s">
        <v>8796</v>
      </c>
      <c r="E12578" s="363" t="s">
        <v>27853</v>
      </c>
      <c r="F12578"/>
      <c r="G12578"/>
      <c r="H12578"/>
      <c r="I12578" s="615"/>
    </row>
    <row r="12579" spans="1:9" ht="15" x14ac:dyDescent="0.25">
      <c r="A12579" s="609" t="str">
        <f t="shared" si="196"/>
        <v>9840</v>
      </c>
      <c r="B12579">
        <v>9840</v>
      </c>
      <c r="C12579" t="s">
        <v>27854</v>
      </c>
      <c r="D12579" t="s">
        <v>8796</v>
      </c>
      <c r="E12579" s="363" t="s">
        <v>27855</v>
      </c>
      <c r="F12579"/>
      <c r="G12579"/>
      <c r="H12579"/>
      <c r="I12579" s="615"/>
    </row>
    <row r="12580" spans="1:9" ht="15" x14ac:dyDescent="0.25">
      <c r="A12580" s="609" t="str">
        <f t="shared" si="196"/>
        <v>20067</v>
      </c>
      <c r="B12580">
        <v>20067</v>
      </c>
      <c r="C12580" t="s">
        <v>27856</v>
      </c>
      <c r="D12580" t="s">
        <v>8796</v>
      </c>
      <c r="E12580" s="363" t="s">
        <v>16753</v>
      </c>
      <c r="F12580"/>
      <c r="G12580"/>
      <c r="H12580"/>
      <c r="I12580" s="615"/>
    </row>
    <row r="12581" spans="1:9" ht="15" x14ac:dyDescent="0.25">
      <c r="A12581" s="609" t="str">
        <f t="shared" si="196"/>
        <v>20068</v>
      </c>
      <c r="B12581">
        <v>20068</v>
      </c>
      <c r="C12581" t="s">
        <v>27857</v>
      </c>
      <c r="D12581" t="s">
        <v>8796</v>
      </c>
      <c r="E12581" s="363" t="s">
        <v>10323</v>
      </c>
      <c r="F12581"/>
      <c r="G12581"/>
      <c r="H12581"/>
      <c r="I12581" s="615"/>
    </row>
    <row r="12582" spans="1:9" ht="15" x14ac:dyDescent="0.25">
      <c r="A12582" s="609" t="str">
        <f t="shared" si="196"/>
        <v>9839</v>
      </c>
      <c r="B12582">
        <v>9839</v>
      </c>
      <c r="C12582" t="s">
        <v>27858</v>
      </c>
      <c r="D12582" t="s">
        <v>8796</v>
      </c>
      <c r="E12582" s="363" t="s">
        <v>27859</v>
      </c>
      <c r="F12582"/>
      <c r="G12582"/>
      <c r="H12582"/>
      <c r="I12582" s="615"/>
    </row>
    <row r="12583" spans="1:9" ht="15" x14ac:dyDescent="0.25">
      <c r="A12583" s="609" t="str">
        <f t="shared" si="196"/>
        <v>9870</v>
      </c>
      <c r="B12583">
        <v>9870</v>
      </c>
      <c r="C12583" t="s">
        <v>27860</v>
      </c>
      <c r="D12583" t="s">
        <v>8796</v>
      </c>
      <c r="E12583" s="363" t="s">
        <v>27861</v>
      </c>
      <c r="F12583"/>
      <c r="G12583"/>
      <c r="H12583"/>
      <c r="I12583" s="615"/>
    </row>
    <row r="12584" spans="1:9" ht="15" x14ac:dyDescent="0.25">
      <c r="A12584" s="609" t="str">
        <f t="shared" si="196"/>
        <v>9867</v>
      </c>
      <c r="B12584">
        <v>9867</v>
      </c>
      <c r="C12584" t="s">
        <v>27862</v>
      </c>
      <c r="D12584" t="s">
        <v>8796</v>
      </c>
      <c r="E12584" s="363" t="s">
        <v>10114</v>
      </c>
      <c r="F12584"/>
      <c r="G12584"/>
      <c r="H12584"/>
      <c r="I12584" s="615"/>
    </row>
    <row r="12585" spans="1:9" ht="15" x14ac:dyDescent="0.25">
      <c r="A12585" s="609" t="str">
        <f t="shared" si="196"/>
        <v>9868</v>
      </c>
      <c r="B12585">
        <v>9868</v>
      </c>
      <c r="C12585" t="s">
        <v>27863</v>
      </c>
      <c r="D12585" t="s">
        <v>8796</v>
      </c>
      <c r="E12585" s="363" t="s">
        <v>15714</v>
      </c>
      <c r="F12585"/>
      <c r="G12585"/>
      <c r="H12585"/>
      <c r="I12585" s="615"/>
    </row>
    <row r="12586" spans="1:9" ht="15" x14ac:dyDescent="0.25">
      <c r="A12586" s="609" t="str">
        <f t="shared" si="196"/>
        <v>9869</v>
      </c>
      <c r="B12586">
        <v>9869</v>
      </c>
      <c r="C12586" t="s">
        <v>27864</v>
      </c>
      <c r="D12586" t="s">
        <v>8796</v>
      </c>
      <c r="E12586" s="363" t="s">
        <v>9302</v>
      </c>
      <c r="F12586"/>
      <c r="G12586"/>
      <c r="H12586"/>
      <c r="I12586" s="615"/>
    </row>
    <row r="12587" spans="1:9" ht="15" x14ac:dyDescent="0.25">
      <c r="A12587" s="609" t="str">
        <f t="shared" si="196"/>
        <v>9874</v>
      </c>
      <c r="B12587">
        <v>9874</v>
      </c>
      <c r="C12587" t="s">
        <v>27865</v>
      </c>
      <c r="D12587" t="s">
        <v>8796</v>
      </c>
      <c r="E12587" s="363" t="s">
        <v>10266</v>
      </c>
      <c r="F12587"/>
      <c r="G12587"/>
      <c r="H12587"/>
      <c r="I12587" s="615"/>
    </row>
    <row r="12588" spans="1:9" ht="15" x14ac:dyDescent="0.25">
      <c r="A12588" s="609" t="str">
        <f t="shared" si="196"/>
        <v>9875</v>
      </c>
      <c r="B12588">
        <v>9875</v>
      </c>
      <c r="C12588" t="s">
        <v>27866</v>
      </c>
      <c r="D12588" t="s">
        <v>8796</v>
      </c>
      <c r="E12588" s="363" t="s">
        <v>9561</v>
      </c>
      <c r="F12588"/>
      <c r="G12588"/>
      <c r="H12588"/>
      <c r="I12588" s="615"/>
    </row>
    <row r="12589" spans="1:9" ht="15" x14ac:dyDescent="0.25">
      <c r="A12589" s="609" t="str">
        <f t="shared" si="196"/>
        <v>9873</v>
      </c>
      <c r="B12589">
        <v>9873</v>
      </c>
      <c r="C12589" t="s">
        <v>27867</v>
      </c>
      <c r="D12589" t="s">
        <v>8796</v>
      </c>
      <c r="E12589" s="363" t="s">
        <v>14632</v>
      </c>
      <c r="F12589"/>
      <c r="G12589"/>
      <c r="H12589"/>
      <c r="I12589" s="615"/>
    </row>
    <row r="12590" spans="1:9" ht="15" x14ac:dyDescent="0.25">
      <c r="A12590" s="609" t="str">
        <f t="shared" si="196"/>
        <v>9871</v>
      </c>
      <c r="B12590">
        <v>9871</v>
      </c>
      <c r="C12590" t="s">
        <v>27868</v>
      </c>
      <c r="D12590" t="s">
        <v>8796</v>
      </c>
      <c r="E12590" s="363" t="s">
        <v>27869</v>
      </c>
      <c r="F12590"/>
      <c r="G12590"/>
      <c r="H12590"/>
      <c r="I12590" s="615"/>
    </row>
    <row r="12591" spans="1:9" ht="15" x14ac:dyDescent="0.25">
      <c r="A12591" s="609" t="str">
        <f t="shared" si="196"/>
        <v>9872</v>
      </c>
      <c r="B12591">
        <v>9872</v>
      </c>
      <c r="C12591" t="s">
        <v>27870</v>
      </c>
      <c r="D12591" t="s">
        <v>8796</v>
      </c>
      <c r="E12591" s="363" t="s">
        <v>27871</v>
      </c>
      <c r="F12591"/>
      <c r="G12591"/>
      <c r="H12591"/>
      <c r="I12591" s="615"/>
    </row>
    <row r="12592" spans="1:9" ht="15" x14ac:dyDescent="0.25">
      <c r="A12592" s="609" t="str">
        <f t="shared" ref="A12592:A12655" si="197">IF(ISERROR(SEARCH("/",B12592)=6),TRIM(CLEAN(B12592)),IF(SEARCH("/",B12592)=6,IF(LEN(TRIM(CLEAN(B12592)))=7,LEFT(TRIM(CLEAN(B12592)),6)&amp;"00"&amp;RIGHT(TRIM(CLEAN(B12592)),1),LEFT(TRIM(CLEAN(B12592)),6)&amp;"0"&amp;RIGHT(TRIM(CLEAN(B12592)),2)),TRIM(CLEAN(B12592))))</f>
        <v>7667</v>
      </c>
      <c r="B12592">
        <v>7667</v>
      </c>
      <c r="C12592" t="s">
        <v>27872</v>
      </c>
      <c r="D12592" t="s">
        <v>8796</v>
      </c>
      <c r="E12592" s="363" t="s">
        <v>27873</v>
      </c>
      <c r="F12592"/>
      <c r="G12592"/>
      <c r="H12592"/>
      <c r="I12592" s="615"/>
    </row>
    <row r="12593" spans="1:9" ht="15" x14ac:dyDescent="0.25">
      <c r="A12593" s="609" t="str">
        <f t="shared" si="197"/>
        <v>7660</v>
      </c>
      <c r="B12593">
        <v>7660</v>
      </c>
      <c r="C12593" t="s">
        <v>27874</v>
      </c>
      <c r="D12593" t="s">
        <v>8796</v>
      </c>
      <c r="E12593" s="363" t="s">
        <v>27875</v>
      </c>
      <c r="F12593"/>
      <c r="G12593"/>
      <c r="H12593"/>
      <c r="I12593" s="615"/>
    </row>
    <row r="12594" spans="1:9" ht="15" x14ac:dyDescent="0.25">
      <c r="A12594" s="609" t="str">
        <f t="shared" si="197"/>
        <v>7676</v>
      </c>
      <c r="B12594">
        <v>7676</v>
      </c>
      <c r="C12594" t="s">
        <v>27876</v>
      </c>
      <c r="D12594" t="s">
        <v>8796</v>
      </c>
      <c r="E12594" s="363" t="s">
        <v>27877</v>
      </c>
      <c r="F12594"/>
      <c r="G12594"/>
      <c r="H12594"/>
      <c r="I12594" s="615"/>
    </row>
    <row r="12595" spans="1:9" ht="15" x14ac:dyDescent="0.25">
      <c r="A12595" s="609" t="str">
        <f t="shared" si="197"/>
        <v>12426</v>
      </c>
      <c r="B12595">
        <v>12426</v>
      </c>
      <c r="C12595" t="s">
        <v>27878</v>
      </c>
      <c r="D12595" t="s">
        <v>8781</v>
      </c>
      <c r="E12595" s="363" t="s">
        <v>27879</v>
      </c>
      <c r="F12595"/>
      <c r="G12595"/>
      <c r="H12595"/>
      <c r="I12595" s="615"/>
    </row>
    <row r="12596" spans="1:9" ht="15" x14ac:dyDescent="0.25">
      <c r="A12596" s="609" t="str">
        <f t="shared" si="197"/>
        <v>12425</v>
      </c>
      <c r="B12596">
        <v>12425</v>
      </c>
      <c r="C12596" t="s">
        <v>27880</v>
      </c>
      <c r="D12596" t="s">
        <v>8781</v>
      </c>
      <c r="E12596" s="363" t="s">
        <v>9402</v>
      </c>
      <c r="F12596"/>
      <c r="G12596"/>
      <c r="H12596"/>
      <c r="I12596" s="615"/>
    </row>
    <row r="12597" spans="1:9" ht="15" x14ac:dyDescent="0.25">
      <c r="A12597" s="609" t="str">
        <f t="shared" si="197"/>
        <v>12427</v>
      </c>
      <c r="B12597">
        <v>12427</v>
      </c>
      <c r="C12597" t="s">
        <v>27881</v>
      </c>
      <c r="D12597" t="s">
        <v>8781</v>
      </c>
      <c r="E12597" s="363" t="s">
        <v>27882</v>
      </c>
      <c r="F12597"/>
      <c r="G12597"/>
      <c r="H12597"/>
      <c r="I12597" s="615"/>
    </row>
    <row r="12598" spans="1:9" ht="15" x14ac:dyDescent="0.25">
      <c r="A12598" s="609" t="str">
        <f t="shared" si="197"/>
        <v>12428</v>
      </c>
      <c r="B12598">
        <v>12428</v>
      </c>
      <c r="C12598" t="s">
        <v>27883</v>
      </c>
      <c r="D12598" t="s">
        <v>8781</v>
      </c>
      <c r="E12598" s="363" t="s">
        <v>19053</v>
      </c>
      <c r="F12598"/>
      <c r="G12598"/>
      <c r="H12598"/>
      <c r="I12598" s="615"/>
    </row>
    <row r="12599" spans="1:9" ht="15" x14ac:dyDescent="0.25">
      <c r="A12599" s="609" t="str">
        <f t="shared" si="197"/>
        <v>12430</v>
      </c>
      <c r="B12599">
        <v>12430</v>
      </c>
      <c r="C12599" t="s">
        <v>27884</v>
      </c>
      <c r="D12599" t="s">
        <v>8781</v>
      </c>
      <c r="E12599" s="363" t="s">
        <v>23146</v>
      </c>
      <c r="F12599"/>
      <c r="G12599"/>
      <c r="H12599"/>
      <c r="I12599" s="615"/>
    </row>
    <row r="12600" spans="1:9" ht="15" x14ac:dyDescent="0.25">
      <c r="A12600" s="609" t="str">
        <f t="shared" si="197"/>
        <v>12429</v>
      </c>
      <c r="B12600">
        <v>12429</v>
      </c>
      <c r="C12600" t="s">
        <v>27885</v>
      </c>
      <c r="D12600" t="s">
        <v>8781</v>
      </c>
      <c r="E12600" s="363" t="s">
        <v>27886</v>
      </c>
      <c r="F12600"/>
      <c r="G12600"/>
      <c r="H12600"/>
      <c r="I12600" s="615"/>
    </row>
    <row r="12601" spans="1:9" ht="15" x14ac:dyDescent="0.25">
      <c r="A12601" s="609" t="str">
        <f t="shared" si="197"/>
        <v>12431</v>
      </c>
      <c r="B12601">
        <v>12431</v>
      </c>
      <c r="C12601" t="s">
        <v>27887</v>
      </c>
      <c r="D12601" t="s">
        <v>8781</v>
      </c>
      <c r="E12601" s="363" t="s">
        <v>27888</v>
      </c>
      <c r="F12601"/>
      <c r="G12601"/>
      <c r="H12601"/>
      <c r="I12601" s="615"/>
    </row>
    <row r="12602" spans="1:9" ht="15" x14ac:dyDescent="0.25">
      <c r="A12602" s="609" t="str">
        <f t="shared" si="197"/>
        <v>12432</v>
      </c>
      <c r="B12602">
        <v>12432</v>
      </c>
      <c r="C12602" t="s">
        <v>27889</v>
      </c>
      <c r="D12602" t="s">
        <v>8781</v>
      </c>
      <c r="E12602" s="363" t="s">
        <v>27890</v>
      </c>
      <c r="F12602"/>
      <c r="G12602"/>
      <c r="H12602"/>
      <c r="I12602" s="615"/>
    </row>
    <row r="12603" spans="1:9" ht="15" x14ac:dyDescent="0.25">
      <c r="A12603" s="609" t="str">
        <f t="shared" si="197"/>
        <v>12434</v>
      </c>
      <c r="B12603">
        <v>12434</v>
      </c>
      <c r="C12603" t="s">
        <v>27891</v>
      </c>
      <c r="D12603" t="s">
        <v>8781</v>
      </c>
      <c r="E12603" s="363" t="s">
        <v>15827</v>
      </c>
      <c r="F12603"/>
      <c r="G12603"/>
      <c r="H12603"/>
      <c r="I12603" s="615"/>
    </row>
    <row r="12604" spans="1:9" ht="15" x14ac:dyDescent="0.25">
      <c r="A12604" s="609" t="str">
        <f t="shared" si="197"/>
        <v>12433</v>
      </c>
      <c r="B12604">
        <v>12433</v>
      </c>
      <c r="C12604" t="s">
        <v>27892</v>
      </c>
      <c r="D12604" t="s">
        <v>8781</v>
      </c>
      <c r="E12604" s="363" t="s">
        <v>27893</v>
      </c>
      <c r="F12604"/>
      <c r="G12604"/>
      <c r="H12604"/>
      <c r="I12604" s="615"/>
    </row>
    <row r="12605" spans="1:9" ht="15" x14ac:dyDescent="0.25">
      <c r="A12605" s="609" t="str">
        <f t="shared" si="197"/>
        <v>12435</v>
      </c>
      <c r="B12605">
        <v>12435</v>
      </c>
      <c r="C12605" t="s">
        <v>27894</v>
      </c>
      <c r="D12605" t="s">
        <v>8781</v>
      </c>
      <c r="E12605" s="363" t="s">
        <v>27895</v>
      </c>
      <c r="F12605"/>
      <c r="G12605"/>
      <c r="H12605"/>
      <c r="I12605" s="615"/>
    </row>
    <row r="12606" spans="1:9" ht="15" x14ac:dyDescent="0.25">
      <c r="A12606" s="609" t="str">
        <f t="shared" si="197"/>
        <v>12437</v>
      </c>
      <c r="B12606">
        <v>12437</v>
      </c>
      <c r="C12606" t="s">
        <v>27896</v>
      </c>
      <c r="D12606" t="s">
        <v>8781</v>
      </c>
      <c r="E12606" s="363" t="s">
        <v>27897</v>
      </c>
      <c r="F12606"/>
      <c r="G12606"/>
      <c r="H12606"/>
      <c r="I12606" s="615"/>
    </row>
    <row r="12607" spans="1:9" ht="15" x14ac:dyDescent="0.25">
      <c r="A12607" s="609" t="str">
        <f t="shared" si="197"/>
        <v>12439</v>
      </c>
      <c r="B12607">
        <v>12439</v>
      </c>
      <c r="C12607" t="s">
        <v>27898</v>
      </c>
      <c r="D12607" t="s">
        <v>8781</v>
      </c>
      <c r="E12607" s="363" t="s">
        <v>18468</v>
      </c>
      <c r="F12607"/>
      <c r="G12607"/>
      <c r="H12607"/>
      <c r="I12607" s="615"/>
    </row>
    <row r="12608" spans="1:9" ht="15" x14ac:dyDescent="0.25">
      <c r="A12608" s="609" t="str">
        <f t="shared" si="197"/>
        <v>12438</v>
      </c>
      <c r="B12608">
        <v>12438</v>
      </c>
      <c r="C12608" t="s">
        <v>27899</v>
      </c>
      <c r="D12608" t="s">
        <v>8781</v>
      </c>
      <c r="E12608" s="363" t="s">
        <v>27900</v>
      </c>
      <c r="F12608"/>
      <c r="G12608"/>
      <c r="H12608"/>
      <c r="I12608" s="615"/>
    </row>
    <row r="12609" spans="1:9" ht="15" x14ac:dyDescent="0.25">
      <c r="A12609" s="609" t="str">
        <f t="shared" si="197"/>
        <v>12436</v>
      </c>
      <c r="B12609">
        <v>12436</v>
      </c>
      <c r="C12609" t="s">
        <v>27901</v>
      </c>
      <c r="D12609" t="s">
        <v>8781</v>
      </c>
      <c r="E12609" s="363" t="s">
        <v>27902</v>
      </c>
      <c r="F12609"/>
      <c r="G12609"/>
      <c r="H12609"/>
      <c r="I12609" s="615"/>
    </row>
    <row r="12610" spans="1:9" ht="15" x14ac:dyDescent="0.25">
      <c r="A12610" s="609" t="str">
        <f t="shared" si="197"/>
        <v>36357</v>
      </c>
      <c r="B12610">
        <v>36357</v>
      </c>
      <c r="C12610" t="s">
        <v>27903</v>
      </c>
      <c r="D12610" t="s">
        <v>8781</v>
      </c>
      <c r="E12610" s="363" t="s">
        <v>19004</v>
      </c>
      <c r="F12610"/>
      <c r="G12610"/>
      <c r="H12610"/>
      <c r="I12610" s="615"/>
    </row>
    <row r="12611" spans="1:9" ht="15" x14ac:dyDescent="0.25">
      <c r="A12611" s="609" t="str">
        <f t="shared" si="197"/>
        <v>12424</v>
      </c>
      <c r="B12611">
        <v>12424</v>
      </c>
      <c r="C12611" t="s">
        <v>27904</v>
      </c>
      <c r="D12611" t="s">
        <v>8781</v>
      </c>
      <c r="E12611" s="363" t="s">
        <v>18587</v>
      </c>
      <c r="F12611"/>
      <c r="G12611"/>
      <c r="H12611"/>
      <c r="I12611" s="615"/>
    </row>
    <row r="12612" spans="1:9" ht="15" x14ac:dyDescent="0.25">
      <c r="A12612" s="609" t="str">
        <f t="shared" si="197"/>
        <v>12440</v>
      </c>
      <c r="B12612">
        <v>12440</v>
      </c>
      <c r="C12612" t="s">
        <v>27905</v>
      </c>
      <c r="D12612" t="s">
        <v>8781</v>
      </c>
      <c r="E12612" s="363" t="s">
        <v>10163</v>
      </c>
      <c r="F12612"/>
      <c r="G12612"/>
      <c r="H12612"/>
      <c r="I12612" s="615"/>
    </row>
    <row r="12613" spans="1:9" ht="15" x14ac:dyDescent="0.25">
      <c r="A12613" s="609" t="str">
        <f t="shared" si="197"/>
        <v>9884</v>
      </c>
      <c r="B12613">
        <v>9884</v>
      </c>
      <c r="C12613" t="s">
        <v>27906</v>
      </c>
      <c r="D12613" t="s">
        <v>8781</v>
      </c>
      <c r="E12613" s="363" t="s">
        <v>27907</v>
      </c>
      <c r="F12613"/>
      <c r="G12613"/>
      <c r="H12613"/>
      <c r="I12613" s="615"/>
    </row>
    <row r="12614" spans="1:9" ht="15" x14ac:dyDescent="0.25">
      <c r="A12614" s="609" t="str">
        <f t="shared" si="197"/>
        <v>9888</v>
      </c>
      <c r="B12614">
        <v>9888</v>
      </c>
      <c r="C12614" t="s">
        <v>27908</v>
      </c>
      <c r="D12614" t="s">
        <v>8781</v>
      </c>
      <c r="E12614" s="363" t="s">
        <v>9521</v>
      </c>
      <c r="F12614"/>
      <c r="G12614"/>
      <c r="H12614"/>
      <c r="I12614" s="615"/>
    </row>
    <row r="12615" spans="1:9" ht="15" x14ac:dyDescent="0.25">
      <c r="A12615" s="609" t="str">
        <f t="shared" si="197"/>
        <v>9883</v>
      </c>
      <c r="B12615">
        <v>9883</v>
      </c>
      <c r="C12615" t="s">
        <v>27909</v>
      </c>
      <c r="D12615" t="s">
        <v>8781</v>
      </c>
      <c r="E12615" s="363" t="s">
        <v>11533</v>
      </c>
      <c r="F12615"/>
      <c r="G12615"/>
      <c r="H12615"/>
      <c r="I12615" s="615"/>
    </row>
    <row r="12616" spans="1:9" ht="15" x14ac:dyDescent="0.25">
      <c r="A12616" s="609" t="str">
        <f t="shared" si="197"/>
        <v>9886</v>
      </c>
      <c r="B12616">
        <v>9886</v>
      </c>
      <c r="C12616" t="s">
        <v>27910</v>
      </c>
      <c r="D12616" t="s">
        <v>8781</v>
      </c>
      <c r="E12616" s="363" t="s">
        <v>27266</v>
      </c>
      <c r="F12616"/>
      <c r="G12616"/>
      <c r="H12616"/>
      <c r="I12616" s="615"/>
    </row>
    <row r="12617" spans="1:9" ht="15" x14ac:dyDescent="0.25">
      <c r="A12617" s="609" t="str">
        <f t="shared" si="197"/>
        <v>9889</v>
      </c>
      <c r="B12617">
        <v>9889</v>
      </c>
      <c r="C12617" t="s">
        <v>27911</v>
      </c>
      <c r="D12617" t="s">
        <v>8781</v>
      </c>
      <c r="E12617" s="363" t="s">
        <v>27912</v>
      </c>
      <c r="F12617"/>
      <c r="G12617"/>
      <c r="H12617"/>
      <c r="I12617" s="615"/>
    </row>
    <row r="12618" spans="1:9" ht="15" x14ac:dyDescent="0.25">
      <c r="A12618" s="609" t="str">
        <f t="shared" si="197"/>
        <v>9887</v>
      </c>
      <c r="B12618">
        <v>9887</v>
      </c>
      <c r="C12618" t="s">
        <v>27913</v>
      </c>
      <c r="D12618" t="s">
        <v>8781</v>
      </c>
      <c r="E12618" s="363" t="s">
        <v>27914</v>
      </c>
      <c r="F12618"/>
      <c r="G12618"/>
      <c r="H12618"/>
      <c r="I12618" s="615"/>
    </row>
    <row r="12619" spans="1:9" ht="15" x14ac:dyDescent="0.25">
      <c r="A12619" s="609" t="str">
        <f t="shared" si="197"/>
        <v>9885</v>
      </c>
      <c r="B12619">
        <v>9885</v>
      </c>
      <c r="C12619" t="s">
        <v>27915</v>
      </c>
      <c r="D12619" t="s">
        <v>8781</v>
      </c>
      <c r="E12619" s="363" t="s">
        <v>16430</v>
      </c>
      <c r="F12619"/>
      <c r="G12619"/>
      <c r="H12619"/>
      <c r="I12619" s="615"/>
    </row>
    <row r="12620" spans="1:9" ht="15" x14ac:dyDescent="0.25">
      <c r="A12620" s="609" t="str">
        <f t="shared" si="197"/>
        <v>9890</v>
      </c>
      <c r="B12620">
        <v>9890</v>
      </c>
      <c r="C12620" t="s">
        <v>27916</v>
      </c>
      <c r="D12620" t="s">
        <v>8781</v>
      </c>
      <c r="E12620" s="363" t="s">
        <v>27917</v>
      </c>
      <c r="F12620"/>
      <c r="G12620"/>
      <c r="H12620"/>
      <c r="I12620" s="615"/>
    </row>
    <row r="12621" spans="1:9" ht="15" x14ac:dyDescent="0.25">
      <c r="A12621" s="609" t="str">
        <f t="shared" si="197"/>
        <v>9891</v>
      </c>
      <c r="B12621">
        <v>9891</v>
      </c>
      <c r="C12621" t="s">
        <v>27918</v>
      </c>
      <c r="D12621" t="s">
        <v>8781</v>
      </c>
      <c r="E12621" s="363" t="s">
        <v>27919</v>
      </c>
      <c r="F12621"/>
      <c r="G12621"/>
      <c r="H12621"/>
      <c r="I12621" s="615"/>
    </row>
    <row r="12622" spans="1:9" ht="15" x14ac:dyDescent="0.25">
      <c r="A12622" s="609" t="str">
        <f t="shared" si="197"/>
        <v>39292</v>
      </c>
      <c r="B12622">
        <v>39292</v>
      </c>
      <c r="C12622" t="s">
        <v>27920</v>
      </c>
      <c r="D12622" t="s">
        <v>8781</v>
      </c>
      <c r="E12622" s="363" t="s">
        <v>14437</v>
      </c>
      <c r="F12622"/>
      <c r="G12622"/>
      <c r="H12622"/>
      <c r="I12622" s="615"/>
    </row>
    <row r="12623" spans="1:9" ht="15" x14ac:dyDescent="0.25">
      <c r="A12623" s="609" t="str">
        <f t="shared" si="197"/>
        <v>39293</v>
      </c>
      <c r="B12623">
        <v>39293</v>
      </c>
      <c r="C12623" t="s">
        <v>27921</v>
      </c>
      <c r="D12623" t="s">
        <v>8781</v>
      </c>
      <c r="E12623" s="363" t="s">
        <v>9352</v>
      </c>
      <c r="F12623"/>
      <c r="G12623"/>
      <c r="H12623"/>
      <c r="I12623" s="615"/>
    </row>
    <row r="12624" spans="1:9" ht="15" x14ac:dyDescent="0.25">
      <c r="A12624" s="609" t="str">
        <f t="shared" si="197"/>
        <v>39294</v>
      </c>
      <c r="B12624">
        <v>39294</v>
      </c>
      <c r="C12624" t="s">
        <v>27922</v>
      </c>
      <c r="D12624" t="s">
        <v>8781</v>
      </c>
      <c r="E12624" s="363" t="s">
        <v>9352</v>
      </c>
      <c r="F12624"/>
      <c r="G12624"/>
      <c r="H12624"/>
      <c r="I12624" s="615"/>
    </row>
    <row r="12625" spans="1:9" ht="15" x14ac:dyDescent="0.25">
      <c r="A12625" s="609" t="str">
        <f t="shared" si="197"/>
        <v>39295</v>
      </c>
      <c r="B12625">
        <v>39295</v>
      </c>
      <c r="C12625" t="s">
        <v>27923</v>
      </c>
      <c r="D12625" t="s">
        <v>8781</v>
      </c>
      <c r="E12625" s="363" t="s">
        <v>19688</v>
      </c>
      <c r="F12625"/>
      <c r="G12625"/>
      <c r="H12625"/>
      <c r="I12625" s="615"/>
    </row>
    <row r="12626" spans="1:9" ht="15" x14ac:dyDescent="0.25">
      <c r="A12626" s="609" t="str">
        <f t="shared" si="197"/>
        <v>36313</v>
      </c>
      <c r="B12626">
        <v>36313</v>
      </c>
      <c r="C12626" t="s">
        <v>27924</v>
      </c>
      <c r="D12626" t="s">
        <v>8781</v>
      </c>
      <c r="E12626" s="363" t="s">
        <v>27925</v>
      </c>
      <c r="F12626"/>
      <c r="G12626"/>
      <c r="H12626"/>
      <c r="I12626" s="615"/>
    </row>
    <row r="12627" spans="1:9" ht="15" x14ac:dyDescent="0.25">
      <c r="A12627" s="609" t="str">
        <f t="shared" si="197"/>
        <v>36316</v>
      </c>
      <c r="B12627">
        <v>36316</v>
      </c>
      <c r="C12627" t="s">
        <v>27926</v>
      </c>
      <c r="D12627" t="s">
        <v>8781</v>
      </c>
      <c r="E12627" s="363" t="s">
        <v>27927</v>
      </c>
      <c r="F12627"/>
      <c r="G12627"/>
      <c r="H12627"/>
      <c r="I12627" s="615"/>
    </row>
    <row r="12628" spans="1:9" ht="15" x14ac:dyDescent="0.25">
      <c r="A12628" s="609" t="str">
        <f t="shared" si="197"/>
        <v>64</v>
      </c>
      <c r="B12628">
        <v>64</v>
      </c>
      <c r="C12628" t="s">
        <v>27928</v>
      </c>
      <c r="D12628" t="s">
        <v>8781</v>
      </c>
      <c r="E12628" s="363" t="s">
        <v>8907</v>
      </c>
      <c r="F12628"/>
      <c r="G12628"/>
      <c r="H12628"/>
      <c r="I12628" s="615"/>
    </row>
    <row r="12629" spans="1:9" ht="15" x14ac:dyDescent="0.25">
      <c r="A12629" s="609" t="str">
        <f t="shared" si="197"/>
        <v>37423</v>
      </c>
      <c r="B12629">
        <v>37423</v>
      </c>
      <c r="C12629" t="s">
        <v>27929</v>
      </c>
      <c r="D12629" t="s">
        <v>8781</v>
      </c>
      <c r="E12629" s="363" t="s">
        <v>9459</v>
      </c>
      <c r="F12629"/>
      <c r="G12629"/>
      <c r="H12629"/>
      <c r="I12629" s="615"/>
    </row>
    <row r="12630" spans="1:9" ht="15" x14ac:dyDescent="0.25">
      <c r="A12630" s="609" t="str">
        <f t="shared" si="197"/>
        <v>39296</v>
      </c>
      <c r="B12630">
        <v>39296</v>
      </c>
      <c r="C12630" t="s">
        <v>27930</v>
      </c>
      <c r="D12630" t="s">
        <v>8781</v>
      </c>
      <c r="E12630" s="363" t="s">
        <v>9307</v>
      </c>
      <c r="F12630"/>
      <c r="G12630"/>
      <c r="H12630"/>
      <c r="I12630" s="615"/>
    </row>
    <row r="12631" spans="1:9" ht="15" x14ac:dyDescent="0.25">
      <c r="A12631" s="609" t="str">
        <f t="shared" si="197"/>
        <v>39297</v>
      </c>
      <c r="B12631">
        <v>39297</v>
      </c>
      <c r="C12631" t="s">
        <v>27931</v>
      </c>
      <c r="D12631" t="s">
        <v>8781</v>
      </c>
      <c r="E12631" s="363" t="s">
        <v>9428</v>
      </c>
      <c r="F12631"/>
      <c r="G12631"/>
      <c r="H12631"/>
      <c r="I12631" s="615"/>
    </row>
    <row r="12632" spans="1:9" ht="15" x14ac:dyDescent="0.25">
      <c r="A12632" s="609" t="str">
        <f t="shared" si="197"/>
        <v>39298</v>
      </c>
      <c r="B12632">
        <v>39298</v>
      </c>
      <c r="C12632" t="s">
        <v>27932</v>
      </c>
      <c r="D12632" t="s">
        <v>8781</v>
      </c>
      <c r="E12632" s="363" t="s">
        <v>19750</v>
      </c>
      <c r="F12632"/>
      <c r="G12632"/>
      <c r="H12632"/>
      <c r="I12632" s="615"/>
    </row>
    <row r="12633" spans="1:9" ht="15" x14ac:dyDescent="0.25">
      <c r="A12633" s="609" t="str">
        <f t="shared" si="197"/>
        <v>39299</v>
      </c>
      <c r="B12633">
        <v>39299</v>
      </c>
      <c r="C12633" t="s">
        <v>27933</v>
      </c>
      <c r="D12633" t="s">
        <v>8781</v>
      </c>
      <c r="E12633" s="363" t="s">
        <v>27934</v>
      </c>
      <c r="F12633"/>
      <c r="G12633"/>
      <c r="H12633"/>
      <c r="I12633" s="615"/>
    </row>
    <row r="12634" spans="1:9" ht="15" x14ac:dyDescent="0.25">
      <c r="A12634" s="609" t="str">
        <f t="shared" si="197"/>
        <v>9892</v>
      </c>
      <c r="B12634">
        <v>9892</v>
      </c>
      <c r="C12634" t="s">
        <v>27935</v>
      </c>
      <c r="D12634" t="s">
        <v>8781</v>
      </c>
      <c r="E12634" s="363" t="s">
        <v>10052</v>
      </c>
      <c r="F12634"/>
      <c r="G12634"/>
      <c r="H12634"/>
      <c r="I12634" s="615"/>
    </row>
    <row r="12635" spans="1:9" ht="15" x14ac:dyDescent="0.25">
      <c r="A12635" s="609" t="str">
        <f t="shared" si="197"/>
        <v>9893</v>
      </c>
      <c r="B12635">
        <v>9893</v>
      </c>
      <c r="C12635" t="s">
        <v>27936</v>
      </c>
      <c r="D12635" t="s">
        <v>8781</v>
      </c>
      <c r="E12635" s="363" t="s">
        <v>14729</v>
      </c>
      <c r="F12635"/>
      <c r="G12635"/>
      <c r="H12635"/>
      <c r="I12635" s="615"/>
    </row>
    <row r="12636" spans="1:9" ht="15" x14ac:dyDescent="0.25">
      <c r="A12636" s="609" t="str">
        <f t="shared" si="197"/>
        <v>9901</v>
      </c>
      <c r="B12636">
        <v>9901</v>
      </c>
      <c r="C12636" t="s">
        <v>27937</v>
      </c>
      <c r="D12636" t="s">
        <v>8781</v>
      </c>
      <c r="E12636" s="363" t="s">
        <v>18603</v>
      </c>
      <c r="F12636"/>
      <c r="G12636"/>
      <c r="H12636"/>
      <c r="I12636" s="615"/>
    </row>
    <row r="12637" spans="1:9" ht="15" x14ac:dyDescent="0.25">
      <c r="A12637" s="609" t="str">
        <f t="shared" si="197"/>
        <v>9896</v>
      </c>
      <c r="B12637">
        <v>9896</v>
      </c>
      <c r="C12637" t="s">
        <v>27938</v>
      </c>
      <c r="D12637" t="s">
        <v>8781</v>
      </c>
      <c r="E12637" s="363" t="s">
        <v>18991</v>
      </c>
      <c r="F12637"/>
      <c r="G12637"/>
      <c r="H12637"/>
      <c r="I12637" s="615"/>
    </row>
    <row r="12638" spans="1:9" ht="15" x14ac:dyDescent="0.25">
      <c r="A12638" s="609" t="str">
        <f t="shared" si="197"/>
        <v>9900</v>
      </c>
      <c r="B12638">
        <v>9900</v>
      </c>
      <c r="C12638" t="s">
        <v>27939</v>
      </c>
      <c r="D12638" t="s">
        <v>8781</v>
      </c>
      <c r="E12638" s="363" t="s">
        <v>25188</v>
      </c>
      <c r="F12638"/>
      <c r="G12638"/>
      <c r="H12638"/>
      <c r="I12638" s="615"/>
    </row>
    <row r="12639" spans="1:9" ht="15" x14ac:dyDescent="0.25">
      <c r="A12639" s="609" t="str">
        <f t="shared" si="197"/>
        <v>9898</v>
      </c>
      <c r="B12639">
        <v>9898</v>
      </c>
      <c r="C12639" t="s">
        <v>27940</v>
      </c>
      <c r="D12639" t="s">
        <v>8781</v>
      </c>
      <c r="E12639" s="363" t="s">
        <v>27941</v>
      </c>
      <c r="F12639"/>
      <c r="G12639"/>
      <c r="H12639"/>
      <c r="I12639" s="615"/>
    </row>
    <row r="12640" spans="1:9" ht="15" x14ac:dyDescent="0.25">
      <c r="A12640" s="609" t="str">
        <f t="shared" si="197"/>
        <v>9899</v>
      </c>
      <c r="B12640">
        <v>9899</v>
      </c>
      <c r="C12640" t="s">
        <v>27942</v>
      </c>
      <c r="D12640" t="s">
        <v>8781</v>
      </c>
      <c r="E12640" s="363" t="s">
        <v>18271</v>
      </c>
      <c r="F12640"/>
      <c r="G12640"/>
      <c r="H12640"/>
      <c r="I12640" s="615"/>
    </row>
    <row r="12641" spans="1:9" ht="15" x14ac:dyDescent="0.25">
      <c r="A12641" s="609" t="str">
        <f t="shared" si="197"/>
        <v>9902</v>
      </c>
      <c r="B12641">
        <v>9902</v>
      </c>
      <c r="C12641" t="s">
        <v>27943</v>
      </c>
      <c r="D12641" t="s">
        <v>8781</v>
      </c>
      <c r="E12641" s="363" t="s">
        <v>27944</v>
      </c>
      <c r="F12641"/>
      <c r="G12641"/>
      <c r="H12641"/>
      <c r="I12641" s="615"/>
    </row>
    <row r="12642" spans="1:9" ht="15" x14ac:dyDescent="0.25">
      <c r="A12642" s="609" t="str">
        <f t="shared" si="197"/>
        <v>9908</v>
      </c>
      <c r="B12642">
        <v>9908</v>
      </c>
      <c r="C12642" t="s">
        <v>27945</v>
      </c>
      <c r="D12642" t="s">
        <v>8781</v>
      </c>
      <c r="E12642" s="363" t="s">
        <v>27946</v>
      </c>
      <c r="F12642"/>
      <c r="G12642"/>
      <c r="H12642"/>
      <c r="I12642" s="615"/>
    </row>
    <row r="12643" spans="1:9" ht="15" x14ac:dyDescent="0.25">
      <c r="A12643" s="609" t="str">
        <f t="shared" si="197"/>
        <v>9905</v>
      </c>
      <c r="B12643">
        <v>9905</v>
      </c>
      <c r="C12643" t="s">
        <v>27947</v>
      </c>
      <c r="D12643" t="s">
        <v>8781</v>
      </c>
      <c r="E12643" s="363" t="s">
        <v>17994</v>
      </c>
      <c r="F12643"/>
      <c r="G12643"/>
      <c r="H12643"/>
      <c r="I12643" s="615"/>
    </row>
    <row r="12644" spans="1:9" ht="15" x14ac:dyDescent="0.25">
      <c r="A12644" s="609" t="str">
        <f t="shared" si="197"/>
        <v>9906</v>
      </c>
      <c r="B12644">
        <v>9906</v>
      </c>
      <c r="C12644" t="s">
        <v>27948</v>
      </c>
      <c r="D12644" t="s">
        <v>8781</v>
      </c>
      <c r="E12644" s="363" t="s">
        <v>15173</v>
      </c>
      <c r="F12644"/>
      <c r="G12644"/>
      <c r="H12644"/>
      <c r="I12644" s="615"/>
    </row>
    <row r="12645" spans="1:9" ht="15" x14ac:dyDescent="0.25">
      <c r="A12645" s="609" t="str">
        <f t="shared" si="197"/>
        <v>9895</v>
      </c>
      <c r="B12645">
        <v>9895</v>
      </c>
      <c r="C12645" t="s">
        <v>27949</v>
      </c>
      <c r="D12645" t="s">
        <v>8781</v>
      </c>
      <c r="E12645" s="363" t="s">
        <v>9533</v>
      </c>
      <c r="F12645"/>
      <c r="G12645"/>
      <c r="H12645"/>
      <c r="I12645" s="615"/>
    </row>
    <row r="12646" spans="1:9" ht="15" x14ac:dyDescent="0.25">
      <c r="A12646" s="609" t="str">
        <f t="shared" si="197"/>
        <v>9894</v>
      </c>
      <c r="B12646">
        <v>9894</v>
      </c>
      <c r="C12646" t="s">
        <v>27950</v>
      </c>
      <c r="D12646" t="s">
        <v>8781</v>
      </c>
      <c r="E12646" s="363" t="s">
        <v>21948</v>
      </c>
      <c r="F12646"/>
      <c r="G12646"/>
      <c r="H12646"/>
      <c r="I12646" s="615"/>
    </row>
    <row r="12647" spans="1:9" ht="15" x14ac:dyDescent="0.25">
      <c r="A12647" s="609" t="str">
        <f t="shared" si="197"/>
        <v>9897</v>
      </c>
      <c r="B12647">
        <v>9897</v>
      </c>
      <c r="C12647" t="s">
        <v>27951</v>
      </c>
      <c r="D12647" t="s">
        <v>8781</v>
      </c>
      <c r="E12647" s="363" t="s">
        <v>27952</v>
      </c>
      <c r="F12647"/>
      <c r="G12647"/>
      <c r="H12647"/>
      <c r="I12647" s="615"/>
    </row>
    <row r="12648" spans="1:9" ht="15" x14ac:dyDescent="0.25">
      <c r="A12648" s="609" t="str">
        <f t="shared" si="197"/>
        <v>9910</v>
      </c>
      <c r="B12648">
        <v>9910</v>
      </c>
      <c r="C12648" t="s">
        <v>27953</v>
      </c>
      <c r="D12648" t="s">
        <v>8781</v>
      </c>
      <c r="E12648" s="363" t="s">
        <v>27954</v>
      </c>
      <c r="F12648"/>
      <c r="G12648"/>
      <c r="H12648"/>
      <c r="I12648" s="615"/>
    </row>
    <row r="12649" spans="1:9" ht="15" x14ac:dyDescent="0.25">
      <c r="A12649" s="609" t="str">
        <f t="shared" si="197"/>
        <v>9909</v>
      </c>
      <c r="B12649">
        <v>9909</v>
      </c>
      <c r="C12649" t="s">
        <v>27955</v>
      </c>
      <c r="D12649" t="s">
        <v>8781</v>
      </c>
      <c r="E12649" s="363" t="s">
        <v>27956</v>
      </c>
      <c r="F12649"/>
      <c r="G12649"/>
      <c r="H12649"/>
      <c r="I12649" s="615"/>
    </row>
    <row r="12650" spans="1:9" ht="15" x14ac:dyDescent="0.25">
      <c r="A12650" s="609" t="str">
        <f t="shared" si="197"/>
        <v>9907</v>
      </c>
      <c r="B12650">
        <v>9907</v>
      </c>
      <c r="C12650" t="s">
        <v>27957</v>
      </c>
      <c r="D12650" t="s">
        <v>8781</v>
      </c>
      <c r="E12650" s="363" t="s">
        <v>27958</v>
      </c>
      <c r="F12650"/>
      <c r="G12650"/>
      <c r="H12650"/>
      <c r="I12650" s="615"/>
    </row>
    <row r="12651" spans="1:9" ht="15" x14ac:dyDescent="0.25">
      <c r="A12651" s="609" t="str">
        <f t="shared" si="197"/>
        <v>20973</v>
      </c>
      <c r="B12651">
        <v>20973</v>
      </c>
      <c r="C12651" t="s">
        <v>27959</v>
      </c>
      <c r="D12651" t="s">
        <v>8781</v>
      </c>
      <c r="E12651" s="363" t="s">
        <v>27960</v>
      </c>
      <c r="F12651"/>
      <c r="G12651"/>
      <c r="H12651"/>
      <c r="I12651" s="615"/>
    </row>
    <row r="12652" spans="1:9" ht="15" x14ac:dyDescent="0.25">
      <c r="A12652" s="609" t="str">
        <f t="shared" si="197"/>
        <v>20974</v>
      </c>
      <c r="B12652">
        <v>20974</v>
      </c>
      <c r="C12652" t="s">
        <v>27961</v>
      </c>
      <c r="D12652" t="s">
        <v>8781</v>
      </c>
      <c r="E12652" s="363" t="s">
        <v>27962</v>
      </c>
      <c r="F12652"/>
      <c r="G12652"/>
      <c r="H12652"/>
      <c r="I12652" s="615"/>
    </row>
    <row r="12653" spans="1:9" ht="15" x14ac:dyDescent="0.25">
      <c r="A12653" s="609" t="str">
        <f t="shared" si="197"/>
        <v>37989</v>
      </c>
      <c r="B12653">
        <v>37989</v>
      </c>
      <c r="C12653" t="s">
        <v>27963</v>
      </c>
      <c r="D12653" t="s">
        <v>8781</v>
      </c>
      <c r="E12653" s="363" t="s">
        <v>9328</v>
      </c>
      <c r="F12653"/>
      <c r="G12653"/>
      <c r="H12653"/>
      <c r="I12653" s="615"/>
    </row>
    <row r="12654" spans="1:9" ht="15" x14ac:dyDescent="0.25">
      <c r="A12654" s="609" t="str">
        <f t="shared" si="197"/>
        <v>37990</v>
      </c>
      <c r="B12654">
        <v>37990</v>
      </c>
      <c r="C12654" t="s">
        <v>27964</v>
      </c>
      <c r="D12654" t="s">
        <v>8781</v>
      </c>
      <c r="E12654" s="363" t="s">
        <v>18259</v>
      </c>
      <c r="F12654"/>
      <c r="G12654"/>
      <c r="H12654"/>
      <c r="I12654" s="615"/>
    </row>
    <row r="12655" spans="1:9" ht="15" x14ac:dyDescent="0.25">
      <c r="A12655" s="609" t="str">
        <f t="shared" si="197"/>
        <v>37991</v>
      </c>
      <c r="B12655">
        <v>37991</v>
      </c>
      <c r="C12655" t="s">
        <v>27965</v>
      </c>
      <c r="D12655" t="s">
        <v>8781</v>
      </c>
      <c r="E12655" s="363" t="s">
        <v>18026</v>
      </c>
      <c r="F12655"/>
      <c r="G12655"/>
      <c r="H12655"/>
      <c r="I12655" s="615"/>
    </row>
    <row r="12656" spans="1:9" ht="15" x14ac:dyDescent="0.25">
      <c r="A12656" s="609" t="str">
        <f t="shared" ref="A12656:A12719" si="198">IF(ISERROR(SEARCH("/",B12656)=6),TRIM(CLEAN(B12656)),IF(SEARCH("/",B12656)=6,IF(LEN(TRIM(CLEAN(B12656)))=7,LEFT(TRIM(CLEAN(B12656)),6)&amp;"00"&amp;RIGHT(TRIM(CLEAN(B12656)),1),LEFT(TRIM(CLEAN(B12656)),6)&amp;"0"&amp;RIGHT(TRIM(CLEAN(B12656)),2)),TRIM(CLEAN(B12656))))</f>
        <v>37992</v>
      </c>
      <c r="B12656">
        <v>37992</v>
      </c>
      <c r="C12656" t="s">
        <v>27966</v>
      </c>
      <c r="D12656" t="s">
        <v>8781</v>
      </c>
      <c r="E12656" s="363" t="s">
        <v>27967</v>
      </c>
      <c r="F12656"/>
      <c r="G12656"/>
      <c r="H12656"/>
      <c r="I12656" s="615"/>
    </row>
    <row r="12657" spans="1:9" ht="15" x14ac:dyDescent="0.25">
      <c r="A12657" s="609" t="str">
        <f t="shared" si="198"/>
        <v>37993</v>
      </c>
      <c r="B12657">
        <v>37993</v>
      </c>
      <c r="C12657" t="s">
        <v>27968</v>
      </c>
      <c r="D12657" t="s">
        <v>8781</v>
      </c>
      <c r="E12657" s="363" t="s">
        <v>18803</v>
      </c>
      <c r="F12657"/>
      <c r="G12657"/>
      <c r="H12657"/>
      <c r="I12657" s="615"/>
    </row>
    <row r="12658" spans="1:9" ht="15" x14ac:dyDescent="0.25">
      <c r="A12658" s="609" t="str">
        <f t="shared" si="198"/>
        <v>37994</v>
      </c>
      <c r="B12658">
        <v>37994</v>
      </c>
      <c r="C12658" t="s">
        <v>27969</v>
      </c>
      <c r="D12658" t="s">
        <v>8781</v>
      </c>
      <c r="E12658" s="363" t="s">
        <v>27970</v>
      </c>
      <c r="F12658"/>
      <c r="G12658"/>
      <c r="H12658"/>
      <c r="I12658" s="615"/>
    </row>
    <row r="12659" spans="1:9" ht="15" x14ac:dyDescent="0.25">
      <c r="A12659" s="609" t="str">
        <f t="shared" si="198"/>
        <v>37995</v>
      </c>
      <c r="B12659">
        <v>37995</v>
      </c>
      <c r="C12659" t="s">
        <v>27971</v>
      </c>
      <c r="D12659" t="s">
        <v>8781</v>
      </c>
      <c r="E12659" s="363" t="s">
        <v>27972</v>
      </c>
      <c r="F12659"/>
      <c r="G12659"/>
      <c r="H12659"/>
      <c r="I12659" s="615"/>
    </row>
    <row r="12660" spans="1:9" ht="15" x14ac:dyDescent="0.25">
      <c r="A12660" s="609" t="str">
        <f t="shared" si="198"/>
        <v>37996</v>
      </c>
      <c r="B12660">
        <v>37996</v>
      </c>
      <c r="C12660" t="s">
        <v>27973</v>
      </c>
      <c r="D12660" t="s">
        <v>8781</v>
      </c>
      <c r="E12660" s="363" t="s">
        <v>27974</v>
      </c>
      <c r="F12660"/>
      <c r="G12660"/>
      <c r="H12660"/>
      <c r="I12660" s="615"/>
    </row>
    <row r="12661" spans="1:9" ht="15" x14ac:dyDescent="0.25">
      <c r="A12661" s="609" t="str">
        <f t="shared" si="198"/>
        <v>13883</v>
      </c>
      <c r="B12661">
        <v>13883</v>
      </c>
      <c r="C12661" t="s">
        <v>27975</v>
      </c>
      <c r="D12661" t="s">
        <v>8781</v>
      </c>
      <c r="E12661" s="363" t="s">
        <v>27976</v>
      </c>
      <c r="F12661"/>
      <c r="G12661"/>
      <c r="H12661"/>
      <c r="I12661" s="615"/>
    </row>
    <row r="12662" spans="1:9" ht="15" x14ac:dyDescent="0.25">
      <c r="A12662" s="609" t="str">
        <f t="shared" si="198"/>
        <v>38604</v>
      </c>
      <c r="B12662">
        <v>38604</v>
      </c>
      <c r="C12662" t="s">
        <v>27977</v>
      </c>
      <c r="D12662" t="s">
        <v>8781</v>
      </c>
      <c r="E12662" s="363" t="s">
        <v>27978</v>
      </c>
      <c r="F12662"/>
      <c r="G12662"/>
      <c r="H12662"/>
      <c r="I12662" s="615"/>
    </row>
    <row r="12663" spans="1:9" ht="15" x14ac:dyDescent="0.25">
      <c r="A12663" s="609" t="str">
        <f t="shared" si="198"/>
        <v>10601</v>
      </c>
      <c r="B12663">
        <v>10601</v>
      </c>
      <c r="C12663" t="s">
        <v>27979</v>
      </c>
      <c r="D12663" t="s">
        <v>8781</v>
      </c>
      <c r="E12663" s="363" t="s">
        <v>27980</v>
      </c>
      <c r="F12663"/>
      <c r="G12663"/>
      <c r="H12663"/>
      <c r="I12663" s="615"/>
    </row>
    <row r="12664" spans="1:9" ht="15" x14ac:dyDescent="0.25">
      <c r="A12664" s="609" t="str">
        <f t="shared" si="198"/>
        <v>26034</v>
      </c>
      <c r="B12664">
        <v>26034</v>
      </c>
      <c r="C12664" t="s">
        <v>27981</v>
      </c>
      <c r="D12664" t="s">
        <v>8781</v>
      </c>
      <c r="E12664" s="363" t="s">
        <v>27982</v>
      </c>
      <c r="F12664"/>
      <c r="G12664"/>
      <c r="H12664"/>
      <c r="I12664" s="615"/>
    </row>
    <row r="12665" spans="1:9" ht="15" x14ac:dyDescent="0.25">
      <c r="A12665" s="609" t="str">
        <f t="shared" si="198"/>
        <v>13894</v>
      </c>
      <c r="B12665">
        <v>13894</v>
      </c>
      <c r="C12665" t="s">
        <v>27983</v>
      </c>
      <c r="D12665" t="s">
        <v>8781</v>
      </c>
      <c r="E12665" s="363" t="s">
        <v>10451</v>
      </c>
      <c r="F12665"/>
      <c r="G12665"/>
      <c r="H12665"/>
      <c r="I12665" s="615"/>
    </row>
    <row r="12666" spans="1:9" ht="15" x14ac:dyDescent="0.25">
      <c r="A12666" s="609" t="str">
        <f t="shared" si="198"/>
        <v>13895</v>
      </c>
      <c r="B12666">
        <v>13895</v>
      </c>
      <c r="C12666" t="s">
        <v>27984</v>
      </c>
      <c r="D12666" t="s">
        <v>8781</v>
      </c>
      <c r="E12666" s="363" t="s">
        <v>10452</v>
      </c>
      <c r="F12666"/>
      <c r="G12666"/>
      <c r="H12666"/>
      <c r="I12666" s="615"/>
    </row>
    <row r="12667" spans="1:9" ht="15" x14ac:dyDescent="0.25">
      <c r="A12667" s="609" t="str">
        <f t="shared" si="198"/>
        <v>13892</v>
      </c>
      <c r="B12667">
        <v>13892</v>
      </c>
      <c r="C12667" t="s">
        <v>27985</v>
      </c>
      <c r="D12667" t="s">
        <v>8781</v>
      </c>
      <c r="E12667" s="363" t="s">
        <v>10453</v>
      </c>
      <c r="F12667"/>
      <c r="G12667"/>
      <c r="H12667"/>
      <c r="I12667" s="615"/>
    </row>
    <row r="12668" spans="1:9" ht="15" x14ac:dyDescent="0.25">
      <c r="A12668" s="609" t="str">
        <f t="shared" si="198"/>
        <v>9914</v>
      </c>
      <c r="B12668">
        <v>9914</v>
      </c>
      <c r="C12668" t="s">
        <v>27986</v>
      </c>
      <c r="D12668" t="s">
        <v>8781</v>
      </c>
      <c r="E12668" s="363" t="s">
        <v>10454</v>
      </c>
      <c r="F12668"/>
      <c r="G12668"/>
      <c r="H12668"/>
      <c r="I12668" s="615"/>
    </row>
    <row r="12669" spans="1:9" ht="15" x14ac:dyDescent="0.25">
      <c r="A12669" s="609" t="str">
        <f t="shared" si="198"/>
        <v>36485</v>
      </c>
      <c r="B12669">
        <v>36485</v>
      </c>
      <c r="C12669" t="s">
        <v>27987</v>
      </c>
      <c r="D12669" t="s">
        <v>8781</v>
      </c>
      <c r="E12669" s="363" t="s">
        <v>27988</v>
      </c>
      <c r="F12669"/>
      <c r="G12669"/>
      <c r="H12669"/>
      <c r="I12669" s="615"/>
    </row>
    <row r="12670" spans="1:9" ht="15" x14ac:dyDescent="0.25">
      <c r="A12670" s="609" t="str">
        <f t="shared" si="198"/>
        <v>9912</v>
      </c>
      <c r="B12670">
        <v>9912</v>
      </c>
      <c r="C12670" t="s">
        <v>27989</v>
      </c>
      <c r="D12670" t="s">
        <v>8781</v>
      </c>
      <c r="E12670" s="363" t="s">
        <v>27990</v>
      </c>
      <c r="F12670"/>
      <c r="G12670"/>
      <c r="H12670"/>
      <c r="I12670" s="615"/>
    </row>
    <row r="12671" spans="1:9" ht="15" x14ac:dyDescent="0.25">
      <c r="A12671" s="609" t="str">
        <f t="shared" si="198"/>
        <v>9921</v>
      </c>
      <c r="B12671">
        <v>9921</v>
      </c>
      <c r="C12671" t="s">
        <v>27991</v>
      </c>
      <c r="D12671" t="s">
        <v>8781</v>
      </c>
      <c r="E12671" s="363" t="s">
        <v>27992</v>
      </c>
      <c r="F12671"/>
      <c r="G12671"/>
      <c r="H12671"/>
      <c r="I12671" s="615"/>
    </row>
    <row r="12672" spans="1:9" ht="15" x14ac:dyDescent="0.25">
      <c r="A12672" s="609" t="str">
        <f t="shared" si="198"/>
        <v>21112</v>
      </c>
      <c r="B12672">
        <v>21112</v>
      </c>
      <c r="C12672" t="s">
        <v>27993</v>
      </c>
      <c r="D12672" t="s">
        <v>8781</v>
      </c>
      <c r="E12672" s="363" t="s">
        <v>27994</v>
      </c>
      <c r="F12672"/>
      <c r="G12672"/>
      <c r="H12672"/>
      <c r="I12672" s="615"/>
    </row>
    <row r="12673" spans="1:9" ht="15" x14ac:dyDescent="0.25">
      <c r="A12673" s="609" t="str">
        <f t="shared" si="198"/>
        <v>10228</v>
      </c>
      <c r="B12673">
        <v>10228</v>
      </c>
      <c r="C12673" t="s">
        <v>27995</v>
      </c>
      <c r="D12673" t="s">
        <v>8781</v>
      </c>
      <c r="E12673" s="363" t="s">
        <v>27996</v>
      </c>
      <c r="F12673"/>
      <c r="G12673"/>
      <c r="H12673"/>
      <c r="I12673" s="615"/>
    </row>
    <row r="12674" spans="1:9" ht="15" x14ac:dyDescent="0.25">
      <c r="A12674" s="609" t="str">
        <f t="shared" si="198"/>
        <v>11781</v>
      </c>
      <c r="B12674">
        <v>11781</v>
      </c>
      <c r="C12674" t="s">
        <v>27997</v>
      </c>
      <c r="D12674" t="s">
        <v>8781</v>
      </c>
      <c r="E12674" s="363" t="s">
        <v>19411</v>
      </c>
      <c r="F12674"/>
      <c r="G12674"/>
      <c r="H12674"/>
      <c r="I12674" s="615"/>
    </row>
    <row r="12675" spans="1:9" ht="15" x14ac:dyDescent="0.25">
      <c r="A12675" s="609" t="str">
        <f t="shared" si="198"/>
        <v>11746</v>
      </c>
      <c r="B12675">
        <v>11746</v>
      </c>
      <c r="C12675" t="s">
        <v>27998</v>
      </c>
      <c r="D12675" t="s">
        <v>8781</v>
      </c>
      <c r="E12675" s="363" t="s">
        <v>12505</v>
      </c>
      <c r="F12675"/>
      <c r="G12675"/>
      <c r="H12675"/>
      <c r="I12675" s="615"/>
    </row>
    <row r="12676" spans="1:9" ht="15" x14ac:dyDescent="0.25">
      <c r="A12676" s="609" t="str">
        <f t="shared" si="198"/>
        <v>11751</v>
      </c>
      <c r="B12676">
        <v>11751</v>
      </c>
      <c r="C12676" t="s">
        <v>27999</v>
      </c>
      <c r="D12676" t="s">
        <v>8781</v>
      </c>
      <c r="E12676" s="363" t="s">
        <v>28000</v>
      </c>
      <c r="F12676"/>
      <c r="G12676"/>
      <c r="H12676"/>
      <c r="I12676" s="615"/>
    </row>
    <row r="12677" spans="1:9" ht="15" x14ac:dyDescent="0.25">
      <c r="A12677" s="609" t="str">
        <f t="shared" si="198"/>
        <v>11750</v>
      </c>
      <c r="B12677">
        <v>11750</v>
      </c>
      <c r="C12677" t="s">
        <v>28001</v>
      </c>
      <c r="D12677" t="s">
        <v>8781</v>
      </c>
      <c r="E12677" s="363" t="s">
        <v>19775</v>
      </c>
      <c r="F12677"/>
      <c r="G12677"/>
      <c r="H12677"/>
      <c r="I12677" s="615"/>
    </row>
    <row r="12678" spans="1:9" ht="15" x14ac:dyDescent="0.25">
      <c r="A12678" s="609" t="str">
        <f t="shared" si="198"/>
        <v>11748</v>
      </c>
      <c r="B12678">
        <v>11748</v>
      </c>
      <c r="C12678" t="s">
        <v>28002</v>
      </c>
      <c r="D12678" t="s">
        <v>8781</v>
      </c>
      <c r="E12678" s="363" t="s">
        <v>11177</v>
      </c>
      <c r="F12678"/>
      <c r="G12678"/>
      <c r="H12678"/>
      <c r="I12678" s="615"/>
    </row>
    <row r="12679" spans="1:9" ht="15" x14ac:dyDescent="0.25">
      <c r="A12679" s="609" t="str">
        <f t="shared" si="198"/>
        <v>11747</v>
      </c>
      <c r="B12679">
        <v>11747</v>
      </c>
      <c r="C12679" t="s">
        <v>28003</v>
      </c>
      <c r="D12679" t="s">
        <v>8781</v>
      </c>
      <c r="E12679" s="363" t="s">
        <v>28004</v>
      </c>
      <c r="F12679"/>
      <c r="G12679"/>
      <c r="H12679"/>
      <c r="I12679" s="615"/>
    </row>
    <row r="12680" spans="1:9" ht="15" x14ac:dyDescent="0.25">
      <c r="A12680" s="609" t="str">
        <f t="shared" si="198"/>
        <v>11749</v>
      </c>
      <c r="B12680">
        <v>11749</v>
      </c>
      <c r="C12680" t="s">
        <v>28005</v>
      </c>
      <c r="D12680" t="s">
        <v>8781</v>
      </c>
      <c r="E12680" s="363" t="s">
        <v>19136</v>
      </c>
      <c r="F12680"/>
      <c r="G12680"/>
      <c r="H12680"/>
      <c r="I12680" s="615"/>
    </row>
    <row r="12681" spans="1:9" ht="15" x14ac:dyDescent="0.25">
      <c r="A12681" s="609" t="str">
        <f t="shared" si="198"/>
        <v>10236</v>
      </c>
      <c r="B12681">
        <v>10236</v>
      </c>
      <c r="C12681" t="s">
        <v>28006</v>
      </c>
      <c r="D12681" t="s">
        <v>8781</v>
      </c>
      <c r="E12681" s="363" t="s">
        <v>18279</v>
      </c>
      <c r="F12681"/>
      <c r="G12681"/>
      <c r="H12681"/>
      <c r="I12681" s="615"/>
    </row>
    <row r="12682" spans="1:9" ht="15" x14ac:dyDescent="0.25">
      <c r="A12682" s="609" t="str">
        <f t="shared" si="198"/>
        <v>10233</v>
      </c>
      <c r="B12682">
        <v>10233</v>
      </c>
      <c r="C12682" t="s">
        <v>28007</v>
      </c>
      <c r="D12682" t="s">
        <v>8781</v>
      </c>
      <c r="E12682" s="363" t="s">
        <v>19834</v>
      </c>
      <c r="F12682"/>
      <c r="G12682"/>
      <c r="H12682"/>
      <c r="I12682" s="615"/>
    </row>
    <row r="12683" spans="1:9" ht="15" x14ac:dyDescent="0.25">
      <c r="A12683" s="609" t="str">
        <f t="shared" si="198"/>
        <v>10234</v>
      </c>
      <c r="B12683">
        <v>10234</v>
      </c>
      <c r="C12683" t="s">
        <v>28008</v>
      </c>
      <c r="D12683" t="s">
        <v>8781</v>
      </c>
      <c r="E12683" s="363" t="s">
        <v>28009</v>
      </c>
      <c r="F12683"/>
      <c r="G12683"/>
      <c r="H12683"/>
      <c r="I12683" s="615"/>
    </row>
    <row r="12684" spans="1:9" ht="15" x14ac:dyDescent="0.25">
      <c r="A12684" s="609" t="str">
        <f t="shared" si="198"/>
        <v>10231</v>
      </c>
      <c r="B12684">
        <v>10231</v>
      </c>
      <c r="C12684" t="s">
        <v>28010</v>
      </c>
      <c r="D12684" t="s">
        <v>8781</v>
      </c>
      <c r="E12684" s="363" t="s">
        <v>28011</v>
      </c>
      <c r="F12684"/>
      <c r="G12684"/>
      <c r="H12684"/>
      <c r="I12684" s="615"/>
    </row>
    <row r="12685" spans="1:9" ht="15" x14ac:dyDescent="0.25">
      <c r="A12685" s="609" t="str">
        <f t="shared" si="198"/>
        <v>10232</v>
      </c>
      <c r="B12685">
        <v>10232</v>
      </c>
      <c r="C12685" t="s">
        <v>28012</v>
      </c>
      <c r="D12685" t="s">
        <v>8781</v>
      </c>
      <c r="E12685" s="363" t="s">
        <v>28013</v>
      </c>
      <c r="F12685"/>
      <c r="G12685"/>
      <c r="H12685"/>
      <c r="I12685" s="615"/>
    </row>
    <row r="12686" spans="1:9" ht="15" x14ac:dyDescent="0.25">
      <c r="A12686" s="609" t="str">
        <f t="shared" si="198"/>
        <v>10229</v>
      </c>
      <c r="B12686">
        <v>10229</v>
      </c>
      <c r="C12686" t="s">
        <v>28014</v>
      </c>
      <c r="D12686" t="s">
        <v>8781</v>
      </c>
      <c r="E12686" s="363" t="s">
        <v>13512</v>
      </c>
      <c r="F12686"/>
      <c r="G12686"/>
      <c r="H12686"/>
      <c r="I12686" s="615"/>
    </row>
    <row r="12687" spans="1:9" ht="15" x14ac:dyDescent="0.25">
      <c r="A12687" s="609" t="str">
        <f t="shared" si="198"/>
        <v>10235</v>
      </c>
      <c r="B12687">
        <v>10235</v>
      </c>
      <c r="C12687" t="s">
        <v>28015</v>
      </c>
      <c r="D12687" t="s">
        <v>8781</v>
      </c>
      <c r="E12687" s="363" t="s">
        <v>28016</v>
      </c>
      <c r="F12687"/>
      <c r="G12687"/>
      <c r="H12687"/>
      <c r="I12687" s="615"/>
    </row>
    <row r="12688" spans="1:9" ht="15" x14ac:dyDescent="0.25">
      <c r="A12688" s="609" t="str">
        <f t="shared" si="198"/>
        <v>10230</v>
      </c>
      <c r="B12688">
        <v>10230</v>
      </c>
      <c r="C12688" t="s">
        <v>28017</v>
      </c>
      <c r="D12688" t="s">
        <v>8781</v>
      </c>
      <c r="E12688" s="363" t="s">
        <v>28018</v>
      </c>
      <c r="F12688"/>
      <c r="G12688"/>
      <c r="H12688"/>
      <c r="I12688" s="615"/>
    </row>
    <row r="12689" spans="1:9" ht="15" x14ac:dyDescent="0.25">
      <c r="A12689" s="609" t="str">
        <f t="shared" si="198"/>
        <v>10409</v>
      </c>
      <c r="B12689">
        <v>10409</v>
      </c>
      <c r="C12689" t="s">
        <v>28019</v>
      </c>
      <c r="D12689" t="s">
        <v>8781</v>
      </c>
      <c r="E12689" s="363" t="s">
        <v>28020</v>
      </c>
      <c r="F12689"/>
      <c r="G12689"/>
      <c r="H12689"/>
      <c r="I12689" s="615"/>
    </row>
    <row r="12690" spans="1:9" ht="15" x14ac:dyDescent="0.25">
      <c r="A12690" s="609" t="str">
        <f t="shared" si="198"/>
        <v>10411</v>
      </c>
      <c r="B12690">
        <v>10411</v>
      </c>
      <c r="C12690" t="s">
        <v>28021</v>
      </c>
      <c r="D12690" t="s">
        <v>8781</v>
      </c>
      <c r="E12690" s="363" t="s">
        <v>28022</v>
      </c>
      <c r="F12690"/>
      <c r="G12690"/>
      <c r="H12690"/>
      <c r="I12690" s="615"/>
    </row>
    <row r="12691" spans="1:9" ht="15" x14ac:dyDescent="0.25">
      <c r="A12691" s="609" t="str">
        <f t="shared" si="198"/>
        <v>10404</v>
      </c>
      <c r="B12691">
        <v>10404</v>
      </c>
      <c r="C12691" t="s">
        <v>28023</v>
      </c>
      <c r="D12691" t="s">
        <v>8781</v>
      </c>
      <c r="E12691" s="363" t="s">
        <v>28024</v>
      </c>
      <c r="F12691"/>
      <c r="G12691"/>
      <c r="H12691"/>
      <c r="I12691" s="615"/>
    </row>
    <row r="12692" spans="1:9" ht="15" x14ac:dyDescent="0.25">
      <c r="A12692" s="609" t="str">
        <f t="shared" si="198"/>
        <v>10410</v>
      </c>
      <c r="B12692">
        <v>10410</v>
      </c>
      <c r="C12692" t="s">
        <v>28025</v>
      </c>
      <c r="D12692" t="s">
        <v>8781</v>
      </c>
      <c r="E12692" s="363" t="s">
        <v>9563</v>
      </c>
      <c r="F12692"/>
      <c r="G12692"/>
      <c r="H12692"/>
      <c r="I12692" s="615"/>
    </row>
    <row r="12693" spans="1:9" ht="15" x14ac:dyDescent="0.25">
      <c r="A12693" s="609" t="str">
        <f t="shared" si="198"/>
        <v>10405</v>
      </c>
      <c r="B12693">
        <v>10405</v>
      </c>
      <c r="C12693" t="s">
        <v>28026</v>
      </c>
      <c r="D12693" t="s">
        <v>8781</v>
      </c>
      <c r="E12693" s="363" t="s">
        <v>28027</v>
      </c>
      <c r="F12693"/>
      <c r="G12693"/>
      <c r="H12693"/>
      <c r="I12693" s="615"/>
    </row>
    <row r="12694" spans="1:9" ht="15" x14ac:dyDescent="0.25">
      <c r="A12694" s="609" t="str">
        <f t="shared" si="198"/>
        <v>10408</v>
      </c>
      <c r="B12694">
        <v>10408</v>
      </c>
      <c r="C12694" t="s">
        <v>28028</v>
      </c>
      <c r="D12694" t="s">
        <v>8781</v>
      </c>
      <c r="E12694" s="363" t="s">
        <v>28029</v>
      </c>
      <c r="F12694"/>
      <c r="G12694"/>
      <c r="H12694"/>
      <c r="I12694" s="615"/>
    </row>
    <row r="12695" spans="1:9" ht="15" x14ac:dyDescent="0.25">
      <c r="A12695" s="609" t="str">
        <f t="shared" si="198"/>
        <v>10412</v>
      </c>
      <c r="B12695">
        <v>10412</v>
      </c>
      <c r="C12695" t="s">
        <v>28030</v>
      </c>
      <c r="D12695" t="s">
        <v>8781</v>
      </c>
      <c r="E12695" s="363" t="s">
        <v>28031</v>
      </c>
      <c r="F12695"/>
      <c r="G12695"/>
      <c r="H12695"/>
      <c r="I12695" s="615"/>
    </row>
    <row r="12696" spans="1:9" ht="15" x14ac:dyDescent="0.25">
      <c r="A12696" s="609" t="str">
        <f t="shared" si="198"/>
        <v>10406</v>
      </c>
      <c r="B12696">
        <v>10406</v>
      </c>
      <c r="C12696" t="s">
        <v>28032</v>
      </c>
      <c r="D12696" t="s">
        <v>8781</v>
      </c>
      <c r="E12696" s="363" t="s">
        <v>18763</v>
      </c>
      <c r="F12696"/>
      <c r="G12696"/>
      <c r="H12696"/>
      <c r="I12696" s="615"/>
    </row>
    <row r="12697" spans="1:9" ht="15" x14ac:dyDescent="0.25">
      <c r="A12697" s="609" t="str">
        <f t="shared" si="198"/>
        <v>10407</v>
      </c>
      <c r="B12697">
        <v>10407</v>
      </c>
      <c r="C12697" t="s">
        <v>28033</v>
      </c>
      <c r="D12697" t="s">
        <v>8781</v>
      </c>
      <c r="E12697" s="363" t="s">
        <v>28034</v>
      </c>
      <c r="F12697"/>
      <c r="G12697"/>
      <c r="H12697"/>
      <c r="I12697" s="615"/>
    </row>
    <row r="12698" spans="1:9" ht="15" x14ac:dyDescent="0.25">
      <c r="A12698" s="609" t="str">
        <f t="shared" si="198"/>
        <v>10416</v>
      </c>
      <c r="B12698">
        <v>10416</v>
      </c>
      <c r="C12698" t="s">
        <v>28035</v>
      </c>
      <c r="D12698" t="s">
        <v>8781</v>
      </c>
      <c r="E12698" s="363" t="s">
        <v>28036</v>
      </c>
      <c r="F12698"/>
      <c r="G12698"/>
      <c r="H12698"/>
      <c r="I12698" s="615"/>
    </row>
    <row r="12699" spans="1:9" ht="15" x14ac:dyDescent="0.25">
      <c r="A12699" s="609" t="str">
        <f t="shared" si="198"/>
        <v>10419</v>
      </c>
      <c r="B12699">
        <v>10419</v>
      </c>
      <c r="C12699" t="s">
        <v>28037</v>
      </c>
      <c r="D12699" t="s">
        <v>8781</v>
      </c>
      <c r="E12699" s="363" t="s">
        <v>16651</v>
      </c>
      <c r="F12699"/>
      <c r="G12699"/>
      <c r="H12699"/>
      <c r="I12699" s="615"/>
    </row>
    <row r="12700" spans="1:9" ht="15" x14ac:dyDescent="0.25">
      <c r="A12700" s="609" t="str">
        <f t="shared" si="198"/>
        <v>21092</v>
      </c>
      <c r="B12700">
        <v>21092</v>
      </c>
      <c r="C12700" t="s">
        <v>28038</v>
      </c>
      <c r="D12700" t="s">
        <v>8781</v>
      </c>
      <c r="E12700" s="363" t="s">
        <v>28039</v>
      </c>
      <c r="F12700"/>
      <c r="G12700"/>
      <c r="H12700"/>
      <c r="I12700" s="615"/>
    </row>
    <row r="12701" spans="1:9" ht="15" x14ac:dyDescent="0.25">
      <c r="A12701" s="609" t="str">
        <f t="shared" si="198"/>
        <v>10418</v>
      </c>
      <c r="B12701">
        <v>10418</v>
      </c>
      <c r="C12701" t="s">
        <v>28040</v>
      </c>
      <c r="D12701" t="s">
        <v>8781</v>
      </c>
      <c r="E12701" s="363" t="s">
        <v>28041</v>
      </c>
      <c r="F12701"/>
      <c r="G12701"/>
      <c r="H12701"/>
      <c r="I12701" s="615"/>
    </row>
    <row r="12702" spans="1:9" ht="15" x14ac:dyDescent="0.25">
      <c r="A12702" s="609" t="str">
        <f t="shared" si="198"/>
        <v>12657</v>
      </c>
      <c r="B12702">
        <v>12657</v>
      </c>
      <c r="C12702" t="s">
        <v>28042</v>
      </c>
      <c r="D12702" t="s">
        <v>8781</v>
      </c>
      <c r="E12702" s="363" t="s">
        <v>19717</v>
      </c>
      <c r="F12702"/>
      <c r="G12702"/>
      <c r="H12702"/>
      <c r="I12702" s="615"/>
    </row>
    <row r="12703" spans="1:9" ht="15" x14ac:dyDescent="0.25">
      <c r="A12703" s="609" t="str">
        <f t="shared" si="198"/>
        <v>10417</v>
      </c>
      <c r="B12703">
        <v>10417</v>
      </c>
      <c r="C12703" t="s">
        <v>28043</v>
      </c>
      <c r="D12703" t="s">
        <v>8781</v>
      </c>
      <c r="E12703" s="363" t="s">
        <v>28044</v>
      </c>
      <c r="F12703"/>
      <c r="G12703"/>
      <c r="H12703"/>
      <c r="I12703" s="615"/>
    </row>
    <row r="12704" spans="1:9" ht="15" x14ac:dyDescent="0.25">
      <c r="A12704" s="609" t="str">
        <f t="shared" si="198"/>
        <v>10413</v>
      </c>
      <c r="B12704">
        <v>10413</v>
      </c>
      <c r="C12704" t="s">
        <v>28045</v>
      </c>
      <c r="D12704" t="s">
        <v>8781</v>
      </c>
      <c r="E12704" s="363" t="s">
        <v>19758</v>
      </c>
      <c r="F12704"/>
      <c r="G12704"/>
      <c r="H12704"/>
      <c r="I12704" s="615"/>
    </row>
    <row r="12705" spans="1:9" ht="15" x14ac:dyDescent="0.25">
      <c r="A12705" s="609" t="str">
        <f t="shared" si="198"/>
        <v>10414</v>
      </c>
      <c r="B12705">
        <v>10414</v>
      </c>
      <c r="C12705" t="s">
        <v>28046</v>
      </c>
      <c r="D12705" t="s">
        <v>8781</v>
      </c>
      <c r="E12705" s="363" t="s">
        <v>28047</v>
      </c>
      <c r="F12705"/>
      <c r="G12705"/>
      <c r="H12705"/>
      <c r="I12705" s="615"/>
    </row>
    <row r="12706" spans="1:9" ht="15" x14ac:dyDescent="0.25">
      <c r="A12706" s="609" t="str">
        <f t="shared" si="198"/>
        <v>10415</v>
      </c>
      <c r="B12706">
        <v>10415</v>
      </c>
      <c r="C12706" t="s">
        <v>28048</v>
      </c>
      <c r="D12706" t="s">
        <v>8781</v>
      </c>
      <c r="E12706" s="363" t="s">
        <v>28049</v>
      </c>
      <c r="F12706"/>
      <c r="G12706"/>
      <c r="H12706"/>
      <c r="I12706" s="615"/>
    </row>
    <row r="12707" spans="1:9" ht="15" x14ac:dyDescent="0.25">
      <c r="A12707" s="609" t="str">
        <f t="shared" si="198"/>
        <v>38643</v>
      </c>
      <c r="B12707">
        <v>38643</v>
      </c>
      <c r="C12707" t="s">
        <v>28050</v>
      </c>
      <c r="D12707" t="s">
        <v>8781</v>
      </c>
      <c r="E12707" s="363" t="s">
        <v>28051</v>
      </c>
      <c r="F12707"/>
      <c r="G12707"/>
      <c r="H12707"/>
      <c r="I12707" s="615"/>
    </row>
    <row r="12708" spans="1:9" ht="15" x14ac:dyDescent="0.25">
      <c r="A12708" s="609" t="str">
        <f t="shared" si="198"/>
        <v>6157</v>
      </c>
      <c r="B12708">
        <v>6157</v>
      </c>
      <c r="C12708" t="s">
        <v>28052</v>
      </c>
      <c r="D12708" t="s">
        <v>8781</v>
      </c>
      <c r="E12708" s="363" t="s">
        <v>28053</v>
      </c>
      <c r="F12708"/>
      <c r="G12708"/>
      <c r="H12708"/>
      <c r="I12708" s="615"/>
    </row>
    <row r="12709" spans="1:9" ht="15" x14ac:dyDescent="0.25">
      <c r="A12709" s="609" t="str">
        <f t="shared" si="198"/>
        <v>37588</v>
      </c>
      <c r="B12709">
        <v>37588</v>
      </c>
      <c r="C12709" t="s">
        <v>28054</v>
      </c>
      <c r="D12709" t="s">
        <v>8781</v>
      </c>
      <c r="E12709" s="363" t="s">
        <v>10256</v>
      </c>
      <c r="F12709"/>
      <c r="G12709"/>
      <c r="H12709"/>
      <c r="I12709" s="615"/>
    </row>
    <row r="12710" spans="1:9" ht="15" x14ac:dyDescent="0.25">
      <c r="A12710" s="609" t="str">
        <f t="shared" si="198"/>
        <v>6152</v>
      </c>
      <c r="B12710">
        <v>6152</v>
      </c>
      <c r="C12710" t="s">
        <v>28055</v>
      </c>
      <c r="D12710" t="s">
        <v>8781</v>
      </c>
      <c r="E12710" s="363" t="s">
        <v>8816</v>
      </c>
      <c r="F12710"/>
      <c r="G12710"/>
      <c r="H12710"/>
      <c r="I12710" s="615"/>
    </row>
    <row r="12711" spans="1:9" ht="15" x14ac:dyDescent="0.25">
      <c r="A12711" s="609" t="str">
        <f t="shared" si="198"/>
        <v>6158</v>
      </c>
      <c r="B12711">
        <v>6158</v>
      </c>
      <c r="C12711" t="s">
        <v>28056</v>
      </c>
      <c r="D12711" t="s">
        <v>8781</v>
      </c>
      <c r="E12711" s="363" t="s">
        <v>9082</v>
      </c>
      <c r="F12711"/>
      <c r="G12711"/>
      <c r="H12711"/>
      <c r="I12711" s="615"/>
    </row>
    <row r="12712" spans="1:9" ht="15" x14ac:dyDescent="0.25">
      <c r="A12712" s="609" t="str">
        <f t="shared" si="198"/>
        <v>6153</v>
      </c>
      <c r="B12712">
        <v>6153</v>
      </c>
      <c r="C12712" t="s">
        <v>28057</v>
      </c>
      <c r="D12712" t="s">
        <v>8781</v>
      </c>
      <c r="E12712" s="363" t="s">
        <v>13234</v>
      </c>
      <c r="F12712"/>
      <c r="G12712"/>
      <c r="H12712"/>
      <c r="I12712" s="615"/>
    </row>
    <row r="12713" spans="1:9" ht="15" x14ac:dyDescent="0.25">
      <c r="A12713" s="609" t="str">
        <f t="shared" si="198"/>
        <v>6156</v>
      </c>
      <c r="B12713">
        <v>6156</v>
      </c>
      <c r="C12713" t="s">
        <v>28058</v>
      </c>
      <c r="D12713" t="s">
        <v>8781</v>
      </c>
      <c r="E12713" s="363" t="s">
        <v>9039</v>
      </c>
      <c r="F12713"/>
      <c r="G12713"/>
      <c r="H12713"/>
      <c r="I12713" s="615"/>
    </row>
    <row r="12714" spans="1:9" ht="15" x14ac:dyDescent="0.25">
      <c r="A12714" s="609" t="str">
        <f t="shared" si="198"/>
        <v>6154</v>
      </c>
      <c r="B12714">
        <v>6154</v>
      </c>
      <c r="C12714" t="s">
        <v>28059</v>
      </c>
      <c r="D12714" t="s">
        <v>8781</v>
      </c>
      <c r="E12714" s="363" t="s">
        <v>11666</v>
      </c>
      <c r="F12714"/>
      <c r="G12714"/>
      <c r="H12714"/>
      <c r="I12714" s="615"/>
    </row>
    <row r="12715" spans="1:9" ht="15" x14ac:dyDescent="0.25">
      <c r="A12715" s="609" t="str">
        <f t="shared" si="198"/>
        <v>6155</v>
      </c>
      <c r="B12715">
        <v>6155</v>
      </c>
      <c r="C12715" t="s">
        <v>28060</v>
      </c>
      <c r="D12715" t="s">
        <v>8781</v>
      </c>
      <c r="E12715" s="363" t="s">
        <v>18466</v>
      </c>
      <c r="F12715"/>
      <c r="G12715"/>
      <c r="H12715"/>
      <c r="I12715" s="615"/>
    </row>
    <row r="12716" spans="1:9" ht="15" x14ac:dyDescent="0.25">
      <c r="A12716" s="609" t="str">
        <f t="shared" si="198"/>
        <v>43595</v>
      </c>
      <c r="B12716">
        <v>43595</v>
      </c>
      <c r="C12716" t="s">
        <v>28061</v>
      </c>
      <c r="D12716" t="s">
        <v>8781</v>
      </c>
      <c r="E12716" s="363" t="s">
        <v>10125</v>
      </c>
      <c r="F12716"/>
      <c r="G12716"/>
      <c r="H12716"/>
      <c r="I12716" s="615"/>
    </row>
    <row r="12717" spans="1:9" ht="15" x14ac:dyDescent="0.25">
      <c r="A12717" s="609" t="str">
        <f t="shared" si="198"/>
        <v>43596</v>
      </c>
      <c r="B12717">
        <v>43596</v>
      </c>
      <c r="C12717" t="s">
        <v>28062</v>
      </c>
      <c r="D12717" t="s">
        <v>8781</v>
      </c>
      <c r="E12717" s="363" t="s">
        <v>19121</v>
      </c>
      <c r="F12717"/>
      <c r="G12717"/>
      <c r="H12717"/>
      <c r="I12717" s="615"/>
    </row>
    <row r="12718" spans="1:9" ht="15" x14ac:dyDescent="0.25">
      <c r="A12718" s="609" t="str">
        <f t="shared" si="198"/>
        <v>38108</v>
      </c>
      <c r="B12718">
        <v>38108</v>
      </c>
      <c r="C12718" t="s">
        <v>28063</v>
      </c>
      <c r="D12718" t="s">
        <v>8781</v>
      </c>
      <c r="E12718" s="363" t="s">
        <v>13911</v>
      </c>
      <c r="F12718"/>
      <c r="G12718"/>
      <c r="H12718"/>
      <c r="I12718" s="615"/>
    </row>
    <row r="12719" spans="1:9" ht="15" x14ac:dyDescent="0.25">
      <c r="A12719" s="609" t="str">
        <f t="shared" si="198"/>
        <v>38087</v>
      </c>
      <c r="B12719">
        <v>38087</v>
      </c>
      <c r="C12719" t="s">
        <v>28064</v>
      </c>
      <c r="D12719" t="s">
        <v>8781</v>
      </c>
      <c r="E12719" s="363" t="s">
        <v>28065</v>
      </c>
      <c r="F12719"/>
      <c r="G12719"/>
      <c r="H12719"/>
      <c r="I12719" s="615"/>
    </row>
    <row r="12720" spans="1:9" ht="15" x14ac:dyDescent="0.25">
      <c r="A12720" s="609" t="str">
        <f t="shared" ref="A12720:A12783" si="199">IF(ISERROR(SEARCH("/",B12720)=6),TRIM(CLEAN(B12720)),IF(SEARCH("/",B12720)=6,IF(LEN(TRIM(CLEAN(B12720)))=7,LEFT(TRIM(CLEAN(B12720)),6)&amp;"00"&amp;RIGHT(TRIM(CLEAN(B12720)),1),LEFT(TRIM(CLEAN(B12720)),6)&amp;"0"&amp;RIGHT(TRIM(CLEAN(B12720)),2)),TRIM(CLEAN(B12720))))</f>
        <v>38109</v>
      </c>
      <c r="B12720">
        <v>38109</v>
      </c>
      <c r="C12720" t="s">
        <v>28066</v>
      </c>
      <c r="D12720" t="s">
        <v>8781</v>
      </c>
      <c r="E12720" s="363" t="s">
        <v>24398</v>
      </c>
      <c r="F12720"/>
      <c r="G12720"/>
      <c r="H12720"/>
      <c r="I12720" s="615"/>
    </row>
    <row r="12721" spans="1:9" ht="15" x14ac:dyDescent="0.25">
      <c r="A12721" s="609" t="str">
        <f t="shared" si="199"/>
        <v>38088</v>
      </c>
      <c r="B12721">
        <v>38088</v>
      </c>
      <c r="C12721" t="s">
        <v>28067</v>
      </c>
      <c r="D12721" t="s">
        <v>8781</v>
      </c>
      <c r="E12721" s="363" t="s">
        <v>28068</v>
      </c>
      <c r="F12721"/>
      <c r="G12721"/>
      <c r="H12721"/>
      <c r="I12721" s="615"/>
    </row>
    <row r="12722" spans="1:9" ht="15" x14ac:dyDescent="0.25">
      <c r="A12722" s="609" t="str">
        <f t="shared" si="199"/>
        <v>38110</v>
      </c>
      <c r="B12722">
        <v>38110</v>
      </c>
      <c r="C12722" t="s">
        <v>28069</v>
      </c>
      <c r="D12722" t="s">
        <v>8781</v>
      </c>
      <c r="E12722" s="363" t="s">
        <v>19189</v>
      </c>
      <c r="F12722"/>
      <c r="G12722"/>
      <c r="H12722"/>
      <c r="I12722" s="615"/>
    </row>
    <row r="12723" spans="1:9" ht="15" x14ac:dyDescent="0.25">
      <c r="A12723" s="609" t="str">
        <f t="shared" si="199"/>
        <v>38089</v>
      </c>
      <c r="B12723">
        <v>38089</v>
      </c>
      <c r="C12723" t="s">
        <v>28070</v>
      </c>
      <c r="D12723" t="s">
        <v>8781</v>
      </c>
      <c r="E12723" s="363" t="s">
        <v>27816</v>
      </c>
      <c r="F12723"/>
      <c r="G12723"/>
      <c r="H12723"/>
      <c r="I12723" s="615"/>
    </row>
    <row r="12724" spans="1:9" ht="15" x14ac:dyDescent="0.25">
      <c r="A12724" s="609" t="str">
        <f t="shared" si="199"/>
        <v>38111</v>
      </c>
      <c r="B12724">
        <v>38111</v>
      </c>
      <c r="C12724" t="s">
        <v>28071</v>
      </c>
      <c r="D12724" t="s">
        <v>8781</v>
      </c>
      <c r="E12724" s="363" t="s">
        <v>11745</v>
      </c>
      <c r="F12724"/>
      <c r="G12724"/>
      <c r="H12724"/>
      <c r="I12724" s="615"/>
    </row>
    <row r="12725" spans="1:9" ht="15" x14ac:dyDescent="0.25">
      <c r="A12725" s="609" t="str">
        <f t="shared" si="199"/>
        <v>38090</v>
      </c>
      <c r="B12725">
        <v>38090</v>
      </c>
      <c r="C12725" t="s">
        <v>28072</v>
      </c>
      <c r="D12725" t="s">
        <v>8781</v>
      </c>
      <c r="E12725" s="363" t="s">
        <v>18820</v>
      </c>
      <c r="F12725"/>
      <c r="G12725"/>
      <c r="H12725"/>
      <c r="I12725" s="615"/>
    </row>
    <row r="12726" spans="1:9" ht="15" x14ac:dyDescent="0.25">
      <c r="A12726" s="609" t="str">
        <f t="shared" si="199"/>
        <v>13726</v>
      </c>
      <c r="B12726">
        <v>13726</v>
      </c>
      <c r="C12726" t="s">
        <v>28073</v>
      </c>
      <c r="D12726" t="s">
        <v>8781</v>
      </c>
      <c r="E12726" s="363" t="s">
        <v>28074</v>
      </c>
      <c r="F12726"/>
      <c r="G12726"/>
      <c r="H12726"/>
      <c r="I12726" s="615"/>
    </row>
    <row r="12727" spans="1:9" ht="15" x14ac:dyDescent="0.25">
      <c r="A12727" s="609" t="str">
        <f t="shared" si="199"/>
        <v>38400</v>
      </c>
      <c r="B12727">
        <v>38400</v>
      </c>
      <c r="C12727" t="s">
        <v>28075</v>
      </c>
      <c r="D12727" t="s">
        <v>8781</v>
      </c>
      <c r="E12727" s="363" t="s">
        <v>9023</v>
      </c>
      <c r="F12727"/>
      <c r="G12727"/>
      <c r="H12727"/>
      <c r="I12727" s="615"/>
    </row>
    <row r="12728" spans="1:9" ht="15" x14ac:dyDescent="0.25">
      <c r="A12728" s="609" t="str">
        <f t="shared" si="199"/>
        <v>12627</v>
      </c>
      <c r="B12728">
        <v>12627</v>
      </c>
      <c r="C12728" t="s">
        <v>28076</v>
      </c>
      <c r="D12728" t="s">
        <v>8781</v>
      </c>
      <c r="E12728" s="363" t="s">
        <v>8791</v>
      </c>
      <c r="F12728"/>
      <c r="G12728"/>
      <c r="H12728"/>
      <c r="I12728" s="615"/>
    </row>
    <row r="12729" spans="1:9" ht="15" x14ac:dyDescent="0.25">
      <c r="A12729" s="609" t="str">
        <f t="shared" si="199"/>
        <v>6138</v>
      </c>
      <c r="B12729">
        <v>6138</v>
      </c>
      <c r="C12729" t="s">
        <v>28077</v>
      </c>
      <c r="D12729" t="s">
        <v>8781</v>
      </c>
      <c r="E12729" s="363" t="s">
        <v>9916</v>
      </c>
      <c r="F12729"/>
      <c r="G12729"/>
      <c r="H12729"/>
      <c r="I12729" s="615"/>
    </row>
    <row r="12730" spans="1:9" ht="15" x14ac:dyDescent="0.25">
      <c r="A12730" s="609" t="str">
        <f t="shared" si="199"/>
        <v>39996</v>
      </c>
      <c r="B12730">
        <v>39996</v>
      </c>
      <c r="C12730" t="s">
        <v>28078</v>
      </c>
      <c r="D12730" t="s">
        <v>8796</v>
      </c>
      <c r="E12730" s="363" t="s">
        <v>10065</v>
      </c>
      <c r="F12730"/>
      <c r="G12730"/>
      <c r="H12730"/>
      <c r="I12730" s="615"/>
    </row>
    <row r="12731" spans="1:9" ht="15" x14ac:dyDescent="0.25">
      <c r="A12731" s="609" t="str">
        <f t="shared" si="199"/>
        <v>10478</v>
      </c>
      <c r="B12731">
        <v>10478</v>
      </c>
      <c r="C12731" t="s">
        <v>28079</v>
      </c>
      <c r="D12731" t="s">
        <v>8777</v>
      </c>
      <c r="E12731" s="363" t="s">
        <v>13074</v>
      </c>
      <c r="F12731"/>
      <c r="G12731"/>
      <c r="H12731"/>
      <c r="I12731" s="615"/>
    </row>
    <row r="12732" spans="1:9" ht="15" x14ac:dyDescent="0.25">
      <c r="A12732" s="609" t="str">
        <f t="shared" si="199"/>
        <v>10475</v>
      </c>
      <c r="B12732">
        <v>10475</v>
      </c>
      <c r="C12732" t="s">
        <v>28080</v>
      </c>
      <c r="D12732" t="s">
        <v>8777</v>
      </c>
      <c r="E12732" s="363" t="s">
        <v>9454</v>
      </c>
      <c r="F12732"/>
      <c r="G12732"/>
      <c r="H12732"/>
      <c r="I12732" s="615"/>
    </row>
    <row r="12733" spans="1:9" ht="15" x14ac:dyDescent="0.25">
      <c r="A12733" s="609" t="str">
        <f t="shared" si="199"/>
        <v>10481</v>
      </c>
      <c r="B12733">
        <v>10481</v>
      </c>
      <c r="C12733" t="s">
        <v>28081</v>
      </c>
      <c r="D12733" t="s">
        <v>8777</v>
      </c>
      <c r="E12733" s="363" t="s">
        <v>10177</v>
      </c>
      <c r="F12733"/>
      <c r="G12733"/>
      <c r="H12733"/>
      <c r="I12733" s="615"/>
    </row>
    <row r="12734" spans="1:9" ht="15" x14ac:dyDescent="0.25">
      <c r="A12734" s="609" t="str">
        <f t="shared" si="199"/>
        <v>4031</v>
      </c>
      <c r="B12734">
        <v>4031</v>
      </c>
      <c r="C12734" t="s">
        <v>28082</v>
      </c>
      <c r="D12734" t="s">
        <v>8779</v>
      </c>
      <c r="E12734" s="363" t="s">
        <v>9497</v>
      </c>
      <c r="F12734"/>
      <c r="G12734"/>
      <c r="H12734"/>
      <c r="I12734" s="615"/>
    </row>
    <row r="12735" spans="1:9" ht="15" x14ac:dyDescent="0.25">
      <c r="A12735" s="609" t="str">
        <f t="shared" si="199"/>
        <v>4030</v>
      </c>
      <c r="B12735">
        <v>4030</v>
      </c>
      <c r="C12735" t="s">
        <v>28083</v>
      </c>
      <c r="D12735" t="s">
        <v>8779</v>
      </c>
      <c r="E12735" s="363" t="s">
        <v>9831</v>
      </c>
      <c r="F12735"/>
      <c r="G12735"/>
      <c r="H12735"/>
      <c r="I12735" s="615"/>
    </row>
    <row r="12736" spans="1:9" ht="15" x14ac:dyDescent="0.25">
      <c r="A12736" s="609" t="str">
        <f t="shared" si="199"/>
        <v>39399</v>
      </c>
      <c r="B12736">
        <v>39399</v>
      </c>
      <c r="C12736" t="s">
        <v>28084</v>
      </c>
      <c r="D12736" t="s">
        <v>8781</v>
      </c>
      <c r="E12736" s="363" t="s">
        <v>28085</v>
      </c>
      <c r="F12736"/>
      <c r="G12736"/>
      <c r="H12736"/>
      <c r="I12736" s="615"/>
    </row>
    <row r="12737" spans="1:9" ht="15" x14ac:dyDescent="0.25">
      <c r="A12737" s="609" t="str">
        <f t="shared" si="199"/>
        <v>39400</v>
      </c>
      <c r="B12737">
        <v>39400</v>
      </c>
      <c r="C12737" t="s">
        <v>28086</v>
      </c>
      <c r="D12737" t="s">
        <v>8781</v>
      </c>
      <c r="E12737" s="363" t="s">
        <v>28087</v>
      </c>
      <c r="F12737"/>
      <c r="G12737"/>
      <c r="H12737"/>
      <c r="I12737" s="615"/>
    </row>
    <row r="12738" spans="1:9" ht="15" x14ac:dyDescent="0.25">
      <c r="A12738" s="609" t="str">
        <f t="shared" si="199"/>
        <v>39401</v>
      </c>
      <c r="B12738">
        <v>39401</v>
      </c>
      <c r="C12738" t="s">
        <v>28088</v>
      </c>
      <c r="D12738" t="s">
        <v>8781</v>
      </c>
      <c r="E12738" s="363" t="s">
        <v>28089</v>
      </c>
      <c r="F12738"/>
      <c r="G12738"/>
      <c r="H12738"/>
      <c r="I12738" s="615"/>
    </row>
    <row r="12739" spans="1:9" ht="15" x14ac:dyDescent="0.25">
      <c r="A12739" s="609" t="str">
        <f t="shared" si="199"/>
        <v>11652</v>
      </c>
      <c r="B12739">
        <v>11652</v>
      </c>
      <c r="C12739" t="s">
        <v>28090</v>
      </c>
      <c r="D12739" t="s">
        <v>8781</v>
      </c>
      <c r="E12739" s="363" t="s">
        <v>28091</v>
      </c>
      <c r="F12739"/>
      <c r="G12739"/>
      <c r="H12739"/>
      <c r="I12739" s="615"/>
    </row>
    <row r="12740" spans="1:9" ht="15" x14ac:dyDescent="0.25">
      <c r="A12740" s="609" t="str">
        <f t="shared" si="199"/>
        <v>13896</v>
      </c>
      <c r="B12740">
        <v>13896</v>
      </c>
      <c r="C12740" t="s">
        <v>28092</v>
      </c>
      <c r="D12740" t="s">
        <v>8781</v>
      </c>
      <c r="E12740" s="363" t="s">
        <v>18944</v>
      </c>
      <c r="F12740"/>
      <c r="G12740"/>
      <c r="H12740"/>
      <c r="I12740" s="615"/>
    </row>
    <row r="12741" spans="1:9" ht="15" x14ac:dyDescent="0.25">
      <c r="A12741" s="609" t="str">
        <f t="shared" si="199"/>
        <v>13475</v>
      </c>
      <c r="B12741">
        <v>13475</v>
      </c>
      <c r="C12741" t="s">
        <v>28093</v>
      </c>
      <c r="D12741" t="s">
        <v>8781</v>
      </c>
      <c r="E12741" s="363" t="s">
        <v>28094</v>
      </c>
      <c r="F12741"/>
      <c r="G12741"/>
      <c r="H12741"/>
      <c r="I12741" s="615"/>
    </row>
    <row r="12742" spans="1:9" ht="15" x14ac:dyDescent="0.25">
      <c r="A12742" s="609" t="str">
        <f t="shared" si="199"/>
        <v>25971</v>
      </c>
      <c r="B12742">
        <v>25971</v>
      </c>
      <c r="C12742" t="s">
        <v>28095</v>
      </c>
      <c r="D12742" t="s">
        <v>8781</v>
      </c>
      <c r="E12742" s="363" t="s">
        <v>28096</v>
      </c>
      <c r="F12742"/>
      <c r="G12742"/>
      <c r="H12742"/>
      <c r="I12742" s="615"/>
    </row>
    <row r="12743" spans="1:9" ht="15" x14ac:dyDescent="0.25">
      <c r="A12743" s="609" t="str">
        <f t="shared" si="199"/>
        <v>25970</v>
      </c>
      <c r="B12743">
        <v>25970</v>
      </c>
      <c r="C12743" t="s">
        <v>28097</v>
      </c>
      <c r="D12743" t="s">
        <v>8781</v>
      </c>
      <c r="E12743" s="363" t="s">
        <v>28098</v>
      </c>
      <c r="F12743"/>
      <c r="G12743"/>
      <c r="H12743"/>
      <c r="I12743" s="615"/>
    </row>
    <row r="12744" spans="1:9" ht="15" x14ac:dyDescent="0.25">
      <c r="A12744" s="609" t="str">
        <f t="shared" si="199"/>
        <v>13476</v>
      </c>
      <c r="B12744">
        <v>13476</v>
      </c>
      <c r="C12744" t="s">
        <v>28099</v>
      </c>
      <c r="D12744" t="s">
        <v>8781</v>
      </c>
      <c r="E12744" s="363" t="s">
        <v>28100</v>
      </c>
      <c r="F12744"/>
      <c r="G12744"/>
      <c r="H12744"/>
      <c r="I12744" s="615"/>
    </row>
    <row r="12745" spans="1:9" ht="15" x14ac:dyDescent="0.25">
      <c r="A12745" s="609" t="str">
        <f t="shared" si="199"/>
        <v>10488</v>
      </c>
      <c r="B12745">
        <v>10488</v>
      </c>
      <c r="C12745" t="s">
        <v>28101</v>
      </c>
      <c r="D12745" t="s">
        <v>8781</v>
      </c>
      <c r="E12745" s="363" t="s">
        <v>28102</v>
      </c>
      <c r="F12745"/>
      <c r="G12745"/>
      <c r="H12745"/>
      <c r="I12745" s="615"/>
    </row>
    <row r="12746" spans="1:9" ht="15" x14ac:dyDescent="0.25">
      <c r="A12746" s="609" t="str">
        <f t="shared" si="199"/>
        <v>13606</v>
      </c>
      <c r="B12746">
        <v>13606</v>
      </c>
      <c r="C12746" t="s">
        <v>28103</v>
      </c>
      <c r="D12746" t="s">
        <v>8781</v>
      </c>
      <c r="E12746" s="363" t="s">
        <v>28104</v>
      </c>
      <c r="F12746"/>
      <c r="G12746"/>
      <c r="H12746"/>
      <c r="I12746" s="615"/>
    </row>
    <row r="12747" spans="1:9" ht="15" x14ac:dyDescent="0.25">
      <c r="A12747" s="609" t="str">
        <f t="shared" si="199"/>
        <v>10489</v>
      </c>
      <c r="B12747">
        <v>10489</v>
      </c>
      <c r="C12747" t="s">
        <v>28105</v>
      </c>
      <c r="D12747" t="s">
        <v>8786</v>
      </c>
      <c r="E12747" s="363" t="s">
        <v>11038</v>
      </c>
      <c r="F12747"/>
      <c r="G12747"/>
      <c r="H12747"/>
      <c r="I12747" s="615"/>
    </row>
    <row r="12748" spans="1:9" ht="15" x14ac:dyDescent="0.25">
      <c r="A12748" s="609" t="str">
        <f t="shared" si="199"/>
        <v>41073</v>
      </c>
      <c r="B12748">
        <v>41073</v>
      </c>
      <c r="C12748" t="s">
        <v>28106</v>
      </c>
      <c r="D12748" t="s">
        <v>8914</v>
      </c>
      <c r="E12748" s="363" t="s">
        <v>32094</v>
      </c>
      <c r="F12748"/>
      <c r="G12748"/>
      <c r="H12748"/>
      <c r="I12748" s="615"/>
    </row>
    <row r="12749" spans="1:9" ht="15" x14ac:dyDescent="0.25">
      <c r="A12749" s="609" t="str">
        <f t="shared" si="199"/>
        <v>34391</v>
      </c>
      <c r="B12749">
        <v>34391</v>
      </c>
      <c r="C12749" t="s">
        <v>28108</v>
      </c>
      <c r="D12749" t="s">
        <v>8779</v>
      </c>
      <c r="E12749" s="363" t="s">
        <v>28109</v>
      </c>
      <c r="F12749"/>
      <c r="G12749"/>
      <c r="H12749"/>
      <c r="I12749" s="615"/>
    </row>
    <row r="12750" spans="1:9" ht="15" x14ac:dyDescent="0.25">
      <c r="A12750" s="609" t="str">
        <f t="shared" si="199"/>
        <v>10496</v>
      </c>
      <c r="B12750">
        <v>10496</v>
      </c>
      <c r="C12750" t="s">
        <v>28110</v>
      </c>
      <c r="D12750" t="s">
        <v>8779</v>
      </c>
      <c r="E12750" s="363" t="s">
        <v>28111</v>
      </c>
      <c r="F12750"/>
      <c r="G12750"/>
      <c r="H12750"/>
      <c r="I12750" s="615"/>
    </row>
    <row r="12751" spans="1:9" ht="15" x14ac:dyDescent="0.25">
      <c r="A12751" s="609" t="str">
        <f t="shared" si="199"/>
        <v>10497</v>
      </c>
      <c r="B12751">
        <v>10497</v>
      </c>
      <c r="C12751" t="s">
        <v>28112</v>
      </c>
      <c r="D12751" t="s">
        <v>8779</v>
      </c>
      <c r="E12751" s="363" t="s">
        <v>28113</v>
      </c>
      <c r="F12751"/>
      <c r="G12751"/>
      <c r="H12751"/>
      <c r="I12751" s="615"/>
    </row>
    <row r="12752" spans="1:9" ht="15" x14ac:dyDescent="0.25">
      <c r="A12752" s="609" t="str">
        <f t="shared" si="199"/>
        <v>10504</v>
      </c>
      <c r="B12752">
        <v>10504</v>
      </c>
      <c r="C12752" t="s">
        <v>28114</v>
      </c>
      <c r="D12752" t="s">
        <v>8779</v>
      </c>
      <c r="E12752" s="363" t="s">
        <v>28115</v>
      </c>
      <c r="F12752"/>
      <c r="G12752"/>
      <c r="H12752"/>
      <c r="I12752" s="615"/>
    </row>
    <row r="12753" spans="1:9" ht="15" x14ac:dyDescent="0.25">
      <c r="A12753" s="609" t="str">
        <f t="shared" si="199"/>
        <v>34390</v>
      </c>
      <c r="B12753">
        <v>34390</v>
      </c>
      <c r="C12753" t="s">
        <v>28116</v>
      </c>
      <c r="D12753" t="s">
        <v>8779</v>
      </c>
      <c r="E12753" s="363" t="s">
        <v>28117</v>
      </c>
      <c r="F12753"/>
      <c r="G12753"/>
      <c r="H12753"/>
      <c r="I12753" s="615"/>
    </row>
    <row r="12754" spans="1:9" ht="15" x14ac:dyDescent="0.25">
      <c r="A12754" s="609" t="str">
        <f t="shared" si="199"/>
        <v>34389</v>
      </c>
      <c r="B12754">
        <v>34389</v>
      </c>
      <c r="C12754" t="s">
        <v>28118</v>
      </c>
      <c r="D12754" t="s">
        <v>8779</v>
      </c>
      <c r="E12754" s="363" t="s">
        <v>28119</v>
      </c>
      <c r="F12754"/>
      <c r="G12754"/>
      <c r="H12754"/>
      <c r="I12754" s="615"/>
    </row>
    <row r="12755" spans="1:9" ht="15" x14ac:dyDescent="0.25">
      <c r="A12755" s="609" t="str">
        <f t="shared" si="199"/>
        <v>34388</v>
      </c>
      <c r="B12755">
        <v>34388</v>
      </c>
      <c r="C12755" t="s">
        <v>28120</v>
      </c>
      <c r="D12755" t="s">
        <v>8779</v>
      </c>
      <c r="E12755" s="363" t="s">
        <v>28121</v>
      </c>
      <c r="F12755"/>
      <c r="G12755"/>
      <c r="H12755"/>
      <c r="I12755" s="615"/>
    </row>
    <row r="12756" spans="1:9" ht="15" x14ac:dyDescent="0.25">
      <c r="A12756" s="609" t="str">
        <f t="shared" si="199"/>
        <v>34387</v>
      </c>
      <c r="B12756">
        <v>34387</v>
      </c>
      <c r="C12756" t="s">
        <v>28122</v>
      </c>
      <c r="D12756" t="s">
        <v>8779</v>
      </c>
      <c r="E12756" s="363" t="s">
        <v>28123</v>
      </c>
      <c r="F12756"/>
      <c r="G12756"/>
      <c r="H12756"/>
      <c r="I12756" s="615"/>
    </row>
    <row r="12757" spans="1:9" ht="15" x14ac:dyDescent="0.25">
      <c r="A12757" s="609" t="str">
        <f t="shared" si="199"/>
        <v>11188</v>
      </c>
      <c r="B12757">
        <v>11188</v>
      </c>
      <c r="C12757" t="s">
        <v>28124</v>
      </c>
      <c r="D12757" t="s">
        <v>8779</v>
      </c>
      <c r="E12757" s="363" t="s">
        <v>28125</v>
      </c>
      <c r="F12757"/>
      <c r="G12757"/>
      <c r="H12757"/>
      <c r="I12757" s="615"/>
    </row>
    <row r="12758" spans="1:9" ht="15" x14ac:dyDescent="0.25">
      <c r="A12758" s="609" t="str">
        <f t="shared" si="199"/>
        <v>11189</v>
      </c>
      <c r="B12758">
        <v>11189</v>
      </c>
      <c r="C12758" t="s">
        <v>28126</v>
      </c>
      <c r="D12758" t="s">
        <v>8779</v>
      </c>
      <c r="E12758" s="363" t="s">
        <v>28127</v>
      </c>
      <c r="F12758"/>
      <c r="G12758"/>
      <c r="H12758"/>
      <c r="I12758" s="615"/>
    </row>
    <row r="12759" spans="1:9" ht="15" x14ac:dyDescent="0.25">
      <c r="A12759" s="609" t="str">
        <f t="shared" si="199"/>
        <v>21107</v>
      </c>
      <c r="B12759">
        <v>21107</v>
      </c>
      <c r="C12759" t="s">
        <v>28128</v>
      </c>
      <c r="D12759" t="s">
        <v>8779</v>
      </c>
      <c r="E12759" s="363" t="s">
        <v>28129</v>
      </c>
      <c r="F12759"/>
      <c r="G12759"/>
      <c r="H12759"/>
      <c r="I12759" s="615"/>
    </row>
    <row r="12760" spans="1:9" ht="15" x14ac:dyDescent="0.25">
      <c r="A12760" s="609" t="str">
        <f t="shared" si="199"/>
        <v>34386</v>
      </c>
      <c r="B12760">
        <v>34386</v>
      </c>
      <c r="C12760" t="s">
        <v>28130</v>
      </c>
      <c r="D12760" t="s">
        <v>8779</v>
      </c>
      <c r="E12760" s="363" t="s">
        <v>28131</v>
      </c>
      <c r="F12760"/>
      <c r="G12760"/>
      <c r="H12760"/>
      <c r="I12760" s="615"/>
    </row>
    <row r="12761" spans="1:9" ht="15" x14ac:dyDescent="0.25">
      <c r="A12761" s="609" t="str">
        <f t="shared" si="199"/>
        <v>10490</v>
      </c>
      <c r="B12761">
        <v>10490</v>
      </c>
      <c r="C12761" t="s">
        <v>28132</v>
      </c>
      <c r="D12761" t="s">
        <v>8779</v>
      </c>
      <c r="E12761" s="363" t="s">
        <v>13976</v>
      </c>
      <c r="F12761"/>
      <c r="G12761"/>
      <c r="H12761"/>
      <c r="I12761" s="615"/>
    </row>
    <row r="12762" spans="1:9" ht="15" x14ac:dyDescent="0.25">
      <c r="A12762" s="609" t="str">
        <f t="shared" si="199"/>
        <v>10492</v>
      </c>
      <c r="B12762">
        <v>10492</v>
      </c>
      <c r="C12762" t="s">
        <v>28133</v>
      </c>
      <c r="D12762" t="s">
        <v>8779</v>
      </c>
      <c r="E12762" s="363" t="s">
        <v>28134</v>
      </c>
      <c r="F12762"/>
      <c r="G12762"/>
      <c r="H12762"/>
      <c r="I12762" s="615"/>
    </row>
    <row r="12763" spans="1:9" ht="15" x14ac:dyDescent="0.25">
      <c r="A12763" s="609" t="str">
        <f t="shared" si="199"/>
        <v>10493</v>
      </c>
      <c r="B12763">
        <v>10493</v>
      </c>
      <c r="C12763" t="s">
        <v>28135</v>
      </c>
      <c r="D12763" t="s">
        <v>8779</v>
      </c>
      <c r="E12763" s="363" t="s">
        <v>28119</v>
      </c>
      <c r="F12763"/>
      <c r="G12763"/>
      <c r="H12763"/>
      <c r="I12763" s="615"/>
    </row>
    <row r="12764" spans="1:9" ht="15" x14ac:dyDescent="0.25">
      <c r="A12764" s="609" t="str">
        <f t="shared" si="199"/>
        <v>10491</v>
      </c>
      <c r="B12764">
        <v>10491</v>
      </c>
      <c r="C12764" t="s">
        <v>28136</v>
      </c>
      <c r="D12764" t="s">
        <v>8779</v>
      </c>
      <c r="E12764" s="363" t="s">
        <v>28137</v>
      </c>
      <c r="F12764"/>
      <c r="G12764"/>
      <c r="H12764"/>
      <c r="I12764" s="615"/>
    </row>
    <row r="12765" spans="1:9" ht="15" x14ac:dyDescent="0.25">
      <c r="A12765" s="609" t="str">
        <f t="shared" si="199"/>
        <v>34385</v>
      </c>
      <c r="B12765">
        <v>34385</v>
      </c>
      <c r="C12765" t="s">
        <v>28138</v>
      </c>
      <c r="D12765" t="s">
        <v>8779</v>
      </c>
      <c r="E12765" s="363" t="s">
        <v>28139</v>
      </c>
      <c r="F12765"/>
      <c r="G12765"/>
      <c r="H12765"/>
      <c r="I12765" s="615"/>
    </row>
    <row r="12766" spans="1:9" ht="15" x14ac:dyDescent="0.25">
      <c r="A12766" s="609" t="str">
        <f t="shared" si="199"/>
        <v>10499</v>
      </c>
      <c r="B12766">
        <v>10499</v>
      </c>
      <c r="C12766" t="s">
        <v>28140</v>
      </c>
      <c r="D12766" t="s">
        <v>8779</v>
      </c>
      <c r="E12766" s="363" t="s">
        <v>19744</v>
      </c>
      <c r="F12766"/>
      <c r="G12766"/>
      <c r="H12766"/>
      <c r="I12766" s="615"/>
    </row>
    <row r="12767" spans="1:9" ht="15" x14ac:dyDescent="0.25">
      <c r="A12767" s="609" t="str">
        <f t="shared" si="199"/>
        <v>34384</v>
      </c>
      <c r="B12767">
        <v>34384</v>
      </c>
      <c r="C12767" t="s">
        <v>28141</v>
      </c>
      <c r="D12767" t="s">
        <v>8779</v>
      </c>
      <c r="E12767" s="363" t="s">
        <v>28131</v>
      </c>
      <c r="F12767"/>
      <c r="G12767"/>
      <c r="H12767"/>
      <c r="I12767" s="615"/>
    </row>
    <row r="12768" spans="1:9" ht="15" x14ac:dyDescent="0.25">
      <c r="A12768" s="609" t="str">
        <f t="shared" si="199"/>
        <v>11185</v>
      </c>
      <c r="B12768">
        <v>11185</v>
      </c>
      <c r="C12768" t="s">
        <v>28142</v>
      </c>
      <c r="D12768" t="s">
        <v>8779</v>
      </c>
      <c r="E12768" s="363" t="s">
        <v>28143</v>
      </c>
      <c r="F12768"/>
      <c r="G12768"/>
      <c r="H12768"/>
      <c r="I12768" s="615"/>
    </row>
    <row r="12769" spans="1:9" ht="15" x14ac:dyDescent="0.25">
      <c r="A12769" s="609" t="str">
        <f t="shared" si="199"/>
        <v>10507</v>
      </c>
      <c r="B12769">
        <v>10507</v>
      </c>
      <c r="C12769" t="s">
        <v>28144</v>
      </c>
      <c r="D12769" t="s">
        <v>8779</v>
      </c>
      <c r="E12769" s="363" t="s">
        <v>28145</v>
      </c>
      <c r="F12769"/>
      <c r="G12769"/>
      <c r="H12769"/>
      <c r="I12769" s="615"/>
    </row>
    <row r="12770" spans="1:9" ht="15" x14ac:dyDescent="0.25">
      <c r="A12770" s="609" t="str">
        <f t="shared" si="199"/>
        <v>10505</v>
      </c>
      <c r="B12770">
        <v>10505</v>
      </c>
      <c r="C12770" t="s">
        <v>28146</v>
      </c>
      <c r="D12770" t="s">
        <v>8779</v>
      </c>
      <c r="E12770" s="363" t="s">
        <v>28147</v>
      </c>
      <c r="F12770"/>
      <c r="G12770"/>
      <c r="H12770"/>
      <c r="I12770" s="615"/>
    </row>
    <row r="12771" spans="1:9" ht="15" x14ac:dyDescent="0.25">
      <c r="A12771" s="609" t="str">
        <f t="shared" si="199"/>
        <v>10506</v>
      </c>
      <c r="B12771">
        <v>10506</v>
      </c>
      <c r="C12771" t="s">
        <v>28148</v>
      </c>
      <c r="D12771" t="s">
        <v>8779</v>
      </c>
      <c r="E12771" s="363" t="s">
        <v>28149</v>
      </c>
      <c r="F12771"/>
      <c r="G12771"/>
      <c r="H12771"/>
      <c r="I12771" s="615"/>
    </row>
    <row r="12772" spans="1:9" ht="15" x14ac:dyDescent="0.25">
      <c r="A12772" s="609" t="str">
        <f t="shared" si="199"/>
        <v>5031</v>
      </c>
      <c r="B12772">
        <v>5031</v>
      </c>
      <c r="C12772" t="s">
        <v>28150</v>
      </c>
      <c r="D12772" t="s">
        <v>8779</v>
      </c>
      <c r="E12772" s="363" t="s">
        <v>28151</v>
      </c>
      <c r="F12772"/>
      <c r="G12772"/>
      <c r="H12772"/>
      <c r="I12772" s="615"/>
    </row>
    <row r="12773" spans="1:9" ht="15" x14ac:dyDescent="0.25">
      <c r="A12773" s="609" t="str">
        <f t="shared" si="199"/>
        <v>10502</v>
      </c>
      <c r="B12773">
        <v>10502</v>
      </c>
      <c r="C12773" t="s">
        <v>28152</v>
      </c>
      <c r="D12773" t="s">
        <v>8779</v>
      </c>
      <c r="E12773" s="363" t="s">
        <v>28153</v>
      </c>
      <c r="F12773"/>
      <c r="G12773"/>
      <c r="H12773"/>
      <c r="I12773" s="615"/>
    </row>
    <row r="12774" spans="1:9" ht="15" x14ac:dyDescent="0.25">
      <c r="A12774" s="609" t="str">
        <f t="shared" si="199"/>
        <v>10501</v>
      </c>
      <c r="B12774">
        <v>10501</v>
      </c>
      <c r="C12774" t="s">
        <v>28154</v>
      </c>
      <c r="D12774" t="s">
        <v>8779</v>
      </c>
      <c r="E12774" s="363" t="s">
        <v>28155</v>
      </c>
      <c r="F12774"/>
      <c r="G12774"/>
      <c r="H12774"/>
      <c r="I12774" s="615"/>
    </row>
    <row r="12775" spans="1:9" ht="15" x14ac:dyDescent="0.25">
      <c r="A12775" s="609" t="str">
        <f t="shared" si="199"/>
        <v>10503</v>
      </c>
      <c r="B12775">
        <v>10503</v>
      </c>
      <c r="C12775" t="s">
        <v>28156</v>
      </c>
      <c r="D12775" t="s">
        <v>8779</v>
      </c>
      <c r="E12775" s="363" t="s">
        <v>28157</v>
      </c>
      <c r="F12775"/>
      <c r="G12775"/>
      <c r="H12775"/>
      <c r="I12775" s="615"/>
    </row>
    <row r="12776" spans="1:9" ht="15" x14ac:dyDescent="0.25">
      <c r="A12776" s="609" t="str">
        <f t="shared" si="199"/>
        <v>4500</v>
      </c>
      <c r="B12776">
        <v>4500</v>
      </c>
      <c r="C12776" t="s">
        <v>28158</v>
      </c>
      <c r="D12776" t="s">
        <v>8796</v>
      </c>
      <c r="E12776" s="363" t="s">
        <v>9226</v>
      </c>
      <c r="F12776"/>
      <c r="G12776"/>
      <c r="H12776"/>
      <c r="I12776" s="615"/>
    </row>
    <row r="12777" spans="1:9" ht="15" x14ac:dyDescent="0.25">
      <c r="A12777" s="609" t="str">
        <f t="shared" si="199"/>
        <v>4448</v>
      </c>
      <c r="B12777">
        <v>4448</v>
      </c>
      <c r="C12777" t="s">
        <v>28159</v>
      </c>
      <c r="D12777" t="s">
        <v>8796</v>
      </c>
      <c r="E12777" s="363" t="s">
        <v>16385</v>
      </c>
      <c r="F12777"/>
      <c r="G12777"/>
      <c r="H12777"/>
      <c r="I12777" s="615"/>
    </row>
    <row r="12778" spans="1:9" ht="15" x14ac:dyDescent="0.25">
      <c r="A12778" s="609" t="str">
        <f t="shared" si="199"/>
        <v>20213</v>
      </c>
      <c r="B12778">
        <v>20213</v>
      </c>
      <c r="C12778" t="s">
        <v>28160</v>
      </c>
      <c r="D12778" t="s">
        <v>8796</v>
      </c>
      <c r="E12778" s="363" t="s">
        <v>9237</v>
      </c>
      <c r="F12778"/>
      <c r="G12778"/>
      <c r="H12778"/>
      <c r="I12778" s="615"/>
    </row>
    <row r="12779" spans="1:9" ht="15" x14ac:dyDescent="0.25">
      <c r="A12779" s="609" t="str">
        <f t="shared" si="199"/>
        <v>20211</v>
      </c>
      <c r="B12779">
        <v>20211</v>
      </c>
      <c r="C12779" t="s">
        <v>28161</v>
      </c>
      <c r="D12779" t="s">
        <v>8796</v>
      </c>
      <c r="E12779" s="363" t="s">
        <v>14456</v>
      </c>
      <c r="F12779"/>
      <c r="G12779"/>
      <c r="H12779"/>
      <c r="I12779" s="615"/>
    </row>
    <row r="12780" spans="1:9" ht="15" x14ac:dyDescent="0.25">
      <c r="A12780" s="609" t="str">
        <f t="shared" si="199"/>
        <v>40270</v>
      </c>
      <c r="B12780">
        <v>40270</v>
      </c>
      <c r="C12780" t="s">
        <v>28162</v>
      </c>
      <c r="D12780" t="s">
        <v>8796</v>
      </c>
      <c r="E12780" s="363" t="s">
        <v>28163</v>
      </c>
      <c r="F12780"/>
      <c r="G12780"/>
      <c r="H12780"/>
      <c r="I12780" s="615"/>
    </row>
    <row r="12781" spans="1:9" ht="15" x14ac:dyDescent="0.25">
      <c r="A12781" s="609" t="str">
        <f t="shared" si="199"/>
        <v>4425</v>
      </c>
      <c r="B12781">
        <v>4425</v>
      </c>
      <c r="C12781" t="s">
        <v>28164</v>
      </c>
      <c r="D12781" t="s">
        <v>8796</v>
      </c>
      <c r="E12781" s="363" t="s">
        <v>9473</v>
      </c>
      <c r="F12781"/>
      <c r="G12781"/>
      <c r="H12781"/>
      <c r="I12781" s="615"/>
    </row>
    <row r="12782" spans="1:9" ht="15" x14ac:dyDescent="0.25">
      <c r="A12782" s="609" t="str">
        <f t="shared" si="199"/>
        <v>4472</v>
      </c>
      <c r="B12782">
        <v>4472</v>
      </c>
      <c r="C12782" t="s">
        <v>28165</v>
      </c>
      <c r="D12782" t="s">
        <v>8796</v>
      </c>
      <c r="E12782" s="363" t="s">
        <v>28166</v>
      </c>
      <c r="F12782"/>
      <c r="G12782"/>
      <c r="H12782"/>
      <c r="I12782" s="615"/>
    </row>
    <row r="12783" spans="1:9" ht="15" x14ac:dyDescent="0.25">
      <c r="A12783" s="609" t="str">
        <f t="shared" si="199"/>
        <v>35272</v>
      </c>
      <c r="B12783">
        <v>35272</v>
      </c>
      <c r="C12783" t="s">
        <v>28167</v>
      </c>
      <c r="D12783" t="s">
        <v>8796</v>
      </c>
      <c r="E12783" s="363" t="s">
        <v>19543</v>
      </c>
      <c r="F12783"/>
      <c r="G12783"/>
      <c r="H12783"/>
      <c r="I12783" s="615"/>
    </row>
    <row r="12784" spans="1:9" ht="15" x14ac:dyDescent="0.25">
      <c r="A12784" s="609" t="str">
        <f t="shared" ref="A12784:A12847" si="200">IF(ISERROR(SEARCH("/",B12784)=6),TRIM(CLEAN(B12784)),IF(SEARCH("/",B12784)=6,IF(LEN(TRIM(CLEAN(B12784)))=7,LEFT(TRIM(CLEAN(B12784)),6)&amp;"00"&amp;RIGHT(TRIM(CLEAN(B12784)),1),LEFT(TRIM(CLEAN(B12784)),6)&amp;"0"&amp;RIGHT(TRIM(CLEAN(B12784)),2)),TRIM(CLEAN(B12784))))</f>
        <v>4481</v>
      </c>
      <c r="B12784">
        <v>4481</v>
      </c>
      <c r="C12784" t="s">
        <v>28168</v>
      </c>
      <c r="D12784" t="s">
        <v>8796</v>
      </c>
      <c r="E12784" s="363" t="s">
        <v>28169</v>
      </c>
      <c r="F12784"/>
      <c r="G12784"/>
      <c r="H12784"/>
      <c r="I12784" s="615"/>
    </row>
    <row r="12785" spans="1:9" ht="15" x14ac:dyDescent="0.25">
      <c r="A12785" s="609" t="str">
        <f t="shared" si="200"/>
        <v>34345</v>
      </c>
      <c r="B12785">
        <v>34345</v>
      </c>
      <c r="C12785" t="s">
        <v>28170</v>
      </c>
      <c r="D12785" t="s">
        <v>8786</v>
      </c>
      <c r="E12785" s="363" t="s">
        <v>9300</v>
      </c>
      <c r="F12785"/>
      <c r="G12785"/>
      <c r="H12785"/>
      <c r="I12785" s="615"/>
    </row>
    <row r="12786" spans="1:9" ht="15" x14ac:dyDescent="0.25">
      <c r="A12786" s="609" t="str">
        <f t="shared" si="200"/>
        <v>41096</v>
      </c>
      <c r="B12786">
        <v>41096</v>
      </c>
      <c r="C12786" t="s">
        <v>28171</v>
      </c>
      <c r="D12786" t="s">
        <v>8914</v>
      </c>
      <c r="E12786" s="363" t="s">
        <v>32095</v>
      </c>
      <c r="F12786"/>
      <c r="G12786"/>
      <c r="H12786"/>
      <c r="I12786" s="615"/>
    </row>
    <row r="12787" spans="1:9" ht="15" x14ac:dyDescent="0.25">
      <c r="A12787" s="609" t="str">
        <f t="shared" si="200"/>
        <v>41776</v>
      </c>
      <c r="B12787">
        <v>41776</v>
      </c>
      <c r="C12787" t="s">
        <v>28173</v>
      </c>
      <c r="D12787" t="s">
        <v>8786</v>
      </c>
      <c r="E12787" s="363" t="s">
        <v>26865</v>
      </c>
      <c r="F12787"/>
      <c r="G12787"/>
      <c r="H12787"/>
      <c r="I12787" s="615"/>
    </row>
    <row r="12788" spans="1:9" x14ac:dyDescent="0.2">
      <c r="A12788" s="609" t="str">
        <f t="shared" si="200"/>
        <v>IUEQ0004</v>
      </c>
      <c r="B12788" s="611" t="s">
        <v>571</v>
      </c>
      <c r="C12788" s="611" t="s">
        <v>572</v>
      </c>
      <c r="D12788" s="611" t="s">
        <v>5</v>
      </c>
      <c r="E12788" s="612">
        <v>197.66</v>
      </c>
      <c r="F12788" s="611" t="s">
        <v>8186</v>
      </c>
      <c r="G12788" s="611" t="s">
        <v>19462</v>
      </c>
      <c r="H12788" s="611" t="s">
        <v>28176</v>
      </c>
      <c r="I12788" s="615"/>
    </row>
    <row r="12789" spans="1:9" x14ac:dyDescent="0.2">
      <c r="A12789" s="609" t="str">
        <f t="shared" si="200"/>
        <v>IUIE102</v>
      </c>
      <c r="B12789" s="611" t="s">
        <v>8756</v>
      </c>
      <c r="C12789" s="611" t="s">
        <v>8757</v>
      </c>
      <c r="D12789" s="611" t="s">
        <v>468</v>
      </c>
      <c r="E12789" s="612">
        <v>68.47</v>
      </c>
      <c r="F12789" s="611" t="s">
        <v>8186</v>
      </c>
      <c r="G12789" s="611" t="s">
        <v>19462</v>
      </c>
      <c r="H12789" s="611" t="s">
        <v>28176</v>
      </c>
      <c r="I12789" s="615"/>
    </row>
    <row r="12790" spans="1:9" x14ac:dyDescent="0.2">
      <c r="A12790" s="609" t="str">
        <f t="shared" si="200"/>
        <v>IUPE149</v>
      </c>
      <c r="B12790" s="611" t="s">
        <v>8762</v>
      </c>
      <c r="C12790" s="611" t="s">
        <v>8763</v>
      </c>
      <c r="D12790" s="611" t="s">
        <v>466</v>
      </c>
      <c r="E12790" s="612">
        <v>190.87</v>
      </c>
      <c r="F12790" s="611" t="s">
        <v>8186</v>
      </c>
      <c r="G12790" s="611" t="s">
        <v>19462</v>
      </c>
      <c r="H12790" s="611" t="s">
        <v>28176</v>
      </c>
      <c r="I12790" s="615"/>
    </row>
    <row r="12791" spans="1:9" x14ac:dyDescent="0.2">
      <c r="A12791" s="609" t="str">
        <f t="shared" si="200"/>
        <v>IUIE149</v>
      </c>
      <c r="B12791" s="611" t="s">
        <v>749</v>
      </c>
      <c r="C12791" s="611" t="s">
        <v>750</v>
      </c>
      <c r="D12791" s="611" t="s">
        <v>468</v>
      </c>
      <c r="E12791" s="612">
        <v>76.34</v>
      </c>
      <c r="F12791" s="611" t="s">
        <v>8186</v>
      </c>
      <c r="G12791" s="611" t="s">
        <v>19462</v>
      </c>
      <c r="H12791" s="611" t="s">
        <v>28176</v>
      </c>
      <c r="I12791" s="615"/>
    </row>
    <row r="12792" spans="1:9" x14ac:dyDescent="0.2">
      <c r="A12792" s="609" t="str">
        <f t="shared" si="200"/>
        <v>IUPE408</v>
      </c>
      <c r="B12792" s="611" t="s">
        <v>803</v>
      </c>
      <c r="C12792" s="611" t="s">
        <v>804</v>
      </c>
      <c r="D12792" s="611" t="s">
        <v>466</v>
      </c>
      <c r="E12792" s="612">
        <v>113.92</v>
      </c>
      <c r="F12792" s="611" t="s">
        <v>8186</v>
      </c>
      <c r="G12792" s="611" t="s">
        <v>19462</v>
      </c>
      <c r="H12792" s="611" t="s">
        <v>28176</v>
      </c>
      <c r="I12792" s="615"/>
    </row>
    <row r="12793" spans="1:9" x14ac:dyDescent="0.2">
      <c r="A12793" s="609" t="str">
        <f t="shared" si="200"/>
        <v>IUIE408</v>
      </c>
      <c r="B12793" s="611" t="s">
        <v>757</v>
      </c>
      <c r="C12793" s="611" t="s">
        <v>758</v>
      </c>
      <c r="D12793" s="611" t="s">
        <v>468</v>
      </c>
      <c r="E12793" s="612">
        <v>45.88</v>
      </c>
      <c r="F12793" s="611" t="s">
        <v>8186</v>
      </c>
      <c r="G12793" s="611" t="s">
        <v>19462</v>
      </c>
      <c r="H12793" s="611" t="s">
        <v>28176</v>
      </c>
      <c r="I12793" s="615"/>
    </row>
    <row r="12794" spans="1:9" x14ac:dyDescent="0.2">
      <c r="A12794" s="609" t="str">
        <f t="shared" si="200"/>
        <v>IUPE908</v>
      </c>
      <c r="B12794" s="611" t="s">
        <v>809</v>
      </c>
      <c r="C12794" s="611" t="s">
        <v>810</v>
      </c>
      <c r="D12794" s="611" t="s">
        <v>466</v>
      </c>
      <c r="E12794" s="612">
        <v>159.88999999999999</v>
      </c>
      <c r="F12794" s="611" t="s">
        <v>8186</v>
      </c>
      <c r="G12794" s="611" t="s">
        <v>19462</v>
      </c>
      <c r="H12794" s="611" t="s">
        <v>28176</v>
      </c>
      <c r="I12794" s="615"/>
    </row>
    <row r="12795" spans="1:9" x14ac:dyDescent="0.2">
      <c r="A12795" s="609" t="str">
        <f t="shared" si="200"/>
        <v>IUPE211</v>
      </c>
      <c r="B12795" s="611" t="s">
        <v>795</v>
      </c>
      <c r="C12795" s="611" t="s">
        <v>796</v>
      </c>
      <c r="D12795" s="611" t="s">
        <v>466</v>
      </c>
      <c r="E12795" s="612">
        <v>0.41</v>
      </c>
      <c r="F12795" s="611" t="s">
        <v>8186</v>
      </c>
      <c r="G12795" s="611" t="s">
        <v>19462</v>
      </c>
      <c r="H12795" s="611" t="s">
        <v>28176</v>
      </c>
      <c r="I12795" s="615"/>
    </row>
    <row r="12796" spans="1:9" x14ac:dyDescent="0.2">
      <c r="A12796" s="609" t="str">
        <f t="shared" si="200"/>
        <v>IUPE919</v>
      </c>
      <c r="B12796" s="611" t="s">
        <v>813</v>
      </c>
      <c r="C12796" s="611" t="s">
        <v>32096</v>
      </c>
      <c r="D12796" s="611" t="s">
        <v>466</v>
      </c>
      <c r="E12796" s="612">
        <v>0</v>
      </c>
      <c r="F12796" s="611" t="s">
        <v>8186</v>
      </c>
      <c r="G12796" s="611" t="s">
        <v>19462</v>
      </c>
      <c r="H12796" s="611" t="s">
        <v>28176</v>
      </c>
      <c r="I12796" s="615"/>
    </row>
    <row r="12797" spans="1:9" x14ac:dyDescent="0.2">
      <c r="A12797" s="609" t="str">
        <f t="shared" si="200"/>
        <v>IUPE434</v>
      </c>
      <c r="B12797" s="611" t="s">
        <v>807</v>
      </c>
      <c r="C12797" s="611" t="s">
        <v>808</v>
      </c>
      <c r="D12797" s="611" t="s">
        <v>466</v>
      </c>
      <c r="E12797" s="612">
        <v>251.58</v>
      </c>
      <c r="F12797" s="611" t="s">
        <v>8186</v>
      </c>
      <c r="G12797" s="611" t="s">
        <v>19462</v>
      </c>
      <c r="H12797" s="611" t="s">
        <v>28176</v>
      </c>
      <c r="I12797" s="615"/>
    </row>
    <row r="12798" spans="1:9" x14ac:dyDescent="0.2">
      <c r="A12798" s="609" t="str">
        <f t="shared" si="200"/>
        <v>IUIE434</v>
      </c>
      <c r="B12798" s="611" t="s">
        <v>761</v>
      </c>
      <c r="C12798" s="611" t="s">
        <v>762</v>
      </c>
      <c r="D12798" s="611" t="s">
        <v>468</v>
      </c>
      <c r="E12798" s="612">
        <v>106.68</v>
      </c>
      <c r="F12798" s="611" t="s">
        <v>8186</v>
      </c>
      <c r="G12798" s="611" t="s">
        <v>19462</v>
      </c>
      <c r="H12798" s="611" t="s">
        <v>28176</v>
      </c>
      <c r="I12798" s="615"/>
    </row>
    <row r="12799" spans="1:9" x14ac:dyDescent="0.2">
      <c r="A12799" s="609" t="str">
        <f t="shared" si="200"/>
        <v>IUPE105</v>
      </c>
      <c r="B12799" s="611" t="s">
        <v>791</v>
      </c>
      <c r="C12799" s="611" t="s">
        <v>792</v>
      </c>
      <c r="D12799" s="611" t="s">
        <v>466</v>
      </c>
      <c r="E12799" s="612">
        <v>157.93</v>
      </c>
      <c r="F12799" s="611" t="s">
        <v>8186</v>
      </c>
      <c r="G12799" s="611" t="s">
        <v>19462</v>
      </c>
      <c r="H12799" s="611" t="s">
        <v>28176</v>
      </c>
      <c r="I12799" s="615"/>
    </row>
    <row r="12800" spans="1:9" x14ac:dyDescent="0.2">
      <c r="A12800" s="609" t="str">
        <f t="shared" si="200"/>
        <v>IUIE105</v>
      </c>
      <c r="B12800" s="611" t="s">
        <v>745</v>
      </c>
      <c r="C12800" s="611" t="s">
        <v>746</v>
      </c>
      <c r="D12800" s="611" t="s">
        <v>468</v>
      </c>
      <c r="E12800" s="612">
        <v>70.87</v>
      </c>
      <c r="F12800" s="611" t="s">
        <v>8186</v>
      </c>
      <c r="G12800" s="611" t="s">
        <v>19462</v>
      </c>
      <c r="H12800" s="611" t="s">
        <v>28176</v>
      </c>
      <c r="I12800" s="615"/>
    </row>
    <row r="12801" spans="1:9" x14ac:dyDescent="0.2">
      <c r="A12801" s="609" t="str">
        <f t="shared" si="200"/>
        <v>IUPE416</v>
      </c>
      <c r="B12801" s="611" t="s">
        <v>805</v>
      </c>
      <c r="C12801" s="611" t="s">
        <v>806</v>
      </c>
      <c r="D12801" s="611" t="s">
        <v>466</v>
      </c>
      <c r="E12801" s="612">
        <v>53.48</v>
      </c>
      <c r="F12801" s="611" t="s">
        <v>8186</v>
      </c>
      <c r="G12801" s="611" t="s">
        <v>19462</v>
      </c>
      <c r="H12801" s="611" t="s">
        <v>28176</v>
      </c>
      <c r="I12801" s="615"/>
    </row>
    <row r="12802" spans="1:9" x14ac:dyDescent="0.2">
      <c r="A12802" s="609" t="str">
        <f t="shared" si="200"/>
        <v>IUIE416</v>
      </c>
      <c r="B12802" s="611" t="s">
        <v>759</v>
      </c>
      <c r="C12802" s="611" t="s">
        <v>760</v>
      </c>
      <c r="D12802" s="611" t="s">
        <v>468</v>
      </c>
      <c r="E12802" s="612">
        <v>15.63</v>
      </c>
      <c r="F12802" s="611" t="s">
        <v>8186</v>
      </c>
      <c r="G12802" s="611" t="s">
        <v>19462</v>
      </c>
      <c r="H12802" s="611" t="s">
        <v>28176</v>
      </c>
      <c r="I12802" s="615"/>
    </row>
    <row r="12803" spans="1:9" x14ac:dyDescent="0.2">
      <c r="A12803" s="609" t="str">
        <f t="shared" si="200"/>
        <v>IUPE920</v>
      </c>
      <c r="B12803" s="611" t="s">
        <v>814</v>
      </c>
      <c r="C12803" s="611" t="s">
        <v>815</v>
      </c>
      <c r="D12803" s="611" t="s">
        <v>466</v>
      </c>
      <c r="E12803" s="612">
        <v>222.08</v>
      </c>
      <c r="F12803" s="611" t="s">
        <v>8186</v>
      </c>
      <c r="G12803" s="611" t="s">
        <v>19462</v>
      </c>
      <c r="H12803" s="611" t="s">
        <v>28176</v>
      </c>
      <c r="I12803" s="615"/>
    </row>
    <row r="12804" spans="1:9" x14ac:dyDescent="0.2">
      <c r="A12804" s="609" t="str">
        <f t="shared" si="200"/>
        <v>IUPE016</v>
      </c>
      <c r="B12804" s="611" t="s">
        <v>787</v>
      </c>
      <c r="C12804" s="611" t="s">
        <v>788</v>
      </c>
      <c r="D12804" s="611" t="s">
        <v>466</v>
      </c>
      <c r="E12804" s="612">
        <v>134.6</v>
      </c>
      <c r="F12804" s="611" t="s">
        <v>8186</v>
      </c>
      <c r="G12804" s="611" t="s">
        <v>19462</v>
      </c>
      <c r="H12804" s="611" t="s">
        <v>28176</v>
      </c>
      <c r="I12804" s="615"/>
    </row>
    <row r="12805" spans="1:9" x14ac:dyDescent="0.2">
      <c r="A12805" s="609" t="str">
        <f t="shared" si="200"/>
        <v>IUPE107</v>
      </c>
      <c r="B12805" s="611" t="s">
        <v>793</v>
      </c>
      <c r="C12805" s="611" t="s">
        <v>794</v>
      </c>
      <c r="D12805" s="611" t="s">
        <v>466</v>
      </c>
      <c r="E12805" s="612">
        <v>8.74</v>
      </c>
      <c r="F12805" s="611" t="s">
        <v>8186</v>
      </c>
      <c r="G12805" s="611" t="s">
        <v>19462</v>
      </c>
      <c r="H12805" s="611" t="s">
        <v>28176</v>
      </c>
      <c r="I12805" s="615"/>
    </row>
    <row r="12806" spans="1:9" x14ac:dyDescent="0.2">
      <c r="A12806" s="609" t="str">
        <f t="shared" si="200"/>
        <v>IUPE102</v>
      </c>
      <c r="B12806" s="611" t="s">
        <v>789</v>
      </c>
      <c r="C12806" s="611" t="s">
        <v>790</v>
      </c>
      <c r="D12806" s="611" t="s">
        <v>466</v>
      </c>
      <c r="E12806" s="612">
        <v>199.04</v>
      </c>
      <c r="F12806" s="611" t="s">
        <v>8186</v>
      </c>
      <c r="G12806" s="611" t="s">
        <v>19462</v>
      </c>
      <c r="H12806" s="611" t="s">
        <v>28176</v>
      </c>
      <c r="I12806" s="615"/>
    </row>
    <row r="12807" spans="1:9" x14ac:dyDescent="0.2">
      <c r="A12807" s="609" t="str">
        <f t="shared" si="200"/>
        <v>IUPE007</v>
      </c>
      <c r="B12807" s="611" t="s">
        <v>785</v>
      </c>
      <c r="C12807" s="611" t="s">
        <v>786</v>
      </c>
      <c r="D12807" s="611" t="s">
        <v>466</v>
      </c>
      <c r="E12807" s="612">
        <v>99.88</v>
      </c>
      <c r="F12807" s="611" t="s">
        <v>8186</v>
      </c>
      <c r="G12807" s="611" t="s">
        <v>19462</v>
      </c>
      <c r="H12807" s="611" t="s">
        <v>28176</v>
      </c>
      <c r="I12807" s="615"/>
    </row>
    <row r="12808" spans="1:9" x14ac:dyDescent="0.2">
      <c r="A12808" s="609" t="str">
        <f t="shared" si="200"/>
        <v>IUIE007</v>
      </c>
      <c r="B12808" s="611" t="s">
        <v>741</v>
      </c>
      <c r="C12808" s="611" t="s">
        <v>742</v>
      </c>
      <c r="D12808" s="611" t="s">
        <v>468</v>
      </c>
      <c r="E12808" s="612">
        <v>32.86</v>
      </c>
      <c r="F12808" s="611" t="s">
        <v>8186</v>
      </c>
      <c r="G12808" s="611" t="s">
        <v>19462</v>
      </c>
      <c r="H12808" s="611" t="s">
        <v>28176</v>
      </c>
      <c r="I12808" s="615"/>
    </row>
    <row r="12809" spans="1:9" x14ac:dyDescent="0.2">
      <c r="A12809" s="609" t="str">
        <f t="shared" si="200"/>
        <v>IUIE107</v>
      </c>
      <c r="B12809" s="611" t="s">
        <v>747</v>
      </c>
      <c r="C12809" s="611" t="s">
        <v>748</v>
      </c>
      <c r="D12809" s="611" t="s">
        <v>468</v>
      </c>
      <c r="E12809" s="612">
        <v>5.47</v>
      </c>
      <c r="F12809" s="611" t="s">
        <v>8186</v>
      </c>
      <c r="G12809" s="611" t="s">
        <v>19462</v>
      </c>
      <c r="H12809" s="611" t="s">
        <v>28176</v>
      </c>
      <c r="I12809" s="615"/>
    </row>
    <row r="12810" spans="1:9" x14ac:dyDescent="0.2">
      <c r="A12810" s="609" t="str">
        <f t="shared" si="200"/>
        <v>IUIE016</v>
      </c>
      <c r="B12810" s="611" t="s">
        <v>743</v>
      </c>
      <c r="C12810" s="611" t="s">
        <v>744</v>
      </c>
      <c r="D12810" s="611" t="s">
        <v>468</v>
      </c>
      <c r="E12810" s="612">
        <v>62.73</v>
      </c>
      <c r="F12810" s="611" t="s">
        <v>8186</v>
      </c>
      <c r="G12810" s="611" t="s">
        <v>19462</v>
      </c>
      <c r="H12810" s="611" t="s">
        <v>28176</v>
      </c>
      <c r="I12810" s="615"/>
    </row>
    <row r="12811" spans="1:9" x14ac:dyDescent="0.2">
      <c r="A12811" s="609" t="str">
        <f t="shared" si="200"/>
        <v>IUPE006</v>
      </c>
      <c r="B12811" s="611" t="s">
        <v>783</v>
      </c>
      <c r="C12811" s="611" t="s">
        <v>784</v>
      </c>
      <c r="D12811" s="611" t="s">
        <v>466</v>
      </c>
      <c r="E12811" s="612">
        <v>190.71</v>
      </c>
      <c r="F12811" s="611" t="s">
        <v>8186</v>
      </c>
      <c r="G12811" s="611" t="s">
        <v>19462</v>
      </c>
      <c r="H12811" s="611" t="s">
        <v>28176</v>
      </c>
      <c r="I12811" s="615"/>
    </row>
    <row r="12812" spans="1:9" x14ac:dyDescent="0.2">
      <c r="A12812" s="609" t="str">
        <f t="shared" si="200"/>
        <v>IUIE006</v>
      </c>
      <c r="B12812" s="611" t="s">
        <v>739</v>
      </c>
      <c r="C12812" s="611" t="s">
        <v>740</v>
      </c>
      <c r="D12812" s="611" t="s">
        <v>468</v>
      </c>
      <c r="E12812" s="612">
        <v>76.28</v>
      </c>
      <c r="F12812" s="611" t="s">
        <v>8186</v>
      </c>
      <c r="G12812" s="611" t="s">
        <v>19462</v>
      </c>
      <c r="H12812" s="611" t="s">
        <v>28176</v>
      </c>
      <c r="I12812" s="615"/>
    </row>
    <row r="12813" spans="1:9" x14ac:dyDescent="0.2">
      <c r="A12813" s="609" t="str">
        <f t="shared" si="200"/>
        <v>IUPE404</v>
      </c>
      <c r="B12813" s="611" t="s">
        <v>801</v>
      </c>
      <c r="C12813" s="611" t="s">
        <v>802</v>
      </c>
      <c r="D12813" s="611" t="s">
        <v>466</v>
      </c>
      <c r="E12813" s="612">
        <v>202.07</v>
      </c>
      <c r="F12813" s="611" t="s">
        <v>8186</v>
      </c>
      <c r="G12813" s="611" t="s">
        <v>19462</v>
      </c>
      <c r="H12813" s="611" t="s">
        <v>28176</v>
      </c>
      <c r="I12813" s="615"/>
    </row>
    <row r="12814" spans="1:9" x14ac:dyDescent="0.2">
      <c r="A12814" s="609" t="str">
        <f t="shared" si="200"/>
        <v>IUIE404</v>
      </c>
      <c r="B12814" s="611" t="s">
        <v>755</v>
      </c>
      <c r="C12814" s="611" t="s">
        <v>756</v>
      </c>
      <c r="D12814" s="611" t="s">
        <v>468</v>
      </c>
      <c r="E12814" s="612">
        <v>59.12</v>
      </c>
      <c r="F12814" s="611" t="s">
        <v>8186</v>
      </c>
      <c r="G12814" s="611" t="s">
        <v>19462</v>
      </c>
      <c r="H12814" s="611" t="s">
        <v>28176</v>
      </c>
      <c r="I12814" s="615"/>
    </row>
    <row r="12815" spans="1:9" x14ac:dyDescent="0.2">
      <c r="A12815" s="609" t="str">
        <f t="shared" si="200"/>
        <v>IUPE402</v>
      </c>
      <c r="B12815" s="611" t="s">
        <v>799</v>
      </c>
      <c r="C12815" s="611" t="s">
        <v>800</v>
      </c>
      <c r="D12815" s="611" t="s">
        <v>466</v>
      </c>
      <c r="E12815" s="612">
        <v>199.04</v>
      </c>
      <c r="F12815" s="611" t="s">
        <v>8186</v>
      </c>
      <c r="G12815" s="611" t="s">
        <v>19462</v>
      </c>
      <c r="H12815" s="611" t="s">
        <v>28176</v>
      </c>
      <c r="I12815" s="615"/>
    </row>
    <row r="12816" spans="1:9" x14ac:dyDescent="0.2">
      <c r="A12816" s="609" t="str">
        <f t="shared" si="200"/>
        <v>IUIE402</v>
      </c>
      <c r="B12816" s="611" t="s">
        <v>753</v>
      </c>
      <c r="C12816" s="611" t="s">
        <v>754</v>
      </c>
      <c r="D12816" s="611" t="s">
        <v>468</v>
      </c>
      <c r="E12816" s="612">
        <v>57.69</v>
      </c>
      <c r="F12816" s="611" t="s">
        <v>8186</v>
      </c>
      <c r="G12816" s="611" t="s">
        <v>19462</v>
      </c>
      <c r="H12816" s="611" t="s">
        <v>28176</v>
      </c>
      <c r="I12816" s="615"/>
    </row>
    <row r="12817" spans="1:9" x14ac:dyDescent="0.2">
      <c r="A12817" s="609" t="str">
        <f t="shared" si="200"/>
        <v>IUPE336</v>
      </c>
      <c r="B12817" s="611" t="s">
        <v>797</v>
      </c>
      <c r="C12817" s="611" t="s">
        <v>798</v>
      </c>
      <c r="D12817" s="611" t="s">
        <v>466</v>
      </c>
      <c r="E12817" s="612">
        <v>21.13</v>
      </c>
      <c r="F12817" s="611" t="s">
        <v>8186</v>
      </c>
      <c r="G12817" s="611" t="s">
        <v>19462</v>
      </c>
      <c r="H12817" s="611" t="s">
        <v>28176</v>
      </c>
      <c r="I12817" s="615"/>
    </row>
    <row r="12818" spans="1:9" x14ac:dyDescent="0.2">
      <c r="A12818" s="609" t="str">
        <f t="shared" si="200"/>
        <v>IUIE336</v>
      </c>
      <c r="B12818" s="611" t="s">
        <v>751</v>
      </c>
      <c r="C12818" s="611" t="s">
        <v>752</v>
      </c>
      <c r="D12818" s="611" t="s">
        <v>468</v>
      </c>
      <c r="E12818" s="612">
        <v>1.39</v>
      </c>
      <c r="F12818" s="611" t="s">
        <v>8186</v>
      </c>
      <c r="G12818" s="611" t="s">
        <v>19462</v>
      </c>
      <c r="H12818" s="611" t="s">
        <v>28176</v>
      </c>
      <c r="I12818" s="615"/>
    </row>
    <row r="12819" spans="1:9" x14ac:dyDescent="0.2">
      <c r="A12819" s="609" t="str">
        <f t="shared" si="200"/>
        <v>IUIE908</v>
      </c>
      <c r="B12819" s="611" t="s">
        <v>763</v>
      </c>
      <c r="C12819" s="611" t="s">
        <v>764</v>
      </c>
      <c r="D12819" s="611" t="s">
        <v>468</v>
      </c>
      <c r="E12819" s="612">
        <v>87.62</v>
      </c>
      <c r="F12819" s="611" t="s">
        <v>8186</v>
      </c>
      <c r="G12819" s="611" t="s">
        <v>19462</v>
      </c>
      <c r="H12819" s="611" t="s">
        <v>28176</v>
      </c>
      <c r="I12819" s="615"/>
    </row>
    <row r="12820" spans="1:9" x14ac:dyDescent="0.2">
      <c r="A12820" s="609" t="str">
        <f t="shared" si="200"/>
        <v>IUPE917</v>
      </c>
      <c r="B12820" s="611" t="s">
        <v>811</v>
      </c>
      <c r="C12820" s="611" t="s">
        <v>812</v>
      </c>
      <c r="D12820" s="611" t="s">
        <v>466</v>
      </c>
      <c r="E12820" s="612">
        <v>5.04</v>
      </c>
      <c r="F12820" s="611" t="s">
        <v>8186</v>
      </c>
      <c r="G12820" s="611" t="s">
        <v>19462</v>
      </c>
      <c r="H12820" s="611" t="s">
        <v>28176</v>
      </c>
      <c r="I12820" s="615"/>
    </row>
    <row r="12821" spans="1:9" x14ac:dyDescent="0.2">
      <c r="A12821" s="609" t="str">
        <f t="shared" si="200"/>
        <v>IUIE917</v>
      </c>
      <c r="B12821" s="611" t="s">
        <v>765</v>
      </c>
      <c r="C12821" s="611" t="s">
        <v>766</v>
      </c>
      <c r="D12821" s="611" t="s">
        <v>468</v>
      </c>
      <c r="E12821" s="612">
        <v>3.08</v>
      </c>
      <c r="F12821" s="611" t="s">
        <v>8186</v>
      </c>
      <c r="G12821" s="611" t="s">
        <v>19462</v>
      </c>
      <c r="H12821" s="611" t="s">
        <v>28176</v>
      </c>
      <c r="I12821" s="615"/>
    </row>
    <row r="12822" spans="1:9" x14ac:dyDescent="0.2">
      <c r="A12822" s="609" t="str">
        <f t="shared" si="200"/>
        <v>IUPE925</v>
      </c>
      <c r="B12822" s="611" t="s">
        <v>816</v>
      </c>
      <c r="C12822" s="611" t="s">
        <v>817</v>
      </c>
      <c r="D12822" s="611" t="s">
        <v>466</v>
      </c>
      <c r="E12822" s="612">
        <v>434.35</v>
      </c>
      <c r="F12822" s="611" t="s">
        <v>8186</v>
      </c>
      <c r="G12822" s="611" t="s">
        <v>19462</v>
      </c>
      <c r="H12822" s="611" t="s">
        <v>28176</v>
      </c>
      <c r="I12822" s="615"/>
    </row>
    <row r="12823" spans="1:9" x14ac:dyDescent="0.2">
      <c r="A12823" s="609" t="str">
        <f t="shared" si="200"/>
        <v>IUEQ0001</v>
      </c>
      <c r="B12823" s="611" t="s">
        <v>565</v>
      </c>
      <c r="C12823" s="611" t="s">
        <v>566</v>
      </c>
      <c r="D12823" s="611" t="s">
        <v>5</v>
      </c>
      <c r="E12823" s="612">
        <v>264.97000000000003</v>
      </c>
      <c r="F12823" s="611" t="s">
        <v>8186</v>
      </c>
      <c r="G12823" s="611" t="s">
        <v>19462</v>
      </c>
      <c r="H12823" s="611" t="s">
        <v>28176</v>
      </c>
      <c r="I12823" s="615"/>
    </row>
    <row r="12824" spans="1:9" x14ac:dyDescent="0.2">
      <c r="A12824" s="609" t="str">
        <f t="shared" si="200"/>
        <v>IUEQ0003</v>
      </c>
      <c r="B12824" s="611" t="s">
        <v>569</v>
      </c>
      <c r="C12824" s="611" t="s">
        <v>570</v>
      </c>
      <c r="D12824" s="611" t="s">
        <v>5</v>
      </c>
      <c r="E12824" s="612">
        <v>29.63</v>
      </c>
      <c r="F12824" s="611" t="s">
        <v>8186</v>
      </c>
      <c r="G12824" s="611" t="s">
        <v>19462</v>
      </c>
      <c r="H12824" s="611" t="s">
        <v>28176</v>
      </c>
      <c r="I12824" s="615"/>
    </row>
    <row r="12825" spans="1:9" x14ac:dyDescent="0.2">
      <c r="A12825" s="609" t="str">
        <f t="shared" si="200"/>
        <v>EIU0013</v>
      </c>
      <c r="B12825" s="611" t="s">
        <v>10476</v>
      </c>
      <c r="C12825" s="611" t="s">
        <v>10477</v>
      </c>
      <c r="D12825" s="611" t="s">
        <v>466</v>
      </c>
      <c r="E12825" s="612">
        <v>319.52999999999997</v>
      </c>
      <c r="F12825" s="611" t="s">
        <v>8186</v>
      </c>
      <c r="G12825" s="611" t="s">
        <v>19462</v>
      </c>
      <c r="H12825" s="611" t="s">
        <v>28176</v>
      </c>
      <c r="I12825" s="615"/>
    </row>
    <row r="12826" spans="1:9" x14ac:dyDescent="0.2">
      <c r="A12826" s="609" t="str">
        <f t="shared" si="200"/>
        <v>EIU0014</v>
      </c>
      <c r="B12826" s="611" t="s">
        <v>10478</v>
      </c>
      <c r="C12826" s="611" t="s">
        <v>10477</v>
      </c>
      <c r="D12826" s="611" t="s">
        <v>468</v>
      </c>
      <c r="E12826" s="612">
        <v>90.17</v>
      </c>
      <c r="F12826" s="611" t="s">
        <v>8186</v>
      </c>
      <c r="G12826" s="611" t="s">
        <v>19462</v>
      </c>
      <c r="H12826" s="611" t="s">
        <v>28176</v>
      </c>
      <c r="I12826" s="615"/>
    </row>
    <row r="12827" spans="1:9" x14ac:dyDescent="0.2">
      <c r="A12827" s="609" t="str">
        <f t="shared" si="200"/>
        <v>IUC10036</v>
      </c>
      <c r="B12827" s="611" t="s">
        <v>516</v>
      </c>
      <c r="C12827" s="611" t="s">
        <v>737</v>
      </c>
      <c r="D12827" s="611" t="s">
        <v>5</v>
      </c>
      <c r="E12827" s="612">
        <v>19.54</v>
      </c>
      <c r="F12827" s="611" t="s">
        <v>8186</v>
      </c>
      <c r="G12827" s="611" t="s">
        <v>19462</v>
      </c>
      <c r="H12827" s="611" t="s">
        <v>28176</v>
      </c>
      <c r="I12827" s="615"/>
    </row>
    <row r="12828" spans="1:9" x14ac:dyDescent="0.2">
      <c r="A12828" s="609" t="str">
        <f t="shared" si="200"/>
        <v>IUC10034</v>
      </c>
      <c r="B12828" s="611" t="s">
        <v>514</v>
      </c>
      <c r="C12828" s="611" t="s">
        <v>735</v>
      </c>
      <c r="D12828" s="611" t="s">
        <v>5</v>
      </c>
      <c r="E12828" s="612">
        <v>1.37</v>
      </c>
      <c r="F12828" s="611" t="s">
        <v>8186</v>
      </c>
      <c r="G12828" s="611" t="s">
        <v>19462</v>
      </c>
      <c r="H12828" s="611" t="s">
        <v>28176</v>
      </c>
      <c r="I12828" s="615"/>
    </row>
    <row r="12829" spans="1:9" x14ac:dyDescent="0.2">
      <c r="A12829" s="609" t="str">
        <f t="shared" si="200"/>
        <v>IUC10040</v>
      </c>
      <c r="B12829" s="611" t="s">
        <v>523</v>
      </c>
      <c r="C12829" s="611" t="s">
        <v>524</v>
      </c>
      <c r="D12829" s="611" t="s">
        <v>5</v>
      </c>
      <c r="E12829" s="612">
        <v>22.55</v>
      </c>
      <c r="F12829" s="611" t="s">
        <v>8186</v>
      </c>
      <c r="G12829" s="611" t="s">
        <v>19462</v>
      </c>
      <c r="H12829" s="611" t="s">
        <v>28176</v>
      </c>
      <c r="I12829" s="615"/>
    </row>
    <row r="12830" spans="1:9" x14ac:dyDescent="0.2">
      <c r="A12830" s="609" t="str">
        <f t="shared" si="200"/>
        <v>IUC10037</v>
      </c>
      <c r="B12830" s="611" t="s">
        <v>517</v>
      </c>
      <c r="C12830" s="611" t="s">
        <v>518</v>
      </c>
      <c r="D12830" s="611" t="s">
        <v>5</v>
      </c>
      <c r="E12830" s="612">
        <v>79.23</v>
      </c>
      <c r="F12830" s="611" t="s">
        <v>8186</v>
      </c>
      <c r="G12830" s="611" t="s">
        <v>19462</v>
      </c>
      <c r="H12830" s="611" t="s">
        <v>28176</v>
      </c>
      <c r="I12830" s="615"/>
    </row>
    <row r="12831" spans="1:9" x14ac:dyDescent="0.2">
      <c r="A12831" s="609" t="str">
        <f t="shared" si="200"/>
        <v>IUC10039</v>
      </c>
      <c r="B12831" s="611" t="s">
        <v>521</v>
      </c>
      <c r="C12831" s="611" t="s">
        <v>522</v>
      </c>
      <c r="D12831" s="611" t="s">
        <v>5</v>
      </c>
      <c r="E12831" s="612">
        <v>92.16</v>
      </c>
      <c r="F12831" s="611" t="s">
        <v>8186</v>
      </c>
      <c r="G12831" s="611" t="s">
        <v>19462</v>
      </c>
      <c r="H12831" s="611" t="s">
        <v>28176</v>
      </c>
      <c r="I12831" s="615"/>
    </row>
    <row r="12832" spans="1:9" x14ac:dyDescent="0.2">
      <c r="A12832" s="609" t="str">
        <f t="shared" si="200"/>
        <v>EIU0001</v>
      </c>
      <c r="B12832" s="611" t="s">
        <v>465</v>
      </c>
      <c r="C12832" s="611" t="s">
        <v>28184</v>
      </c>
      <c r="D12832" s="611" t="s">
        <v>466</v>
      </c>
      <c r="E12832" s="612">
        <v>113.92</v>
      </c>
      <c r="F12832" s="611" t="s">
        <v>8186</v>
      </c>
      <c r="G12832" s="611" t="s">
        <v>19462</v>
      </c>
      <c r="H12832" s="611" t="s">
        <v>28176</v>
      </c>
      <c r="I12832" s="615"/>
    </row>
    <row r="12833" spans="1:9" x14ac:dyDescent="0.2">
      <c r="A12833" s="609" t="str">
        <f t="shared" si="200"/>
        <v>EIU0003</v>
      </c>
      <c r="B12833" s="611" t="s">
        <v>469</v>
      </c>
      <c r="C12833" s="611" t="s">
        <v>470</v>
      </c>
      <c r="D12833" s="611" t="s">
        <v>466</v>
      </c>
      <c r="E12833" s="612">
        <v>138.88</v>
      </c>
      <c r="F12833" s="611" t="s">
        <v>8186</v>
      </c>
      <c r="G12833" s="611" t="s">
        <v>19462</v>
      </c>
      <c r="H12833" s="611" t="s">
        <v>28176</v>
      </c>
      <c r="I12833" s="615"/>
    </row>
    <row r="12834" spans="1:9" x14ac:dyDescent="0.2">
      <c r="A12834" s="609" t="str">
        <f t="shared" si="200"/>
        <v>EIU0004</v>
      </c>
      <c r="B12834" s="611" t="s">
        <v>471</v>
      </c>
      <c r="C12834" s="611" t="s">
        <v>472</v>
      </c>
      <c r="D12834" s="611" t="s">
        <v>468</v>
      </c>
      <c r="E12834" s="612">
        <v>53.85</v>
      </c>
      <c r="F12834" s="611" t="s">
        <v>8186</v>
      </c>
      <c r="G12834" s="611" t="s">
        <v>19462</v>
      </c>
      <c r="H12834" s="611" t="s">
        <v>28176</v>
      </c>
      <c r="I12834" s="615"/>
    </row>
    <row r="12835" spans="1:9" x14ac:dyDescent="0.2">
      <c r="A12835" s="609" t="str">
        <f t="shared" si="200"/>
        <v>EIU0006</v>
      </c>
      <c r="B12835" s="611" t="s">
        <v>475</v>
      </c>
      <c r="C12835" s="611" t="s">
        <v>476</v>
      </c>
      <c r="D12835" s="611" t="s">
        <v>466</v>
      </c>
      <c r="E12835" s="612">
        <v>227.64</v>
      </c>
      <c r="F12835" s="611" t="s">
        <v>8186</v>
      </c>
      <c r="G12835" s="611" t="s">
        <v>19462</v>
      </c>
      <c r="H12835" s="611" t="s">
        <v>28176</v>
      </c>
      <c r="I12835" s="615"/>
    </row>
    <row r="12836" spans="1:9" x14ac:dyDescent="0.2">
      <c r="A12836" s="609" t="str">
        <f t="shared" si="200"/>
        <v>EIU0009</v>
      </c>
      <c r="B12836" s="611" t="s">
        <v>481</v>
      </c>
      <c r="C12836" s="611" t="s">
        <v>482</v>
      </c>
      <c r="D12836" s="611" t="s">
        <v>466</v>
      </c>
      <c r="E12836" s="612">
        <v>156.91999999999999</v>
      </c>
      <c r="F12836" s="611" t="s">
        <v>8186</v>
      </c>
      <c r="G12836" s="611" t="s">
        <v>19462</v>
      </c>
      <c r="H12836" s="611" t="s">
        <v>28176</v>
      </c>
      <c r="I12836" s="615"/>
    </row>
    <row r="12837" spans="1:9" x14ac:dyDescent="0.2">
      <c r="A12837" s="609" t="str">
        <f t="shared" si="200"/>
        <v>EIU20041</v>
      </c>
      <c r="B12837" s="611" t="s">
        <v>489</v>
      </c>
      <c r="C12837" s="611" t="s">
        <v>28189</v>
      </c>
      <c r="D12837" s="611" t="s">
        <v>5</v>
      </c>
      <c r="E12837" s="612">
        <v>92.08</v>
      </c>
      <c r="F12837" s="611" t="s">
        <v>8186</v>
      </c>
      <c r="G12837" s="611" t="s">
        <v>19462</v>
      </c>
      <c r="H12837" s="611" t="s">
        <v>28176</v>
      </c>
      <c r="I12837" s="615"/>
    </row>
    <row r="12838" spans="1:9" x14ac:dyDescent="0.2">
      <c r="A12838" s="609" t="str">
        <f t="shared" si="200"/>
        <v>EIU20042</v>
      </c>
      <c r="B12838" s="611" t="s">
        <v>490</v>
      </c>
      <c r="C12838" s="611" t="s">
        <v>28180</v>
      </c>
      <c r="D12838" s="611" t="s">
        <v>5</v>
      </c>
      <c r="E12838" s="612">
        <v>19.91</v>
      </c>
      <c r="F12838" s="611" t="s">
        <v>8186</v>
      </c>
      <c r="G12838" s="611" t="s">
        <v>19462</v>
      </c>
      <c r="H12838" s="611" t="s">
        <v>28176</v>
      </c>
      <c r="I12838" s="615"/>
    </row>
    <row r="12839" spans="1:9" x14ac:dyDescent="0.2">
      <c r="A12839" s="609" t="str">
        <f t="shared" si="200"/>
        <v>EIU0010</v>
      </c>
      <c r="B12839" s="611" t="s">
        <v>483</v>
      </c>
      <c r="C12839" s="611" t="s">
        <v>484</v>
      </c>
      <c r="D12839" s="611" t="s">
        <v>466</v>
      </c>
      <c r="E12839" s="612">
        <v>314.56</v>
      </c>
      <c r="F12839" s="611" t="s">
        <v>8186</v>
      </c>
      <c r="G12839" s="611" t="s">
        <v>19462</v>
      </c>
      <c r="H12839" s="611" t="s">
        <v>28176</v>
      </c>
      <c r="I12839" s="615"/>
    </row>
    <row r="12840" spans="1:9" x14ac:dyDescent="0.2">
      <c r="A12840" s="609" t="str">
        <f t="shared" si="200"/>
        <v>EIU20040</v>
      </c>
      <c r="B12840" s="611" t="s">
        <v>488</v>
      </c>
      <c r="C12840" s="611" t="s">
        <v>28192</v>
      </c>
      <c r="D12840" s="611" t="s">
        <v>5</v>
      </c>
      <c r="E12840" s="612">
        <v>0</v>
      </c>
      <c r="F12840" s="611" t="s">
        <v>8186</v>
      </c>
      <c r="G12840" s="611" t="s">
        <v>19462</v>
      </c>
      <c r="H12840" s="611" t="s">
        <v>28176</v>
      </c>
      <c r="I12840" s="615"/>
    </row>
    <row r="12841" spans="1:9" x14ac:dyDescent="0.2">
      <c r="A12841" s="609" t="str">
        <f t="shared" si="200"/>
        <v>MIUD30087</v>
      </c>
      <c r="B12841" s="611" t="s">
        <v>28193</v>
      </c>
      <c r="C12841" s="611" t="s">
        <v>19852</v>
      </c>
      <c r="D12841" s="611" t="s">
        <v>251</v>
      </c>
      <c r="E12841" s="612">
        <v>4554</v>
      </c>
      <c r="F12841" s="611" t="s">
        <v>8186</v>
      </c>
      <c r="G12841" s="611" t="s">
        <v>19462</v>
      </c>
      <c r="H12841" s="611" t="s">
        <v>28176</v>
      </c>
      <c r="I12841" s="615"/>
    </row>
    <row r="12842" spans="1:9" x14ac:dyDescent="0.2">
      <c r="A12842" s="609" t="str">
        <f t="shared" si="200"/>
        <v>EIU20050</v>
      </c>
      <c r="B12842" s="611" t="s">
        <v>8752</v>
      </c>
      <c r="C12842" s="611" t="s">
        <v>8753</v>
      </c>
      <c r="D12842" s="611" t="s">
        <v>466</v>
      </c>
      <c r="E12842" s="612">
        <v>285.44</v>
      </c>
      <c r="F12842" s="611" t="s">
        <v>8186</v>
      </c>
      <c r="G12842" s="611" t="s">
        <v>19462</v>
      </c>
      <c r="H12842" s="611" t="s">
        <v>28176</v>
      </c>
      <c r="I12842" s="615"/>
    </row>
    <row r="12843" spans="1:9" x14ac:dyDescent="0.2">
      <c r="A12843" s="609" t="str">
        <f t="shared" si="200"/>
        <v>EIU20051</v>
      </c>
      <c r="B12843" s="611" t="s">
        <v>8754</v>
      </c>
      <c r="C12843" s="611" t="s">
        <v>8753</v>
      </c>
      <c r="D12843" s="611" t="s">
        <v>468</v>
      </c>
      <c r="E12843" s="612">
        <v>127.01</v>
      </c>
      <c r="F12843" s="611" t="s">
        <v>8186</v>
      </c>
      <c r="G12843" s="611" t="s">
        <v>19462</v>
      </c>
      <c r="H12843" s="611" t="s">
        <v>28176</v>
      </c>
      <c r="I12843" s="615"/>
    </row>
    <row r="12844" spans="1:9" x14ac:dyDescent="0.2">
      <c r="A12844" s="609" t="str">
        <f t="shared" si="200"/>
        <v>MIUC0023</v>
      </c>
      <c r="B12844" s="611" t="s">
        <v>18830</v>
      </c>
      <c r="C12844" s="611" t="s">
        <v>18831</v>
      </c>
      <c r="D12844" s="611" t="s">
        <v>468</v>
      </c>
      <c r="E12844" s="612">
        <v>30.52</v>
      </c>
      <c r="F12844" s="611" t="s">
        <v>8186</v>
      </c>
      <c r="G12844" s="611" t="s">
        <v>19462</v>
      </c>
      <c r="H12844" s="611" t="s">
        <v>28176</v>
      </c>
      <c r="I12844" s="615"/>
    </row>
    <row r="12845" spans="1:9" x14ac:dyDescent="0.2">
      <c r="A12845" s="609" t="str">
        <f t="shared" si="200"/>
        <v>EIU0015</v>
      </c>
      <c r="B12845" s="611" t="s">
        <v>28182</v>
      </c>
      <c r="C12845" s="611" t="s">
        <v>28183</v>
      </c>
      <c r="D12845" s="611" t="s">
        <v>466</v>
      </c>
      <c r="E12845" s="612">
        <v>419.6</v>
      </c>
      <c r="F12845" s="611" t="s">
        <v>8186</v>
      </c>
      <c r="G12845" s="611" t="s">
        <v>19462</v>
      </c>
      <c r="H12845" s="611" t="s">
        <v>28176</v>
      </c>
      <c r="I12845" s="615"/>
    </row>
    <row r="12846" spans="1:9" x14ac:dyDescent="0.2">
      <c r="A12846" s="609" t="str">
        <f t="shared" si="200"/>
        <v>EIU0012</v>
      </c>
      <c r="B12846" s="611" t="s">
        <v>487</v>
      </c>
      <c r="C12846" s="611" t="s">
        <v>486</v>
      </c>
      <c r="D12846" s="611" t="s">
        <v>468</v>
      </c>
      <c r="E12846" s="612">
        <v>20.58</v>
      </c>
      <c r="F12846" s="611" t="s">
        <v>8186</v>
      </c>
      <c r="G12846" s="611" t="s">
        <v>19462</v>
      </c>
      <c r="H12846" s="611" t="s">
        <v>28176</v>
      </c>
      <c r="I12846" s="615"/>
    </row>
    <row r="12847" spans="1:9" x14ac:dyDescent="0.2">
      <c r="A12847" s="609" t="str">
        <f t="shared" si="200"/>
        <v>EIUS0001</v>
      </c>
      <c r="B12847" s="611" t="s">
        <v>492</v>
      </c>
      <c r="C12847" s="611" t="s">
        <v>493</v>
      </c>
      <c r="D12847" s="611" t="s">
        <v>466</v>
      </c>
      <c r="E12847" s="612">
        <v>434.35</v>
      </c>
      <c r="F12847" s="611" t="s">
        <v>8186</v>
      </c>
      <c r="G12847" s="611" t="s">
        <v>19462</v>
      </c>
      <c r="H12847" s="611" t="s">
        <v>28176</v>
      </c>
      <c r="I12847" s="615"/>
    </row>
    <row r="12848" spans="1:9" x14ac:dyDescent="0.2">
      <c r="A12848" s="609" t="str">
        <f t="shared" ref="A12848:A12911" si="201">IF(ISERROR(SEARCH("/",B12848)=6),TRIM(CLEAN(B12848)),IF(SEARCH("/",B12848)=6,IF(LEN(TRIM(CLEAN(B12848)))=7,LEFT(TRIM(CLEAN(B12848)),6)&amp;"00"&amp;RIGHT(TRIM(CLEAN(B12848)),1),LEFT(TRIM(CLEAN(B12848)),6)&amp;"0"&amp;RIGHT(TRIM(CLEAN(B12848)),2)),TRIM(CLEAN(B12848))))</f>
        <v>IUC10035</v>
      </c>
      <c r="B12848" s="611" t="s">
        <v>515</v>
      </c>
      <c r="C12848" s="611" t="s">
        <v>736</v>
      </c>
      <c r="D12848" s="611" t="s">
        <v>5</v>
      </c>
      <c r="E12848" s="612">
        <v>1.37</v>
      </c>
      <c r="F12848" s="611" t="s">
        <v>8186</v>
      </c>
      <c r="G12848" s="611" t="s">
        <v>19462</v>
      </c>
      <c r="H12848" s="611" t="s">
        <v>28176</v>
      </c>
      <c r="I12848" s="615"/>
    </row>
    <row r="12849" spans="1:9" x14ac:dyDescent="0.2">
      <c r="A12849" s="609" t="str">
        <f t="shared" si="201"/>
        <v>IUC10038</v>
      </c>
      <c r="B12849" s="611" t="s">
        <v>519</v>
      </c>
      <c r="C12849" s="611" t="s">
        <v>520</v>
      </c>
      <c r="D12849" s="611" t="s">
        <v>5</v>
      </c>
      <c r="E12849" s="612">
        <v>79.23</v>
      </c>
      <c r="F12849" s="611" t="s">
        <v>8186</v>
      </c>
      <c r="G12849" s="611" t="s">
        <v>19462</v>
      </c>
      <c r="H12849" s="611" t="s">
        <v>28176</v>
      </c>
      <c r="I12849" s="615"/>
    </row>
    <row r="12850" spans="1:9" x14ac:dyDescent="0.2">
      <c r="A12850" s="609" t="str">
        <f t="shared" si="201"/>
        <v>EIU0011</v>
      </c>
      <c r="B12850" s="611" t="s">
        <v>485</v>
      </c>
      <c r="C12850" s="611" t="s">
        <v>486</v>
      </c>
      <c r="D12850" s="611" t="s">
        <v>466</v>
      </c>
      <c r="E12850" s="612">
        <v>25.83</v>
      </c>
      <c r="F12850" s="611" t="s">
        <v>8186</v>
      </c>
      <c r="G12850" s="611" t="s">
        <v>19462</v>
      </c>
      <c r="H12850" s="611" t="s">
        <v>28176</v>
      </c>
      <c r="I12850" s="615"/>
    </row>
    <row r="12851" spans="1:9" x14ac:dyDescent="0.2">
      <c r="A12851" s="609" t="str">
        <f t="shared" si="201"/>
        <v>EIU0007</v>
      </c>
      <c r="B12851" s="611" t="s">
        <v>477</v>
      </c>
      <c r="C12851" s="611" t="s">
        <v>478</v>
      </c>
      <c r="D12851" s="611" t="s">
        <v>466</v>
      </c>
      <c r="E12851" s="612">
        <v>199.08</v>
      </c>
      <c r="F12851" s="611" t="s">
        <v>8186</v>
      </c>
      <c r="G12851" s="611" t="s">
        <v>19462</v>
      </c>
      <c r="H12851" s="611" t="s">
        <v>28176</v>
      </c>
      <c r="I12851" s="615"/>
    </row>
    <row r="12852" spans="1:9" x14ac:dyDescent="0.2">
      <c r="A12852" s="609" t="str">
        <f t="shared" si="201"/>
        <v>EIU0008</v>
      </c>
      <c r="B12852" s="611" t="s">
        <v>479</v>
      </c>
      <c r="C12852" s="611" t="s">
        <v>480</v>
      </c>
      <c r="D12852" s="611" t="s">
        <v>466</v>
      </c>
      <c r="E12852" s="612">
        <v>3.62</v>
      </c>
      <c r="F12852" s="611" t="s">
        <v>8186</v>
      </c>
      <c r="G12852" s="611" t="s">
        <v>19462</v>
      </c>
      <c r="H12852" s="611" t="s">
        <v>28176</v>
      </c>
      <c r="I12852" s="615"/>
    </row>
    <row r="12853" spans="1:9" x14ac:dyDescent="0.2">
      <c r="A12853" s="609" t="str">
        <f t="shared" si="201"/>
        <v>MIUD0015</v>
      </c>
      <c r="B12853" s="611" t="s">
        <v>701</v>
      </c>
      <c r="C12853" s="611" t="s">
        <v>702</v>
      </c>
      <c r="D12853" s="611" t="s">
        <v>466</v>
      </c>
      <c r="E12853" s="612">
        <v>29.63</v>
      </c>
      <c r="F12853" s="611" t="s">
        <v>8186</v>
      </c>
      <c r="G12853" s="611" t="s">
        <v>19462</v>
      </c>
      <c r="H12853" s="611" t="s">
        <v>28176</v>
      </c>
      <c r="I12853" s="615"/>
    </row>
    <row r="12854" spans="1:9" x14ac:dyDescent="0.2">
      <c r="A12854" s="609" t="str">
        <f t="shared" si="201"/>
        <v>EIU20043</v>
      </c>
      <c r="B12854" s="611" t="s">
        <v>491</v>
      </c>
      <c r="C12854" s="611" t="s">
        <v>28181</v>
      </c>
      <c r="D12854" s="611" t="s">
        <v>5</v>
      </c>
      <c r="E12854" s="612">
        <v>86.66</v>
      </c>
      <c r="F12854" s="611" t="s">
        <v>8186</v>
      </c>
      <c r="G12854" s="611" t="s">
        <v>19462</v>
      </c>
      <c r="H12854" s="611" t="s">
        <v>28176</v>
      </c>
      <c r="I12854" s="615"/>
    </row>
    <row r="12855" spans="1:9" x14ac:dyDescent="0.2">
      <c r="A12855" s="609" t="str">
        <f t="shared" si="201"/>
        <v>EIU0002</v>
      </c>
      <c r="B12855" s="611" t="s">
        <v>467</v>
      </c>
      <c r="C12855" s="611" t="s">
        <v>28197</v>
      </c>
      <c r="D12855" s="611" t="s">
        <v>468</v>
      </c>
      <c r="E12855" s="612">
        <v>45.88</v>
      </c>
      <c r="F12855" s="611" t="s">
        <v>8186</v>
      </c>
      <c r="G12855" s="611" t="s">
        <v>19462</v>
      </c>
      <c r="H12855" s="611" t="s">
        <v>28176</v>
      </c>
      <c r="I12855" s="615"/>
    </row>
    <row r="12856" spans="1:9" x14ac:dyDescent="0.2">
      <c r="A12856" s="609" t="str">
        <f t="shared" si="201"/>
        <v>EIU0005</v>
      </c>
      <c r="B12856" s="611" t="s">
        <v>473</v>
      </c>
      <c r="C12856" s="611" t="s">
        <v>474</v>
      </c>
      <c r="D12856" s="611" t="s">
        <v>466</v>
      </c>
      <c r="E12856" s="612">
        <v>242.49</v>
      </c>
      <c r="F12856" s="611" t="s">
        <v>8186</v>
      </c>
      <c r="G12856" s="611" t="s">
        <v>19462</v>
      </c>
      <c r="H12856" s="611" t="s">
        <v>28176</v>
      </c>
      <c r="I12856" s="615"/>
    </row>
    <row r="12857" spans="1:9" x14ac:dyDescent="0.2">
      <c r="A12857" s="609" t="str">
        <f t="shared" si="201"/>
        <v>EIU0020</v>
      </c>
      <c r="B12857" s="611" t="s">
        <v>28177</v>
      </c>
      <c r="C12857" s="611" t="s">
        <v>28178</v>
      </c>
      <c r="D12857" s="611" t="s">
        <v>466</v>
      </c>
      <c r="E12857" s="612">
        <v>1530.24</v>
      </c>
      <c r="F12857" s="611" t="s">
        <v>8186</v>
      </c>
      <c r="G12857" s="611" t="s">
        <v>19462</v>
      </c>
      <c r="H12857" s="611" t="s">
        <v>28176</v>
      </c>
      <c r="I12857" s="615"/>
    </row>
    <row r="12858" spans="1:9" x14ac:dyDescent="0.2">
      <c r="A12858" s="609" t="str">
        <f t="shared" si="201"/>
        <v>EIU0021</v>
      </c>
      <c r="B12858" s="611" t="s">
        <v>28174</v>
      </c>
      <c r="C12858" s="611" t="s">
        <v>28175</v>
      </c>
      <c r="D12858" s="611" t="s">
        <v>466</v>
      </c>
      <c r="E12858" s="612">
        <v>22.09</v>
      </c>
      <c r="F12858" s="611" t="s">
        <v>8186</v>
      </c>
      <c r="G12858" s="611" t="s">
        <v>19462</v>
      </c>
      <c r="H12858" s="611" t="s">
        <v>28176</v>
      </c>
      <c r="I12858" s="615"/>
    </row>
    <row r="12859" spans="1:9" x14ac:dyDescent="0.2">
      <c r="A12859" s="609" t="str">
        <f t="shared" si="201"/>
        <v>EIU0018</v>
      </c>
      <c r="B12859" s="611" t="s">
        <v>28195</v>
      </c>
      <c r="C12859" s="611" t="s">
        <v>28196</v>
      </c>
      <c r="D12859" s="611" t="s">
        <v>466</v>
      </c>
      <c r="E12859" s="612">
        <v>0.1</v>
      </c>
      <c r="F12859" s="611" t="s">
        <v>8186</v>
      </c>
      <c r="G12859" s="611" t="s">
        <v>19462</v>
      </c>
      <c r="H12859" s="611" t="s">
        <v>28176</v>
      </c>
      <c r="I12859" s="615"/>
    </row>
    <row r="12860" spans="1:9" x14ac:dyDescent="0.2">
      <c r="A12860" s="609" t="str">
        <f t="shared" si="201"/>
        <v>EIU0019</v>
      </c>
      <c r="B12860" s="611" t="s">
        <v>28187</v>
      </c>
      <c r="C12860" s="611" t="s">
        <v>28188</v>
      </c>
      <c r="D12860" s="611" t="s">
        <v>466</v>
      </c>
      <c r="E12860" s="612">
        <v>24.4</v>
      </c>
      <c r="F12860" s="611" t="s">
        <v>8186</v>
      </c>
      <c r="G12860" s="611" t="s">
        <v>19462</v>
      </c>
      <c r="H12860" s="611" t="s">
        <v>28176</v>
      </c>
      <c r="I12860" s="615"/>
    </row>
    <row r="12861" spans="1:9" x14ac:dyDescent="0.2">
      <c r="A12861" s="609" t="str">
        <f t="shared" si="201"/>
        <v>MIUC0010</v>
      </c>
      <c r="B12861" s="611" t="s">
        <v>18828</v>
      </c>
      <c r="C12861" s="611" t="s">
        <v>18829</v>
      </c>
      <c r="D12861" s="611" t="s">
        <v>1</v>
      </c>
      <c r="E12861" s="612">
        <v>220</v>
      </c>
      <c r="F12861" s="611" t="s">
        <v>8186</v>
      </c>
      <c r="G12861" s="611" t="s">
        <v>19462</v>
      </c>
      <c r="H12861" s="611" t="s">
        <v>28176</v>
      </c>
      <c r="I12861" s="615"/>
    </row>
    <row r="12862" spans="1:9" x14ac:dyDescent="0.2">
      <c r="A12862" s="609" t="str">
        <f t="shared" si="201"/>
        <v>EIU0016</v>
      </c>
      <c r="B12862" s="611" t="s">
        <v>28194</v>
      </c>
      <c r="C12862" s="611" t="s">
        <v>28183</v>
      </c>
      <c r="D12862" s="611" t="s">
        <v>468</v>
      </c>
      <c r="E12862" s="612">
        <v>185.48</v>
      </c>
      <c r="F12862" s="611" t="s">
        <v>8186</v>
      </c>
      <c r="G12862" s="611" t="s">
        <v>19462</v>
      </c>
      <c r="H12862" s="611" t="s">
        <v>28176</v>
      </c>
      <c r="I12862" s="615"/>
    </row>
    <row r="12863" spans="1:9" x14ac:dyDescent="0.2">
      <c r="A12863" s="609" t="str">
        <f t="shared" si="201"/>
        <v>EIU0017</v>
      </c>
      <c r="B12863" s="611" t="s">
        <v>28190</v>
      </c>
      <c r="C12863" s="611" t="s">
        <v>28191</v>
      </c>
      <c r="D12863" s="611" t="s">
        <v>466</v>
      </c>
      <c r="E12863" s="612">
        <v>12.58</v>
      </c>
      <c r="F12863" s="611" t="s">
        <v>8186</v>
      </c>
      <c r="G12863" s="611" t="s">
        <v>19462</v>
      </c>
      <c r="H12863" s="611" t="s">
        <v>28176</v>
      </c>
      <c r="I12863" s="615"/>
    </row>
    <row r="12864" spans="1:9" x14ac:dyDescent="0.2">
      <c r="A12864" s="609" t="str">
        <f t="shared" si="201"/>
        <v>EIU0022</v>
      </c>
      <c r="B12864" s="611" t="s">
        <v>28185</v>
      </c>
      <c r="C12864" s="611" t="s">
        <v>28186</v>
      </c>
      <c r="D12864" s="611" t="s">
        <v>466</v>
      </c>
      <c r="E12864" s="612">
        <v>13.04</v>
      </c>
      <c r="F12864" s="611" t="s">
        <v>8186</v>
      </c>
      <c r="G12864" s="611" t="s">
        <v>19462</v>
      </c>
      <c r="H12864" s="611" t="s">
        <v>28176</v>
      </c>
      <c r="I12864" s="615"/>
    </row>
    <row r="12865" spans="1:9" x14ac:dyDescent="0.2">
      <c r="A12865" s="609" t="str">
        <f t="shared" si="201"/>
        <v>MIUC0022</v>
      </c>
      <c r="B12865" s="611" t="s">
        <v>18832</v>
      </c>
      <c r="C12865" s="611" t="s">
        <v>18831</v>
      </c>
      <c r="D12865" s="611" t="s">
        <v>466</v>
      </c>
      <c r="E12865" s="612">
        <v>31.95</v>
      </c>
      <c r="F12865" s="611" t="s">
        <v>8186</v>
      </c>
      <c r="G12865" s="611" t="s">
        <v>19462</v>
      </c>
      <c r="H12865" s="611" t="s">
        <v>28176</v>
      </c>
      <c r="I12865" s="615"/>
    </row>
    <row r="12866" spans="1:9" x14ac:dyDescent="0.2">
      <c r="A12866" s="609" t="str">
        <f t="shared" si="201"/>
        <v>P1010</v>
      </c>
      <c r="B12866" s="611" t="s">
        <v>18833</v>
      </c>
      <c r="C12866" s="611" t="s">
        <v>32097</v>
      </c>
      <c r="D12866" s="611" t="s">
        <v>251</v>
      </c>
      <c r="E12866" s="612">
        <v>25146.720000000001</v>
      </c>
      <c r="F12866" s="611" t="s">
        <v>18834</v>
      </c>
      <c r="G12866" s="611" t="s">
        <v>19462</v>
      </c>
      <c r="H12866" s="611" t="s">
        <v>28176</v>
      </c>
      <c r="I12866" s="615"/>
    </row>
    <row r="12867" spans="1:9" x14ac:dyDescent="0.2">
      <c r="A12867" s="609" t="str">
        <f t="shared" si="201"/>
        <v>P2010</v>
      </c>
      <c r="B12867" s="611" t="s">
        <v>28229</v>
      </c>
      <c r="C12867" s="611" t="s">
        <v>28230</v>
      </c>
      <c r="D12867" s="611" t="s">
        <v>251</v>
      </c>
      <c r="E12867" s="612">
        <v>16697.91</v>
      </c>
      <c r="F12867" s="611" t="s">
        <v>18834</v>
      </c>
      <c r="G12867" s="611" t="s">
        <v>19462</v>
      </c>
      <c r="H12867" s="611" t="s">
        <v>28176</v>
      </c>
      <c r="I12867" s="615"/>
    </row>
    <row r="12868" spans="1:9" x14ac:dyDescent="0.2">
      <c r="A12868" s="609" t="str">
        <f t="shared" si="201"/>
        <v>IUC002</v>
      </c>
      <c r="B12868" s="611" t="s">
        <v>504</v>
      </c>
      <c r="C12868" s="611" t="s">
        <v>505</v>
      </c>
      <c r="D12868" s="611" t="s">
        <v>3</v>
      </c>
      <c r="E12868" s="612">
        <v>63.03</v>
      </c>
      <c r="F12868" s="611" t="s">
        <v>8184</v>
      </c>
      <c r="G12868" s="611" t="s">
        <v>19462</v>
      </c>
      <c r="H12868" s="611" t="s">
        <v>28176</v>
      </c>
      <c r="I12868" s="615"/>
    </row>
    <row r="12869" spans="1:9" x14ac:dyDescent="0.2">
      <c r="A12869" s="609" t="str">
        <f t="shared" si="201"/>
        <v>IUC004</v>
      </c>
      <c r="B12869" s="611" t="s">
        <v>8318</v>
      </c>
      <c r="C12869" s="611" t="s">
        <v>8319</v>
      </c>
      <c r="D12869" s="611" t="s">
        <v>3</v>
      </c>
      <c r="E12869" s="612">
        <v>45.22</v>
      </c>
      <c r="F12869" s="611" t="s">
        <v>8184</v>
      </c>
      <c r="G12869" s="611" t="s">
        <v>19462</v>
      </c>
      <c r="H12869" s="611" t="s">
        <v>28176</v>
      </c>
      <c r="I12869" s="615"/>
    </row>
    <row r="12870" spans="1:9" x14ac:dyDescent="0.2">
      <c r="A12870" s="609" t="str">
        <f t="shared" si="201"/>
        <v>IUC005</v>
      </c>
      <c r="B12870" s="611" t="s">
        <v>508</v>
      </c>
      <c r="C12870" s="611" t="s">
        <v>509</v>
      </c>
      <c r="D12870" s="611" t="s">
        <v>1</v>
      </c>
      <c r="E12870" s="612">
        <v>18.3</v>
      </c>
      <c r="F12870" s="611" t="s">
        <v>8184</v>
      </c>
      <c r="G12870" s="611" t="s">
        <v>19462</v>
      </c>
      <c r="H12870" s="611" t="s">
        <v>28176</v>
      </c>
      <c r="I12870" s="615"/>
    </row>
    <row r="12871" spans="1:9" x14ac:dyDescent="0.2">
      <c r="A12871" s="609" t="str">
        <f t="shared" si="201"/>
        <v>IUS0011</v>
      </c>
      <c r="B12871" s="611" t="s">
        <v>630</v>
      </c>
      <c r="C12871" s="611" t="s">
        <v>819</v>
      </c>
      <c r="D12871" s="611" t="s">
        <v>1</v>
      </c>
      <c r="E12871" s="612">
        <v>244.2</v>
      </c>
      <c r="F12871" s="611" t="s">
        <v>8184</v>
      </c>
      <c r="G12871" s="611" t="s">
        <v>19462</v>
      </c>
      <c r="H12871" s="611" t="s">
        <v>28176</v>
      </c>
      <c r="I12871" s="615"/>
    </row>
    <row r="12872" spans="1:9" x14ac:dyDescent="0.2">
      <c r="A12872" s="609" t="str">
        <f t="shared" si="201"/>
        <v>IUS007</v>
      </c>
      <c r="B12872" s="611" t="s">
        <v>662</v>
      </c>
      <c r="C12872" s="611" t="s">
        <v>663</v>
      </c>
      <c r="D12872" s="611" t="s">
        <v>1</v>
      </c>
      <c r="E12872" s="612">
        <v>4105.66</v>
      </c>
      <c r="F12872" s="611" t="s">
        <v>8184</v>
      </c>
      <c r="G12872" s="611" t="s">
        <v>19462</v>
      </c>
      <c r="H12872" s="611" t="s">
        <v>28176</v>
      </c>
      <c r="I12872" s="615"/>
    </row>
    <row r="12873" spans="1:9" x14ac:dyDescent="0.2">
      <c r="A12873" s="609" t="str">
        <f t="shared" si="201"/>
        <v>IUC006</v>
      </c>
      <c r="B12873" s="611" t="s">
        <v>510</v>
      </c>
      <c r="C12873" s="611" t="s">
        <v>733</v>
      </c>
      <c r="D12873" s="611" t="s">
        <v>2</v>
      </c>
      <c r="E12873" s="612">
        <v>422.4</v>
      </c>
      <c r="F12873" s="611" t="s">
        <v>8184</v>
      </c>
      <c r="G12873" s="611" t="s">
        <v>19462</v>
      </c>
      <c r="H12873" s="611" t="s">
        <v>28176</v>
      </c>
      <c r="I12873" s="615"/>
    </row>
    <row r="12874" spans="1:9" x14ac:dyDescent="0.2">
      <c r="A12874" s="609" t="str">
        <f t="shared" si="201"/>
        <v>IUC003</v>
      </c>
      <c r="B12874" s="611" t="s">
        <v>506</v>
      </c>
      <c r="C12874" s="611" t="s">
        <v>507</v>
      </c>
      <c r="D12874" s="611" t="s">
        <v>1</v>
      </c>
      <c r="E12874" s="612">
        <v>6.11</v>
      </c>
      <c r="F12874" s="611" t="s">
        <v>8184</v>
      </c>
      <c r="G12874" s="611" t="s">
        <v>19462</v>
      </c>
      <c r="H12874" s="611" t="s">
        <v>28176</v>
      </c>
      <c r="I12874" s="615"/>
    </row>
    <row r="12875" spans="1:9" x14ac:dyDescent="0.2">
      <c r="A12875" s="609" t="str">
        <f t="shared" si="201"/>
        <v>IUD004</v>
      </c>
      <c r="B12875" s="611" t="s">
        <v>531</v>
      </c>
      <c r="C12875" s="611" t="s">
        <v>532</v>
      </c>
      <c r="D12875" s="611" t="s">
        <v>2</v>
      </c>
      <c r="E12875" s="612">
        <v>151.53</v>
      </c>
      <c r="F12875" s="611" t="s">
        <v>8184</v>
      </c>
      <c r="G12875" s="611" t="s">
        <v>19462</v>
      </c>
      <c r="H12875" s="611" t="s">
        <v>28176</v>
      </c>
      <c r="I12875" s="615"/>
    </row>
    <row r="12876" spans="1:9" x14ac:dyDescent="0.2">
      <c r="A12876" s="609" t="str">
        <f t="shared" si="201"/>
        <v>IUS008</v>
      </c>
      <c r="B12876" s="611" t="s">
        <v>664</v>
      </c>
      <c r="C12876" s="611" t="s">
        <v>665</v>
      </c>
      <c r="D12876" s="611" t="s">
        <v>1</v>
      </c>
      <c r="E12876" s="612">
        <v>2874.97</v>
      </c>
      <c r="F12876" s="611" t="s">
        <v>8184</v>
      </c>
      <c r="G12876" s="611" t="s">
        <v>19462</v>
      </c>
      <c r="H12876" s="611" t="s">
        <v>28176</v>
      </c>
      <c r="I12876" s="615"/>
    </row>
    <row r="12877" spans="1:9" x14ac:dyDescent="0.2">
      <c r="A12877" s="609" t="str">
        <f t="shared" si="201"/>
        <v>IUS009</v>
      </c>
      <c r="B12877" s="611" t="s">
        <v>666</v>
      </c>
      <c r="C12877" s="611" t="s">
        <v>667</v>
      </c>
      <c r="D12877" s="611" t="s">
        <v>457</v>
      </c>
      <c r="E12877" s="612">
        <v>13.2</v>
      </c>
      <c r="F12877" s="611" t="s">
        <v>8184</v>
      </c>
      <c r="G12877" s="611" t="s">
        <v>19462</v>
      </c>
      <c r="H12877" s="611" t="s">
        <v>28176</v>
      </c>
      <c r="I12877" s="615"/>
    </row>
    <row r="12878" spans="1:9" x14ac:dyDescent="0.2">
      <c r="A12878" s="609" t="str">
        <f t="shared" si="201"/>
        <v>IUS0010</v>
      </c>
      <c r="B12878" s="611" t="s">
        <v>628</v>
      </c>
      <c r="C12878" s="611" t="s">
        <v>818</v>
      </c>
      <c r="D12878" s="611" t="s">
        <v>1</v>
      </c>
      <c r="E12878" s="612">
        <v>0.46</v>
      </c>
      <c r="F12878" s="611" t="s">
        <v>8184</v>
      </c>
      <c r="G12878" s="611" t="s">
        <v>19462</v>
      </c>
      <c r="H12878" s="611" t="s">
        <v>28176</v>
      </c>
      <c r="I12878" s="615"/>
    </row>
    <row r="12879" spans="1:9" x14ac:dyDescent="0.2">
      <c r="A12879" s="609" t="str">
        <f t="shared" si="201"/>
        <v>IUM970</v>
      </c>
      <c r="B12879" s="611" t="s">
        <v>780</v>
      </c>
      <c r="C12879" s="611" t="s">
        <v>781</v>
      </c>
      <c r="D12879" s="611" t="s">
        <v>3</v>
      </c>
      <c r="E12879" s="612">
        <v>124.04</v>
      </c>
      <c r="F12879" s="611" t="s">
        <v>8184</v>
      </c>
      <c r="G12879" s="611" t="s">
        <v>19462</v>
      </c>
      <c r="H12879" s="611" t="s">
        <v>28176</v>
      </c>
      <c r="I12879" s="615"/>
    </row>
    <row r="12880" spans="1:9" x14ac:dyDescent="0.2">
      <c r="A12880" s="609" t="str">
        <f t="shared" si="201"/>
        <v>IUM949</v>
      </c>
      <c r="B12880" s="611" t="s">
        <v>8760</v>
      </c>
      <c r="C12880" s="611" t="s">
        <v>8761</v>
      </c>
      <c r="D12880" s="611" t="s">
        <v>1</v>
      </c>
      <c r="E12880" s="612">
        <v>513.38</v>
      </c>
      <c r="F12880" s="611" t="s">
        <v>8184</v>
      </c>
      <c r="G12880" s="611" t="s">
        <v>19462</v>
      </c>
      <c r="H12880" s="611" t="s">
        <v>28176</v>
      </c>
      <c r="I12880" s="615"/>
    </row>
    <row r="12881" spans="1:9" x14ac:dyDescent="0.2">
      <c r="A12881" s="609" t="str">
        <f t="shared" si="201"/>
        <v>IUM335</v>
      </c>
      <c r="B12881" s="611" t="s">
        <v>769</v>
      </c>
      <c r="C12881" s="611" t="s">
        <v>770</v>
      </c>
      <c r="D12881" s="611" t="s">
        <v>1</v>
      </c>
      <c r="E12881" s="612">
        <v>1.02</v>
      </c>
      <c r="F12881" s="611" t="s">
        <v>8184</v>
      </c>
      <c r="G12881" s="611" t="s">
        <v>19462</v>
      </c>
      <c r="H12881" s="611" t="s">
        <v>28176</v>
      </c>
      <c r="I12881" s="615"/>
    </row>
    <row r="12882" spans="1:9" x14ac:dyDescent="0.2">
      <c r="A12882" s="609" t="str">
        <f t="shared" si="201"/>
        <v>IUM412</v>
      </c>
      <c r="B12882" s="611" t="s">
        <v>8758</v>
      </c>
      <c r="C12882" s="611" t="s">
        <v>8759</v>
      </c>
      <c r="D12882" s="611" t="s">
        <v>2</v>
      </c>
      <c r="E12882" s="612">
        <v>18.16</v>
      </c>
      <c r="F12882" s="611" t="s">
        <v>8184</v>
      </c>
      <c r="G12882" s="611" t="s">
        <v>19462</v>
      </c>
      <c r="H12882" s="611" t="s">
        <v>28176</v>
      </c>
      <c r="I12882" s="615"/>
    </row>
    <row r="12883" spans="1:9" x14ac:dyDescent="0.2">
      <c r="A12883" s="609" t="str">
        <f t="shared" si="201"/>
        <v>IUM601</v>
      </c>
      <c r="B12883" s="611" t="s">
        <v>771</v>
      </c>
      <c r="C12883" s="611" t="s">
        <v>772</v>
      </c>
      <c r="D12883" s="611" t="s">
        <v>634</v>
      </c>
      <c r="E12883" s="612">
        <v>418.25</v>
      </c>
      <c r="F12883" s="611" t="s">
        <v>8184</v>
      </c>
      <c r="G12883" s="611" t="s">
        <v>19462</v>
      </c>
      <c r="H12883" s="611" t="s">
        <v>28176</v>
      </c>
      <c r="I12883" s="615"/>
    </row>
    <row r="12884" spans="1:9" x14ac:dyDescent="0.2">
      <c r="A12884" s="609" t="str">
        <f t="shared" si="201"/>
        <v>IUM615</v>
      </c>
      <c r="B12884" s="611" t="s">
        <v>773</v>
      </c>
      <c r="C12884" s="611" t="s">
        <v>774</v>
      </c>
      <c r="D12884" s="611" t="s">
        <v>457</v>
      </c>
      <c r="E12884" s="612">
        <v>8.1300000000000008</v>
      </c>
      <c r="F12884" s="611" t="s">
        <v>8184</v>
      </c>
      <c r="G12884" s="611" t="s">
        <v>19462</v>
      </c>
      <c r="H12884" s="611" t="s">
        <v>28176</v>
      </c>
      <c r="I12884" s="615"/>
    </row>
    <row r="12885" spans="1:9" x14ac:dyDescent="0.2">
      <c r="A12885" s="609" t="str">
        <f t="shared" si="201"/>
        <v>IUM617</v>
      </c>
      <c r="B12885" s="611" t="s">
        <v>777</v>
      </c>
      <c r="C12885" s="611" t="s">
        <v>713</v>
      </c>
      <c r="D12885" s="611" t="s">
        <v>19853</v>
      </c>
      <c r="E12885" s="612">
        <v>317.2</v>
      </c>
      <c r="F12885" s="611" t="s">
        <v>8184</v>
      </c>
      <c r="G12885" s="611" t="s">
        <v>19462</v>
      </c>
      <c r="H12885" s="611" t="s">
        <v>28176</v>
      </c>
      <c r="I12885" s="615"/>
    </row>
    <row r="12886" spans="1:9" x14ac:dyDescent="0.2">
      <c r="A12886" s="609" t="str">
        <f t="shared" si="201"/>
        <v>IUM624</v>
      </c>
      <c r="B12886" s="611" t="s">
        <v>778</v>
      </c>
      <c r="C12886" s="611" t="s">
        <v>779</v>
      </c>
      <c r="D12886" s="611" t="s">
        <v>634</v>
      </c>
      <c r="E12886" s="612">
        <v>400.43</v>
      </c>
      <c r="F12886" s="611" t="s">
        <v>8184</v>
      </c>
      <c r="G12886" s="611" t="s">
        <v>19462</v>
      </c>
      <c r="H12886" s="611" t="s">
        <v>28176</v>
      </c>
      <c r="I12886" s="615"/>
    </row>
    <row r="12887" spans="1:9" x14ac:dyDescent="0.2">
      <c r="A12887" s="609" t="str">
        <f t="shared" si="201"/>
        <v>IUM334</v>
      </c>
      <c r="B12887" s="611" t="s">
        <v>767</v>
      </c>
      <c r="C12887" s="611" t="s">
        <v>768</v>
      </c>
      <c r="D12887" s="611" t="s">
        <v>1</v>
      </c>
      <c r="E12887" s="612">
        <v>0.44</v>
      </c>
      <c r="F12887" s="611" t="s">
        <v>8184</v>
      </c>
      <c r="G12887" s="611" t="s">
        <v>19462</v>
      </c>
      <c r="H12887" s="611" t="s">
        <v>28176</v>
      </c>
      <c r="I12887" s="615"/>
    </row>
    <row r="12888" spans="1:9" x14ac:dyDescent="0.2">
      <c r="A12888" s="609" t="str">
        <f t="shared" si="201"/>
        <v>IUM616</v>
      </c>
      <c r="B12888" s="611" t="s">
        <v>775</v>
      </c>
      <c r="C12888" s="611" t="s">
        <v>776</v>
      </c>
      <c r="D12888" s="611" t="s">
        <v>457</v>
      </c>
      <c r="E12888" s="612">
        <v>8.1300000000000008</v>
      </c>
      <c r="F12888" s="611" t="s">
        <v>8184</v>
      </c>
      <c r="G12888" s="611" t="s">
        <v>19462</v>
      </c>
      <c r="H12888" s="611" t="s">
        <v>28176</v>
      </c>
      <c r="I12888" s="615"/>
    </row>
    <row r="12889" spans="1:9" x14ac:dyDescent="0.2">
      <c r="A12889" s="609" t="str">
        <f t="shared" si="201"/>
        <v>IUD002</v>
      </c>
      <c r="B12889" s="611" t="s">
        <v>527</v>
      </c>
      <c r="C12889" s="611" t="s">
        <v>528</v>
      </c>
      <c r="D12889" s="611" t="s">
        <v>1</v>
      </c>
      <c r="E12889" s="612">
        <v>510</v>
      </c>
      <c r="F12889" s="611" t="s">
        <v>8184</v>
      </c>
      <c r="G12889" s="611" t="s">
        <v>19462</v>
      </c>
      <c r="H12889" s="611" t="s">
        <v>28176</v>
      </c>
      <c r="I12889" s="615"/>
    </row>
    <row r="12890" spans="1:9" x14ac:dyDescent="0.2">
      <c r="A12890" s="609" t="str">
        <f t="shared" si="201"/>
        <v>IUT074</v>
      </c>
      <c r="B12890" s="611" t="s">
        <v>820</v>
      </c>
      <c r="C12890" s="611" t="s">
        <v>821</v>
      </c>
      <c r="D12890" s="611" t="s">
        <v>1</v>
      </c>
      <c r="E12890" s="612">
        <v>18.3</v>
      </c>
      <c r="F12890" s="611" t="s">
        <v>8184</v>
      </c>
      <c r="G12890" s="611" t="s">
        <v>19462</v>
      </c>
      <c r="H12890" s="611" t="s">
        <v>28176</v>
      </c>
      <c r="I12890" s="615"/>
    </row>
    <row r="12891" spans="1:9" x14ac:dyDescent="0.2">
      <c r="A12891" s="609" t="str">
        <f t="shared" si="201"/>
        <v>IUS001</v>
      </c>
      <c r="B12891" s="611" t="s">
        <v>626</v>
      </c>
      <c r="C12891" s="611" t="s">
        <v>627</v>
      </c>
      <c r="D12891" s="611" t="s">
        <v>1</v>
      </c>
      <c r="E12891" s="612">
        <v>38.28</v>
      </c>
      <c r="F12891" s="611" t="s">
        <v>8184</v>
      </c>
      <c r="G12891" s="611" t="s">
        <v>19462</v>
      </c>
      <c r="H12891" s="611" t="s">
        <v>28176</v>
      </c>
      <c r="I12891" s="615"/>
    </row>
    <row r="12892" spans="1:9" x14ac:dyDescent="0.2">
      <c r="A12892" s="609" t="str">
        <f t="shared" si="201"/>
        <v>IUMA0002</v>
      </c>
      <c r="B12892" s="611" t="s">
        <v>603</v>
      </c>
      <c r="C12892" s="611" t="s">
        <v>604</v>
      </c>
      <c r="D12892" s="611" t="s">
        <v>3</v>
      </c>
      <c r="E12892" s="612">
        <v>102.96</v>
      </c>
      <c r="F12892" s="611" t="s">
        <v>8184</v>
      </c>
      <c r="G12892" s="611" t="s">
        <v>19462</v>
      </c>
      <c r="H12892" s="611" t="s">
        <v>28176</v>
      </c>
      <c r="I12892" s="615"/>
    </row>
    <row r="12893" spans="1:9" x14ac:dyDescent="0.2">
      <c r="A12893" s="609" t="str">
        <f t="shared" si="201"/>
        <v>IUS002</v>
      </c>
      <c r="B12893" s="611" t="s">
        <v>649</v>
      </c>
      <c r="C12893" s="611" t="s">
        <v>650</v>
      </c>
      <c r="D12893" s="611" t="s">
        <v>457</v>
      </c>
      <c r="E12893" s="612">
        <v>30.23</v>
      </c>
      <c r="F12893" s="611" t="s">
        <v>8184</v>
      </c>
      <c r="G12893" s="611" t="s">
        <v>19462</v>
      </c>
      <c r="H12893" s="611" t="s">
        <v>28176</v>
      </c>
      <c r="I12893" s="615"/>
    </row>
    <row r="12894" spans="1:9" x14ac:dyDescent="0.2">
      <c r="A12894" s="609" t="str">
        <f t="shared" si="201"/>
        <v>IUC001</v>
      </c>
      <c r="B12894" s="611" t="s">
        <v>496</v>
      </c>
      <c r="C12894" s="611" t="s">
        <v>497</v>
      </c>
      <c r="D12894" s="611" t="s">
        <v>498</v>
      </c>
      <c r="E12894" s="612">
        <v>1236.25</v>
      </c>
      <c r="F12894" s="611" t="s">
        <v>8184</v>
      </c>
      <c r="G12894" s="611" t="s">
        <v>19462</v>
      </c>
      <c r="H12894" s="611" t="s">
        <v>28176</v>
      </c>
      <c r="I12894" s="615"/>
    </row>
    <row r="12895" spans="1:9" x14ac:dyDescent="0.2">
      <c r="A12895" s="609" t="str">
        <f t="shared" si="201"/>
        <v>IUP0001</v>
      </c>
      <c r="B12895" s="611" t="s">
        <v>607</v>
      </c>
      <c r="C12895" s="611" t="s">
        <v>608</v>
      </c>
      <c r="D12895" s="611" t="s">
        <v>609</v>
      </c>
      <c r="E12895" s="612">
        <v>4370</v>
      </c>
      <c r="F12895" s="611" t="s">
        <v>8184</v>
      </c>
      <c r="G12895" s="611" t="s">
        <v>19462</v>
      </c>
      <c r="H12895" s="611" t="s">
        <v>28176</v>
      </c>
      <c r="I12895" s="615"/>
    </row>
    <row r="12896" spans="1:9" x14ac:dyDescent="0.2">
      <c r="A12896" s="609" t="str">
        <f t="shared" si="201"/>
        <v>IUD001</v>
      </c>
      <c r="B12896" s="611" t="s">
        <v>525</v>
      </c>
      <c r="C12896" s="611" t="s">
        <v>526</v>
      </c>
      <c r="D12896" s="611" t="s">
        <v>1</v>
      </c>
      <c r="E12896" s="612">
        <v>597.44000000000005</v>
      </c>
      <c r="F12896" s="611" t="s">
        <v>8184</v>
      </c>
      <c r="G12896" s="611" t="s">
        <v>19462</v>
      </c>
      <c r="H12896" s="611" t="s">
        <v>28176</v>
      </c>
      <c r="I12896" s="615"/>
    </row>
    <row r="12897" spans="1:9" x14ac:dyDescent="0.2">
      <c r="A12897" s="609" t="str">
        <f t="shared" si="201"/>
        <v>IUS003</v>
      </c>
      <c r="B12897" s="611" t="s">
        <v>655</v>
      </c>
      <c r="C12897" s="611" t="s">
        <v>656</v>
      </c>
      <c r="D12897" s="611" t="s">
        <v>1</v>
      </c>
      <c r="E12897" s="612">
        <v>38.28</v>
      </c>
      <c r="F12897" s="611" t="s">
        <v>8184</v>
      </c>
      <c r="G12897" s="611" t="s">
        <v>19462</v>
      </c>
      <c r="H12897" s="611" t="s">
        <v>28176</v>
      </c>
      <c r="I12897" s="615"/>
    </row>
    <row r="12898" spans="1:9" x14ac:dyDescent="0.2">
      <c r="A12898" s="609" t="str">
        <f t="shared" si="201"/>
        <v>IUS004</v>
      </c>
      <c r="B12898" s="611" t="s">
        <v>657</v>
      </c>
      <c r="C12898" s="611" t="s">
        <v>658</v>
      </c>
      <c r="D12898" s="611" t="s">
        <v>1</v>
      </c>
      <c r="E12898" s="612">
        <v>43.43</v>
      </c>
      <c r="F12898" s="611" t="s">
        <v>8184</v>
      </c>
      <c r="G12898" s="611" t="s">
        <v>19462</v>
      </c>
      <c r="H12898" s="611" t="s">
        <v>28176</v>
      </c>
      <c r="I12898" s="615"/>
    </row>
    <row r="12899" spans="1:9" x14ac:dyDescent="0.2">
      <c r="A12899" s="609" t="str">
        <f t="shared" si="201"/>
        <v>IUS005</v>
      </c>
      <c r="B12899" s="611" t="s">
        <v>659</v>
      </c>
      <c r="C12899" s="611" t="s">
        <v>650</v>
      </c>
      <c r="D12899" s="611" t="s">
        <v>457</v>
      </c>
      <c r="E12899" s="612">
        <v>30.23</v>
      </c>
      <c r="F12899" s="611" t="s">
        <v>8184</v>
      </c>
      <c r="G12899" s="611" t="s">
        <v>19462</v>
      </c>
      <c r="H12899" s="611" t="s">
        <v>28176</v>
      </c>
      <c r="I12899" s="615"/>
    </row>
    <row r="12900" spans="1:9" x14ac:dyDescent="0.2">
      <c r="A12900" s="609" t="str">
        <f t="shared" si="201"/>
        <v>IUMA0001</v>
      </c>
      <c r="B12900" s="611" t="s">
        <v>600</v>
      </c>
      <c r="C12900" s="611" t="s">
        <v>601</v>
      </c>
      <c r="D12900" s="611" t="s">
        <v>602</v>
      </c>
      <c r="E12900" s="612">
        <v>25.6</v>
      </c>
      <c r="F12900" s="611" t="s">
        <v>8184</v>
      </c>
      <c r="G12900" s="611" t="s">
        <v>19462</v>
      </c>
      <c r="H12900" s="611" t="s">
        <v>28176</v>
      </c>
      <c r="I12900" s="615"/>
    </row>
    <row r="12901" spans="1:9" x14ac:dyDescent="0.2">
      <c r="A12901" s="609" t="str">
        <f t="shared" si="201"/>
        <v>IUP0004</v>
      </c>
      <c r="B12901" s="611" t="s">
        <v>614</v>
      </c>
      <c r="C12901" s="611" t="s">
        <v>615</v>
      </c>
      <c r="D12901" s="611" t="s">
        <v>2</v>
      </c>
      <c r="E12901" s="612">
        <v>6.56</v>
      </c>
      <c r="F12901" s="611" t="s">
        <v>8184</v>
      </c>
      <c r="G12901" s="611" t="s">
        <v>19462</v>
      </c>
      <c r="H12901" s="611" t="s">
        <v>28176</v>
      </c>
      <c r="I12901" s="615"/>
    </row>
    <row r="12902" spans="1:9" x14ac:dyDescent="0.2">
      <c r="A12902" s="609" t="str">
        <f t="shared" si="201"/>
        <v>IUS006</v>
      </c>
      <c r="B12902" s="611" t="s">
        <v>660</v>
      </c>
      <c r="C12902" s="611" t="s">
        <v>661</v>
      </c>
      <c r="D12902" s="611" t="s">
        <v>634</v>
      </c>
      <c r="E12902" s="612">
        <v>436.92</v>
      </c>
      <c r="F12902" s="611" t="s">
        <v>8184</v>
      </c>
      <c r="G12902" s="611" t="s">
        <v>19462</v>
      </c>
      <c r="H12902" s="611" t="s">
        <v>28176</v>
      </c>
      <c r="I12902" s="615"/>
    </row>
    <row r="12903" spans="1:9" x14ac:dyDescent="0.2">
      <c r="A12903" s="609" t="str">
        <f t="shared" si="201"/>
        <v>IUD003</v>
      </c>
      <c r="B12903" s="611" t="s">
        <v>529</v>
      </c>
      <c r="C12903" s="611" t="s">
        <v>530</v>
      </c>
      <c r="D12903" s="611" t="s">
        <v>1</v>
      </c>
      <c r="E12903" s="612">
        <v>650</v>
      </c>
      <c r="F12903" s="611" t="s">
        <v>8184</v>
      </c>
      <c r="G12903" s="611" t="s">
        <v>19462</v>
      </c>
      <c r="H12903" s="611" t="s">
        <v>28176</v>
      </c>
      <c r="I12903" s="615"/>
    </row>
    <row r="12904" spans="1:9" x14ac:dyDescent="0.2">
      <c r="A12904" s="609" t="str">
        <f t="shared" si="201"/>
        <v>IUP0002</v>
      </c>
      <c r="B12904" s="611" t="s">
        <v>610</v>
      </c>
      <c r="C12904" s="611" t="s">
        <v>611</v>
      </c>
      <c r="D12904" s="611" t="s">
        <v>457</v>
      </c>
      <c r="E12904" s="612">
        <v>13.76</v>
      </c>
      <c r="F12904" s="611" t="s">
        <v>8184</v>
      </c>
      <c r="G12904" s="611" t="s">
        <v>19462</v>
      </c>
      <c r="H12904" s="611" t="s">
        <v>28176</v>
      </c>
      <c r="I12904" s="615"/>
    </row>
    <row r="12905" spans="1:9" x14ac:dyDescent="0.2">
      <c r="A12905" s="609" t="str">
        <f t="shared" si="201"/>
        <v>IUP0005</v>
      </c>
      <c r="B12905" s="611" t="s">
        <v>616</v>
      </c>
      <c r="C12905" s="611" t="s">
        <v>617</v>
      </c>
      <c r="D12905" s="611" t="s">
        <v>602</v>
      </c>
      <c r="E12905" s="612">
        <v>10.67</v>
      </c>
      <c r="F12905" s="611" t="s">
        <v>8184</v>
      </c>
      <c r="G12905" s="611" t="s">
        <v>19462</v>
      </c>
      <c r="H12905" s="611" t="s">
        <v>28176</v>
      </c>
      <c r="I12905" s="615"/>
    </row>
    <row r="12906" spans="1:9" x14ac:dyDescent="0.2">
      <c r="A12906" s="609" t="str">
        <f t="shared" si="201"/>
        <v>IUP0003</v>
      </c>
      <c r="B12906" s="611" t="s">
        <v>612</v>
      </c>
      <c r="C12906" s="611" t="s">
        <v>613</v>
      </c>
      <c r="D12906" s="611" t="s">
        <v>457</v>
      </c>
      <c r="E12906" s="612">
        <v>14.69</v>
      </c>
      <c r="F12906" s="611" t="s">
        <v>8184</v>
      </c>
      <c r="G12906" s="611" t="s">
        <v>19462</v>
      </c>
      <c r="H12906" s="611" t="s">
        <v>28176</v>
      </c>
      <c r="I12906" s="615"/>
    </row>
    <row r="12907" spans="1:9" x14ac:dyDescent="0.2">
      <c r="A12907" s="609" t="str">
        <f t="shared" si="201"/>
        <v>IUC007</v>
      </c>
      <c r="B12907" s="611" t="s">
        <v>512</v>
      </c>
      <c r="C12907" s="611" t="s">
        <v>734</v>
      </c>
      <c r="D12907" s="611" t="s">
        <v>2</v>
      </c>
      <c r="E12907" s="612">
        <v>3260.4</v>
      </c>
      <c r="F12907" s="611" t="s">
        <v>8184</v>
      </c>
      <c r="G12907" s="611" t="s">
        <v>19462</v>
      </c>
      <c r="H12907" s="611" t="s">
        <v>28176</v>
      </c>
      <c r="I12907" s="615"/>
    </row>
    <row r="12908" spans="1:9" x14ac:dyDescent="0.2">
      <c r="A12908" s="609" t="str">
        <f t="shared" si="201"/>
        <v>IUS0013</v>
      </c>
      <c r="B12908" s="611" t="s">
        <v>635</v>
      </c>
      <c r="C12908" s="611" t="s">
        <v>636</v>
      </c>
      <c r="D12908" s="611" t="s">
        <v>1</v>
      </c>
      <c r="E12908" s="612">
        <v>7.79</v>
      </c>
      <c r="F12908" s="611" t="s">
        <v>8184</v>
      </c>
      <c r="G12908" s="611" t="s">
        <v>19462</v>
      </c>
      <c r="H12908" s="611" t="s">
        <v>28176</v>
      </c>
      <c r="I12908" s="615"/>
    </row>
    <row r="12909" spans="1:9" x14ac:dyDescent="0.2">
      <c r="A12909" s="609" t="str">
        <f t="shared" si="201"/>
        <v>IUP0006</v>
      </c>
      <c r="B12909" s="611" t="s">
        <v>618</v>
      </c>
      <c r="C12909" s="611" t="s">
        <v>619</v>
      </c>
      <c r="D12909" s="611" t="s">
        <v>457</v>
      </c>
      <c r="E12909" s="612">
        <v>12.68</v>
      </c>
      <c r="F12909" s="611" t="s">
        <v>8184</v>
      </c>
      <c r="G12909" s="611" t="s">
        <v>19462</v>
      </c>
      <c r="H12909" s="611" t="s">
        <v>28176</v>
      </c>
      <c r="I12909" s="615"/>
    </row>
    <row r="12910" spans="1:9" x14ac:dyDescent="0.2">
      <c r="A12910" s="609" t="str">
        <f t="shared" si="201"/>
        <v>IUS0012</v>
      </c>
      <c r="B12910" s="611" t="s">
        <v>632</v>
      </c>
      <c r="C12910" s="611" t="s">
        <v>633</v>
      </c>
      <c r="D12910" s="611" t="s">
        <v>634</v>
      </c>
      <c r="E12910" s="612">
        <v>1299.2</v>
      </c>
      <c r="F12910" s="611" t="s">
        <v>8184</v>
      </c>
      <c r="G12910" s="611" t="s">
        <v>19462</v>
      </c>
      <c r="H12910" s="611" t="s">
        <v>28176</v>
      </c>
      <c r="I12910" s="615"/>
    </row>
    <row r="12911" spans="1:9" x14ac:dyDescent="0.2">
      <c r="A12911" s="609" t="str">
        <f t="shared" si="201"/>
        <v>IUD005</v>
      </c>
      <c r="B12911" s="611" t="s">
        <v>533</v>
      </c>
      <c r="C12911" s="611" t="s">
        <v>534</v>
      </c>
      <c r="D12911" s="611" t="s">
        <v>2</v>
      </c>
      <c r="E12911" s="612">
        <v>65</v>
      </c>
      <c r="F12911" s="611" t="s">
        <v>8184</v>
      </c>
      <c r="G12911" s="611" t="s">
        <v>19462</v>
      </c>
      <c r="H12911" s="611" t="s">
        <v>28176</v>
      </c>
      <c r="I12911" s="615"/>
    </row>
    <row r="12912" spans="1:9" x14ac:dyDescent="0.2">
      <c r="A12912" s="609" t="str">
        <f t="shared" ref="A12912:A12975" si="202">IF(ISERROR(SEARCH("/",B12912)=6),TRIM(CLEAN(B12912)),IF(SEARCH("/",B12912)=6,IF(LEN(TRIM(CLEAN(B12912)))=7,LEFT(TRIM(CLEAN(B12912)),6)&amp;"00"&amp;RIGHT(TRIM(CLEAN(B12912)),1),LEFT(TRIM(CLEAN(B12912)),6)&amp;"0"&amp;RIGHT(TRIM(CLEAN(B12912)),2)),TRIM(CLEAN(B12912))))</f>
        <v>IUIL002</v>
      </c>
      <c r="B12912" s="611" t="s">
        <v>583</v>
      </c>
      <c r="C12912" s="611" t="s">
        <v>584</v>
      </c>
      <c r="D12912" s="611" t="s">
        <v>1</v>
      </c>
      <c r="E12912" s="612">
        <v>413.27</v>
      </c>
      <c r="F12912" s="611" t="s">
        <v>8184</v>
      </c>
      <c r="G12912" s="611" t="s">
        <v>19462</v>
      </c>
      <c r="H12912" s="611" t="s">
        <v>28176</v>
      </c>
      <c r="I12912" s="615"/>
    </row>
    <row r="12913" spans="1:9" x14ac:dyDescent="0.2">
      <c r="A12913" s="609" t="str">
        <f t="shared" si="202"/>
        <v>IUIL006</v>
      </c>
      <c r="B12913" s="611" t="s">
        <v>591</v>
      </c>
      <c r="C12913" s="611" t="s">
        <v>592</v>
      </c>
      <c r="D12913" s="611" t="s">
        <v>1</v>
      </c>
      <c r="E12913" s="612">
        <v>38.56</v>
      </c>
      <c r="F12913" s="611" t="s">
        <v>8184</v>
      </c>
      <c r="G12913" s="611" t="s">
        <v>19462</v>
      </c>
      <c r="H12913" s="611" t="s">
        <v>28176</v>
      </c>
      <c r="I12913" s="615"/>
    </row>
    <row r="12914" spans="1:9" x14ac:dyDescent="0.2">
      <c r="A12914" s="609" t="str">
        <f t="shared" si="202"/>
        <v>IUIL007</v>
      </c>
      <c r="B12914" s="611" t="s">
        <v>593</v>
      </c>
      <c r="C12914" s="611" t="s">
        <v>594</v>
      </c>
      <c r="D12914" s="611" t="s">
        <v>595</v>
      </c>
      <c r="E12914" s="612">
        <v>52.45</v>
      </c>
      <c r="F12914" s="611" t="s">
        <v>8184</v>
      </c>
      <c r="G12914" s="611" t="s">
        <v>19462</v>
      </c>
      <c r="H12914" s="611" t="s">
        <v>28176</v>
      </c>
      <c r="I12914" s="615"/>
    </row>
    <row r="12915" spans="1:9" x14ac:dyDescent="0.2">
      <c r="A12915" s="609" t="str">
        <f t="shared" si="202"/>
        <v>IUS0015</v>
      </c>
      <c r="B12915" s="611" t="s">
        <v>639</v>
      </c>
      <c r="C12915" s="611" t="s">
        <v>640</v>
      </c>
      <c r="D12915" s="611" t="s">
        <v>1</v>
      </c>
      <c r="E12915" s="612">
        <v>2508</v>
      </c>
      <c r="F12915" s="611" t="s">
        <v>8184</v>
      </c>
      <c r="G12915" s="611" t="s">
        <v>19462</v>
      </c>
      <c r="H12915" s="611" t="s">
        <v>28176</v>
      </c>
      <c r="I12915" s="615"/>
    </row>
    <row r="12916" spans="1:9" x14ac:dyDescent="0.2">
      <c r="A12916" s="609" t="str">
        <f t="shared" si="202"/>
        <v>IUS0018</v>
      </c>
      <c r="B12916" s="611" t="s">
        <v>645</v>
      </c>
      <c r="C12916" s="611" t="s">
        <v>646</v>
      </c>
      <c r="D12916" s="611" t="s">
        <v>1</v>
      </c>
      <c r="E12916" s="612">
        <v>20943.12</v>
      </c>
      <c r="F12916" s="611" t="s">
        <v>8184</v>
      </c>
      <c r="G12916" s="611" t="s">
        <v>19462</v>
      </c>
      <c r="H12916" s="611" t="s">
        <v>28176</v>
      </c>
      <c r="I12916" s="615"/>
    </row>
    <row r="12917" spans="1:9" x14ac:dyDescent="0.2">
      <c r="A12917" s="609" t="str">
        <f t="shared" si="202"/>
        <v>IUS0020</v>
      </c>
      <c r="B12917" s="611" t="s">
        <v>651</v>
      </c>
      <c r="C12917" s="611" t="s">
        <v>652</v>
      </c>
      <c r="D12917" s="611" t="s">
        <v>1</v>
      </c>
      <c r="E12917" s="612">
        <v>224.4</v>
      </c>
      <c r="F12917" s="611" t="s">
        <v>8184</v>
      </c>
      <c r="G12917" s="611" t="s">
        <v>19462</v>
      </c>
      <c r="H12917" s="611" t="s">
        <v>28176</v>
      </c>
      <c r="I12917" s="615"/>
    </row>
    <row r="12918" spans="1:9" x14ac:dyDescent="0.2">
      <c r="A12918" s="609" t="str">
        <f t="shared" si="202"/>
        <v>IUD006</v>
      </c>
      <c r="B12918" s="611" t="s">
        <v>535</v>
      </c>
      <c r="C12918" s="611" t="s">
        <v>536</v>
      </c>
      <c r="D12918" s="611" t="s">
        <v>2</v>
      </c>
      <c r="E12918" s="612">
        <v>214.71</v>
      </c>
      <c r="F12918" s="611" t="s">
        <v>8184</v>
      </c>
      <c r="G12918" s="611" t="s">
        <v>19462</v>
      </c>
      <c r="H12918" s="611" t="s">
        <v>28176</v>
      </c>
      <c r="I12918" s="615"/>
    </row>
    <row r="12919" spans="1:9" x14ac:dyDescent="0.2">
      <c r="A12919" s="609" t="str">
        <f t="shared" si="202"/>
        <v>IUIL003</v>
      </c>
      <c r="B12919" s="611" t="s">
        <v>585</v>
      </c>
      <c r="C12919" s="611" t="s">
        <v>586</v>
      </c>
      <c r="D12919" s="611" t="s">
        <v>1</v>
      </c>
      <c r="E12919" s="612">
        <v>46.61</v>
      </c>
      <c r="F12919" s="611" t="s">
        <v>8184</v>
      </c>
      <c r="G12919" s="611" t="s">
        <v>19462</v>
      </c>
      <c r="H12919" s="611" t="s">
        <v>28176</v>
      </c>
      <c r="I12919" s="615"/>
    </row>
    <row r="12920" spans="1:9" x14ac:dyDescent="0.2">
      <c r="A12920" s="609" t="str">
        <f t="shared" si="202"/>
        <v>IUIL005</v>
      </c>
      <c r="B12920" s="611" t="s">
        <v>589</v>
      </c>
      <c r="C12920" s="611" t="s">
        <v>590</v>
      </c>
      <c r="D12920" s="611" t="s">
        <v>1</v>
      </c>
      <c r="E12920" s="612">
        <v>40.950000000000003</v>
      </c>
      <c r="F12920" s="611" t="s">
        <v>8184</v>
      </c>
      <c r="G12920" s="611" t="s">
        <v>19462</v>
      </c>
      <c r="H12920" s="611" t="s">
        <v>28176</v>
      </c>
      <c r="I12920" s="615"/>
    </row>
    <row r="12921" spans="1:9" x14ac:dyDescent="0.2">
      <c r="A12921" s="609" t="str">
        <f t="shared" si="202"/>
        <v>IUIL001</v>
      </c>
      <c r="B12921" s="611" t="s">
        <v>581</v>
      </c>
      <c r="C12921" s="611" t="s">
        <v>582</v>
      </c>
      <c r="D12921" s="611" t="s">
        <v>1</v>
      </c>
      <c r="E12921" s="612">
        <v>871.36</v>
      </c>
      <c r="F12921" s="611" t="s">
        <v>8184</v>
      </c>
      <c r="G12921" s="611" t="s">
        <v>19462</v>
      </c>
      <c r="H12921" s="611" t="s">
        <v>28176</v>
      </c>
      <c r="I12921" s="615"/>
    </row>
    <row r="12922" spans="1:9" x14ac:dyDescent="0.2">
      <c r="A12922" s="609" t="str">
        <f t="shared" si="202"/>
        <v>IUC0010</v>
      </c>
      <c r="B12922" s="611" t="s">
        <v>499</v>
      </c>
      <c r="C12922" s="611" t="s">
        <v>732</v>
      </c>
      <c r="D12922" s="611" t="s">
        <v>3</v>
      </c>
      <c r="E12922" s="612">
        <v>63.03</v>
      </c>
      <c r="F12922" s="611" t="s">
        <v>8184</v>
      </c>
      <c r="G12922" s="611" t="s">
        <v>19462</v>
      </c>
      <c r="H12922" s="611" t="s">
        <v>28176</v>
      </c>
      <c r="I12922" s="615"/>
    </row>
    <row r="12923" spans="1:9" x14ac:dyDescent="0.2">
      <c r="A12923" s="609" t="str">
        <f t="shared" si="202"/>
        <v>IUIL008</v>
      </c>
      <c r="B12923" s="611" t="s">
        <v>596</v>
      </c>
      <c r="C12923" s="611" t="s">
        <v>597</v>
      </c>
      <c r="D12923" s="611" t="s">
        <v>595</v>
      </c>
      <c r="E12923" s="612">
        <v>41.03</v>
      </c>
      <c r="F12923" s="611" t="s">
        <v>8184</v>
      </c>
      <c r="G12923" s="611" t="s">
        <v>19462</v>
      </c>
      <c r="H12923" s="611" t="s">
        <v>28176</v>
      </c>
      <c r="I12923" s="615"/>
    </row>
    <row r="12924" spans="1:9" x14ac:dyDescent="0.2">
      <c r="A12924" s="609" t="str">
        <f t="shared" si="202"/>
        <v>IUS0016</v>
      </c>
      <c r="B12924" s="611" t="s">
        <v>641</v>
      </c>
      <c r="C12924" s="611" t="s">
        <v>642</v>
      </c>
      <c r="D12924" s="611" t="s">
        <v>1</v>
      </c>
      <c r="E12924" s="612">
        <v>1622.27</v>
      </c>
      <c r="F12924" s="611" t="s">
        <v>8184</v>
      </c>
      <c r="G12924" s="611" t="s">
        <v>19462</v>
      </c>
      <c r="H12924" s="611" t="s">
        <v>28176</v>
      </c>
      <c r="I12924" s="615"/>
    </row>
    <row r="12925" spans="1:9" x14ac:dyDescent="0.2">
      <c r="A12925" s="609" t="str">
        <f t="shared" si="202"/>
        <v>IUD007</v>
      </c>
      <c r="B12925" s="611" t="s">
        <v>537</v>
      </c>
      <c r="C12925" s="611" t="s">
        <v>538</v>
      </c>
      <c r="D12925" s="611" t="s">
        <v>2</v>
      </c>
      <c r="E12925" s="612">
        <v>58.28</v>
      </c>
      <c r="F12925" s="611" t="s">
        <v>8184</v>
      </c>
      <c r="G12925" s="611" t="s">
        <v>19462</v>
      </c>
      <c r="H12925" s="611" t="s">
        <v>28176</v>
      </c>
      <c r="I12925" s="615"/>
    </row>
    <row r="12926" spans="1:9" x14ac:dyDescent="0.2">
      <c r="A12926" s="609" t="str">
        <f t="shared" si="202"/>
        <v>IUIL009</v>
      </c>
      <c r="B12926" s="611" t="s">
        <v>598</v>
      </c>
      <c r="C12926" s="611" t="s">
        <v>599</v>
      </c>
      <c r="D12926" s="611" t="s">
        <v>595</v>
      </c>
      <c r="E12926" s="612">
        <v>53</v>
      </c>
      <c r="F12926" s="611" t="s">
        <v>8184</v>
      </c>
      <c r="G12926" s="611" t="s">
        <v>19462</v>
      </c>
      <c r="H12926" s="611" t="s">
        <v>28176</v>
      </c>
      <c r="I12926" s="615"/>
    </row>
    <row r="12927" spans="1:9" x14ac:dyDescent="0.2">
      <c r="A12927" s="609" t="str">
        <f t="shared" si="202"/>
        <v>IUS0014</v>
      </c>
      <c r="B12927" s="611" t="s">
        <v>637</v>
      </c>
      <c r="C12927" s="611" t="s">
        <v>638</v>
      </c>
      <c r="D12927" s="611" t="s">
        <v>1</v>
      </c>
      <c r="E12927" s="612">
        <v>3036</v>
      </c>
      <c r="F12927" s="611" t="s">
        <v>8184</v>
      </c>
      <c r="G12927" s="611" t="s">
        <v>19462</v>
      </c>
      <c r="H12927" s="611" t="s">
        <v>28176</v>
      </c>
      <c r="I12927" s="615"/>
    </row>
    <row r="12928" spans="1:9" x14ac:dyDescent="0.2">
      <c r="A12928" s="609" t="str">
        <f t="shared" si="202"/>
        <v>IUIL004</v>
      </c>
      <c r="B12928" s="611" t="s">
        <v>587</v>
      </c>
      <c r="C12928" s="611" t="s">
        <v>588</v>
      </c>
      <c r="D12928" s="611" t="s">
        <v>1</v>
      </c>
      <c r="E12928" s="612">
        <v>71.38</v>
      </c>
      <c r="F12928" s="611" t="s">
        <v>8184</v>
      </c>
      <c r="G12928" s="611" t="s">
        <v>19462</v>
      </c>
      <c r="H12928" s="611" t="s">
        <v>28176</v>
      </c>
      <c r="I12928" s="615"/>
    </row>
    <row r="12929" spans="1:9" x14ac:dyDescent="0.2">
      <c r="A12929" s="609" t="str">
        <f t="shared" si="202"/>
        <v>IUS0017</v>
      </c>
      <c r="B12929" s="611" t="s">
        <v>643</v>
      </c>
      <c r="C12929" s="611" t="s">
        <v>644</v>
      </c>
      <c r="D12929" s="611" t="s">
        <v>2</v>
      </c>
      <c r="E12929" s="612">
        <v>15.71</v>
      </c>
      <c r="F12929" s="611" t="s">
        <v>8184</v>
      </c>
      <c r="G12929" s="611" t="s">
        <v>19462</v>
      </c>
      <c r="H12929" s="611" t="s">
        <v>28176</v>
      </c>
      <c r="I12929" s="615"/>
    </row>
    <row r="12930" spans="1:9" x14ac:dyDescent="0.2">
      <c r="A12930" s="609" t="str">
        <f t="shared" si="202"/>
        <v>IUS0019</v>
      </c>
      <c r="B12930" s="611" t="s">
        <v>647</v>
      </c>
      <c r="C12930" s="611" t="s">
        <v>648</v>
      </c>
      <c r="D12930" s="611" t="s">
        <v>1</v>
      </c>
      <c r="E12930" s="612">
        <v>33.659999999999997</v>
      </c>
      <c r="F12930" s="611" t="s">
        <v>8184</v>
      </c>
      <c r="G12930" s="611" t="s">
        <v>19462</v>
      </c>
      <c r="H12930" s="611" t="s">
        <v>28176</v>
      </c>
      <c r="I12930" s="615"/>
    </row>
    <row r="12931" spans="1:9" x14ac:dyDescent="0.2">
      <c r="A12931" s="609" t="str">
        <f t="shared" si="202"/>
        <v>IUD020</v>
      </c>
      <c r="B12931" s="611" t="s">
        <v>8320</v>
      </c>
      <c r="C12931" s="611" t="s">
        <v>8755</v>
      </c>
      <c r="D12931" s="611" t="s">
        <v>3</v>
      </c>
      <c r="E12931" s="612">
        <v>17.97</v>
      </c>
      <c r="F12931" s="611" t="s">
        <v>8184</v>
      </c>
      <c r="G12931" s="611" t="s">
        <v>19462</v>
      </c>
      <c r="H12931" s="611" t="s">
        <v>28176</v>
      </c>
      <c r="I12931" s="615"/>
    </row>
    <row r="12932" spans="1:9" x14ac:dyDescent="0.2">
      <c r="A12932" s="609" t="str">
        <f t="shared" si="202"/>
        <v>MIUC0001</v>
      </c>
      <c r="B12932" s="611" t="s">
        <v>8336</v>
      </c>
      <c r="C12932" s="611" t="s">
        <v>8337</v>
      </c>
      <c r="D12932" s="611" t="s">
        <v>8338</v>
      </c>
      <c r="E12932" s="612">
        <v>635.55999999999995</v>
      </c>
      <c r="F12932" s="611" t="s">
        <v>8184</v>
      </c>
      <c r="G12932" s="611" t="s">
        <v>19462</v>
      </c>
      <c r="H12932" s="611" t="s">
        <v>28176</v>
      </c>
      <c r="I12932" s="615"/>
    </row>
    <row r="12933" spans="1:9" x14ac:dyDescent="0.2">
      <c r="A12933" s="609" t="str">
        <f t="shared" si="202"/>
        <v>MIUPL0001</v>
      </c>
      <c r="B12933" s="611" t="s">
        <v>8361</v>
      </c>
      <c r="C12933" s="611" t="s">
        <v>8362</v>
      </c>
      <c r="D12933" s="611" t="s">
        <v>1</v>
      </c>
      <c r="E12933" s="612">
        <v>31.62</v>
      </c>
      <c r="F12933" s="611" t="s">
        <v>8184</v>
      </c>
      <c r="G12933" s="611" t="s">
        <v>19462</v>
      </c>
      <c r="H12933" s="611" t="s">
        <v>28176</v>
      </c>
      <c r="I12933" s="615"/>
    </row>
    <row r="12934" spans="1:9" x14ac:dyDescent="0.2">
      <c r="A12934" s="609" t="str">
        <f t="shared" si="202"/>
        <v>MIUPL0002</v>
      </c>
      <c r="B12934" s="611" t="s">
        <v>8363</v>
      </c>
      <c r="C12934" s="611" t="s">
        <v>8364</v>
      </c>
      <c r="D12934" s="611" t="s">
        <v>1</v>
      </c>
      <c r="E12934" s="612">
        <v>31.62</v>
      </c>
      <c r="F12934" s="611" t="s">
        <v>8184</v>
      </c>
      <c r="G12934" s="611" t="s">
        <v>19462</v>
      </c>
      <c r="H12934" s="611" t="s">
        <v>28176</v>
      </c>
      <c r="I12934" s="615"/>
    </row>
    <row r="12935" spans="1:9" x14ac:dyDescent="0.2">
      <c r="A12935" s="609" t="str">
        <f t="shared" si="202"/>
        <v>MIUPL0008</v>
      </c>
      <c r="B12935" s="611" t="s">
        <v>8375</v>
      </c>
      <c r="C12935" s="611" t="s">
        <v>8376</v>
      </c>
      <c r="D12935" s="611" t="s">
        <v>1</v>
      </c>
      <c r="E12935" s="612">
        <v>49.9</v>
      </c>
      <c r="F12935" s="611" t="s">
        <v>8184</v>
      </c>
      <c r="G12935" s="611" t="s">
        <v>19462</v>
      </c>
      <c r="H12935" s="611" t="s">
        <v>28176</v>
      </c>
      <c r="I12935" s="615"/>
    </row>
    <row r="12936" spans="1:9" x14ac:dyDescent="0.2">
      <c r="A12936" s="609" t="str">
        <f t="shared" si="202"/>
        <v>MIUPL0009</v>
      </c>
      <c r="B12936" s="611" t="s">
        <v>8377</v>
      </c>
      <c r="C12936" s="611" t="s">
        <v>8378</v>
      </c>
      <c r="D12936" s="611" t="s">
        <v>1</v>
      </c>
      <c r="E12936" s="612">
        <v>40</v>
      </c>
      <c r="F12936" s="611" t="s">
        <v>8184</v>
      </c>
      <c r="G12936" s="611" t="s">
        <v>19462</v>
      </c>
      <c r="H12936" s="611" t="s">
        <v>28176</v>
      </c>
      <c r="I12936" s="615"/>
    </row>
    <row r="12937" spans="1:9" x14ac:dyDescent="0.2">
      <c r="A12937" s="609" t="str">
        <f t="shared" si="202"/>
        <v>MIUPL0014</v>
      </c>
      <c r="B12937" s="611" t="s">
        <v>8387</v>
      </c>
      <c r="C12937" s="611" t="s">
        <v>8388</v>
      </c>
      <c r="D12937" s="611" t="s">
        <v>1</v>
      </c>
      <c r="E12937" s="612">
        <v>60</v>
      </c>
      <c r="F12937" s="611" t="s">
        <v>8184</v>
      </c>
      <c r="G12937" s="611" t="s">
        <v>19462</v>
      </c>
      <c r="H12937" s="611" t="s">
        <v>28176</v>
      </c>
      <c r="I12937" s="615"/>
    </row>
    <row r="12938" spans="1:9" x14ac:dyDescent="0.2">
      <c r="A12938" s="609" t="str">
        <f t="shared" si="202"/>
        <v>MIUPL0017</v>
      </c>
      <c r="B12938" s="611" t="s">
        <v>8393</v>
      </c>
      <c r="C12938" s="611" t="s">
        <v>8394</v>
      </c>
      <c r="D12938" s="611" t="s">
        <v>1</v>
      </c>
      <c r="E12938" s="612">
        <v>50</v>
      </c>
      <c r="F12938" s="611" t="s">
        <v>8184</v>
      </c>
      <c r="G12938" s="611" t="s">
        <v>19462</v>
      </c>
      <c r="H12938" s="611" t="s">
        <v>28176</v>
      </c>
      <c r="I12938" s="615"/>
    </row>
    <row r="12939" spans="1:9" x14ac:dyDescent="0.2">
      <c r="A12939" s="609" t="str">
        <f t="shared" si="202"/>
        <v>MIUPL0018</v>
      </c>
      <c r="B12939" s="611" t="s">
        <v>8395</v>
      </c>
      <c r="C12939" s="611" t="s">
        <v>8396</v>
      </c>
      <c r="D12939" s="611" t="s">
        <v>1</v>
      </c>
      <c r="E12939" s="612">
        <v>15.9</v>
      </c>
      <c r="F12939" s="611" t="s">
        <v>8184</v>
      </c>
      <c r="G12939" s="611" t="s">
        <v>19462</v>
      </c>
      <c r="H12939" s="611" t="s">
        <v>28176</v>
      </c>
      <c r="I12939" s="615"/>
    </row>
    <row r="12940" spans="1:9" x14ac:dyDescent="0.2">
      <c r="A12940" s="609" t="str">
        <f t="shared" si="202"/>
        <v>MIUPL0019</v>
      </c>
      <c r="B12940" s="611" t="s">
        <v>8397</v>
      </c>
      <c r="C12940" s="611" t="s">
        <v>8398</v>
      </c>
      <c r="D12940" s="611" t="s">
        <v>1</v>
      </c>
      <c r="E12940" s="612">
        <v>31.62</v>
      </c>
      <c r="F12940" s="611" t="s">
        <v>8184</v>
      </c>
      <c r="G12940" s="611" t="s">
        <v>19462</v>
      </c>
      <c r="H12940" s="611" t="s">
        <v>28176</v>
      </c>
      <c r="I12940" s="615"/>
    </row>
    <row r="12941" spans="1:9" x14ac:dyDescent="0.2">
      <c r="A12941" s="609" t="str">
        <f t="shared" si="202"/>
        <v>MIUPL0021</v>
      </c>
      <c r="B12941" s="611" t="s">
        <v>8401</v>
      </c>
      <c r="C12941" s="611" t="s">
        <v>8402</v>
      </c>
      <c r="D12941" s="611" t="s">
        <v>1</v>
      </c>
      <c r="E12941" s="612">
        <v>15.81</v>
      </c>
      <c r="F12941" s="611" t="s">
        <v>8184</v>
      </c>
      <c r="G12941" s="611" t="s">
        <v>19462</v>
      </c>
      <c r="H12941" s="611" t="s">
        <v>28176</v>
      </c>
      <c r="I12941" s="615"/>
    </row>
    <row r="12942" spans="1:9" x14ac:dyDescent="0.2">
      <c r="A12942" s="609" t="str">
        <f t="shared" si="202"/>
        <v>MIUPL0022</v>
      </c>
      <c r="B12942" s="611" t="s">
        <v>8403</v>
      </c>
      <c r="C12942" s="611" t="s">
        <v>8404</v>
      </c>
      <c r="D12942" s="611" t="s">
        <v>1</v>
      </c>
      <c r="E12942" s="612">
        <v>15.81</v>
      </c>
      <c r="F12942" s="611" t="s">
        <v>8184</v>
      </c>
      <c r="G12942" s="611" t="s">
        <v>19462</v>
      </c>
      <c r="H12942" s="611" t="s">
        <v>28176</v>
      </c>
      <c r="I12942" s="615"/>
    </row>
    <row r="12943" spans="1:9" x14ac:dyDescent="0.2">
      <c r="A12943" s="609" t="str">
        <f t="shared" si="202"/>
        <v>MIUPL0035</v>
      </c>
      <c r="B12943" s="611" t="s">
        <v>8429</v>
      </c>
      <c r="C12943" s="611" t="s">
        <v>8430</v>
      </c>
      <c r="D12943" s="611" t="s">
        <v>1</v>
      </c>
      <c r="E12943" s="612">
        <v>5</v>
      </c>
      <c r="F12943" s="611" t="s">
        <v>8184</v>
      </c>
      <c r="G12943" s="611" t="s">
        <v>19462</v>
      </c>
      <c r="H12943" s="611" t="s">
        <v>28176</v>
      </c>
      <c r="I12943" s="615"/>
    </row>
    <row r="12944" spans="1:9" x14ac:dyDescent="0.2">
      <c r="A12944" s="609" t="str">
        <f t="shared" si="202"/>
        <v>MIUPL0046</v>
      </c>
      <c r="B12944" s="611" t="s">
        <v>8449</v>
      </c>
      <c r="C12944" s="611" t="s">
        <v>8450</v>
      </c>
      <c r="D12944" s="611" t="s">
        <v>1</v>
      </c>
      <c r="E12944" s="612">
        <v>157.94999999999999</v>
      </c>
      <c r="F12944" s="611" t="s">
        <v>8184</v>
      </c>
      <c r="G12944" s="611" t="s">
        <v>19462</v>
      </c>
      <c r="H12944" s="611" t="s">
        <v>28176</v>
      </c>
      <c r="I12944" s="615"/>
    </row>
    <row r="12945" spans="1:9" x14ac:dyDescent="0.2">
      <c r="A12945" s="609" t="str">
        <f t="shared" si="202"/>
        <v>MIUPL0047</v>
      </c>
      <c r="B12945" s="611" t="s">
        <v>8451</v>
      </c>
      <c r="C12945" s="611" t="s">
        <v>8452</v>
      </c>
      <c r="D12945" s="611" t="s">
        <v>1</v>
      </c>
      <c r="E12945" s="612">
        <v>200</v>
      </c>
      <c r="F12945" s="611" t="s">
        <v>8184</v>
      </c>
      <c r="G12945" s="611" t="s">
        <v>19462</v>
      </c>
      <c r="H12945" s="611" t="s">
        <v>28176</v>
      </c>
      <c r="I12945" s="615"/>
    </row>
    <row r="12946" spans="1:9" x14ac:dyDescent="0.2">
      <c r="A12946" s="609" t="str">
        <f t="shared" si="202"/>
        <v>MIUPL0048</v>
      </c>
      <c r="B12946" s="611" t="s">
        <v>8453</v>
      </c>
      <c r="C12946" s="611" t="s">
        <v>8454</v>
      </c>
      <c r="D12946" s="611" t="s">
        <v>1</v>
      </c>
      <c r="E12946" s="612">
        <v>158.1</v>
      </c>
      <c r="F12946" s="611" t="s">
        <v>8184</v>
      </c>
      <c r="G12946" s="611" t="s">
        <v>19462</v>
      </c>
      <c r="H12946" s="611" t="s">
        <v>28176</v>
      </c>
      <c r="I12946" s="615"/>
    </row>
    <row r="12947" spans="1:9" x14ac:dyDescent="0.2">
      <c r="A12947" s="609" t="str">
        <f t="shared" si="202"/>
        <v>MIUPL0050</v>
      </c>
      <c r="B12947" s="611" t="s">
        <v>8457</v>
      </c>
      <c r="C12947" s="611" t="s">
        <v>8458</v>
      </c>
      <c r="D12947" s="611" t="s">
        <v>1</v>
      </c>
      <c r="E12947" s="612">
        <v>52.7</v>
      </c>
      <c r="F12947" s="611" t="s">
        <v>8184</v>
      </c>
      <c r="G12947" s="611" t="s">
        <v>19462</v>
      </c>
      <c r="H12947" s="611" t="s">
        <v>28176</v>
      </c>
      <c r="I12947" s="615"/>
    </row>
    <row r="12948" spans="1:9" x14ac:dyDescent="0.2">
      <c r="A12948" s="609" t="str">
        <f t="shared" si="202"/>
        <v>MIUPL0051</v>
      </c>
      <c r="B12948" s="611" t="s">
        <v>8459</v>
      </c>
      <c r="C12948" s="611" t="s">
        <v>8460</v>
      </c>
      <c r="D12948" s="611" t="s">
        <v>1</v>
      </c>
      <c r="E12948" s="612">
        <v>26.35</v>
      </c>
      <c r="F12948" s="611" t="s">
        <v>8184</v>
      </c>
      <c r="G12948" s="611" t="s">
        <v>19462</v>
      </c>
      <c r="H12948" s="611" t="s">
        <v>28176</v>
      </c>
      <c r="I12948" s="615"/>
    </row>
    <row r="12949" spans="1:9" x14ac:dyDescent="0.2">
      <c r="A12949" s="609" t="str">
        <f t="shared" si="202"/>
        <v>MIUPL0052</v>
      </c>
      <c r="B12949" s="611" t="s">
        <v>8461</v>
      </c>
      <c r="C12949" s="611" t="s">
        <v>8462</v>
      </c>
      <c r="D12949" s="611" t="s">
        <v>1</v>
      </c>
      <c r="E12949" s="612">
        <v>100</v>
      </c>
      <c r="F12949" s="611" t="s">
        <v>8184</v>
      </c>
      <c r="G12949" s="611" t="s">
        <v>19462</v>
      </c>
      <c r="H12949" s="611" t="s">
        <v>28176</v>
      </c>
      <c r="I12949" s="615"/>
    </row>
    <row r="12950" spans="1:9" x14ac:dyDescent="0.2">
      <c r="A12950" s="609" t="str">
        <f t="shared" si="202"/>
        <v>MIUC0007</v>
      </c>
      <c r="B12950" s="611" t="s">
        <v>8348</v>
      </c>
      <c r="C12950" s="611" t="s">
        <v>8349</v>
      </c>
      <c r="D12950" s="611" t="s">
        <v>3</v>
      </c>
      <c r="E12950" s="612">
        <v>793.79</v>
      </c>
      <c r="F12950" s="611" t="s">
        <v>8184</v>
      </c>
      <c r="G12950" s="611" t="s">
        <v>19462</v>
      </c>
      <c r="H12950" s="611" t="s">
        <v>28176</v>
      </c>
      <c r="I12950" s="615"/>
    </row>
    <row r="12951" spans="1:9" x14ac:dyDescent="0.2">
      <c r="A12951" s="609" t="str">
        <f t="shared" si="202"/>
        <v>MIUIL0001</v>
      </c>
      <c r="B12951" s="611" t="s">
        <v>8352</v>
      </c>
      <c r="C12951" s="611" t="s">
        <v>8353</v>
      </c>
      <c r="D12951" s="611" t="s">
        <v>1</v>
      </c>
      <c r="E12951" s="612">
        <v>23.89</v>
      </c>
      <c r="F12951" s="611" t="s">
        <v>8184</v>
      </c>
      <c r="G12951" s="611" t="s">
        <v>19462</v>
      </c>
      <c r="H12951" s="611" t="s">
        <v>28176</v>
      </c>
      <c r="I12951" s="615"/>
    </row>
    <row r="12952" spans="1:9" x14ac:dyDescent="0.2">
      <c r="A12952" s="609" t="str">
        <f t="shared" si="202"/>
        <v>MIUIL0003</v>
      </c>
      <c r="B12952" s="611" t="s">
        <v>8356</v>
      </c>
      <c r="C12952" s="611" t="s">
        <v>8357</v>
      </c>
      <c r="D12952" s="611" t="s">
        <v>1</v>
      </c>
      <c r="E12952" s="612">
        <v>26.16</v>
      </c>
      <c r="F12952" s="611" t="s">
        <v>8184</v>
      </c>
      <c r="G12952" s="611" t="s">
        <v>19462</v>
      </c>
      <c r="H12952" s="611" t="s">
        <v>28176</v>
      </c>
      <c r="I12952" s="615"/>
    </row>
    <row r="12953" spans="1:9" x14ac:dyDescent="0.2">
      <c r="A12953" s="609" t="str">
        <f t="shared" si="202"/>
        <v>MIUC0008</v>
      </c>
      <c r="B12953" s="611" t="s">
        <v>8350</v>
      </c>
      <c r="C12953" s="611" t="s">
        <v>8351</v>
      </c>
      <c r="D12953" s="611" t="s">
        <v>1</v>
      </c>
      <c r="E12953" s="612">
        <v>27451.74</v>
      </c>
      <c r="F12953" s="611" t="s">
        <v>8184</v>
      </c>
      <c r="G12953" s="611" t="s">
        <v>19462</v>
      </c>
      <c r="H12953" s="611" t="s">
        <v>28176</v>
      </c>
      <c r="I12953" s="615"/>
    </row>
    <row r="12954" spans="1:9" x14ac:dyDescent="0.2">
      <c r="A12954" s="609" t="str">
        <f t="shared" si="202"/>
        <v>MIUIL0004</v>
      </c>
      <c r="B12954" s="611" t="s">
        <v>8358</v>
      </c>
      <c r="C12954" s="611" t="s">
        <v>8359</v>
      </c>
      <c r="D12954" s="611" t="s">
        <v>1</v>
      </c>
      <c r="E12954" s="612">
        <v>15936.48</v>
      </c>
      <c r="F12954" s="611" t="s">
        <v>8184</v>
      </c>
      <c r="G12954" s="611" t="s">
        <v>19462</v>
      </c>
      <c r="H12954" s="611" t="s">
        <v>28176</v>
      </c>
      <c r="I12954" s="615"/>
    </row>
    <row r="12955" spans="1:9" x14ac:dyDescent="0.2">
      <c r="A12955" s="609" t="str">
        <f t="shared" si="202"/>
        <v>MIUPL0055</v>
      </c>
      <c r="B12955" s="611" t="s">
        <v>8465</v>
      </c>
      <c r="C12955" s="611" t="s">
        <v>8460</v>
      </c>
      <c r="D12955" s="611" t="s">
        <v>1</v>
      </c>
      <c r="E12955" s="612">
        <v>26.35</v>
      </c>
      <c r="F12955" s="611" t="s">
        <v>8184</v>
      </c>
      <c r="G12955" s="611" t="s">
        <v>19462</v>
      </c>
      <c r="H12955" s="611" t="s">
        <v>28176</v>
      </c>
      <c r="I12955" s="615"/>
    </row>
    <row r="12956" spans="1:9" x14ac:dyDescent="0.2">
      <c r="A12956" s="609" t="str">
        <f t="shared" si="202"/>
        <v>IUP0010</v>
      </c>
      <c r="B12956" s="611" t="s">
        <v>8326</v>
      </c>
      <c r="C12956" s="611" t="s">
        <v>8327</v>
      </c>
      <c r="D12956" s="611" t="s">
        <v>1</v>
      </c>
      <c r="E12956" s="612">
        <v>44.67</v>
      </c>
      <c r="F12956" s="611" t="s">
        <v>8184</v>
      </c>
      <c r="G12956" s="611" t="s">
        <v>19462</v>
      </c>
      <c r="H12956" s="611" t="s">
        <v>28176</v>
      </c>
      <c r="I12956" s="615"/>
    </row>
    <row r="12957" spans="1:9" x14ac:dyDescent="0.2">
      <c r="A12957" s="609" t="str">
        <f t="shared" si="202"/>
        <v>IUP0012</v>
      </c>
      <c r="B12957" s="611" t="s">
        <v>8330</v>
      </c>
      <c r="C12957" s="611" t="s">
        <v>8331</v>
      </c>
      <c r="D12957" s="611" t="s">
        <v>1</v>
      </c>
      <c r="E12957" s="612">
        <v>1465.48</v>
      </c>
      <c r="F12957" s="611" t="s">
        <v>8184</v>
      </c>
      <c r="G12957" s="611" t="s">
        <v>19462</v>
      </c>
      <c r="H12957" s="611" t="s">
        <v>28176</v>
      </c>
      <c r="I12957" s="615"/>
    </row>
    <row r="12958" spans="1:9" x14ac:dyDescent="0.2">
      <c r="A12958" s="609" t="str">
        <f t="shared" si="202"/>
        <v>MIUL0002</v>
      </c>
      <c r="B12958" s="611" t="s">
        <v>8360</v>
      </c>
      <c r="C12958" s="611" t="s">
        <v>8355</v>
      </c>
      <c r="D12958" s="611" t="s">
        <v>1</v>
      </c>
      <c r="E12958" s="612">
        <v>23.89</v>
      </c>
      <c r="F12958" s="611" t="s">
        <v>8184</v>
      </c>
      <c r="G12958" s="611" t="s">
        <v>19462</v>
      </c>
      <c r="H12958" s="611" t="s">
        <v>28176</v>
      </c>
      <c r="I12958" s="615"/>
    </row>
    <row r="12959" spans="1:9" x14ac:dyDescent="0.2">
      <c r="A12959" s="609" t="str">
        <f t="shared" si="202"/>
        <v>MIUSD0005</v>
      </c>
      <c r="B12959" s="611" t="s">
        <v>8467</v>
      </c>
      <c r="C12959" s="611" t="s">
        <v>8468</v>
      </c>
      <c r="D12959" s="611" t="s">
        <v>3</v>
      </c>
      <c r="E12959" s="612">
        <v>6.32</v>
      </c>
      <c r="F12959" s="611" t="s">
        <v>8184</v>
      </c>
      <c r="G12959" s="611" t="s">
        <v>19462</v>
      </c>
      <c r="H12959" s="611" t="s">
        <v>28176</v>
      </c>
      <c r="I12959" s="615"/>
    </row>
    <row r="12960" spans="1:9" x14ac:dyDescent="0.2">
      <c r="A12960" s="609" t="str">
        <f t="shared" si="202"/>
        <v>MIUD0019</v>
      </c>
      <c r="B12960" s="611" t="s">
        <v>8765</v>
      </c>
      <c r="C12960" s="611" t="s">
        <v>8766</v>
      </c>
      <c r="D12960" s="611" t="s">
        <v>2</v>
      </c>
      <c r="E12960" s="612">
        <v>107.82</v>
      </c>
      <c r="F12960" s="611" t="s">
        <v>8184</v>
      </c>
      <c r="G12960" s="611" t="s">
        <v>19462</v>
      </c>
      <c r="H12960" s="611" t="s">
        <v>28176</v>
      </c>
      <c r="I12960" s="615"/>
    </row>
    <row r="12961" spans="1:9" x14ac:dyDescent="0.2">
      <c r="A12961" s="609" t="str">
        <f t="shared" si="202"/>
        <v>MIUD0020</v>
      </c>
      <c r="B12961" s="611" t="s">
        <v>8767</v>
      </c>
      <c r="C12961" s="611" t="s">
        <v>8768</v>
      </c>
      <c r="D12961" s="611" t="s">
        <v>2</v>
      </c>
      <c r="E12961" s="612">
        <v>175.79</v>
      </c>
      <c r="F12961" s="611" t="s">
        <v>8184</v>
      </c>
      <c r="G12961" s="611" t="s">
        <v>19462</v>
      </c>
      <c r="H12961" s="611" t="s">
        <v>28176</v>
      </c>
      <c r="I12961" s="615"/>
    </row>
    <row r="12962" spans="1:9" x14ac:dyDescent="0.2">
      <c r="A12962" s="609" t="str">
        <f t="shared" si="202"/>
        <v>MIUD0021</v>
      </c>
      <c r="B12962" s="611" t="s">
        <v>8769</v>
      </c>
      <c r="C12962" s="611" t="s">
        <v>8770</v>
      </c>
      <c r="D12962" s="611" t="s">
        <v>2</v>
      </c>
      <c r="E12962" s="612">
        <v>251.45</v>
      </c>
      <c r="F12962" s="611" t="s">
        <v>8184</v>
      </c>
      <c r="G12962" s="611" t="s">
        <v>19462</v>
      </c>
      <c r="H12962" s="611" t="s">
        <v>28176</v>
      </c>
      <c r="I12962" s="615"/>
    </row>
    <row r="12963" spans="1:9" x14ac:dyDescent="0.2">
      <c r="A12963" s="609" t="str">
        <f t="shared" si="202"/>
        <v>MIUD0022</v>
      </c>
      <c r="B12963" s="611" t="s">
        <v>8771</v>
      </c>
      <c r="C12963" s="611" t="s">
        <v>8772</v>
      </c>
      <c r="D12963" s="611" t="s">
        <v>2</v>
      </c>
      <c r="E12963" s="612">
        <v>371.78</v>
      </c>
      <c r="F12963" s="611" t="s">
        <v>8184</v>
      </c>
      <c r="G12963" s="611" t="s">
        <v>19462</v>
      </c>
      <c r="H12963" s="611" t="s">
        <v>28176</v>
      </c>
      <c r="I12963" s="615"/>
    </row>
    <row r="12964" spans="1:9" x14ac:dyDescent="0.2">
      <c r="A12964" s="609" t="str">
        <f t="shared" si="202"/>
        <v>IUC0011</v>
      </c>
      <c r="B12964" s="611" t="s">
        <v>501</v>
      </c>
      <c r="C12964" s="611" t="s">
        <v>502</v>
      </c>
      <c r="D12964" s="611" t="s">
        <v>503</v>
      </c>
      <c r="E12964" s="612">
        <v>11.18</v>
      </c>
      <c r="F12964" s="611" t="s">
        <v>8184</v>
      </c>
      <c r="G12964" s="611" t="s">
        <v>19462</v>
      </c>
      <c r="H12964" s="611" t="s">
        <v>28176</v>
      </c>
      <c r="I12964" s="615"/>
    </row>
    <row r="12965" spans="1:9" x14ac:dyDescent="0.2">
      <c r="A12965" s="609" t="str">
        <f t="shared" si="202"/>
        <v>IUD021</v>
      </c>
      <c r="B12965" s="611" t="s">
        <v>559</v>
      </c>
      <c r="C12965" s="611" t="s">
        <v>560</v>
      </c>
      <c r="D12965" s="611" t="s">
        <v>457</v>
      </c>
      <c r="E12965" s="612">
        <v>40.11</v>
      </c>
      <c r="F12965" s="611" t="s">
        <v>8184</v>
      </c>
      <c r="G12965" s="611" t="s">
        <v>19462</v>
      </c>
      <c r="H12965" s="611" t="s">
        <v>28176</v>
      </c>
      <c r="I12965" s="615"/>
    </row>
    <row r="12966" spans="1:9" x14ac:dyDescent="0.2">
      <c r="A12966" s="609" t="str">
        <f t="shared" si="202"/>
        <v>IUD022</v>
      </c>
      <c r="B12966" s="611" t="s">
        <v>561</v>
      </c>
      <c r="C12966" s="611" t="s">
        <v>562</v>
      </c>
      <c r="D12966" s="611" t="s">
        <v>3</v>
      </c>
      <c r="E12966" s="612">
        <v>348.89</v>
      </c>
      <c r="F12966" s="611" t="s">
        <v>8184</v>
      </c>
      <c r="G12966" s="611" t="s">
        <v>19462</v>
      </c>
      <c r="H12966" s="611" t="s">
        <v>28176</v>
      </c>
      <c r="I12966" s="615"/>
    </row>
    <row r="12967" spans="1:9" x14ac:dyDescent="0.2">
      <c r="A12967" s="609" t="str">
        <f t="shared" si="202"/>
        <v>IUD023</v>
      </c>
      <c r="B12967" s="611" t="s">
        <v>563</v>
      </c>
      <c r="C12967" s="611" t="s">
        <v>564</v>
      </c>
      <c r="D12967" s="611" t="s">
        <v>1</v>
      </c>
      <c r="E12967" s="612">
        <v>456</v>
      </c>
      <c r="F12967" s="611" t="s">
        <v>8184</v>
      </c>
      <c r="G12967" s="611" t="s">
        <v>19462</v>
      </c>
      <c r="H12967" s="611" t="s">
        <v>28176</v>
      </c>
      <c r="I12967" s="615"/>
    </row>
    <row r="12968" spans="1:9" x14ac:dyDescent="0.2">
      <c r="A12968" s="609" t="str">
        <f t="shared" si="202"/>
        <v>MIUD0023</v>
      </c>
      <c r="B12968" s="611" t="s">
        <v>8773</v>
      </c>
      <c r="C12968" s="611" t="s">
        <v>8774</v>
      </c>
      <c r="D12968" s="611" t="s">
        <v>2</v>
      </c>
      <c r="E12968" s="612">
        <v>524.86</v>
      </c>
      <c r="F12968" s="611" t="s">
        <v>8184</v>
      </c>
      <c r="G12968" s="611" t="s">
        <v>19462</v>
      </c>
      <c r="H12968" s="611" t="s">
        <v>28176</v>
      </c>
      <c r="I12968" s="615"/>
    </row>
    <row r="12969" spans="1:9" x14ac:dyDescent="0.2">
      <c r="A12969" s="609" t="str">
        <f t="shared" si="202"/>
        <v>IUS0021</v>
      </c>
      <c r="B12969" s="611" t="s">
        <v>653</v>
      </c>
      <c r="C12969" s="611" t="s">
        <v>654</v>
      </c>
      <c r="D12969" s="611" t="s">
        <v>1</v>
      </c>
      <c r="E12969" s="612">
        <v>43.43</v>
      </c>
      <c r="F12969" s="611" t="s">
        <v>8184</v>
      </c>
      <c r="G12969" s="611" t="s">
        <v>19462</v>
      </c>
      <c r="H12969" s="611" t="s">
        <v>28176</v>
      </c>
      <c r="I12969" s="615"/>
    </row>
    <row r="12970" spans="1:9" x14ac:dyDescent="0.2">
      <c r="A12970" s="609" t="str">
        <f t="shared" si="202"/>
        <v>IUD014</v>
      </c>
      <c r="B12970" s="611" t="s">
        <v>548</v>
      </c>
      <c r="C12970" s="611" t="s">
        <v>418</v>
      </c>
      <c r="D12970" s="611" t="s">
        <v>2</v>
      </c>
      <c r="E12970" s="612">
        <v>470</v>
      </c>
      <c r="F12970" s="611" t="s">
        <v>8184</v>
      </c>
      <c r="G12970" s="611" t="s">
        <v>19462</v>
      </c>
      <c r="H12970" s="611" t="s">
        <v>28176</v>
      </c>
      <c r="I12970" s="615"/>
    </row>
    <row r="12971" spans="1:9" x14ac:dyDescent="0.2">
      <c r="A12971" s="609" t="str">
        <f t="shared" si="202"/>
        <v>IUD016</v>
      </c>
      <c r="B12971" s="611" t="s">
        <v>551</v>
      </c>
      <c r="C12971" s="611" t="s">
        <v>552</v>
      </c>
      <c r="D12971" s="611" t="s">
        <v>2</v>
      </c>
      <c r="E12971" s="612">
        <v>1095</v>
      </c>
      <c r="F12971" s="611" t="s">
        <v>8184</v>
      </c>
      <c r="G12971" s="611" t="s">
        <v>19462</v>
      </c>
      <c r="H12971" s="611" t="s">
        <v>28176</v>
      </c>
      <c r="I12971" s="615"/>
    </row>
    <row r="12972" spans="1:9" x14ac:dyDescent="0.2">
      <c r="A12972" s="609" t="str">
        <f t="shared" si="202"/>
        <v>IUP0008</v>
      </c>
      <c r="B12972" s="611" t="s">
        <v>622</v>
      </c>
      <c r="C12972" s="611" t="s">
        <v>782</v>
      </c>
      <c r="D12972" s="611" t="s">
        <v>609</v>
      </c>
      <c r="E12972" s="612">
        <v>3940</v>
      </c>
      <c r="F12972" s="611" t="s">
        <v>8184</v>
      </c>
      <c r="G12972" s="611" t="s">
        <v>19462</v>
      </c>
      <c r="H12972" s="611" t="s">
        <v>28176</v>
      </c>
      <c r="I12972" s="615"/>
    </row>
    <row r="12973" spans="1:9" x14ac:dyDescent="0.2">
      <c r="A12973" s="609" t="str">
        <f t="shared" si="202"/>
        <v>IUD013</v>
      </c>
      <c r="B12973" s="611" t="s">
        <v>547</v>
      </c>
      <c r="C12973" s="611" t="s">
        <v>417</v>
      </c>
      <c r="D12973" s="611" t="s">
        <v>2</v>
      </c>
      <c r="E12973" s="612">
        <v>325</v>
      </c>
      <c r="F12973" s="611" t="s">
        <v>8184</v>
      </c>
      <c r="G12973" s="611" t="s">
        <v>19462</v>
      </c>
      <c r="H12973" s="611" t="s">
        <v>28176</v>
      </c>
      <c r="I12973" s="615"/>
    </row>
    <row r="12974" spans="1:9" x14ac:dyDescent="0.2">
      <c r="A12974" s="609" t="str">
        <f t="shared" si="202"/>
        <v>IUD009</v>
      </c>
      <c r="B12974" s="611" t="s">
        <v>541</v>
      </c>
      <c r="C12974" s="611" t="s">
        <v>542</v>
      </c>
      <c r="D12974" s="611" t="s">
        <v>2</v>
      </c>
      <c r="E12974" s="612">
        <v>1132.08</v>
      </c>
      <c r="F12974" s="611" t="s">
        <v>8184</v>
      </c>
      <c r="G12974" s="611" t="s">
        <v>19462</v>
      </c>
      <c r="H12974" s="611" t="s">
        <v>28176</v>
      </c>
      <c r="I12974" s="615"/>
    </row>
    <row r="12975" spans="1:9" x14ac:dyDescent="0.2">
      <c r="A12975" s="609" t="str">
        <f t="shared" si="202"/>
        <v>IUP0007</v>
      </c>
      <c r="B12975" s="611" t="s">
        <v>620</v>
      </c>
      <c r="C12975" s="611" t="s">
        <v>621</v>
      </c>
      <c r="D12975" s="611" t="s">
        <v>609</v>
      </c>
      <c r="E12975" s="612">
        <v>4100</v>
      </c>
      <c r="F12975" s="611" t="s">
        <v>8184</v>
      </c>
      <c r="G12975" s="611" t="s">
        <v>19462</v>
      </c>
      <c r="H12975" s="611" t="s">
        <v>28176</v>
      </c>
      <c r="I12975" s="615"/>
    </row>
    <row r="12976" spans="1:9" x14ac:dyDescent="0.2">
      <c r="A12976" s="609" t="str">
        <f t="shared" ref="A12976:A13039" si="203">IF(ISERROR(SEARCH("/",B12976)=6),TRIM(CLEAN(B12976)),IF(SEARCH("/",B12976)=6,IF(LEN(TRIM(CLEAN(B12976)))=7,LEFT(TRIM(CLEAN(B12976)),6)&amp;"00"&amp;RIGHT(TRIM(CLEAN(B12976)),1),LEFT(TRIM(CLEAN(B12976)),6)&amp;"0"&amp;RIGHT(TRIM(CLEAN(B12976)),2)),TRIM(CLEAN(B12976))))</f>
        <v>PHGE001</v>
      </c>
      <c r="B12976" s="611" t="s">
        <v>8476</v>
      </c>
      <c r="C12976" s="611" t="s">
        <v>8477</v>
      </c>
      <c r="D12976" s="611" t="s">
        <v>251</v>
      </c>
      <c r="E12976" s="612">
        <v>1920</v>
      </c>
      <c r="F12976" s="611" t="s">
        <v>8184</v>
      </c>
      <c r="G12976" s="611" t="s">
        <v>19462</v>
      </c>
      <c r="H12976" s="611" t="s">
        <v>28176</v>
      </c>
      <c r="I12976" s="615"/>
    </row>
    <row r="12977" spans="1:9" x14ac:dyDescent="0.2">
      <c r="A12977" s="609" t="str">
        <f t="shared" si="203"/>
        <v>IUA001</v>
      </c>
      <c r="B12977" s="611" t="s">
        <v>8314</v>
      </c>
      <c r="C12977" s="611" t="s">
        <v>8315</v>
      </c>
      <c r="D12977" s="611" t="s">
        <v>1</v>
      </c>
      <c r="E12977" s="612">
        <v>84.32</v>
      </c>
      <c r="F12977" s="611" t="s">
        <v>8184</v>
      </c>
      <c r="G12977" s="611" t="s">
        <v>19462</v>
      </c>
      <c r="H12977" s="611" t="s">
        <v>28176</v>
      </c>
      <c r="I12977" s="615"/>
    </row>
    <row r="12978" spans="1:9" x14ac:dyDescent="0.2">
      <c r="A12978" s="609" t="str">
        <f t="shared" si="203"/>
        <v>MIUS0002</v>
      </c>
      <c r="B12978" s="611" t="s">
        <v>714</v>
      </c>
      <c r="C12978" s="611" t="s">
        <v>604</v>
      </c>
      <c r="D12978" s="611" t="s">
        <v>3</v>
      </c>
      <c r="E12978" s="612">
        <v>102.96</v>
      </c>
      <c r="F12978" s="611" t="s">
        <v>8184</v>
      </c>
      <c r="G12978" s="611" t="s">
        <v>19462</v>
      </c>
      <c r="H12978" s="611" t="s">
        <v>28176</v>
      </c>
      <c r="I12978" s="615"/>
    </row>
    <row r="12979" spans="1:9" x14ac:dyDescent="0.2">
      <c r="A12979" s="609" t="str">
        <f t="shared" si="203"/>
        <v>MIUD0006</v>
      </c>
      <c r="B12979" s="611" t="s">
        <v>683</v>
      </c>
      <c r="C12979" s="611" t="s">
        <v>684</v>
      </c>
      <c r="D12979" s="611" t="s">
        <v>457</v>
      </c>
      <c r="E12979" s="612">
        <v>35.42</v>
      </c>
      <c r="F12979" s="611" t="s">
        <v>8184</v>
      </c>
      <c r="G12979" s="611" t="s">
        <v>19462</v>
      </c>
      <c r="H12979" s="611" t="s">
        <v>28176</v>
      </c>
      <c r="I12979" s="615"/>
    </row>
    <row r="12980" spans="1:9" x14ac:dyDescent="0.2">
      <c r="A12980" s="609" t="str">
        <f t="shared" si="203"/>
        <v>IUC0012</v>
      </c>
      <c r="B12980" s="611" t="s">
        <v>8316</v>
      </c>
      <c r="C12980" s="611" t="s">
        <v>8317</v>
      </c>
      <c r="D12980" s="611" t="s">
        <v>2</v>
      </c>
      <c r="E12980" s="612">
        <v>288</v>
      </c>
      <c r="F12980" s="611" t="s">
        <v>8184</v>
      </c>
      <c r="G12980" s="611" t="s">
        <v>19462</v>
      </c>
      <c r="H12980" s="611" t="s">
        <v>28176</v>
      </c>
      <c r="I12980" s="615"/>
    </row>
    <row r="12981" spans="1:9" ht="25.5" x14ac:dyDescent="0.2">
      <c r="A12981" s="609" t="str">
        <f t="shared" si="203"/>
        <v>MIUESM0001</v>
      </c>
      <c r="B12981" s="611" t="s">
        <v>710</v>
      </c>
      <c r="C12981" s="611" t="s">
        <v>711</v>
      </c>
      <c r="D12981" s="611" t="s">
        <v>3</v>
      </c>
      <c r="E12981" s="612">
        <v>52.04</v>
      </c>
      <c r="F12981" s="611" t="s">
        <v>8184</v>
      </c>
      <c r="G12981" s="611" t="s">
        <v>19462</v>
      </c>
      <c r="H12981" s="611" t="s">
        <v>28176</v>
      </c>
      <c r="I12981" s="615"/>
    </row>
    <row r="12982" spans="1:9" x14ac:dyDescent="0.2">
      <c r="A12982" s="609" t="str">
        <f t="shared" si="203"/>
        <v>IUIL00017</v>
      </c>
      <c r="B12982" s="611" t="s">
        <v>577</v>
      </c>
      <c r="C12982" s="611" t="s">
        <v>578</v>
      </c>
      <c r="D12982" s="611" t="s">
        <v>2</v>
      </c>
      <c r="E12982" s="612">
        <v>15.16</v>
      </c>
      <c r="F12982" s="611" t="s">
        <v>8184</v>
      </c>
      <c r="G12982" s="611" t="s">
        <v>19462</v>
      </c>
      <c r="H12982" s="611" t="s">
        <v>28176</v>
      </c>
      <c r="I12982" s="615"/>
    </row>
    <row r="12983" spans="1:9" x14ac:dyDescent="0.2">
      <c r="A12983" s="609" t="str">
        <f t="shared" si="203"/>
        <v>MIUS0001</v>
      </c>
      <c r="B12983" s="611" t="s">
        <v>712</v>
      </c>
      <c r="C12983" s="611" t="s">
        <v>713</v>
      </c>
      <c r="D12983" s="611" t="s">
        <v>457</v>
      </c>
      <c r="E12983" s="612">
        <v>12.68</v>
      </c>
      <c r="F12983" s="611" t="s">
        <v>8184</v>
      </c>
      <c r="G12983" s="611" t="s">
        <v>19462</v>
      </c>
      <c r="H12983" s="611" t="s">
        <v>28176</v>
      </c>
      <c r="I12983" s="615"/>
    </row>
    <row r="12984" spans="1:9" x14ac:dyDescent="0.2">
      <c r="A12984" s="609" t="str">
        <f t="shared" si="203"/>
        <v>MIUD0001</v>
      </c>
      <c r="B12984" s="611" t="s">
        <v>673</v>
      </c>
      <c r="C12984" s="611" t="s">
        <v>674</v>
      </c>
      <c r="D12984" s="611" t="s">
        <v>2</v>
      </c>
      <c r="E12984" s="612">
        <v>2.75</v>
      </c>
      <c r="F12984" s="611" t="s">
        <v>8184</v>
      </c>
      <c r="G12984" s="611" t="s">
        <v>19462</v>
      </c>
      <c r="H12984" s="611" t="s">
        <v>28176</v>
      </c>
      <c r="I12984" s="615"/>
    </row>
    <row r="12985" spans="1:9" x14ac:dyDescent="0.2">
      <c r="A12985" s="609" t="str">
        <f t="shared" si="203"/>
        <v>MIUD0002</v>
      </c>
      <c r="B12985" s="611" t="s">
        <v>675</v>
      </c>
      <c r="C12985" s="611" t="s">
        <v>676</v>
      </c>
      <c r="D12985" s="611" t="s">
        <v>2</v>
      </c>
      <c r="E12985" s="612">
        <v>2893.44</v>
      </c>
      <c r="F12985" s="611" t="s">
        <v>8184</v>
      </c>
      <c r="G12985" s="611" t="s">
        <v>19462</v>
      </c>
      <c r="H12985" s="611" t="s">
        <v>28176</v>
      </c>
      <c r="I12985" s="615"/>
    </row>
    <row r="12986" spans="1:9" x14ac:dyDescent="0.2">
      <c r="A12986" s="609" t="str">
        <f t="shared" si="203"/>
        <v>MIUD0003</v>
      </c>
      <c r="B12986" s="611" t="s">
        <v>677</v>
      </c>
      <c r="C12986" s="611" t="s">
        <v>678</v>
      </c>
      <c r="D12986" s="611" t="s">
        <v>2</v>
      </c>
      <c r="E12986" s="612">
        <v>1443.33</v>
      </c>
      <c r="F12986" s="611" t="s">
        <v>8184</v>
      </c>
      <c r="G12986" s="611" t="s">
        <v>19462</v>
      </c>
      <c r="H12986" s="611" t="s">
        <v>28176</v>
      </c>
      <c r="I12986" s="615"/>
    </row>
    <row r="12987" spans="1:9" x14ac:dyDescent="0.2">
      <c r="A12987" s="609" t="str">
        <f t="shared" si="203"/>
        <v>MIUD0004</v>
      </c>
      <c r="B12987" s="611" t="s">
        <v>679</v>
      </c>
      <c r="C12987" s="611" t="s">
        <v>680</v>
      </c>
      <c r="D12987" s="611" t="s">
        <v>2</v>
      </c>
      <c r="E12987" s="612">
        <v>65</v>
      </c>
      <c r="F12987" s="611" t="s">
        <v>8184</v>
      </c>
      <c r="G12987" s="611" t="s">
        <v>19462</v>
      </c>
      <c r="H12987" s="611" t="s">
        <v>28176</v>
      </c>
      <c r="I12987" s="615"/>
    </row>
    <row r="12988" spans="1:9" x14ac:dyDescent="0.2">
      <c r="A12988" s="609" t="str">
        <f t="shared" si="203"/>
        <v>MIUD0007</v>
      </c>
      <c r="B12988" s="611" t="s">
        <v>685</v>
      </c>
      <c r="C12988" s="611" t="s">
        <v>686</v>
      </c>
      <c r="D12988" s="611" t="s">
        <v>457</v>
      </c>
      <c r="E12988" s="612">
        <v>1.74</v>
      </c>
      <c r="F12988" s="611" t="s">
        <v>8184</v>
      </c>
      <c r="G12988" s="611" t="s">
        <v>19462</v>
      </c>
      <c r="H12988" s="611" t="s">
        <v>28176</v>
      </c>
      <c r="I12988" s="615"/>
    </row>
    <row r="12989" spans="1:9" x14ac:dyDescent="0.2">
      <c r="A12989" s="609" t="str">
        <f t="shared" si="203"/>
        <v>MIUD0009</v>
      </c>
      <c r="B12989" s="611" t="s">
        <v>689</v>
      </c>
      <c r="C12989" s="611" t="s">
        <v>690</v>
      </c>
      <c r="D12989" s="611" t="s">
        <v>457</v>
      </c>
      <c r="E12989" s="612">
        <v>0.22</v>
      </c>
      <c r="F12989" s="611" t="s">
        <v>8184</v>
      </c>
      <c r="G12989" s="611" t="s">
        <v>19462</v>
      </c>
      <c r="H12989" s="611" t="s">
        <v>28176</v>
      </c>
      <c r="I12989" s="615"/>
    </row>
    <row r="12990" spans="1:9" x14ac:dyDescent="0.2">
      <c r="A12990" s="609" t="str">
        <f t="shared" si="203"/>
        <v>MIUD0012</v>
      </c>
      <c r="B12990" s="611" t="s">
        <v>695</v>
      </c>
      <c r="C12990" s="611" t="s">
        <v>696</v>
      </c>
      <c r="D12990" s="611" t="s">
        <v>457</v>
      </c>
      <c r="E12990" s="612">
        <v>0.11</v>
      </c>
      <c r="F12990" s="611" t="s">
        <v>8184</v>
      </c>
      <c r="G12990" s="611" t="s">
        <v>19462</v>
      </c>
      <c r="H12990" s="611" t="s">
        <v>28176</v>
      </c>
      <c r="I12990" s="615"/>
    </row>
    <row r="12991" spans="1:9" x14ac:dyDescent="0.2">
      <c r="A12991" s="609" t="str">
        <f t="shared" si="203"/>
        <v>MIUD0014</v>
      </c>
      <c r="B12991" s="611" t="s">
        <v>699</v>
      </c>
      <c r="C12991" s="611" t="s">
        <v>700</v>
      </c>
      <c r="D12991" s="611" t="s">
        <v>457</v>
      </c>
      <c r="E12991" s="612">
        <v>1.74</v>
      </c>
      <c r="F12991" s="611" t="s">
        <v>8184</v>
      </c>
      <c r="G12991" s="611" t="s">
        <v>19462</v>
      </c>
      <c r="H12991" s="611" t="s">
        <v>28176</v>
      </c>
      <c r="I12991" s="615"/>
    </row>
    <row r="12992" spans="1:9" x14ac:dyDescent="0.2">
      <c r="A12992" s="609" t="str">
        <f t="shared" si="203"/>
        <v>MIUS0003</v>
      </c>
      <c r="B12992" s="611" t="s">
        <v>715</v>
      </c>
      <c r="C12992" s="611" t="s">
        <v>716</v>
      </c>
      <c r="D12992" s="611" t="s">
        <v>1</v>
      </c>
      <c r="E12992" s="612">
        <v>2874.97</v>
      </c>
      <c r="F12992" s="611" t="s">
        <v>8184</v>
      </c>
      <c r="G12992" s="611" t="s">
        <v>19462</v>
      </c>
      <c r="H12992" s="611" t="s">
        <v>28176</v>
      </c>
      <c r="I12992" s="615"/>
    </row>
    <row r="12993" spans="1:9" x14ac:dyDescent="0.2">
      <c r="A12993" s="609" t="str">
        <f t="shared" si="203"/>
        <v>IUD017</v>
      </c>
      <c r="B12993" s="611" t="s">
        <v>553</v>
      </c>
      <c r="C12993" s="611" t="s">
        <v>554</v>
      </c>
      <c r="D12993" s="611" t="s">
        <v>4</v>
      </c>
      <c r="E12993" s="612">
        <v>581.49</v>
      </c>
      <c r="F12993" s="611" t="s">
        <v>8184</v>
      </c>
      <c r="G12993" s="611" t="s">
        <v>19462</v>
      </c>
      <c r="H12993" s="611" t="s">
        <v>28176</v>
      </c>
      <c r="I12993" s="615"/>
    </row>
    <row r="12994" spans="1:9" x14ac:dyDescent="0.2">
      <c r="A12994" s="609" t="str">
        <f t="shared" si="203"/>
        <v>IUD018</v>
      </c>
      <c r="B12994" s="611" t="s">
        <v>555</v>
      </c>
      <c r="C12994" s="611" t="s">
        <v>556</v>
      </c>
      <c r="D12994" s="611" t="s">
        <v>3</v>
      </c>
      <c r="E12994" s="612">
        <v>244.86</v>
      </c>
      <c r="F12994" s="611" t="s">
        <v>8184</v>
      </c>
      <c r="G12994" s="611" t="s">
        <v>19462</v>
      </c>
      <c r="H12994" s="611" t="s">
        <v>28176</v>
      </c>
      <c r="I12994" s="615"/>
    </row>
    <row r="12995" spans="1:9" x14ac:dyDescent="0.2">
      <c r="A12995" s="609" t="str">
        <f t="shared" si="203"/>
        <v>MIUD0016</v>
      </c>
      <c r="B12995" s="611" t="s">
        <v>703</v>
      </c>
      <c r="C12995" s="611" t="s">
        <v>704</v>
      </c>
      <c r="D12995" s="611" t="s">
        <v>1</v>
      </c>
      <c r="E12995" s="612">
        <v>1313.5</v>
      </c>
      <c r="F12995" s="611" t="s">
        <v>8184</v>
      </c>
      <c r="G12995" s="611" t="s">
        <v>19462</v>
      </c>
      <c r="H12995" s="611" t="s">
        <v>28176</v>
      </c>
      <c r="I12995" s="615"/>
    </row>
    <row r="12996" spans="1:9" x14ac:dyDescent="0.2">
      <c r="A12996" s="609" t="str">
        <f t="shared" si="203"/>
        <v>MIUS0004</v>
      </c>
      <c r="B12996" s="611" t="s">
        <v>717</v>
      </c>
      <c r="C12996" s="611" t="s">
        <v>8764</v>
      </c>
      <c r="D12996" s="611" t="s">
        <v>1</v>
      </c>
      <c r="E12996" s="612">
        <v>392.33</v>
      </c>
      <c r="F12996" s="611" t="s">
        <v>8184</v>
      </c>
      <c r="G12996" s="611" t="s">
        <v>19462</v>
      </c>
      <c r="H12996" s="611" t="s">
        <v>28176</v>
      </c>
      <c r="I12996" s="615"/>
    </row>
    <row r="12997" spans="1:9" x14ac:dyDescent="0.2">
      <c r="A12997" s="609" t="str">
        <f t="shared" si="203"/>
        <v>MIUD0017</v>
      </c>
      <c r="B12997" s="611" t="s">
        <v>705</v>
      </c>
      <c r="C12997" s="611" t="s">
        <v>706</v>
      </c>
      <c r="D12997" s="611" t="s">
        <v>707</v>
      </c>
      <c r="E12997" s="612">
        <v>131.26</v>
      </c>
      <c r="F12997" s="611" t="s">
        <v>8184</v>
      </c>
      <c r="G12997" s="611" t="s">
        <v>19462</v>
      </c>
      <c r="H12997" s="611" t="s">
        <v>28176</v>
      </c>
      <c r="I12997" s="615"/>
    </row>
    <row r="12998" spans="1:9" x14ac:dyDescent="0.2">
      <c r="A12998" s="609" t="str">
        <f t="shared" si="203"/>
        <v>MIUD0018</v>
      </c>
      <c r="B12998" s="611" t="s">
        <v>708</v>
      </c>
      <c r="C12998" s="611" t="s">
        <v>709</v>
      </c>
      <c r="D12998" s="611" t="s">
        <v>1</v>
      </c>
      <c r="E12998" s="612">
        <v>699.82</v>
      </c>
      <c r="F12998" s="611" t="s">
        <v>8184</v>
      </c>
      <c r="G12998" s="611" t="s">
        <v>19462</v>
      </c>
      <c r="H12998" s="611" t="s">
        <v>28176</v>
      </c>
      <c r="I12998" s="615"/>
    </row>
    <row r="12999" spans="1:9" x14ac:dyDescent="0.2">
      <c r="A12999" s="609" t="str">
        <f t="shared" si="203"/>
        <v>MIUC0040</v>
      </c>
      <c r="B12999" s="611" t="s">
        <v>28231</v>
      </c>
      <c r="C12999" s="611" t="s">
        <v>28232</v>
      </c>
      <c r="D12999" s="611" t="s">
        <v>1</v>
      </c>
      <c r="E12999" s="612">
        <v>6.67</v>
      </c>
      <c r="F12999" s="611" t="s">
        <v>8184</v>
      </c>
      <c r="G12999" s="611" t="s">
        <v>19462</v>
      </c>
      <c r="H12999" s="611" t="s">
        <v>28176</v>
      </c>
      <c r="I12999" s="615"/>
    </row>
    <row r="13000" spans="1:9" x14ac:dyDescent="0.2">
      <c r="A13000" s="609" t="str">
        <f t="shared" si="203"/>
        <v>MIUC0039</v>
      </c>
      <c r="B13000" s="611" t="s">
        <v>28233</v>
      </c>
      <c r="C13000" s="611" t="s">
        <v>28234</v>
      </c>
      <c r="D13000" s="611" t="s">
        <v>20467</v>
      </c>
      <c r="E13000" s="612">
        <v>116.6</v>
      </c>
      <c r="F13000" s="611" t="s">
        <v>8184</v>
      </c>
      <c r="G13000" s="611" t="s">
        <v>19462</v>
      </c>
      <c r="H13000" s="611" t="s">
        <v>28176</v>
      </c>
      <c r="I13000" s="615"/>
    </row>
    <row r="13001" spans="1:9" x14ac:dyDescent="0.2">
      <c r="A13001" s="609" t="str">
        <f t="shared" si="203"/>
        <v>MIUC00042</v>
      </c>
      <c r="B13001" s="611" t="s">
        <v>28235</v>
      </c>
      <c r="C13001" s="611" t="s">
        <v>28236</v>
      </c>
      <c r="D13001" s="611" t="s">
        <v>20467</v>
      </c>
      <c r="E13001" s="612">
        <v>125</v>
      </c>
      <c r="F13001" s="611" t="s">
        <v>8184</v>
      </c>
      <c r="G13001" s="611" t="s">
        <v>19462</v>
      </c>
      <c r="H13001" s="611" t="s">
        <v>28176</v>
      </c>
      <c r="I13001" s="615"/>
    </row>
    <row r="13002" spans="1:9" x14ac:dyDescent="0.2">
      <c r="A13002" s="609" t="str">
        <f t="shared" si="203"/>
        <v>MIUC00044</v>
      </c>
      <c r="B13002" s="611" t="s">
        <v>28237</v>
      </c>
      <c r="C13002" s="611" t="s">
        <v>28238</v>
      </c>
      <c r="D13002" s="611" t="s">
        <v>595</v>
      </c>
      <c r="E13002" s="612">
        <v>39.9</v>
      </c>
      <c r="F13002" s="611" t="s">
        <v>8184</v>
      </c>
      <c r="G13002" s="611" t="s">
        <v>19462</v>
      </c>
      <c r="H13002" s="611" t="s">
        <v>28176</v>
      </c>
      <c r="I13002" s="615"/>
    </row>
    <row r="13003" spans="1:9" x14ac:dyDescent="0.2">
      <c r="A13003" s="609" t="str">
        <f t="shared" si="203"/>
        <v>IUMA0005</v>
      </c>
      <c r="B13003" s="611" t="s">
        <v>605</v>
      </c>
      <c r="C13003" s="611" t="s">
        <v>606</v>
      </c>
      <c r="D13003" s="611" t="s">
        <v>1</v>
      </c>
      <c r="E13003" s="612">
        <v>3963.22</v>
      </c>
      <c r="F13003" s="611" t="s">
        <v>8184</v>
      </c>
      <c r="G13003" s="611" t="s">
        <v>19462</v>
      </c>
      <c r="H13003" s="611" t="s">
        <v>28176</v>
      </c>
      <c r="I13003" s="615"/>
    </row>
    <row r="13004" spans="1:9" x14ac:dyDescent="0.2">
      <c r="A13004" s="609" t="str">
        <f t="shared" si="203"/>
        <v>MIUPL0003</v>
      </c>
      <c r="B13004" s="611" t="s">
        <v>8365</v>
      </c>
      <c r="C13004" s="611" t="s">
        <v>8366</v>
      </c>
      <c r="D13004" s="611" t="s">
        <v>1</v>
      </c>
      <c r="E13004" s="612">
        <v>31.62</v>
      </c>
      <c r="F13004" s="611" t="s">
        <v>8184</v>
      </c>
      <c r="G13004" s="611" t="s">
        <v>19462</v>
      </c>
      <c r="H13004" s="611" t="s">
        <v>28176</v>
      </c>
      <c r="I13004" s="615"/>
    </row>
    <row r="13005" spans="1:9" x14ac:dyDescent="0.2">
      <c r="A13005" s="609" t="str">
        <f t="shared" si="203"/>
        <v>MIUPL0006</v>
      </c>
      <c r="B13005" s="611" t="s">
        <v>8371</v>
      </c>
      <c r="C13005" s="611" t="s">
        <v>8372</v>
      </c>
      <c r="D13005" s="611" t="s">
        <v>1</v>
      </c>
      <c r="E13005" s="612">
        <v>57</v>
      </c>
      <c r="F13005" s="611" t="s">
        <v>8184</v>
      </c>
      <c r="G13005" s="611" t="s">
        <v>19462</v>
      </c>
      <c r="H13005" s="611" t="s">
        <v>28176</v>
      </c>
      <c r="I13005" s="615"/>
    </row>
    <row r="13006" spans="1:9" x14ac:dyDescent="0.2">
      <c r="A13006" s="609" t="str">
        <f t="shared" si="203"/>
        <v>MIUPL0007</v>
      </c>
      <c r="B13006" s="611" t="s">
        <v>8373</v>
      </c>
      <c r="C13006" s="611" t="s">
        <v>8374</v>
      </c>
      <c r="D13006" s="611" t="s">
        <v>1</v>
      </c>
      <c r="E13006" s="612">
        <v>57</v>
      </c>
      <c r="F13006" s="611" t="s">
        <v>8184</v>
      </c>
      <c r="G13006" s="611" t="s">
        <v>19462</v>
      </c>
      <c r="H13006" s="611" t="s">
        <v>28176</v>
      </c>
      <c r="I13006" s="615"/>
    </row>
    <row r="13007" spans="1:9" x14ac:dyDescent="0.2">
      <c r="A13007" s="609" t="str">
        <f t="shared" si="203"/>
        <v>MIUPL0010</v>
      </c>
      <c r="B13007" s="611" t="s">
        <v>8379</v>
      </c>
      <c r="C13007" s="611" t="s">
        <v>8380</v>
      </c>
      <c r="D13007" s="611" t="s">
        <v>1</v>
      </c>
      <c r="E13007" s="612">
        <v>50</v>
      </c>
      <c r="F13007" s="611" t="s">
        <v>8184</v>
      </c>
      <c r="G13007" s="611" t="s">
        <v>19462</v>
      </c>
      <c r="H13007" s="611" t="s">
        <v>28176</v>
      </c>
      <c r="I13007" s="615"/>
    </row>
    <row r="13008" spans="1:9" x14ac:dyDescent="0.2">
      <c r="A13008" s="609" t="str">
        <f t="shared" si="203"/>
        <v>MIUPL0011</v>
      </c>
      <c r="B13008" s="611" t="s">
        <v>8381</v>
      </c>
      <c r="C13008" s="611" t="s">
        <v>8382</v>
      </c>
      <c r="D13008" s="611" t="s">
        <v>1</v>
      </c>
      <c r="E13008" s="612">
        <v>59.9</v>
      </c>
      <c r="F13008" s="611" t="s">
        <v>8184</v>
      </c>
      <c r="G13008" s="611" t="s">
        <v>19462</v>
      </c>
      <c r="H13008" s="611" t="s">
        <v>28176</v>
      </c>
      <c r="I13008" s="615"/>
    </row>
    <row r="13009" spans="1:9" x14ac:dyDescent="0.2">
      <c r="A13009" s="609" t="str">
        <f t="shared" si="203"/>
        <v>MIUPL0012</v>
      </c>
      <c r="B13009" s="611" t="s">
        <v>8383</v>
      </c>
      <c r="C13009" s="611" t="s">
        <v>8384</v>
      </c>
      <c r="D13009" s="611" t="s">
        <v>1</v>
      </c>
      <c r="E13009" s="612">
        <v>50</v>
      </c>
      <c r="F13009" s="611" t="s">
        <v>8184</v>
      </c>
      <c r="G13009" s="611" t="s">
        <v>19462</v>
      </c>
      <c r="H13009" s="611" t="s">
        <v>28176</v>
      </c>
      <c r="I13009" s="615"/>
    </row>
    <row r="13010" spans="1:9" x14ac:dyDescent="0.2">
      <c r="A13010" s="609" t="str">
        <f t="shared" si="203"/>
        <v>MIUPL0015</v>
      </c>
      <c r="B13010" s="611" t="s">
        <v>8389</v>
      </c>
      <c r="C13010" s="611" t="s">
        <v>8390</v>
      </c>
      <c r="D13010" s="611" t="s">
        <v>1</v>
      </c>
      <c r="E13010" s="612">
        <v>60</v>
      </c>
      <c r="F13010" s="611" t="s">
        <v>8184</v>
      </c>
      <c r="G13010" s="611" t="s">
        <v>19462</v>
      </c>
      <c r="H13010" s="611" t="s">
        <v>28176</v>
      </c>
      <c r="I13010" s="615"/>
    </row>
    <row r="13011" spans="1:9" x14ac:dyDescent="0.2">
      <c r="A13011" s="609" t="str">
        <f t="shared" si="203"/>
        <v>MIUPL0020</v>
      </c>
      <c r="B13011" s="611" t="s">
        <v>8399</v>
      </c>
      <c r="C13011" s="611" t="s">
        <v>8400</v>
      </c>
      <c r="D13011" s="611" t="s">
        <v>1</v>
      </c>
      <c r="E13011" s="612">
        <v>16.899999999999999</v>
      </c>
      <c r="F13011" s="611" t="s">
        <v>8184</v>
      </c>
      <c r="G13011" s="611" t="s">
        <v>19462</v>
      </c>
      <c r="H13011" s="611" t="s">
        <v>28176</v>
      </c>
      <c r="I13011" s="615"/>
    </row>
    <row r="13012" spans="1:9" x14ac:dyDescent="0.2">
      <c r="A13012" s="609" t="str">
        <f t="shared" si="203"/>
        <v>MIUPL0024</v>
      </c>
      <c r="B13012" s="611" t="s">
        <v>8407</v>
      </c>
      <c r="C13012" s="611" t="s">
        <v>8408</v>
      </c>
      <c r="D13012" s="611" t="s">
        <v>1</v>
      </c>
      <c r="E13012" s="612">
        <v>26.33</v>
      </c>
      <c r="F13012" s="611" t="s">
        <v>8184</v>
      </c>
      <c r="G13012" s="611" t="s">
        <v>19462</v>
      </c>
      <c r="H13012" s="611" t="s">
        <v>28176</v>
      </c>
      <c r="I13012" s="615"/>
    </row>
    <row r="13013" spans="1:9" x14ac:dyDescent="0.2">
      <c r="A13013" s="609" t="str">
        <f t="shared" si="203"/>
        <v>MIUPL0027</v>
      </c>
      <c r="B13013" s="611" t="s">
        <v>8413</v>
      </c>
      <c r="C13013" s="611" t="s">
        <v>8414</v>
      </c>
      <c r="D13013" s="611" t="s">
        <v>1</v>
      </c>
      <c r="E13013" s="612">
        <v>29.9</v>
      </c>
      <c r="F13013" s="611" t="s">
        <v>8184</v>
      </c>
      <c r="G13013" s="611" t="s">
        <v>19462</v>
      </c>
      <c r="H13013" s="611" t="s">
        <v>28176</v>
      </c>
      <c r="I13013" s="615"/>
    </row>
    <row r="13014" spans="1:9" x14ac:dyDescent="0.2">
      <c r="A13014" s="609" t="str">
        <f t="shared" si="203"/>
        <v>MIUPL0028</v>
      </c>
      <c r="B13014" s="611" t="s">
        <v>8415</v>
      </c>
      <c r="C13014" s="611" t="s">
        <v>8416</v>
      </c>
      <c r="D13014" s="611" t="s">
        <v>1</v>
      </c>
      <c r="E13014" s="612">
        <v>29.9</v>
      </c>
      <c r="F13014" s="611" t="s">
        <v>8184</v>
      </c>
      <c r="G13014" s="611" t="s">
        <v>19462</v>
      </c>
      <c r="H13014" s="611" t="s">
        <v>28176</v>
      </c>
      <c r="I13014" s="615"/>
    </row>
    <row r="13015" spans="1:9" x14ac:dyDescent="0.2">
      <c r="A13015" s="609" t="str">
        <f t="shared" si="203"/>
        <v>MIUPL0029</v>
      </c>
      <c r="B13015" s="611" t="s">
        <v>8417</v>
      </c>
      <c r="C13015" s="611" t="s">
        <v>8418</v>
      </c>
      <c r="D13015" s="611" t="s">
        <v>1</v>
      </c>
      <c r="E13015" s="612">
        <v>2.5</v>
      </c>
      <c r="F13015" s="611" t="s">
        <v>8184</v>
      </c>
      <c r="G13015" s="611" t="s">
        <v>19462</v>
      </c>
      <c r="H13015" s="611" t="s">
        <v>28176</v>
      </c>
      <c r="I13015" s="615"/>
    </row>
    <row r="13016" spans="1:9" x14ac:dyDescent="0.2">
      <c r="A13016" s="609" t="str">
        <f t="shared" si="203"/>
        <v>MIUPL0030</v>
      </c>
      <c r="B13016" s="611" t="s">
        <v>8419</v>
      </c>
      <c r="C13016" s="611" t="s">
        <v>8420</v>
      </c>
      <c r="D13016" s="611" t="s">
        <v>1</v>
      </c>
      <c r="E13016" s="612">
        <v>2.5</v>
      </c>
      <c r="F13016" s="611" t="s">
        <v>8184</v>
      </c>
      <c r="G13016" s="611" t="s">
        <v>19462</v>
      </c>
      <c r="H13016" s="611" t="s">
        <v>28176</v>
      </c>
      <c r="I13016" s="615"/>
    </row>
    <row r="13017" spans="1:9" x14ac:dyDescent="0.2">
      <c r="A13017" s="609" t="str">
        <f t="shared" si="203"/>
        <v>MIUPL0031</v>
      </c>
      <c r="B13017" s="611" t="s">
        <v>8421</v>
      </c>
      <c r="C13017" s="611" t="s">
        <v>8422</v>
      </c>
      <c r="D13017" s="611" t="s">
        <v>1</v>
      </c>
      <c r="E13017" s="612">
        <v>3.16</v>
      </c>
      <c r="F13017" s="611" t="s">
        <v>8184</v>
      </c>
      <c r="G13017" s="611" t="s">
        <v>19462</v>
      </c>
      <c r="H13017" s="611" t="s">
        <v>28176</v>
      </c>
      <c r="I13017" s="615"/>
    </row>
    <row r="13018" spans="1:9" x14ac:dyDescent="0.2">
      <c r="A13018" s="609" t="str">
        <f t="shared" si="203"/>
        <v>MIUPL0045</v>
      </c>
      <c r="B13018" s="611" t="s">
        <v>8447</v>
      </c>
      <c r="C13018" s="611" t="s">
        <v>8448</v>
      </c>
      <c r="D13018" s="611" t="s">
        <v>1</v>
      </c>
      <c r="E13018" s="612">
        <v>50</v>
      </c>
      <c r="F13018" s="611" t="s">
        <v>8184</v>
      </c>
      <c r="G13018" s="611" t="s">
        <v>19462</v>
      </c>
      <c r="H13018" s="611" t="s">
        <v>28176</v>
      </c>
      <c r="I13018" s="615"/>
    </row>
    <row r="13019" spans="1:9" x14ac:dyDescent="0.2">
      <c r="A13019" s="609" t="str">
        <f t="shared" si="203"/>
        <v>MIUC0002</v>
      </c>
      <c r="B13019" s="611" t="s">
        <v>8339</v>
      </c>
      <c r="C13019" s="611" t="s">
        <v>8340</v>
      </c>
      <c r="D13019" s="611" t="s">
        <v>1</v>
      </c>
      <c r="E13019" s="612">
        <v>657.1</v>
      </c>
      <c r="F13019" s="611" t="s">
        <v>8184</v>
      </c>
      <c r="G13019" s="611" t="s">
        <v>19462</v>
      </c>
      <c r="H13019" s="611" t="s">
        <v>28176</v>
      </c>
      <c r="I13019" s="615"/>
    </row>
    <row r="13020" spans="1:9" x14ac:dyDescent="0.2">
      <c r="A13020" s="609" t="str">
        <f t="shared" si="203"/>
        <v>MIUC0003</v>
      </c>
      <c r="B13020" s="611" t="s">
        <v>8341</v>
      </c>
      <c r="C13020" s="611" t="s">
        <v>8342</v>
      </c>
      <c r="D13020" s="611" t="s">
        <v>1</v>
      </c>
      <c r="E13020" s="612">
        <v>2492.16</v>
      </c>
      <c r="F13020" s="611" t="s">
        <v>8184</v>
      </c>
      <c r="G13020" s="611" t="s">
        <v>19462</v>
      </c>
      <c r="H13020" s="611" t="s">
        <v>28176</v>
      </c>
      <c r="I13020" s="615"/>
    </row>
    <row r="13021" spans="1:9" x14ac:dyDescent="0.2">
      <c r="A13021" s="609" t="str">
        <f t="shared" si="203"/>
        <v>MIC0004</v>
      </c>
      <c r="B13021" s="611" t="s">
        <v>8334</v>
      </c>
      <c r="C13021" s="611" t="s">
        <v>8335</v>
      </c>
      <c r="D13021" s="611" t="s">
        <v>1</v>
      </c>
      <c r="E13021" s="612">
        <v>2298.12</v>
      </c>
      <c r="F13021" s="611" t="s">
        <v>8184</v>
      </c>
      <c r="G13021" s="611" t="s">
        <v>19462</v>
      </c>
      <c r="H13021" s="611" t="s">
        <v>28176</v>
      </c>
      <c r="I13021" s="615"/>
    </row>
    <row r="13022" spans="1:9" x14ac:dyDescent="0.2">
      <c r="A13022" s="609" t="str">
        <f t="shared" si="203"/>
        <v>MIUC0004</v>
      </c>
      <c r="B13022" s="611" t="s">
        <v>8343</v>
      </c>
      <c r="C13022" s="611" t="s">
        <v>8344</v>
      </c>
      <c r="D13022" s="611" t="s">
        <v>1</v>
      </c>
      <c r="E13022" s="612">
        <v>530.13</v>
      </c>
      <c r="F13022" s="611" t="s">
        <v>8184</v>
      </c>
      <c r="G13022" s="611" t="s">
        <v>19462</v>
      </c>
      <c r="H13022" s="611" t="s">
        <v>28176</v>
      </c>
      <c r="I13022" s="615"/>
    </row>
    <row r="13023" spans="1:9" x14ac:dyDescent="0.2">
      <c r="A13023" s="609" t="str">
        <f t="shared" si="203"/>
        <v>MIUC0005</v>
      </c>
      <c r="B13023" s="611" t="s">
        <v>8345</v>
      </c>
      <c r="C13023" s="611" t="s">
        <v>8335</v>
      </c>
      <c r="D13023" s="611" t="s">
        <v>1</v>
      </c>
      <c r="E13023" s="612">
        <v>2298.12</v>
      </c>
      <c r="F13023" s="611" t="s">
        <v>8184</v>
      </c>
      <c r="G13023" s="611" t="s">
        <v>19462</v>
      </c>
      <c r="H13023" s="611" t="s">
        <v>28176</v>
      </c>
      <c r="I13023" s="615"/>
    </row>
    <row r="13024" spans="1:9" x14ac:dyDescent="0.2">
      <c r="A13024" s="609" t="str">
        <f t="shared" si="203"/>
        <v>MIUIL0002</v>
      </c>
      <c r="B13024" s="611" t="s">
        <v>8354</v>
      </c>
      <c r="C13024" s="611" t="s">
        <v>8355</v>
      </c>
      <c r="D13024" s="611" t="s">
        <v>1</v>
      </c>
      <c r="E13024" s="612">
        <v>23.89</v>
      </c>
      <c r="F13024" s="611" t="s">
        <v>8184</v>
      </c>
      <c r="G13024" s="611" t="s">
        <v>19462</v>
      </c>
      <c r="H13024" s="611" t="s">
        <v>28176</v>
      </c>
      <c r="I13024" s="615"/>
    </row>
    <row r="13025" spans="1:9" x14ac:dyDescent="0.2">
      <c r="A13025" s="609" t="str">
        <f t="shared" si="203"/>
        <v>MIUC0006</v>
      </c>
      <c r="B13025" s="611" t="s">
        <v>8346</v>
      </c>
      <c r="C13025" s="611" t="s">
        <v>8347</v>
      </c>
      <c r="D13025" s="611" t="s">
        <v>1</v>
      </c>
      <c r="E13025" s="612">
        <v>92964.74</v>
      </c>
      <c r="F13025" s="611" t="s">
        <v>8184</v>
      </c>
      <c r="G13025" s="611" t="s">
        <v>19462</v>
      </c>
      <c r="H13025" s="611" t="s">
        <v>28176</v>
      </c>
      <c r="I13025" s="615"/>
    </row>
    <row r="13026" spans="1:9" x14ac:dyDescent="0.2">
      <c r="A13026" s="609" t="str">
        <f t="shared" si="203"/>
        <v>MIUPL0054</v>
      </c>
      <c r="B13026" s="611" t="s">
        <v>8463</v>
      </c>
      <c r="C13026" s="611" t="s">
        <v>8464</v>
      </c>
      <c r="D13026" s="611" t="s">
        <v>1</v>
      </c>
      <c r="E13026" s="612">
        <v>60</v>
      </c>
      <c r="F13026" s="611" t="s">
        <v>8184</v>
      </c>
      <c r="G13026" s="611" t="s">
        <v>19462</v>
      </c>
      <c r="H13026" s="611" t="s">
        <v>28176</v>
      </c>
      <c r="I13026" s="615"/>
    </row>
    <row r="13027" spans="1:9" x14ac:dyDescent="0.2">
      <c r="A13027" s="609" t="str">
        <f t="shared" si="203"/>
        <v>MIUD0024</v>
      </c>
      <c r="B13027" s="611" t="s">
        <v>8775</v>
      </c>
      <c r="C13027" s="611" t="s">
        <v>8776</v>
      </c>
      <c r="D13027" s="611" t="s">
        <v>2</v>
      </c>
      <c r="E13027" s="612">
        <v>723.19</v>
      </c>
      <c r="F13027" s="611" t="s">
        <v>8184</v>
      </c>
      <c r="G13027" s="611" t="s">
        <v>19462</v>
      </c>
      <c r="H13027" s="611" t="s">
        <v>28176</v>
      </c>
      <c r="I13027" s="615"/>
    </row>
    <row r="13028" spans="1:9" x14ac:dyDescent="0.2">
      <c r="A13028" s="609" t="str">
        <f t="shared" si="203"/>
        <v>PHGE002</v>
      </c>
      <c r="B13028" s="611" t="s">
        <v>10490</v>
      </c>
      <c r="C13028" s="611" t="s">
        <v>10491</v>
      </c>
      <c r="D13028" s="611" t="s">
        <v>5</v>
      </c>
      <c r="E13028" s="612">
        <v>3.97</v>
      </c>
      <c r="F13028" s="611" t="s">
        <v>8184</v>
      </c>
      <c r="G13028" s="611" t="s">
        <v>19462</v>
      </c>
      <c r="H13028" s="611" t="s">
        <v>28176</v>
      </c>
      <c r="I13028" s="615"/>
    </row>
    <row r="13029" spans="1:9" x14ac:dyDescent="0.2">
      <c r="A13029" s="609" t="str">
        <f t="shared" si="203"/>
        <v>MIUC0013</v>
      </c>
      <c r="B13029" s="611" t="s">
        <v>18393</v>
      </c>
      <c r="C13029" s="611" t="s">
        <v>18377</v>
      </c>
      <c r="D13029" s="611" t="s">
        <v>1</v>
      </c>
      <c r="E13029" s="612">
        <v>735.28</v>
      </c>
      <c r="F13029" s="611" t="s">
        <v>8184</v>
      </c>
      <c r="G13029" s="611" t="s">
        <v>19462</v>
      </c>
      <c r="H13029" s="611" t="s">
        <v>28176</v>
      </c>
      <c r="I13029" s="615"/>
    </row>
    <row r="13030" spans="1:9" x14ac:dyDescent="0.2">
      <c r="A13030" s="609" t="str">
        <f t="shared" si="203"/>
        <v>MIUC0014</v>
      </c>
      <c r="B13030" s="611" t="s">
        <v>18394</v>
      </c>
      <c r="C13030" s="611" t="s">
        <v>18395</v>
      </c>
      <c r="D13030" s="611" t="s">
        <v>2</v>
      </c>
      <c r="E13030" s="612">
        <v>146.35</v>
      </c>
      <c r="F13030" s="611" t="s">
        <v>8184</v>
      </c>
      <c r="G13030" s="611" t="s">
        <v>19462</v>
      </c>
      <c r="H13030" s="611" t="s">
        <v>28176</v>
      </c>
      <c r="I13030" s="615"/>
    </row>
    <row r="13031" spans="1:9" x14ac:dyDescent="0.2">
      <c r="A13031" s="609" t="str">
        <f t="shared" si="203"/>
        <v>MIUC0015</v>
      </c>
      <c r="B13031" s="611" t="s">
        <v>18396</v>
      </c>
      <c r="C13031" s="611" t="s">
        <v>18380</v>
      </c>
      <c r="D13031" s="611" t="s">
        <v>1</v>
      </c>
      <c r="E13031" s="612">
        <v>39.4</v>
      </c>
      <c r="F13031" s="611" t="s">
        <v>8184</v>
      </c>
      <c r="G13031" s="611" t="s">
        <v>19462</v>
      </c>
      <c r="H13031" s="611" t="s">
        <v>28176</v>
      </c>
      <c r="I13031" s="615"/>
    </row>
    <row r="13032" spans="1:9" x14ac:dyDescent="0.2">
      <c r="A13032" s="609" t="str">
        <f t="shared" si="203"/>
        <v>MIUC0016</v>
      </c>
      <c r="B13032" s="611" t="s">
        <v>18397</v>
      </c>
      <c r="C13032" s="611" t="s">
        <v>18847</v>
      </c>
      <c r="D13032" s="611" t="s">
        <v>1</v>
      </c>
      <c r="E13032" s="612">
        <v>2.91</v>
      </c>
      <c r="F13032" s="611" t="s">
        <v>8184</v>
      </c>
      <c r="G13032" s="611" t="s">
        <v>19462</v>
      </c>
      <c r="H13032" s="611" t="s">
        <v>28176</v>
      </c>
      <c r="I13032" s="615"/>
    </row>
    <row r="13033" spans="1:9" x14ac:dyDescent="0.2">
      <c r="A13033" s="609" t="str">
        <f t="shared" si="203"/>
        <v>MIUC0019</v>
      </c>
      <c r="B13033" s="611" t="s">
        <v>18400</v>
      </c>
      <c r="C13033" s="611" t="s">
        <v>18386</v>
      </c>
      <c r="D13033" s="611" t="s">
        <v>1</v>
      </c>
      <c r="E13033" s="612">
        <v>1711.05</v>
      </c>
      <c r="F13033" s="611" t="s">
        <v>8184</v>
      </c>
      <c r="G13033" s="611" t="s">
        <v>19462</v>
      </c>
      <c r="H13033" s="611" t="s">
        <v>28176</v>
      </c>
      <c r="I13033" s="615"/>
    </row>
    <row r="13034" spans="1:9" x14ac:dyDescent="0.2">
      <c r="A13034" s="609" t="str">
        <f t="shared" si="203"/>
        <v>MIUC0020</v>
      </c>
      <c r="B13034" s="611" t="s">
        <v>18401</v>
      </c>
      <c r="C13034" s="611" t="s">
        <v>18388</v>
      </c>
      <c r="D13034" s="611" t="s">
        <v>1</v>
      </c>
      <c r="E13034" s="612">
        <v>14.12</v>
      </c>
      <c r="F13034" s="611" t="s">
        <v>8184</v>
      </c>
      <c r="G13034" s="611" t="s">
        <v>19462</v>
      </c>
      <c r="H13034" s="611" t="s">
        <v>28176</v>
      </c>
      <c r="I13034" s="615"/>
    </row>
    <row r="13035" spans="1:9" x14ac:dyDescent="0.2">
      <c r="A13035" s="609" t="str">
        <f t="shared" si="203"/>
        <v>MIUS00012</v>
      </c>
      <c r="B13035" s="611" t="s">
        <v>28239</v>
      </c>
      <c r="C13035" s="611" t="s">
        <v>28240</v>
      </c>
      <c r="D13035" s="611" t="s">
        <v>1</v>
      </c>
      <c r="E13035" s="612">
        <v>187.4</v>
      </c>
      <c r="F13035" s="611" t="s">
        <v>8184</v>
      </c>
      <c r="G13035" s="611" t="s">
        <v>19462</v>
      </c>
      <c r="H13035" s="611" t="s">
        <v>28176</v>
      </c>
      <c r="I13035" s="615"/>
    </row>
    <row r="13036" spans="1:9" x14ac:dyDescent="0.2">
      <c r="A13036" s="609" t="str">
        <f t="shared" si="203"/>
        <v>MIUS0006</v>
      </c>
      <c r="B13036" s="611" t="s">
        <v>10488</v>
      </c>
      <c r="C13036" s="611" t="s">
        <v>10489</v>
      </c>
      <c r="D13036" s="611" t="s">
        <v>3</v>
      </c>
      <c r="E13036" s="612">
        <v>334.14</v>
      </c>
      <c r="F13036" s="611" t="s">
        <v>8184</v>
      </c>
      <c r="G13036" s="611" t="s">
        <v>19462</v>
      </c>
      <c r="H13036" s="611" t="s">
        <v>28176</v>
      </c>
      <c r="I13036" s="615"/>
    </row>
    <row r="13037" spans="1:9" x14ac:dyDescent="0.2">
      <c r="A13037" s="609" t="str">
        <f t="shared" si="203"/>
        <v>MIUC0025</v>
      </c>
      <c r="B13037" s="611" t="s">
        <v>18841</v>
      </c>
      <c r="C13037" s="611" t="s">
        <v>18842</v>
      </c>
      <c r="D13037" s="611" t="s">
        <v>1</v>
      </c>
      <c r="E13037" s="612">
        <v>9.11</v>
      </c>
      <c r="F13037" s="611" t="s">
        <v>8184</v>
      </c>
      <c r="G13037" s="611" t="s">
        <v>19462</v>
      </c>
      <c r="H13037" s="611" t="s">
        <v>28176</v>
      </c>
      <c r="I13037" s="615"/>
    </row>
    <row r="13038" spans="1:9" x14ac:dyDescent="0.2">
      <c r="A13038" s="609" t="str">
        <f t="shared" si="203"/>
        <v>MIUC0027</v>
      </c>
      <c r="B13038" s="611" t="s">
        <v>18843</v>
      </c>
      <c r="C13038" s="611" t="s">
        <v>18844</v>
      </c>
      <c r="D13038" s="611" t="s">
        <v>1</v>
      </c>
      <c r="E13038" s="612">
        <v>86.08</v>
      </c>
      <c r="F13038" s="611" t="s">
        <v>8184</v>
      </c>
      <c r="G13038" s="611" t="s">
        <v>19462</v>
      </c>
      <c r="H13038" s="611" t="s">
        <v>28176</v>
      </c>
      <c r="I13038" s="615"/>
    </row>
    <row r="13039" spans="1:9" x14ac:dyDescent="0.2">
      <c r="A13039" s="609" t="str">
        <f t="shared" si="203"/>
        <v>MIUC0028</v>
      </c>
      <c r="B13039" s="611" t="s">
        <v>18837</v>
      </c>
      <c r="C13039" s="611" t="s">
        <v>18838</v>
      </c>
      <c r="D13039" s="611" t="s">
        <v>1</v>
      </c>
      <c r="E13039" s="612">
        <v>63.45</v>
      </c>
      <c r="F13039" s="611" t="s">
        <v>8184</v>
      </c>
      <c r="G13039" s="611" t="s">
        <v>19462</v>
      </c>
      <c r="H13039" s="611" t="s">
        <v>28176</v>
      </c>
      <c r="I13039" s="615"/>
    </row>
    <row r="13040" spans="1:9" x14ac:dyDescent="0.2">
      <c r="A13040" s="609" t="str">
        <f t="shared" ref="A13040:A13103" si="204">IF(ISERROR(SEARCH("/",B13040)=6),TRIM(CLEAN(B13040)),IF(SEARCH("/",B13040)=6,IF(LEN(TRIM(CLEAN(B13040)))=7,LEFT(TRIM(CLEAN(B13040)),6)&amp;"00"&amp;RIGHT(TRIM(CLEAN(B13040)),1),LEFT(TRIM(CLEAN(B13040)),6)&amp;"0"&amp;RIGHT(TRIM(CLEAN(B13040)),2)),TRIM(CLEAN(B13040))))</f>
        <v>MIUPL0004</v>
      </c>
      <c r="B13040" s="611" t="s">
        <v>8367</v>
      </c>
      <c r="C13040" s="611" t="s">
        <v>8368</v>
      </c>
      <c r="D13040" s="611" t="s">
        <v>1</v>
      </c>
      <c r="E13040" s="612">
        <v>57</v>
      </c>
      <c r="F13040" s="611" t="s">
        <v>8184</v>
      </c>
      <c r="G13040" s="611" t="s">
        <v>19462</v>
      </c>
      <c r="H13040" s="611" t="s">
        <v>28176</v>
      </c>
      <c r="I13040" s="615"/>
    </row>
    <row r="13041" spans="1:9" x14ac:dyDescent="0.2">
      <c r="A13041" s="609" t="str">
        <f t="shared" si="204"/>
        <v>MIUPL0005</v>
      </c>
      <c r="B13041" s="611" t="s">
        <v>8369</v>
      </c>
      <c r="C13041" s="611" t="s">
        <v>8370</v>
      </c>
      <c r="D13041" s="611" t="s">
        <v>1</v>
      </c>
      <c r="E13041" s="612">
        <v>57</v>
      </c>
      <c r="F13041" s="611" t="s">
        <v>8184</v>
      </c>
      <c r="G13041" s="611" t="s">
        <v>19462</v>
      </c>
      <c r="H13041" s="611" t="s">
        <v>28176</v>
      </c>
      <c r="I13041" s="615"/>
    </row>
    <row r="13042" spans="1:9" x14ac:dyDescent="0.2">
      <c r="A13042" s="609" t="str">
        <f t="shared" si="204"/>
        <v>MIUPL0036</v>
      </c>
      <c r="B13042" s="611" t="s">
        <v>8431</v>
      </c>
      <c r="C13042" s="611" t="s">
        <v>8432</v>
      </c>
      <c r="D13042" s="611" t="s">
        <v>1</v>
      </c>
      <c r="E13042" s="612">
        <v>30</v>
      </c>
      <c r="F13042" s="611" t="s">
        <v>8184</v>
      </c>
      <c r="G13042" s="611" t="s">
        <v>19462</v>
      </c>
      <c r="H13042" s="611" t="s">
        <v>28176</v>
      </c>
      <c r="I13042" s="615"/>
    </row>
    <row r="13043" spans="1:9" x14ac:dyDescent="0.2">
      <c r="A13043" s="609" t="str">
        <f t="shared" si="204"/>
        <v>MIUPL0037</v>
      </c>
      <c r="B13043" s="611" t="s">
        <v>8433</v>
      </c>
      <c r="C13043" s="611" t="s">
        <v>8434</v>
      </c>
      <c r="D13043" s="611" t="s">
        <v>1</v>
      </c>
      <c r="E13043" s="612">
        <v>36</v>
      </c>
      <c r="F13043" s="611" t="s">
        <v>8184</v>
      </c>
      <c r="G13043" s="611" t="s">
        <v>19462</v>
      </c>
      <c r="H13043" s="611" t="s">
        <v>28176</v>
      </c>
      <c r="I13043" s="615"/>
    </row>
    <row r="13044" spans="1:9" x14ac:dyDescent="0.2">
      <c r="A13044" s="609" t="str">
        <f t="shared" si="204"/>
        <v>MIUPL0038</v>
      </c>
      <c r="B13044" s="611" t="s">
        <v>8435</v>
      </c>
      <c r="C13044" s="611" t="s">
        <v>8436</v>
      </c>
      <c r="D13044" s="611" t="s">
        <v>1</v>
      </c>
      <c r="E13044" s="612">
        <v>30</v>
      </c>
      <c r="F13044" s="611" t="s">
        <v>8184</v>
      </c>
      <c r="G13044" s="611" t="s">
        <v>19462</v>
      </c>
      <c r="H13044" s="611" t="s">
        <v>28176</v>
      </c>
      <c r="I13044" s="615"/>
    </row>
    <row r="13045" spans="1:9" x14ac:dyDescent="0.2">
      <c r="A13045" s="609" t="str">
        <f t="shared" si="204"/>
        <v>MIUPL0039</v>
      </c>
      <c r="B13045" s="611" t="s">
        <v>8437</v>
      </c>
      <c r="C13045" s="611" t="s">
        <v>8438</v>
      </c>
      <c r="D13045" s="611" t="s">
        <v>1</v>
      </c>
      <c r="E13045" s="612">
        <v>15.81</v>
      </c>
      <c r="F13045" s="611" t="s">
        <v>8184</v>
      </c>
      <c r="G13045" s="611" t="s">
        <v>19462</v>
      </c>
      <c r="H13045" s="611" t="s">
        <v>28176</v>
      </c>
      <c r="I13045" s="615"/>
    </row>
    <row r="13046" spans="1:9" x14ac:dyDescent="0.2">
      <c r="A13046" s="609" t="str">
        <f t="shared" si="204"/>
        <v>MIUPL0041</v>
      </c>
      <c r="B13046" s="611" t="s">
        <v>8441</v>
      </c>
      <c r="C13046" s="611" t="s">
        <v>8442</v>
      </c>
      <c r="D13046" s="611" t="s">
        <v>1</v>
      </c>
      <c r="E13046" s="612">
        <v>66</v>
      </c>
      <c r="F13046" s="611" t="s">
        <v>8184</v>
      </c>
      <c r="G13046" s="611" t="s">
        <v>19462</v>
      </c>
      <c r="H13046" s="611" t="s">
        <v>28176</v>
      </c>
      <c r="I13046" s="615"/>
    </row>
    <row r="13047" spans="1:9" x14ac:dyDescent="0.2">
      <c r="A13047" s="609" t="str">
        <f t="shared" si="204"/>
        <v>MIUPL0042</v>
      </c>
      <c r="B13047" s="611" t="s">
        <v>8443</v>
      </c>
      <c r="C13047" s="611" t="s">
        <v>8444</v>
      </c>
      <c r="D13047" s="611" t="s">
        <v>1</v>
      </c>
      <c r="E13047" s="612">
        <v>15.8</v>
      </c>
      <c r="F13047" s="611" t="s">
        <v>8184</v>
      </c>
      <c r="G13047" s="611" t="s">
        <v>19462</v>
      </c>
      <c r="H13047" s="611" t="s">
        <v>28176</v>
      </c>
      <c r="I13047" s="615"/>
    </row>
    <row r="13048" spans="1:9" x14ac:dyDescent="0.2">
      <c r="A13048" s="609" t="str">
        <f t="shared" si="204"/>
        <v>MIUPL0043</v>
      </c>
      <c r="B13048" s="611" t="s">
        <v>8445</v>
      </c>
      <c r="C13048" s="611" t="s">
        <v>8446</v>
      </c>
      <c r="D13048" s="611" t="s">
        <v>1</v>
      </c>
      <c r="E13048" s="612">
        <v>31.59</v>
      </c>
      <c r="F13048" s="611" t="s">
        <v>8184</v>
      </c>
      <c r="G13048" s="611" t="s">
        <v>19462</v>
      </c>
      <c r="H13048" s="611" t="s">
        <v>28176</v>
      </c>
      <c r="I13048" s="615"/>
    </row>
    <row r="13049" spans="1:9" x14ac:dyDescent="0.2">
      <c r="A13049" s="609" t="str">
        <f t="shared" si="204"/>
        <v>IUIEL0001</v>
      </c>
      <c r="B13049" s="611" t="s">
        <v>573</v>
      </c>
      <c r="C13049" s="611" t="s">
        <v>574</v>
      </c>
      <c r="D13049" s="611" t="s">
        <v>1</v>
      </c>
      <c r="E13049" s="612">
        <v>392.1</v>
      </c>
      <c r="F13049" s="611" t="s">
        <v>8184</v>
      </c>
      <c r="G13049" s="611" t="s">
        <v>19462</v>
      </c>
      <c r="H13049" s="611" t="s">
        <v>28176</v>
      </c>
      <c r="I13049" s="615"/>
    </row>
    <row r="13050" spans="1:9" x14ac:dyDescent="0.2">
      <c r="A13050" s="609" t="str">
        <f t="shared" si="204"/>
        <v>IUIEL0002</v>
      </c>
      <c r="B13050" s="611" t="s">
        <v>575</v>
      </c>
      <c r="C13050" s="611" t="s">
        <v>576</v>
      </c>
      <c r="D13050" s="611" t="s">
        <v>1</v>
      </c>
      <c r="E13050" s="612">
        <v>871.36</v>
      </c>
      <c r="F13050" s="611" t="s">
        <v>8184</v>
      </c>
      <c r="G13050" s="611" t="s">
        <v>19462</v>
      </c>
      <c r="H13050" s="611" t="s">
        <v>28176</v>
      </c>
      <c r="I13050" s="615"/>
    </row>
    <row r="13051" spans="1:9" x14ac:dyDescent="0.2">
      <c r="A13051" s="609" t="str">
        <f t="shared" si="204"/>
        <v>MIUD0008</v>
      </c>
      <c r="B13051" s="611" t="s">
        <v>687</v>
      </c>
      <c r="C13051" s="611" t="s">
        <v>688</v>
      </c>
      <c r="D13051" s="611" t="s">
        <v>457</v>
      </c>
      <c r="E13051" s="612">
        <v>1.74</v>
      </c>
      <c r="F13051" s="611" t="s">
        <v>8184</v>
      </c>
      <c r="G13051" s="611" t="s">
        <v>19462</v>
      </c>
      <c r="H13051" s="611" t="s">
        <v>28176</v>
      </c>
      <c r="I13051" s="615"/>
    </row>
    <row r="13052" spans="1:9" x14ac:dyDescent="0.2">
      <c r="A13052" s="609" t="str">
        <f t="shared" si="204"/>
        <v>MIUD0010</v>
      </c>
      <c r="B13052" s="611" t="s">
        <v>691</v>
      </c>
      <c r="C13052" s="611" t="s">
        <v>692</v>
      </c>
      <c r="D13052" s="611" t="s">
        <v>503</v>
      </c>
      <c r="E13052" s="612">
        <v>1.66</v>
      </c>
      <c r="F13052" s="611" t="s">
        <v>8184</v>
      </c>
      <c r="G13052" s="611" t="s">
        <v>19462</v>
      </c>
      <c r="H13052" s="611" t="s">
        <v>28176</v>
      </c>
      <c r="I13052" s="615"/>
    </row>
    <row r="13053" spans="1:9" x14ac:dyDescent="0.2">
      <c r="A13053" s="609" t="str">
        <f t="shared" si="204"/>
        <v>MIUD0013</v>
      </c>
      <c r="B13053" s="611" t="s">
        <v>697</v>
      </c>
      <c r="C13053" s="611" t="s">
        <v>698</v>
      </c>
      <c r="D13053" s="611" t="s">
        <v>457</v>
      </c>
      <c r="E13053" s="612">
        <v>12.41</v>
      </c>
      <c r="F13053" s="611" t="s">
        <v>8184</v>
      </c>
      <c r="G13053" s="611" t="s">
        <v>19462</v>
      </c>
      <c r="H13053" s="611" t="s">
        <v>28176</v>
      </c>
      <c r="I13053" s="615"/>
    </row>
    <row r="13054" spans="1:9" x14ac:dyDescent="0.2">
      <c r="A13054" s="609" t="str">
        <f t="shared" si="204"/>
        <v>IUP0009</v>
      </c>
      <c r="B13054" s="611" t="s">
        <v>624</v>
      </c>
      <c r="C13054" s="611" t="s">
        <v>625</v>
      </c>
      <c r="D13054" s="611" t="s">
        <v>609</v>
      </c>
      <c r="E13054" s="612">
        <v>3625</v>
      </c>
      <c r="F13054" s="611" t="s">
        <v>8184</v>
      </c>
      <c r="G13054" s="611" t="s">
        <v>19462</v>
      </c>
      <c r="H13054" s="611" t="s">
        <v>28176</v>
      </c>
      <c r="I13054" s="615"/>
    </row>
    <row r="13055" spans="1:9" x14ac:dyDescent="0.2">
      <c r="A13055" s="609" t="str">
        <f t="shared" si="204"/>
        <v>PHGE003</v>
      </c>
      <c r="B13055" s="611" t="s">
        <v>721</v>
      </c>
      <c r="C13055" s="611" t="s">
        <v>10492</v>
      </c>
      <c r="D13055" s="611" t="s">
        <v>5</v>
      </c>
      <c r="E13055" s="612">
        <v>27.75</v>
      </c>
      <c r="F13055" s="611" t="s">
        <v>8184</v>
      </c>
      <c r="G13055" s="611" t="s">
        <v>19462</v>
      </c>
      <c r="H13055" s="611" t="s">
        <v>28176</v>
      </c>
      <c r="I13055" s="615"/>
    </row>
    <row r="13056" spans="1:9" x14ac:dyDescent="0.2">
      <c r="A13056" s="609" t="str">
        <f t="shared" si="204"/>
        <v>IUD008</v>
      </c>
      <c r="B13056" s="611" t="s">
        <v>539</v>
      </c>
      <c r="C13056" s="611" t="s">
        <v>540</v>
      </c>
      <c r="D13056" s="611" t="s">
        <v>2</v>
      </c>
      <c r="E13056" s="612">
        <v>761.61</v>
      </c>
      <c r="F13056" s="611" t="s">
        <v>8184</v>
      </c>
      <c r="G13056" s="611" t="s">
        <v>19462</v>
      </c>
      <c r="H13056" s="611" t="s">
        <v>28176</v>
      </c>
      <c r="I13056" s="615"/>
    </row>
    <row r="13057" spans="1:9" x14ac:dyDescent="0.2">
      <c r="A13057" s="609" t="str">
        <f t="shared" si="204"/>
        <v>IUD010</v>
      </c>
      <c r="B13057" s="611" t="s">
        <v>543</v>
      </c>
      <c r="C13057" s="611" t="s">
        <v>738</v>
      </c>
      <c r="D13057" s="611" t="s">
        <v>2</v>
      </c>
      <c r="E13057" s="612">
        <v>70</v>
      </c>
      <c r="F13057" s="611" t="s">
        <v>8184</v>
      </c>
      <c r="G13057" s="611" t="s">
        <v>19462</v>
      </c>
      <c r="H13057" s="611" t="s">
        <v>28176</v>
      </c>
      <c r="I13057" s="615"/>
    </row>
    <row r="13058" spans="1:9" x14ac:dyDescent="0.2">
      <c r="A13058" s="609" t="str">
        <f t="shared" si="204"/>
        <v>IUD012</v>
      </c>
      <c r="B13058" s="611" t="s">
        <v>545</v>
      </c>
      <c r="C13058" s="611" t="s">
        <v>546</v>
      </c>
      <c r="D13058" s="611" t="s">
        <v>2</v>
      </c>
      <c r="E13058" s="612">
        <v>207</v>
      </c>
      <c r="F13058" s="611" t="s">
        <v>8184</v>
      </c>
      <c r="G13058" s="611" t="s">
        <v>19462</v>
      </c>
      <c r="H13058" s="611" t="s">
        <v>28176</v>
      </c>
      <c r="I13058" s="615"/>
    </row>
    <row r="13059" spans="1:9" x14ac:dyDescent="0.2">
      <c r="A13059" s="609" t="str">
        <f t="shared" si="204"/>
        <v>IUD011</v>
      </c>
      <c r="B13059" s="611" t="s">
        <v>544</v>
      </c>
      <c r="C13059" s="611" t="s">
        <v>416</v>
      </c>
      <c r="D13059" s="611" t="s">
        <v>2</v>
      </c>
      <c r="E13059" s="612">
        <v>114.03</v>
      </c>
      <c r="F13059" s="611" t="s">
        <v>8184</v>
      </c>
      <c r="G13059" s="611" t="s">
        <v>19462</v>
      </c>
      <c r="H13059" s="611" t="s">
        <v>28176</v>
      </c>
      <c r="I13059" s="615"/>
    </row>
    <row r="13060" spans="1:9" x14ac:dyDescent="0.2">
      <c r="A13060" s="609" t="str">
        <f t="shared" si="204"/>
        <v>IUD015</v>
      </c>
      <c r="B13060" s="611" t="s">
        <v>549</v>
      </c>
      <c r="C13060" s="611" t="s">
        <v>550</v>
      </c>
      <c r="D13060" s="611" t="s">
        <v>2</v>
      </c>
      <c r="E13060" s="612">
        <v>736.96</v>
      </c>
      <c r="F13060" s="611" t="s">
        <v>8184</v>
      </c>
      <c r="G13060" s="611" t="s">
        <v>19462</v>
      </c>
      <c r="H13060" s="611" t="s">
        <v>28176</v>
      </c>
      <c r="I13060" s="615"/>
    </row>
    <row r="13061" spans="1:9" x14ac:dyDescent="0.2">
      <c r="A13061" s="609" t="str">
        <f t="shared" si="204"/>
        <v>IUD019</v>
      </c>
      <c r="B13061" s="611" t="s">
        <v>557</v>
      </c>
      <c r="C13061" s="611" t="s">
        <v>558</v>
      </c>
      <c r="D13061" s="611" t="s">
        <v>3</v>
      </c>
      <c r="E13061" s="612">
        <v>310.8</v>
      </c>
      <c r="F13061" s="611" t="s">
        <v>8184</v>
      </c>
      <c r="G13061" s="611" t="s">
        <v>19462</v>
      </c>
      <c r="H13061" s="611" t="s">
        <v>28176</v>
      </c>
      <c r="I13061" s="615"/>
    </row>
    <row r="13062" spans="1:9" x14ac:dyDescent="0.2">
      <c r="A13062" s="609" t="str">
        <f t="shared" si="204"/>
        <v>MIUS0005</v>
      </c>
      <c r="B13062" s="611" t="s">
        <v>719</v>
      </c>
      <c r="C13062" s="611" t="s">
        <v>720</v>
      </c>
      <c r="D13062" s="611" t="s">
        <v>3</v>
      </c>
      <c r="E13062" s="612">
        <v>765.6</v>
      </c>
      <c r="F13062" s="611" t="s">
        <v>8184</v>
      </c>
      <c r="G13062" s="611" t="s">
        <v>19462</v>
      </c>
      <c r="H13062" s="611" t="s">
        <v>28176</v>
      </c>
      <c r="I13062" s="615"/>
    </row>
    <row r="13063" spans="1:9" x14ac:dyDescent="0.2">
      <c r="A13063" s="609" t="str">
        <f t="shared" si="204"/>
        <v>IUMA0003</v>
      </c>
      <c r="B13063" s="611" t="s">
        <v>8324</v>
      </c>
      <c r="C13063" s="611" t="s">
        <v>8325</v>
      </c>
      <c r="D13063" s="611" t="s">
        <v>457</v>
      </c>
      <c r="E13063" s="612">
        <v>31.9</v>
      </c>
      <c r="F13063" s="611" t="s">
        <v>8184</v>
      </c>
      <c r="G13063" s="611" t="s">
        <v>19462</v>
      </c>
      <c r="H13063" s="611" t="s">
        <v>28176</v>
      </c>
      <c r="I13063" s="615"/>
    </row>
    <row r="13064" spans="1:9" x14ac:dyDescent="0.2">
      <c r="A13064" s="609" t="str">
        <f t="shared" si="204"/>
        <v>MIUPL0013</v>
      </c>
      <c r="B13064" s="611" t="s">
        <v>8385</v>
      </c>
      <c r="C13064" s="611" t="s">
        <v>8386</v>
      </c>
      <c r="D13064" s="611" t="s">
        <v>1</v>
      </c>
      <c r="E13064" s="612">
        <v>150</v>
      </c>
      <c r="F13064" s="611" t="s">
        <v>8184</v>
      </c>
      <c r="G13064" s="611" t="s">
        <v>19462</v>
      </c>
      <c r="H13064" s="611" t="s">
        <v>28176</v>
      </c>
      <c r="I13064" s="615"/>
    </row>
    <row r="13065" spans="1:9" x14ac:dyDescent="0.2">
      <c r="A13065" s="609" t="str">
        <f t="shared" si="204"/>
        <v>MIUPL0016</v>
      </c>
      <c r="B13065" s="611" t="s">
        <v>8391</v>
      </c>
      <c r="C13065" s="611" t="s">
        <v>8392</v>
      </c>
      <c r="D13065" s="611" t="s">
        <v>1</v>
      </c>
      <c r="E13065" s="612">
        <v>16.899999999999999</v>
      </c>
      <c r="F13065" s="611" t="s">
        <v>8184</v>
      </c>
      <c r="G13065" s="611" t="s">
        <v>19462</v>
      </c>
      <c r="H13065" s="611" t="s">
        <v>28176</v>
      </c>
      <c r="I13065" s="615"/>
    </row>
    <row r="13066" spans="1:9" x14ac:dyDescent="0.2">
      <c r="A13066" s="609" t="str">
        <f t="shared" si="204"/>
        <v>MIUPL0023</v>
      </c>
      <c r="B13066" s="611" t="s">
        <v>8405</v>
      </c>
      <c r="C13066" s="611" t="s">
        <v>8406</v>
      </c>
      <c r="D13066" s="611" t="s">
        <v>1</v>
      </c>
      <c r="E13066" s="612">
        <v>15.8</v>
      </c>
      <c r="F13066" s="611" t="s">
        <v>8184</v>
      </c>
      <c r="G13066" s="611" t="s">
        <v>19462</v>
      </c>
      <c r="H13066" s="611" t="s">
        <v>28176</v>
      </c>
      <c r="I13066" s="615"/>
    </row>
    <row r="13067" spans="1:9" x14ac:dyDescent="0.2">
      <c r="A13067" s="609" t="str">
        <f t="shared" si="204"/>
        <v>MIUPL0025</v>
      </c>
      <c r="B13067" s="611" t="s">
        <v>8409</v>
      </c>
      <c r="C13067" s="611" t="s">
        <v>8410</v>
      </c>
      <c r="D13067" s="611" t="s">
        <v>1</v>
      </c>
      <c r="E13067" s="612">
        <v>15</v>
      </c>
      <c r="F13067" s="611" t="s">
        <v>8184</v>
      </c>
      <c r="G13067" s="611" t="s">
        <v>19462</v>
      </c>
      <c r="H13067" s="611" t="s">
        <v>28176</v>
      </c>
      <c r="I13067" s="615"/>
    </row>
    <row r="13068" spans="1:9" x14ac:dyDescent="0.2">
      <c r="A13068" s="609" t="str">
        <f t="shared" si="204"/>
        <v>MIUPL0026</v>
      </c>
      <c r="B13068" s="611" t="s">
        <v>8411</v>
      </c>
      <c r="C13068" s="611" t="s">
        <v>8412</v>
      </c>
      <c r="D13068" s="611" t="s">
        <v>1</v>
      </c>
      <c r="E13068" s="612">
        <v>27.9</v>
      </c>
      <c r="F13068" s="611" t="s">
        <v>8184</v>
      </c>
      <c r="G13068" s="611" t="s">
        <v>19462</v>
      </c>
      <c r="H13068" s="611" t="s">
        <v>28176</v>
      </c>
      <c r="I13068" s="615"/>
    </row>
    <row r="13069" spans="1:9" x14ac:dyDescent="0.2">
      <c r="A13069" s="609" t="str">
        <f t="shared" si="204"/>
        <v>MIUPL0032</v>
      </c>
      <c r="B13069" s="611" t="s">
        <v>8423</v>
      </c>
      <c r="C13069" s="611" t="s">
        <v>8424</v>
      </c>
      <c r="D13069" s="611" t="s">
        <v>1</v>
      </c>
      <c r="E13069" s="612">
        <v>4</v>
      </c>
      <c r="F13069" s="611" t="s">
        <v>8184</v>
      </c>
      <c r="G13069" s="611" t="s">
        <v>19462</v>
      </c>
      <c r="H13069" s="611" t="s">
        <v>28176</v>
      </c>
      <c r="I13069" s="615"/>
    </row>
    <row r="13070" spans="1:9" x14ac:dyDescent="0.2">
      <c r="A13070" s="609" t="str">
        <f t="shared" si="204"/>
        <v>MIUPL0033</v>
      </c>
      <c r="B13070" s="611" t="s">
        <v>8425</v>
      </c>
      <c r="C13070" s="611" t="s">
        <v>8426</v>
      </c>
      <c r="D13070" s="611" t="s">
        <v>1</v>
      </c>
      <c r="E13070" s="612">
        <v>6.32</v>
      </c>
      <c r="F13070" s="611" t="s">
        <v>8184</v>
      </c>
      <c r="G13070" s="611" t="s">
        <v>19462</v>
      </c>
      <c r="H13070" s="611" t="s">
        <v>28176</v>
      </c>
      <c r="I13070" s="615"/>
    </row>
    <row r="13071" spans="1:9" x14ac:dyDescent="0.2">
      <c r="A13071" s="609" t="str">
        <f t="shared" si="204"/>
        <v>MIUPL0034</v>
      </c>
      <c r="B13071" s="611" t="s">
        <v>8427</v>
      </c>
      <c r="C13071" s="611" t="s">
        <v>8428</v>
      </c>
      <c r="D13071" s="611" t="s">
        <v>1</v>
      </c>
      <c r="E13071" s="612">
        <v>2.5</v>
      </c>
      <c r="F13071" s="611" t="s">
        <v>8184</v>
      </c>
      <c r="G13071" s="611" t="s">
        <v>19462</v>
      </c>
      <c r="H13071" s="611" t="s">
        <v>28176</v>
      </c>
      <c r="I13071" s="615"/>
    </row>
    <row r="13072" spans="1:9" x14ac:dyDescent="0.2">
      <c r="A13072" s="609" t="str">
        <f t="shared" si="204"/>
        <v>MIUPL0040</v>
      </c>
      <c r="B13072" s="611" t="s">
        <v>8439</v>
      </c>
      <c r="C13072" s="611" t="s">
        <v>8440</v>
      </c>
      <c r="D13072" s="611" t="s">
        <v>1</v>
      </c>
      <c r="E13072" s="612">
        <v>45</v>
      </c>
      <c r="F13072" s="611" t="s">
        <v>8184</v>
      </c>
      <c r="G13072" s="611" t="s">
        <v>19462</v>
      </c>
      <c r="H13072" s="611" t="s">
        <v>28176</v>
      </c>
      <c r="I13072" s="615"/>
    </row>
    <row r="13073" spans="1:9" x14ac:dyDescent="0.2">
      <c r="A13073" s="609" t="str">
        <f t="shared" si="204"/>
        <v>MIUPL0049</v>
      </c>
      <c r="B13073" s="611" t="s">
        <v>8455</v>
      </c>
      <c r="C13073" s="611" t="s">
        <v>8456</v>
      </c>
      <c r="D13073" s="611" t="s">
        <v>1</v>
      </c>
      <c r="E13073" s="612">
        <v>42.16</v>
      </c>
      <c r="F13073" s="611" t="s">
        <v>8184</v>
      </c>
      <c r="G13073" s="611" t="s">
        <v>19462</v>
      </c>
      <c r="H13073" s="611" t="s">
        <v>28176</v>
      </c>
      <c r="I13073" s="615"/>
    </row>
    <row r="13074" spans="1:9" x14ac:dyDescent="0.2">
      <c r="A13074" s="609" t="str">
        <f t="shared" si="204"/>
        <v>IUP0011</v>
      </c>
      <c r="B13074" s="611" t="s">
        <v>8328</v>
      </c>
      <c r="C13074" s="611" t="s">
        <v>8329</v>
      </c>
      <c r="D13074" s="611" t="s">
        <v>1</v>
      </c>
      <c r="E13074" s="612">
        <v>328.22</v>
      </c>
      <c r="F13074" s="611" t="s">
        <v>8184</v>
      </c>
      <c r="G13074" s="611" t="s">
        <v>19462</v>
      </c>
      <c r="H13074" s="611" t="s">
        <v>28176</v>
      </c>
      <c r="I13074" s="615"/>
    </row>
    <row r="13075" spans="1:9" x14ac:dyDescent="0.2">
      <c r="A13075" s="609" t="str">
        <f t="shared" si="204"/>
        <v>IUS0022</v>
      </c>
      <c r="B13075" s="611" t="s">
        <v>8332</v>
      </c>
      <c r="C13075" s="611" t="s">
        <v>8333</v>
      </c>
      <c r="D13075" s="611" t="s">
        <v>457</v>
      </c>
      <c r="E13075" s="612">
        <v>30.23</v>
      </c>
      <c r="F13075" s="611" t="s">
        <v>8184</v>
      </c>
      <c r="G13075" s="611" t="s">
        <v>19462</v>
      </c>
      <c r="H13075" s="611" t="s">
        <v>28176</v>
      </c>
      <c r="I13075" s="615"/>
    </row>
    <row r="13076" spans="1:9" x14ac:dyDescent="0.2">
      <c r="A13076" s="609" t="str">
        <f t="shared" si="204"/>
        <v>IUS022</v>
      </c>
      <c r="B13076" s="611" t="s">
        <v>668</v>
      </c>
      <c r="C13076" s="611" t="s">
        <v>669</v>
      </c>
      <c r="D13076" s="611" t="s">
        <v>1</v>
      </c>
      <c r="E13076" s="612">
        <v>9.11</v>
      </c>
      <c r="F13076" s="611" t="s">
        <v>8184</v>
      </c>
      <c r="G13076" s="611" t="s">
        <v>19462</v>
      </c>
      <c r="H13076" s="611" t="s">
        <v>28176</v>
      </c>
      <c r="I13076" s="615"/>
    </row>
    <row r="13077" spans="1:9" x14ac:dyDescent="0.2">
      <c r="A13077" s="609" t="str">
        <f t="shared" si="204"/>
        <v>MIUD0025</v>
      </c>
      <c r="B13077" s="611" t="s">
        <v>28241</v>
      </c>
      <c r="C13077" s="611" t="s">
        <v>28242</v>
      </c>
      <c r="D13077" s="611" t="s">
        <v>3</v>
      </c>
      <c r="E13077" s="612">
        <v>58.33</v>
      </c>
      <c r="F13077" s="611" t="s">
        <v>8184</v>
      </c>
      <c r="G13077" s="611" t="s">
        <v>19462</v>
      </c>
      <c r="H13077" s="611" t="s">
        <v>28176</v>
      </c>
      <c r="I13077" s="615"/>
    </row>
    <row r="13078" spans="1:9" x14ac:dyDescent="0.2">
      <c r="A13078" s="609" t="str">
        <f t="shared" si="204"/>
        <v>IUIEL0003</v>
      </c>
      <c r="B13078" s="611" t="s">
        <v>8322</v>
      </c>
      <c r="C13078" s="611" t="s">
        <v>8323</v>
      </c>
      <c r="D13078" s="611" t="s">
        <v>1</v>
      </c>
      <c r="E13078" s="612">
        <v>4734.8999999999996</v>
      </c>
      <c r="F13078" s="611" t="s">
        <v>8184</v>
      </c>
      <c r="G13078" s="611" t="s">
        <v>19462</v>
      </c>
      <c r="H13078" s="611" t="s">
        <v>28176</v>
      </c>
      <c r="I13078" s="615"/>
    </row>
    <row r="13079" spans="1:9" x14ac:dyDescent="0.2">
      <c r="A13079" s="609" t="str">
        <f t="shared" si="204"/>
        <v>IUIL00018</v>
      </c>
      <c r="B13079" s="611" t="s">
        <v>579</v>
      </c>
      <c r="C13079" s="611" t="s">
        <v>580</v>
      </c>
      <c r="D13079" s="611" t="s">
        <v>466</v>
      </c>
      <c r="E13079" s="612">
        <v>0.36</v>
      </c>
      <c r="F13079" s="611" t="s">
        <v>8184</v>
      </c>
      <c r="G13079" s="611" t="s">
        <v>19462</v>
      </c>
      <c r="H13079" s="611" t="s">
        <v>28176</v>
      </c>
      <c r="I13079" s="615"/>
    </row>
    <row r="13080" spans="1:9" x14ac:dyDescent="0.2">
      <c r="A13080" s="609" t="str">
        <f t="shared" si="204"/>
        <v>MIUD0005</v>
      </c>
      <c r="B13080" s="611" t="s">
        <v>681</v>
      </c>
      <c r="C13080" s="611" t="s">
        <v>682</v>
      </c>
      <c r="D13080" s="611" t="s">
        <v>2</v>
      </c>
      <c r="E13080" s="612">
        <v>1775.78</v>
      </c>
      <c r="F13080" s="611" t="s">
        <v>8184</v>
      </c>
      <c r="G13080" s="611" t="s">
        <v>19462</v>
      </c>
      <c r="H13080" s="611" t="s">
        <v>28176</v>
      </c>
      <c r="I13080" s="615"/>
    </row>
    <row r="13081" spans="1:9" x14ac:dyDescent="0.2">
      <c r="A13081" s="609" t="str">
        <f t="shared" si="204"/>
        <v>MIUD0011</v>
      </c>
      <c r="B13081" s="611" t="s">
        <v>693</v>
      </c>
      <c r="C13081" s="611" t="s">
        <v>694</v>
      </c>
      <c r="D13081" s="611" t="s">
        <v>457</v>
      </c>
      <c r="E13081" s="612">
        <v>1.1399999999999999</v>
      </c>
      <c r="F13081" s="611" t="s">
        <v>8184</v>
      </c>
      <c r="G13081" s="611" t="s">
        <v>19462</v>
      </c>
      <c r="H13081" s="611" t="s">
        <v>28176</v>
      </c>
      <c r="I13081" s="615"/>
    </row>
    <row r="13082" spans="1:9" x14ac:dyDescent="0.2">
      <c r="A13082" s="609" t="str">
        <f t="shared" si="204"/>
        <v>MIUS0007</v>
      </c>
      <c r="B13082" s="611" t="s">
        <v>28245</v>
      </c>
      <c r="C13082" s="611" t="s">
        <v>28246</v>
      </c>
      <c r="D13082" s="611" t="s">
        <v>1</v>
      </c>
      <c r="E13082" s="612">
        <v>285.83999999999997</v>
      </c>
      <c r="F13082" s="611" t="s">
        <v>8184</v>
      </c>
      <c r="G13082" s="611" t="s">
        <v>19462</v>
      </c>
      <c r="H13082" s="611" t="s">
        <v>28176</v>
      </c>
      <c r="I13082" s="615"/>
    </row>
    <row r="13083" spans="1:9" x14ac:dyDescent="0.2">
      <c r="A13083" s="609" t="str">
        <f t="shared" si="204"/>
        <v>MIUS0009</v>
      </c>
      <c r="B13083" s="611" t="s">
        <v>28247</v>
      </c>
      <c r="C13083" s="611" t="s">
        <v>28248</v>
      </c>
      <c r="D13083" s="611" t="s">
        <v>457</v>
      </c>
      <c r="E13083" s="612">
        <v>14.7</v>
      </c>
      <c r="F13083" s="611" t="s">
        <v>8184</v>
      </c>
      <c r="G13083" s="611" t="s">
        <v>19462</v>
      </c>
      <c r="H13083" s="611" t="s">
        <v>28176</v>
      </c>
      <c r="I13083" s="615"/>
    </row>
    <row r="13084" spans="1:9" x14ac:dyDescent="0.2">
      <c r="A13084" s="609" t="str">
        <f t="shared" si="204"/>
        <v>MIUC00046</v>
      </c>
      <c r="B13084" s="611" t="s">
        <v>28249</v>
      </c>
      <c r="C13084" s="611" t="s">
        <v>28250</v>
      </c>
      <c r="D13084" s="611" t="s">
        <v>595</v>
      </c>
      <c r="E13084" s="612">
        <v>43.32</v>
      </c>
      <c r="F13084" s="611" t="s">
        <v>8184</v>
      </c>
      <c r="G13084" s="611" t="s">
        <v>19462</v>
      </c>
      <c r="H13084" s="611" t="s">
        <v>28176</v>
      </c>
      <c r="I13084" s="615"/>
    </row>
    <row r="13085" spans="1:9" x14ac:dyDescent="0.2">
      <c r="A13085" s="609" t="str">
        <f t="shared" si="204"/>
        <v>MIUC0011</v>
      </c>
      <c r="B13085" s="611" t="s">
        <v>18361</v>
      </c>
      <c r="C13085" s="611" t="s">
        <v>18362</v>
      </c>
      <c r="D13085" s="611" t="s">
        <v>595</v>
      </c>
      <c r="E13085" s="612">
        <v>158.34</v>
      </c>
      <c r="F13085" s="611" t="s">
        <v>8184</v>
      </c>
      <c r="G13085" s="611" t="s">
        <v>19462</v>
      </c>
      <c r="H13085" s="611" t="s">
        <v>28176</v>
      </c>
      <c r="I13085" s="615"/>
    </row>
    <row r="13086" spans="1:9" x14ac:dyDescent="0.2">
      <c r="A13086" s="609" t="str">
        <f t="shared" si="204"/>
        <v>IUC20189</v>
      </c>
      <c r="B13086" s="611" t="s">
        <v>18848</v>
      </c>
      <c r="C13086" s="611" t="s">
        <v>18384</v>
      </c>
      <c r="D13086" s="611" t="s">
        <v>1</v>
      </c>
      <c r="E13086" s="612">
        <v>84.81</v>
      </c>
      <c r="F13086" s="611" t="s">
        <v>8184</v>
      </c>
      <c r="G13086" s="611" t="s">
        <v>19462</v>
      </c>
      <c r="H13086" s="611" t="s">
        <v>28176</v>
      </c>
      <c r="I13086" s="615"/>
    </row>
    <row r="13087" spans="1:9" x14ac:dyDescent="0.2">
      <c r="A13087" s="609" t="str">
        <f t="shared" si="204"/>
        <v>MIUC0018</v>
      </c>
      <c r="B13087" s="611" t="s">
        <v>18399</v>
      </c>
      <c r="C13087" s="611" t="s">
        <v>18384</v>
      </c>
      <c r="D13087" s="611" t="s">
        <v>1</v>
      </c>
      <c r="E13087" s="612">
        <v>84.81</v>
      </c>
      <c r="F13087" s="611" t="s">
        <v>8184</v>
      </c>
      <c r="G13087" s="611" t="s">
        <v>19462</v>
      </c>
      <c r="H13087" s="611" t="s">
        <v>28176</v>
      </c>
      <c r="I13087" s="615"/>
    </row>
    <row r="13088" spans="1:9" x14ac:dyDescent="0.2">
      <c r="A13088" s="609" t="str">
        <f t="shared" si="204"/>
        <v>MIUD0029</v>
      </c>
      <c r="B13088" s="611" t="s">
        <v>28243</v>
      </c>
      <c r="C13088" s="611" t="s">
        <v>28244</v>
      </c>
      <c r="D13088" s="611" t="s">
        <v>3</v>
      </c>
      <c r="E13088" s="612">
        <v>54.16</v>
      </c>
      <c r="F13088" s="611" t="s">
        <v>8184</v>
      </c>
      <c r="G13088" s="611" t="s">
        <v>19462</v>
      </c>
      <c r="H13088" s="611" t="s">
        <v>28176</v>
      </c>
      <c r="I13088" s="615"/>
    </row>
    <row r="13089" spans="1:9" x14ac:dyDescent="0.2">
      <c r="A13089" s="609" t="str">
        <f t="shared" si="204"/>
        <v>MIUC0030</v>
      </c>
      <c r="B13089" s="611" t="s">
        <v>28251</v>
      </c>
      <c r="C13089" s="611" t="s">
        <v>28252</v>
      </c>
      <c r="D13089" s="611" t="s">
        <v>1</v>
      </c>
      <c r="E13089" s="612">
        <v>354</v>
      </c>
      <c r="F13089" s="611" t="s">
        <v>8184</v>
      </c>
      <c r="G13089" s="611" t="s">
        <v>19462</v>
      </c>
      <c r="H13089" s="611" t="s">
        <v>28176</v>
      </c>
      <c r="I13089" s="615"/>
    </row>
    <row r="13090" spans="1:9" x14ac:dyDescent="0.2">
      <c r="A13090" s="609" t="str">
        <f t="shared" si="204"/>
        <v>MIUC0033</v>
      </c>
      <c r="B13090" s="611" t="s">
        <v>28253</v>
      </c>
      <c r="C13090" s="611" t="s">
        <v>28254</v>
      </c>
      <c r="D13090" s="611" t="s">
        <v>457</v>
      </c>
      <c r="E13090" s="612">
        <v>50.16</v>
      </c>
      <c r="F13090" s="611" t="s">
        <v>8184</v>
      </c>
      <c r="G13090" s="611" t="s">
        <v>19462</v>
      </c>
      <c r="H13090" s="611" t="s">
        <v>28176</v>
      </c>
      <c r="I13090" s="615"/>
    </row>
    <row r="13091" spans="1:9" x14ac:dyDescent="0.2">
      <c r="A13091" s="609" t="str">
        <f t="shared" si="204"/>
        <v>MIUC0036</v>
      </c>
      <c r="B13091" s="611" t="s">
        <v>28255</v>
      </c>
      <c r="C13091" s="611" t="s">
        <v>28256</v>
      </c>
      <c r="D13091" s="611" t="s">
        <v>20467</v>
      </c>
      <c r="E13091" s="612">
        <v>498.52</v>
      </c>
      <c r="F13091" s="611" t="s">
        <v>8184</v>
      </c>
      <c r="G13091" s="611" t="s">
        <v>19462</v>
      </c>
      <c r="H13091" s="611" t="s">
        <v>28176</v>
      </c>
      <c r="I13091" s="615"/>
    </row>
    <row r="13092" spans="1:9" x14ac:dyDescent="0.2">
      <c r="A13092" s="609" t="str">
        <f t="shared" si="204"/>
        <v>MIUC00047</v>
      </c>
      <c r="B13092" s="611" t="s">
        <v>28257</v>
      </c>
      <c r="C13092" s="611" t="s">
        <v>28258</v>
      </c>
      <c r="D13092" s="611" t="s">
        <v>595</v>
      </c>
      <c r="E13092" s="612">
        <v>54.06</v>
      </c>
      <c r="F13092" s="611" t="s">
        <v>8184</v>
      </c>
      <c r="G13092" s="611" t="s">
        <v>19462</v>
      </c>
      <c r="H13092" s="611" t="s">
        <v>28176</v>
      </c>
      <c r="I13092" s="615"/>
    </row>
    <row r="13093" spans="1:9" x14ac:dyDescent="0.2">
      <c r="A13093" s="609" t="str">
        <f t="shared" si="204"/>
        <v>MIUC00050</v>
      </c>
      <c r="B13093" s="611" t="s">
        <v>28259</v>
      </c>
      <c r="C13093" s="611" t="s">
        <v>28260</v>
      </c>
      <c r="D13093" s="611" t="s">
        <v>595</v>
      </c>
      <c r="E13093" s="612">
        <v>257.24</v>
      </c>
      <c r="F13093" s="611" t="s">
        <v>8184</v>
      </c>
      <c r="G13093" s="611" t="s">
        <v>19462</v>
      </c>
      <c r="H13093" s="611" t="s">
        <v>28176</v>
      </c>
      <c r="I13093" s="615"/>
    </row>
    <row r="13094" spans="1:9" x14ac:dyDescent="0.2">
      <c r="A13094" s="609" t="str">
        <f t="shared" si="204"/>
        <v>MIUC0026</v>
      </c>
      <c r="B13094" s="611" t="s">
        <v>18839</v>
      </c>
      <c r="C13094" s="611" t="s">
        <v>18840</v>
      </c>
      <c r="D13094" s="611" t="s">
        <v>2</v>
      </c>
      <c r="E13094" s="612">
        <v>53.52</v>
      </c>
      <c r="F13094" s="611" t="s">
        <v>8184</v>
      </c>
      <c r="G13094" s="611" t="s">
        <v>19462</v>
      </c>
      <c r="H13094" s="611" t="s">
        <v>28176</v>
      </c>
      <c r="I13094" s="615"/>
    </row>
    <row r="13095" spans="1:9" x14ac:dyDescent="0.2">
      <c r="A13095" s="609" t="str">
        <f t="shared" si="204"/>
        <v>MIUD0028</v>
      </c>
      <c r="B13095" s="611" t="s">
        <v>28261</v>
      </c>
      <c r="C13095" s="611" t="s">
        <v>28262</v>
      </c>
      <c r="D13095" s="611" t="s">
        <v>3</v>
      </c>
      <c r="E13095" s="612">
        <v>25.79</v>
      </c>
      <c r="F13095" s="611" t="s">
        <v>8184</v>
      </c>
      <c r="G13095" s="611" t="s">
        <v>19462</v>
      </c>
      <c r="H13095" s="611" t="s">
        <v>28176</v>
      </c>
      <c r="I13095" s="615"/>
    </row>
    <row r="13096" spans="1:9" x14ac:dyDescent="0.2">
      <c r="A13096" s="609" t="str">
        <f t="shared" si="204"/>
        <v>MIUC0034</v>
      </c>
      <c r="B13096" s="611" t="s">
        <v>28263</v>
      </c>
      <c r="C13096" s="611" t="s">
        <v>28264</v>
      </c>
      <c r="D13096" s="611" t="s">
        <v>2</v>
      </c>
      <c r="E13096" s="612">
        <v>2.75</v>
      </c>
      <c r="F13096" s="611" t="s">
        <v>8184</v>
      </c>
      <c r="G13096" s="611" t="s">
        <v>19462</v>
      </c>
      <c r="H13096" s="611" t="s">
        <v>28176</v>
      </c>
      <c r="I13096" s="615"/>
    </row>
    <row r="13097" spans="1:9" x14ac:dyDescent="0.2">
      <c r="A13097" s="609" t="str">
        <f t="shared" si="204"/>
        <v>MIUC0035</v>
      </c>
      <c r="B13097" s="611" t="s">
        <v>28265</v>
      </c>
      <c r="C13097" s="611" t="s">
        <v>28266</v>
      </c>
      <c r="D13097" s="611" t="s">
        <v>1</v>
      </c>
      <c r="E13097" s="612">
        <v>157.77000000000001</v>
      </c>
      <c r="F13097" s="611" t="s">
        <v>8184</v>
      </c>
      <c r="G13097" s="611" t="s">
        <v>19462</v>
      </c>
      <c r="H13097" s="611" t="s">
        <v>28176</v>
      </c>
      <c r="I13097" s="615"/>
    </row>
    <row r="13098" spans="1:9" x14ac:dyDescent="0.2">
      <c r="A13098" s="609" t="str">
        <f t="shared" si="204"/>
        <v>MIUC00049</v>
      </c>
      <c r="B13098" s="611" t="s">
        <v>28267</v>
      </c>
      <c r="C13098" s="611" t="s">
        <v>28268</v>
      </c>
      <c r="D13098" s="611" t="s">
        <v>1</v>
      </c>
      <c r="E13098" s="612">
        <v>19.059999999999999</v>
      </c>
      <c r="F13098" s="611" t="s">
        <v>8184</v>
      </c>
      <c r="G13098" s="611" t="s">
        <v>19462</v>
      </c>
      <c r="H13098" s="611" t="s">
        <v>28176</v>
      </c>
      <c r="I13098" s="615"/>
    </row>
    <row r="13099" spans="1:9" x14ac:dyDescent="0.2">
      <c r="A13099" s="609" t="str">
        <f t="shared" si="204"/>
        <v>MIUC0017</v>
      </c>
      <c r="B13099" s="611" t="s">
        <v>18398</v>
      </c>
      <c r="C13099" s="611" t="s">
        <v>18382</v>
      </c>
      <c r="D13099" s="611" t="s">
        <v>1</v>
      </c>
      <c r="E13099" s="612">
        <v>22.03</v>
      </c>
      <c r="F13099" s="611" t="s">
        <v>8184</v>
      </c>
      <c r="G13099" s="611" t="s">
        <v>19462</v>
      </c>
      <c r="H13099" s="611" t="s">
        <v>28176</v>
      </c>
      <c r="I13099" s="615"/>
    </row>
    <row r="13100" spans="1:9" x14ac:dyDescent="0.2">
      <c r="A13100" s="609" t="str">
        <f t="shared" si="204"/>
        <v>MIUC00043</v>
      </c>
      <c r="B13100" s="611" t="s">
        <v>28269</v>
      </c>
      <c r="C13100" s="611" t="s">
        <v>28270</v>
      </c>
      <c r="D13100" s="611" t="s">
        <v>595</v>
      </c>
      <c r="E13100" s="612">
        <v>119.48</v>
      </c>
      <c r="F13100" s="611" t="s">
        <v>8184</v>
      </c>
      <c r="G13100" s="611" t="s">
        <v>19462</v>
      </c>
      <c r="H13100" s="611" t="s">
        <v>28176</v>
      </c>
      <c r="I13100" s="615"/>
    </row>
    <row r="13101" spans="1:9" x14ac:dyDescent="0.2">
      <c r="A13101" s="609" t="str">
        <f t="shared" si="204"/>
        <v>MIUC00045</v>
      </c>
      <c r="B13101" s="611" t="s">
        <v>28271</v>
      </c>
      <c r="C13101" s="611" t="s">
        <v>28272</v>
      </c>
      <c r="D13101" s="611" t="s">
        <v>20467</v>
      </c>
      <c r="E13101" s="612">
        <v>1115.94</v>
      </c>
      <c r="F13101" s="611" t="s">
        <v>8184</v>
      </c>
      <c r="G13101" s="611" t="s">
        <v>19462</v>
      </c>
      <c r="H13101" s="611" t="s">
        <v>28176</v>
      </c>
      <c r="I13101" s="615"/>
    </row>
    <row r="13102" spans="1:9" x14ac:dyDescent="0.2">
      <c r="A13102" s="609" t="str">
        <f t="shared" si="204"/>
        <v>MIUC00006</v>
      </c>
      <c r="B13102" s="611" t="s">
        <v>28273</v>
      </c>
      <c r="C13102" s="611" t="s">
        <v>28274</v>
      </c>
      <c r="D13102" s="611" t="s">
        <v>3</v>
      </c>
      <c r="E13102" s="612">
        <v>7.78</v>
      </c>
      <c r="F13102" s="611" t="s">
        <v>8184</v>
      </c>
      <c r="G13102" s="611" t="s">
        <v>19462</v>
      </c>
      <c r="H13102" s="611" t="s">
        <v>28176</v>
      </c>
      <c r="I13102" s="615"/>
    </row>
    <row r="13103" spans="1:9" x14ac:dyDescent="0.2">
      <c r="A13103" s="609" t="str">
        <f t="shared" si="204"/>
        <v>MIUC0009</v>
      </c>
      <c r="B13103" s="611" t="s">
        <v>18359</v>
      </c>
      <c r="C13103" s="611" t="s">
        <v>18360</v>
      </c>
      <c r="D13103" s="611" t="s">
        <v>3</v>
      </c>
      <c r="E13103" s="612">
        <v>91.59</v>
      </c>
      <c r="F13103" s="611" t="s">
        <v>8184</v>
      </c>
      <c r="G13103" s="611" t="s">
        <v>19462</v>
      </c>
      <c r="H13103" s="611" t="s">
        <v>28176</v>
      </c>
      <c r="I13103" s="615"/>
    </row>
    <row r="13104" spans="1:9" x14ac:dyDescent="0.2">
      <c r="A13104" s="609" t="str">
        <f t="shared" ref="A13104:A13119" si="205">IF(ISERROR(SEARCH("/",B13104)=6),TRIM(CLEAN(B13104)),IF(SEARCH("/",B13104)=6,IF(LEN(TRIM(CLEAN(B13104)))=7,LEFT(TRIM(CLEAN(B13104)),6)&amp;"00"&amp;RIGHT(TRIM(CLEAN(B13104)),1),LEFT(TRIM(CLEAN(B13104)),6)&amp;"0"&amp;RIGHT(TRIM(CLEAN(B13104)),2)),TRIM(CLEAN(B13104))))</f>
        <v>MIUC0031</v>
      </c>
      <c r="B13104" s="611" t="s">
        <v>28275</v>
      </c>
      <c r="C13104" s="611" t="s">
        <v>28276</v>
      </c>
      <c r="D13104" s="611" t="s">
        <v>20467</v>
      </c>
      <c r="E13104" s="612">
        <v>69.56</v>
      </c>
      <c r="F13104" s="611" t="s">
        <v>8184</v>
      </c>
      <c r="G13104" s="611" t="s">
        <v>19462</v>
      </c>
      <c r="H13104" s="611" t="s">
        <v>28176</v>
      </c>
      <c r="I13104" s="615"/>
    </row>
    <row r="13105" spans="1:9" x14ac:dyDescent="0.2">
      <c r="A13105" s="609" t="str">
        <f t="shared" si="205"/>
        <v>MIUC0012</v>
      </c>
      <c r="B13105" s="611" t="s">
        <v>18363</v>
      </c>
      <c r="C13105" s="611" t="s">
        <v>18364</v>
      </c>
      <c r="D13105" s="611" t="s">
        <v>1</v>
      </c>
      <c r="E13105" s="612">
        <v>14.32</v>
      </c>
      <c r="F13105" s="611" t="s">
        <v>8184</v>
      </c>
      <c r="G13105" s="611" t="s">
        <v>19462</v>
      </c>
      <c r="H13105" s="611" t="s">
        <v>28176</v>
      </c>
      <c r="I13105" s="615"/>
    </row>
    <row r="13106" spans="1:9" x14ac:dyDescent="0.2">
      <c r="A13106" s="609" t="str">
        <f t="shared" si="205"/>
        <v>MIUD0026</v>
      </c>
      <c r="B13106" s="611" t="s">
        <v>28277</v>
      </c>
      <c r="C13106" s="611" t="s">
        <v>28278</v>
      </c>
      <c r="D13106" s="611" t="s">
        <v>457</v>
      </c>
      <c r="E13106" s="612">
        <v>8.31</v>
      </c>
      <c r="F13106" s="611" t="s">
        <v>8184</v>
      </c>
      <c r="G13106" s="611" t="s">
        <v>19462</v>
      </c>
      <c r="H13106" s="611" t="s">
        <v>28176</v>
      </c>
      <c r="I13106" s="615"/>
    </row>
    <row r="13107" spans="1:9" x14ac:dyDescent="0.2">
      <c r="A13107" s="609" t="str">
        <f t="shared" si="205"/>
        <v>MIUD0027</v>
      </c>
      <c r="B13107" s="611" t="s">
        <v>28279</v>
      </c>
      <c r="C13107" s="611" t="s">
        <v>28280</v>
      </c>
      <c r="D13107" s="611" t="s">
        <v>3</v>
      </c>
      <c r="E13107" s="612">
        <v>61.12</v>
      </c>
      <c r="F13107" s="611" t="s">
        <v>8184</v>
      </c>
      <c r="G13107" s="611" t="s">
        <v>19462</v>
      </c>
      <c r="H13107" s="611" t="s">
        <v>28176</v>
      </c>
      <c r="I13107" s="615"/>
    </row>
    <row r="13108" spans="1:9" x14ac:dyDescent="0.2">
      <c r="A13108" s="609" t="str">
        <f t="shared" si="205"/>
        <v>MIUC0032</v>
      </c>
      <c r="B13108" s="611" t="s">
        <v>28281</v>
      </c>
      <c r="C13108" s="611" t="s">
        <v>28282</v>
      </c>
      <c r="D13108" s="611" t="s">
        <v>1</v>
      </c>
      <c r="E13108" s="612">
        <v>580.83000000000004</v>
      </c>
      <c r="F13108" s="611" t="s">
        <v>8184</v>
      </c>
      <c r="G13108" s="611" t="s">
        <v>19462</v>
      </c>
      <c r="H13108" s="611" t="s">
        <v>28176</v>
      </c>
      <c r="I13108" s="615"/>
    </row>
    <row r="13109" spans="1:9" x14ac:dyDescent="0.2">
      <c r="A13109" s="609" t="str">
        <f t="shared" si="205"/>
        <v>MIUC0037</v>
      </c>
      <c r="B13109" s="611" t="s">
        <v>28283</v>
      </c>
      <c r="C13109" s="611" t="s">
        <v>28284</v>
      </c>
      <c r="D13109" s="611" t="s">
        <v>20467</v>
      </c>
      <c r="E13109" s="612">
        <v>229.42</v>
      </c>
      <c r="F13109" s="611" t="s">
        <v>8184</v>
      </c>
      <c r="G13109" s="611" t="s">
        <v>19462</v>
      </c>
      <c r="H13109" s="611" t="s">
        <v>28176</v>
      </c>
      <c r="I13109" s="615"/>
    </row>
    <row r="13110" spans="1:9" x14ac:dyDescent="0.2">
      <c r="A13110" s="609" t="str">
        <f t="shared" si="205"/>
        <v>MIUS0008</v>
      </c>
      <c r="B13110" s="611" t="s">
        <v>28285</v>
      </c>
      <c r="C13110" s="611" t="s">
        <v>28286</v>
      </c>
      <c r="D13110" s="611" t="s">
        <v>1</v>
      </c>
      <c r="E13110" s="612">
        <v>197.97</v>
      </c>
      <c r="F13110" s="611" t="s">
        <v>8184</v>
      </c>
      <c r="G13110" s="611" t="s">
        <v>19462</v>
      </c>
      <c r="H13110" s="611" t="s">
        <v>28176</v>
      </c>
      <c r="I13110" s="615"/>
    </row>
    <row r="13111" spans="1:9" x14ac:dyDescent="0.2">
      <c r="A13111" s="609" t="str">
        <f t="shared" si="205"/>
        <v>MIUS0010</v>
      </c>
      <c r="B13111" s="611" t="s">
        <v>28287</v>
      </c>
      <c r="C13111" s="611" t="s">
        <v>28288</v>
      </c>
      <c r="D13111" s="611" t="s">
        <v>457</v>
      </c>
      <c r="E13111" s="612">
        <v>19.059999999999999</v>
      </c>
      <c r="F13111" s="611" t="s">
        <v>8184</v>
      </c>
      <c r="G13111" s="611" t="s">
        <v>19462</v>
      </c>
      <c r="H13111" s="611" t="s">
        <v>28176</v>
      </c>
      <c r="I13111" s="615"/>
    </row>
    <row r="13112" spans="1:9" x14ac:dyDescent="0.2">
      <c r="A13112" s="609" t="str">
        <f t="shared" si="205"/>
        <v>MIUC0038</v>
      </c>
      <c r="B13112" s="611" t="s">
        <v>28289</v>
      </c>
      <c r="C13112" s="611" t="s">
        <v>28290</v>
      </c>
      <c r="D13112" s="611" t="s">
        <v>20467</v>
      </c>
      <c r="E13112" s="612">
        <v>6.03</v>
      </c>
      <c r="F13112" s="611" t="s">
        <v>8184</v>
      </c>
      <c r="G13112" s="611" t="s">
        <v>19462</v>
      </c>
      <c r="H13112" s="611" t="s">
        <v>28176</v>
      </c>
      <c r="I13112" s="615"/>
    </row>
    <row r="13113" spans="1:9" x14ac:dyDescent="0.2">
      <c r="A13113" s="609" t="str">
        <f t="shared" si="205"/>
        <v>MIUD0030</v>
      </c>
      <c r="B13113" s="611" t="s">
        <v>28291</v>
      </c>
      <c r="C13113" s="611" t="s">
        <v>28292</v>
      </c>
      <c r="D13113" s="611" t="s">
        <v>3</v>
      </c>
      <c r="E13113" s="612">
        <v>64.98</v>
      </c>
      <c r="F13113" s="611" t="s">
        <v>8184</v>
      </c>
      <c r="G13113" s="611" t="s">
        <v>19462</v>
      </c>
      <c r="H13113" s="611" t="s">
        <v>28176</v>
      </c>
      <c r="I13113" s="615"/>
    </row>
    <row r="13114" spans="1:9" x14ac:dyDescent="0.2">
      <c r="A13114" s="609" t="str">
        <f t="shared" si="205"/>
        <v>MIUD00040</v>
      </c>
      <c r="B13114" s="611" t="s">
        <v>28293</v>
      </c>
      <c r="C13114" s="611" t="s">
        <v>28294</v>
      </c>
      <c r="D13114" s="611" t="s">
        <v>1</v>
      </c>
      <c r="E13114" s="612">
        <v>15.57</v>
      </c>
      <c r="F13114" s="611" t="s">
        <v>8184</v>
      </c>
      <c r="G13114" s="611" t="s">
        <v>19462</v>
      </c>
      <c r="H13114" s="611" t="s">
        <v>28176</v>
      </c>
      <c r="I13114" s="615"/>
    </row>
    <row r="13115" spans="1:9" x14ac:dyDescent="0.2">
      <c r="A13115" s="609" t="str">
        <f t="shared" si="205"/>
        <v>MIUC00041</v>
      </c>
      <c r="B13115" s="611" t="s">
        <v>28295</v>
      </c>
      <c r="C13115" s="611" t="s">
        <v>28296</v>
      </c>
      <c r="D13115" s="611" t="s">
        <v>707</v>
      </c>
      <c r="E13115" s="612">
        <v>29538.25</v>
      </c>
      <c r="F13115" s="611" t="s">
        <v>8184</v>
      </c>
      <c r="G13115" s="611" t="s">
        <v>19462</v>
      </c>
      <c r="H13115" s="611" t="s">
        <v>28176</v>
      </c>
      <c r="I13115" s="615"/>
    </row>
    <row r="13116" spans="1:9" x14ac:dyDescent="0.2">
      <c r="A13116" s="609" t="str">
        <f t="shared" si="205"/>
        <v>MIUC00048</v>
      </c>
      <c r="B13116" s="611" t="s">
        <v>28297</v>
      </c>
      <c r="C13116" s="611" t="s">
        <v>28298</v>
      </c>
      <c r="D13116" s="611" t="s">
        <v>1</v>
      </c>
      <c r="E13116" s="612">
        <v>5.64</v>
      </c>
      <c r="F13116" s="611" t="s">
        <v>8184</v>
      </c>
      <c r="G13116" s="611" t="s">
        <v>19462</v>
      </c>
      <c r="H13116" s="611" t="s">
        <v>28176</v>
      </c>
      <c r="I13116" s="615"/>
    </row>
    <row r="13117" spans="1:9" x14ac:dyDescent="0.2">
      <c r="A13117" s="609" t="str">
        <f t="shared" si="205"/>
        <v>MIUC0021</v>
      </c>
      <c r="B13117" s="611" t="s">
        <v>18845</v>
      </c>
      <c r="C13117" s="611" t="s">
        <v>18846</v>
      </c>
      <c r="D13117" s="611" t="s">
        <v>1</v>
      </c>
      <c r="E13117" s="612">
        <v>794.34</v>
      </c>
      <c r="F13117" s="611" t="s">
        <v>8184</v>
      </c>
      <c r="G13117" s="611" t="s">
        <v>19462</v>
      </c>
      <c r="H13117" s="611" t="s">
        <v>28176</v>
      </c>
      <c r="I13117" s="615"/>
    </row>
    <row r="13118" spans="1:9" x14ac:dyDescent="0.2">
      <c r="A13118" s="609" t="str">
        <f t="shared" si="205"/>
        <v>MIUC0024</v>
      </c>
      <c r="B13118" s="611" t="s">
        <v>18835</v>
      </c>
      <c r="C13118" s="611" t="s">
        <v>18836</v>
      </c>
      <c r="D13118" s="611" t="s">
        <v>1</v>
      </c>
      <c r="E13118" s="612">
        <v>95.18</v>
      </c>
      <c r="F13118" s="611" t="s">
        <v>8184</v>
      </c>
      <c r="G13118" s="611" t="s">
        <v>19462</v>
      </c>
      <c r="H13118" s="611" t="s">
        <v>28176</v>
      </c>
      <c r="I13118" s="615"/>
    </row>
    <row r="13119" spans="1:9" x14ac:dyDescent="0.2">
      <c r="A13119" s="609" t="str">
        <f t="shared" si="205"/>
        <v>MIUS0011</v>
      </c>
      <c r="B13119" s="611" t="s">
        <v>28299</v>
      </c>
      <c r="C13119" s="611" t="s">
        <v>28300</v>
      </c>
      <c r="D13119" s="611" t="s">
        <v>3</v>
      </c>
      <c r="E13119" s="612">
        <v>963.78</v>
      </c>
      <c r="F13119" s="611" t="s">
        <v>8184</v>
      </c>
      <c r="G13119" s="611" t="s">
        <v>19462</v>
      </c>
      <c r="H13119" s="611" t="s">
        <v>28176</v>
      </c>
      <c r="I13119" s="615"/>
    </row>
  </sheetData>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59999389629810485"/>
  </sheetPr>
  <dimension ref="A1:AM56"/>
  <sheetViews>
    <sheetView showZeros="0" view="pageBreakPreview" zoomScaleNormal="100" zoomScaleSheetLayoutView="100" workbookViewId="0">
      <pane xSplit="5" ySplit="1" topLeftCell="I35" activePane="bottomRight" state="frozenSplit"/>
      <selection pane="topRight" activeCell="F1" sqref="F1"/>
      <selection pane="bottomLeft" activeCell="A2" sqref="A2"/>
      <selection pane="bottomRight" activeCell="AN55" sqref="AN55"/>
    </sheetView>
  </sheetViews>
  <sheetFormatPr defaultColWidth="10.28515625" defaultRowHeight="12.75" x14ac:dyDescent="0.25"/>
  <cols>
    <col min="1" max="1" width="11.140625" style="180" customWidth="1"/>
    <col min="2" max="2" width="13.42578125" style="254" customWidth="1"/>
    <col min="3" max="3" width="31.28515625" style="254" customWidth="1"/>
    <col min="4" max="4" width="6" style="254" hidden="1" customWidth="1"/>
    <col min="5" max="5" width="45.140625" style="254" hidden="1" customWidth="1"/>
    <col min="6" max="8" width="14.42578125" style="180" hidden="1" customWidth="1"/>
    <col min="9" max="9" width="14.42578125" style="180" customWidth="1"/>
    <col min="10" max="10" width="14.42578125" style="581" customWidth="1"/>
    <col min="11" max="34" width="14.42578125" style="180" hidden="1" customWidth="1"/>
    <col min="35" max="35" width="14.42578125" style="255" customWidth="1"/>
    <col min="36" max="36" width="14" style="180" customWidth="1"/>
    <col min="37" max="37" width="12.28515625" style="180" customWidth="1"/>
    <col min="38" max="38" width="18.28515625" style="180" customWidth="1"/>
    <col min="39" max="41" width="12.28515625" style="180" customWidth="1"/>
    <col min="42" max="42" width="17.85546875" style="180" customWidth="1"/>
    <col min="43" max="16384" width="10.28515625" style="180"/>
  </cols>
  <sheetData>
    <row r="1" spans="1:38" s="174" customFormat="1" ht="60" customHeight="1" thickTop="1" thickBot="1" x14ac:dyDescent="0.3">
      <c r="A1" s="733" t="s">
        <v>19986</v>
      </c>
      <c r="B1" s="736" t="s">
        <v>19855</v>
      </c>
      <c r="C1" s="737"/>
      <c r="D1" s="684" t="s">
        <v>19987</v>
      </c>
      <c r="E1" s="685"/>
      <c r="F1" s="172">
        <f>+[29]Dren_Quantificacao!D1</f>
        <v>1</v>
      </c>
      <c r="G1" s="172">
        <f>+[29]Dren_Quantificacao!E1</f>
        <v>2</v>
      </c>
      <c r="H1" s="172">
        <f>+[29]Dren_Quantificacao!F1</f>
        <v>3</v>
      </c>
      <c r="I1" s="172">
        <f>+[29]Dren_Quantificacao!G1</f>
        <v>4</v>
      </c>
      <c r="J1" s="172">
        <f>+[29]Dren_Quantificacao!H1</f>
        <v>5</v>
      </c>
      <c r="K1" s="172">
        <f>+[29]Dren_Quantificacao!L1</f>
        <v>0</v>
      </c>
      <c r="L1" s="172">
        <f>+[29]Dren_Quantificacao!M1</f>
        <v>10</v>
      </c>
      <c r="M1" s="172">
        <f>+[29]Dren_Quantificacao!N1</f>
        <v>11</v>
      </c>
      <c r="N1" s="172">
        <f>+[29]Dren_Quantificacao!O1</f>
        <v>12</v>
      </c>
      <c r="O1" s="172">
        <f>+[29]Dren_Quantificacao!P1</f>
        <v>13</v>
      </c>
      <c r="P1" s="172">
        <f>+[29]Dren_Quantificacao!Q1</f>
        <v>0</v>
      </c>
      <c r="Q1" s="172">
        <f>+[29]Dren_Quantificacao!R1</f>
        <v>15</v>
      </c>
      <c r="R1" s="172">
        <f>+[29]Dren_Quantificacao!S1</f>
        <v>16</v>
      </c>
      <c r="S1" s="172">
        <f>+[29]Dren_Quantificacao!T1</f>
        <v>17</v>
      </c>
      <c r="T1" s="172">
        <f>+[29]Dren_Quantificacao!U1</f>
        <v>18</v>
      </c>
      <c r="U1" s="172">
        <f>+[29]Dren_Quantificacao!V1</f>
        <v>0</v>
      </c>
      <c r="V1" s="172">
        <f>+[29]Dren_Quantificacao!W1</f>
        <v>20</v>
      </c>
      <c r="W1" s="172">
        <f>+[29]Dren_Quantificacao!X1</f>
        <v>21</v>
      </c>
      <c r="X1" s="172">
        <f>+[29]Dren_Quantificacao!Y1</f>
        <v>22</v>
      </c>
      <c r="Y1" s="172">
        <f>+[29]Dren_Quantificacao!Z1</f>
        <v>23</v>
      </c>
      <c r="Z1" s="172">
        <f>+[29]Dren_Quantificacao!AA1</f>
        <v>0</v>
      </c>
      <c r="AA1" s="172">
        <f>+[29]Dren_Quantificacao!AB1</f>
        <v>25</v>
      </c>
      <c r="AB1" s="172">
        <f>+[29]Dren_Quantificacao!AC1</f>
        <v>26</v>
      </c>
      <c r="AC1" s="172">
        <f>+[29]Dren_Quantificacao!AD1</f>
        <v>27</v>
      </c>
      <c r="AD1" s="172">
        <f>+[29]Dren_Quantificacao!AE1</f>
        <v>28</v>
      </c>
      <c r="AE1" s="172">
        <f>+[29]Dren_Quantificacao!AF1</f>
        <v>29</v>
      </c>
      <c r="AF1" s="172">
        <f>+[29]Dren_Quantificacao!AG1</f>
        <v>30</v>
      </c>
      <c r="AG1" s="172">
        <f>+[29]Dren_Quantificacao!AH1</f>
        <v>31</v>
      </c>
      <c r="AH1" s="172"/>
      <c r="AI1" s="173" t="s">
        <v>49</v>
      </c>
      <c r="AL1" s="175" t="s">
        <v>19863</v>
      </c>
    </row>
    <row r="2" spans="1:38" ht="20.100000000000001" customHeight="1" thickTop="1" thickBot="1" x14ac:dyDescent="0.3">
      <c r="A2" s="734"/>
      <c r="B2" s="718" t="s">
        <v>19864</v>
      </c>
      <c r="C2" s="719"/>
      <c r="D2" s="176" t="s">
        <v>19988</v>
      </c>
      <c r="E2" s="177" t="s">
        <v>19989</v>
      </c>
      <c r="F2" s="178">
        <f>+IF(F15&gt;0,[29]Dren_Quantificacao!D3,0)</f>
        <v>0</v>
      </c>
      <c r="G2" s="178">
        <f>+IF(G15&gt;0,[29]Dren_Quantificacao!E3,0)</f>
        <v>0</v>
      </c>
      <c r="H2" s="178">
        <f>+IF(H15&gt;0,[29]Dren_Quantificacao!F3,0)</f>
        <v>0</v>
      </c>
      <c r="I2" s="178"/>
      <c r="J2" s="573">
        <v>6</v>
      </c>
      <c r="K2" s="178">
        <f>+IF(K15&gt;0,[29]Dren_Quantificacao!L3,0)</f>
        <v>0</v>
      </c>
      <c r="L2" s="178">
        <f>+IF(L15&gt;0,[29]Dren_Quantificacao!M3,0)</f>
        <v>0</v>
      </c>
      <c r="M2" s="178">
        <f>+IF(M15&gt;0,[29]Dren_Quantificacao!N3,0)</f>
        <v>0</v>
      </c>
      <c r="N2" s="178">
        <f>+IF(N15&gt;0,[29]Dren_Quantificacao!O3,0)</f>
        <v>0</v>
      </c>
      <c r="O2" s="178">
        <f>+IF(O15&gt;0,[29]Dren_Quantificacao!P3,0)</f>
        <v>0</v>
      </c>
      <c r="P2" s="178">
        <f>+IF(P15&gt;0,[29]Dren_Quantificacao!Q3,0)</f>
        <v>0</v>
      </c>
      <c r="Q2" s="178">
        <f>+IF(Q15&gt;0,[29]Dren_Quantificacao!R3,0)</f>
        <v>0</v>
      </c>
      <c r="R2" s="178">
        <f>+IF(R15&gt;0,[29]Dren_Quantificacao!S3,0)</f>
        <v>0</v>
      </c>
      <c r="S2" s="178">
        <f>+IF(S15&gt;0,[29]Dren_Quantificacao!T3,0)</f>
        <v>0</v>
      </c>
      <c r="T2" s="178">
        <f>+IF(T15&gt;0,[29]Dren_Quantificacao!U3,0)</f>
        <v>0</v>
      </c>
      <c r="U2" s="178">
        <f>+IF(U15&gt;0,[29]Dren_Quantificacao!V3,0)</f>
        <v>0</v>
      </c>
      <c r="V2" s="178">
        <f>+IF(V15&gt;0,[29]Dren_Quantificacao!W3,0)</f>
        <v>0</v>
      </c>
      <c r="W2" s="178">
        <f>+IF(W15&gt;0,[29]Dren_Quantificacao!X3,0)</f>
        <v>0</v>
      </c>
      <c r="X2" s="178">
        <f>+IF(X15&gt;0,[29]Dren_Quantificacao!Y3,0)</f>
        <v>0</v>
      </c>
      <c r="Y2" s="178">
        <f>+IF(Y15&gt;0,[29]Dren_Quantificacao!Z3,0)</f>
        <v>0</v>
      </c>
      <c r="Z2" s="178">
        <f>+IF(Z15&gt;0,[29]Dren_Quantificacao!AA3,0)</f>
        <v>0</v>
      </c>
      <c r="AA2" s="178">
        <f>+IF(AA15&gt;0,[29]Dren_Quantificacao!AB3,0)</f>
        <v>0</v>
      </c>
      <c r="AB2" s="178">
        <f>+IF(AB15&gt;0,[29]Dren_Quantificacao!AC3,0)</f>
        <v>0</v>
      </c>
      <c r="AC2" s="178">
        <f>+IF(AC15&gt;0,[29]Dren_Quantificacao!AD3,0)</f>
        <v>0</v>
      </c>
      <c r="AD2" s="178">
        <f>+IF(AD15&gt;0,[29]Dren_Quantificacao!AE3,0)</f>
        <v>0</v>
      </c>
      <c r="AE2" s="178">
        <f>+IF(AE15&gt;0,[29]Dren_Quantificacao!AF3,0)</f>
        <v>0</v>
      </c>
      <c r="AF2" s="178">
        <f>+IF(AF15&gt;0,[29]Dren_Quantificacao!AG3,0)</f>
        <v>0</v>
      </c>
      <c r="AG2" s="178">
        <f>+IF(AG15&gt;0,[29]Dren_Quantificacao!AH3,0)</f>
        <v>0</v>
      </c>
      <c r="AH2" s="178"/>
      <c r="AI2" s="179">
        <f>ROUND(SUM(F2:AH2),2)</f>
        <v>6</v>
      </c>
      <c r="AL2" s="181">
        <f t="shared" ref="AL2:AL33" si="0">SUM(H2:AI2)</f>
        <v>12</v>
      </c>
    </row>
    <row r="3" spans="1:38" s="187" customFormat="1" ht="20.100000000000001" customHeight="1" x14ac:dyDescent="0.25">
      <c r="A3" s="734"/>
      <c r="B3" s="720" t="s">
        <v>19865</v>
      </c>
      <c r="C3" s="182" t="s">
        <v>19866</v>
      </c>
      <c r="D3" s="183" t="s">
        <v>19990</v>
      </c>
      <c r="E3" s="184" t="s">
        <v>19989</v>
      </c>
      <c r="F3" s="185">
        <f>IF(F15&gt;0,+[29]Dren_Quantificacao!D4,0)</f>
        <v>0</v>
      </c>
      <c r="G3" s="185">
        <f>IF(G15&gt;0,+[29]Dren_Quantificacao!E4,0)</f>
        <v>0</v>
      </c>
      <c r="H3" s="185">
        <f>IF(H15&gt;0,+[29]Dren_Quantificacao!F4,0)</f>
        <v>0</v>
      </c>
      <c r="I3" s="185"/>
      <c r="J3" s="574">
        <f>IF(J15&gt;0,+[29]Dren_Quantificacao!H4,0)</f>
        <v>1</v>
      </c>
      <c r="K3" s="185">
        <f>IF(K15&gt;0,+[29]Dren_Quantificacao!L4,0)</f>
        <v>0</v>
      </c>
      <c r="L3" s="185">
        <f>IF(L15&gt;0,+[29]Dren_Quantificacao!M4,0)</f>
        <v>0</v>
      </c>
      <c r="M3" s="185">
        <f>IF(M15&gt;0,+[29]Dren_Quantificacao!N4,0)</f>
        <v>0</v>
      </c>
      <c r="N3" s="185">
        <f>IF(N15&gt;0,+[29]Dren_Quantificacao!O4,0)</f>
        <v>0</v>
      </c>
      <c r="O3" s="185">
        <f>IF(O15&gt;0,+[29]Dren_Quantificacao!P4,0)</f>
        <v>0</v>
      </c>
      <c r="P3" s="185">
        <f>IF(P15&gt;0,+[29]Dren_Quantificacao!Q4,0)</f>
        <v>0</v>
      </c>
      <c r="Q3" s="185">
        <f>IF(Q15&gt;0,+[29]Dren_Quantificacao!R4,0)</f>
        <v>0</v>
      </c>
      <c r="R3" s="185">
        <f>IF(R15&gt;0,+[29]Dren_Quantificacao!S4,0)</f>
        <v>0</v>
      </c>
      <c r="S3" s="185">
        <f>IF(S15&gt;0,+[29]Dren_Quantificacao!T4,0)</f>
        <v>0</v>
      </c>
      <c r="T3" s="185">
        <f>IF(T15&gt;0,+[29]Dren_Quantificacao!U4,0)</f>
        <v>0</v>
      </c>
      <c r="U3" s="185">
        <f>IF(U15&gt;0,+[29]Dren_Quantificacao!V4,0)</f>
        <v>0</v>
      </c>
      <c r="V3" s="185">
        <f>IF(V15&gt;0,+[29]Dren_Quantificacao!W4,0)</f>
        <v>0</v>
      </c>
      <c r="W3" s="185">
        <f>IF(W15&gt;0,+[29]Dren_Quantificacao!X4,0)</f>
        <v>0</v>
      </c>
      <c r="X3" s="185">
        <f>IF(X15&gt;0,+[29]Dren_Quantificacao!Y4,0)</f>
        <v>0</v>
      </c>
      <c r="Y3" s="185">
        <f>IF(Y15&gt;0,+[29]Dren_Quantificacao!Z4,0)</f>
        <v>0</v>
      </c>
      <c r="Z3" s="185">
        <f>IF(Z15&gt;0,+[29]Dren_Quantificacao!AA4,0)</f>
        <v>0</v>
      </c>
      <c r="AA3" s="185">
        <f>IF(AA15&gt;0,+[29]Dren_Quantificacao!AB4,0)</f>
        <v>0</v>
      </c>
      <c r="AB3" s="185">
        <f>IF(AB15&gt;0,+[29]Dren_Quantificacao!AC4,0)</f>
        <v>0</v>
      </c>
      <c r="AC3" s="185">
        <f>IF(AC15&gt;0,+[29]Dren_Quantificacao!AD4,0)</f>
        <v>0</v>
      </c>
      <c r="AD3" s="185">
        <f>IF(AD15&gt;0,+[29]Dren_Quantificacao!AE4,0)</f>
        <v>0</v>
      </c>
      <c r="AE3" s="185">
        <f>IF(AE15&gt;0,+[29]Dren_Quantificacao!AF4,0)</f>
        <v>0</v>
      </c>
      <c r="AF3" s="185">
        <f>IF(AF15&gt;0,+[29]Dren_Quantificacao!AG4,0)</f>
        <v>0</v>
      </c>
      <c r="AG3" s="185">
        <f>IF(AG15&gt;0,+[29]Dren_Quantificacao!AH4,0)</f>
        <v>0</v>
      </c>
      <c r="AH3" s="185"/>
      <c r="AI3" s="186"/>
      <c r="AK3" s="180"/>
      <c r="AL3" s="181">
        <f t="shared" si="0"/>
        <v>1</v>
      </c>
    </row>
    <row r="4" spans="1:38" ht="20.100000000000001" customHeight="1" thickBot="1" x14ac:dyDescent="0.3">
      <c r="A4" s="734"/>
      <c r="B4" s="721"/>
      <c r="C4" s="188" t="s">
        <v>19867</v>
      </c>
      <c r="D4" s="189" t="s">
        <v>19991</v>
      </c>
      <c r="E4" s="190" t="s">
        <v>19989</v>
      </c>
      <c r="F4" s="191">
        <f>IF(F15&gt;0,+[29]Dren_Quantificacao!D5,0)</f>
        <v>0</v>
      </c>
      <c r="G4" s="191">
        <f>IF(G15&gt;0,+[29]Dren_Quantificacao!E5,0)</f>
        <v>0</v>
      </c>
      <c r="H4" s="191">
        <f>IF(H15&gt;0,+[29]Dren_Quantificacao!F5,0)</f>
        <v>0</v>
      </c>
      <c r="I4" s="191"/>
      <c r="J4" s="575">
        <v>0.4</v>
      </c>
      <c r="K4" s="191">
        <f>IF(K15&gt;0,+[29]Dren_Quantificacao!L5,0)</f>
        <v>0</v>
      </c>
      <c r="L4" s="191">
        <f>IF(L15&gt;0,+[29]Dren_Quantificacao!M5,0)</f>
        <v>0</v>
      </c>
      <c r="M4" s="191">
        <f>IF(M15&gt;0,+[29]Dren_Quantificacao!N5,0)</f>
        <v>0</v>
      </c>
      <c r="N4" s="191">
        <f>IF(N15&gt;0,+[29]Dren_Quantificacao!O5,0)</f>
        <v>0</v>
      </c>
      <c r="O4" s="191">
        <f>IF(O15&gt;0,+[29]Dren_Quantificacao!P5,0)</f>
        <v>0</v>
      </c>
      <c r="P4" s="191">
        <f>IF(P15&gt;0,+[29]Dren_Quantificacao!Q5,0)</f>
        <v>0</v>
      </c>
      <c r="Q4" s="191">
        <f>IF(Q15&gt;0,+[29]Dren_Quantificacao!R5,0)</f>
        <v>0</v>
      </c>
      <c r="R4" s="191">
        <f>IF(R15&gt;0,+[29]Dren_Quantificacao!S5,0)</f>
        <v>0</v>
      </c>
      <c r="S4" s="191">
        <f>IF(S15&gt;0,+[29]Dren_Quantificacao!T5,0)</f>
        <v>0</v>
      </c>
      <c r="T4" s="191">
        <f>IF(T15&gt;0,+[29]Dren_Quantificacao!U5,0)</f>
        <v>0</v>
      </c>
      <c r="U4" s="191">
        <f>IF(U15&gt;0,+[29]Dren_Quantificacao!V5,0)</f>
        <v>0</v>
      </c>
      <c r="V4" s="191">
        <f>IF(V15&gt;0,+[29]Dren_Quantificacao!W5,0)</f>
        <v>0</v>
      </c>
      <c r="W4" s="191">
        <f>IF(W15&gt;0,+[29]Dren_Quantificacao!X5,0)</f>
        <v>0</v>
      </c>
      <c r="X4" s="191">
        <f>IF(X15&gt;0,+[29]Dren_Quantificacao!Y5,0)</f>
        <v>0</v>
      </c>
      <c r="Y4" s="191">
        <f>IF(Y15&gt;0,+[29]Dren_Quantificacao!Z5,0)</f>
        <v>0</v>
      </c>
      <c r="Z4" s="191">
        <f>IF(Z15&gt;0,+[29]Dren_Quantificacao!AA5,0)</f>
        <v>0</v>
      </c>
      <c r="AA4" s="191">
        <f>IF(AA15&gt;0,+[29]Dren_Quantificacao!AB5,0)</f>
        <v>0</v>
      </c>
      <c r="AB4" s="191">
        <f>IF(AB15&gt;0,+[29]Dren_Quantificacao!AC5,0)</f>
        <v>0</v>
      </c>
      <c r="AC4" s="191">
        <f>IF(AC15&gt;0,+[29]Dren_Quantificacao!AD5,0)</f>
        <v>0</v>
      </c>
      <c r="AD4" s="191">
        <f>IF(AD15&gt;0,+[29]Dren_Quantificacao!AE5,0)</f>
        <v>0</v>
      </c>
      <c r="AE4" s="191">
        <f>IF(AE15&gt;0,+[29]Dren_Quantificacao!AF5,0)</f>
        <v>0</v>
      </c>
      <c r="AF4" s="191">
        <f>IF(AF15&gt;0,+[29]Dren_Quantificacao!AG5,0)</f>
        <v>0</v>
      </c>
      <c r="AG4" s="191">
        <f>IF(AG15&gt;0,+[29]Dren_Quantificacao!AH5,0)</f>
        <v>0</v>
      </c>
      <c r="AH4" s="191"/>
      <c r="AI4" s="192"/>
      <c r="AL4" s="181">
        <f t="shared" si="0"/>
        <v>0.4</v>
      </c>
    </row>
    <row r="5" spans="1:38" ht="20.100000000000001" hidden="1" customHeight="1" thickBot="1" x14ac:dyDescent="0.3">
      <c r="A5" s="734"/>
      <c r="B5" s="722" t="s">
        <v>19869</v>
      </c>
      <c r="C5" s="723"/>
      <c r="D5" s="193" t="s">
        <v>19992</v>
      </c>
      <c r="E5" s="194" t="s">
        <v>19989</v>
      </c>
      <c r="F5" s="195">
        <f>IF(F15&gt;0,[29]Dren_Quantificacao!D7,0)</f>
        <v>0</v>
      </c>
      <c r="G5" s="195">
        <f>IF(G15&gt;0,[29]Dren_Quantificacao!E7,0)</f>
        <v>0</v>
      </c>
      <c r="H5" s="195">
        <f>IF(H15&gt;0,[29]Dren_Quantificacao!F7,0)</f>
        <v>0</v>
      </c>
      <c r="I5" s="195">
        <f>IF(I15&gt;0,[29]Dren_Quantificacao!G7,0)</f>
        <v>0</v>
      </c>
      <c r="J5" s="195">
        <f>IF(J15&gt;0,[29]Dren_Quantificacao!H7,0)</f>
        <v>0</v>
      </c>
      <c r="K5" s="195">
        <f>IF(K15&gt;0,[29]Dren_Quantificacao!L7,0)</f>
        <v>0</v>
      </c>
      <c r="L5" s="195">
        <f>IF(L15&gt;0,[29]Dren_Quantificacao!M7,0)</f>
        <v>0</v>
      </c>
      <c r="M5" s="195">
        <f>IF(M15&gt;0,[29]Dren_Quantificacao!N7,0)</f>
        <v>0</v>
      </c>
      <c r="N5" s="195">
        <f>IF(N15&gt;0,[29]Dren_Quantificacao!O7,0)</f>
        <v>0</v>
      </c>
      <c r="O5" s="195">
        <f>IF(O15&gt;0,[29]Dren_Quantificacao!P7,0)</f>
        <v>0</v>
      </c>
      <c r="P5" s="195">
        <f>IF(P15&gt;0,[29]Dren_Quantificacao!Q7,0)</f>
        <v>0</v>
      </c>
      <c r="Q5" s="195">
        <f>IF(Q15&gt;0,[29]Dren_Quantificacao!R7,0)</f>
        <v>0</v>
      </c>
      <c r="R5" s="195">
        <f>IF(R15&gt;0,[29]Dren_Quantificacao!S7,0)</f>
        <v>0</v>
      </c>
      <c r="S5" s="195">
        <f>IF(S15&gt;0,[29]Dren_Quantificacao!T7,0)</f>
        <v>0</v>
      </c>
      <c r="T5" s="195">
        <f>IF(T15&gt;0,[29]Dren_Quantificacao!U7,0)</f>
        <v>0</v>
      </c>
      <c r="U5" s="195">
        <f>IF(U15&gt;0,[29]Dren_Quantificacao!V7,0)</f>
        <v>0</v>
      </c>
      <c r="V5" s="195">
        <f>IF(V15&gt;0,[29]Dren_Quantificacao!W7,0)</f>
        <v>0</v>
      </c>
      <c r="W5" s="195">
        <f>IF(W15&gt;0,[29]Dren_Quantificacao!X7,0)</f>
        <v>0</v>
      </c>
      <c r="X5" s="195">
        <f>IF(X15&gt;0,[29]Dren_Quantificacao!Y7,0)</f>
        <v>0</v>
      </c>
      <c r="Y5" s="195">
        <f>IF(Y15&gt;0,[29]Dren_Quantificacao!Z7,0)</f>
        <v>0</v>
      </c>
      <c r="Z5" s="195">
        <f>IF(Z15&gt;0,[29]Dren_Quantificacao!AA7,0)</f>
        <v>0</v>
      </c>
      <c r="AA5" s="195">
        <f>IF(AA15&gt;0,[29]Dren_Quantificacao!AB7,0)</f>
        <v>0</v>
      </c>
      <c r="AB5" s="195">
        <f>IF(AB15&gt;0,[29]Dren_Quantificacao!AC7,0)</f>
        <v>0</v>
      </c>
      <c r="AC5" s="195">
        <f>IF(AC15&gt;0,[29]Dren_Quantificacao!AD7,0)</f>
        <v>0</v>
      </c>
      <c r="AD5" s="195">
        <f>IF(AD15&gt;0,[29]Dren_Quantificacao!AE7,0)</f>
        <v>0</v>
      </c>
      <c r="AE5" s="195">
        <f>IF(AE15&gt;0,[29]Dren_Quantificacao!AF7,0)</f>
        <v>0</v>
      </c>
      <c r="AF5" s="195">
        <f>IF(AF15&gt;0,[29]Dren_Quantificacao!AG7,0)</f>
        <v>0</v>
      </c>
      <c r="AG5" s="195">
        <f>IF(AG15&gt;0,[29]Dren_Quantificacao!AH7,0)</f>
        <v>0</v>
      </c>
      <c r="AH5" s="195"/>
      <c r="AI5" s="196"/>
      <c r="AL5" s="181">
        <f t="shared" si="0"/>
        <v>0</v>
      </c>
    </row>
    <row r="6" spans="1:38" ht="21.95" customHeight="1" x14ac:dyDescent="0.25">
      <c r="A6" s="734"/>
      <c r="B6" s="724" t="s">
        <v>19993</v>
      </c>
      <c r="C6" s="197" t="s">
        <v>19976</v>
      </c>
      <c r="D6" s="198" t="s">
        <v>19994</v>
      </c>
      <c r="E6" s="199" t="s">
        <v>19989</v>
      </c>
      <c r="F6" s="200">
        <f>+[29]Dre_Ser_Prelim!F10</f>
        <v>0</v>
      </c>
      <c r="G6" s="200">
        <f>+[29]Dre_Ser_Prelim!G10</f>
        <v>0</v>
      </c>
      <c r="H6" s="200">
        <f>+[29]Dre_Ser_Prelim!H10</f>
        <v>0</v>
      </c>
      <c r="I6" s="200"/>
      <c r="J6" s="576">
        <f>[31]Dre_Ser_Prel!E62</f>
        <v>1.4</v>
      </c>
      <c r="K6" s="200">
        <f>+[29]Dre_Ser_Prelim!N10</f>
        <v>0</v>
      </c>
      <c r="L6" s="200">
        <f>+[29]Dre_Ser_Prelim!O10</f>
        <v>0</v>
      </c>
      <c r="M6" s="200">
        <f>+[29]Dre_Ser_Prelim!P10</f>
        <v>0</v>
      </c>
      <c r="N6" s="200">
        <f>+[29]Dre_Ser_Prelim!Q10</f>
        <v>0</v>
      </c>
      <c r="O6" s="200">
        <f>+[29]Dre_Ser_Prelim!R10</f>
        <v>0</v>
      </c>
      <c r="P6" s="200">
        <f>+[29]Dre_Ser_Prelim!S10</f>
        <v>0</v>
      </c>
      <c r="Q6" s="200">
        <f>+[29]Dre_Ser_Prelim!T10</f>
        <v>0</v>
      </c>
      <c r="R6" s="200">
        <f>+[29]Dre_Ser_Prelim!U10</f>
        <v>0</v>
      </c>
      <c r="S6" s="200">
        <f>+[29]Dre_Ser_Prelim!V10</f>
        <v>0</v>
      </c>
      <c r="T6" s="200">
        <f>+[29]Dre_Ser_Prelim!W10</f>
        <v>0</v>
      </c>
      <c r="U6" s="200">
        <f>+[29]Dre_Ser_Prelim!X10</f>
        <v>0</v>
      </c>
      <c r="V6" s="200">
        <f>+[29]Dre_Ser_Prelim!Y10</f>
        <v>0</v>
      </c>
      <c r="W6" s="200">
        <f>+[29]Dre_Ser_Prelim!Z10</f>
        <v>0</v>
      </c>
      <c r="X6" s="200">
        <f>+[29]Dre_Ser_Prelim!AA10</f>
        <v>0</v>
      </c>
      <c r="Y6" s="200">
        <f>+[29]Dre_Ser_Prelim!AB10</f>
        <v>0</v>
      </c>
      <c r="Z6" s="200">
        <f>+[29]Dre_Ser_Prelim!AC10</f>
        <v>0</v>
      </c>
      <c r="AA6" s="200">
        <f>+[29]Dre_Ser_Prelim!AD10</f>
        <v>0</v>
      </c>
      <c r="AB6" s="200">
        <f>+[29]Dre_Ser_Prelim!AE10</f>
        <v>0</v>
      </c>
      <c r="AC6" s="200">
        <f>+[29]Dre_Ser_Prelim!AF10</f>
        <v>0</v>
      </c>
      <c r="AD6" s="200">
        <f>+[29]Dre_Ser_Prelim!AG10</f>
        <v>0</v>
      </c>
      <c r="AE6" s="200">
        <f>+[29]Dre_Ser_Prelim!AH10</f>
        <v>0</v>
      </c>
      <c r="AF6" s="200">
        <f>+[29]Dre_Ser_Prelim!AI10</f>
        <v>0</v>
      </c>
      <c r="AG6" s="200">
        <f>+[29]Dre_Ser_Prelim!AJ10</f>
        <v>0</v>
      </c>
      <c r="AH6" s="200"/>
      <c r="AI6" s="201"/>
      <c r="AL6" s="181">
        <f t="shared" si="0"/>
        <v>1.4</v>
      </c>
    </row>
    <row r="7" spans="1:38" ht="21.95" customHeight="1" x14ac:dyDescent="0.25">
      <c r="A7" s="734"/>
      <c r="B7" s="725"/>
      <c r="C7" s="202" t="s">
        <v>19864</v>
      </c>
      <c r="D7" s="203" t="s">
        <v>19995</v>
      </c>
      <c r="E7" s="204" t="s">
        <v>19989</v>
      </c>
      <c r="F7" s="205">
        <f>+[29]Dren_Quantificacao!D25</f>
        <v>0</v>
      </c>
      <c r="G7" s="205">
        <f>+[29]Dren_Quantificacao!E25</f>
        <v>0</v>
      </c>
      <c r="H7" s="205">
        <f>+[29]Dren_Quantificacao!F25</f>
        <v>0</v>
      </c>
      <c r="I7" s="205"/>
      <c r="J7" s="577">
        <f>[31]Dre_Ser_Prel!E63</f>
        <v>6</v>
      </c>
      <c r="K7" s="205">
        <f>+[29]Dren_Quantificacao!L25</f>
        <v>0</v>
      </c>
      <c r="L7" s="205">
        <f>+[29]Dren_Quantificacao!M25</f>
        <v>0</v>
      </c>
      <c r="M7" s="205">
        <f>+[29]Dren_Quantificacao!N25</f>
        <v>0</v>
      </c>
      <c r="N7" s="205">
        <f>+[29]Dren_Quantificacao!O25</f>
        <v>0</v>
      </c>
      <c r="O7" s="205">
        <f>+[29]Dren_Quantificacao!P25</f>
        <v>0</v>
      </c>
      <c r="P7" s="205">
        <f>+[29]Dren_Quantificacao!Q25</f>
        <v>0</v>
      </c>
      <c r="Q7" s="205">
        <f>+[29]Dren_Quantificacao!R25</f>
        <v>0</v>
      </c>
      <c r="R7" s="205">
        <f>+[29]Dren_Quantificacao!S25</f>
        <v>0</v>
      </c>
      <c r="S7" s="205">
        <f>+[29]Dren_Quantificacao!T25</f>
        <v>0</v>
      </c>
      <c r="T7" s="205">
        <f>+[29]Dren_Quantificacao!U25</f>
        <v>0</v>
      </c>
      <c r="U7" s="205">
        <f>+[29]Dren_Quantificacao!V25</f>
        <v>0</v>
      </c>
      <c r="V7" s="205">
        <f>+[29]Dren_Quantificacao!W25</f>
        <v>0</v>
      </c>
      <c r="W7" s="205">
        <f>+[29]Dren_Quantificacao!X25</f>
        <v>0</v>
      </c>
      <c r="X7" s="205">
        <f>+[29]Dren_Quantificacao!Y25</f>
        <v>0</v>
      </c>
      <c r="Y7" s="205">
        <f>+[29]Dren_Quantificacao!Z25</f>
        <v>0</v>
      </c>
      <c r="Z7" s="205">
        <f>+[29]Dren_Quantificacao!AA25</f>
        <v>0</v>
      </c>
      <c r="AA7" s="205">
        <f>+[29]Dren_Quantificacao!AB25</f>
        <v>0</v>
      </c>
      <c r="AB7" s="205">
        <f>+[29]Dren_Quantificacao!AC25</f>
        <v>0</v>
      </c>
      <c r="AC7" s="205">
        <f>+[29]Dren_Quantificacao!AD25</f>
        <v>0</v>
      </c>
      <c r="AD7" s="205">
        <f>+[29]Dren_Quantificacao!AE25</f>
        <v>0</v>
      </c>
      <c r="AE7" s="205">
        <f>+[29]Dren_Quantificacao!AF25</f>
        <v>0</v>
      </c>
      <c r="AF7" s="205">
        <f>+[29]Dren_Quantificacao!AG25</f>
        <v>0</v>
      </c>
      <c r="AG7" s="205">
        <f>+[29]Dren_Quantificacao!AH25</f>
        <v>0</v>
      </c>
      <c r="AH7" s="205"/>
      <c r="AI7" s="206">
        <f>ROUND(SUM(F7:AH7),2)</f>
        <v>6</v>
      </c>
      <c r="AL7" s="181">
        <f t="shared" si="0"/>
        <v>12</v>
      </c>
    </row>
    <row r="8" spans="1:38" ht="21.95" customHeight="1" thickBot="1" x14ac:dyDescent="0.3">
      <c r="A8" s="734"/>
      <c r="B8" s="726"/>
      <c r="C8" s="188" t="s">
        <v>19996</v>
      </c>
      <c r="D8" s="189" t="s">
        <v>19997</v>
      </c>
      <c r="E8" s="190" t="s">
        <v>19998</v>
      </c>
      <c r="F8" s="191">
        <f t="shared" ref="F8:AG8" si="1">+F7*F6</f>
        <v>0</v>
      </c>
      <c r="G8" s="191">
        <f t="shared" si="1"/>
        <v>0</v>
      </c>
      <c r="H8" s="191">
        <f t="shared" si="1"/>
        <v>0</v>
      </c>
      <c r="I8" s="191"/>
      <c r="J8" s="575">
        <f>+J7*J6</f>
        <v>8.3999999999999986</v>
      </c>
      <c r="K8" s="191">
        <f t="shared" si="1"/>
        <v>0</v>
      </c>
      <c r="L8" s="191">
        <f t="shared" si="1"/>
        <v>0</v>
      </c>
      <c r="M8" s="191">
        <f t="shared" si="1"/>
        <v>0</v>
      </c>
      <c r="N8" s="191">
        <f t="shared" si="1"/>
        <v>0</v>
      </c>
      <c r="O8" s="191">
        <f t="shared" si="1"/>
        <v>0</v>
      </c>
      <c r="P8" s="191">
        <f t="shared" si="1"/>
        <v>0</v>
      </c>
      <c r="Q8" s="191">
        <f t="shared" si="1"/>
        <v>0</v>
      </c>
      <c r="R8" s="191">
        <f t="shared" si="1"/>
        <v>0</v>
      </c>
      <c r="S8" s="191">
        <f t="shared" si="1"/>
        <v>0</v>
      </c>
      <c r="T8" s="191">
        <f t="shared" si="1"/>
        <v>0</v>
      </c>
      <c r="U8" s="191">
        <f t="shared" si="1"/>
        <v>0</v>
      </c>
      <c r="V8" s="191">
        <f t="shared" si="1"/>
        <v>0</v>
      </c>
      <c r="W8" s="191">
        <f t="shared" si="1"/>
        <v>0</v>
      </c>
      <c r="X8" s="191">
        <f t="shared" si="1"/>
        <v>0</v>
      </c>
      <c r="Y8" s="191">
        <f t="shared" si="1"/>
        <v>0</v>
      </c>
      <c r="Z8" s="191">
        <f t="shared" si="1"/>
        <v>0</v>
      </c>
      <c r="AA8" s="191">
        <f t="shared" si="1"/>
        <v>0</v>
      </c>
      <c r="AB8" s="191">
        <f t="shared" si="1"/>
        <v>0</v>
      </c>
      <c r="AC8" s="191">
        <f t="shared" si="1"/>
        <v>0</v>
      </c>
      <c r="AD8" s="191">
        <f t="shared" si="1"/>
        <v>0</v>
      </c>
      <c r="AE8" s="191">
        <f t="shared" si="1"/>
        <v>0</v>
      </c>
      <c r="AF8" s="191">
        <f t="shared" si="1"/>
        <v>0</v>
      </c>
      <c r="AG8" s="191">
        <f t="shared" si="1"/>
        <v>0</v>
      </c>
      <c r="AH8" s="191"/>
      <c r="AI8" s="207">
        <f>ROUND(SUM(F8:AH8),2)</f>
        <v>8.4</v>
      </c>
      <c r="AL8" s="181">
        <f t="shared" si="0"/>
        <v>16.799999999999997</v>
      </c>
    </row>
    <row r="9" spans="1:38" ht="20.100000000000001" hidden="1" customHeight="1" x14ac:dyDescent="0.25">
      <c r="A9" s="734"/>
      <c r="B9" s="724" t="s">
        <v>19999</v>
      </c>
      <c r="C9" s="197" t="s">
        <v>19976</v>
      </c>
      <c r="D9" s="198" t="s">
        <v>20000</v>
      </c>
      <c r="E9" s="199" t="s">
        <v>19989</v>
      </c>
      <c r="F9" s="200">
        <f>+[29]Dre_Ser_Prelim!F17</f>
        <v>0</v>
      </c>
      <c r="G9" s="200">
        <f>+[29]Dre_Ser_Prelim!G17</f>
        <v>0</v>
      </c>
      <c r="H9" s="200">
        <f>+[29]Dre_Ser_Prelim!H17</f>
        <v>0</v>
      </c>
      <c r="I9" s="200">
        <f>+[29]Dre_Ser_Prelim!I17</f>
        <v>0</v>
      </c>
      <c r="J9" s="200">
        <f>+[29]Dre_Ser_Prelim!J17</f>
        <v>0</v>
      </c>
      <c r="K9" s="200">
        <f>+[29]Dre_Ser_Prelim!N17</f>
        <v>0</v>
      </c>
      <c r="L9" s="200">
        <f>+[29]Dre_Ser_Prelim!O17</f>
        <v>0</v>
      </c>
      <c r="M9" s="200">
        <f>+[29]Dre_Ser_Prelim!P17</f>
        <v>0</v>
      </c>
      <c r="N9" s="200">
        <f>+[29]Dre_Ser_Prelim!Q17</f>
        <v>0</v>
      </c>
      <c r="O9" s="200">
        <f>+[29]Dre_Ser_Prelim!R17</f>
        <v>0</v>
      </c>
      <c r="P9" s="200">
        <f>+[29]Dre_Ser_Prelim!S17</f>
        <v>0</v>
      </c>
      <c r="Q9" s="200">
        <f>+[29]Dre_Ser_Prelim!T17</f>
        <v>0</v>
      </c>
      <c r="R9" s="200">
        <f>+[29]Dre_Ser_Prelim!U17</f>
        <v>0</v>
      </c>
      <c r="S9" s="200">
        <f>+[29]Dre_Ser_Prelim!V17</f>
        <v>0</v>
      </c>
      <c r="T9" s="200">
        <f>+[29]Dre_Ser_Prelim!W17</f>
        <v>0</v>
      </c>
      <c r="U9" s="200">
        <f>+[29]Dre_Ser_Prelim!X17</f>
        <v>0</v>
      </c>
      <c r="V9" s="200">
        <f>+[29]Dre_Ser_Prelim!Y17</f>
        <v>0</v>
      </c>
      <c r="W9" s="200">
        <f>+[29]Dre_Ser_Prelim!Z17</f>
        <v>0</v>
      </c>
      <c r="X9" s="200">
        <f>+[29]Dre_Ser_Prelim!AA17</f>
        <v>0</v>
      </c>
      <c r="Y9" s="200">
        <f>+[29]Dre_Ser_Prelim!AB17</f>
        <v>0</v>
      </c>
      <c r="Z9" s="200">
        <f>+[29]Dre_Ser_Prelim!AC17</f>
        <v>0</v>
      </c>
      <c r="AA9" s="200">
        <f>+[29]Dre_Ser_Prelim!AD17</f>
        <v>0</v>
      </c>
      <c r="AB9" s="200">
        <f>+[29]Dre_Ser_Prelim!AE17</f>
        <v>0</v>
      </c>
      <c r="AC9" s="200">
        <f>+[29]Dre_Ser_Prelim!AF17</f>
        <v>0</v>
      </c>
      <c r="AD9" s="200">
        <f>+[29]Dre_Ser_Prelim!AG17</f>
        <v>0</v>
      </c>
      <c r="AE9" s="200">
        <f>+[29]Dre_Ser_Prelim!AH17</f>
        <v>0</v>
      </c>
      <c r="AF9" s="200">
        <f>+[29]Dre_Ser_Prelim!AI17</f>
        <v>0</v>
      </c>
      <c r="AG9" s="200">
        <f>+[29]Dre_Ser_Prelim!AJ17</f>
        <v>0</v>
      </c>
      <c r="AH9" s="200"/>
      <c r="AI9" s="201"/>
      <c r="AL9" s="181">
        <f t="shared" si="0"/>
        <v>0</v>
      </c>
    </row>
    <row r="10" spans="1:38" ht="20.100000000000001" hidden="1" customHeight="1" x14ac:dyDescent="0.25">
      <c r="A10" s="734"/>
      <c r="B10" s="725"/>
      <c r="C10" s="202" t="s">
        <v>19864</v>
      </c>
      <c r="D10" s="203" t="s">
        <v>20001</v>
      </c>
      <c r="E10" s="204" t="s">
        <v>19989</v>
      </c>
      <c r="F10" s="205">
        <f>+[29]Dren_Quantificacao!D26</f>
        <v>0</v>
      </c>
      <c r="G10" s="205">
        <f>+[29]Dren_Quantificacao!E26</f>
        <v>0</v>
      </c>
      <c r="H10" s="205">
        <f>+[29]Dren_Quantificacao!F26</f>
        <v>0</v>
      </c>
      <c r="I10" s="205">
        <f>+[29]Dren_Quantificacao!G26</f>
        <v>0</v>
      </c>
      <c r="J10" s="205">
        <f>+[29]Dren_Quantificacao!H26</f>
        <v>0</v>
      </c>
      <c r="K10" s="205">
        <f>+[29]Dren_Quantificacao!L26</f>
        <v>0</v>
      </c>
      <c r="L10" s="205">
        <f>+[29]Dren_Quantificacao!M26</f>
        <v>0</v>
      </c>
      <c r="M10" s="205">
        <f>+[29]Dren_Quantificacao!N26</f>
        <v>0</v>
      </c>
      <c r="N10" s="205">
        <f>+[29]Dren_Quantificacao!O26</f>
        <v>0</v>
      </c>
      <c r="O10" s="205">
        <f>+[29]Dren_Quantificacao!P26</f>
        <v>0</v>
      </c>
      <c r="P10" s="205">
        <f>+[29]Dren_Quantificacao!Q26</f>
        <v>0</v>
      </c>
      <c r="Q10" s="205">
        <f>+[29]Dren_Quantificacao!R26</f>
        <v>0</v>
      </c>
      <c r="R10" s="205">
        <f>+[29]Dren_Quantificacao!S26</f>
        <v>0</v>
      </c>
      <c r="S10" s="205">
        <f>+[29]Dren_Quantificacao!T26</f>
        <v>0</v>
      </c>
      <c r="T10" s="205">
        <f>+[29]Dren_Quantificacao!U26</f>
        <v>0</v>
      </c>
      <c r="U10" s="205">
        <f>+[29]Dren_Quantificacao!V26</f>
        <v>0</v>
      </c>
      <c r="V10" s="205">
        <f>+[29]Dren_Quantificacao!W26</f>
        <v>0</v>
      </c>
      <c r="W10" s="205">
        <f>+[29]Dren_Quantificacao!X26</f>
        <v>0</v>
      </c>
      <c r="X10" s="205">
        <f>+[29]Dren_Quantificacao!Y26</f>
        <v>0</v>
      </c>
      <c r="Y10" s="205">
        <f>+[29]Dren_Quantificacao!Z26</f>
        <v>0</v>
      </c>
      <c r="Z10" s="205">
        <f>+[29]Dren_Quantificacao!AA26</f>
        <v>0</v>
      </c>
      <c r="AA10" s="205">
        <f>+[29]Dren_Quantificacao!AB26</f>
        <v>0</v>
      </c>
      <c r="AB10" s="205">
        <f>+[29]Dren_Quantificacao!AC26</f>
        <v>0</v>
      </c>
      <c r="AC10" s="205">
        <f>+[29]Dren_Quantificacao!AD26</f>
        <v>0</v>
      </c>
      <c r="AD10" s="205">
        <f>+[29]Dren_Quantificacao!AE26</f>
        <v>0</v>
      </c>
      <c r="AE10" s="205">
        <f>+[29]Dren_Quantificacao!AF26</f>
        <v>0</v>
      </c>
      <c r="AF10" s="205">
        <f>+[29]Dren_Quantificacao!AG26</f>
        <v>0</v>
      </c>
      <c r="AG10" s="205">
        <f>+[29]Dren_Quantificacao!AH26</f>
        <v>0</v>
      </c>
      <c r="AH10" s="205"/>
      <c r="AI10" s="206">
        <f>ROUND(SUM(F10:AH10),2)</f>
        <v>0</v>
      </c>
      <c r="AL10" s="181">
        <f t="shared" si="0"/>
        <v>0</v>
      </c>
    </row>
    <row r="11" spans="1:38" ht="20.100000000000001" hidden="1" customHeight="1" thickBot="1" x14ac:dyDescent="0.3">
      <c r="A11" s="734"/>
      <c r="B11" s="726"/>
      <c r="C11" s="188" t="s">
        <v>19996</v>
      </c>
      <c r="D11" s="189" t="s">
        <v>20002</v>
      </c>
      <c r="E11" s="190" t="s">
        <v>20003</v>
      </c>
      <c r="F11" s="191">
        <f t="shared" ref="F11:AG11" si="2">+F10*F9</f>
        <v>0</v>
      </c>
      <c r="G11" s="191">
        <f t="shared" si="2"/>
        <v>0</v>
      </c>
      <c r="H11" s="191">
        <f t="shared" si="2"/>
        <v>0</v>
      </c>
      <c r="I11" s="191">
        <f t="shared" si="2"/>
        <v>0</v>
      </c>
      <c r="J11" s="191">
        <f t="shared" si="2"/>
        <v>0</v>
      </c>
      <c r="K11" s="191">
        <f t="shared" si="2"/>
        <v>0</v>
      </c>
      <c r="L11" s="191">
        <f t="shared" si="2"/>
        <v>0</v>
      </c>
      <c r="M11" s="191">
        <f t="shared" si="2"/>
        <v>0</v>
      </c>
      <c r="N11" s="191">
        <f t="shared" si="2"/>
        <v>0</v>
      </c>
      <c r="O11" s="191">
        <f t="shared" si="2"/>
        <v>0</v>
      </c>
      <c r="P11" s="191">
        <f t="shared" si="2"/>
        <v>0</v>
      </c>
      <c r="Q11" s="191">
        <f t="shared" si="2"/>
        <v>0</v>
      </c>
      <c r="R11" s="191">
        <f t="shared" si="2"/>
        <v>0</v>
      </c>
      <c r="S11" s="191">
        <f t="shared" si="2"/>
        <v>0</v>
      </c>
      <c r="T11" s="191">
        <f t="shared" si="2"/>
        <v>0</v>
      </c>
      <c r="U11" s="191">
        <f t="shared" si="2"/>
        <v>0</v>
      </c>
      <c r="V11" s="191">
        <f t="shared" si="2"/>
        <v>0</v>
      </c>
      <c r="W11" s="191">
        <f t="shared" si="2"/>
        <v>0</v>
      </c>
      <c r="X11" s="191">
        <f t="shared" si="2"/>
        <v>0</v>
      </c>
      <c r="Y11" s="191">
        <f t="shared" si="2"/>
        <v>0</v>
      </c>
      <c r="Z11" s="191">
        <f t="shared" si="2"/>
        <v>0</v>
      </c>
      <c r="AA11" s="191">
        <f t="shared" si="2"/>
        <v>0</v>
      </c>
      <c r="AB11" s="191">
        <f t="shared" si="2"/>
        <v>0</v>
      </c>
      <c r="AC11" s="191">
        <f t="shared" si="2"/>
        <v>0</v>
      </c>
      <c r="AD11" s="191">
        <f t="shared" si="2"/>
        <v>0</v>
      </c>
      <c r="AE11" s="191">
        <f t="shared" si="2"/>
        <v>0</v>
      </c>
      <c r="AF11" s="191">
        <f t="shared" si="2"/>
        <v>0</v>
      </c>
      <c r="AG11" s="191">
        <f t="shared" si="2"/>
        <v>0</v>
      </c>
      <c r="AH11" s="191"/>
      <c r="AI11" s="207">
        <f>ROUND(SUM(F11:AH11),2)</f>
        <v>0</v>
      </c>
      <c r="AL11" s="181">
        <f t="shared" si="0"/>
        <v>0</v>
      </c>
    </row>
    <row r="12" spans="1:38" ht="20.100000000000001" customHeight="1" x14ac:dyDescent="0.25">
      <c r="A12" s="734"/>
      <c r="B12" s="720" t="s">
        <v>20496</v>
      </c>
      <c r="C12" s="197" t="s">
        <v>19976</v>
      </c>
      <c r="D12" s="198" t="s">
        <v>20004</v>
      </c>
      <c r="E12" s="199" t="s">
        <v>19989</v>
      </c>
      <c r="F12" s="200">
        <f>+[29]Dre_Ser_Prelim!F24</f>
        <v>0</v>
      </c>
      <c r="G12" s="200">
        <f>+[29]Dre_Ser_Prelim!G24</f>
        <v>0</v>
      </c>
      <c r="H12" s="200">
        <f>+[29]Dre_Ser_Prelim!H24</f>
        <v>0</v>
      </c>
      <c r="I12" s="200"/>
      <c r="J12" s="576">
        <f>0.6*3</f>
        <v>1.7999999999999998</v>
      </c>
      <c r="K12" s="200">
        <f>+[29]Dre_Ser_Prelim!N24</f>
        <v>0</v>
      </c>
      <c r="L12" s="200">
        <f>+[29]Dre_Ser_Prelim!O24</f>
        <v>0</v>
      </c>
      <c r="M12" s="200">
        <f>+[29]Dre_Ser_Prelim!P24</f>
        <v>0</v>
      </c>
      <c r="N12" s="200">
        <f>+[29]Dre_Ser_Prelim!Q24</f>
        <v>0</v>
      </c>
      <c r="O12" s="200">
        <f>+[29]Dre_Ser_Prelim!R24</f>
        <v>0</v>
      </c>
      <c r="P12" s="200">
        <f>+[29]Dre_Ser_Prelim!S24</f>
        <v>0</v>
      </c>
      <c r="Q12" s="200">
        <f>+[29]Dre_Ser_Prelim!T24</f>
        <v>0</v>
      </c>
      <c r="R12" s="200">
        <f>+[29]Dre_Ser_Prelim!U24</f>
        <v>0</v>
      </c>
      <c r="S12" s="200">
        <f>+[29]Dre_Ser_Prelim!V24</f>
        <v>0</v>
      </c>
      <c r="T12" s="200">
        <f>+[29]Dre_Ser_Prelim!W24</f>
        <v>0</v>
      </c>
      <c r="U12" s="200">
        <f>+[29]Dre_Ser_Prelim!X24</f>
        <v>0</v>
      </c>
      <c r="V12" s="200">
        <f>+[29]Dre_Ser_Prelim!Y24</f>
        <v>0</v>
      </c>
      <c r="W12" s="200">
        <f>+[29]Dre_Ser_Prelim!Z24</f>
        <v>0</v>
      </c>
      <c r="X12" s="200">
        <f>+[29]Dre_Ser_Prelim!AA24</f>
        <v>0</v>
      </c>
      <c r="Y12" s="200">
        <f>+[29]Dre_Ser_Prelim!AB24</f>
        <v>0</v>
      </c>
      <c r="Z12" s="200">
        <f>+[29]Dre_Ser_Prelim!AC24</f>
        <v>0</v>
      </c>
      <c r="AA12" s="200">
        <f>+[29]Dre_Ser_Prelim!AD24</f>
        <v>0</v>
      </c>
      <c r="AB12" s="200">
        <f>+[29]Dre_Ser_Prelim!AE24</f>
        <v>0</v>
      </c>
      <c r="AC12" s="200">
        <f>+[29]Dre_Ser_Prelim!AF24</f>
        <v>0</v>
      </c>
      <c r="AD12" s="200">
        <f>+[29]Dre_Ser_Prelim!AG24</f>
        <v>0</v>
      </c>
      <c r="AE12" s="200">
        <f>+[29]Dre_Ser_Prelim!AH24</f>
        <v>0</v>
      </c>
      <c r="AF12" s="200">
        <f>+[29]Dre_Ser_Prelim!AI24</f>
        <v>0</v>
      </c>
      <c r="AG12" s="200">
        <f>+[29]Dre_Ser_Prelim!AJ24</f>
        <v>0</v>
      </c>
      <c r="AH12" s="200"/>
      <c r="AI12" s="201"/>
      <c r="AL12" s="181">
        <f t="shared" si="0"/>
        <v>1.7999999999999998</v>
      </c>
    </row>
    <row r="13" spans="1:38" ht="20.100000000000001" customHeight="1" x14ac:dyDescent="0.25">
      <c r="A13" s="734"/>
      <c r="B13" s="738"/>
      <c r="C13" s="202" t="s">
        <v>19864</v>
      </c>
      <c r="D13" s="203" t="s">
        <v>20005</v>
      </c>
      <c r="E13" s="204" t="s">
        <v>19989</v>
      </c>
      <c r="F13" s="205">
        <f>+[29]Dren_Quantificacao!D27</f>
        <v>0</v>
      </c>
      <c r="G13" s="205">
        <f>+[29]Dren_Quantificacao!E27</f>
        <v>0</v>
      </c>
      <c r="H13" s="205">
        <f>+[29]Dren_Quantificacao!F27</f>
        <v>0</v>
      </c>
      <c r="I13" s="205"/>
      <c r="J13" s="577">
        <f>Dre_Ser_Prel!E48+Dre_Ser_Prel!I52+Dre_Ser_Prel!J56</f>
        <v>25.74</v>
      </c>
      <c r="K13" s="205">
        <f>+[29]Dren_Quantificacao!L27</f>
        <v>0</v>
      </c>
      <c r="L13" s="205">
        <f>+[29]Dren_Quantificacao!M27</f>
        <v>0</v>
      </c>
      <c r="M13" s="205">
        <f>+[29]Dren_Quantificacao!N27</f>
        <v>0</v>
      </c>
      <c r="N13" s="205">
        <f>+[29]Dren_Quantificacao!O27</f>
        <v>0</v>
      </c>
      <c r="O13" s="205">
        <f>+[29]Dren_Quantificacao!P27</f>
        <v>0</v>
      </c>
      <c r="P13" s="205">
        <f>+[29]Dren_Quantificacao!Q27</f>
        <v>0</v>
      </c>
      <c r="Q13" s="205">
        <f>+[29]Dren_Quantificacao!R27</f>
        <v>0</v>
      </c>
      <c r="R13" s="205">
        <f>+[29]Dren_Quantificacao!S27</f>
        <v>0</v>
      </c>
      <c r="S13" s="205">
        <f>+[29]Dren_Quantificacao!T27</f>
        <v>0</v>
      </c>
      <c r="T13" s="205">
        <f>+[29]Dren_Quantificacao!U27</f>
        <v>0</v>
      </c>
      <c r="U13" s="205">
        <f>+[29]Dren_Quantificacao!V27</f>
        <v>0</v>
      </c>
      <c r="V13" s="205">
        <f>+[29]Dren_Quantificacao!W27</f>
        <v>0</v>
      </c>
      <c r="W13" s="205">
        <f>+[29]Dren_Quantificacao!X27</f>
        <v>0</v>
      </c>
      <c r="X13" s="205">
        <f>+[29]Dren_Quantificacao!Y27</f>
        <v>0</v>
      </c>
      <c r="Y13" s="205">
        <f>+[29]Dren_Quantificacao!Z27</f>
        <v>0</v>
      </c>
      <c r="Z13" s="205">
        <f>+[29]Dren_Quantificacao!AA27</f>
        <v>0</v>
      </c>
      <c r="AA13" s="205">
        <f>+[29]Dren_Quantificacao!AB27</f>
        <v>0</v>
      </c>
      <c r="AB13" s="205">
        <f>+[29]Dren_Quantificacao!AC27</f>
        <v>0</v>
      </c>
      <c r="AC13" s="205">
        <f>+[29]Dren_Quantificacao!AD27</f>
        <v>0</v>
      </c>
      <c r="AD13" s="205">
        <f>+[29]Dren_Quantificacao!AE27</f>
        <v>0</v>
      </c>
      <c r="AE13" s="205">
        <f>+[29]Dren_Quantificacao!AF27</f>
        <v>0</v>
      </c>
      <c r="AF13" s="205">
        <f>+[29]Dren_Quantificacao!AG27</f>
        <v>0</v>
      </c>
      <c r="AG13" s="205">
        <f>+[29]Dren_Quantificacao!AH27</f>
        <v>0</v>
      </c>
      <c r="AH13" s="205"/>
      <c r="AI13" s="206">
        <f>ROUND(SUM(F13:AH13),2)</f>
        <v>25.74</v>
      </c>
      <c r="AL13" s="181">
        <f t="shared" si="0"/>
        <v>51.48</v>
      </c>
    </row>
    <row r="14" spans="1:38" ht="20.100000000000001" customHeight="1" thickBot="1" x14ac:dyDescent="0.3">
      <c r="A14" s="734"/>
      <c r="B14" s="721"/>
      <c r="C14" s="188" t="s">
        <v>19996</v>
      </c>
      <c r="D14" s="189" t="s">
        <v>20006</v>
      </c>
      <c r="E14" s="190" t="s">
        <v>20007</v>
      </c>
      <c r="F14" s="191">
        <f t="shared" ref="F14:AG14" si="3">+F13*F12</f>
        <v>0</v>
      </c>
      <c r="G14" s="191">
        <f t="shared" si="3"/>
        <v>0</v>
      </c>
      <c r="H14" s="191">
        <f t="shared" si="3"/>
        <v>0</v>
      </c>
      <c r="I14" s="191"/>
      <c r="J14" s="575">
        <f>J12*J13</f>
        <v>46.331999999999994</v>
      </c>
      <c r="K14" s="191">
        <f t="shared" si="3"/>
        <v>0</v>
      </c>
      <c r="L14" s="191">
        <f t="shared" si="3"/>
        <v>0</v>
      </c>
      <c r="M14" s="191">
        <f t="shared" si="3"/>
        <v>0</v>
      </c>
      <c r="N14" s="191">
        <f t="shared" si="3"/>
        <v>0</v>
      </c>
      <c r="O14" s="191">
        <f t="shared" si="3"/>
        <v>0</v>
      </c>
      <c r="P14" s="191">
        <f t="shared" si="3"/>
        <v>0</v>
      </c>
      <c r="Q14" s="191">
        <f t="shared" si="3"/>
        <v>0</v>
      </c>
      <c r="R14" s="191">
        <f t="shared" si="3"/>
        <v>0</v>
      </c>
      <c r="S14" s="191">
        <f t="shared" si="3"/>
        <v>0</v>
      </c>
      <c r="T14" s="191">
        <f t="shared" si="3"/>
        <v>0</v>
      </c>
      <c r="U14" s="191">
        <f t="shared" si="3"/>
        <v>0</v>
      </c>
      <c r="V14" s="191">
        <f t="shared" si="3"/>
        <v>0</v>
      </c>
      <c r="W14" s="191">
        <f t="shared" si="3"/>
        <v>0</v>
      </c>
      <c r="X14" s="191">
        <f t="shared" si="3"/>
        <v>0</v>
      </c>
      <c r="Y14" s="191">
        <f t="shared" si="3"/>
        <v>0</v>
      </c>
      <c r="Z14" s="191">
        <f t="shared" si="3"/>
        <v>0</v>
      </c>
      <c r="AA14" s="191">
        <f t="shared" si="3"/>
        <v>0</v>
      </c>
      <c r="AB14" s="191">
        <f t="shared" si="3"/>
        <v>0</v>
      </c>
      <c r="AC14" s="191">
        <f t="shared" si="3"/>
        <v>0</v>
      </c>
      <c r="AD14" s="191">
        <f t="shared" si="3"/>
        <v>0</v>
      </c>
      <c r="AE14" s="191">
        <f t="shared" si="3"/>
        <v>0</v>
      </c>
      <c r="AF14" s="191">
        <f t="shared" si="3"/>
        <v>0</v>
      </c>
      <c r="AG14" s="191">
        <f t="shared" si="3"/>
        <v>0</v>
      </c>
      <c r="AH14" s="191"/>
      <c r="AI14" s="207">
        <f>ROUND(SUM(F14:AH14),2)</f>
        <v>46.33</v>
      </c>
      <c r="AL14" s="181">
        <f t="shared" si="0"/>
        <v>92.661999999999992</v>
      </c>
    </row>
    <row r="15" spans="1:38" ht="20.100000000000001" customHeight="1" x14ac:dyDescent="0.25">
      <c r="A15" s="734"/>
      <c r="B15" s="739" t="s">
        <v>20008</v>
      </c>
      <c r="C15" s="197" t="s">
        <v>19996</v>
      </c>
      <c r="D15" s="198" t="s">
        <v>20009</v>
      </c>
      <c r="E15" s="199" t="s">
        <v>20010</v>
      </c>
      <c r="F15" s="200">
        <f t="shared" ref="F15:AG15" si="4">+F8+F11+F14</f>
        <v>0</v>
      </c>
      <c r="G15" s="200">
        <f t="shared" si="4"/>
        <v>0</v>
      </c>
      <c r="H15" s="200">
        <f t="shared" si="4"/>
        <v>0</v>
      </c>
      <c r="I15" s="200"/>
      <c r="J15" s="576">
        <f>+J8+J11+J14</f>
        <v>54.731999999999992</v>
      </c>
      <c r="K15" s="200">
        <f t="shared" si="4"/>
        <v>0</v>
      </c>
      <c r="L15" s="200">
        <f t="shared" si="4"/>
        <v>0</v>
      </c>
      <c r="M15" s="200">
        <f t="shared" si="4"/>
        <v>0</v>
      </c>
      <c r="N15" s="200">
        <f t="shared" si="4"/>
        <v>0</v>
      </c>
      <c r="O15" s="200">
        <f t="shared" si="4"/>
        <v>0</v>
      </c>
      <c r="P15" s="200">
        <f t="shared" si="4"/>
        <v>0</v>
      </c>
      <c r="Q15" s="200">
        <f t="shared" si="4"/>
        <v>0</v>
      </c>
      <c r="R15" s="200">
        <f t="shared" si="4"/>
        <v>0</v>
      </c>
      <c r="S15" s="200">
        <f t="shared" si="4"/>
        <v>0</v>
      </c>
      <c r="T15" s="200">
        <f t="shared" si="4"/>
        <v>0</v>
      </c>
      <c r="U15" s="200">
        <f t="shared" si="4"/>
        <v>0</v>
      </c>
      <c r="V15" s="200">
        <f t="shared" si="4"/>
        <v>0</v>
      </c>
      <c r="W15" s="200">
        <f t="shared" si="4"/>
        <v>0</v>
      </c>
      <c r="X15" s="200">
        <f t="shared" si="4"/>
        <v>0</v>
      </c>
      <c r="Y15" s="200">
        <f t="shared" si="4"/>
        <v>0</v>
      </c>
      <c r="Z15" s="200">
        <f t="shared" si="4"/>
        <v>0</v>
      </c>
      <c r="AA15" s="200">
        <f t="shared" si="4"/>
        <v>0</v>
      </c>
      <c r="AB15" s="200">
        <f t="shared" si="4"/>
        <v>0</v>
      </c>
      <c r="AC15" s="200">
        <f t="shared" si="4"/>
        <v>0</v>
      </c>
      <c r="AD15" s="200">
        <f t="shared" si="4"/>
        <v>0</v>
      </c>
      <c r="AE15" s="200">
        <f t="shared" si="4"/>
        <v>0</v>
      </c>
      <c r="AF15" s="200">
        <f t="shared" si="4"/>
        <v>0</v>
      </c>
      <c r="AG15" s="200">
        <f t="shared" si="4"/>
        <v>0</v>
      </c>
      <c r="AH15" s="200"/>
      <c r="AI15" s="208">
        <f>ROUND(SUM(F15:AH15),2)</f>
        <v>54.73</v>
      </c>
      <c r="AL15" s="181">
        <f t="shared" si="0"/>
        <v>109.46199999999999</v>
      </c>
    </row>
    <row r="16" spans="1:38" ht="20.100000000000001" customHeight="1" thickBot="1" x14ac:dyDescent="0.3">
      <c r="A16" s="734"/>
      <c r="B16" s="740"/>
      <c r="C16" s="188" t="s">
        <v>20011</v>
      </c>
      <c r="D16" s="189" t="s">
        <v>20012</v>
      </c>
      <c r="E16" s="190" t="s">
        <v>20013</v>
      </c>
      <c r="F16" s="191">
        <f t="shared" ref="F16:AG16" si="5">+F15*0.0012</f>
        <v>0</v>
      </c>
      <c r="G16" s="191">
        <f t="shared" si="5"/>
        <v>0</v>
      </c>
      <c r="H16" s="191">
        <f t="shared" si="5"/>
        <v>0</v>
      </c>
      <c r="I16" s="191"/>
      <c r="J16" s="575">
        <f>+J15*0.0012</f>
        <v>6.5678399999999984E-2</v>
      </c>
      <c r="K16" s="191">
        <f t="shared" si="5"/>
        <v>0</v>
      </c>
      <c r="L16" s="191">
        <f t="shared" si="5"/>
        <v>0</v>
      </c>
      <c r="M16" s="191">
        <f t="shared" si="5"/>
        <v>0</v>
      </c>
      <c r="N16" s="191">
        <f t="shared" si="5"/>
        <v>0</v>
      </c>
      <c r="O16" s="191">
        <f t="shared" si="5"/>
        <v>0</v>
      </c>
      <c r="P16" s="191">
        <f t="shared" si="5"/>
        <v>0</v>
      </c>
      <c r="Q16" s="191">
        <f t="shared" si="5"/>
        <v>0</v>
      </c>
      <c r="R16" s="191">
        <f t="shared" si="5"/>
        <v>0</v>
      </c>
      <c r="S16" s="191">
        <f t="shared" si="5"/>
        <v>0</v>
      </c>
      <c r="T16" s="191">
        <f t="shared" si="5"/>
        <v>0</v>
      </c>
      <c r="U16" s="191">
        <f t="shared" si="5"/>
        <v>0</v>
      </c>
      <c r="V16" s="191">
        <f t="shared" si="5"/>
        <v>0</v>
      </c>
      <c r="W16" s="191">
        <f t="shared" si="5"/>
        <v>0</v>
      </c>
      <c r="X16" s="191">
        <f t="shared" si="5"/>
        <v>0</v>
      </c>
      <c r="Y16" s="191">
        <f t="shared" si="5"/>
        <v>0</v>
      </c>
      <c r="Z16" s="191">
        <f t="shared" si="5"/>
        <v>0</v>
      </c>
      <c r="AA16" s="191">
        <f t="shared" si="5"/>
        <v>0</v>
      </c>
      <c r="AB16" s="191">
        <f t="shared" si="5"/>
        <v>0</v>
      </c>
      <c r="AC16" s="191">
        <f t="shared" si="5"/>
        <v>0</v>
      </c>
      <c r="AD16" s="191">
        <f t="shared" si="5"/>
        <v>0</v>
      </c>
      <c r="AE16" s="191">
        <f t="shared" si="5"/>
        <v>0</v>
      </c>
      <c r="AF16" s="191">
        <f t="shared" si="5"/>
        <v>0</v>
      </c>
      <c r="AG16" s="191">
        <f t="shared" si="5"/>
        <v>0</v>
      </c>
      <c r="AH16" s="191"/>
      <c r="AI16" s="207">
        <f>ROUND(SUM(F16:AH16),2)</f>
        <v>7.0000000000000007E-2</v>
      </c>
      <c r="AL16" s="181">
        <f t="shared" si="0"/>
        <v>0.13567839999999998</v>
      </c>
    </row>
    <row r="17" spans="1:39" ht="20.100000000000001" customHeight="1" x14ac:dyDescent="0.25">
      <c r="A17" s="734"/>
      <c r="B17" s="724" t="s">
        <v>20014</v>
      </c>
      <c r="C17" s="197" t="s">
        <v>20015</v>
      </c>
      <c r="D17" s="198" t="s">
        <v>20016</v>
      </c>
      <c r="E17" s="199" t="s">
        <v>20017</v>
      </c>
      <c r="F17" s="200">
        <f t="shared" ref="F17:AG17" si="6">+IF(F15&gt;0,18,0)</f>
        <v>0</v>
      </c>
      <c r="G17" s="200">
        <f t="shared" si="6"/>
        <v>0</v>
      </c>
      <c r="H17" s="200">
        <f t="shared" si="6"/>
        <v>0</v>
      </c>
      <c r="I17" s="200"/>
      <c r="J17" s="576">
        <f>+IF(J15&gt;0,18,0)</f>
        <v>18</v>
      </c>
      <c r="K17" s="200">
        <f t="shared" si="6"/>
        <v>0</v>
      </c>
      <c r="L17" s="200">
        <f t="shared" si="6"/>
        <v>0</v>
      </c>
      <c r="M17" s="200">
        <f t="shared" si="6"/>
        <v>0</v>
      </c>
      <c r="N17" s="200">
        <f t="shared" si="6"/>
        <v>0</v>
      </c>
      <c r="O17" s="200">
        <f t="shared" si="6"/>
        <v>0</v>
      </c>
      <c r="P17" s="200">
        <f t="shared" si="6"/>
        <v>0</v>
      </c>
      <c r="Q17" s="200">
        <f t="shared" si="6"/>
        <v>0</v>
      </c>
      <c r="R17" s="200">
        <f t="shared" si="6"/>
        <v>0</v>
      </c>
      <c r="S17" s="200">
        <f t="shared" si="6"/>
        <v>0</v>
      </c>
      <c r="T17" s="200">
        <f t="shared" si="6"/>
        <v>0</v>
      </c>
      <c r="U17" s="200">
        <f t="shared" si="6"/>
        <v>0</v>
      </c>
      <c r="V17" s="200">
        <f t="shared" si="6"/>
        <v>0</v>
      </c>
      <c r="W17" s="200">
        <f t="shared" si="6"/>
        <v>0</v>
      </c>
      <c r="X17" s="200">
        <f t="shared" si="6"/>
        <v>0</v>
      </c>
      <c r="Y17" s="200">
        <f t="shared" si="6"/>
        <v>0</v>
      </c>
      <c r="Z17" s="200">
        <f t="shared" si="6"/>
        <v>0</v>
      </c>
      <c r="AA17" s="200">
        <f t="shared" si="6"/>
        <v>0</v>
      </c>
      <c r="AB17" s="200">
        <f t="shared" si="6"/>
        <v>0</v>
      </c>
      <c r="AC17" s="200">
        <f t="shared" si="6"/>
        <v>0</v>
      </c>
      <c r="AD17" s="200">
        <f t="shared" si="6"/>
        <v>0</v>
      </c>
      <c r="AE17" s="200">
        <f t="shared" si="6"/>
        <v>0</v>
      </c>
      <c r="AF17" s="200">
        <f t="shared" si="6"/>
        <v>0</v>
      </c>
      <c r="AG17" s="200">
        <f t="shared" si="6"/>
        <v>0</v>
      </c>
      <c r="AH17" s="200"/>
      <c r="AI17" s="201"/>
      <c r="AL17" s="181">
        <f t="shared" si="0"/>
        <v>18</v>
      </c>
    </row>
    <row r="18" spans="1:39" ht="20.100000000000001" customHeight="1" thickBot="1" x14ac:dyDescent="0.3">
      <c r="A18" s="734"/>
      <c r="B18" s="725"/>
      <c r="C18" s="202" t="s">
        <v>20018</v>
      </c>
      <c r="D18" s="203" t="s">
        <v>20019</v>
      </c>
      <c r="E18" s="204" t="s">
        <v>20020</v>
      </c>
      <c r="F18" s="205">
        <f t="shared" ref="F18:AG18" si="7">+F17*F15/100</f>
        <v>0</v>
      </c>
      <c r="G18" s="205">
        <f t="shared" si="7"/>
        <v>0</v>
      </c>
      <c r="H18" s="205">
        <f t="shared" si="7"/>
        <v>0</v>
      </c>
      <c r="I18" s="205"/>
      <c r="J18" s="577">
        <f t="shared" si="7"/>
        <v>9.8517599999999987</v>
      </c>
      <c r="K18" s="205">
        <f t="shared" si="7"/>
        <v>0</v>
      </c>
      <c r="L18" s="205">
        <f t="shared" si="7"/>
        <v>0</v>
      </c>
      <c r="M18" s="205">
        <f t="shared" si="7"/>
        <v>0</v>
      </c>
      <c r="N18" s="205">
        <f t="shared" si="7"/>
        <v>0</v>
      </c>
      <c r="O18" s="205">
        <f t="shared" si="7"/>
        <v>0</v>
      </c>
      <c r="P18" s="205">
        <f t="shared" si="7"/>
        <v>0</v>
      </c>
      <c r="Q18" s="205">
        <f t="shared" si="7"/>
        <v>0</v>
      </c>
      <c r="R18" s="205">
        <f t="shared" si="7"/>
        <v>0</v>
      </c>
      <c r="S18" s="205">
        <f t="shared" si="7"/>
        <v>0</v>
      </c>
      <c r="T18" s="205">
        <f t="shared" si="7"/>
        <v>0</v>
      </c>
      <c r="U18" s="205">
        <f t="shared" si="7"/>
        <v>0</v>
      </c>
      <c r="V18" s="205">
        <f t="shared" si="7"/>
        <v>0</v>
      </c>
      <c r="W18" s="205">
        <f t="shared" si="7"/>
        <v>0</v>
      </c>
      <c r="X18" s="205">
        <f t="shared" si="7"/>
        <v>0</v>
      </c>
      <c r="Y18" s="205">
        <f t="shared" si="7"/>
        <v>0</v>
      </c>
      <c r="Z18" s="205">
        <f t="shared" si="7"/>
        <v>0</v>
      </c>
      <c r="AA18" s="205">
        <f t="shared" si="7"/>
        <v>0</v>
      </c>
      <c r="AB18" s="205">
        <f t="shared" si="7"/>
        <v>0</v>
      </c>
      <c r="AC18" s="205">
        <f t="shared" si="7"/>
        <v>0</v>
      </c>
      <c r="AD18" s="205">
        <f t="shared" si="7"/>
        <v>0</v>
      </c>
      <c r="AE18" s="205">
        <f t="shared" si="7"/>
        <v>0</v>
      </c>
      <c r="AF18" s="205">
        <f t="shared" si="7"/>
        <v>0</v>
      </c>
      <c r="AG18" s="205">
        <f t="shared" si="7"/>
        <v>0</v>
      </c>
      <c r="AH18" s="205"/>
      <c r="AI18" s="209">
        <f>ROUND(SUM(F18:AH18),2)</f>
        <v>9.85</v>
      </c>
      <c r="AL18" s="181">
        <f t="shared" si="0"/>
        <v>19.70176</v>
      </c>
    </row>
    <row r="19" spans="1:39" ht="20.100000000000001" customHeight="1" x14ac:dyDescent="0.25">
      <c r="A19" s="734"/>
      <c r="B19" s="720" t="s">
        <v>20021</v>
      </c>
      <c r="C19" s="197" t="s">
        <v>20015</v>
      </c>
      <c r="D19" s="198" t="s">
        <v>20022</v>
      </c>
      <c r="E19" s="199" t="s">
        <v>19989</v>
      </c>
      <c r="F19" s="200">
        <f>+[29]Dren_Quantificacao!D30</f>
        <v>0</v>
      </c>
      <c r="G19" s="200">
        <f>+[29]Dren_Quantificacao!E30</f>
        <v>0</v>
      </c>
      <c r="H19" s="200">
        <f>+[29]Dren_Quantificacao!F30</f>
        <v>0</v>
      </c>
      <c r="I19" s="200"/>
      <c r="J19" s="576">
        <f>+[29]Dren_Quantificacao!H30</f>
        <v>15</v>
      </c>
      <c r="K19" s="200">
        <f>+[29]Dren_Quantificacao!L30</f>
        <v>0</v>
      </c>
      <c r="L19" s="200">
        <f>+[29]Dren_Quantificacao!M30</f>
        <v>0</v>
      </c>
      <c r="M19" s="200">
        <f>+[29]Dren_Quantificacao!N30</f>
        <v>0</v>
      </c>
      <c r="N19" s="200">
        <f>+[29]Dren_Quantificacao!O30</f>
        <v>0</v>
      </c>
      <c r="O19" s="200">
        <f>+[29]Dren_Quantificacao!P30</f>
        <v>0</v>
      </c>
      <c r="P19" s="200">
        <f>+[29]Dren_Quantificacao!Q30</f>
        <v>0</v>
      </c>
      <c r="Q19" s="200">
        <f>+[29]Dren_Quantificacao!R30</f>
        <v>0</v>
      </c>
      <c r="R19" s="200">
        <f>+[29]Dren_Quantificacao!S30</f>
        <v>0</v>
      </c>
      <c r="S19" s="200">
        <f>+[29]Dren_Quantificacao!T30</f>
        <v>0</v>
      </c>
      <c r="T19" s="200">
        <f>+[29]Dren_Quantificacao!U30</f>
        <v>0</v>
      </c>
      <c r="U19" s="200">
        <f>+[29]Dren_Quantificacao!V30</f>
        <v>0</v>
      </c>
      <c r="V19" s="200">
        <f>+[29]Dren_Quantificacao!W30</f>
        <v>0</v>
      </c>
      <c r="W19" s="200">
        <f>+[29]Dren_Quantificacao!X30</f>
        <v>0</v>
      </c>
      <c r="X19" s="200">
        <f>+[29]Dren_Quantificacao!Y30</f>
        <v>0</v>
      </c>
      <c r="Y19" s="200">
        <f>+[29]Dren_Quantificacao!Z30</f>
        <v>0</v>
      </c>
      <c r="Z19" s="200">
        <f>+[29]Dren_Quantificacao!AA30</f>
        <v>0</v>
      </c>
      <c r="AA19" s="200">
        <f>+[29]Dren_Quantificacao!AB30</f>
        <v>0</v>
      </c>
      <c r="AB19" s="200">
        <f>+[29]Dren_Quantificacao!AC30</f>
        <v>0</v>
      </c>
      <c r="AC19" s="200">
        <f>+[29]Dren_Quantificacao!AD30</f>
        <v>0</v>
      </c>
      <c r="AD19" s="200">
        <f>+[29]Dren_Quantificacao!AE30</f>
        <v>0</v>
      </c>
      <c r="AE19" s="200">
        <f>+[29]Dren_Quantificacao!AF30</f>
        <v>0</v>
      </c>
      <c r="AF19" s="200">
        <f>+[29]Dren_Quantificacao!AG30</f>
        <v>0</v>
      </c>
      <c r="AG19" s="200">
        <f>+[29]Dren_Quantificacao!AH30</f>
        <v>0</v>
      </c>
      <c r="AH19" s="200"/>
      <c r="AI19" s="201"/>
      <c r="AL19" s="181">
        <f t="shared" si="0"/>
        <v>15</v>
      </c>
    </row>
    <row r="20" spans="1:39" ht="20.100000000000001" customHeight="1" x14ac:dyDescent="0.25">
      <c r="A20" s="734"/>
      <c r="B20" s="738"/>
      <c r="C20" s="202" t="s">
        <v>20023</v>
      </c>
      <c r="D20" s="203" t="s">
        <v>20024</v>
      </c>
      <c r="E20" s="204" t="s">
        <v>20025</v>
      </c>
      <c r="F20" s="205">
        <f t="shared" ref="F20:AG20" si="8">+F19*F15/100</f>
        <v>0</v>
      </c>
      <c r="G20" s="205">
        <f t="shared" si="8"/>
        <v>0</v>
      </c>
      <c r="H20" s="205">
        <f t="shared" si="8"/>
        <v>0</v>
      </c>
      <c r="I20" s="205"/>
      <c r="J20" s="577">
        <f>+J19*J15/100</f>
        <v>8.2097999999999995</v>
      </c>
      <c r="K20" s="205">
        <f t="shared" si="8"/>
        <v>0</v>
      </c>
      <c r="L20" s="205">
        <f t="shared" si="8"/>
        <v>0</v>
      </c>
      <c r="M20" s="205">
        <f t="shared" si="8"/>
        <v>0</v>
      </c>
      <c r="N20" s="205">
        <f t="shared" si="8"/>
        <v>0</v>
      </c>
      <c r="O20" s="205">
        <f t="shared" si="8"/>
        <v>0</v>
      </c>
      <c r="P20" s="205">
        <f t="shared" si="8"/>
        <v>0</v>
      </c>
      <c r="Q20" s="205">
        <f t="shared" si="8"/>
        <v>0</v>
      </c>
      <c r="R20" s="205">
        <f t="shared" si="8"/>
        <v>0</v>
      </c>
      <c r="S20" s="205">
        <f t="shared" si="8"/>
        <v>0</v>
      </c>
      <c r="T20" s="205">
        <f t="shared" si="8"/>
        <v>0</v>
      </c>
      <c r="U20" s="205">
        <f t="shared" si="8"/>
        <v>0</v>
      </c>
      <c r="V20" s="205">
        <f t="shared" si="8"/>
        <v>0</v>
      </c>
      <c r="W20" s="205">
        <f t="shared" si="8"/>
        <v>0</v>
      </c>
      <c r="X20" s="205">
        <f t="shared" si="8"/>
        <v>0</v>
      </c>
      <c r="Y20" s="205">
        <f t="shared" si="8"/>
        <v>0</v>
      </c>
      <c r="Z20" s="205">
        <f t="shared" si="8"/>
        <v>0</v>
      </c>
      <c r="AA20" s="205">
        <f t="shared" si="8"/>
        <v>0</v>
      </c>
      <c r="AB20" s="205">
        <f t="shared" si="8"/>
        <v>0</v>
      </c>
      <c r="AC20" s="205">
        <f t="shared" si="8"/>
        <v>0</v>
      </c>
      <c r="AD20" s="205">
        <f t="shared" si="8"/>
        <v>0</v>
      </c>
      <c r="AE20" s="205">
        <f t="shared" si="8"/>
        <v>0</v>
      </c>
      <c r="AF20" s="205">
        <f t="shared" si="8"/>
        <v>0</v>
      </c>
      <c r="AG20" s="205">
        <f t="shared" si="8"/>
        <v>0</v>
      </c>
      <c r="AH20" s="205"/>
      <c r="AI20" s="209">
        <f>ROUND(SUM(F20:AH20),2)</f>
        <v>8.2100000000000009</v>
      </c>
      <c r="AL20" s="181">
        <f t="shared" si="0"/>
        <v>16.419800000000002</v>
      </c>
    </row>
    <row r="21" spans="1:39" ht="20.100000000000001" hidden="1" customHeight="1" x14ac:dyDescent="0.25">
      <c r="A21" s="734"/>
      <c r="B21" s="738"/>
      <c r="C21" s="202" t="s">
        <v>20026</v>
      </c>
      <c r="D21" s="210" t="s">
        <v>20027</v>
      </c>
      <c r="E21" s="211" t="s">
        <v>19989</v>
      </c>
      <c r="F21" s="212">
        <f>+[29]Dren_Quantificacao!D31</f>
        <v>0</v>
      </c>
      <c r="G21" s="212">
        <f>+[29]Dren_Quantificacao!E31</f>
        <v>0</v>
      </c>
      <c r="H21" s="212">
        <f>+[29]Dren_Quantificacao!F31</f>
        <v>0</v>
      </c>
      <c r="I21" s="212">
        <f>+[29]Dren_Quantificacao!G31</f>
        <v>0</v>
      </c>
      <c r="J21" s="212">
        <f>+[29]Dren_Quantificacao!H31</f>
        <v>0</v>
      </c>
      <c r="K21" s="212">
        <f>+[29]Dren_Quantificacao!L31</f>
        <v>0</v>
      </c>
      <c r="L21" s="212">
        <f>+[29]Dren_Quantificacao!M31</f>
        <v>0</v>
      </c>
      <c r="M21" s="212">
        <f>+[29]Dren_Quantificacao!N31</f>
        <v>0</v>
      </c>
      <c r="N21" s="212">
        <f>+[29]Dren_Quantificacao!O31</f>
        <v>0</v>
      </c>
      <c r="O21" s="212">
        <f>+[29]Dren_Quantificacao!P31</f>
        <v>0</v>
      </c>
      <c r="P21" s="212">
        <f>+[29]Dren_Quantificacao!Q31</f>
        <v>0</v>
      </c>
      <c r="Q21" s="212">
        <f>+[29]Dren_Quantificacao!R31</f>
        <v>0</v>
      </c>
      <c r="R21" s="212">
        <f>+[29]Dren_Quantificacao!S31</f>
        <v>0</v>
      </c>
      <c r="S21" s="212">
        <f>+[29]Dren_Quantificacao!T31</f>
        <v>0</v>
      </c>
      <c r="T21" s="212">
        <f>+[29]Dren_Quantificacao!U31</f>
        <v>0</v>
      </c>
      <c r="U21" s="212">
        <f>+[29]Dren_Quantificacao!V31</f>
        <v>0</v>
      </c>
      <c r="V21" s="212">
        <f>+[29]Dren_Quantificacao!W31</f>
        <v>0</v>
      </c>
      <c r="W21" s="212">
        <f>+[29]Dren_Quantificacao!X31</f>
        <v>0</v>
      </c>
      <c r="X21" s="212">
        <f>+[29]Dren_Quantificacao!Y31</f>
        <v>0</v>
      </c>
      <c r="Y21" s="212">
        <f>+[29]Dren_Quantificacao!Z31</f>
        <v>0</v>
      </c>
      <c r="Z21" s="212">
        <f>+[29]Dren_Quantificacao!AA31</f>
        <v>0</v>
      </c>
      <c r="AA21" s="212">
        <f>+[29]Dren_Quantificacao!AB31</f>
        <v>0</v>
      </c>
      <c r="AB21" s="212">
        <f>+[29]Dren_Quantificacao!AC31</f>
        <v>0</v>
      </c>
      <c r="AC21" s="212">
        <f>+[29]Dren_Quantificacao!AD31</f>
        <v>0</v>
      </c>
      <c r="AD21" s="212">
        <f>+[29]Dren_Quantificacao!AE31</f>
        <v>0</v>
      </c>
      <c r="AE21" s="212">
        <f>+[29]Dren_Quantificacao!AF31</f>
        <v>0</v>
      </c>
      <c r="AF21" s="212">
        <f>+[29]Dren_Quantificacao!AG31</f>
        <v>0</v>
      </c>
      <c r="AG21" s="212">
        <f>+[29]Dren_Quantificacao!AH31</f>
        <v>0</v>
      </c>
      <c r="AH21" s="212"/>
      <c r="AI21" s="213"/>
      <c r="AL21" s="181">
        <f t="shared" si="0"/>
        <v>0</v>
      </c>
    </row>
    <row r="22" spans="1:39" ht="20.100000000000001" hidden="1" customHeight="1" x14ac:dyDescent="0.25">
      <c r="A22" s="734"/>
      <c r="B22" s="738"/>
      <c r="C22" s="202" t="s">
        <v>20028</v>
      </c>
      <c r="D22" s="203" t="s">
        <v>20029</v>
      </c>
      <c r="E22" s="204" t="s">
        <v>20030</v>
      </c>
      <c r="F22" s="205">
        <f t="shared" ref="F22:AG22" si="9">+F20*F21*1.25</f>
        <v>0</v>
      </c>
      <c r="G22" s="205">
        <f t="shared" si="9"/>
        <v>0</v>
      </c>
      <c r="H22" s="205">
        <f t="shared" si="9"/>
        <v>0</v>
      </c>
      <c r="I22" s="205">
        <f t="shared" si="9"/>
        <v>0</v>
      </c>
      <c r="J22" s="205">
        <f t="shared" si="9"/>
        <v>0</v>
      </c>
      <c r="K22" s="205">
        <f t="shared" si="9"/>
        <v>0</v>
      </c>
      <c r="L22" s="205">
        <f t="shared" si="9"/>
        <v>0</v>
      </c>
      <c r="M22" s="205">
        <f t="shared" si="9"/>
        <v>0</v>
      </c>
      <c r="N22" s="205">
        <f t="shared" si="9"/>
        <v>0</v>
      </c>
      <c r="O22" s="205">
        <f t="shared" si="9"/>
        <v>0</v>
      </c>
      <c r="P22" s="205">
        <f t="shared" si="9"/>
        <v>0</v>
      </c>
      <c r="Q22" s="205">
        <f t="shared" si="9"/>
        <v>0</v>
      </c>
      <c r="R22" s="205">
        <f t="shared" si="9"/>
        <v>0</v>
      </c>
      <c r="S22" s="205">
        <f t="shared" si="9"/>
        <v>0</v>
      </c>
      <c r="T22" s="205">
        <f t="shared" si="9"/>
        <v>0</v>
      </c>
      <c r="U22" s="205">
        <f t="shared" si="9"/>
        <v>0</v>
      </c>
      <c r="V22" s="205">
        <f t="shared" si="9"/>
        <v>0</v>
      </c>
      <c r="W22" s="205">
        <f t="shared" si="9"/>
        <v>0</v>
      </c>
      <c r="X22" s="205">
        <f t="shared" si="9"/>
        <v>0</v>
      </c>
      <c r="Y22" s="205">
        <f t="shared" si="9"/>
        <v>0</v>
      </c>
      <c r="Z22" s="205">
        <f t="shared" si="9"/>
        <v>0</v>
      </c>
      <c r="AA22" s="205">
        <f t="shared" si="9"/>
        <v>0</v>
      </c>
      <c r="AB22" s="205">
        <f t="shared" si="9"/>
        <v>0</v>
      </c>
      <c r="AC22" s="205">
        <f t="shared" si="9"/>
        <v>0</v>
      </c>
      <c r="AD22" s="205">
        <f t="shared" si="9"/>
        <v>0</v>
      </c>
      <c r="AE22" s="205">
        <f t="shared" si="9"/>
        <v>0</v>
      </c>
      <c r="AF22" s="205">
        <f t="shared" si="9"/>
        <v>0</v>
      </c>
      <c r="AG22" s="205">
        <f t="shared" si="9"/>
        <v>0</v>
      </c>
      <c r="AH22" s="205"/>
      <c r="AI22" s="209">
        <f>ROUND(SUM(F22:AH22),2)</f>
        <v>0</v>
      </c>
      <c r="AL22" s="181">
        <f t="shared" si="0"/>
        <v>0</v>
      </c>
    </row>
    <row r="23" spans="1:39" ht="20.100000000000001" customHeight="1" x14ac:dyDescent="0.25">
      <c r="A23" s="734"/>
      <c r="B23" s="738"/>
      <c r="C23" s="202" t="s">
        <v>20031</v>
      </c>
      <c r="D23" s="210" t="s">
        <v>20032</v>
      </c>
      <c r="E23" s="211" t="s">
        <v>19989</v>
      </c>
      <c r="F23" s="212">
        <f>+[29]Dren_Quantificacao!D32</f>
        <v>0</v>
      </c>
      <c r="G23" s="212">
        <f>+[29]Dren_Quantificacao!E32</f>
        <v>0</v>
      </c>
      <c r="H23" s="212">
        <f>+[29]Dren_Quantificacao!F32</f>
        <v>0</v>
      </c>
      <c r="I23" s="212"/>
      <c r="J23" s="578">
        <f>+[29]Dren_Quantificacao!H32</f>
        <v>1</v>
      </c>
      <c r="K23" s="212">
        <f>+[29]Dren_Quantificacao!L32</f>
        <v>0</v>
      </c>
      <c r="L23" s="212">
        <f>+[29]Dren_Quantificacao!M32</f>
        <v>0</v>
      </c>
      <c r="M23" s="212">
        <f>+[29]Dren_Quantificacao!N32</f>
        <v>0</v>
      </c>
      <c r="N23" s="212">
        <f>+[29]Dren_Quantificacao!O32</f>
        <v>0</v>
      </c>
      <c r="O23" s="212">
        <f>+[29]Dren_Quantificacao!P32</f>
        <v>0</v>
      </c>
      <c r="P23" s="212">
        <f>+[29]Dren_Quantificacao!Q32</f>
        <v>0</v>
      </c>
      <c r="Q23" s="212">
        <f>+[29]Dren_Quantificacao!R32</f>
        <v>0</v>
      </c>
      <c r="R23" s="212">
        <f>+[29]Dren_Quantificacao!S32</f>
        <v>0</v>
      </c>
      <c r="S23" s="212">
        <f>+[29]Dren_Quantificacao!T32</f>
        <v>0</v>
      </c>
      <c r="T23" s="212">
        <f>+[29]Dren_Quantificacao!U32</f>
        <v>0</v>
      </c>
      <c r="U23" s="212">
        <f>+[29]Dren_Quantificacao!V32</f>
        <v>0</v>
      </c>
      <c r="V23" s="212">
        <f>+[29]Dren_Quantificacao!W32</f>
        <v>0</v>
      </c>
      <c r="W23" s="212">
        <f>+[29]Dren_Quantificacao!X32</f>
        <v>0</v>
      </c>
      <c r="X23" s="212">
        <f>+[29]Dren_Quantificacao!Y32</f>
        <v>0</v>
      </c>
      <c r="Y23" s="212">
        <f>+[29]Dren_Quantificacao!Z32</f>
        <v>0</v>
      </c>
      <c r="Z23" s="212">
        <f>+[29]Dren_Quantificacao!AA32</f>
        <v>0</v>
      </c>
      <c r="AA23" s="212">
        <f>+[29]Dren_Quantificacao!AB32</f>
        <v>0</v>
      </c>
      <c r="AB23" s="212">
        <f>+[29]Dren_Quantificacao!AC32</f>
        <v>0</v>
      </c>
      <c r="AC23" s="212">
        <f>+[29]Dren_Quantificacao!AD32</f>
        <v>0</v>
      </c>
      <c r="AD23" s="212">
        <f>+[29]Dren_Quantificacao!AE32</f>
        <v>0</v>
      </c>
      <c r="AE23" s="212">
        <f>+[29]Dren_Quantificacao!AF32</f>
        <v>0</v>
      </c>
      <c r="AF23" s="212">
        <f>+[29]Dren_Quantificacao!AG32</f>
        <v>0</v>
      </c>
      <c r="AG23" s="212">
        <f>+[29]Dren_Quantificacao!AH32</f>
        <v>0</v>
      </c>
      <c r="AH23" s="212"/>
      <c r="AI23" s="213"/>
      <c r="AL23" s="181">
        <f t="shared" si="0"/>
        <v>1</v>
      </c>
    </row>
    <row r="24" spans="1:39" ht="20.100000000000001" customHeight="1" x14ac:dyDescent="0.25">
      <c r="A24" s="734"/>
      <c r="B24" s="738"/>
      <c r="C24" s="202" t="s">
        <v>20033</v>
      </c>
      <c r="D24" s="203" t="s">
        <v>20034</v>
      </c>
      <c r="E24" s="204" t="s">
        <v>20035</v>
      </c>
      <c r="F24" s="205">
        <f t="shared" ref="F24:AG24" si="10">+F20*F23*1.25</f>
        <v>0</v>
      </c>
      <c r="G24" s="205">
        <f t="shared" si="10"/>
        <v>0</v>
      </c>
      <c r="H24" s="205">
        <f t="shared" si="10"/>
        <v>0</v>
      </c>
      <c r="I24" s="205"/>
      <c r="J24" s="577">
        <f t="shared" si="10"/>
        <v>10.26225</v>
      </c>
      <c r="K24" s="205">
        <f t="shared" si="10"/>
        <v>0</v>
      </c>
      <c r="L24" s="205">
        <f t="shared" si="10"/>
        <v>0</v>
      </c>
      <c r="M24" s="205">
        <f t="shared" si="10"/>
        <v>0</v>
      </c>
      <c r="N24" s="205">
        <f t="shared" si="10"/>
        <v>0</v>
      </c>
      <c r="O24" s="205">
        <f t="shared" si="10"/>
        <v>0</v>
      </c>
      <c r="P24" s="205">
        <f t="shared" si="10"/>
        <v>0</v>
      </c>
      <c r="Q24" s="205">
        <f t="shared" si="10"/>
        <v>0</v>
      </c>
      <c r="R24" s="205">
        <f t="shared" si="10"/>
        <v>0</v>
      </c>
      <c r="S24" s="205">
        <f t="shared" si="10"/>
        <v>0</v>
      </c>
      <c r="T24" s="205">
        <f t="shared" si="10"/>
        <v>0</v>
      </c>
      <c r="U24" s="205">
        <f t="shared" si="10"/>
        <v>0</v>
      </c>
      <c r="V24" s="205">
        <f t="shared" si="10"/>
        <v>0</v>
      </c>
      <c r="W24" s="205">
        <f t="shared" si="10"/>
        <v>0</v>
      </c>
      <c r="X24" s="205">
        <f t="shared" si="10"/>
        <v>0</v>
      </c>
      <c r="Y24" s="205">
        <f t="shared" si="10"/>
        <v>0</v>
      </c>
      <c r="Z24" s="205">
        <f t="shared" si="10"/>
        <v>0</v>
      </c>
      <c r="AA24" s="205">
        <f t="shared" si="10"/>
        <v>0</v>
      </c>
      <c r="AB24" s="205">
        <f t="shared" si="10"/>
        <v>0</v>
      </c>
      <c r="AC24" s="205">
        <f t="shared" si="10"/>
        <v>0</v>
      </c>
      <c r="AD24" s="205">
        <f t="shared" si="10"/>
        <v>0</v>
      </c>
      <c r="AE24" s="205">
        <f t="shared" si="10"/>
        <v>0</v>
      </c>
      <c r="AF24" s="205">
        <f t="shared" si="10"/>
        <v>0</v>
      </c>
      <c r="AG24" s="205">
        <f t="shared" si="10"/>
        <v>0</v>
      </c>
      <c r="AH24" s="205"/>
      <c r="AI24" s="209">
        <f>ROUND(SUM(F24:AH24),2)</f>
        <v>10.26</v>
      </c>
      <c r="AL24" s="181">
        <f t="shared" si="0"/>
        <v>20.52225</v>
      </c>
    </row>
    <row r="25" spans="1:39" ht="20.100000000000001" hidden="1" customHeight="1" x14ac:dyDescent="0.25">
      <c r="A25" s="734"/>
      <c r="B25" s="743"/>
      <c r="C25" s="214" t="s">
        <v>20036</v>
      </c>
      <c r="D25" s="210" t="s">
        <v>20037</v>
      </c>
      <c r="E25" s="211" t="s">
        <v>19989</v>
      </c>
      <c r="F25" s="212">
        <f>+[29]Dren_Quantificacao!D33</f>
        <v>0</v>
      </c>
      <c r="G25" s="212">
        <f>+[29]Dren_Quantificacao!E33</f>
        <v>0</v>
      </c>
      <c r="H25" s="212">
        <f>+[29]Dren_Quantificacao!F33</f>
        <v>0</v>
      </c>
      <c r="I25" s="212">
        <f>+[29]Dren_Quantificacao!G33</f>
        <v>0</v>
      </c>
      <c r="J25" s="212">
        <f>+[29]Dren_Quantificacao!H33</f>
        <v>0</v>
      </c>
      <c r="K25" s="212">
        <f>+[29]Dren_Quantificacao!L33</f>
        <v>0</v>
      </c>
      <c r="L25" s="212">
        <f>+[29]Dren_Quantificacao!M33</f>
        <v>0</v>
      </c>
      <c r="M25" s="212">
        <f>+[29]Dren_Quantificacao!N33</f>
        <v>0</v>
      </c>
      <c r="N25" s="212">
        <f>+[29]Dren_Quantificacao!O33</f>
        <v>0</v>
      </c>
      <c r="O25" s="212">
        <f>+[29]Dren_Quantificacao!P33</f>
        <v>0</v>
      </c>
      <c r="P25" s="212">
        <f>+[29]Dren_Quantificacao!Q33</f>
        <v>0</v>
      </c>
      <c r="Q25" s="212">
        <f>+[29]Dren_Quantificacao!R33</f>
        <v>0</v>
      </c>
      <c r="R25" s="212">
        <f>+[29]Dren_Quantificacao!S33</f>
        <v>0</v>
      </c>
      <c r="S25" s="212">
        <f>+[29]Dren_Quantificacao!T33</f>
        <v>0</v>
      </c>
      <c r="T25" s="212">
        <f>+[29]Dren_Quantificacao!U33</f>
        <v>0</v>
      </c>
      <c r="U25" s="212">
        <f>+[29]Dren_Quantificacao!V33</f>
        <v>0</v>
      </c>
      <c r="V25" s="212">
        <f>+[29]Dren_Quantificacao!W33</f>
        <v>0</v>
      </c>
      <c r="W25" s="212">
        <f>+[29]Dren_Quantificacao!X33</f>
        <v>0</v>
      </c>
      <c r="X25" s="212">
        <f>+[29]Dren_Quantificacao!Y33</f>
        <v>0</v>
      </c>
      <c r="Y25" s="212">
        <f>+[29]Dren_Quantificacao!Z33</f>
        <v>0</v>
      </c>
      <c r="Z25" s="212">
        <f>+[29]Dren_Quantificacao!AA33</f>
        <v>0</v>
      </c>
      <c r="AA25" s="212">
        <f>+[29]Dren_Quantificacao!AB33</f>
        <v>0</v>
      </c>
      <c r="AB25" s="212">
        <f>+[29]Dren_Quantificacao!AC33</f>
        <v>0</v>
      </c>
      <c r="AC25" s="212">
        <f>+[29]Dren_Quantificacao!AD33</f>
        <v>0</v>
      </c>
      <c r="AD25" s="212">
        <f>+[29]Dren_Quantificacao!AE33</f>
        <v>0</v>
      </c>
      <c r="AE25" s="212">
        <f>+[29]Dren_Quantificacao!AF33</f>
        <v>0</v>
      </c>
      <c r="AF25" s="212">
        <f>+[29]Dren_Quantificacao!AG33</f>
        <v>0</v>
      </c>
      <c r="AG25" s="212">
        <f>+[29]Dren_Quantificacao!AH33</f>
        <v>0</v>
      </c>
      <c r="AH25" s="212"/>
      <c r="AI25" s="213"/>
      <c r="AL25" s="181">
        <f t="shared" si="0"/>
        <v>0</v>
      </c>
    </row>
    <row r="26" spans="1:39" ht="20.100000000000001" hidden="1" customHeight="1" x14ac:dyDescent="0.25">
      <c r="A26" s="734"/>
      <c r="B26" s="743"/>
      <c r="C26" s="214" t="s">
        <v>20038</v>
      </c>
      <c r="D26" s="215" t="s">
        <v>20039</v>
      </c>
      <c r="E26" s="216" t="s">
        <v>20040</v>
      </c>
      <c r="F26" s="217">
        <f t="shared" ref="F26:AG26" si="11">+F20*F25*1.3</f>
        <v>0</v>
      </c>
      <c r="G26" s="217">
        <f t="shared" si="11"/>
        <v>0</v>
      </c>
      <c r="H26" s="217">
        <f t="shared" si="11"/>
        <v>0</v>
      </c>
      <c r="I26" s="217">
        <f t="shared" si="11"/>
        <v>0</v>
      </c>
      <c r="J26" s="217">
        <f t="shared" si="11"/>
        <v>0</v>
      </c>
      <c r="K26" s="217">
        <f t="shared" si="11"/>
        <v>0</v>
      </c>
      <c r="L26" s="217">
        <f t="shared" si="11"/>
        <v>0</v>
      </c>
      <c r="M26" s="217">
        <f t="shared" si="11"/>
        <v>0</v>
      </c>
      <c r="N26" s="217">
        <f t="shared" si="11"/>
        <v>0</v>
      </c>
      <c r="O26" s="217">
        <f t="shared" si="11"/>
        <v>0</v>
      </c>
      <c r="P26" s="217">
        <f t="shared" si="11"/>
        <v>0</v>
      </c>
      <c r="Q26" s="217">
        <f t="shared" si="11"/>
        <v>0</v>
      </c>
      <c r="R26" s="217">
        <f t="shared" si="11"/>
        <v>0</v>
      </c>
      <c r="S26" s="217">
        <f t="shared" si="11"/>
        <v>0</v>
      </c>
      <c r="T26" s="217">
        <f t="shared" si="11"/>
        <v>0</v>
      </c>
      <c r="U26" s="217">
        <f t="shared" si="11"/>
        <v>0</v>
      </c>
      <c r="V26" s="217">
        <f t="shared" si="11"/>
        <v>0</v>
      </c>
      <c r="W26" s="217">
        <f t="shared" si="11"/>
        <v>0</v>
      </c>
      <c r="X26" s="217">
        <f t="shared" si="11"/>
        <v>0</v>
      </c>
      <c r="Y26" s="217">
        <f t="shared" si="11"/>
        <v>0</v>
      </c>
      <c r="Z26" s="217">
        <f t="shared" si="11"/>
        <v>0</v>
      </c>
      <c r="AA26" s="217">
        <f t="shared" si="11"/>
        <v>0</v>
      </c>
      <c r="AB26" s="217">
        <f t="shared" si="11"/>
        <v>0</v>
      </c>
      <c r="AC26" s="217">
        <f t="shared" si="11"/>
        <v>0</v>
      </c>
      <c r="AD26" s="217">
        <f t="shared" si="11"/>
        <v>0</v>
      </c>
      <c r="AE26" s="217">
        <f t="shared" si="11"/>
        <v>0</v>
      </c>
      <c r="AF26" s="217">
        <f t="shared" si="11"/>
        <v>0</v>
      </c>
      <c r="AG26" s="217">
        <f t="shared" si="11"/>
        <v>0</v>
      </c>
      <c r="AH26" s="217"/>
      <c r="AI26" s="209">
        <f t="shared" ref="AI26:AI31" si="12">ROUND(SUM(F26:AH26),2)</f>
        <v>0</v>
      </c>
      <c r="AL26" s="181">
        <f t="shared" si="0"/>
        <v>0</v>
      </c>
    </row>
    <row r="27" spans="1:39" s="219" customFormat="1" ht="20.100000000000001" hidden="1" customHeight="1" x14ac:dyDescent="0.25">
      <c r="A27" s="734"/>
      <c r="B27" s="743"/>
      <c r="C27" s="214" t="s">
        <v>20041</v>
      </c>
      <c r="D27" s="215" t="s">
        <v>20042</v>
      </c>
      <c r="E27" s="216" t="s">
        <v>20024</v>
      </c>
      <c r="F27" s="217">
        <f>+IF(COUNTA([29]Dren_Quantificacao!D31:D33)&gt;1,+F20,0)</f>
        <v>0</v>
      </c>
      <c r="G27" s="217">
        <f>+IF(COUNTA([29]Dren_Quantificacao!E31:E33)&gt;1,+G20,0)</f>
        <v>0</v>
      </c>
      <c r="H27" s="217">
        <f>+IF(COUNTA([29]Dren_Quantificacao!F31:F33)&gt;1,+H20,0)</f>
        <v>0</v>
      </c>
      <c r="I27" s="217">
        <f>+IF(COUNTA([29]Dren_Quantificacao!G31:G33)&gt;1,+I20,0)</f>
        <v>0</v>
      </c>
      <c r="J27" s="217">
        <f>+IF(COUNTA([29]Dren_Quantificacao!H31:H33)&gt;1,+J20,0)</f>
        <v>0</v>
      </c>
      <c r="K27" s="217">
        <f>+IF(COUNTA([29]Dren_Quantificacao!L31:L33)&gt;1,+K20,0)</f>
        <v>0</v>
      </c>
      <c r="L27" s="217">
        <f>+IF(COUNTA([29]Dren_Quantificacao!M31:M33)&gt;1,+L20,0)</f>
        <v>0</v>
      </c>
      <c r="M27" s="217">
        <f>+IF(COUNTA([29]Dren_Quantificacao!N31:N33)&gt;1,+M20,0)</f>
        <v>0</v>
      </c>
      <c r="N27" s="217">
        <f>+IF(COUNTA([29]Dren_Quantificacao!O31:O33)&gt;1,+N20,0)</f>
        <v>0</v>
      </c>
      <c r="O27" s="217">
        <f>+IF(COUNTA([29]Dren_Quantificacao!P31:P33)&gt;1,+O20,0)</f>
        <v>0</v>
      </c>
      <c r="P27" s="217">
        <f>+IF(COUNTA([29]Dren_Quantificacao!Q31:Q33)&gt;1,+P20,0)</f>
        <v>0</v>
      </c>
      <c r="Q27" s="217">
        <f>+IF(COUNTA([29]Dren_Quantificacao!R31:R33)&gt;1,+Q20,0)</f>
        <v>0</v>
      </c>
      <c r="R27" s="217">
        <f>+IF(COUNTA([29]Dren_Quantificacao!S31:S33)&gt;1,+R20,0)</f>
        <v>0</v>
      </c>
      <c r="S27" s="217">
        <f>+IF(COUNTA([29]Dren_Quantificacao!T31:T33)&gt;1,+S20,0)</f>
        <v>0</v>
      </c>
      <c r="T27" s="217">
        <f>+IF(COUNTA([29]Dren_Quantificacao!U31:U33)&gt;1,+T20,0)</f>
        <v>0</v>
      </c>
      <c r="U27" s="217">
        <f>+IF(COUNTA([29]Dren_Quantificacao!V31:V33)&gt;1,+U20,0)</f>
        <v>0</v>
      </c>
      <c r="V27" s="217">
        <f>+IF(COUNTA([29]Dren_Quantificacao!W31:W33)&gt;1,+V20,0)</f>
        <v>0</v>
      </c>
      <c r="W27" s="217">
        <f>+IF(COUNTA([29]Dren_Quantificacao!X31:X33)&gt;1,+W20,0)</f>
        <v>0</v>
      </c>
      <c r="X27" s="217">
        <f>+IF(COUNTA([29]Dren_Quantificacao!Y31:Y33)&gt;1,+X20,0)</f>
        <v>0</v>
      </c>
      <c r="Y27" s="217">
        <f>+IF(COUNTA([29]Dren_Quantificacao!Z31:Z33)&gt;1,+Y20,0)</f>
        <v>0</v>
      </c>
      <c r="Z27" s="217">
        <f>+IF(COUNTA([29]Dren_Quantificacao!AA31:AA33)&gt;1,+Z20,0)</f>
        <v>0</v>
      </c>
      <c r="AA27" s="217">
        <f>+IF(COUNTA([29]Dren_Quantificacao!AB31:AB33)&gt;1,+AA20,0)</f>
        <v>0</v>
      </c>
      <c r="AB27" s="217">
        <f>+IF(COUNTA([29]Dren_Quantificacao!AC31:AC33)&gt;1,+AB20,0)</f>
        <v>0</v>
      </c>
      <c r="AC27" s="217">
        <f>+IF(COUNTA([29]Dren_Quantificacao!AD31:AD33)&gt;1,+AC20,0)</f>
        <v>0</v>
      </c>
      <c r="AD27" s="217">
        <f>+IF(COUNTA([29]Dren_Quantificacao!AE31:AE33)&gt;1,+AD20,0)</f>
        <v>0</v>
      </c>
      <c r="AE27" s="217">
        <f>+IF(COUNTA([29]Dren_Quantificacao!AF31:AF33)&gt;1,+AE20,0)</f>
        <v>0</v>
      </c>
      <c r="AF27" s="217">
        <f>+IF(COUNTA([29]Dren_Quantificacao!AG31:AG33)&gt;1,+AF20,0)</f>
        <v>0</v>
      </c>
      <c r="AG27" s="217">
        <f>+IF(COUNTA([29]Dren_Quantificacao!AH31:AH33)&gt;1,+AG20,0)</f>
        <v>0</v>
      </c>
      <c r="AH27" s="217"/>
      <c r="AI27" s="218">
        <f t="shared" si="12"/>
        <v>0</v>
      </c>
      <c r="AL27" s="181">
        <f t="shared" si="0"/>
        <v>0</v>
      </c>
    </row>
    <row r="28" spans="1:39" ht="20.100000000000001" customHeight="1" thickBot="1" x14ac:dyDescent="0.3">
      <c r="A28" s="734"/>
      <c r="B28" s="721"/>
      <c r="C28" s="188" t="s">
        <v>20043</v>
      </c>
      <c r="D28" s="189" t="s">
        <v>20044</v>
      </c>
      <c r="E28" s="190" t="s">
        <v>20045</v>
      </c>
      <c r="F28" s="191">
        <f t="shared" ref="F28:AG28" si="13">+IF(F27=0,F20,0)</f>
        <v>0</v>
      </c>
      <c r="G28" s="191">
        <f t="shared" si="13"/>
        <v>0</v>
      </c>
      <c r="H28" s="191">
        <f t="shared" si="13"/>
        <v>0</v>
      </c>
      <c r="I28" s="191"/>
      <c r="J28" s="575">
        <f t="shared" si="13"/>
        <v>8.2097999999999995</v>
      </c>
      <c r="K28" s="191">
        <f t="shared" si="13"/>
        <v>0</v>
      </c>
      <c r="L28" s="191">
        <f t="shared" si="13"/>
        <v>0</v>
      </c>
      <c r="M28" s="191">
        <f t="shared" si="13"/>
        <v>0</v>
      </c>
      <c r="N28" s="191">
        <f t="shared" si="13"/>
        <v>0</v>
      </c>
      <c r="O28" s="191">
        <f t="shared" si="13"/>
        <v>0</v>
      </c>
      <c r="P28" s="191">
        <f t="shared" si="13"/>
        <v>0</v>
      </c>
      <c r="Q28" s="191">
        <f t="shared" si="13"/>
        <v>0</v>
      </c>
      <c r="R28" s="191">
        <f t="shared" si="13"/>
        <v>0</v>
      </c>
      <c r="S28" s="191">
        <f t="shared" si="13"/>
        <v>0</v>
      </c>
      <c r="T28" s="191">
        <f t="shared" si="13"/>
        <v>0</v>
      </c>
      <c r="U28" s="191">
        <f t="shared" si="13"/>
        <v>0</v>
      </c>
      <c r="V28" s="191">
        <f t="shared" si="13"/>
        <v>0</v>
      </c>
      <c r="W28" s="191">
        <f t="shared" si="13"/>
        <v>0</v>
      </c>
      <c r="X28" s="191">
        <f t="shared" si="13"/>
        <v>0</v>
      </c>
      <c r="Y28" s="191">
        <f t="shared" si="13"/>
        <v>0</v>
      </c>
      <c r="Z28" s="191">
        <f t="shared" si="13"/>
        <v>0</v>
      </c>
      <c r="AA28" s="191">
        <f t="shared" si="13"/>
        <v>0</v>
      </c>
      <c r="AB28" s="191">
        <f t="shared" si="13"/>
        <v>0</v>
      </c>
      <c r="AC28" s="191">
        <f t="shared" si="13"/>
        <v>0</v>
      </c>
      <c r="AD28" s="191">
        <f t="shared" si="13"/>
        <v>0</v>
      </c>
      <c r="AE28" s="191">
        <f t="shared" si="13"/>
        <v>0</v>
      </c>
      <c r="AF28" s="191">
        <f t="shared" si="13"/>
        <v>0</v>
      </c>
      <c r="AG28" s="191">
        <f t="shared" si="13"/>
        <v>0</v>
      </c>
      <c r="AH28" s="191"/>
      <c r="AI28" s="209">
        <f t="shared" si="12"/>
        <v>8.2100000000000009</v>
      </c>
      <c r="AL28" s="181">
        <f t="shared" si="0"/>
        <v>16.419800000000002</v>
      </c>
    </row>
    <row r="29" spans="1:39" ht="20.100000000000001" hidden="1" customHeight="1" x14ac:dyDescent="0.25">
      <c r="A29" s="734"/>
      <c r="B29" s="727" t="s">
        <v>20046</v>
      </c>
      <c r="C29" s="197" t="s">
        <v>19996</v>
      </c>
      <c r="D29" s="198" t="s">
        <v>20047</v>
      </c>
      <c r="E29" s="199" t="s">
        <v>20048</v>
      </c>
      <c r="F29" s="200">
        <f t="shared" ref="F29:AG29" si="14">+IF(F30&gt;0,F15,0)</f>
        <v>0</v>
      </c>
      <c r="G29" s="200">
        <f t="shared" si="14"/>
        <v>0</v>
      </c>
      <c r="H29" s="200">
        <f t="shared" si="14"/>
        <v>0</v>
      </c>
      <c r="I29" s="200">
        <f t="shared" si="14"/>
        <v>0</v>
      </c>
      <c r="J29" s="200">
        <f t="shared" si="14"/>
        <v>0</v>
      </c>
      <c r="K29" s="200">
        <f t="shared" si="14"/>
        <v>0</v>
      </c>
      <c r="L29" s="200">
        <f t="shared" si="14"/>
        <v>0</v>
      </c>
      <c r="M29" s="200">
        <f t="shared" si="14"/>
        <v>0</v>
      </c>
      <c r="N29" s="200">
        <f t="shared" si="14"/>
        <v>0</v>
      </c>
      <c r="O29" s="200">
        <f t="shared" si="14"/>
        <v>0</v>
      </c>
      <c r="P29" s="200">
        <f t="shared" si="14"/>
        <v>0</v>
      </c>
      <c r="Q29" s="200">
        <f t="shared" si="14"/>
        <v>0</v>
      </c>
      <c r="R29" s="200">
        <f t="shared" si="14"/>
        <v>0</v>
      </c>
      <c r="S29" s="200">
        <f t="shared" si="14"/>
        <v>0</v>
      </c>
      <c r="T29" s="200">
        <f t="shared" si="14"/>
        <v>0</v>
      </c>
      <c r="U29" s="200">
        <f t="shared" si="14"/>
        <v>0</v>
      </c>
      <c r="V29" s="200">
        <f t="shared" si="14"/>
        <v>0</v>
      </c>
      <c r="W29" s="200">
        <f t="shared" si="14"/>
        <v>0</v>
      </c>
      <c r="X29" s="200">
        <f t="shared" si="14"/>
        <v>0</v>
      </c>
      <c r="Y29" s="200">
        <f t="shared" si="14"/>
        <v>0</v>
      </c>
      <c r="Z29" s="200">
        <f t="shared" si="14"/>
        <v>0</v>
      </c>
      <c r="AA29" s="200">
        <f t="shared" si="14"/>
        <v>0</v>
      </c>
      <c r="AB29" s="200">
        <f t="shared" si="14"/>
        <v>0</v>
      </c>
      <c r="AC29" s="200">
        <f t="shared" si="14"/>
        <v>0</v>
      </c>
      <c r="AD29" s="200">
        <f t="shared" si="14"/>
        <v>0</v>
      </c>
      <c r="AE29" s="200">
        <f t="shared" si="14"/>
        <v>0</v>
      </c>
      <c r="AF29" s="200">
        <f t="shared" si="14"/>
        <v>0</v>
      </c>
      <c r="AG29" s="200">
        <f t="shared" si="14"/>
        <v>0</v>
      </c>
      <c r="AH29" s="200"/>
      <c r="AI29" s="208">
        <f t="shared" si="12"/>
        <v>0</v>
      </c>
      <c r="AL29" s="181">
        <f t="shared" si="0"/>
        <v>0</v>
      </c>
      <c r="AM29" s="220"/>
    </row>
    <row r="30" spans="1:39" ht="20.100000000000001" hidden="1" customHeight="1" x14ac:dyDescent="0.25">
      <c r="A30" s="734"/>
      <c r="B30" s="728"/>
      <c r="C30" s="202" t="s">
        <v>20049</v>
      </c>
      <c r="D30" s="221" t="s">
        <v>20050</v>
      </c>
      <c r="E30" s="222" t="s">
        <v>20051</v>
      </c>
      <c r="F30" s="223">
        <f t="shared" ref="F30:AG30" si="15">IF(F32+F39&gt;0,0,IF(F15&gt;0,F15*0.0225,0))</f>
        <v>0</v>
      </c>
      <c r="G30" s="223">
        <f t="shared" si="15"/>
        <v>0</v>
      </c>
      <c r="H30" s="223">
        <f t="shared" si="15"/>
        <v>0</v>
      </c>
      <c r="I30" s="223">
        <f t="shared" si="15"/>
        <v>0</v>
      </c>
      <c r="J30" s="223">
        <f t="shared" si="15"/>
        <v>0</v>
      </c>
      <c r="K30" s="223">
        <f t="shared" si="15"/>
        <v>0</v>
      </c>
      <c r="L30" s="223">
        <f t="shared" si="15"/>
        <v>0</v>
      </c>
      <c r="M30" s="223">
        <f t="shared" si="15"/>
        <v>0</v>
      </c>
      <c r="N30" s="223">
        <f t="shared" si="15"/>
        <v>0</v>
      </c>
      <c r="O30" s="223">
        <f t="shared" si="15"/>
        <v>0</v>
      </c>
      <c r="P30" s="223">
        <f t="shared" si="15"/>
        <v>0</v>
      </c>
      <c r="Q30" s="223">
        <f t="shared" si="15"/>
        <v>0</v>
      </c>
      <c r="R30" s="223">
        <f t="shared" si="15"/>
        <v>0</v>
      </c>
      <c r="S30" s="223">
        <f t="shared" si="15"/>
        <v>0</v>
      </c>
      <c r="T30" s="223">
        <f t="shared" si="15"/>
        <v>0</v>
      </c>
      <c r="U30" s="223">
        <f t="shared" si="15"/>
        <v>0</v>
      </c>
      <c r="V30" s="223">
        <f t="shared" si="15"/>
        <v>0</v>
      </c>
      <c r="W30" s="223">
        <f t="shared" si="15"/>
        <v>0</v>
      </c>
      <c r="X30" s="223">
        <f t="shared" si="15"/>
        <v>0</v>
      </c>
      <c r="Y30" s="223">
        <f t="shared" si="15"/>
        <v>0</v>
      </c>
      <c r="Z30" s="223">
        <f t="shared" si="15"/>
        <v>0</v>
      </c>
      <c r="AA30" s="223">
        <f t="shared" si="15"/>
        <v>0</v>
      </c>
      <c r="AB30" s="223">
        <f t="shared" si="15"/>
        <v>0</v>
      </c>
      <c r="AC30" s="223">
        <f t="shared" si="15"/>
        <v>0</v>
      </c>
      <c r="AD30" s="223">
        <f t="shared" si="15"/>
        <v>0</v>
      </c>
      <c r="AE30" s="223">
        <f t="shared" si="15"/>
        <v>0</v>
      </c>
      <c r="AF30" s="223">
        <f t="shared" si="15"/>
        <v>0</v>
      </c>
      <c r="AG30" s="223">
        <f t="shared" si="15"/>
        <v>0</v>
      </c>
      <c r="AH30" s="223"/>
      <c r="AI30" s="209">
        <f t="shared" si="12"/>
        <v>0</v>
      </c>
      <c r="AL30" s="181">
        <f t="shared" si="0"/>
        <v>0</v>
      </c>
      <c r="AM30" s="220"/>
    </row>
    <row r="31" spans="1:39" ht="20.100000000000001" hidden="1" customHeight="1" thickBot="1" x14ac:dyDescent="0.3">
      <c r="A31" s="734"/>
      <c r="B31" s="729"/>
      <c r="C31" s="188" t="s">
        <v>20052</v>
      </c>
      <c r="D31" s="224" t="s">
        <v>20053</v>
      </c>
      <c r="E31" s="225" t="s">
        <v>20054</v>
      </c>
      <c r="F31" s="226">
        <f t="shared" ref="F31:AG31" si="16">+IF(F30&gt;0,F15*0.0031,0)</f>
        <v>0</v>
      </c>
      <c r="G31" s="226">
        <f t="shared" si="16"/>
        <v>0</v>
      </c>
      <c r="H31" s="226">
        <f t="shared" si="16"/>
        <v>0</v>
      </c>
      <c r="I31" s="226">
        <f t="shared" si="16"/>
        <v>0</v>
      </c>
      <c r="J31" s="226">
        <f t="shared" si="16"/>
        <v>0</v>
      </c>
      <c r="K31" s="226">
        <f t="shared" si="16"/>
        <v>0</v>
      </c>
      <c r="L31" s="226">
        <f t="shared" si="16"/>
        <v>0</v>
      </c>
      <c r="M31" s="226">
        <f t="shared" si="16"/>
        <v>0</v>
      </c>
      <c r="N31" s="226">
        <f t="shared" si="16"/>
        <v>0</v>
      </c>
      <c r="O31" s="226">
        <f t="shared" si="16"/>
        <v>0</v>
      </c>
      <c r="P31" s="226">
        <f t="shared" si="16"/>
        <v>0</v>
      </c>
      <c r="Q31" s="226">
        <f t="shared" si="16"/>
        <v>0</v>
      </c>
      <c r="R31" s="226">
        <f t="shared" si="16"/>
        <v>0</v>
      </c>
      <c r="S31" s="226">
        <f t="shared" si="16"/>
        <v>0</v>
      </c>
      <c r="T31" s="226">
        <f t="shared" si="16"/>
        <v>0</v>
      </c>
      <c r="U31" s="226">
        <f t="shared" si="16"/>
        <v>0</v>
      </c>
      <c r="V31" s="226">
        <f t="shared" si="16"/>
        <v>0</v>
      </c>
      <c r="W31" s="226">
        <f t="shared" si="16"/>
        <v>0</v>
      </c>
      <c r="X31" s="226">
        <f t="shared" si="16"/>
        <v>0</v>
      </c>
      <c r="Y31" s="226">
        <f t="shared" si="16"/>
        <v>0</v>
      </c>
      <c r="Z31" s="226">
        <f t="shared" si="16"/>
        <v>0</v>
      </c>
      <c r="AA31" s="226">
        <f t="shared" si="16"/>
        <v>0</v>
      </c>
      <c r="AB31" s="226">
        <f t="shared" si="16"/>
        <v>0</v>
      </c>
      <c r="AC31" s="226">
        <f t="shared" si="16"/>
        <v>0</v>
      </c>
      <c r="AD31" s="226">
        <f t="shared" si="16"/>
        <v>0</v>
      </c>
      <c r="AE31" s="226">
        <f t="shared" si="16"/>
        <v>0</v>
      </c>
      <c r="AF31" s="226">
        <f t="shared" si="16"/>
        <v>0</v>
      </c>
      <c r="AG31" s="226">
        <f t="shared" si="16"/>
        <v>0</v>
      </c>
      <c r="AH31" s="226"/>
      <c r="AI31" s="207">
        <f t="shared" si="12"/>
        <v>0</v>
      </c>
      <c r="AL31" s="181">
        <f t="shared" si="0"/>
        <v>0</v>
      </c>
      <c r="AM31" s="227"/>
    </row>
    <row r="32" spans="1:39" ht="20.100000000000001" customHeight="1" x14ac:dyDescent="0.25">
      <c r="A32" s="734"/>
      <c r="B32" s="727" t="s">
        <v>20055</v>
      </c>
      <c r="C32" s="197" t="s">
        <v>20312</v>
      </c>
      <c r="D32" s="198" t="s">
        <v>20056</v>
      </c>
      <c r="E32" s="199" t="s">
        <v>19989</v>
      </c>
      <c r="F32" s="200">
        <f>IF(F15=0,0,+[29]Dren_Quantificacao!D28)</f>
        <v>0</v>
      </c>
      <c r="G32" s="200">
        <f>IF(G15=0,0,+[29]Dren_Quantificacao!E28)</f>
        <v>0</v>
      </c>
      <c r="H32" s="200">
        <f>IF(H15=0,0,+[29]Dren_Quantificacao!F28)</f>
        <v>0</v>
      </c>
      <c r="I32" s="200"/>
      <c r="J32" s="576">
        <v>0.03</v>
      </c>
      <c r="K32" s="200">
        <f>IF(K15=0,0,+[29]Dren_Quantificacao!L28)</f>
        <v>0</v>
      </c>
      <c r="L32" s="200">
        <f>IF(L15=0,0,+[29]Dren_Quantificacao!M28)</f>
        <v>0</v>
      </c>
      <c r="M32" s="200">
        <f>IF(M15=0,0,+[29]Dren_Quantificacao!N28)</f>
        <v>0</v>
      </c>
      <c r="N32" s="200">
        <f>IF(N15=0,0,+[29]Dren_Quantificacao!O28)</f>
        <v>0</v>
      </c>
      <c r="O32" s="200">
        <f>IF(O15=0,0,+[29]Dren_Quantificacao!P28)</f>
        <v>0</v>
      </c>
      <c r="P32" s="200">
        <f>IF(P15=0,0,+[29]Dren_Quantificacao!Q28)</f>
        <v>0</v>
      </c>
      <c r="Q32" s="200">
        <f>IF(Q15=0,0,+[29]Dren_Quantificacao!R28)</f>
        <v>0</v>
      </c>
      <c r="R32" s="200">
        <f>IF(R15=0,0,+[29]Dren_Quantificacao!S28)</f>
        <v>0</v>
      </c>
      <c r="S32" s="200">
        <f>IF(S15=0,0,+[29]Dren_Quantificacao!T28)</f>
        <v>0</v>
      </c>
      <c r="T32" s="200">
        <f>IF(T15=0,0,+[29]Dren_Quantificacao!U28)</f>
        <v>0</v>
      </c>
      <c r="U32" s="200">
        <f>IF(U15=0,0,+[29]Dren_Quantificacao!V28)</f>
        <v>0</v>
      </c>
      <c r="V32" s="200">
        <f>IF(V15=0,0,+[29]Dren_Quantificacao!W28)</f>
        <v>0</v>
      </c>
      <c r="W32" s="200">
        <f>IF(W15=0,0,+[29]Dren_Quantificacao!X28)</f>
        <v>0</v>
      </c>
      <c r="X32" s="200">
        <f>IF(X15=0,0,+[29]Dren_Quantificacao!Y28)</f>
        <v>0</v>
      </c>
      <c r="Y32" s="200">
        <f>IF(Y15=0,0,+[29]Dren_Quantificacao!Z28)</f>
        <v>0</v>
      </c>
      <c r="Z32" s="200">
        <f>IF(Z15=0,0,+[29]Dren_Quantificacao!AA28)</f>
        <v>0</v>
      </c>
      <c r="AA32" s="200">
        <f>IF(AA15=0,0,+[29]Dren_Quantificacao!AB28)</f>
        <v>0</v>
      </c>
      <c r="AB32" s="200">
        <f>IF(AB15=0,0,+[29]Dren_Quantificacao!AC28)</f>
        <v>0</v>
      </c>
      <c r="AC32" s="200">
        <f>IF(AC15=0,0,+[29]Dren_Quantificacao!AD28)</f>
        <v>0</v>
      </c>
      <c r="AD32" s="200">
        <f>IF(AD15=0,0,+[29]Dren_Quantificacao!AE28)</f>
        <v>0</v>
      </c>
      <c r="AE32" s="200">
        <f>IF(AE15=0,0,+[29]Dren_Quantificacao!AF28)</f>
        <v>0</v>
      </c>
      <c r="AF32" s="200">
        <f>IF(AF15=0,0,+[29]Dren_Quantificacao!AG28)</f>
        <v>0</v>
      </c>
      <c r="AG32" s="200">
        <f>IF(AG15=0,0,+[29]Dren_Quantificacao!AH28)</f>
        <v>0</v>
      </c>
      <c r="AH32" s="200"/>
      <c r="AI32" s="201">
        <v>0.03</v>
      </c>
      <c r="AL32" s="181">
        <f t="shared" si="0"/>
        <v>0.06</v>
      </c>
      <c r="AM32" s="227"/>
    </row>
    <row r="33" spans="1:39" ht="20.100000000000001" customHeight="1" x14ac:dyDescent="0.25">
      <c r="A33" s="734"/>
      <c r="B33" s="728"/>
      <c r="C33" s="202" t="s">
        <v>20808</v>
      </c>
      <c r="D33" s="203" t="s">
        <v>20057</v>
      </c>
      <c r="E33" s="204" t="s">
        <v>20058</v>
      </c>
      <c r="F33" s="205">
        <f t="shared" ref="F33:AG33" si="17">+F32*F15*2.5548/100</f>
        <v>0</v>
      </c>
      <c r="G33" s="205">
        <f t="shared" si="17"/>
        <v>0</v>
      </c>
      <c r="H33" s="205">
        <f t="shared" si="17"/>
        <v>0</v>
      </c>
      <c r="I33" s="205"/>
      <c r="J33" s="577">
        <f>AI15*AI32</f>
        <v>1.6418999999999999</v>
      </c>
      <c r="K33" s="205">
        <f t="shared" si="17"/>
        <v>0</v>
      </c>
      <c r="L33" s="205">
        <f t="shared" si="17"/>
        <v>0</v>
      </c>
      <c r="M33" s="205">
        <f t="shared" si="17"/>
        <v>0</v>
      </c>
      <c r="N33" s="205">
        <f t="shared" si="17"/>
        <v>0</v>
      </c>
      <c r="O33" s="205">
        <f t="shared" si="17"/>
        <v>0</v>
      </c>
      <c r="P33" s="205">
        <f t="shared" si="17"/>
        <v>0</v>
      </c>
      <c r="Q33" s="205">
        <f t="shared" si="17"/>
        <v>0</v>
      </c>
      <c r="R33" s="205">
        <f t="shared" si="17"/>
        <v>0</v>
      </c>
      <c r="S33" s="205">
        <f t="shared" si="17"/>
        <v>0</v>
      </c>
      <c r="T33" s="205">
        <f t="shared" si="17"/>
        <v>0</v>
      </c>
      <c r="U33" s="205">
        <f t="shared" si="17"/>
        <v>0</v>
      </c>
      <c r="V33" s="205">
        <f t="shared" si="17"/>
        <v>0</v>
      </c>
      <c r="W33" s="205">
        <f t="shared" si="17"/>
        <v>0</v>
      </c>
      <c r="X33" s="205">
        <f t="shared" si="17"/>
        <v>0</v>
      </c>
      <c r="Y33" s="205">
        <f t="shared" si="17"/>
        <v>0</v>
      </c>
      <c r="Z33" s="205">
        <f t="shared" si="17"/>
        <v>0</v>
      </c>
      <c r="AA33" s="205">
        <f t="shared" si="17"/>
        <v>0</v>
      </c>
      <c r="AB33" s="205">
        <f t="shared" si="17"/>
        <v>0</v>
      </c>
      <c r="AC33" s="205">
        <f t="shared" si="17"/>
        <v>0</v>
      </c>
      <c r="AD33" s="205">
        <f t="shared" si="17"/>
        <v>0</v>
      </c>
      <c r="AE33" s="205">
        <f t="shared" si="17"/>
        <v>0</v>
      </c>
      <c r="AF33" s="205">
        <f t="shared" si="17"/>
        <v>0</v>
      </c>
      <c r="AG33" s="205">
        <f t="shared" si="17"/>
        <v>0</v>
      </c>
      <c r="AH33" s="205"/>
      <c r="AI33" s="209">
        <f t="shared" ref="AI33:AI38" si="18">ROUND(SUM(F33:AH33),2)</f>
        <v>1.64</v>
      </c>
      <c r="AJ33" s="228" t="s">
        <v>19891</v>
      </c>
      <c r="AL33" s="181">
        <f t="shared" si="0"/>
        <v>3.2818999999999998</v>
      </c>
      <c r="AM33" s="227"/>
    </row>
    <row r="34" spans="1:39" ht="18.75" customHeight="1" x14ac:dyDescent="0.25">
      <c r="A34" s="734"/>
      <c r="B34" s="728"/>
      <c r="C34" s="202" t="s">
        <v>20059</v>
      </c>
      <c r="D34" s="203" t="s">
        <v>20060</v>
      </c>
      <c r="E34" s="204" t="s">
        <v>20061</v>
      </c>
      <c r="F34" s="205">
        <f t="shared" ref="F34:AG34" si="19">+IF(F12&lt;=2.5,F14*F32/100,0)+(F8+F11)*F32/100</f>
        <v>0</v>
      </c>
      <c r="G34" s="205">
        <f t="shared" si="19"/>
        <v>0</v>
      </c>
      <c r="H34" s="205">
        <f t="shared" si="19"/>
        <v>0</v>
      </c>
      <c r="I34" s="205"/>
      <c r="J34" s="577">
        <f t="shared" si="19"/>
        <v>1.6419599999999999E-2</v>
      </c>
      <c r="K34" s="205">
        <f t="shared" si="19"/>
        <v>0</v>
      </c>
      <c r="L34" s="205">
        <f t="shared" si="19"/>
        <v>0</v>
      </c>
      <c r="M34" s="205">
        <f t="shared" si="19"/>
        <v>0</v>
      </c>
      <c r="N34" s="205">
        <f t="shared" si="19"/>
        <v>0</v>
      </c>
      <c r="O34" s="205">
        <f t="shared" si="19"/>
        <v>0</v>
      </c>
      <c r="P34" s="205">
        <f t="shared" si="19"/>
        <v>0</v>
      </c>
      <c r="Q34" s="205">
        <f t="shared" si="19"/>
        <v>0</v>
      </c>
      <c r="R34" s="205">
        <f t="shared" si="19"/>
        <v>0</v>
      </c>
      <c r="S34" s="205">
        <f t="shared" si="19"/>
        <v>0</v>
      </c>
      <c r="T34" s="205">
        <f t="shared" si="19"/>
        <v>0</v>
      </c>
      <c r="U34" s="205">
        <f t="shared" si="19"/>
        <v>0</v>
      </c>
      <c r="V34" s="205">
        <f t="shared" si="19"/>
        <v>0</v>
      </c>
      <c r="W34" s="205">
        <f t="shared" si="19"/>
        <v>0</v>
      </c>
      <c r="X34" s="205">
        <f t="shared" si="19"/>
        <v>0</v>
      </c>
      <c r="Y34" s="205">
        <f t="shared" si="19"/>
        <v>0</v>
      </c>
      <c r="Z34" s="205">
        <f t="shared" si="19"/>
        <v>0</v>
      </c>
      <c r="AA34" s="205">
        <f t="shared" si="19"/>
        <v>0</v>
      </c>
      <c r="AB34" s="205">
        <f t="shared" si="19"/>
        <v>0</v>
      </c>
      <c r="AC34" s="205">
        <f t="shared" si="19"/>
        <v>0</v>
      </c>
      <c r="AD34" s="205">
        <f t="shared" si="19"/>
        <v>0</v>
      </c>
      <c r="AE34" s="205">
        <f t="shared" si="19"/>
        <v>0</v>
      </c>
      <c r="AF34" s="205">
        <f t="shared" si="19"/>
        <v>0</v>
      </c>
      <c r="AG34" s="205">
        <f t="shared" si="19"/>
        <v>0</v>
      </c>
      <c r="AH34" s="205"/>
      <c r="AI34" s="209">
        <f t="shared" si="18"/>
        <v>0.02</v>
      </c>
      <c r="AJ34" s="229">
        <v>0.57599999999999996</v>
      </c>
      <c r="AL34" s="181">
        <f t="shared" ref="AL34:AL54" si="20">SUM(H34:AI34)</f>
        <v>3.6419599999999996E-2</v>
      </c>
      <c r="AM34" s="227"/>
    </row>
    <row r="35" spans="1:39" ht="30" customHeight="1" x14ac:dyDescent="0.25">
      <c r="A35" s="734"/>
      <c r="B35" s="728"/>
      <c r="C35" s="202" t="s">
        <v>20062</v>
      </c>
      <c r="D35" s="203" t="s">
        <v>20063</v>
      </c>
      <c r="E35" s="204" t="s">
        <v>20064</v>
      </c>
      <c r="F35" s="205">
        <f t="shared" ref="F35:AG35" si="21">+IF(F12&gt;2.5,F14*F32/100,0)</f>
        <v>0</v>
      </c>
      <c r="G35" s="205">
        <f t="shared" si="21"/>
        <v>0</v>
      </c>
      <c r="H35" s="205">
        <f t="shared" si="21"/>
        <v>0</v>
      </c>
      <c r="I35" s="205"/>
      <c r="J35" s="577">
        <f t="shared" si="21"/>
        <v>0</v>
      </c>
      <c r="K35" s="205">
        <f t="shared" si="21"/>
        <v>0</v>
      </c>
      <c r="L35" s="205">
        <f t="shared" si="21"/>
        <v>0</v>
      </c>
      <c r="M35" s="205">
        <f t="shared" si="21"/>
        <v>0</v>
      </c>
      <c r="N35" s="205">
        <f t="shared" si="21"/>
        <v>0</v>
      </c>
      <c r="O35" s="205">
        <f t="shared" si="21"/>
        <v>0</v>
      </c>
      <c r="P35" s="205">
        <f t="shared" si="21"/>
        <v>0</v>
      </c>
      <c r="Q35" s="205">
        <f t="shared" si="21"/>
        <v>0</v>
      </c>
      <c r="R35" s="205">
        <f t="shared" si="21"/>
        <v>0</v>
      </c>
      <c r="S35" s="205">
        <f t="shared" si="21"/>
        <v>0</v>
      </c>
      <c r="T35" s="205">
        <f t="shared" si="21"/>
        <v>0</v>
      </c>
      <c r="U35" s="205">
        <f t="shared" si="21"/>
        <v>0</v>
      </c>
      <c r="V35" s="205">
        <f t="shared" si="21"/>
        <v>0</v>
      </c>
      <c r="W35" s="205">
        <f t="shared" si="21"/>
        <v>0</v>
      </c>
      <c r="X35" s="205">
        <f t="shared" si="21"/>
        <v>0</v>
      </c>
      <c r="Y35" s="205">
        <f t="shared" si="21"/>
        <v>0</v>
      </c>
      <c r="Z35" s="205">
        <f t="shared" si="21"/>
        <v>0</v>
      </c>
      <c r="AA35" s="205">
        <f t="shared" si="21"/>
        <v>0</v>
      </c>
      <c r="AB35" s="205">
        <f t="shared" si="21"/>
        <v>0</v>
      </c>
      <c r="AC35" s="205">
        <f t="shared" si="21"/>
        <v>0</v>
      </c>
      <c r="AD35" s="205">
        <f t="shared" si="21"/>
        <v>0</v>
      </c>
      <c r="AE35" s="205">
        <f t="shared" si="21"/>
        <v>0</v>
      </c>
      <c r="AF35" s="205">
        <f t="shared" si="21"/>
        <v>0</v>
      </c>
      <c r="AG35" s="205">
        <f t="shared" si="21"/>
        <v>0</v>
      </c>
      <c r="AH35" s="205"/>
      <c r="AI35" s="209">
        <f t="shared" si="18"/>
        <v>0</v>
      </c>
      <c r="AJ35" s="228" t="s">
        <v>20065</v>
      </c>
      <c r="AL35" s="181">
        <f t="shared" si="20"/>
        <v>0</v>
      </c>
      <c r="AM35" s="227"/>
    </row>
    <row r="36" spans="1:39" ht="20.100000000000001" customHeight="1" x14ac:dyDescent="0.25">
      <c r="A36" s="734"/>
      <c r="B36" s="728"/>
      <c r="C36" s="230" t="s">
        <v>20066</v>
      </c>
      <c r="D36" s="203"/>
      <c r="E36" s="204"/>
      <c r="F36" s="205">
        <f t="shared" ref="F36:AG36" si="22">+F33*0.06</f>
        <v>0</v>
      </c>
      <c r="G36" s="205">
        <f t="shared" si="22"/>
        <v>0</v>
      </c>
      <c r="H36" s="205">
        <f t="shared" si="22"/>
        <v>0</v>
      </c>
      <c r="I36" s="205"/>
      <c r="J36" s="577">
        <f t="shared" si="22"/>
        <v>9.851399999999999E-2</v>
      </c>
      <c r="K36" s="205">
        <f t="shared" si="22"/>
        <v>0</v>
      </c>
      <c r="L36" s="205">
        <f t="shared" si="22"/>
        <v>0</v>
      </c>
      <c r="M36" s="205">
        <f t="shared" si="22"/>
        <v>0</v>
      </c>
      <c r="N36" s="205">
        <f t="shared" si="22"/>
        <v>0</v>
      </c>
      <c r="O36" s="205">
        <f t="shared" si="22"/>
        <v>0</v>
      </c>
      <c r="P36" s="205">
        <f t="shared" si="22"/>
        <v>0</v>
      </c>
      <c r="Q36" s="205">
        <f t="shared" si="22"/>
        <v>0</v>
      </c>
      <c r="R36" s="205">
        <f t="shared" si="22"/>
        <v>0</v>
      </c>
      <c r="S36" s="205">
        <f t="shared" si="22"/>
        <v>0</v>
      </c>
      <c r="T36" s="205">
        <f t="shared" si="22"/>
        <v>0</v>
      </c>
      <c r="U36" s="205">
        <f t="shared" si="22"/>
        <v>0</v>
      </c>
      <c r="V36" s="205">
        <f t="shared" si="22"/>
        <v>0</v>
      </c>
      <c r="W36" s="205">
        <f t="shared" si="22"/>
        <v>0</v>
      </c>
      <c r="X36" s="205">
        <f t="shared" si="22"/>
        <v>0</v>
      </c>
      <c r="Y36" s="205">
        <f t="shared" si="22"/>
        <v>0</v>
      </c>
      <c r="Z36" s="205">
        <f t="shared" si="22"/>
        <v>0</v>
      </c>
      <c r="AA36" s="205">
        <f t="shared" si="22"/>
        <v>0</v>
      </c>
      <c r="AB36" s="205">
        <f t="shared" si="22"/>
        <v>0</v>
      </c>
      <c r="AC36" s="205">
        <f t="shared" si="22"/>
        <v>0</v>
      </c>
      <c r="AD36" s="205">
        <f t="shared" si="22"/>
        <v>0</v>
      </c>
      <c r="AE36" s="205">
        <f t="shared" si="22"/>
        <v>0</v>
      </c>
      <c r="AF36" s="205">
        <f t="shared" si="22"/>
        <v>0</v>
      </c>
      <c r="AG36" s="205">
        <f t="shared" si="22"/>
        <v>0</v>
      </c>
      <c r="AH36" s="205"/>
      <c r="AI36" s="209">
        <f t="shared" si="18"/>
        <v>0.1</v>
      </c>
      <c r="AJ36" s="231"/>
      <c r="AL36" s="181">
        <f t="shared" si="20"/>
        <v>0.198514</v>
      </c>
      <c r="AM36" s="227"/>
    </row>
    <row r="37" spans="1:39" ht="20.100000000000001" customHeight="1" x14ac:dyDescent="0.25">
      <c r="A37" s="734"/>
      <c r="B37" s="728"/>
      <c r="C37" s="232" t="s">
        <v>20067</v>
      </c>
      <c r="D37" s="203"/>
      <c r="E37" s="204"/>
      <c r="F37" s="205">
        <f t="shared" ref="F37:AG37" si="23">+F33*0.161</f>
        <v>0</v>
      </c>
      <c r="G37" s="205">
        <f t="shared" si="23"/>
        <v>0</v>
      </c>
      <c r="H37" s="205">
        <f t="shared" si="23"/>
        <v>0</v>
      </c>
      <c r="I37" s="205"/>
      <c r="J37" s="577">
        <f t="shared" si="23"/>
        <v>0.26434589999999997</v>
      </c>
      <c r="K37" s="205">
        <f t="shared" si="23"/>
        <v>0</v>
      </c>
      <c r="L37" s="205">
        <f t="shared" si="23"/>
        <v>0</v>
      </c>
      <c r="M37" s="205">
        <f t="shared" si="23"/>
        <v>0</v>
      </c>
      <c r="N37" s="205">
        <f t="shared" si="23"/>
        <v>0</v>
      </c>
      <c r="O37" s="205">
        <f t="shared" si="23"/>
        <v>0</v>
      </c>
      <c r="P37" s="205">
        <f t="shared" si="23"/>
        <v>0</v>
      </c>
      <c r="Q37" s="205">
        <f t="shared" si="23"/>
        <v>0</v>
      </c>
      <c r="R37" s="205">
        <f t="shared" si="23"/>
        <v>0</v>
      </c>
      <c r="S37" s="205">
        <f t="shared" si="23"/>
        <v>0</v>
      </c>
      <c r="T37" s="205">
        <f t="shared" si="23"/>
        <v>0</v>
      </c>
      <c r="U37" s="205">
        <f t="shared" si="23"/>
        <v>0</v>
      </c>
      <c r="V37" s="205">
        <f t="shared" si="23"/>
        <v>0</v>
      </c>
      <c r="W37" s="205">
        <f t="shared" si="23"/>
        <v>0</v>
      </c>
      <c r="X37" s="205">
        <f t="shared" si="23"/>
        <v>0</v>
      </c>
      <c r="Y37" s="205">
        <f t="shared" si="23"/>
        <v>0</v>
      </c>
      <c r="Z37" s="205">
        <f t="shared" si="23"/>
        <v>0</v>
      </c>
      <c r="AA37" s="205">
        <f t="shared" si="23"/>
        <v>0</v>
      </c>
      <c r="AB37" s="205">
        <f t="shared" si="23"/>
        <v>0</v>
      </c>
      <c r="AC37" s="205">
        <f t="shared" si="23"/>
        <v>0</v>
      </c>
      <c r="AD37" s="205">
        <f t="shared" si="23"/>
        <v>0</v>
      </c>
      <c r="AE37" s="205">
        <f t="shared" si="23"/>
        <v>0</v>
      </c>
      <c r="AF37" s="205">
        <f t="shared" si="23"/>
        <v>0</v>
      </c>
      <c r="AG37" s="205">
        <f t="shared" si="23"/>
        <v>0</v>
      </c>
      <c r="AH37" s="205"/>
      <c r="AI37" s="209">
        <f t="shared" si="18"/>
        <v>0.26</v>
      </c>
      <c r="AJ37" s="231"/>
      <c r="AL37" s="181">
        <f t="shared" si="20"/>
        <v>0.52434589999999992</v>
      </c>
      <c r="AM37" s="227"/>
    </row>
    <row r="38" spans="1:39" ht="20.100000000000001" customHeight="1" thickBot="1" x14ac:dyDescent="0.3">
      <c r="A38" s="734"/>
      <c r="B38" s="729"/>
      <c r="C38" s="233" t="s">
        <v>20068</v>
      </c>
      <c r="D38" s="189"/>
      <c r="E38" s="190"/>
      <c r="F38" s="191">
        <f t="shared" ref="F38:AG38" si="24">+F33*0.447</f>
        <v>0</v>
      </c>
      <c r="G38" s="191">
        <f t="shared" si="24"/>
        <v>0</v>
      </c>
      <c r="H38" s="191">
        <f t="shared" si="24"/>
        <v>0</v>
      </c>
      <c r="I38" s="191"/>
      <c r="J38" s="575">
        <f t="shared" si="24"/>
        <v>0.73392930000000001</v>
      </c>
      <c r="K38" s="191">
        <f t="shared" si="24"/>
        <v>0</v>
      </c>
      <c r="L38" s="191">
        <f t="shared" si="24"/>
        <v>0</v>
      </c>
      <c r="M38" s="191">
        <f t="shared" si="24"/>
        <v>0</v>
      </c>
      <c r="N38" s="191">
        <f t="shared" si="24"/>
        <v>0</v>
      </c>
      <c r="O38" s="191">
        <f t="shared" si="24"/>
        <v>0</v>
      </c>
      <c r="P38" s="191">
        <f t="shared" si="24"/>
        <v>0</v>
      </c>
      <c r="Q38" s="191">
        <f t="shared" si="24"/>
        <v>0</v>
      </c>
      <c r="R38" s="191">
        <f t="shared" si="24"/>
        <v>0</v>
      </c>
      <c r="S38" s="191">
        <f t="shared" si="24"/>
        <v>0</v>
      </c>
      <c r="T38" s="191">
        <f t="shared" si="24"/>
        <v>0</v>
      </c>
      <c r="U38" s="191">
        <f t="shared" si="24"/>
        <v>0</v>
      </c>
      <c r="V38" s="191">
        <f t="shared" si="24"/>
        <v>0</v>
      </c>
      <c r="W38" s="191">
        <f t="shared" si="24"/>
        <v>0</v>
      </c>
      <c r="X38" s="191">
        <f t="shared" si="24"/>
        <v>0</v>
      </c>
      <c r="Y38" s="191">
        <f t="shared" si="24"/>
        <v>0</v>
      </c>
      <c r="Z38" s="191">
        <f t="shared" si="24"/>
        <v>0</v>
      </c>
      <c r="AA38" s="191">
        <f t="shared" si="24"/>
        <v>0</v>
      </c>
      <c r="AB38" s="191">
        <f t="shared" si="24"/>
        <v>0</v>
      </c>
      <c r="AC38" s="191">
        <f t="shared" si="24"/>
        <v>0</v>
      </c>
      <c r="AD38" s="191">
        <f t="shared" si="24"/>
        <v>0</v>
      </c>
      <c r="AE38" s="191">
        <f t="shared" si="24"/>
        <v>0</v>
      </c>
      <c r="AF38" s="191">
        <f t="shared" si="24"/>
        <v>0</v>
      </c>
      <c r="AG38" s="191">
        <f t="shared" si="24"/>
        <v>0</v>
      </c>
      <c r="AH38" s="191"/>
      <c r="AI38" s="207">
        <f t="shared" si="18"/>
        <v>0.73</v>
      </c>
      <c r="AL38" s="181">
        <f t="shared" si="20"/>
        <v>1.4639293</v>
      </c>
      <c r="AM38" s="227"/>
    </row>
    <row r="39" spans="1:39" ht="20.100000000000001" hidden="1" customHeight="1" x14ac:dyDescent="0.25">
      <c r="A39" s="734"/>
      <c r="B39" s="730" t="s">
        <v>20069</v>
      </c>
      <c r="C39" s="234" t="s">
        <v>20015</v>
      </c>
      <c r="D39" s="198"/>
      <c r="E39" s="199" t="s">
        <v>19989</v>
      </c>
      <c r="F39" s="200">
        <f>+[29]Dren_Quantificacao!D29</f>
        <v>0</v>
      </c>
      <c r="G39" s="200">
        <f>+[29]Dren_Quantificacao!E29</f>
        <v>0</v>
      </c>
      <c r="H39" s="200">
        <f>+[29]Dren_Quantificacao!F29</f>
        <v>0</v>
      </c>
      <c r="I39" s="200">
        <f>+[29]Dren_Quantificacao!G29</f>
        <v>0</v>
      </c>
      <c r="J39" s="200">
        <f>+[29]Dren_Quantificacao!H29</f>
        <v>0</v>
      </c>
      <c r="K39" s="200">
        <f>+[29]Dren_Quantificacao!L29</f>
        <v>0</v>
      </c>
      <c r="L39" s="200">
        <f>+[29]Dren_Quantificacao!M29</f>
        <v>0</v>
      </c>
      <c r="M39" s="200">
        <f>+[29]Dren_Quantificacao!N29</f>
        <v>0</v>
      </c>
      <c r="N39" s="200">
        <f>+[29]Dren_Quantificacao!O29</f>
        <v>0</v>
      </c>
      <c r="O39" s="200">
        <f>+[29]Dren_Quantificacao!P29</f>
        <v>0</v>
      </c>
      <c r="P39" s="200">
        <f>+[29]Dren_Quantificacao!Q29</f>
        <v>0</v>
      </c>
      <c r="Q39" s="200">
        <f>+[29]Dren_Quantificacao!R29</f>
        <v>0</v>
      </c>
      <c r="R39" s="200">
        <f>+[29]Dren_Quantificacao!S29</f>
        <v>0</v>
      </c>
      <c r="S39" s="200">
        <f>+[29]Dren_Quantificacao!T29</f>
        <v>0</v>
      </c>
      <c r="T39" s="200">
        <f>+[29]Dren_Quantificacao!U29</f>
        <v>0</v>
      </c>
      <c r="U39" s="200">
        <f>+[29]Dren_Quantificacao!V29</f>
        <v>0</v>
      </c>
      <c r="V39" s="200">
        <f>+[29]Dren_Quantificacao!W29</f>
        <v>0</v>
      </c>
      <c r="W39" s="200">
        <f>+[29]Dren_Quantificacao!X29</f>
        <v>0</v>
      </c>
      <c r="X39" s="200">
        <f>+[29]Dren_Quantificacao!Y29</f>
        <v>0</v>
      </c>
      <c r="Y39" s="200">
        <f>+[29]Dren_Quantificacao!Z29</f>
        <v>0</v>
      </c>
      <c r="Z39" s="200">
        <f>+[29]Dren_Quantificacao!AA29</f>
        <v>0</v>
      </c>
      <c r="AA39" s="200">
        <f>+[29]Dren_Quantificacao!AB29</f>
        <v>0</v>
      </c>
      <c r="AB39" s="200">
        <f>+[29]Dren_Quantificacao!AC29</f>
        <v>0</v>
      </c>
      <c r="AC39" s="200">
        <f>+[29]Dren_Quantificacao!AD29</f>
        <v>0</v>
      </c>
      <c r="AD39" s="200">
        <f>+[29]Dren_Quantificacao!AE29</f>
        <v>0</v>
      </c>
      <c r="AE39" s="200">
        <f>+[29]Dren_Quantificacao!AF29</f>
        <v>0</v>
      </c>
      <c r="AF39" s="200">
        <f>+[29]Dren_Quantificacao!AG29</f>
        <v>0</v>
      </c>
      <c r="AG39" s="200">
        <f>+[29]Dren_Quantificacao!AH29</f>
        <v>0</v>
      </c>
      <c r="AH39" s="200"/>
      <c r="AI39" s="201"/>
      <c r="AL39" s="181">
        <f t="shared" si="20"/>
        <v>0</v>
      </c>
      <c r="AM39" s="227"/>
    </row>
    <row r="40" spans="1:39" ht="20.100000000000001" hidden="1" customHeight="1" x14ac:dyDescent="0.25">
      <c r="A40" s="734"/>
      <c r="B40" s="731"/>
      <c r="C40" s="232" t="s">
        <v>20070</v>
      </c>
      <c r="D40" s="203"/>
      <c r="E40" s="204"/>
      <c r="F40" s="205">
        <f t="shared" ref="F40:AG40" si="25">+F39*F15/100</f>
        <v>0</v>
      </c>
      <c r="G40" s="205">
        <f t="shared" si="25"/>
        <v>0</v>
      </c>
      <c r="H40" s="205">
        <f t="shared" si="25"/>
        <v>0</v>
      </c>
      <c r="I40" s="205">
        <f t="shared" si="25"/>
        <v>0</v>
      </c>
      <c r="J40" s="205">
        <f t="shared" si="25"/>
        <v>0</v>
      </c>
      <c r="K40" s="205">
        <f t="shared" si="25"/>
        <v>0</v>
      </c>
      <c r="L40" s="205">
        <f t="shared" si="25"/>
        <v>0</v>
      </c>
      <c r="M40" s="205">
        <f t="shared" si="25"/>
        <v>0</v>
      </c>
      <c r="N40" s="205">
        <f t="shared" si="25"/>
        <v>0</v>
      </c>
      <c r="O40" s="205">
        <f t="shared" si="25"/>
        <v>0</v>
      </c>
      <c r="P40" s="205">
        <f t="shared" si="25"/>
        <v>0</v>
      </c>
      <c r="Q40" s="205">
        <f t="shared" si="25"/>
        <v>0</v>
      </c>
      <c r="R40" s="205">
        <f t="shared" si="25"/>
        <v>0</v>
      </c>
      <c r="S40" s="205">
        <f t="shared" si="25"/>
        <v>0</v>
      </c>
      <c r="T40" s="205">
        <f t="shared" si="25"/>
        <v>0</v>
      </c>
      <c r="U40" s="205">
        <f t="shared" si="25"/>
        <v>0</v>
      </c>
      <c r="V40" s="205">
        <f t="shared" si="25"/>
        <v>0</v>
      </c>
      <c r="W40" s="205">
        <f t="shared" si="25"/>
        <v>0</v>
      </c>
      <c r="X40" s="205">
        <f t="shared" si="25"/>
        <v>0</v>
      </c>
      <c r="Y40" s="205">
        <f t="shared" si="25"/>
        <v>0</v>
      </c>
      <c r="Z40" s="205">
        <f t="shared" si="25"/>
        <v>0</v>
      </c>
      <c r="AA40" s="205">
        <f t="shared" si="25"/>
        <v>0</v>
      </c>
      <c r="AB40" s="205">
        <f t="shared" si="25"/>
        <v>0</v>
      </c>
      <c r="AC40" s="205">
        <f t="shared" si="25"/>
        <v>0</v>
      </c>
      <c r="AD40" s="205">
        <f t="shared" si="25"/>
        <v>0</v>
      </c>
      <c r="AE40" s="205">
        <f t="shared" si="25"/>
        <v>0</v>
      </c>
      <c r="AF40" s="205">
        <f t="shared" si="25"/>
        <v>0</v>
      </c>
      <c r="AG40" s="205">
        <f t="shared" si="25"/>
        <v>0</v>
      </c>
      <c r="AH40" s="205"/>
      <c r="AI40" s="209">
        <f t="shared" ref="AI40:AI54" si="26">ROUND(SUM(F40:AH40),2)</f>
        <v>0</v>
      </c>
      <c r="AL40" s="181">
        <f t="shared" si="20"/>
        <v>0</v>
      </c>
      <c r="AM40" s="227"/>
    </row>
    <row r="41" spans="1:39" ht="20.100000000000001" hidden="1" customHeight="1" x14ac:dyDescent="0.25">
      <c r="A41" s="734"/>
      <c r="B41" s="731"/>
      <c r="C41" s="232" t="s">
        <v>20071</v>
      </c>
      <c r="D41" s="203"/>
      <c r="E41" s="204"/>
      <c r="F41" s="205">
        <f t="shared" ref="F41:AG41" si="27">+F40*0.411</f>
        <v>0</v>
      </c>
      <c r="G41" s="205">
        <f t="shared" si="27"/>
        <v>0</v>
      </c>
      <c r="H41" s="205">
        <f t="shared" si="27"/>
        <v>0</v>
      </c>
      <c r="I41" s="205">
        <f t="shared" si="27"/>
        <v>0</v>
      </c>
      <c r="J41" s="205">
        <f t="shared" si="27"/>
        <v>0</v>
      </c>
      <c r="K41" s="205">
        <f t="shared" si="27"/>
        <v>0</v>
      </c>
      <c r="L41" s="205">
        <f t="shared" si="27"/>
        <v>0</v>
      </c>
      <c r="M41" s="205">
        <f t="shared" si="27"/>
        <v>0</v>
      </c>
      <c r="N41" s="205">
        <f t="shared" si="27"/>
        <v>0</v>
      </c>
      <c r="O41" s="205">
        <f t="shared" si="27"/>
        <v>0</v>
      </c>
      <c r="P41" s="205">
        <f t="shared" si="27"/>
        <v>0</v>
      </c>
      <c r="Q41" s="205">
        <f t="shared" si="27"/>
        <v>0</v>
      </c>
      <c r="R41" s="205">
        <f t="shared" si="27"/>
        <v>0</v>
      </c>
      <c r="S41" s="205">
        <f t="shared" si="27"/>
        <v>0</v>
      </c>
      <c r="T41" s="205">
        <f t="shared" si="27"/>
        <v>0</v>
      </c>
      <c r="U41" s="205">
        <f t="shared" si="27"/>
        <v>0</v>
      </c>
      <c r="V41" s="205">
        <f t="shared" si="27"/>
        <v>0</v>
      </c>
      <c r="W41" s="205">
        <f t="shared" si="27"/>
        <v>0</v>
      </c>
      <c r="X41" s="205">
        <f t="shared" si="27"/>
        <v>0</v>
      </c>
      <c r="Y41" s="205">
        <f t="shared" si="27"/>
        <v>0</v>
      </c>
      <c r="Z41" s="205">
        <f t="shared" si="27"/>
        <v>0</v>
      </c>
      <c r="AA41" s="205">
        <f t="shared" si="27"/>
        <v>0</v>
      </c>
      <c r="AB41" s="205">
        <f t="shared" si="27"/>
        <v>0</v>
      </c>
      <c r="AC41" s="205">
        <f t="shared" si="27"/>
        <v>0</v>
      </c>
      <c r="AD41" s="205">
        <f t="shared" si="27"/>
        <v>0</v>
      </c>
      <c r="AE41" s="205">
        <f t="shared" si="27"/>
        <v>0</v>
      </c>
      <c r="AF41" s="205">
        <f t="shared" si="27"/>
        <v>0</v>
      </c>
      <c r="AG41" s="205">
        <f t="shared" si="27"/>
        <v>0</v>
      </c>
      <c r="AH41" s="205"/>
      <c r="AI41" s="209">
        <f t="shared" si="26"/>
        <v>0</v>
      </c>
      <c r="AL41" s="181">
        <f t="shared" si="20"/>
        <v>0</v>
      </c>
      <c r="AM41" s="227"/>
    </row>
    <row r="42" spans="1:39" ht="20.100000000000001" hidden="1" customHeight="1" x14ac:dyDescent="0.25">
      <c r="A42" s="734"/>
      <c r="B42" s="731"/>
      <c r="C42" s="232" t="s">
        <v>20072</v>
      </c>
      <c r="D42" s="203"/>
      <c r="E42" s="204"/>
      <c r="F42" s="205">
        <f t="shared" ref="F42:AG42" si="28">+F40*0.968</f>
        <v>0</v>
      </c>
      <c r="G42" s="205">
        <f t="shared" si="28"/>
        <v>0</v>
      </c>
      <c r="H42" s="205">
        <f t="shared" si="28"/>
        <v>0</v>
      </c>
      <c r="I42" s="205">
        <f t="shared" si="28"/>
        <v>0</v>
      </c>
      <c r="J42" s="205">
        <f t="shared" si="28"/>
        <v>0</v>
      </c>
      <c r="K42" s="205">
        <f t="shared" si="28"/>
        <v>0</v>
      </c>
      <c r="L42" s="205">
        <f t="shared" si="28"/>
        <v>0</v>
      </c>
      <c r="M42" s="205">
        <f t="shared" si="28"/>
        <v>0</v>
      </c>
      <c r="N42" s="205">
        <f t="shared" si="28"/>
        <v>0</v>
      </c>
      <c r="O42" s="205">
        <f t="shared" si="28"/>
        <v>0</v>
      </c>
      <c r="P42" s="205">
        <f t="shared" si="28"/>
        <v>0</v>
      </c>
      <c r="Q42" s="205">
        <f t="shared" si="28"/>
        <v>0</v>
      </c>
      <c r="R42" s="205">
        <f t="shared" si="28"/>
        <v>0</v>
      </c>
      <c r="S42" s="205">
        <f t="shared" si="28"/>
        <v>0</v>
      </c>
      <c r="T42" s="205">
        <f t="shared" si="28"/>
        <v>0</v>
      </c>
      <c r="U42" s="205">
        <f t="shared" si="28"/>
        <v>0</v>
      </c>
      <c r="V42" s="205">
        <f t="shared" si="28"/>
        <v>0</v>
      </c>
      <c r="W42" s="205">
        <f t="shared" si="28"/>
        <v>0</v>
      </c>
      <c r="X42" s="205">
        <f t="shared" si="28"/>
        <v>0</v>
      </c>
      <c r="Y42" s="205">
        <f t="shared" si="28"/>
        <v>0</v>
      </c>
      <c r="Z42" s="205">
        <f t="shared" si="28"/>
        <v>0</v>
      </c>
      <c r="AA42" s="205">
        <f t="shared" si="28"/>
        <v>0</v>
      </c>
      <c r="AB42" s="205">
        <f t="shared" si="28"/>
        <v>0</v>
      </c>
      <c r="AC42" s="205">
        <f t="shared" si="28"/>
        <v>0</v>
      </c>
      <c r="AD42" s="205">
        <f t="shared" si="28"/>
        <v>0</v>
      </c>
      <c r="AE42" s="205">
        <f t="shared" si="28"/>
        <v>0</v>
      </c>
      <c r="AF42" s="205">
        <f t="shared" si="28"/>
        <v>0</v>
      </c>
      <c r="AG42" s="205">
        <f t="shared" si="28"/>
        <v>0</v>
      </c>
      <c r="AH42" s="205"/>
      <c r="AI42" s="209">
        <f t="shared" si="26"/>
        <v>0</v>
      </c>
      <c r="AL42" s="181">
        <f t="shared" si="20"/>
        <v>0</v>
      </c>
    </row>
    <row r="43" spans="1:39" ht="20.100000000000001" hidden="1" customHeight="1" thickBot="1" x14ac:dyDescent="0.3">
      <c r="A43" s="734"/>
      <c r="B43" s="732"/>
      <c r="C43" s="235" t="s">
        <v>20073</v>
      </c>
      <c r="D43" s="189"/>
      <c r="E43" s="190"/>
      <c r="F43" s="191">
        <f t="shared" ref="F43:AG43" si="29">+F40*0.132</f>
        <v>0</v>
      </c>
      <c r="G43" s="191">
        <f t="shared" si="29"/>
        <v>0</v>
      </c>
      <c r="H43" s="191">
        <f t="shared" si="29"/>
        <v>0</v>
      </c>
      <c r="I43" s="191">
        <f t="shared" si="29"/>
        <v>0</v>
      </c>
      <c r="J43" s="191">
        <f t="shared" si="29"/>
        <v>0</v>
      </c>
      <c r="K43" s="191">
        <f t="shared" si="29"/>
        <v>0</v>
      </c>
      <c r="L43" s="191">
        <f t="shared" si="29"/>
        <v>0</v>
      </c>
      <c r="M43" s="191">
        <f t="shared" si="29"/>
        <v>0</v>
      </c>
      <c r="N43" s="191">
        <f t="shared" si="29"/>
        <v>0</v>
      </c>
      <c r="O43" s="191">
        <f t="shared" si="29"/>
        <v>0</v>
      </c>
      <c r="P43" s="191">
        <f t="shared" si="29"/>
        <v>0</v>
      </c>
      <c r="Q43" s="191">
        <f t="shared" si="29"/>
        <v>0</v>
      </c>
      <c r="R43" s="191">
        <f t="shared" si="29"/>
        <v>0</v>
      </c>
      <c r="S43" s="191">
        <f t="shared" si="29"/>
        <v>0</v>
      </c>
      <c r="T43" s="191">
        <f t="shared" si="29"/>
        <v>0</v>
      </c>
      <c r="U43" s="191">
        <f t="shared" si="29"/>
        <v>0</v>
      </c>
      <c r="V43" s="191">
        <f t="shared" si="29"/>
        <v>0</v>
      </c>
      <c r="W43" s="191">
        <f t="shared" si="29"/>
        <v>0</v>
      </c>
      <c r="X43" s="191">
        <f t="shared" si="29"/>
        <v>0</v>
      </c>
      <c r="Y43" s="191">
        <f t="shared" si="29"/>
        <v>0</v>
      </c>
      <c r="Z43" s="191">
        <f t="shared" si="29"/>
        <v>0</v>
      </c>
      <c r="AA43" s="191">
        <f t="shared" si="29"/>
        <v>0</v>
      </c>
      <c r="AB43" s="191">
        <f t="shared" si="29"/>
        <v>0</v>
      </c>
      <c r="AC43" s="191">
        <f t="shared" si="29"/>
        <v>0</v>
      </c>
      <c r="AD43" s="191">
        <f t="shared" si="29"/>
        <v>0</v>
      </c>
      <c r="AE43" s="191">
        <f t="shared" si="29"/>
        <v>0</v>
      </c>
      <c r="AF43" s="191">
        <f t="shared" si="29"/>
        <v>0</v>
      </c>
      <c r="AG43" s="191">
        <f t="shared" si="29"/>
        <v>0</v>
      </c>
      <c r="AH43" s="191"/>
      <c r="AI43" s="207">
        <f t="shared" si="26"/>
        <v>0</v>
      </c>
      <c r="AL43" s="181">
        <f t="shared" si="20"/>
        <v>0</v>
      </c>
    </row>
    <row r="44" spans="1:39" ht="20.100000000000001" hidden="1" customHeight="1" x14ac:dyDescent="0.25">
      <c r="A44" s="734"/>
      <c r="B44" s="727" t="s">
        <v>20074</v>
      </c>
      <c r="C44" s="197" t="s">
        <v>20075</v>
      </c>
      <c r="D44" s="198" t="s">
        <v>20076</v>
      </c>
      <c r="E44" s="199" t="s">
        <v>19989</v>
      </c>
      <c r="F44" s="200">
        <f>[29]Dren_Quantificacao!D34</f>
        <v>0</v>
      </c>
      <c r="G44" s="200">
        <f>[29]Dren_Quantificacao!E34</f>
        <v>0</v>
      </c>
      <c r="H44" s="200">
        <f>[29]Dren_Quantificacao!F34</f>
        <v>0</v>
      </c>
      <c r="I44" s="200">
        <f>[29]Dren_Quantificacao!G34</f>
        <v>0</v>
      </c>
      <c r="J44" s="200">
        <f>[29]Dren_Quantificacao!H34</f>
        <v>0</v>
      </c>
      <c r="K44" s="200">
        <f>[29]Dren_Quantificacao!L34</f>
        <v>0</v>
      </c>
      <c r="L44" s="200">
        <f>[29]Dren_Quantificacao!M34</f>
        <v>0</v>
      </c>
      <c r="M44" s="200">
        <f>[29]Dren_Quantificacao!N34</f>
        <v>0</v>
      </c>
      <c r="N44" s="200">
        <f>[29]Dren_Quantificacao!O34</f>
        <v>0</v>
      </c>
      <c r="O44" s="200">
        <f>[29]Dren_Quantificacao!P34</f>
        <v>0</v>
      </c>
      <c r="P44" s="200">
        <f>[29]Dren_Quantificacao!Q34</f>
        <v>0</v>
      </c>
      <c r="Q44" s="200">
        <f>[29]Dren_Quantificacao!R34</f>
        <v>0</v>
      </c>
      <c r="R44" s="200">
        <f>[29]Dren_Quantificacao!S34</f>
        <v>0</v>
      </c>
      <c r="S44" s="200">
        <f>[29]Dren_Quantificacao!T34</f>
        <v>0</v>
      </c>
      <c r="T44" s="200">
        <f>[29]Dren_Quantificacao!U34</f>
        <v>0</v>
      </c>
      <c r="U44" s="200">
        <f>[29]Dren_Quantificacao!V34</f>
        <v>0</v>
      </c>
      <c r="V44" s="200">
        <f>[29]Dren_Quantificacao!W34</f>
        <v>0</v>
      </c>
      <c r="W44" s="200">
        <f>[29]Dren_Quantificacao!X34</f>
        <v>0</v>
      </c>
      <c r="X44" s="200">
        <f>[29]Dren_Quantificacao!Y34</f>
        <v>0</v>
      </c>
      <c r="Y44" s="200">
        <f>[29]Dren_Quantificacao!Z34</f>
        <v>0</v>
      </c>
      <c r="Z44" s="200">
        <f>[29]Dren_Quantificacao!AA34</f>
        <v>0</v>
      </c>
      <c r="AA44" s="200">
        <f>[29]Dren_Quantificacao!AB34</f>
        <v>0</v>
      </c>
      <c r="AB44" s="200">
        <f>[29]Dren_Quantificacao!AC34</f>
        <v>0</v>
      </c>
      <c r="AC44" s="200">
        <f>[29]Dren_Quantificacao!AD34</f>
        <v>0</v>
      </c>
      <c r="AD44" s="200">
        <f>[29]Dren_Quantificacao!AE34</f>
        <v>0</v>
      </c>
      <c r="AE44" s="200">
        <f>[29]Dren_Quantificacao!AF34</f>
        <v>0</v>
      </c>
      <c r="AF44" s="200">
        <f>[29]Dren_Quantificacao!AG34</f>
        <v>0</v>
      </c>
      <c r="AG44" s="200">
        <f>[29]Dren_Quantificacao!AH34</f>
        <v>0</v>
      </c>
      <c r="AH44" s="200"/>
      <c r="AI44" s="208">
        <f t="shared" si="26"/>
        <v>0</v>
      </c>
      <c r="AJ44" s="236">
        <v>6.1499999999999999E-2</v>
      </c>
      <c r="AL44" s="181">
        <f t="shared" si="20"/>
        <v>0</v>
      </c>
    </row>
    <row r="45" spans="1:39" ht="20.100000000000001" hidden="1" customHeight="1" x14ac:dyDescent="0.25">
      <c r="A45" s="734"/>
      <c r="B45" s="728"/>
      <c r="C45" s="202" t="s">
        <v>20077</v>
      </c>
      <c r="D45" s="221" t="s">
        <v>20078</v>
      </c>
      <c r="E45" s="222" t="s">
        <v>19989</v>
      </c>
      <c r="F45" s="223">
        <f>[29]Dren_Quantificacao!D35</f>
        <v>0</v>
      </c>
      <c r="G45" s="223">
        <f>[29]Dren_Quantificacao!E35</f>
        <v>0</v>
      </c>
      <c r="H45" s="223">
        <f>[29]Dren_Quantificacao!F35</f>
        <v>0</v>
      </c>
      <c r="I45" s="223">
        <f>[29]Dren_Quantificacao!G35</f>
        <v>0</v>
      </c>
      <c r="J45" s="223">
        <f>[29]Dren_Quantificacao!H35</f>
        <v>0</v>
      </c>
      <c r="K45" s="223">
        <f>[29]Dren_Quantificacao!L35</f>
        <v>0</v>
      </c>
      <c r="L45" s="223">
        <f>[29]Dren_Quantificacao!M35</f>
        <v>0</v>
      </c>
      <c r="M45" s="223">
        <f>[29]Dren_Quantificacao!N35</f>
        <v>0</v>
      </c>
      <c r="N45" s="223">
        <f>[29]Dren_Quantificacao!O35</f>
        <v>0</v>
      </c>
      <c r="O45" s="223">
        <f>[29]Dren_Quantificacao!P35</f>
        <v>0</v>
      </c>
      <c r="P45" s="223">
        <f>[29]Dren_Quantificacao!Q35</f>
        <v>0</v>
      </c>
      <c r="Q45" s="223">
        <f>[29]Dren_Quantificacao!R35</f>
        <v>0</v>
      </c>
      <c r="R45" s="223">
        <f>[29]Dren_Quantificacao!S35</f>
        <v>0</v>
      </c>
      <c r="S45" s="223">
        <f>[29]Dren_Quantificacao!T35</f>
        <v>0</v>
      </c>
      <c r="T45" s="223">
        <f>[29]Dren_Quantificacao!U35</f>
        <v>0</v>
      </c>
      <c r="U45" s="223">
        <f>[29]Dren_Quantificacao!V35</f>
        <v>0</v>
      </c>
      <c r="V45" s="223">
        <f>[29]Dren_Quantificacao!W35</f>
        <v>0</v>
      </c>
      <c r="W45" s="223">
        <f>[29]Dren_Quantificacao!X35</f>
        <v>0</v>
      </c>
      <c r="X45" s="223">
        <f>[29]Dren_Quantificacao!Y35</f>
        <v>0</v>
      </c>
      <c r="Y45" s="223">
        <f>[29]Dren_Quantificacao!Z35</f>
        <v>0</v>
      </c>
      <c r="Z45" s="223">
        <f>[29]Dren_Quantificacao!AA35</f>
        <v>0</v>
      </c>
      <c r="AA45" s="223">
        <f>[29]Dren_Quantificacao!AB35</f>
        <v>0</v>
      </c>
      <c r="AB45" s="223">
        <f>[29]Dren_Quantificacao!AC35</f>
        <v>0</v>
      </c>
      <c r="AC45" s="223">
        <f>[29]Dren_Quantificacao!AD35</f>
        <v>0</v>
      </c>
      <c r="AD45" s="223">
        <f>[29]Dren_Quantificacao!AE35</f>
        <v>0</v>
      </c>
      <c r="AE45" s="223">
        <f>[29]Dren_Quantificacao!AF35</f>
        <v>0</v>
      </c>
      <c r="AF45" s="223">
        <f>[29]Dren_Quantificacao!AG35</f>
        <v>0</v>
      </c>
      <c r="AG45" s="223">
        <f>[29]Dren_Quantificacao!AH35</f>
        <v>0</v>
      </c>
      <c r="AH45" s="223"/>
      <c r="AI45" s="209">
        <f t="shared" si="26"/>
        <v>0</v>
      </c>
      <c r="AJ45" s="236">
        <v>2.8500000000000001E-2</v>
      </c>
      <c r="AL45" s="181">
        <f t="shared" si="20"/>
        <v>0</v>
      </c>
    </row>
    <row r="46" spans="1:39" ht="20.100000000000001" hidden="1" customHeight="1" x14ac:dyDescent="0.25">
      <c r="A46" s="734"/>
      <c r="B46" s="728"/>
      <c r="C46" s="202" t="s">
        <v>20079</v>
      </c>
      <c r="D46" s="237" t="s">
        <v>20080</v>
      </c>
      <c r="E46" s="238" t="s">
        <v>19989</v>
      </c>
      <c r="F46" s="239">
        <f>[29]Dren_Quantificacao!D36</f>
        <v>0</v>
      </c>
      <c r="G46" s="239">
        <f>[29]Dren_Quantificacao!E36</f>
        <v>0</v>
      </c>
      <c r="H46" s="239">
        <f>[29]Dren_Quantificacao!F36</f>
        <v>0</v>
      </c>
      <c r="I46" s="239">
        <f>[29]Dren_Quantificacao!G36</f>
        <v>0</v>
      </c>
      <c r="J46" s="239">
        <f>[29]Dren_Quantificacao!H36</f>
        <v>0</v>
      </c>
      <c r="K46" s="239">
        <f>[29]Dren_Quantificacao!L36</f>
        <v>0</v>
      </c>
      <c r="L46" s="239">
        <f>[29]Dren_Quantificacao!M36</f>
        <v>0</v>
      </c>
      <c r="M46" s="239">
        <f>[29]Dren_Quantificacao!N36</f>
        <v>0</v>
      </c>
      <c r="N46" s="239">
        <f>[29]Dren_Quantificacao!O36</f>
        <v>0</v>
      </c>
      <c r="O46" s="239">
        <f>[29]Dren_Quantificacao!P36</f>
        <v>0</v>
      </c>
      <c r="P46" s="239">
        <f>[29]Dren_Quantificacao!Q36</f>
        <v>0</v>
      </c>
      <c r="Q46" s="239">
        <f>[29]Dren_Quantificacao!R36</f>
        <v>0</v>
      </c>
      <c r="R46" s="239">
        <f>[29]Dren_Quantificacao!S36</f>
        <v>0</v>
      </c>
      <c r="S46" s="239">
        <f>[29]Dren_Quantificacao!T36</f>
        <v>0</v>
      </c>
      <c r="T46" s="239">
        <f>[29]Dren_Quantificacao!U36</f>
        <v>0</v>
      </c>
      <c r="U46" s="239">
        <f>[29]Dren_Quantificacao!V36</f>
        <v>0</v>
      </c>
      <c r="V46" s="239">
        <f>[29]Dren_Quantificacao!W36</f>
        <v>0</v>
      </c>
      <c r="W46" s="239">
        <f>[29]Dren_Quantificacao!X36</f>
        <v>0</v>
      </c>
      <c r="X46" s="239">
        <f>[29]Dren_Quantificacao!Y36</f>
        <v>0</v>
      </c>
      <c r="Y46" s="239">
        <f>[29]Dren_Quantificacao!Z36</f>
        <v>0</v>
      </c>
      <c r="Z46" s="239">
        <f>[29]Dren_Quantificacao!AA36</f>
        <v>0</v>
      </c>
      <c r="AA46" s="239">
        <f>[29]Dren_Quantificacao!AB36</f>
        <v>0</v>
      </c>
      <c r="AB46" s="239">
        <f>[29]Dren_Quantificacao!AC36</f>
        <v>0</v>
      </c>
      <c r="AC46" s="239">
        <f>[29]Dren_Quantificacao!AD36</f>
        <v>0</v>
      </c>
      <c r="AD46" s="239">
        <f>[29]Dren_Quantificacao!AE36</f>
        <v>0</v>
      </c>
      <c r="AE46" s="239">
        <f>[29]Dren_Quantificacao!AF36</f>
        <v>0</v>
      </c>
      <c r="AF46" s="239">
        <f>[29]Dren_Quantificacao!AG36</f>
        <v>0</v>
      </c>
      <c r="AG46" s="239">
        <f>[29]Dren_Quantificacao!AH36</f>
        <v>0</v>
      </c>
      <c r="AH46" s="239"/>
      <c r="AI46" s="240">
        <f t="shared" si="26"/>
        <v>0</v>
      </c>
      <c r="AJ46" s="236">
        <v>0.05</v>
      </c>
      <c r="AL46" s="181">
        <f t="shared" si="20"/>
        <v>0</v>
      </c>
    </row>
    <row r="47" spans="1:39" ht="20.100000000000001" hidden="1" customHeight="1" thickBot="1" x14ac:dyDescent="0.3">
      <c r="A47" s="734"/>
      <c r="B47" s="729"/>
      <c r="C47" s="188" t="s">
        <v>19884</v>
      </c>
      <c r="D47" s="241"/>
      <c r="E47" s="242"/>
      <c r="F47" s="243">
        <f t="shared" ref="F47:AG47" si="30">+F44*$AJ$34*$AJ$44+F45*$AJ$34*$AJ$45+F46*$AJ$34*$AJ$46</f>
        <v>0</v>
      </c>
      <c r="G47" s="243">
        <f t="shared" si="30"/>
        <v>0</v>
      </c>
      <c r="H47" s="243">
        <f t="shared" si="30"/>
        <v>0</v>
      </c>
      <c r="I47" s="243">
        <f t="shared" si="30"/>
        <v>0</v>
      </c>
      <c r="J47" s="243">
        <f t="shared" si="30"/>
        <v>0</v>
      </c>
      <c r="K47" s="243">
        <f t="shared" si="30"/>
        <v>0</v>
      </c>
      <c r="L47" s="243">
        <f t="shared" si="30"/>
        <v>0</v>
      </c>
      <c r="M47" s="243">
        <f t="shared" si="30"/>
        <v>0</v>
      </c>
      <c r="N47" s="243">
        <f t="shared" si="30"/>
        <v>0</v>
      </c>
      <c r="O47" s="243">
        <f t="shared" si="30"/>
        <v>0</v>
      </c>
      <c r="P47" s="243">
        <f t="shared" si="30"/>
        <v>0</v>
      </c>
      <c r="Q47" s="243">
        <f t="shared" si="30"/>
        <v>0</v>
      </c>
      <c r="R47" s="243">
        <f t="shared" si="30"/>
        <v>0</v>
      </c>
      <c r="S47" s="243">
        <f t="shared" si="30"/>
        <v>0</v>
      </c>
      <c r="T47" s="243">
        <f t="shared" si="30"/>
        <v>0</v>
      </c>
      <c r="U47" s="243">
        <f t="shared" si="30"/>
        <v>0</v>
      </c>
      <c r="V47" s="243">
        <f t="shared" si="30"/>
        <v>0</v>
      </c>
      <c r="W47" s="243">
        <f t="shared" si="30"/>
        <v>0</v>
      </c>
      <c r="X47" s="243">
        <f t="shared" si="30"/>
        <v>0</v>
      </c>
      <c r="Y47" s="243">
        <f t="shared" si="30"/>
        <v>0</v>
      </c>
      <c r="Z47" s="243">
        <f t="shared" si="30"/>
        <v>0</v>
      </c>
      <c r="AA47" s="243">
        <f t="shared" si="30"/>
        <v>0</v>
      </c>
      <c r="AB47" s="243">
        <f t="shared" si="30"/>
        <v>0</v>
      </c>
      <c r="AC47" s="243">
        <f t="shared" si="30"/>
        <v>0</v>
      </c>
      <c r="AD47" s="243">
        <f t="shared" si="30"/>
        <v>0</v>
      </c>
      <c r="AE47" s="243">
        <f t="shared" si="30"/>
        <v>0</v>
      </c>
      <c r="AF47" s="243">
        <f t="shared" si="30"/>
        <v>0</v>
      </c>
      <c r="AG47" s="243">
        <f t="shared" si="30"/>
        <v>0</v>
      </c>
      <c r="AH47" s="243"/>
      <c r="AI47" s="207">
        <f t="shared" si="26"/>
        <v>0</v>
      </c>
      <c r="AL47" s="181">
        <f t="shared" si="20"/>
        <v>0</v>
      </c>
    </row>
    <row r="48" spans="1:39" ht="20.100000000000001" hidden="1" customHeight="1" x14ac:dyDescent="0.25">
      <c r="A48" s="734"/>
      <c r="B48" s="727" t="s">
        <v>20081</v>
      </c>
      <c r="C48" s="197" t="s">
        <v>20082</v>
      </c>
      <c r="D48" s="244"/>
      <c r="E48" s="245"/>
      <c r="F48" s="246">
        <f t="shared" ref="F48:AG48" si="31">+F22</f>
        <v>0</v>
      </c>
      <c r="G48" s="246">
        <f t="shared" si="31"/>
        <v>0</v>
      </c>
      <c r="H48" s="246">
        <f t="shared" si="31"/>
        <v>0</v>
      </c>
      <c r="I48" s="246">
        <f t="shared" si="31"/>
        <v>0</v>
      </c>
      <c r="J48" s="246">
        <f t="shared" si="31"/>
        <v>0</v>
      </c>
      <c r="K48" s="246">
        <f t="shared" si="31"/>
        <v>0</v>
      </c>
      <c r="L48" s="246">
        <f t="shared" si="31"/>
        <v>0</v>
      </c>
      <c r="M48" s="246">
        <f t="shared" si="31"/>
        <v>0</v>
      </c>
      <c r="N48" s="246">
        <f t="shared" si="31"/>
        <v>0</v>
      </c>
      <c r="O48" s="246">
        <f t="shared" si="31"/>
        <v>0</v>
      </c>
      <c r="P48" s="246">
        <f t="shared" si="31"/>
        <v>0</v>
      </c>
      <c r="Q48" s="246">
        <f t="shared" si="31"/>
        <v>0</v>
      </c>
      <c r="R48" s="246">
        <f t="shared" si="31"/>
        <v>0</v>
      </c>
      <c r="S48" s="246">
        <f t="shared" si="31"/>
        <v>0</v>
      </c>
      <c r="T48" s="246">
        <f t="shared" si="31"/>
        <v>0</v>
      </c>
      <c r="U48" s="246">
        <f t="shared" si="31"/>
        <v>0</v>
      </c>
      <c r="V48" s="246">
        <f t="shared" si="31"/>
        <v>0</v>
      </c>
      <c r="W48" s="246">
        <f t="shared" si="31"/>
        <v>0</v>
      </c>
      <c r="X48" s="246">
        <f t="shared" si="31"/>
        <v>0</v>
      </c>
      <c r="Y48" s="246">
        <f t="shared" si="31"/>
        <v>0</v>
      </c>
      <c r="Z48" s="246">
        <f t="shared" si="31"/>
        <v>0</v>
      </c>
      <c r="AA48" s="246">
        <f t="shared" si="31"/>
        <v>0</v>
      </c>
      <c r="AB48" s="246">
        <f t="shared" si="31"/>
        <v>0</v>
      </c>
      <c r="AC48" s="246">
        <f t="shared" si="31"/>
        <v>0</v>
      </c>
      <c r="AD48" s="246">
        <f t="shared" si="31"/>
        <v>0</v>
      </c>
      <c r="AE48" s="246">
        <f t="shared" si="31"/>
        <v>0</v>
      </c>
      <c r="AF48" s="246">
        <f t="shared" si="31"/>
        <v>0</v>
      </c>
      <c r="AG48" s="246">
        <f t="shared" si="31"/>
        <v>0</v>
      </c>
      <c r="AH48" s="246"/>
      <c r="AI48" s="208">
        <f t="shared" si="26"/>
        <v>0</v>
      </c>
      <c r="AL48" s="181">
        <f t="shared" si="20"/>
        <v>0</v>
      </c>
    </row>
    <row r="49" spans="1:38" ht="39.950000000000003" customHeight="1" x14ac:dyDescent="0.25">
      <c r="A49" s="734"/>
      <c r="B49" s="728"/>
      <c r="C49" s="230" t="s">
        <v>20083</v>
      </c>
      <c r="D49" s="247"/>
      <c r="E49" s="222"/>
      <c r="F49" s="223">
        <f t="shared" ref="F49:AG49" si="32">+F24</f>
        <v>0</v>
      </c>
      <c r="G49" s="223">
        <f t="shared" si="32"/>
        <v>0</v>
      </c>
      <c r="H49" s="223">
        <f t="shared" si="32"/>
        <v>0</v>
      </c>
      <c r="I49" s="223"/>
      <c r="J49" s="579">
        <f t="shared" si="32"/>
        <v>10.26225</v>
      </c>
      <c r="K49" s="223">
        <f t="shared" si="32"/>
        <v>0</v>
      </c>
      <c r="L49" s="223">
        <f t="shared" si="32"/>
        <v>0</v>
      </c>
      <c r="M49" s="223">
        <f t="shared" si="32"/>
        <v>0</v>
      </c>
      <c r="N49" s="223">
        <f t="shared" si="32"/>
        <v>0</v>
      </c>
      <c r="O49" s="223">
        <f t="shared" si="32"/>
        <v>0</v>
      </c>
      <c r="P49" s="223">
        <f t="shared" si="32"/>
        <v>0</v>
      </c>
      <c r="Q49" s="223">
        <f t="shared" si="32"/>
        <v>0</v>
      </c>
      <c r="R49" s="223">
        <f t="shared" si="32"/>
        <v>0</v>
      </c>
      <c r="S49" s="223">
        <f t="shared" si="32"/>
        <v>0</v>
      </c>
      <c r="T49" s="223">
        <f t="shared" si="32"/>
        <v>0</v>
      </c>
      <c r="U49" s="223">
        <f t="shared" si="32"/>
        <v>0</v>
      </c>
      <c r="V49" s="223">
        <f t="shared" si="32"/>
        <v>0</v>
      </c>
      <c r="W49" s="223">
        <f t="shared" si="32"/>
        <v>0</v>
      </c>
      <c r="X49" s="223">
        <f t="shared" si="32"/>
        <v>0</v>
      </c>
      <c r="Y49" s="223">
        <f t="shared" si="32"/>
        <v>0</v>
      </c>
      <c r="Z49" s="223">
        <f t="shared" si="32"/>
        <v>0</v>
      </c>
      <c r="AA49" s="223">
        <f t="shared" si="32"/>
        <v>0</v>
      </c>
      <c r="AB49" s="223">
        <f t="shared" si="32"/>
        <v>0</v>
      </c>
      <c r="AC49" s="223">
        <f t="shared" si="32"/>
        <v>0</v>
      </c>
      <c r="AD49" s="223">
        <f t="shared" si="32"/>
        <v>0</v>
      </c>
      <c r="AE49" s="223">
        <f t="shared" si="32"/>
        <v>0</v>
      </c>
      <c r="AF49" s="223">
        <f t="shared" si="32"/>
        <v>0</v>
      </c>
      <c r="AG49" s="223">
        <f t="shared" si="32"/>
        <v>0</v>
      </c>
      <c r="AH49" s="223"/>
      <c r="AI49" s="209">
        <f t="shared" si="26"/>
        <v>10.26</v>
      </c>
      <c r="AL49" s="181">
        <f t="shared" si="20"/>
        <v>20.52225</v>
      </c>
    </row>
    <row r="50" spans="1:38" ht="39.950000000000003" hidden="1" customHeight="1" x14ac:dyDescent="0.25">
      <c r="A50" s="734"/>
      <c r="B50" s="728"/>
      <c r="C50" s="202" t="s">
        <v>20084</v>
      </c>
      <c r="D50" s="247"/>
      <c r="E50" s="222"/>
      <c r="F50" s="223">
        <f t="shared" ref="F50:AG50" si="33">+F26</f>
        <v>0</v>
      </c>
      <c r="G50" s="223">
        <f t="shared" si="33"/>
        <v>0</v>
      </c>
      <c r="H50" s="223">
        <f t="shared" si="33"/>
        <v>0</v>
      </c>
      <c r="I50" s="223">
        <f t="shared" si="33"/>
        <v>0</v>
      </c>
      <c r="J50" s="223">
        <f t="shared" si="33"/>
        <v>0</v>
      </c>
      <c r="K50" s="223">
        <f t="shared" si="33"/>
        <v>0</v>
      </c>
      <c r="L50" s="223">
        <f t="shared" si="33"/>
        <v>0</v>
      </c>
      <c r="M50" s="223">
        <f t="shared" si="33"/>
        <v>0</v>
      </c>
      <c r="N50" s="223">
        <f t="shared" si="33"/>
        <v>0</v>
      </c>
      <c r="O50" s="223">
        <f t="shared" si="33"/>
        <v>0</v>
      </c>
      <c r="P50" s="223">
        <f t="shared" si="33"/>
        <v>0</v>
      </c>
      <c r="Q50" s="223">
        <f t="shared" si="33"/>
        <v>0</v>
      </c>
      <c r="R50" s="223">
        <f t="shared" si="33"/>
        <v>0</v>
      </c>
      <c r="S50" s="223">
        <f t="shared" si="33"/>
        <v>0</v>
      </c>
      <c r="T50" s="223">
        <f t="shared" si="33"/>
        <v>0</v>
      </c>
      <c r="U50" s="223">
        <f t="shared" si="33"/>
        <v>0</v>
      </c>
      <c r="V50" s="223">
        <f t="shared" si="33"/>
        <v>0</v>
      </c>
      <c r="W50" s="223">
        <f t="shared" si="33"/>
        <v>0</v>
      </c>
      <c r="X50" s="223">
        <f t="shared" si="33"/>
        <v>0</v>
      </c>
      <c r="Y50" s="223">
        <f t="shared" si="33"/>
        <v>0</v>
      </c>
      <c r="Z50" s="223">
        <f t="shared" si="33"/>
        <v>0</v>
      </c>
      <c r="AA50" s="223">
        <f t="shared" si="33"/>
        <v>0</v>
      </c>
      <c r="AB50" s="223">
        <f t="shared" si="33"/>
        <v>0</v>
      </c>
      <c r="AC50" s="223">
        <f t="shared" si="33"/>
        <v>0</v>
      </c>
      <c r="AD50" s="223">
        <f t="shared" si="33"/>
        <v>0</v>
      </c>
      <c r="AE50" s="223">
        <f t="shared" si="33"/>
        <v>0</v>
      </c>
      <c r="AF50" s="223">
        <f t="shared" si="33"/>
        <v>0</v>
      </c>
      <c r="AG50" s="223">
        <f t="shared" si="33"/>
        <v>0</v>
      </c>
      <c r="AH50" s="223"/>
      <c r="AI50" s="209">
        <f t="shared" si="26"/>
        <v>0</v>
      </c>
      <c r="AL50" s="181">
        <f t="shared" si="20"/>
        <v>0</v>
      </c>
    </row>
    <row r="51" spans="1:38" ht="20.100000000000001" hidden="1" customHeight="1" x14ac:dyDescent="0.25">
      <c r="A51" s="734"/>
      <c r="B51" s="728"/>
      <c r="C51" s="202" t="s">
        <v>20085</v>
      </c>
      <c r="D51" s="247"/>
      <c r="E51" s="222"/>
      <c r="F51" s="223">
        <f t="shared" ref="F51:AG51" si="34">+F47</f>
        <v>0</v>
      </c>
      <c r="G51" s="223">
        <f t="shared" si="34"/>
        <v>0</v>
      </c>
      <c r="H51" s="223">
        <f t="shared" si="34"/>
        <v>0</v>
      </c>
      <c r="I51" s="223">
        <f t="shared" si="34"/>
        <v>0</v>
      </c>
      <c r="J51" s="223">
        <f t="shared" si="34"/>
        <v>0</v>
      </c>
      <c r="K51" s="223">
        <f t="shared" si="34"/>
        <v>0</v>
      </c>
      <c r="L51" s="223">
        <f t="shared" si="34"/>
        <v>0</v>
      </c>
      <c r="M51" s="223">
        <f t="shared" si="34"/>
        <v>0</v>
      </c>
      <c r="N51" s="223">
        <f t="shared" si="34"/>
        <v>0</v>
      </c>
      <c r="O51" s="223">
        <f t="shared" si="34"/>
        <v>0</v>
      </c>
      <c r="P51" s="223">
        <f t="shared" si="34"/>
        <v>0</v>
      </c>
      <c r="Q51" s="223">
        <f t="shared" si="34"/>
        <v>0</v>
      </c>
      <c r="R51" s="223">
        <f t="shared" si="34"/>
        <v>0</v>
      </c>
      <c r="S51" s="223">
        <f t="shared" si="34"/>
        <v>0</v>
      </c>
      <c r="T51" s="223">
        <f t="shared" si="34"/>
        <v>0</v>
      </c>
      <c r="U51" s="223">
        <f t="shared" si="34"/>
        <v>0</v>
      </c>
      <c r="V51" s="223">
        <f t="shared" si="34"/>
        <v>0</v>
      </c>
      <c r="W51" s="223">
        <f t="shared" si="34"/>
        <v>0</v>
      </c>
      <c r="X51" s="223">
        <f t="shared" si="34"/>
        <v>0</v>
      </c>
      <c r="Y51" s="223">
        <f t="shared" si="34"/>
        <v>0</v>
      </c>
      <c r="Z51" s="223">
        <f t="shared" si="34"/>
        <v>0</v>
      </c>
      <c r="AA51" s="223">
        <f t="shared" si="34"/>
        <v>0</v>
      </c>
      <c r="AB51" s="223">
        <f t="shared" si="34"/>
        <v>0</v>
      </c>
      <c r="AC51" s="223">
        <f t="shared" si="34"/>
        <v>0</v>
      </c>
      <c r="AD51" s="223">
        <f t="shared" si="34"/>
        <v>0</v>
      </c>
      <c r="AE51" s="223">
        <f t="shared" si="34"/>
        <v>0</v>
      </c>
      <c r="AF51" s="223">
        <f t="shared" si="34"/>
        <v>0</v>
      </c>
      <c r="AG51" s="223">
        <f t="shared" si="34"/>
        <v>0</v>
      </c>
      <c r="AH51" s="223"/>
      <c r="AI51" s="209">
        <f t="shared" si="26"/>
        <v>0</v>
      </c>
      <c r="AL51" s="181">
        <f t="shared" si="20"/>
        <v>0</v>
      </c>
    </row>
    <row r="52" spans="1:38" ht="20.100000000000001" hidden="1" customHeight="1" x14ac:dyDescent="0.25">
      <c r="A52" s="734"/>
      <c r="B52" s="728"/>
      <c r="C52" s="202" t="s">
        <v>20086</v>
      </c>
      <c r="D52" s="247"/>
      <c r="E52" s="222"/>
      <c r="F52" s="223">
        <f t="shared" ref="F52:AG52" si="35">+F30</f>
        <v>0</v>
      </c>
      <c r="G52" s="223">
        <f t="shared" si="35"/>
        <v>0</v>
      </c>
      <c r="H52" s="223">
        <f t="shared" si="35"/>
        <v>0</v>
      </c>
      <c r="I52" s="223">
        <f t="shared" si="35"/>
        <v>0</v>
      </c>
      <c r="J52" s="223">
        <f t="shared" si="35"/>
        <v>0</v>
      </c>
      <c r="K52" s="223">
        <f t="shared" si="35"/>
        <v>0</v>
      </c>
      <c r="L52" s="223">
        <f t="shared" si="35"/>
        <v>0</v>
      </c>
      <c r="M52" s="223">
        <f t="shared" si="35"/>
        <v>0</v>
      </c>
      <c r="N52" s="223">
        <f t="shared" si="35"/>
        <v>0</v>
      </c>
      <c r="O52" s="223">
        <f t="shared" si="35"/>
        <v>0</v>
      </c>
      <c r="P52" s="223">
        <f t="shared" si="35"/>
        <v>0</v>
      </c>
      <c r="Q52" s="223">
        <f t="shared" si="35"/>
        <v>0</v>
      </c>
      <c r="R52" s="223">
        <f t="shared" si="35"/>
        <v>0</v>
      </c>
      <c r="S52" s="223">
        <f t="shared" si="35"/>
        <v>0</v>
      </c>
      <c r="T52" s="223">
        <f t="shared" si="35"/>
        <v>0</v>
      </c>
      <c r="U52" s="223">
        <f t="shared" si="35"/>
        <v>0</v>
      </c>
      <c r="V52" s="223">
        <f t="shared" si="35"/>
        <v>0</v>
      </c>
      <c r="W52" s="223">
        <f t="shared" si="35"/>
        <v>0</v>
      </c>
      <c r="X52" s="223">
        <f t="shared" si="35"/>
        <v>0</v>
      </c>
      <c r="Y52" s="223">
        <f t="shared" si="35"/>
        <v>0</v>
      </c>
      <c r="Z52" s="223">
        <f t="shared" si="35"/>
        <v>0</v>
      </c>
      <c r="AA52" s="223">
        <f t="shared" si="35"/>
        <v>0</v>
      </c>
      <c r="AB52" s="223">
        <f t="shared" si="35"/>
        <v>0</v>
      </c>
      <c r="AC52" s="223">
        <f t="shared" si="35"/>
        <v>0</v>
      </c>
      <c r="AD52" s="223">
        <f t="shared" si="35"/>
        <v>0</v>
      </c>
      <c r="AE52" s="223">
        <f t="shared" si="35"/>
        <v>0</v>
      </c>
      <c r="AF52" s="223">
        <f t="shared" si="35"/>
        <v>0</v>
      </c>
      <c r="AG52" s="223">
        <f t="shared" si="35"/>
        <v>0</v>
      </c>
      <c r="AH52" s="223"/>
      <c r="AI52" s="209">
        <f t="shared" si="26"/>
        <v>0</v>
      </c>
      <c r="AL52" s="181">
        <f t="shared" si="20"/>
        <v>0</v>
      </c>
    </row>
    <row r="53" spans="1:38" ht="39.950000000000003" customHeight="1" thickBot="1" x14ac:dyDescent="0.3">
      <c r="A53" s="734"/>
      <c r="B53" s="728"/>
      <c r="C53" s="202" t="s">
        <v>20087</v>
      </c>
      <c r="D53" s="247"/>
      <c r="E53" s="222"/>
      <c r="F53" s="223">
        <f t="shared" ref="F53:AG53" si="36">+F34+F35</f>
        <v>0</v>
      </c>
      <c r="G53" s="223">
        <f t="shared" si="36"/>
        <v>0</v>
      </c>
      <c r="H53" s="223">
        <f t="shared" si="36"/>
        <v>0</v>
      </c>
      <c r="I53" s="223">
        <f t="shared" si="36"/>
        <v>0</v>
      </c>
      <c r="J53" s="579">
        <f>+J34+J35</f>
        <v>1.6419599999999999E-2</v>
      </c>
      <c r="K53" s="223">
        <f t="shared" si="36"/>
        <v>0</v>
      </c>
      <c r="L53" s="223">
        <f t="shared" si="36"/>
        <v>0</v>
      </c>
      <c r="M53" s="223">
        <f t="shared" si="36"/>
        <v>0</v>
      </c>
      <c r="N53" s="223">
        <f t="shared" si="36"/>
        <v>0</v>
      </c>
      <c r="O53" s="223">
        <f t="shared" si="36"/>
        <v>0</v>
      </c>
      <c r="P53" s="223">
        <f t="shared" si="36"/>
        <v>0</v>
      </c>
      <c r="Q53" s="223">
        <f t="shared" si="36"/>
        <v>0</v>
      </c>
      <c r="R53" s="223">
        <f t="shared" si="36"/>
        <v>0</v>
      </c>
      <c r="S53" s="223">
        <f t="shared" si="36"/>
        <v>0</v>
      </c>
      <c r="T53" s="223">
        <f t="shared" si="36"/>
        <v>0</v>
      </c>
      <c r="U53" s="223">
        <f t="shared" si="36"/>
        <v>0</v>
      </c>
      <c r="V53" s="223">
        <f t="shared" si="36"/>
        <v>0</v>
      </c>
      <c r="W53" s="223">
        <f t="shared" si="36"/>
        <v>0</v>
      </c>
      <c r="X53" s="223">
        <f t="shared" si="36"/>
        <v>0</v>
      </c>
      <c r="Y53" s="223">
        <f t="shared" si="36"/>
        <v>0</v>
      </c>
      <c r="Z53" s="223">
        <f t="shared" si="36"/>
        <v>0</v>
      </c>
      <c r="AA53" s="223">
        <f t="shared" si="36"/>
        <v>0</v>
      </c>
      <c r="AB53" s="223">
        <f t="shared" si="36"/>
        <v>0</v>
      </c>
      <c r="AC53" s="223">
        <f t="shared" si="36"/>
        <v>0</v>
      </c>
      <c r="AD53" s="223">
        <f t="shared" si="36"/>
        <v>0</v>
      </c>
      <c r="AE53" s="223">
        <f t="shared" si="36"/>
        <v>0</v>
      </c>
      <c r="AF53" s="223">
        <f t="shared" si="36"/>
        <v>0</v>
      </c>
      <c r="AG53" s="223">
        <f t="shared" si="36"/>
        <v>0</v>
      </c>
      <c r="AH53" s="223"/>
      <c r="AI53" s="209">
        <f t="shared" si="26"/>
        <v>0.02</v>
      </c>
      <c r="AL53" s="181">
        <f t="shared" si="20"/>
        <v>3.6419599999999996E-2</v>
      </c>
    </row>
    <row r="54" spans="1:38" ht="20.100000000000001" hidden="1" customHeight="1" thickBot="1" x14ac:dyDescent="0.3">
      <c r="A54" s="734"/>
      <c r="B54" s="729"/>
      <c r="C54" s="188" t="s">
        <v>20088</v>
      </c>
      <c r="D54" s="248"/>
      <c r="E54" s="225"/>
      <c r="F54" s="226">
        <f t="shared" ref="F54:AG54" si="37">+F40</f>
        <v>0</v>
      </c>
      <c r="G54" s="226">
        <f t="shared" si="37"/>
        <v>0</v>
      </c>
      <c r="H54" s="226">
        <f t="shared" si="37"/>
        <v>0</v>
      </c>
      <c r="I54" s="226">
        <f t="shared" si="37"/>
        <v>0</v>
      </c>
      <c r="J54" s="226">
        <f t="shared" si="37"/>
        <v>0</v>
      </c>
      <c r="K54" s="226">
        <f t="shared" si="37"/>
        <v>0</v>
      </c>
      <c r="L54" s="226">
        <f t="shared" si="37"/>
        <v>0</v>
      </c>
      <c r="M54" s="226">
        <f t="shared" si="37"/>
        <v>0</v>
      </c>
      <c r="N54" s="226">
        <f t="shared" si="37"/>
        <v>0</v>
      </c>
      <c r="O54" s="226">
        <f t="shared" si="37"/>
        <v>0</v>
      </c>
      <c r="P54" s="226">
        <f t="shared" si="37"/>
        <v>0</v>
      </c>
      <c r="Q54" s="226">
        <f t="shared" si="37"/>
        <v>0</v>
      </c>
      <c r="R54" s="226">
        <f t="shared" si="37"/>
        <v>0</v>
      </c>
      <c r="S54" s="226">
        <f t="shared" si="37"/>
        <v>0</v>
      </c>
      <c r="T54" s="226">
        <f t="shared" si="37"/>
        <v>0</v>
      </c>
      <c r="U54" s="226">
        <f t="shared" si="37"/>
        <v>0</v>
      </c>
      <c r="V54" s="226">
        <f t="shared" si="37"/>
        <v>0</v>
      </c>
      <c r="W54" s="226">
        <f t="shared" si="37"/>
        <v>0</v>
      </c>
      <c r="X54" s="226">
        <f t="shared" si="37"/>
        <v>0</v>
      </c>
      <c r="Y54" s="226">
        <f t="shared" si="37"/>
        <v>0</v>
      </c>
      <c r="Z54" s="226">
        <f t="shared" si="37"/>
        <v>0</v>
      </c>
      <c r="AA54" s="226">
        <f t="shared" si="37"/>
        <v>0</v>
      </c>
      <c r="AB54" s="226">
        <f t="shared" si="37"/>
        <v>0</v>
      </c>
      <c r="AC54" s="226">
        <f t="shared" si="37"/>
        <v>0</v>
      </c>
      <c r="AD54" s="226">
        <f t="shared" si="37"/>
        <v>0</v>
      </c>
      <c r="AE54" s="226">
        <f t="shared" si="37"/>
        <v>0</v>
      </c>
      <c r="AF54" s="226">
        <f t="shared" si="37"/>
        <v>0</v>
      </c>
      <c r="AG54" s="226">
        <f t="shared" si="37"/>
        <v>0</v>
      </c>
      <c r="AH54" s="226"/>
      <c r="AI54" s="207">
        <f t="shared" si="26"/>
        <v>0</v>
      </c>
      <c r="AL54" s="181">
        <f t="shared" si="20"/>
        <v>0</v>
      </c>
    </row>
    <row r="55" spans="1:38" ht="50.1" customHeight="1" thickBot="1" x14ac:dyDescent="0.3">
      <c r="A55" s="735"/>
      <c r="B55" s="741" t="s">
        <v>19945</v>
      </c>
      <c r="C55" s="742"/>
      <c r="D55" s="249"/>
      <c r="E55" s="250"/>
      <c r="F55" s="251"/>
      <c r="G55" s="251"/>
      <c r="H55" s="251"/>
      <c r="I55" s="251"/>
      <c r="J55" s="580"/>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251"/>
      <c r="AH55" s="251"/>
      <c r="AI55" s="252"/>
      <c r="AL55" s="253">
        <v>1</v>
      </c>
    </row>
    <row r="56" spans="1:38" ht="13.5" thickTop="1" x14ac:dyDescent="0.25"/>
  </sheetData>
  <autoFilter ref="AL1:AL55">
    <filterColumn colId="0">
      <customFilters>
        <customFilter operator="notEqual" val=" "/>
      </customFilters>
    </filterColumn>
  </autoFilter>
  <mergeCells count="18">
    <mergeCell ref="B29:B31"/>
    <mergeCell ref="B32:B38"/>
    <mergeCell ref="B39:B43"/>
    <mergeCell ref="B44:B47"/>
    <mergeCell ref="A1:A55"/>
    <mergeCell ref="B1:C1"/>
    <mergeCell ref="B9:B11"/>
    <mergeCell ref="B12:B14"/>
    <mergeCell ref="B15:B16"/>
    <mergeCell ref="B48:B54"/>
    <mergeCell ref="B55:C55"/>
    <mergeCell ref="B17:B18"/>
    <mergeCell ref="B19:B28"/>
    <mergeCell ref="D1:E1"/>
    <mergeCell ref="B2:C2"/>
    <mergeCell ref="B3:B4"/>
    <mergeCell ref="B5:C5"/>
    <mergeCell ref="B6:B8"/>
  </mergeCells>
  <hyperlinks>
    <hyperlink ref="B1:C1" location="PAINEL!A1" display="TRECHOS"/>
  </hyperlinks>
  <printOptions horizontalCentered="1"/>
  <pageMargins left="0.70866141732283472" right="0.59055118110236227" top="0.98425196850393704" bottom="0.59055118110236227" header="0.31496062992125984" footer="0.23622047244094491"/>
  <pageSetup paperSize="9" scale="80" fitToWidth="4" orientation="portrait" r:id="rId1"/>
  <headerFooter>
    <oddFooter>&amp;R&amp;"Cambria,Regular"&amp;8&amp;P/&amp;N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38"/>
  <sheetViews>
    <sheetView zoomScaleNormal="100" zoomScaleSheetLayoutView="90" workbookViewId="0">
      <pane ySplit="1" topLeftCell="A2" activePane="bottomLeft" state="frozen"/>
      <selection activeCell="G30" sqref="G30"/>
      <selection pane="bottomLeft" activeCell="C1" sqref="C1"/>
    </sheetView>
  </sheetViews>
  <sheetFormatPr defaultColWidth="9.140625" defaultRowHeight="15" x14ac:dyDescent="0.25"/>
  <cols>
    <col min="1" max="1" width="8.5703125" style="21" customWidth="1"/>
    <col min="2" max="2" width="11.7109375" style="21" bestFit="1" customWidth="1"/>
    <col min="3" max="3" width="123.85546875" style="21" customWidth="1"/>
    <col min="4" max="4" width="7.7109375" style="21" bestFit="1" customWidth="1"/>
    <col min="5" max="5" width="11.85546875" style="52" customWidth="1"/>
    <col min="6" max="6" width="14.85546875" style="52" customWidth="1"/>
    <col min="7" max="16384" width="9.140625" style="7"/>
  </cols>
  <sheetData>
    <row r="1" spans="1:6" ht="45" x14ac:dyDescent="0.25">
      <c r="A1" s="49" t="s">
        <v>18</v>
      </c>
      <c r="B1" s="49" t="s">
        <v>0</v>
      </c>
      <c r="C1" s="49" t="s">
        <v>153</v>
      </c>
      <c r="D1" s="49" t="s">
        <v>187</v>
      </c>
      <c r="E1" s="51" t="s">
        <v>188</v>
      </c>
      <c r="F1" s="51" t="s">
        <v>189</v>
      </c>
    </row>
    <row r="2" spans="1:6" x14ac:dyDescent="0.25">
      <c r="A2" s="21" t="s">
        <v>29</v>
      </c>
      <c r="C2" s="21" t="s">
        <v>30</v>
      </c>
      <c r="F2" s="52" t="s">
        <v>34</v>
      </c>
    </row>
    <row r="3" spans="1:6" x14ac:dyDescent="0.25">
      <c r="A3" s="21" t="s">
        <v>31</v>
      </c>
      <c r="B3" s="21" t="s">
        <v>11</v>
      </c>
      <c r="C3" s="21" t="s">
        <v>157</v>
      </c>
      <c r="D3" s="21" t="s">
        <v>3</v>
      </c>
      <c r="E3" s="52">
        <v>16</v>
      </c>
      <c r="F3" s="52">
        <v>483.91</v>
      </c>
    </row>
    <row r="4" spans="1:6" x14ac:dyDescent="0.25">
      <c r="A4" s="21" t="s">
        <v>194</v>
      </c>
      <c r="B4" s="21" t="s">
        <v>201</v>
      </c>
      <c r="C4" s="21" t="s">
        <v>234</v>
      </c>
      <c r="D4" s="21" t="s">
        <v>251</v>
      </c>
      <c r="E4" s="52">
        <v>6</v>
      </c>
      <c r="F4" s="52">
        <v>621.6</v>
      </c>
    </row>
    <row r="5" spans="1:6" x14ac:dyDescent="0.25">
      <c r="A5" s="21" t="s">
        <v>32</v>
      </c>
      <c r="B5" s="21" t="s">
        <v>252</v>
      </c>
      <c r="C5" s="21" t="s">
        <v>399</v>
      </c>
      <c r="D5" s="21" t="s">
        <v>2</v>
      </c>
      <c r="E5" s="52">
        <v>200</v>
      </c>
      <c r="F5" s="52">
        <v>38.979999999999997</v>
      </c>
    </row>
    <row r="6" spans="1:6" x14ac:dyDescent="0.25">
      <c r="A6" s="21" t="s">
        <v>33</v>
      </c>
      <c r="B6" s="21" t="s">
        <v>253</v>
      </c>
      <c r="C6" s="21" t="s">
        <v>400</v>
      </c>
      <c r="D6" s="21" t="s">
        <v>3</v>
      </c>
      <c r="E6" s="52">
        <v>2500</v>
      </c>
      <c r="F6" s="52">
        <v>0.55000000000000004</v>
      </c>
    </row>
    <row r="7" spans="1:6" x14ac:dyDescent="0.25">
      <c r="A7" s="21" t="s">
        <v>165</v>
      </c>
      <c r="B7" s="21" t="s">
        <v>254</v>
      </c>
      <c r="C7" s="21" t="s">
        <v>401</v>
      </c>
      <c r="D7" s="21" t="s">
        <v>1</v>
      </c>
      <c r="E7" s="52">
        <v>10</v>
      </c>
      <c r="F7" s="52">
        <v>460.89</v>
      </c>
    </row>
    <row r="8" spans="1:6" x14ac:dyDescent="0.25">
      <c r="A8" s="21" t="s">
        <v>166</v>
      </c>
      <c r="B8" s="21" t="s">
        <v>6</v>
      </c>
      <c r="C8" s="21" t="s">
        <v>173</v>
      </c>
      <c r="D8" s="21" t="s">
        <v>2</v>
      </c>
      <c r="E8" s="52">
        <v>835.71</v>
      </c>
      <c r="F8" s="52">
        <v>3.01</v>
      </c>
    </row>
    <row r="9" spans="1:6" x14ac:dyDescent="0.25">
      <c r="A9" s="21" t="s">
        <v>171</v>
      </c>
      <c r="B9" s="21" t="s">
        <v>12</v>
      </c>
      <c r="C9" s="21" t="s">
        <v>172</v>
      </c>
      <c r="D9" s="21" t="s">
        <v>3</v>
      </c>
      <c r="E9" s="52">
        <v>1002.85</v>
      </c>
      <c r="F9" s="52">
        <v>8.31</v>
      </c>
    </row>
    <row r="10" spans="1:6" x14ac:dyDescent="0.25">
      <c r="A10" s="21" t="s">
        <v>346</v>
      </c>
      <c r="B10" s="21" t="s">
        <v>202</v>
      </c>
      <c r="C10" s="21" t="s">
        <v>235</v>
      </c>
      <c r="D10" s="21" t="s">
        <v>1</v>
      </c>
      <c r="E10" s="52">
        <v>48</v>
      </c>
      <c r="F10" s="52">
        <v>88.71</v>
      </c>
    </row>
    <row r="11" spans="1:6" x14ac:dyDescent="0.25">
      <c r="A11" s="21" t="s">
        <v>347</v>
      </c>
      <c r="B11" s="21" t="s">
        <v>255</v>
      </c>
      <c r="C11" s="21" t="s">
        <v>402</v>
      </c>
      <c r="D11" s="21" t="s">
        <v>3</v>
      </c>
      <c r="E11" s="52">
        <v>441.32</v>
      </c>
      <c r="F11" s="52">
        <v>11.73</v>
      </c>
    </row>
    <row r="12" spans="1:6" x14ac:dyDescent="0.25">
      <c r="A12" s="21" t="s">
        <v>348</v>
      </c>
      <c r="B12" s="21" t="s">
        <v>253</v>
      </c>
      <c r="C12" s="21" t="s">
        <v>400</v>
      </c>
      <c r="D12" s="21" t="s">
        <v>3</v>
      </c>
      <c r="E12" s="52">
        <v>700</v>
      </c>
      <c r="F12" s="52">
        <v>0.55000000000000004</v>
      </c>
    </row>
    <row r="13" spans="1:6" x14ac:dyDescent="0.25">
      <c r="A13" s="21" t="s">
        <v>349</v>
      </c>
      <c r="B13" s="21" t="s">
        <v>256</v>
      </c>
      <c r="C13" s="21" t="s">
        <v>403</v>
      </c>
      <c r="D13" s="21" t="s">
        <v>4</v>
      </c>
      <c r="E13" s="52">
        <v>4.32</v>
      </c>
      <c r="F13" s="52">
        <v>275.08999999999997</v>
      </c>
    </row>
    <row r="14" spans="1:6" x14ac:dyDescent="0.25">
      <c r="A14" s="21" t="s">
        <v>350</v>
      </c>
      <c r="B14" s="21" t="s">
        <v>257</v>
      </c>
      <c r="C14" s="21" t="s">
        <v>404</v>
      </c>
      <c r="D14" s="21" t="s">
        <v>4</v>
      </c>
      <c r="E14" s="52">
        <v>157.56</v>
      </c>
      <c r="F14" s="52">
        <v>23.58</v>
      </c>
    </row>
    <row r="15" spans="1:6" x14ac:dyDescent="0.25">
      <c r="A15" s="21" t="s">
        <v>351</v>
      </c>
      <c r="B15" s="21" t="s">
        <v>258</v>
      </c>
      <c r="C15" s="21" t="s">
        <v>405</v>
      </c>
      <c r="D15" s="21" t="s">
        <v>8</v>
      </c>
      <c r="E15" s="52">
        <v>157.53</v>
      </c>
      <c r="F15" s="52">
        <v>1.78</v>
      </c>
    </row>
    <row r="16" spans="1:6" x14ac:dyDescent="0.25">
      <c r="A16" s="21" t="s">
        <v>36</v>
      </c>
      <c r="B16" s="21" t="s">
        <v>34</v>
      </c>
      <c r="C16" s="21" t="s">
        <v>203</v>
      </c>
      <c r="D16" s="21" t="s">
        <v>34</v>
      </c>
      <c r="F16" s="52" t="s">
        <v>34</v>
      </c>
    </row>
    <row r="17" spans="1:6" x14ac:dyDescent="0.25">
      <c r="A17" s="21" t="s">
        <v>37</v>
      </c>
      <c r="B17" s="21" t="s">
        <v>255</v>
      </c>
      <c r="C17" s="21" t="s">
        <v>402</v>
      </c>
      <c r="D17" s="21" t="s">
        <v>3</v>
      </c>
      <c r="E17" s="52">
        <v>130.51</v>
      </c>
      <c r="F17" s="52">
        <v>11.73</v>
      </c>
    </row>
    <row r="18" spans="1:6" x14ac:dyDescent="0.25">
      <c r="A18" s="21" t="s">
        <v>38</v>
      </c>
      <c r="B18" s="21" t="s">
        <v>258</v>
      </c>
      <c r="C18" s="21" t="s">
        <v>405</v>
      </c>
      <c r="D18" s="21" t="s">
        <v>8</v>
      </c>
      <c r="E18" s="52">
        <v>6.53</v>
      </c>
      <c r="F18" s="52">
        <v>1.78</v>
      </c>
    </row>
    <row r="19" spans="1:6" x14ac:dyDescent="0.25">
      <c r="A19" s="21" t="s">
        <v>224</v>
      </c>
      <c r="B19" s="21" t="s">
        <v>259</v>
      </c>
      <c r="C19" s="21" t="s">
        <v>406</v>
      </c>
      <c r="D19" s="21" t="s">
        <v>4</v>
      </c>
      <c r="E19" s="52">
        <v>129.4</v>
      </c>
      <c r="F19" s="52">
        <v>11.68</v>
      </c>
    </row>
    <row r="20" spans="1:6" x14ac:dyDescent="0.25">
      <c r="A20" s="21" t="s">
        <v>225</v>
      </c>
      <c r="B20" s="21" t="s">
        <v>260</v>
      </c>
      <c r="C20" s="21" t="s">
        <v>407</v>
      </c>
      <c r="D20" s="21" t="s">
        <v>4</v>
      </c>
      <c r="E20" s="52">
        <v>674.55</v>
      </c>
      <c r="F20" s="52">
        <v>10.5</v>
      </c>
    </row>
    <row r="21" spans="1:6" x14ac:dyDescent="0.25">
      <c r="A21" s="21" t="s">
        <v>226</v>
      </c>
      <c r="B21" s="21" t="s">
        <v>261</v>
      </c>
      <c r="C21" s="21" t="s">
        <v>408</v>
      </c>
      <c r="D21" s="21" t="s">
        <v>4</v>
      </c>
      <c r="E21" s="52">
        <v>206.2</v>
      </c>
      <c r="F21" s="52">
        <v>9.2899999999999991</v>
      </c>
    </row>
    <row r="22" spans="1:6" x14ac:dyDescent="0.25">
      <c r="A22" s="21" t="s">
        <v>227</v>
      </c>
      <c r="B22" s="21" t="s">
        <v>9</v>
      </c>
      <c r="C22" s="21" t="s">
        <v>197</v>
      </c>
      <c r="D22" s="21" t="s">
        <v>4</v>
      </c>
      <c r="E22" s="52">
        <v>3588.16</v>
      </c>
      <c r="F22" s="52">
        <v>8.4700000000000006</v>
      </c>
    </row>
    <row r="23" spans="1:6" x14ac:dyDescent="0.25">
      <c r="A23" s="21" t="s">
        <v>228</v>
      </c>
      <c r="B23" s="21" t="s">
        <v>53</v>
      </c>
      <c r="C23" s="21" t="s">
        <v>198</v>
      </c>
      <c r="D23" s="21" t="s">
        <v>4</v>
      </c>
      <c r="E23" s="52">
        <v>223.44</v>
      </c>
      <c r="F23" s="52">
        <v>74.48</v>
      </c>
    </row>
    <row r="24" spans="1:6" x14ac:dyDescent="0.25">
      <c r="A24" s="21" t="s">
        <v>229</v>
      </c>
      <c r="B24" s="21" t="s">
        <v>262</v>
      </c>
      <c r="C24" s="21" t="s">
        <v>409</v>
      </c>
      <c r="D24" s="21" t="s">
        <v>3</v>
      </c>
      <c r="E24" s="52">
        <v>4467.87</v>
      </c>
      <c r="F24" s="52">
        <v>21.99</v>
      </c>
    </row>
    <row r="25" spans="1:6" x14ac:dyDescent="0.25">
      <c r="A25" s="21" t="s">
        <v>332</v>
      </c>
      <c r="B25" s="21" t="s">
        <v>263</v>
      </c>
      <c r="C25" s="21" t="s">
        <v>410</v>
      </c>
      <c r="D25" s="21" t="s">
        <v>3</v>
      </c>
      <c r="E25" s="52">
        <v>1291.77</v>
      </c>
      <c r="F25" s="52">
        <v>6.3</v>
      </c>
    </row>
    <row r="26" spans="1:6" x14ac:dyDescent="0.25">
      <c r="A26" s="21" t="s">
        <v>333</v>
      </c>
      <c r="B26" s="21" t="s">
        <v>264</v>
      </c>
      <c r="C26" s="21" t="s">
        <v>411</v>
      </c>
      <c r="D26" s="21" t="s">
        <v>3</v>
      </c>
      <c r="E26" s="52">
        <v>659.96</v>
      </c>
      <c r="F26" s="52">
        <v>3.54</v>
      </c>
    </row>
    <row r="27" spans="1:6" x14ac:dyDescent="0.25">
      <c r="A27" s="21" t="s">
        <v>334</v>
      </c>
      <c r="B27" s="21" t="s">
        <v>265</v>
      </c>
      <c r="C27" s="21" t="s">
        <v>412</v>
      </c>
      <c r="D27" s="21" t="s">
        <v>4</v>
      </c>
      <c r="E27" s="52">
        <v>588.78</v>
      </c>
      <c r="F27" s="52">
        <v>17.059999999999999</v>
      </c>
    </row>
    <row r="28" spans="1:6" x14ac:dyDescent="0.25">
      <c r="A28" s="21" t="s">
        <v>335</v>
      </c>
      <c r="B28" s="21" t="s">
        <v>204</v>
      </c>
      <c r="C28" s="21" t="s">
        <v>236</v>
      </c>
      <c r="D28" s="21" t="s">
        <v>4</v>
      </c>
      <c r="E28" s="52">
        <v>3303.33</v>
      </c>
      <c r="F28" s="52">
        <v>10.38</v>
      </c>
    </row>
    <row r="29" spans="1:6" x14ac:dyDescent="0.25">
      <c r="A29" s="21" t="s">
        <v>336</v>
      </c>
      <c r="B29" s="21" t="s">
        <v>266</v>
      </c>
      <c r="C29" s="21" t="s">
        <v>413</v>
      </c>
      <c r="D29" s="21" t="s">
        <v>4</v>
      </c>
      <c r="E29" s="52">
        <v>323.83</v>
      </c>
      <c r="F29" s="52">
        <v>3.19</v>
      </c>
    </row>
    <row r="30" spans="1:6" x14ac:dyDescent="0.25">
      <c r="A30" s="21" t="s">
        <v>337</v>
      </c>
      <c r="B30" s="21" t="s">
        <v>214</v>
      </c>
      <c r="C30" s="21" t="s">
        <v>244</v>
      </c>
      <c r="D30" s="21" t="s">
        <v>4</v>
      </c>
      <c r="E30" s="52">
        <v>323.83</v>
      </c>
      <c r="F30" s="52">
        <v>11.23</v>
      </c>
    </row>
    <row r="31" spans="1:6" x14ac:dyDescent="0.25">
      <c r="A31" s="21" t="s">
        <v>338</v>
      </c>
      <c r="B31" s="21" t="s">
        <v>215</v>
      </c>
      <c r="C31" s="21" t="s">
        <v>246</v>
      </c>
      <c r="D31" s="21" t="s">
        <v>4</v>
      </c>
      <c r="E31" s="52">
        <v>259.06</v>
      </c>
      <c r="F31" s="52">
        <v>8.19</v>
      </c>
    </row>
    <row r="32" spans="1:6" x14ac:dyDescent="0.25">
      <c r="A32" s="21" t="s">
        <v>339</v>
      </c>
      <c r="B32" s="21" t="s">
        <v>205</v>
      </c>
      <c r="C32" s="21" t="s">
        <v>237</v>
      </c>
      <c r="D32" s="21" t="s">
        <v>8</v>
      </c>
      <c r="E32" s="52">
        <v>1619.15</v>
      </c>
      <c r="F32" s="52">
        <v>1.08</v>
      </c>
    </row>
    <row r="33" spans="1:6" x14ac:dyDescent="0.25">
      <c r="A33" s="21" t="s">
        <v>340</v>
      </c>
      <c r="B33" s="21" t="s">
        <v>205</v>
      </c>
      <c r="C33" s="21" t="s">
        <v>237</v>
      </c>
      <c r="D33" s="21" t="s">
        <v>8</v>
      </c>
      <c r="E33" s="52">
        <v>996.39</v>
      </c>
      <c r="F33" s="52">
        <v>1.08</v>
      </c>
    </row>
    <row r="34" spans="1:6" x14ac:dyDescent="0.25">
      <c r="A34" s="21" t="s">
        <v>341</v>
      </c>
      <c r="B34" s="21" t="s">
        <v>206</v>
      </c>
      <c r="C34" s="21" t="s">
        <v>238</v>
      </c>
      <c r="D34" s="21" t="s">
        <v>4</v>
      </c>
      <c r="E34" s="52">
        <v>12.8</v>
      </c>
      <c r="F34" s="52">
        <v>214.82</v>
      </c>
    </row>
    <row r="35" spans="1:6" x14ac:dyDescent="0.25">
      <c r="A35" s="21" t="s">
        <v>342</v>
      </c>
      <c r="B35" s="21" t="s">
        <v>207</v>
      </c>
      <c r="C35" s="21" t="s">
        <v>239</v>
      </c>
      <c r="D35" s="21" t="s">
        <v>4</v>
      </c>
      <c r="E35" s="52">
        <v>19.5</v>
      </c>
      <c r="F35" s="52">
        <v>189.48</v>
      </c>
    </row>
    <row r="36" spans="1:6" x14ac:dyDescent="0.25">
      <c r="A36" s="21" t="s">
        <v>343</v>
      </c>
      <c r="B36" s="21" t="s">
        <v>205</v>
      </c>
      <c r="C36" s="21" t="s">
        <v>237</v>
      </c>
      <c r="D36" s="21" t="s">
        <v>8</v>
      </c>
      <c r="E36" s="52">
        <v>4903.1400000000003</v>
      </c>
      <c r="F36" s="52">
        <v>1.08</v>
      </c>
    </row>
    <row r="37" spans="1:6" x14ac:dyDescent="0.25">
      <c r="A37" s="21" t="s">
        <v>344</v>
      </c>
      <c r="B37" s="21" t="s">
        <v>208</v>
      </c>
      <c r="C37" s="21" t="s">
        <v>240</v>
      </c>
      <c r="D37" s="21" t="s">
        <v>4</v>
      </c>
      <c r="E37" s="52">
        <v>1401.18</v>
      </c>
      <c r="F37" s="52">
        <v>1.03</v>
      </c>
    </row>
    <row r="38" spans="1:6" x14ac:dyDescent="0.25">
      <c r="A38" s="21" t="s">
        <v>345</v>
      </c>
      <c r="B38" s="21" t="s">
        <v>392</v>
      </c>
      <c r="C38" s="21" t="s">
        <v>414</v>
      </c>
      <c r="D38" s="21" t="s">
        <v>3</v>
      </c>
      <c r="E38" s="52">
        <v>3405</v>
      </c>
      <c r="F38" s="52">
        <v>3.13</v>
      </c>
    </row>
    <row r="39" spans="1:6" x14ac:dyDescent="0.25">
      <c r="A39" s="21" t="s">
        <v>161</v>
      </c>
      <c r="B39" s="21" t="s">
        <v>34</v>
      </c>
      <c r="C39" s="21" t="s">
        <v>209</v>
      </c>
      <c r="D39" s="21" t="s">
        <v>34</v>
      </c>
      <c r="F39" s="52" t="s">
        <v>34</v>
      </c>
    </row>
    <row r="40" spans="1:6" x14ac:dyDescent="0.25">
      <c r="A40" s="21" t="s">
        <v>162</v>
      </c>
      <c r="B40" s="21" t="s">
        <v>267</v>
      </c>
      <c r="C40" s="21" t="s">
        <v>415</v>
      </c>
      <c r="D40" s="21" t="s">
        <v>2</v>
      </c>
      <c r="E40" s="52">
        <v>474</v>
      </c>
      <c r="F40" s="52">
        <v>70.19</v>
      </c>
    </row>
    <row r="41" spans="1:6" x14ac:dyDescent="0.25">
      <c r="A41" s="21" t="s">
        <v>163</v>
      </c>
      <c r="B41" s="21" t="s">
        <v>268</v>
      </c>
      <c r="C41" s="21" t="s">
        <v>416</v>
      </c>
      <c r="D41" s="21" t="s">
        <v>2</v>
      </c>
      <c r="E41" s="52">
        <v>786.68</v>
      </c>
      <c r="F41" s="52">
        <v>129.6</v>
      </c>
    </row>
    <row r="42" spans="1:6" x14ac:dyDescent="0.25">
      <c r="A42" s="21" t="s">
        <v>177</v>
      </c>
      <c r="B42" s="21" t="s">
        <v>269</v>
      </c>
      <c r="C42" s="21" t="s">
        <v>417</v>
      </c>
      <c r="D42" s="21" t="s">
        <v>2</v>
      </c>
      <c r="E42" s="52">
        <v>403.73</v>
      </c>
      <c r="F42" s="52">
        <v>267.04000000000002</v>
      </c>
    </row>
    <row r="43" spans="1:6" x14ac:dyDescent="0.25">
      <c r="A43" s="21" t="s">
        <v>178</v>
      </c>
      <c r="B43" s="21" t="s">
        <v>270</v>
      </c>
      <c r="C43" s="21" t="s">
        <v>418</v>
      </c>
      <c r="D43" s="21" t="s">
        <v>2</v>
      </c>
      <c r="E43" s="52">
        <v>7</v>
      </c>
      <c r="F43" s="52">
        <v>366.55</v>
      </c>
    </row>
    <row r="44" spans="1:6" x14ac:dyDescent="0.25">
      <c r="A44" s="21" t="s">
        <v>312</v>
      </c>
      <c r="B44" s="21" t="s">
        <v>271</v>
      </c>
      <c r="C44" s="21" t="s">
        <v>419</v>
      </c>
      <c r="D44" s="21" t="s">
        <v>2</v>
      </c>
      <c r="E44" s="52">
        <v>474</v>
      </c>
      <c r="F44" s="52">
        <v>53.6</v>
      </c>
    </row>
    <row r="45" spans="1:6" x14ac:dyDescent="0.25">
      <c r="A45" s="21" t="s">
        <v>313</v>
      </c>
      <c r="B45" s="21" t="s">
        <v>272</v>
      </c>
      <c r="C45" s="21" t="s">
        <v>420</v>
      </c>
      <c r="D45" s="21" t="s">
        <v>2</v>
      </c>
      <c r="E45" s="52">
        <v>786.68</v>
      </c>
      <c r="F45" s="52">
        <v>77.59</v>
      </c>
    </row>
    <row r="46" spans="1:6" x14ac:dyDescent="0.25">
      <c r="A46" s="21" t="s">
        <v>314</v>
      </c>
      <c r="B46" s="21" t="s">
        <v>273</v>
      </c>
      <c r="C46" s="21" t="s">
        <v>421</v>
      </c>
      <c r="D46" s="21" t="s">
        <v>2</v>
      </c>
      <c r="E46" s="52">
        <v>403.73</v>
      </c>
      <c r="F46" s="52">
        <v>103.41</v>
      </c>
    </row>
    <row r="47" spans="1:6" x14ac:dyDescent="0.25">
      <c r="A47" s="21" t="s">
        <v>315</v>
      </c>
      <c r="B47" s="21" t="s">
        <v>210</v>
      </c>
      <c r="C47" s="21" t="s">
        <v>241</v>
      </c>
      <c r="D47" s="21" t="s">
        <v>2</v>
      </c>
      <c r="E47" s="52">
        <v>7</v>
      </c>
      <c r="F47" s="52">
        <v>133.72</v>
      </c>
    </row>
    <row r="48" spans="1:6" x14ac:dyDescent="0.25">
      <c r="A48" s="21" t="s">
        <v>316</v>
      </c>
      <c r="B48" s="21" t="s">
        <v>274</v>
      </c>
      <c r="C48" s="21" t="s">
        <v>422</v>
      </c>
      <c r="D48" s="21" t="s">
        <v>1</v>
      </c>
      <c r="E48" s="52">
        <v>31</v>
      </c>
      <c r="F48" s="52">
        <v>4050.34</v>
      </c>
    </row>
    <row r="49" spans="1:6" x14ac:dyDescent="0.25">
      <c r="A49" s="21" t="s">
        <v>317</v>
      </c>
      <c r="B49" s="21" t="s">
        <v>275</v>
      </c>
      <c r="C49" s="21" t="s">
        <v>423</v>
      </c>
      <c r="D49" s="21" t="s">
        <v>2</v>
      </c>
      <c r="E49" s="52">
        <v>30.53</v>
      </c>
      <c r="F49" s="52">
        <v>890.86</v>
      </c>
    </row>
    <row r="50" spans="1:6" x14ac:dyDescent="0.25">
      <c r="A50" s="21" t="s">
        <v>318</v>
      </c>
      <c r="B50" s="21" t="s">
        <v>276</v>
      </c>
      <c r="C50" s="21" t="s">
        <v>424</v>
      </c>
      <c r="D50" s="21" t="s">
        <v>1</v>
      </c>
      <c r="E50" s="52">
        <v>31</v>
      </c>
      <c r="F50" s="52">
        <v>469.12</v>
      </c>
    </row>
    <row r="51" spans="1:6" x14ac:dyDescent="0.25">
      <c r="A51" s="21" t="s">
        <v>319</v>
      </c>
      <c r="B51" s="21" t="s">
        <v>277</v>
      </c>
      <c r="C51" s="21" t="s">
        <v>425</v>
      </c>
      <c r="D51" s="21" t="s">
        <v>1</v>
      </c>
      <c r="E51" s="52">
        <v>25</v>
      </c>
      <c r="F51" s="52">
        <v>1175.76</v>
      </c>
    </row>
    <row r="52" spans="1:6" x14ac:dyDescent="0.25">
      <c r="A52" s="21" t="s">
        <v>320</v>
      </c>
      <c r="B52" s="21" t="s">
        <v>278</v>
      </c>
      <c r="C52" s="21" t="s">
        <v>426</v>
      </c>
      <c r="D52" s="21" t="s">
        <v>1</v>
      </c>
      <c r="E52" s="52">
        <v>20</v>
      </c>
      <c r="F52" s="52">
        <v>2198.73</v>
      </c>
    </row>
    <row r="53" spans="1:6" x14ac:dyDescent="0.25">
      <c r="A53" s="21" t="s">
        <v>321</v>
      </c>
      <c r="B53" s="21" t="s">
        <v>279</v>
      </c>
      <c r="C53" s="21" t="s">
        <v>427</v>
      </c>
      <c r="D53" s="21" t="s">
        <v>1</v>
      </c>
      <c r="E53" s="52">
        <v>14</v>
      </c>
      <c r="F53" s="52">
        <v>3221.76</v>
      </c>
    </row>
    <row r="54" spans="1:6" x14ac:dyDescent="0.25">
      <c r="A54" s="21" t="s">
        <v>322</v>
      </c>
      <c r="B54" s="21" t="s">
        <v>15</v>
      </c>
      <c r="C54" s="21" t="s">
        <v>174</v>
      </c>
      <c r="D54" s="21" t="s">
        <v>155</v>
      </c>
      <c r="E54" s="52">
        <v>91495.588000000003</v>
      </c>
      <c r="F54" s="52">
        <v>0.63</v>
      </c>
    </row>
    <row r="55" spans="1:6" x14ac:dyDescent="0.25">
      <c r="A55" s="21" t="s">
        <v>323</v>
      </c>
      <c r="B55" s="21" t="s">
        <v>280</v>
      </c>
      <c r="C55" s="21" t="s">
        <v>428</v>
      </c>
      <c r="D55" s="21" t="s">
        <v>8</v>
      </c>
      <c r="E55" s="52">
        <v>21165.612000000005</v>
      </c>
      <c r="F55" s="52">
        <v>0.77</v>
      </c>
    </row>
    <row r="56" spans="1:6" x14ac:dyDescent="0.25">
      <c r="A56" s="21" t="s">
        <v>324</v>
      </c>
      <c r="B56" s="21" t="s">
        <v>208</v>
      </c>
      <c r="C56" s="21" t="s">
        <v>240</v>
      </c>
      <c r="D56" s="21" t="s">
        <v>4</v>
      </c>
      <c r="E56" s="52">
        <v>96.37</v>
      </c>
      <c r="F56" s="52">
        <v>1.03</v>
      </c>
    </row>
    <row r="57" spans="1:6" x14ac:dyDescent="0.25">
      <c r="A57" s="21" t="s">
        <v>325</v>
      </c>
      <c r="B57" s="21" t="s">
        <v>211</v>
      </c>
      <c r="C57" s="21" t="s">
        <v>242</v>
      </c>
      <c r="D57" s="21" t="s">
        <v>200</v>
      </c>
      <c r="E57" s="52">
        <v>579.09</v>
      </c>
      <c r="F57" s="52">
        <v>12.15</v>
      </c>
    </row>
    <row r="58" spans="1:6" x14ac:dyDescent="0.25">
      <c r="A58" s="21" t="s">
        <v>39</v>
      </c>
      <c r="B58" s="21" t="s">
        <v>34</v>
      </c>
      <c r="C58" s="21" t="s">
        <v>281</v>
      </c>
      <c r="D58" s="21" t="s">
        <v>34</v>
      </c>
      <c r="F58" s="52" t="s">
        <v>34</v>
      </c>
    </row>
    <row r="59" spans="1:6" x14ac:dyDescent="0.25">
      <c r="A59" s="21" t="s">
        <v>40</v>
      </c>
      <c r="B59" s="21" t="s">
        <v>282</v>
      </c>
      <c r="C59" s="21" t="s">
        <v>429</v>
      </c>
      <c r="D59" s="21" t="s">
        <v>4</v>
      </c>
      <c r="E59" s="52">
        <v>13.7</v>
      </c>
      <c r="F59" s="52">
        <v>310.75</v>
      </c>
    </row>
    <row r="60" spans="1:6" x14ac:dyDescent="0.25">
      <c r="A60" s="21" t="s">
        <v>41</v>
      </c>
      <c r="B60" s="21" t="s">
        <v>283</v>
      </c>
      <c r="C60" s="21" t="s">
        <v>430</v>
      </c>
      <c r="D60" s="21" t="s">
        <v>4</v>
      </c>
      <c r="E60" s="52">
        <v>64.31</v>
      </c>
      <c r="F60" s="52">
        <v>369.59</v>
      </c>
    </row>
    <row r="61" spans="1:6" x14ac:dyDescent="0.25">
      <c r="A61" s="21" t="s">
        <v>42</v>
      </c>
      <c r="B61" s="21" t="s">
        <v>284</v>
      </c>
      <c r="C61" s="21" t="s">
        <v>431</v>
      </c>
      <c r="D61" s="21" t="s">
        <v>4</v>
      </c>
      <c r="E61" s="52">
        <v>78.010000000000005</v>
      </c>
      <c r="F61" s="52">
        <v>123.75</v>
      </c>
    </row>
    <row r="62" spans="1:6" x14ac:dyDescent="0.25">
      <c r="A62" s="21" t="s">
        <v>167</v>
      </c>
      <c r="B62" s="21" t="s">
        <v>212</v>
      </c>
      <c r="C62" s="21" t="s">
        <v>243</v>
      </c>
      <c r="D62" s="21" t="s">
        <v>3</v>
      </c>
      <c r="E62" s="52">
        <v>389.82</v>
      </c>
      <c r="F62" s="52">
        <v>103.29</v>
      </c>
    </row>
    <row r="63" spans="1:6" x14ac:dyDescent="0.25">
      <c r="A63" s="21" t="s">
        <v>326</v>
      </c>
      <c r="B63" s="21" t="s">
        <v>285</v>
      </c>
      <c r="C63" s="21" t="s">
        <v>432</v>
      </c>
      <c r="D63" s="21" t="s">
        <v>457</v>
      </c>
      <c r="E63" s="52">
        <v>935.76</v>
      </c>
      <c r="F63" s="52">
        <v>12.6</v>
      </c>
    </row>
    <row r="64" spans="1:6" x14ac:dyDescent="0.25">
      <c r="A64" s="21" t="s">
        <v>327</v>
      </c>
      <c r="B64" s="21" t="s">
        <v>286</v>
      </c>
      <c r="C64" s="21" t="s">
        <v>433</v>
      </c>
      <c r="D64" s="21" t="s">
        <v>457</v>
      </c>
      <c r="E64" s="52">
        <v>1092.49</v>
      </c>
      <c r="F64" s="52">
        <v>11.7</v>
      </c>
    </row>
    <row r="65" spans="1:6" x14ac:dyDescent="0.25">
      <c r="A65" s="21" t="s">
        <v>328</v>
      </c>
      <c r="B65" s="21" t="s">
        <v>287</v>
      </c>
      <c r="C65" s="21" t="s">
        <v>434</v>
      </c>
      <c r="D65" s="21" t="s">
        <v>3</v>
      </c>
      <c r="E65" s="52">
        <v>423.92</v>
      </c>
      <c r="F65" s="52">
        <v>12.21</v>
      </c>
    </row>
    <row r="66" spans="1:6" x14ac:dyDescent="0.25">
      <c r="A66" s="21" t="s">
        <v>329</v>
      </c>
      <c r="B66" s="21" t="s">
        <v>288</v>
      </c>
      <c r="C66" s="21" t="s">
        <v>435</v>
      </c>
      <c r="D66" s="21" t="s">
        <v>4</v>
      </c>
      <c r="E66" s="52">
        <v>3</v>
      </c>
      <c r="F66" s="52">
        <v>10.4</v>
      </c>
    </row>
    <row r="67" spans="1:6" x14ac:dyDescent="0.25">
      <c r="A67" s="21" t="s">
        <v>330</v>
      </c>
      <c r="B67" s="21" t="s">
        <v>280</v>
      </c>
      <c r="C67" s="21" t="s">
        <v>428</v>
      </c>
      <c r="D67" s="21" t="s">
        <v>8</v>
      </c>
      <c r="E67" s="52">
        <v>6352.14</v>
      </c>
      <c r="F67" s="52">
        <v>0.77</v>
      </c>
    </row>
    <row r="68" spans="1:6" x14ac:dyDescent="0.25">
      <c r="A68" s="21" t="s">
        <v>331</v>
      </c>
      <c r="B68" s="21" t="s">
        <v>208</v>
      </c>
      <c r="C68" s="21" t="s">
        <v>240</v>
      </c>
      <c r="D68" s="21" t="s">
        <v>4</v>
      </c>
      <c r="E68" s="52">
        <v>46.03</v>
      </c>
      <c r="F68" s="52">
        <v>1.03</v>
      </c>
    </row>
    <row r="69" spans="1:6" x14ac:dyDescent="0.25">
      <c r="A69" s="21" t="s">
        <v>43</v>
      </c>
      <c r="B69" s="21" t="s">
        <v>34</v>
      </c>
      <c r="C69" s="21" t="s">
        <v>289</v>
      </c>
      <c r="D69" s="21" t="s">
        <v>34</v>
      </c>
      <c r="F69" s="52" t="s">
        <v>34</v>
      </c>
    </row>
    <row r="70" spans="1:6" x14ac:dyDescent="0.25">
      <c r="A70" s="21" t="s">
        <v>44</v>
      </c>
      <c r="B70" s="21" t="s">
        <v>283</v>
      </c>
      <c r="C70" s="21" t="s">
        <v>430</v>
      </c>
      <c r="D70" s="21" t="s">
        <v>4</v>
      </c>
      <c r="E70" s="52">
        <v>1.73</v>
      </c>
      <c r="F70" s="52">
        <v>369.59</v>
      </c>
    </row>
    <row r="71" spans="1:6" x14ac:dyDescent="0.25">
      <c r="A71" s="21" t="s">
        <v>190</v>
      </c>
      <c r="B71" s="21" t="s">
        <v>284</v>
      </c>
      <c r="C71" s="21" t="s">
        <v>431</v>
      </c>
      <c r="D71" s="21" t="s">
        <v>4</v>
      </c>
      <c r="E71" s="52">
        <v>1.73</v>
      </c>
      <c r="F71" s="52">
        <v>123.75</v>
      </c>
    </row>
    <row r="72" spans="1:6" x14ac:dyDescent="0.25">
      <c r="A72" s="21" t="s">
        <v>191</v>
      </c>
      <c r="B72" s="21" t="s">
        <v>212</v>
      </c>
      <c r="C72" s="21" t="s">
        <v>243</v>
      </c>
      <c r="D72" s="21" t="s">
        <v>3</v>
      </c>
      <c r="E72" s="52">
        <v>6</v>
      </c>
      <c r="F72" s="52">
        <v>103.29</v>
      </c>
    </row>
    <row r="73" spans="1:6" x14ac:dyDescent="0.25">
      <c r="A73" s="21" t="s">
        <v>221</v>
      </c>
      <c r="B73" s="21" t="s">
        <v>290</v>
      </c>
      <c r="C73" s="21" t="s">
        <v>436</v>
      </c>
      <c r="D73" s="21" t="s">
        <v>457</v>
      </c>
      <c r="E73" s="52">
        <v>4.8</v>
      </c>
      <c r="F73" s="52">
        <v>15.64</v>
      </c>
    </row>
    <row r="74" spans="1:6" x14ac:dyDescent="0.25">
      <c r="A74" s="21" t="s">
        <v>222</v>
      </c>
      <c r="B74" s="21" t="s">
        <v>286</v>
      </c>
      <c r="C74" s="21" t="s">
        <v>433</v>
      </c>
      <c r="D74" s="21" t="s">
        <v>457</v>
      </c>
      <c r="E74" s="52">
        <v>24.5</v>
      </c>
      <c r="F74" s="52">
        <v>11.7</v>
      </c>
    </row>
    <row r="75" spans="1:6" x14ac:dyDescent="0.25">
      <c r="B75" s="21" t="s">
        <v>291</v>
      </c>
      <c r="C75" s="21" t="s">
        <v>437</v>
      </c>
      <c r="D75" s="21" t="s">
        <v>2</v>
      </c>
      <c r="E75" s="52">
        <v>45.3</v>
      </c>
      <c r="F75" s="52">
        <v>64.45</v>
      </c>
    </row>
    <row r="76" spans="1:6" x14ac:dyDescent="0.25">
      <c r="A76" s="21" t="s">
        <v>45</v>
      </c>
      <c r="B76" s="21" t="s">
        <v>34</v>
      </c>
      <c r="C76" s="21" t="s">
        <v>292</v>
      </c>
      <c r="D76" s="21" t="s">
        <v>34</v>
      </c>
      <c r="F76" s="52" t="s">
        <v>34</v>
      </c>
    </row>
    <row r="77" spans="1:6" x14ac:dyDescent="0.25">
      <c r="A77" s="21" t="s">
        <v>46</v>
      </c>
      <c r="B77" s="21" t="s">
        <v>293</v>
      </c>
      <c r="C77" s="21" t="s">
        <v>438</v>
      </c>
      <c r="D77" s="21" t="s">
        <v>4</v>
      </c>
      <c r="E77" s="52">
        <v>23.49</v>
      </c>
      <c r="F77" s="52">
        <v>12.34</v>
      </c>
    </row>
    <row r="78" spans="1:6" x14ac:dyDescent="0.25">
      <c r="A78" s="21" t="s">
        <v>164</v>
      </c>
      <c r="B78" s="21" t="s">
        <v>205</v>
      </c>
      <c r="C78" s="21" t="s">
        <v>237</v>
      </c>
      <c r="D78" s="21" t="s">
        <v>8</v>
      </c>
      <c r="E78" s="52">
        <v>23.49</v>
      </c>
      <c r="F78" s="52">
        <v>1.08</v>
      </c>
    </row>
    <row r="79" spans="1:6" x14ac:dyDescent="0.25">
      <c r="A79" s="21" t="s">
        <v>168</v>
      </c>
      <c r="B79" s="21" t="s">
        <v>205</v>
      </c>
      <c r="C79" s="21" t="s">
        <v>237</v>
      </c>
      <c r="D79" s="21" t="s">
        <v>8</v>
      </c>
      <c r="E79" s="52">
        <v>220.23</v>
      </c>
      <c r="F79" s="52">
        <v>1.08</v>
      </c>
    </row>
    <row r="80" spans="1:6" x14ac:dyDescent="0.25">
      <c r="A80" s="21" t="s">
        <v>169</v>
      </c>
      <c r="B80" s="21" t="s">
        <v>294</v>
      </c>
      <c r="C80" s="21" t="s">
        <v>439</v>
      </c>
      <c r="D80" s="21" t="s">
        <v>4</v>
      </c>
      <c r="E80" s="52">
        <v>19.579999999999998</v>
      </c>
      <c r="F80" s="52">
        <v>115.54</v>
      </c>
    </row>
    <row r="81" spans="1:6" x14ac:dyDescent="0.25">
      <c r="A81" s="21" t="s">
        <v>176</v>
      </c>
      <c r="B81" s="21" t="s">
        <v>398</v>
      </c>
      <c r="C81" s="21" t="s">
        <v>193</v>
      </c>
      <c r="D81" s="21" t="s">
        <v>3</v>
      </c>
      <c r="E81" s="52">
        <v>130.51</v>
      </c>
      <c r="F81" s="52">
        <v>5.56</v>
      </c>
    </row>
    <row r="82" spans="1:6" x14ac:dyDescent="0.25">
      <c r="A82" s="21" t="s">
        <v>179</v>
      </c>
      <c r="B82" s="21" t="s">
        <v>296</v>
      </c>
      <c r="C82" s="21" t="s">
        <v>440</v>
      </c>
      <c r="D82" s="21" t="s">
        <v>4</v>
      </c>
      <c r="E82" s="52">
        <v>2.57</v>
      </c>
      <c r="F82" s="52">
        <v>1348.81</v>
      </c>
    </row>
    <row r="83" spans="1:6" x14ac:dyDescent="0.25">
      <c r="A83" s="21" t="s">
        <v>230</v>
      </c>
      <c r="B83" s="21" t="s">
        <v>280</v>
      </c>
      <c r="C83" s="21" t="s">
        <v>428</v>
      </c>
      <c r="D83" s="21" t="s">
        <v>8</v>
      </c>
      <c r="E83" s="52">
        <v>1502.1</v>
      </c>
      <c r="F83" s="52">
        <v>0.77</v>
      </c>
    </row>
    <row r="84" spans="1:6" x14ac:dyDescent="0.25">
      <c r="A84" s="21" t="s">
        <v>231</v>
      </c>
      <c r="B84" s="21" t="s">
        <v>297</v>
      </c>
      <c r="C84" s="21" t="s">
        <v>441</v>
      </c>
      <c r="D84" s="21" t="s">
        <v>155</v>
      </c>
      <c r="E84" s="52">
        <v>24</v>
      </c>
      <c r="F84" s="52">
        <v>0.61</v>
      </c>
    </row>
    <row r="85" spans="1:6" x14ac:dyDescent="0.25">
      <c r="A85" s="21" t="s">
        <v>232</v>
      </c>
      <c r="B85" s="21" t="s">
        <v>220</v>
      </c>
      <c r="C85" s="21" t="s">
        <v>249</v>
      </c>
      <c r="D85" s="21" t="s">
        <v>4</v>
      </c>
      <c r="E85" s="52">
        <v>24.47</v>
      </c>
      <c r="F85" s="52">
        <v>5.19</v>
      </c>
    </row>
    <row r="86" spans="1:6" x14ac:dyDescent="0.25">
      <c r="A86" s="21" t="s">
        <v>47</v>
      </c>
      <c r="B86" s="21" t="s">
        <v>34</v>
      </c>
      <c r="C86" s="21" t="s">
        <v>213</v>
      </c>
      <c r="D86" s="21" t="s">
        <v>34</v>
      </c>
      <c r="F86" s="52" t="s">
        <v>34</v>
      </c>
    </row>
    <row r="87" spans="1:6" x14ac:dyDescent="0.25">
      <c r="A87" s="21" t="s">
        <v>50</v>
      </c>
      <c r="B87" s="21" t="s">
        <v>393</v>
      </c>
      <c r="C87" s="21" t="s">
        <v>442</v>
      </c>
      <c r="D87" s="21" t="s">
        <v>4</v>
      </c>
      <c r="E87" s="52">
        <v>5009.97</v>
      </c>
      <c r="F87" s="52">
        <v>1.66</v>
      </c>
    </row>
    <row r="88" spans="1:6" x14ac:dyDescent="0.25">
      <c r="A88" s="21" t="s">
        <v>51</v>
      </c>
      <c r="B88" s="21" t="s">
        <v>299</v>
      </c>
      <c r="C88" s="21" t="s">
        <v>443</v>
      </c>
      <c r="D88" s="21" t="s">
        <v>4</v>
      </c>
      <c r="E88" s="52">
        <v>6512.9610000000002</v>
      </c>
      <c r="F88" s="52">
        <v>1.76</v>
      </c>
    </row>
    <row r="89" spans="1:6" x14ac:dyDescent="0.25">
      <c r="A89" s="21" t="s">
        <v>52</v>
      </c>
      <c r="B89" s="21" t="s">
        <v>298</v>
      </c>
      <c r="C89" s="21" t="s">
        <v>444</v>
      </c>
      <c r="D89" s="21" t="s">
        <v>4</v>
      </c>
      <c r="E89" s="52">
        <v>1014.16</v>
      </c>
      <c r="F89" s="52">
        <v>2.69</v>
      </c>
    </row>
    <row r="90" spans="1:6" x14ac:dyDescent="0.25">
      <c r="A90" s="21" t="s">
        <v>233</v>
      </c>
      <c r="B90" s="21" t="s">
        <v>214</v>
      </c>
      <c r="C90" s="21" t="s">
        <v>244</v>
      </c>
      <c r="D90" s="21" t="s">
        <v>4</v>
      </c>
      <c r="E90" s="52">
        <v>1484.47</v>
      </c>
      <c r="F90" s="52">
        <v>11.23</v>
      </c>
    </row>
    <row r="91" spans="1:6" x14ac:dyDescent="0.25">
      <c r="A91" s="21" t="s">
        <v>352</v>
      </c>
      <c r="B91" s="21" t="s">
        <v>216</v>
      </c>
      <c r="C91" s="21" t="s">
        <v>245</v>
      </c>
      <c r="D91" s="21" t="s">
        <v>4</v>
      </c>
      <c r="E91" s="52">
        <v>1560.5</v>
      </c>
      <c r="F91" s="52">
        <v>1.08</v>
      </c>
    </row>
    <row r="92" spans="1:6" x14ac:dyDescent="0.25">
      <c r="A92" s="21" t="s">
        <v>353</v>
      </c>
      <c r="B92" s="21" t="s">
        <v>215</v>
      </c>
      <c r="C92" s="21" t="s">
        <v>246</v>
      </c>
      <c r="D92" s="21" t="s">
        <v>4</v>
      </c>
      <c r="E92" s="52">
        <v>1248.47</v>
      </c>
      <c r="F92" s="52">
        <v>8.19</v>
      </c>
    </row>
    <row r="93" spans="1:6" x14ac:dyDescent="0.25">
      <c r="A93" s="21" t="s">
        <v>354</v>
      </c>
      <c r="B93" s="21" t="s">
        <v>299</v>
      </c>
      <c r="C93" s="21" t="s">
        <v>443</v>
      </c>
      <c r="D93" s="21" t="s">
        <v>4</v>
      </c>
      <c r="E93" s="52">
        <v>76.12</v>
      </c>
      <c r="F93" s="52">
        <v>1.76</v>
      </c>
    </row>
    <row r="94" spans="1:6" x14ac:dyDescent="0.25">
      <c r="A94" s="21" t="s">
        <v>355</v>
      </c>
      <c r="B94" s="21" t="s">
        <v>205</v>
      </c>
      <c r="C94" s="21" t="s">
        <v>237</v>
      </c>
      <c r="D94" s="21" t="s">
        <v>8</v>
      </c>
      <c r="E94" s="52">
        <v>152.24</v>
      </c>
      <c r="F94" s="52">
        <v>1.08</v>
      </c>
    </row>
    <row r="95" spans="1:6" x14ac:dyDescent="0.25">
      <c r="A95" s="21" t="s">
        <v>356</v>
      </c>
      <c r="B95" s="21" t="s">
        <v>205</v>
      </c>
      <c r="C95" s="21" t="s">
        <v>237</v>
      </c>
      <c r="D95" s="21" t="s">
        <v>8</v>
      </c>
      <c r="E95" s="52">
        <v>5948.01</v>
      </c>
      <c r="F95" s="52">
        <v>1.08</v>
      </c>
    </row>
    <row r="96" spans="1:6" x14ac:dyDescent="0.25">
      <c r="A96" s="21" t="s">
        <v>357</v>
      </c>
      <c r="B96" s="21" t="s">
        <v>205</v>
      </c>
      <c r="C96" s="21" t="s">
        <v>237</v>
      </c>
      <c r="D96" s="21" t="s">
        <v>8</v>
      </c>
      <c r="E96" s="52">
        <v>7422.35</v>
      </c>
      <c r="F96" s="52">
        <v>1.08</v>
      </c>
    </row>
    <row r="97" spans="1:6" x14ac:dyDescent="0.25">
      <c r="A97" s="21" t="s">
        <v>394</v>
      </c>
      <c r="B97" s="21" t="s">
        <v>208</v>
      </c>
      <c r="C97" s="21" t="s">
        <v>240</v>
      </c>
      <c r="D97" s="21" t="s">
        <v>4</v>
      </c>
      <c r="E97" s="52">
        <v>7432.48</v>
      </c>
      <c r="F97" s="52">
        <v>1.03</v>
      </c>
    </row>
    <row r="98" spans="1:6" x14ac:dyDescent="0.25">
      <c r="A98" s="21" t="s">
        <v>180</v>
      </c>
      <c r="B98" s="21" t="s">
        <v>34</v>
      </c>
      <c r="C98" s="21" t="s">
        <v>217</v>
      </c>
      <c r="D98" s="21" t="s">
        <v>34</v>
      </c>
      <c r="F98" s="52" t="s">
        <v>34</v>
      </c>
    </row>
    <row r="99" spans="1:6" x14ac:dyDescent="0.25">
      <c r="A99" s="21" t="s">
        <v>181</v>
      </c>
      <c r="B99" s="21" t="s">
        <v>218</v>
      </c>
      <c r="C99" s="21" t="s">
        <v>247</v>
      </c>
      <c r="D99" s="21" t="s">
        <v>3</v>
      </c>
      <c r="E99" s="52">
        <v>20918.86</v>
      </c>
      <c r="F99" s="52">
        <v>1.76</v>
      </c>
    </row>
    <row r="100" spans="1:6" x14ac:dyDescent="0.25">
      <c r="A100" s="21" t="s">
        <v>182</v>
      </c>
      <c r="B100" s="21" t="s">
        <v>205</v>
      </c>
      <c r="C100" s="21" t="s">
        <v>237</v>
      </c>
      <c r="D100" s="21" t="s">
        <v>8</v>
      </c>
      <c r="E100" s="52">
        <v>36287.370000000003</v>
      </c>
      <c r="F100" s="52">
        <v>1.08</v>
      </c>
    </row>
    <row r="101" spans="1:6" x14ac:dyDescent="0.25">
      <c r="A101" s="21" t="s">
        <v>183</v>
      </c>
      <c r="B101" s="21" t="s">
        <v>294</v>
      </c>
      <c r="C101" s="21" t="s">
        <v>439</v>
      </c>
      <c r="D101" s="21" t="s">
        <v>4</v>
      </c>
      <c r="E101" s="52">
        <v>3225.55</v>
      </c>
      <c r="F101" s="52">
        <v>115.54</v>
      </c>
    </row>
    <row r="102" spans="1:6" x14ac:dyDescent="0.25">
      <c r="A102" s="21" t="s">
        <v>184</v>
      </c>
      <c r="B102" s="21" t="s">
        <v>295</v>
      </c>
      <c r="C102" s="21" t="s">
        <v>445</v>
      </c>
      <c r="D102" s="21" t="s">
        <v>3</v>
      </c>
      <c r="E102" s="52">
        <v>18603.82</v>
      </c>
      <c r="F102" s="52">
        <v>9.7100000000000009</v>
      </c>
    </row>
    <row r="103" spans="1:6" x14ac:dyDescent="0.25">
      <c r="A103" s="21" t="s">
        <v>185</v>
      </c>
      <c r="B103" s="21" t="s">
        <v>192</v>
      </c>
      <c r="C103" s="21" t="s">
        <v>193</v>
      </c>
      <c r="D103" s="21" t="s">
        <v>3</v>
      </c>
      <c r="E103" s="52">
        <v>18603.82</v>
      </c>
      <c r="F103" s="52">
        <v>5.56</v>
      </c>
    </row>
    <row r="104" spans="1:6" x14ac:dyDescent="0.25">
      <c r="A104" s="21" t="s">
        <v>186</v>
      </c>
      <c r="B104" s="21" t="s">
        <v>297</v>
      </c>
      <c r="C104" s="21" t="s">
        <v>441</v>
      </c>
      <c r="D104" s="21" t="s">
        <v>155</v>
      </c>
      <c r="E104" s="52">
        <v>4743</v>
      </c>
      <c r="F104" s="52">
        <v>0.61</v>
      </c>
    </row>
    <row r="105" spans="1:6" x14ac:dyDescent="0.25">
      <c r="A105" s="21" t="s">
        <v>358</v>
      </c>
      <c r="B105" s="21" t="s">
        <v>397</v>
      </c>
      <c r="C105" s="21" t="s">
        <v>446</v>
      </c>
      <c r="D105" s="21" t="s">
        <v>4</v>
      </c>
      <c r="E105" s="52">
        <v>594.08000000000004</v>
      </c>
      <c r="F105" s="52">
        <v>1365.63</v>
      </c>
    </row>
    <row r="106" spans="1:6" x14ac:dyDescent="0.25">
      <c r="A106" s="21" t="s">
        <v>359</v>
      </c>
      <c r="B106" s="21" t="s">
        <v>219</v>
      </c>
      <c r="C106" s="21" t="s">
        <v>248</v>
      </c>
      <c r="D106" s="21" t="s">
        <v>155</v>
      </c>
      <c r="E106" s="52">
        <v>227663.25</v>
      </c>
      <c r="F106" s="52">
        <v>0.72</v>
      </c>
    </row>
    <row r="107" spans="1:6" x14ac:dyDescent="0.25">
      <c r="A107" s="21" t="s">
        <v>360</v>
      </c>
      <c r="B107" s="21" t="s">
        <v>208</v>
      </c>
      <c r="C107" s="21" t="s">
        <v>240</v>
      </c>
      <c r="D107" s="21" t="s">
        <v>4</v>
      </c>
      <c r="E107" s="52">
        <v>4954.7299999999996</v>
      </c>
      <c r="F107" s="52">
        <v>1.03</v>
      </c>
    </row>
    <row r="108" spans="1:6" x14ac:dyDescent="0.25">
      <c r="A108" s="21" t="s">
        <v>361</v>
      </c>
      <c r="B108" s="21" t="s">
        <v>220</v>
      </c>
      <c r="C108" s="21" t="s">
        <v>249</v>
      </c>
      <c r="D108" s="21" t="s">
        <v>4</v>
      </c>
      <c r="E108" s="52">
        <v>594.08000000000004</v>
      </c>
      <c r="F108" s="52">
        <v>5.19</v>
      </c>
    </row>
    <row r="109" spans="1:6" x14ac:dyDescent="0.25">
      <c r="A109" s="21" t="s">
        <v>362</v>
      </c>
      <c r="B109" s="21" t="s">
        <v>34</v>
      </c>
      <c r="C109" s="21" t="s">
        <v>300</v>
      </c>
      <c r="D109" s="21" t="s">
        <v>34</v>
      </c>
      <c r="F109" s="52" t="s">
        <v>34</v>
      </c>
    </row>
    <row r="110" spans="1:6" x14ac:dyDescent="0.25">
      <c r="A110" s="21" t="s">
        <v>363</v>
      </c>
      <c r="B110" s="21" t="s">
        <v>301</v>
      </c>
      <c r="C110" s="21" t="s">
        <v>447</v>
      </c>
      <c r="D110" s="21" t="s">
        <v>2</v>
      </c>
      <c r="E110" s="52">
        <v>4451.99</v>
      </c>
      <c r="F110" s="52">
        <v>35.020000000000003</v>
      </c>
    </row>
    <row r="111" spans="1:6" x14ac:dyDescent="0.25">
      <c r="A111" s="21" t="s">
        <v>364</v>
      </c>
      <c r="B111" s="21" t="s">
        <v>302</v>
      </c>
      <c r="C111" s="21" t="s">
        <v>448</v>
      </c>
      <c r="D111" s="21" t="s">
        <v>2</v>
      </c>
      <c r="E111" s="52">
        <v>67.599999999999994</v>
      </c>
      <c r="F111" s="52">
        <v>19.579999999999998</v>
      </c>
    </row>
    <row r="112" spans="1:6" x14ac:dyDescent="0.25">
      <c r="A112" s="21" t="s">
        <v>365</v>
      </c>
      <c r="B112" s="21" t="s">
        <v>280</v>
      </c>
      <c r="C112" s="21" t="s">
        <v>428</v>
      </c>
      <c r="D112" s="21" t="s">
        <v>8</v>
      </c>
      <c r="E112" s="52">
        <v>21940.62</v>
      </c>
      <c r="F112" s="52">
        <v>0.77</v>
      </c>
    </row>
    <row r="113" spans="1:6" x14ac:dyDescent="0.25">
      <c r="A113" s="21" t="s">
        <v>366</v>
      </c>
      <c r="B113" s="21" t="s">
        <v>208</v>
      </c>
      <c r="C113" s="21" t="s">
        <v>240</v>
      </c>
      <c r="D113" s="21" t="s">
        <v>4</v>
      </c>
      <c r="E113" s="52">
        <v>158.99</v>
      </c>
      <c r="F113" s="52">
        <v>1.03</v>
      </c>
    </row>
    <row r="114" spans="1:6" x14ac:dyDescent="0.25">
      <c r="A114" s="21" t="s">
        <v>367</v>
      </c>
      <c r="B114" s="21" t="s">
        <v>34</v>
      </c>
      <c r="C114" s="21" t="s">
        <v>303</v>
      </c>
      <c r="D114" s="21" t="s">
        <v>34</v>
      </c>
      <c r="F114" s="52" t="s">
        <v>34</v>
      </c>
    </row>
    <row r="115" spans="1:6" x14ac:dyDescent="0.25">
      <c r="A115" s="21" t="s">
        <v>368</v>
      </c>
      <c r="B115" s="21" t="s">
        <v>304</v>
      </c>
      <c r="C115" s="21" t="s">
        <v>449</v>
      </c>
      <c r="D115" s="21" t="s">
        <v>3</v>
      </c>
      <c r="E115" s="52">
        <v>1380.37</v>
      </c>
      <c r="F115" s="52">
        <v>7.53</v>
      </c>
    </row>
    <row r="116" spans="1:6" x14ac:dyDescent="0.25">
      <c r="A116" s="21" t="s">
        <v>369</v>
      </c>
      <c r="B116" s="21" t="s">
        <v>299</v>
      </c>
      <c r="C116" s="21" t="s">
        <v>443</v>
      </c>
      <c r="D116" s="21" t="s">
        <v>4</v>
      </c>
      <c r="E116" s="52">
        <v>179.44</v>
      </c>
      <c r="F116" s="52">
        <v>1.76</v>
      </c>
    </row>
    <row r="117" spans="1:6" x14ac:dyDescent="0.25">
      <c r="A117" s="21" t="s">
        <v>370</v>
      </c>
      <c r="B117" s="21" t="s">
        <v>305</v>
      </c>
      <c r="C117" s="21" t="s">
        <v>450</v>
      </c>
      <c r="D117" s="21" t="s">
        <v>8</v>
      </c>
      <c r="E117" s="52">
        <v>179.44</v>
      </c>
      <c r="F117" s="52">
        <v>1.21</v>
      </c>
    </row>
    <row r="118" spans="1:6" x14ac:dyDescent="0.25">
      <c r="A118" s="21" t="s">
        <v>371</v>
      </c>
      <c r="B118" s="21" t="s">
        <v>309</v>
      </c>
      <c r="C118" s="21" t="s">
        <v>451</v>
      </c>
      <c r="D118" s="21" t="s">
        <v>2</v>
      </c>
      <c r="E118" s="52">
        <v>92.1</v>
      </c>
      <c r="F118" s="52">
        <v>22</v>
      </c>
    </row>
    <row r="119" spans="1:6" x14ac:dyDescent="0.25">
      <c r="A119" s="21" t="s">
        <v>372</v>
      </c>
      <c r="B119" s="21" t="s">
        <v>306</v>
      </c>
      <c r="C119" s="21" t="s">
        <v>452</v>
      </c>
      <c r="D119" s="21" t="s">
        <v>4</v>
      </c>
      <c r="E119" s="52">
        <v>2.76</v>
      </c>
      <c r="F119" s="52">
        <v>278.33999999999997</v>
      </c>
    </row>
    <row r="120" spans="1:6" x14ac:dyDescent="0.25">
      <c r="A120" s="21" t="s">
        <v>373</v>
      </c>
      <c r="B120" s="21" t="s">
        <v>284</v>
      </c>
      <c r="C120" s="21" t="s">
        <v>431</v>
      </c>
      <c r="D120" s="21" t="s">
        <v>4</v>
      </c>
      <c r="E120" s="52">
        <v>2.76</v>
      </c>
      <c r="F120" s="52">
        <v>123.75</v>
      </c>
    </row>
    <row r="121" spans="1:6" x14ac:dyDescent="0.25">
      <c r="A121" s="21" t="s">
        <v>374</v>
      </c>
      <c r="B121" s="21" t="s">
        <v>307</v>
      </c>
      <c r="C121" s="21" t="s">
        <v>453</v>
      </c>
      <c r="D121" s="21" t="s">
        <v>3</v>
      </c>
      <c r="E121" s="52">
        <v>1288.27</v>
      </c>
      <c r="F121" s="52">
        <v>50.92</v>
      </c>
    </row>
    <row r="122" spans="1:6" x14ac:dyDescent="0.25">
      <c r="A122" s="21" t="s">
        <v>375</v>
      </c>
      <c r="B122" s="21" t="s">
        <v>308</v>
      </c>
      <c r="C122" s="21" t="s">
        <v>454</v>
      </c>
      <c r="D122" s="21" t="s">
        <v>3</v>
      </c>
      <c r="E122" s="52">
        <v>186.14</v>
      </c>
      <c r="F122" s="52">
        <v>16.239999999999998</v>
      </c>
    </row>
    <row r="123" spans="1:6" x14ac:dyDescent="0.25">
      <c r="A123" s="21" t="s">
        <v>376</v>
      </c>
      <c r="B123" s="21" t="s">
        <v>15</v>
      </c>
      <c r="C123" s="21" t="s">
        <v>174</v>
      </c>
      <c r="D123" s="21" t="s">
        <v>155</v>
      </c>
      <c r="E123" s="52">
        <v>726.8</v>
      </c>
      <c r="F123" s="52">
        <v>0.63</v>
      </c>
    </row>
    <row r="124" spans="1:6" x14ac:dyDescent="0.25">
      <c r="A124" s="21" t="s">
        <v>377</v>
      </c>
      <c r="B124" s="21" t="s">
        <v>280</v>
      </c>
      <c r="C124" s="21" t="s">
        <v>428</v>
      </c>
      <c r="D124" s="21" t="s">
        <v>8</v>
      </c>
      <c r="E124" s="52">
        <v>7489.8119999999999</v>
      </c>
      <c r="F124" s="52">
        <v>0.77</v>
      </c>
    </row>
    <row r="125" spans="1:6" x14ac:dyDescent="0.25">
      <c r="A125" s="21" t="s">
        <v>378</v>
      </c>
      <c r="B125" s="21" t="s">
        <v>208</v>
      </c>
      <c r="C125" s="21" t="s">
        <v>240</v>
      </c>
      <c r="D125" s="21" t="s">
        <v>4</v>
      </c>
      <c r="E125" s="52">
        <v>54.34</v>
      </c>
      <c r="F125" s="52">
        <v>1.03</v>
      </c>
    </row>
    <row r="126" spans="1:6" x14ac:dyDescent="0.25">
      <c r="A126" s="21" t="s">
        <v>379</v>
      </c>
      <c r="B126" s="21" t="s">
        <v>211</v>
      </c>
      <c r="C126" s="21" t="s">
        <v>242</v>
      </c>
      <c r="D126" s="21" t="s">
        <v>200</v>
      </c>
      <c r="E126" s="52">
        <v>4.5999999999999996</v>
      </c>
      <c r="F126" s="52">
        <v>12.15</v>
      </c>
    </row>
    <row r="127" spans="1:6" x14ac:dyDescent="0.25">
      <c r="A127" s="21" t="s">
        <v>380</v>
      </c>
      <c r="B127" s="21" t="s">
        <v>34</v>
      </c>
      <c r="C127" s="21" t="s">
        <v>170</v>
      </c>
      <c r="D127" s="21" t="s">
        <v>34</v>
      </c>
      <c r="F127" s="52" t="s">
        <v>34</v>
      </c>
    </row>
    <row r="128" spans="1:6" x14ac:dyDescent="0.25">
      <c r="A128" s="21" t="s">
        <v>381</v>
      </c>
      <c r="B128" s="21" t="s">
        <v>16</v>
      </c>
      <c r="C128" s="21" t="s">
        <v>156</v>
      </c>
      <c r="D128" s="21" t="s">
        <v>3</v>
      </c>
      <c r="E128" s="52">
        <v>333.76</v>
      </c>
      <c r="F128" s="52">
        <v>16.68</v>
      </c>
    </row>
    <row r="129" spans="1:6" x14ac:dyDescent="0.25">
      <c r="A129" s="21" t="s">
        <v>383</v>
      </c>
      <c r="B129" s="21" t="s">
        <v>310</v>
      </c>
      <c r="C129" s="21" t="s">
        <v>455</v>
      </c>
      <c r="D129" s="21" t="s">
        <v>1</v>
      </c>
      <c r="E129" s="52">
        <v>108</v>
      </c>
      <c r="F129" s="52">
        <v>139.63999999999999</v>
      </c>
    </row>
    <row r="130" spans="1:6" x14ac:dyDescent="0.25">
      <c r="A130" s="21" t="s">
        <v>384</v>
      </c>
      <c r="B130" s="21" t="s">
        <v>311</v>
      </c>
      <c r="C130" s="21" t="s">
        <v>456</v>
      </c>
      <c r="D130" s="21" t="s">
        <v>1</v>
      </c>
      <c r="E130" s="52">
        <v>99</v>
      </c>
      <c r="F130" s="52">
        <v>391.59</v>
      </c>
    </row>
    <row r="131" spans="1:6" x14ac:dyDescent="0.25">
      <c r="A131" s="21" t="s">
        <v>385</v>
      </c>
      <c r="B131" s="21" t="s">
        <v>223</v>
      </c>
      <c r="C131" s="21" t="s">
        <v>250</v>
      </c>
      <c r="D131" s="21" t="s">
        <v>1</v>
      </c>
      <c r="E131" s="52">
        <v>20</v>
      </c>
      <c r="F131" s="52">
        <v>58.41</v>
      </c>
    </row>
    <row r="132" spans="1:6" x14ac:dyDescent="0.25">
      <c r="A132" s="21" t="s">
        <v>386</v>
      </c>
      <c r="B132" s="21" t="s">
        <v>34</v>
      </c>
      <c r="C132" s="21" t="s">
        <v>48</v>
      </c>
      <c r="D132" s="21" t="s">
        <v>34</v>
      </c>
      <c r="F132" s="52" t="s">
        <v>34</v>
      </c>
    </row>
    <row r="133" spans="1:6" x14ac:dyDescent="0.25">
      <c r="A133" s="21" t="s">
        <v>382</v>
      </c>
      <c r="B133" s="21" t="s">
        <v>10</v>
      </c>
      <c r="C133" s="21" t="s">
        <v>195</v>
      </c>
      <c r="D133" s="21" t="s">
        <v>5</v>
      </c>
      <c r="E133" s="52">
        <v>440</v>
      </c>
      <c r="F133" s="52">
        <v>119.9</v>
      </c>
    </row>
    <row r="134" spans="1:6" x14ac:dyDescent="0.25">
      <c r="A134" s="21" t="s">
        <v>387</v>
      </c>
      <c r="B134" s="21" t="s">
        <v>13</v>
      </c>
      <c r="C134" s="21" t="s">
        <v>160</v>
      </c>
      <c r="D134" s="21" t="s">
        <v>5</v>
      </c>
      <c r="E134" s="52">
        <v>520</v>
      </c>
      <c r="F134" s="52">
        <v>29.64</v>
      </c>
    </row>
    <row r="135" spans="1:6" x14ac:dyDescent="0.25">
      <c r="A135" s="21" t="s">
        <v>388</v>
      </c>
      <c r="B135" s="21" t="s">
        <v>14</v>
      </c>
      <c r="C135" s="21" t="s">
        <v>175</v>
      </c>
      <c r="D135" s="21" t="s">
        <v>5</v>
      </c>
      <c r="E135" s="52">
        <v>520</v>
      </c>
      <c r="F135" s="52">
        <v>14.94</v>
      </c>
    </row>
    <row r="136" spans="1:6" x14ac:dyDescent="0.25">
      <c r="A136" s="21" t="s">
        <v>389</v>
      </c>
      <c r="B136" s="21" t="s">
        <v>154</v>
      </c>
      <c r="C136" s="21" t="s">
        <v>159</v>
      </c>
      <c r="D136" s="21" t="s">
        <v>5</v>
      </c>
      <c r="E136" s="52">
        <v>520</v>
      </c>
      <c r="F136" s="52">
        <v>33.200000000000003</v>
      </c>
    </row>
    <row r="137" spans="1:6" x14ac:dyDescent="0.25">
      <c r="A137" s="21" t="s">
        <v>390</v>
      </c>
      <c r="B137" s="21" t="s">
        <v>196</v>
      </c>
      <c r="C137" s="21" t="s">
        <v>199</v>
      </c>
      <c r="D137" s="21" t="s">
        <v>5</v>
      </c>
      <c r="E137" s="52">
        <v>440</v>
      </c>
      <c r="F137" s="52">
        <v>25.02</v>
      </c>
    </row>
    <row r="138" spans="1:6" x14ac:dyDescent="0.25">
      <c r="A138" s="21" t="s">
        <v>391</v>
      </c>
      <c r="B138" s="21" t="s">
        <v>7</v>
      </c>
      <c r="C138" s="21" t="s">
        <v>158</v>
      </c>
      <c r="D138" s="21" t="s">
        <v>5</v>
      </c>
      <c r="E138" s="52">
        <v>520</v>
      </c>
      <c r="F138" s="52">
        <v>24.21</v>
      </c>
    </row>
  </sheetData>
  <printOptions horizontalCentered="1"/>
  <pageMargins left="3.937007874015748E-2" right="3.937007874015748E-2" top="0.15748031496062992" bottom="0.15748031496062992" header="0.31496062992125984" footer="0.31496062992125984"/>
  <pageSetup paperSize="9" scale="34" fitToHeight="0" orientation="landscape"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T94"/>
  <sheetViews>
    <sheetView showZeros="0" view="pageBreakPreview" zoomScale="60" zoomScaleNormal="100" workbookViewId="0">
      <pane xSplit="6" ySplit="1" topLeftCell="M77" activePane="bottomRight" state="frozenSplit"/>
      <selection activeCell="O59" sqref="O59"/>
      <selection pane="topRight" activeCell="O59" sqref="O59"/>
      <selection pane="bottomLeft" activeCell="O59" sqref="O59"/>
      <selection pane="bottomRight" activeCell="U90" sqref="U90"/>
    </sheetView>
  </sheetViews>
  <sheetFormatPr defaultColWidth="10.28515625" defaultRowHeight="12.75" x14ac:dyDescent="0.25"/>
  <cols>
    <col min="1" max="1" width="11.140625" style="407" customWidth="1"/>
    <col min="2" max="2" width="6.140625" style="415" customWidth="1"/>
    <col min="3" max="3" width="16.7109375" style="415" customWidth="1"/>
    <col min="4" max="4" width="29.28515625" style="415" customWidth="1"/>
    <col min="5" max="5" width="3.5703125" style="415" hidden="1" customWidth="1"/>
    <col min="6" max="6" width="25" style="415" hidden="1" customWidth="1"/>
    <col min="7" max="11" width="14.42578125" style="407" hidden="1" customWidth="1"/>
    <col min="12" max="12" width="3" style="407" hidden="1" customWidth="1"/>
    <col min="13" max="13" width="14.42578125" style="407" customWidth="1"/>
    <col min="14" max="14" width="14.42578125" style="407" hidden="1" customWidth="1"/>
    <col min="15" max="15" width="14.42578125" style="471" customWidth="1"/>
    <col min="16" max="16" width="12.5703125" style="407" customWidth="1"/>
    <col min="17" max="17" width="19.5703125" style="407" customWidth="1"/>
    <col min="18" max="16384" width="10.28515625" style="407"/>
  </cols>
  <sheetData>
    <row r="1" spans="1:17" s="400" customFormat="1" ht="63.75" customHeight="1" thickTop="1" thickBot="1" x14ac:dyDescent="0.3">
      <c r="A1" s="652" t="s">
        <v>20497</v>
      </c>
      <c r="B1" s="746" t="s">
        <v>20498</v>
      </c>
      <c r="C1" s="746"/>
      <c r="D1" s="747"/>
      <c r="E1" s="748" t="s">
        <v>20499</v>
      </c>
      <c r="F1" s="749"/>
      <c r="G1" s="396"/>
      <c r="H1" s="397"/>
      <c r="I1" s="397"/>
      <c r="J1" s="397"/>
      <c r="K1" s="397"/>
      <c r="L1" s="398"/>
      <c r="M1" s="66" t="s">
        <v>19862</v>
      </c>
      <c r="N1" s="397"/>
      <c r="O1" s="399" t="s">
        <v>49</v>
      </c>
      <c r="Q1" s="70"/>
    </row>
    <row r="2" spans="1:17" ht="18.95" customHeight="1" thickTop="1" x14ac:dyDescent="0.25">
      <c r="A2" s="744"/>
      <c r="B2" s="750" t="s">
        <v>20500</v>
      </c>
      <c r="C2" s="751"/>
      <c r="D2" s="752"/>
      <c r="E2" s="401" t="s">
        <v>20501</v>
      </c>
      <c r="F2" s="402" t="s">
        <v>20502</v>
      </c>
      <c r="G2" s="403"/>
      <c r="H2" s="404"/>
      <c r="I2" s="404"/>
      <c r="J2" s="404"/>
      <c r="K2" s="404"/>
      <c r="L2" s="405"/>
      <c r="M2" s="404">
        <v>10</v>
      </c>
      <c r="N2" s="404"/>
      <c r="O2" s="406">
        <f>+TRUNC(SUM(G2:N2),2)</f>
        <v>10</v>
      </c>
      <c r="Q2" s="75">
        <f>SUM(G2:O2)</f>
        <v>20</v>
      </c>
    </row>
    <row r="3" spans="1:17" ht="18.95" hidden="1" customHeight="1" x14ac:dyDescent="0.25">
      <c r="A3" s="744"/>
      <c r="B3" s="753" t="s">
        <v>20503</v>
      </c>
      <c r="C3" s="754"/>
      <c r="D3" s="408" t="s">
        <v>20504</v>
      </c>
      <c r="E3" s="409" t="s">
        <v>20505</v>
      </c>
      <c r="F3" s="410" t="s">
        <v>20506</v>
      </c>
      <c r="G3" s="411"/>
      <c r="H3" s="412"/>
      <c r="I3" s="412"/>
      <c r="J3" s="412"/>
      <c r="K3" s="412"/>
      <c r="L3" s="413"/>
      <c r="M3" s="412">
        <f>+[29]Pav_Dados!N3</f>
        <v>0</v>
      </c>
      <c r="N3" s="412"/>
      <c r="O3" s="414">
        <f>+COUNTA(G3:N3)</f>
        <v>1</v>
      </c>
      <c r="Q3" s="75"/>
    </row>
    <row r="4" spans="1:17" ht="18.95" hidden="1" customHeight="1" x14ac:dyDescent="0.25">
      <c r="A4" s="744"/>
      <c r="B4" s="755"/>
      <c r="C4" s="756"/>
      <c r="D4" s="408" t="s">
        <v>20507</v>
      </c>
      <c r="E4" s="409" t="s">
        <v>20508</v>
      </c>
      <c r="F4" s="410" t="s">
        <v>20509</v>
      </c>
      <c r="G4" s="411"/>
      <c r="H4" s="412"/>
      <c r="I4" s="412"/>
      <c r="J4" s="412"/>
      <c r="K4" s="412"/>
      <c r="L4" s="413"/>
      <c r="M4" s="412">
        <f>+[29]Pav_Dados!N4</f>
        <v>0</v>
      </c>
      <c r="N4" s="412"/>
      <c r="O4" s="414">
        <f>+COUNTA(G4:N4)</f>
        <v>1</v>
      </c>
      <c r="Q4" s="75"/>
    </row>
    <row r="5" spans="1:17" s="415" customFormat="1" ht="30" customHeight="1" x14ac:dyDescent="0.25">
      <c r="A5" s="744"/>
      <c r="B5" s="757" t="s">
        <v>20510</v>
      </c>
      <c r="C5" s="758"/>
      <c r="D5" s="759"/>
      <c r="E5" s="409" t="s">
        <v>20511</v>
      </c>
      <c r="F5" s="410" t="s">
        <v>20512</v>
      </c>
      <c r="G5" s="411"/>
      <c r="H5" s="412"/>
      <c r="I5" s="412"/>
      <c r="J5" s="412"/>
      <c r="K5" s="412"/>
      <c r="L5" s="413"/>
      <c r="M5" s="412" t="str">
        <f>+[29]Pav_Dados!N5</f>
        <v>DUPLA</v>
      </c>
      <c r="N5" s="412"/>
      <c r="O5" s="414">
        <f>+COUNTA(G5:N5)</f>
        <v>1</v>
      </c>
      <c r="Q5" s="75">
        <f t="shared" ref="Q5:Q36" si="0">SUM(G5:O5)</f>
        <v>1</v>
      </c>
    </row>
    <row r="6" spans="1:17" ht="18.95" customHeight="1" thickBot="1" x14ac:dyDescent="0.3">
      <c r="A6" s="744"/>
      <c r="B6" s="760" t="s">
        <v>20513</v>
      </c>
      <c r="C6" s="761"/>
      <c r="D6" s="762"/>
      <c r="E6" s="416" t="s">
        <v>20514</v>
      </c>
      <c r="F6" s="417" t="s">
        <v>20515</v>
      </c>
      <c r="G6" s="418"/>
      <c r="H6" s="419"/>
      <c r="I6" s="419"/>
      <c r="J6" s="419"/>
      <c r="K6" s="419"/>
      <c r="L6" s="420"/>
      <c r="M6" s="419">
        <v>9.9</v>
      </c>
      <c r="N6" s="419"/>
      <c r="O6" s="421"/>
      <c r="Q6" s="75">
        <f t="shared" si="0"/>
        <v>9.9</v>
      </c>
    </row>
    <row r="7" spans="1:17" ht="20.100000000000001" hidden="1" customHeight="1" x14ac:dyDescent="0.25">
      <c r="A7" s="744"/>
      <c r="B7" s="755" t="s">
        <v>20516</v>
      </c>
      <c r="C7" s="763"/>
      <c r="D7" s="764"/>
      <c r="E7" s="422"/>
      <c r="F7" s="410"/>
      <c r="G7" s="411"/>
      <c r="H7" s="412"/>
      <c r="I7" s="412"/>
      <c r="J7" s="412"/>
      <c r="K7" s="412"/>
      <c r="L7" s="413"/>
      <c r="M7" s="412">
        <f>+[29]Pav_Dados!N7</f>
        <v>0</v>
      </c>
      <c r="N7" s="412"/>
      <c r="O7" s="423"/>
      <c r="Q7" s="75">
        <f t="shared" si="0"/>
        <v>0</v>
      </c>
    </row>
    <row r="8" spans="1:17" ht="20.100000000000001" hidden="1" customHeight="1" thickBot="1" x14ac:dyDescent="0.3">
      <c r="A8" s="744"/>
      <c r="B8" s="760" t="s">
        <v>20517</v>
      </c>
      <c r="C8" s="761"/>
      <c r="D8" s="762"/>
      <c r="E8" s="416"/>
      <c r="F8" s="417"/>
      <c r="G8" s="418"/>
      <c r="H8" s="419"/>
      <c r="I8" s="419"/>
      <c r="J8" s="419"/>
      <c r="K8" s="419"/>
      <c r="L8" s="420"/>
      <c r="M8" s="419">
        <f>+[29]Pav_Dados!N8</f>
        <v>0</v>
      </c>
      <c r="N8" s="419"/>
      <c r="O8" s="424"/>
      <c r="Q8" s="75">
        <f t="shared" si="0"/>
        <v>0</v>
      </c>
    </row>
    <row r="9" spans="1:17" ht="18.95" hidden="1" customHeight="1" thickBot="1" x14ac:dyDescent="0.3">
      <c r="A9" s="744"/>
      <c r="B9" s="765" t="s">
        <v>20518</v>
      </c>
      <c r="C9" s="766"/>
      <c r="D9" s="767"/>
      <c r="E9" s="416"/>
      <c r="F9" s="417"/>
      <c r="G9" s="418"/>
      <c r="H9" s="419"/>
      <c r="I9" s="419"/>
      <c r="J9" s="419"/>
      <c r="K9" s="419"/>
      <c r="L9" s="420"/>
      <c r="M9" s="419">
        <f>+[29]Pav_Dados!N9</f>
        <v>0</v>
      </c>
      <c r="N9" s="419"/>
      <c r="O9" s="425">
        <f>+TRUNC(SUM(G9:N9),2)</f>
        <v>0</v>
      </c>
      <c r="Q9" s="75">
        <f t="shared" si="0"/>
        <v>0</v>
      </c>
    </row>
    <row r="10" spans="1:17" s="431" customFormat="1" ht="18.95" hidden="1" customHeight="1" x14ac:dyDescent="0.25">
      <c r="A10" s="744"/>
      <c r="B10" s="771" t="s">
        <v>20519</v>
      </c>
      <c r="C10" s="772"/>
      <c r="D10" s="426" t="s">
        <v>19864</v>
      </c>
      <c r="E10" s="409" t="s">
        <v>20520</v>
      </c>
      <c r="F10" s="410" t="s">
        <v>20521</v>
      </c>
      <c r="G10" s="427"/>
      <c r="H10" s="428"/>
      <c r="I10" s="428"/>
      <c r="J10" s="428"/>
      <c r="K10" s="428"/>
      <c r="L10" s="429"/>
      <c r="M10" s="428">
        <f>+[29]Pav_Dados!N10</f>
        <v>0</v>
      </c>
      <c r="N10" s="428"/>
      <c r="O10" s="430">
        <f>+TRUNC(SUM(G10:N10),2)</f>
        <v>0</v>
      </c>
      <c r="P10" s="407"/>
      <c r="Q10" s="75">
        <f t="shared" si="0"/>
        <v>0</v>
      </c>
    </row>
    <row r="11" spans="1:17" s="431" customFormat="1" ht="18.95" hidden="1" customHeight="1" x14ac:dyDescent="0.25">
      <c r="A11" s="744"/>
      <c r="B11" s="773"/>
      <c r="C11" s="774"/>
      <c r="D11" s="408" t="s">
        <v>20522</v>
      </c>
      <c r="E11" s="409" t="s">
        <v>20523</v>
      </c>
      <c r="F11" s="410" t="s">
        <v>20524</v>
      </c>
      <c r="G11" s="411"/>
      <c r="H11" s="412"/>
      <c r="I11" s="412"/>
      <c r="J11" s="412"/>
      <c r="K11" s="412"/>
      <c r="L11" s="413"/>
      <c r="M11" s="412">
        <f>+[29]Pav_Dados!N12</f>
        <v>0</v>
      </c>
      <c r="N11" s="412"/>
      <c r="O11" s="432"/>
      <c r="P11" s="407"/>
      <c r="Q11" s="75">
        <f t="shared" si="0"/>
        <v>0</v>
      </c>
    </row>
    <row r="12" spans="1:17" s="431" customFormat="1" ht="18.95" hidden="1" customHeight="1" x14ac:dyDescent="0.25">
      <c r="A12" s="744"/>
      <c r="B12" s="773"/>
      <c r="C12" s="774"/>
      <c r="D12" s="408" t="s">
        <v>19996</v>
      </c>
      <c r="E12" s="409" t="s">
        <v>20525</v>
      </c>
      <c r="F12" s="410" t="s">
        <v>20526</v>
      </c>
      <c r="G12" s="411"/>
      <c r="H12" s="412"/>
      <c r="I12" s="412"/>
      <c r="J12" s="412"/>
      <c r="K12" s="412"/>
      <c r="L12" s="413"/>
      <c r="M12" s="412">
        <f t="shared" ref="M12" si="1">+M11*M10</f>
        <v>0</v>
      </c>
      <c r="N12" s="412"/>
      <c r="O12" s="433">
        <f>+TRUNC(SUM(G12:N12),2)</f>
        <v>0</v>
      </c>
      <c r="P12" s="407"/>
      <c r="Q12" s="75">
        <f t="shared" si="0"/>
        <v>0</v>
      </c>
    </row>
    <row r="13" spans="1:17" s="431" customFormat="1" ht="18.95" hidden="1" customHeight="1" x14ac:dyDescent="0.25">
      <c r="A13" s="744"/>
      <c r="B13" s="773"/>
      <c r="C13" s="774"/>
      <c r="D13" s="408" t="s">
        <v>20527</v>
      </c>
      <c r="E13" s="409" t="s">
        <v>20528</v>
      </c>
      <c r="F13" s="410" t="s">
        <v>20529</v>
      </c>
      <c r="G13" s="411"/>
      <c r="H13" s="412"/>
      <c r="I13" s="412"/>
      <c r="J13" s="412"/>
      <c r="K13" s="412"/>
      <c r="L13" s="413"/>
      <c r="M13" s="412">
        <f>+[29]Pav_Dados!N11</f>
        <v>0</v>
      </c>
      <c r="N13" s="412"/>
      <c r="O13" s="432"/>
      <c r="P13" s="407"/>
      <c r="Q13" s="75">
        <f t="shared" si="0"/>
        <v>0</v>
      </c>
    </row>
    <row r="14" spans="1:17" s="431" customFormat="1" ht="18.95" hidden="1" customHeight="1" x14ac:dyDescent="0.25">
      <c r="A14" s="744"/>
      <c r="B14" s="773"/>
      <c r="C14" s="774"/>
      <c r="D14" s="408" t="s">
        <v>20183</v>
      </c>
      <c r="E14" s="409" t="s">
        <v>20530</v>
      </c>
      <c r="F14" s="410" t="s">
        <v>20531</v>
      </c>
      <c r="G14" s="411"/>
      <c r="H14" s="412"/>
      <c r="I14" s="412"/>
      <c r="J14" s="412"/>
      <c r="K14" s="412"/>
      <c r="L14" s="413"/>
      <c r="M14" s="412">
        <f t="shared" ref="M14" si="2">+M13*M12</f>
        <v>0</v>
      </c>
      <c r="N14" s="412"/>
      <c r="O14" s="434">
        <f>+TRUNC(SUM(G14:N14),2)</f>
        <v>0</v>
      </c>
      <c r="P14" s="407"/>
      <c r="Q14" s="75">
        <f t="shared" si="0"/>
        <v>0</v>
      </c>
    </row>
    <row r="15" spans="1:17" s="440" customFormat="1" ht="18.95" hidden="1" customHeight="1" thickBot="1" x14ac:dyDescent="0.3">
      <c r="A15" s="744"/>
      <c r="B15" s="775"/>
      <c r="C15" s="776"/>
      <c r="D15" s="435" t="s">
        <v>20532</v>
      </c>
      <c r="E15" s="436" t="s">
        <v>20533</v>
      </c>
      <c r="F15" s="417" t="s">
        <v>19989</v>
      </c>
      <c r="G15" s="437"/>
      <c r="H15" s="438"/>
      <c r="I15" s="438"/>
      <c r="J15" s="438"/>
      <c r="K15" s="438"/>
      <c r="L15" s="439"/>
      <c r="M15" s="438"/>
      <c r="N15" s="438"/>
      <c r="O15" s="270">
        <f>+COUNTA(G15:N15)</f>
        <v>0</v>
      </c>
      <c r="P15" s="415"/>
      <c r="Q15" s="75">
        <f t="shared" si="0"/>
        <v>0</v>
      </c>
    </row>
    <row r="16" spans="1:17" s="440" customFormat="1" ht="18.95" hidden="1" customHeight="1" x14ac:dyDescent="0.25">
      <c r="A16" s="744"/>
      <c r="B16" s="771" t="s">
        <v>20534</v>
      </c>
      <c r="C16" s="772"/>
      <c r="D16" s="426" t="s">
        <v>20535</v>
      </c>
      <c r="E16" s="409" t="s">
        <v>20536</v>
      </c>
      <c r="F16" s="410" t="s">
        <v>20537</v>
      </c>
      <c r="G16" s="411"/>
      <c r="H16" s="412"/>
      <c r="I16" s="412"/>
      <c r="J16" s="412"/>
      <c r="K16" s="412"/>
      <c r="L16" s="413"/>
      <c r="M16" s="412">
        <f>[29]Pav_Dados!N13</f>
        <v>0</v>
      </c>
      <c r="N16" s="412"/>
      <c r="O16" s="441">
        <f>+TRUNC(SUM(G16:N16),2)</f>
        <v>0</v>
      </c>
      <c r="P16" s="415"/>
      <c r="Q16" s="75">
        <f t="shared" si="0"/>
        <v>0</v>
      </c>
    </row>
    <row r="17" spans="1:17" s="440" customFormat="1" ht="18.95" hidden="1" customHeight="1" thickBot="1" x14ac:dyDescent="0.3">
      <c r="A17" s="744"/>
      <c r="B17" s="775"/>
      <c r="C17" s="776"/>
      <c r="D17" s="442" t="s">
        <v>20538</v>
      </c>
      <c r="E17" s="436" t="s">
        <v>20539</v>
      </c>
      <c r="F17" s="417" t="s">
        <v>20540</v>
      </c>
      <c r="G17" s="411"/>
      <c r="H17" s="412"/>
      <c r="I17" s="412"/>
      <c r="J17" s="412"/>
      <c r="K17" s="412"/>
      <c r="L17" s="413"/>
      <c r="M17" s="412">
        <f>[29]Pav_Dados!N14</f>
        <v>0</v>
      </c>
      <c r="N17" s="412"/>
      <c r="O17" s="425">
        <f>+TRUNC(SUM(G17:N17),2)</f>
        <v>0</v>
      </c>
      <c r="P17" s="415"/>
      <c r="Q17" s="75">
        <f t="shared" si="0"/>
        <v>0</v>
      </c>
    </row>
    <row r="18" spans="1:17" s="440" customFormat="1" ht="18.95" hidden="1" customHeight="1" x14ac:dyDescent="0.25">
      <c r="A18" s="744"/>
      <c r="B18" s="780" t="s">
        <v>20541</v>
      </c>
      <c r="C18" s="768" t="s">
        <v>20542</v>
      </c>
      <c r="D18" s="426" t="s">
        <v>19864</v>
      </c>
      <c r="E18" s="409" t="s">
        <v>20543</v>
      </c>
      <c r="F18" s="410" t="s">
        <v>20544</v>
      </c>
      <c r="G18" s="427"/>
      <c r="H18" s="428"/>
      <c r="I18" s="428"/>
      <c r="J18" s="428"/>
      <c r="K18" s="428"/>
      <c r="L18" s="429"/>
      <c r="M18" s="428">
        <f>+[29]Pav_Dados!N15</f>
        <v>0</v>
      </c>
      <c r="N18" s="428"/>
      <c r="O18" s="433">
        <f>+TRUNC(SUM(G18:N18),2)</f>
        <v>0</v>
      </c>
      <c r="P18" s="407"/>
      <c r="Q18" s="75">
        <f t="shared" si="0"/>
        <v>0</v>
      </c>
    </row>
    <row r="19" spans="1:17" s="440" customFormat="1" ht="18.95" hidden="1" customHeight="1" x14ac:dyDescent="0.25">
      <c r="A19" s="744"/>
      <c r="B19" s="781"/>
      <c r="C19" s="769"/>
      <c r="D19" s="408" t="s">
        <v>20545</v>
      </c>
      <c r="E19" s="409" t="s">
        <v>20546</v>
      </c>
      <c r="F19" s="410" t="s">
        <v>20547</v>
      </c>
      <c r="G19" s="411"/>
      <c r="H19" s="412"/>
      <c r="I19" s="412"/>
      <c r="J19" s="412"/>
      <c r="K19" s="412"/>
      <c r="L19" s="413"/>
      <c r="M19" s="412">
        <f>+[29]Pav_Dados!N16</f>
        <v>0</v>
      </c>
      <c r="N19" s="412"/>
      <c r="O19" s="433"/>
      <c r="P19" s="407"/>
      <c r="Q19" s="75">
        <f t="shared" si="0"/>
        <v>0</v>
      </c>
    </row>
    <row r="20" spans="1:17" s="431" customFormat="1" ht="18.95" hidden="1" customHeight="1" x14ac:dyDescent="0.25">
      <c r="A20" s="744"/>
      <c r="B20" s="781"/>
      <c r="C20" s="769"/>
      <c r="D20" s="408" t="s">
        <v>20548</v>
      </c>
      <c r="E20" s="409" t="s">
        <v>20549</v>
      </c>
      <c r="F20" s="410" t="s">
        <v>20550</v>
      </c>
      <c r="G20" s="411"/>
      <c r="H20" s="412"/>
      <c r="I20" s="412"/>
      <c r="J20" s="412"/>
      <c r="K20" s="412"/>
      <c r="L20" s="413"/>
      <c r="M20" s="412">
        <f>+[29]Pav_Dados!N17</f>
        <v>0</v>
      </c>
      <c r="N20" s="412"/>
      <c r="O20" s="432"/>
      <c r="P20" s="407"/>
      <c r="Q20" s="75">
        <f t="shared" si="0"/>
        <v>0</v>
      </c>
    </row>
    <row r="21" spans="1:17" s="431" customFormat="1" ht="18.95" hidden="1" customHeight="1" x14ac:dyDescent="0.25">
      <c r="A21" s="744"/>
      <c r="B21" s="781"/>
      <c r="C21" s="769"/>
      <c r="D21" s="408" t="s">
        <v>19996</v>
      </c>
      <c r="E21" s="409"/>
      <c r="F21" s="410"/>
      <c r="G21" s="411"/>
      <c r="H21" s="412"/>
      <c r="I21" s="412"/>
      <c r="J21" s="412"/>
      <c r="K21" s="412"/>
      <c r="L21" s="413"/>
      <c r="M21" s="412">
        <f>+[29]Pav_Dados!N18</f>
        <v>0</v>
      </c>
      <c r="N21" s="412"/>
      <c r="O21" s="433">
        <f>+TRUNC(SUM(G21:N21),2)</f>
        <v>0</v>
      </c>
      <c r="P21" s="407"/>
      <c r="Q21" s="75">
        <f t="shared" si="0"/>
        <v>0</v>
      </c>
    </row>
    <row r="22" spans="1:17" s="431" customFormat="1" ht="18.95" hidden="1" customHeight="1" x14ac:dyDescent="0.25">
      <c r="A22" s="744"/>
      <c r="B22" s="781"/>
      <c r="C22" s="769"/>
      <c r="D22" s="408" t="s">
        <v>20551</v>
      </c>
      <c r="E22" s="409" t="s">
        <v>20552</v>
      </c>
      <c r="F22" s="410" t="s">
        <v>20553</v>
      </c>
      <c r="G22" s="411"/>
      <c r="H22" s="412"/>
      <c r="I22" s="412"/>
      <c r="J22" s="412"/>
      <c r="K22" s="412"/>
      <c r="L22" s="413"/>
      <c r="M22" s="412">
        <f>+[29]Pav_Dados!N19+Pav_Terraplenagem!M21*Pav_Terraplenagem!M19</f>
        <v>0</v>
      </c>
      <c r="N22" s="412"/>
      <c r="O22" s="434">
        <f>+TRUNC(SUM(G22:N22),2)</f>
        <v>0</v>
      </c>
      <c r="P22" s="407"/>
      <c r="Q22" s="75">
        <f t="shared" si="0"/>
        <v>0</v>
      </c>
    </row>
    <row r="23" spans="1:17" s="431" customFormat="1" ht="30" hidden="1" customHeight="1" x14ac:dyDescent="0.25">
      <c r="A23" s="744"/>
      <c r="B23" s="781"/>
      <c r="C23" s="769"/>
      <c r="D23" s="408" t="s">
        <v>20554</v>
      </c>
      <c r="E23" s="409"/>
      <c r="F23" s="410"/>
      <c r="G23" s="411"/>
      <c r="H23" s="412"/>
      <c r="I23" s="412"/>
      <c r="J23" s="412"/>
      <c r="K23" s="412"/>
      <c r="L23" s="413"/>
      <c r="M23" s="412">
        <f t="shared" ref="M23" si="3">+M22*0.1</f>
        <v>0</v>
      </c>
      <c r="N23" s="412"/>
      <c r="O23" s="434">
        <f>+TRUNC(SUM(G23:N23),2)</f>
        <v>0</v>
      </c>
      <c r="P23" s="407"/>
      <c r="Q23" s="75">
        <f t="shared" si="0"/>
        <v>0</v>
      </c>
    </row>
    <row r="24" spans="1:17" s="431" customFormat="1" ht="18.95" hidden="1" customHeight="1" thickBot="1" x14ac:dyDescent="0.3">
      <c r="A24" s="744"/>
      <c r="B24" s="781"/>
      <c r="C24" s="770"/>
      <c r="D24" s="435" t="s">
        <v>20555</v>
      </c>
      <c r="E24" s="436" t="s">
        <v>20552</v>
      </c>
      <c r="F24" s="417" t="s">
        <v>20553</v>
      </c>
      <c r="G24" s="418"/>
      <c r="H24" s="419"/>
      <c r="I24" s="419"/>
      <c r="J24" s="419"/>
      <c r="K24" s="419"/>
      <c r="L24" s="420"/>
      <c r="M24" s="419">
        <f t="shared" ref="M24" si="4">+M22*1.3</f>
        <v>0</v>
      </c>
      <c r="N24" s="419"/>
      <c r="O24" s="425">
        <f>+TRUNC(SUM(G24:N24),2)</f>
        <v>0</v>
      </c>
      <c r="P24" s="407"/>
      <c r="Q24" s="75">
        <f t="shared" si="0"/>
        <v>0</v>
      </c>
    </row>
    <row r="25" spans="1:17" s="431" customFormat="1" ht="18.95" hidden="1" customHeight="1" x14ac:dyDescent="0.25">
      <c r="A25" s="744"/>
      <c r="B25" s="781"/>
      <c r="C25" s="768" t="s">
        <v>20556</v>
      </c>
      <c r="D25" s="426" t="s">
        <v>19864</v>
      </c>
      <c r="E25" s="409" t="s">
        <v>20557</v>
      </c>
      <c r="F25" s="410" t="s">
        <v>20558</v>
      </c>
      <c r="G25" s="427"/>
      <c r="H25" s="428"/>
      <c r="I25" s="428"/>
      <c r="J25" s="428"/>
      <c r="K25" s="428"/>
      <c r="L25" s="429"/>
      <c r="M25" s="428">
        <f>+[29]Pav_Dados!N20</f>
        <v>0</v>
      </c>
      <c r="N25" s="428"/>
      <c r="O25" s="433">
        <f>+TRUNC(SUM(G25:N25),2)</f>
        <v>0</v>
      </c>
      <c r="P25" s="407"/>
      <c r="Q25" s="75">
        <f t="shared" si="0"/>
        <v>0</v>
      </c>
    </row>
    <row r="26" spans="1:17" s="431" customFormat="1" ht="18.95" hidden="1" customHeight="1" x14ac:dyDescent="0.25">
      <c r="A26" s="744"/>
      <c r="B26" s="781"/>
      <c r="C26" s="769"/>
      <c r="D26" s="408" t="s">
        <v>20545</v>
      </c>
      <c r="E26" s="409" t="s">
        <v>20559</v>
      </c>
      <c r="F26" s="410" t="s">
        <v>20560</v>
      </c>
      <c r="G26" s="411"/>
      <c r="H26" s="412"/>
      <c r="I26" s="412"/>
      <c r="J26" s="412"/>
      <c r="K26" s="412"/>
      <c r="L26" s="413"/>
      <c r="M26" s="412">
        <f>+[29]Pav_Dados!N21</f>
        <v>0</v>
      </c>
      <c r="N26" s="412"/>
      <c r="O26" s="433"/>
      <c r="P26" s="407"/>
      <c r="Q26" s="75">
        <f t="shared" si="0"/>
        <v>0</v>
      </c>
    </row>
    <row r="27" spans="1:17" s="431" customFormat="1" ht="18.95" hidden="1" customHeight="1" x14ac:dyDescent="0.25">
      <c r="A27" s="744"/>
      <c r="B27" s="781"/>
      <c r="C27" s="769"/>
      <c r="D27" s="408" t="s">
        <v>20548</v>
      </c>
      <c r="E27" s="409" t="s">
        <v>20561</v>
      </c>
      <c r="F27" s="410" t="s">
        <v>20562</v>
      </c>
      <c r="G27" s="411"/>
      <c r="H27" s="412"/>
      <c r="I27" s="412"/>
      <c r="J27" s="412"/>
      <c r="K27" s="412"/>
      <c r="L27" s="413"/>
      <c r="M27" s="412">
        <f>+[29]Pav_Dados!N22</f>
        <v>0</v>
      </c>
      <c r="N27" s="412"/>
      <c r="O27" s="432"/>
      <c r="P27" s="407"/>
      <c r="Q27" s="75">
        <f t="shared" si="0"/>
        <v>0</v>
      </c>
    </row>
    <row r="28" spans="1:17" s="431" customFormat="1" ht="18.95" hidden="1" customHeight="1" x14ac:dyDescent="0.25">
      <c r="A28" s="744"/>
      <c r="B28" s="781"/>
      <c r="C28" s="769"/>
      <c r="D28" s="408" t="s">
        <v>19996</v>
      </c>
      <c r="E28" s="409"/>
      <c r="F28" s="410"/>
      <c r="G28" s="411"/>
      <c r="H28" s="412"/>
      <c r="I28" s="412"/>
      <c r="J28" s="412"/>
      <c r="K28" s="412"/>
      <c r="L28" s="413"/>
      <c r="M28" s="412">
        <f>+[29]Pav_Dados!N23</f>
        <v>0</v>
      </c>
      <c r="N28" s="412"/>
      <c r="O28" s="433">
        <f>+TRUNC(SUM(G28:N28),2)</f>
        <v>0</v>
      </c>
      <c r="P28" s="407"/>
      <c r="Q28" s="75">
        <f t="shared" si="0"/>
        <v>0</v>
      </c>
    </row>
    <row r="29" spans="1:17" s="431" customFormat="1" ht="18.95" hidden="1" customHeight="1" thickBot="1" x14ac:dyDescent="0.3">
      <c r="A29" s="744"/>
      <c r="B29" s="781"/>
      <c r="C29" s="770"/>
      <c r="D29" s="408" t="s">
        <v>20551</v>
      </c>
      <c r="E29" s="436" t="s">
        <v>20563</v>
      </c>
      <c r="F29" s="417" t="s">
        <v>20564</v>
      </c>
      <c r="G29" s="418"/>
      <c r="H29" s="419"/>
      <c r="I29" s="419"/>
      <c r="J29" s="419"/>
      <c r="K29" s="419"/>
      <c r="L29" s="420"/>
      <c r="M29" s="419">
        <f>+[29]Pav_Dados!N24+M26*M28</f>
        <v>0</v>
      </c>
      <c r="N29" s="419"/>
      <c r="O29" s="425">
        <f>+TRUNC(SUM(G29:N29),2)</f>
        <v>0</v>
      </c>
      <c r="P29" s="407"/>
      <c r="Q29" s="75">
        <f t="shared" si="0"/>
        <v>0</v>
      </c>
    </row>
    <row r="30" spans="1:17" s="431" customFormat="1" ht="18.95" hidden="1" customHeight="1" x14ac:dyDescent="0.25">
      <c r="A30" s="744"/>
      <c r="B30" s="781"/>
      <c r="C30" s="768" t="s">
        <v>20565</v>
      </c>
      <c r="D30" s="426" t="s">
        <v>19864</v>
      </c>
      <c r="E30" s="409" t="s">
        <v>20566</v>
      </c>
      <c r="F30" s="443" t="s">
        <v>20567</v>
      </c>
      <c r="G30" s="427"/>
      <c r="H30" s="428"/>
      <c r="I30" s="428"/>
      <c r="J30" s="428"/>
      <c r="K30" s="428"/>
      <c r="L30" s="429"/>
      <c r="M30" s="428">
        <f>+[29]Pav_Dados!N25</f>
        <v>0</v>
      </c>
      <c r="N30" s="428"/>
      <c r="O30" s="444"/>
      <c r="P30" s="407"/>
      <c r="Q30" s="75">
        <f t="shared" si="0"/>
        <v>0</v>
      </c>
    </row>
    <row r="31" spans="1:17" s="431" customFormat="1" ht="18.95" hidden="1" customHeight="1" x14ac:dyDescent="0.25">
      <c r="A31" s="744"/>
      <c r="B31" s="781"/>
      <c r="C31" s="769"/>
      <c r="D31" s="408" t="s">
        <v>20312</v>
      </c>
      <c r="E31" s="409" t="s">
        <v>20568</v>
      </c>
      <c r="F31" s="410" t="s">
        <v>20569</v>
      </c>
      <c r="G31" s="411"/>
      <c r="H31" s="412"/>
      <c r="I31" s="412"/>
      <c r="J31" s="412"/>
      <c r="K31" s="412"/>
      <c r="L31" s="413"/>
      <c r="M31" s="412">
        <f>+[29]Pav_Dados!N26</f>
        <v>0</v>
      </c>
      <c r="N31" s="412"/>
      <c r="O31" s="433">
        <f>+TRUNC(SUM(G31:N31),2)</f>
        <v>0</v>
      </c>
      <c r="P31" s="407"/>
      <c r="Q31" s="75">
        <f t="shared" si="0"/>
        <v>0</v>
      </c>
    </row>
    <row r="32" spans="1:17" s="431" customFormat="1" ht="18.95" hidden="1" customHeight="1" x14ac:dyDescent="0.25">
      <c r="A32" s="744"/>
      <c r="B32" s="781"/>
      <c r="C32" s="769"/>
      <c r="D32" s="408" t="s">
        <v>19938</v>
      </c>
      <c r="E32" s="409" t="s">
        <v>20570</v>
      </c>
      <c r="F32" s="410" t="s">
        <v>20571</v>
      </c>
      <c r="G32" s="411"/>
      <c r="H32" s="412"/>
      <c r="I32" s="412"/>
      <c r="J32" s="412"/>
      <c r="K32" s="412"/>
      <c r="L32" s="413"/>
      <c r="M32" s="412">
        <f>+[29]Pav_Dados!N27</f>
        <v>0</v>
      </c>
      <c r="N32" s="412"/>
      <c r="O32" s="432"/>
      <c r="P32" s="407"/>
      <c r="Q32" s="75">
        <f t="shared" si="0"/>
        <v>0</v>
      </c>
    </row>
    <row r="33" spans="1:17" s="431" customFormat="1" ht="18.95" hidden="1" customHeight="1" thickBot="1" x14ac:dyDescent="0.3">
      <c r="A33" s="744"/>
      <c r="B33" s="781"/>
      <c r="C33" s="770"/>
      <c r="D33" s="435" t="s">
        <v>20572</v>
      </c>
      <c r="E33" s="436" t="s">
        <v>20573</v>
      </c>
      <c r="F33" s="417" t="s">
        <v>20574</v>
      </c>
      <c r="G33" s="418"/>
      <c r="H33" s="419"/>
      <c r="I33" s="419"/>
      <c r="J33" s="419"/>
      <c r="K33" s="419"/>
      <c r="L33" s="420"/>
      <c r="M33" s="419">
        <f>+[29]Pav_Dados!N28+M30*M31*M32</f>
        <v>0</v>
      </c>
      <c r="N33" s="419"/>
      <c r="O33" s="425">
        <f>+TRUNC(SUM(G33:N33),2)</f>
        <v>0</v>
      </c>
      <c r="P33" s="407"/>
      <c r="Q33" s="75">
        <f t="shared" si="0"/>
        <v>0</v>
      </c>
    </row>
    <row r="34" spans="1:17" s="431" customFormat="1" ht="18.95" hidden="1" customHeight="1" x14ac:dyDescent="0.25">
      <c r="A34" s="744"/>
      <c r="B34" s="781"/>
      <c r="C34" s="768" t="s">
        <v>20575</v>
      </c>
      <c r="D34" s="426" t="s">
        <v>20576</v>
      </c>
      <c r="E34" s="409" t="s">
        <v>20577</v>
      </c>
      <c r="F34" s="443" t="s">
        <v>20578</v>
      </c>
      <c r="G34" s="427"/>
      <c r="H34" s="428"/>
      <c r="I34" s="428"/>
      <c r="J34" s="428"/>
      <c r="K34" s="428"/>
      <c r="L34" s="429"/>
      <c r="M34" s="428">
        <f>+[29]Pav_Dados!N29</f>
        <v>0</v>
      </c>
      <c r="N34" s="428"/>
      <c r="O34" s="430">
        <f>+TRUNC(SUM(G34:N34),2)</f>
        <v>0</v>
      </c>
      <c r="P34" s="407"/>
      <c r="Q34" s="75">
        <f t="shared" si="0"/>
        <v>0</v>
      </c>
    </row>
    <row r="35" spans="1:17" s="431" customFormat="1" ht="18.95" hidden="1" customHeight="1" x14ac:dyDescent="0.25">
      <c r="A35" s="744"/>
      <c r="B35" s="781"/>
      <c r="C35" s="769"/>
      <c r="D35" s="408" t="s">
        <v>20579</v>
      </c>
      <c r="E35" s="409" t="s">
        <v>20580</v>
      </c>
      <c r="F35" s="410" t="s">
        <v>20581</v>
      </c>
      <c r="G35" s="411"/>
      <c r="H35" s="412"/>
      <c r="I35" s="412"/>
      <c r="J35" s="412"/>
      <c r="K35" s="412"/>
      <c r="L35" s="413"/>
      <c r="M35" s="412">
        <f>+[29]Pav_Dados!N30</f>
        <v>0</v>
      </c>
      <c r="N35" s="412"/>
      <c r="O35" s="445"/>
      <c r="P35" s="407"/>
      <c r="Q35" s="75">
        <f t="shared" si="0"/>
        <v>0</v>
      </c>
    </row>
    <row r="36" spans="1:17" s="431" customFormat="1" ht="18.95" hidden="1" customHeight="1" x14ac:dyDescent="0.25">
      <c r="A36" s="744"/>
      <c r="B36" s="781"/>
      <c r="C36" s="769"/>
      <c r="D36" s="408" t="s">
        <v>20582</v>
      </c>
      <c r="E36" s="409" t="s">
        <v>20583</v>
      </c>
      <c r="F36" s="410" t="s">
        <v>20584</v>
      </c>
      <c r="G36" s="411"/>
      <c r="H36" s="412"/>
      <c r="I36" s="412"/>
      <c r="J36" s="412"/>
      <c r="K36" s="412"/>
      <c r="L36" s="413"/>
      <c r="M36" s="412">
        <f>+[29]Pav_Dados!N31</f>
        <v>0</v>
      </c>
      <c r="N36" s="412"/>
      <c r="O36" s="445"/>
      <c r="P36" s="407"/>
      <c r="Q36" s="75">
        <f t="shared" si="0"/>
        <v>0</v>
      </c>
    </row>
    <row r="37" spans="1:17" s="431" customFormat="1" ht="18.95" hidden="1" customHeight="1" x14ac:dyDescent="0.25">
      <c r="A37" s="744"/>
      <c r="B37" s="781"/>
      <c r="C37" s="769"/>
      <c r="D37" s="408" t="s">
        <v>20585</v>
      </c>
      <c r="E37" s="409" t="s">
        <v>20586</v>
      </c>
      <c r="F37" s="410" t="s">
        <v>20587</v>
      </c>
      <c r="G37" s="411"/>
      <c r="H37" s="412"/>
      <c r="I37" s="412"/>
      <c r="J37" s="412"/>
      <c r="K37" s="412"/>
      <c r="L37" s="413"/>
      <c r="M37" s="412">
        <f>[29]Pav_Dados!N32+M36*M35*M34</f>
        <v>0</v>
      </c>
      <c r="N37" s="412"/>
      <c r="O37" s="434">
        <f>+TRUNC(SUM(G37:N37),2)</f>
        <v>0</v>
      </c>
      <c r="P37" s="407"/>
      <c r="Q37" s="75">
        <f t="shared" ref="Q37:Q68" si="5">SUM(G37:O37)</f>
        <v>0</v>
      </c>
    </row>
    <row r="38" spans="1:17" s="431" customFormat="1" ht="18.95" hidden="1" customHeight="1" thickBot="1" x14ac:dyDescent="0.3">
      <c r="A38" s="744"/>
      <c r="B38" s="781"/>
      <c r="C38" s="769"/>
      <c r="D38" s="435" t="s">
        <v>20532</v>
      </c>
      <c r="E38" s="436" t="s">
        <v>20588</v>
      </c>
      <c r="F38" s="417" t="s">
        <v>19989</v>
      </c>
      <c r="G38" s="446"/>
      <c r="H38" s="447"/>
      <c r="I38" s="447"/>
      <c r="J38" s="447"/>
      <c r="K38" s="447"/>
      <c r="L38" s="420"/>
      <c r="M38" s="447"/>
      <c r="N38" s="447"/>
      <c r="O38" s="270">
        <f>+COUNTA(G38:N38)</f>
        <v>0</v>
      </c>
      <c r="P38" s="407"/>
      <c r="Q38" s="75">
        <f t="shared" si="5"/>
        <v>0</v>
      </c>
    </row>
    <row r="39" spans="1:17" s="431" customFormat="1" ht="18.95" hidden="1" customHeight="1" x14ac:dyDescent="0.25">
      <c r="A39" s="744"/>
      <c r="B39" s="781"/>
      <c r="C39" s="769"/>
      <c r="D39" s="448" t="s">
        <v>20589</v>
      </c>
      <c r="E39" s="409" t="s">
        <v>20590</v>
      </c>
      <c r="F39" s="410" t="s">
        <v>20591</v>
      </c>
      <c r="G39" s="411"/>
      <c r="H39" s="412"/>
      <c r="I39" s="412"/>
      <c r="J39" s="412"/>
      <c r="K39" s="412"/>
      <c r="L39" s="413"/>
      <c r="M39" s="412">
        <f>+[29]Pav_Dados!N33</f>
        <v>0</v>
      </c>
      <c r="N39" s="412"/>
      <c r="O39" s="433">
        <f>+TRUNC(SUM(G39:N39),2)</f>
        <v>0</v>
      </c>
      <c r="P39" s="407"/>
      <c r="Q39" s="75">
        <f t="shared" si="5"/>
        <v>0</v>
      </c>
    </row>
    <row r="40" spans="1:17" s="431" customFormat="1" ht="18.95" hidden="1" customHeight="1" x14ac:dyDescent="0.25">
      <c r="A40" s="744"/>
      <c r="B40" s="781"/>
      <c r="C40" s="769"/>
      <c r="D40" s="408" t="s">
        <v>20592</v>
      </c>
      <c r="E40" s="409" t="s">
        <v>20593</v>
      </c>
      <c r="F40" s="410" t="s">
        <v>20594</v>
      </c>
      <c r="G40" s="411"/>
      <c r="H40" s="412"/>
      <c r="I40" s="412"/>
      <c r="J40" s="412"/>
      <c r="K40" s="412"/>
      <c r="L40" s="413"/>
      <c r="M40" s="412">
        <f>+[29]Pav_Dados!N34</f>
        <v>0</v>
      </c>
      <c r="N40" s="412"/>
      <c r="O40" s="445"/>
      <c r="P40" s="407"/>
      <c r="Q40" s="75">
        <f t="shared" si="5"/>
        <v>0</v>
      </c>
    </row>
    <row r="41" spans="1:17" s="431" customFormat="1" ht="18.95" hidden="1" customHeight="1" x14ac:dyDescent="0.25">
      <c r="A41" s="744"/>
      <c r="B41" s="781"/>
      <c r="C41" s="769"/>
      <c r="D41" s="408" t="s">
        <v>20595</v>
      </c>
      <c r="E41" s="409" t="s">
        <v>20596</v>
      </c>
      <c r="F41" s="410" t="s">
        <v>20597</v>
      </c>
      <c r="G41" s="411"/>
      <c r="H41" s="412"/>
      <c r="I41" s="412"/>
      <c r="J41" s="412"/>
      <c r="K41" s="412"/>
      <c r="L41" s="413"/>
      <c r="M41" s="412">
        <f>+[29]Pav_Dados!N35</f>
        <v>0</v>
      </c>
      <c r="N41" s="412"/>
      <c r="O41" s="445"/>
      <c r="P41" s="407"/>
      <c r="Q41" s="75">
        <f t="shared" si="5"/>
        <v>0</v>
      </c>
    </row>
    <row r="42" spans="1:17" s="431" customFormat="1" ht="18.95" hidden="1" customHeight="1" x14ac:dyDescent="0.25">
      <c r="A42" s="744"/>
      <c r="B42" s="781"/>
      <c r="C42" s="769"/>
      <c r="D42" s="408" t="s">
        <v>20598</v>
      </c>
      <c r="E42" s="409" t="s">
        <v>20599</v>
      </c>
      <c r="F42" s="410" t="s">
        <v>20600</v>
      </c>
      <c r="G42" s="411"/>
      <c r="H42" s="412"/>
      <c r="I42" s="412"/>
      <c r="J42" s="412"/>
      <c r="K42" s="412"/>
      <c r="L42" s="413"/>
      <c r="M42" s="412">
        <f>[29]Pav_Dados!N36+M41*M40*M39</f>
        <v>0</v>
      </c>
      <c r="N42" s="412"/>
      <c r="O42" s="434">
        <f>+TRUNC(SUM(G42:N42),2)</f>
        <v>0</v>
      </c>
      <c r="P42" s="407"/>
      <c r="Q42" s="75">
        <f t="shared" si="5"/>
        <v>0</v>
      </c>
    </row>
    <row r="43" spans="1:17" s="431" customFormat="1" ht="18.95" hidden="1" customHeight="1" thickBot="1" x14ac:dyDescent="0.3">
      <c r="A43" s="744"/>
      <c r="B43" s="781"/>
      <c r="C43" s="770"/>
      <c r="D43" s="435" t="s">
        <v>20601</v>
      </c>
      <c r="E43" s="436" t="s">
        <v>20602</v>
      </c>
      <c r="F43" s="417" t="s">
        <v>19989</v>
      </c>
      <c r="G43" s="446"/>
      <c r="H43" s="447"/>
      <c r="I43" s="447"/>
      <c r="J43" s="447"/>
      <c r="K43" s="447"/>
      <c r="L43" s="420"/>
      <c r="M43" s="447"/>
      <c r="N43" s="447"/>
      <c r="O43" s="414">
        <f>+COUNTA(G43:N43)</f>
        <v>0</v>
      </c>
      <c r="P43" s="407"/>
      <c r="Q43" s="75">
        <f t="shared" si="5"/>
        <v>0</v>
      </c>
    </row>
    <row r="44" spans="1:17" s="431" customFormat="1" ht="18.95" hidden="1" customHeight="1" x14ac:dyDescent="0.25">
      <c r="A44" s="744"/>
      <c r="B44" s="781"/>
      <c r="C44" s="768" t="s">
        <v>20603</v>
      </c>
      <c r="D44" s="426" t="s">
        <v>20576</v>
      </c>
      <c r="E44" s="409" t="s">
        <v>20604</v>
      </c>
      <c r="F44" s="443" t="s">
        <v>20605</v>
      </c>
      <c r="G44" s="427"/>
      <c r="H44" s="428"/>
      <c r="I44" s="428"/>
      <c r="J44" s="428"/>
      <c r="K44" s="428"/>
      <c r="L44" s="429"/>
      <c r="M44" s="428">
        <f>+[29]Pav_Dados!N37</f>
        <v>0</v>
      </c>
      <c r="N44" s="428"/>
      <c r="O44" s="430">
        <f>+TRUNC(SUM(G44:N44),2)</f>
        <v>0</v>
      </c>
      <c r="P44" s="407"/>
      <c r="Q44" s="75">
        <f t="shared" si="5"/>
        <v>0</v>
      </c>
    </row>
    <row r="45" spans="1:17" s="431" customFormat="1" ht="18.95" hidden="1" customHeight="1" x14ac:dyDescent="0.25">
      <c r="A45" s="744"/>
      <c r="B45" s="781"/>
      <c r="C45" s="769"/>
      <c r="D45" s="408" t="s">
        <v>20579</v>
      </c>
      <c r="E45" s="409" t="s">
        <v>20606</v>
      </c>
      <c r="F45" s="410" t="s">
        <v>20607</v>
      </c>
      <c r="G45" s="411"/>
      <c r="H45" s="412"/>
      <c r="I45" s="412"/>
      <c r="J45" s="412"/>
      <c r="K45" s="412"/>
      <c r="L45" s="413"/>
      <c r="M45" s="412">
        <f>+[29]Pav_Dados!N38</f>
        <v>0</v>
      </c>
      <c r="N45" s="412"/>
      <c r="O45" s="445"/>
      <c r="P45" s="407"/>
      <c r="Q45" s="75">
        <f t="shared" si="5"/>
        <v>0</v>
      </c>
    </row>
    <row r="46" spans="1:17" s="431" customFormat="1" ht="18.95" hidden="1" customHeight="1" x14ac:dyDescent="0.25">
      <c r="A46" s="744"/>
      <c r="B46" s="781"/>
      <c r="C46" s="769"/>
      <c r="D46" s="408" t="s">
        <v>20582</v>
      </c>
      <c r="E46" s="409" t="s">
        <v>20608</v>
      </c>
      <c r="F46" s="410" t="s">
        <v>20609</v>
      </c>
      <c r="G46" s="411"/>
      <c r="H46" s="412"/>
      <c r="I46" s="412"/>
      <c r="J46" s="412"/>
      <c r="K46" s="412"/>
      <c r="L46" s="413"/>
      <c r="M46" s="412">
        <f>+[29]Pav_Dados!N39</f>
        <v>0</v>
      </c>
      <c r="N46" s="412"/>
      <c r="O46" s="445"/>
      <c r="P46" s="407"/>
      <c r="Q46" s="75">
        <f t="shared" si="5"/>
        <v>0</v>
      </c>
    </row>
    <row r="47" spans="1:17" s="431" customFormat="1" ht="18.95" hidden="1" customHeight="1" x14ac:dyDescent="0.25">
      <c r="A47" s="744"/>
      <c r="B47" s="781"/>
      <c r="C47" s="769"/>
      <c r="D47" s="408" t="s">
        <v>20585</v>
      </c>
      <c r="E47" s="409" t="s">
        <v>20610</v>
      </c>
      <c r="F47" s="410" t="s">
        <v>20611</v>
      </c>
      <c r="G47" s="411"/>
      <c r="H47" s="412"/>
      <c r="I47" s="412"/>
      <c r="J47" s="412"/>
      <c r="K47" s="412"/>
      <c r="L47" s="413"/>
      <c r="M47" s="412">
        <f>[29]Pav_Dados!N40+M46*M45*M44</f>
        <v>0</v>
      </c>
      <c r="N47" s="412"/>
      <c r="O47" s="434">
        <f>+TRUNC(SUM(G47:N47),2)</f>
        <v>0</v>
      </c>
      <c r="P47" s="407"/>
      <c r="Q47" s="75">
        <f t="shared" si="5"/>
        <v>0</v>
      </c>
    </row>
    <row r="48" spans="1:17" s="431" customFormat="1" ht="18.95" hidden="1" customHeight="1" thickBot="1" x14ac:dyDescent="0.3">
      <c r="A48" s="744"/>
      <c r="B48" s="781"/>
      <c r="C48" s="769"/>
      <c r="D48" s="435" t="s">
        <v>20532</v>
      </c>
      <c r="E48" s="436" t="s">
        <v>20612</v>
      </c>
      <c r="F48" s="417" t="s">
        <v>19989</v>
      </c>
      <c r="G48" s="446"/>
      <c r="H48" s="447"/>
      <c r="I48" s="447"/>
      <c r="J48" s="447"/>
      <c r="K48" s="447"/>
      <c r="L48" s="420"/>
      <c r="M48" s="447"/>
      <c r="N48" s="447"/>
      <c r="O48" s="270">
        <f>+COUNTA(G48:N48)</f>
        <v>0</v>
      </c>
      <c r="P48" s="407"/>
      <c r="Q48" s="75">
        <f t="shared" si="5"/>
        <v>0</v>
      </c>
    </row>
    <row r="49" spans="1:17" s="431" customFormat="1" ht="18.95" hidden="1" customHeight="1" x14ac:dyDescent="0.25">
      <c r="A49" s="744"/>
      <c r="B49" s="781"/>
      <c r="C49" s="769"/>
      <c r="D49" s="448" t="s">
        <v>20589</v>
      </c>
      <c r="E49" s="409" t="s">
        <v>20613</v>
      </c>
      <c r="F49" s="410" t="s">
        <v>20614</v>
      </c>
      <c r="G49" s="411"/>
      <c r="H49" s="412"/>
      <c r="I49" s="412"/>
      <c r="J49" s="412"/>
      <c r="K49" s="412"/>
      <c r="L49" s="413"/>
      <c r="M49" s="412">
        <f>+[29]Pav_Dados!N41</f>
        <v>0</v>
      </c>
      <c r="N49" s="412"/>
      <c r="O49" s="433">
        <f>+TRUNC(SUM(G49:N49),2)</f>
        <v>0</v>
      </c>
      <c r="P49" s="407"/>
      <c r="Q49" s="75">
        <f t="shared" si="5"/>
        <v>0</v>
      </c>
    </row>
    <row r="50" spans="1:17" s="431" customFormat="1" ht="18.95" hidden="1" customHeight="1" x14ac:dyDescent="0.25">
      <c r="A50" s="744"/>
      <c r="B50" s="781"/>
      <c r="C50" s="769"/>
      <c r="D50" s="408" t="s">
        <v>20592</v>
      </c>
      <c r="E50" s="409" t="s">
        <v>20615</v>
      </c>
      <c r="F50" s="410" t="s">
        <v>20616</v>
      </c>
      <c r="G50" s="411"/>
      <c r="H50" s="412"/>
      <c r="I50" s="412"/>
      <c r="J50" s="412"/>
      <c r="K50" s="412"/>
      <c r="L50" s="413"/>
      <c r="M50" s="412">
        <f>+[29]Pav_Dados!N42</f>
        <v>0</v>
      </c>
      <c r="N50" s="412"/>
      <c r="O50" s="445"/>
      <c r="P50" s="407"/>
      <c r="Q50" s="75">
        <f t="shared" si="5"/>
        <v>0</v>
      </c>
    </row>
    <row r="51" spans="1:17" s="431" customFormat="1" ht="18.95" hidden="1" customHeight="1" x14ac:dyDescent="0.25">
      <c r="A51" s="744"/>
      <c r="B51" s="781"/>
      <c r="C51" s="769"/>
      <c r="D51" s="408" t="s">
        <v>20595</v>
      </c>
      <c r="E51" s="409" t="s">
        <v>20617</v>
      </c>
      <c r="F51" s="410" t="s">
        <v>20618</v>
      </c>
      <c r="G51" s="411"/>
      <c r="H51" s="412"/>
      <c r="I51" s="412"/>
      <c r="J51" s="412"/>
      <c r="K51" s="412"/>
      <c r="L51" s="413"/>
      <c r="M51" s="412">
        <f>+[29]Pav_Dados!N43</f>
        <v>0</v>
      </c>
      <c r="N51" s="412"/>
      <c r="O51" s="445"/>
      <c r="P51" s="407"/>
      <c r="Q51" s="75">
        <f t="shared" si="5"/>
        <v>0</v>
      </c>
    </row>
    <row r="52" spans="1:17" s="431" customFormat="1" ht="18.95" hidden="1" customHeight="1" x14ac:dyDescent="0.25">
      <c r="A52" s="744"/>
      <c r="B52" s="781"/>
      <c r="C52" s="769"/>
      <c r="D52" s="408" t="s">
        <v>20598</v>
      </c>
      <c r="E52" s="409" t="s">
        <v>20619</v>
      </c>
      <c r="F52" s="410" t="s">
        <v>20620</v>
      </c>
      <c r="G52" s="411"/>
      <c r="H52" s="412"/>
      <c r="I52" s="412"/>
      <c r="J52" s="412"/>
      <c r="K52" s="412"/>
      <c r="L52" s="413"/>
      <c r="M52" s="412">
        <f>[29]Pav_Dados!N44+M51*M50*M49</f>
        <v>0</v>
      </c>
      <c r="N52" s="412"/>
      <c r="O52" s="434">
        <f>+TRUNC(SUM(G52:N52),2)</f>
        <v>0</v>
      </c>
      <c r="P52" s="407"/>
      <c r="Q52" s="75">
        <f t="shared" si="5"/>
        <v>0</v>
      </c>
    </row>
    <row r="53" spans="1:17" s="431" customFormat="1" ht="18.95" hidden="1" customHeight="1" thickBot="1" x14ac:dyDescent="0.3">
      <c r="A53" s="744"/>
      <c r="B53" s="781"/>
      <c r="C53" s="770"/>
      <c r="D53" s="435" t="s">
        <v>20601</v>
      </c>
      <c r="E53" s="436" t="s">
        <v>20621</v>
      </c>
      <c r="F53" s="417" t="s">
        <v>19989</v>
      </c>
      <c r="G53" s="446"/>
      <c r="H53" s="447"/>
      <c r="I53" s="447"/>
      <c r="J53" s="447"/>
      <c r="K53" s="447"/>
      <c r="L53" s="420"/>
      <c r="M53" s="447"/>
      <c r="N53" s="447"/>
      <c r="O53" s="414">
        <f>+COUNTA(G53:N53)</f>
        <v>0</v>
      </c>
      <c r="P53" s="407"/>
      <c r="Q53" s="75">
        <f t="shared" si="5"/>
        <v>0</v>
      </c>
    </row>
    <row r="54" spans="1:17" s="431" customFormat="1" ht="18.95" hidden="1" customHeight="1" x14ac:dyDescent="0.25">
      <c r="A54" s="744"/>
      <c r="B54" s="781"/>
      <c r="C54" s="768" t="s">
        <v>20622</v>
      </c>
      <c r="D54" s="426" t="s">
        <v>20576</v>
      </c>
      <c r="E54" s="409" t="s">
        <v>20623</v>
      </c>
      <c r="F54" s="443" t="s">
        <v>20624</v>
      </c>
      <c r="G54" s="427"/>
      <c r="H54" s="428"/>
      <c r="I54" s="428"/>
      <c r="J54" s="428"/>
      <c r="K54" s="428"/>
      <c r="L54" s="429"/>
      <c r="M54" s="428">
        <f>+[29]Pav_Dados!N45</f>
        <v>0</v>
      </c>
      <c r="N54" s="428"/>
      <c r="O54" s="430">
        <f>+TRUNC(SUM(G54:N54),2)</f>
        <v>0</v>
      </c>
      <c r="P54" s="407"/>
      <c r="Q54" s="75">
        <f t="shared" si="5"/>
        <v>0</v>
      </c>
    </row>
    <row r="55" spans="1:17" s="431" customFormat="1" ht="18.95" hidden="1" customHeight="1" x14ac:dyDescent="0.25">
      <c r="A55" s="744"/>
      <c r="B55" s="781"/>
      <c r="C55" s="769"/>
      <c r="D55" s="408" t="s">
        <v>20579</v>
      </c>
      <c r="E55" s="409" t="s">
        <v>20625</v>
      </c>
      <c r="F55" s="410" t="s">
        <v>20626</v>
      </c>
      <c r="G55" s="411"/>
      <c r="H55" s="412"/>
      <c r="I55" s="412"/>
      <c r="J55" s="412"/>
      <c r="K55" s="412"/>
      <c r="L55" s="413"/>
      <c r="M55" s="412">
        <f>+[29]Pav_Dados!N46</f>
        <v>0</v>
      </c>
      <c r="N55" s="412"/>
      <c r="O55" s="445"/>
      <c r="P55" s="407"/>
      <c r="Q55" s="75">
        <f t="shared" si="5"/>
        <v>0</v>
      </c>
    </row>
    <row r="56" spans="1:17" s="431" customFormat="1" ht="18.95" hidden="1" customHeight="1" x14ac:dyDescent="0.25">
      <c r="A56" s="744"/>
      <c r="B56" s="781"/>
      <c r="C56" s="769"/>
      <c r="D56" s="408" t="s">
        <v>20582</v>
      </c>
      <c r="E56" s="409" t="s">
        <v>20627</v>
      </c>
      <c r="F56" s="410" t="s">
        <v>20628</v>
      </c>
      <c r="G56" s="411"/>
      <c r="H56" s="412"/>
      <c r="I56" s="412"/>
      <c r="J56" s="412"/>
      <c r="K56" s="412"/>
      <c r="L56" s="413"/>
      <c r="M56" s="412">
        <f>+[29]Pav_Dados!N47</f>
        <v>0</v>
      </c>
      <c r="N56" s="412"/>
      <c r="O56" s="445"/>
      <c r="P56" s="407"/>
      <c r="Q56" s="75">
        <f t="shared" si="5"/>
        <v>0</v>
      </c>
    </row>
    <row r="57" spans="1:17" s="431" customFormat="1" ht="18.95" hidden="1" customHeight="1" x14ac:dyDescent="0.25">
      <c r="A57" s="744"/>
      <c r="B57" s="781"/>
      <c r="C57" s="769"/>
      <c r="D57" s="408" t="s">
        <v>20585</v>
      </c>
      <c r="E57" s="409" t="s">
        <v>20629</v>
      </c>
      <c r="F57" s="410" t="s">
        <v>20630</v>
      </c>
      <c r="G57" s="411"/>
      <c r="H57" s="412"/>
      <c r="I57" s="412"/>
      <c r="J57" s="412"/>
      <c r="K57" s="412"/>
      <c r="L57" s="413"/>
      <c r="M57" s="412">
        <f>[29]Pav_Dados!N48+M56*M55*M54</f>
        <v>0</v>
      </c>
      <c r="N57" s="412"/>
      <c r="O57" s="434">
        <f>+TRUNC(SUM(G57:N57),2)</f>
        <v>0</v>
      </c>
      <c r="P57" s="407"/>
      <c r="Q57" s="75">
        <f t="shared" si="5"/>
        <v>0</v>
      </c>
    </row>
    <row r="58" spans="1:17" s="431" customFormat="1" ht="18.95" hidden="1" customHeight="1" thickBot="1" x14ac:dyDescent="0.3">
      <c r="A58" s="744"/>
      <c r="B58" s="781"/>
      <c r="C58" s="769"/>
      <c r="D58" s="435" t="s">
        <v>20532</v>
      </c>
      <c r="E58" s="436" t="s">
        <v>20631</v>
      </c>
      <c r="F58" s="417" t="s">
        <v>19989</v>
      </c>
      <c r="G58" s="446"/>
      <c r="H58" s="447"/>
      <c r="I58" s="447"/>
      <c r="J58" s="447"/>
      <c r="K58" s="447"/>
      <c r="L58" s="420"/>
      <c r="M58" s="447"/>
      <c r="N58" s="447"/>
      <c r="O58" s="270">
        <f>+COUNTA(G58:N58)</f>
        <v>0</v>
      </c>
      <c r="P58" s="407"/>
      <c r="Q58" s="75">
        <f t="shared" si="5"/>
        <v>0</v>
      </c>
    </row>
    <row r="59" spans="1:17" s="431" customFormat="1" ht="18.95" hidden="1" customHeight="1" x14ac:dyDescent="0.25">
      <c r="A59" s="744"/>
      <c r="B59" s="781"/>
      <c r="C59" s="769"/>
      <c r="D59" s="448" t="s">
        <v>20589</v>
      </c>
      <c r="E59" s="409" t="s">
        <v>20632</v>
      </c>
      <c r="F59" s="410" t="s">
        <v>20633</v>
      </c>
      <c r="G59" s="411"/>
      <c r="H59" s="412"/>
      <c r="I59" s="412"/>
      <c r="J59" s="412"/>
      <c r="K59" s="412"/>
      <c r="L59" s="413"/>
      <c r="M59" s="412">
        <f>+[29]Pav_Dados!N49</f>
        <v>0</v>
      </c>
      <c r="N59" s="412"/>
      <c r="O59" s="433">
        <f>+TRUNC(SUM(G59:N59),2)</f>
        <v>0</v>
      </c>
      <c r="P59" s="407"/>
      <c r="Q59" s="75">
        <f t="shared" si="5"/>
        <v>0</v>
      </c>
    </row>
    <row r="60" spans="1:17" s="431" customFormat="1" ht="18.95" hidden="1" customHeight="1" x14ac:dyDescent="0.25">
      <c r="A60" s="744"/>
      <c r="B60" s="781"/>
      <c r="C60" s="769"/>
      <c r="D60" s="408" t="s">
        <v>20592</v>
      </c>
      <c r="E60" s="409" t="s">
        <v>20634</v>
      </c>
      <c r="F60" s="410" t="s">
        <v>20635</v>
      </c>
      <c r="G60" s="411"/>
      <c r="H60" s="412"/>
      <c r="I60" s="412"/>
      <c r="J60" s="412"/>
      <c r="K60" s="412"/>
      <c r="L60" s="413"/>
      <c r="M60" s="412">
        <f>+[29]Pav_Dados!N50</f>
        <v>0</v>
      </c>
      <c r="N60" s="412"/>
      <c r="O60" s="445"/>
      <c r="P60" s="407"/>
      <c r="Q60" s="75">
        <f t="shared" si="5"/>
        <v>0</v>
      </c>
    </row>
    <row r="61" spans="1:17" s="431" customFormat="1" ht="18.95" hidden="1" customHeight="1" x14ac:dyDescent="0.25">
      <c r="A61" s="744"/>
      <c r="B61" s="781"/>
      <c r="C61" s="769"/>
      <c r="D61" s="408" t="s">
        <v>20595</v>
      </c>
      <c r="E61" s="409" t="s">
        <v>20636</v>
      </c>
      <c r="F61" s="410" t="s">
        <v>20637</v>
      </c>
      <c r="G61" s="411"/>
      <c r="H61" s="412"/>
      <c r="I61" s="412"/>
      <c r="J61" s="412"/>
      <c r="K61" s="412"/>
      <c r="L61" s="413"/>
      <c r="M61" s="412">
        <f>+[29]Pav_Dados!N51</f>
        <v>0</v>
      </c>
      <c r="N61" s="412"/>
      <c r="O61" s="445"/>
      <c r="P61" s="407"/>
      <c r="Q61" s="75">
        <f t="shared" si="5"/>
        <v>0</v>
      </c>
    </row>
    <row r="62" spans="1:17" s="431" customFormat="1" ht="18.95" hidden="1" customHeight="1" x14ac:dyDescent="0.25">
      <c r="A62" s="744"/>
      <c r="B62" s="781"/>
      <c r="C62" s="769"/>
      <c r="D62" s="408" t="s">
        <v>20598</v>
      </c>
      <c r="E62" s="409" t="s">
        <v>20638</v>
      </c>
      <c r="F62" s="410" t="s">
        <v>20639</v>
      </c>
      <c r="G62" s="411"/>
      <c r="H62" s="412"/>
      <c r="I62" s="412"/>
      <c r="J62" s="412"/>
      <c r="K62" s="412"/>
      <c r="L62" s="413"/>
      <c r="M62" s="412">
        <f>[29]Pav_Dados!N52+M61*M60*M59</f>
        <v>0</v>
      </c>
      <c r="N62" s="412"/>
      <c r="O62" s="434">
        <f>+TRUNC(SUM(G62:N62),2)</f>
        <v>0</v>
      </c>
      <c r="P62" s="407"/>
      <c r="Q62" s="75">
        <f t="shared" si="5"/>
        <v>0</v>
      </c>
    </row>
    <row r="63" spans="1:17" s="431" customFormat="1" ht="18.95" hidden="1" customHeight="1" thickBot="1" x14ac:dyDescent="0.3">
      <c r="A63" s="744"/>
      <c r="B63" s="781"/>
      <c r="C63" s="770"/>
      <c r="D63" s="435" t="s">
        <v>20601</v>
      </c>
      <c r="E63" s="436" t="s">
        <v>20640</v>
      </c>
      <c r="F63" s="417" t="s">
        <v>19989</v>
      </c>
      <c r="G63" s="446"/>
      <c r="H63" s="447"/>
      <c r="I63" s="447"/>
      <c r="J63" s="447"/>
      <c r="K63" s="447"/>
      <c r="L63" s="420"/>
      <c r="M63" s="447"/>
      <c r="N63" s="447"/>
      <c r="O63" s="414">
        <f>+COUNTA(G63:N63)</f>
        <v>0</v>
      </c>
      <c r="P63" s="407"/>
      <c r="Q63" s="75">
        <f t="shared" si="5"/>
        <v>0</v>
      </c>
    </row>
    <row r="64" spans="1:17" s="431" customFormat="1" ht="18" customHeight="1" x14ac:dyDescent="0.25">
      <c r="A64" s="744"/>
      <c r="B64" s="781"/>
      <c r="C64" s="768" t="s">
        <v>20641</v>
      </c>
      <c r="D64" s="426" t="s">
        <v>20576</v>
      </c>
      <c r="E64" s="409" t="s">
        <v>20642</v>
      </c>
      <c r="F64" s="410" t="str">
        <f>+[29]Pav_Dados!F53</f>
        <v>F2</v>
      </c>
      <c r="G64" s="427"/>
      <c r="H64" s="428"/>
      <c r="I64" s="428"/>
      <c r="J64" s="428"/>
      <c r="K64" s="428"/>
      <c r="L64" s="429"/>
      <c r="M64" s="428">
        <f>M2</f>
        <v>10</v>
      </c>
      <c r="N64" s="428"/>
      <c r="O64" s="430">
        <f>+TRUNC(SUM(G64:N64),2)</f>
        <v>10</v>
      </c>
      <c r="P64" s="407"/>
      <c r="Q64" s="75">
        <f t="shared" si="5"/>
        <v>20</v>
      </c>
    </row>
    <row r="65" spans="1:17" s="431" customFormat="1" ht="14.25" customHeight="1" x14ac:dyDescent="0.25">
      <c r="A65" s="744"/>
      <c r="B65" s="781"/>
      <c r="C65" s="769"/>
      <c r="D65" s="408" t="s">
        <v>20582</v>
      </c>
      <c r="E65" s="409" t="s">
        <v>20643</v>
      </c>
      <c r="F65" s="410" t="s">
        <v>20644</v>
      </c>
      <c r="G65" s="411"/>
      <c r="H65" s="412"/>
      <c r="I65" s="412"/>
      <c r="J65" s="412"/>
      <c r="K65" s="412"/>
      <c r="L65" s="413"/>
      <c r="M65" s="412">
        <f>M6+0.42+0.1+0.42+0.1</f>
        <v>10.94</v>
      </c>
      <c r="N65" s="412"/>
      <c r="O65" s="445"/>
      <c r="P65" s="407"/>
      <c r="Q65" s="75">
        <f t="shared" si="5"/>
        <v>10.94</v>
      </c>
    </row>
    <row r="66" spans="1:17" s="431" customFormat="1" ht="18" customHeight="1" x14ac:dyDescent="0.25">
      <c r="A66" s="744"/>
      <c r="B66" s="781"/>
      <c r="C66" s="769"/>
      <c r="D66" s="408" t="s">
        <v>20579</v>
      </c>
      <c r="E66" s="409" t="s">
        <v>20645</v>
      </c>
      <c r="F66" s="410" t="s">
        <v>20644</v>
      </c>
      <c r="G66" s="411"/>
      <c r="H66" s="412"/>
      <c r="I66" s="412"/>
      <c r="J66" s="412"/>
      <c r="K66" s="412"/>
      <c r="L66" s="413"/>
      <c r="M66" s="412">
        <v>0.3</v>
      </c>
      <c r="N66" s="412"/>
      <c r="O66" s="445"/>
      <c r="P66" s="407"/>
      <c r="Q66" s="75">
        <f t="shared" si="5"/>
        <v>0.3</v>
      </c>
    </row>
    <row r="67" spans="1:17" s="431" customFormat="1" ht="18.95" customHeight="1" x14ac:dyDescent="0.25">
      <c r="A67" s="744"/>
      <c r="B67" s="781"/>
      <c r="C67" s="769"/>
      <c r="D67" s="408" t="s">
        <v>20585</v>
      </c>
      <c r="E67" s="409" t="s">
        <v>20646</v>
      </c>
      <c r="F67" s="410" t="s">
        <v>20647</v>
      </c>
      <c r="G67" s="411"/>
      <c r="H67" s="412"/>
      <c r="I67" s="412"/>
      <c r="J67" s="412"/>
      <c r="K67" s="412"/>
      <c r="L67" s="413"/>
      <c r="M67" s="412">
        <f>M64*M65*M66</f>
        <v>32.819999999999993</v>
      </c>
      <c r="N67" s="412"/>
      <c r="O67" s="582">
        <f>+TRUNC(SUM(G67:N67),2)</f>
        <v>32.82</v>
      </c>
      <c r="P67" s="407"/>
      <c r="Q67" s="75">
        <f t="shared" si="5"/>
        <v>65.639999999999986</v>
      </c>
    </row>
    <row r="68" spans="1:17" s="431" customFormat="1" ht="30" hidden="1" customHeight="1" x14ac:dyDescent="0.25">
      <c r="A68" s="744"/>
      <c r="B68" s="781"/>
      <c r="C68" s="769"/>
      <c r="D68" s="408" t="s">
        <v>20648</v>
      </c>
      <c r="E68" s="409" t="s">
        <v>20649</v>
      </c>
      <c r="F68" s="410" t="s">
        <v>20650</v>
      </c>
      <c r="G68" s="411"/>
      <c r="H68" s="412"/>
      <c r="I68" s="412"/>
      <c r="J68" s="412"/>
      <c r="K68" s="412"/>
      <c r="L68" s="413"/>
      <c r="M68" s="412">
        <f>+[29]Pav_Dados!N57</f>
        <v>0</v>
      </c>
      <c r="N68" s="412"/>
      <c r="O68" s="434">
        <f>+TRUNC(SUM(G68:N68),2)</f>
        <v>0</v>
      </c>
      <c r="P68" s="407"/>
      <c r="Q68" s="75">
        <f t="shared" si="5"/>
        <v>0</v>
      </c>
    </row>
    <row r="69" spans="1:17" s="431" customFormat="1" ht="18.95" customHeight="1" x14ac:dyDescent="0.25">
      <c r="A69" s="744"/>
      <c r="B69" s="781"/>
      <c r="C69" s="769"/>
      <c r="D69" s="408" t="s">
        <v>20532</v>
      </c>
      <c r="E69" s="449" t="s">
        <v>20651</v>
      </c>
      <c r="F69" s="450" t="s">
        <v>19989</v>
      </c>
      <c r="G69" s="451"/>
      <c r="H69" s="452"/>
      <c r="I69" s="452"/>
      <c r="J69" s="452"/>
      <c r="K69" s="452"/>
      <c r="L69" s="453"/>
      <c r="M69" s="452" t="s">
        <v>20652</v>
      </c>
      <c r="N69" s="452"/>
      <c r="O69" s="454">
        <f>+COUNTA(G69:N69)</f>
        <v>1</v>
      </c>
      <c r="P69" s="407"/>
      <c r="Q69" s="75">
        <f t="shared" ref="Q69:Q90" si="6">SUM(G69:O69)</f>
        <v>1</v>
      </c>
    </row>
    <row r="70" spans="1:17" s="431" customFormat="1" ht="18.95" hidden="1" customHeight="1" x14ac:dyDescent="0.25">
      <c r="A70" s="744"/>
      <c r="B70" s="781"/>
      <c r="C70" s="769"/>
      <c r="D70" s="448" t="s">
        <v>20589</v>
      </c>
      <c r="E70" s="409" t="s">
        <v>20653</v>
      </c>
      <c r="F70" s="410" t="s">
        <v>20654</v>
      </c>
      <c r="G70" s="411"/>
      <c r="H70" s="412"/>
      <c r="I70" s="412"/>
      <c r="J70" s="412"/>
      <c r="K70" s="412"/>
      <c r="L70" s="413"/>
      <c r="M70" s="412">
        <f>+[29]Pav_Dados!N59</f>
        <v>0</v>
      </c>
      <c r="N70" s="412"/>
      <c r="O70" s="433">
        <f>+TRUNC(SUM(G70:N70),2)</f>
        <v>0</v>
      </c>
      <c r="P70" s="407"/>
      <c r="Q70" s="75">
        <f t="shared" si="6"/>
        <v>0</v>
      </c>
    </row>
    <row r="71" spans="1:17" s="431" customFormat="1" ht="18.95" hidden="1" customHeight="1" x14ac:dyDescent="0.25">
      <c r="A71" s="744"/>
      <c r="B71" s="781"/>
      <c r="C71" s="769"/>
      <c r="D71" s="408" t="s">
        <v>20592</v>
      </c>
      <c r="E71" s="409" t="s">
        <v>20655</v>
      </c>
      <c r="F71" s="410" t="s">
        <v>20656</v>
      </c>
      <c r="G71" s="411"/>
      <c r="H71" s="412"/>
      <c r="I71" s="412"/>
      <c r="J71" s="412"/>
      <c r="K71" s="412"/>
      <c r="L71" s="413"/>
      <c r="M71" s="412">
        <f>+[29]Pav_Dados!N60</f>
        <v>0</v>
      </c>
      <c r="N71" s="412"/>
      <c r="O71" s="445"/>
      <c r="P71" s="415"/>
      <c r="Q71" s="75">
        <f t="shared" si="6"/>
        <v>0</v>
      </c>
    </row>
    <row r="72" spans="1:17" s="431" customFormat="1" ht="18.95" hidden="1" customHeight="1" x14ac:dyDescent="0.25">
      <c r="A72" s="744"/>
      <c r="B72" s="781"/>
      <c r="C72" s="769"/>
      <c r="D72" s="408" t="s">
        <v>20595</v>
      </c>
      <c r="E72" s="409" t="s">
        <v>20657</v>
      </c>
      <c r="F72" s="410" t="s">
        <v>20658</v>
      </c>
      <c r="G72" s="411"/>
      <c r="H72" s="412"/>
      <c r="I72" s="412"/>
      <c r="J72" s="412"/>
      <c r="K72" s="412"/>
      <c r="L72" s="413"/>
      <c r="M72" s="412">
        <f>+[29]Pav_Dados!N61</f>
        <v>0</v>
      </c>
      <c r="N72" s="412"/>
      <c r="O72" s="445"/>
      <c r="P72" s="415"/>
      <c r="Q72" s="75">
        <f t="shared" si="6"/>
        <v>0</v>
      </c>
    </row>
    <row r="73" spans="1:17" s="431" customFormat="1" ht="18.95" customHeight="1" x14ac:dyDescent="0.25">
      <c r="A73" s="744"/>
      <c r="B73" s="781"/>
      <c r="C73" s="769"/>
      <c r="D73" s="408" t="s">
        <v>20598</v>
      </c>
      <c r="E73" s="409" t="s">
        <v>20659</v>
      </c>
      <c r="F73" s="410" t="s">
        <v>20660</v>
      </c>
      <c r="G73" s="411"/>
      <c r="H73" s="412"/>
      <c r="I73" s="412"/>
      <c r="J73" s="412"/>
      <c r="K73" s="412"/>
      <c r="L73" s="413"/>
      <c r="M73" s="412">
        <f>+[29]Pav_Dados!N62+M70*M71*M72</f>
        <v>0.06</v>
      </c>
      <c r="N73" s="412"/>
      <c r="O73" s="434">
        <f>+TRUNC(SUM(G73:N73),2)</f>
        <v>0.06</v>
      </c>
      <c r="P73" s="407"/>
      <c r="Q73" s="75">
        <f t="shared" si="6"/>
        <v>0.12</v>
      </c>
    </row>
    <row r="74" spans="1:17" s="431" customFormat="1" ht="18.95" customHeight="1" thickBot="1" x14ac:dyDescent="0.3">
      <c r="A74" s="744"/>
      <c r="B74" s="781"/>
      <c r="C74" s="770"/>
      <c r="D74" s="435" t="s">
        <v>20601</v>
      </c>
      <c r="E74" s="436" t="s">
        <v>20661</v>
      </c>
      <c r="F74" s="417" t="s">
        <v>19989</v>
      </c>
      <c r="G74" s="437"/>
      <c r="H74" s="438"/>
      <c r="I74" s="438"/>
      <c r="J74" s="438"/>
      <c r="K74" s="438"/>
      <c r="L74" s="439"/>
      <c r="M74" s="438" t="s">
        <v>20652</v>
      </c>
      <c r="N74" s="438"/>
      <c r="O74" s="270">
        <f>+COUNTA(G74:N74)</f>
        <v>1</v>
      </c>
      <c r="P74" s="407"/>
      <c r="Q74" s="75">
        <f t="shared" si="6"/>
        <v>1</v>
      </c>
    </row>
    <row r="75" spans="1:17" s="431" customFormat="1" ht="30" customHeight="1" x14ac:dyDescent="0.25">
      <c r="A75" s="744"/>
      <c r="B75" s="781"/>
      <c r="C75" s="768" t="s">
        <v>20662</v>
      </c>
      <c r="D75" s="426" t="s">
        <v>20663</v>
      </c>
      <c r="E75" s="409" t="s">
        <v>20664</v>
      </c>
      <c r="F75" s="443" t="s">
        <v>20552</v>
      </c>
      <c r="G75" s="427"/>
      <c r="H75" s="428"/>
      <c r="I75" s="428"/>
      <c r="J75" s="428"/>
      <c r="K75" s="428"/>
      <c r="L75" s="429"/>
      <c r="M75" s="428">
        <f t="shared" ref="M75" si="7">+M24</f>
        <v>0</v>
      </c>
      <c r="N75" s="428"/>
      <c r="O75" s="441">
        <f>+TRUNC(SUM(G75:N75),2)</f>
        <v>0</v>
      </c>
      <c r="P75" s="407"/>
      <c r="Q75" s="75">
        <f t="shared" si="6"/>
        <v>0</v>
      </c>
    </row>
    <row r="76" spans="1:17" s="431" customFormat="1" ht="18.95" hidden="1" customHeight="1" x14ac:dyDescent="0.25">
      <c r="A76" s="744"/>
      <c r="B76" s="781"/>
      <c r="C76" s="769"/>
      <c r="D76" s="448" t="s">
        <v>20665</v>
      </c>
      <c r="E76" s="409" t="s">
        <v>20666</v>
      </c>
      <c r="F76" s="410" t="s">
        <v>20563</v>
      </c>
      <c r="G76" s="411"/>
      <c r="H76" s="412"/>
      <c r="I76" s="412"/>
      <c r="J76" s="412"/>
      <c r="K76" s="412"/>
      <c r="L76" s="413"/>
      <c r="M76" s="412">
        <f t="shared" ref="M76" si="8">+M29</f>
        <v>0</v>
      </c>
      <c r="N76" s="412"/>
      <c r="O76" s="434">
        <f>+TRUNC(SUM(G76:N76),2)</f>
        <v>0</v>
      </c>
      <c r="P76" s="407"/>
      <c r="Q76" s="75">
        <f t="shared" si="6"/>
        <v>0</v>
      </c>
    </row>
    <row r="77" spans="1:17" s="431" customFormat="1" ht="18.95" customHeight="1" x14ac:dyDescent="0.25">
      <c r="A77" s="744"/>
      <c r="B77" s="781"/>
      <c r="C77" s="769"/>
      <c r="D77" s="408" t="s">
        <v>20667</v>
      </c>
      <c r="E77" s="409" t="s">
        <v>20668</v>
      </c>
      <c r="F77" s="410" t="s">
        <v>20669</v>
      </c>
      <c r="G77" s="411"/>
      <c r="H77" s="412"/>
      <c r="I77" s="412"/>
      <c r="J77" s="412"/>
      <c r="K77" s="412"/>
      <c r="L77" s="413"/>
      <c r="M77" s="412">
        <f t="shared" ref="M77" si="9">+M37+M47+M57+M67</f>
        <v>32.819999999999993</v>
      </c>
      <c r="N77" s="412"/>
      <c r="O77" s="434">
        <f>+TRUNC(SUM(G77:N77),2)</f>
        <v>32.82</v>
      </c>
      <c r="P77" s="407"/>
      <c r="Q77" s="75">
        <f t="shared" si="6"/>
        <v>65.639999999999986</v>
      </c>
    </row>
    <row r="78" spans="1:17" s="431" customFormat="1" ht="30" hidden="1" customHeight="1" x14ac:dyDescent="0.25">
      <c r="A78" s="744"/>
      <c r="B78" s="781"/>
      <c r="C78" s="769"/>
      <c r="D78" s="408" t="s">
        <v>20648</v>
      </c>
      <c r="E78" s="409" t="s">
        <v>20670</v>
      </c>
      <c r="F78" s="410" t="s">
        <v>20649</v>
      </c>
      <c r="G78" s="411"/>
      <c r="H78" s="412"/>
      <c r="I78" s="412"/>
      <c r="J78" s="412"/>
      <c r="K78" s="412"/>
      <c r="L78" s="413"/>
      <c r="M78" s="412">
        <f t="shared" ref="M78" si="10">+M68</f>
        <v>0</v>
      </c>
      <c r="N78" s="412"/>
      <c r="O78" s="434">
        <f>+TRUNC(SUM(G78:N78),2)</f>
        <v>0</v>
      </c>
      <c r="P78" s="407"/>
      <c r="Q78" s="75">
        <f t="shared" si="6"/>
        <v>0</v>
      </c>
    </row>
    <row r="79" spans="1:17" s="431" customFormat="1" ht="30" hidden="1" customHeight="1" x14ac:dyDescent="0.25">
      <c r="A79" s="744"/>
      <c r="B79" s="781"/>
      <c r="C79" s="769"/>
      <c r="D79" s="408" t="s">
        <v>20671</v>
      </c>
      <c r="E79" s="409" t="s">
        <v>20672</v>
      </c>
      <c r="F79" s="455" t="s">
        <v>20673</v>
      </c>
      <c r="G79" s="456"/>
      <c r="H79" s="457"/>
      <c r="I79" s="457"/>
      <c r="J79" s="457"/>
      <c r="K79" s="457"/>
      <c r="L79" s="458"/>
      <c r="M79" s="457">
        <f>+[29]Pav_Dados!N58</f>
        <v>5.259467040673216E-4</v>
      </c>
      <c r="N79" s="457"/>
      <c r="O79" s="445"/>
      <c r="P79" s="407"/>
      <c r="Q79" s="75">
        <f t="shared" si="6"/>
        <v>5.259467040673216E-4</v>
      </c>
    </row>
    <row r="80" spans="1:17" s="431" customFormat="1" ht="18.95" customHeight="1" x14ac:dyDescent="0.25">
      <c r="A80" s="744"/>
      <c r="B80" s="781"/>
      <c r="C80" s="769"/>
      <c r="D80" s="408" t="s">
        <v>20674</v>
      </c>
      <c r="E80" s="409" t="s">
        <v>20675</v>
      </c>
      <c r="F80" s="410" t="s">
        <v>20676</v>
      </c>
      <c r="G80" s="411"/>
      <c r="H80" s="412"/>
      <c r="I80" s="412"/>
      <c r="J80" s="412"/>
      <c r="K80" s="412"/>
      <c r="L80" s="413"/>
      <c r="M80" s="412">
        <f t="shared" ref="M80" si="11">+M79*M67</f>
        <v>1.7261570827489491E-2</v>
      </c>
      <c r="N80" s="412"/>
      <c r="O80" s="434">
        <f>IF(O81=0,0,+TRUNC(SUM(G80:N80),2))</f>
        <v>0.01</v>
      </c>
      <c r="P80" s="407"/>
      <c r="Q80" s="75">
        <f t="shared" si="6"/>
        <v>2.7261570827489492E-2</v>
      </c>
    </row>
    <row r="81" spans="1:20" s="431" customFormat="1" ht="18.95" customHeight="1" x14ac:dyDescent="0.25">
      <c r="A81" s="744"/>
      <c r="B81" s="781"/>
      <c r="C81" s="769"/>
      <c r="D81" s="408" t="s">
        <v>20677</v>
      </c>
      <c r="E81" s="409" t="s">
        <v>20678</v>
      </c>
      <c r="F81" s="410" t="s">
        <v>20679</v>
      </c>
      <c r="G81" s="411"/>
      <c r="H81" s="412"/>
      <c r="I81" s="412"/>
      <c r="J81" s="412"/>
      <c r="K81" s="412"/>
      <c r="L81" s="413"/>
      <c r="M81" s="412">
        <f>M33+M42+M52+M62+M73</f>
        <v>0.06</v>
      </c>
      <c r="N81" s="412"/>
      <c r="O81" s="434">
        <f>+TRUNC(SUM(G81:N81),2)</f>
        <v>0.06</v>
      </c>
      <c r="P81" s="407"/>
      <c r="Q81" s="75">
        <f t="shared" si="6"/>
        <v>0.12</v>
      </c>
      <c r="R81" s="407"/>
      <c r="S81" s="407"/>
      <c r="T81" s="407"/>
    </row>
    <row r="82" spans="1:20" ht="30" customHeight="1" x14ac:dyDescent="0.25">
      <c r="A82" s="744"/>
      <c r="B82" s="781"/>
      <c r="C82" s="769"/>
      <c r="D82" s="408" t="s">
        <v>20805</v>
      </c>
      <c r="E82" s="409" t="s">
        <v>20680</v>
      </c>
      <c r="F82" s="410" t="s">
        <v>20681</v>
      </c>
      <c r="G82" s="411"/>
      <c r="H82" s="412"/>
      <c r="I82" s="412"/>
      <c r="J82" s="412"/>
      <c r="K82" s="412"/>
      <c r="L82" s="413"/>
      <c r="M82" s="412">
        <f>+IF(M80&gt;0,M80/1.3,0)</f>
        <v>1.3278131405761145E-2</v>
      </c>
      <c r="N82" s="412"/>
      <c r="O82" s="434">
        <f>+TRUNC(SUM(G82:N82),2)</f>
        <v>0.01</v>
      </c>
      <c r="Q82" s="75">
        <f t="shared" si="6"/>
        <v>2.3278131405761147E-2</v>
      </c>
    </row>
    <row r="83" spans="1:20" ht="18.95" customHeight="1" thickBot="1" x14ac:dyDescent="0.3">
      <c r="A83" s="744"/>
      <c r="B83" s="782"/>
      <c r="C83" s="770"/>
      <c r="D83" s="435" t="s">
        <v>20806</v>
      </c>
      <c r="E83" s="436" t="s">
        <v>20682</v>
      </c>
      <c r="F83" s="417" t="s">
        <v>20683</v>
      </c>
      <c r="G83" s="459"/>
      <c r="H83" s="460"/>
      <c r="I83" s="460"/>
      <c r="J83" s="460"/>
      <c r="K83" s="460"/>
      <c r="L83" s="461"/>
      <c r="M83" s="460"/>
      <c r="N83" s="460"/>
      <c r="O83" s="425">
        <f>IF(O82&gt;O81,0,TRUNC((O81-O82)*1.3,2))</f>
        <v>0.06</v>
      </c>
      <c r="Q83" s="75">
        <f t="shared" si="6"/>
        <v>0.06</v>
      </c>
    </row>
    <row r="84" spans="1:20" ht="24.95" customHeight="1" x14ac:dyDescent="0.25">
      <c r="A84" s="744"/>
      <c r="B84" s="771" t="s">
        <v>20684</v>
      </c>
      <c r="C84" s="772"/>
      <c r="D84" s="426" t="s">
        <v>20685</v>
      </c>
      <c r="E84" s="462" t="s">
        <v>20686</v>
      </c>
      <c r="F84" s="443"/>
      <c r="G84" s="427"/>
      <c r="H84" s="428"/>
      <c r="I84" s="428"/>
      <c r="J84" s="428"/>
      <c r="K84" s="428"/>
      <c r="L84" s="429"/>
      <c r="M84" s="428">
        <f t="shared" ref="M84" si="12">+M23+M24</f>
        <v>0</v>
      </c>
      <c r="N84" s="428"/>
      <c r="O84" s="441">
        <f>+TRUNC(SUM(G84:N84),2)</f>
        <v>0</v>
      </c>
      <c r="Q84" s="75">
        <f t="shared" si="6"/>
        <v>0</v>
      </c>
      <c r="R84" s="431"/>
      <c r="S84" s="431"/>
    </row>
    <row r="85" spans="1:20" ht="24.95" customHeight="1" x14ac:dyDescent="0.25">
      <c r="A85" s="744"/>
      <c r="B85" s="773"/>
      <c r="C85" s="774"/>
      <c r="D85" s="463" t="s">
        <v>20183</v>
      </c>
      <c r="E85" s="409" t="s">
        <v>20687</v>
      </c>
      <c r="F85" s="410" t="s">
        <v>20688</v>
      </c>
      <c r="G85" s="411"/>
      <c r="H85" s="412"/>
      <c r="I85" s="412"/>
      <c r="J85" s="412"/>
      <c r="K85" s="412"/>
      <c r="L85" s="413"/>
      <c r="M85" s="412">
        <f>(M77+M76+M78+M14)-M80</f>
        <v>32.802738429172507</v>
      </c>
      <c r="N85" s="412"/>
      <c r="O85" s="434">
        <f>+TRUNC(SUM(G85:N85),2)+IF(O81=0,SUM(G86:N86),0)</f>
        <v>32.799999999999997</v>
      </c>
      <c r="Q85" s="75">
        <f t="shared" si="6"/>
        <v>65.602738429172504</v>
      </c>
      <c r="R85" s="431"/>
      <c r="S85" s="431"/>
    </row>
    <row r="86" spans="1:20" ht="30" customHeight="1" x14ac:dyDescent="0.25">
      <c r="A86" s="744"/>
      <c r="B86" s="773"/>
      <c r="C86" s="774"/>
      <c r="D86" s="464" t="s">
        <v>20689</v>
      </c>
      <c r="E86" s="409" t="s">
        <v>20690</v>
      </c>
      <c r="F86" s="410" t="s">
        <v>20675</v>
      </c>
      <c r="G86" s="411"/>
      <c r="H86" s="412"/>
      <c r="I86" s="412"/>
      <c r="J86" s="412"/>
      <c r="K86" s="412"/>
      <c r="L86" s="413"/>
      <c r="M86" s="412">
        <f t="shared" ref="M86" si="13">+M80</f>
        <v>1.7261570827489491E-2</v>
      </c>
      <c r="N86" s="412"/>
      <c r="O86" s="434">
        <f>IF(O80=0,0,+TRUNC(SUM(G86:N86),2))</f>
        <v>0.01</v>
      </c>
      <c r="Q86" s="75">
        <f t="shared" si="6"/>
        <v>2.7261570827489492E-2</v>
      </c>
      <c r="R86" s="431"/>
      <c r="S86" s="431"/>
    </row>
    <row r="87" spans="1:20" ht="24.95" customHeight="1" thickBot="1" x14ac:dyDescent="0.3">
      <c r="A87" s="744"/>
      <c r="B87" s="775"/>
      <c r="C87" s="776"/>
      <c r="D87" s="435" t="s">
        <v>20691</v>
      </c>
      <c r="E87" s="436" t="s">
        <v>20692</v>
      </c>
      <c r="F87" s="417" t="s">
        <v>20682</v>
      </c>
      <c r="G87" s="418"/>
      <c r="H87" s="419"/>
      <c r="I87" s="419"/>
      <c r="J87" s="419"/>
      <c r="K87" s="419"/>
      <c r="L87" s="420"/>
      <c r="M87" s="419">
        <f t="shared" ref="M87" si="14">+M83</f>
        <v>0</v>
      </c>
      <c r="N87" s="419"/>
      <c r="O87" s="425">
        <f>TRUNC(+O83,2)</f>
        <v>0.06</v>
      </c>
      <c r="Q87" s="75">
        <f t="shared" si="6"/>
        <v>0.06</v>
      </c>
      <c r="R87" s="431"/>
      <c r="S87" s="431"/>
    </row>
    <row r="88" spans="1:20" ht="30" customHeight="1" x14ac:dyDescent="0.25">
      <c r="A88" s="744"/>
      <c r="B88" s="771" t="s">
        <v>20081</v>
      </c>
      <c r="C88" s="772"/>
      <c r="D88" s="463" t="s">
        <v>20183</v>
      </c>
      <c r="E88" s="462"/>
      <c r="F88" s="443"/>
      <c r="G88" s="427"/>
      <c r="H88" s="428"/>
      <c r="I88" s="428"/>
      <c r="J88" s="428"/>
      <c r="K88" s="428"/>
      <c r="L88" s="429"/>
      <c r="M88" s="428">
        <f t="shared" ref="M88" si="15">+M85</f>
        <v>32.802738429172507</v>
      </c>
      <c r="N88" s="428"/>
      <c r="O88" s="441">
        <f>+TRUNC(SUM(G88:N88),2)</f>
        <v>32.799999999999997</v>
      </c>
      <c r="Q88" s="75">
        <f t="shared" si="6"/>
        <v>65.602738429172504</v>
      </c>
      <c r="R88" s="431"/>
      <c r="S88" s="431"/>
    </row>
    <row r="89" spans="1:20" ht="24.75" hidden="1" customHeight="1" x14ac:dyDescent="0.25">
      <c r="A89" s="744"/>
      <c r="B89" s="773"/>
      <c r="C89" s="774"/>
      <c r="D89" s="442" t="s">
        <v>20691</v>
      </c>
      <c r="E89" s="409"/>
      <c r="F89" s="410"/>
      <c r="G89" s="411"/>
      <c r="H89" s="412"/>
      <c r="I89" s="412"/>
      <c r="J89" s="412"/>
      <c r="K89" s="412"/>
      <c r="L89" s="413"/>
      <c r="M89" s="412"/>
      <c r="N89" s="412"/>
      <c r="O89" s="434">
        <f>+O87</f>
        <v>0.06</v>
      </c>
      <c r="Q89" s="75">
        <f t="shared" si="6"/>
        <v>0.06</v>
      </c>
      <c r="R89" s="431"/>
      <c r="S89" s="431"/>
    </row>
    <row r="90" spans="1:20" ht="30" customHeight="1" thickBot="1" x14ac:dyDescent="0.3">
      <c r="A90" s="744"/>
      <c r="B90" s="775"/>
      <c r="C90" s="776"/>
      <c r="D90" s="435" t="s">
        <v>20685</v>
      </c>
      <c r="E90" s="436"/>
      <c r="F90" s="417"/>
      <c r="G90" s="418"/>
      <c r="H90" s="419"/>
      <c r="I90" s="419"/>
      <c r="J90" s="419"/>
      <c r="K90" s="419"/>
      <c r="L90" s="420"/>
      <c r="M90" s="419">
        <f t="shared" ref="M90" si="16">+M84</f>
        <v>0</v>
      </c>
      <c r="N90" s="419"/>
      <c r="O90" s="425">
        <f>+TRUNC(SUM(G90:N90),2)</f>
        <v>0</v>
      </c>
      <c r="Q90" s="75">
        <f t="shared" si="6"/>
        <v>0</v>
      </c>
      <c r="R90" s="431"/>
      <c r="S90" s="431"/>
    </row>
    <row r="91" spans="1:20" s="415" customFormat="1" ht="50.1" customHeight="1" thickBot="1" x14ac:dyDescent="0.3">
      <c r="A91" s="745"/>
      <c r="B91" s="777" t="s">
        <v>19945</v>
      </c>
      <c r="C91" s="778"/>
      <c r="D91" s="779"/>
      <c r="E91" s="465"/>
      <c r="F91" s="466"/>
      <c r="G91" s="467"/>
      <c r="H91" s="468"/>
      <c r="I91" s="468"/>
      <c r="J91" s="468"/>
      <c r="K91" s="468"/>
      <c r="L91" s="469"/>
      <c r="M91" s="468"/>
      <c r="N91" s="468"/>
      <c r="O91" s="470"/>
      <c r="P91" s="407"/>
      <c r="Q91" s="342">
        <v>1</v>
      </c>
      <c r="R91" s="431"/>
      <c r="S91" s="431"/>
    </row>
    <row r="92" spans="1:20" ht="13.5" thickTop="1" x14ac:dyDescent="0.25">
      <c r="Q92" s="431"/>
      <c r="R92" s="431"/>
      <c r="S92" s="431"/>
    </row>
    <row r="93" spans="1:20" x14ac:dyDescent="0.25">
      <c r="Q93" s="431"/>
      <c r="R93" s="431"/>
      <c r="S93" s="431"/>
    </row>
    <row r="94" spans="1:20" x14ac:dyDescent="0.25">
      <c r="Q94" s="431"/>
      <c r="R94" s="431"/>
      <c r="S94" s="431"/>
    </row>
  </sheetData>
  <autoFilter ref="Q1:Q94"/>
  <mergeCells count="24">
    <mergeCell ref="B18:B83"/>
    <mergeCell ref="C18:C24"/>
    <mergeCell ref="C25:C29"/>
    <mergeCell ref="C30:C33"/>
    <mergeCell ref="C34:C43"/>
    <mergeCell ref="C44:C53"/>
    <mergeCell ref="C54:C63"/>
    <mergeCell ref="C64:C74"/>
    <mergeCell ref="A1:A91"/>
    <mergeCell ref="B1:D1"/>
    <mergeCell ref="E1:F1"/>
    <mergeCell ref="B2:D2"/>
    <mergeCell ref="B3:C4"/>
    <mergeCell ref="B5:D5"/>
    <mergeCell ref="B6:D6"/>
    <mergeCell ref="B7:D7"/>
    <mergeCell ref="B8:D8"/>
    <mergeCell ref="B9:D9"/>
    <mergeCell ref="C75:C83"/>
    <mergeCell ref="B84:C87"/>
    <mergeCell ref="B88:C90"/>
    <mergeCell ref="B91:D91"/>
    <mergeCell ref="B10:C15"/>
    <mergeCell ref="B16:C17"/>
  </mergeCells>
  <hyperlinks>
    <hyperlink ref="B1:D1" location="PAINEL!A1" display="VIAS"/>
  </hyperlinks>
  <printOptions horizontalCentered="1"/>
  <pageMargins left="0.78740157480314965" right="0.39370078740157483" top="0.59055118110236227" bottom="0.59055118110236227" header="0.31496062992125984" footer="0.23622047244094491"/>
  <pageSetup paperSize="9" scale="80" fitToWidth="5" orientation="portrait" r:id="rId1"/>
  <headerFooter>
    <oddFooter>&amp;R&amp;"Cambria,Regular"&amp;8&amp;P/&amp;N</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1:J117"/>
  <sheetViews>
    <sheetView showZeros="0" zoomScaleNormal="100" zoomScaleSheetLayoutView="100" workbookViewId="0">
      <pane xSplit="4" ySplit="1" topLeftCell="G2" activePane="bottomRight" state="frozenSplit"/>
      <selection pane="topRight" activeCell="E1" sqref="E1"/>
      <selection pane="bottomLeft" activeCell="A2" sqref="A2"/>
      <selection pane="bottomRight" activeCell="H97" sqref="A1:H114"/>
    </sheetView>
  </sheetViews>
  <sheetFormatPr defaultColWidth="10.28515625" defaultRowHeight="12.75" x14ac:dyDescent="0.25"/>
  <cols>
    <col min="1" max="1" width="10.85546875" style="407" customWidth="1"/>
    <col min="2" max="2" width="6.7109375" style="415" customWidth="1"/>
    <col min="3" max="3" width="13.85546875" style="415" customWidth="1"/>
    <col min="4" max="4" width="31.42578125" style="415" customWidth="1"/>
    <col min="5" max="5" width="4.42578125" style="415" hidden="1" customWidth="1"/>
    <col min="6" max="6" width="49" style="415" hidden="1" customWidth="1"/>
    <col min="7" max="8" width="14.28515625" style="555" customWidth="1"/>
    <col min="9" max="16384" width="10.28515625" style="407"/>
  </cols>
  <sheetData>
    <row r="1" spans="1:10" s="400" customFormat="1" ht="63.75" customHeight="1" thickTop="1" thickBot="1" x14ac:dyDescent="0.3">
      <c r="A1" s="652" t="s">
        <v>20693</v>
      </c>
      <c r="B1" s="746" t="s">
        <v>20498</v>
      </c>
      <c r="C1" s="746"/>
      <c r="D1" s="746"/>
      <c r="E1" s="748" t="s">
        <v>20499</v>
      </c>
      <c r="F1" s="816"/>
      <c r="G1" s="528" t="s">
        <v>20804</v>
      </c>
      <c r="H1" s="528" t="s">
        <v>49</v>
      </c>
    </row>
    <row r="2" spans="1:10" ht="20.100000000000001" customHeight="1" thickTop="1" x14ac:dyDescent="0.25">
      <c r="A2" s="653"/>
      <c r="B2" s="817" t="s">
        <v>20500</v>
      </c>
      <c r="C2" s="818"/>
      <c r="D2" s="819"/>
      <c r="E2" s="492" t="s">
        <v>20501</v>
      </c>
      <c r="F2" s="493" t="s">
        <v>19989</v>
      </c>
      <c r="G2" s="529">
        <f>5+5</f>
        <v>10</v>
      </c>
      <c r="H2" s="556">
        <f>SUM(G2:G2)</f>
        <v>10</v>
      </c>
    </row>
    <row r="3" spans="1:10" ht="20.100000000000001" hidden="1" customHeight="1" x14ac:dyDescent="0.25">
      <c r="A3" s="653"/>
      <c r="B3" s="753" t="s">
        <v>20503</v>
      </c>
      <c r="C3" s="754"/>
      <c r="D3" s="494" t="s">
        <v>20504</v>
      </c>
      <c r="E3" s="422" t="s">
        <v>20505</v>
      </c>
      <c r="F3" s="410" t="s">
        <v>19989</v>
      </c>
      <c r="G3" s="530"/>
      <c r="H3" s="530"/>
    </row>
    <row r="4" spans="1:10" ht="20.100000000000001" hidden="1" customHeight="1" x14ac:dyDescent="0.25">
      <c r="A4" s="653"/>
      <c r="B4" s="755"/>
      <c r="C4" s="756"/>
      <c r="D4" s="494" t="s">
        <v>20507</v>
      </c>
      <c r="E4" s="472" t="s">
        <v>20508</v>
      </c>
      <c r="F4" s="450" t="s">
        <v>19989</v>
      </c>
      <c r="G4" s="530"/>
      <c r="H4" s="530"/>
    </row>
    <row r="5" spans="1:10" s="415" customFormat="1" ht="35.1" customHeight="1" x14ac:dyDescent="0.25">
      <c r="A5" s="653"/>
      <c r="B5" s="757" t="s">
        <v>20510</v>
      </c>
      <c r="C5" s="758"/>
      <c r="D5" s="758"/>
      <c r="E5" s="495" t="s">
        <v>20511</v>
      </c>
      <c r="F5" s="496" t="s">
        <v>19989</v>
      </c>
      <c r="G5" s="531" t="s">
        <v>20727</v>
      </c>
      <c r="H5" s="531"/>
    </row>
    <row r="6" spans="1:10" ht="20.100000000000001" customHeight="1" thickBot="1" x14ac:dyDescent="0.3">
      <c r="A6" s="653"/>
      <c r="B6" s="820" t="s">
        <v>20513</v>
      </c>
      <c r="C6" s="821"/>
      <c r="D6" s="822"/>
      <c r="E6" s="416" t="s">
        <v>20514</v>
      </c>
      <c r="F6" s="417" t="s">
        <v>19989</v>
      </c>
      <c r="G6" s="532">
        <v>9.9</v>
      </c>
      <c r="H6" s="536"/>
      <c r="J6" s="407">
        <f>G6+0.3+0.3</f>
        <v>10.500000000000002</v>
      </c>
    </row>
    <row r="7" spans="1:10" ht="20.100000000000001" customHeight="1" x14ac:dyDescent="0.25">
      <c r="A7" s="653"/>
      <c r="B7" s="823" t="s">
        <v>20728</v>
      </c>
      <c r="C7" s="826" t="s">
        <v>20729</v>
      </c>
      <c r="D7" s="497" t="s">
        <v>20730</v>
      </c>
      <c r="E7" s="422" t="s">
        <v>20520</v>
      </c>
      <c r="F7" s="410" t="s">
        <v>19989</v>
      </c>
      <c r="G7" s="530">
        <v>1</v>
      </c>
      <c r="H7" s="530"/>
    </row>
    <row r="8" spans="1:10" ht="20.100000000000001" customHeight="1" x14ac:dyDescent="0.25">
      <c r="A8" s="653"/>
      <c r="B8" s="824"/>
      <c r="C8" s="827"/>
      <c r="D8" s="498" t="s">
        <v>20731</v>
      </c>
      <c r="E8" s="422" t="s">
        <v>20523</v>
      </c>
      <c r="F8" s="410" t="s">
        <v>19989</v>
      </c>
      <c r="G8" s="530">
        <v>9.24</v>
      </c>
      <c r="H8" s="530"/>
    </row>
    <row r="9" spans="1:10" ht="20.100000000000001" customHeight="1" thickBot="1" x14ac:dyDescent="0.3">
      <c r="A9" s="653"/>
      <c r="B9" s="824"/>
      <c r="C9" s="827"/>
      <c r="D9" s="499" t="s">
        <v>20732</v>
      </c>
      <c r="E9" s="500"/>
      <c r="F9" s="501"/>
      <c r="G9" s="533">
        <f>G8*G7</f>
        <v>9.24</v>
      </c>
      <c r="H9" s="534">
        <f>SUM(G9:G9)</f>
        <v>9.24</v>
      </c>
    </row>
    <row r="10" spans="1:10" ht="20.100000000000001" customHeight="1" x14ac:dyDescent="0.25">
      <c r="A10" s="653"/>
      <c r="B10" s="824"/>
      <c r="C10" s="828" t="s">
        <v>20733</v>
      </c>
      <c r="D10" s="497" t="s">
        <v>20730</v>
      </c>
      <c r="E10" s="422" t="s">
        <v>20528</v>
      </c>
      <c r="F10" s="410" t="s">
        <v>19989</v>
      </c>
      <c r="G10" s="530">
        <v>1</v>
      </c>
      <c r="H10" s="530"/>
    </row>
    <row r="11" spans="1:10" ht="20.100000000000001" customHeight="1" thickBot="1" x14ac:dyDescent="0.3">
      <c r="A11" s="653"/>
      <c r="B11" s="824"/>
      <c r="C11" s="829"/>
      <c r="D11" s="498" t="s">
        <v>20731</v>
      </c>
      <c r="E11" s="416" t="s">
        <v>20530</v>
      </c>
      <c r="F11" s="417" t="s">
        <v>19989</v>
      </c>
      <c r="G11" s="530">
        <v>9.24</v>
      </c>
      <c r="H11" s="530"/>
    </row>
    <row r="12" spans="1:10" ht="20.100000000000001" customHeight="1" x14ac:dyDescent="0.25">
      <c r="A12" s="653"/>
      <c r="B12" s="824"/>
      <c r="C12" s="829"/>
      <c r="D12" s="498" t="s">
        <v>20732</v>
      </c>
      <c r="E12" s="422"/>
      <c r="F12" s="410"/>
      <c r="G12" s="530">
        <f>G11*G10</f>
        <v>9.24</v>
      </c>
      <c r="H12" s="530">
        <f>SUM(G12:G12)</f>
        <v>9.24</v>
      </c>
    </row>
    <row r="13" spans="1:10" ht="20.100000000000001" customHeight="1" x14ac:dyDescent="0.25">
      <c r="A13" s="653"/>
      <c r="B13" s="824"/>
      <c r="C13" s="829"/>
      <c r="D13" s="498" t="s">
        <v>19965</v>
      </c>
      <c r="E13" s="422"/>
      <c r="F13" s="410"/>
      <c r="G13" s="530">
        <v>0.1</v>
      </c>
      <c r="H13" s="530"/>
    </row>
    <row r="14" spans="1:10" ht="20.100000000000001" customHeight="1" thickBot="1" x14ac:dyDescent="0.3">
      <c r="A14" s="653"/>
      <c r="B14" s="824"/>
      <c r="C14" s="830"/>
      <c r="D14" s="499" t="s">
        <v>20734</v>
      </c>
      <c r="E14" s="500"/>
      <c r="F14" s="501"/>
      <c r="G14" s="534">
        <f>G12*G13</f>
        <v>0.92400000000000004</v>
      </c>
      <c r="H14" s="557">
        <f>SUM(G14:G14)</f>
        <v>0.92400000000000004</v>
      </c>
    </row>
    <row r="15" spans="1:10" ht="20.100000000000001" customHeight="1" x14ac:dyDescent="0.25">
      <c r="A15" s="653"/>
      <c r="B15" s="824"/>
      <c r="C15" s="828" t="s">
        <v>20735</v>
      </c>
      <c r="D15" s="497" t="s">
        <v>20730</v>
      </c>
      <c r="E15" s="422" t="s">
        <v>20533</v>
      </c>
      <c r="F15" s="410" t="s">
        <v>19989</v>
      </c>
      <c r="G15" s="535">
        <v>1</v>
      </c>
      <c r="H15" s="535"/>
    </row>
    <row r="16" spans="1:10" ht="20.100000000000001" customHeight="1" x14ac:dyDescent="0.25">
      <c r="A16" s="653"/>
      <c r="B16" s="824"/>
      <c r="C16" s="829"/>
      <c r="D16" s="498" t="s">
        <v>20736</v>
      </c>
      <c r="E16" s="422" t="s">
        <v>20536</v>
      </c>
      <c r="F16" s="410" t="s">
        <v>19989</v>
      </c>
      <c r="G16" s="530">
        <v>8.8800000000000008</v>
      </c>
      <c r="H16" s="530"/>
    </row>
    <row r="17" spans="1:8" ht="20.100000000000001" customHeight="1" x14ac:dyDescent="0.25">
      <c r="A17" s="653"/>
      <c r="B17" s="824"/>
      <c r="C17" s="829"/>
      <c r="D17" s="498" t="s">
        <v>20732</v>
      </c>
      <c r="E17" s="422"/>
      <c r="F17" s="410"/>
      <c r="G17" s="530">
        <f>G16*G15</f>
        <v>8.8800000000000008</v>
      </c>
      <c r="H17" s="530">
        <f>SUM(G17:G17)</f>
        <v>8.8800000000000008</v>
      </c>
    </row>
    <row r="18" spans="1:8" ht="20.100000000000001" customHeight="1" x14ac:dyDescent="0.25">
      <c r="A18" s="653"/>
      <c r="B18" s="824"/>
      <c r="C18" s="829"/>
      <c r="D18" s="498" t="s">
        <v>19965</v>
      </c>
      <c r="E18" s="422"/>
      <c r="F18" s="410"/>
      <c r="G18" s="530">
        <v>0.15</v>
      </c>
      <c r="H18" s="530"/>
    </row>
    <row r="19" spans="1:8" ht="20.100000000000001" customHeight="1" thickBot="1" x14ac:dyDescent="0.3">
      <c r="A19" s="653"/>
      <c r="B19" s="824"/>
      <c r="C19" s="830"/>
      <c r="D19" s="499" t="s">
        <v>20734</v>
      </c>
      <c r="E19" s="500" t="s">
        <v>20539</v>
      </c>
      <c r="F19" s="501" t="s">
        <v>19989</v>
      </c>
      <c r="G19" s="534">
        <f>G17*G18</f>
        <v>1.3320000000000001</v>
      </c>
      <c r="H19" s="534">
        <f>SUM(G19:G19)</f>
        <v>1.3320000000000001</v>
      </c>
    </row>
    <row r="20" spans="1:8" ht="20.100000000000001" customHeight="1" thickBot="1" x14ac:dyDescent="0.3">
      <c r="A20" s="653"/>
      <c r="B20" s="824"/>
      <c r="C20" s="831" t="s">
        <v>20737</v>
      </c>
      <c r="D20" s="497" t="s">
        <v>20738</v>
      </c>
      <c r="E20" s="416" t="s">
        <v>20543</v>
      </c>
      <c r="F20" s="417" t="s">
        <v>19989</v>
      </c>
      <c r="G20" s="535">
        <v>1</v>
      </c>
      <c r="H20" s="535"/>
    </row>
    <row r="21" spans="1:8" ht="20.100000000000001" customHeight="1" x14ac:dyDescent="0.25">
      <c r="A21" s="653"/>
      <c r="B21" s="824"/>
      <c r="C21" s="832"/>
      <c r="D21" s="498" t="s">
        <v>20731</v>
      </c>
      <c r="E21" s="422" t="s">
        <v>20546</v>
      </c>
      <c r="F21" s="410" t="s">
        <v>19989</v>
      </c>
      <c r="G21" s="530">
        <v>5.3650000000000002</v>
      </c>
      <c r="H21" s="530"/>
    </row>
    <row r="22" spans="1:8" ht="20.100000000000001" customHeight="1" thickBot="1" x14ac:dyDescent="0.3">
      <c r="A22" s="653"/>
      <c r="B22" s="825"/>
      <c r="C22" s="833"/>
      <c r="D22" s="499" t="s">
        <v>20732</v>
      </c>
      <c r="E22" s="500" t="s">
        <v>20549</v>
      </c>
      <c r="F22" s="501" t="s">
        <v>19989</v>
      </c>
      <c r="G22" s="534">
        <f>G21*G20</f>
        <v>5.3650000000000002</v>
      </c>
      <c r="H22" s="534">
        <f>SUM(G22:G22)</f>
        <v>5.3650000000000002</v>
      </c>
    </row>
    <row r="23" spans="1:8" ht="20.100000000000001" hidden="1" customHeight="1" x14ac:dyDescent="0.25">
      <c r="A23" s="653"/>
      <c r="B23" s="834" t="s">
        <v>20739</v>
      </c>
      <c r="C23" s="835"/>
      <c r="D23" s="497" t="s">
        <v>19864</v>
      </c>
      <c r="E23" s="422" t="s">
        <v>20559</v>
      </c>
      <c r="F23" s="410" t="s">
        <v>19989</v>
      </c>
      <c r="G23" s="535"/>
      <c r="H23" s="535"/>
    </row>
    <row r="24" spans="1:8" ht="20.100000000000001" hidden="1" customHeight="1" x14ac:dyDescent="0.25">
      <c r="A24" s="653"/>
      <c r="B24" s="836"/>
      <c r="C24" s="837"/>
      <c r="D24" s="498" t="s">
        <v>20312</v>
      </c>
      <c r="E24" s="422" t="s">
        <v>20561</v>
      </c>
      <c r="F24" s="410" t="s">
        <v>19989</v>
      </c>
      <c r="G24" s="530"/>
      <c r="H24" s="530"/>
    </row>
    <row r="25" spans="1:8" ht="20.100000000000001" hidden="1" customHeight="1" x14ac:dyDescent="0.25">
      <c r="A25" s="653"/>
      <c r="B25" s="836"/>
      <c r="C25" s="837"/>
      <c r="D25" s="498" t="s">
        <v>19938</v>
      </c>
      <c r="E25" s="422" t="s">
        <v>20563</v>
      </c>
      <c r="F25" s="410" t="s">
        <v>19989</v>
      </c>
      <c r="G25" s="530"/>
      <c r="H25" s="530"/>
    </row>
    <row r="26" spans="1:8" ht="20.100000000000001" hidden="1" customHeight="1" thickBot="1" x14ac:dyDescent="0.3">
      <c r="A26" s="653"/>
      <c r="B26" s="838"/>
      <c r="C26" s="839"/>
      <c r="D26" s="502" t="s">
        <v>20740</v>
      </c>
      <c r="E26" s="416" t="s">
        <v>20566</v>
      </c>
      <c r="F26" s="417" t="s">
        <v>19989</v>
      </c>
      <c r="G26" s="536"/>
      <c r="H26" s="536"/>
    </row>
    <row r="27" spans="1:8" ht="20.100000000000001" hidden="1" customHeight="1" thickBot="1" x14ac:dyDescent="0.3">
      <c r="A27" s="653"/>
      <c r="B27" s="814" t="s">
        <v>20575</v>
      </c>
      <c r="C27" s="815" t="s">
        <v>20741</v>
      </c>
      <c r="D27" s="497" t="s">
        <v>19864</v>
      </c>
      <c r="E27" s="422" t="s">
        <v>20568</v>
      </c>
      <c r="F27" s="410" t="s">
        <v>19989</v>
      </c>
      <c r="G27" s="530"/>
      <c r="H27" s="530"/>
    </row>
    <row r="28" spans="1:8" ht="20.100000000000001" hidden="1" customHeight="1" thickBot="1" x14ac:dyDescent="0.3">
      <c r="A28" s="653"/>
      <c r="B28" s="814"/>
      <c r="C28" s="815"/>
      <c r="D28" s="498" t="s">
        <v>19968</v>
      </c>
      <c r="E28" s="422" t="s">
        <v>20570</v>
      </c>
      <c r="F28" s="410" t="s">
        <v>19989</v>
      </c>
      <c r="G28" s="530"/>
      <c r="H28" s="530"/>
    </row>
    <row r="29" spans="1:8" ht="20.100000000000001" hidden="1" customHeight="1" thickBot="1" x14ac:dyDescent="0.3">
      <c r="A29" s="653"/>
      <c r="B29" s="814"/>
      <c r="C29" s="815"/>
      <c r="D29" s="498" t="s">
        <v>19938</v>
      </c>
      <c r="E29" s="422" t="s">
        <v>20573</v>
      </c>
      <c r="F29" s="410" t="s">
        <v>19989</v>
      </c>
      <c r="G29" s="530"/>
      <c r="H29" s="530"/>
    </row>
    <row r="30" spans="1:8" ht="20.100000000000001" hidden="1" customHeight="1" thickBot="1" x14ac:dyDescent="0.3">
      <c r="A30" s="653"/>
      <c r="B30" s="814"/>
      <c r="C30" s="815"/>
      <c r="D30" s="503" t="s">
        <v>20740</v>
      </c>
      <c r="E30" s="416" t="s">
        <v>20577</v>
      </c>
      <c r="F30" s="417" t="s">
        <v>19989</v>
      </c>
      <c r="G30" s="536"/>
      <c r="H30" s="536"/>
    </row>
    <row r="31" spans="1:8" ht="20.100000000000001" hidden="1" customHeight="1" thickBot="1" x14ac:dyDescent="0.3">
      <c r="A31" s="653"/>
      <c r="B31" s="814"/>
      <c r="C31" s="815" t="s">
        <v>20742</v>
      </c>
      <c r="D31" s="504" t="s">
        <v>19864</v>
      </c>
      <c r="E31" s="422" t="s">
        <v>20580</v>
      </c>
      <c r="F31" s="410" t="s">
        <v>19989</v>
      </c>
      <c r="G31" s="530"/>
      <c r="H31" s="530"/>
    </row>
    <row r="32" spans="1:8" ht="20.100000000000001" hidden="1" customHeight="1" thickBot="1" x14ac:dyDescent="0.3">
      <c r="A32" s="653"/>
      <c r="B32" s="814"/>
      <c r="C32" s="815"/>
      <c r="D32" s="505" t="s">
        <v>19968</v>
      </c>
      <c r="E32" s="422" t="s">
        <v>20583</v>
      </c>
      <c r="F32" s="410" t="s">
        <v>19989</v>
      </c>
      <c r="G32" s="530"/>
      <c r="H32" s="530"/>
    </row>
    <row r="33" spans="1:8" ht="20.100000000000001" hidden="1" customHeight="1" thickBot="1" x14ac:dyDescent="0.3">
      <c r="A33" s="653"/>
      <c r="B33" s="814"/>
      <c r="C33" s="815"/>
      <c r="D33" s="505" t="s">
        <v>19938</v>
      </c>
      <c r="E33" s="422" t="s">
        <v>20586</v>
      </c>
      <c r="F33" s="410" t="s">
        <v>19989</v>
      </c>
      <c r="G33" s="530"/>
      <c r="H33" s="530"/>
    </row>
    <row r="34" spans="1:8" ht="20.100000000000001" hidden="1" customHeight="1" thickBot="1" x14ac:dyDescent="0.3">
      <c r="A34" s="653"/>
      <c r="B34" s="814"/>
      <c r="C34" s="815"/>
      <c r="D34" s="502" t="s">
        <v>20740</v>
      </c>
      <c r="E34" s="416" t="s">
        <v>20588</v>
      </c>
      <c r="F34" s="417" t="s">
        <v>19989</v>
      </c>
      <c r="G34" s="536"/>
      <c r="H34" s="536"/>
    </row>
    <row r="35" spans="1:8" ht="20.100000000000001" hidden="1" customHeight="1" thickBot="1" x14ac:dyDescent="0.3">
      <c r="A35" s="653"/>
      <c r="B35" s="814" t="s">
        <v>20603</v>
      </c>
      <c r="C35" s="815" t="s">
        <v>20741</v>
      </c>
      <c r="D35" s="506" t="s">
        <v>19864</v>
      </c>
      <c r="E35" s="422" t="s">
        <v>20590</v>
      </c>
      <c r="F35" s="410" t="s">
        <v>19989</v>
      </c>
      <c r="G35" s="530"/>
      <c r="H35" s="530"/>
    </row>
    <row r="36" spans="1:8" ht="20.100000000000001" hidden="1" customHeight="1" thickBot="1" x14ac:dyDescent="0.3">
      <c r="A36" s="653"/>
      <c r="B36" s="814"/>
      <c r="C36" s="815"/>
      <c r="D36" s="505" t="s">
        <v>19968</v>
      </c>
      <c r="E36" s="422" t="s">
        <v>20593</v>
      </c>
      <c r="F36" s="410" t="s">
        <v>19989</v>
      </c>
      <c r="G36" s="530"/>
      <c r="H36" s="530"/>
    </row>
    <row r="37" spans="1:8" ht="20.100000000000001" hidden="1" customHeight="1" thickBot="1" x14ac:dyDescent="0.3">
      <c r="A37" s="653"/>
      <c r="B37" s="814"/>
      <c r="C37" s="815"/>
      <c r="D37" s="505" t="s">
        <v>19938</v>
      </c>
      <c r="E37" s="422" t="s">
        <v>20596</v>
      </c>
      <c r="F37" s="410" t="s">
        <v>19989</v>
      </c>
      <c r="G37" s="530"/>
      <c r="H37" s="530"/>
    </row>
    <row r="38" spans="1:8" ht="20.100000000000001" hidden="1" customHeight="1" thickBot="1" x14ac:dyDescent="0.3">
      <c r="A38" s="653"/>
      <c r="B38" s="814"/>
      <c r="C38" s="815"/>
      <c r="D38" s="502" t="s">
        <v>20740</v>
      </c>
      <c r="E38" s="416" t="s">
        <v>20599</v>
      </c>
      <c r="F38" s="417" t="s">
        <v>19989</v>
      </c>
      <c r="G38" s="536"/>
      <c r="H38" s="536"/>
    </row>
    <row r="39" spans="1:8" ht="20.100000000000001" hidden="1" customHeight="1" thickBot="1" x14ac:dyDescent="0.3">
      <c r="A39" s="653"/>
      <c r="B39" s="814"/>
      <c r="C39" s="815" t="s">
        <v>20742</v>
      </c>
      <c r="D39" s="497" t="s">
        <v>19864</v>
      </c>
      <c r="E39" s="422" t="s">
        <v>20602</v>
      </c>
      <c r="F39" s="410" t="s">
        <v>19989</v>
      </c>
      <c r="G39" s="530"/>
      <c r="H39" s="530"/>
    </row>
    <row r="40" spans="1:8" ht="20.100000000000001" hidden="1" customHeight="1" thickBot="1" x14ac:dyDescent="0.3">
      <c r="A40" s="653"/>
      <c r="B40" s="814"/>
      <c r="C40" s="815"/>
      <c r="D40" s="498" t="s">
        <v>19968</v>
      </c>
      <c r="E40" s="422" t="s">
        <v>20604</v>
      </c>
      <c r="F40" s="410" t="s">
        <v>19989</v>
      </c>
      <c r="G40" s="530"/>
      <c r="H40" s="530"/>
    </row>
    <row r="41" spans="1:8" ht="20.100000000000001" hidden="1" customHeight="1" thickBot="1" x14ac:dyDescent="0.3">
      <c r="A41" s="653"/>
      <c r="B41" s="814"/>
      <c r="C41" s="815"/>
      <c r="D41" s="498" t="s">
        <v>19938</v>
      </c>
      <c r="E41" s="422" t="s">
        <v>20606</v>
      </c>
      <c r="F41" s="410" t="s">
        <v>19989</v>
      </c>
      <c r="G41" s="530"/>
      <c r="H41" s="530"/>
    </row>
    <row r="42" spans="1:8" ht="20.100000000000001" hidden="1" customHeight="1" thickBot="1" x14ac:dyDescent="0.3">
      <c r="A42" s="653"/>
      <c r="B42" s="814"/>
      <c r="C42" s="815"/>
      <c r="D42" s="503" t="s">
        <v>20740</v>
      </c>
      <c r="E42" s="416" t="s">
        <v>20608</v>
      </c>
      <c r="F42" s="417" t="s">
        <v>19989</v>
      </c>
      <c r="G42" s="536"/>
      <c r="H42" s="536"/>
    </row>
    <row r="43" spans="1:8" ht="20.100000000000001" hidden="1" customHeight="1" thickBot="1" x14ac:dyDescent="0.3">
      <c r="A43" s="653"/>
      <c r="B43" s="814" t="s">
        <v>20743</v>
      </c>
      <c r="C43" s="815" t="s">
        <v>20741</v>
      </c>
      <c r="D43" s="497" t="s">
        <v>19864</v>
      </c>
      <c r="E43" s="422" t="s">
        <v>20610</v>
      </c>
      <c r="F43" s="410" t="s">
        <v>19989</v>
      </c>
      <c r="G43" s="530"/>
      <c r="H43" s="530"/>
    </row>
    <row r="44" spans="1:8" ht="20.100000000000001" hidden="1" customHeight="1" thickBot="1" x14ac:dyDescent="0.3">
      <c r="A44" s="653"/>
      <c r="B44" s="814"/>
      <c r="C44" s="815"/>
      <c r="D44" s="498" t="s">
        <v>19968</v>
      </c>
      <c r="E44" s="422" t="s">
        <v>20612</v>
      </c>
      <c r="F44" s="410" t="s">
        <v>19989</v>
      </c>
      <c r="G44" s="530"/>
      <c r="H44" s="530"/>
    </row>
    <row r="45" spans="1:8" ht="20.100000000000001" hidden="1" customHeight="1" thickBot="1" x14ac:dyDescent="0.3">
      <c r="A45" s="653"/>
      <c r="B45" s="814"/>
      <c r="C45" s="815"/>
      <c r="D45" s="498" t="s">
        <v>20744</v>
      </c>
      <c r="E45" s="422" t="s">
        <v>20613</v>
      </c>
      <c r="F45" s="410" t="s">
        <v>19989</v>
      </c>
      <c r="G45" s="530"/>
      <c r="H45" s="530"/>
    </row>
    <row r="46" spans="1:8" ht="20.100000000000001" hidden="1" customHeight="1" thickBot="1" x14ac:dyDescent="0.3">
      <c r="A46" s="653"/>
      <c r="B46" s="814"/>
      <c r="C46" s="815"/>
      <c r="D46" s="503" t="s">
        <v>20740</v>
      </c>
      <c r="E46" s="416" t="s">
        <v>20615</v>
      </c>
      <c r="F46" s="417" t="s">
        <v>19989</v>
      </c>
      <c r="G46" s="536"/>
      <c r="H46" s="536"/>
    </row>
    <row r="47" spans="1:8" ht="20.100000000000001" hidden="1" customHeight="1" thickBot="1" x14ac:dyDescent="0.3">
      <c r="A47" s="653"/>
      <c r="B47" s="814"/>
      <c r="C47" s="815" t="s">
        <v>20742</v>
      </c>
      <c r="D47" s="497" t="s">
        <v>19864</v>
      </c>
      <c r="E47" s="422" t="s">
        <v>20617</v>
      </c>
      <c r="F47" s="410" t="s">
        <v>19989</v>
      </c>
      <c r="G47" s="530"/>
      <c r="H47" s="530"/>
    </row>
    <row r="48" spans="1:8" ht="20.100000000000001" hidden="1" customHeight="1" thickBot="1" x14ac:dyDescent="0.3">
      <c r="A48" s="653"/>
      <c r="B48" s="814"/>
      <c r="C48" s="815"/>
      <c r="D48" s="498" t="s">
        <v>19968</v>
      </c>
      <c r="E48" s="422" t="s">
        <v>20619</v>
      </c>
      <c r="F48" s="410" t="s">
        <v>19989</v>
      </c>
      <c r="G48" s="530"/>
      <c r="H48" s="530"/>
    </row>
    <row r="49" spans="1:8" ht="20.100000000000001" hidden="1" customHeight="1" thickBot="1" x14ac:dyDescent="0.3">
      <c r="A49" s="653"/>
      <c r="B49" s="814"/>
      <c r="C49" s="815"/>
      <c r="D49" s="498" t="s">
        <v>19938</v>
      </c>
      <c r="E49" s="422" t="s">
        <v>20621</v>
      </c>
      <c r="F49" s="410" t="s">
        <v>19989</v>
      </c>
      <c r="G49" s="530"/>
      <c r="H49" s="530"/>
    </row>
    <row r="50" spans="1:8" ht="20.100000000000001" hidden="1" customHeight="1" thickBot="1" x14ac:dyDescent="0.3">
      <c r="A50" s="653"/>
      <c r="B50" s="814"/>
      <c r="C50" s="815"/>
      <c r="D50" s="503" t="s">
        <v>20740</v>
      </c>
      <c r="E50" s="416" t="s">
        <v>20623</v>
      </c>
      <c r="F50" s="417" t="s">
        <v>19989</v>
      </c>
      <c r="G50" s="536"/>
      <c r="H50" s="536"/>
    </row>
    <row r="51" spans="1:8" ht="20.100000000000001" hidden="1" customHeight="1" x14ac:dyDescent="0.25">
      <c r="A51" s="653"/>
      <c r="B51" s="799" t="s">
        <v>20641</v>
      </c>
      <c r="C51" s="802" t="s">
        <v>20741</v>
      </c>
      <c r="D51" s="497" t="s">
        <v>19864</v>
      </c>
      <c r="E51" s="422" t="s">
        <v>20625</v>
      </c>
      <c r="F51" s="410" t="s">
        <v>20501</v>
      </c>
      <c r="G51" s="537"/>
      <c r="H51" s="537"/>
    </row>
    <row r="52" spans="1:8" ht="20.100000000000001" hidden="1" customHeight="1" x14ac:dyDescent="0.25">
      <c r="A52" s="653"/>
      <c r="B52" s="800"/>
      <c r="C52" s="803"/>
      <c r="D52" s="498" t="s">
        <v>19968</v>
      </c>
      <c r="E52" s="422" t="s">
        <v>20627</v>
      </c>
      <c r="F52" s="410" t="s">
        <v>19989</v>
      </c>
      <c r="G52" s="530"/>
      <c r="H52" s="530"/>
    </row>
    <row r="53" spans="1:8" ht="20.100000000000001" hidden="1" customHeight="1" x14ac:dyDescent="0.25">
      <c r="A53" s="653"/>
      <c r="B53" s="800"/>
      <c r="C53" s="803"/>
      <c r="D53" s="498" t="s">
        <v>20744</v>
      </c>
      <c r="E53" s="422" t="s">
        <v>20629</v>
      </c>
      <c r="F53" s="501" t="s">
        <v>20745</v>
      </c>
      <c r="G53" s="538"/>
      <c r="H53" s="538"/>
    </row>
    <row r="54" spans="1:8" ht="20.100000000000001" hidden="1" customHeight="1" x14ac:dyDescent="0.25">
      <c r="A54" s="653"/>
      <c r="B54" s="800"/>
      <c r="C54" s="803"/>
      <c r="D54" s="498" t="s">
        <v>20740</v>
      </c>
      <c r="E54" s="422" t="s">
        <v>20631</v>
      </c>
      <c r="F54" s="501" t="s">
        <v>19989</v>
      </c>
      <c r="G54" s="534"/>
      <c r="H54" s="534"/>
    </row>
    <row r="55" spans="1:8" ht="20.100000000000001" hidden="1" customHeight="1" x14ac:dyDescent="0.25">
      <c r="A55" s="653"/>
      <c r="B55" s="800"/>
      <c r="C55" s="803"/>
      <c r="D55" s="498" t="s">
        <v>20746</v>
      </c>
      <c r="E55" s="422" t="s">
        <v>20632</v>
      </c>
      <c r="F55" s="501" t="s">
        <v>19989</v>
      </c>
      <c r="G55" s="534"/>
      <c r="H55" s="534"/>
    </row>
    <row r="56" spans="1:8" ht="20.100000000000001" hidden="1" customHeight="1" thickBot="1" x14ac:dyDescent="0.3">
      <c r="A56" s="653"/>
      <c r="B56" s="800"/>
      <c r="C56" s="804"/>
      <c r="D56" s="503" t="s">
        <v>20747</v>
      </c>
      <c r="E56" s="416" t="s">
        <v>20634</v>
      </c>
      <c r="F56" s="507" t="s">
        <v>19989</v>
      </c>
      <c r="G56" s="539"/>
      <c r="H56" s="539"/>
    </row>
    <row r="57" spans="1:8" ht="20.100000000000001" hidden="1" customHeight="1" x14ac:dyDescent="0.25">
      <c r="A57" s="653"/>
      <c r="B57" s="800"/>
      <c r="C57" s="803" t="s">
        <v>20742</v>
      </c>
      <c r="D57" s="497" t="s">
        <v>19864</v>
      </c>
      <c r="E57" s="422" t="s">
        <v>20636</v>
      </c>
      <c r="F57" s="501" t="s">
        <v>19989</v>
      </c>
      <c r="G57" s="534"/>
      <c r="H57" s="534"/>
    </row>
    <row r="58" spans="1:8" ht="20.100000000000001" hidden="1" customHeight="1" x14ac:dyDescent="0.25">
      <c r="A58" s="653"/>
      <c r="B58" s="800"/>
      <c r="C58" s="803"/>
      <c r="D58" s="498" t="s">
        <v>19968</v>
      </c>
      <c r="E58" s="422" t="s">
        <v>20638</v>
      </c>
      <c r="F58" s="501" t="s">
        <v>19989</v>
      </c>
      <c r="G58" s="534"/>
      <c r="H58" s="534"/>
    </row>
    <row r="59" spans="1:8" ht="20.100000000000001" hidden="1" customHeight="1" x14ac:dyDescent="0.25">
      <c r="A59" s="653"/>
      <c r="B59" s="800"/>
      <c r="C59" s="803"/>
      <c r="D59" s="498" t="s">
        <v>20744</v>
      </c>
      <c r="E59" s="422" t="s">
        <v>20640</v>
      </c>
      <c r="F59" s="501" t="s">
        <v>19989</v>
      </c>
      <c r="G59" s="534"/>
      <c r="H59" s="534"/>
    </row>
    <row r="60" spans="1:8" ht="20.100000000000001" hidden="1" customHeight="1" thickBot="1" x14ac:dyDescent="0.3">
      <c r="A60" s="653"/>
      <c r="B60" s="801"/>
      <c r="C60" s="804"/>
      <c r="D60" s="503" t="s">
        <v>20740</v>
      </c>
      <c r="E60" s="416" t="s">
        <v>20642</v>
      </c>
      <c r="F60" s="507" t="s">
        <v>19989</v>
      </c>
      <c r="G60" s="540"/>
      <c r="H60" s="540"/>
    </row>
    <row r="61" spans="1:8" ht="20.100000000000001" hidden="1" customHeight="1" x14ac:dyDescent="0.25">
      <c r="A61" s="653"/>
      <c r="B61" s="805" t="s">
        <v>20748</v>
      </c>
      <c r="C61" s="806"/>
      <c r="D61" s="497" t="s">
        <v>20749</v>
      </c>
      <c r="E61" s="422" t="s">
        <v>20659</v>
      </c>
      <c r="F61" s="508" t="s">
        <v>20750</v>
      </c>
      <c r="G61" s="537"/>
      <c r="H61" s="537"/>
    </row>
    <row r="62" spans="1:8" ht="20.100000000000001" hidden="1" customHeight="1" x14ac:dyDescent="0.25">
      <c r="A62" s="653"/>
      <c r="B62" s="807"/>
      <c r="C62" s="808"/>
      <c r="D62" s="498" t="s">
        <v>20751</v>
      </c>
      <c r="E62" s="422" t="s">
        <v>20661</v>
      </c>
      <c r="F62" s="501" t="s">
        <v>20752</v>
      </c>
      <c r="G62" s="538"/>
      <c r="H62" s="538"/>
    </row>
    <row r="63" spans="1:8" ht="20.100000000000001" hidden="1" customHeight="1" x14ac:dyDescent="0.25">
      <c r="A63" s="653"/>
      <c r="B63" s="807"/>
      <c r="C63" s="808"/>
      <c r="D63" s="498" t="s">
        <v>20753</v>
      </c>
      <c r="E63" s="422" t="s">
        <v>20664</v>
      </c>
      <c r="F63" s="501" t="s">
        <v>19989</v>
      </c>
      <c r="G63" s="530"/>
      <c r="H63" s="530"/>
    </row>
    <row r="64" spans="1:8" ht="20.100000000000001" hidden="1" customHeight="1" x14ac:dyDescent="0.25">
      <c r="A64" s="653"/>
      <c r="B64" s="807"/>
      <c r="C64" s="808"/>
      <c r="D64" s="498" t="s">
        <v>20754</v>
      </c>
      <c r="E64" s="422" t="s">
        <v>20666</v>
      </c>
      <c r="F64" s="501" t="s">
        <v>19989</v>
      </c>
      <c r="G64" s="530"/>
      <c r="H64" s="530"/>
    </row>
    <row r="65" spans="1:10" ht="20.100000000000001" hidden="1" customHeight="1" thickBot="1" x14ac:dyDescent="0.3">
      <c r="A65" s="653"/>
      <c r="B65" s="809"/>
      <c r="C65" s="810"/>
      <c r="D65" s="503" t="s">
        <v>20755</v>
      </c>
      <c r="E65" s="416" t="s">
        <v>20668</v>
      </c>
      <c r="F65" s="507" t="s">
        <v>19989</v>
      </c>
      <c r="G65" s="536"/>
      <c r="H65" s="536"/>
    </row>
    <row r="66" spans="1:10" ht="20.100000000000001" customHeight="1" x14ac:dyDescent="0.25">
      <c r="A66" s="653"/>
      <c r="B66" s="771" t="s">
        <v>20694</v>
      </c>
      <c r="C66" s="811"/>
      <c r="D66" s="497" t="s">
        <v>19864</v>
      </c>
      <c r="E66" s="422" t="s">
        <v>20670</v>
      </c>
      <c r="F66" s="508" t="s">
        <v>20501</v>
      </c>
      <c r="G66" s="541">
        <f>G2</f>
        <v>10</v>
      </c>
      <c r="H66" s="541"/>
    </row>
    <row r="67" spans="1:10" ht="20.100000000000001" customHeight="1" x14ac:dyDescent="0.25">
      <c r="A67" s="653"/>
      <c r="B67" s="773"/>
      <c r="C67" s="812"/>
      <c r="D67" s="498" t="s">
        <v>19938</v>
      </c>
      <c r="E67" s="422" t="s">
        <v>20672</v>
      </c>
      <c r="F67" s="501" t="s">
        <v>20756</v>
      </c>
      <c r="G67" s="542">
        <f>G6+0.52+0.52</f>
        <v>10.94</v>
      </c>
      <c r="H67" s="544"/>
    </row>
    <row r="68" spans="1:10" ht="20.100000000000001" customHeight="1" x14ac:dyDescent="0.25">
      <c r="A68" s="653"/>
      <c r="B68" s="773"/>
      <c r="C68" s="812"/>
      <c r="D68" s="498" t="s">
        <v>19996</v>
      </c>
      <c r="E68" s="472" t="s">
        <v>20675</v>
      </c>
      <c r="F68" s="509" t="s">
        <v>20757</v>
      </c>
      <c r="G68" s="543">
        <f>G66*G67</f>
        <v>109.39999999999999</v>
      </c>
      <c r="H68" s="557">
        <f>SUM(G68:G68)</f>
        <v>109.39999999999999</v>
      </c>
    </row>
    <row r="69" spans="1:10" ht="20.100000000000001" customHeight="1" thickBot="1" x14ac:dyDescent="0.3">
      <c r="A69" s="653"/>
      <c r="B69" s="775"/>
      <c r="C69" s="813"/>
      <c r="D69" s="510" t="s">
        <v>20758</v>
      </c>
      <c r="E69" s="511" t="s">
        <v>20675</v>
      </c>
      <c r="F69" s="507" t="s">
        <v>20757</v>
      </c>
      <c r="G69" s="540">
        <f>G68+G9</f>
        <v>118.63999999999999</v>
      </c>
      <c r="H69" s="540">
        <f>SUM(G69:G69)</f>
        <v>118.63999999999999</v>
      </c>
    </row>
    <row r="70" spans="1:10" s="431" customFormat="1" ht="20.100000000000001" customHeight="1" thickTop="1" x14ac:dyDescent="0.25">
      <c r="A70" s="653"/>
      <c r="B70" s="783" t="s">
        <v>20759</v>
      </c>
      <c r="C70" s="784"/>
      <c r="D70" s="497" t="s">
        <v>19864</v>
      </c>
      <c r="E70" s="422"/>
      <c r="F70" s="508"/>
      <c r="G70" s="529">
        <f>5+5</f>
        <v>10</v>
      </c>
      <c r="H70" s="541"/>
    </row>
    <row r="71" spans="1:10" s="431" customFormat="1" ht="20.100000000000001" customHeight="1" x14ac:dyDescent="0.25">
      <c r="A71" s="653"/>
      <c r="B71" s="785"/>
      <c r="C71" s="786"/>
      <c r="D71" s="498" t="s">
        <v>19938</v>
      </c>
      <c r="E71" s="422"/>
      <c r="F71" s="501"/>
      <c r="G71" s="542">
        <f>G6+0.52+0.52</f>
        <v>10.94</v>
      </c>
      <c r="H71" s="544"/>
      <c r="J71" s="431">
        <f>9.9+0.42+0.1+0.42+0.1</f>
        <v>10.94</v>
      </c>
    </row>
    <row r="72" spans="1:10" s="431" customFormat="1" ht="20.100000000000001" customHeight="1" thickBot="1" x14ac:dyDescent="0.3">
      <c r="A72" s="653"/>
      <c r="B72" s="785"/>
      <c r="C72" s="786"/>
      <c r="D72" s="503" t="s">
        <v>19996</v>
      </c>
      <c r="E72" s="416" t="s">
        <v>20675</v>
      </c>
      <c r="F72" s="507" t="s">
        <v>20757</v>
      </c>
      <c r="G72" s="540">
        <f>G70*G71</f>
        <v>109.39999999999999</v>
      </c>
      <c r="H72" s="540"/>
    </row>
    <row r="73" spans="1:10" s="431" customFormat="1" ht="20.100000000000001" customHeight="1" x14ac:dyDescent="0.25">
      <c r="A73" s="653"/>
      <c r="B73" s="785"/>
      <c r="C73" s="786"/>
      <c r="D73" s="498" t="s">
        <v>20015</v>
      </c>
      <c r="E73" s="422"/>
      <c r="F73" s="501"/>
      <c r="G73" s="544">
        <v>0.1</v>
      </c>
      <c r="H73" s="544"/>
    </row>
    <row r="74" spans="1:10" s="431" customFormat="1" ht="20.100000000000001" customHeight="1" thickBot="1" x14ac:dyDescent="0.3">
      <c r="A74" s="653"/>
      <c r="B74" s="785"/>
      <c r="C74" s="786"/>
      <c r="D74" s="499" t="s">
        <v>20734</v>
      </c>
      <c r="E74" s="422"/>
      <c r="F74" s="501"/>
      <c r="G74" s="540">
        <f>G72*G73</f>
        <v>10.94</v>
      </c>
      <c r="H74" s="544"/>
    </row>
    <row r="75" spans="1:10" s="431" customFormat="1" ht="20.100000000000001" customHeight="1" thickBot="1" x14ac:dyDescent="0.3">
      <c r="A75" s="653"/>
      <c r="B75" s="785"/>
      <c r="C75" s="786"/>
      <c r="D75" s="512" t="s">
        <v>20760</v>
      </c>
      <c r="E75" s="513"/>
      <c r="F75" s="514"/>
      <c r="G75" s="545">
        <f>G74+G14</f>
        <v>11.863999999999999</v>
      </c>
      <c r="H75" s="545">
        <f>SUM(G75:G75)</f>
        <v>11.863999999999999</v>
      </c>
    </row>
    <row r="76" spans="1:10" s="431" customFormat="1" ht="20.100000000000001" customHeight="1" x14ac:dyDescent="0.25">
      <c r="A76" s="653"/>
      <c r="B76" s="785"/>
      <c r="C76" s="786"/>
      <c r="D76" s="515" t="s">
        <v>20083</v>
      </c>
      <c r="E76" s="500"/>
      <c r="F76" s="501"/>
      <c r="G76" s="534">
        <f>G75*1.3</f>
        <v>15.4232</v>
      </c>
      <c r="H76" s="534">
        <f>SUM(G76:G76)</f>
        <v>15.4232</v>
      </c>
    </row>
    <row r="77" spans="1:10" s="431" customFormat="1" ht="20.100000000000001" customHeight="1" x14ac:dyDescent="0.25">
      <c r="A77" s="653"/>
      <c r="B77" s="785"/>
      <c r="C77" s="786"/>
      <c r="D77" s="498" t="s">
        <v>20761</v>
      </c>
      <c r="E77" s="422"/>
      <c r="F77" s="501"/>
      <c r="G77" s="546">
        <f>G75</f>
        <v>11.863999999999999</v>
      </c>
      <c r="H77" s="546">
        <f>SUM(G77:G77)</f>
        <v>11.863999999999999</v>
      </c>
    </row>
    <row r="78" spans="1:10" s="431" customFormat="1" ht="20.100000000000001" customHeight="1" x14ac:dyDescent="0.25">
      <c r="A78" s="653"/>
      <c r="B78" s="785"/>
      <c r="C78" s="786"/>
      <c r="D78" s="516" t="s">
        <v>20762</v>
      </c>
      <c r="E78" s="422"/>
      <c r="F78" s="501"/>
      <c r="G78" s="546">
        <f>G77*1.3</f>
        <v>15.4232</v>
      </c>
      <c r="H78" s="546">
        <f>SUM(H75:H77)</f>
        <v>39.151199999999996</v>
      </c>
    </row>
    <row r="79" spans="1:10" s="431" customFormat="1" ht="20.100000000000001" customHeight="1" x14ac:dyDescent="0.25">
      <c r="A79" s="653"/>
      <c r="B79" s="785"/>
      <c r="C79" s="786"/>
      <c r="D79" s="516" t="s">
        <v>20763</v>
      </c>
      <c r="E79" s="422"/>
      <c r="F79" s="501"/>
      <c r="G79" s="546">
        <f>G78</f>
        <v>15.4232</v>
      </c>
      <c r="H79" s="546">
        <f>SUM(G79:G79)</f>
        <v>15.4232</v>
      </c>
    </row>
    <row r="80" spans="1:10" s="431" customFormat="1" ht="20.100000000000001" customHeight="1" x14ac:dyDescent="0.25">
      <c r="A80" s="653"/>
      <c r="B80" s="785"/>
      <c r="C80" s="786"/>
      <c r="D80" s="516" t="s">
        <v>20764</v>
      </c>
      <c r="E80" s="422"/>
      <c r="F80" s="501"/>
      <c r="G80" s="546">
        <f>G75</f>
        <v>11.863999999999999</v>
      </c>
      <c r="H80" s="546">
        <f>SUM(G80:G80)</f>
        <v>11.863999999999999</v>
      </c>
    </row>
    <row r="81" spans="1:8" s="431" customFormat="1" ht="20.100000000000001" customHeight="1" thickBot="1" x14ac:dyDescent="0.3">
      <c r="A81" s="653"/>
      <c r="B81" s="787"/>
      <c r="C81" s="788"/>
      <c r="D81" s="523"/>
      <c r="E81" s="517" t="s">
        <v>20765</v>
      </c>
      <c r="F81" s="518" t="s">
        <v>20766</v>
      </c>
      <c r="G81" s="547">
        <f>G75*1.3*20</f>
        <v>308.464</v>
      </c>
      <c r="H81" s="547">
        <f>SUM(G81:G81)</f>
        <v>308.464</v>
      </c>
    </row>
    <row r="82" spans="1:8" s="431" customFormat="1" ht="20.100000000000001" customHeight="1" x14ac:dyDescent="0.25">
      <c r="A82" s="653"/>
      <c r="B82" s="783" t="s">
        <v>20021</v>
      </c>
      <c r="C82" s="784"/>
      <c r="D82" s="497" t="s">
        <v>19864</v>
      </c>
      <c r="E82" s="422" t="s">
        <v>20678</v>
      </c>
      <c r="F82" s="508" t="s">
        <v>20501</v>
      </c>
      <c r="G82" s="537">
        <f>G2</f>
        <v>10</v>
      </c>
      <c r="H82" s="537"/>
    </row>
    <row r="83" spans="1:8" s="431" customFormat="1" ht="20.100000000000001" customHeight="1" x14ac:dyDescent="0.25">
      <c r="A83" s="653"/>
      <c r="B83" s="785"/>
      <c r="C83" s="786"/>
      <c r="D83" s="498" t="s">
        <v>19938</v>
      </c>
      <c r="E83" s="422" t="s">
        <v>20680</v>
      </c>
      <c r="F83" s="501" t="s">
        <v>19989</v>
      </c>
      <c r="G83" s="548">
        <f>G6+0.47+0.47</f>
        <v>10.840000000000002</v>
      </c>
      <c r="H83" s="530"/>
    </row>
    <row r="84" spans="1:8" s="431" customFormat="1" ht="20.100000000000001" customHeight="1" thickBot="1" x14ac:dyDescent="0.3">
      <c r="A84" s="653"/>
      <c r="B84" s="785"/>
      <c r="C84" s="786"/>
      <c r="D84" s="503" t="s">
        <v>19996</v>
      </c>
      <c r="E84" s="416" t="s">
        <v>20675</v>
      </c>
      <c r="F84" s="507" t="s">
        <v>20757</v>
      </c>
      <c r="G84" s="540">
        <f>G82*G83</f>
        <v>108.40000000000002</v>
      </c>
      <c r="H84" s="555">
        <f>SUM(G84:G84)</f>
        <v>108.40000000000002</v>
      </c>
    </row>
    <row r="85" spans="1:8" s="431" customFormat="1" ht="20.100000000000001" customHeight="1" x14ac:dyDescent="0.25">
      <c r="A85" s="653"/>
      <c r="B85" s="785"/>
      <c r="C85" s="786"/>
      <c r="D85" s="498" t="s">
        <v>20015</v>
      </c>
      <c r="E85" s="422" t="s">
        <v>20682</v>
      </c>
      <c r="F85" s="501" t="s">
        <v>20767</v>
      </c>
      <c r="G85" s="534">
        <v>0.15</v>
      </c>
      <c r="H85" s="538"/>
    </row>
    <row r="86" spans="1:8" s="431" customFormat="1" ht="20.100000000000001" customHeight="1" x14ac:dyDescent="0.25">
      <c r="A86" s="653"/>
      <c r="B86" s="785"/>
      <c r="C86" s="786"/>
      <c r="D86" s="499" t="s">
        <v>20734</v>
      </c>
      <c r="E86" s="422" t="s">
        <v>20686</v>
      </c>
      <c r="F86" s="501" t="s">
        <v>20768</v>
      </c>
      <c r="G86" s="538">
        <f>G84*G85</f>
        <v>16.260000000000002</v>
      </c>
      <c r="H86" s="534"/>
    </row>
    <row r="87" spans="1:8" s="431" customFormat="1" ht="20.100000000000001" customHeight="1" x14ac:dyDescent="0.25">
      <c r="A87" s="653"/>
      <c r="B87" s="785"/>
      <c r="C87" s="786"/>
      <c r="D87" s="519" t="s">
        <v>20769</v>
      </c>
      <c r="E87" s="513" t="s">
        <v>20687</v>
      </c>
      <c r="F87" s="514" t="s">
        <v>19989</v>
      </c>
      <c r="G87" s="549">
        <f>G86+G19</f>
        <v>17.592000000000002</v>
      </c>
      <c r="H87" s="549">
        <f>SUM(G87:G87)</f>
        <v>17.592000000000002</v>
      </c>
    </row>
    <row r="88" spans="1:8" s="431" customFormat="1" ht="20.100000000000001" customHeight="1" x14ac:dyDescent="0.25">
      <c r="A88" s="653"/>
      <c r="B88" s="785"/>
      <c r="C88" s="786"/>
      <c r="D88" s="516" t="s">
        <v>20770</v>
      </c>
      <c r="E88" s="422" t="s">
        <v>20692</v>
      </c>
      <c r="F88" s="501" t="s">
        <v>19989</v>
      </c>
      <c r="G88" s="546">
        <v>1</v>
      </c>
      <c r="H88" s="546"/>
    </row>
    <row r="89" spans="1:8" s="431" customFormat="1" ht="18" customHeight="1" thickBot="1" x14ac:dyDescent="0.3">
      <c r="A89" s="653"/>
      <c r="B89" s="787"/>
      <c r="C89" s="788"/>
      <c r="D89" s="503" t="s">
        <v>20807</v>
      </c>
      <c r="E89" s="520" t="s">
        <v>20771</v>
      </c>
      <c r="F89" s="521" t="s">
        <v>20772</v>
      </c>
      <c r="G89" s="547">
        <f>G87*1.3*30</f>
        <v>686.08800000000019</v>
      </c>
      <c r="H89" s="547">
        <f>SUM(G89:G89)</f>
        <v>686.08800000000019</v>
      </c>
    </row>
    <row r="90" spans="1:8" s="431" customFormat="1" ht="20.100000000000001" customHeight="1" x14ac:dyDescent="0.25">
      <c r="A90" s="744"/>
      <c r="B90" s="789" t="s">
        <v>20008</v>
      </c>
      <c r="C90" s="784"/>
      <c r="D90" s="497" t="s">
        <v>19864</v>
      </c>
      <c r="E90" s="422" t="s">
        <v>20773</v>
      </c>
      <c r="F90" s="501" t="s">
        <v>20766</v>
      </c>
      <c r="G90" s="550">
        <f>5+5</f>
        <v>10</v>
      </c>
      <c r="H90" s="551"/>
    </row>
    <row r="91" spans="1:8" s="431" customFormat="1" ht="20.100000000000001" customHeight="1" thickBot="1" x14ac:dyDescent="0.3">
      <c r="A91" s="744"/>
      <c r="B91" s="790"/>
      <c r="C91" s="786"/>
      <c r="D91" s="498" t="s">
        <v>19938</v>
      </c>
      <c r="E91" s="422" t="s">
        <v>20774</v>
      </c>
      <c r="F91" s="501" t="s">
        <v>20766</v>
      </c>
      <c r="G91" s="536">
        <v>9.9</v>
      </c>
      <c r="H91" s="551"/>
    </row>
    <row r="92" spans="1:8" s="431" customFormat="1" ht="20.100000000000001" customHeight="1" x14ac:dyDescent="0.25">
      <c r="A92" s="744"/>
      <c r="B92" s="790"/>
      <c r="C92" s="786"/>
      <c r="D92" s="498" t="s">
        <v>20775</v>
      </c>
      <c r="E92" s="422" t="s">
        <v>20776</v>
      </c>
      <c r="F92" s="501" t="s">
        <v>20766</v>
      </c>
      <c r="G92" s="551">
        <f>G90*G91</f>
        <v>99</v>
      </c>
      <c r="H92" s="551"/>
    </row>
    <row r="93" spans="1:8" s="431" customFormat="1" ht="20.100000000000001" customHeight="1" x14ac:dyDescent="0.25">
      <c r="A93" s="744"/>
      <c r="B93" s="790"/>
      <c r="C93" s="786"/>
      <c r="D93" s="519" t="s">
        <v>20758</v>
      </c>
      <c r="E93" s="513" t="s">
        <v>20776</v>
      </c>
      <c r="F93" s="514" t="s">
        <v>20766</v>
      </c>
      <c r="G93" s="552">
        <f>G92+G22</f>
        <v>104.36499999999999</v>
      </c>
      <c r="H93" s="552">
        <f>SUM(G93:G93)</f>
        <v>104.36499999999999</v>
      </c>
    </row>
    <row r="94" spans="1:8" s="431" customFormat="1" ht="33.75" customHeight="1" x14ac:dyDescent="0.25">
      <c r="A94" s="744"/>
      <c r="B94" s="791"/>
      <c r="C94" s="792"/>
      <c r="D94" s="499" t="s">
        <v>20802</v>
      </c>
      <c r="E94" s="500" t="s">
        <v>20777</v>
      </c>
      <c r="F94" s="501" t="s">
        <v>20766</v>
      </c>
      <c r="G94" s="553">
        <f>G93*0.0013</f>
        <v>0.13567449999999998</v>
      </c>
      <c r="H94" s="553">
        <f>SUM(G94:G94)</f>
        <v>0.13567449999999998</v>
      </c>
    </row>
    <row r="95" spans="1:8" s="431" customFormat="1" ht="20.100000000000001" customHeight="1" x14ac:dyDescent="0.25">
      <c r="A95" s="744"/>
      <c r="B95" s="793" t="s">
        <v>20778</v>
      </c>
      <c r="C95" s="794"/>
      <c r="D95" s="505" t="s">
        <v>20779</v>
      </c>
      <c r="E95" s="422" t="s">
        <v>20765</v>
      </c>
      <c r="F95" s="501" t="s">
        <v>20766</v>
      </c>
      <c r="G95" s="551" t="s">
        <v>20780</v>
      </c>
      <c r="H95" s="551"/>
    </row>
    <row r="96" spans="1:8" s="431" customFormat="1" ht="20.100000000000001" customHeight="1" thickBot="1" x14ac:dyDescent="0.3">
      <c r="A96" s="744"/>
      <c r="B96" s="795"/>
      <c r="C96" s="796"/>
      <c r="D96" s="502" t="s">
        <v>20781</v>
      </c>
      <c r="E96" s="416" t="s">
        <v>20771</v>
      </c>
      <c r="F96" s="507" t="s">
        <v>20772</v>
      </c>
      <c r="G96" s="536">
        <v>0.03</v>
      </c>
      <c r="H96" s="551"/>
    </row>
    <row r="97" spans="1:8" s="431" customFormat="1" ht="20.100000000000001" customHeight="1" x14ac:dyDescent="0.25">
      <c r="A97" s="744"/>
      <c r="B97" s="795"/>
      <c r="C97" s="796"/>
      <c r="D97" s="522" t="s">
        <v>20782</v>
      </c>
      <c r="E97" s="513" t="s">
        <v>20776</v>
      </c>
      <c r="F97" s="514" t="s">
        <v>20766</v>
      </c>
      <c r="G97" s="552">
        <f>G93*G96</f>
        <v>3.1309499999999999</v>
      </c>
      <c r="H97" s="552">
        <f>SUM(G97:G97)</f>
        <v>3.1309499999999999</v>
      </c>
    </row>
    <row r="98" spans="1:8" s="431" customFormat="1" ht="20.100000000000001" hidden="1" customHeight="1" x14ac:dyDescent="0.25">
      <c r="A98" s="744"/>
      <c r="B98" s="795"/>
      <c r="C98" s="796"/>
      <c r="D98" s="504" t="s">
        <v>19864</v>
      </c>
      <c r="E98" s="422" t="s">
        <v>20783</v>
      </c>
      <c r="F98" s="508" t="s">
        <v>19989</v>
      </c>
      <c r="G98" s="535"/>
      <c r="H98" s="535"/>
    </row>
    <row r="99" spans="1:8" s="431" customFormat="1" ht="20.100000000000001" hidden="1" customHeight="1" thickBot="1" x14ac:dyDescent="0.3">
      <c r="A99" s="744"/>
      <c r="B99" s="795"/>
      <c r="C99" s="796"/>
      <c r="D99" s="505" t="s">
        <v>19938</v>
      </c>
      <c r="E99" s="416" t="s">
        <v>20784</v>
      </c>
      <c r="F99" s="507" t="s">
        <v>19989</v>
      </c>
      <c r="G99" s="536"/>
      <c r="H99" s="536"/>
    </row>
    <row r="100" spans="1:8" s="431" customFormat="1" ht="20.100000000000001" hidden="1" customHeight="1" x14ac:dyDescent="0.25">
      <c r="A100" s="744"/>
      <c r="B100" s="795"/>
      <c r="C100" s="796"/>
      <c r="D100" s="504" t="s">
        <v>19864</v>
      </c>
      <c r="E100" s="422" t="s">
        <v>20785</v>
      </c>
      <c r="F100" s="501" t="s">
        <v>19989</v>
      </c>
      <c r="G100" s="530"/>
      <c r="H100" s="530"/>
    </row>
    <row r="101" spans="1:8" s="431" customFormat="1" ht="20.100000000000001" hidden="1" customHeight="1" thickBot="1" x14ac:dyDescent="0.3">
      <c r="A101" s="744"/>
      <c r="B101" s="795"/>
      <c r="C101" s="796"/>
      <c r="D101" s="505" t="s">
        <v>19938</v>
      </c>
      <c r="E101" s="416" t="s">
        <v>20786</v>
      </c>
      <c r="F101" s="507" t="s">
        <v>19989</v>
      </c>
      <c r="G101" s="536"/>
      <c r="H101" s="536"/>
    </row>
    <row r="102" spans="1:8" s="431" customFormat="1" ht="20.100000000000001" hidden="1" customHeight="1" x14ac:dyDescent="0.25">
      <c r="A102" s="744"/>
      <c r="B102" s="795"/>
      <c r="C102" s="796"/>
      <c r="D102" s="504" t="s">
        <v>19864</v>
      </c>
      <c r="E102" s="422" t="s">
        <v>20787</v>
      </c>
      <c r="F102" s="501" t="s">
        <v>19989</v>
      </c>
      <c r="G102" s="530"/>
      <c r="H102" s="530"/>
    </row>
    <row r="103" spans="1:8" s="431" customFormat="1" ht="20.100000000000001" hidden="1" customHeight="1" thickBot="1" x14ac:dyDescent="0.3">
      <c r="A103" s="744"/>
      <c r="B103" s="795"/>
      <c r="C103" s="796"/>
      <c r="D103" s="505" t="s">
        <v>19938</v>
      </c>
      <c r="E103" s="416" t="s">
        <v>20788</v>
      </c>
      <c r="F103" s="507" t="s">
        <v>19989</v>
      </c>
      <c r="G103" s="536"/>
      <c r="H103" s="536"/>
    </row>
    <row r="104" spans="1:8" s="431" customFormat="1" ht="20.100000000000001" hidden="1" customHeight="1" x14ac:dyDescent="0.25">
      <c r="A104" s="744"/>
      <c r="B104" s="795"/>
      <c r="C104" s="796"/>
      <c r="D104" s="504" t="s">
        <v>19864</v>
      </c>
      <c r="E104" s="422" t="s">
        <v>20789</v>
      </c>
      <c r="F104" s="501" t="s">
        <v>20790</v>
      </c>
      <c r="G104" s="530"/>
      <c r="H104" s="530"/>
    </row>
    <row r="105" spans="1:8" s="431" customFormat="1" ht="20.100000000000001" hidden="1" customHeight="1" thickBot="1" x14ac:dyDescent="0.3">
      <c r="A105" s="744"/>
      <c r="B105" s="795"/>
      <c r="C105" s="796"/>
      <c r="D105" s="505" t="s">
        <v>19938</v>
      </c>
      <c r="E105" s="416" t="s">
        <v>20791</v>
      </c>
      <c r="F105" s="507" t="s">
        <v>19989</v>
      </c>
      <c r="G105" s="536"/>
      <c r="H105" s="536"/>
    </row>
    <row r="106" spans="1:8" s="431" customFormat="1" ht="20.100000000000001" hidden="1" customHeight="1" x14ac:dyDescent="0.25">
      <c r="A106" s="744"/>
      <c r="B106" s="795"/>
      <c r="C106" s="796"/>
      <c r="D106" s="504" t="s">
        <v>19864</v>
      </c>
      <c r="E106" s="422" t="s">
        <v>20792</v>
      </c>
      <c r="F106" s="501" t="s">
        <v>19989</v>
      </c>
      <c r="G106" s="530"/>
      <c r="H106" s="530"/>
    </row>
    <row r="107" spans="1:8" s="431" customFormat="1" ht="20.100000000000001" hidden="1" customHeight="1" thickBot="1" x14ac:dyDescent="0.3">
      <c r="A107" s="744"/>
      <c r="B107" s="795"/>
      <c r="C107" s="796"/>
      <c r="D107" s="505" t="s">
        <v>19938</v>
      </c>
      <c r="E107" s="416" t="s">
        <v>20793</v>
      </c>
      <c r="F107" s="507" t="s">
        <v>19989</v>
      </c>
      <c r="G107" s="536"/>
      <c r="H107" s="536"/>
    </row>
    <row r="108" spans="1:8" s="431" customFormat="1" ht="20.100000000000001" hidden="1" customHeight="1" x14ac:dyDescent="0.25">
      <c r="A108" s="744"/>
      <c r="B108" s="795"/>
      <c r="C108" s="796"/>
      <c r="D108" s="504" t="s">
        <v>19864</v>
      </c>
      <c r="E108" s="422" t="s">
        <v>20794</v>
      </c>
      <c r="F108" s="501" t="s">
        <v>19989</v>
      </c>
      <c r="G108" s="530"/>
      <c r="H108" s="530"/>
    </row>
    <row r="109" spans="1:8" s="431" customFormat="1" ht="20.100000000000001" hidden="1" customHeight="1" thickBot="1" x14ac:dyDescent="0.3">
      <c r="A109" s="744"/>
      <c r="B109" s="795"/>
      <c r="C109" s="796"/>
      <c r="D109" s="505" t="s">
        <v>19938</v>
      </c>
      <c r="E109" s="416" t="s">
        <v>20795</v>
      </c>
      <c r="F109" s="507" t="s">
        <v>19989</v>
      </c>
      <c r="G109" s="536"/>
      <c r="H109" s="536"/>
    </row>
    <row r="110" spans="1:8" s="431" customFormat="1" ht="20.100000000000001" hidden="1" customHeight="1" x14ac:dyDescent="0.25">
      <c r="A110" s="744"/>
      <c r="B110" s="795"/>
      <c r="C110" s="796"/>
      <c r="D110" s="504" t="s">
        <v>19864</v>
      </c>
      <c r="E110" s="422" t="s">
        <v>20796</v>
      </c>
      <c r="F110" s="501" t="s">
        <v>19989</v>
      </c>
      <c r="G110" s="530"/>
      <c r="H110" s="530"/>
    </row>
    <row r="111" spans="1:8" s="431" customFormat="1" ht="20.100000000000001" hidden="1" customHeight="1" thickBot="1" x14ac:dyDescent="0.3">
      <c r="A111" s="744"/>
      <c r="B111" s="795"/>
      <c r="C111" s="796"/>
      <c r="D111" s="505" t="s">
        <v>19938</v>
      </c>
      <c r="E111" s="416" t="s">
        <v>20797</v>
      </c>
      <c r="F111" s="507" t="s">
        <v>19989</v>
      </c>
      <c r="G111" s="536"/>
      <c r="H111" s="536"/>
    </row>
    <row r="112" spans="1:8" s="431" customFormat="1" ht="20.100000000000001" hidden="1" customHeight="1" x14ac:dyDescent="0.25">
      <c r="A112" s="744"/>
      <c r="B112" s="795"/>
      <c r="C112" s="796"/>
      <c r="D112" s="504" t="s">
        <v>19864</v>
      </c>
      <c r="E112" s="422" t="s">
        <v>20798</v>
      </c>
      <c r="F112" s="501" t="s">
        <v>19989</v>
      </c>
      <c r="G112" s="530"/>
      <c r="H112" s="530"/>
    </row>
    <row r="113" spans="1:8" s="431" customFormat="1" ht="20.100000000000001" hidden="1" customHeight="1" thickBot="1" x14ac:dyDescent="0.3">
      <c r="A113" s="744"/>
      <c r="B113" s="795"/>
      <c r="C113" s="796"/>
      <c r="D113" s="502" t="s">
        <v>19938</v>
      </c>
      <c r="E113" s="416" t="s">
        <v>20799</v>
      </c>
      <c r="F113" s="507" t="s">
        <v>19989</v>
      </c>
      <c r="G113" s="536"/>
      <c r="H113" s="536"/>
    </row>
    <row r="114" spans="1:8" s="431" customFormat="1" ht="20.100000000000001" hidden="1" customHeight="1" thickBot="1" x14ac:dyDescent="0.3">
      <c r="A114" s="744"/>
      <c r="B114" s="797"/>
      <c r="C114" s="798"/>
      <c r="D114" s="506" t="s">
        <v>20800</v>
      </c>
      <c r="E114" s="472" t="s">
        <v>20801</v>
      </c>
      <c r="F114" s="509" t="s">
        <v>19989</v>
      </c>
      <c r="G114" s="554"/>
      <c r="H114" s="554"/>
    </row>
    <row r="115" spans="1:8" x14ac:dyDescent="0.25">
      <c r="F115" s="407"/>
    </row>
    <row r="116" spans="1:8" x14ac:dyDescent="0.25">
      <c r="F116" s="407"/>
    </row>
    <row r="117" spans="1:8" x14ac:dyDescent="0.25">
      <c r="F117" s="407"/>
    </row>
  </sheetData>
  <mergeCells count="31">
    <mergeCell ref="A1:A114"/>
    <mergeCell ref="B1:D1"/>
    <mergeCell ref="E1:F1"/>
    <mergeCell ref="B2:D2"/>
    <mergeCell ref="B3:C4"/>
    <mergeCell ref="B5:D5"/>
    <mergeCell ref="B6:D6"/>
    <mergeCell ref="B7:B22"/>
    <mergeCell ref="C7:C9"/>
    <mergeCell ref="C10:C14"/>
    <mergeCell ref="C15:C19"/>
    <mergeCell ref="C20:C22"/>
    <mergeCell ref="B23:C26"/>
    <mergeCell ref="B27:B34"/>
    <mergeCell ref="C27:C30"/>
    <mergeCell ref="C31:C34"/>
    <mergeCell ref="B35:B42"/>
    <mergeCell ref="C35:C38"/>
    <mergeCell ref="C39:C42"/>
    <mergeCell ref="B43:B50"/>
    <mergeCell ref="C43:C46"/>
    <mergeCell ref="C47:C50"/>
    <mergeCell ref="B82:C89"/>
    <mergeCell ref="B90:C94"/>
    <mergeCell ref="B95:C114"/>
    <mergeCell ref="B51:B60"/>
    <mergeCell ref="C51:C56"/>
    <mergeCell ref="C57:C60"/>
    <mergeCell ref="B61:C65"/>
    <mergeCell ref="B66:C69"/>
    <mergeCell ref="B70:C81"/>
  </mergeCells>
  <conditionalFormatting sqref="G95">
    <cfRule type="duplicateValues" dxfId="13" priority="33"/>
  </conditionalFormatting>
  <conditionalFormatting sqref="H90:H91 H93 H95">
    <cfRule type="duplicateValues" dxfId="12" priority="35"/>
  </conditionalFormatting>
  <conditionalFormatting sqref="G96">
    <cfRule type="expression" dxfId="11" priority="28">
      <formula>G93="SIM"</formula>
    </cfRule>
    <cfRule type="expression" dxfId="10" priority="29">
      <formula>G95="SIM"</formula>
    </cfRule>
  </conditionalFormatting>
  <conditionalFormatting sqref="H92">
    <cfRule type="duplicateValues" dxfId="9" priority="23"/>
  </conditionalFormatting>
  <conditionalFormatting sqref="G92">
    <cfRule type="duplicateValues" dxfId="8" priority="21"/>
  </conditionalFormatting>
  <conditionalFormatting sqref="G93">
    <cfRule type="duplicateValues" dxfId="7" priority="17"/>
  </conditionalFormatting>
  <conditionalFormatting sqref="H97">
    <cfRule type="duplicateValues" dxfId="6" priority="13"/>
  </conditionalFormatting>
  <conditionalFormatting sqref="G97">
    <cfRule type="duplicateValues" dxfId="5" priority="11"/>
  </conditionalFormatting>
  <conditionalFormatting sqref="H81">
    <cfRule type="duplicateValues" dxfId="4" priority="5"/>
  </conditionalFormatting>
  <conditionalFormatting sqref="H94">
    <cfRule type="duplicateValues" dxfId="3" priority="2"/>
  </conditionalFormatting>
  <conditionalFormatting sqref="G81">
    <cfRule type="duplicateValues" dxfId="2" priority="129"/>
  </conditionalFormatting>
  <conditionalFormatting sqref="G89">
    <cfRule type="duplicateValues" dxfId="1" priority="130"/>
  </conditionalFormatting>
  <conditionalFormatting sqref="G94">
    <cfRule type="duplicateValues" dxfId="0" priority="131"/>
  </conditionalFormatting>
  <hyperlinks>
    <hyperlink ref="B1:D1" location="PAINEL!A1" display="TRECHO"/>
  </hyperlinks>
  <printOptions horizontalCentered="1" gridLines="1"/>
  <pageMargins left="0.78740157480314965" right="0.15748031496062992" top="0.47244094488188981" bottom="0.43307086614173229" header="0.31496062992125984" footer="0.55118110236220474"/>
  <pageSetup paperSize="9" scale="70" fitToWidth="5" orientation="portrait" r:id="rId1"/>
  <rowBreaks count="1" manualBreakCount="1">
    <brk id="97" max="7"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K50"/>
  <sheetViews>
    <sheetView showZeros="0" view="pageBreakPreview" zoomScale="60" zoomScaleNormal="100" workbookViewId="0">
      <pane xSplit="5" ySplit="1" topLeftCell="F2" activePane="bottomRight" state="frozenSplit"/>
      <selection activeCell="O59" sqref="O59"/>
      <selection pane="topRight" activeCell="O59" sqref="O59"/>
      <selection pane="bottomLeft" activeCell="O59" sqref="O59"/>
      <selection pane="bottomRight" activeCell="I52" sqref="I52"/>
    </sheetView>
  </sheetViews>
  <sheetFormatPr defaultColWidth="10.28515625" defaultRowHeight="12.75" x14ac:dyDescent="0.25"/>
  <cols>
    <col min="1" max="1" width="15.7109375" style="407" customWidth="1"/>
    <col min="2" max="2" width="14.42578125" style="415" customWidth="1"/>
    <col min="3" max="3" width="23.5703125" style="415" bestFit="1" customWidth="1"/>
    <col min="4" max="4" width="3.5703125" style="415" customWidth="1"/>
    <col min="5" max="5" width="17" style="415" customWidth="1"/>
    <col min="6" max="6" width="14.42578125" style="407" customWidth="1"/>
    <col min="7" max="7" width="14.42578125" style="569" customWidth="1"/>
    <col min="8" max="8" width="12.5703125" style="407" customWidth="1"/>
    <col min="9" max="10" width="10.28515625" style="407"/>
    <col min="11" max="11" width="19.140625" style="407" customWidth="1"/>
    <col min="12" max="16384" width="10.28515625" style="407"/>
  </cols>
  <sheetData>
    <row r="1" spans="1:11" s="400" customFormat="1" ht="51.75" customHeight="1" thickTop="1" thickBot="1" x14ac:dyDescent="0.3">
      <c r="A1" s="652" t="s">
        <v>20695</v>
      </c>
      <c r="B1" s="746" t="s">
        <v>20498</v>
      </c>
      <c r="C1" s="847"/>
      <c r="D1" s="840" t="s">
        <v>20499</v>
      </c>
      <c r="E1" s="841"/>
      <c r="F1" s="491" t="s">
        <v>19862</v>
      </c>
      <c r="G1" s="558" t="s">
        <v>49</v>
      </c>
      <c r="K1" s="70" t="s">
        <v>19863</v>
      </c>
    </row>
    <row r="2" spans="1:11" ht="24.95" customHeight="1" thickTop="1" thickBot="1" x14ac:dyDescent="0.3">
      <c r="A2" s="653"/>
      <c r="B2" s="750" t="s">
        <v>20500</v>
      </c>
      <c r="C2" s="842"/>
      <c r="D2" s="473" t="s">
        <v>20501</v>
      </c>
      <c r="E2" s="402" t="s">
        <v>19989</v>
      </c>
      <c r="F2" s="474">
        <v>10</v>
      </c>
      <c r="G2" s="559">
        <f>+ROUND(SUM(F2:F2),2)</f>
        <v>10</v>
      </c>
      <c r="H2" s="475" t="s">
        <v>19891</v>
      </c>
      <c r="I2" s="475" t="s">
        <v>19891</v>
      </c>
      <c r="K2" s="75">
        <f t="shared" ref="K2:K48" si="0">SUM(F2:G2)</f>
        <v>20</v>
      </c>
    </row>
    <row r="3" spans="1:11" ht="30" hidden="1" customHeight="1" x14ac:dyDescent="0.25">
      <c r="A3" s="653"/>
      <c r="B3" s="843" t="s">
        <v>20503</v>
      </c>
      <c r="C3" s="476" t="s">
        <v>20504</v>
      </c>
      <c r="D3" s="477" t="s">
        <v>20505</v>
      </c>
      <c r="E3" s="410" t="s">
        <v>19989</v>
      </c>
      <c r="F3" s="478">
        <f>+[29]Pav_Dados!P3</f>
        <v>0</v>
      </c>
      <c r="G3" s="560">
        <f>+COUNTA(F3:F3)</f>
        <v>1</v>
      </c>
      <c r="H3" s="229">
        <v>0.57599999999999996</v>
      </c>
      <c r="I3" s="229">
        <v>0.59299999999999997</v>
      </c>
      <c r="K3" s="75">
        <f t="shared" si="0"/>
        <v>1</v>
      </c>
    </row>
    <row r="4" spans="1:11" ht="30" hidden="1" customHeight="1" thickBot="1" x14ac:dyDescent="0.3">
      <c r="A4" s="653"/>
      <c r="B4" s="844"/>
      <c r="C4" s="171" t="s">
        <v>20507</v>
      </c>
      <c r="D4" s="479" t="s">
        <v>20508</v>
      </c>
      <c r="E4" s="417" t="s">
        <v>19989</v>
      </c>
      <c r="F4" s="480">
        <f>+[29]Pav_Dados!P4</f>
        <v>0</v>
      </c>
      <c r="G4" s="560">
        <f>+COUNTA(F4:F4)</f>
        <v>1</v>
      </c>
      <c r="H4" s="475" t="s">
        <v>20065</v>
      </c>
      <c r="I4" s="475" t="s">
        <v>20696</v>
      </c>
      <c r="K4" s="75">
        <f t="shared" si="0"/>
        <v>1</v>
      </c>
    </row>
    <row r="5" spans="1:11" ht="24.95" customHeight="1" x14ac:dyDescent="0.25">
      <c r="A5" s="653"/>
      <c r="B5" s="771" t="s">
        <v>20697</v>
      </c>
      <c r="C5" s="169" t="s">
        <v>20698</v>
      </c>
      <c r="D5" s="477" t="s">
        <v>20511</v>
      </c>
      <c r="E5" s="410" t="s">
        <v>19989</v>
      </c>
      <c r="F5" s="481">
        <f>10+10</f>
        <v>20</v>
      </c>
      <c r="G5" s="561">
        <f t="shared" ref="G5:G10" si="1">+ROUND(SUM(F5:F5),2)</f>
        <v>20</v>
      </c>
      <c r="H5" s="482">
        <v>6.1499999999999999E-2</v>
      </c>
      <c r="I5" s="482"/>
      <c r="K5" s="75">
        <f t="shared" si="0"/>
        <v>40</v>
      </c>
    </row>
    <row r="6" spans="1:11" ht="24.95" customHeight="1" x14ac:dyDescent="0.25">
      <c r="A6" s="653"/>
      <c r="B6" s="773"/>
      <c r="C6" s="476" t="s">
        <v>20699</v>
      </c>
      <c r="D6" s="477" t="s">
        <v>20514</v>
      </c>
      <c r="E6" s="410" t="s">
        <v>19989</v>
      </c>
      <c r="F6" s="478">
        <f>[29]Pav_Dados!P66+[29]Pav_Dados!P72</f>
        <v>0</v>
      </c>
      <c r="G6" s="562">
        <f t="shared" si="1"/>
        <v>0</v>
      </c>
      <c r="H6" s="482">
        <v>2.8500000000000001E-2</v>
      </c>
      <c r="I6" s="482"/>
      <c r="K6" s="75">
        <f t="shared" si="0"/>
        <v>0</v>
      </c>
    </row>
    <row r="7" spans="1:11" ht="24.95" customHeight="1" x14ac:dyDescent="0.25">
      <c r="A7" s="653"/>
      <c r="B7" s="773"/>
      <c r="C7" s="483" t="s">
        <v>20700</v>
      </c>
      <c r="D7" s="477" t="s">
        <v>20520</v>
      </c>
      <c r="E7" s="410" t="s">
        <v>19989</v>
      </c>
      <c r="F7" s="478">
        <f>+[29]Pav_Dados!P68+[29]Pav_Dados!P74</f>
        <v>0</v>
      </c>
      <c r="G7" s="562">
        <f t="shared" si="1"/>
        <v>0</v>
      </c>
      <c r="H7" s="482">
        <v>1.4999999999999999E-2</v>
      </c>
      <c r="I7" s="482"/>
      <c r="K7" s="75">
        <f t="shared" si="0"/>
        <v>0</v>
      </c>
    </row>
    <row r="8" spans="1:11" ht="24.95" customHeight="1" thickBot="1" x14ac:dyDescent="0.3">
      <c r="A8" s="653"/>
      <c r="B8" s="773"/>
      <c r="C8" s="483" t="s">
        <v>20701</v>
      </c>
      <c r="D8" s="479" t="s">
        <v>20523</v>
      </c>
      <c r="E8" s="417" t="s">
        <v>19989</v>
      </c>
      <c r="F8" s="480">
        <f>[29]Pav_Dados!P69+[29]Pav_Dados!P75</f>
        <v>0</v>
      </c>
      <c r="G8" s="562">
        <f t="shared" si="1"/>
        <v>0</v>
      </c>
      <c r="H8" s="482">
        <v>8.7499999999999994E-2</v>
      </c>
      <c r="I8" s="482"/>
      <c r="K8" s="75">
        <f t="shared" si="0"/>
        <v>0</v>
      </c>
    </row>
    <row r="9" spans="1:11" ht="24.95" customHeight="1" thickBot="1" x14ac:dyDescent="0.3">
      <c r="A9" s="653"/>
      <c r="B9" s="845" t="s">
        <v>20702</v>
      </c>
      <c r="C9" s="846"/>
      <c r="D9" s="479" t="s">
        <v>20525</v>
      </c>
      <c r="E9" s="417" t="s">
        <v>19989</v>
      </c>
      <c r="F9" s="484">
        <v>10.5</v>
      </c>
      <c r="G9" s="563">
        <f>+ROUND(SUM(F9:F9),2)</f>
        <v>10.5</v>
      </c>
      <c r="H9" s="482">
        <v>3.3000000000000002E-2</v>
      </c>
      <c r="I9" s="482"/>
      <c r="K9" s="75">
        <f t="shared" si="0"/>
        <v>21</v>
      </c>
    </row>
    <row r="10" spans="1:11" ht="18.95" hidden="1" customHeight="1" x14ac:dyDescent="0.25">
      <c r="A10" s="653"/>
      <c r="B10" s="768" t="s">
        <v>20703</v>
      </c>
      <c r="C10" s="169" t="s">
        <v>20704</v>
      </c>
      <c r="D10" s="477" t="s">
        <v>20528</v>
      </c>
      <c r="E10" s="410" t="s">
        <v>19989</v>
      </c>
      <c r="F10" s="481">
        <f>+[29]Pav_Dados!P102</f>
        <v>0</v>
      </c>
      <c r="G10" s="564">
        <f t="shared" si="1"/>
        <v>0</v>
      </c>
      <c r="K10" s="75">
        <f t="shared" si="0"/>
        <v>0</v>
      </c>
    </row>
    <row r="11" spans="1:11" ht="18.95" hidden="1" customHeight="1" x14ac:dyDescent="0.25">
      <c r="A11" s="653"/>
      <c r="B11" s="769"/>
      <c r="C11" s="476" t="s">
        <v>20705</v>
      </c>
      <c r="D11" s="477" t="s">
        <v>20530</v>
      </c>
      <c r="E11" s="410" t="s">
        <v>19989</v>
      </c>
      <c r="F11" s="478">
        <f>+[29]Pav_Dados!P103</f>
        <v>0</v>
      </c>
      <c r="G11" s="564"/>
      <c r="K11" s="75">
        <f t="shared" si="0"/>
        <v>0</v>
      </c>
    </row>
    <row r="12" spans="1:11" ht="18.95" hidden="1" customHeight="1" x14ac:dyDescent="0.25">
      <c r="A12" s="653"/>
      <c r="B12" s="769"/>
      <c r="C12" s="476" t="s">
        <v>20706</v>
      </c>
      <c r="D12" s="477" t="s">
        <v>20533</v>
      </c>
      <c r="E12" s="410" t="s">
        <v>19989</v>
      </c>
      <c r="F12" s="478">
        <f>+[29]Pav_Dados!P104</f>
        <v>0</v>
      </c>
      <c r="G12" s="564">
        <f>+ROUND(SUM(F12:F12),2)</f>
        <v>0</v>
      </c>
      <c r="K12" s="75">
        <f t="shared" si="0"/>
        <v>0</v>
      </c>
    </row>
    <row r="13" spans="1:11" ht="18.95" hidden="1" customHeight="1" x14ac:dyDescent="0.25">
      <c r="A13" s="653"/>
      <c r="B13" s="769"/>
      <c r="C13" s="476" t="s">
        <v>20707</v>
      </c>
      <c r="D13" s="477" t="s">
        <v>20536</v>
      </c>
      <c r="E13" s="410" t="s">
        <v>19989</v>
      </c>
      <c r="F13" s="478">
        <f>+[29]Pav_Dados!P105</f>
        <v>0</v>
      </c>
      <c r="G13" s="564"/>
      <c r="K13" s="75">
        <f t="shared" si="0"/>
        <v>0</v>
      </c>
    </row>
    <row r="14" spans="1:11" ht="18.95" hidden="1" customHeight="1" thickBot="1" x14ac:dyDescent="0.3">
      <c r="A14" s="653"/>
      <c r="B14" s="770"/>
      <c r="C14" s="171" t="s">
        <v>19996</v>
      </c>
      <c r="D14" s="479" t="s">
        <v>20539</v>
      </c>
      <c r="E14" s="417" t="s">
        <v>20708</v>
      </c>
      <c r="F14" s="480">
        <f t="shared" ref="F14" si="2">+F10*F11+F12*F13</f>
        <v>0</v>
      </c>
      <c r="G14" s="565">
        <f>+ROUND(SUM(F14:F14),2)</f>
        <v>0</v>
      </c>
      <c r="K14" s="75">
        <f t="shared" si="0"/>
        <v>0</v>
      </c>
    </row>
    <row r="15" spans="1:11" ht="24.95" hidden="1" customHeight="1" x14ac:dyDescent="0.25">
      <c r="A15" s="653"/>
      <c r="B15" s="768" t="s">
        <v>19937</v>
      </c>
      <c r="C15" s="169" t="s">
        <v>20704</v>
      </c>
      <c r="D15" s="477" t="s">
        <v>20543</v>
      </c>
      <c r="E15" s="410" t="s">
        <v>19989</v>
      </c>
      <c r="F15" s="481">
        <f>+[29]Pav_Dados!P106</f>
        <v>0</v>
      </c>
      <c r="G15" s="564">
        <f>+ROUND(SUM(F15:F15),2)</f>
        <v>0</v>
      </c>
      <c r="K15" s="75">
        <f t="shared" si="0"/>
        <v>0</v>
      </c>
    </row>
    <row r="16" spans="1:11" ht="24.95" hidden="1" customHeight="1" x14ac:dyDescent="0.25">
      <c r="A16" s="653"/>
      <c r="B16" s="769"/>
      <c r="C16" s="476" t="s">
        <v>20705</v>
      </c>
      <c r="D16" s="477" t="s">
        <v>20546</v>
      </c>
      <c r="E16" s="410" t="s">
        <v>19989</v>
      </c>
      <c r="F16" s="478">
        <f>+[29]Pav_Dados!P107</f>
        <v>0</v>
      </c>
      <c r="G16" s="564"/>
      <c r="I16" s="407">
        <v>10</v>
      </c>
      <c r="K16" s="75">
        <f t="shared" si="0"/>
        <v>0</v>
      </c>
    </row>
    <row r="17" spans="1:11" ht="18.95" hidden="1" customHeight="1" x14ac:dyDescent="0.25">
      <c r="A17" s="653"/>
      <c r="B17" s="769"/>
      <c r="C17" s="476" t="s">
        <v>20706</v>
      </c>
      <c r="D17" s="477" t="s">
        <v>20549</v>
      </c>
      <c r="E17" s="410" t="s">
        <v>19989</v>
      </c>
      <c r="F17" s="478">
        <f>+[29]Pav_Dados!P108</f>
        <v>0</v>
      </c>
      <c r="G17" s="564">
        <f>+ROUND(SUM(F17:F17),2)</f>
        <v>0</v>
      </c>
      <c r="K17" s="75">
        <f t="shared" si="0"/>
        <v>0</v>
      </c>
    </row>
    <row r="18" spans="1:11" ht="18.95" hidden="1" customHeight="1" x14ac:dyDescent="0.25">
      <c r="A18" s="653"/>
      <c r="B18" s="769"/>
      <c r="C18" s="476" t="s">
        <v>20707</v>
      </c>
      <c r="D18" s="477" t="s">
        <v>20552</v>
      </c>
      <c r="E18" s="410" t="s">
        <v>19989</v>
      </c>
      <c r="F18" s="478">
        <f>+[29]Pav_Dados!P109</f>
        <v>0</v>
      </c>
      <c r="G18" s="564"/>
      <c r="K18" s="75">
        <f t="shared" si="0"/>
        <v>0</v>
      </c>
    </row>
    <row r="19" spans="1:11" ht="24.95" hidden="1" customHeight="1" thickBot="1" x14ac:dyDescent="0.3">
      <c r="A19" s="653"/>
      <c r="B19" s="770"/>
      <c r="C19" s="171" t="s">
        <v>19996</v>
      </c>
      <c r="D19" s="479" t="s">
        <v>20557</v>
      </c>
      <c r="E19" s="417" t="s">
        <v>20709</v>
      </c>
      <c r="F19" s="480">
        <f t="shared" ref="F19" si="3">+F15*F16+F17*F18</f>
        <v>0</v>
      </c>
      <c r="G19" s="565">
        <f>+ROUND(SUM(F19:F19),2)</f>
        <v>0</v>
      </c>
      <c r="K19" s="75">
        <f t="shared" si="0"/>
        <v>0</v>
      </c>
    </row>
    <row r="20" spans="1:11" ht="18.95" hidden="1" customHeight="1" x14ac:dyDescent="0.25">
      <c r="A20" s="653"/>
      <c r="B20" s="768" t="s">
        <v>20710</v>
      </c>
      <c r="C20" s="169" t="s">
        <v>20704</v>
      </c>
      <c r="D20" s="477" t="s">
        <v>20559</v>
      </c>
      <c r="E20" s="410" t="s">
        <v>19989</v>
      </c>
      <c r="F20" s="481">
        <f>+[29]Pav_Dados!P110</f>
        <v>0</v>
      </c>
      <c r="G20" s="564">
        <f>+ROUND(SUM(F20:F20),2)</f>
        <v>0</v>
      </c>
      <c r="K20" s="75">
        <f t="shared" si="0"/>
        <v>0</v>
      </c>
    </row>
    <row r="21" spans="1:11" ht="18.95" hidden="1" customHeight="1" x14ac:dyDescent="0.25">
      <c r="A21" s="653"/>
      <c r="B21" s="769"/>
      <c r="C21" s="476" t="s">
        <v>20705</v>
      </c>
      <c r="D21" s="477" t="s">
        <v>20561</v>
      </c>
      <c r="E21" s="410" t="s">
        <v>19989</v>
      </c>
      <c r="F21" s="478">
        <f>+[29]Pav_Dados!P111</f>
        <v>0</v>
      </c>
      <c r="G21" s="564"/>
      <c r="K21" s="75">
        <f t="shared" si="0"/>
        <v>0</v>
      </c>
    </row>
    <row r="22" spans="1:11" ht="18.95" hidden="1" customHeight="1" x14ac:dyDescent="0.25">
      <c r="A22" s="653"/>
      <c r="B22" s="769"/>
      <c r="C22" s="476" t="s">
        <v>20706</v>
      </c>
      <c r="D22" s="477" t="s">
        <v>20563</v>
      </c>
      <c r="E22" s="410" t="s">
        <v>19989</v>
      </c>
      <c r="F22" s="478">
        <f>+[29]Pav_Dados!P112</f>
        <v>0</v>
      </c>
      <c r="G22" s="564">
        <f>+ROUND(SUM(F22:F22),2)</f>
        <v>0</v>
      </c>
      <c r="K22" s="75">
        <f t="shared" si="0"/>
        <v>0</v>
      </c>
    </row>
    <row r="23" spans="1:11" ht="18.95" hidden="1" customHeight="1" x14ac:dyDescent="0.25">
      <c r="A23" s="653"/>
      <c r="B23" s="769"/>
      <c r="C23" s="476" t="s">
        <v>20707</v>
      </c>
      <c r="D23" s="477" t="s">
        <v>20566</v>
      </c>
      <c r="E23" s="410" t="s">
        <v>19989</v>
      </c>
      <c r="F23" s="478">
        <f>+[29]Pav_Dados!P113</f>
        <v>0</v>
      </c>
      <c r="G23" s="564"/>
      <c r="K23" s="75">
        <f t="shared" si="0"/>
        <v>0</v>
      </c>
    </row>
    <row r="24" spans="1:11" ht="18.95" hidden="1" customHeight="1" thickBot="1" x14ac:dyDescent="0.3">
      <c r="A24" s="653"/>
      <c r="B24" s="770"/>
      <c r="C24" s="171" t="s">
        <v>19996</v>
      </c>
      <c r="D24" s="479" t="s">
        <v>20568</v>
      </c>
      <c r="E24" s="417" t="s">
        <v>20711</v>
      </c>
      <c r="F24" s="480">
        <f t="shared" ref="F24" si="4">+F20*F21+F22*F23</f>
        <v>0</v>
      </c>
      <c r="G24" s="565">
        <f>+ROUND(SUM(F24:F24),2)</f>
        <v>0</v>
      </c>
      <c r="K24" s="75">
        <f t="shared" si="0"/>
        <v>0</v>
      </c>
    </row>
    <row r="25" spans="1:11" ht="18.95" hidden="1" customHeight="1" x14ac:dyDescent="0.25">
      <c r="A25" s="653"/>
      <c r="B25" s="768" t="s">
        <v>20712</v>
      </c>
      <c r="C25" s="169" t="s">
        <v>20704</v>
      </c>
      <c r="D25" s="477" t="s">
        <v>20570</v>
      </c>
      <c r="E25" s="410" t="s">
        <v>19989</v>
      </c>
      <c r="F25" s="481">
        <f>+[29]Pav_Dados!P114</f>
        <v>0</v>
      </c>
      <c r="G25" s="564">
        <f>+ROUND(SUM(F25:F25),2)</f>
        <v>0</v>
      </c>
      <c r="K25" s="75">
        <f t="shared" si="0"/>
        <v>0</v>
      </c>
    </row>
    <row r="26" spans="1:11" ht="18.95" hidden="1" customHeight="1" x14ac:dyDescent="0.25">
      <c r="A26" s="653"/>
      <c r="B26" s="769"/>
      <c r="C26" s="476" t="s">
        <v>20705</v>
      </c>
      <c r="D26" s="477" t="s">
        <v>20573</v>
      </c>
      <c r="E26" s="410" t="s">
        <v>19989</v>
      </c>
      <c r="F26" s="478">
        <f>+[29]Pav_Dados!P115</f>
        <v>0</v>
      </c>
      <c r="G26" s="564"/>
      <c r="K26" s="75">
        <f t="shared" si="0"/>
        <v>0</v>
      </c>
    </row>
    <row r="27" spans="1:11" ht="18.95" hidden="1" customHeight="1" x14ac:dyDescent="0.25">
      <c r="A27" s="653"/>
      <c r="B27" s="769"/>
      <c r="C27" s="476" t="s">
        <v>20706</v>
      </c>
      <c r="D27" s="477" t="s">
        <v>20577</v>
      </c>
      <c r="E27" s="410" t="s">
        <v>19989</v>
      </c>
      <c r="F27" s="478">
        <f>+[29]Pav_Dados!P116</f>
        <v>0</v>
      </c>
      <c r="G27" s="564">
        <f>+ROUND(SUM(F27:F27),2)</f>
        <v>0</v>
      </c>
      <c r="K27" s="75">
        <f t="shared" si="0"/>
        <v>0</v>
      </c>
    </row>
    <row r="28" spans="1:11" ht="18.95" hidden="1" customHeight="1" x14ac:dyDescent="0.25">
      <c r="A28" s="653"/>
      <c r="B28" s="769"/>
      <c r="C28" s="476" t="s">
        <v>20707</v>
      </c>
      <c r="D28" s="477" t="s">
        <v>20580</v>
      </c>
      <c r="E28" s="410" t="s">
        <v>19989</v>
      </c>
      <c r="F28" s="478">
        <f>+[29]Pav_Dados!P117</f>
        <v>0</v>
      </c>
      <c r="G28" s="564"/>
      <c r="K28" s="75">
        <f t="shared" si="0"/>
        <v>0</v>
      </c>
    </row>
    <row r="29" spans="1:11" ht="18.95" hidden="1" customHeight="1" thickBot="1" x14ac:dyDescent="0.3">
      <c r="A29" s="653"/>
      <c r="B29" s="770"/>
      <c r="C29" s="171" t="s">
        <v>19996</v>
      </c>
      <c r="D29" s="479" t="s">
        <v>20583</v>
      </c>
      <c r="E29" s="417" t="s">
        <v>20713</v>
      </c>
      <c r="F29" s="480">
        <f t="shared" ref="F29" si="5">+F25*F26+F27*F28</f>
        <v>0</v>
      </c>
      <c r="G29" s="565">
        <f>+ROUND(SUM(F29:F29),2)</f>
        <v>0</v>
      </c>
      <c r="K29" s="75">
        <f t="shared" si="0"/>
        <v>0</v>
      </c>
    </row>
    <row r="30" spans="1:11" ht="18.95" hidden="1" customHeight="1" x14ac:dyDescent="0.25">
      <c r="A30" s="653"/>
      <c r="B30" s="768" t="s">
        <v>20714</v>
      </c>
      <c r="C30" s="169" t="s">
        <v>19864</v>
      </c>
      <c r="D30" s="477" t="s">
        <v>20586</v>
      </c>
      <c r="E30" s="410" t="s">
        <v>19989</v>
      </c>
      <c r="F30" s="478"/>
      <c r="G30" s="566"/>
      <c r="K30" s="75">
        <f t="shared" si="0"/>
        <v>0</v>
      </c>
    </row>
    <row r="31" spans="1:11" ht="18.95" hidden="1" customHeight="1" x14ac:dyDescent="0.25">
      <c r="A31" s="653"/>
      <c r="B31" s="769"/>
      <c r="C31" s="476" t="s">
        <v>19938</v>
      </c>
      <c r="D31" s="477" t="s">
        <v>20588</v>
      </c>
      <c r="E31" s="410" t="s">
        <v>19989</v>
      </c>
      <c r="F31" s="478"/>
      <c r="G31" s="564"/>
      <c r="K31" s="75">
        <f t="shared" si="0"/>
        <v>0</v>
      </c>
    </row>
    <row r="32" spans="1:11" ht="18.95" hidden="1" customHeight="1" x14ac:dyDescent="0.25">
      <c r="A32" s="653"/>
      <c r="B32" s="769"/>
      <c r="C32" s="129" t="s">
        <v>20312</v>
      </c>
      <c r="D32" s="477" t="s">
        <v>20590</v>
      </c>
      <c r="E32" s="410" t="s">
        <v>19989</v>
      </c>
      <c r="F32" s="478"/>
      <c r="G32" s="564"/>
      <c r="K32" s="75">
        <f t="shared" si="0"/>
        <v>0</v>
      </c>
    </row>
    <row r="33" spans="1:11" ht="18.95" hidden="1" customHeight="1" thickBot="1" x14ac:dyDescent="0.3">
      <c r="A33" s="653"/>
      <c r="B33" s="770"/>
      <c r="C33" s="131" t="s">
        <v>19935</v>
      </c>
      <c r="D33" s="479" t="s">
        <v>20593</v>
      </c>
      <c r="E33" s="417" t="s">
        <v>20715</v>
      </c>
      <c r="F33" s="480">
        <f t="shared" ref="F33" si="6">+F30*F31*F32</f>
        <v>0</v>
      </c>
      <c r="G33" s="562">
        <f>+ROUND(SUM(F33:F33),2)</f>
        <v>0</v>
      </c>
      <c r="H33" s="485"/>
      <c r="K33" s="75">
        <f t="shared" si="0"/>
        <v>0</v>
      </c>
    </row>
    <row r="34" spans="1:11" ht="18.95" hidden="1" customHeight="1" x14ac:dyDescent="0.25">
      <c r="A34" s="653"/>
      <c r="B34" s="769" t="s">
        <v>20716</v>
      </c>
      <c r="C34" s="169" t="s">
        <v>19864</v>
      </c>
      <c r="D34" s="477" t="s">
        <v>20596</v>
      </c>
      <c r="E34" s="410" t="s">
        <v>19989</v>
      </c>
      <c r="F34" s="478"/>
      <c r="G34" s="566"/>
      <c r="K34" s="75">
        <f t="shared" si="0"/>
        <v>0</v>
      </c>
    </row>
    <row r="35" spans="1:11" ht="18.95" hidden="1" customHeight="1" x14ac:dyDescent="0.25">
      <c r="A35" s="653"/>
      <c r="B35" s="769"/>
      <c r="C35" s="476" t="s">
        <v>19938</v>
      </c>
      <c r="D35" s="477" t="s">
        <v>20599</v>
      </c>
      <c r="E35" s="410" t="s">
        <v>19989</v>
      </c>
      <c r="F35" s="478"/>
      <c r="G35" s="564"/>
      <c r="K35" s="75">
        <f t="shared" si="0"/>
        <v>0</v>
      </c>
    </row>
    <row r="36" spans="1:11" ht="18.95" hidden="1" customHeight="1" x14ac:dyDescent="0.25">
      <c r="A36" s="653"/>
      <c r="B36" s="769"/>
      <c r="C36" s="129" t="s">
        <v>20312</v>
      </c>
      <c r="D36" s="477" t="s">
        <v>20602</v>
      </c>
      <c r="E36" s="410" t="s">
        <v>19989</v>
      </c>
      <c r="F36" s="478"/>
      <c r="G36" s="564"/>
      <c r="K36" s="75">
        <f t="shared" si="0"/>
        <v>0</v>
      </c>
    </row>
    <row r="37" spans="1:11" ht="18.95" hidden="1" customHeight="1" thickBot="1" x14ac:dyDescent="0.3">
      <c r="A37" s="653"/>
      <c r="B37" s="770"/>
      <c r="C37" s="131" t="s">
        <v>19935</v>
      </c>
      <c r="D37" s="479" t="s">
        <v>20604</v>
      </c>
      <c r="E37" s="417" t="s">
        <v>20717</v>
      </c>
      <c r="F37" s="480">
        <f t="shared" ref="F37" si="7">+F34*F35*F36</f>
        <v>0</v>
      </c>
      <c r="G37" s="562">
        <f>+ROUND(SUM(F37:F37),2)</f>
        <v>0</v>
      </c>
      <c r="H37" s="485"/>
      <c r="K37" s="75">
        <f t="shared" si="0"/>
        <v>0</v>
      </c>
    </row>
    <row r="38" spans="1:11" ht="18.95" hidden="1" customHeight="1" x14ac:dyDescent="0.25">
      <c r="A38" s="653"/>
      <c r="B38" s="772" t="s">
        <v>20718</v>
      </c>
      <c r="C38" s="169" t="s">
        <v>19864</v>
      </c>
      <c r="D38" s="477" t="s">
        <v>20606</v>
      </c>
      <c r="E38" s="410" t="s">
        <v>19989</v>
      </c>
      <c r="F38" s="486"/>
      <c r="G38" s="566"/>
      <c r="K38" s="75">
        <f t="shared" si="0"/>
        <v>0</v>
      </c>
    </row>
    <row r="39" spans="1:11" ht="18.95" hidden="1" customHeight="1" x14ac:dyDescent="0.25">
      <c r="A39" s="653"/>
      <c r="B39" s="774"/>
      <c r="C39" s="476" t="s">
        <v>19938</v>
      </c>
      <c r="D39" s="477" t="s">
        <v>20608</v>
      </c>
      <c r="E39" s="410" t="s">
        <v>19989</v>
      </c>
      <c r="F39" s="478"/>
      <c r="G39" s="564"/>
      <c r="K39" s="75">
        <f t="shared" si="0"/>
        <v>0</v>
      </c>
    </row>
    <row r="40" spans="1:11" ht="18.95" hidden="1" customHeight="1" thickBot="1" x14ac:dyDescent="0.3">
      <c r="A40" s="653"/>
      <c r="B40" s="776"/>
      <c r="C40" s="171" t="s">
        <v>19996</v>
      </c>
      <c r="D40" s="479" t="s">
        <v>20610</v>
      </c>
      <c r="E40" s="417" t="s">
        <v>20719</v>
      </c>
      <c r="F40" s="436">
        <f t="shared" ref="F40" si="8">+F38*F39</f>
        <v>0</v>
      </c>
      <c r="G40" s="565">
        <f t="shared" ref="G40:G47" si="9">+ROUND(SUM(F40:F40),2)</f>
        <v>0</v>
      </c>
      <c r="K40" s="75">
        <f t="shared" si="0"/>
        <v>0</v>
      </c>
    </row>
    <row r="41" spans="1:11" ht="18.95" hidden="1" customHeight="1" x14ac:dyDescent="0.25">
      <c r="A41" s="653"/>
      <c r="B41" s="772" t="s">
        <v>20720</v>
      </c>
      <c r="C41" s="169" t="s">
        <v>20721</v>
      </c>
      <c r="D41" s="477" t="s">
        <v>20612</v>
      </c>
      <c r="E41" s="443" t="s">
        <v>19989</v>
      </c>
      <c r="F41" s="481"/>
      <c r="G41" s="562">
        <f t="shared" si="9"/>
        <v>0</v>
      </c>
      <c r="K41" s="75">
        <f t="shared" si="0"/>
        <v>0</v>
      </c>
    </row>
    <row r="42" spans="1:11" ht="18.95" hidden="1" customHeight="1" x14ac:dyDescent="0.25">
      <c r="A42" s="653"/>
      <c r="B42" s="774"/>
      <c r="C42" s="476" t="s">
        <v>20722</v>
      </c>
      <c r="D42" s="477" t="s">
        <v>20613</v>
      </c>
      <c r="E42" s="410" t="s">
        <v>19989</v>
      </c>
      <c r="F42" s="478"/>
      <c r="G42" s="562">
        <f t="shared" si="9"/>
        <v>0</v>
      </c>
      <c r="K42" s="75">
        <f t="shared" si="0"/>
        <v>0</v>
      </c>
    </row>
    <row r="43" spans="1:11" ht="18.95" hidden="1" customHeight="1" x14ac:dyDescent="0.25">
      <c r="A43" s="653"/>
      <c r="B43" s="774"/>
      <c r="C43" s="483" t="s">
        <v>20723</v>
      </c>
      <c r="D43" s="477" t="s">
        <v>20615</v>
      </c>
      <c r="E43" s="410" t="s">
        <v>19989</v>
      </c>
      <c r="F43" s="478"/>
      <c r="G43" s="562">
        <f t="shared" si="9"/>
        <v>0</v>
      </c>
      <c r="K43" s="75">
        <f t="shared" si="0"/>
        <v>0</v>
      </c>
    </row>
    <row r="44" spans="1:11" ht="18.95" hidden="1" customHeight="1" thickBot="1" x14ac:dyDescent="0.3">
      <c r="A44" s="653"/>
      <c r="B44" s="776"/>
      <c r="C44" s="171" t="s">
        <v>20724</v>
      </c>
      <c r="D44" s="479" t="s">
        <v>20617</v>
      </c>
      <c r="E44" s="410" t="s">
        <v>19989</v>
      </c>
      <c r="F44" s="478"/>
      <c r="G44" s="562">
        <f t="shared" si="9"/>
        <v>0</v>
      </c>
      <c r="K44" s="75">
        <f t="shared" si="0"/>
        <v>0</v>
      </c>
    </row>
    <row r="45" spans="1:11" ht="18.95" hidden="1" customHeight="1" thickBot="1" x14ac:dyDescent="0.3">
      <c r="A45" s="653"/>
      <c r="B45" s="845" t="s">
        <v>20725</v>
      </c>
      <c r="C45" s="846"/>
      <c r="D45" s="479" t="s">
        <v>20619</v>
      </c>
      <c r="E45" s="487" t="s">
        <v>19989</v>
      </c>
      <c r="F45" s="484"/>
      <c r="G45" s="567">
        <f t="shared" si="9"/>
        <v>0</v>
      </c>
      <c r="K45" s="75">
        <f t="shared" si="0"/>
        <v>0</v>
      </c>
    </row>
    <row r="46" spans="1:11" ht="18.95" hidden="1" customHeight="1" thickBot="1" x14ac:dyDescent="0.3">
      <c r="A46" s="653"/>
      <c r="B46" s="848" t="s">
        <v>20726</v>
      </c>
      <c r="C46" s="849"/>
      <c r="D46" s="479" t="s">
        <v>20621</v>
      </c>
      <c r="E46" s="487" t="s">
        <v>19989</v>
      </c>
      <c r="F46" s="484"/>
      <c r="G46" s="567">
        <f t="shared" si="9"/>
        <v>0</v>
      </c>
      <c r="K46" s="75">
        <f t="shared" si="0"/>
        <v>0</v>
      </c>
    </row>
    <row r="47" spans="1:11" ht="18.95" hidden="1" customHeight="1" thickBot="1" x14ac:dyDescent="0.3">
      <c r="A47" s="653"/>
      <c r="B47" s="845" t="s">
        <v>19941</v>
      </c>
      <c r="C47" s="846"/>
      <c r="D47" s="479" t="s">
        <v>20623</v>
      </c>
      <c r="E47" s="487" t="s">
        <v>19989</v>
      </c>
      <c r="F47" s="484"/>
      <c r="G47" s="567">
        <f t="shared" si="9"/>
        <v>0</v>
      </c>
      <c r="K47" s="75">
        <f t="shared" si="0"/>
        <v>0</v>
      </c>
    </row>
    <row r="48" spans="1:11" ht="24.95" customHeight="1" thickBot="1" x14ac:dyDescent="0.3">
      <c r="A48" s="653"/>
      <c r="B48" s="845" t="s">
        <v>19884</v>
      </c>
      <c r="C48" s="846"/>
      <c r="D48" s="479"/>
      <c r="E48" s="487"/>
      <c r="F48" s="484">
        <f>+F5*$H$3*$H$5+F6*$H$3*$H$6+F7*$H$3*$H$7+F8*$H$3*$H$8+F9*$H$3*$H$9+F33*$H$3+F37*$I$3</f>
        <v>0.90806399999999998</v>
      </c>
      <c r="G48" s="567">
        <f>+ROUND(SUM(F48:F48),3)</f>
        <v>0.90800000000000003</v>
      </c>
      <c r="K48" s="75">
        <f t="shared" si="0"/>
        <v>1.8160639999999999</v>
      </c>
    </row>
    <row r="49" spans="1:11" s="415" customFormat="1" ht="50.1" customHeight="1" thickBot="1" x14ac:dyDescent="0.3">
      <c r="A49" s="654"/>
      <c r="B49" s="850" t="s">
        <v>19945</v>
      </c>
      <c r="C49" s="851"/>
      <c r="D49" s="488"/>
      <c r="E49" s="489"/>
      <c r="F49" s="490"/>
      <c r="G49" s="568"/>
      <c r="K49" s="342">
        <v>1</v>
      </c>
    </row>
    <row r="50" spans="1:11" ht="13.5" thickTop="1" x14ac:dyDescent="0.25">
      <c r="F50" s="415"/>
    </row>
  </sheetData>
  <autoFilter ref="K1:K50"/>
  <mergeCells count="20">
    <mergeCell ref="B34:B37"/>
    <mergeCell ref="B38:B40"/>
    <mergeCell ref="B41:B44"/>
    <mergeCell ref="B45:C45"/>
    <mergeCell ref="A1:A49"/>
    <mergeCell ref="B1:C1"/>
    <mergeCell ref="B10:B14"/>
    <mergeCell ref="B15:B19"/>
    <mergeCell ref="B20:B24"/>
    <mergeCell ref="B46:C46"/>
    <mergeCell ref="B47:C47"/>
    <mergeCell ref="B48:C48"/>
    <mergeCell ref="B49:C49"/>
    <mergeCell ref="B25:B29"/>
    <mergeCell ref="B30:B33"/>
    <mergeCell ref="D1:E1"/>
    <mergeCell ref="B2:C2"/>
    <mergeCell ref="B3:B4"/>
    <mergeCell ref="B5:B8"/>
    <mergeCell ref="B9:C9"/>
  </mergeCells>
  <hyperlinks>
    <hyperlink ref="B1:C1" location="PAINEL!A1" display="VIAS"/>
  </hyperlinks>
  <printOptions horizontalCentered="1"/>
  <pageMargins left="0.39370078740157483" right="0.39370078740157483" top="1.1811023622047245" bottom="0.59055118110236227" header="0.23622047244094491" footer="0.23622047244094491"/>
  <pageSetup paperSize="9" scale="80" fitToWidth="7" orientation="portrait" r:id="rId1"/>
  <headerFooter>
    <oddFooter>&amp;R&amp;"+,Regular"&amp;8
&amp;P/&amp;N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13154"/>
  <sheetViews>
    <sheetView topLeftCell="B1" zoomScaleNormal="100" workbookViewId="0">
      <pane ySplit="1" topLeftCell="A12475" activePane="bottomLeft" state="frozen"/>
      <selection activeCell="C21" sqref="C21"/>
      <selection pane="bottomLeft" activeCell="A12485" sqref="A12485:XFD12485"/>
    </sheetView>
  </sheetViews>
  <sheetFormatPr defaultRowHeight="12.75" x14ac:dyDescent="0.2"/>
  <cols>
    <col min="1" max="1" width="11.85546875" style="615" customWidth="1"/>
    <col min="2" max="2" width="12.85546875" style="616" bestFit="1" customWidth="1"/>
    <col min="3" max="3" width="135.7109375" style="632" customWidth="1"/>
    <col min="4" max="4" width="9.140625" style="616"/>
    <col min="5" max="5" width="17.140625" style="617" customWidth="1"/>
    <col min="6" max="16384" width="9.140625" style="615"/>
  </cols>
  <sheetData>
    <row r="1" spans="1:8" ht="13.5" x14ac:dyDescent="0.25">
      <c r="B1" s="616" t="s">
        <v>0</v>
      </c>
      <c r="C1" s="607" t="s">
        <v>34632</v>
      </c>
      <c r="D1" s="616" t="s">
        <v>34633</v>
      </c>
      <c r="E1" s="617" t="s">
        <v>34631</v>
      </c>
    </row>
    <row r="2" spans="1:8" ht="15" x14ac:dyDescent="0.25">
      <c r="A2" s="609" t="str">
        <f t="shared" ref="A2:A65" si="0">IF(ISERROR(SEARCH("/",B2)=6),TRIM(CLEAN(B2)),IF(SEARCH("/",B2)=6,IF(LEN(TRIM(CLEAN(B2)))=7,LEFT(TRIM(CLEAN(B2)),6)&amp;"00"&amp;RIGHT(TRIM(CLEAN(B2)),1),LEFT(TRIM(CLEAN(B2)),6)&amp;"0"&amp;RIGHT(TRIM(CLEAN(B2)),2)),TRIM(CLEAN(B2))))</f>
        <v>97141</v>
      </c>
      <c r="B2" s="607" t="s">
        <v>5316</v>
      </c>
      <c r="C2" s="607" t="s">
        <v>10493</v>
      </c>
      <c r="D2" s="618" t="s">
        <v>10494</v>
      </c>
      <c r="E2" s="619" t="s">
        <v>10259</v>
      </c>
      <c r="F2"/>
      <c r="G2"/>
      <c r="H2"/>
    </row>
    <row r="3" spans="1:8" ht="15" x14ac:dyDescent="0.25">
      <c r="A3" s="609" t="str">
        <f t="shared" si="0"/>
        <v>97142</v>
      </c>
      <c r="B3" s="607" t="s">
        <v>5317</v>
      </c>
      <c r="C3" s="607" t="s">
        <v>10496</v>
      </c>
      <c r="D3" s="618" t="s">
        <v>10494</v>
      </c>
      <c r="E3" s="619" t="s">
        <v>17942</v>
      </c>
      <c r="F3"/>
      <c r="G3"/>
      <c r="H3"/>
    </row>
    <row r="4" spans="1:8" ht="15" x14ac:dyDescent="0.25">
      <c r="A4" s="609" t="str">
        <f t="shared" si="0"/>
        <v>97143</v>
      </c>
      <c r="B4" s="607" t="s">
        <v>5318</v>
      </c>
      <c r="C4" s="607" t="s">
        <v>10497</v>
      </c>
      <c r="D4" s="618" t="s">
        <v>10494</v>
      </c>
      <c r="E4" s="619" t="s">
        <v>9182</v>
      </c>
      <c r="F4"/>
      <c r="G4"/>
      <c r="H4"/>
    </row>
    <row r="5" spans="1:8" ht="15" x14ac:dyDescent="0.25">
      <c r="A5" s="609" t="str">
        <f t="shared" si="0"/>
        <v>97144</v>
      </c>
      <c r="B5" s="607" t="s">
        <v>5319</v>
      </c>
      <c r="C5" s="607" t="s">
        <v>10498</v>
      </c>
      <c r="D5" s="618" t="s">
        <v>10494</v>
      </c>
      <c r="E5" s="619" t="s">
        <v>9580</v>
      </c>
      <c r="F5"/>
      <c r="G5"/>
      <c r="H5"/>
    </row>
    <row r="6" spans="1:8" ht="15" x14ac:dyDescent="0.25">
      <c r="A6" s="609" t="str">
        <f t="shared" si="0"/>
        <v>97145</v>
      </c>
      <c r="B6" s="607" t="s">
        <v>5320</v>
      </c>
      <c r="C6" s="607" t="s">
        <v>10500</v>
      </c>
      <c r="D6" s="618" t="s">
        <v>10494</v>
      </c>
      <c r="E6" s="619" t="s">
        <v>13061</v>
      </c>
      <c r="F6"/>
      <c r="G6"/>
      <c r="H6"/>
    </row>
    <row r="7" spans="1:8" ht="15" x14ac:dyDescent="0.25">
      <c r="A7" s="609" t="str">
        <f t="shared" si="0"/>
        <v>97146</v>
      </c>
      <c r="B7" s="607" t="s">
        <v>5321</v>
      </c>
      <c r="C7" s="607" t="s">
        <v>10502</v>
      </c>
      <c r="D7" s="618" t="s">
        <v>10494</v>
      </c>
      <c r="E7" s="619" t="s">
        <v>25849</v>
      </c>
      <c r="F7"/>
      <c r="G7"/>
      <c r="H7"/>
    </row>
    <row r="8" spans="1:8" ht="15" x14ac:dyDescent="0.25">
      <c r="A8" s="609" t="str">
        <f t="shared" si="0"/>
        <v>97147</v>
      </c>
      <c r="B8" s="607" t="s">
        <v>5322</v>
      </c>
      <c r="C8" s="607" t="s">
        <v>10503</v>
      </c>
      <c r="D8" s="618" t="s">
        <v>10494</v>
      </c>
      <c r="E8" s="619" t="s">
        <v>18177</v>
      </c>
      <c r="F8"/>
      <c r="G8"/>
      <c r="H8"/>
    </row>
    <row r="9" spans="1:8" ht="15" x14ac:dyDescent="0.25">
      <c r="A9" s="609" t="str">
        <f t="shared" si="0"/>
        <v>97148</v>
      </c>
      <c r="B9" s="607" t="s">
        <v>5323</v>
      </c>
      <c r="C9" s="607" t="s">
        <v>10504</v>
      </c>
      <c r="D9" s="618" t="s">
        <v>10494</v>
      </c>
      <c r="E9" s="619" t="s">
        <v>22118</v>
      </c>
      <c r="F9"/>
      <c r="G9"/>
      <c r="H9"/>
    </row>
    <row r="10" spans="1:8" ht="15" x14ac:dyDescent="0.25">
      <c r="A10" s="609" t="str">
        <f t="shared" si="0"/>
        <v>97149</v>
      </c>
      <c r="B10" s="607" t="s">
        <v>5324</v>
      </c>
      <c r="C10" s="607" t="s">
        <v>10505</v>
      </c>
      <c r="D10" s="618" t="s">
        <v>10494</v>
      </c>
      <c r="E10" s="619" t="s">
        <v>18057</v>
      </c>
      <c r="F10"/>
      <c r="G10"/>
      <c r="H10"/>
    </row>
    <row r="11" spans="1:8" ht="15" x14ac:dyDescent="0.25">
      <c r="A11" s="609" t="str">
        <f t="shared" si="0"/>
        <v>97150</v>
      </c>
      <c r="B11" s="607" t="s">
        <v>5325</v>
      </c>
      <c r="C11" s="607" t="s">
        <v>10506</v>
      </c>
      <c r="D11" s="618" t="s">
        <v>10494</v>
      </c>
      <c r="E11" s="619" t="s">
        <v>10402</v>
      </c>
      <c r="F11"/>
      <c r="G11"/>
      <c r="H11"/>
    </row>
    <row r="12" spans="1:8" ht="15" x14ac:dyDescent="0.25">
      <c r="A12" s="609" t="str">
        <f t="shared" si="0"/>
        <v>97151</v>
      </c>
      <c r="B12" s="607" t="s">
        <v>5326</v>
      </c>
      <c r="C12" s="607" t="s">
        <v>10507</v>
      </c>
      <c r="D12" s="618" t="s">
        <v>10494</v>
      </c>
      <c r="E12" s="619" t="s">
        <v>9986</v>
      </c>
      <c r="F12"/>
      <c r="G12"/>
      <c r="H12"/>
    </row>
    <row r="13" spans="1:8" ht="15" x14ac:dyDescent="0.25">
      <c r="A13" s="609" t="str">
        <f t="shared" si="0"/>
        <v>97152</v>
      </c>
      <c r="B13" s="607" t="s">
        <v>5327</v>
      </c>
      <c r="C13" s="607" t="s">
        <v>10508</v>
      </c>
      <c r="D13" s="618" t="s">
        <v>10494</v>
      </c>
      <c r="E13" s="619" t="s">
        <v>28301</v>
      </c>
      <c r="F13"/>
      <c r="G13"/>
      <c r="H13"/>
    </row>
    <row r="14" spans="1:8" ht="15" x14ac:dyDescent="0.25">
      <c r="A14" s="609" t="str">
        <f t="shared" si="0"/>
        <v>97153</v>
      </c>
      <c r="B14" s="607" t="s">
        <v>5328</v>
      </c>
      <c r="C14" s="607" t="s">
        <v>10509</v>
      </c>
      <c r="D14" s="618" t="s">
        <v>10494</v>
      </c>
      <c r="E14" s="619" t="s">
        <v>28302</v>
      </c>
      <c r="F14"/>
      <c r="G14"/>
      <c r="H14"/>
    </row>
    <row r="15" spans="1:8" ht="15" x14ac:dyDescent="0.25">
      <c r="A15" s="609" t="str">
        <f t="shared" si="0"/>
        <v>97154</v>
      </c>
      <c r="B15" s="607" t="s">
        <v>5329</v>
      </c>
      <c r="C15" s="607" t="s">
        <v>10510</v>
      </c>
      <c r="D15" s="618" t="s">
        <v>10494</v>
      </c>
      <c r="E15" s="619" t="s">
        <v>18281</v>
      </c>
      <c r="F15"/>
      <c r="G15"/>
      <c r="H15"/>
    </row>
    <row r="16" spans="1:8" ht="15" x14ac:dyDescent="0.25">
      <c r="A16" s="609" t="str">
        <f t="shared" si="0"/>
        <v>97155</v>
      </c>
      <c r="B16" s="607" t="s">
        <v>5330</v>
      </c>
      <c r="C16" s="607" t="s">
        <v>10512</v>
      </c>
      <c r="D16" s="618" t="s">
        <v>10494</v>
      </c>
      <c r="E16" s="619" t="s">
        <v>25426</v>
      </c>
      <c r="F16"/>
      <c r="G16"/>
      <c r="H16"/>
    </row>
    <row r="17" spans="1:8" ht="15" x14ac:dyDescent="0.25">
      <c r="A17" s="609" t="str">
        <f t="shared" si="0"/>
        <v>97156</v>
      </c>
      <c r="B17" s="607" t="s">
        <v>5331</v>
      </c>
      <c r="C17" s="607" t="s">
        <v>10514</v>
      </c>
      <c r="D17" s="618" t="s">
        <v>10494</v>
      </c>
      <c r="E17" s="619" t="s">
        <v>18022</v>
      </c>
      <c r="F17"/>
      <c r="G17"/>
      <c r="H17"/>
    </row>
    <row r="18" spans="1:8" ht="15" x14ac:dyDescent="0.25">
      <c r="A18" s="609" t="str">
        <f t="shared" si="0"/>
        <v>97157</v>
      </c>
      <c r="B18" s="607" t="s">
        <v>5332</v>
      </c>
      <c r="C18" s="607" t="s">
        <v>10515</v>
      </c>
      <c r="D18" s="618" t="s">
        <v>10494</v>
      </c>
      <c r="E18" s="619" t="s">
        <v>9783</v>
      </c>
      <c r="F18"/>
      <c r="G18"/>
      <c r="H18"/>
    </row>
    <row r="19" spans="1:8" ht="15" x14ac:dyDescent="0.25">
      <c r="A19" s="609" t="str">
        <f t="shared" si="0"/>
        <v>97158</v>
      </c>
      <c r="B19" s="607" t="s">
        <v>5333</v>
      </c>
      <c r="C19" s="607" t="s">
        <v>10517</v>
      </c>
      <c r="D19" s="618" t="s">
        <v>10494</v>
      </c>
      <c r="E19" s="619" t="s">
        <v>8891</v>
      </c>
      <c r="F19"/>
      <c r="G19"/>
      <c r="H19"/>
    </row>
    <row r="20" spans="1:8" ht="15" x14ac:dyDescent="0.25">
      <c r="A20" s="609" t="str">
        <f t="shared" si="0"/>
        <v>97159</v>
      </c>
      <c r="B20" s="607" t="s">
        <v>5334</v>
      </c>
      <c r="C20" s="607" t="s">
        <v>10519</v>
      </c>
      <c r="D20" s="618" t="s">
        <v>10494</v>
      </c>
      <c r="E20" s="619" t="s">
        <v>28303</v>
      </c>
      <c r="F20"/>
      <c r="G20"/>
      <c r="H20"/>
    </row>
    <row r="21" spans="1:8" ht="15" x14ac:dyDescent="0.25">
      <c r="A21" s="609" t="str">
        <f t="shared" si="0"/>
        <v>97160</v>
      </c>
      <c r="B21" s="607" t="s">
        <v>5335</v>
      </c>
      <c r="C21" s="607" t="s">
        <v>10520</v>
      </c>
      <c r="D21" s="618" t="s">
        <v>10494</v>
      </c>
      <c r="E21" s="619" t="s">
        <v>19786</v>
      </c>
      <c r="F21"/>
      <c r="G21"/>
      <c r="H21"/>
    </row>
    <row r="22" spans="1:8" ht="15" x14ac:dyDescent="0.25">
      <c r="A22" s="609" t="str">
        <f t="shared" si="0"/>
        <v>97161</v>
      </c>
      <c r="B22" s="607" t="s">
        <v>5336</v>
      </c>
      <c r="C22" s="607" t="s">
        <v>10522</v>
      </c>
      <c r="D22" s="618" t="s">
        <v>10494</v>
      </c>
      <c r="E22" s="619" t="s">
        <v>18202</v>
      </c>
      <c r="F22"/>
      <c r="G22"/>
      <c r="H22"/>
    </row>
    <row r="23" spans="1:8" ht="15" x14ac:dyDescent="0.25">
      <c r="A23" s="609" t="str">
        <f t="shared" si="0"/>
        <v>97162</v>
      </c>
      <c r="B23" s="607" t="s">
        <v>5337</v>
      </c>
      <c r="C23" s="607" t="s">
        <v>10523</v>
      </c>
      <c r="D23" s="618" t="s">
        <v>10494</v>
      </c>
      <c r="E23" s="619" t="s">
        <v>10010</v>
      </c>
      <c r="F23"/>
      <c r="G23"/>
      <c r="H23"/>
    </row>
    <row r="24" spans="1:8" ht="15" x14ac:dyDescent="0.25">
      <c r="A24" s="609" t="str">
        <f t="shared" si="0"/>
        <v>97163</v>
      </c>
      <c r="B24" s="607" t="s">
        <v>5338</v>
      </c>
      <c r="C24" s="607" t="s">
        <v>10525</v>
      </c>
      <c r="D24" s="618" t="s">
        <v>10494</v>
      </c>
      <c r="E24" s="619" t="s">
        <v>9617</v>
      </c>
      <c r="F24"/>
      <c r="G24"/>
      <c r="H24"/>
    </row>
    <row r="25" spans="1:8" ht="15" x14ac:dyDescent="0.25">
      <c r="A25" s="609" t="str">
        <f t="shared" si="0"/>
        <v>97164</v>
      </c>
      <c r="B25" s="607" t="s">
        <v>5339</v>
      </c>
      <c r="C25" s="607" t="s">
        <v>10527</v>
      </c>
      <c r="D25" s="618" t="s">
        <v>10494</v>
      </c>
      <c r="E25" s="619" t="s">
        <v>28304</v>
      </c>
      <c r="F25"/>
      <c r="G25"/>
      <c r="H25"/>
    </row>
    <row r="26" spans="1:8" ht="15" x14ac:dyDescent="0.25">
      <c r="A26" s="609" t="str">
        <f t="shared" si="0"/>
        <v>97165</v>
      </c>
      <c r="B26" s="607" t="s">
        <v>5340</v>
      </c>
      <c r="C26" s="607" t="s">
        <v>10528</v>
      </c>
      <c r="D26" s="618" t="s">
        <v>10494</v>
      </c>
      <c r="E26" s="619" t="s">
        <v>11825</v>
      </c>
      <c r="F26"/>
      <c r="G26"/>
      <c r="H26"/>
    </row>
    <row r="27" spans="1:8" ht="15" x14ac:dyDescent="0.25">
      <c r="A27" s="609" t="str">
        <f t="shared" si="0"/>
        <v>97166</v>
      </c>
      <c r="B27" s="607" t="s">
        <v>5341</v>
      </c>
      <c r="C27" s="607" t="s">
        <v>10529</v>
      </c>
      <c r="D27" s="618" t="s">
        <v>10494</v>
      </c>
      <c r="E27" s="619" t="s">
        <v>9535</v>
      </c>
      <c r="F27"/>
      <c r="G27"/>
      <c r="H27"/>
    </row>
    <row r="28" spans="1:8" ht="15" x14ac:dyDescent="0.25">
      <c r="A28" s="609" t="str">
        <f t="shared" si="0"/>
        <v>97167</v>
      </c>
      <c r="B28" s="607" t="s">
        <v>5342</v>
      </c>
      <c r="C28" s="607" t="s">
        <v>10530</v>
      </c>
      <c r="D28" s="618" t="s">
        <v>10494</v>
      </c>
      <c r="E28" s="619" t="s">
        <v>17433</v>
      </c>
      <c r="F28"/>
      <c r="G28"/>
      <c r="H28"/>
    </row>
    <row r="29" spans="1:8" ht="15" x14ac:dyDescent="0.25">
      <c r="A29" s="609" t="str">
        <f t="shared" si="0"/>
        <v>97168</v>
      </c>
      <c r="B29" s="607" t="s">
        <v>5343</v>
      </c>
      <c r="C29" s="607" t="s">
        <v>10532</v>
      </c>
      <c r="D29" s="618" t="s">
        <v>10494</v>
      </c>
      <c r="E29" s="619" t="s">
        <v>18329</v>
      </c>
      <c r="F29"/>
      <c r="G29"/>
      <c r="H29"/>
    </row>
    <row r="30" spans="1:8" ht="15" x14ac:dyDescent="0.25">
      <c r="A30" s="609" t="str">
        <f t="shared" si="0"/>
        <v>97169</v>
      </c>
      <c r="B30" s="607" t="s">
        <v>5344</v>
      </c>
      <c r="C30" s="607" t="s">
        <v>10533</v>
      </c>
      <c r="D30" s="618" t="s">
        <v>10494</v>
      </c>
      <c r="E30" s="619" t="s">
        <v>23039</v>
      </c>
      <c r="F30"/>
      <c r="G30"/>
      <c r="H30"/>
    </row>
    <row r="31" spans="1:8" ht="15" x14ac:dyDescent="0.25">
      <c r="A31" s="609" t="str">
        <f t="shared" si="0"/>
        <v>97170</v>
      </c>
      <c r="B31" s="607" t="s">
        <v>5345</v>
      </c>
      <c r="C31" s="607" t="s">
        <v>10534</v>
      </c>
      <c r="D31" s="618" t="s">
        <v>10494</v>
      </c>
      <c r="E31" s="619" t="s">
        <v>28305</v>
      </c>
      <c r="F31"/>
      <c r="G31"/>
      <c r="H31"/>
    </row>
    <row r="32" spans="1:8" ht="15" x14ac:dyDescent="0.25">
      <c r="A32" s="609" t="str">
        <f t="shared" si="0"/>
        <v>97171</v>
      </c>
      <c r="B32" s="607" t="s">
        <v>5346</v>
      </c>
      <c r="C32" s="607" t="s">
        <v>10535</v>
      </c>
      <c r="D32" s="618" t="s">
        <v>10494</v>
      </c>
      <c r="E32" s="619" t="s">
        <v>28306</v>
      </c>
      <c r="F32"/>
      <c r="G32"/>
      <c r="H32"/>
    </row>
    <row r="33" spans="1:8" ht="15" x14ac:dyDescent="0.25">
      <c r="A33" s="609" t="str">
        <f t="shared" si="0"/>
        <v>97172</v>
      </c>
      <c r="B33" s="607" t="s">
        <v>5347</v>
      </c>
      <c r="C33" s="607" t="s">
        <v>10536</v>
      </c>
      <c r="D33" s="618" t="s">
        <v>10494</v>
      </c>
      <c r="E33" s="619" t="s">
        <v>19564</v>
      </c>
      <c r="F33"/>
      <c r="G33"/>
      <c r="H33"/>
    </row>
    <row r="34" spans="1:8" ht="15" x14ac:dyDescent="0.25">
      <c r="A34" s="609" t="str">
        <f t="shared" si="0"/>
        <v>97173</v>
      </c>
      <c r="B34" s="607" t="s">
        <v>5348</v>
      </c>
      <c r="C34" s="607" t="s">
        <v>10537</v>
      </c>
      <c r="D34" s="618" t="s">
        <v>10494</v>
      </c>
      <c r="E34" s="619" t="s">
        <v>10449</v>
      </c>
      <c r="F34"/>
      <c r="G34"/>
      <c r="H34"/>
    </row>
    <row r="35" spans="1:8" ht="15" x14ac:dyDescent="0.25">
      <c r="A35" s="609" t="str">
        <f t="shared" si="0"/>
        <v>97174</v>
      </c>
      <c r="B35" s="607" t="s">
        <v>5349</v>
      </c>
      <c r="C35" s="607" t="s">
        <v>10538</v>
      </c>
      <c r="D35" s="618" t="s">
        <v>10494</v>
      </c>
      <c r="E35" s="619" t="s">
        <v>28307</v>
      </c>
      <c r="F35"/>
      <c r="G35"/>
      <c r="H35"/>
    </row>
    <row r="36" spans="1:8" ht="15" x14ac:dyDescent="0.25">
      <c r="A36" s="609" t="str">
        <f t="shared" si="0"/>
        <v>97175</v>
      </c>
      <c r="B36" s="607" t="s">
        <v>5350</v>
      </c>
      <c r="C36" s="607" t="s">
        <v>10539</v>
      </c>
      <c r="D36" s="618" t="s">
        <v>10494</v>
      </c>
      <c r="E36" s="619" t="s">
        <v>28308</v>
      </c>
      <c r="F36"/>
      <c r="G36"/>
      <c r="H36"/>
    </row>
    <row r="37" spans="1:8" ht="15" x14ac:dyDescent="0.25">
      <c r="A37" s="609" t="str">
        <f t="shared" si="0"/>
        <v>97176</v>
      </c>
      <c r="B37" s="607" t="s">
        <v>5351</v>
      </c>
      <c r="C37" s="607" t="s">
        <v>10540</v>
      </c>
      <c r="D37" s="618" t="s">
        <v>10494</v>
      </c>
      <c r="E37" s="619" t="s">
        <v>18480</v>
      </c>
      <c r="F37"/>
      <c r="G37"/>
      <c r="H37"/>
    </row>
    <row r="38" spans="1:8" ht="15" x14ac:dyDescent="0.25">
      <c r="A38" s="609" t="str">
        <f t="shared" si="0"/>
        <v>97177</v>
      </c>
      <c r="B38" s="607" t="s">
        <v>5352</v>
      </c>
      <c r="C38" s="607" t="s">
        <v>10541</v>
      </c>
      <c r="D38" s="618" t="s">
        <v>10494</v>
      </c>
      <c r="E38" s="619" t="s">
        <v>19828</v>
      </c>
      <c r="F38"/>
      <c r="G38"/>
      <c r="H38"/>
    </row>
    <row r="39" spans="1:8" ht="15" x14ac:dyDescent="0.25">
      <c r="A39" s="609" t="str">
        <f t="shared" si="0"/>
        <v>97178</v>
      </c>
      <c r="B39" s="607" t="s">
        <v>5353</v>
      </c>
      <c r="C39" s="607" t="s">
        <v>10543</v>
      </c>
      <c r="D39" s="618" t="s">
        <v>10494</v>
      </c>
      <c r="E39" s="619" t="s">
        <v>21957</v>
      </c>
      <c r="F39"/>
      <c r="G39"/>
      <c r="H39"/>
    </row>
    <row r="40" spans="1:8" ht="15" x14ac:dyDescent="0.25">
      <c r="A40" s="609" t="str">
        <f t="shared" si="0"/>
        <v>97179</v>
      </c>
      <c r="B40" s="607" t="s">
        <v>5354</v>
      </c>
      <c r="C40" s="607" t="s">
        <v>10545</v>
      </c>
      <c r="D40" s="618" t="s">
        <v>10494</v>
      </c>
      <c r="E40" s="619" t="s">
        <v>28309</v>
      </c>
      <c r="F40"/>
      <c r="G40"/>
      <c r="H40"/>
    </row>
    <row r="41" spans="1:8" ht="15" x14ac:dyDescent="0.25">
      <c r="A41" s="609" t="str">
        <f t="shared" si="0"/>
        <v>97180</v>
      </c>
      <c r="B41" s="607" t="s">
        <v>5355</v>
      </c>
      <c r="C41" s="607" t="s">
        <v>10547</v>
      </c>
      <c r="D41" s="618" t="s">
        <v>10494</v>
      </c>
      <c r="E41" s="619" t="s">
        <v>19159</v>
      </c>
      <c r="F41"/>
      <c r="G41"/>
      <c r="H41"/>
    </row>
    <row r="42" spans="1:8" ht="15" x14ac:dyDescent="0.25">
      <c r="A42" s="609" t="str">
        <f t="shared" si="0"/>
        <v>97181</v>
      </c>
      <c r="B42" s="607" t="s">
        <v>5356</v>
      </c>
      <c r="C42" s="607" t="s">
        <v>10548</v>
      </c>
      <c r="D42" s="618" t="s">
        <v>10494</v>
      </c>
      <c r="E42" s="619" t="s">
        <v>28310</v>
      </c>
      <c r="F42"/>
      <c r="G42"/>
      <c r="H42"/>
    </row>
    <row r="43" spans="1:8" ht="15" x14ac:dyDescent="0.25">
      <c r="A43" s="609" t="str">
        <f t="shared" si="0"/>
        <v>97182</v>
      </c>
      <c r="B43" s="607" t="s">
        <v>5357</v>
      </c>
      <c r="C43" s="607" t="s">
        <v>10549</v>
      </c>
      <c r="D43" s="618" t="s">
        <v>10494</v>
      </c>
      <c r="E43" s="619" t="s">
        <v>28311</v>
      </c>
      <c r="F43"/>
      <c r="G43"/>
      <c r="H43"/>
    </row>
    <row r="44" spans="1:8" ht="15" x14ac:dyDescent="0.25">
      <c r="A44" s="609" t="str">
        <f t="shared" si="0"/>
        <v>97183</v>
      </c>
      <c r="B44" s="607" t="s">
        <v>5358</v>
      </c>
      <c r="C44" s="607" t="s">
        <v>10551</v>
      </c>
      <c r="D44" s="618" t="s">
        <v>10494</v>
      </c>
      <c r="E44" s="619" t="s">
        <v>14572</v>
      </c>
      <c r="F44"/>
      <c r="G44"/>
      <c r="H44"/>
    </row>
    <row r="45" spans="1:8" ht="15" x14ac:dyDescent="0.25">
      <c r="A45" s="609" t="str">
        <f t="shared" si="0"/>
        <v>97184</v>
      </c>
      <c r="B45" s="607" t="s">
        <v>5359</v>
      </c>
      <c r="C45" s="607" t="s">
        <v>10553</v>
      </c>
      <c r="D45" s="618" t="s">
        <v>10494</v>
      </c>
      <c r="E45" s="619" t="s">
        <v>18770</v>
      </c>
      <c r="F45"/>
      <c r="G45"/>
      <c r="H45"/>
    </row>
    <row r="46" spans="1:8" ht="15" x14ac:dyDescent="0.25">
      <c r="A46" s="609" t="str">
        <f t="shared" si="0"/>
        <v>97185</v>
      </c>
      <c r="B46" s="607" t="s">
        <v>5360</v>
      </c>
      <c r="C46" s="607" t="s">
        <v>10554</v>
      </c>
      <c r="D46" s="618" t="s">
        <v>10494</v>
      </c>
      <c r="E46" s="619" t="s">
        <v>11261</v>
      </c>
      <c r="F46"/>
      <c r="G46"/>
      <c r="H46"/>
    </row>
    <row r="47" spans="1:8" ht="15" x14ac:dyDescent="0.25">
      <c r="A47" s="609" t="str">
        <f t="shared" si="0"/>
        <v>97186</v>
      </c>
      <c r="B47" s="607" t="s">
        <v>5361</v>
      </c>
      <c r="C47" s="607" t="s">
        <v>10555</v>
      </c>
      <c r="D47" s="618" t="s">
        <v>10494</v>
      </c>
      <c r="E47" s="619" t="s">
        <v>18219</v>
      </c>
      <c r="F47"/>
      <c r="G47"/>
      <c r="H47"/>
    </row>
    <row r="48" spans="1:8" ht="15" x14ac:dyDescent="0.25">
      <c r="A48" s="609" t="str">
        <f t="shared" si="0"/>
        <v>97187</v>
      </c>
      <c r="B48" s="607" t="s">
        <v>5362</v>
      </c>
      <c r="C48" s="607" t="s">
        <v>10557</v>
      </c>
      <c r="D48" s="618" t="s">
        <v>10494</v>
      </c>
      <c r="E48" s="619" t="s">
        <v>28312</v>
      </c>
      <c r="F48"/>
      <c r="G48"/>
      <c r="H48"/>
    </row>
    <row r="49" spans="1:8" ht="15" x14ac:dyDescent="0.25">
      <c r="A49" s="609" t="str">
        <f t="shared" si="0"/>
        <v>97188</v>
      </c>
      <c r="B49" s="607" t="s">
        <v>5363</v>
      </c>
      <c r="C49" s="607" t="s">
        <v>10559</v>
      </c>
      <c r="D49" s="618" t="s">
        <v>10494</v>
      </c>
      <c r="E49" s="619" t="s">
        <v>19549</v>
      </c>
      <c r="F49"/>
      <c r="G49"/>
      <c r="H49"/>
    </row>
    <row r="50" spans="1:8" ht="15" x14ac:dyDescent="0.25">
      <c r="A50" s="609" t="str">
        <f t="shared" si="0"/>
        <v>97189</v>
      </c>
      <c r="B50" s="607" t="s">
        <v>5364</v>
      </c>
      <c r="C50" s="607" t="s">
        <v>10560</v>
      </c>
      <c r="D50" s="618" t="s">
        <v>10494</v>
      </c>
      <c r="E50" s="619" t="s">
        <v>28313</v>
      </c>
      <c r="F50"/>
      <c r="G50"/>
      <c r="H50"/>
    </row>
    <row r="51" spans="1:8" ht="15" x14ac:dyDescent="0.25">
      <c r="A51" s="609" t="str">
        <f t="shared" si="0"/>
        <v>97190</v>
      </c>
      <c r="B51" s="607" t="s">
        <v>5365</v>
      </c>
      <c r="C51" s="607" t="s">
        <v>10562</v>
      </c>
      <c r="D51" s="618" t="s">
        <v>10494</v>
      </c>
      <c r="E51" s="619" t="s">
        <v>28314</v>
      </c>
      <c r="F51"/>
      <c r="G51"/>
      <c r="H51"/>
    </row>
    <row r="52" spans="1:8" ht="15" x14ac:dyDescent="0.25">
      <c r="A52" s="609" t="str">
        <f t="shared" si="0"/>
        <v>97191</v>
      </c>
      <c r="B52" s="607" t="s">
        <v>5366</v>
      </c>
      <c r="C52" s="607" t="s">
        <v>10563</v>
      </c>
      <c r="D52" s="618" t="s">
        <v>10494</v>
      </c>
      <c r="E52" s="619" t="s">
        <v>28315</v>
      </c>
      <c r="F52"/>
      <c r="G52"/>
      <c r="H52"/>
    </row>
    <row r="53" spans="1:8" ht="15" x14ac:dyDescent="0.25">
      <c r="A53" s="609" t="str">
        <f t="shared" si="0"/>
        <v>97192</v>
      </c>
      <c r="B53" s="607" t="s">
        <v>5367</v>
      </c>
      <c r="C53" s="607" t="s">
        <v>10564</v>
      </c>
      <c r="D53" s="618" t="s">
        <v>10494</v>
      </c>
      <c r="E53" s="619" t="s">
        <v>28068</v>
      </c>
      <c r="F53"/>
      <c r="G53"/>
      <c r="H53"/>
    </row>
    <row r="54" spans="1:8" ht="15" x14ac:dyDescent="0.25">
      <c r="A54" s="609" t="str">
        <f t="shared" si="0"/>
        <v>90694</v>
      </c>
      <c r="B54" s="607" t="s">
        <v>2499</v>
      </c>
      <c r="C54" s="607" t="s">
        <v>10565</v>
      </c>
      <c r="D54" s="618" t="s">
        <v>10494</v>
      </c>
      <c r="E54" s="619" t="s">
        <v>10382</v>
      </c>
      <c r="F54"/>
      <c r="G54"/>
      <c r="H54"/>
    </row>
    <row r="55" spans="1:8" ht="15" x14ac:dyDescent="0.25">
      <c r="A55" s="609" t="str">
        <f t="shared" si="0"/>
        <v>90695</v>
      </c>
      <c r="B55" s="607" t="s">
        <v>2500</v>
      </c>
      <c r="C55" s="607" t="s">
        <v>10566</v>
      </c>
      <c r="D55" s="618" t="s">
        <v>10494</v>
      </c>
      <c r="E55" s="619" t="s">
        <v>28316</v>
      </c>
      <c r="F55"/>
      <c r="G55"/>
      <c r="H55"/>
    </row>
    <row r="56" spans="1:8" ht="15" x14ac:dyDescent="0.25">
      <c r="A56" s="609" t="str">
        <f t="shared" si="0"/>
        <v>90696</v>
      </c>
      <c r="B56" s="607" t="s">
        <v>2501</v>
      </c>
      <c r="C56" s="607" t="s">
        <v>10567</v>
      </c>
      <c r="D56" s="618" t="s">
        <v>10494</v>
      </c>
      <c r="E56" s="619" t="s">
        <v>28317</v>
      </c>
      <c r="F56"/>
      <c r="G56"/>
      <c r="H56"/>
    </row>
    <row r="57" spans="1:8" ht="15" x14ac:dyDescent="0.25">
      <c r="A57" s="609" t="str">
        <f t="shared" si="0"/>
        <v>90697</v>
      </c>
      <c r="B57" s="607" t="s">
        <v>2502</v>
      </c>
      <c r="C57" s="607" t="s">
        <v>10568</v>
      </c>
      <c r="D57" s="618" t="s">
        <v>10494</v>
      </c>
      <c r="E57" s="619" t="s">
        <v>28318</v>
      </c>
      <c r="F57"/>
      <c r="G57"/>
      <c r="H57"/>
    </row>
    <row r="58" spans="1:8" ht="15" x14ac:dyDescent="0.25">
      <c r="A58" s="609" t="str">
        <f t="shared" si="0"/>
        <v>90698</v>
      </c>
      <c r="B58" s="607" t="s">
        <v>2503</v>
      </c>
      <c r="C58" s="607" t="s">
        <v>10569</v>
      </c>
      <c r="D58" s="618" t="s">
        <v>10494</v>
      </c>
      <c r="E58" s="619" t="s">
        <v>19439</v>
      </c>
      <c r="F58"/>
      <c r="G58"/>
      <c r="H58"/>
    </row>
    <row r="59" spans="1:8" ht="15" x14ac:dyDescent="0.25">
      <c r="A59" s="609" t="str">
        <f t="shared" si="0"/>
        <v>90699</v>
      </c>
      <c r="B59" s="607" t="s">
        <v>2504</v>
      </c>
      <c r="C59" s="607" t="s">
        <v>10570</v>
      </c>
      <c r="D59" s="618" t="s">
        <v>10494</v>
      </c>
      <c r="E59" s="619" t="s">
        <v>28319</v>
      </c>
      <c r="F59"/>
      <c r="G59"/>
      <c r="H59"/>
    </row>
    <row r="60" spans="1:8" ht="15" x14ac:dyDescent="0.25">
      <c r="A60" s="609" t="str">
        <f t="shared" si="0"/>
        <v>90700</v>
      </c>
      <c r="B60" s="607" t="s">
        <v>2505</v>
      </c>
      <c r="C60" s="607" t="s">
        <v>10571</v>
      </c>
      <c r="D60" s="618" t="s">
        <v>10494</v>
      </c>
      <c r="E60" s="619" t="s">
        <v>28320</v>
      </c>
      <c r="F60"/>
      <c r="G60"/>
      <c r="H60"/>
    </row>
    <row r="61" spans="1:8" ht="15" x14ac:dyDescent="0.25">
      <c r="A61" s="609" t="str">
        <f t="shared" si="0"/>
        <v>90701</v>
      </c>
      <c r="B61" s="607" t="s">
        <v>2506</v>
      </c>
      <c r="C61" s="607" t="s">
        <v>10572</v>
      </c>
      <c r="D61" s="618" t="s">
        <v>10494</v>
      </c>
      <c r="E61" s="619" t="s">
        <v>13514</v>
      </c>
      <c r="F61"/>
      <c r="G61"/>
      <c r="H61"/>
    </row>
    <row r="62" spans="1:8" ht="15" x14ac:dyDescent="0.25">
      <c r="A62" s="609" t="str">
        <f t="shared" si="0"/>
        <v>90702</v>
      </c>
      <c r="B62" s="607" t="s">
        <v>2507</v>
      </c>
      <c r="C62" s="607" t="s">
        <v>10573</v>
      </c>
      <c r="D62" s="618" t="s">
        <v>10494</v>
      </c>
      <c r="E62" s="619" t="s">
        <v>19696</v>
      </c>
      <c r="F62"/>
      <c r="G62"/>
      <c r="H62"/>
    </row>
    <row r="63" spans="1:8" ht="15" x14ac:dyDescent="0.25">
      <c r="A63" s="609" t="str">
        <f t="shared" si="0"/>
        <v>90703</v>
      </c>
      <c r="B63" s="607" t="s">
        <v>2508</v>
      </c>
      <c r="C63" s="607" t="s">
        <v>10574</v>
      </c>
      <c r="D63" s="618" t="s">
        <v>10494</v>
      </c>
      <c r="E63" s="619" t="s">
        <v>15005</v>
      </c>
      <c r="F63"/>
      <c r="G63"/>
      <c r="H63"/>
    </row>
    <row r="64" spans="1:8" ht="15" x14ac:dyDescent="0.25">
      <c r="A64" s="609" t="str">
        <f t="shared" si="0"/>
        <v>90704</v>
      </c>
      <c r="B64" s="607" t="s">
        <v>2509</v>
      </c>
      <c r="C64" s="607" t="s">
        <v>10575</v>
      </c>
      <c r="D64" s="618" t="s">
        <v>10494</v>
      </c>
      <c r="E64" s="619" t="s">
        <v>28321</v>
      </c>
      <c r="F64"/>
      <c r="G64"/>
      <c r="H64"/>
    </row>
    <row r="65" spans="1:8" ht="15" x14ac:dyDescent="0.25">
      <c r="A65" s="609" t="str">
        <f t="shared" si="0"/>
        <v>90705</v>
      </c>
      <c r="B65" s="607" t="s">
        <v>2510</v>
      </c>
      <c r="C65" s="607" t="s">
        <v>10576</v>
      </c>
      <c r="D65" s="618" t="s">
        <v>10494</v>
      </c>
      <c r="E65" s="619" t="s">
        <v>28322</v>
      </c>
      <c r="F65"/>
      <c r="G65"/>
      <c r="H65"/>
    </row>
    <row r="66" spans="1:8" ht="15" x14ac:dyDescent="0.25">
      <c r="A66" s="609" t="str">
        <f t="shared" ref="A66:A129" si="1">IF(ISERROR(SEARCH("/",B66)=6),TRIM(CLEAN(B66)),IF(SEARCH("/",B66)=6,IF(LEN(TRIM(CLEAN(B66)))=7,LEFT(TRIM(CLEAN(B66)),6)&amp;"00"&amp;RIGHT(TRIM(CLEAN(B66)),1),LEFT(TRIM(CLEAN(B66)),6)&amp;"0"&amp;RIGHT(TRIM(CLEAN(B66)),2)),TRIM(CLEAN(B66))))</f>
        <v>90706</v>
      </c>
      <c r="B66" s="607" t="s">
        <v>2511</v>
      </c>
      <c r="C66" s="607" t="s">
        <v>10577</v>
      </c>
      <c r="D66" s="618" t="s">
        <v>10494</v>
      </c>
      <c r="E66" s="619" t="s">
        <v>28323</v>
      </c>
      <c r="F66"/>
      <c r="G66"/>
      <c r="H66"/>
    </row>
    <row r="67" spans="1:8" ht="15" x14ac:dyDescent="0.25">
      <c r="A67" s="609" t="str">
        <f t="shared" si="1"/>
        <v>90708</v>
      </c>
      <c r="B67" s="607" t="s">
        <v>2512</v>
      </c>
      <c r="C67" s="607" t="s">
        <v>10578</v>
      </c>
      <c r="D67" s="618" t="s">
        <v>10494</v>
      </c>
      <c r="E67" s="619" t="s">
        <v>28324</v>
      </c>
      <c r="F67"/>
      <c r="G67"/>
      <c r="H67"/>
    </row>
    <row r="68" spans="1:8" ht="15" x14ac:dyDescent="0.25">
      <c r="A68" s="609" t="str">
        <f t="shared" si="1"/>
        <v>90724</v>
      </c>
      <c r="B68" s="607" t="s">
        <v>2513</v>
      </c>
      <c r="C68" s="607" t="s">
        <v>10579</v>
      </c>
      <c r="D68" s="618" t="s">
        <v>10580</v>
      </c>
      <c r="E68" s="619" t="s">
        <v>10323</v>
      </c>
      <c r="F68"/>
      <c r="G68"/>
      <c r="H68"/>
    </row>
    <row r="69" spans="1:8" ht="15" x14ac:dyDescent="0.25">
      <c r="A69" s="609" t="str">
        <f t="shared" si="1"/>
        <v>90725</v>
      </c>
      <c r="B69" s="607" t="s">
        <v>2514</v>
      </c>
      <c r="C69" s="607" t="s">
        <v>10581</v>
      </c>
      <c r="D69" s="618" t="s">
        <v>10580</v>
      </c>
      <c r="E69" s="619" t="s">
        <v>21859</v>
      </c>
      <c r="F69"/>
      <c r="G69"/>
      <c r="H69"/>
    </row>
    <row r="70" spans="1:8" ht="15" x14ac:dyDescent="0.25">
      <c r="A70" s="609" t="str">
        <f t="shared" si="1"/>
        <v>90726</v>
      </c>
      <c r="B70" s="607" t="s">
        <v>2515</v>
      </c>
      <c r="C70" s="607" t="s">
        <v>10582</v>
      </c>
      <c r="D70" s="618" t="s">
        <v>10580</v>
      </c>
      <c r="E70" s="619" t="s">
        <v>28325</v>
      </c>
      <c r="F70"/>
      <c r="G70"/>
      <c r="H70"/>
    </row>
    <row r="71" spans="1:8" ht="15" x14ac:dyDescent="0.25">
      <c r="A71" s="609" t="str">
        <f t="shared" si="1"/>
        <v>90727</v>
      </c>
      <c r="B71" s="607" t="s">
        <v>2516</v>
      </c>
      <c r="C71" s="607" t="s">
        <v>10583</v>
      </c>
      <c r="D71" s="618" t="s">
        <v>10580</v>
      </c>
      <c r="E71" s="619" t="s">
        <v>28326</v>
      </c>
      <c r="F71"/>
      <c r="G71"/>
      <c r="H71"/>
    </row>
    <row r="72" spans="1:8" ht="15" x14ac:dyDescent="0.25">
      <c r="A72" s="609" t="str">
        <f t="shared" si="1"/>
        <v>90728</v>
      </c>
      <c r="B72" s="607" t="s">
        <v>2517</v>
      </c>
      <c r="C72" s="607" t="s">
        <v>10584</v>
      </c>
      <c r="D72" s="618" t="s">
        <v>10580</v>
      </c>
      <c r="E72" s="619" t="s">
        <v>28327</v>
      </c>
      <c r="F72"/>
      <c r="G72"/>
      <c r="H72"/>
    </row>
    <row r="73" spans="1:8" ht="15" x14ac:dyDescent="0.25">
      <c r="A73" s="609" t="str">
        <f t="shared" si="1"/>
        <v>90729</v>
      </c>
      <c r="B73" s="607" t="s">
        <v>2518</v>
      </c>
      <c r="C73" s="607" t="s">
        <v>10585</v>
      </c>
      <c r="D73" s="618" t="s">
        <v>10580</v>
      </c>
      <c r="E73" s="619" t="s">
        <v>14458</v>
      </c>
      <c r="F73"/>
      <c r="G73"/>
      <c r="H73"/>
    </row>
    <row r="74" spans="1:8" ht="15" x14ac:dyDescent="0.25">
      <c r="A74" s="609" t="str">
        <f t="shared" si="1"/>
        <v>90730</v>
      </c>
      <c r="B74" s="607" t="s">
        <v>2519</v>
      </c>
      <c r="C74" s="607" t="s">
        <v>10586</v>
      </c>
      <c r="D74" s="618" t="s">
        <v>10580</v>
      </c>
      <c r="E74" s="619" t="s">
        <v>28328</v>
      </c>
      <c r="F74"/>
      <c r="G74"/>
      <c r="H74"/>
    </row>
    <row r="75" spans="1:8" ht="15" x14ac:dyDescent="0.25">
      <c r="A75" s="609" t="str">
        <f t="shared" si="1"/>
        <v>90731</v>
      </c>
      <c r="B75" s="607" t="s">
        <v>2520</v>
      </c>
      <c r="C75" s="607" t="s">
        <v>10588</v>
      </c>
      <c r="D75" s="618" t="s">
        <v>10580</v>
      </c>
      <c r="E75" s="619" t="s">
        <v>28329</v>
      </c>
      <c r="F75"/>
      <c r="G75"/>
      <c r="H75"/>
    </row>
    <row r="76" spans="1:8" ht="15" x14ac:dyDescent="0.25">
      <c r="A76" s="609" t="str">
        <f t="shared" si="1"/>
        <v>90732</v>
      </c>
      <c r="B76" s="607" t="s">
        <v>2521</v>
      </c>
      <c r="C76" s="607" t="s">
        <v>10589</v>
      </c>
      <c r="D76" s="618" t="s">
        <v>10580</v>
      </c>
      <c r="E76" s="619" t="s">
        <v>19355</v>
      </c>
      <c r="F76"/>
      <c r="G76"/>
      <c r="H76"/>
    </row>
    <row r="77" spans="1:8" ht="15" x14ac:dyDescent="0.25">
      <c r="A77" s="609" t="str">
        <f t="shared" si="1"/>
        <v>90733</v>
      </c>
      <c r="B77" s="607" t="s">
        <v>2522</v>
      </c>
      <c r="C77" s="607" t="s">
        <v>10590</v>
      </c>
      <c r="D77" s="618" t="s">
        <v>10494</v>
      </c>
      <c r="E77" s="619" t="s">
        <v>10146</v>
      </c>
      <c r="F77"/>
      <c r="G77"/>
      <c r="H77"/>
    </row>
    <row r="78" spans="1:8" ht="15" x14ac:dyDescent="0.25">
      <c r="A78" s="609" t="str">
        <f t="shared" si="1"/>
        <v>90734</v>
      </c>
      <c r="B78" s="607" t="s">
        <v>2523</v>
      </c>
      <c r="C78" s="607" t="s">
        <v>10592</v>
      </c>
      <c r="D78" s="618" t="s">
        <v>10494</v>
      </c>
      <c r="E78" s="619" t="s">
        <v>10065</v>
      </c>
      <c r="F78"/>
      <c r="G78"/>
      <c r="H78"/>
    </row>
    <row r="79" spans="1:8" ht="15" x14ac:dyDescent="0.25">
      <c r="A79" s="609" t="str">
        <f t="shared" si="1"/>
        <v>90735</v>
      </c>
      <c r="B79" s="607" t="s">
        <v>2524</v>
      </c>
      <c r="C79" s="607" t="s">
        <v>10594</v>
      </c>
      <c r="D79" s="618" t="s">
        <v>10494</v>
      </c>
      <c r="E79" s="619" t="s">
        <v>9140</v>
      </c>
      <c r="F79"/>
      <c r="G79"/>
      <c r="H79"/>
    </row>
    <row r="80" spans="1:8" ht="15" x14ac:dyDescent="0.25">
      <c r="A80" s="609" t="str">
        <f t="shared" si="1"/>
        <v>90736</v>
      </c>
      <c r="B80" s="607" t="s">
        <v>2525</v>
      </c>
      <c r="C80" s="607" t="s">
        <v>10595</v>
      </c>
      <c r="D80" s="618" t="s">
        <v>10494</v>
      </c>
      <c r="E80" s="619" t="s">
        <v>8997</v>
      </c>
      <c r="F80"/>
      <c r="G80"/>
      <c r="H80"/>
    </row>
    <row r="81" spans="1:8" ht="15" x14ac:dyDescent="0.25">
      <c r="A81" s="609" t="str">
        <f t="shared" si="1"/>
        <v>90737</v>
      </c>
      <c r="B81" s="607" t="s">
        <v>2526</v>
      </c>
      <c r="C81" s="607" t="s">
        <v>10596</v>
      </c>
      <c r="D81" s="618" t="s">
        <v>10494</v>
      </c>
      <c r="E81" s="619" t="s">
        <v>11226</v>
      </c>
      <c r="F81"/>
      <c r="G81"/>
      <c r="H81"/>
    </row>
    <row r="82" spans="1:8" ht="15" x14ac:dyDescent="0.25">
      <c r="A82" s="609" t="str">
        <f t="shared" si="1"/>
        <v>90738</v>
      </c>
      <c r="B82" s="607" t="s">
        <v>2527</v>
      </c>
      <c r="C82" s="607" t="s">
        <v>10598</v>
      </c>
      <c r="D82" s="618" t="s">
        <v>10494</v>
      </c>
      <c r="E82" s="619" t="s">
        <v>14268</v>
      </c>
      <c r="F82"/>
      <c r="G82"/>
      <c r="H82"/>
    </row>
    <row r="83" spans="1:8" ht="15" x14ac:dyDescent="0.25">
      <c r="A83" s="609" t="str">
        <f t="shared" si="1"/>
        <v>90739</v>
      </c>
      <c r="B83" s="607" t="s">
        <v>2528</v>
      </c>
      <c r="C83" s="607" t="s">
        <v>10599</v>
      </c>
      <c r="D83" s="618" t="s">
        <v>10494</v>
      </c>
      <c r="E83" s="619" t="s">
        <v>14886</v>
      </c>
      <c r="F83"/>
      <c r="G83"/>
      <c r="H83"/>
    </row>
    <row r="84" spans="1:8" ht="15" x14ac:dyDescent="0.25">
      <c r="A84" s="609" t="str">
        <f t="shared" si="1"/>
        <v>90740</v>
      </c>
      <c r="B84" s="607" t="s">
        <v>2529</v>
      </c>
      <c r="C84" s="607" t="s">
        <v>10600</v>
      </c>
      <c r="D84" s="618" t="s">
        <v>10494</v>
      </c>
      <c r="E84" s="619" t="s">
        <v>9503</v>
      </c>
      <c r="F84"/>
      <c r="G84"/>
      <c r="H84"/>
    </row>
    <row r="85" spans="1:8" ht="15" x14ac:dyDescent="0.25">
      <c r="A85" s="609" t="str">
        <f t="shared" si="1"/>
        <v>90741</v>
      </c>
      <c r="B85" s="607" t="s">
        <v>2530</v>
      </c>
      <c r="C85" s="607" t="s">
        <v>10601</v>
      </c>
      <c r="D85" s="618" t="s">
        <v>10494</v>
      </c>
      <c r="E85" s="619" t="s">
        <v>10221</v>
      </c>
      <c r="F85"/>
      <c r="G85"/>
      <c r="H85"/>
    </row>
    <row r="86" spans="1:8" ht="15" x14ac:dyDescent="0.25">
      <c r="A86" s="609" t="str">
        <f t="shared" si="1"/>
        <v>90742</v>
      </c>
      <c r="B86" s="607" t="s">
        <v>2531</v>
      </c>
      <c r="C86" s="607" t="s">
        <v>10603</v>
      </c>
      <c r="D86" s="618" t="s">
        <v>10494</v>
      </c>
      <c r="E86" s="619" t="s">
        <v>9270</v>
      </c>
      <c r="F86"/>
      <c r="G86"/>
      <c r="H86"/>
    </row>
    <row r="87" spans="1:8" ht="15" x14ac:dyDescent="0.25">
      <c r="A87" s="609" t="str">
        <f t="shared" si="1"/>
        <v>90743</v>
      </c>
      <c r="B87" s="607" t="s">
        <v>2532</v>
      </c>
      <c r="C87" s="607" t="s">
        <v>10604</v>
      </c>
      <c r="D87" s="618" t="s">
        <v>10494</v>
      </c>
      <c r="E87" s="619" t="s">
        <v>8955</v>
      </c>
      <c r="F87"/>
      <c r="G87"/>
      <c r="H87"/>
    </row>
    <row r="88" spans="1:8" ht="15" x14ac:dyDescent="0.25">
      <c r="A88" s="609" t="str">
        <f t="shared" si="1"/>
        <v>90744</v>
      </c>
      <c r="B88" s="607" t="s">
        <v>2533</v>
      </c>
      <c r="C88" s="607" t="s">
        <v>10605</v>
      </c>
      <c r="D88" s="618" t="s">
        <v>10494</v>
      </c>
      <c r="E88" s="619" t="s">
        <v>17076</v>
      </c>
      <c r="F88"/>
      <c r="G88"/>
      <c r="H88"/>
    </row>
    <row r="89" spans="1:8" ht="15" x14ac:dyDescent="0.25">
      <c r="A89" s="609" t="str">
        <f t="shared" si="1"/>
        <v>90745</v>
      </c>
      <c r="B89" s="607" t="s">
        <v>2534</v>
      </c>
      <c r="C89" s="607" t="s">
        <v>10606</v>
      </c>
      <c r="D89" s="618" t="s">
        <v>10494</v>
      </c>
      <c r="E89" s="619" t="s">
        <v>9512</v>
      </c>
      <c r="F89"/>
      <c r="G89"/>
      <c r="H89"/>
    </row>
    <row r="90" spans="1:8" ht="15" x14ac:dyDescent="0.25">
      <c r="A90" s="609" t="str">
        <f t="shared" si="1"/>
        <v>90746</v>
      </c>
      <c r="B90" s="607" t="s">
        <v>2535</v>
      </c>
      <c r="C90" s="607" t="s">
        <v>10607</v>
      </c>
      <c r="D90" s="618" t="s">
        <v>10494</v>
      </c>
      <c r="E90" s="619" t="s">
        <v>8814</v>
      </c>
      <c r="F90"/>
      <c r="G90"/>
      <c r="H90"/>
    </row>
    <row r="91" spans="1:8" ht="15" x14ac:dyDescent="0.25">
      <c r="A91" s="609" t="str">
        <f t="shared" si="1"/>
        <v>90747</v>
      </c>
      <c r="B91" s="607" t="s">
        <v>2536</v>
      </c>
      <c r="C91" s="607" t="s">
        <v>10608</v>
      </c>
      <c r="D91" s="618" t="s">
        <v>10494</v>
      </c>
      <c r="E91" s="619" t="s">
        <v>18585</v>
      </c>
      <c r="F91"/>
      <c r="G91"/>
      <c r="H91"/>
    </row>
    <row r="92" spans="1:8" ht="15" x14ac:dyDescent="0.25">
      <c r="A92" s="609" t="str">
        <f t="shared" si="1"/>
        <v>94869</v>
      </c>
      <c r="B92" s="607" t="s">
        <v>4445</v>
      </c>
      <c r="C92" s="607" t="s">
        <v>10609</v>
      </c>
      <c r="D92" s="618" t="s">
        <v>10494</v>
      </c>
      <c r="E92" s="619" t="s">
        <v>28330</v>
      </c>
      <c r="F92"/>
      <c r="G92"/>
      <c r="H92"/>
    </row>
    <row r="93" spans="1:8" ht="15" x14ac:dyDescent="0.25">
      <c r="A93" s="609" t="str">
        <f t="shared" si="1"/>
        <v>94870</v>
      </c>
      <c r="B93" s="607" t="s">
        <v>4446</v>
      </c>
      <c r="C93" s="607" t="s">
        <v>10610</v>
      </c>
      <c r="D93" s="618" t="s">
        <v>10494</v>
      </c>
      <c r="E93" s="619" t="s">
        <v>10029</v>
      </c>
      <c r="F93"/>
      <c r="G93"/>
      <c r="H93"/>
    </row>
    <row r="94" spans="1:8" ht="15" x14ac:dyDescent="0.25">
      <c r="A94" s="609" t="str">
        <f t="shared" si="1"/>
        <v>94871</v>
      </c>
      <c r="B94" s="607" t="s">
        <v>4447</v>
      </c>
      <c r="C94" s="607" t="s">
        <v>10612</v>
      </c>
      <c r="D94" s="618" t="s">
        <v>10494</v>
      </c>
      <c r="E94" s="619" t="s">
        <v>28331</v>
      </c>
      <c r="F94"/>
      <c r="G94"/>
      <c r="H94"/>
    </row>
    <row r="95" spans="1:8" ht="15" x14ac:dyDescent="0.25">
      <c r="A95" s="609" t="str">
        <f t="shared" si="1"/>
        <v>94872</v>
      </c>
      <c r="B95" s="607" t="s">
        <v>4448</v>
      </c>
      <c r="C95" s="607" t="s">
        <v>10613</v>
      </c>
      <c r="D95" s="618" t="s">
        <v>10494</v>
      </c>
      <c r="E95" s="619" t="s">
        <v>11206</v>
      </c>
      <c r="F95"/>
      <c r="G95"/>
      <c r="H95"/>
    </row>
    <row r="96" spans="1:8" ht="15" x14ac:dyDescent="0.25">
      <c r="A96" s="609" t="str">
        <f t="shared" si="1"/>
        <v>94875</v>
      </c>
      <c r="B96" s="607" t="s">
        <v>4449</v>
      </c>
      <c r="C96" s="607" t="s">
        <v>10614</v>
      </c>
      <c r="D96" s="618" t="s">
        <v>10494</v>
      </c>
      <c r="E96" s="619" t="s">
        <v>28332</v>
      </c>
      <c r="F96"/>
      <c r="G96"/>
      <c r="H96"/>
    </row>
    <row r="97" spans="1:8" ht="15" x14ac:dyDescent="0.25">
      <c r="A97" s="609" t="str">
        <f t="shared" si="1"/>
        <v>94876</v>
      </c>
      <c r="B97" s="607" t="s">
        <v>4450</v>
      </c>
      <c r="C97" s="607" t="s">
        <v>10615</v>
      </c>
      <c r="D97" s="618" t="s">
        <v>10494</v>
      </c>
      <c r="E97" s="619" t="s">
        <v>18506</v>
      </c>
      <c r="F97"/>
      <c r="G97"/>
      <c r="H97"/>
    </row>
    <row r="98" spans="1:8" ht="15" x14ac:dyDescent="0.25">
      <c r="A98" s="609" t="str">
        <f t="shared" si="1"/>
        <v>94878</v>
      </c>
      <c r="B98" s="607" t="s">
        <v>4451</v>
      </c>
      <c r="C98" s="607" t="s">
        <v>28333</v>
      </c>
      <c r="D98" s="618" t="s">
        <v>10494</v>
      </c>
      <c r="E98" s="619" t="s">
        <v>21562</v>
      </c>
      <c r="F98"/>
      <c r="G98"/>
      <c r="H98"/>
    </row>
    <row r="99" spans="1:8" ht="15" x14ac:dyDescent="0.25">
      <c r="A99" s="609" t="str">
        <f t="shared" si="1"/>
        <v>94879</v>
      </c>
      <c r="B99" s="607" t="s">
        <v>4452</v>
      </c>
      <c r="C99" s="607" t="s">
        <v>28334</v>
      </c>
      <c r="D99" s="618" t="s">
        <v>10494</v>
      </c>
      <c r="E99" s="619" t="s">
        <v>28335</v>
      </c>
      <c r="F99"/>
      <c r="G99"/>
      <c r="H99"/>
    </row>
    <row r="100" spans="1:8" ht="15" x14ac:dyDescent="0.25">
      <c r="A100" s="609" t="str">
        <f t="shared" si="1"/>
        <v>94880</v>
      </c>
      <c r="B100" s="607" t="s">
        <v>4453</v>
      </c>
      <c r="C100" s="607" t="s">
        <v>28336</v>
      </c>
      <c r="D100" s="618" t="s">
        <v>10494</v>
      </c>
      <c r="E100" s="619" t="s">
        <v>28337</v>
      </c>
      <c r="F100"/>
      <c r="G100"/>
      <c r="H100"/>
    </row>
    <row r="101" spans="1:8" ht="15" x14ac:dyDescent="0.25">
      <c r="A101" s="609" t="str">
        <f t="shared" si="1"/>
        <v>94881</v>
      </c>
      <c r="B101" s="607" t="s">
        <v>4454</v>
      </c>
      <c r="C101" s="607" t="s">
        <v>28338</v>
      </c>
      <c r="D101" s="618" t="s">
        <v>10494</v>
      </c>
      <c r="E101" s="619" t="s">
        <v>28339</v>
      </c>
      <c r="F101"/>
      <c r="G101"/>
      <c r="H101"/>
    </row>
    <row r="102" spans="1:8" ht="15" x14ac:dyDescent="0.25">
      <c r="A102" s="609" t="str">
        <f t="shared" si="1"/>
        <v>94882</v>
      </c>
      <c r="B102" s="607" t="s">
        <v>4455</v>
      </c>
      <c r="C102" s="607" t="s">
        <v>28340</v>
      </c>
      <c r="D102" s="618" t="s">
        <v>10494</v>
      </c>
      <c r="E102" s="619" t="s">
        <v>14717</v>
      </c>
      <c r="F102"/>
      <c r="G102"/>
      <c r="H102"/>
    </row>
    <row r="103" spans="1:8" ht="15" x14ac:dyDescent="0.25">
      <c r="A103" s="609" t="str">
        <f t="shared" si="1"/>
        <v>94884</v>
      </c>
      <c r="B103" s="607" t="s">
        <v>4456</v>
      </c>
      <c r="C103" s="607" t="s">
        <v>28341</v>
      </c>
      <c r="D103" s="618" t="s">
        <v>10494</v>
      </c>
      <c r="E103" s="619" t="s">
        <v>15120</v>
      </c>
      <c r="F103"/>
      <c r="G103"/>
      <c r="H103"/>
    </row>
    <row r="104" spans="1:8" ht="15" x14ac:dyDescent="0.25">
      <c r="A104" s="609" t="str">
        <f t="shared" si="1"/>
        <v>97121</v>
      </c>
      <c r="B104" s="607" t="s">
        <v>5296</v>
      </c>
      <c r="C104" s="607" t="s">
        <v>10617</v>
      </c>
      <c r="D104" s="618" t="s">
        <v>10494</v>
      </c>
      <c r="E104" s="619" t="s">
        <v>8819</v>
      </c>
      <c r="F104"/>
      <c r="G104"/>
      <c r="H104"/>
    </row>
    <row r="105" spans="1:8" ht="15" x14ac:dyDescent="0.25">
      <c r="A105" s="609" t="str">
        <f t="shared" si="1"/>
        <v>97122</v>
      </c>
      <c r="B105" s="607" t="s">
        <v>5297</v>
      </c>
      <c r="C105" s="607" t="s">
        <v>10618</v>
      </c>
      <c r="D105" s="618" t="s">
        <v>10494</v>
      </c>
      <c r="E105" s="619" t="s">
        <v>15736</v>
      </c>
      <c r="F105"/>
      <c r="G105"/>
      <c r="H105"/>
    </row>
    <row r="106" spans="1:8" ht="15" x14ac:dyDescent="0.25">
      <c r="A106" s="609" t="str">
        <f t="shared" si="1"/>
        <v>97123</v>
      </c>
      <c r="B106" s="607" t="s">
        <v>5298</v>
      </c>
      <c r="C106" s="607" t="s">
        <v>10619</v>
      </c>
      <c r="D106" s="618" t="s">
        <v>10494</v>
      </c>
      <c r="E106" s="619" t="s">
        <v>8784</v>
      </c>
      <c r="F106"/>
      <c r="G106"/>
      <c r="H106"/>
    </row>
    <row r="107" spans="1:8" ht="15" x14ac:dyDescent="0.25">
      <c r="A107" s="609" t="str">
        <f t="shared" si="1"/>
        <v>97124</v>
      </c>
      <c r="B107" s="607" t="s">
        <v>5299</v>
      </c>
      <c r="C107" s="607" t="s">
        <v>10621</v>
      </c>
      <c r="D107" s="618" t="s">
        <v>10494</v>
      </c>
      <c r="E107" s="619" t="s">
        <v>11527</v>
      </c>
      <c r="F107"/>
      <c r="G107"/>
      <c r="H107"/>
    </row>
    <row r="108" spans="1:8" ht="15" x14ac:dyDescent="0.25">
      <c r="A108" s="609" t="str">
        <f t="shared" si="1"/>
        <v>97125</v>
      </c>
      <c r="B108" s="607" t="s">
        <v>5300</v>
      </c>
      <c r="C108" s="607" t="s">
        <v>10622</v>
      </c>
      <c r="D108" s="618" t="s">
        <v>10494</v>
      </c>
      <c r="E108" s="619" t="s">
        <v>10305</v>
      </c>
      <c r="F108"/>
      <c r="G108"/>
      <c r="H108"/>
    </row>
    <row r="109" spans="1:8" ht="15" x14ac:dyDescent="0.25">
      <c r="A109" s="609" t="str">
        <f t="shared" si="1"/>
        <v>97126</v>
      </c>
      <c r="B109" s="607" t="s">
        <v>5301</v>
      </c>
      <c r="C109" s="607" t="s">
        <v>10623</v>
      </c>
      <c r="D109" s="618" t="s">
        <v>10494</v>
      </c>
      <c r="E109" s="619" t="s">
        <v>16312</v>
      </c>
      <c r="F109"/>
      <c r="G109"/>
      <c r="H109"/>
    </row>
    <row r="110" spans="1:8" ht="15" x14ac:dyDescent="0.25">
      <c r="A110" s="609" t="str">
        <f t="shared" si="1"/>
        <v>102264</v>
      </c>
      <c r="B110" s="607" t="s">
        <v>10624</v>
      </c>
      <c r="C110" s="607" t="s">
        <v>10625</v>
      </c>
      <c r="D110" s="618" t="s">
        <v>10494</v>
      </c>
      <c r="E110" s="619" t="s">
        <v>11480</v>
      </c>
      <c r="F110"/>
      <c r="G110"/>
      <c r="H110"/>
    </row>
    <row r="111" spans="1:8" ht="15" x14ac:dyDescent="0.25">
      <c r="A111" s="609" t="str">
        <f t="shared" si="1"/>
        <v>102265</v>
      </c>
      <c r="B111" s="607" t="s">
        <v>10626</v>
      </c>
      <c r="C111" s="607" t="s">
        <v>10627</v>
      </c>
      <c r="D111" s="618" t="s">
        <v>10580</v>
      </c>
      <c r="E111" s="619" t="s">
        <v>28342</v>
      </c>
      <c r="F111"/>
      <c r="G111"/>
      <c r="H111"/>
    </row>
    <row r="112" spans="1:8" ht="15" x14ac:dyDescent="0.25">
      <c r="A112" s="609" t="str">
        <f t="shared" si="1"/>
        <v>102266</v>
      </c>
      <c r="B112" s="607" t="s">
        <v>10628</v>
      </c>
      <c r="C112" s="607" t="s">
        <v>10629</v>
      </c>
      <c r="D112" s="618" t="s">
        <v>10580</v>
      </c>
      <c r="E112" s="619" t="s">
        <v>19574</v>
      </c>
      <c r="F112"/>
      <c r="G112"/>
      <c r="H112"/>
    </row>
    <row r="113" spans="1:8" ht="15" x14ac:dyDescent="0.25">
      <c r="A113" s="609" t="str">
        <f t="shared" si="1"/>
        <v>102267</v>
      </c>
      <c r="B113" s="607" t="s">
        <v>10630</v>
      </c>
      <c r="C113" s="607" t="s">
        <v>10631</v>
      </c>
      <c r="D113" s="618" t="s">
        <v>10580</v>
      </c>
      <c r="E113" s="619" t="s">
        <v>28343</v>
      </c>
      <c r="F113"/>
      <c r="G113"/>
      <c r="H113"/>
    </row>
    <row r="114" spans="1:8" ht="15" x14ac:dyDescent="0.25">
      <c r="A114" s="609" t="str">
        <f t="shared" si="1"/>
        <v>102268</v>
      </c>
      <c r="B114" s="607" t="s">
        <v>10632</v>
      </c>
      <c r="C114" s="607" t="s">
        <v>10633</v>
      </c>
      <c r="D114" s="618" t="s">
        <v>10580</v>
      </c>
      <c r="E114" s="619" t="s">
        <v>28344</v>
      </c>
      <c r="F114"/>
      <c r="G114"/>
      <c r="H114"/>
    </row>
    <row r="115" spans="1:8" ht="15" x14ac:dyDescent="0.25">
      <c r="A115" s="609" t="str">
        <f t="shared" si="1"/>
        <v>102269</v>
      </c>
      <c r="B115" s="607" t="s">
        <v>10634</v>
      </c>
      <c r="C115" s="607" t="s">
        <v>10635</v>
      </c>
      <c r="D115" s="618" t="s">
        <v>10580</v>
      </c>
      <c r="E115" s="619" t="s">
        <v>28345</v>
      </c>
      <c r="F115"/>
      <c r="G115"/>
      <c r="H115"/>
    </row>
    <row r="116" spans="1:8" ht="15" x14ac:dyDescent="0.25">
      <c r="A116" s="609" t="str">
        <f t="shared" si="1"/>
        <v>92833</v>
      </c>
      <c r="B116" s="607" t="s">
        <v>3653</v>
      </c>
      <c r="C116" s="607" t="s">
        <v>10636</v>
      </c>
      <c r="D116" s="618" t="s">
        <v>10494</v>
      </c>
      <c r="E116" s="619" t="s">
        <v>28346</v>
      </c>
      <c r="F116"/>
      <c r="G116"/>
      <c r="H116"/>
    </row>
    <row r="117" spans="1:8" ht="15" x14ac:dyDescent="0.25">
      <c r="A117" s="609" t="str">
        <f t="shared" si="1"/>
        <v>92834</v>
      </c>
      <c r="B117" s="607" t="s">
        <v>3654</v>
      </c>
      <c r="C117" s="607" t="s">
        <v>10637</v>
      </c>
      <c r="D117" s="618" t="s">
        <v>10494</v>
      </c>
      <c r="E117" s="619" t="s">
        <v>19786</v>
      </c>
      <c r="F117"/>
      <c r="G117"/>
      <c r="H117"/>
    </row>
    <row r="118" spans="1:8" ht="15" x14ac:dyDescent="0.25">
      <c r="A118" s="609" t="str">
        <f t="shared" si="1"/>
        <v>92835</v>
      </c>
      <c r="B118" s="607" t="s">
        <v>3655</v>
      </c>
      <c r="C118" s="607" t="s">
        <v>10638</v>
      </c>
      <c r="D118" s="618" t="s">
        <v>10494</v>
      </c>
      <c r="E118" s="619" t="s">
        <v>28347</v>
      </c>
      <c r="F118"/>
      <c r="G118"/>
      <c r="H118"/>
    </row>
    <row r="119" spans="1:8" ht="15" x14ac:dyDescent="0.25">
      <c r="A119" s="609" t="str">
        <f t="shared" si="1"/>
        <v>92836</v>
      </c>
      <c r="B119" s="607" t="s">
        <v>3656</v>
      </c>
      <c r="C119" s="607" t="s">
        <v>10639</v>
      </c>
      <c r="D119" s="618" t="s">
        <v>10494</v>
      </c>
      <c r="E119" s="619" t="s">
        <v>14083</v>
      </c>
      <c r="F119"/>
      <c r="G119"/>
      <c r="H119"/>
    </row>
    <row r="120" spans="1:8" ht="15" x14ac:dyDescent="0.25">
      <c r="A120" s="609" t="str">
        <f t="shared" si="1"/>
        <v>92837</v>
      </c>
      <c r="B120" s="607" t="s">
        <v>3657</v>
      </c>
      <c r="C120" s="607" t="s">
        <v>10640</v>
      </c>
      <c r="D120" s="618" t="s">
        <v>10494</v>
      </c>
      <c r="E120" s="619" t="s">
        <v>28348</v>
      </c>
      <c r="F120"/>
      <c r="G120"/>
      <c r="H120"/>
    </row>
    <row r="121" spans="1:8" ht="15" x14ac:dyDescent="0.25">
      <c r="A121" s="609" t="str">
        <f t="shared" si="1"/>
        <v>92838</v>
      </c>
      <c r="B121" s="607" t="s">
        <v>3658</v>
      </c>
      <c r="C121" s="607" t="s">
        <v>10641</v>
      </c>
      <c r="D121" s="618" t="s">
        <v>10494</v>
      </c>
      <c r="E121" s="619" t="s">
        <v>9146</v>
      </c>
      <c r="F121"/>
      <c r="G121"/>
      <c r="H121"/>
    </row>
    <row r="122" spans="1:8" ht="15" x14ac:dyDescent="0.25">
      <c r="A122" s="609" t="str">
        <f t="shared" si="1"/>
        <v>92839</v>
      </c>
      <c r="B122" s="607" t="s">
        <v>3659</v>
      </c>
      <c r="C122" s="607" t="s">
        <v>10642</v>
      </c>
      <c r="D122" s="618" t="s">
        <v>10494</v>
      </c>
      <c r="E122" s="619" t="s">
        <v>28349</v>
      </c>
      <c r="F122"/>
      <c r="G122"/>
      <c r="H122"/>
    </row>
    <row r="123" spans="1:8" ht="15" x14ac:dyDescent="0.25">
      <c r="A123" s="609" t="str">
        <f t="shared" si="1"/>
        <v>92840</v>
      </c>
      <c r="B123" s="607" t="s">
        <v>3660</v>
      </c>
      <c r="C123" s="607" t="s">
        <v>10643</v>
      </c>
      <c r="D123" s="618" t="s">
        <v>10494</v>
      </c>
      <c r="E123" s="619" t="s">
        <v>22639</v>
      </c>
      <c r="F123"/>
      <c r="G123"/>
      <c r="H123"/>
    </row>
    <row r="124" spans="1:8" ht="15" x14ac:dyDescent="0.25">
      <c r="A124" s="609" t="str">
        <f t="shared" si="1"/>
        <v>92841</v>
      </c>
      <c r="B124" s="607" t="s">
        <v>3661</v>
      </c>
      <c r="C124" s="607" t="s">
        <v>10644</v>
      </c>
      <c r="D124" s="618" t="s">
        <v>10494</v>
      </c>
      <c r="E124" s="619" t="s">
        <v>28350</v>
      </c>
      <c r="F124"/>
      <c r="G124"/>
      <c r="H124"/>
    </row>
    <row r="125" spans="1:8" ht="15" x14ac:dyDescent="0.25">
      <c r="A125" s="609" t="str">
        <f t="shared" si="1"/>
        <v>92842</v>
      </c>
      <c r="B125" s="607" t="s">
        <v>3662</v>
      </c>
      <c r="C125" s="607" t="s">
        <v>10645</v>
      </c>
      <c r="D125" s="618" t="s">
        <v>10494</v>
      </c>
      <c r="E125" s="619" t="s">
        <v>9259</v>
      </c>
      <c r="F125"/>
      <c r="G125"/>
      <c r="H125"/>
    </row>
    <row r="126" spans="1:8" ht="15" x14ac:dyDescent="0.25">
      <c r="A126" s="609" t="str">
        <f t="shared" si="1"/>
        <v>92843</v>
      </c>
      <c r="B126" s="607" t="s">
        <v>7907</v>
      </c>
      <c r="C126" s="607" t="s">
        <v>10646</v>
      </c>
      <c r="D126" s="618" t="s">
        <v>10494</v>
      </c>
      <c r="E126" s="619" t="s">
        <v>28351</v>
      </c>
      <c r="F126"/>
      <c r="G126"/>
      <c r="H126"/>
    </row>
    <row r="127" spans="1:8" ht="15" x14ac:dyDescent="0.25">
      <c r="A127" s="609" t="str">
        <f t="shared" si="1"/>
        <v>92844</v>
      </c>
      <c r="B127" s="607" t="s">
        <v>3663</v>
      </c>
      <c r="C127" s="607" t="s">
        <v>10647</v>
      </c>
      <c r="D127" s="618" t="s">
        <v>10494</v>
      </c>
      <c r="E127" s="619" t="s">
        <v>9313</v>
      </c>
      <c r="F127"/>
      <c r="G127"/>
      <c r="H127"/>
    </row>
    <row r="128" spans="1:8" ht="15" x14ac:dyDescent="0.25">
      <c r="A128" s="609" t="str">
        <f t="shared" si="1"/>
        <v>92845</v>
      </c>
      <c r="B128" s="607" t="s">
        <v>7908</v>
      </c>
      <c r="C128" s="607" t="s">
        <v>10648</v>
      </c>
      <c r="D128" s="618" t="s">
        <v>10494</v>
      </c>
      <c r="E128" s="619" t="s">
        <v>28352</v>
      </c>
      <c r="F128"/>
      <c r="G128"/>
      <c r="H128"/>
    </row>
    <row r="129" spans="1:8" ht="15" x14ac:dyDescent="0.25">
      <c r="A129" s="609" t="str">
        <f t="shared" si="1"/>
        <v>92846</v>
      </c>
      <c r="B129" s="607" t="s">
        <v>3664</v>
      </c>
      <c r="C129" s="607" t="s">
        <v>10649</v>
      </c>
      <c r="D129" s="618" t="s">
        <v>10494</v>
      </c>
      <c r="E129" s="619" t="s">
        <v>9108</v>
      </c>
      <c r="F129"/>
      <c r="G129"/>
      <c r="H129"/>
    </row>
    <row r="130" spans="1:8" ht="15" x14ac:dyDescent="0.25">
      <c r="A130" s="609" t="str">
        <f t="shared" ref="A130:A193" si="2">IF(ISERROR(SEARCH("/",B130)=6),TRIM(CLEAN(B130)),IF(SEARCH("/",B130)=6,IF(LEN(TRIM(CLEAN(B130)))=7,LEFT(TRIM(CLEAN(B130)),6)&amp;"00"&amp;RIGHT(TRIM(CLEAN(B130)),1),LEFT(TRIM(CLEAN(B130)),6)&amp;"0"&amp;RIGHT(TRIM(CLEAN(B130)),2)),TRIM(CLEAN(B130))))</f>
        <v>92847</v>
      </c>
      <c r="B130" s="607" t="s">
        <v>3665</v>
      </c>
      <c r="C130" s="607" t="s">
        <v>10651</v>
      </c>
      <c r="D130" s="618" t="s">
        <v>10494</v>
      </c>
      <c r="E130" s="619" t="s">
        <v>28353</v>
      </c>
      <c r="F130"/>
      <c r="G130"/>
      <c r="H130"/>
    </row>
    <row r="131" spans="1:8" ht="15" x14ac:dyDescent="0.25">
      <c r="A131" s="609" t="str">
        <f t="shared" si="2"/>
        <v>92848</v>
      </c>
      <c r="B131" s="607" t="s">
        <v>3666</v>
      </c>
      <c r="C131" s="607" t="s">
        <v>10652</v>
      </c>
      <c r="D131" s="618" t="s">
        <v>10494</v>
      </c>
      <c r="E131" s="619" t="s">
        <v>9084</v>
      </c>
      <c r="F131"/>
      <c r="G131"/>
      <c r="H131"/>
    </row>
    <row r="132" spans="1:8" ht="15" x14ac:dyDescent="0.25">
      <c r="A132" s="609" t="str">
        <f t="shared" si="2"/>
        <v>92849</v>
      </c>
      <c r="B132" s="607" t="s">
        <v>3667</v>
      </c>
      <c r="C132" s="607" t="s">
        <v>10653</v>
      </c>
      <c r="D132" s="618" t="s">
        <v>10494</v>
      </c>
      <c r="E132" s="619" t="s">
        <v>28354</v>
      </c>
      <c r="F132"/>
      <c r="G132"/>
      <c r="H132"/>
    </row>
    <row r="133" spans="1:8" ht="15" x14ac:dyDescent="0.25">
      <c r="A133" s="609" t="str">
        <f t="shared" si="2"/>
        <v>92850</v>
      </c>
      <c r="B133" s="607" t="s">
        <v>3668</v>
      </c>
      <c r="C133" s="607" t="s">
        <v>10654</v>
      </c>
      <c r="D133" s="618" t="s">
        <v>10494</v>
      </c>
      <c r="E133" s="619" t="s">
        <v>14943</v>
      </c>
      <c r="F133"/>
      <c r="G133"/>
      <c r="H133"/>
    </row>
    <row r="134" spans="1:8" ht="15" x14ac:dyDescent="0.25">
      <c r="A134" s="609" t="str">
        <f t="shared" si="2"/>
        <v>92851</v>
      </c>
      <c r="B134" s="607" t="s">
        <v>3669</v>
      </c>
      <c r="C134" s="607" t="s">
        <v>10655</v>
      </c>
      <c r="D134" s="618" t="s">
        <v>10494</v>
      </c>
      <c r="E134" s="619" t="s">
        <v>19100</v>
      </c>
      <c r="F134"/>
      <c r="G134"/>
      <c r="H134"/>
    </row>
    <row r="135" spans="1:8" ht="15" x14ac:dyDescent="0.25">
      <c r="A135" s="609" t="str">
        <f t="shared" si="2"/>
        <v>92852</v>
      </c>
      <c r="B135" s="607" t="s">
        <v>3670</v>
      </c>
      <c r="C135" s="607" t="s">
        <v>10656</v>
      </c>
      <c r="D135" s="618" t="s">
        <v>10494</v>
      </c>
      <c r="E135" s="619" t="s">
        <v>9355</v>
      </c>
      <c r="F135"/>
      <c r="G135"/>
      <c r="H135"/>
    </row>
    <row r="136" spans="1:8" ht="15" x14ac:dyDescent="0.25">
      <c r="A136" s="609" t="str">
        <f t="shared" si="2"/>
        <v>92853</v>
      </c>
      <c r="B136" s="607" t="s">
        <v>3671</v>
      </c>
      <c r="C136" s="607" t="s">
        <v>10658</v>
      </c>
      <c r="D136" s="618" t="s">
        <v>10494</v>
      </c>
      <c r="E136" s="619" t="s">
        <v>28355</v>
      </c>
      <c r="F136"/>
      <c r="G136"/>
      <c r="H136"/>
    </row>
    <row r="137" spans="1:8" ht="15" x14ac:dyDescent="0.25">
      <c r="A137" s="609" t="str">
        <f t="shared" si="2"/>
        <v>92854</v>
      </c>
      <c r="B137" s="607" t="s">
        <v>3672</v>
      </c>
      <c r="C137" s="607" t="s">
        <v>10659</v>
      </c>
      <c r="D137" s="618" t="s">
        <v>10494</v>
      </c>
      <c r="E137" s="619" t="s">
        <v>9844</v>
      </c>
      <c r="F137"/>
      <c r="G137"/>
      <c r="H137"/>
    </row>
    <row r="138" spans="1:8" ht="15" x14ac:dyDescent="0.25">
      <c r="A138" s="609" t="str">
        <f t="shared" si="2"/>
        <v>92855</v>
      </c>
      <c r="B138" s="607" t="s">
        <v>3673</v>
      </c>
      <c r="C138" s="607" t="s">
        <v>10660</v>
      </c>
      <c r="D138" s="618" t="s">
        <v>10494</v>
      </c>
      <c r="E138" s="619" t="s">
        <v>28356</v>
      </c>
      <c r="F138"/>
      <c r="G138"/>
      <c r="H138"/>
    </row>
    <row r="139" spans="1:8" ht="15" x14ac:dyDescent="0.25">
      <c r="A139" s="609" t="str">
        <f t="shared" si="2"/>
        <v>92856</v>
      </c>
      <c r="B139" s="607" t="s">
        <v>3674</v>
      </c>
      <c r="C139" s="607" t="s">
        <v>10661</v>
      </c>
      <c r="D139" s="618" t="s">
        <v>10494</v>
      </c>
      <c r="E139" s="619" t="s">
        <v>17676</v>
      </c>
      <c r="F139"/>
      <c r="G139"/>
      <c r="H139"/>
    </row>
    <row r="140" spans="1:8" ht="15" x14ac:dyDescent="0.25">
      <c r="A140" s="609" t="str">
        <f t="shared" si="2"/>
        <v>92857</v>
      </c>
      <c r="B140" s="607" t="s">
        <v>3675</v>
      </c>
      <c r="C140" s="607" t="s">
        <v>10662</v>
      </c>
      <c r="D140" s="618" t="s">
        <v>10494</v>
      </c>
      <c r="E140" s="619" t="s">
        <v>28357</v>
      </c>
      <c r="F140"/>
      <c r="G140"/>
      <c r="H140"/>
    </row>
    <row r="141" spans="1:8" ht="15" x14ac:dyDescent="0.25">
      <c r="A141" s="609" t="str">
        <f t="shared" si="2"/>
        <v>92858</v>
      </c>
      <c r="B141" s="607" t="s">
        <v>3676</v>
      </c>
      <c r="C141" s="607" t="s">
        <v>10663</v>
      </c>
      <c r="D141" s="618" t="s">
        <v>10494</v>
      </c>
      <c r="E141" s="619" t="s">
        <v>9160</v>
      </c>
      <c r="F141"/>
      <c r="G141"/>
      <c r="H141"/>
    </row>
    <row r="142" spans="1:8" ht="15" x14ac:dyDescent="0.25">
      <c r="A142" s="609" t="str">
        <f t="shared" si="2"/>
        <v>92859</v>
      </c>
      <c r="B142" s="607" t="s">
        <v>7909</v>
      </c>
      <c r="C142" s="607" t="s">
        <v>10665</v>
      </c>
      <c r="D142" s="618" t="s">
        <v>10494</v>
      </c>
      <c r="E142" s="619" t="s">
        <v>28358</v>
      </c>
      <c r="F142"/>
      <c r="G142"/>
      <c r="H142"/>
    </row>
    <row r="143" spans="1:8" ht="15" x14ac:dyDescent="0.25">
      <c r="A143" s="609" t="str">
        <f t="shared" si="2"/>
        <v>92860</v>
      </c>
      <c r="B143" s="607" t="s">
        <v>3677</v>
      </c>
      <c r="C143" s="607" t="s">
        <v>10666</v>
      </c>
      <c r="D143" s="618" t="s">
        <v>10494</v>
      </c>
      <c r="E143" s="619" t="s">
        <v>18081</v>
      </c>
      <c r="F143"/>
      <c r="G143"/>
      <c r="H143"/>
    </row>
    <row r="144" spans="1:8" ht="15" x14ac:dyDescent="0.25">
      <c r="A144" s="609" t="str">
        <f t="shared" si="2"/>
        <v>92861</v>
      </c>
      <c r="B144" s="607" t="s">
        <v>7910</v>
      </c>
      <c r="C144" s="607" t="s">
        <v>10667</v>
      </c>
      <c r="D144" s="618" t="s">
        <v>10494</v>
      </c>
      <c r="E144" s="619" t="s">
        <v>28359</v>
      </c>
      <c r="F144"/>
      <c r="G144"/>
      <c r="H144"/>
    </row>
    <row r="145" spans="1:8" ht="15" x14ac:dyDescent="0.25">
      <c r="A145" s="609" t="str">
        <f t="shared" si="2"/>
        <v>92862</v>
      </c>
      <c r="B145" s="607" t="s">
        <v>3678</v>
      </c>
      <c r="C145" s="607" t="s">
        <v>10668</v>
      </c>
      <c r="D145" s="618" t="s">
        <v>10494</v>
      </c>
      <c r="E145" s="619" t="s">
        <v>10247</v>
      </c>
      <c r="F145"/>
      <c r="G145"/>
      <c r="H145"/>
    </row>
    <row r="146" spans="1:8" ht="15" x14ac:dyDescent="0.25">
      <c r="A146" s="609" t="str">
        <f t="shared" si="2"/>
        <v>92863</v>
      </c>
      <c r="B146" s="607" t="s">
        <v>3679</v>
      </c>
      <c r="C146" s="607" t="s">
        <v>10669</v>
      </c>
      <c r="D146" s="618" t="s">
        <v>10494</v>
      </c>
      <c r="E146" s="619" t="s">
        <v>28360</v>
      </c>
      <c r="F146"/>
      <c r="G146"/>
      <c r="H146"/>
    </row>
    <row r="147" spans="1:8" ht="15" x14ac:dyDescent="0.25">
      <c r="A147" s="609" t="str">
        <f t="shared" si="2"/>
        <v>92864</v>
      </c>
      <c r="B147" s="607" t="s">
        <v>3680</v>
      </c>
      <c r="C147" s="607" t="s">
        <v>10670</v>
      </c>
      <c r="D147" s="618" t="s">
        <v>10494</v>
      </c>
      <c r="E147" s="619" t="s">
        <v>18810</v>
      </c>
      <c r="F147"/>
      <c r="G147"/>
      <c r="H147"/>
    </row>
    <row r="148" spans="1:8" ht="15" x14ac:dyDescent="0.25">
      <c r="A148" s="609" t="str">
        <f t="shared" si="2"/>
        <v>92210</v>
      </c>
      <c r="B148" s="607" t="s">
        <v>3112</v>
      </c>
      <c r="C148" s="607" t="s">
        <v>10671</v>
      </c>
      <c r="D148" s="618" t="s">
        <v>10494</v>
      </c>
      <c r="E148" s="619" t="s">
        <v>28361</v>
      </c>
      <c r="F148"/>
      <c r="G148"/>
      <c r="H148"/>
    </row>
    <row r="149" spans="1:8" ht="15" x14ac:dyDescent="0.25">
      <c r="A149" s="609" t="str">
        <f t="shared" si="2"/>
        <v>92211</v>
      </c>
      <c r="B149" s="607" t="s">
        <v>3113</v>
      </c>
      <c r="C149" s="607" t="s">
        <v>10672</v>
      </c>
      <c r="D149" s="618" t="s">
        <v>10494</v>
      </c>
      <c r="E149" s="619" t="s">
        <v>28362</v>
      </c>
      <c r="F149"/>
      <c r="G149"/>
      <c r="H149"/>
    </row>
    <row r="150" spans="1:8" ht="15" x14ac:dyDescent="0.25">
      <c r="A150" s="609" t="str">
        <f t="shared" si="2"/>
        <v>92212</v>
      </c>
      <c r="B150" s="607" t="s">
        <v>3114</v>
      </c>
      <c r="C150" s="607" t="s">
        <v>10673</v>
      </c>
      <c r="D150" s="618" t="s">
        <v>10494</v>
      </c>
      <c r="E150" s="619" t="s">
        <v>28363</v>
      </c>
      <c r="F150"/>
      <c r="G150"/>
      <c r="H150"/>
    </row>
    <row r="151" spans="1:8" ht="15" x14ac:dyDescent="0.25">
      <c r="A151" s="609" t="str">
        <f t="shared" si="2"/>
        <v>92213</v>
      </c>
      <c r="B151" s="607" t="s">
        <v>3115</v>
      </c>
      <c r="C151" s="607" t="s">
        <v>10674</v>
      </c>
      <c r="D151" s="618" t="s">
        <v>10494</v>
      </c>
      <c r="E151" s="619" t="s">
        <v>28364</v>
      </c>
      <c r="F151"/>
      <c r="G151"/>
      <c r="H151"/>
    </row>
    <row r="152" spans="1:8" ht="15" x14ac:dyDescent="0.25">
      <c r="A152" s="609" t="str">
        <f t="shared" si="2"/>
        <v>92214</v>
      </c>
      <c r="B152" s="607" t="s">
        <v>3116</v>
      </c>
      <c r="C152" s="607" t="s">
        <v>10675</v>
      </c>
      <c r="D152" s="618" t="s">
        <v>10494</v>
      </c>
      <c r="E152" s="619" t="s">
        <v>28365</v>
      </c>
      <c r="F152"/>
      <c r="G152"/>
      <c r="H152"/>
    </row>
    <row r="153" spans="1:8" ht="15" x14ac:dyDescent="0.25">
      <c r="A153" s="609" t="str">
        <f t="shared" si="2"/>
        <v>92215</v>
      </c>
      <c r="B153" s="607" t="s">
        <v>3117</v>
      </c>
      <c r="C153" s="607" t="s">
        <v>10676</v>
      </c>
      <c r="D153" s="618" t="s">
        <v>10494</v>
      </c>
      <c r="E153" s="619" t="s">
        <v>28366</v>
      </c>
      <c r="F153"/>
      <c r="G153"/>
      <c r="H153"/>
    </row>
    <row r="154" spans="1:8" ht="15" x14ac:dyDescent="0.25">
      <c r="A154" s="609" t="str">
        <f t="shared" si="2"/>
        <v>92216</v>
      </c>
      <c r="B154" s="607" t="s">
        <v>3118</v>
      </c>
      <c r="C154" s="607" t="s">
        <v>10677</v>
      </c>
      <c r="D154" s="618" t="s">
        <v>10494</v>
      </c>
      <c r="E154" s="619" t="s">
        <v>28367</v>
      </c>
      <c r="F154"/>
      <c r="G154"/>
      <c r="H154"/>
    </row>
    <row r="155" spans="1:8" ht="15" x14ac:dyDescent="0.25">
      <c r="A155" s="609" t="str">
        <f t="shared" si="2"/>
        <v>92219</v>
      </c>
      <c r="B155" s="607" t="s">
        <v>3119</v>
      </c>
      <c r="C155" s="607" t="s">
        <v>10678</v>
      </c>
      <c r="D155" s="618" t="s">
        <v>10494</v>
      </c>
      <c r="E155" s="619" t="s">
        <v>28368</v>
      </c>
      <c r="F155"/>
      <c r="G155"/>
      <c r="H155"/>
    </row>
    <row r="156" spans="1:8" ht="15" x14ac:dyDescent="0.25">
      <c r="A156" s="609" t="str">
        <f t="shared" si="2"/>
        <v>92220</v>
      </c>
      <c r="B156" s="607" t="s">
        <v>3120</v>
      </c>
      <c r="C156" s="607" t="s">
        <v>10679</v>
      </c>
      <c r="D156" s="618" t="s">
        <v>10494</v>
      </c>
      <c r="E156" s="619" t="s">
        <v>28369</v>
      </c>
      <c r="F156"/>
      <c r="G156"/>
      <c r="H156"/>
    </row>
    <row r="157" spans="1:8" ht="15" x14ac:dyDescent="0.25">
      <c r="A157" s="609" t="str">
        <f t="shared" si="2"/>
        <v>92221</v>
      </c>
      <c r="B157" s="607" t="s">
        <v>3121</v>
      </c>
      <c r="C157" s="607" t="s">
        <v>10680</v>
      </c>
      <c r="D157" s="618" t="s">
        <v>10494</v>
      </c>
      <c r="E157" s="619" t="s">
        <v>28370</v>
      </c>
      <c r="F157"/>
      <c r="G157"/>
      <c r="H157"/>
    </row>
    <row r="158" spans="1:8" ht="15" x14ac:dyDescent="0.25">
      <c r="A158" s="609" t="str">
        <f t="shared" si="2"/>
        <v>92222</v>
      </c>
      <c r="B158" s="607" t="s">
        <v>3122</v>
      </c>
      <c r="C158" s="607" t="s">
        <v>10681</v>
      </c>
      <c r="D158" s="618" t="s">
        <v>10494</v>
      </c>
      <c r="E158" s="619" t="s">
        <v>28371</v>
      </c>
      <c r="F158"/>
      <c r="G158"/>
      <c r="H158"/>
    </row>
    <row r="159" spans="1:8" ht="15" x14ac:dyDescent="0.25">
      <c r="A159" s="609" t="str">
        <f t="shared" si="2"/>
        <v>92223</v>
      </c>
      <c r="B159" s="607" t="s">
        <v>3123</v>
      </c>
      <c r="C159" s="607" t="s">
        <v>10682</v>
      </c>
      <c r="D159" s="618" t="s">
        <v>10494</v>
      </c>
      <c r="E159" s="619" t="s">
        <v>18488</v>
      </c>
      <c r="F159"/>
      <c r="G159"/>
      <c r="H159"/>
    </row>
    <row r="160" spans="1:8" ht="15" x14ac:dyDescent="0.25">
      <c r="A160" s="609" t="str">
        <f t="shared" si="2"/>
        <v>92224</v>
      </c>
      <c r="B160" s="607" t="s">
        <v>3124</v>
      </c>
      <c r="C160" s="607" t="s">
        <v>10683</v>
      </c>
      <c r="D160" s="618" t="s">
        <v>10494</v>
      </c>
      <c r="E160" s="619" t="s">
        <v>28372</v>
      </c>
      <c r="F160"/>
      <c r="G160"/>
      <c r="H160"/>
    </row>
    <row r="161" spans="1:8" ht="15" x14ac:dyDescent="0.25">
      <c r="A161" s="609" t="str">
        <f t="shared" si="2"/>
        <v>92226</v>
      </c>
      <c r="B161" s="607" t="s">
        <v>3125</v>
      </c>
      <c r="C161" s="607" t="s">
        <v>10684</v>
      </c>
      <c r="D161" s="618" t="s">
        <v>10494</v>
      </c>
      <c r="E161" s="619" t="s">
        <v>28373</v>
      </c>
      <c r="F161"/>
      <c r="G161"/>
      <c r="H161"/>
    </row>
    <row r="162" spans="1:8" ht="15" x14ac:dyDescent="0.25">
      <c r="A162" s="609" t="str">
        <f t="shared" si="2"/>
        <v>92808</v>
      </c>
      <c r="B162" s="607" t="s">
        <v>3633</v>
      </c>
      <c r="C162" s="607" t="s">
        <v>10685</v>
      </c>
      <c r="D162" s="618" t="s">
        <v>10494</v>
      </c>
      <c r="E162" s="619" t="s">
        <v>19195</v>
      </c>
      <c r="F162"/>
      <c r="G162"/>
      <c r="H162"/>
    </row>
    <row r="163" spans="1:8" ht="15" x14ac:dyDescent="0.25">
      <c r="A163" s="609" t="str">
        <f t="shared" si="2"/>
        <v>92809</v>
      </c>
      <c r="B163" s="607" t="s">
        <v>3634</v>
      </c>
      <c r="C163" s="607" t="s">
        <v>10686</v>
      </c>
      <c r="D163" s="618" t="s">
        <v>10494</v>
      </c>
      <c r="E163" s="619" t="s">
        <v>11183</v>
      </c>
      <c r="F163"/>
      <c r="G163"/>
      <c r="H163"/>
    </row>
    <row r="164" spans="1:8" ht="15" x14ac:dyDescent="0.25">
      <c r="A164" s="609" t="str">
        <f t="shared" si="2"/>
        <v>92810</v>
      </c>
      <c r="B164" s="607" t="s">
        <v>3635</v>
      </c>
      <c r="C164" s="607" t="s">
        <v>10688</v>
      </c>
      <c r="D164" s="618" t="s">
        <v>10494</v>
      </c>
      <c r="E164" s="619" t="s">
        <v>19435</v>
      </c>
      <c r="F164"/>
      <c r="G164"/>
      <c r="H164"/>
    </row>
    <row r="165" spans="1:8" ht="15" x14ac:dyDescent="0.25">
      <c r="A165" s="609" t="str">
        <f t="shared" si="2"/>
        <v>92811</v>
      </c>
      <c r="B165" s="607" t="s">
        <v>3636</v>
      </c>
      <c r="C165" s="607" t="s">
        <v>10689</v>
      </c>
      <c r="D165" s="618" t="s">
        <v>10494</v>
      </c>
      <c r="E165" s="619" t="s">
        <v>28374</v>
      </c>
      <c r="F165"/>
      <c r="G165"/>
      <c r="H165"/>
    </row>
    <row r="166" spans="1:8" ht="15" x14ac:dyDescent="0.25">
      <c r="A166" s="609" t="str">
        <f t="shared" si="2"/>
        <v>92812</v>
      </c>
      <c r="B166" s="607" t="s">
        <v>3637</v>
      </c>
      <c r="C166" s="607" t="s">
        <v>10690</v>
      </c>
      <c r="D166" s="618" t="s">
        <v>10494</v>
      </c>
      <c r="E166" s="619" t="s">
        <v>28375</v>
      </c>
      <c r="F166"/>
      <c r="G166"/>
      <c r="H166"/>
    </row>
    <row r="167" spans="1:8" ht="15" x14ac:dyDescent="0.25">
      <c r="A167" s="609" t="str">
        <f t="shared" si="2"/>
        <v>92813</v>
      </c>
      <c r="B167" s="607" t="s">
        <v>3638</v>
      </c>
      <c r="C167" s="607" t="s">
        <v>10691</v>
      </c>
      <c r="D167" s="618" t="s">
        <v>10494</v>
      </c>
      <c r="E167" s="619" t="s">
        <v>28376</v>
      </c>
      <c r="F167"/>
      <c r="G167"/>
      <c r="H167"/>
    </row>
    <row r="168" spans="1:8" ht="15" x14ac:dyDescent="0.25">
      <c r="A168" s="609" t="str">
        <f t="shared" si="2"/>
        <v>92814</v>
      </c>
      <c r="B168" s="607" t="s">
        <v>3639</v>
      </c>
      <c r="C168" s="607" t="s">
        <v>10692</v>
      </c>
      <c r="D168" s="618" t="s">
        <v>10494</v>
      </c>
      <c r="E168" s="619" t="s">
        <v>28377</v>
      </c>
      <c r="F168"/>
      <c r="G168"/>
      <c r="H168"/>
    </row>
    <row r="169" spans="1:8" ht="15" x14ac:dyDescent="0.25">
      <c r="A169" s="609" t="str">
        <f t="shared" si="2"/>
        <v>92815</v>
      </c>
      <c r="B169" s="607" t="s">
        <v>3640</v>
      </c>
      <c r="C169" s="607" t="s">
        <v>10693</v>
      </c>
      <c r="D169" s="618" t="s">
        <v>10494</v>
      </c>
      <c r="E169" s="619" t="s">
        <v>28378</v>
      </c>
      <c r="F169"/>
      <c r="G169"/>
      <c r="H169"/>
    </row>
    <row r="170" spans="1:8" ht="15" x14ac:dyDescent="0.25">
      <c r="A170" s="609" t="str">
        <f t="shared" si="2"/>
        <v>92816</v>
      </c>
      <c r="B170" s="607" t="s">
        <v>3641</v>
      </c>
      <c r="C170" s="607" t="s">
        <v>10694</v>
      </c>
      <c r="D170" s="618" t="s">
        <v>10494</v>
      </c>
      <c r="E170" s="619" t="s">
        <v>28379</v>
      </c>
      <c r="F170"/>
      <c r="G170"/>
      <c r="H170"/>
    </row>
    <row r="171" spans="1:8" ht="15" x14ac:dyDescent="0.25">
      <c r="A171" s="609" t="str">
        <f t="shared" si="2"/>
        <v>92817</v>
      </c>
      <c r="B171" s="607" t="s">
        <v>3642</v>
      </c>
      <c r="C171" s="607" t="s">
        <v>10695</v>
      </c>
      <c r="D171" s="618" t="s">
        <v>10494</v>
      </c>
      <c r="E171" s="619" t="s">
        <v>28380</v>
      </c>
      <c r="F171"/>
      <c r="G171"/>
      <c r="H171"/>
    </row>
    <row r="172" spans="1:8" ht="15" x14ac:dyDescent="0.25">
      <c r="A172" s="609" t="str">
        <f t="shared" si="2"/>
        <v>92818</v>
      </c>
      <c r="B172" s="607" t="s">
        <v>3643</v>
      </c>
      <c r="C172" s="607" t="s">
        <v>10696</v>
      </c>
      <c r="D172" s="618" t="s">
        <v>10494</v>
      </c>
      <c r="E172" s="619" t="s">
        <v>28381</v>
      </c>
      <c r="F172"/>
      <c r="G172"/>
      <c r="H172"/>
    </row>
    <row r="173" spans="1:8" ht="15" x14ac:dyDescent="0.25">
      <c r="A173" s="609" t="str">
        <f t="shared" si="2"/>
        <v>92819</v>
      </c>
      <c r="B173" s="607" t="s">
        <v>3644</v>
      </c>
      <c r="C173" s="607" t="s">
        <v>10697</v>
      </c>
      <c r="D173" s="618" t="s">
        <v>10494</v>
      </c>
      <c r="E173" s="619" t="s">
        <v>28382</v>
      </c>
      <c r="F173"/>
      <c r="G173"/>
      <c r="H173"/>
    </row>
    <row r="174" spans="1:8" ht="15" x14ac:dyDescent="0.25">
      <c r="A174" s="609" t="str">
        <f t="shared" si="2"/>
        <v>92820</v>
      </c>
      <c r="B174" s="607" t="s">
        <v>3645</v>
      </c>
      <c r="C174" s="607" t="s">
        <v>10698</v>
      </c>
      <c r="D174" s="618" t="s">
        <v>10494</v>
      </c>
      <c r="E174" s="619" t="s">
        <v>28383</v>
      </c>
      <c r="F174"/>
      <c r="G174"/>
      <c r="H174"/>
    </row>
    <row r="175" spans="1:8" ht="15" x14ac:dyDescent="0.25">
      <c r="A175" s="609" t="str">
        <f t="shared" si="2"/>
        <v>92821</v>
      </c>
      <c r="B175" s="607" t="s">
        <v>271</v>
      </c>
      <c r="C175" s="607" t="s">
        <v>10699</v>
      </c>
      <c r="D175" s="618" t="s">
        <v>10494</v>
      </c>
      <c r="E175" s="619" t="s">
        <v>9682</v>
      </c>
      <c r="F175"/>
      <c r="G175"/>
      <c r="H175"/>
    </row>
    <row r="176" spans="1:8" ht="15" x14ac:dyDescent="0.25">
      <c r="A176" s="609" t="str">
        <f t="shared" si="2"/>
        <v>92822</v>
      </c>
      <c r="B176" s="607" t="s">
        <v>3646</v>
      </c>
      <c r="C176" s="607" t="s">
        <v>10700</v>
      </c>
      <c r="D176" s="618" t="s">
        <v>10494</v>
      </c>
      <c r="E176" s="619" t="s">
        <v>28384</v>
      </c>
      <c r="F176"/>
      <c r="G176"/>
      <c r="H176"/>
    </row>
    <row r="177" spans="1:8" ht="15" x14ac:dyDescent="0.25">
      <c r="A177" s="609" t="str">
        <f t="shared" si="2"/>
        <v>92824</v>
      </c>
      <c r="B177" s="607" t="s">
        <v>272</v>
      </c>
      <c r="C177" s="607" t="s">
        <v>10701</v>
      </c>
      <c r="D177" s="618" t="s">
        <v>10494</v>
      </c>
      <c r="E177" s="619" t="s">
        <v>28385</v>
      </c>
      <c r="F177"/>
      <c r="G177"/>
      <c r="H177"/>
    </row>
    <row r="178" spans="1:8" ht="15" x14ac:dyDescent="0.25">
      <c r="A178" s="609" t="str">
        <f t="shared" si="2"/>
        <v>92825</v>
      </c>
      <c r="B178" s="607" t="s">
        <v>3647</v>
      </c>
      <c r="C178" s="607" t="s">
        <v>10702</v>
      </c>
      <c r="D178" s="618" t="s">
        <v>10494</v>
      </c>
      <c r="E178" s="619" t="s">
        <v>28386</v>
      </c>
      <c r="F178"/>
      <c r="G178"/>
      <c r="H178"/>
    </row>
    <row r="179" spans="1:8" ht="15" x14ac:dyDescent="0.25">
      <c r="A179" s="609" t="str">
        <f t="shared" si="2"/>
        <v>92826</v>
      </c>
      <c r="B179" s="607" t="s">
        <v>273</v>
      </c>
      <c r="C179" s="607" t="s">
        <v>10703</v>
      </c>
      <c r="D179" s="618" t="s">
        <v>10494</v>
      </c>
      <c r="E179" s="619" t="s">
        <v>28387</v>
      </c>
      <c r="F179"/>
      <c r="G179"/>
      <c r="H179"/>
    </row>
    <row r="180" spans="1:8" ht="15" x14ac:dyDescent="0.25">
      <c r="A180" s="609" t="str">
        <f t="shared" si="2"/>
        <v>92827</v>
      </c>
      <c r="B180" s="607" t="s">
        <v>3648</v>
      </c>
      <c r="C180" s="607" t="s">
        <v>10705</v>
      </c>
      <c r="D180" s="618" t="s">
        <v>10494</v>
      </c>
      <c r="E180" s="619" t="s">
        <v>28388</v>
      </c>
      <c r="F180"/>
      <c r="G180"/>
      <c r="H180"/>
    </row>
    <row r="181" spans="1:8" ht="15" x14ac:dyDescent="0.25">
      <c r="A181" s="609" t="str">
        <f t="shared" si="2"/>
        <v>92828</v>
      </c>
      <c r="B181" s="607" t="s">
        <v>210</v>
      </c>
      <c r="C181" s="607" t="s">
        <v>10706</v>
      </c>
      <c r="D181" s="618" t="s">
        <v>10494</v>
      </c>
      <c r="E181" s="619" t="s">
        <v>28389</v>
      </c>
      <c r="F181"/>
      <c r="G181"/>
      <c r="H181"/>
    </row>
    <row r="182" spans="1:8" ht="15" x14ac:dyDescent="0.25">
      <c r="A182" s="609" t="str">
        <f t="shared" si="2"/>
        <v>92829</v>
      </c>
      <c r="B182" s="607" t="s">
        <v>3649</v>
      </c>
      <c r="C182" s="607" t="s">
        <v>10707</v>
      </c>
      <c r="D182" s="618" t="s">
        <v>10494</v>
      </c>
      <c r="E182" s="619" t="s">
        <v>28390</v>
      </c>
      <c r="F182"/>
      <c r="G182"/>
      <c r="H182"/>
    </row>
    <row r="183" spans="1:8" ht="15" x14ac:dyDescent="0.25">
      <c r="A183" s="609" t="str">
        <f t="shared" si="2"/>
        <v>92830</v>
      </c>
      <c r="B183" s="607" t="s">
        <v>3650</v>
      </c>
      <c r="C183" s="607" t="s">
        <v>10708</v>
      </c>
      <c r="D183" s="618" t="s">
        <v>10494</v>
      </c>
      <c r="E183" s="619" t="s">
        <v>19724</v>
      </c>
      <c r="F183"/>
      <c r="G183"/>
      <c r="H183"/>
    </row>
    <row r="184" spans="1:8" ht="15" x14ac:dyDescent="0.25">
      <c r="A184" s="609" t="str">
        <f t="shared" si="2"/>
        <v>92831</v>
      </c>
      <c r="B184" s="607" t="s">
        <v>3651</v>
      </c>
      <c r="C184" s="607" t="s">
        <v>10709</v>
      </c>
      <c r="D184" s="618" t="s">
        <v>10494</v>
      </c>
      <c r="E184" s="619" t="s">
        <v>28391</v>
      </c>
      <c r="F184"/>
      <c r="G184"/>
      <c r="H184"/>
    </row>
    <row r="185" spans="1:8" ht="15" x14ac:dyDescent="0.25">
      <c r="A185" s="609" t="str">
        <f t="shared" si="2"/>
        <v>92832</v>
      </c>
      <c r="B185" s="607" t="s">
        <v>3652</v>
      </c>
      <c r="C185" s="607" t="s">
        <v>10710</v>
      </c>
      <c r="D185" s="618" t="s">
        <v>10494</v>
      </c>
      <c r="E185" s="619" t="s">
        <v>28392</v>
      </c>
      <c r="F185"/>
      <c r="G185"/>
      <c r="H185"/>
    </row>
    <row r="186" spans="1:8" ht="15" x14ac:dyDescent="0.25">
      <c r="A186" s="609" t="str">
        <f t="shared" si="2"/>
        <v>95565</v>
      </c>
      <c r="B186" s="607" t="s">
        <v>4686</v>
      </c>
      <c r="C186" s="607" t="s">
        <v>10711</v>
      </c>
      <c r="D186" s="618" t="s">
        <v>10494</v>
      </c>
      <c r="E186" s="619" t="s">
        <v>28393</v>
      </c>
      <c r="F186"/>
      <c r="G186"/>
      <c r="H186"/>
    </row>
    <row r="187" spans="1:8" ht="15" x14ac:dyDescent="0.25">
      <c r="A187" s="609" t="str">
        <f t="shared" si="2"/>
        <v>95566</v>
      </c>
      <c r="B187" s="607" t="s">
        <v>4687</v>
      </c>
      <c r="C187" s="607" t="s">
        <v>10712</v>
      </c>
      <c r="D187" s="618" t="s">
        <v>10494</v>
      </c>
      <c r="E187" s="619" t="s">
        <v>28394</v>
      </c>
      <c r="F187"/>
      <c r="G187"/>
      <c r="H187"/>
    </row>
    <row r="188" spans="1:8" ht="15" x14ac:dyDescent="0.25">
      <c r="A188" s="609" t="str">
        <f t="shared" si="2"/>
        <v>95567</v>
      </c>
      <c r="B188" s="607" t="s">
        <v>4688</v>
      </c>
      <c r="C188" s="607" t="s">
        <v>10713</v>
      </c>
      <c r="D188" s="618" t="s">
        <v>10494</v>
      </c>
      <c r="E188" s="619" t="s">
        <v>18875</v>
      </c>
      <c r="F188"/>
      <c r="G188"/>
      <c r="H188"/>
    </row>
    <row r="189" spans="1:8" ht="15" x14ac:dyDescent="0.25">
      <c r="A189" s="609" t="str">
        <f t="shared" si="2"/>
        <v>95568</v>
      </c>
      <c r="B189" s="607" t="s">
        <v>4689</v>
      </c>
      <c r="C189" s="607" t="s">
        <v>10714</v>
      </c>
      <c r="D189" s="618" t="s">
        <v>10494</v>
      </c>
      <c r="E189" s="619" t="s">
        <v>28395</v>
      </c>
      <c r="F189"/>
      <c r="G189"/>
      <c r="H189"/>
    </row>
    <row r="190" spans="1:8" ht="15" x14ac:dyDescent="0.25">
      <c r="A190" s="609" t="str">
        <f t="shared" si="2"/>
        <v>95569</v>
      </c>
      <c r="B190" s="607" t="s">
        <v>4690</v>
      </c>
      <c r="C190" s="607" t="s">
        <v>10715</v>
      </c>
      <c r="D190" s="618" t="s">
        <v>10494</v>
      </c>
      <c r="E190" s="619" t="s">
        <v>28396</v>
      </c>
      <c r="F190"/>
      <c r="G190"/>
      <c r="H190"/>
    </row>
    <row r="191" spans="1:8" ht="15" x14ac:dyDescent="0.25">
      <c r="A191" s="609" t="str">
        <f t="shared" si="2"/>
        <v>95570</v>
      </c>
      <c r="B191" s="607" t="s">
        <v>4691</v>
      </c>
      <c r="C191" s="607" t="s">
        <v>10716</v>
      </c>
      <c r="D191" s="618" t="s">
        <v>10494</v>
      </c>
      <c r="E191" s="619" t="s">
        <v>28397</v>
      </c>
      <c r="F191"/>
      <c r="G191"/>
      <c r="H191"/>
    </row>
    <row r="192" spans="1:8" ht="15" x14ac:dyDescent="0.25">
      <c r="A192" s="609" t="str">
        <f t="shared" si="2"/>
        <v>95571</v>
      </c>
      <c r="B192" s="607" t="s">
        <v>4692</v>
      </c>
      <c r="C192" s="607" t="s">
        <v>10717</v>
      </c>
      <c r="D192" s="618" t="s">
        <v>10494</v>
      </c>
      <c r="E192" s="619" t="s">
        <v>28398</v>
      </c>
      <c r="F192"/>
      <c r="G192"/>
      <c r="H192"/>
    </row>
    <row r="193" spans="1:8" ht="15" x14ac:dyDescent="0.25">
      <c r="A193" s="609" t="str">
        <f t="shared" si="2"/>
        <v>95572</v>
      </c>
      <c r="B193" s="607" t="s">
        <v>4693</v>
      </c>
      <c r="C193" s="607" t="s">
        <v>10718</v>
      </c>
      <c r="D193" s="618" t="s">
        <v>10494</v>
      </c>
      <c r="E193" s="619" t="s">
        <v>28399</v>
      </c>
      <c r="F193"/>
      <c r="G193"/>
      <c r="H193"/>
    </row>
    <row r="194" spans="1:8" ht="15" x14ac:dyDescent="0.25">
      <c r="A194" s="609" t="str">
        <f t="shared" ref="A194:A257" si="3">IF(ISERROR(SEARCH("/",B194)=6),TRIM(CLEAN(B194)),IF(SEARCH("/",B194)=6,IF(LEN(TRIM(CLEAN(B194)))=7,LEFT(TRIM(CLEAN(B194)),6)&amp;"00"&amp;RIGHT(TRIM(CLEAN(B194)),1),LEFT(TRIM(CLEAN(B194)),6)&amp;"0"&amp;RIGHT(TRIM(CLEAN(B194)),2)),TRIM(CLEAN(B194))))</f>
        <v>97127</v>
      </c>
      <c r="B194" s="607" t="s">
        <v>5302</v>
      </c>
      <c r="C194" s="607" t="s">
        <v>10719</v>
      </c>
      <c r="D194" s="618" t="s">
        <v>10494</v>
      </c>
      <c r="E194" s="619" t="s">
        <v>9553</v>
      </c>
      <c r="F194"/>
      <c r="G194"/>
      <c r="H194"/>
    </row>
    <row r="195" spans="1:8" ht="15" x14ac:dyDescent="0.25">
      <c r="A195" s="609" t="str">
        <f t="shared" si="3"/>
        <v>97128</v>
      </c>
      <c r="B195" s="607" t="s">
        <v>5303</v>
      </c>
      <c r="C195" s="607" t="s">
        <v>10720</v>
      </c>
      <c r="D195" s="618" t="s">
        <v>10494</v>
      </c>
      <c r="E195" s="619" t="s">
        <v>8858</v>
      </c>
      <c r="F195"/>
      <c r="G195"/>
      <c r="H195"/>
    </row>
    <row r="196" spans="1:8" ht="15" x14ac:dyDescent="0.25">
      <c r="A196" s="609" t="str">
        <f t="shared" si="3"/>
        <v>97129</v>
      </c>
      <c r="B196" s="607" t="s">
        <v>5304</v>
      </c>
      <c r="C196" s="607" t="s">
        <v>10722</v>
      </c>
      <c r="D196" s="618" t="s">
        <v>10494</v>
      </c>
      <c r="E196" s="619" t="s">
        <v>15891</v>
      </c>
      <c r="F196"/>
      <c r="G196"/>
      <c r="H196"/>
    </row>
    <row r="197" spans="1:8" ht="15" x14ac:dyDescent="0.25">
      <c r="A197" s="609" t="str">
        <f t="shared" si="3"/>
        <v>97130</v>
      </c>
      <c r="B197" s="607" t="s">
        <v>5305</v>
      </c>
      <c r="C197" s="607" t="s">
        <v>10723</v>
      </c>
      <c r="D197" s="618" t="s">
        <v>10494</v>
      </c>
      <c r="E197" s="619" t="s">
        <v>9186</v>
      </c>
      <c r="F197"/>
      <c r="G197"/>
      <c r="H197"/>
    </row>
    <row r="198" spans="1:8" ht="15" x14ac:dyDescent="0.25">
      <c r="A198" s="609" t="str">
        <f t="shared" si="3"/>
        <v>97131</v>
      </c>
      <c r="B198" s="607" t="s">
        <v>5306</v>
      </c>
      <c r="C198" s="607" t="s">
        <v>10725</v>
      </c>
      <c r="D198" s="618" t="s">
        <v>10494</v>
      </c>
      <c r="E198" s="619" t="s">
        <v>9286</v>
      </c>
      <c r="F198"/>
      <c r="G198"/>
      <c r="H198"/>
    </row>
    <row r="199" spans="1:8" ht="15" x14ac:dyDescent="0.25">
      <c r="A199" s="609" t="str">
        <f t="shared" si="3"/>
        <v>97132</v>
      </c>
      <c r="B199" s="607" t="s">
        <v>5307</v>
      </c>
      <c r="C199" s="607" t="s">
        <v>10726</v>
      </c>
      <c r="D199" s="618" t="s">
        <v>10494</v>
      </c>
      <c r="E199" s="619" t="s">
        <v>9980</v>
      </c>
      <c r="F199"/>
      <c r="G199"/>
      <c r="H199"/>
    </row>
    <row r="200" spans="1:8" ht="15" x14ac:dyDescent="0.25">
      <c r="A200" s="609" t="str">
        <f t="shared" si="3"/>
        <v>97133</v>
      </c>
      <c r="B200" s="607" t="s">
        <v>5308</v>
      </c>
      <c r="C200" s="607" t="s">
        <v>10727</v>
      </c>
      <c r="D200" s="618" t="s">
        <v>10494</v>
      </c>
      <c r="E200" s="619" t="s">
        <v>23382</v>
      </c>
      <c r="F200"/>
      <c r="G200"/>
      <c r="H200"/>
    </row>
    <row r="201" spans="1:8" ht="15" x14ac:dyDescent="0.25">
      <c r="A201" s="609" t="str">
        <f t="shared" si="3"/>
        <v>97134</v>
      </c>
      <c r="B201" s="607" t="s">
        <v>5309</v>
      </c>
      <c r="C201" s="607" t="s">
        <v>10728</v>
      </c>
      <c r="D201" s="618" t="s">
        <v>10494</v>
      </c>
      <c r="E201" s="619" t="s">
        <v>9064</v>
      </c>
      <c r="F201"/>
      <c r="G201"/>
      <c r="H201"/>
    </row>
    <row r="202" spans="1:8" ht="15" x14ac:dyDescent="0.25">
      <c r="A202" s="609" t="str">
        <f t="shared" si="3"/>
        <v>97135</v>
      </c>
      <c r="B202" s="607" t="s">
        <v>5310</v>
      </c>
      <c r="C202" s="607" t="s">
        <v>10729</v>
      </c>
      <c r="D202" s="618" t="s">
        <v>10494</v>
      </c>
      <c r="E202" s="619" t="s">
        <v>8993</v>
      </c>
      <c r="F202"/>
      <c r="G202"/>
      <c r="H202"/>
    </row>
    <row r="203" spans="1:8" ht="15" x14ac:dyDescent="0.25">
      <c r="A203" s="609" t="str">
        <f t="shared" si="3"/>
        <v>97136</v>
      </c>
      <c r="B203" s="607" t="s">
        <v>5311</v>
      </c>
      <c r="C203" s="607" t="s">
        <v>10731</v>
      </c>
      <c r="D203" s="618" t="s">
        <v>10494</v>
      </c>
      <c r="E203" s="619" t="s">
        <v>9141</v>
      </c>
      <c r="F203"/>
      <c r="G203"/>
      <c r="H203"/>
    </row>
    <row r="204" spans="1:8" ht="15" x14ac:dyDescent="0.25">
      <c r="A204" s="609" t="str">
        <f t="shared" si="3"/>
        <v>97137</v>
      </c>
      <c r="B204" s="607" t="s">
        <v>5312</v>
      </c>
      <c r="C204" s="607" t="s">
        <v>10732</v>
      </c>
      <c r="D204" s="618" t="s">
        <v>10494</v>
      </c>
      <c r="E204" s="619" t="s">
        <v>25631</v>
      </c>
      <c r="F204"/>
      <c r="G204"/>
      <c r="H204"/>
    </row>
    <row r="205" spans="1:8" ht="15" x14ac:dyDescent="0.25">
      <c r="A205" s="609" t="str">
        <f t="shared" si="3"/>
        <v>97138</v>
      </c>
      <c r="B205" s="607" t="s">
        <v>5313</v>
      </c>
      <c r="C205" s="607" t="s">
        <v>10733</v>
      </c>
      <c r="D205" s="618" t="s">
        <v>10494</v>
      </c>
      <c r="E205" s="619" t="s">
        <v>28400</v>
      </c>
      <c r="F205"/>
      <c r="G205"/>
      <c r="H205"/>
    </row>
    <row r="206" spans="1:8" ht="15" x14ac:dyDescent="0.25">
      <c r="A206" s="609" t="str">
        <f t="shared" si="3"/>
        <v>97139</v>
      </c>
      <c r="B206" s="607" t="s">
        <v>5314</v>
      </c>
      <c r="C206" s="607" t="s">
        <v>10734</v>
      </c>
      <c r="D206" s="618" t="s">
        <v>10494</v>
      </c>
      <c r="E206" s="619" t="s">
        <v>9349</v>
      </c>
      <c r="F206"/>
      <c r="G206"/>
      <c r="H206"/>
    </row>
    <row r="207" spans="1:8" ht="15" x14ac:dyDescent="0.25">
      <c r="A207" s="609" t="str">
        <f t="shared" si="3"/>
        <v>97140</v>
      </c>
      <c r="B207" s="607" t="s">
        <v>5315</v>
      </c>
      <c r="C207" s="607" t="s">
        <v>10735</v>
      </c>
      <c r="D207" s="618" t="s">
        <v>10494</v>
      </c>
      <c r="E207" s="619" t="s">
        <v>23548</v>
      </c>
      <c r="F207"/>
      <c r="G207"/>
      <c r="H207"/>
    </row>
    <row r="208" spans="1:8" ht="15" x14ac:dyDescent="0.25">
      <c r="A208" s="609" t="str">
        <f t="shared" si="3"/>
        <v>93206</v>
      </c>
      <c r="B208" s="607" t="s">
        <v>3933</v>
      </c>
      <c r="C208" s="607" t="s">
        <v>10736</v>
      </c>
      <c r="D208" s="618" t="s">
        <v>10737</v>
      </c>
      <c r="E208" s="619" t="s">
        <v>28401</v>
      </c>
      <c r="F208"/>
      <c r="G208"/>
      <c r="H208"/>
    </row>
    <row r="209" spans="1:8" ht="15" x14ac:dyDescent="0.25">
      <c r="A209" s="609" t="str">
        <f t="shared" si="3"/>
        <v>93207</v>
      </c>
      <c r="B209" s="607" t="s">
        <v>3934</v>
      </c>
      <c r="C209" s="607" t="s">
        <v>10738</v>
      </c>
      <c r="D209" s="618" t="s">
        <v>10737</v>
      </c>
      <c r="E209" s="619" t="s">
        <v>28402</v>
      </c>
      <c r="F209"/>
      <c r="G209"/>
      <c r="H209"/>
    </row>
    <row r="210" spans="1:8" ht="15" x14ac:dyDescent="0.25">
      <c r="A210" s="609" t="str">
        <f t="shared" si="3"/>
        <v>93208</v>
      </c>
      <c r="B210" s="607" t="s">
        <v>3935</v>
      </c>
      <c r="C210" s="607" t="s">
        <v>10739</v>
      </c>
      <c r="D210" s="618" t="s">
        <v>10737</v>
      </c>
      <c r="E210" s="619" t="s">
        <v>28403</v>
      </c>
      <c r="F210"/>
      <c r="G210"/>
      <c r="H210"/>
    </row>
    <row r="211" spans="1:8" ht="15" x14ac:dyDescent="0.25">
      <c r="A211" s="609" t="str">
        <f t="shared" si="3"/>
        <v>93209</v>
      </c>
      <c r="B211" s="607" t="s">
        <v>3936</v>
      </c>
      <c r="C211" s="607" t="s">
        <v>10740</v>
      </c>
      <c r="D211" s="618" t="s">
        <v>10737</v>
      </c>
      <c r="E211" s="619" t="s">
        <v>28404</v>
      </c>
      <c r="F211"/>
      <c r="G211"/>
      <c r="H211"/>
    </row>
    <row r="212" spans="1:8" ht="15" x14ac:dyDescent="0.25">
      <c r="A212" s="609" t="str">
        <f t="shared" si="3"/>
        <v>93210</v>
      </c>
      <c r="B212" s="607" t="s">
        <v>3937</v>
      </c>
      <c r="C212" s="607" t="s">
        <v>10741</v>
      </c>
      <c r="D212" s="618" t="s">
        <v>10737</v>
      </c>
      <c r="E212" s="619" t="s">
        <v>28405</v>
      </c>
      <c r="F212"/>
      <c r="G212"/>
      <c r="H212"/>
    </row>
    <row r="213" spans="1:8" ht="15" x14ac:dyDescent="0.25">
      <c r="A213" s="609" t="str">
        <f t="shared" si="3"/>
        <v>93211</v>
      </c>
      <c r="B213" s="607" t="s">
        <v>3938</v>
      </c>
      <c r="C213" s="607" t="s">
        <v>10742</v>
      </c>
      <c r="D213" s="618" t="s">
        <v>10737</v>
      </c>
      <c r="E213" s="619" t="s">
        <v>28406</v>
      </c>
      <c r="F213"/>
      <c r="G213"/>
      <c r="H213"/>
    </row>
    <row r="214" spans="1:8" ht="15" x14ac:dyDescent="0.25">
      <c r="A214" s="609" t="str">
        <f t="shared" si="3"/>
        <v>93212</v>
      </c>
      <c r="B214" s="607" t="s">
        <v>3939</v>
      </c>
      <c r="C214" s="607" t="s">
        <v>10743</v>
      </c>
      <c r="D214" s="618" t="s">
        <v>10737</v>
      </c>
      <c r="E214" s="619" t="s">
        <v>28407</v>
      </c>
      <c r="F214"/>
      <c r="G214"/>
      <c r="H214"/>
    </row>
    <row r="215" spans="1:8" ht="15" x14ac:dyDescent="0.25">
      <c r="A215" s="609" t="str">
        <f t="shared" si="3"/>
        <v>93213</v>
      </c>
      <c r="B215" s="607" t="s">
        <v>3940</v>
      </c>
      <c r="C215" s="607" t="s">
        <v>10744</v>
      </c>
      <c r="D215" s="618" t="s">
        <v>10737</v>
      </c>
      <c r="E215" s="619" t="s">
        <v>28408</v>
      </c>
      <c r="F215"/>
      <c r="G215"/>
      <c r="H215"/>
    </row>
    <row r="216" spans="1:8" ht="15" x14ac:dyDescent="0.25">
      <c r="A216" s="609" t="str">
        <f t="shared" si="3"/>
        <v>93214</v>
      </c>
      <c r="B216" s="607" t="s">
        <v>3941</v>
      </c>
      <c r="C216" s="607" t="s">
        <v>10745</v>
      </c>
      <c r="D216" s="618" t="s">
        <v>10580</v>
      </c>
      <c r="E216" s="619" t="s">
        <v>28409</v>
      </c>
      <c r="F216"/>
      <c r="G216"/>
      <c r="H216"/>
    </row>
    <row r="217" spans="1:8" ht="15" x14ac:dyDescent="0.25">
      <c r="A217" s="609" t="str">
        <f t="shared" si="3"/>
        <v>93243</v>
      </c>
      <c r="B217" s="607" t="s">
        <v>3958</v>
      </c>
      <c r="C217" s="607" t="s">
        <v>10746</v>
      </c>
      <c r="D217" s="618" t="s">
        <v>10580</v>
      </c>
      <c r="E217" s="619" t="s">
        <v>28410</v>
      </c>
      <c r="F217"/>
      <c r="G217"/>
      <c r="H217"/>
    </row>
    <row r="218" spans="1:8" ht="15" x14ac:dyDescent="0.25">
      <c r="A218" s="609" t="str">
        <f t="shared" si="3"/>
        <v>93582</v>
      </c>
      <c r="B218" s="607" t="s">
        <v>4076</v>
      </c>
      <c r="C218" s="607" t="s">
        <v>10747</v>
      </c>
      <c r="D218" s="618" t="s">
        <v>10737</v>
      </c>
      <c r="E218" s="619" t="s">
        <v>28411</v>
      </c>
      <c r="F218"/>
      <c r="G218"/>
      <c r="H218"/>
    </row>
    <row r="219" spans="1:8" ht="15" x14ac:dyDescent="0.25">
      <c r="A219" s="609" t="str">
        <f t="shared" si="3"/>
        <v>93583</v>
      </c>
      <c r="B219" s="607" t="s">
        <v>4077</v>
      </c>
      <c r="C219" s="607" t="s">
        <v>10748</v>
      </c>
      <c r="D219" s="618" t="s">
        <v>10737</v>
      </c>
      <c r="E219" s="619" t="s">
        <v>28412</v>
      </c>
      <c r="F219"/>
      <c r="G219"/>
      <c r="H219"/>
    </row>
    <row r="220" spans="1:8" ht="15" x14ac:dyDescent="0.25">
      <c r="A220" s="609" t="str">
        <f t="shared" si="3"/>
        <v>93584</v>
      </c>
      <c r="B220" s="607" t="s">
        <v>4078</v>
      </c>
      <c r="C220" s="607" t="s">
        <v>10749</v>
      </c>
      <c r="D220" s="618" t="s">
        <v>10737</v>
      </c>
      <c r="E220" s="619" t="s">
        <v>28413</v>
      </c>
      <c r="F220"/>
      <c r="G220"/>
      <c r="H220"/>
    </row>
    <row r="221" spans="1:8" ht="15" x14ac:dyDescent="0.25">
      <c r="A221" s="609" t="str">
        <f t="shared" si="3"/>
        <v>93585</v>
      </c>
      <c r="B221" s="607" t="s">
        <v>4079</v>
      </c>
      <c r="C221" s="607" t="s">
        <v>10750</v>
      </c>
      <c r="D221" s="618" t="s">
        <v>10737</v>
      </c>
      <c r="E221" s="619" t="s">
        <v>28414</v>
      </c>
      <c r="F221"/>
      <c r="G221"/>
      <c r="H221"/>
    </row>
    <row r="222" spans="1:8" ht="15" x14ac:dyDescent="0.25">
      <c r="A222" s="609" t="str">
        <f t="shared" si="3"/>
        <v>98441</v>
      </c>
      <c r="B222" s="607" t="s">
        <v>5826</v>
      </c>
      <c r="C222" s="607" t="s">
        <v>10751</v>
      </c>
      <c r="D222" s="618" t="s">
        <v>10737</v>
      </c>
      <c r="E222" s="619" t="s">
        <v>19424</v>
      </c>
      <c r="F222"/>
      <c r="G222"/>
      <c r="H222"/>
    </row>
    <row r="223" spans="1:8" ht="15" x14ac:dyDescent="0.25">
      <c r="A223" s="609" t="str">
        <f t="shared" si="3"/>
        <v>98442</v>
      </c>
      <c r="B223" s="607" t="s">
        <v>5827</v>
      </c>
      <c r="C223" s="607" t="s">
        <v>10753</v>
      </c>
      <c r="D223" s="618" t="s">
        <v>10737</v>
      </c>
      <c r="E223" s="619" t="s">
        <v>28415</v>
      </c>
      <c r="F223"/>
      <c r="G223"/>
      <c r="H223"/>
    </row>
    <row r="224" spans="1:8" ht="15" x14ac:dyDescent="0.25">
      <c r="A224" s="609" t="str">
        <f t="shared" si="3"/>
        <v>98443</v>
      </c>
      <c r="B224" s="607" t="s">
        <v>5828</v>
      </c>
      <c r="C224" s="607" t="s">
        <v>10754</v>
      </c>
      <c r="D224" s="618" t="s">
        <v>10737</v>
      </c>
      <c r="E224" s="619" t="s">
        <v>12537</v>
      </c>
      <c r="F224"/>
      <c r="G224"/>
      <c r="H224"/>
    </row>
    <row r="225" spans="1:8" ht="15" x14ac:dyDescent="0.25">
      <c r="A225" s="609" t="str">
        <f t="shared" si="3"/>
        <v>98444</v>
      </c>
      <c r="B225" s="607" t="s">
        <v>5829</v>
      </c>
      <c r="C225" s="607" t="s">
        <v>10755</v>
      </c>
      <c r="D225" s="618" t="s">
        <v>10737</v>
      </c>
      <c r="E225" s="619" t="s">
        <v>19349</v>
      </c>
      <c r="F225"/>
      <c r="G225"/>
      <c r="H225"/>
    </row>
    <row r="226" spans="1:8" ht="15" x14ac:dyDescent="0.25">
      <c r="A226" s="609" t="str">
        <f t="shared" si="3"/>
        <v>98445</v>
      </c>
      <c r="B226" s="607" t="s">
        <v>5830</v>
      </c>
      <c r="C226" s="607" t="s">
        <v>10757</v>
      </c>
      <c r="D226" s="618" t="s">
        <v>10737</v>
      </c>
      <c r="E226" s="619" t="s">
        <v>28416</v>
      </c>
      <c r="F226"/>
      <c r="G226"/>
      <c r="H226"/>
    </row>
    <row r="227" spans="1:8" ht="15" x14ac:dyDescent="0.25">
      <c r="A227" s="609" t="str">
        <f t="shared" si="3"/>
        <v>98446</v>
      </c>
      <c r="B227" s="607" t="s">
        <v>5831</v>
      </c>
      <c r="C227" s="607" t="s">
        <v>10759</v>
      </c>
      <c r="D227" s="618" t="s">
        <v>10737</v>
      </c>
      <c r="E227" s="619" t="s">
        <v>19171</v>
      </c>
      <c r="F227"/>
      <c r="G227"/>
      <c r="H227"/>
    </row>
    <row r="228" spans="1:8" ht="15" x14ac:dyDescent="0.25">
      <c r="A228" s="609" t="str">
        <f t="shared" si="3"/>
        <v>98447</v>
      </c>
      <c r="B228" s="607" t="s">
        <v>5832</v>
      </c>
      <c r="C228" s="607" t="s">
        <v>10760</v>
      </c>
      <c r="D228" s="618" t="s">
        <v>10737</v>
      </c>
      <c r="E228" s="619" t="s">
        <v>28417</v>
      </c>
      <c r="F228"/>
      <c r="G228"/>
      <c r="H228"/>
    </row>
    <row r="229" spans="1:8" ht="15" x14ac:dyDescent="0.25">
      <c r="A229" s="609" t="str">
        <f t="shared" si="3"/>
        <v>98448</v>
      </c>
      <c r="B229" s="607" t="s">
        <v>5833</v>
      </c>
      <c r="C229" s="607" t="s">
        <v>10761</v>
      </c>
      <c r="D229" s="618" t="s">
        <v>10737</v>
      </c>
      <c r="E229" s="619" t="s">
        <v>28418</v>
      </c>
      <c r="F229"/>
      <c r="G229"/>
      <c r="H229"/>
    </row>
    <row r="230" spans="1:8" ht="15" x14ac:dyDescent="0.25">
      <c r="A230" s="609" t="str">
        <f t="shared" si="3"/>
        <v>98449</v>
      </c>
      <c r="B230" s="607" t="s">
        <v>5834</v>
      </c>
      <c r="C230" s="607" t="s">
        <v>10762</v>
      </c>
      <c r="D230" s="618" t="s">
        <v>10737</v>
      </c>
      <c r="E230" s="619" t="s">
        <v>28419</v>
      </c>
      <c r="F230"/>
      <c r="G230"/>
      <c r="H230"/>
    </row>
    <row r="231" spans="1:8" ht="15" x14ac:dyDescent="0.25">
      <c r="A231" s="609" t="str">
        <f t="shared" si="3"/>
        <v>98450</v>
      </c>
      <c r="B231" s="607" t="s">
        <v>5835</v>
      </c>
      <c r="C231" s="607" t="s">
        <v>10763</v>
      </c>
      <c r="D231" s="618" t="s">
        <v>10737</v>
      </c>
      <c r="E231" s="619" t="s">
        <v>28420</v>
      </c>
      <c r="F231"/>
      <c r="G231"/>
      <c r="H231"/>
    </row>
    <row r="232" spans="1:8" ht="15" x14ac:dyDescent="0.25">
      <c r="A232" s="609" t="str">
        <f t="shared" si="3"/>
        <v>98451</v>
      </c>
      <c r="B232" s="607" t="s">
        <v>5836</v>
      </c>
      <c r="C232" s="607" t="s">
        <v>10764</v>
      </c>
      <c r="D232" s="618" t="s">
        <v>10737</v>
      </c>
      <c r="E232" s="619" t="s">
        <v>18819</v>
      </c>
      <c r="F232"/>
      <c r="G232"/>
      <c r="H232"/>
    </row>
    <row r="233" spans="1:8" ht="15" x14ac:dyDescent="0.25">
      <c r="A233" s="609" t="str">
        <f t="shared" si="3"/>
        <v>98452</v>
      </c>
      <c r="B233" s="607" t="s">
        <v>5837</v>
      </c>
      <c r="C233" s="607" t="s">
        <v>10765</v>
      </c>
      <c r="D233" s="618" t="s">
        <v>10737</v>
      </c>
      <c r="E233" s="619" t="s">
        <v>28421</v>
      </c>
      <c r="F233"/>
      <c r="G233"/>
      <c r="H233"/>
    </row>
    <row r="234" spans="1:8" ht="15" x14ac:dyDescent="0.25">
      <c r="A234" s="609" t="str">
        <f t="shared" si="3"/>
        <v>98453</v>
      </c>
      <c r="B234" s="607" t="s">
        <v>5838</v>
      </c>
      <c r="C234" s="607" t="s">
        <v>10766</v>
      </c>
      <c r="D234" s="618" t="s">
        <v>10737</v>
      </c>
      <c r="E234" s="619" t="s">
        <v>28422</v>
      </c>
      <c r="F234"/>
      <c r="G234"/>
      <c r="H234"/>
    </row>
    <row r="235" spans="1:8" ht="15" x14ac:dyDescent="0.25">
      <c r="A235" s="609" t="str">
        <f t="shared" si="3"/>
        <v>98454</v>
      </c>
      <c r="B235" s="607" t="s">
        <v>5839</v>
      </c>
      <c r="C235" s="607" t="s">
        <v>10767</v>
      </c>
      <c r="D235" s="618" t="s">
        <v>10737</v>
      </c>
      <c r="E235" s="619" t="s">
        <v>28423</v>
      </c>
      <c r="F235"/>
      <c r="G235"/>
      <c r="H235"/>
    </row>
    <row r="236" spans="1:8" ht="15" x14ac:dyDescent="0.25">
      <c r="A236" s="609" t="str">
        <f t="shared" si="3"/>
        <v>98455</v>
      </c>
      <c r="B236" s="607" t="s">
        <v>5840</v>
      </c>
      <c r="C236" s="607" t="s">
        <v>10768</v>
      </c>
      <c r="D236" s="618" t="s">
        <v>10737</v>
      </c>
      <c r="E236" s="619" t="s">
        <v>28424</v>
      </c>
      <c r="F236"/>
      <c r="G236"/>
      <c r="H236"/>
    </row>
    <row r="237" spans="1:8" ht="15" x14ac:dyDescent="0.25">
      <c r="A237" s="609" t="str">
        <f t="shared" si="3"/>
        <v>98456</v>
      </c>
      <c r="B237" s="607" t="s">
        <v>5841</v>
      </c>
      <c r="C237" s="607" t="s">
        <v>10769</v>
      </c>
      <c r="D237" s="618" t="s">
        <v>10737</v>
      </c>
      <c r="E237" s="619" t="s">
        <v>28425</v>
      </c>
      <c r="F237"/>
      <c r="G237"/>
      <c r="H237"/>
    </row>
    <row r="238" spans="1:8" ht="15" x14ac:dyDescent="0.25">
      <c r="A238" s="609" t="str">
        <f t="shared" si="3"/>
        <v>98458</v>
      </c>
      <c r="B238" s="607" t="s">
        <v>5842</v>
      </c>
      <c r="C238" s="607" t="s">
        <v>10770</v>
      </c>
      <c r="D238" s="618" t="s">
        <v>10737</v>
      </c>
      <c r="E238" s="619" t="s">
        <v>19641</v>
      </c>
      <c r="F238"/>
      <c r="G238"/>
      <c r="H238"/>
    </row>
    <row r="239" spans="1:8" ht="15" x14ac:dyDescent="0.25">
      <c r="A239" s="609" t="str">
        <f t="shared" si="3"/>
        <v>98459</v>
      </c>
      <c r="B239" s="607" t="s">
        <v>5843</v>
      </c>
      <c r="C239" s="607" t="s">
        <v>10771</v>
      </c>
      <c r="D239" s="618" t="s">
        <v>10737</v>
      </c>
      <c r="E239" s="619" t="s">
        <v>28426</v>
      </c>
      <c r="F239"/>
      <c r="G239"/>
      <c r="H239"/>
    </row>
    <row r="240" spans="1:8" ht="15" x14ac:dyDescent="0.25">
      <c r="A240" s="609" t="str">
        <f t="shared" si="3"/>
        <v>98460</v>
      </c>
      <c r="B240" s="607" t="s">
        <v>5844</v>
      </c>
      <c r="C240" s="607" t="s">
        <v>10772</v>
      </c>
      <c r="D240" s="618" t="s">
        <v>10737</v>
      </c>
      <c r="E240" s="619" t="s">
        <v>19502</v>
      </c>
      <c r="F240"/>
      <c r="G240"/>
      <c r="H240"/>
    </row>
    <row r="241" spans="1:8" ht="15" x14ac:dyDescent="0.25">
      <c r="A241" s="609" t="str">
        <f t="shared" si="3"/>
        <v>98461</v>
      </c>
      <c r="B241" s="607" t="s">
        <v>5845</v>
      </c>
      <c r="C241" s="607" t="s">
        <v>10773</v>
      </c>
      <c r="D241" s="618" t="s">
        <v>10580</v>
      </c>
      <c r="E241" s="619" t="s">
        <v>28427</v>
      </c>
      <c r="F241"/>
      <c r="G241"/>
      <c r="H241"/>
    </row>
    <row r="242" spans="1:8" ht="15" x14ac:dyDescent="0.25">
      <c r="A242" s="609" t="str">
        <f t="shared" si="3"/>
        <v>98462</v>
      </c>
      <c r="B242" s="607" t="s">
        <v>5846</v>
      </c>
      <c r="C242" s="607" t="s">
        <v>10774</v>
      </c>
      <c r="D242" s="618" t="s">
        <v>10580</v>
      </c>
      <c r="E242" s="619" t="s">
        <v>28428</v>
      </c>
      <c r="F242"/>
      <c r="G242"/>
      <c r="H242"/>
    </row>
    <row r="243" spans="1:8" ht="15" x14ac:dyDescent="0.25">
      <c r="A243" s="609" t="str">
        <f t="shared" si="3"/>
        <v>5631</v>
      </c>
      <c r="B243" s="607" t="s">
        <v>827</v>
      </c>
      <c r="C243" s="607" t="s">
        <v>10775</v>
      </c>
      <c r="D243" s="618" t="s">
        <v>10776</v>
      </c>
      <c r="E243" s="619" t="s">
        <v>23270</v>
      </c>
      <c r="F243"/>
      <c r="G243"/>
      <c r="H243"/>
    </row>
    <row r="244" spans="1:8" ht="15" x14ac:dyDescent="0.25">
      <c r="A244" s="609" t="str">
        <f t="shared" si="3"/>
        <v>5678</v>
      </c>
      <c r="B244" s="607" t="s">
        <v>834</v>
      </c>
      <c r="C244" s="607" t="s">
        <v>10777</v>
      </c>
      <c r="D244" s="618" t="s">
        <v>10776</v>
      </c>
      <c r="E244" s="619" t="s">
        <v>28429</v>
      </c>
      <c r="F244"/>
      <c r="G244"/>
      <c r="H244"/>
    </row>
    <row r="245" spans="1:8" ht="15" x14ac:dyDescent="0.25">
      <c r="A245" s="609" t="str">
        <f t="shared" si="3"/>
        <v>5680</v>
      </c>
      <c r="B245" s="607" t="s">
        <v>836</v>
      </c>
      <c r="C245" s="607" t="s">
        <v>10778</v>
      </c>
      <c r="D245" s="618" t="s">
        <v>10776</v>
      </c>
      <c r="E245" s="619" t="s">
        <v>28430</v>
      </c>
      <c r="F245"/>
      <c r="G245"/>
      <c r="H245"/>
    </row>
    <row r="246" spans="1:8" ht="15" x14ac:dyDescent="0.25">
      <c r="A246" s="609" t="str">
        <f t="shared" si="3"/>
        <v>5684</v>
      </c>
      <c r="B246" s="607" t="s">
        <v>838</v>
      </c>
      <c r="C246" s="607" t="s">
        <v>10779</v>
      </c>
      <c r="D246" s="618" t="s">
        <v>10776</v>
      </c>
      <c r="E246" s="619" t="s">
        <v>25685</v>
      </c>
      <c r="F246"/>
      <c r="G246"/>
      <c r="H246"/>
    </row>
    <row r="247" spans="1:8" ht="15" x14ac:dyDescent="0.25">
      <c r="A247" s="609" t="str">
        <f t="shared" si="3"/>
        <v>5689</v>
      </c>
      <c r="B247" s="607" t="s">
        <v>840</v>
      </c>
      <c r="C247" s="607" t="s">
        <v>10780</v>
      </c>
      <c r="D247" s="618" t="s">
        <v>10776</v>
      </c>
      <c r="E247" s="619" t="s">
        <v>18217</v>
      </c>
      <c r="F247"/>
      <c r="G247"/>
      <c r="H247"/>
    </row>
    <row r="248" spans="1:8" ht="15" x14ac:dyDescent="0.25">
      <c r="A248" s="609" t="str">
        <f t="shared" si="3"/>
        <v>5795</v>
      </c>
      <c r="B248" s="607" t="s">
        <v>873</v>
      </c>
      <c r="C248" s="607" t="s">
        <v>10781</v>
      </c>
      <c r="D248" s="618" t="s">
        <v>10776</v>
      </c>
      <c r="E248" s="619" t="s">
        <v>28431</v>
      </c>
      <c r="F248"/>
      <c r="G248"/>
      <c r="H248"/>
    </row>
    <row r="249" spans="1:8" ht="15" x14ac:dyDescent="0.25">
      <c r="A249" s="609" t="str">
        <f t="shared" si="3"/>
        <v>5811</v>
      </c>
      <c r="B249" s="607" t="s">
        <v>877</v>
      </c>
      <c r="C249" s="607" t="s">
        <v>10782</v>
      </c>
      <c r="D249" s="618" t="s">
        <v>10776</v>
      </c>
      <c r="E249" s="619" t="s">
        <v>28432</v>
      </c>
      <c r="F249"/>
      <c r="G249"/>
      <c r="H249"/>
    </row>
    <row r="250" spans="1:8" ht="15" x14ac:dyDescent="0.25">
      <c r="A250" s="609" t="str">
        <f t="shared" si="3"/>
        <v>5823</v>
      </c>
      <c r="B250" s="607" t="s">
        <v>878</v>
      </c>
      <c r="C250" s="607" t="s">
        <v>10783</v>
      </c>
      <c r="D250" s="618" t="s">
        <v>10776</v>
      </c>
      <c r="E250" s="619" t="s">
        <v>28433</v>
      </c>
      <c r="F250"/>
      <c r="G250"/>
      <c r="H250"/>
    </row>
    <row r="251" spans="1:8" ht="15" x14ac:dyDescent="0.25">
      <c r="A251" s="609" t="str">
        <f t="shared" si="3"/>
        <v>5824</v>
      </c>
      <c r="B251" s="607" t="s">
        <v>879</v>
      </c>
      <c r="C251" s="607" t="s">
        <v>10784</v>
      </c>
      <c r="D251" s="618" t="s">
        <v>10776</v>
      </c>
      <c r="E251" s="619" t="s">
        <v>28434</v>
      </c>
      <c r="F251"/>
      <c r="G251"/>
      <c r="H251"/>
    </row>
    <row r="252" spans="1:8" ht="15" x14ac:dyDescent="0.25">
      <c r="A252" s="609" t="str">
        <f t="shared" si="3"/>
        <v>5835</v>
      </c>
      <c r="B252" s="607" t="s">
        <v>882</v>
      </c>
      <c r="C252" s="607" t="s">
        <v>10785</v>
      </c>
      <c r="D252" s="618" t="s">
        <v>10776</v>
      </c>
      <c r="E252" s="619" t="s">
        <v>19578</v>
      </c>
      <c r="F252"/>
      <c r="G252"/>
      <c r="H252"/>
    </row>
    <row r="253" spans="1:8" ht="15" x14ac:dyDescent="0.25">
      <c r="A253" s="609" t="str">
        <f t="shared" si="3"/>
        <v>5839</v>
      </c>
      <c r="B253" s="607" t="s">
        <v>884</v>
      </c>
      <c r="C253" s="607" t="s">
        <v>10786</v>
      </c>
      <c r="D253" s="618" t="s">
        <v>10776</v>
      </c>
      <c r="E253" s="619" t="s">
        <v>10469</v>
      </c>
      <c r="F253"/>
      <c r="G253"/>
      <c r="H253"/>
    </row>
    <row r="254" spans="1:8" ht="15" x14ac:dyDescent="0.25">
      <c r="A254" s="609" t="str">
        <f t="shared" si="3"/>
        <v>5843</v>
      </c>
      <c r="B254" s="607" t="s">
        <v>886</v>
      </c>
      <c r="C254" s="607" t="s">
        <v>10787</v>
      </c>
      <c r="D254" s="618" t="s">
        <v>10776</v>
      </c>
      <c r="E254" s="619" t="s">
        <v>22238</v>
      </c>
      <c r="F254"/>
      <c r="G254"/>
      <c r="H254"/>
    </row>
    <row r="255" spans="1:8" ht="15" x14ac:dyDescent="0.25">
      <c r="A255" s="609" t="str">
        <f t="shared" si="3"/>
        <v>5847</v>
      </c>
      <c r="B255" s="607" t="s">
        <v>888</v>
      </c>
      <c r="C255" s="607" t="s">
        <v>10788</v>
      </c>
      <c r="D255" s="618" t="s">
        <v>10776</v>
      </c>
      <c r="E255" s="619" t="s">
        <v>28435</v>
      </c>
      <c r="F255"/>
      <c r="G255"/>
      <c r="H255"/>
    </row>
    <row r="256" spans="1:8" ht="15" x14ac:dyDescent="0.25">
      <c r="A256" s="609" t="str">
        <f t="shared" si="3"/>
        <v>5851</v>
      </c>
      <c r="B256" s="607" t="s">
        <v>890</v>
      </c>
      <c r="C256" s="607" t="s">
        <v>10789</v>
      </c>
      <c r="D256" s="618" t="s">
        <v>10776</v>
      </c>
      <c r="E256" s="619" t="s">
        <v>28436</v>
      </c>
      <c r="F256"/>
      <c r="G256"/>
      <c r="H256"/>
    </row>
    <row r="257" spans="1:8" ht="15" x14ac:dyDescent="0.25">
      <c r="A257" s="609" t="str">
        <f t="shared" si="3"/>
        <v>5855</v>
      </c>
      <c r="B257" s="607" t="s">
        <v>892</v>
      </c>
      <c r="C257" s="607" t="s">
        <v>10790</v>
      </c>
      <c r="D257" s="618" t="s">
        <v>10776</v>
      </c>
      <c r="E257" s="619" t="s">
        <v>28437</v>
      </c>
      <c r="F257"/>
      <c r="G257"/>
      <c r="H257"/>
    </row>
    <row r="258" spans="1:8" ht="15" x14ac:dyDescent="0.25">
      <c r="A258" s="609" t="str">
        <f t="shared" ref="A258:A321" si="4">IF(ISERROR(SEARCH("/",B258)=6),TRIM(CLEAN(B258)),IF(SEARCH("/",B258)=6,IF(LEN(TRIM(CLEAN(B258)))=7,LEFT(TRIM(CLEAN(B258)),6)&amp;"00"&amp;RIGHT(TRIM(CLEAN(B258)),1),LEFT(TRIM(CLEAN(B258)),6)&amp;"0"&amp;RIGHT(TRIM(CLEAN(B258)),2)),TRIM(CLEAN(B258))))</f>
        <v>5863</v>
      </c>
      <c r="B258" s="607" t="s">
        <v>894</v>
      </c>
      <c r="C258" s="607" t="s">
        <v>10791</v>
      </c>
      <c r="D258" s="618" t="s">
        <v>10776</v>
      </c>
      <c r="E258" s="619" t="s">
        <v>17989</v>
      </c>
      <c r="F258"/>
      <c r="G258"/>
      <c r="H258"/>
    </row>
    <row r="259" spans="1:8" ht="15" x14ac:dyDescent="0.25">
      <c r="A259" s="609" t="str">
        <f t="shared" si="4"/>
        <v>5867</v>
      </c>
      <c r="B259" s="607" t="s">
        <v>896</v>
      </c>
      <c r="C259" s="607" t="s">
        <v>10792</v>
      </c>
      <c r="D259" s="618" t="s">
        <v>10776</v>
      </c>
      <c r="E259" s="619" t="s">
        <v>26570</v>
      </c>
      <c r="F259"/>
      <c r="G259"/>
      <c r="H259"/>
    </row>
    <row r="260" spans="1:8" ht="15" x14ac:dyDescent="0.25">
      <c r="A260" s="609" t="str">
        <f t="shared" si="4"/>
        <v>5875</v>
      </c>
      <c r="B260" s="607" t="s">
        <v>898</v>
      </c>
      <c r="C260" s="607" t="s">
        <v>10793</v>
      </c>
      <c r="D260" s="618" t="s">
        <v>10776</v>
      </c>
      <c r="E260" s="619" t="s">
        <v>28438</v>
      </c>
      <c r="F260"/>
      <c r="G260"/>
      <c r="H260"/>
    </row>
    <row r="261" spans="1:8" ht="15" x14ac:dyDescent="0.25">
      <c r="A261" s="609" t="str">
        <f t="shared" si="4"/>
        <v>5879</v>
      </c>
      <c r="B261" s="607" t="s">
        <v>900</v>
      </c>
      <c r="C261" s="607" t="s">
        <v>10794</v>
      </c>
      <c r="D261" s="618" t="s">
        <v>10776</v>
      </c>
      <c r="E261" s="619" t="s">
        <v>19350</v>
      </c>
      <c r="F261"/>
      <c r="G261"/>
      <c r="H261"/>
    </row>
    <row r="262" spans="1:8" ht="15" x14ac:dyDescent="0.25">
      <c r="A262" s="609" t="str">
        <f t="shared" si="4"/>
        <v>5882</v>
      </c>
      <c r="B262" s="607" t="s">
        <v>902</v>
      </c>
      <c r="C262" s="607" t="s">
        <v>10795</v>
      </c>
      <c r="D262" s="618" t="s">
        <v>10776</v>
      </c>
      <c r="E262" s="619" t="s">
        <v>28439</v>
      </c>
      <c r="F262"/>
      <c r="G262"/>
      <c r="H262"/>
    </row>
    <row r="263" spans="1:8" ht="15" x14ac:dyDescent="0.25">
      <c r="A263" s="609" t="str">
        <f t="shared" si="4"/>
        <v>5890</v>
      </c>
      <c r="B263" s="607" t="s">
        <v>904</v>
      </c>
      <c r="C263" s="607" t="s">
        <v>10796</v>
      </c>
      <c r="D263" s="618" t="s">
        <v>10776</v>
      </c>
      <c r="E263" s="619" t="s">
        <v>28440</v>
      </c>
      <c r="F263"/>
      <c r="G263"/>
      <c r="H263"/>
    </row>
    <row r="264" spans="1:8" ht="15" x14ac:dyDescent="0.25">
      <c r="A264" s="609" t="str">
        <f t="shared" si="4"/>
        <v>5894</v>
      </c>
      <c r="B264" s="607" t="s">
        <v>906</v>
      </c>
      <c r="C264" s="607" t="s">
        <v>10797</v>
      </c>
      <c r="D264" s="618" t="s">
        <v>10776</v>
      </c>
      <c r="E264" s="619" t="s">
        <v>28441</v>
      </c>
      <c r="F264"/>
      <c r="G264"/>
      <c r="H264"/>
    </row>
    <row r="265" spans="1:8" ht="15" x14ac:dyDescent="0.25">
      <c r="A265" s="609" t="str">
        <f t="shared" si="4"/>
        <v>5901</v>
      </c>
      <c r="B265" s="607" t="s">
        <v>908</v>
      </c>
      <c r="C265" s="607" t="s">
        <v>10798</v>
      </c>
      <c r="D265" s="618" t="s">
        <v>10776</v>
      </c>
      <c r="E265" s="619" t="s">
        <v>28442</v>
      </c>
      <c r="F265"/>
      <c r="G265"/>
      <c r="H265"/>
    </row>
    <row r="266" spans="1:8" ht="15" x14ac:dyDescent="0.25">
      <c r="A266" s="609" t="str">
        <f t="shared" si="4"/>
        <v>5909</v>
      </c>
      <c r="B266" s="607" t="s">
        <v>910</v>
      </c>
      <c r="C266" s="607" t="s">
        <v>10799</v>
      </c>
      <c r="D266" s="618" t="s">
        <v>10776</v>
      </c>
      <c r="E266" s="619" t="s">
        <v>15299</v>
      </c>
      <c r="F266"/>
      <c r="G266"/>
      <c r="H266"/>
    </row>
    <row r="267" spans="1:8" ht="15" x14ac:dyDescent="0.25">
      <c r="A267" s="609" t="str">
        <f t="shared" si="4"/>
        <v>5921</v>
      </c>
      <c r="B267" s="607" t="s">
        <v>912</v>
      </c>
      <c r="C267" s="607" t="s">
        <v>10800</v>
      </c>
      <c r="D267" s="618" t="s">
        <v>10776</v>
      </c>
      <c r="E267" s="619" t="s">
        <v>9442</v>
      </c>
      <c r="F267"/>
      <c r="G267"/>
      <c r="H267"/>
    </row>
    <row r="268" spans="1:8" ht="15" x14ac:dyDescent="0.25">
      <c r="A268" s="609" t="str">
        <f t="shared" si="4"/>
        <v>5928</v>
      </c>
      <c r="B268" s="607" t="s">
        <v>914</v>
      </c>
      <c r="C268" s="607" t="s">
        <v>10801</v>
      </c>
      <c r="D268" s="618" t="s">
        <v>10776</v>
      </c>
      <c r="E268" s="619" t="s">
        <v>28443</v>
      </c>
      <c r="F268"/>
      <c r="G268"/>
      <c r="H268"/>
    </row>
    <row r="269" spans="1:8" ht="15" x14ac:dyDescent="0.25">
      <c r="A269" s="609" t="str">
        <f t="shared" si="4"/>
        <v>5932</v>
      </c>
      <c r="B269" s="607" t="s">
        <v>916</v>
      </c>
      <c r="C269" s="607" t="s">
        <v>10802</v>
      </c>
      <c r="D269" s="618" t="s">
        <v>10776</v>
      </c>
      <c r="E269" s="619" t="s">
        <v>28444</v>
      </c>
      <c r="F269"/>
      <c r="G269"/>
      <c r="H269"/>
    </row>
    <row r="270" spans="1:8" ht="15" x14ac:dyDescent="0.25">
      <c r="A270" s="609" t="str">
        <f t="shared" si="4"/>
        <v>5940</v>
      </c>
      <c r="B270" s="607" t="s">
        <v>918</v>
      </c>
      <c r="C270" s="607" t="s">
        <v>10803</v>
      </c>
      <c r="D270" s="618" t="s">
        <v>10776</v>
      </c>
      <c r="E270" s="619" t="s">
        <v>28445</v>
      </c>
      <c r="F270"/>
      <c r="G270"/>
      <c r="H270"/>
    </row>
    <row r="271" spans="1:8" ht="15" x14ac:dyDescent="0.25">
      <c r="A271" s="609" t="str">
        <f t="shared" si="4"/>
        <v>5944</v>
      </c>
      <c r="B271" s="607" t="s">
        <v>920</v>
      </c>
      <c r="C271" s="607" t="s">
        <v>10804</v>
      </c>
      <c r="D271" s="618" t="s">
        <v>10776</v>
      </c>
      <c r="E271" s="619" t="s">
        <v>28446</v>
      </c>
      <c r="F271"/>
      <c r="G271"/>
      <c r="H271"/>
    </row>
    <row r="272" spans="1:8" ht="15" x14ac:dyDescent="0.25">
      <c r="A272" s="609" t="str">
        <f t="shared" si="4"/>
        <v>5953</v>
      </c>
      <c r="B272" s="607" t="s">
        <v>923</v>
      </c>
      <c r="C272" s="607" t="s">
        <v>10805</v>
      </c>
      <c r="D272" s="618" t="s">
        <v>10776</v>
      </c>
      <c r="E272" s="619" t="s">
        <v>18156</v>
      </c>
      <c r="F272"/>
      <c r="G272"/>
      <c r="H272"/>
    </row>
    <row r="273" spans="1:8" ht="15" x14ac:dyDescent="0.25">
      <c r="A273" s="609" t="str">
        <f t="shared" si="4"/>
        <v>6259</v>
      </c>
      <c r="B273" s="607" t="s">
        <v>926</v>
      </c>
      <c r="C273" s="607" t="s">
        <v>10806</v>
      </c>
      <c r="D273" s="618" t="s">
        <v>10776</v>
      </c>
      <c r="E273" s="619" t="s">
        <v>28447</v>
      </c>
      <c r="F273"/>
      <c r="G273"/>
      <c r="H273"/>
    </row>
    <row r="274" spans="1:8" ht="15" x14ac:dyDescent="0.25">
      <c r="A274" s="609" t="str">
        <f t="shared" si="4"/>
        <v>6879</v>
      </c>
      <c r="B274" s="607" t="s">
        <v>928</v>
      </c>
      <c r="C274" s="607" t="s">
        <v>10807</v>
      </c>
      <c r="D274" s="618" t="s">
        <v>10776</v>
      </c>
      <c r="E274" s="619" t="s">
        <v>28448</v>
      </c>
      <c r="F274"/>
      <c r="G274"/>
      <c r="H274"/>
    </row>
    <row r="275" spans="1:8" ht="15" x14ac:dyDescent="0.25">
      <c r="A275" s="609" t="str">
        <f t="shared" si="4"/>
        <v>7030</v>
      </c>
      <c r="B275" s="607" t="s">
        <v>930</v>
      </c>
      <c r="C275" s="607" t="s">
        <v>10808</v>
      </c>
      <c r="D275" s="618" t="s">
        <v>10776</v>
      </c>
      <c r="E275" s="619" t="s">
        <v>28449</v>
      </c>
      <c r="F275"/>
      <c r="G275"/>
      <c r="H275"/>
    </row>
    <row r="276" spans="1:8" ht="15" x14ac:dyDescent="0.25">
      <c r="A276" s="609" t="str">
        <f t="shared" si="4"/>
        <v>7042</v>
      </c>
      <c r="B276" s="607" t="s">
        <v>939</v>
      </c>
      <c r="C276" s="607" t="s">
        <v>10809</v>
      </c>
      <c r="D276" s="618" t="s">
        <v>10776</v>
      </c>
      <c r="E276" s="619" t="s">
        <v>8917</v>
      </c>
      <c r="F276"/>
      <c r="G276"/>
      <c r="H276"/>
    </row>
    <row r="277" spans="1:8" ht="15" x14ac:dyDescent="0.25">
      <c r="A277" s="609" t="str">
        <f t="shared" si="4"/>
        <v>7049</v>
      </c>
      <c r="B277" s="607" t="s">
        <v>945</v>
      </c>
      <c r="C277" s="607" t="s">
        <v>10810</v>
      </c>
      <c r="D277" s="618" t="s">
        <v>10776</v>
      </c>
      <c r="E277" s="619" t="s">
        <v>28450</v>
      </c>
      <c r="F277"/>
      <c r="G277"/>
      <c r="H277"/>
    </row>
    <row r="278" spans="1:8" ht="15" x14ac:dyDescent="0.25">
      <c r="A278" s="609" t="str">
        <f t="shared" si="4"/>
        <v>67826</v>
      </c>
      <c r="B278" s="607" t="s">
        <v>984</v>
      </c>
      <c r="C278" s="607" t="s">
        <v>10811</v>
      </c>
      <c r="D278" s="618" t="s">
        <v>10776</v>
      </c>
      <c r="E278" s="619" t="s">
        <v>28451</v>
      </c>
      <c r="F278"/>
      <c r="G278"/>
      <c r="H278"/>
    </row>
    <row r="279" spans="1:8" ht="15" x14ac:dyDescent="0.25">
      <c r="A279" s="609" t="str">
        <f t="shared" si="4"/>
        <v>73417</v>
      </c>
      <c r="B279" s="607" t="s">
        <v>995</v>
      </c>
      <c r="C279" s="607" t="s">
        <v>10812</v>
      </c>
      <c r="D279" s="618" t="s">
        <v>10776</v>
      </c>
      <c r="E279" s="619" t="s">
        <v>28452</v>
      </c>
      <c r="F279"/>
      <c r="G279"/>
      <c r="H279"/>
    </row>
    <row r="280" spans="1:8" ht="15" x14ac:dyDescent="0.25">
      <c r="A280" s="609" t="str">
        <f t="shared" si="4"/>
        <v>73436</v>
      </c>
      <c r="B280" s="607" t="s">
        <v>996</v>
      </c>
      <c r="C280" s="607" t="s">
        <v>10813</v>
      </c>
      <c r="D280" s="618" t="s">
        <v>10776</v>
      </c>
      <c r="E280" s="619" t="s">
        <v>28453</v>
      </c>
      <c r="F280"/>
      <c r="G280"/>
      <c r="H280"/>
    </row>
    <row r="281" spans="1:8" ht="15" x14ac:dyDescent="0.25">
      <c r="A281" s="609" t="str">
        <f t="shared" si="4"/>
        <v>73467</v>
      </c>
      <c r="B281" s="607" t="s">
        <v>997</v>
      </c>
      <c r="C281" s="607" t="s">
        <v>10814</v>
      </c>
      <c r="D281" s="618" t="s">
        <v>10776</v>
      </c>
      <c r="E281" s="619" t="s">
        <v>28454</v>
      </c>
      <c r="F281"/>
      <c r="G281"/>
      <c r="H281"/>
    </row>
    <row r="282" spans="1:8" ht="15" x14ac:dyDescent="0.25">
      <c r="A282" s="609" t="str">
        <f t="shared" si="4"/>
        <v>73536</v>
      </c>
      <c r="B282" s="607" t="s">
        <v>998</v>
      </c>
      <c r="C282" s="607" t="s">
        <v>10816</v>
      </c>
      <c r="D282" s="618" t="s">
        <v>10776</v>
      </c>
      <c r="E282" s="619" t="s">
        <v>9772</v>
      </c>
      <c r="F282"/>
      <c r="G282"/>
      <c r="H282"/>
    </row>
    <row r="283" spans="1:8" ht="15" x14ac:dyDescent="0.25">
      <c r="A283" s="609" t="str">
        <f t="shared" si="4"/>
        <v>83362</v>
      </c>
      <c r="B283" s="607" t="s">
        <v>1000</v>
      </c>
      <c r="C283" s="607" t="s">
        <v>10818</v>
      </c>
      <c r="D283" s="618" t="s">
        <v>10776</v>
      </c>
      <c r="E283" s="619" t="s">
        <v>28455</v>
      </c>
      <c r="F283"/>
      <c r="G283"/>
      <c r="H283"/>
    </row>
    <row r="284" spans="1:8" ht="15" x14ac:dyDescent="0.25">
      <c r="A284" s="609" t="str">
        <f t="shared" si="4"/>
        <v>83765</v>
      </c>
      <c r="B284" s="607" t="s">
        <v>1006</v>
      </c>
      <c r="C284" s="607" t="s">
        <v>10819</v>
      </c>
      <c r="D284" s="618" t="s">
        <v>10776</v>
      </c>
      <c r="E284" s="619" t="s">
        <v>28456</v>
      </c>
      <c r="F284"/>
      <c r="G284"/>
      <c r="H284"/>
    </row>
    <row r="285" spans="1:8" ht="15" x14ac:dyDescent="0.25">
      <c r="A285" s="609" t="str">
        <f t="shared" si="4"/>
        <v>87445</v>
      </c>
      <c r="B285" s="607" t="s">
        <v>1249</v>
      </c>
      <c r="C285" s="607" t="s">
        <v>10820</v>
      </c>
      <c r="D285" s="618" t="s">
        <v>10776</v>
      </c>
      <c r="E285" s="619" t="s">
        <v>9262</v>
      </c>
      <c r="F285"/>
      <c r="G285"/>
      <c r="H285"/>
    </row>
    <row r="286" spans="1:8" ht="15" x14ac:dyDescent="0.25">
      <c r="A286" s="609" t="str">
        <f t="shared" si="4"/>
        <v>88386</v>
      </c>
      <c r="B286" s="607" t="s">
        <v>1572</v>
      </c>
      <c r="C286" s="607" t="s">
        <v>10821</v>
      </c>
      <c r="D286" s="618" t="s">
        <v>10776</v>
      </c>
      <c r="E286" s="619" t="s">
        <v>10257</v>
      </c>
      <c r="F286"/>
      <c r="G286"/>
      <c r="H286"/>
    </row>
    <row r="287" spans="1:8" ht="15" x14ac:dyDescent="0.25">
      <c r="A287" s="609" t="str">
        <f t="shared" si="4"/>
        <v>88393</v>
      </c>
      <c r="B287" s="607" t="s">
        <v>1578</v>
      </c>
      <c r="C287" s="607" t="s">
        <v>10823</v>
      </c>
      <c r="D287" s="618" t="s">
        <v>10776</v>
      </c>
      <c r="E287" s="619" t="s">
        <v>18217</v>
      </c>
      <c r="F287"/>
      <c r="G287"/>
      <c r="H287"/>
    </row>
    <row r="288" spans="1:8" ht="15" x14ac:dyDescent="0.25">
      <c r="A288" s="609" t="str">
        <f t="shared" si="4"/>
        <v>88399</v>
      </c>
      <c r="B288" s="607" t="s">
        <v>1584</v>
      </c>
      <c r="C288" s="607" t="s">
        <v>10824</v>
      </c>
      <c r="D288" s="618" t="s">
        <v>10776</v>
      </c>
      <c r="E288" s="619" t="s">
        <v>17284</v>
      </c>
      <c r="F288"/>
      <c r="G288"/>
      <c r="H288"/>
    </row>
    <row r="289" spans="1:8" ht="15" x14ac:dyDescent="0.25">
      <c r="A289" s="609" t="str">
        <f t="shared" si="4"/>
        <v>88418</v>
      </c>
      <c r="B289" s="607" t="s">
        <v>1597</v>
      </c>
      <c r="C289" s="607" t="s">
        <v>10825</v>
      </c>
      <c r="D289" s="618" t="s">
        <v>10776</v>
      </c>
      <c r="E289" s="619" t="s">
        <v>9808</v>
      </c>
      <c r="F289"/>
      <c r="G289"/>
      <c r="H289"/>
    </row>
    <row r="290" spans="1:8" ht="15" x14ac:dyDescent="0.25">
      <c r="A290" s="609" t="str">
        <f t="shared" si="4"/>
        <v>88433</v>
      </c>
      <c r="B290" s="607" t="s">
        <v>1612</v>
      </c>
      <c r="C290" s="607" t="s">
        <v>10826</v>
      </c>
      <c r="D290" s="618" t="s">
        <v>10776</v>
      </c>
      <c r="E290" s="619" t="s">
        <v>9394</v>
      </c>
      <c r="F290"/>
      <c r="G290"/>
      <c r="H290"/>
    </row>
    <row r="291" spans="1:8" ht="15" x14ac:dyDescent="0.25">
      <c r="A291" s="609" t="str">
        <f t="shared" si="4"/>
        <v>88830</v>
      </c>
      <c r="B291" s="607" t="s">
        <v>1654</v>
      </c>
      <c r="C291" s="607" t="s">
        <v>10827</v>
      </c>
      <c r="D291" s="618" t="s">
        <v>10776</v>
      </c>
      <c r="E291" s="619" t="s">
        <v>9917</v>
      </c>
      <c r="F291"/>
      <c r="G291"/>
      <c r="H291"/>
    </row>
    <row r="292" spans="1:8" ht="15" x14ac:dyDescent="0.25">
      <c r="A292" s="609" t="str">
        <f t="shared" si="4"/>
        <v>88843</v>
      </c>
      <c r="B292" s="607" t="s">
        <v>1664</v>
      </c>
      <c r="C292" s="607" t="s">
        <v>10828</v>
      </c>
      <c r="D292" s="618" t="s">
        <v>10776</v>
      </c>
      <c r="E292" s="619" t="s">
        <v>28457</v>
      </c>
      <c r="F292"/>
      <c r="G292"/>
      <c r="H292"/>
    </row>
    <row r="293" spans="1:8" ht="15" x14ac:dyDescent="0.25">
      <c r="A293" s="609" t="str">
        <f t="shared" si="4"/>
        <v>88907</v>
      </c>
      <c r="B293" s="607" t="s">
        <v>1680</v>
      </c>
      <c r="C293" s="607" t="s">
        <v>10829</v>
      </c>
      <c r="D293" s="618" t="s">
        <v>10776</v>
      </c>
      <c r="E293" s="619" t="s">
        <v>28458</v>
      </c>
      <c r="F293"/>
      <c r="G293"/>
      <c r="H293"/>
    </row>
    <row r="294" spans="1:8" ht="15" x14ac:dyDescent="0.25">
      <c r="A294" s="609" t="str">
        <f t="shared" si="4"/>
        <v>89021</v>
      </c>
      <c r="B294" s="607" t="s">
        <v>1694</v>
      </c>
      <c r="C294" s="607" t="s">
        <v>10830</v>
      </c>
      <c r="D294" s="618" t="s">
        <v>10776</v>
      </c>
      <c r="E294" s="619" t="s">
        <v>9734</v>
      </c>
      <c r="F294"/>
      <c r="G294"/>
      <c r="H294"/>
    </row>
    <row r="295" spans="1:8" ht="15" x14ac:dyDescent="0.25">
      <c r="A295" s="609" t="str">
        <f t="shared" si="4"/>
        <v>89028</v>
      </c>
      <c r="B295" s="607" t="s">
        <v>1701</v>
      </c>
      <c r="C295" s="607" t="s">
        <v>10831</v>
      </c>
      <c r="D295" s="618" t="s">
        <v>10776</v>
      </c>
      <c r="E295" s="619" t="s">
        <v>28459</v>
      </c>
      <c r="F295"/>
      <c r="G295"/>
      <c r="H295"/>
    </row>
    <row r="296" spans="1:8" ht="15" x14ac:dyDescent="0.25">
      <c r="A296" s="609" t="str">
        <f t="shared" si="4"/>
        <v>89032</v>
      </c>
      <c r="B296" s="607" t="s">
        <v>1705</v>
      </c>
      <c r="C296" s="607" t="s">
        <v>10832</v>
      </c>
      <c r="D296" s="618" t="s">
        <v>10776</v>
      </c>
      <c r="E296" s="619" t="s">
        <v>19008</v>
      </c>
      <c r="F296"/>
      <c r="G296"/>
      <c r="H296"/>
    </row>
    <row r="297" spans="1:8" ht="15" x14ac:dyDescent="0.25">
      <c r="A297" s="609" t="str">
        <f t="shared" si="4"/>
        <v>89035</v>
      </c>
      <c r="B297" s="607" t="s">
        <v>1708</v>
      </c>
      <c r="C297" s="607" t="s">
        <v>10833</v>
      </c>
      <c r="D297" s="618" t="s">
        <v>10776</v>
      </c>
      <c r="E297" s="619" t="s">
        <v>28460</v>
      </c>
      <c r="F297"/>
      <c r="G297"/>
      <c r="H297"/>
    </row>
    <row r="298" spans="1:8" ht="15" x14ac:dyDescent="0.25">
      <c r="A298" s="609" t="str">
        <f t="shared" si="4"/>
        <v>89225</v>
      </c>
      <c r="B298" s="607" t="s">
        <v>1736</v>
      </c>
      <c r="C298" s="607" t="s">
        <v>10834</v>
      </c>
      <c r="D298" s="618" t="s">
        <v>10776</v>
      </c>
      <c r="E298" s="619" t="s">
        <v>10995</v>
      </c>
      <c r="F298"/>
      <c r="G298"/>
      <c r="H298"/>
    </row>
    <row r="299" spans="1:8" ht="15" x14ac:dyDescent="0.25">
      <c r="A299" s="609" t="str">
        <f t="shared" si="4"/>
        <v>89234</v>
      </c>
      <c r="B299" s="607" t="s">
        <v>1744</v>
      </c>
      <c r="C299" s="607" t="s">
        <v>10835</v>
      </c>
      <c r="D299" s="618" t="s">
        <v>10776</v>
      </c>
      <c r="E299" s="619" t="s">
        <v>28461</v>
      </c>
      <c r="F299"/>
      <c r="G299"/>
      <c r="H299"/>
    </row>
    <row r="300" spans="1:8" ht="15" x14ac:dyDescent="0.25">
      <c r="A300" s="609" t="str">
        <f t="shared" si="4"/>
        <v>89242</v>
      </c>
      <c r="B300" s="607" t="s">
        <v>1752</v>
      </c>
      <c r="C300" s="607" t="s">
        <v>10836</v>
      </c>
      <c r="D300" s="618" t="s">
        <v>10776</v>
      </c>
      <c r="E300" s="619" t="s">
        <v>28462</v>
      </c>
      <c r="F300"/>
      <c r="G300"/>
      <c r="H300"/>
    </row>
    <row r="301" spans="1:8" ht="15" x14ac:dyDescent="0.25">
      <c r="A301" s="609" t="str">
        <f t="shared" si="4"/>
        <v>89250</v>
      </c>
      <c r="B301" s="607" t="s">
        <v>1758</v>
      </c>
      <c r="C301" s="607" t="s">
        <v>10837</v>
      </c>
      <c r="D301" s="618" t="s">
        <v>10776</v>
      </c>
      <c r="E301" s="619" t="s">
        <v>28463</v>
      </c>
      <c r="F301"/>
      <c r="G301"/>
      <c r="H301"/>
    </row>
    <row r="302" spans="1:8" ht="15" x14ac:dyDescent="0.25">
      <c r="A302" s="609" t="str">
        <f t="shared" si="4"/>
        <v>89257</v>
      </c>
      <c r="B302" s="607" t="s">
        <v>1764</v>
      </c>
      <c r="C302" s="607" t="s">
        <v>10838</v>
      </c>
      <c r="D302" s="618" t="s">
        <v>10776</v>
      </c>
      <c r="E302" s="619" t="s">
        <v>28464</v>
      </c>
      <c r="F302"/>
      <c r="G302"/>
      <c r="H302"/>
    </row>
    <row r="303" spans="1:8" ht="15" x14ac:dyDescent="0.25">
      <c r="A303" s="609" t="str">
        <f t="shared" si="4"/>
        <v>89272</v>
      </c>
      <c r="B303" s="607" t="s">
        <v>1777</v>
      </c>
      <c r="C303" s="607" t="s">
        <v>10839</v>
      </c>
      <c r="D303" s="618" t="s">
        <v>10776</v>
      </c>
      <c r="E303" s="619" t="s">
        <v>28465</v>
      </c>
      <c r="F303"/>
      <c r="G303"/>
      <c r="H303"/>
    </row>
    <row r="304" spans="1:8" ht="15" x14ac:dyDescent="0.25">
      <c r="A304" s="609" t="str">
        <f t="shared" si="4"/>
        <v>89278</v>
      </c>
      <c r="B304" s="607" t="s">
        <v>1783</v>
      </c>
      <c r="C304" s="607" t="s">
        <v>10840</v>
      </c>
      <c r="D304" s="618" t="s">
        <v>10776</v>
      </c>
      <c r="E304" s="619" t="s">
        <v>9348</v>
      </c>
      <c r="F304"/>
      <c r="G304"/>
      <c r="H304"/>
    </row>
    <row r="305" spans="1:8" ht="15" x14ac:dyDescent="0.25">
      <c r="A305" s="609" t="str">
        <f t="shared" si="4"/>
        <v>89843</v>
      </c>
      <c r="B305" s="607" t="s">
        <v>2296</v>
      </c>
      <c r="C305" s="607" t="s">
        <v>10842</v>
      </c>
      <c r="D305" s="618" t="s">
        <v>10776</v>
      </c>
      <c r="E305" s="619" t="s">
        <v>28466</v>
      </c>
      <c r="F305"/>
      <c r="G305"/>
      <c r="H305"/>
    </row>
    <row r="306" spans="1:8" ht="15" x14ac:dyDescent="0.25">
      <c r="A306" s="609" t="str">
        <f t="shared" si="4"/>
        <v>89876</v>
      </c>
      <c r="B306" s="607" t="s">
        <v>2326</v>
      </c>
      <c r="C306" s="607" t="s">
        <v>10843</v>
      </c>
      <c r="D306" s="618" t="s">
        <v>10776</v>
      </c>
      <c r="E306" s="619" t="s">
        <v>28467</v>
      </c>
      <c r="F306"/>
      <c r="G306"/>
      <c r="H306"/>
    </row>
    <row r="307" spans="1:8" ht="15" x14ac:dyDescent="0.25">
      <c r="A307" s="609" t="str">
        <f t="shared" si="4"/>
        <v>89883</v>
      </c>
      <c r="B307" s="607" t="s">
        <v>2333</v>
      </c>
      <c r="C307" s="607" t="s">
        <v>10844</v>
      </c>
      <c r="D307" s="618" t="s">
        <v>10776</v>
      </c>
      <c r="E307" s="619" t="s">
        <v>28468</v>
      </c>
      <c r="F307"/>
      <c r="G307"/>
      <c r="H307"/>
    </row>
    <row r="308" spans="1:8" ht="15" x14ac:dyDescent="0.25">
      <c r="A308" s="609" t="str">
        <f t="shared" si="4"/>
        <v>90586</v>
      </c>
      <c r="B308" s="607" t="s">
        <v>2425</v>
      </c>
      <c r="C308" s="607" t="s">
        <v>10845</v>
      </c>
      <c r="D308" s="618" t="s">
        <v>10776</v>
      </c>
      <c r="E308" s="619" t="s">
        <v>8876</v>
      </c>
      <c r="F308"/>
      <c r="G308"/>
      <c r="H308"/>
    </row>
    <row r="309" spans="1:8" ht="15" x14ac:dyDescent="0.25">
      <c r="A309" s="609" t="str">
        <f t="shared" si="4"/>
        <v>90625</v>
      </c>
      <c r="B309" s="607" t="s">
        <v>2431</v>
      </c>
      <c r="C309" s="607" t="s">
        <v>10846</v>
      </c>
      <c r="D309" s="618" t="s">
        <v>10776</v>
      </c>
      <c r="E309" s="619" t="s">
        <v>19197</v>
      </c>
      <c r="F309"/>
      <c r="G309"/>
      <c r="H309"/>
    </row>
    <row r="310" spans="1:8" ht="15" x14ac:dyDescent="0.25">
      <c r="A310" s="609" t="str">
        <f t="shared" si="4"/>
        <v>90631</v>
      </c>
      <c r="B310" s="607" t="s">
        <v>2437</v>
      </c>
      <c r="C310" s="607" t="s">
        <v>10847</v>
      </c>
      <c r="D310" s="618" t="s">
        <v>10776</v>
      </c>
      <c r="E310" s="619" t="s">
        <v>28469</v>
      </c>
      <c r="F310"/>
      <c r="G310"/>
      <c r="H310"/>
    </row>
    <row r="311" spans="1:8" ht="15" x14ac:dyDescent="0.25">
      <c r="A311" s="609" t="str">
        <f t="shared" si="4"/>
        <v>90637</v>
      </c>
      <c r="B311" s="607" t="s">
        <v>2443</v>
      </c>
      <c r="C311" s="607" t="s">
        <v>10848</v>
      </c>
      <c r="D311" s="618" t="s">
        <v>10776</v>
      </c>
      <c r="E311" s="619" t="s">
        <v>16461</v>
      </c>
      <c r="F311"/>
      <c r="G311"/>
      <c r="H311"/>
    </row>
    <row r="312" spans="1:8" ht="15" x14ac:dyDescent="0.25">
      <c r="A312" s="609" t="str">
        <f t="shared" si="4"/>
        <v>90643</v>
      </c>
      <c r="B312" s="607" t="s">
        <v>2449</v>
      </c>
      <c r="C312" s="607" t="s">
        <v>10849</v>
      </c>
      <c r="D312" s="618" t="s">
        <v>10776</v>
      </c>
      <c r="E312" s="619" t="s">
        <v>10101</v>
      </c>
      <c r="F312"/>
      <c r="G312"/>
      <c r="H312"/>
    </row>
    <row r="313" spans="1:8" ht="15" x14ac:dyDescent="0.25">
      <c r="A313" s="609" t="str">
        <f t="shared" si="4"/>
        <v>90650</v>
      </c>
      <c r="B313" s="607" t="s">
        <v>2455</v>
      </c>
      <c r="C313" s="607" t="s">
        <v>10851</v>
      </c>
      <c r="D313" s="618" t="s">
        <v>10776</v>
      </c>
      <c r="E313" s="619" t="s">
        <v>8913</v>
      </c>
      <c r="F313"/>
      <c r="G313"/>
      <c r="H313"/>
    </row>
    <row r="314" spans="1:8" ht="15" x14ac:dyDescent="0.25">
      <c r="A314" s="609" t="str">
        <f t="shared" si="4"/>
        <v>90656</v>
      </c>
      <c r="B314" s="607" t="s">
        <v>2461</v>
      </c>
      <c r="C314" s="607" t="s">
        <v>10852</v>
      </c>
      <c r="D314" s="618" t="s">
        <v>10776</v>
      </c>
      <c r="E314" s="619" t="s">
        <v>15173</v>
      </c>
      <c r="F314"/>
      <c r="G314"/>
      <c r="H314"/>
    </row>
    <row r="315" spans="1:8" ht="15" x14ac:dyDescent="0.25">
      <c r="A315" s="609" t="str">
        <f t="shared" si="4"/>
        <v>90662</v>
      </c>
      <c r="B315" s="607" t="s">
        <v>2467</v>
      </c>
      <c r="C315" s="607" t="s">
        <v>10854</v>
      </c>
      <c r="D315" s="618" t="s">
        <v>10776</v>
      </c>
      <c r="E315" s="619" t="s">
        <v>17990</v>
      </c>
      <c r="F315"/>
      <c r="G315"/>
      <c r="H315"/>
    </row>
    <row r="316" spans="1:8" ht="15" x14ac:dyDescent="0.25">
      <c r="A316" s="609" t="str">
        <f t="shared" si="4"/>
        <v>90668</v>
      </c>
      <c r="B316" s="607" t="s">
        <v>2473</v>
      </c>
      <c r="C316" s="607" t="s">
        <v>10855</v>
      </c>
      <c r="D316" s="618" t="s">
        <v>10776</v>
      </c>
      <c r="E316" s="619" t="s">
        <v>12660</v>
      </c>
      <c r="F316"/>
      <c r="G316"/>
      <c r="H316"/>
    </row>
    <row r="317" spans="1:8" ht="15" x14ac:dyDescent="0.25">
      <c r="A317" s="609" t="str">
        <f t="shared" si="4"/>
        <v>90674</v>
      </c>
      <c r="B317" s="607" t="s">
        <v>2479</v>
      </c>
      <c r="C317" s="607" t="s">
        <v>10856</v>
      </c>
      <c r="D317" s="618" t="s">
        <v>10776</v>
      </c>
      <c r="E317" s="619" t="s">
        <v>28470</v>
      </c>
      <c r="F317"/>
      <c r="G317"/>
      <c r="H317"/>
    </row>
    <row r="318" spans="1:8" ht="15" x14ac:dyDescent="0.25">
      <c r="A318" s="609" t="str">
        <f t="shared" si="4"/>
        <v>90680</v>
      </c>
      <c r="B318" s="607" t="s">
        <v>2485</v>
      </c>
      <c r="C318" s="607" t="s">
        <v>10857</v>
      </c>
      <c r="D318" s="618" t="s">
        <v>10776</v>
      </c>
      <c r="E318" s="619" t="s">
        <v>28471</v>
      </c>
      <c r="F318"/>
      <c r="G318"/>
      <c r="H318"/>
    </row>
    <row r="319" spans="1:8" ht="15" x14ac:dyDescent="0.25">
      <c r="A319" s="609" t="str">
        <f t="shared" si="4"/>
        <v>90686</v>
      </c>
      <c r="B319" s="607" t="s">
        <v>2491</v>
      </c>
      <c r="C319" s="607" t="s">
        <v>10858</v>
      </c>
      <c r="D319" s="618" t="s">
        <v>10776</v>
      </c>
      <c r="E319" s="619" t="s">
        <v>28472</v>
      </c>
      <c r="F319"/>
      <c r="G319"/>
      <c r="H319"/>
    </row>
    <row r="320" spans="1:8" ht="15" x14ac:dyDescent="0.25">
      <c r="A320" s="609" t="str">
        <f t="shared" si="4"/>
        <v>90692</v>
      </c>
      <c r="B320" s="607" t="s">
        <v>2497</v>
      </c>
      <c r="C320" s="607" t="s">
        <v>10859</v>
      </c>
      <c r="D320" s="618" t="s">
        <v>10776</v>
      </c>
      <c r="E320" s="619" t="s">
        <v>28473</v>
      </c>
      <c r="F320"/>
      <c r="G320"/>
      <c r="H320"/>
    </row>
    <row r="321" spans="1:8" ht="15" x14ac:dyDescent="0.25">
      <c r="A321" s="609" t="str">
        <f t="shared" si="4"/>
        <v>90964</v>
      </c>
      <c r="B321" s="607" t="s">
        <v>2617</v>
      </c>
      <c r="C321" s="607" t="s">
        <v>10861</v>
      </c>
      <c r="D321" s="618" t="s">
        <v>10776</v>
      </c>
      <c r="E321" s="619" t="s">
        <v>28474</v>
      </c>
      <c r="F321"/>
      <c r="G321"/>
      <c r="H321"/>
    </row>
    <row r="322" spans="1:8" ht="15" x14ac:dyDescent="0.25">
      <c r="A322" s="609" t="str">
        <f t="shared" ref="A322:A385" si="5">IF(ISERROR(SEARCH("/",B322)=6),TRIM(CLEAN(B322)),IF(SEARCH("/",B322)=6,IF(LEN(TRIM(CLEAN(B322)))=7,LEFT(TRIM(CLEAN(B322)),6)&amp;"00"&amp;RIGHT(TRIM(CLEAN(B322)),1),LEFT(TRIM(CLEAN(B322)),6)&amp;"0"&amp;RIGHT(TRIM(CLEAN(B322)),2)),TRIM(CLEAN(B322))))</f>
        <v>90972</v>
      </c>
      <c r="B322" s="607" t="s">
        <v>2623</v>
      </c>
      <c r="C322" s="607" t="s">
        <v>10862</v>
      </c>
      <c r="D322" s="618" t="s">
        <v>10776</v>
      </c>
      <c r="E322" s="619" t="s">
        <v>18737</v>
      </c>
      <c r="F322"/>
      <c r="G322"/>
      <c r="H322"/>
    </row>
    <row r="323" spans="1:8" ht="15" x14ac:dyDescent="0.25">
      <c r="A323" s="609" t="str">
        <f t="shared" si="5"/>
        <v>90979</v>
      </c>
      <c r="B323" s="607" t="s">
        <v>2629</v>
      </c>
      <c r="C323" s="607" t="s">
        <v>10863</v>
      </c>
      <c r="D323" s="618" t="s">
        <v>10776</v>
      </c>
      <c r="E323" s="619" t="s">
        <v>28475</v>
      </c>
      <c r="F323"/>
      <c r="G323"/>
      <c r="H323"/>
    </row>
    <row r="324" spans="1:8" ht="15" x14ac:dyDescent="0.25">
      <c r="A324" s="609" t="str">
        <f t="shared" si="5"/>
        <v>90991</v>
      </c>
      <c r="B324" s="607" t="s">
        <v>2631</v>
      </c>
      <c r="C324" s="607" t="s">
        <v>10864</v>
      </c>
      <c r="D324" s="618" t="s">
        <v>10776</v>
      </c>
      <c r="E324" s="619" t="s">
        <v>28476</v>
      </c>
      <c r="F324"/>
      <c r="G324"/>
      <c r="H324"/>
    </row>
    <row r="325" spans="1:8" ht="15" x14ac:dyDescent="0.25">
      <c r="A325" s="609" t="str">
        <f t="shared" si="5"/>
        <v>90999</v>
      </c>
      <c r="B325" s="607" t="s">
        <v>2636</v>
      </c>
      <c r="C325" s="607" t="s">
        <v>10865</v>
      </c>
      <c r="D325" s="618" t="s">
        <v>10776</v>
      </c>
      <c r="E325" s="619" t="s">
        <v>21566</v>
      </c>
      <c r="F325"/>
      <c r="G325"/>
      <c r="H325"/>
    </row>
    <row r="326" spans="1:8" ht="15" x14ac:dyDescent="0.25">
      <c r="A326" s="609" t="str">
        <f t="shared" si="5"/>
        <v>91031</v>
      </c>
      <c r="B326" s="607" t="s">
        <v>2652</v>
      </c>
      <c r="C326" s="607" t="s">
        <v>10866</v>
      </c>
      <c r="D326" s="618" t="s">
        <v>10776</v>
      </c>
      <c r="E326" s="619" t="s">
        <v>18109</v>
      </c>
      <c r="F326"/>
      <c r="G326"/>
      <c r="H326"/>
    </row>
    <row r="327" spans="1:8" ht="15" x14ac:dyDescent="0.25">
      <c r="A327" s="609" t="str">
        <f t="shared" si="5"/>
        <v>91277</v>
      </c>
      <c r="B327" s="607" t="s">
        <v>2718</v>
      </c>
      <c r="C327" s="607" t="s">
        <v>10867</v>
      </c>
      <c r="D327" s="618" t="s">
        <v>10776</v>
      </c>
      <c r="E327" s="619" t="s">
        <v>9358</v>
      </c>
      <c r="F327"/>
      <c r="G327"/>
      <c r="H327"/>
    </row>
    <row r="328" spans="1:8" ht="15" x14ac:dyDescent="0.25">
      <c r="A328" s="609" t="str">
        <f t="shared" si="5"/>
        <v>91283</v>
      </c>
      <c r="B328" s="607" t="s">
        <v>2724</v>
      </c>
      <c r="C328" s="607" t="s">
        <v>10869</v>
      </c>
      <c r="D328" s="618" t="s">
        <v>10776</v>
      </c>
      <c r="E328" s="619" t="s">
        <v>15357</v>
      </c>
      <c r="F328"/>
      <c r="G328"/>
      <c r="H328"/>
    </row>
    <row r="329" spans="1:8" ht="15" x14ac:dyDescent="0.25">
      <c r="A329" s="609" t="str">
        <f t="shared" si="5"/>
        <v>91386</v>
      </c>
      <c r="B329" s="607" t="s">
        <v>2778</v>
      </c>
      <c r="C329" s="607" t="s">
        <v>10870</v>
      </c>
      <c r="D329" s="618" t="s">
        <v>10776</v>
      </c>
      <c r="E329" s="619" t="s">
        <v>28477</v>
      </c>
      <c r="F329"/>
      <c r="G329"/>
      <c r="H329"/>
    </row>
    <row r="330" spans="1:8" ht="15" x14ac:dyDescent="0.25">
      <c r="A330" s="609" t="str">
        <f t="shared" si="5"/>
        <v>91533</v>
      </c>
      <c r="B330" s="607" t="s">
        <v>2807</v>
      </c>
      <c r="C330" s="607" t="s">
        <v>10871</v>
      </c>
      <c r="D330" s="618" t="s">
        <v>10776</v>
      </c>
      <c r="E330" s="619" t="s">
        <v>18858</v>
      </c>
      <c r="F330"/>
      <c r="G330"/>
      <c r="H330"/>
    </row>
    <row r="331" spans="1:8" ht="15" x14ac:dyDescent="0.25">
      <c r="A331" s="609" t="str">
        <f t="shared" si="5"/>
        <v>91634</v>
      </c>
      <c r="B331" s="607" t="s">
        <v>2836</v>
      </c>
      <c r="C331" s="607" t="s">
        <v>10873</v>
      </c>
      <c r="D331" s="618" t="s">
        <v>10776</v>
      </c>
      <c r="E331" s="619" t="s">
        <v>27608</v>
      </c>
      <c r="F331"/>
      <c r="G331"/>
      <c r="H331"/>
    </row>
    <row r="332" spans="1:8" ht="15" x14ac:dyDescent="0.25">
      <c r="A332" s="609" t="str">
        <f t="shared" si="5"/>
        <v>91645</v>
      </c>
      <c r="B332" s="607" t="s">
        <v>2843</v>
      </c>
      <c r="C332" s="607" t="s">
        <v>10874</v>
      </c>
      <c r="D332" s="618" t="s">
        <v>10776</v>
      </c>
      <c r="E332" s="619" t="s">
        <v>28478</v>
      </c>
      <c r="F332"/>
      <c r="G332"/>
      <c r="H332"/>
    </row>
    <row r="333" spans="1:8" ht="15" x14ac:dyDescent="0.25">
      <c r="A333" s="609" t="str">
        <f t="shared" si="5"/>
        <v>91692</v>
      </c>
      <c r="B333" s="607" t="s">
        <v>2851</v>
      </c>
      <c r="C333" s="607" t="s">
        <v>10875</v>
      </c>
      <c r="D333" s="618" t="s">
        <v>10776</v>
      </c>
      <c r="E333" s="619" t="s">
        <v>19703</v>
      </c>
      <c r="F333"/>
      <c r="G333"/>
      <c r="H333"/>
    </row>
    <row r="334" spans="1:8" ht="15" x14ac:dyDescent="0.25">
      <c r="A334" s="609" t="str">
        <f t="shared" si="5"/>
        <v>92043</v>
      </c>
      <c r="B334" s="607" t="s">
        <v>3075</v>
      </c>
      <c r="C334" s="607" t="s">
        <v>10876</v>
      </c>
      <c r="D334" s="618" t="s">
        <v>10776</v>
      </c>
      <c r="E334" s="619" t="s">
        <v>17588</v>
      </c>
      <c r="F334"/>
      <c r="G334"/>
      <c r="H334"/>
    </row>
    <row r="335" spans="1:8" ht="15" x14ac:dyDescent="0.25">
      <c r="A335" s="609" t="str">
        <f t="shared" si="5"/>
        <v>92106</v>
      </c>
      <c r="B335" s="607" t="s">
        <v>3082</v>
      </c>
      <c r="C335" s="607" t="s">
        <v>10877</v>
      </c>
      <c r="D335" s="618" t="s">
        <v>10776</v>
      </c>
      <c r="E335" s="619" t="s">
        <v>28479</v>
      </c>
      <c r="F335"/>
      <c r="G335"/>
      <c r="H335"/>
    </row>
    <row r="336" spans="1:8" ht="15" x14ac:dyDescent="0.25">
      <c r="A336" s="609" t="str">
        <f t="shared" si="5"/>
        <v>92112</v>
      </c>
      <c r="B336" s="607" t="s">
        <v>3088</v>
      </c>
      <c r="C336" s="607" t="s">
        <v>10878</v>
      </c>
      <c r="D336" s="618" t="s">
        <v>10776</v>
      </c>
      <c r="E336" s="619" t="s">
        <v>11276</v>
      </c>
      <c r="F336"/>
      <c r="G336"/>
      <c r="H336"/>
    </row>
    <row r="337" spans="1:8" ht="15" x14ac:dyDescent="0.25">
      <c r="A337" s="609" t="str">
        <f t="shared" si="5"/>
        <v>92118</v>
      </c>
      <c r="B337" s="607" t="s">
        <v>3093</v>
      </c>
      <c r="C337" s="607" t="s">
        <v>10879</v>
      </c>
      <c r="D337" s="618" t="s">
        <v>10776</v>
      </c>
      <c r="E337" s="619" t="s">
        <v>10084</v>
      </c>
      <c r="F337"/>
      <c r="G337"/>
      <c r="H337"/>
    </row>
    <row r="338" spans="1:8" ht="15" x14ac:dyDescent="0.25">
      <c r="A338" s="609" t="str">
        <f t="shared" si="5"/>
        <v>92138</v>
      </c>
      <c r="B338" s="607" t="s">
        <v>3103</v>
      </c>
      <c r="C338" s="607" t="s">
        <v>10881</v>
      </c>
      <c r="D338" s="618" t="s">
        <v>10776</v>
      </c>
      <c r="E338" s="619" t="s">
        <v>28480</v>
      </c>
      <c r="F338"/>
      <c r="G338"/>
      <c r="H338"/>
    </row>
    <row r="339" spans="1:8" ht="15" x14ac:dyDescent="0.25">
      <c r="A339" s="609" t="str">
        <f t="shared" si="5"/>
        <v>92145</v>
      </c>
      <c r="B339" s="607" t="s">
        <v>3110</v>
      </c>
      <c r="C339" s="607" t="s">
        <v>10882</v>
      </c>
      <c r="D339" s="618" t="s">
        <v>10776</v>
      </c>
      <c r="E339" s="619" t="s">
        <v>28481</v>
      </c>
      <c r="F339"/>
      <c r="G339"/>
      <c r="H339"/>
    </row>
    <row r="340" spans="1:8" ht="15" x14ac:dyDescent="0.25">
      <c r="A340" s="609" t="str">
        <f t="shared" si="5"/>
        <v>92242</v>
      </c>
      <c r="B340" s="607" t="s">
        <v>3131</v>
      </c>
      <c r="C340" s="607" t="s">
        <v>10883</v>
      </c>
      <c r="D340" s="618" t="s">
        <v>10776</v>
      </c>
      <c r="E340" s="619" t="s">
        <v>28482</v>
      </c>
      <c r="F340"/>
      <c r="G340"/>
      <c r="H340"/>
    </row>
    <row r="341" spans="1:8" ht="15" x14ac:dyDescent="0.25">
      <c r="A341" s="609" t="str">
        <f t="shared" si="5"/>
        <v>92716</v>
      </c>
      <c r="B341" s="607" t="s">
        <v>3544</v>
      </c>
      <c r="C341" s="607" t="s">
        <v>10884</v>
      </c>
      <c r="D341" s="618" t="s">
        <v>10776</v>
      </c>
      <c r="E341" s="619" t="s">
        <v>13681</v>
      </c>
      <c r="F341"/>
      <c r="G341"/>
      <c r="H341"/>
    </row>
    <row r="342" spans="1:8" ht="15" x14ac:dyDescent="0.25">
      <c r="A342" s="609" t="str">
        <f t="shared" si="5"/>
        <v>92960</v>
      </c>
      <c r="B342" s="607" t="s">
        <v>3774</v>
      </c>
      <c r="C342" s="607" t="s">
        <v>10885</v>
      </c>
      <c r="D342" s="618" t="s">
        <v>10776</v>
      </c>
      <c r="E342" s="619" t="s">
        <v>10254</v>
      </c>
      <c r="F342"/>
      <c r="G342"/>
      <c r="H342"/>
    </row>
    <row r="343" spans="1:8" ht="15" x14ac:dyDescent="0.25">
      <c r="A343" s="609" t="str">
        <f t="shared" si="5"/>
        <v>92966</v>
      </c>
      <c r="B343" s="607" t="s">
        <v>3779</v>
      </c>
      <c r="C343" s="607" t="s">
        <v>10887</v>
      </c>
      <c r="D343" s="618" t="s">
        <v>10776</v>
      </c>
      <c r="E343" s="619" t="s">
        <v>11852</v>
      </c>
      <c r="F343"/>
      <c r="G343"/>
      <c r="H343"/>
    </row>
    <row r="344" spans="1:8" ht="15" x14ac:dyDescent="0.25">
      <c r="A344" s="609" t="str">
        <f t="shared" si="5"/>
        <v>93224</v>
      </c>
      <c r="B344" s="607" t="s">
        <v>3946</v>
      </c>
      <c r="C344" s="607" t="s">
        <v>10889</v>
      </c>
      <c r="D344" s="618" t="s">
        <v>10776</v>
      </c>
      <c r="E344" s="619" t="s">
        <v>28483</v>
      </c>
      <c r="F344"/>
      <c r="G344"/>
      <c r="H344"/>
    </row>
    <row r="345" spans="1:8" ht="15" x14ac:dyDescent="0.25">
      <c r="A345" s="609" t="str">
        <f t="shared" si="5"/>
        <v>93233</v>
      </c>
      <c r="B345" s="607" t="s">
        <v>3952</v>
      </c>
      <c r="C345" s="607" t="s">
        <v>10890</v>
      </c>
      <c r="D345" s="618" t="s">
        <v>10776</v>
      </c>
      <c r="E345" s="619" t="s">
        <v>10052</v>
      </c>
      <c r="F345"/>
      <c r="G345"/>
      <c r="H345"/>
    </row>
    <row r="346" spans="1:8" ht="15" x14ac:dyDescent="0.25">
      <c r="A346" s="609" t="str">
        <f t="shared" si="5"/>
        <v>93272</v>
      </c>
      <c r="B346" s="607" t="s">
        <v>3964</v>
      </c>
      <c r="C346" s="607" t="s">
        <v>10891</v>
      </c>
      <c r="D346" s="618" t="s">
        <v>10776</v>
      </c>
      <c r="E346" s="619" t="s">
        <v>28484</v>
      </c>
      <c r="F346"/>
      <c r="G346"/>
      <c r="H346"/>
    </row>
    <row r="347" spans="1:8" ht="15" x14ac:dyDescent="0.25">
      <c r="A347" s="609" t="str">
        <f t="shared" si="5"/>
        <v>93281</v>
      </c>
      <c r="B347" s="607" t="s">
        <v>3970</v>
      </c>
      <c r="C347" s="607" t="s">
        <v>10892</v>
      </c>
      <c r="D347" s="618" t="s">
        <v>10776</v>
      </c>
      <c r="E347" s="619" t="s">
        <v>15221</v>
      </c>
      <c r="F347"/>
      <c r="G347"/>
      <c r="H347"/>
    </row>
    <row r="348" spans="1:8" ht="15" x14ac:dyDescent="0.25">
      <c r="A348" s="609" t="str">
        <f t="shared" si="5"/>
        <v>93287</v>
      </c>
      <c r="B348" s="607" t="s">
        <v>3976</v>
      </c>
      <c r="C348" s="607" t="s">
        <v>10893</v>
      </c>
      <c r="D348" s="618" t="s">
        <v>10776</v>
      </c>
      <c r="E348" s="619" t="s">
        <v>28485</v>
      </c>
      <c r="F348"/>
      <c r="G348"/>
      <c r="H348"/>
    </row>
    <row r="349" spans="1:8" ht="15" x14ac:dyDescent="0.25">
      <c r="A349" s="609" t="str">
        <f t="shared" si="5"/>
        <v>93402</v>
      </c>
      <c r="B349" s="607" t="s">
        <v>4021</v>
      </c>
      <c r="C349" s="607" t="s">
        <v>10894</v>
      </c>
      <c r="D349" s="618" t="s">
        <v>10776</v>
      </c>
      <c r="E349" s="619" t="s">
        <v>28486</v>
      </c>
      <c r="F349"/>
      <c r="G349"/>
      <c r="H349"/>
    </row>
    <row r="350" spans="1:8" ht="15" x14ac:dyDescent="0.25">
      <c r="A350" s="609" t="str">
        <f t="shared" si="5"/>
        <v>93408</v>
      </c>
      <c r="B350" s="607" t="s">
        <v>4027</v>
      </c>
      <c r="C350" s="607" t="s">
        <v>10896</v>
      </c>
      <c r="D350" s="618" t="s">
        <v>10776</v>
      </c>
      <c r="E350" s="619" t="s">
        <v>28487</v>
      </c>
      <c r="F350"/>
      <c r="G350"/>
      <c r="H350"/>
    </row>
    <row r="351" spans="1:8" ht="15" x14ac:dyDescent="0.25">
      <c r="A351" s="609" t="str">
        <f t="shared" si="5"/>
        <v>93415</v>
      </c>
      <c r="B351" s="607" t="s">
        <v>4033</v>
      </c>
      <c r="C351" s="607" t="s">
        <v>10897</v>
      </c>
      <c r="D351" s="618" t="s">
        <v>10776</v>
      </c>
      <c r="E351" s="619" t="s">
        <v>13181</v>
      </c>
      <c r="F351"/>
      <c r="G351"/>
      <c r="H351"/>
    </row>
    <row r="352" spans="1:8" ht="15" x14ac:dyDescent="0.25">
      <c r="A352" s="609" t="str">
        <f t="shared" si="5"/>
        <v>93421</v>
      </c>
      <c r="B352" s="607" t="s">
        <v>4039</v>
      </c>
      <c r="C352" s="607" t="s">
        <v>10899</v>
      </c>
      <c r="D352" s="618" t="s">
        <v>10776</v>
      </c>
      <c r="E352" s="619" t="s">
        <v>19181</v>
      </c>
      <c r="F352"/>
      <c r="G352"/>
      <c r="H352"/>
    </row>
    <row r="353" spans="1:8" ht="15" x14ac:dyDescent="0.25">
      <c r="A353" s="609" t="str">
        <f t="shared" si="5"/>
        <v>93427</v>
      </c>
      <c r="B353" s="607" t="s">
        <v>4045</v>
      </c>
      <c r="C353" s="607" t="s">
        <v>10901</v>
      </c>
      <c r="D353" s="618" t="s">
        <v>10776</v>
      </c>
      <c r="E353" s="619" t="s">
        <v>23480</v>
      </c>
      <c r="F353"/>
      <c r="G353"/>
      <c r="H353"/>
    </row>
    <row r="354" spans="1:8" ht="15" x14ac:dyDescent="0.25">
      <c r="A354" s="609" t="str">
        <f t="shared" si="5"/>
        <v>93433</v>
      </c>
      <c r="B354" s="607" t="s">
        <v>4051</v>
      </c>
      <c r="C354" s="607" t="s">
        <v>10903</v>
      </c>
      <c r="D354" s="618" t="s">
        <v>10776</v>
      </c>
      <c r="E354" s="619" t="s">
        <v>28488</v>
      </c>
      <c r="F354"/>
      <c r="G354"/>
      <c r="H354"/>
    </row>
    <row r="355" spans="1:8" ht="15" x14ac:dyDescent="0.25">
      <c r="A355" s="609" t="str">
        <f t="shared" si="5"/>
        <v>93439</v>
      </c>
      <c r="B355" s="607" t="s">
        <v>4057</v>
      </c>
      <c r="C355" s="607" t="s">
        <v>10904</v>
      </c>
      <c r="D355" s="618" t="s">
        <v>10776</v>
      </c>
      <c r="E355" s="619" t="s">
        <v>19132</v>
      </c>
      <c r="F355"/>
      <c r="G355"/>
      <c r="H355"/>
    </row>
    <row r="356" spans="1:8" ht="15" x14ac:dyDescent="0.25">
      <c r="A356" s="609" t="str">
        <f t="shared" si="5"/>
        <v>95121</v>
      </c>
      <c r="B356" s="607" t="s">
        <v>4486</v>
      </c>
      <c r="C356" s="607" t="s">
        <v>10905</v>
      </c>
      <c r="D356" s="618" t="s">
        <v>10776</v>
      </c>
      <c r="E356" s="619" t="s">
        <v>28489</v>
      </c>
      <c r="F356"/>
      <c r="G356"/>
      <c r="H356"/>
    </row>
    <row r="357" spans="1:8" ht="15" x14ac:dyDescent="0.25">
      <c r="A357" s="609" t="str">
        <f t="shared" si="5"/>
        <v>95127</v>
      </c>
      <c r="B357" s="607" t="s">
        <v>4492</v>
      </c>
      <c r="C357" s="607" t="s">
        <v>10906</v>
      </c>
      <c r="D357" s="618" t="s">
        <v>10776</v>
      </c>
      <c r="E357" s="619" t="s">
        <v>28490</v>
      </c>
      <c r="F357"/>
      <c r="G357"/>
      <c r="H357"/>
    </row>
    <row r="358" spans="1:8" ht="15" x14ac:dyDescent="0.25">
      <c r="A358" s="609" t="str">
        <f t="shared" si="5"/>
        <v>95133</v>
      </c>
      <c r="B358" s="607" t="s">
        <v>4498</v>
      </c>
      <c r="C358" s="607" t="s">
        <v>10907</v>
      </c>
      <c r="D358" s="618" t="s">
        <v>10776</v>
      </c>
      <c r="E358" s="619" t="s">
        <v>28491</v>
      </c>
      <c r="F358"/>
      <c r="G358"/>
      <c r="H358"/>
    </row>
    <row r="359" spans="1:8" ht="15" x14ac:dyDescent="0.25">
      <c r="A359" s="609" t="str">
        <f t="shared" si="5"/>
        <v>95139</v>
      </c>
      <c r="B359" s="607" t="s">
        <v>4502</v>
      </c>
      <c r="C359" s="607" t="s">
        <v>10908</v>
      </c>
      <c r="D359" s="618" t="s">
        <v>10776</v>
      </c>
      <c r="E359" s="619" t="s">
        <v>9701</v>
      </c>
      <c r="F359"/>
      <c r="G359"/>
      <c r="H359"/>
    </row>
    <row r="360" spans="1:8" ht="15" x14ac:dyDescent="0.25">
      <c r="A360" s="609" t="str">
        <f t="shared" si="5"/>
        <v>95212</v>
      </c>
      <c r="B360" s="607" t="s">
        <v>4509</v>
      </c>
      <c r="C360" s="607" t="s">
        <v>10909</v>
      </c>
      <c r="D360" s="618" t="s">
        <v>10776</v>
      </c>
      <c r="E360" s="619" t="s">
        <v>28492</v>
      </c>
      <c r="F360"/>
      <c r="G360"/>
      <c r="H360"/>
    </row>
    <row r="361" spans="1:8" ht="15" x14ac:dyDescent="0.25">
      <c r="A361" s="609" t="str">
        <f t="shared" si="5"/>
        <v>95258</v>
      </c>
      <c r="B361" s="607" t="s">
        <v>4524</v>
      </c>
      <c r="C361" s="607" t="s">
        <v>10911</v>
      </c>
      <c r="D361" s="618" t="s">
        <v>10776</v>
      </c>
      <c r="E361" s="619" t="s">
        <v>18746</v>
      </c>
      <c r="F361"/>
      <c r="G361"/>
      <c r="H361"/>
    </row>
    <row r="362" spans="1:8" ht="15" x14ac:dyDescent="0.25">
      <c r="A362" s="609" t="str">
        <f t="shared" si="5"/>
        <v>95264</v>
      </c>
      <c r="B362" s="607" t="s">
        <v>4530</v>
      </c>
      <c r="C362" s="607" t="s">
        <v>10913</v>
      </c>
      <c r="D362" s="618" t="s">
        <v>10776</v>
      </c>
      <c r="E362" s="619" t="s">
        <v>10224</v>
      </c>
      <c r="F362"/>
      <c r="G362"/>
      <c r="H362"/>
    </row>
    <row r="363" spans="1:8" ht="15" x14ac:dyDescent="0.25">
      <c r="A363" s="609" t="str">
        <f t="shared" si="5"/>
        <v>95270</v>
      </c>
      <c r="B363" s="607" t="s">
        <v>4536</v>
      </c>
      <c r="C363" s="607" t="s">
        <v>10914</v>
      </c>
      <c r="D363" s="618" t="s">
        <v>10776</v>
      </c>
      <c r="E363" s="619" t="s">
        <v>9704</v>
      </c>
      <c r="F363"/>
      <c r="G363"/>
      <c r="H363"/>
    </row>
    <row r="364" spans="1:8" ht="15" x14ac:dyDescent="0.25">
      <c r="A364" s="609" t="str">
        <f t="shared" si="5"/>
        <v>95276</v>
      </c>
      <c r="B364" s="607" t="s">
        <v>4542</v>
      </c>
      <c r="C364" s="607" t="s">
        <v>10916</v>
      </c>
      <c r="D364" s="618" t="s">
        <v>10776</v>
      </c>
      <c r="E364" s="619" t="s">
        <v>8954</v>
      </c>
      <c r="F364"/>
      <c r="G364"/>
      <c r="H364"/>
    </row>
    <row r="365" spans="1:8" ht="15" x14ac:dyDescent="0.25">
      <c r="A365" s="609" t="str">
        <f t="shared" si="5"/>
        <v>95282</v>
      </c>
      <c r="B365" s="607" t="s">
        <v>4548</v>
      </c>
      <c r="C365" s="607" t="s">
        <v>10917</v>
      </c>
      <c r="D365" s="618" t="s">
        <v>10776</v>
      </c>
      <c r="E365" s="619" t="s">
        <v>10216</v>
      </c>
      <c r="F365"/>
      <c r="G365"/>
      <c r="H365"/>
    </row>
    <row r="366" spans="1:8" ht="15" x14ac:dyDescent="0.25">
      <c r="A366" s="609" t="str">
        <f t="shared" si="5"/>
        <v>95620</v>
      </c>
      <c r="B366" s="607" t="s">
        <v>4724</v>
      </c>
      <c r="C366" s="607" t="s">
        <v>10918</v>
      </c>
      <c r="D366" s="618" t="s">
        <v>10776</v>
      </c>
      <c r="E366" s="619" t="s">
        <v>18067</v>
      </c>
      <c r="F366"/>
      <c r="G366"/>
      <c r="H366"/>
    </row>
    <row r="367" spans="1:8" ht="15" x14ac:dyDescent="0.25">
      <c r="A367" s="609" t="str">
        <f t="shared" si="5"/>
        <v>95631</v>
      </c>
      <c r="B367" s="607" t="s">
        <v>4735</v>
      </c>
      <c r="C367" s="607" t="s">
        <v>10919</v>
      </c>
      <c r="D367" s="618" t="s">
        <v>10776</v>
      </c>
      <c r="E367" s="619" t="s">
        <v>28493</v>
      </c>
      <c r="F367"/>
      <c r="G367"/>
      <c r="H367"/>
    </row>
    <row r="368" spans="1:8" ht="15" x14ac:dyDescent="0.25">
      <c r="A368" s="609" t="str">
        <f t="shared" si="5"/>
        <v>95702</v>
      </c>
      <c r="B368" s="607" t="s">
        <v>4764</v>
      </c>
      <c r="C368" s="607" t="s">
        <v>10920</v>
      </c>
      <c r="D368" s="618" t="s">
        <v>10776</v>
      </c>
      <c r="E368" s="619" t="s">
        <v>11761</v>
      </c>
      <c r="F368"/>
      <c r="G368"/>
      <c r="H368"/>
    </row>
    <row r="369" spans="1:8" ht="15" x14ac:dyDescent="0.25">
      <c r="A369" s="609" t="str">
        <f t="shared" si="5"/>
        <v>95708</v>
      </c>
      <c r="B369" s="607" t="s">
        <v>4770</v>
      </c>
      <c r="C369" s="607" t="s">
        <v>10921</v>
      </c>
      <c r="D369" s="618" t="s">
        <v>10776</v>
      </c>
      <c r="E369" s="619" t="s">
        <v>28494</v>
      </c>
      <c r="F369"/>
      <c r="G369"/>
      <c r="H369"/>
    </row>
    <row r="370" spans="1:8" ht="15" x14ac:dyDescent="0.25">
      <c r="A370" s="609" t="str">
        <f t="shared" si="5"/>
        <v>95714</v>
      </c>
      <c r="B370" s="607" t="s">
        <v>4776</v>
      </c>
      <c r="C370" s="607" t="s">
        <v>10922</v>
      </c>
      <c r="D370" s="618" t="s">
        <v>10776</v>
      </c>
      <c r="E370" s="619" t="s">
        <v>28495</v>
      </c>
      <c r="F370"/>
      <c r="G370"/>
      <c r="H370"/>
    </row>
    <row r="371" spans="1:8" ht="15" x14ac:dyDescent="0.25">
      <c r="A371" s="609" t="str">
        <f t="shared" si="5"/>
        <v>95720</v>
      </c>
      <c r="B371" s="607" t="s">
        <v>4782</v>
      </c>
      <c r="C371" s="607" t="s">
        <v>10923</v>
      </c>
      <c r="D371" s="618" t="s">
        <v>10776</v>
      </c>
      <c r="E371" s="619" t="s">
        <v>28496</v>
      </c>
      <c r="F371"/>
      <c r="G371"/>
      <c r="H371"/>
    </row>
    <row r="372" spans="1:8" ht="15" x14ac:dyDescent="0.25">
      <c r="A372" s="609" t="str">
        <f t="shared" si="5"/>
        <v>95872</v>
      </c>
      <c r="B372" s="607" t="s">
        <v>4846</v>
      </c>
      <c r="C372" s="607" t="s">
        <v>10924</v>
      </c>
      <c r="D372" s="618" t="s">
        <v>10776</v>
      </c>
      <c r="E372" s="619" t="s">
        <v>28497</v>
      </c>
      <c r="F372"/>
      <c r="G372"/>
      <c r="H372"/>
    </row>
    <row r="373" spans="1:8" ht="15" x14ac:dyDescent="0.25">
      <c r="A373" s="609" t="str">
        <f t="shared" si="5"/>
        <v>96013</v>
      </c>
      <c r="B373" s="607" t="s">
        <v>4872</v>
      </c>
      <c r="C373" s="607" t="s">
        <v>10925</v>
      </c>
      <c r="D373" s="618" t="s">
        <v>10776</v>
      </c>
      <c r="E373" s="619" t="s">
        <v>28498</v>
      </c>
      <c r="F373"/>
      <c r="G373"/>
      <c r="H373"/>
    </row>
    <row r="374" spans="1:8" ht="15" x14ac:dyDescent="0.25">
      <c r="A374" s="609" t="str">
        <f t="shared" si="5"/>
        <v>96020</v>
      </c>
      <c r="B374" s="607" t="s">
        <v>4878</v>
      </c>
      <c r="C374" s="607" t="s">
        <v>10927</v>
      </c>
      <c r="D374" s="618" t="s">
        <v>10776</v>
      </c>
      <c r="E374" s="619" t="s">
        <v>28499</v>
      </c>
      <c r="F374"/>
      <c r="G374"/>
      <c r="H374"/>
    </row>
    <row r="375" spans="1:8" ht="15" x14ac:dyDescent="0.25">
      <c r="A375" s="609" t="str">
        <f t="shared" si="5"/>
        <v>96028</v>
      </c>
      <c r="B375" s="607" t="s">
        <v>4884</v>
      </c>
      <c r="C375" s="607" t="s">
        <v>10928</v>
      </c>
      <c r="D375" s="618" t="s">
        <v>10776</v>
      </c>
      <c r="E375" s="619" t="s">
        <v>28500</v>
      </c>
      <c r="F375"/>
      <c r="G375"/>
      <c r="H375"/>
    </row>
    <row r="376" spans="1:8" ht="15" x14ac:dyDescent="0.25">
      <c r="A376" s="609" t="str">
        <f t="shared" si="5"/>
        <v>96035</v>
      </c>
      <c r="B376" s="607" t="s">
        <v>4891</v>
      </c>
      <c r="C376" s="607" t="s">
        <v>10929</v>
      </c>
      <c r="D376" s="618" t="s">
        <v>10776</v>
      </c>
      <c r="E376" s="619" t="s">
        <v>28501</v>
      </c>
      <c r="F376"/>
      <c r="G376"/>
      <c r="H376"/>
    </row>
    <row r="377" spans="1:8" ht="15" x14ac:dyDescent="0.25">
      <c r="A377" s="609" t="str">
        <f t="shared" si="5"/>
        <v>96157</v>
      </c>
      <c r="B377" s="607" t="s">
        <v>4925</v>
      </c>
      <c r="C377" s="607" t="s">
        <v>10930</v>
      </c>
      <c r="D377" s="618" t="s">
        <v>10776</v>
      </c>
      <c r="E377" s="619" t="s">
        <v>28502</v>
      </c>
      <c r="F377"/>
      <c r="G377"/>
      <c r="H377"/>
    </row>
    <row r="378" spans="1:8" ht="15" x14ac:dyDescent="0.25">
      <c r="A378" s="609" t="str">
        <f t="shared" si="5"/>
        <v>96158</v>
      </c>
      <c r="B378" s="607" t="s">
        <v>4926</v>
      </c>
      <c r="C378" s="607" t="s">
        <v>10931</v>
      </c>
      <c r="D378" s="618" t="s">
        <v>10776</v>
      </c>
      <c r="E378" s="619" t="s">
        <v>28503</v>
      </c>
      <c r="F378"/>
      <c r="G378"/>
      <c r="H378"/>
    </row>
    <row r="379" spans="1:8" ht="15" x14ac:dyDescent="0.25">
      <c r="A379" s="609" t="str">
        <f t="shared" si="5"/>
        <v>96245</v>
      </c>
      <c r="B379" s="607" t="s">
        <v>4932</v>
      </c>
      <c r="C379" s="607" t="s">
        <v>10932</v>
      </c>
      <c r="D379" s="618" t="s">
        <v>10776</v>
      </c>
      <c r="E379" s="619" t="s">
        <v>18634</v>
      </c>
      <c r="F379"/>
      <c r="G379"/>
      <c r="H379"/>
    </row>
    <row r="380" spans="1:8" ht="15" x14ac:dyDescent="0.25">
      <c r="A380" s="609" t="str">
        <f t="shared" si="5"/>
        <v>96463</v>
      </c>
      <c r="B380" s="607" t="s">
        <v>4973</v>
      </c>
      <c r="C380" s="607" t="s">
        <v>10933</v>
      </c>
      <c r="D380" s="618" t="s">
        <v>10776</v>
      </c>
      <c r="E380" s="619" t="s">
        <v>22612</v>
      </c>
      <c r="F380"/>
      <c r="G380"/>
      <c r="H380"/>
    </row>
    <row r="381" spans="1:8" ht="15" x14ac:dyDescent="0.25">
      <c r="A381" s="609" t="str">
        <f t="shared" si="5"/>
        <v>98764</v>
      </c>
      <c r="B381" s="607" t="s">
        <v>5941</v>
      </c>
      <c r="C381" s="607" t="s">
        <v>10934</v>
      </c>
      <c r="D381" s="618" t="s">
        <v>10776</v>
      </c>
      <c r="E381" s="619" t="s">
        <v>9051</v>
      </c>
      <c r="F381"/>
      <c r="G381"/>
      <c r="H381"/>
    </row>
    <row r="382" spans="1:8" ht="15" x14ac:dyDescent="0.25">
      <c r="A382" s="609" t="str">
        <f t="shared" si="5"/>
        <v>99833</v>
      </c>
      <c r="B382" s="607" t="s">
        <v>6120</v>
      </c>
      <c r="C382" s="607" t="s">
        <v>6121</v>
      </c>
      <c r="D382" s="618" t="s">
        <v>10776</v>
      </c>
      <c r="E382" s="619" t="s">
        <v>9244</v>
      </c>
      <c r="F382"/>
      <c r="G382"/>
      <c r="H382"/>
    </row>
    <row r="383" spans="1:8" ht="15" x14ac:dyDescent="0.25">
      <c r="A383" s="609" t="str">
        <f t="shared" si="5"/>
        <v>100641</v>
      </c>
      <c r="B383" s="607" t="s">
        <v>6604</v>
      </c>
      <c r="C383" s="607" t="s">
        <v>10935</v>
      </c>
      <c r="D383" s="618" t="s">
        <v>10776</v>
      </c>
      <c r="E383" s="619" t="s">
        <v>28504</v>
      </c>
      <c r="F383"/>
      <c r="G383"/>
      <c r="H383"/>
    </row>
    <row r="384" spans="1:8" ht="15" x14ac:dyDescent="0.25">
      <c r="A384" s="609" t="str">
        <f t="shared" si="5"/>
        <v>100647</v>
      </c>
      <c r="B384" s="607" t="s">
        <v>6610</v>
      </c>
      <c r="C384" s="607" t="s">
        <v>10936</v>
      </c>
      <c r="D384" s="618" t="s">
        <v>10776</v>
      </c>
      <c r="E384" s="619" t="s">
        <v>28505</v>
      </c>
      <c r="F384"/>
      <c r="G384"/>
      <c r="H384"/>
    </row>
    <row r="385" spans="1:8" ht="15" x14ac:dyDescent="0.25">
      <c r="A385" s="609" t="str">
        <f t="shared" si="5"/>
        <v>102275</v>
      </c>
      <c r="B385" s="607" t="s">
        <v>10937</v>
      </c>
      <c r="C385" s="607" t="s">
        <v>10938</v>
      </c>
      <c r="D385" s="618" t="s">
        <v>10776</v>
      </c>
      <c r="E385" s="619" t="s">
        <v>13472</v>
      </c>
      <c r="F385"/>
      <c r="G385"/>
      <c r="H385"/>
    </row>
    <row r="386" spans="1:8" ht="15" x14ac:dyDescent="0.25">
      <c r="A386" s="609" t="str">
        <f t="shared" ref="A386:A449" si="6">IF(ISERROR(SEARCH("/",B386)=6),TRIM(CLEAN(B386)),IF(SEARCH("/",B386)=6,IF(LEN(TRIM(CLEAN(B386)))=7,LEFT(TRIM(CLEAN(B386)),6)&amp;"00"&amp;RIGHT(TRIM(CLEAN(B386)),1),LEFT(TRIM(CLEAN(B386)),6)&amp;"0"&amp;RIGHT(TRIM(CLEAN(B386)),2)),TRIM(CLEAN(B386))))</f>
        <v>5632</v>
      </c>
      <c r="B386" s="607" t="s">
        <v>828</v>
      </c>
      <c r="C386" s="607" t="s">
        <v>10939</v>
      </c>
      <c r="D386" s="618" t="s">
        <v>10940</v>
      </c>
      <c r="E386" s="619" t="s">
        <v>10470</v>
      </c>
      <c r="F386"/>
      <c r="G386"/>
      <c r="H386"/>
    </row>
    <row r="387" spans="1:8" ht="15" x14ac:dyDescent="0.25">
      <c r="A387" s="609" t="str">
        <f t="shared" si="6"/>
        <v>5679</v>
      </c>
      <c r="B387" s="607" t="s">
        <v>835</v>
      </c>
      <c r="C387" s="607" t="s">
        <v>10941</v>
      </c>
      <c r="D387" s="618" t="s">
        <v>10940</v>
      </c>
      <c r="E387" s="619" t="s">
        <v>28506</v>
      </c>
      <c r="F387"/>
      <c r="G387"/>
      <c r="H387"/>
    </row>
    <row r="388" spans="1:8" ht="15" x14ac:dyDescent="0.25">
      <c r="A388" s="609" t="str">
        <f t="shared" si="6"/>
        <v>5681</v>
      </c>
      <c r="B388" s="607" t="s">
        <v>837</v>
      </c>
      <c r="C388" s="607" t="s">
        <v>10943</v>
      </c>
      <c r="D388" s="618" t="s">
        <v>10940</v>
      </c>
      <c r="E388" s="619" t="s">
        <v>18502</v>
      </c>
      <c r="F388"/>
      <c r="G388"/>
      <c r="H388"/>
    </row>
    <row r="389" spans="1:8" ht="15" x14ac:dyDescent="0.25">
      <c r="A389" s="609" t="str">
        <f t="shared" si="6"/>
        <v>5685</v>
      </c>
      <c r="B389" s="607" t="s">
        <v>839</v>
      </c>
      <c r="C389" s="607" t="s">
        <v>10944</v>
      </c>
      <c r="D389" s="618" t="s">
        <v>10940</v>
      </c>
      <c r="E389" s="619" t="s">
        <v>28507</v>
      </c>
      <c r="F389"/>
      <c r="G389"/>
      <c r="H389"/>
    </row>
    <row r="390" spans="1:8" ht="15" x14ac:dyDescent="0.25">
      <c r="A390" s="609" t="str">
        <f t="shared" si="6"/>
        <v>5690</v>
      </c>
      <c r="B390" s="607" t="s">
        <v>841</v>
      </c>
      <c r="C390" s="607" t="s">
        <v>10945</v>
      </c>
      <c r="D390" s="618" t="s">
        <v>10940</v>
      </c>
      <c r="E390" s="619" t="s">
        <v>10141</v>
      </c>
      <c r="F390"/>
      <c r="G390"/>
      <c r="H390"/>
    </row>
    <row r="391" spans="1:8" ht="15" x14ac:dyDescent="0.25">
      <c r="A391" s="609" t="str">
        <f t="shared" si="6"/>
        <v>5806</v>
      </c>
      <c r="B391" s="607" t="s">
        <v>876</v>
      </c>
      <c r="C391" s="607" t="s">
        <v>10946</v>
      </c>
      <c r="D391" s="618" t="s">
        <v>10940</v>
      </c>
      <c r="E391" s="619" t="s">
        <v>10084</v>
      </c>
      <c r="F391"/>
      <c r="G391"/>
      <c r="H391"/>
    </row>
    <row r="392" spans="1:8" ht="15" x14ac:dyDescent="0.25">
      <c r="A392" s="609" t="str">
        <f t="shared" si="6"/>
        <v>5826</v>
      </c>
      <c r="B392" s="607" t="s">
        <v>880</v>
      </c>
      <c r="C392" s="607" t="s">
        <v>10947</v>
      </c>
      <c r="D392" s="618" t="s">
        <v>10940</v>
      </c>
      <c r="E392" s="619" t="s">
        <v>9212</v>
      </c>
      <c r="F392"/>
      <c r="G392"/>
      <c r="H392"/>
    </row>
    <row r="393" spans="1:8" ht="15" x14ac:dyDescent="0.25">
      <c r="A393" s="609" t="str">
        <f t="shared" si="6"/>
        <v>5829</v>
      </c>
      <c r="B393" s="607" t="s">
        <v>881</v>
      </c>
      <c r="C393" s="607" t="s">
        <v>10948</v>
      </c>
      <c r="D393" s="618" t="s">
        <v>10940</v>
      </c>
      <c r="E393" s="619" t="s">
        <v>28508</v>
      </c>
      <c r="F393"/>
      <c r="G393"/>
      <c r="H393"/>
    </row>
    <row r="394" spans="1:8" ht="15" x14ac:dyDescent="0.25">
      <c r="A394" s="609" t="str">
        <f t="shared" si="6"/>
        <v>5837</v>
      </c>
      <c r="B394" s="607" t="s">
        <v>883</v>
      </c>
      <c r="C394" s="607" t="s">
        <v>10949</v>
      </c>
      <c r="D394" s="618" t="s">
        <v>10940</v>
      </c>
      <c r="E394" s="619" t="s">
        <v>28509</v>
      </c>
      <c r="F394"/>
      <c r="G394"/>
      <c r="H394"/>
    </row>
    <row r="395" spans="1:8" ht="15" x14ac:dyDescent="0.25">
      <c r="A395" s="609" t="str">
        <f t="shared" si="6"/>
        <v>5841</v>
      </c>
      <c r="B395" s="607" t="s">
        <v>885</v>
      </c>
      <c r="C395" s="607" t="s">
        <v>10950</v>
      </c>
      <c r="D395" s="618" t="s">
        <v>10940</v>
      </c>
      <c r="E395" s="619" t="s">
        <v>18293</v>
      </c>
      <c r="F395"/>
      <c r="G395"/>
      <c r="H395"/>
    </row>
    <row r="396" spans="1:8" ht="15" x14ac:dyDescent="0.25">
      <c r="A396" s="609" t="str">
        <f t="shared" si="6"/>
        <v>5845</v>
      </c>
      <c r="B396" s="607" t="s">
        <v>887</v>
      </c>
      <c r="C396" s="607" t="s">
        <v>10951</v>
      </c>
      <c r="D396" s="618" t="s">
        <v>10940</v>
      </c>
      <c r="E396" s="619" t="s">
        <v>28510</v>
      </c>
      <c r="F396"/>
      <c r="G396"/>
      <c r="H396"/>
    </row>
    <row r="397" spans="1:8" ht="15" x14ac:dyDescent="0.25">
      <c r="A397" s="609" t="str">
        <f t="shared" si="6"/>
        <v>5849</v>
      </c>
      <c r="B397" s="607" t="s">
        <v>889</v>
      </c>
      <c r="C397" s="607" t="s">
        <v>10952</v>
      </c>
      <c r="D397" s="618" t="s">
        <v>10940</v>
      </c>
      <c r="E397" s="619" t="s">
        <v>18227</v>
      </c>
      <c r="F397"/>
      <c r="G397"/>
      <c r="H397"/>
    </row>
    <row r="398" spans="1:8" ht="15" x14ac:dyDescent="0.25">
      <c r="A398" s="609" t="str">
        <f t="shared" si="6"/>
        <v>5853</v>
      </c>
      <c r="B398" s="607" t="s">
        <v>891</v>
      </c>
      <c r="C398" s="607" t="s">
        <v>10953</v>
      </c>
      <c r="D398" s="618" t="s">
        <v>10940</v>
      </c>
      <c r="E398" s="619" t="s">
        <v>28511</v>
      </c>
      <c r="F398"/>
      <c r="G398"/>
      <c r="H398"/>
    </row>
    <row r="399" spans="1:8" ht="15" x14ac:dyDescent="0.25">
      <c r="A399" s="609" t="str">
        <f t="shared" si="6"/>
        <v>5857</v>
      </c>
      <c r="B399" s="607" t="s">
        <v>893</v>
      </c>
      <c r="C399" s="607" t="s">
        <v>10955</v>
      </c>
      <c r="D399" s="618" t="s">
        <v>10940</v>
      </c>
      <c r="E399" s="619" t="s">
        <v>28512</v>
      </c>
      <c r="F399"/>
      <c r="G399"/>
      <c r="H399"/>
    </row>
    <row r="400" spans="1:8" ht="15" x14ac:dyDescent="0.25">
      <c r="A400" s="609" t="str">
        <f t="shared" si="6"/>
        <v>5865</v>
      </c>
      <c r="B400" s="607" t="s">
        <v>895</v>
      </c>
      <c r="C400" s="607" t="s">
        <v>10956</v>
      </c>
      <c r="D400" s="618" t="s">
        <v>10940</v>
      </c>
      <c r="E400" s="619" t="s">
        <v>9465</v>
      </c>
      <c r="F400"/>
      <c r="G400"/>
      <c r="H400"/>
    </row>
    <row r="401" spans="1:8" ht="15" x14ac:dyDescent="0.25">
      <c r="A401" s="609" t="str">
        <f t="shared" si="6"/>
        <v>5869</v>
      </c>
      <c r="B401" s="607" t="s">
        <v>897</v>
      </c>
      <c r="C401" s="607" t="s">
        <v>10957</v>
      </c>
      <c r="D401" s="618" t="s">
        <v>10940</v>
      </c>
      <c r="E401" s="619" t="s">
        <v>9498</v>
      </c>
      <c r="F401"/>
      <c r="G401"/>
      <c r="H401"/>
    </row>
    <row r="402" spans="1:8" ht="15" x14ac:dyDescent="0.25">
      <c r="A402" s="609" t="str">
        <f t="shared" si="6"/>
        <v>5877</v>
      </c>
      <c r="B402" s="607" t="s">
        <v>899</v>
      </c>
      <c r="C402" s="607" t="s">
        <v>10958</v>
      </c>
      <c r="D402" s="618" t="s">
        <v>10940</v>
      </c>
      <c r="E402" s="619" t="s">
        <v>9117</v>
      </c>
      <c r="F402"/>
      <c r="G402"/>
      <c r="H402"/>
    </row>
    <row r="403" spans="1:8" ht="15" x14ac:dyDescent="0.25">
      <c r="A403" s="609" t="str">
        <f t="shared" si="6"/>
        <v>5881</v>
      </c>
      <c r="B403" s="607" t="s">
        <v>901</v>
      </c>
      <c r="C403" s="607" t="s">
        <v>10959</v>
      </c>
      <c r="D403" s="618" t="s">
        <v>10940</v>
      </c>
      <c r="E403" s="619" t="s">
        <v>28513</v>
      </c>
      <c r="F403"/>
      <c r="G403"/>
      <c r="H403"/>
    </row>
    <row r="404" spans="1:8" ht="15" x14ac:dyDescent="0.25">
      <c r="A404" s="609" t="str">
        <f t="shared" si="6"/>
        <v>5884</v>
      </c>
      <c r="B404" s="607" t="s">
        <v>903</v>
      </c>
      <c r="C404" s="607" t="s">
        <v>10960</v>
      </c>
      <c r="D404" s="618" t="s">
        <v>10940</v>
      </c>
      <c r="E404" s="619" t="s">
        <v>9069</v>
      </c>
      <c r="F404"/>
      <c r="G404"/>
      <c r="H404"/>
    </row>
    <row r="405" spans="1:8" ht="15" x14ac:dyDescent="0.25">
      <c r="A405" s="609" t="str">
        <f t="shared" si="6"/>
        <v>5892</v>
      </c>
      <c r="B405" s="607" t="s">
        <v>905</v>
      </c>
      <c r="C405" s="607" t="s">
        <v>10962</v>
      </c>
      <c r="D405" s="618" t="s">
        <v>10940</v>
      </c>
      <c r="E405" s="619" t="s">
        <v>11847</v>
      </c>
      <c r="F405"/>
      <c r="G405"/>
      <c r="H405"/>
    </row>
    <row r="406" spans="1:8" ht="15" x14ac:dyDescent="0.25">
      <c r="A406" s="609" t="str">
        <f t="shared" si="6"/>
        <v>5896</v>
      </c>
      <c r="B406" s="607" t="s">
        <v>907</v>
      </c>
      <c r="C406" s="607" t="s">
        <v>10964</v>
      </c>
      <c r="D406" s="618" t="s">
        <v>10940</v>
      </c>
      <c r="E406" s="619" t="s">
        <v>9196</v>
      </c>
      <c r="F406"/>
      <c r="G406"/>
      <c r="H406"/>
    </row>
    <row r="407" spans="1:8" ht="15" x14ac:dyDescent="0.25">
      <c r="A407" s="609" t="str">
        <f t="shared" si="6"/>
        <v>5903</v>
      </c>
      <c r="B407" s="607" t="s">
        <v>909</v>
      </c>
      <c r="C407" s="607" t="s">
        <v>10965</v>
      </c>
      <c r="D407" s="618" t="s">
        <v>10940</v>
      </c>
      <c r="E407" s="619" t="s">
        <v>9852</v>
      </c>
      <c r="F407"/>
      <c r="G407"/>
      <c r="H407"/>
    </row>
    <row r="408" spans="1:8" ht="15" x14ac:dyDescent="0.25">
      <c r="A408" s="609" t="str">
        <f t="shared" si="6"/>
        <v>5911</v>
      </c>
      <c r="B408" s="607" t="s">
        <v>911</v>
      </c>
      <c r="C408" s="607" t="s">
        <v>10966</v>
      </c>
      <c r="D408" s="618" t="s">
        <v>10940</v>
      </c>
      <c r="E408" s="619" t="s">
        <v>13656</v>
      </c>
      <c r="F408"/>
      <c r="G408"/>
      <c r="H408"/>
    </row>
    <row r="409" spans="1:8" ht="15" x14ac:dyDescent="0.25">
      <c r="A409" s="609" t="str">
        <f t="shared" si="6"/>
        <v>5923</v>
      </c>
      <c r="B409" s="607" t="s">
        <v>913</v>
      </c>
      <c r="C409" s="607" t="s">
        <v>10968</v>
      </c>
      <c r="D409" s="618" t="s">
        <v>10940</v>
      </c>
      <c r="E409" s="619" t="s">
        <v>10461</v>
      </c>
      <c r="F409"/>
      <c r="G409"/>
      <c r="H409"/>
    </row>
    <row r="410" spans="1:8" ht="15" x14ac:dyDescent="0.25">
      <c r="A410" s="609" t="str">
        <f t="shared" si="6"/>
        <v>5930</v>
      </c>
      <c r="B410" s="607" t="s">
        <v>915</v>
      </c>
      <c r="C410" s="607" t="s">
        <v>10970</v>
      </c>
      <c r="D410" s="618" t="s">
        <v>10940</v>
      </c>
      <c r="E410" s="619" t="s">
        <v>28514</v>
      </c>
      <c r="F410"/>
      <c r="G410"/>
      <c r="H410"/>
    </row>
    <row r="411" spans="1:8" ht="15" x14ac:dyDescent="0.25">
      <c r="A411" s="609" t="str">
        <f t="shared" si="6"/>
        <v>5934</v>
      </c>
      <c r="B411" s="607" t="s">
        <v>917</v>
      </c>
      <c r="C411" s="607" t="s">
        <v>10971</v>
      </c>
      <c r="D411" s="618" t="s">
        <v>10940</v>
      </c>
      <c r="E411" s="619" t="s">
        <v>28515</v>
      </c>
      <c r="F411"/>
      <c r="G411"/>
      <c r="H411"/>
    </row>
    <row r="412" spans="1:8" ht="15" x14ac:dyDescent="0.25">
      <c r="A412" s="609" t="str">
        <f t="shared" si="6"/>
        <v>5942</v>
      </c>
      <c r="B412" s="607" t="s">
        <v>919</v>
      </c>
      <c r="C412" s="607" t="s">
        <v>10972</v>
      </c>
      <c r="D412" s="618" t="s">
        <v>10940</v>
      </c>
      <c r="E412" s="619" t="s">
        <v>13890</v>
      </c>
      <c r="F412"/>
      <c r="G412"/>
      <c r="H412"/>
    </row>
    <row r="413" spans="1:8" ht="15" x14ac:dyDescent="0.25">
      <c r="A413" s="609" t="str">
        <f t="shared" si="6"/>
        <v>5946</v>
      </c>
      <c r="B413" s="607" t="s">
        <v>921</v>
      </c>
      <c r="C413" s="607" t="s">
        <v>10974</v>
      </c>
      <c r="D413" s="618" t="s">
        <v>10940</v>
      </c>
      <c r="E413" s="619" t="s">
        <v>19524</v>
      </c>
      <c r="F413"/>
      <c r="G413"/>
      <c r="H413"/>
    </row>
    <row r="414" spans="1:8" ht="15" x14ac:dyDescent="0.25">
      <c r="A414" s="609" t="str">
        <f t="shared" si="6"/>
        <v>5952</v>
      </c>
      <c r="B414" s="607" t="s">
        <v>922</v>
      </c>
      <c r="C414" s="607" t="s">
        <v>10975</v>
      </c>
      <c r="D414" s="618" t="s">
        <v>10940</v>
      </c>
      <c r="E414" s="619" t="s">
        <v>9496</v>
      </c>
      <c r="F414"/>
      <c r="G414"/>
      <c r="H414"/>
    </row>
    <row r="415" spans="1:8" ht="15" x14ac:dyDescent="0.25">
      <c r="A415" s="609" t="str">
        <f t="shared" si="6"/>
        <v>5954</v>
      </c>
      <c r="B415" s="607" t="s">
        <v>924</v>
      </c>
      <c r="C415" s="607" t="s">
        <v>10976</v>
      </c>
      <c r="D415" s="618" t="s">
        <v>10940</v>
      </c>
      <c r="E415" s="619" t="s">
        <v>10295</v>
      </c>
      <c r="F415"/>
      <c r="G415"/>
      <c r="H415"/>
    </row>
    <row r="416" spans="1:8" ht="15" x14ac:dyDescent="0.25">
      <c r="A416" s="609" t="str">
        <f t="shared" si="6"/>
        <v>5961</v>
      </c>
      <c r="B416" s="607" t="s">
        <v>925</v>
      </c>
      <c r="C416" s="607" t="s">
        <v>10977</v>
      </c>
      <c r="D416" s="618" t="s">
        <v>10940</v>
      </c>
      <c r="E416" s="619" t="s">
        <v>19707</v>
      </c>
      <c r="F416"/>
      <c r="G416"/>
      <c r="H416"/>
    </row>
    <row r="417" spans="1:8" ht="15" x14ac:dyDescent="0.25">
      <c r="A417" s="609" t="str">
        <f t="shared" si="6"/>
        <v>6260</v>
      </c>
      <c r="B417" s="607" t="s">
        <v>927</v>
      </c>
      <c r="C417" s="607" t="s">
        <v>10978</v>
      </c>
      <c r="D417" s="618" t="s">
        <v>10940</v>
      </c>
      <c r="E417" s="619" t="s">
        <v>11794</v>
      </c>
      <c r="F417"/>
      <c r="G417"/>
      <c r="H417"/>
    </row>
    <row r="418" spans="1:8" ht="15" x14ac:dyDescent="0.25">
      <c r="A418" s="609" t="str">
        <f t="shared" si="6"/>
        <v>6880</v>
      </c>
      <c r="B418" s="607" t="s">
        <v>929</v>
      </c>
      <c r="C418" s="607" t="s">
        <v>10979</v>
      </c>
      <c r="D418" s="618" t="s">
        <v>10940</v>
      </c>
      <c r="E418" s="619" t="s">
        <v>18493</v>
      </c>
      <c r="F418"/>
      <c r="G418"/>
      <c r="H418"/>
    </row>
    <row r="419" spans="1:8" ht="15" x14ac:dyDescent="0.25">
      <c r="A419" s="609" t="str">
        <f t="shared" si="6"/>
        <v>7031</v>
      </c>
      <c r="B419" s="607" t="s">
        <v>931</v>
      </c>
      <c r="C419" s="607" t="s">
        <v>10980</v>
      </c>
      <c r="D419" s="618" t="s">
        <v>10940</v>
      </c>
      <c r="E419" s="619" t="s">
        <v>9129</v>
      </c>
      <c r="F419"/>
      <c r="G419"/>
      <c r="H419"/>
    </row>
    <row r="420" spans="1:8" ht="15" x14ac:dyDescent="0.25">
      <c r="A420" s="609" t="str">
        <f t="shared" si="6"/>
        <v>7043</v>
      </c>
      <c r="B420" s="607" t="s">
        <v>940</v>
      </c>
      <c r="C420" s="607" t="s">
        <v>10981</v>
      </c>
      <c r="D420" s="618" t="s">
        <v>10940</v>
      </c>
      <c r="E420" s="619" t="s">
        <v>9077</v>
      </c>
      <c r="F420"/>
      <c r="G420"/>
      <c r="H420"/>
    </row>
    <row r="421" spans="1:8" ht="15" x14ac:dyDescent="0.25">
      <c r="A421" s="609" t="str">
        <f t="shared" si="6"/>
        <v>7050</v>
      </c>
      <c r="B421" s="607" t="s">
        <v>946</v>
      </c>
      <c r="C421" s="607" t="s">
        <v>10983</v>
      </c>
      <c r="D421" s="618" t="s">
        <v>10940</v>
      </c>
      <c r="E421" s="619" t="s">
        <v>18745</v>
      </c>
      <c r="F421"/>
      <c r="G421"/>
      <c r="H421"/>
    </row>
    <row r="422" spans="1:8" ht="15" x14ac:dyDescent="0.25">
      <c r="A422" s="609" t="str">
        <f t="shared" si="6"/>
        <v>67827</v>
      </c>
      <c r="B422" s="607" t="s">
        <v>985</v>
      </c>
      <c r="C422" s="607" t="s">
        <v>10984</v>
      </c>
      <c r="D422" s="618" t="s">
        <v>10940</v>
      </c>
      <c r="E422" s="619" t="s">
        <v>10282</v>
      </c>
      <c r="F422"/>
      <c r="G422"/>
      <c r="H422"/>
    </row>
    <row r="423" spans="1:8" ht="15" x14ac:dyDescent="0.25">
      <c r="A423" s="609" t="str">
        <f t="shared" si="6"/>
        <v>73395</v>
      </c>
      <c r="B423" s="607" t="s">
        <v>994</v>
      </c>
      <c r="C423" s="607" t="s">
        <v>10985</v>
      </c>
      <c r="D423" s="618" t="s">
        <v>10940</v>
      </c>
      <c r="E423" s="619" t="s">
        <v>9538</v>
      </c>
      <c r="F423"/>
      <c r="G423"/>
      <c r="H423"/>
    </row>
    <row r="424" spans="1:8" ht="15" x14ac:dyDescent="0.25">
      <c r="A424" s="609" t="str">
        <f t="shared" si="6"/>
        <v>83766</v>
      </c>
      <c r="B424" s="607" t="s">
        <v>1007</v>
      </c>
      <c r="C424" s="607" t="s">
        <v>10986</v>
      </c>
      <c r="D424" s="618" t="s">
        <v>10940</v>
      </c>
      <c r="E424" s="619" t="s">
        <v>28516</v>
      </c>
      <c r="F424"/>
      <c r="G424"/>
      <c r="H424"/>
    </row>
    <row r="425" spans="1:8" ht="15" x14ac:dyDescent="0.25">
      <c r="A425" s="609" t="str">
        <f t="shared" si="6"/>
        <v>84013</v>
      </c>
      <c r="B425" s="607" t="s">
        <v>1008</v>
      </c>
      <c r="C425" s="607" t="s">
        <v>10988</v>
      </c>
      <c r="D425" s="618" t="s">
        <v>10940</v>
      </c>
      <c r="E425" s="619" t="s">
        <v>28517</v>
      </c>
      <c r="F425"/>
      <c r="G425"/>
      <c r="H425"/>
    </row>
    <row r="426" spans="1:8" ht="15" x14ac:dyDescent="0.25">
      <c r="A426" s="609" t="str">
        <f t="shared" si="6"/>
        <v>87446</v>
      </c>
      <c r="B426" s="607" t="s">
        <v>1250</v>
      </c>
      <c r="C426" s="607" t="s">
        <v>10989</v>
      </c>
      <c r="D426" s="618" t="s">
        <v>10940</v>
      </c>
      <c r="E426" s="619" t="s">
        <v>11018</v>
      </c>
      <c r="F426"/>
      <c r="G426"/>
      <c r="H426"/>
    </row>
    <row r="427" spans="1:8" ht="15" x14ac:dyDescent="0.25">
      <c r="A427" s="609" t="str">
        <f t="shared" si="6"/>
        <v>88392</v>
      </c>
      <c r="B427" s="607" t="s">
        <v>1577</v>
      </c>
      <c r="C427" s="607" t="s">
        <v>10990</v>
      </c>
      <c r="D427" s="618" t="s">
        <v>10940</v>
      </c>
      <c r="E427" s="619" t="s">
        <v>10611</v>
      </c>
      <c r="F427"/>
      <c r="G427"/>
      <c r="H427"/>
    </row>
    <row r="428" spans="1:8" ht="15" x14ac:dyDescent="0.25">
      <c r="A428" s="609" t="str">
        <f t="shared" si="6"/>
        <v>88398</v>
      </c>
      <c r="B428" s="607" t="s">
        <v>1583</v>
      </c>
      <c r="C428" s="607" t="s">
        <v>10991</v>
      </c>
      <c r="D428" s="618" t="s">
        <v>10940</v>
      </c>
      <c r="E428" s="619" t="s">
        <v>9632</v>
      </c>
      <c r="F428"/>
      <c r="G428"/>
      <c r="H428"/>
    </row>
    <row r="429" spans="1:8" ht="15" x14ac:dyDescent="0.25">
      <c r="A429" s="609" t="str">
        <f t="shared" si="6"/>
        <v>88404</v>
      </c>
      <c r="B429" s="607" t="s">
        <v>1589</v>
      </c>
      <c r="C429" s="607" t="s">
        <v>10993</v>
      </c>
      <c r="D429" s="618" t="s">
        <v>10940</v>
      </c>
      <c r="E429" s="619" t="s">
        <v>8996</v>
      </c>
      <c r="F429"/>
      <c r="G429"/>
      <c r="H429"/>
    </row>
    <row r="430" spans="1:8" ht="15" x14ac:dyDescent="0.25">
      <c r="A430" s="609" t="str">
        <f t="shared" si="6"/>
        <v>88430</v>
      </c>
      <c r="B430" s="607" t="s">
        <v>1609</v>
      </c>
      <c r="C430" s="607" t="s">
        <v>10994</v>
      </c>
      <c r="D430" s="618" t="s">
        <v>10940</v>
      </c>
      <c r="E430" s="619" t="s">
        <v>11327</v>
      </c>
      <c r="F430"/>
      <c r="G430"/>
      <c r="H430"/>
    </row>
    <row r="431" spans="1:8" ht="15" x14ac:dyDescent="0.25">
      <c r="A431" s="609" t="str">
        <f t="shared" si="6"/>
        <v>88438</v>
      </c>
      <c r="B431" s="607" t="s">
        <v>1617</v>
      </c>
      <c r="C431" s="607" t="s">
        <v>10996</v>
      </c>
      <c r="D431" s="618" t="s">
        <v>10940</v>
      </c>
      <c r="E431" s="619" t="s">
        <v>14219</v>
      </c>
      <c r="F431"/>
      <c r="G431"/>
      <c r="H431"/>
    </row>
    <row r="432" spans="1:8" ht="15" x14ac:dyDescent="0.25">
      <c r="A432" s="609" t="str">
        <f t="shared" si="6"/>
        <v>88831</v>
      </c>
      <c r="B432" s="607" t="s">
        <v>1655</v>
      </c>
      <c r="C432" s="607" t="s">
        <v>10997</v>
      </c>
      <c r="D432" s="618" t="s">
        <v>10940</v>
      </c>
      <c r="E432" s="619" t="s">
        <v>9081</v>
      </c>
      <c r="F432"/>
      <c r="G432"/>
      <c r="H432"/>
    </row>
    <row r="433" spans="1:8" ht="15" x14ac:dyDescent="0.25">
      <c r="A433" s="609" t="str">
        <f t="shared" si="6"/>
        <v>88844</v>
      </c>
      <c r="B433" s="607" t="s">
        <v>1665</v>
      </c>
      <c r="C433" s="607" t="s">
        <v>10999</v>
      </c>
      <c r="D433" s="618" t="s">
        <v>10940</v>
      </c>
      <c r="E433" s="619" t="s">
        <v>28518</v>
      </c>
      <c r="F433"/>
      <c r="G433"/>
      <c r="H433"/>
    </row>
    <row r="434" spans="1:8" ht="15" x14ac:dyDescent="0.25">
      <c r="A434" s="609" t="str">
        <f t="shared" si="6"/>
        <v>88908</v>
      </c>
      <c r="B434" s="607" t="s">
        <v>1681</v>
      </c>
      <c r="C434" s="607" t="s">
        <v>11000</v>
      </c>
      <c r="D434" s="618" t="s">
        <v>10940</v>
      </c>
      <c r="E434" s="619" t="s">
        <v>28519</v>
      </c>
      <c r="F434"/>
      <c r="G434"/>
      <c r="H434"/>
    </row>
    <row r="435" spans="1:8" ht="15" x14ac:dyDescent="0.25">
      <c r="A435" s="609" t="str">
        <f t="shared" si="6"/>
        <v>89022</v>
      </c>
      <c r="B435" s="607" t="s">
        <v>1695</v>
      </c>
      <c r="C435" s="607" t="s">
        <v>11001</v>
      </c>
      <c r="D435" s="618" t="s">
        <v>10940</v>
      </c>
      <c r="E435" s="619" t="s">
        <v>11265</v>
      </c>
      <c r="F435"/>
      <c r="G435"/>
      <c r="H435"/>
    </row>
    <row r="436" spans="1:8" ht="15" x14ac:dyDescent="0.25">
      <c r="A436" s="609" t="str">
        <f t="shared" si="6"/>
        <v>89027</v>
      </c>
      <c r="B436" s="607" t="s">
        <v>1700</v>
      </c>
      <c r="C436" s="607" t="s">
        <v>11002</v>
      </c>
      <c r="D436" s="618" t="s">
        <v>10940</v>
      </c>
      <c r="E436" s="619" t="s">
        <v>10000</v>
      </c>
      <c r="F436"/>
      <c r="G436"/>
      <c r="H436"/>
    </row>
    <row r="437" spans="1:8" ht="15" x14ac:dyDescent="0.25">
      <c r="A437" s="609" t="str">
        <f t="shared" si="6"/>
        <v>89031</v>
      </c>
      <c r="B437" s="607" t="s">
        <v>1704</v>
      </c>
      <c r="C437" s="607" t="s">
        <v>11003</v>
      </c>
      <c r="D437" s="618" t="s">
        <v>10940</v>
      </c>
      <c r="E437" s="619" t="s">
        <v>17939</v>
      </c>
      <c r="F437"/>
      <c r="G437"/>
      <c r="H437"/>
    </row>
    <row r="438" spans="1:8" ht="15" x14ac:dyDescent="0.25">
      <c r="A438" s="609" t="str">
        <f t="shared" si="6"/>
        <v>89036</v>
      </c>
      <c r="B438" s="607" t="s">
        <v>1709</v>
      </c>
      <c r="C438" s="607" t="s">
        <v>11004</v>
      </c>
      <c r="D438" s="618" t="s">
        <v>10940</v>
      </c>
      <c r="E438" s="619" t="s">
        <v>13417</v>
      </c>
      <c r="F438"/>
      <c r="G438"/>
      <c r="H438"/>
    </row>
    <row r="439" spans="1:8" ht="15" x14ac:dyDescent="0.25">
      <c r="A439" s="609" t="str">
        <f t="shared" si="6"/>
        <v>89218</v>
      </c>
      <c r="B439" s="607" t="s">
        <v>1731</v>
      </c>
      <c r="C439" s="607" t="s">
        <v>11005</v>
      </c>
      <c r="D439" s="618" t="s">
        <v>10940</v>
      </c>
      <c r="E439" s="619" t="s">
        <v>9861</v>
      </c>
      <c r="F439"/>
      <c r="G439"/>
      <c r="H439"/>
    </row>
    <row r="440" spans="1:8" ht="15" x14ac:dyDescent="0.25">
      <c r="A440" s="609" t="str">
        <f t="shared" si="6"/>
        <v>89226</v>
      </c>
      <c r="B440" s="607" t="s">
        <v>1737</v>
      </c>
      <c r="C440" s="607" t="s">
        <v>11007</v>
      </c>
      <c r="D440" s="618" t="s">
        <v>10940</v>
      </c>
      <c r="E440" s="619" t="s">
        <v>9184</v>
      </c>
      <c r="F440"/>
      <c r="G440"/>
      <c r="H440"/>
    </row>
    <row r="441" spans="1:8" ht="15" x14ac:dyDescent="0.25">
      <c r="A441" s="609" t="str">
        <f t="shared" si="6"/>
        <v>89235</v>
      </c>
      <c r="B441" s="607" t="s">
        <v>1745</v>
      </c>
      <c r="C441" s="607" t="s">
        <v>11008</v>
      </c>
      <c r="D441" s="618" t="s">
        <v>10940</v>
      </c>
      <c r="E441" s="619" t="s">
        <v>19495</v>
      </c>
      <c r="F441"/>
      <c r="G441"/>
      <c r="H441"/>
    </row>
    <row r="442" spans="1:8" ht="15" x14ac:dyDescent="0.25">
      <c r="A442" s="609" t="str">
        <f t="shared" si="6"/>
        <v>89243</v>
      </c>
      <c r="B442" s="607" t="s">
        <v>1753</v>
      </c>
      <c r="C442" s="607" t="s">
        <v>11009</v>
      </c>
      <c r="D442" s="618" t="s">
        <v>10940</v>
      </c>
      <c r="E442" s="619" t="s">
        <v>28520</v>
      </c>
      <c r="F442"/>
      <c r="G442"/>
      <c r="H442"/>
    </row>
    <row r="443" spans="1:8" ht="15" x14ac:dyDescent="0.25">
      <c r="A443" s="609" t="str">
        <f t="shared" si="6"/>
        <v>89251</v>
      </c>
      <c r="B443" s="607" t="s">
        <v>1759</v>
      </c>
      <c r="C443" s="607" t="s">
        <v>11010</v>
      </c>
      <c r="D443" s="618" t="s">
        <v>10940</v>
      </c>
      <c r="E443" s="619" t="s">
        <v>28521</v>
      </c>
      <c r="F443"/>
      <c r="G443"/>
      <c r="H443"/>
    </row>
    <row r="444" spans="1:8" ht="15" x14ac:dyDescent="0.25">
      <c r="A444" s="609" t="str">
        <f t="shared" si="6"/>
        <v>89258</v>
      </c>
      <c r="B444" s="607" t="s">
        <v>1765</v>
      </c>
      <c r="C444" s="607" t="s">
        <v>11011</v>
      </c>
      <c r="D444" s="618" t="s">
        <v>10940</v>
      </c>
      <c r="E444" s="619" t="s">
        <v>28522</v>
      </c>
      <c r="F444"/>
      <c r="G444"/>
      <c r="H444"/>
    </row>
    <row r="445" spans="1:8" ht="15" x14ac:dyDescent="0.25">
      <c r="A445" s="609" t="str">
        <f t="shared" si="6"/>
        <v>89273</v>
      </c>
      <c r="B445" s="607" t="s">
        <v>1778</v>
      </c>
      <c r="C445" s="607" t="s">
        <v>11012</v>
      </c>
      <c r="D445" s="618" t="s">
        <v>10940</v>
      </c>
      <c r="E445" s="619" t="s">
        <v>28523</v>
      </c>
      <c r="F445"/>
      <c r="G445"/>
      <c r="H445"/>
    </row>
    <row r="446" spans="1:8" ht="15" x14ac:dyDescent="0.25">
      <c r="A446" s="609" t="str">
        <f t="shared" si="6"/>
        <v>89279</v>
      </c>
      <c r="B446" s="607" t="s">
        <v>1784</v>
      </c>
      <c r="C446" s="607" t="s">
        <v>11013</v>
      </c>
      <c r="D446" s="618" t="s">
        <v>10940</v>
      </c>
      <c r="E446" s="619" t="s">
        <v>9261</v>
      </c>
      <c r="F446"/>
      <c r="G446"/>
      <c r="H446"/>
    </row>
    <row r="447" spans="1:8" ht="15" x14ac:dyDescent="0.25">
      <c r="A447" s="609" t="str">
        <f t="shared" si="6"/>
        <v>89877</v>
      </c>
      <c r="B447" s="607" t="s">
        <v>2327</v>
      </c>
      <c r="C447" s="607" t="s">
        <v>11014</v>
      </c>
      <c r="D447" s="618" t="s">
        <v>10940</v>
      </c>
      <c r="E447" s="619" t="s">
        <v>28524</v>
      </c>
      <c r="F447"/>
      <c r="G447"/>
      <c r="H447"/>
    </row>
    <row r="448" spans="1:8" ht="15" x14ac:dyDescent="0.25">
      <c r="A448" s="609" t="str">
        <f t="shared" si="6"/>
        <v>89884</v>
      </c>
      <c r="B448" s="607" t="s">
        <v>2334</v>
      </c>
      <c r="C448" s="607" t="s">
        <v>11015</v>
      </c>
      <c r="D448" s="618" t="s">
        <v>10940</v>
      </c>
      <c r="E448" s="619" t="s">
        <v>28525</v>
      </c>
      <c r="F448"/>
      <c r="G448"/>
      <c r="H448"/>
    </row>
    <row r="449" spans="1:8" ht="15" x14ac:dyDescent="0.25">
      <c r="A449" s="609" t="str">
        <f t="shared" si="6"/>
        <v>90587</v>
      </c>
      <c r="B449" s="607" t="s">
        <v>2426</v>
      </c>
      <c r="C449" s="607" t="s">
        <v>11017</v>
      </c>
      <c r="D449" s="618" t="s">
        <v>10940</v>
      </c>
      <c r="E449" s="619" t="s">
        <v>9095</v>
      </c>
      <c r="F449"/>
      <c r="G449"/>
      <c r="H449"/>
    </row>
    <row r="450" spans="1:8" ht="15" x14ac:dyDescent="0.25">
      <c r="A450" s="609" t="str">
        <f t="shared" ref="A450:A513" si="7">IF(ISERROR(SEARCH("/",B450)=6),TRIM(CLEAN(B450)),IF(SEARCH("/",B450)=6,IF(LEN(TRIM(CLEAN(B450)))=7,LEFT(TRIM(CLEAN(B450)),6)&amp;"00"&amp;RIGHT(TRIM(CLEAN(B450)),1),LEFT(TRIM(CLEAN(B450)),6)&amp;"0"&amp;RIGHT(TRIM(CLEAN(B450)),2)),TRIM(CLEAN(B450))))</f>
        <v>90626</v>
      </c>
      <c r="B450" s="607" t="s">
        <v>2432</v>
      </c>
      <c r="C450" s="607" t="s">
        <v>11019</v>
      </c>
      <c r="D450" s="618" t="s">
        <v>10940</v>
      </c>
      <c r="E450" s="619" t="s">
        <v>28526</v>
      </c>
      <c r="F450"/>
      <c r="G450"/>
      <c r="H450"/>
    </row>
    <row r="451" spans="1:8" ht="15" x14ac:dyDescent="0.25">
      <c r="A451" s="609" t="str">
        <f t="shared" si="7"/>
        <v>90632</v>
      </c>
      <c r="B451" s="607" t="s">
        <v>2438</v>
      </c>
      <c r="C451" s="607" t="s">
        <v>11021</v>
      </c>
      <c r="D451" s="618" t="s">
        <v>10940</v>
      </c>
      <c r="E451" s="619" t="s">
        <v>28527</v>
      </c>
      <c r="F451"/>
      <c r="G451"/>
      <c r="H451"/>
    </row>
    <row r="452" spans="1:8" ht="15" x14ac:dyDescent="0.25">
      <c r="A452" s="609" t="str">
        <f t="shared" si="7"/>
        <v>90638</v>
      </c>
      <c r="B452" s="607" t="s">
        <v>2444</v>
      </c>
      <c r="C452" s="607" t="s">
        <v>11023</v>
      </c>
      <c r="D452" s="618" t="s">
        <v>10940</v>
      </c>
      <c r="E452" s="619" t="s">
        <v>9050</v>
      </c>
      <c r="F452"/>
      <c r="G452"/>
      <c r="H452"/>
    </row>
    <row r="453" spans="1:8" ht="15" x14ac:dyDescent="0.25">
      <c r="A453" s="609" t="str">
        <f t="shared" si="7"/>
        <v>90644</v>
      </c>
      <c r="B453" s="607" t="s">
        <v>2450</v>
      </c>
      <c r="C453" s="607" t="s">
        <v>11024</v>
      </c>
      <c r="D453" s="618" t="s">
        <v>10940</v>
      </c>
      <c r="E453" s="619" t="s">
        <v>9614</v>
      </c>
      <c r="F453"/>
      <c r="G453"/>
      <c r="H453"/>
    </row>
    <row r="454" spans="1:8" ht="15" x14ac:dyDescent="0.25">
      <c r="A454" s="609" t="str">
        <f t="shared" si="7"/>
        <v>90651</v>
      </c>
      <c r="B454" s="607" t="s">
        <v>2456</v>
      </c>
      <c r="C454" s="607" t="s">
        <v>11026</v>
      </c>
      <c r="D454" s="618" t="s">
        <v>10940</v>
      </c>
      <c r="E454" s="619" t="s">
        <v>8809</v>
      </c>
      <c r="F454"/>
      <c r="G454"/>
      <c r="H454"/>
    </row>
    <row r="455" spans="1:8" ht="15" x14ac:dyDescent="0.25">
      <c r="A455" s="609" t="str">
        <f t="shared" si="7"/>
        <v>90657</v>
      </c>
      <c r="B455" s="607" t="s">
        <v>2462</v>
      </c>
      <c r="C455" s="607" t="s">
        <v>11027</v>
      </c>
      <c r="D455" s="618" t="s">
        <v>10940</v>
      </c>
      <c r="E455" s="619" t="s">
        <v>9955</v>
      </c>
      <c r="F455"/>
      <c r="G455"/>
      <c r="H455"/>
    </row>
    <row r="456" spans="1:8" ht="15" x14ac:dyDescent="0.25">
      <c r="A456" s="609" t="str">
        <f t="shared" si="7"/>
        <v>90663</v>
      </c>
      <c r="B456" s="607" t="s">
        <v>2468</v>
      </c>
      <c r="C456" s="607" t="s">
        <v>11028</v>
      </c>
      <c r="D456" s="618" t="s">
        <v>10940</v>
      </c>
      <c r="E456" s="619" t="s">
        <v>8920</v>
      </c>
      <c r="F456"/>
      <c r="G456"/>
      <c r="H456"/>
    </row>
    <row r="457" spans="1:8" ht="15" x14ac:dyDescent="0.25">
      <c r="A457" s="609" t="str">
        <f t="shared" si="7"/>
        <v>90669</v>
      </c>
      <c r="B457" s="607" t="s">
        <v>2474</v>
      </c>
      <c r="C457" s="607" t="s">
        <v>11029</v>
      </c>
      <c r="D457" s="618" t="s">
        <v>10940</v>
      </c>
      <c r="E457" s="619" t="s">
        <v>13103</v>
      </c>
      <c r="F457"/>
      <c r="G457"/>
      <c r="H457"/>
    </row>
    <row r="458" spans="1:8" ht="15" x14ac:dyDescent="0.25">
      <c r="A458" s="609" t="str">
        <f t="shared" si="7"/>
        <v>90675</v>
      </c>
      <c r="B458" s="607" t="s">
        <v>2480</v>
      </c>
      <c r="C458" s="607" t="s">
        <v>11030</v>
      </c>
      <c r="D458" s="618" t="s">
        <v>10940</v>
      </c>
      <c r="E458" s="619" t="s">
        <v>28528</v>
      </c>
      <c r="F458"/>
      <c r="G458"/>
      <c r="H458"/>
    </row>
    <row r="459" spans="1:8" ht="15" x14ac:dyDescent="0.25">
      <c r="A459" s="609" t="str">
        <f t="shared" si="7"/>
        <v>90681</v>
      </c>
      <c r="B459" s="607" t="s">
        <v>2486</v>
      </c>
      <c r="C459" s="607" t="s">
        <v>11031</v>
      </c>
      <c r="D459" s="618" t="s">
        <v>10940</v>
      </c>
      <c r="E459" s="619" t="s">
        <v>28529</v>
      </c>
      <c r="F459"/>
      <c r="G459"/>
      <c r="H459"/>
    </row>
    <row r="460" spans="1:8" ht="15" x14ac:dyDescent="0.25">
      <c r="A460" s="609" t="str">
        <f t="shared" si="7"/>
        <v>90687</v>
      </c>
      <c r="B460" s="607" t="s">
        <v>2492</v>
      </c>
      <c r="C460" s="607" t="s">
        <v>11032</v>
      </c>
      <c r="D460" s="618" t="s">
        <v>10940</v>
      </c>
      <c r="E460" s="619" t="s">
        <v>28530</v>
      </c>
      <c r="F460"/>
      <c r="G460"/>
      <c r="H460"/>
    </row>
    <row r="461" spans="1:8" ht="15" x14ac:dyDescent="0.25">
      <c r="A461" s="609" t="str">
        <f t="shared" si="7"/>
        <v>90693</v>
      </c>
      <c r="B461" s="607" t="s">
        <v>2498</v>
      </c>
      <c r="C461" s="607" t="s">
        <v>11033</v>
      </c>
      <c r="D461" s="618" t="s">
        <v>10940</v>
      </c>
      <c r="E461" s="619" t="s">
        <v>9093</v>
      </c>
      <c r="F461"/>
      <c r="G461"/>
      <c r="H461"/>
    </row>
    <row r="462" spans="1:8" ht="15" x14ac:dyDescent="0.25">
      <c r="A462" s="609" t="str">
        <f t="shared" si="7"/>
        <v>90965</v>
      </c>
      <c r="B462" s="607" t="s">
        <v>2618</v>
      </c>
      <c r="C462" s="607" t="s">
        <v>11034</v>
      </c>
      <c r="D462" s="618" t="s">
        <v>10940</v>
      </c>
      <c r="E462" s="619" t="s">
        <v>9049</v>
      </c>
      <c r="F462"/>
      <c r="G462"/>
      <c r="H462"/>
    </row>
    <row r="463" spans="1:8" ht="15" x14ac:dyDescent="0.25">
      <c r="A463" s="609" t="str">
        <f t="shared" si="7"/>
        <v>90973</v>
      </c>
      <c r="B463" s="607" t="s">
        <v>2624</v>
      </c>
      <c r="C463" s="607" t="s">
        <v>11036</v>
      </c>
      <c r="D463" s="618" t="s">
        <v>10940</v>
      </c>
      <c r="E463" s="619" t="s">
        <v>11412</v>
      </c>
      <c r="F463"/>
      <c r="G463"/>
      <c r="H463"/>
    </row>
    <row r="464" spans="1:8" ht="15" x14ac:dyDescent="0.25">
      <c r="A464" s="609" t="str">
        <f t="shared" si="7"/>
        <v>90982</v>
      </c>
      <c r="B464" s="607" t="s">
        <v>2630</v>
      </c>
      <c r="C464" s="607" t="s">
        <v>11037</v>
      </c>
      <c r="D464" s="618" t="s">
        <v>10940</v>
      </c>
      <c r="E464" s="619" t="s">
        <v>9405</v>
      </c>
      <c r="F464"/>
      <c r="G464"/>
      <c r="H464"/>
    </row>
    <row r="465" spans="1:8" ht="15" x14ac:dyDescent="0.25">
      <c r="A465" s="609" t="str">
        <f t="shared" si="7"/>
        <v>91001</v>
      </c>
      <c r="B465" s="607" t="s">
        <v>2637</v>
      </c>
      <c r="C465" s="607" t="s">
        <v>11039</v>
      </c>
      <c r="D465" s="618" t="s">
        <v>10940</v>
      </c>
      <c r="E465" s="619" t="s">
        <v>28303</v>
      </c>
      <c r="F465"/>
      <c r="G465"/>
      <c r="H465"/>
    </row>
    <row r="466" spans="1:8" ht="15" x14ac:dyDescent="0.25">
      <c r="A466" s="609" t="str">
        <f t="shared" si="7"/>
        <v>91032</v>
      </c>
      <c r="B466" s="607" t="s">
        <v>2653</v>
      </c>
      <c r="C466" s="607" t="s">
        <v>11041</v>
      </c>
      <c r="D466" s="618" t="s">
        <v>10940</v>
      </c>
      <c r="E466" s="619" t="s">
        <v>28531</v>
      </c>
      <c r="F466"/>
      <c r="G466"/>
      <c r="H466"/>
    </row>
    <row r="467" spans="1:8" ht="15" x14ac:dyDescent="0.25">
      <c r="A467" s="609" t="str">
        <f t="shared" si="7"/>
        <v>91278</v>
      </c>
      <c r="B467" s="607" t="s">
        <v>2719</v>
      </c>
      <c r="C467" s="607" t="s">
        <v>11043</v>
      </c>
      <c r="D467" s="618" t="s">
        <v>10940</v>
      </c>
      <c r="E467" s="619" t="s">
        <v>9644</v>
      </c>
      <c r="F467"/>
      <c r="G467"/>
      <c r="H467"/>
    </row>
    <row r="468" spans="1:8" ht="15" x14ac:dyDescent="0.25">
      <c r="A468" s="609" t="str">
        <f t="shared" si="7"/>
        <v>91285</v>
      </c>
      <c r="B468" s="607" t="s">
        <v>2725</v>
      </c>
      <c r="C468" s="607" t="s">
        <v>11044</v>
      </c>
      <c r="D468" s="618" t="s">
        <v>10940</v>
      </c>
      <c r="E468" s="619" t="s">
        <v>10611</v>
      </c>
      <c r="F468"/>
      <c r="G468"/>
      <c r="H468"/>
    </row>
    <row r="469" spans="1:8" ht="15" x14ac:dyDescent="0.25">
      <c r="A469" s="609" t="str">
        <f t="shared" si="7"/>
        <v>91387</v>
      </c>
      <c r="B469" s="607" t="s">
        <v>2779</v>
      </c>
      <c r="C469" s="607" t="s">
        <v>11045</v>
      </c>
      <c r="D469" s="618" t="s">
        <v>10940</v>
      </c>
      <c r="E469" s="619" t="s">
        <v>11114</v>
      </c>
      <c r="F469"/>
      <c r="G469"/>
      <c r="H469"/>
    </row>
    <row r="470" spans="1:8" ht="15" x14ac:dyDescent="0.25">
      <c r="A470" s="609" t="str">
        <f t="shared" si="7"/>
        <v>91395</v>
      </c>
      <c r="B470" s="607" t="s">
        <v>2783</v>
      </c>
      <c r="C470" s="607" t="s">
        <v>11046</v>
      </c>
      <c r="D470" s="618" t="s">
        <v>10940</v>
      </c>
      <c r="E470" s="619" t="s">
        <v>9978</v>
      </c>
      <c r="F470"/>
      <c r="G470"/>
      <c r="H470"/>
    </row>
    <row r="471" spans="1:8" ht="15" x14ac:dyDescent="0.25">
      <c r="A471" s="609" t="str">
        <f t="shared" si="7"/>
        <v>91486</v>
      </c>
      <c r="B471" s="607" t="s">
        <v>2794</v>
      </c>
      <c r="C471" s="607" t="s">
        <v>11047</v>
      </c>
      <c r="D471" s="618" t="s">
        <v>10940</v>
      </c>
      <c r="E471" s="619" t="s">
        <v>28532</v>
      </c>
      <c r="F471"/>
      <c r="G471"/>
      <c r="H471"/>
    </row>
    <row r="472" spans="1:8" ht="15" x14ac:dyDescent="0.25">
      <c r="A472" s="609" t="str">
        <f t="shared" si="7"/>
        <v>91534</v>
      </c>
      <c r="B472" s="607" t="s">
        <v>2808</v>
      </c>
      <c r="C472" s="607" t="s">
        <v>11049</v>
      </c>
      <c r="D472" s="618" t="s">
        <v>10940</v>
      </c>
      <c r="E472" s="619" t="s">
        <v>9145</v>
      </c>
      <c r="F472"/>
      <c r="G472"/>
      <c r="H472"/>
    </row>
    <row r="473" spans="1:8" ht="15" x14ac:dyDescent="0.25">
      <c r="A473" s="609" t="str">
        <f t="shared" si="7"/>
        <v>91635</v>
      </c>
      <c r="B473" s="607" t="s">
        <v>2837</v>
      </c>
      <c r="C473" s="607" t="s">
        <v>11050</v>
      </c>
      <c r="D473" s="618" t="s">
        <v>10940</v>
      </c>
      <c r="E473" s="619" t="s">
        <v>16565</v>
      </c>
      <c r="F473"/>
      <c r="G473"/>
      <c r="H473"/>
    </row>
    <row r="474" spans="1:8" ht="15" x14ac:dyDescent="0.25">
      <c r="A474" s="609" t="str">
        <f t="shared" si="7"/>
        <v>91646</v>
      </c>
      <c r="B474" s="607" t="s">
        <v>2844</v>
      </c>
      <c r="C474" s="607" t="s">
        <v>11051</v>
      </c>
      <c r="D474" s="618" t="s">
        <v>10940</v>
      </c>
      <c r="E474" s="619" t="s">
        <v>23876</v>
      </c>
      <c r="F474"/>
      <c r="G474"/>
      <c r="H474"/>
    </row>
    <row r="475" spans="1:8" ht="15" x14ac:dyDescent="0.25">
      <c r="A475" s="609" t="str">
        <f t="shared" si="7"/>
        <v>91693</v>
      </c>
      <c r="B475" s="607" t="s">
        <v>2852</v>
      </c>
      <c r="C475" s="607" t="s">
        <v>11053</v>
      </c>
      <c r="D475" s="618" t="s">
        <v>10940</v>
      </c>
      <c r="E475" s="619" t="s">
        <v>18033</v>
      </c>
      <c r="F475"/>
      <c r="G475"/>
      <c r="H475"/>
    </row>
    <row r="476" spans="1:8" ht="15" x14ac:dyDescent="0.25">
      <c r="A476" s="609" t="str">
        <f t="shared" si="7"/>
        <v>92044</v>
      </c>
      <c r="B476" s="607" t="s">
        <v>3076</v>
      </c>
      <c r="C476" s="607" t="s">
        <v>11054</v>
      </c>
      <c r="D476" s="618" t="s">
        <v>10940</v>
      </c>
      <c r="E476" s="619" t="s">
        <v>9827</v>
      </c>
      <c r="F476"/>
      <c r="G476"/>
      <c r="H476"/>
    </row>
    <row r="477" spans="1:8" ht="15" x14ac:dyDescent="0.25">
      <c r="A477" s="609" t="str">
        <f t="shared" si="7"/>
        <v>92107</v>
      </c>
      <c r="B477" s="607" t="s">
        <v>3083</v>
      </c>
      <c r="C477" s="607" t="s">
        <v>11055</v>
      </c>
      <c r="D477" s="618" t="s">
        <v>10940</v>
      </c>
      <c r="E477" s="619" t="s">
        <v>18548</v>
      </c>
      <c r="F477"/>
      <c r="G477"/>
      <c r="H477"/>
    </row>
    <row r="478" spans="1:8" ht="15" x14ac:dyDescent="0.25">
      <c r="A478" s="609" t="str">
        <f t="shared" si="7"/>
        <v>92113</v>
      </c>
      <c r="B478" s="607" t="s">
        <v>3089</v>
      </c>
      <c r="C478" s="607" t="s">
        <v>11057</v>
      </c>
      <c r="D478" s="618" t="s">
        <v>10940</v>
      </c>
      <c r="E478" s="619" t="s">
        <v>8875</v>
      </c>
      <c r="F478"/>
      <c r="G478"/>
      <c r="H478"/>
    </row>
    <row r="479" spans="1:8" ht="15" x14ac:dyDescent="0.25">
      <c r="A479" s="609" t="str">
        <f t="shared" si="7"/>
        <v>92119</v>
      </c>
      <c r="B479" s="607" t="s">
        <v>3094</v>
      </c>
      <c r="C479" s="607" t="s">
        <v>11059</v>
      </c>
      <c r="D479" s="618" t="s">
        <v>10940</v>
      </c>
      <c r="E479" s="619" t="s">
        <v>10087</v>
      </c>
      <c r="F479"/>
      <c r="G479"/>
      <c r="H479"/>
    </row>
    <row r="480" spans="1:8" ht="15" x14ac:dyDescent="0.25">
      <c r="A480" s="609" t="str">
        <f t="shared" si="7"/>
        <v>92139</v>
      </c>
      <c r="B480" s="607" t="s">
        <v>3104</v>
      </c>
      <c r="C480" s="607" t="s">
        <v>11060</v>
      </c>
      <c r="D480" s="618" t="s">
        <v>10940</v>
      </c>
      <c r="E480" s="619" t="s">
        <v>18182</v>
      </c>
      <c r="F480"/>
      <c r="G480"/>
      <c r="H480"/>
    </row>
    <row r="481" spans="1:8" ht="15" x14ac:dyDescent="0.25">
      <c r="A481" s="609" t="str">
        <f t="shared" si="7"/>
        <v>92146</v>
      </c>
      <c r="B481" s="607" t="s">
        <v>3111</v>
      </c>
      <c r="C481" s="607" t="s">
        <v>11061</v>
      </c>
      <c r="D481" s="618" t="s">
        <v>10940</v>
      </c>
      <c r="E481" s="619" t="s">
        <v>17891</v>
      </c>
      <c r="F481"/>
      <c r="G481"/>
      <c r="H481"/>
    </row>
    <row r="482" spans="1:8" ht="15" x14ac:dyDescent="0.25">
      <c r="A482" s="609" t="str">
        <f t="shared" si="7"/>
        <v>92243</v>
      </c>
      <c r="B482" s="607" t="s">
        <v>3132</v>
      </c>
      <c r="C482" s="607" t="s">
        <v>11062</v>
      </c>
      <c r="D482" s="618" t="s">
        <v>10940</v>
      </c>
      <c r="E482" s="619" t="s">
        <v>19397</v>
      </c>
      <c r="F482"/>
      <c r="G482"/>
      <c r="H482"/>
    </row>
    <row r="483" spans="1:8" ht="15" x14ac:dyDescent="0.25">
      <c r="A483" s="609" t="str">
        <f t="shared" si="7"/>
        <v>92717</v>
      </c>
      <c r="B483" s="607" t="s">
        <v>3545</v>
      </c>
      <c r="C483" s="607" t="s">
        <v>11064</v>
      </c>
      <c r="D483" s="618" t="s">
        <v>10940</v>
      </c>
      <c r="E483" s="619" t="s">
        <v>10982</v>
      </c>
      <c r="F483"/>
      <c r="G483"/>
      <c r="H483"/>
    </row>
    <row r="484" spans="1:8" ht="15" x14ac:dyDescent="0.25">
      <c r="A484" s="609" t="str">
        <f t="shared" si="7"/>
        <v>92961</v>
      </c>
      <c r="B484" s="607" t="s">
        <v>3775</v>
      </c>
      <c r="C484" s="607" t="s">
        <v>11066</v>
      </c>
      <c r="D484" s="618" t="s">
        <v>10940</v>
      </c>
      <c r="E484" s="619" t="s">
        <v>9262</v>
      </c>
      <c r="F484"/>
      <c r="G484"/>
      <c r="H484"/>
    </row>
    <row r="485" spans="1:8" ht="15" x14ac:dyDescent="0.25">
      <c r="A485" s="609" t="str">
        <f t="shared" si="7"/>
        <v>92967</v>
      </c>
      <c r="B485" s="607" t="s">
        <v>3780</v>
      </c>
      <c r="C485" s="607" t="s">
        <v>11067</v>
      </c>
      <c r="D485" s="618" t="s">
        <v>10940</v>
      </c>
      <c r="E485" s="619" t="s">
        <v>13923</v>
      </c>
      <c r="F485"/>
      <c r="G485"/>
      <c r="H485"/>
    </row>
    <row r="486" spans="1:8" ht="15" x14ac:dyDescent="0.25">
      <c r="A486" s="609" t="str">
        <f t="shared" si="7"/>
        <v>93225</v>
      </c>
      <c r="B486" s="607" t="s">
        <v>3947</v>
      </c>
      <c r="C486" s="607" t="s">
        <v>11068</v>
      </c>
      <c r="D486" s="618" t="s">
        <v>10940</v>
      </c>
      <c r="E486" s="619" t="s">
        <v>28533</v>
      </c>
      <c r="F486"/>
      <c r="G486"/>
      <c r="H486"/>
    </row>
    <row r="487" spans="1:8" ht="15" x14ac:dyDescent="0.25">
      <c r="A487" s="609" t="str">
        <f t="shared" si="7"/>
        <v>93234</v>
      </c>
      <c r="B487" s="607" t="s">
        <v>3953</v>
      </c>
      <c r="C487" s="607" t="s">
        <v>11069</v>
      </c>
      <c r="D487" s="618" t="s">
        <v>10940</v>
      </c>
      <c r="E487" s="619" t="s">
        <v>11429</v>
      </c>
      <c r="F487"/>
      <c r="G487"/>
      <c r="H487"/>
    </row>
    <row r="488" spans="1:8" ht="15" x14ac:dyDescent="0.25">
      <c r="A488" s="609" t="str">
        <f t="shared" si="7"/>
        <v>93244</v>
      </c>
      <c r="B488" s="607" t="s">
        <v>3959</v>
      </c>
      <c r="C488" s="607" t="s">
        <v>11071</v>
      </c>
      <c r="D488" s="618" t="s">
        <v>10940</v>
      </c>
      <c r="E488" s="619" t="s">
        <v>18900</v>
      </c>
      <c r="F488"/>
      <c r="G488"/>
      <c r="H488"/>
    </row>
    <row r="489" spans="1:8" ht="15" x14ac:dyDescent="0.25">
      <c r="A489" s="609" t="str">
        <f t="shared" si="7"/>
        <v>93274</v>
      </c>
      <c r="B489" s="607" t="s">
        <v>3965</v>
      </c>
      <c r="C489" s="607" t="s">
        <v>11072</v>
      </c>
      <c r="D489" s="618" t="s">
        <v>10940</v>
      </c>
      <c r="E489" s="619" t="s">
        <v>28534</v>
      </c>
      <c r="F489"/>
      <c r="G489"/>
      <c r="H489"/>
    </row>
    <row r="490" spans="1:8" ht="15" x14ac:dyDescent="0.25">
      <c r="A490" s="609" t="str">
        <f t="shared" si="7"/>
        <v>93282</v>
      </c>
      <c r="B490" s="607" t="s">
        <v>3971</v>
      </c>
      <c r="C490" s="607" t="s">
        <v>11074</v>
      </c>
      <c r="D490" s="618" t="s">
        <v>10940</v>
      </c>
      <c r="E490" s="619" t="s">
        <v>18877</v>
      </c>
      <c r="F490"/>
      <c r="G490"/>
      <c r="H490"/>
    </row>
    <row r="491" spans="1:8" ht="15" x14ac:dyDescent="0.25">
      <c r="A491" s="609" t="str">
        <f t="shared" si="7"/>
        <v>93288</v>
      </c>
      <c r="B491" s="607" t="s">
        <v>3977</v>
      </c>
      <c r="C491" s="607" t="s">
        <v>11076</v>
      </c>
      <c r="D491" s="618" t="s">
        <v>10940</v>
      </c>
      <c r="E491" s="619" t="s">
        <v>19534</v>
      </c>
      <c r="F491"/>
      <c r="G491"/>
      <c r="H491"/>
    </row>
    <row r="492" spans="1:8" ht="15" x14ac:dyDescent="0.25">
      <c r="A492" s="609" t="str">
        <f t="shared" si="7"/>
        <v>93403</v>
      </c>
      <c r="B492" s="607" t="s">
        <v>4022</v>
      </c>
      <c r="C492" s="607" t="s">
        <v>11077</v>
      </c>
      <c r="D492" s="618" t="s">
        <v>10940</v>
      </c>
      <c r="E492" s="619" t="s">
        <v>16565</v>
      </c>
      <c r="F492"/>
      <c r="G492"/>
      <c r="H492"/>
    </row>
    <row r="493" spans="1:8" ht="15" x14ac:dyDescent="0.25">
      <c r="A493" s="609" t="str">
        <f t="shared" si="7"/>
        <v>93409</v>
      </c>
      <c r="B493" s="607" t="s">
        <v>4028</v>
      </c>
      <c r="C493" s="607" t="s">
        <v>11078</v>
      </c>
      <c r="D493" s="618" t="s">
        <v>10940</v>
      </c>
      <c r="E493" s="619" t="s">
        <v>9654</v>
      </c>
      <c r="F493"/>
      <c r="G493"/>
      <c r="H493"/>
    </row>
    <row r="494" spans="1:8" ht="15" x14ac:dyDescent="0.25">
      <c r="A494" s="609" t="str">
        <f t="shared" si="7"/>
        <v>93416</v>
      </c>
      <c r="B494" s="607" t="s">
        <v>4034</v>
      </c>
      <c r="C494" s="607" t="s">
        <v>11080</v>
      </c>
      <c r="D494" s="618" t="s">
        <v>10940</v>
      </c>
      <c r="E494" s="619" t="s">
        <v>11081</v>
      </c>
      <c r="F494"/>
      <c r="G494"/>
      <c r="H494"/>
    </row>
    <row r="495" spans="1:8" ht="15" x14ac:dyDescent="0.25">
      <c r="A495" s="609" t="str">
        <f t="shared" si="7"/>
        <v>93422</v>
      </c>
      <c r="B495" s="607" t="s">
        <v>4040</v>
      </c>
      <c r="C495" s="607" t="s">
        <v>11082</v>
      </c>
      <c r="D495" s="618" t="s">
        <v>10940</v>
      </c>
      <c r="E495" s="619" t="s">
        <v>9245</v>
      </c>
      <c r="F495"/>
      <c r="G495"/>
      <c r="H495"/>
    </row>
    <row r="496" spans="1:8" ht="15" x14ac:dyDescent="0.25">
      <c r="A496" s="609" t="str">
        <f t="shared" si="7"/>
        <v>93428</v>
      </c>
      <c r="B496" s="607" t="s">
        <v>4046</v>
      </c>
      <c r="C496" s="607" t="s">
        <v>11083</v>
      </c>
      <c r="D496" s="618" t="s">
        <v>10940</v>
      </c>
      <c r="E496" s="619" t="s">
        <v>10114</v>
      </c>
      <c r="F496"/>
      <c r="G496"/>
      <c r="H496"/>
    </row>
    <row r="497" spans="1:8" ht="15" x14ac:dyDescent="0.25">
      <c r="A497" s="609" t="str">
        <f t="shared" si="7"/>
        <v>93434</v>
      </c>
      <c r="B497" s="607" t="s">
        <v>4052</v>
      </c>
      <c r="C497" s="607" t="s">
        <v>11084</v>
      </c>
      <c r="D497" s="618" t="s">
        <v>10940</v>
      </c>
      <c r="E497" s="619" t="s">
        <v>28535</v>
      </c>
      <c r="F497"/>
      <c r="G497"/>
      <c r="H497"/>
    </row>
    <row r="498" spans="1:8" ht="15" x14ac:dyDescent="0.25">
      <c r="A498" s="609" t="str">
        <f t="shared" si="7"/>
        <v>93440</v>
      </c>
      <c r="B498" s="607" t="s">
        <v>4058</v>
      </c>
      <c r="C498" s="607" t="s">
        <v>11085</v>
      </c>
      <c r="D498" s="618" t="s">
        <v>10940</v>
      </c>
      <c r="E498" s="619" t="s">
        <v>28536</v>
      </c>
      <c r="F498"/>
      <c r="G498"/>
      <c r="H498"/>
    </row>
    <row r="499" spans="1:8" ht="15" x14ac:dyDescent="0.25">
      <c r="A499" s="609" t="str">
        <f t="shared" si="7"/>
        <v>95122</v>
      </c>
      <c r="B499" s="607" t="s">
        <v>4487</v>
      </c>
      <c r="C499" s="607" t="s">
        <v>11086</v>
      </c>
      <c r="D499" s="618" t="s">
        <v>10940</v>
      </c>
      <c r="E499" s="619" t="s">
        <v>28537</v>
      </c>
      <c r="F499"/>
      <c r="G499"/>
      <c r="H499"/>
    </row>
    <row r="500" spans="1:8" ht="15" x14ac:dyDescent="0.25">
      <c r="A500" s="609" t="str">
        <f t="shared" si="7"/>
        <v>95128</v>
      </c>
      <c r="B500" s="607" t="s">
        <v>4493</v>
      </c>
      <c r="C500" s="607" t="s">
        <v>11087</v>
      </c>
      <c r="D500" s="618" t="s">
        <v>10940</v>
      </c>
      <c r="E500" s="619" t="s">
        <v>28538</v>
      </c>
      <c r="F500"/>
      <c r="G500"/>
      <c r="H500"/>
    </row>
    <row r="501" spans="1:8" ht="15" x14ac:dyDescent="0.25">
      <c r="A501" s="609" t="str">
        <f t="shared" si="7"/>
        <v>95140</v>
      </c>
      <c r="B501" s="607" t="s">
        <v>4503</v>
      </c>
      <c r="C501" s="607" t="s">
        <v>11089</v>
      </c>
      <c r="D501" s="618" t="s">
        <v>10940</v>
      </c>
      <c r="E501" s="619" t="s">
        <v>8810</v>
      </c>
      <c r="F501"/>
      <c r="G501"/>
      <c r="H501"/>
    </row>
    <row r="502" spans="1:8" ht="15" x14ac:dyDescent="0.25">
      <c r="A502" s="609" t="str">
        <f t="shared" si="7"/>
        <v>95213</v>
      </c>
      <c r="B502" s="607" t="s">
        <v>4510</v>
      </c>
      <c r="C502" s="607" t="s">
        <v>11090</v>
      </c>
      <c r="D502" s="618" t="s">
        <v>10940</v>
      </c>
      <c r="E502" s="619" t="s">
        <v>28539</v>
      </c>
      <c r="F502"/>
      <c r="G502"/>
      <c r="H502"/>
    </row>
    <row r="503" spans="1:8" ht="15" x14ac:dyDescent="0.25">
      <c r="A503" s="609" t="str">
        <f t="shared" si="7"/>
        <v>95259</v>
      </c>
      <c r="B503" s="607" t="s">
        <v>4525</v>
      </c>
      <c r="C503" s="607" t="s">
        <v>11091</v>
      </c>
      <c r="D503" s="618" t="s">
        <v>10940</v>
      </c>
      <c r="E503" s="619" t="s">
        <v>18506</v>
      </c>
      <c r="F503"/>
      <c r="G503"/>
      <c r="H503"/>
    </row>
    <row r="504" spans="1:8" ht="15" x14ac:dyDescent="0.25">
      <c r="A504" s="609" t="str">
        <f t="shared" si="7"/>
        <v>95265</v>
      </c>
      <c r="B504" s="607" t="s">
        <v>4531</v>
      </c>
      <c r="C504" s="607" t="s">
        <v>11093</v>
      </c>
      <c r="D504" s="618" t="s">
        <v>10940</v>
      </c>
      <c r="E504" s="619" t="s">
        <v>8809</v>
      </c>
      <c r="F504"/>
      <c r="G504"/>
      <c r="H504"/>
    </row>
    <row r="505" spans="1:8" ht="15" x14ac:dyDescent="0.25">
      <c r="A505" s="609" t="str">
        <f t="shared" si="7"/>
        <v>95271</v>
      </c>
      <c r="B505" s="607" t="s">
        <v>4537</v>
      </c>
      <c r="C505" s="607" t="s">
        <v>11094</v>
      </c>
      <c r="D505" s="618" t="s">
        <v>10940</v>
      </c>
      <c r="E505" s="619" t="s">
        <v>8791</v>
      </c>
      <c r="F505"/>
      <c r="G505"/>
      <c r="H505"/>
    </row>
    <row r="506" spans="1:8" ht="15" x14ac:dyDescent="0.25">
      <c r="A506" s="609" t="str">
        <f t="shared" si="7"/>
        <v>95277</v>
      </c>
      <c r="B506" s="607" t="s">
        <v>4543</v>
      </c>
      <c r="C506" s="607" t="s">
        <v>11095</v>
      </c>
      <c r="D506" s="618" t="s">
        <v>10940</v>
      </c>
      <c r="E506" s="619" t="s">
        <v>8992</v>
      </c>
      <c r="F506"/>
      <c r="G506"/>
      <c r="H506"/>
    </row>
    <row r="507" spans="1:8" ht="15" x14ac:dyDescent="0.25">
      <c r="A507" s="609" t="str">
        <f t="shared" si="7"/>
        <v>95283</v>
      </c>
      <c r="B507" s="607" t="s">
        <v>4549</v>
      </c>
      <c r="C507" s="607" t="s">
        <v>11097</v>
      </c>
      <c r="D507" s="618" t="s">
        <v>10940</v>
      </c>
      <c r="E507" s="619" t="s">
        <v>11098</v>
      </c>
      <c r="F507"/>
      <c r="G507"/>
      <c r="H507"/>
    </row>
    <row r="508" spans="1:8" ht="15" x14ac:dyDescent="0.25">
      <c r="A508" s="609" t="str">
        <f t="shared" si="7"/>
        <v>95621</v>
      </c>
      <c r="B508" s="607" t="s">
        <v>4725</v>
      </c>
      <c r="C508" s="607" t="s">
        <v>11099</v>
      </c>
      <c r="D508" s="618" t="s">
        <v>10940</v>
      </c>
      <c r="E508" s="619" t="s">
        <v>19445</v>
      </c>
      <c r="F508"/>
      <c r="G508"/>
      <c r="H508"/>
    </row>
    <row r="509" spans="1:8" ht="15" x14ac:dyDescent="0.25">
      <c r="A509" s="609" t="str">
        <f t="shared" si="7"/>
        <v>95632</v>
      </c>
      <c r="B509" s="607" t="s">
        <v>4736</v>
      </c>
      <c r="C509" s="607" t="s">
        <v>11100</v>
      </c>
      <c r="D509" s="618" t="s">
        <v>10940</v>
      </c>
      <c r="E509" s="619" t="s">
        <v>19518</v>
      </c>
      <c r="F509"/>
      <c r="G509"/>
      <c r="H509"/>
    </row>
    <row r="510" spans="1:8" ht="15" x14ac:dyDescent="0.25">
      <c r="A510" s="609" t="str">
        <f t="shared" si="7"/>
        <v>95703</v>
      </c>
      <c r="B510" s="607" t="s">
        <v>4765</v>
      </c>
      <c r="C510" s="607" t="s">
        <v>11101</v>
      </c>
      <c r="D510" s="618" t="s">
        <v>10940</v>
      </c>
      <c r="E510" s="619" t="s">
        <v>9770</v>
      </c>
      <c r="F510"/>
      <c r="G510"/>
      <c r="H510"/>
    </row>
    <row r="511" spans="1:8" ht="15" x14ac:dyDescent="0.25">
      <c r="A511" s="609" t="str">
        <f t="shared" si="7"/>
        <v>95709</v>
      </c>
      <c r="B511" s="607" t="s">
        <v>4771</v>
      </c>
      <c r="C511" s="607" t="s">
        <v>11102</v>
      </c>
      <c r="D511" s="618" t="s">
        <v>10940</v>
      </c>
      <c r="E511" s="619" t="s">
        <v>19646</v>
      </c>
      <c r="F511"/>
      <c r="G511"/>
      <c r="H511"/>
    </row>
    <row r="512" spans="1:8" ht="15" x14ac:dyDescent="0.25">
      <c r="A512" s="609" t="str">
        <f t="shared" si="7"/>
        <v>95715</v>
      </c>
      <c r="B512" s="607" t="s">
        <v>4777</v>
      </c>
      <c r="C512" s="607" t="s">
        <v>11104</v>
      </c>
      <c r="D512" s="618" t="s">
        <v>10940</v>
      </c>
      <c r="E512" s="619" t="s">
        <v>28540</v>
      </c>
      <c r="F512"/>
      <c r="G512"/>
      <c r="H512"/>
    </row>
    <row r="513" spans="1:8" ht="15" x14ac:dyDescent="0.25">
      <c r="A513" s="609" t="str">
        <f t="shared" si="7"/>
        <v>95721</v>
      </c>
      <c r="B513" s="607" t="s">
        <v>4783</v>
      </c>
      <c r="C513" s="607" t="s">
        <v>11106</v>
      </c>
      <c r="D513" s="618" t="s">
        <v>10940</v>
      </c>
      <c r="E513" s="619" t="s">
        <v>28541</v>
      </c>
      <c r="F513"/>
      <c r="G513"/>
      <c r="H513"/>
    </row>
    <row r="514" spans="1:8" ht="15" x14ac:dyDescent="0.25">
      <c r="A514" s="609" t="str">
        <f t="shared" ref="A514:A577" si="8">IF(ISERROR(SEARCH("/",B514)=6),TRIM(CLEAN(B514)),IF(SEARCH("/",B514)=6,IF(LEN(TRIM(CLEAN(B514)))=7,LEFT(TRIM(CLEAN(B514)),6)&amp;"00"&amp;RIGHT(TRIM(CLEAN(B514)),1),LEFT(TRIM(CLEAN(B514)),6)&amp;"0"&amp;RIGHT(TRIM(CLEAN(B514)),2)),TRIM(CLEAN(B514))))</f>
        <v>95873</v>
      </c>
      <c r="B514" s="607" t="s">
        <v>4847</v>
      </c>
      <c r="C514" s="607" t="s">
        <v>11108</v>
      </c>
      <c r="D514" s="618" t="s">
        <v>10940</v>
      </c>
      <c r="E514" s="619" t="s">
        <v>8947</v>
      </c>
      <c r="F514"/>
      <c r="G514"/>
      <c r="H514"/>
    </row>
    <row r="515" spans="1:8" ht="15" x14ac:dyDescent="0.25">
      <c r="A515" s="609" t="str">
        <f t="shared" si="8"/>
        <v>96014</v>
      </c>
      <c r="B515" s="607" t="s">
        <v>4873</v>
      </c>
      <c r="C515" s="607" t="s">
        <v>11109</v>
      </c>
      <c r="D515" s="618" t="s">
        <v>10940</v>
      </c>
      <c r="E515" s="619" t="s">
        <v>18694</v>
      </c>
      <c r="F515"/>
      <c r="G515"/>
      <c r="H515"/>
    </row>
    <row r="516" spans="1:8" ht="15" x14ac:dyDescent="0.25">
      <c r="A516" s="609" t="str">
        <f t="shared" si="8"/>
        <v>96021</v>
      </c>
      <c r="B516" s="607" t="s">
        <v>4879</v>
      </c>
      <c r="C516" s="607" t="s">
        <v>11110</v>
      </c>
      <c r="D516" s="618" t="s">
        <v>10940</v>
      </c>
      <c r="E516" s="619" t="s">
        <v>10242</v>
      </c>
      <c r="F516"/>
      <c r="G516"/>
      <c r="H516"/>
    </row>
    <row r="517" spans="1:8" ht="15" x14ac:dyDescent="0.25">
      <c r="A517" s="609" t="str">
        <f t="shared" si="8"/>
        <v>96029</v>
      </c>
      <c r="B517" s="607" t="s">
        <v>4885</v>
      </c>
      <c r="C517" s="607" t="s">
        <v>11112</v>
      </c>
      <c r="D517" s="618" t="s">
        <v>10940</v>
      </c>
      <c r="E517" s="619" t="s">
        <v>8936</v>
      </c>
      <c r="F517"/>
      <c r="G517"/>
      <c r="H517"/>
    </row>
    <row r="518" spans="1:8" ht="15" x14ac:dyDescent="0.25">
      <c r="A518" s="609" t="str">
        <f t="shared" si="8"/>
        <v>96036</v>
      </c>
      <c r="B518" s="607" t="s">
        <v>4892</v>
      </c>
      <c r="C518" s="607" t="s">
        <v>11113</v>
      </c>
      <c r="D518" s="618" t="s">
        <v>10940</v>
      </c>
      <c r="E518" s="619" t="s">
        <v>18180</v>
      </c>
      <c r="F518"/>
      <c r="G518"/>
      <c r="H518"/>
    </row>
    <row r="519" spans="1:8" ht="15" x14ac:dyDescent="0.25">
      <c r="A519" s="609" t="str">
        <f t="shared" si="8"/>
        <v>96155</v>
      </c>
      <c r="B519" s="607" t="s">
        <v>4923</v>
      </c>
      <c r="C519" s="607" t="s">
        <v>11115</v>
      </c>
      <c r="D519" s="618" t="s">
        <v>10940</v>
      </c>
      <c r="E519" s="619" t="s">
        <v>28301</v>
      </c>
      <c r="F519"/>
      <c r="G519"/>
      <c r="H519"/>
    </row>
    <row r="520" spans="1:8" ht="15" x14ac:dyDescent="0.25">
      <c r="A520" s="609" t="str">
        <f t="shared" si="8"/>
        <v>96156</v>
      </c>
      <c r="B520" s="607" t="s">
        <v>4924</v>
      </c>
      <c r="C520" s="607" t="s">
        <v>11117</v>
      </c>
      <c r="D520" s="618" t="s">
        <v>10940</v>
      </c>
      <c r="E520" s="619" t="s">
        <v>18435</v>
      </c>
      <c r="F520"/>
      <c r="G520"/>
      <c r="H520"/>
    </row>
    <row r="521" spans="1:8" ht="15" x14ac:dyDescent="0.25">
      <c r="A521" s="609" t="str">
        <f t="shared" si="8"/>
        <v>96159</v>
      </c>
      <c r="B521" s="607" t="s">
        <v>4927</v>
      </c>
      <c r="C521" s="607" t="s">
        <v>11119</v>
      </c>
      <c r="D521" s="618" t="s">
        <v>10940</v>
      </c>
      <c r="E521" s="619" t="s">
        <v>10262</v>
      </c>
      <c r="F521"/>
      <c r="G521"/>
      <c r="H521"/>
    </row>
    <row r="522" spans="1:8" ht="15" x14ac:dyDescent="0.25">
      <c r="A522" s="609" t="str">
        <f t="shared" si="8"/>
        <v>96246</v>
      </c>
      <c r="B522" s="607" t="s">
        <v>4933</v>
      </c>
      <c r="C522" s="607" t="s">
        <v>11121</v>
      </c>
      <c r="D522" s="618" t="s">
        <v>10940</v>
      </c>
      <c r="E522" s="619" t="s">
        <v>28542</v>
      </c>
      <c r="F522"/>
      <c r="G522"/>
      <c r="H522"/>
    </row>
    <row r="523" spans="1:8" ht="15" x14ac:dyDescent="0.25">
      <c r="A523" s="609" t="str">
        <f t="shared" si="8"/>
        <v>96464</v>
      </c>
      <c r="B523" s="607" t="s">
        <v>4974</v>
      </c>
      <c r="C523" s="607" t="s">
        <v>11122</v>
      </c>
      <c r="D523" s="618" t="s">
        <v>10940</v>
      </c>
      <c r="E523" s="619" t="s">
        <v>28543</v>
      </c>
      <c r="F523"/>
      <c r="G523"/>
      <c r="H523"/>
    </row>
    <row r="524" spans="1:8" ht="15" x14ac:dyDescent="0.25">
      <c r="A524" s="609" t="str">
        <f t="shared" si="8"/>
        <v>98765</v>
      </c>
      <c r="B524" s="607" t="s">
        <v>5942</v>
      </c>
      <c r="C524" s="607" t="s">
        <v>11123</v>
      </c>
      <c r="D524" s="618" t="s">
        <v>10940</v>
      </c>
      <c r="E524" s="619" t="s">
        <v>10087</v>
      </c>
      <c r="F524"/>
      <c r="G524"/>
      <c r="H524"/>
    </row>
    <row r="525" spans="1:8" ht="15" x14ac:dyDescent="0.25">
      <c r="A525" s="609" t="str">
        <f t="shared" si="8"/>
        <v>99834</v>
      </c>
      <c r="B525" s="607" t="s">
        <v>6122</v>
      </c>
      <c r="C525" s="607" t="s">
        <v>6123</v>
      </c>
      <c r="D525" s="618" t="s">
        <v>10940</v>
      </c>
      <c r="E525" s="619" t="s">
        <v>10081</v>
      </c>
      <c r="F525"/>
      <c r="G525"/>
      <c r="H525"/>
    </row>
    <row r="526" spans="1:8" ht="15" x14ac:dyDescent="0.25">
      <c r="A526" s="609" t="str">
        <f t="shared" si="8"/>
        <v>100642</v>
      </c>
      <c r="B526" s="607" t="s">
        <v>6605</v>
      </c>
      <c r="C526" s="607" t="s">
        <v>11124</v>
      </c>
      <c r="D526" s="618" t="s">
        <v>10940</v>
      </c>
      <c r="E526" s="619" t="s">
        <v>18591</v>
      </c>
      <c r="F526"/>
      <c r="G526"/>
      <c r="H526"/>
    </row>
    <row r="527" spans="1:8" ht="15" x14ac:dyDescent="0.25">
      <c r="A527" s="609" t="str">
        <f t="shared" si="8"/>
        <v>100648</v>
      </c>
      <c r="B527" s="607" t="s">
        <v>6611</v>
      </c>
      <c r="C527" s="607" t="s">
        <v>11125</v>
      </c>
      <c r="D527" s="618" t="s">
        <v>10940</v>
      </c>
      <c r="E527" s="619" t="s">
        <v>28544</v>
      </c>
      <c r="F527"/>
      <c r="G527"/>
      <c r="H527"/>
    </row>
    <row r="528" spans="1:8" ht="15" x14ac:dyDescent="0.25">
      <c r="A528" s="609" t="str">
        <f t="shared" si="8"/>
        <v>102274</v>
      </c>
      <c r="B528" s="607" t="s">
        <v>11126</v>
      </c>
      <c r="C528" s="607" t="s">
        <v>11127</v>
      </c>
      <c r="D528" s="618" t="s">
        <v>10940</v>
      </c>
      <c r="E528" s="619" t="s">
        <v>10404</v>
      </c>
      <c r="F528"/>
      <c r="G528"/>
      <c r="H528"/>
    </row>
    <row r="529" spans="1:8" ht="15" x14ac:dyDescent="0.25">
      <c r="A529" s="609" t="str">
        <f t="shared" si="8"/>
        <v>5089</v>
      </c>
      <c r="B529" s="607" t="s">
        <v>822</v>
      </c>
      <c r="C529" s="607" t="s">
        <v>11129</v>
      </c>
      <c r="D529" s="618" t="s">
        <v>11130</v>
      </c>
      <c r="E529" s="619" t="s">
        <v>24486</v>
      </c>
      <c r="F529"/>
      <c r="G529"/>
      <c r="H529"/>
    </row>
    <row r="530" spans="1:8" ht="15" x14ac:dyDescent="0.25">
      <c r="A530" s="609" t="str">
        <f t="shared" si="8"/>
        <v>5627</v>
      </c>
      <c r="B530" s="607" t="s">
        <v>823</v>
      </c>
      <c r="C530" s="607" t="s">
        <v>11132</v>
      </c>
      <c r="D530" s="618" t="s">
        <v>11130</v>
      </c>
      <c r="E530" s="619" t="s">
        <v>19378</v>
      </c>
      <c r="F530"/>
      <c r="G530"/>
      <c r="H530"/>
    </row>
    <row r="531" spans="1:8" ht="15" x14ac:dyDescent="0.25">
      <c r="A531" s="609" t="str">
        <f t="shared" si="8"/>
        <v>5628</v>
      </c>
      <c r="B531" s="607" t="s">
        <v>824</v>
      </c>
      <c r="C531" s="607" t="s">
        <v>11133</v>
      </c>
      <c r="D531" s="618" t="s">
        <v>11130</v>
      </c>
      <c r="E531" s="619" t="s">
        <v>18167</v>
      </c>
      <c r="F531"/>
      <c r="G531"/>
      <c r="H531"/>
    </row>
    <row r="532" spans="1:8" ht="15" x14ac:dyDescent="0.25">
      <c r="A532" s="609" t="str">
        <f t="shared" si="8"/>
        <v>5629</v>
      </c>
      <c r="B532" s="607" t="s">
        <v>825</v>
      </c>
      <c r="C532" s="607" t="s">
        <v>11135</v>
      </c>
      <c r="D532" s="618" t="s">
        <v>11130</v>
      </c>
      <c r="E532" s="619" t="s">
        <v>28545</v>
      </c>
      <c r="F532"/>
      <c r="G532"/>
      <c r="H532"/>
    </row>
    <row r="533" spans="1:8" ht="15" x14ac:dyDescent="0.25">
      <c r="A533" s="609" t="str">
        <f t="shared" si="8"/>
        <v>5630</v>
      </c>
      <c r="B533" s="607" t="s">
        <v>826</v>
      </c>
      <c r="C533" s="607" t="s">
        <v>11136</v>
      </c>
      <c r="D533" s="618" t="s">
        <v>11130</v>
      </c>
      <c r="E533" s="619" t="s">
        <v>28546</v>
      </c>
      <c r="F533"/>
      <c r="G533"/>
      <c r="H533"/>
    </row>
    <row r="534" spans="1:8" ht="15" x14ac:dyDescent="0.25">
      <c r="A534" s="609" t="str">
        <f t="shared" si="8"/>
        <v>5658</v>
      </c>
      <c r="B534" s="607" t="s">
        <v>829</v>
      </c>
      <c r="C534" s="607" t="s">
        <v>11137</v>
      </c>
      <c r="D534" s="618" t="s">
        <v>11130</v>
      </c>
      <c r="E534" s="619" t="s">
        <v>8974</v>
      </c>
      <c r="F534"/>
      <c r="G534"/>
      <c r="H534"/>
    </row>
    <row r="535" spans="1:8" ht="15" x14ac:dyDescent="0.25">
      <c r="A535" s="609" t="str">
        <f t="shared" si="8"/>
        <v>5664</v>
      </c>
      <c r="B535" s="607" t="s">
        <v>830</v>
      </c>
      <c r="C535" s="607" t="s">
        <v>11138</v>
      </c>
      <c r="D535" s="618" t="s">
        <v>11130</v>
      </c>
      <c r="E535" s="619" t="s">
        <v>28547</v>
      </c>
      <c r="F535"/>
      <c r="G535"/>
      <c r="H535"/>
    </row>
    <row r="536" spans="1:8" ht="15" x14ac:dyDescent="0.25">
      <c r="A536" s="609" t="str">
        <f t="shared" si="8"/>
        <v>5667</v>
      </c>
      <c r="B536" s="607" t="s">
        <v>831</v>
      </c>
      <c r="C536" s="607" t="s">
        <v>11139</v>
      </c>
      <c r="D536" s="618" t="s">
        <v>11130</v>
      </c>
      <c r="E536" s="619" t="s">
        <v>10417</v>
      </c>
      <c r="F536"/>
      <c r="G536"/>
      <c r="H536"/>
    </row>
    <row r="537" spans="1:8" ht="15" x14ac:dyDescent="0.25">
      <c r="A537" s="609" t="str">
        <f t="shared" si="8"/>
        <v>5668</v>
      </c>
      <c r="B537" s="607" t="s">
        <v>832</v>
      </c>
      <c r="C537" s="607" t="s">
        <v>11141</v>
      </c>
      <c r="D537" s="618" t="s">
        <v>11130</v>
      </c>
      <c r="E537" s="619" t="s">
        <v>18930</v>
      </c>
      <c r="F537"/>
      <c r="G537"/>
      <c r="H537"/>
    </row>
    <row r="538" spans="1:8" ht="15" x14ac:dyDescent="0.25">
      <c r="A538" s="609" t="str">
        <f t="shared" si="8"/>
        <v>5674</v>
      </c>
      <c r="B538" s="607" t="s">
        <v>833</v>
      </c>
      <c r="C538" s="607" t="s">
        <v>11143</v>
      </c>
      <c r="D538" s="618" t="s">
        <v>11130</v>
      </c>
      <c r="E538" s="619" t="s">
        <v>9497</v>
      </c>
      <c r="F538"/>
      <c r="G538"/>
      <c r="H538"/>
    </row>
    <row r="539" spans="1:8" ht="15" x14ac:dyDescent="0.25">
      <c r="A539" s="609" t="str">
        <f t="shared" si="8"/>
        <v>5692</v>
      </c>
      <c r="B539" s="607" t="s">
        <v>842</v>
      </c>
      <c r="C539" s="607" t="s">
        <v>11144</v>
      </c>
      <c r="D539" s="618" t="s">
        <v>11130</v>
      </c>
      <c r="E539" s="619" t="s">
        <v>10084</v>
      </c>
      <c r="F539"/>
      <c r="G539"/>
      <c r="H539"/>
    </row>
    <row r="540" spans="1:8" ht="15" x14ac:dyDescent="0.25">
      <c r="A540" s="609" t="str">
        <f t="shared" si="8"/>
        <v>5693</v>
      </c>
      <c r="B540" s="607" t="s">
        <v>843</v>
      </c>
      <c r="C540" s="607" t="s">
        <v>11145</v>
      </c>
      <c r="D540" s="618" t="s">
        <v>11130</v>
      </c>
      <c r="E540" s="619" t="s">
        <v>9813</v>
      </c>
      <c r="F540"/>
      <c r="G540"/>
      <c r="H540"/>
    </row>
    <row r="541" spans="1:8" ht="15" x14ac:dyDescent="0.25">
      <c r="A541" s="609" t="str">
        <f t="shared" si="8"/>
        <v>5695</v>
      </c>
      <c r="B541" s="607" t="s">
        <v>844</v>
      </c>
      <c r="C541" s="607" t="s">
        <v>11146</v>
      </c>
      <c r="D541" s="618" t="s">
        <v>11130</v>
      </c>
      <c r="E541" s="619" t="s">
        <v>18571</v>
      </c>
      <c r="F541"/>
      <c r="G541"/>
      <c r="H541"/>
    </row>
    <row r="542" spans="1:8" ht="15" x14ac:dyDescent="0.25">
      <c r="A542" s="609" t="str">
        <f t="shared" si="8"/>
        <v>5703</v>
      </c>
      <c r="B542" s="607" t="s">
        <v>845</v>
      </c>
      <c r="C542" s="607" t="s">
        <v>11148</v>
      </c>
      <c r="D542" s="618" t="s">
        <v>11130</v>
      </c>
      <c r="E542" s="619" t="s">
        <v>19121</v>
      </c>
      <c r="F542"/>
      <c r="G542"/>
      <c r="H542"/>
    </row>
    <row r="543" spans="1:8" ht="15" x14ac:dyDescent="0.25">
      <c r="A543" s="609" t="str">
        <f t="shared" si="8"/>
        <v>5705</v>
      </c>
      <c r="B543" s="607" t="s">
        <v>846</v>
      </c>
      <c r="C543" s="607" t="s">
        <v>11149</v>
      </c>
      <c r="D543" s="618" t="s">
        <v>11130</v>
      </c>
      <c r="E543" s="619" t="s">
        <v>10056</v>
      </c>
      <c r="F543"/>
      <c r="G543"/>
      <c r="H543"/>
    </row>
    <row r="544" spans="1:8" ht="15" x14ac:dyDescent="0.25">
      <c r="A544" s="609" t="str">
        <f t="shared" si="8"/>
        <v>5707</v>
      </c>
      <c r="B544" s="607" t="s">
        <v>847</v>
      </c>
      <c r="C544" s="607" t="s">
        <v>11151</v>
      </c>
      <c r="D544" s="618" t="s">
        <v>11130</v>
      </c>
      <c r="E544" s="619" t="s">
        <v>28548</v>
      </c>
      <c r="F544"/>
      <c r="G544"/>
      <c r="H544"/>
    </row>
    <row r="545" spans="1:8" ht="15" x14ac:dyDescent="0.25">
      <c r="A545" s="609" t="str">
        <f t="shared" si="8"/>
        <v>5710</v>
      </c>
      <c r="B545" s="607" t="s">
        <v>848</v>
      </c>
      <c r="C545" s="607" t="s">
        <v>11152</v>
      </c>
      <c r="D545" s="618" t="s">
        <v>11130</v>
      </c>
      <c r="E545" s="619" t="s">
        <v>28549</v>
      </c>
      <c r="F545"/>
      <c r="G545"/>
      <c r="H545"/>
    </row>
    <row r="546" spans="1:8" ht="15" x14ac:dyDescent="0.25">
      <c r="A546" s="609" t="str">
        <f t="shared" si="8"/>
        <v>5711</v>
      </c>
      <c r="B546" s="607" t="s">
        <v>849</v>
      </c>
      <c r="C546" s="607" t="s">
        <v>11153</v>
      </c>
      <c r="D546" s="618" t="s">
        <v>11130</v>
      </c>
      <c r="E546" s="619" t="s">
        <v>28550</v>
      </c>
      <c r="F546"/>
      <c r="G546"/>
      <c r="H546"/>
    </row>
    <row r="547" spans="1:8" ht="15" x14ac:dyDescent="0.25">
      <c r="A547" s="609" t="str">
        <f t="shared" si="8"/>
        <v>5714</v>
      </c>
      <c r="B547" s="607" t="s">
        <v>850</v>
      </c>
      <c r="C547" s="607" t="s">
        <v>11155</v>
      </c>
      <c r="D547" s="618" t="s">
        <v>11130</v>
      </c>
      <c r="E547" s="619" t="s">
        <v>9086</v>
      </c>
      <c r="F547"/>
      <c r="G547"/>
      <c r="H547"/>
    </row>
    <row r="548" spans="1:8" ht="15" x14ac:dyDescent="0.25">
      <c r="A548" s="609" t="str">
        <f t="shared" si="8"/>
        <v>5715</v>
      </c>
      <c r="B548" s="607" t="s">
        <v>851</v>
      </c>
      <c r="C548" s="607" t="s">
        <v>11156</v>
      </c>
      <c r="D548" s="618" t="s">
        <v>11130</v>
      </c>
      <c r="E548" s="619" t="s">
        <v>28551</v>
      </c>
      <c r="F548"/>
      <c r="G548"/>
      <c r="H548"/>
    </row>
    <row r="549" spans="1:8" ht="15" x14ac:dyDescent="0.25">
      <c r="A549" s="609" t="str">
        <f t="shared" si="8"/>
        <v>5718</v>
      </c>
      <c r="B549" s="607" t="s">
        <v>852</v>
      </c>
      <c r="C549" s="607" t="s">
        <v>11157</v>
      </c>
      <c r="D549" s="618" t="s">
        <v>11130</v>
      </c>
      <c r="E549" s="619" t="s">
        <v>28552</v>
      </c>
      <c r="F549"/>
      <c r="G549"/>
      <c r="H549"/>
    </row>
    <row r="550" spans="1:8" ht="15" x14ac:dyDescent="0.25">
      <c r="A550" s="609" t="str">
        <f t="shared" si="8"/>
        <v>5721</v>
      </c>
      <c r="B550" s="607" t="s">
        <v>853</v>
      </c>
      <c r="C550" s="607" t="s">
        <v>11159</v>
      </c>
      <c r="D550" s="618" t="s">
        <v>11130</v>
      </c>
      <c r="E550" s="619" t="s">
        <v>19351</v>
      </c>
      <c r="F550"/>
      <c r="G550"/>
      <c r="H550"/>
    </row>
    <row r="551" spans="1:8" ht="15" x14ac:dyDescent="0.25">
      <c r="A551" s="609" t="str">
        <f t="shared" si="8"/>
        <v>5722</v>
      </c>
      <c r="B551" s="607" t="s">
        <v>854</v>
      </c>
      <c r="C551" s="607" t="s">
        <v>11160</v>
      </c>
      <c r="D551" s="618" t="s">
        <v>11130</v>
      </c>
      <c r="E551" s="619" t="s">
        <v>28553</v>
      </c>
      <c r="F551"/>
      <c r="G551"/>
      <c r="H551"/>
    </row>
    <row r="552" spans="1:8" ht="15" x14ac:dyDescent="0.25">
      <c r="A552" s="609" t="str">
        <f t="shared" si="8"/>
        <v>5724</v>
      </c>
      <c r="B552" s="607" t="s">
        <v>855</v>
      </c>
      <c r="C552" s="607" t="s">
        <v>11161</v>
      </c>
      <c r="D552" s="618" t="s">
        <v>11130</v>
      </c>
      <c r="E552" s="619" t="s">
        <v>18548</v>
      </c>
      <c r="F552"/>
      <c r="G552"/>
      <c r="H552"/>
    </row>
    <row r="553" spans="1:8" ht="15" x14ac:dyDescent="0.25">
      <c r="A553" s="609" t="str">
        <f t="shared" si="8"/>
        <v>5727</v>
      </c>
      <c r="B553" s="607" t="s">
        <v>856</v>
      </c>
      <c r="C553" s="607" t="s">
        <v>11162</v>
      </c>
      <c r="D553" s="618" t="s">
        <v>11130</v>
      </c>
      <c r="E553" s="619" t="s">
        <v>18016</v>
      </c>
      <c r="F553"/>
      <c r="G553"/>
      <c r="H553"/>
    </row>
    <row r="554" spans="1:8" ht="15" x14ac:dyDescent="0.25">
      <c r="A554" s="609" t="str">
        <f t="shared" si="8"/>
        <v>5729</v>
      </c>
      <c r="B554" s="607" t="s">
        <v>857</v>
      </c>
      <c r="C554" s="607" t="s">
        <v>11163</v>
      </c>
      <c r="D554" s="618" t="s">
        <v>11130</v>
      </c>
      <c r="E554" s="619" t="s">
        <v>13933</v>
      </c>
      <c r="F554"/>
      <c r="G554"/>
      <c r="H554"/>
    </row>
    <row r="555" spans="1:8" ht="15" x14ac:dyDescent="0.25">
      <c r="A555" s="609" t="str">
        <f t="shared" si="8"/>
        <v>5730</v>
      </c>
      <c r="B555" s="607" t="s">
        <v>858</v>
      </c>
      <c r="C555" s="607" t="s">
        <v>11165</v>
      </c>
      <c r="D555" s="618" t="s">
        <v>11130</v>
      </c>
      <c r="E555" s="619" t="s">
        <v>10122</v>
      </c>
      <c r="F555"/>
      <c r="G555"/>
      <c r="H555"/>
    </row>
    <row r="556" spans="1:8" ht="15" x14ac:dyDescent="0.25">
      <c r="A556" s="609" t="str">
        <f t="shared" si="8"/>
        <v>5735</v>
      </c>
      <c r="B556" s="607" t="s">
        <v>859</v>
      </c>
      <c r="C556" s="607" t="s">
        <v>11166</v>
      </c>
      <c r="D556" s="618" t="s">
        <v>11130</v>
      </c>
      <c r="E556" s="619" t="s">
        <v>10308</v>
      </c>
      <c r="F556"/>
      <c r="G556"/>
      <c r="H556"/>
    </row>
    <row r="557" spans="1:8" ht="15" x14ac:dyDescent="0.25">
      <c r="A557" s="609" t="str">
        <f t="shared" si="8"/>
        <v>5736</v>
      </c>
      <c r="B557" s="607" t="s">
        <v>860</v>
      </c>
      <c r="C557" s="607" t="s">
        <v>11168</v>
      </c>
      <c r="D557" s="618" t="s">
        <v>11130</v>
      </c>
      <c r="E557" s="619" t="s">
        <v>9339</v>
      </c>
      <c r="F557"/>
      <c r="G557"/>
      <c r="H557"/>
    </row>
    <row r="558" spans="1:8" ht="15" x14ac:dyDescent="0.25">
      <c r="A558" s="609" t="str">
        <f t="shared" si="8"/>
        <v>5738</v>
      </c>
      <c r="B558" s="607" t="s">
        <v>861</v>
      </c>
      <c r="C558" s="607" t="s">
        <v>11169</v>
      </c>
      <c r="D558" s="618" t="s">
        <v>11130</v>
      </c>
      <c r="E558" s="619" t="s">
        <v>22610</v>
      </c>
      <c r="F558"/>
      <c r="G558"/>
      <c r="H558"/>
    </row>
    <row r="559" spans="1:8" ht="15" x14ac:dyDescent="0.25">
      <c r="A559" s="609" t="str">
        <f t="shared" si="8"/>
        <v>5739</v>
      </c>
      <c r="B559" s="607" t="s">
        <v>862</v>
      </c>
      <c r="C559" s="607" t="s">
        <v>11170</v>
      </c>
      <c r="D559" s="618" t="s">
        <v>11130</v>
      </c>
      <c r="E559" s="619" t="s">
        <v>14841</v>
      </c>
      <c r="F559"/>
      <c r="G559"/>
      <c r="H559"/>
    </row>
    <row r="560" spans="1:8" ht="15" x14ac:dyDescent="0.25">
      <c r="A560" s="609" t="str">
        <f t="shared" si="8"/>
        <v>5741</v>
      </c>
      <c r="B560" s="607" t="s">
        <v>863</v>
      </c>
      <c r="C560" s="607" t="s">
        <v>11171</v>
      </c>
      <c r="D560" s="618" t="s">
        <v>11130</v>
      </c>
      <c r="E560" s="619" t="s">
        <v>19483</v>
      </c>
      <c r="F560"/>
      <c r="G560"/>
      <c r="H560"/>
    </row>
    <row r="561" spans="1:8" ht="15" x14ac:dyDescent="0.25">
      <c r="A561" s="609" t="str">
        <f t="shared" si="8"/>
        <v>5742</v>
      </c>
      <c r="B561" s="607" t="s">
        <v>864</v>
      </c>
      <c r="C561" s="607" t="s">
        <v>11172</v>
      </c>
      <c r="D561" s="618" t="s">
        <v>11130</v>
      </c>
      <c r="E561" s="619" t="s">
        <v>10015</v>
      </c>
      <c r="F561"/>
      <c r="G561"/>
      <c r="H561"/>
    </row>
    <row r="562" spans="1:8" ht="15" x14ac:dyDescent="0.25">
      <c r="A562" s="609" t="str">
        <f t="shared" si="8"/>
        <v>5747</v>
      </c>
      <c r="B562" s="607" t="s">
        <v>865</v>
      </c>
      <c r="C562" s="607" t="s">
        <v>11173</v>
      </c>
      <c r="D562" s="618" t="s">
        <v>11130</v>
      </c>
      <c r="E562" s="619" t="s">
        <v>28554</v>
      </c>
      <c r="F562"/>
      <c r="G562"/>
      <c r="H562"/>
    </row>
    <row r="563" spans="1:8" ht="15" x14ac:dyDescent="0.25">
      <c r="A563" s="609" t="str">
        <f t="shared" si="8"/>
        <v>5751</v>
      </c>
      <c r="B563" s="607" t="s">
        <v>866</v>
      </c>
      <c r="C563" s="607" t="s">
        <v>11174</v>
      </c>
      <c r="D563" s="618" t="s">
        <v>11130</v>
      </c>
      <c r="E563" s="619" t="s">
        <v>9529</v>
      </c>
      <c r="F563"/>
      <c r="G563"/>
      <c r="H563"/>
    </row>
    <row r="564" spans="1:8" ht="15" x14ac:dyDescent="0.25">
      <c r="A564" s="609" t="str">
        <f t="shared" si="8"/>
        <v>5754</v>
      </c>
      <c r="B564" s="607" t="s">
        <v>867</v>
      </c>
      <c r="C564" s="607" t="s">
        <v>11175</v>
      </c>
      <c r="D564" s="618" t="s">
        <v>11130</v>
      </c>
      <c r="E564" s="619" t="s">
        <v>28555</v>
      </c>
      <c r="F564"/>
      <c r="G564"/>
      <c r="H564"/>
    </row>
    <row r="565" spans="1:8" ht="15" x14ac:dyDescent="0.25">
      <c r="A565" s="609" t="str">
        <f t="shared" si="8"/>
        <v>5763</v>
      </c>
      <c r="B565" s="607" t="s">
        <v>868</v>
      </c>
      <c r="C565" s="607" t="s">
        <v>11176</v>
      </c>
      <c r="D565" s="618" t="s">
        <v>11130</v>
      </c>
      <c r="E565" s="619" t="s">
        <v>18741</v>
      </c>
      <c r="F565"/>
      <c r="G565"/>
      <c r="H565"/>
    </row>
    <row r="566" spans="1:8" ht="15" x14ac:dyDescent="0.25">
      <c r="A566" s="609" t="str">
        <f t="shared" si="8"/>
        <v>5765</v>
      </c>
      <c r="B566" s="607" t="s">
        <v>869</v>
      </c>
      <c r="C566" s="607" t="s">
        <v>11178</v>
      </c>
      <c r="D566" s="618" t="s">
        <v>11130</v>
      </c>
      <c r="E566" s="619" t="s">
        <v>9040</v>
      </c>
      <c r="F566"/>
      <c r="G566"/>
      <c r="H566"/>
    </row>
    <row r="567" spans="1:8" ht="15" x14ac:dyDescent="0.25">
      <c r="A567" s="609" t="str">
        <f t="shared" si="8"/>
        <v>5766</v>
      </c>
      <c r="B567" s="607" t="s">
        <v>870</v>
      </c>
      <c r="C567" s="607" t="s">
        <v>11179</v>
      </c>
      <c r="D567" s="618" t="s">
        <v>11130</v>
      </c>
      <c r="E567" s="619" t="s">
        <v>9503</v>
      </c>
      <c r="F567"/>
      <c r="G567"/>
      <c r="H567"/>
    </row>
    <row r="568" spans="1:8" ht="15" x14ac:dyDescent="0.25">
      <c r="A568" s="609" t="str">
        <f t="shared" si="8"/>
        <v>5779</v>
      </c>
      <c r="B568" s="607" t="s">
        <v>871</v>
      </c>
      <c r="C568" s="607" t="s">
        <v>11181</v>
      </c>
      <c r="D568" s="618" t="s">
        <v>11130</v>
      </c>
      <c r="E568" s="619" t="s">
        <v>28556</v>
      </c>
      <c r="F568"/>
      <c r="G568"/>
      <c r="H568"/>
    </row>
    <row r="569" spans="1:8" ht="15" x14ac:dyDescent="0.25">
      <c r="A569" s="609" t="str">
        <f t="shared" si="8"/>
        <v>5787</v>
      </c>
      <c r="B569" s="607" t="s">
        <v>872</v>
      </c>
      <c r="C569" s="607" t="s">
        <v>11182</v>
      </c>
      <c r="D569" s="618" t="s">
        <v>11130</v>
      </c>
      <c r="E569" s="619" t="s">
        <v>28513</v>
      </c>
      <c r="F569"/>
      <c r="G569"/>
      <c r="H569"/>
    </row>
    <row r="570" spans="1:8" ht="15" x14ac:dyDescent="0.25">
      <c r="A570" s="609" t="str">
        <f t="shared" si="8"/>
        <v>5797</v>
      </c>
      <c r="B570" s="607" t="s">
        <v>874</v>
      </c>
      <c r="C570" s="607" t="s">
        <v>11184</v>
      </c>
      <c r="D570" s="618" t="s">
        <v>11130</v>
      </c>
      <c r="E570" s="619" t="s">
        <v>9288</v>
      </c>
      <c r="F570"/>
      <c r="G570"/>
      <c r="H570"/>
    </row>
    <row r="571" spans="1:8" ht="15" x14ac:dyDescent="0.25">
      <c r="A571" s="609" t="str">
        <f t="shared" si="8"/>
        <v>5800</v>
      </c>
      <c r="B571" s="607" t="s">
        <v>875</v>
      </c>
      <c r="C571" s="607" t="s">
        <v>11185</v>
      </c>
      <c r="D571" s="618" t="s">
        <v>11130</v>
      </c>
      <c r="E571" s="619" t="s">
        <v>11265</v>
      </c>
      <c r="F571"/>
      <c r="G571"/>
      <c r="H571"/>
    </row>
    <row r="572" spans="1:8" ht="15" x14ac:dyDescent="0.25">
      <c r="A572" s="609" t="str">
        <f t="shared" si="8"/>
        <v>7032</v>
      </c>
      <c r="B572" s="607" t="s">
        <v>932</v>
      </c>
      <c r="C572" s="607" t="s">
        <v>11186</v>
      </c>
      <c r="D572" s="618" t="s">
        <v>11130</v>
      </c>
      <c r="E572" s="619" t="s">
        <v>9592</v>
      </c>
      <c r="F572"/>
      <c r="G572"/>
      <c r="H572"/>
    </row>
    <row r="573" spans="1:8" ht="15" x14ac:dyDescent="0.25">
      <c r="A573" s="609" t="str">
        <f t="shared" si="8"/>
        <v>7033</v>
      </c>
      <c r="B573" s="607" t="s">
        <v>933</v>
      </c>
      <c r="C573" s="607" t="s">
        <v>11187</v>
      </c>
      <c r="D573" s="618" t="s">
        <v>11130</v>
      </c>
      <c r="E573" s="619" t="s">
        <v>11058</v>
      </c>
      <c r="F573"/>
      <c r="G573"/>
      <c r="H573"/>
    </row>
    <row r="574" spans="1:8" ht="15" x14ac:dyDescent="0.25">
      <c r="A574" s="609" t="str">
        <f t="shared" si="8"/>
        <v>7034</v>
      </c>
      <c r="B574" s="607" t="s">
        <v>934</v>
      </c>
      <c r="C574" s="607" t="s">
        <v>11188</v>
      </c>
      <c r="D574" s="618" t="s">
        <v>11130</v>
      </c>
      <c r="E574" s="619" t="s">
        <v>9103</v>
      </c>
      <c r="F574"/>
      <c r="G574"/>
      <c r="H574"/>
    </row>
    <row r="575" spans="1:8" ht="15" x14ac:dyDescent="0.25">
      <c r="A575" s="609" t="str">
        <f t="shared" si="8"/>
        <v>7035</v>
      </c>
      <c r="B575" s="607" t="s">
        <v>935</v>
      </c>
      <c r="C575" s="607" t="s">
        <v>11189</v>
      </c>
      <c r="D575" s="618" t="s">
        <v>11130</v>
      </c>
      <c r="E575" s="619" t="s">
        <v>28557</v>
      </c>
      <c r="F575"/>
      <c r="G575"/>
      <c r="H575"/>
    </row>
    <row r="576" spans="1:8" ht="15" x14ac:dyDescent="0.25">
      <c r="A576" s="609" t="str">
        <f t="shared" si="8"/>
        <v>7038</v>
      </c>
      <c r="B576" s="607" t="s">
        <v>936</v>
      </c>
      <c r="C576" s="607" t="s">
        <v>11190</v>
      </c>
      <c r="D576" s="618" t="s">
        <v>11130</v>
      </c>
      <c r="E576" s="619" t="s">
        <v>28558</v>
      </c>
      <c r="F576"/>
      <c r="G576"/>
      <c r="H576"/>
    </row>
    <row r="577" spans="1:8" ht="15" x14ac:dyDescent="0.25">
      <c r="A577" s="609" t="str">
        <f t="shared" si="8"/>
        <v>7039</v>
      </c>
      <c r="B577" s="607" t="s">
        <v>937</v>
      </c>
      <c r="C577" s="607" t="s">
        <v>11191</v>
      </c>
      <c r="D577" s="618" t="s">
        <v>11130</v>
      </c>
      <c r="E577" s="619" t="s">
        <v>17905</v>
      </c>
      <c r="F577"/>
      <c r="G577"/>
      <c r="H577"/>
    </row>
    <row r="578" spans="1:8" ht="15" x14ac:dyDescent="0.25">
      <c r="A578" s="609" t="str">
        <f t="shared" ref="A578:A641" si="9">IF(ISERROR(SEARCH("/",B578)=6),TRIM(CLEAN(B578)),IF(SEARCH("/",B578)=6,IF(LEN(TRIM(CLEAN(B578)))=7,LEFT(TRIM(CLEAN(B578)),6)&amp;"00"&amp;RIGHT(TRIM(CLEAN(B578)),1),LEFT(TRIM(CLEAN(B578)),6)&amp;"0"&amp;RIGHT(TRIM(CLEAN(B578)),2)),TRIM(CLEAN(B578))))</f>
        <v>7040</v>
      </c>
      <c r="B578" s="607" t="s">
        <v>938</v>
      </c>
      <c r="C578" s="607" t="s">
        <v>11192</v>
      </c>
      <c r="D578" s="618" t="s">
        <v>11130</v>
      </c>
      <c r="E578" s="619" t="s">
        <v>28559</v>
      </c>
      <c r="F578"/>
      <c r="G578"/>
      <c r="H578"/>
    </row>
    <row r="579" spans="1:8" ht="15" x14ac:dyDescent="0.25">
      <c r="A579" s="609" t="str">
        <f t="shared" si="9"/>
        <v>7044</v>
      </c>
      <c r="B579" s="607" t="s">
        <v>941</v>
      </c>
      <c r="C579" s="607" t="s">
        <v>11194</v>
      </c>
      <c r="D579" s="618" t="s">
        <v>11130</v>
      </c>
      <c r="E579" s="619" t="s">
        <v>9648</v>
      </c>
      <c r="F579"/>
      <c r="G579"/>
      <c r="H579"/>
    </row>
    <row r="580" spans="1:8" ht="15" x14ac:dyDescent="0.25">
      <c r="A580" s="609" t="str">
        <f t="shared" si="9"/>
        <v>7045</v>
      </c>
      <c r="B580" s="607" t="s">
        <v>942</v>
      </c>
      <c r="C580" s="607" t="s">
        <v>11195</v>
      </c>
      <c r="D580" s="618" t="s">
        <v>11130</v>
      </c>
      <c r="E580" s="619" t="s">
        <v>10083</v>
      </c>
      <c r="F580"/>
      <c r="G580"/>
      <c r="H580"/>
    </row>
    <row r="581" spans="1:8" ht="15" x14ac:dyDescent="0.25">
      <c r="A581" s="609" t="str">
        <f t="shared" si="9"/>
        <v>7046</v>
      </c>
      <c r="B581" s="607" t="s">
        <v>943</v>
      </c>
      <c r="C581" s="607" t="s">
        <v>11196</v>
      </c>
      <c r="D581" s="618" t="s">
        <v>11130</v>
      </c>
      <c r="E581" s="619" t="s">
        <v>9077</v>
      </c>
      <c r="F581"/>
      <c r="G581"/>
      <c r="H581"/>
    </row>
    <row r="582" spans="1:8" ht="15" x14ac:dyDescent="0.25">
      <c r="A582" s="609" t="str">
        <f t="shared" si="9"/>
        <v>7047</v>
      </c>
      <c r="B582" s="607" t="s">
        <v>944</v>
      </c>
      <c r="C582" s="607" t="s">
        <v>11197</v>
      </c>
      <c r="D582" s="618" t="s">
        <v>11130</v>
      </c>
      <c r="E582" s="619" t="s">
        <v>9376</v>
      </c>
      <c r="F582"/>
      <c r="G582"/>
      <c r="H582"/>
    </row>
    <row r="583" spans="1:8" ht="15" x14ac:dyDescent="0.25">
      <c r="A583" s="609" t="str">
        <f t="shared" si="9"/>
        <v>7051</v>
      </c>
      <c r="B583" s="607" t="s">
        <v>947</v>
      </c>
      <c r="C583" s="607" t="s">
        <v>11198</v>
      </c>
      <c r="D583" s="618" t="s">
        <v>11130</v>
      </c>
      <c r="E583" s="619" t="s">
        <v>18011</v>
      </c>
      <c r="F583"/>
      <c r="G583"/>
      <c r="H583"/>
    </row>
    <row r="584" spans="1:8" ht="15" x14ac:dyDescent="0.25">
      <c r="A584" s="609" t="str">
        <f t="shared" si="9"/>
        <v>7052</v>
      </c>
      <c r="B584" s="607" t="s">
        <v>948</v>
      </c>
      <c r="C584" s="607" t="s">
        <v>11199</v>
      </c>
      <c r="D584" s="618" t="s">
        <v>11130</v>
      </c>
      <c r="E584" s="619" t="s">
        <v>11245</v>
      </c>
      <c r="F584"/>
      <c r="G584"/>
      <c r="H584"/>
    </row>
    <row r="585" spans="1:8" ht="15" x14ac:dyDescent="0.25">
      <c r="A585" s="609" t="str">
        <f t="shared" si="9"/>
        <v>7053</v>
      </c>
      <c r="B585" s="607" t="s">
        <v>949</v>
      </c>
      <c r="C585" s="607" t="s">
        <v>11201</v>
      </c>
      <c r="D585" s="618" t="s">
        <v>11130</v>
      </c>
      <c r="E585" s="619" t="s">
        <v>9093</v>
      </c>
      <c r="F585"/>
      <c r="G585"/>
      <c r="H585"/>
    </row>
    <row r="586" spans="1:8" ht="15" x14ac:dyDescent="0.25">
      <c r="A586" s="609" t="str">
        <f t="shared" si="9"/>
        <v>7054</v>
      </c>
      <c r="B586" s="607" t="s">
        <v>950</v>
      </c>
      <c r="C586" s="607" t="s">
        <v>11203</v>
      </c>
      <c r="D586" s="618" t="s">
        <v>11130</v>
      </c>
      <c r="E586" s="619" t="s">
        <v>28560</v>
      </c>
      <c r="F586"/>
      <c r="G586"/>
      <c r="H586"/>
    </row>
    <row r="587" spans="1:8" ht="15" x14ac:dyDescent="0.25">
      <c r="A587" s="609" t="str">
        <f t="shared" si="9"/>
        <v>7058</v>
      </c>
      <c r="B587" s="607" t="s">
        <v>951</v>
      </c>
      <c r="C587" s="607" t="s">
        <v>11204</v>
      </c>
      <c r="D587" s="618" t="s">
        <v>11130</v>
      </c>
      <c r="E587" s="619" t="s">
        <v>9618</v>
      </c>
      <c r="F587"/>
      <c r="G587"/>
      <c r="H587"/>
    </row>
    <row r="588" spans="1:8" ht="15" x14ac:dyDescent="0.25">
      <c r="A588" s="609" t="str">
        <f t="shared" si="9"/>
        <v>7059</v>
      </c>
      <c r="B588" s="607" t="s">
        <v>952</v>
      </c>
      <c r="C588" s="607" t="s">
        <v>11205</v>
      </c>
      <c r="D588" s="618" t="s">
        <v>11130</v>
      </c>
      <c r="E588" s="619" t="s">
        <v>10408</v>
      </c>
      <c r="F588"/>
      <c r="G588"/>
      <c r="H588"/>
    </row>
    <row r="589" spans="1:8" ht="15" x14ac:dyDescent="0.25">
      <c r="A589" s="609" t="str">
        <f t="shared" si="9"/>
        <v>7060</v>
      </c>
      <c r="B589" s="607" t="s">
        <v>953</v>
      </c>
      <c r="C589" s="607" t="s">
        <v>11207</v>
      </c>
      <c r="D589" s="618" t="s">
        <v>11130</v>
      </c>
      <c r="E589" s="619" t="s">
        <v>14074</v>
      </c>
      <c r="F589"/>
      <c r="G589"/>
      <c r="H589"/>
    </row>
    <row r="590" spans="1:8" ht="15" x14ac:dyDescent="0.25">
      <c r="A590" s="609" t="str">
        <f t="shared" si="9"/>
        <v>7061</v>
      </c>
      <c r="B590" s="607" t="s">
        <v>954</v>
      </c>
      <c r="C590" s="607" t="s">
        <v>11208</v>
      </c>
      <c r="D590" s="618" t="s">
        <v>11130</v>
      </c>
      <c r="E590" s="619" t="s">
        <v>28561</v>
      </c>
      <c r="F590"/>
      <c r="G590"/>
      <c r="H590"/>
    </row>
    <row r="591" spans="1:8" ht="15" x14ac:dyDescent="0.25">
      <c r="A591" s="609" t="str">
        <f t="shared" si="9"/>
        <v>7063</v>
      </c>
      <c r="B591" s="607" t="s">
        <v>955</v>
      </c>
      <c r="C591" s="607" t="s">
        <v>11209</v>
      </c>
      <c r="D591" s="618" t="s">
        <v>11130</v>
      </c>
      <c r="E591" s="619" t="s">
        <v>17134</v>
      </c>
      <c r="F591"/>
      <c r="G591"/>
      <c r="H591"/>
    </row>
    <row r="592" spans="1:8" ht="15" x14ac:dyDescent="0.25">
      <c r="A592" s="609" t="str">
        <f t="shared" si="9"/>
        <v>7064</v>
      </c>
      <c r="B592" s="607" t="s">
        <v>956</v>
      </c>
      <c r="C592" s="607" t="s">
        <v>11210</v>
      </c>
      <c r="D592" s="618" t="s">
        <v>11130</v>
      </c>
      <c r="E592" s="619" t="s">
        <v>10029</v>
      </c>
      <c r="F592"/>
      <c r="G592"/>
      <c r="H592"/>
    </row>
    <row r="593" spans="1:8" ht="15" x14ac:dyDescent="0.25">
      <c r="A593" s="609" t="str">
        <f t="shared" si="9"/>
        <v>7065</v>
      </c>
      <c r="B593" s="607" t="s">
        <v>957</v>
      </c>
      <c r="C593" s="607" t="s">
        <v>11211</v>
      </c>
      <c r="D593" s="618" t="s">
        <v>11130</v>
      </c>
      <c r="E593" s="619" t="s">
        <v>16698</v>
      </c>
      <c r="F593"/>
      <c r="G593"/>
      <c r="H593"/>
    </row>
    <row r="594" spans="1:8" ht="15" x14ac:dyDescent="0.25">
      <c r="A594" s="609" t="str">
        <f t="shared" si="9"/>
        <v>7066</v>
      </c>
      <c r="B594" s="607" t="s">
        <v>958</v>
      </c>
      <c r="C594" s="607" t="s">
        <v>11212</v>
      </c>
      <c r="D594" s="618" t="s">
        <v>11130</v>
      </c>
      <c r="E594" s="619" t="s">
        <v>28562</v>
      </c>
      <c r="F594"/>
      <c r="G594"/>
      <c r="H594"/>
    </row>
    <row r="595" spans="1:8" ht="15" x14ac:dyDescent="0.25">
      <c r="A595" s="609" t="str">
        <f t="shared" si="9"/>
        <v>53786</v>
      </c>
      <c r="B595" s="607" t="s">
        <v>959</v>
      </c>
      <c r="C595" s="607" t="s">
        <v>11213</v>
      </c>
      <c r="D595" s="618" t="s">
        <v>11130</v>
      </c>
      <c r="E595" s="619" t="s">
        <v>19607</v>
      </c>
      <c r="F595"/>
      <c r="G595"/>
      <c r="H595"/>
    </row>
    <row r="596" spans="1:8" ht="15" x14ac:dyDescent="0.25">
      <c r="A596" s="609" t="str">
        <f t="shared" si="9"/>
        <v>53788</v>
      </c>
      <c r="B596" s="607" t="s">
        <v>960</v>
      </c>
      <c r="C596" s="607" t="s">
        <v>11215</v>
      </c>
      <c r="D596" s="618" t="s">
        <v>11130</v>
      </c>
      <c r="E596" s="619" t="s">
        <v>28563</v>
      </c>
      <c r="F596"/>
      <c r="G596"/>
      <c r="H596"/>
    </row>
    <row r="597" spans="1:8" ht="15" x14ac:dyDescent="0.25">
      <c r="A597" s="609" t="str">
        <f t="shared" si="9"/>
        <v>53792</v>
      </c>
      <c r="B597" s="607" t="s">
        <v>961</v>
      </c>
      <c r="C597" s="607" t="s">
        <v>11216</v>
      </c>
      <c r="D597" s="618" t="s">
        <v>11130</v>
      </c>
      <c r="E597" s="619" t="s">
        <v>28564</v>
      </c>
      <c r="F597"/>
      <c r="G597"/>
      <c r="H597"/>
    </row>
    <row r="598" spans="1:8" ht="15" x14ac:dyDescent="0.25">
      <c r="A598" s="609" t="str">
        <f t="shared" si="9"/>
        <v>53794</v>
      </c>
      <c r="B598" s="607" t="s">
        <v>962</v>
      </c>
      <c r="C598" s="607" t="s">
        <v>11217</v>
      </c>
      <c r="D598" s="618" t="s">
        <v>11130</v>
      </c>
      <c r="E598" s="619" t="s">
        <v>11218</v>
      </c>
      <c r="F598"/>
      <c r="G598"/>
      <c r="H598"/>
    </row>
    <row r="599" spans="1:8" ht="15" x14ac:dyDescent="0.25">
      <c r="A599" s="609" t="str">
        <f t="shared" si="9"/>
        <v>53797</v>
      </c>
      <c r="B599" s="607" t="s">
        <v>963</v>
      </c>
      <c r="C599" s="607" t="s">
        <v>11219</v>
      </c>
      <c r="D599" s="618" t="s">
        <v>11130</v>
      </c>
      <c r="E599" s="619" t="s">
        <v>19729</v>
      </c>
      <c r="F599"/>
      <c r="G599"/>
      <c r="H599"/>
    </row>
    <row r="600" spans="1:8" ht="15" x14ac:dyDescent="0.25">
      <c r="A600" s="609" t="str">
        <f t="shared" si="9"/>
        <v>53804</v>
      </c>
      <c r="B600" s="607" t="s">
        <v>964</v>
      </c>
      <c r="C600" s="607" t="s">
        <v>11220</v>
      </c>
      <c r="D600" s="618" t="s">
        <v>11130</v>
      </c>
      <c r="E600" s="619" t="s">
        <v>10267</v>
      </c>
      <c r="F600"/>
      <c r="G600"/>
      <c r="H600"/>
    </row>
    <row r="601" spans="1:8" ht="15" x14ac:dyDescent="0.25">
      <c r="A601" s="609" t="str">
        <f t="shared" si="9"/>
        <v>53806</v>
      </c>
      <c r="B601" s="607" t="s">
        <v>965</v>
      </c>
      <c r="C601" s="607" t="s">
        <v>11221</v>
      </c>
      <c r="D601" s="618" t="s">
        <v>11130</v>
      </c>
      <c r="E601" s="619" t="s">
        <v>28565</v>
      </c>
      <c r="F601"/>
      <c r="G601"/>
      <c r="H601"/>
    </row>
    <row r="602" spans="1:8" ht="15" x14ac:dyDescent="0.25">
      <c r="A602" s="609" t="str">
        <f t="shared" si="9"/>
        <v>53810</v>
      </c>
      <c r="B602" s="607" t="s">
        <v>966</v>
      </c>
      <c r="C602" s="607" t="s">
        <v>11222</v>
      </c>
      <c r="D602" s="618" t="s">
        <v>11130</v>
      </c>
      <c r="E602" s="619" t="s">
        <v>28566</v>
      </c>
      <c r="F602"/>
      <c r="G602"/>
      <c r="H602"/>
    </row>
    <row r="603" spans="1:8" ht="15" x14ac:dyDescent="0.25">
      <c r="A603" s="609" t="str">
        <f t="shared" si="9"/>
        <v>53814</v>
      </c>
      <c r="B603" s="607" t="s">
        <v>967</v>
      </c>
      <c r="C603" s="607" t="s">
        <v>11223</v>
      </c>
      <c r="D603" s="618" t="s">
        <v>11130</v>
      </c>
      <c r="E603" s="619" t="s">
        <v>28567</v>
      </c>
      <c r="F603"/>
      <c r="G603"/>
      <c r="H603"/>
    </row>
    <row r="604" spans="1:8" ht="15" x14ac:dyDescent="0.25">
      <c r="A604" s="609" t="str">
        <f t="shared" si="9"/>
        <v>53817</v>
      </c>
      <c r="B604" s="607" t="s">
        <v>968</v>
      </c>
      <c r="C604" s="607" t="s">
        <v>11224</v>
      </c>
      <c r="D604" s="618" t="s">
        <v>11130</v>
      </c>
      <c r="E604" s="619" t="s">
        <v>28568</v>
      </c>
      <c r="F604"/>
      <c r="G604"/>
      <c r="H604"/>
    </row>
    <row r="605" spans="1:8" ht="15" x14ac:dyDescent="0.25">
      <c r="A605" s="609" t="str">
        <f t="shared" si="9"/>
        <v>53818</v>
      </c>
      <c r="B605" s="607" t="s">
        <v>969</v>
      </c>
      <c r="C605" s="607" t="s">
        <v>11225</v>
      </c>
      <c r="D605" s="618" t="s">
        <v>11130</v>
      </c>
      <c r="E605" s="619" t="s">
        <v>9406</v>
      </c>
      <c r="F605"/>
      <c r="G605"/>
      <c r="H605"/>
    </row>
    <row r="606" spans="1:8" ht="15" x14ac:dyDescent="0.25">
      <c r="A606" s="609" t="str">
        <f t="shared" si="9"/>
        <v>53827</v>
      </c>
      <c r="B606" s="607" t="s">
        <v>970</v>
      </c>
      <c r="C606" s="607" t="s">
        <v>11227</v>
      </c>
      <c r="D606" s="618" t="s">
        <v>11130</v>
      </c>
      <c r="E606" s="619" t="s">
        <v>28569</v>
      </c>
      <c r="F606"/>
      <c r="G606"/>
      <c r="H606"/>
    </row>
    <row r="607" spans="1:8" ht="15" x14ac:dyDescent="0.25">
      <c r="A607" s="609" t="str">
        <f t="shared" si="9"/>
        <v>53829</v>
      </c>
      <c r="B607" s="607" t="s">
        <v>971</v>
      </c>
      <c r="C607" s="607" t="s">
        <v>11228</v>
      </c>
      <c r="D607" s="618" t="s">
        <v>11130</v>
      </c>
      <c r="E607" s="619" t="s">
        <v>19729</v>
      </c>
      <c r="F607"/>
      <c r="G607"/>
      <c r="H607"/>
    </row>
    <row r="608" spans="1:8" ht="15" x14ac:dyDescent="0.25">
      <c r="A608" s="609" t="str">
        <f t="shared" si="9"/>
        <v>53831</v>
      </c>
      <c r="B608" s="607" t="s">
        <v>972</v>
      </c>
      <c r="C608" s="607" t="s">
        <v>11229</v>
      </c>
      <c r="D608" s="618" t="s">
        <v>11130</v>
      </c>
      <c r="E608" s="619" t="s">
        <v>28570</v>
      </c>
      <c r="F608"/>
      <c r="G608"/>
      <c r="H608"/>
    </row>
    <row r="609" spans="1:8" ht="15" x14ac:dyDescent="0.25">
      <c r="A609" s="609" t="str">
        <f t="shared" si="9"/>
        <v>53840</v>
      </c>
      <c r="B609" s="607" t="s">
        <v>973</v>
      </c>
      <c r="C609" s="607" t="s">
        <v>11230</v>
      </c>
      <c r="D609" s="618" t="s">
        <v>11130</v>
      </c>
      <c r="E609" s="619" t="s">
        <v>28526</v>
      </c>
      <c r="F609"/>
      <c r="G609"/>
      <c r="H609"/>
    </row>
    <row r="610" spans="1:8" ht="15" x14ac:dyDescent="0.25">
      <c r="A610" s="609" t="str">
        <f t="shared" si="9"/>
        <v>53841</v>
      </c>
      <c r="B610" s="607" t="s">
        <v>974</v>
      </c>
      <c r="C610" s="607" t="s">
        <v>11231</v>
      </c>
      <c r="D610" s="618" t="s">
        <v>11130</v>
      </c>
      <c r="E610" s="619" t="s">
        <v>8876</v>
      </c>
      <c r="F610"/>
      <c r="G610"/>
      <c r="H610"/>
    </row>
    <row r="611" spans="1:8" ht="15" x14ac:dyDescent="0.25">
      <c r="A611" s="609" t="str">
        <f t="shared" si="9"/>
        <v>53849</v>
      </c>
      <c r="B611" s="607" t="s">
        <v>975</v>
      </c>
      <c r="C611" s="607" t="s">
        <v>11232</v>
      </c>
      <c r="D611" s="618" t="s">
        <v>11130</v>
      </c>
      <c r="E611" s="619" t="s">
        <v>28571</v>
      </c>
      <c r="F611"/>
      <c r="G611"/>
      <c r="H611"/>
    </row>
    <row r="612" spans="1:8" ht="15" x14ac:dyDescent="0.25">
      <c r="A612" s="609" t="str">
        <f t="shared" si="9"/>
        <v>53857</v>
      </c>
      <c r="B612" s="607" t="s">
        <v>976</v>
      </c>
      <c r="C612" s="607" t="s">
        <v>11234</v>
      </c>
      <c r="D612" s="618" t="s">
        <v>11130</v>
      </c>
      <c r="E612" s="619" t="s">
        <v>18797</v>
      </c>
      <c r="F612"/>
      <c r="G612"/>
      <c r="H612"/>
    </row>
    <row r="613" spans="1:8" ht="15" x14ac:dyDescent="0.25">
      <c r="A613" s="609" t="str">
        <f t="shared" si="9"/>
        <v>53858</v>
      </c>
      <c r="B613" s="607" t="s">
        <v>977</v>
      </c>
      <c r="C613" s="607" t="s">
        <v>11235</v>
      </c>
      <c r="D613" s="618" t="s">
        <v>11130</v>
      </c>
      <c r="E613" s="619" t="s">
        <v>13643</v>
      </c>
      <c r="F613"/>
      <c r="G613"/>
      <c r="H613"/>
    </row>
    <row r="614" spans="1:8" ht="15" x14ac:dyDescent="0.25">
      <c r="A614" s="609" t="str">
        <f t="shared" si="9"/>
        <v>53861</v>
      </c>
      <c r="B614" s="607" t="s">
        <v>978</v>
      </c>
      <c r="C614" s="607" t="s">
        <v>11236</v>
      </c>
      <c r="D614" s="618" t="s">
        <v>11130</v>
      </c>
      <c r="E614" s="619" t="s">
        <v>28572</v>
      </c>
      <c r="F614"/>
      <c r="G614"/>
      <c r="H614"/>
    </row>
    <row r="615" spans="1:8" ht="15" x14ac:dyDescent="0.25">
      <c r="A615" s="609" t="str">
        <f t="shared" si="9"/>
        <v>53863</v>
      </c>
      <c r="B615" s="607" t="s">
        <v>979</v>
      </c>
      <c r="C615" s="607" t="s">
        <v>11237</v>
      </c>
      <c r="D615" s="618" t="s">
        <v>11130</v>
      </c>
      <c r="E615" s="619" t="s">
        <v>10331</v>
      </c>
      <c r="F615"/>
      <c r="G615"/>
      <c r="H615"/>
    </row>
    <row r="616" spans="1:8" ht="15" x14ac:dyDescent="0.25">
      <c r="A616" s="609" t="str">
        <f t="shared" si="9"/>
        <v>53865</v>
      </c>
      <c r="B616" s="607" t="s">
        <v>980</v>
      </c>
      <c r="C616" s="607" t="s">
        <v>11238</v>
      </c>
      <c r="D616" s="618" t="s">
        <v>11130</v>
      </c>
      <c r="E616" s="619" t="s">
        <v>19069</v>
      </c>
      <c r="F616"/>
      <c r="G616"/>
      <c r="H616"/>
    </row>
    <row r="617" spans="1:8" ht="15" x14ac:dyDescent="0.25">
      <c r="A617" s="609" t="str">
        <f t="shared" si="9"/>
        <v>53866</v>
      </c>
      <c r="B617" s="607" t="s">
        <v>981</v>
      </c>
      <c r="C617" s="607" t="s">
        <v>11239</v>
      </c>
      <c r="D617" s="618" t="s">
        <v>11130</v>
      </c>
      <c r="E617" s="619" t="s">
        <v>8818</v>
      </c>
      <c r="F617"/>
      <c r="G617"/>
      <c r="H617"/>
    </row>
    <row r="618" spans="1:8" ht="15" x14ac:dyDescent="0.25">
      <c r="A618" s="609" t="str">
        <f t="shared" si="9"/>
        <v>53882</v>
      </c>
      <c r="B618" s="607" t="s">
        <v>982</v>
      </c>
      <c r="C618" s="607" t="s">
        <v>11241</v>
      </c>
      <c r="D618" s="618" t="s">
        <v>11130</v>
      </c>
      <c r="E618" s="619" t="s">
        <v>19662</v>
      </c>
      <c r="F618"/>
      <c r="G618"/>
      <c r="H618"/>
    </row>
    <row r="619" spans="1:8" ht="15" x14ac:dyDescent="0.25">
      <c r="A619" s="609" t="str">
        <f t="shared" si="9"/>
        <v>55263</v>
      </c>
      <c r="B619" s="607" t="s">
        <v>983</v>
      </c>
      <c r="C619" s="607" t="s">
        <v>11243</v>
      </c>
      <c r="D619" s="618" t="s">
        <v>11130</v>
      </c>
      <c r="E619" s="619" t="s">
        <v>28546</v>
      </c>
      <c r="F619"/>
      <c r="G619"/>
      <c r="H619"/>
    </row>
    <row r="620" spans="1:8" ht="15" x14ac:dyDescent="0.25">
      <c r="A620" s="609" t="str">
        <f t="shared" si="9"/>
        <v>73303</v>
      </c>
      <c r="B620" s="607" t="s">
        <v>986</v>
      </c>
      <c r="C620" s="607" t="s">
        <v>11244</v>
      </c>
      <c r="D620" s="618" t="s">
        <v>11130</v>
      </c>
      <c r="E620" s="619" t="s">
        <v>18203</v>
      </c>
      <c r="F620"/>
      <c r="G620"/>
      <c r="H620"/>
    </row>
    <row r="621" spans="1:8" ht="15" x14ac:dyDescent="0.25">
      <c r="A621" s="609" t="str">
        <f t="shared" si="9"/>
        <v>73307</v>
      </c>
      <c r="B621" s="607" t="s">
        <v>987</v>
      </c>
      <c r="C621" s="607" t="s">
        <v>11246</v>
      </c>
      <c r="D621" s="618" t="s">
        <v>11130</v>
      </c>
      <c r="E621" s="619" t="s">
        <v>17267</v>
      </c>
      <c r="F621"/>
      <c r="G621"/>
      <c r="H621"/>
    </row>
    <row r="622" spans="1:8" ht="15" x14ac:dyDescent="0.25">
      <c r="A622" s="609" t="str">
        <f t="shared" si="9"/>
        <v>73309</v>
      </c>
      <c r="B622" s="607" t="s">
        <v>988</v>
      </c>
      <c r="C622" s="607" t="s">
        <v>11247</v>
      </c>
      <c r="D622" s="618" t="s">
        <v>11130</v>
      </c>
      <c r="E622" s="619" t="s">
        <v>10099</v>
      </c>
      <c r="F622"/>
      <c r="G622"/>
      <c r="H622"/>
    </row>
    <row r="623" spans="1:8" ht="15" x14ac:dyDescent="0.25">
      <c r="A623" s="609" t="str">
        <f t="shared" si="9"/>
        <v>73311</v>
      </c>
      <c r="B623" s="607" t="s">
        <v>989</v>
      </c>
      <c r="C623" s="607" t="s">
        <v>11249</v>
      </c>
      <c r="D623" s="618" t="s">
        <v>11130</v>
      </c>
      <c r="E623" s="619" t="s">
        <v>28573</v>
      </c>
      <c r="F623"/>
      <c r="G623"/>
      <c r="H623"/>
    </row>
    <row r="624" spans="1:8" ht="15" x14ac:dyDescent="0.25">
      <c r="A624" s="609" t="str">
        <f t="shared" si="9"/>
        <v>73313</v>
      </c>
      <c r="B624" s="607" t="s">
        <v>990</v>
      </c>
      <c r="C624" s="607" t="s">
        <v>11250</v>
      </c>
      <c r="D624" s="618" t="s">
        <v>11130</v>
      </c>
      <c r="E624" s="619" t="s">
        <v>10174</v>
      </c>
      <c r="F624"/>
      <c r="G624"/>
      <c r="H624"/>
    </row>
    <row r="625" spans="1:8" ht="15" x14ac:dyDescent="0.25">
      <c r="A625" s="609" t="str">
        <f t="shared" si="9"/>
        <v>73315</v>
      </c>
      <c r="B625" s="607" t="s">
        <v>991</v>
      </c>
      <c r="C625" s="607" t="s">
        <v>11251</v>
      </c>
      <c r="D625" s="618" t="s">
        <v>11130</v>
      </c>
      <c r="E625" s="619" t="s">
        <v>28563</v>
      </c>
      <c r="F625"/>
      <c r="G625"/>
      <c r="H625"/>
    </row>
    <row r="626" spans="1:8" ht="15" x14ac:dyDescent="0.25">
      <c r="A626" s="609" t="str">
        <f t="shared" si="9"/>
        <v>73335</v>
      </c>
      <c r="B626" s="607" t="s">
        <v>992</v>
      </c>
      <c r="C626" s="607" t="s">
        <v>11252</v>
      </c>
      <c r="D626" s="618" t="s">
        <v>11130</v>
      </c>
      <c r="E626" s="619" t="s">
        <v>14948</v>
      </c>
      <c r="F626"/>
      <c r="G626"/>
      <c r="H626"/>
    </row>
    <row r="627" spans="1:8" ht="15" x14ac:dyDescent="0.25">
      <c r="A627" s="609" t="str">
        <f t="shared" si="9"/>
        <v>73340</v>
      </c>
      <c r="B627" s="607" t="s">
        <v>993</v>
      </c>
      <c r="C627" s="607" t="s">
        <v>11254</v>
      </c>
      <c r="D627" s="618" t="s">
        <v>11130</v>
      </c>
      <c r="E627" s="619" t="s">
        <v>28561</v>
      </c>
      <c r="F627"/>
      <c r="G627"/>
      <c r="H627"/>
    </row>
    <row r="628" spans="1:8" ht="15" x14ac:dyDescent="0.25">
      <c r="A628" s="609" t="str">
        <f t="shared" si="9"/>
        <v>83361</v>
      </c>
      <c r="B628" s="607" t="s">
        <v>999</v>
      </c>
      <c r="C628" s="607" t="s">
        <v>11255</v>
      </c>
      <c r="D628" s="618" t="s">
        <v>11130</v>
      </c>
      <c r="E628" s="619" t="s">
        <v>9159</v>
      </c>
      <c r="F628"/>
      <c r="G628"/>
      <c r="H628"/>
    </row>
    <row r="629" spans="1:8" ht="15" x14ac:dyDescent="0.25">
      <c r="A629" s="609" t="str">
        <f t="shared" si="9"/>
        <v>83761</v>
      </c>
      <c r="B629" s="607" t="s">
        <v>1002</v>
      </c>
      <c r="C629" s="607" t="s">
        <v>11257</v>
      </c>
      <c r="D629" s="618" t="s">
        <v>11130</v>
      </c>
      <c r="E629" s="619" t="s">
        <v>14511</v>
      </c>
      <c r="F629"/>
      <c r="G629"/>
      <c r="H629"/>
    </row>
    <row r="630" spans="1:8" ht="15" x14ac:dyDescent="0.25">
      <c r="A630" s="609" t="str">
        <f t="shared" si="9"/>
        <v>83762</v>
      </c>
      <c r="B630" s="607" t="s">
        <v>1003</v>
      </c>
      <c r="C630" s="607" t="s">
        <v>11258</v>
      </c>
      <c r="D630" s="618" t="s">
        <v>11130</v>
      </c>
      <c r="E630" s="619" t="s">
        <v>9403</v>
      </c>
      <c r="F630"/>
      <c r="G630"/>
      <c r="H630"/>
    </row>
    <row r="631" spans="1:8" ht="15" x14ac:dyDescent="0.25">
      <c r="A631" s="609" t="str">
        <f t="shared" si="9"/>
        <v>83763</v>
      </c>
      <c r="B631" s="607" t="s">
        <v>1004</v>
      </c>
      <c r="C631" s="607" t="s">
        <v>11260</v>
      </c>
      <c r="D631" s="618" t="s">
        <v>11130</v>
      </c>
      <c r="E631" s="619" t="s">
        <v>18572</v>
      </c>
      <c r="F631"/>
      <c r="G631"/>
      <c r="H631"/>
    </row>
    <row r="632" spans="1:8" ht="15" x14ac:dyDescent="0.25">
      <c r="A632" s="609" t="str">
        <f t="shared" si="9"/>
        <v>83764</v>
      </c>
      <c r="B632" s="607" t="s">
        <v>1005</v>
      </c>
      <c r="C632" s="607" t="s">
        <v>11262</v>
      </c>
      <c r="D632" s="618" t="s">
        <v>11130</v>
      </c>
      <c r="E632" s="619" t="s">
        <v>9132</v>
      </c>
      <c r="F632"/>
      <c r="G632"/>
      <c r="H632"/>
    </row>
    <row r="633" spans="1:8" ht="15" x14ac:dyDescent="0.25">
      <c r="A633" s="609" t="str">
        <f t="shared" si="9"/>
        <v>87026</v>
      </c>
      <c r="B633" s="607" t="s">
        <v>1071</v>
      </c>
      <c r="C633" s="607" t="s">
        <v>11263</v>
      </c>
      <c r="D633" s="618" t="s">
        <v>11130</v>
      </c>
      <c r="E633" s="619" t="s">
        <v>11429</v>
      </c>
      <c r="F633"/>
      <c r="G633"/>
      <c r="H633"/>
    </row>
    <row r="634" spans="1:8" ht="15" x14ac:dyDescent="0.25">
      <c r="A634" s="609" t="str">
        <f t="shared" si="9"/>
        <v>87441</v>
      </c>
      <c r="B634" s="607" t="s">
        <v>1245</v>
      </c>
      <c r="C634" s="607" t="s">
        <v>11264</v>
      </c>
      <c r="D634" s="618" t="s">
        <v>11130</v>
      </c>
      <c r="E634" s="619" t="s">
        <v>11429</v>
      </c>
      <c r="F634"/>
      <c r="G634"/>
      <c r="H634"/>
    </row>
    <row r="635" spans="1:8" ht="15" x14ac:dyDescent="0.25">
      <c r="A635" s="609" t="str">
        <f t="shared" si="9"/>
        <v>87442</v>
      </c>
      <c r="B635" s="607" t="s">
        <v>1246</v>
      </c>
      <c r="C635" s="607" t="s">
        <v>11266</v>
      </c>
      <c r="D635" s="618" t="s">
        <v>11130</v>
      </c>
      <c r="E635" s="619" t="s">
        <v>8810</v>
      </c>
      <c r="F635"/>
      <c r="G635"/>
      <c r="H635"/>
    </row>
    <row r="636" spans="1:8" ht="15" x14ac:dyDescent="0.25">
      <c r="A636" s="609" t="str">
        <f t="shared" si="9"/>
        <v>87443</v>
      </c>
      <c r="B636" s="607" t="s">
        <v>1247</v>
      </c>
      <c r="C636" s="607" t="s">
        <v>11268</v>
      </c>
      <c r="D636" s="618" t="s">
        <v>11130</v>
      </c>
      <c r="E636" s="619" t="s">
        <v>11736</v>
      </c>
      <c r="F636"/>
      <c r="G636"/>
      <c r="H636"/>
    </row>
    <row r="637" spans="1:8" ht="15" x14ac:dyDescent="0.25">
      <c r="A637" s="609" t="str">
        <f t="shared" si="9"/>
        <v>87444</v>
      </c>
      <c r="B637" s="607" t="s">
        <v>1248</v>
      </c>
      <c r="C637" s="607" t="s">
        <v>11270</v>
      </c>
      <c r="D637" s="618" t="s">
        <v>11130</v>
      </c>
      <c r="E637" s="619" t="s">
        <v>9088</v>
      </c>
      <c r="F637"/>
      <c r="G637"/>
      <c r="H637"/>
    </row>
    <row r="638" spans="1:8" ht="15" x14ac:dyDescent="0.25">
      <c r="A638" s="609" t="str">
        <f t="shared" si="9"/>
        <v>88387</v>
      </c>
      <c r="B638" s="607" t="s">
        <v>1573</v>
      </c>
      <c r="C638" s="607" t="s">
        <v>11272</v>
      </c>
      <c r="D638" s="618" t="s">
        <v>11130</v>
      </c>
      <c r="E638" s="619" t="s">
        <v>8834</v>
      </c>
      <c r="F638"/>
      <c r="G638"/>
      <c r="H638"/>
    </row>
    <row r="639" spans="1:8" ht="15" x14ac:dyDescent="0.25">
      <c r="A639" s="609" t="str">
        <f t="shared" si="9"/>
        <v>88389</v>
      </c>
      <c r="B639" s="607" t="s">
        <v>1574</v>
      </c>
      <c r="C639" s="607" t="s">
        <v>11273</v>
      </c>
      <c r="D639" s="618" t="s">
        <v>11130</v>
      </c>
      <c r="E639" s="619" t="s">
        <v>9232</v>
      </c>
      <c r="F639"/>
      <c r="G639"/>
      <c r="H639"/>
    </row>
    <row r="640" spans="1:8" ht="15" x14ac:dyDescent="0.25">
      <c r="A640" s="609" t="str">
        <f t="shared" si="9"/>
        <v>88390</v>
      </c>
      <c r="B640" s="607" t="s">
        <v>1575</v>
      </c>
      <c r="C640" s="607" t="s">
        <v>11274</v>
      </c>
      <c r="D640" s="618" t="s">
        <v>11130</v>
      </c>
      <c r="E640" s="619" t="s">
        <v>8909</v>
      </c>
      <c r="F640"/>
      <c r="G640"/>
      <c r="H640"/>
    </row>
    <row r="641" spans="1:8" ht="15" x14ac:dyDescent="0.25">
      <c r="A641" s="609" t="str">
        <f t="shared" si="9"/>
        <v>88391</v>
      </c>
      <c r="B641" s="607" t="s">
        <v>1576</v>
      </c>
      <c r="C641" s="607" t="s">
        <v>11275</v>
      </c>
      <c r="D641" s="618" t="s">
        <v>11130</v>
      </c>
      <c r="E641" s="619" t="s">
        <v>9057</v>
      </c>
      <c r="F641"/>
      <c r="G641"/>
      <c r="H641"/>
    </row>
    <row r="642" spans="1:8" ht="15" x14ac:dyDescent="0.25">
      <c r="A642" s="609" t="str">
        <f t="shared" ref="A642:A705" si="10">IF(ISERROR(SEARCH("/",B642)=6),TRIM(CLEAN(B642)),IF(SEARCH("/",B642)=6,IF(LEN(TRIM(CLEAN(B642)))=7,LEFT(TRIM(CLEAN(B642)),6)&amp;"00"&amp;RIGHT(TRIM(CLEAN(B642)),1),LEFT(TRIM(CLEAN(B642)),6)&amp;"0"&amp;RIGHT(TRIM(CLEAN(B642)),2)),TRIM(CLEAN(B642))))</f>
        <v>88394</v>
      </c>
      <c r="B642" s="607" t="s">
        <v>1579</v>
      </c>
      <c r="C642" s="607" t="s">
        <v>11277</v>
      </c>
      <c r="D642" s="618" t="s">
        <v>11130</v>
      </c>
      <c r="E642" s="619" t="s">
        <v>8986</v>
      </c>
      <c r="F642"/>
      <c r="G642"/>
      <c r="H642"/>
    </row>
    <row r="643" spans="1:8" ht="15" x14ac:dyDescent="0.25">
      <c r="A643" s="609" t="str">
        <f t="shared" si="10"/>
        <v>88395</v>
      </c>
      <c r="B643" s="607" t="s">
        <v>1580</v>
      </c>
      <c r="C643" s="607" t="s">
        <v>11278</v>
      </c>
      <c r="D643" s="618" t="s">
        <v>11130</v>
      </c>
      <c r="E643" s="619" t="s">
        <v>10086</v>
      </c>
      <c r="F643"/>
      <c r="G643"/>
      <c r="H643"/>
    </row>
    <row r="644" spans="1:8" ht="15" x14ac:dyDescent="0.25">
      <c r="A644" s="609" t="str">
        <f t="shared" si="10"/>
        <v>88396</v>
      </c>
      <c r="B644" s="607" t="s">
        <v>1581</v>
      </c>
      <c r="C644" s="607" t="s">
        <v>11279</v>
      </c>
      <c r="D644" s="618" t="s">
        <v>11130</v>
      </c>
      <c r="E644" s="619" t="s">
        <v>9126</v>
      </c>
      <c r="F644"/>
      <c r="G644"/>
      <c r="H644"/>
    </row>
    <row r="645" spans="1:8" ht="15" x14ac:dyDescent="0.25">
      <c r="A645" s="609" t="str">
        <f t="shared" si="10"/>
        <v>88397</v>
      </c>
      <c r="B645" s="607" t="s">
        <v>1582</v>
      </c>
      <c r="C645" s="607" t="s">
        <v>11280</v>
      </c>
      <c r="D645" s="618" t="s">
        <v>11130</v>
      </c>
      <c r="E645" s="619" t="s">
        <v>8846</v>
      </c>
      <c r="F645"/>
      <c r="G645"/>
      <c r="H645"/>
    </row>
    <row r="646" spans="1:8" ht="15" x14ac:dyDescent="0.25">
      <c r="A646" s="609" t="str">
        <f t="shared" si="10"/>
        <v>88400</v>
      </c>
      <c r="B646" s="607" t="s">
        <v>1585</v>
      </c>
      <c r="C646" s="607" t="s">
        <v>11282</v>
      </c>
      <c r="D646" s="618" t="s">
        <v>11130</v>
      </c>
      <c r="E646" s="619" t="s">
        <v>9035</v>
      </c>
      <c r="F646"/>
      <c r="G646"/>
      <c r="H646"/>
    </row>
    <row r="647" spans="1:8" ht="15" x14ac:dyDescent="0.25">
      <c r="A647" s="609" t="str">
        <f t="shared" si="10"/>
        <v>88401</v>
      </c>
      <c r="B647" s="607" t="s">
        <v>1586</v>
      </c>
      <c r="C647" s="607" t="s">
        <v>11283</v>
      </c>
      <c r="D647" s="618" t="s">
        <v>11130</v>
      </c>
      <c r="E647" s="619" t="s">
        <v>9079</v>
      </c>
      <c r="F647"/>
      <c r="G647"/>
      <c r="H647"/>
    </row>
    <row r="648" spans="1:8" ht="15" x14ac:dyDescent="0.25">
      <c r="A648" s="609" t="str">
        <f t="shared" si="10"/>
        <v>88402</v>
      </c>
      <c r="B648" s="607" t="s">
        <v>1587</v>
      </c>
      <c r="C648" s="607" t="s">
        <v>11284</v>
      </c>
      <c r="D648" s="618" t="s">
        <v>11130</v>
      </c>
      <c r="E648" s="619" t="s">
        <v>8986</v>
      </c>
      <c r="F648"/>
      <c r="G648"/>
      <c r="H648"/>
    </row>
    <row r="649" spans="1:8" ht="15" x14ac:dyDescent="0.25">
      <c r="A649" s="609" t="str">
        <f t="shared" si="10"/>
        <v>88403</v>
      </c>
      <c r="B649" s="607" t="s">
        <v>1588</v>
      </c>
      <c r="C649" s="607" t="s">
        <v>11285</v>
      </c>
      <c r="D649" s="618" t="s">
        <v>11130</v>
      </c>
      <c r="E649" s="619" t="s">
        <v>8817</v>
      </c>
      <c r="F649"/>
      <c r="G649"/>
      <c r="H649"/>
    </row>
    <row r="650" spans="1:8" ht="15" x14ac:dyDescent="0.25">
      <c r="A650" s="609" t="str">
        <f t="shared" si="10"/>
        <v>88419</v>
      </c>
      <c r="B650" s="607" t="s">
        <v>1598</v>
      </c>
      <c r="C650" s="607" t="s">
        <v>11286</v>
      </c>
      <c r="D650" s="618" t="s">
        <v>11130</v>
      </c>
      <c r="E650" s="619" t="s">
        <v>10082</v>
      </c>
      <c r="F650"/>
      <c r="G650"/>
      <c r="H650"/>
    </row>
    <row r="651" spans="1:8" ht="15" x14ac:dyDescent="0.25">
      <c r="A651" s="609" t="str">
        <f t="shared" si="10"/>
        <v>88422</v>
      </c>
      <c r="B651" s="607" t="s">
        <v>1601</v>
      </c>
      <c r="C651" s="607" t="s">
        <v>11287</v>
      </c>
      <c r="D651" s="618" t="s">
        <v>11130</v>
      </c>
      <c r="E651" s="619" t="s">
        <v>11717</v>
      </c>
      <c r="F651"/>
      <c r="G651"/>
      <c r="H651"/>
    </row>
    <row r="652" spans="1:8" ht="15" x14ac:dyDescent="0.25">
      <c r="A652" s="609" t="str">
        <f t="shared" si="10"/>
        <v>88425</v>
      </c>
      <c r="B652" s="607" t="s">
        <v>1604</v>
      </c>
      <c r="C652" s="607" t="s">
        <v>11288</v>
      </c>
      <c r="D652" s="618" t="s">
        <v>11130</v>
      </c>
      <c r="E652" s="619" t="s">
        <v>10267</v>
      </c>
      <c r="F652"/>
      <c r="G652"/>
      <c r="H652"/>
    </row>
    <row r="653" spans="1:8" ht="15" x14ac:dyDescent="0.25">
      <c r="A653" s="609" t="str">
        <f t="shared" si="10"/>
        <v>88427</v>
      </c>
      <c r="B653" s="607" t="s">
        <v>1606</v>
      </c>
      <c r="C653" s="607" t="s">
        <v>11289</v>
      </c>
      <c r="D653" s="618" t="s">
        <v>11130</v>
      </c>
      <c r="E653" s="619" t="s">
        <v>9668</v>
      </c>
      <c r="F653"/>
      <c r="G653"/>
      <c r="H653"/>
    </row>
    <row r="654" spans="1:8" ht="15" x14ac:dyDescent="0.25">
      <c r="A654" s="609" t="str">
        <f t="shared" si="10"/>
        <v>88434</v>
      </c>
      <c r="B654" s="607" t="s">
        <v>1613</v>
      </c>
      <c r="C654" s="607" t="s">
        <v>11290</v>
      </c>
      <c r="D654" s="618" t="s">
        <v>11130</v>
      </c>
      <c r="E654" s="619" t="s">
        <v>10184</v>
      </c>
      <c r="F654"/>
      <c r="G654"/>
      <c r="H654"/>
    </row>
    <row r="655" spans="1:8" ht="15" x14ac:dyDescent="0.25">
      <c r="A655" s="609" t="str">
        <f t="shared" si="10"/>
        <v>88435</v>
      </c>
      <c r="B655" s="607" t="s">
        <v>1614</v>
      </c>
      <c r="C655" s="607" t="s">
        <v>11291</v>
      </c>
      <c r="D655" s="618" t="s">
        <v>11130</v>
      </c>
      <c r="E655" s="619" t="s">
        <v>9171</v>
      </c>
      <c r="F655"/>
      <c r="G655"/>
      <c r="H655"/>
    </row>
    <row r="656" spans="1:8" ht="15" x14ac:dyDescent="0.25">
      <c r="A656" s="609" t="str">
        <f t="shared" si="10"/>
        <v>88436</v>
      </c>
      <c r="B656" s="607" t="s">
        <v>1615</v>
      </c>
      <c r="C656" s="607" t="s">
        <v>11292</v>
      </c>
      <c r="D656" s="618" t="s">
        <v>11130</v>
      </c>
      <c r="E656" s="619" t="s">
        <v>11344</v>
      </c>
      <c r="F656"/>
      <c r="G656"/>
      <c r="H656"/>
    </row>
    <row r="657" spans="1:8" ht="15" x14ac:dyDescent="0.25">
      <c r="A657" s="609" t="str">
        <f t="shared" si="10"/>
        <v>88437</v>
      </c>
      <c r="B657" s="607" t="s">
        <v>1616</v>
      </c>
      <c r="C657" s="607" t="s">
        <v>11293</v>
      </c>
      <c r="D657" s="618" t="s">
        <v>11130</v>
      </c>
      <c r="E657" s="619" t="s">
        <v>9668</v>
      </c>
      <c r="F657"/>
      <c r="G657"/>
      <c r="H657"/>
    </row>
    <row r="658" spans="1:8" ht="15" x14ac:dyDescent="0.25">
      <c r="A658" s="609" t="str">
        <f t="shared" si="10"/>
        <v>88569</v>
      </c>
      <c r="B658" s="607" t="s">
        <v>1633</v>
      </c>
      <c r="C658" s="607" t="s">
        <v>11294</v>
      </c>
      <c r="D658" s="618" t="s">
        <v>11130</v>
      </c>
      <c r="E658" s="619" t="s">
        <v>9038</v>
      </c>
      <c r="F658"/>
      <c r="G658"/>
      <c r="H658"/>
    </row>
    <row r="659" spans="1:8" ht="15" x14ac:dyDescent="0.25">
      <c r="A659" s="609" t="str">
        <f t="shared" si="10"/>
        <v>88570</v>
      </c>
      <c r="B659" s="607" t="s">
        <v>1634</v>
      </c>
      <c r="C659" s="607" t="s">
        <v>11295</v>
      </c>
      <c r="D659" s="618" t="s">
        <v>11130</v>
      </c>
      <c r="E659" s="619" t="s">
        <v>9968</v>
      </c>
      <c r="F659"/>
      <c r="G659"/>
      <c r="H659"/>
    </row>
    <row r="660" spans="1:8" ht="15" x14ac:dyDescent="0.25">
      <c r="A660" s="609" t="str">
        <f t="shared" si="10"/>
        <v>88826</v>
      </c>
      <c r="B660" s="607" t="s">
        <v>1650</v>
      </c>
      <c r="C660" s="607" t="s">
        <v>11296</v>
      </c>
      <c r="D660" s="618" t="s">
        <v>11130</v>
      </c>
      <c r="E660" s="619" t="s">
        <v>10998</v>
      </c>
      <c r="F660"/>
      <c r="G660"/>
      <c r="H660"/>
    </row>
    <row r="661" spans="1:8" ht="15" x14ac:dyDescent="0.25">
      <c r="A661" s="609" t="str">
        <f t="shared" si="10"/>
        <v>88827</v>
      </c>
      <c r="B661" s="607" t="s">
        <v>1651</v>
      </c>
      <c r="C661" s="607" t="s">
        <v>11297</v>
      </c>
      <c r="D661" s="618" t="s">
        <v>11130</v>
      </c>
      <c r="E661" s="619" t="s">
        <v>11267</v>
      </c>
      <c r="F661"/>
      <c r="G661"/>
      <c r="H661"/>
    </row>
    <row r="662" spans="1:8" ht="15" x14ac:dyDescent="0.25">
      <c r="A662" s="609" t="str">
        <f t="shared" si="10"/>
        <v>88828</v>
      </c>
      <c r="B662" s="607" t="s">
        <v>1652</v>
      </c>
      <c r="C662" s="607" t="s">
        <v>11298</v>
      </c>
      <c r="D662" s="618" t="s">
        <v>11130</v>
      </c>
      <c r="E662" s="619" t="s">
        <v>9077</v>
      </c>
      <c r="F662"/>
      <c r="G662"/>
      <c r="H662"/>
    </row>
    <row r="663" spans="1:8" ht="15" x14ac:dyDescent="0.25">
      <c r="A663" s="609" t="str">
        <f t="shared" si="10"/>
        <v>88829</v>
      </c>
      <c r="B663" s="607" t="s">
        <v>1653</v>
      </c>
      <c r="C663" s="607" t="s">
        <v>11299</v>
      </c>
      <c r="D663" s="618" t="s">
        <v>11130</v>
      </c>
      <c r="E663" s="619" t="s">
        <v>17179</v>
      </c>
      <c r="F663"/>
      <c r="G663"/>
      <c r="H663"/>
    </row>
    <row r="664" spans="1:8" ht="15" x14ac:dyDescent="0.25">
      <c r="A664" s="609" t="str">
        <f t="shared" si="10"/>
        <v>88832</v>
      </c>
      <c r="B664" s="607" t="s">
        <v>1656</v>
      </c>
      <c r="C664" s="607" t="s">
        <v>11301</v>
      </c>
      <c r="D664" s="618" t="s">
        <v>11130</v>
      </c>
      <c r="E664" s="619" t="s">
        <v>17926</v>
      </c>
      <c r="F664"/>
      <c r="G664"/>
      <c r="H664"/>
    </row>
    <row r="665" spans="1:8" ht="15" x14ac:dyDescent="0.25">
      <c r="A665" s="609" t="str">
        <f t="shared" si="10"/>
        <v>88834</v>
      </c>
      <c r="B665" s="607" t="s">
        <v>1657</v>
      </c>
      <c r="C665" s="607" t="s">
        <v>11302</v>
      </c>
      <c r="D665" s="618" t="s">
        <v>11130</v>
      </c>
      <c r="E665" s="619" t="s">
        <v>10267</v>
      </c>
      <c r="F665"/>
      <c r="G665"/>
      <c r="H665"/>
    </row>
    <row r="666" spans="1:8" ht="15" x14ac:dyDescent="0.25">
      <c r="A666" s="609" t="str">
        <f t="shared" si="10"/>
        <v>88835</v>
      </c>
      <c r="B666" s="607" t="s">
        <v>1658</v>
      </c>
      <c r="C666" s="607" t="s">
        <v>11303</v>
      </c>
      <c r="D666" s="618" t="s">
        <v>11130</v>
      </c>
      <c r="E666" s="619" t="s">
        <v>18477</v>
      </c>
      <c r="F666"/>
      <c r="G666"/>
      <c r="H666"/>
    </row>
    <row r="667" spans="1:8" ht="15" x14ac:dyDescent="0.25">
      <c r="A667" s="609" t="str">
        <f t="shared" si="10"/>
        <v>88836</v>
      </c>
      <c r="B667" s="607" t="s">
        <v>1659</v>
      </c>
      <c r="C667" s="607" t="s">
        <v>11304</v>
      </c>
      <c r="D667" s="618" t="s">
        <v>11130</v>
      </c>
      <c r="E667" s="619" t="s">
        <v>19129</v>
      </c>
      <c r="F667"/>
      <c r="G667"/>
      <c r="H667"/>
    </row>
    <row r="668" spans="1:8" ht="15" x14ac:dyDescent="0.25">
      <c r="A668" s="609" t="str">
        <f t="shared" si="10"/>
        <v>88839</v>
      </c>
      <c r="B668" s="607" t="s">
        <v>1660</v>
      </c>
      <c r="C668" s="607" t="s">
        <v>11305</v>
      </c>
      <c r="D668" s="618" t="s">
        <v>11130</v>
      </c>
      <c r="E668" s="619" t="s">
        <v>18760</v>
      </c>
      <c r="F668"/>
      <c r="G668"/>
      <c r="H668"/>
    </row>
    <row r="669" spans="1:8" ht="15" x14ac:dyDescent="0.25">
      <c r="A669" s="609" t="str">
        <f t="shared" si="10"/>
        <v>88840</v>
      </c>
      <c r="B669" s="607" t="s">
        <v>1661</v>
      </c>
      <c r="C669" s="607" t="s">
        <v>11307</v>
      </c>
      <c r="D669" s="618" t="s">
        <v>11130</v>
      </c>
      <c r="E669" s="619" t="s">
        <v>9462</v>
      </c>
      <c r="F669"/>
      <c r="G669"/>
      <c r="H669"/>
    </row>
    <row r="670" spans="1:8" ht="15" x14ac:dyDescent="0.25">
      <c r="A670" s="609" t="str">
        <f t="shared" si="10"/>
        <v>88841</v>
      </c>
      <c r="B670" s="607" t="s">
        <v>1662</v>
      </c>
      <c r="C670" s="607" t="s">
        <v>11309</v>
      </c>
      <c r="D670" s="618" t="s">
        <v>11130</v>
      </c>
      <c r="E670" s="619" t="s">
        <v>19377</v>
      </c>
      <c r="F670"/>
      <c r="G670"/>
      <c r="H670"/>
    </row>
    <row r="671" spans="1:8" ht="15" x14ac:dyDescent="0.25">
      <c r="A671" s="609" t="str">
        <f t="shared" si="10"/>
        <v>88842</v>
      </c>
      <c r="B671" s="607" t="s">
        <v>1663</v>
      </c>
      <c r="C671" s="607" t="s">
        <v>11311</v>
      </c>
      <c r="D671" s="618" t="s">
        <v>11130</v>
      </c>
      <c r="E671" s="619" t="s">
        <v>24020</v>
      </c>
      <c r="F671"/>
      <c r="G671"/>
      <c r="H671"/>
    </row>
    <row r="672" spans="1:8" ht="15" x14ac:dyDescent="0.25">
      <c r="A672" s="609" t="str">
        <f t="shared" si="10"/>
        <v>88847</v>
      </c>
      <c r="B672" s="607" t="s">
        <v>1666</v>
      </c>
      <c r="C672" s="607" t="s">
        <v>11312</v>
      </c>
      <c r="D672" s="618" t="s">
        <v>11130</v>
      </c>
      <c r="E672" s="619" t="s">
        <v>18025</v>
      </c>
      <c r="F672"/>
      <c r="G672"/>
      <c r="H672"/>
    </row>
    <row r="673" spans="1:8" ht="15" x14ac:dyDescent="0.25">
      <c r="A673" s="609" t="str">
        <f t="shared" si="10"/>
        <v>88848</v>
      </c>
      <c r="B673" s="607" t="s">
        <v>1667</v>
      </c>
      <c r="C673" s="607" t="s">
        <v>11314</v>
      </c>
      <c r="D673" s="618" t="s">
        <v>11130</v>
      </c>
      <c r="E673" s="619" t="s">
        <v>9810</v>
      </c>
      <c r="F673"/>
      <c r="G673"/>
      <c r="H673"/>
    </row>
    <row r="674" spans="1:8" ht="15" x14ac:dyDescent="0.25">
      <c r="A674" s="609" t="str">
        <f t="shared" si="10"/>
        <v>88853</v>
      </c>
      <c r="B674" s="607" t="s">
        <v>1668</v>
      </c>
      <c r="C674" s="607" t="s">
        <v>11315</v>
      </c>
      <c r="D674" s="618" t="s">
        <v>11130</v>
      </c>
      <c r="E674" s="619" t="s">
        <v>10880</v>
      </c>
      <c r="F674"/>
      <c r="G674"/>
      <c r="H674"/>
    </row>
    <row r="675" spans="1:8" ht="15" x14ac:dyDescent="0.25">
      <c r="A675" s="609" t="str">
        <f t="shared" si="10"/>
        <v>88854</v>
      </c>
      <c r="B675" s="607" t="s">
        <v>1669</v>
      </c>
      <c r="C675" s="607" t="s">
        <v>11316</v>
      </c>
      <c r="D675" s="618" t="s">
        <v>11130</v>
      </c>
      <c r="E675" s="619" t="s">
        <v>10083</v>
      </c>
      <c r="F675"/>
      <c r="G675"/>
      <c r="H675"/>
    </row>
    <row r="676" spans="1:8" ht="15" x14ac:dyDescent="0.25">
      <c r="A676" s="609" t="str">
        <f t="shared" si="10"/>
        <v>88855</v>
      </c>
      <c r="B676" s="607" t="s">
        <v>1670</v>
      </c>
      <c r="C676" s="607" t="s">
        <v>11317</v>
      </c>
      <c r="D676" s="618" t="s">
        <v>11130</v>
      </c>
      <c r="E676" s="619" t="s">
        <v>9037</v>
      </c>
      <c r="F676"/>
      <c r="G676"/>
      <c r="H676"/>
    </row>
    <row r="677" spans="1:8" ht="15" x14ac:dyDescent="0.25">
      <c r="A677" s="609" t="str">
        <f t="shared" si="10"/>
        <v>88856</v>
      </c>
      <c r="B677" s="607" t="s">
        <v>1671</v>
      </c>
      <c r="C677" s="607" t="s">
        <v>11318</v>
      </c>
      <c r="D677" s="618" t="s">
        <v>11130</v>
      </c>
      <c r="E677" s="619" t="s">
        <v>8791</v>
      </c>
      <c r="F677"/>
      <c r="G677"/>
      <c r="H677"/>
    </row>
    <row r="678" spans="1:8" ht="15" x14ac:dyDescent="0.25">
      <c r="A678" s="609" t="str">
        <f t="shared" si="10"/>
        <v>88857</v>
      </c>
      <c r="B678" s="607" t="s">
        <v>1672</v>
      </c>
      <c r="C678" s="607" t="s">
        <v>11320</v>
      </c>
      <c r="D678" s="618" t="s">
        <v>11130</v>
      </c>
      <c r="E678" s="619" t="s">
        <v>9780</v>
      </c>
      <c r="F678"/>
      <c r="G678"/>
      <c r="H678"/>
    </row>
    <row r="679" spans="1:8" ht="15" x14ac:dyDescent="0.25">
      <c r="A679" s="609" t="str">
        <f t="shared" si="10"/>
        <v>88858</v>
      </c>
      <c r="B679" s="607" t="s">
        <v>1673</v>
      </c>
      <c r="C679" s="607" t="s">
        <v>11321</v>
      </c>
      <c r="D679" s="618" t="s">
        <v>11130</v>
      </c>
      <c r="E679" s="619" t="s">
        <v>11206</v>
      </c>
      <c r="F679"/>
      <c r="G679"/>
      <c r="H679"/>
    </row>
    <row r="680" spans="1:8" ht="15" x14ac:dyDescent="0.25">
      <c r="A680" s="609" t="str">
        <f t="shared" si="10"/>
        <v>88859</v>
      </c>
      <c r="B680" s="607" t="s">
        <v>1674</v>
      </c>
      <c r="C680" s="607" t="s">
        <v>11322</v>
      </c>
      <c r="D680" s="618" t="s">
        <v>11130</v>
      </c>
      <c r="E680" s="619" t="s">
        <v>18575</v>
      </c>
      <c r="F680"/>
      <c r="G680"/>
      <c r="H680"/>
    </row>
    <row r="681" spans="1:8" ht="15" x14ac:dyDescent="0.25">
      <c r="A681" s="609" t="str">
        <f t="shared" si="10"/>
        <v>88860</v>
      </c>
      <c r="B681" s="607" t="s">
        <v>1675</v>
      </c>
      <c r="C681" s="607" t="s">
        <v>11323</v>
      </c>
      <c r="D681" s="618" t="s">
        <v>11130</v>
      </c>
      <c r="E681" s="619" t="s">
        <v>9065</v>
      </c>
      <c r="F681"/>
      <c r="G681"/>
      <c r="H681"/>
    </row>
    <row r="682" spans="1:8" ht="15" x14ac:dyDescent="0.25">
      <c r="A682" s="609" t="str">
        <f t="shared" si="10"/>
        <v>88900</v>
      </c>
      <c r="B682" s="607" t="s">
        <v>1676</v>
      </c>
      <c r="C682" s="607" t="s">
        <v>11324</v>
      </c>
      <c r="D682" s="618" t="s">
        <v>11130</v>
      </c>
      <c r="E682" s="619" t="s">
        <v>28574</v>
      </c>
      <c r="F682"/>
      <c r="G682"/>
      <c r="H682"/>
    </row>
    <row r="683" spans="1:8" ht="15" x14ac:dyDescent="0.25">
      <c r="A683" s="609" t="str">
        <f t="shared" si="10"/>
        <v>88902</v>
      </c>
      <c r="B683" s="607" t="s">
        <v>1677</v>
      </c>
      <c r="C683" s="607" t="s">
        <v>11326</v>
      </c>
      <c r="D683" s="618" t="s">
        <v>11130</v>
      </c>
      <c r="E683" s="619" t="s">
        <v>10088</v>
      </c>
      <c r="F683"/>
      <c r="G683"/>
      <c r="H683"/>
    </row>
    <row r="684" spans="1:8" ht="15" x14ac:dyDescent="0.25">
      <c r="A684" s="609" t="str">
        <f t="shared" si="10"/>
        <v>88903</v>
      </c>
      <c r="B684" s="607" t="s">
        <v>1678</v>
      </c>
      <c r="C684" s="607" t="s">
        <v>11328</v>
      </c>
      <c r="D684" s="618" t="s">
        <v>11130</v>
      </c>
      <c r="E684" s="619" t="s">
        <v>18249</v>
      </c>
      <c r="F684"/>
      <c r="G684"/>
      <c r="H684"/>
    </row>
    <row r="685" spans="1:8" ht="15" x14ac:dyDescent="0.25">
      <c r="A685" s="609" t="str">
        <f t="shared" si="10"/>
        <v>88904</v>
      </c>
      <c r="B685" s="607" t="s">
        <v>1679</v>
      </c>
      <c r="C685" s="607" t="s">
        <v>11329</v>
      </c>
      <c r="D685" s="618" t="s">
        <v>11130</v>
      </c>
      <c r="E685" s="619" t="s">
        <v>28575</v>
      </c>
      <c r="F685"/>
      <c r="G685"/>
      <c r="H685"/>
    </row>
    <row r="686" spans="1:8" ht="15" x14ac:dyDescent="0.25">
      <c r="A686" s="609" t="str">
        <f t="shared" si="10"/>
        <v>89009</v>
      </c>
      <c r="B686" s="607" t="s">
        <v>1682</v>
      </c>
      <c r="C686" s="607" t="s">
        <v>11330</v>
      </c>
      <c r="D686" s="618" t="s">
        <v>11130</v>
      </c>
      <c r="E686" s="619" t="s">
        <v>28576</v>
      </c>
      <c r="F686"/>
      <c r="G686"/>
      <c r="H686"/>
    </row>
    <row r="687" spans="1:8" ht="15" x14ac:dyDescent="0.25">
      <c r="A687" s="609" t="str">
        <f t="shared" si="10"/>
        <v>89010</v>
      </c>
      <c r="B687" s="607" t="s">
        <v>1683</v>
      </c>
      <c r="C687" s="607" t="s">
        <v>11331</v>
      </c>
      <c r="D687" s="618" t="s">
        <v>11130</v>
      </c>
      <c r="E687" s="619" t="s">
        <v>8856</v>
      </c>
      <c r="F687"/>
      <c r="G687"/>
      <c r="H687"/>
    </row>
    <row r="688" spans="1:8" ht="15" x14ac:dyDescent="0.25">
      <c r="A688" s="609" t="str">
        <f t="shared" si="10"/>
        <v>89011</v>
      </c>
      <c r="B688" s="607" t="s">
        <v>1684</v>
      </c>
      <c r="C688" s="607" t="s">
        <v>11333</v>
      </c>
      <c r="D688" s="618" t="s">
        <v>11130</v>
      </c>
      <c r="E688" s="619" t="s">
        <v>15323</v>
      </c>
      <c r="F688"/>
      <c r="G688"/>
      <c r="H688"/>
    </row>
    <row r="689" spans="1:8" ht="15" x14ac:dyDescent="0.25">
      <c r="A689" s="609" t="str">
        <f t="shared" si="10"/>
        <v>89012</v>
      </c>
      <c r="B689" s="607" t="s">
        <v>1685</v>
      </c>
      <c r="C689" s="607" t="s">
        <v>11335</v>
      </c>
      <c r="D689" s="618" t="s">
        <v>11130</v>
      </c>
      <c r="E689" s="619" t="s">
        <v>10243</v>
      </c>
      <c r="F689"/>
      <c r="G689"/>
      <c r="H689"/>
    </row>
    <row r="690" spans="1:8" ht="15" x14ac:dyDescent="0.25">
      <c r="A690" s="609" t="str">
        <f t="shared" si="10"/>
        <v>89013</v>
      </c>
      <c r="B690" s="607" t="s">
        <v>1686</v>
      </c>
      <c r="C690" s="607" t="s">
        <v>11336</v>
      </c>
      <c r="D690" s="618" t="s">
        <v>11130</v>
      </c>
      <c r="E690" s="619" t="s">
        <v>19802</v>
      </c>
      <c r="F690"/>
      <c r="G690"/>
      <c r="H690"/>
    </row>
    <row r="691" spans="1:8" ht="15" x14ac:dyDescent="0.25">
      <c r="A691" s="609" t="str">
        <f t="shared" si="10"/>
        <v>89014</v>
      </c>
      <c r="B691" s="607" t="s">
        <v>1687</v>
      </c>
      <c r="C691" s="607" t="s">
        <v>11338</v>
      </c>
      <c r="D691" s="618" t="s">
        <v>11130</v>
      </c>
      <c r="E691" s="619" t="s">
        <v>28577</v>
      </c>
      <c r="F691"/>
      <c r="G691"/>
      <c r="H691"/>
    </row>
    <row r="692" spans="1:8" ht="15" x14ac:dyDescent="0.25">
      <c r="A692" s="609" t="str">
        <f t="shared" si="10"/>
        <v>89015</v>
      </c>
      <c r="B692" s="607" t="s">
        <v>1688</v>
      </c>
      <c r="C692" s="607" t="s">
        <v>11340</v>
      </c>
      <c r="D692" s="618" t="s">
        <v>11130</v>
      </c>
      <c r="E692" s="619" t="s">
        <v>8841</v>
      </c>
      <c r="F692"/>
      <c r="G692"/>
      <c r="H692"/>
    </row>
    <row r="693" spans="1:8" ht="15" x14ac:dyDescent="0.25">
      <c r="A693" s="609" t="str">
        <f t="shared" si="10"/>
        <v>89016</v>
      </c>
      <c r="B693" s="607" t="s">
        <v>1689</v>
      </c>
      <c r="C693" s="607" t="s">
        <v>11341</v>
      </c>
      <c r="D693" s="618" t="s">
        <v>11130</v>
      </c>
      <c r="E693" s="619" t="s">
        <v>11717</v>
      </c>
      <c r="F693"/>
      <c r="G693"/>
      <c r="H693"/>
    </row>
    <row r="694" spans="1:8" ht="15" x14ac:dyDescent="0.25">
      <c r="A694" s="609" t="str">
        <f t="shared" si="10"/>
        <v>89017</v>
      </c>
      <c r="B694" s="607" t="s">
        <v>1690</v>
      </c>
      <c r="C694" s="607" t="s">
        <v>11342</v>
      </c>
      <c r="D694" s="618" t="s">
        <v>11130</v>
      </c>
      <c r="E694" s="619" t="s">
        <v>11694</v>
      </c>
      <c r="F694"/>
      <c r="G694"/>
      <c r="H694"/>
    </row>
    <row r="695" spans="1:8" ht="15" x14ac:dyDescent="0.25">
      <c r="A695" s="609" t="str">
        <f t="shared" si="10"/>
        <v>89018</v>
      </c>
      <c r="B695" s="607" t="s">
        <v>1691</v>
      </c>
      <c r="C695" s="607" t="s">
        <v>11343</v>
      </c>
      <c r="D695" s="618" t="s">
        <v>11130</v>
      </c>
      <c r="E695" s="619" t="s">
        <v>10106</v>
      </c>
      <c r="F695"/>
      <c r="G695"/>
      <c r="H695"/>
    </row>
    <row r="696" spans="1:8" ht="15" x14ac:dyDescent="0.25">
      <c r="A696" s="609" t="str">
        <f t="shared" si="10"/>
        <v>89019</v>
      </c>
      <c r="B696" s="607" t="s">
        <v>1692</v>
      </c>
      <c r="C696" s="607" t="s">
        <v>11345</v>
      </c>
      <c r="D696" s="618" t="s">
        <v>11130</v>
      </c>
      <c r="E696" s="619" t="s">
        <v>9081</v>
      </c>
      <c r="F696"/>
      <c r="G696"/>
      <c r="H696"/>
    </row>
    <row r="697" spans="1:8" ht="15" x14ac:dyDescent="0.25">
      <c r="A697" s="609" t="str">
        <f t="shared" si="10"/>
        <v>89020</v>
      </c>
      <c r="B697" s="607" t="s">
        <v>1693</v>
      </c>
      <c r="C697" s="607" t="s">
        <v>11346</v>
      </c>
      <c r="D697" s="618" t="s">
        <v>11130</v>
      </c>
      <c r="E697" s="619" t="s">
        <v>11267</v>
      </c>
      <c r="F697"/>
      <c r="G697"/>
      <c r="H697"/>
    </row>
    <row r="698" spans="1:8" ht="15" x14ac:dyDescent="0.25">
      <c r="A698" s="609" t="str">
        <f t="shared" si="10"/>
        <v>89023</v>
      </c>
      <c r="B698" s="607" t="s">
        <v>1696</v>
      </c>
      <c r="C698" s="607" t="s">
        <v>11347</v>
      </c>
      <c r="D698" s="618" t="s">
        <v>11130</v>
      </c>
      <c r="E698" s="619" t="s">
        <v>9539</v>
      </c>
      <c r="F698"/>
      <c r="G698"/>
      <c r="H698"/>
    </row>
    <row r="699" spans="1:8" ht="15" x14ac:dyDescent="0.25">
      <c r="A699" s="609" t="str">
        <f t="shared" si="10"/>
        <v>89024</v>
      </c>
      <c r="B699" s="607" t="s">
        <v>1697</v>
      </c>
      <c r="C699" s="607" t="s">
        <v>11348</v>
      </c>
      <c r="D699" s="618" t="s">
        <v>11130</v>
      </c>
      <c r="E699" s="619" t="s">
        <v>10176</v>
      </c>
      <c r="F699"/>
      <c r="G699"/>
      <c r="H699"/>
    </row>
    <row r="700" spans="1:8" ht="15" x14ac:dyDescent="0.25">
      <c r="A700" s="609" t="str">
        <f t="shared" si="10"/>
        <v>89025</v>
      </c>
      <c r="B700" s="607" t="s">
        <v>1698</v>
      </c>
      <c r="C700" s="607" t="s">
        <v>11349</v>
      </c>
      <c r="D700" s="618" t="s">
        <v>11130</v>
      </c>
      <c r="E700" s="619" t="s">
        <v>14222</v>
      </c>
      <c r="F700"/>
      <c r="G700"/>
      <c r="H700"/>
    </row>
    <row r="701" spans="1:8" ht="15" x14ac:dyDescent="0.25">
      <c r="A701" s="609" t="str">
        <f t="shared" si="10"/>
        <v>89026</v>
      </c>
      <c r="B701" s="607" t="s">
        <v>1699</v>
      </c>
      <c r="C701" s="607" t="s">
        <v>11350</v>
      </c>
      <c r="D701" s="618" t="s">
        <v>11130</v>
      </c>
      <c r="E701" s="619" t="s">
        <v>28578</v>
      </c>
      <c r="F701"/>
      <c r="G701"/>
      <c r="H701"/>
    </row>
    <row r="702" spans="1:8" ht="15" x14ac:dyDescent="0.25">
      <c r="A702" s="609" t="str">
        <f t="shared" si="10"/>
        <v>89029</v>
      </c>
      <c r="B702" s="607" t="s">
        <v>1702</v>
      </c>
      <c r="C702" s="607" t="s">
        <v>11351</v>
      </c>
      <c r="D702" s="618" t="s">
        <v>11130</v>
      </c>
      <c r="E702" s="619" t="s">
        <v>17412</v>
      </c>
      <c r="F702"/>
      <c r="G702"/>
      <c r="H702"/>
    </row>
    <row r="703" spans="1:8" ht="15" x14ac:dyDescent="0.25">
      <c r="A703" s="609" t="str">
        <f t="shared" si="10"/>
        <v>89030</v>
      </c>
      <c r="B703" s="607" t="s">
        <v>1703</v>
      </c>
      <c r="C703" s="607" t="s">
        <v>11352</v>
      </c>
      <c r="D703" s="618" t="s">
        <v>11130</v>
      </c>
      <c r="E703" s="619" t="s">
        <v>10088</v>
      </c>
      <c r="F703"/>
      <c r="G703"/>
      <c r="H703"/>
    </row>
    <row r="704" spans="1:8" ht="15" x14ac:dyDescent="0.25">
      <c r="A704" s="609" t="str">
        <f t="shared" si="10"/>
        <v>89033</v>
      </c>
      <c r="B704" s="607" t="s">
        <v>1706</v>
      </c>
      <c r="C704" s="607" t="s">
        <v>11353</v>
      </c>
      <c r="D704" s="618" t="s">
        <v>11130</v>
      </c>
      <c r="E704" s="619" t="s">
        <v>17994</v>
      </c>
      <c r="F704"/>
      <c r="G704"/>
      <c r="H704"/>
    </row>
    <row r="705" spans="1:8" ht="15" x14ac:dyDescent="0.25">
      <c r="A705" s="609" t="str">
        <f t="shared" si="10"/>
        <v>89034</v>
      </c>
      <c r="B705" s="607" t="s">
        <v>1707</v>
      </c>
      <c r="C705" s="607" t="s">
        <v>11354</v>
      </c>
      <c r="D705" s="618" t="s">
        <v>11130</v>
      </c>
      <c r="E705" s="619" t="s">
        <v>9715</v>
      </c>
      <c r="F705"/>
      <c r="G705"/>
      <c r="H705"/>
    </row>
    <row r="706" spans="1:8" ht="15" x14ac:dyDescent="0.25">
      <c r="A706" s="609" t="str">
        <f t="shared" ref="A706:A769" si="11">IF(ISERROR(SEARCH("/",B706)=6),TRIM(CLEAN(B706)),IF(SEARCH("/",B706)=6,IF(LEN(TRIM(CLEAN(B706)))=7,LEFT(TRIM(CLEAN(B706)),6)&amp;"00"&amp;RIGHT(TRIM(CLEAN(B706)),1),LEFT(TRIM(CLEAN(B706)),6)&amp;"0"&amp;RIGHT(TRIM(CLEAN(B706)),2)),TRIM(CLEAN(B706))))</f>
        <v>89128</v>
      </c>
      <c r="B706" s="607" t="s">
        <v>1716</v>
      </c>
      <c r="C706" s="607" t="s">
        <v>11356</v>
      </c>
      <c r="D706" s="618" t="s">
        <v>11130</v>
      </c>
      <c r="E706" s="619" t="s">
        <v>27050</v>
      </c>
      <c r="F706"/>
      <c r="G706"/>
      <c r="H706"/>
    </row>
    <row r="707" spans="1:8" ht="15" x14ac:dyDescent="0.25">
      <c r="A707" s="609" t="str">
        <f t="shared" si="11"/>
        <v>89129</v>
      </c>
      <c r="B707" s="607" t="s">
        <v>1717</v>
      </c>
      <c r="C707" s="607" t="s">
        <v>11357</v>
      </c>
      <c r="D707" s="618" t="s">
        <v>11130</v>
      </c>
      <c r="E707" s="619" t="s">
        <v>9955</v>
      </c>
      <c r="F707"/>
      <c r="G707"/>
      <c r="H707"/>
    </row>
    <row r="708" spans="1:8" ht="15" x14ac:dyDescent="0.25">
      <c r="A708" s="609" t="str">
        <f t="shared" si="11"/>
        <v>89130</v>
      </c>
      <c r="B708" s="607" t="s">
        <v>1718</v>
      </c>
      <c r="C708" s="607" t="s">
        <v>11358</v>
      </c>
      <c r="D708" s="618" t="s">
        <v>11130</v>
      </c>
      <c r="E708" s="619" t="s">
        <v>23620</v>
      </c>
      <c r="F708"/>
      <c r="G708"/>
      <c r="H708"/>
    </row>
    <row r="709" spans="1:8" ht="15" x14ac:dyDescent="0.25">
      <c r="A709" s="609" t="str">
        <f t="shared" si="11"/>
        <v>89131</v>
      </c>
      <c r="B709" s="607" t="s">
        <v>1719</v>
      </c>
      <c r="C709" s="607" t="s">
        <v>11359</v>
      </c>
      <c r="D709" s="618" t="s">
        <v>11130</v>
      </c>
      <c r="E709" s="619" t="s">
        <v>11025</v>
      </c>
      <c r="F709"/>
      <c r="G709"/>
      <c r="H709"/>
    </row>
    <row r="710" spans="1:8" ht="15" x14ac:dyDescent="0.25">
      <c r="A710" s="609" t="str">
        <f t="shared" si="11"/>
        <v>89210</v>
      </c>
      <c r="B710" s="607" t="s">
        <v>1725</v>
      </c>
      <c r="C710" s="607" t="s">
        <v>11360</v>
      </c>
      <c r="D710" s="618" t="s">
        <v>11130</v>
      </c>
      <c r="E710" s="619" t="s">
        <v>28579</v>
      </c>
      <c r="F710"/>
      <c r="G710"/>
      <c r="H710"/>
    </row>
    <row r="711" spans="1:8" ht="15" x14ac:dyDescent="0.25">
      <c r="A711" s="609" t="str">
        <f t="shared" si="11"/>
        <v>89211</v>
      </c>
      <c r="B711" s="607" t="s">
        <v>1726</v>
      </c>
      <c r="C711" s="607" t="s">
        <v>11361</v>
      </c>
      <c r="D711" s="618" t="s">
        <v>11130</v>
      </c>
      <c r="E711" s="619" t="s">
        <v>9474</v>
      </c>
      <c r="F711"/>
      <c r="G711"/>
      <c r="H711"/>
    </row>
    <row r="712" spans="1:8" ht="15" x14ac:dyDescent="0.25">
      <c r="A712" s="609" t="str">
        <f t="shared" si="11"/>
        <v>89212</v>
      </c>
      <c r="B712" s="607" t="s">
        <v>1727</v>
      </c>
      <c r="C712" s="607" t="s">
        <v>11363</v>
      </c>
      <c r="D712" s="618" t="s">
        <v>11130</v>
      </c>
      <c r="E712" s="619" t="s">
        <v>14554</v>
      </c>
      <c r="F712"/>
      <c r="G712"/>
      <c r="H712"/>
    </row>
    <row r="713" spans="1:8" ht="15" x14ac:dyDescent="0.25">
      <c r="A713" s="609" t="str">
        <f t="shared" si="11"/>
        <v>89213</v>
      </c>
      <c r="B713" s="607" t="s">
        <v>1728</v>
      </c>
      <c r="C713" s="607" t="s">
        <v>11365</v>
      </c>
      <c r="D713" s="618" t="s">
        <v>11130</v>
      </c>
      <c r="E713" s="619" t="s">
        <v>11281</v>
      </c>
      <c r="F713"/>
      <c r="G713"/>
      <c r="H713"/>
    </row>
    <row r="714" spans="1:8" ht="15" x14ac:dyDescent="0.25">
      <c r="A714" s="609" t="str">
        <f t="shared" si="11"/>
        <v>89214</v>
      </c>
      <c r="B714" s="607" t="s">
        <v>1729</v>
      </c>
      <c r="C714" s="607" t="s">
        <v>11366</v>
      </c>
      <c r="D714" s="618" t="s">
        <v>11130</v>
      </c>
      <c r="E714" s="619" t="s">
        <v>19600</v>
      </c>
      <c r="F714"/>
      <c r="G714"/>
      <c r="H714"/>
    </row>
    <row r="715" spans="1:8" ht="15" x14ac:dyDescent="0.25">
      <c r="A715" s="609" t="str">
        <f t="shared" si="11"/>
        <v>89215</v>
      </c>
      <c r="B715" s="607" t="s">
        <v>1730</v>
      </c>
      <c r="C715" s="607" t="s">
        <v>11368</v>
      </c>
      <c r="D715" s="618" t="s">
        <v>11130</v>
      </c>
      <c r="E715" s="619" t="s">
        <v>28580</v>
      </c>
      <c r="F715"/>
      <c r="G715"/>
      <c r="H715"/>
    </row>
    <row r="716" spans="1:8" ht="15" x14ac:dyDescent="0.25">
      <c r="A716" s="609" t="str">
        <f t="shared" si="11"/>
        <v>89221</v>
      </c>
      <c r="B716" s="607" t="s">
        <v>1732</v>
      </c>
      <c r="C716" s="607" t="s">
        <v>11369</v>
      </c>
      <c r="D716" s="618" t="s">
        <v>11130</v>
      </c>
      <c r="E716" s="619" t="s">
        <v>9719</v>
      </c>
      <c r="F716"/>
      <c r="G716"/>
      <c r="H716"/>
    </row>
    <row r="717" spans="1:8" ht="15" x14ac:dyDescent="0.25">
      <c r="A717" s="609" t="str">
        <f t="shared" si="11"/>
        <v>89222</v>
      </c>
      <c r="B717" s="607" t="s">
        <v>1733</v>
      </c>
      <c r="C717" s="607" t="s">
        <v>11370</v>
      </c>
      <c r="D717" s="618" t="s">
        <v>11130</v>
      </c>
      <c r="E717" s="619" t="s">
        <v>10081</v>
      </c>
      <c r="F717"/>
      <c r="G717"/>
      <c r="H717"/>
    </row>
    <row r="718" spans="1:8" ht="15" x14ac:dyDescent="0.25">
      <c r="A718" s="609" t="str">
        <f t="shared" si="11"/>
        <v>89223</v>
      </c>
      <c r="B718" s="607" t="s">
        <v>1734</v>
      </c>
      <c r="C718" s="607" t="s">
        <v>11371</v>
      </c>
      <c r="D718" s="618" t="s">
        <v>11130</v>
      </c>
      <c r="E718" s="619" t="s">
        <v>11300</v>
      </c>
      <c r="F718"/>
      <c r="G718"/>
      <c r="H718"/>
    </row>
    <row r="719" spans="1:8" ht="15" x14ac:dyDescent="0.25">
      <c r="A719" s="609" t="str">
        <f t="shared" si="11"/>
        <v>89224</v>
      </c>
      <c r="B719" s="607" t="s">
        <v>1735</v>
      </c>
      <c r="C719" s="607" t="s">
        <v>11372</v>
      </c>
      <c r="D719" s="618" t="s">
        <v>11130</v>
      </c>
      <c r="E719" s="619" t="s">
        <v>10331</v>
      </c>
      <c r="F719"/>
      <c r="G719"/>
      <c r="H719"/>
    </row>
    <row r="720" spans="1:8" ht="15" x14ac:dyDescent="0.25">
      <c r="A720" s="609" t="str">
        <f t="shared" si="11"/>
        <v>89228</v>
      </c>
      <c r="B720" s="607" t="s">
        <v>1738</v>
      </c>
      <c r="C720" s="607" t="s">
        <v>11373</v>
      </c>
      <c r="D720" s="618" t="s">
        <v>11130</v>
      </c>
      <c r="E720" s="619" t="s">
        <v>28581</v>
      </c>
      <c r="F720"/>
      <c r="G720"/>
      <c r="H720"/>
    </row>
    <row r="721" spans="1:8" ht="15" x14ac:dyDescent="0.25">
      <c r="A721" s="609" t="str">
        <f t="shared" si="11"/>
        <v>89229</v>
      </c>
      <c r="B721" s="607" t="s">
        <v>1739</v>
      </c>
      <c r="C721" s="607" t="s">
        <v>11375</v>
      </c>
      <c r="D721" s="618" t="s">
        <v>11130</v>
      </c>
      <c r="E721" s="619" t="s">
        <v>9619</v>
      </c>
      <c r="F721"/>
      <c r="G721"/>
      <c r="H721"/>
    </row>
    <row r="722" spans="1:8" ht="15" x14ac:dyDescent="0.25">
      <c r="A722" s="609" t="str">
        <f t="shared" si="11"/>
        <v>89230</v>
      </c>
      <c r="B722" s="607" t="s">
        <v>1740</v>
      </c>
      <c r="C722" s="607" t="s">
        <v>11376</v>
      </c>
      <c r="D722" s="618" t="s">
        <v>11130</v>
      </c>
      <c r="E722" s="619" t="s">
        <v>28582</v>
      </c>
      <c r="F722"/>
      <c r="G722"/>
      <c r="H722"/>
    </row>
    <row r="723" spans="1:8" ht="15" x14ac:dyDescent="0.25">
      <c r="A723" s="609" t="str">
        <f t="shared" si="11"/>
        <v>89231</v>
      </c>
      <c r="B723" s="607" t="s">
        <v>1741</v>
      </c>
      <c r="C723" s="607" t="s">
        <v>11377</v>
      </c>
      <c r="D723" s="618" t="s">
        <v>11130</v>
      </c>
      <c r="E723" s="619" t="s">
        <v>18269</v>
      </c>
      <c r="F723"/>
      <c r="G723"/>
      <c r="H723"/>
    </row>
    <row r="724" spans="1:8" ht="15" x14ac:dyDescent="0.25">
      <c r="A724" s="609" t="str">
        <f t="shared" si="11"/>
        <v>89232</v>
      </c>
      <c r="B724" s="607" t="s">
        <v>1742</v>
      </c>
      <c r="C724" s="607" t="s">
        <v>11378</v>
      </c>
      <c r="D724" s="618" t="s">
        <v>11130</v>
      </c>
      <c r="E724" s="619" t="s">
        <v>22267</v>
      </c>
      <c r="F724"/>
      <c r="G724"/>
      <c r="H724"/>
    </row>
    <row r="725" spans="1:8" ht="15" x14ac:dyDescent="0.25">
      <c r="A725" s="609" t="str">
        <f t="shared" si="11"/>
        <v>89233</v>
      </c>
      <c r="B725" s="607" t="s">
        <v>1743</v>
      </c>
      <c r="C725" s="607" t="s">
        <v>11379</v>
      </c>
      <c r="D725" s="618" t="s">
        <v>11130</v>
      </c>
      <c r="E725" s="619" t="s">
        <v>19482</v>
      </c>
      <c r="F725"/>
      <c r="G725"/>
      <c r="H725"/>
    </row>
    <row r="726" spans="1:8" ht="15" x14ac:dyDescent="0.25">
      <c r="A726" s="609" t="str">
        <f t="shared" si="11"/>
        <v>89236</v>
      </c>
      <c r="B726" s="607" t="s">
        <v>1746</v>
      </c>
      <c r="C726" s="607" t="s">
        <v>11380</v>
      </c>
      <c r="D726" s="618" t="s">
        <v>11130</v>
      </c>
      <c r="E726" s="619" t="s">
        <v>28583</v>
      </c>
      <c r="F726"/>
      <c r="G726"/>
      <c r="H726"/>
    </row>
    <row r="727" spans="1:8" ht="15" x14ac:dyDescent="0.25">
      <c r="A727" s="609" t="str">
        <f t="shared" si="11"/>
        <v>89237</v>
      </c>
      <c r="B727" s="607" t="s">
        <v>1747</v>
      </c>
      <c r="C727" s="607" t="s">
        <v>11381</v>
      </c>
      <c r="D727" s="618" t="s">
        <v>11130</v>
      </c>
      <c r="E727" s="619" t="s">
        <v>19134</v>
      </c>
      <c r="F727"/>
      <c r="G727"/>
      <c r="H727"/>
    </row>
    <row r="728" spans="1:8" ht="15" x14ac:dyDescent="0.25">
      <c r="A728" s="609" t="str">
        <f t="shared" si="11"/>
        <v>89238</v>
      </c>
      <c r="B728" s="607" t="s">
        <v>1748</v>
      </c>
      <c r="C728" s="607" t="s">
        <v>11382</v>
      </c>
      <c r="D728" s="618" t="s">
        <v>11130</v>
      </c>
      <c r="E728" s="619" t="s">
        <v>28584</v>
      </c>
      <c r="F728"/>
      <c r="G728"/>
      <c r="H728"/>
    </row>
    <row r="729" spans="1:8" ht="15" x14ac:dyDescent="0.25">
      <c r="A729" s="609" t="str">
        <f t="shared" si="11"/>
        <v>89239</v>
      </c>
      <c r="B729" s="607" t="s">
        <v>1749</v>
      </c>
      <c r="C729" s="607" t="s">
        <v>11383</v>
      </c>
      <c r="D729" s="618" t="s">
        <v>11130</v>
      </c>
      <c r="E729" s="619" t="s">
        <v>28585</v>
      </c>
      <c r="F729"/>
      <c r="G729"/>
      <c r="H729"/>
    </row>
    <row r="730" spans="1:8" ht="15" x14ac:dyDescent="0.25">
      <c r="A730" s="609" t="str">
        <f t="shared" si="11"/>
        <v>89240</v>
      </c>
      <c r="B730" s="607" t="s">
        <v>1750</v>
      </c>
      <c r="C730" s="607" t="s">
        <v>11384</v>
      </c>
      <c r="D730" s="618" t="s">
        <v>11130</v>
      </c>
      <c r="E730" s="619" t="s">
        <v>28586</v>
      </c>
      <c r="F730"/>
      <c r="G730"/>
      <c r="H730"/>
    </row>
    <row r="731" spans="1:8" ht="15" x14ac:dyDescent="0.25">
      <c r="A731" s="609" t="str">
        <f t="shared" si="11"/>
        <v>89241</v>
      </c>
      <c r="B731" s="607" t="s">
        <v>1751</v>
      </c>
      <c r="C731" s="607" t="s">
        <v>11385</v>
      </c>
      <c r="D731" s="618" t="s">
        <v>11130</v>
      </c>
      <c r="E731" s="619" t="s">
        <v>9343</v>
      </c>
      <c r="F731"/>
      <c r="G731"/>
      <c r="H731"/>
    </row>
    <row r="732" spans="1:8" ht="15" x14ac:dyDescent="0.25">
      <c r="A732" s="609" t="str">
        <f t="shared" si="11"/>
        <v>89246</v>
      </c>
      <c r="B732" s="607" t="s">
        <v>1754</v>
      </c>
      <c r="C732" s="607" t="s">
        <v>11387</v>
      </c>
      <c r="D732" s="618" t="s">
        <v>11130</v>
      </c>
      <c r="E732" s="619" t="s">
        <v>28587</v>
      </c>
      <c r="F732"/>
      <c r="G732"/>
      <c r="H732"/>
    </row>
    <row r="733" spans="1:8" ht="15" x14ac:dyDescent="0.25">
      <c r="A733" s="609" t="str">
        <f t="shared" si="11"/>
        <v>89247</v>
      </c>
      <c r="B733" s="607" t="s">
        <v>1755</v>
      </c>
      <c r="C733" s="607" t="s">
        <v>11388</v>
      </c>
      <c r="D733" s="618" t="s">
        <v>11130</v>
      </c>
      <c r="E733" s="619" t="s">
        <v>18707</v>
      </c>
      <c r="F733"/>
      <c r="G733"/>
      <c r="H733"/>
    </row>
    <row r="734" spans="1:8" ht="15" x14ac:dyDescent="0.25">
      <c r="A734" s="609" t="str">
        <f t="shared" si="11"/>
        <v>89248</v>
      </c>
      <c r="B734" s="607" t="s">
        <v>1756</v>
      </c>
      <c r="C734" s="607" t="s">
        <v>11389</v>
      </c>
      <c r="D734" s="618" t="s">
        <v>11130</v>
      </c>
      <c r="E734" s="619" t="s">
        <v>28588</v>
      </c>
      <c r="F734"/>
      <c r="G734"/>
      <c r="H734"/>
    </row>
    <row r="735" spans="1:8" ht="15" x14ac:dyDescent="0.25">
      <c r="A735" s="609" t="str">
        <f t="shared" si="11"/>
        <v>89249</v>
      </c>
      <c r="B735" s="607" t="s">
        <v>1757</v>
      </c>
      <c r="C735" s="607" t="s">
        <v>11390</v>
      </c>
      <c r="D735" s="618" t="s">
        <v>11130</v>
      </c>
      <c r="E735" s="619" t="s">
        <v>28589</v>
      </c>
      <c r="F735"/>
      <c r="G735"/>
      <c r="H735"/>
    </row>
    <row r="736" spans="1:8" ht="15" x14ac:dyDescent="0.25">
      <c r="A736" s="609" t="str">
        <f t="shared" si="11"/>
        <v>89253</v>
      </c>
      <c r="B736" s="607" t="s">
        <v>1760</v>
      </c>
      <c r="C736" s="607" t="s">
        <v>11391</v>
      </c>
      <c r="D736" s="618" t="s">
        <v>11130</v>
      </c>
      <c r="E736" s="619" t="s">
        <v>28590</v>
      </c>
      <c r="F736"/>
      <c r="G736"/>
      <c r="H736"/>
    </row>
    <row r="737" spans="1:8" ht="15" x14ac:dyDescent="0.25">
      <c r="A737" s="609" t="str">
        <f t="shared" si="11"/>
        <v>89254</v>
      </c>
      <c r="B737" s="607" t="s">
        <v>1761</v>
      </c>
      <c r="C737" s="607" t="s">
        <v>11392</v>
      </c>
      <c r="D737" s="618" t="s">
        <v>11130</v>
      </c>
      <c r="E737" s="619" t="s">
        <v>8886</v>
      </c>
      <c r="F737"/>
      <c r="G737"/>
      <c r="H737"/>
    </row>
    <row r="738" spans="1:8" ht="15" x14ac:dyDescent="0.25">
      <c r="A738" s="609" t="str">
        <f t="shared" si="11"/>
        <v>89255</v>
      </c>
      <c r="B738" s="607" t="s">
        <v>1762</v>
      </c>
      <c r="C738" s="607" t="s">
        <v>11394</v>
      </c>
      <c r="D738" s="618" t="s">
        <v>11130</v>
      </c>
      <c r="E738" s="619" t="s">
        <v>28591</v>
      </c>
      <c r="F738"/>
      <c r="G738"/>
      <c r="H738"/>
    </row>
    <row r="739" spans="1:8" ht="15" x14ac:dyDescent="0.25">
      <c r="A739" s="609" t="str">
        <f t="shared" si="11"/>
        <v>89256</v>
      </c>
      <c r="B739" s="607" t="s">
        <v>1763</v>
      </c>
      <c r="C739" s="607" t="s">
        <v>11395</v>
      </c>
      <c r="D739" s="618" t="s">
        <v>11130</v>
      </c>
      <c r="E739" s="619" t="s">
        <v>28592</v>
      </c>
      <c r="F739"/>
      <c r="G739"/>
      <c r="H739"/>
    </row>
    <row r="740" spans="1:8" ht="15" x14ac:dyDescent="0.25">
      <c r="A740" s="609" t="str">
        <f t="shared" si="11"/>
        <v>89259</v>
      </c>
      <c r="B740" s="607" t="s">
        <v>1766</v>
      </c>
      <c r="C740" s="607" t="s">
        <v>11396</v>
      </c>
      <c r="D740" s="618" t="s">
        <v>11130</v>
      </c>
      <c r="E740" s="619" t="s">
        <v>9556</v>
      </c>
      <c r="F740"/>
      <c r="G740"/>
      <c r="H740"/>
    </row>
    <row r="741" spans="1:8" ht="15" x14ac:dyDescent="0.25">
      <c r="A741" s="609" t="str">
        <f t="shared" si="11"/>
        <v>89260</v>
      </c>
      <c r="B741" s="607" t="s">
        <v>1767</v>
      </c>
      <c r="C741" s="607" t="s">
        <v>11398</v>
      </c>
      <c r="D741" s="618" t="s">
        <v>11130</v>
      </c>
      <c r="E741" s="619" t="s">
        <v>9041</v>
      </c>
      <c r="F741"/>
      <c r="G741"/>
      <c r="H741"/>
    </row>
    <row r="742" spans="1:8" ht="15" x14ac:dyDescent="0.25">
      <c r="A742" s="609" t="str">
        <f t="shared" si="11"/>
        <v>89262</v>
      </c>
      <c r="B742" s="607" t="s">
        <v>1768</v>
      </c>
      <c r="C742" s="607" t="s">
        <v>11399</v>
      </c>
      <c r="D742" s="618" t="s">
        <v>11130</v>
      </c>
      <c r="E742" s="619" t="s">
        <v>10353</v>
      </c>
      <c r="F742"/>
      <c r="G742"/>
      <c r="H742"/>
    </row>
    <row r="743" spans="1:8" ht="15" x14ac:dyDescent="0.25">
      <c r="A743" s="609" t="str">
        <f t="shared" si="11"/>
        <v>89264</v>
      </c>
      <c r="B743" s="607" t="s">
        <v>1769</v>
      </c>
      <c r="C743" s="607" t="s">
        <v>11400</v>
      </c>
      <c r="D743" s="618" t="s">
        <v>11130</v>
      </c>
      <c r="E743" s="619" t="s">
        <v>9403</v>
      </c>
      <c r="F743"/>
      <c r="G743"/>
      <c r="H743"/>
    </row>
    <row r="744" spans="1:8" ht="15" x14ac:dyDescent="0.25">
      <c r="A744" s="609" t="str">
        <f t="shared" si="11"/>
        <v>89265</v>
      </c>
      <c r="B744" s="607" t="s">
        <v>1770</v>
      </c>
      <c r="C744" s="607" t="s">
        <v>11401</v>
      </c>
      <c r="D744" s="618" t="s">
        <v>11130</v>
      </c>
      <c r="E744" s="619" t="s">
        <v>9817</v>
      </c>
      <c r="F744"/>
      <c r="G744"/>
      <c r="H744"/>
    </row>
    <row r="745" spans="1:8" ht="15" x14ac:dyDescent="0.25">
      <c r="A745" s="609" t="str">
        <f t="shared" si="11"/>
        <v>89266</v>
      </c>
      <c r="B745" s="607" t="s">
        <v>1771</v>
      </c>
      <c r="C745" s="607" t="s">
        <v>11402</v>
      </c>
      <c r="D745" s="618" t="s">
        <v>11130</v>
      </c>
      <c r="E745" s="619" t="s">
        <v>11527</v>
      </c>
      <c r="F745"/>
      <c r="G745"/>
      <c r="H745"/>
    </row>
    <row r="746" spans="1:8" ht="15" x14ac:dyDescent="0.25">
      <c r="A746" s="609" t="str">
        <f t="shared" si="11"/>
        <v>89267</v>
      </c>
      <c r="B746" s="607" t="s">
        <v>1772</v>
      </c>
      <c r="C746" s="607" t="s">
        <v>11403</v>
      </c>
      <c r="D746" s="618" t="s">
        <v>11130</v>
      </c>
      <c r="E746" s="619" t="s">
        <v>19636</v>
      </c>
      <c r="F746"/>
      <c r="G746"/>
      <c r="H746"/>
    </row>
    <row r="747" spans="1:8" ht="15" x14ac:dyDescent="0.25">
      <c r="A747" s="609" t="str">
        <f t="shared" si="11"/>
        <v>89268</v>
      </c>
      <c r="B747" s="607" t="s">
        <v>1773</v>
      </c>
      <c r="C747" s="607" t="s">
        <v>11404</v>
      </c>
      <c r="D747" s="618" t="s">
        <v>11130</v>
      </c>
      <c r="E747" s="619" t="s">
        <v>14886</v>
      </c>
      <c r="F747"/>
      <c r="G747"/>
      <c r="H747"/>
    </row>
    <row r="748" spans="1:8" ht="15" x14ac:dyDescent="0.25">
      <c r="A748" s="609" t="str">
        <f t="shared" si="11"/>
        <v>89269</v>
      </c>
      <c r="B748" s="607" t="s">
        <v>1774</v>
      </c>
      <c r="C748" s="607" t="s">
        <v>11405</v>
      </c>
      <c r="D748" s="618" t="s">
        <v>11130</v>
      </c>
      <c r="E748" s="619" t="s">
        <v>8954</v>
      </c>
      <c r="F748"/>
      <c r="G748"/>
      <c r="H748"/>
    </row>
    <row r="749" spans="1:8" ht="15" x14ac:dyDescent="0.25">
      <c r="A749" s="609" t="str">
        <f t="shared" si="11"/>
        <v>89270</v>
      </c>
      <c r="B749" s="607" t="s">
        <v>1775</v>
      </c>
      <c r="C749" s="607" t="s">
        <v>11406</v>
      </c>
      <c r="D749" s="618" t="s">
        <v>11130</v>
      </c>
      <c r="E749" s="619" t="s">
        <v>9718</v>
      </c>
      <c r="F749"/>
      <c r="G749"/>
      <c r="H749"/>
    </row>
    <row r="750" spans="1:8" ht="15" x14ac:dyDescent="0.25">
      <c r="A750" s="609" t="str">
        <f t="shared" si="11"/>
        <v>89271</v>
      </c>
      <c r="B750" s="607" t="s">
        <v>1776</v>
      </c>
      <c r="C750" s="607" t="s">
        <v>11407</v>
      </c>
      <c r="D750" s="618" t="s">
        <v>11130</v>
      </c>
      <c r="E750" s="619" t="s">
        <v>14252</v>
      </c>
      <c r="F750"/>
      <c r="G750"/>
      <c r="H750"/>
    </row>
    <row r="751" spans="1:8" ht="15" x14ac:dyDescent="0.25">
      <c r="A751" s="609" t="str">
        <f t="shared" si="11"/>
        <v>89274</v>
      </c>
      <c r="B751" s="607" t="s">
        <v>1779</v>
      </c>
      <c r="C751" s="607" t="s">
        <v>11408</v>
      </c>
      <c r="D751" s="618" t="s">
        <v>11130</v>
      </c>
      <c r="E751" s="619" t="s">
        <v>10210</v>
      </c>
      <c r="F751"/>
      <c r="G751"/>
      <c r="H751"/>
    </row>
    <row r="752" spans="1:8" ht="15" x14ac:dyDescent="0.25">
      <c r="A752" s="609" t="str">
        <f t="shared" si="11"/>
        <v>89275</v>
      </c>
      <c r="B752" s="607" t="s">
        <v>1780</v>
      </c>
      <c r="C752" s="607" t="s">
        <v>11409</v>
      </c>
      <c r="D752" s="618" t="s">
        <v>11130</v>
      </c>
      <c r="E752" s="619" t="s">
        <v>11607</v>
      </c>
      <c r="F752"/>
      <c r="G752"/>
      <c r="H752"/>
    </row>
    <row r="753" spans="1:8" ht="15" x14ac:dyDescent="0.25">
      <c r="A753" s="609" t="str">
        <f t="shared" si="11"/>
        <v>89276</v>
      </c>
      <c r="B753" s="607" t="s">
        <v>1781</v>
      </c>
      <c r="C753" s="607" t="s">
        <v>11410</v>
      </c>
      <c r="D753" s="618" t="s">
        <v>11130</v>
      </c>
      <c r="E753" s="619" t="s">
        <v>8833</v>
      </c>
      <c r="F753"/>
      <c r="G753"/>
      <c r="H753"/>
    </row>
    <row r="754" spans="1:8" ht="15" x14ac:dyDescent="0.25">
      <c r="A754" s="609" t="str">
        <f t="shared" si="11"/>
        <v>89277</v>
      </c>
      <c r="B754" s="607" t="s">
        <v>1782</v>
      </c>
      <c r="C754" s="607" t="s">
        <v>11411</v>
      </c>
      <c r="D754" s="618" t="s">
        <v>11130</v>
      </c>
      <c r="E754" s="619" t="s">
        <v>14219</v>
      </c>
      <c r="F754"/>
      <c r="G754"/>
      <c r="H754"/>
    </row>
    <row r="755" spans="1:8" ht="15" x14ac:dyDescent="0.25">
      <c r="A755" s="609" t="str">
        <f t="shared" si="11"/>
        <v>89280</v>
      </c>
      <c r="B755" s="607" t="s">
        <v>1785</v>
      </c>
      <c r="C755" s="607" t="s">
        <v>11413</v>
      </c>
      <c r="D755" s="618" t="s">
        <v>11130</v>
      </c>
      <c r="E755" s="619" t="s">
        <v>9606</v>
      </c>
      <c r="F755"/>
      <c r="G755"/>
      <c r="H755"/>
    </row>
    <row r="756" spans="1:8" ht="15" x14ac:dyDescent="0.25">
      <c r="A756" s="609" t="str">
        <f t="shared" si="11"/>
        <v>89281</v>
      </c>
      <c r="B756" s="607" t="s">
        <v>1786</v>
      </c>
      <c r="C756" s="607" t="s">
        <v>11415</v>
      </c>
      <c r="D756" s="618" t="s">
        <v>11130</v>
      </c>
      <c r="E756" s="619" t="s">
        <v>17267</v>
      </c>
      <c r="F756"/>
      <c r="G756"/>
      <c r="H756"/>
    </row>
    <row r="757" spans="1:8" ht="15" x14ac:dyDescent="0.25">
      <c r="A757" s="609" t="str">
        <f t="shared" si="11"/>
        <v>89870</v>
      </c>
      <c r="B757" s="607" t="s">
        <v>2321</v>
      </c>
      <c r="C757" s="607" t="s">
        <v>11416</v>
      </c>
      <c r="D757" s="618" t="s">
        <v>11130</v>
      </c>
      <c r="E757" s="619" t="s">
        <v>9085</v>
      </c>
      <c r="F757"/>
      <c r="G757"/>
      <c r="H757"/>
    </row>
    <row r="758" spans="1:8" ht="15" x14ac:dyDescent="0.25">
      <c r="A758" s="609" t="str">
        <f t="shared" si="11"/>
        <v>89871</v>
      </c>
      <c r="B758" s="607" t="s">
        <v>2322</v>
      </c>
      <c r="C758" s="607" t="s">
        <v>11417</v>
      </c>
      <c r="D758" s="618" t="s">
        <v>11130</v>
      </c>
      <c r="E758" s="619" t="s">
        <v>9795</v>
      </c>
      <c r="F758"/>
      <c r="G758"/>
      <c r="H758"/>
    </row>
    <row r="759" spans="1:8" ht="15" x14ac:dyDescent="0.25">
      <c r="A759" s="609" t="str">
        <f t="shared" si="11"/>
        <v>89872</v>
      </c>
      <c r="B759" s="607" t="s">
        <v>2323</v>
      </c>
      <c r="C759" s="607" t="s">
        <v>11419</v>
      </c>
      <c r="D759" s="618" t="s">
        <v>11130</v>
      </c>
      <c r="E759" s="619" t="s">
        <v>9506</v>
      </c>
      <c r="F759"/>
      <c r="G759"/>
      <c r="H759"/>
    </row>
    <row r="760" spans="1:8" ht="15" x14ac:dyDescent="0.25">
      <c r="A760" s="609" t="str">
        <f t="shared" si="11"/>
        <v>89873</v>
      </c>
      <c r="B760" s="607" t="s">
        <v>2324</v>
      </c>
      <c r="C760" s="607" t="s">
        <v>11420</v>
      </c>
      <c r="D760" s="618" t="s">
        <v>11130</v>
      </c>
      <c r="E760" s="619" t="s">
        <v>19177</v>
      </c>
      <c r="F760"/>
      <c r="G760"/>
      <c r="H760"/>
    </row>
    <row r="761" spans="1:8" ht="15" x14ac:dyDescent="0.25">
      <c r="A761" s="609" t="str">
        <f t="shared" si="11"/>
        <v>89874</v>
      </c>
      <c r="B761" s="607" t="s">
        <v>2325</v>
      </c>
      <c r="C761" s="607" t="s">
        <v>11421</v>
      </c>
      <c r="D761" s="618" t="s">
        <v>11130</v>
      </c>
      <c r="E761" s="619" t="s">
        <v>28593</v>
      </c>
      <c r="F761"/>
      <c r="G761"/>
      <c r="H761"/>
    </row>
    <row r="762" spans="1:8" ht="15" x14ac:dyDescent="0.25">
      <c r="A762" s="609" t="str">
        <f t="shared" si="11"/>
        <v>89878</v>
      </c>
      <c r="B762" s="607" t="s">
        <v>2328</v>
      </c>
      <c r="C762" s="607" t="s">
        <v>11422</v>
      </c>
      <c r="D762" s="618" t="s">
        <v>11130</v>
      </c>
      <c r="E762" s="619" t="s">
        <v>28594</v>
      </c>
      <c r="F762"/>
      <c r="G762"/>
      <c r="H762"/>
    </row>
    <row r="763" spans="1:8" ht="15" x14ac:dyDescent="0.25">
      <c r="A763" s="609" t="str">
        <f t="shared" si="11"/>
        <v>89879</v>
      </c>
      <c r="B763" s="607" t="s">
        <v>2329</v>
      </c>
      <c r="C763" s="607" t="s">
        <v>11423</v>
      </c>
      <c r="D763" s="618" t="s">
        <v>11130</v>
      </c>
      <c r="E763" s="619" t="s">
        <v>18010</v>
      </c>
      <c r="F763"/>
      <c r="G763"/>
      <c r="H763"/>
    </row>
    <row r="764" spans="1:8" ht="15" x14ac:dyDescent="0.25">
      <c r="A764" s="609" t="str">
        <f t="shared" si="11"/>
        <v>89880</v>
      </c>
      <c r="B764" s="607" t="s">
        <v>2330</v>
      </c>
      <c r="C764" s="607" t="s">
        <v>11425</v>
      </c>
      <c r="D764" s="618" t="s">
        <v>11130</v>
      </c>
      <c r="E764" s="619" t="s">
        <v>9483</v>
      </c>
      <c r="F764"/>
      <c r="G764"/>
      <c r="H764"/>
    </row>
    <row r="765" spans="1:8" ht="15" x14ac:dyDescent="0.25">
      <c r="A765" s="609" t="str">
        <f t="shared" si="11"/>
        <v>89881</v>
      </c>
      <c r="B765" s="607" t="s">
        <v>2331</v>
      </c>
      <c r="C765" s="607" t="s">
        <v>11426</v>
      </c>
      <c r="D765" s="618" t="s">
        <v>11130</v>
      </c>
      <c r="E765" s="619" t="s">
        <v>28595</v>
      </c>
      <c r="F765"/>
      <c r="G765"/>
      <c r="H765"/>
    </row>
    <row r="766" spans="1:8" ht="15" x14ac:dyDescent="0.25">
      <c r="A766" s="609" t="str">
        <f t="shared" si="11"/>
        <v>89882</v>
      </c>
      <c r="B766" s="607" t="s">
        <v>2332</v>
      </c>
      <c r="C766" s="607" t="s">
        <v>11427</v>
      </c>
      <c r="D766" s="618" t="s">
        <v>11130</v>
      </c>
      <c r="E766" s="619" t="s">
        <v>28596</v>
      </c>
      <c r="F766"/>
      <c r="G766"/>
      <c r="H766"/>
    </row>
    <row r="767" spans="1:8" ht="15" x14ac:dyDescent="0.25">
      <c r="A767" s="609" t="str">
        <f t="shared" si="11"/>
        <v>90582</v>
      </c>
      <c r="B767" s="607" t="s">
        <v>2421</v>
      </c>
      <c r="C767" s="607" t="s">
        <v>11428</v>
      </c>
      <c r="D767" s="618" t="s">
        <v>11130</v>
      </c>
      <c r="E767" s="619" t="s">
        <v>8989</v>
      </c>
      <c r="F767"/>
      <c r="G767"/>
      <c r="H767"/>
    </row>
    <row r="768" spans="1:8" ht="15" x14ac:dyDescent="0.25">
      <c r="A768" s="609" t="str">
        <f t="shared" si="11"/>
        <v>90583</v>
      </c>
      <c r="B768" s="607" t="s">
        <v>2422</v>
      </c>
      <c r="C768" s="607" t="s">
        <v>11430</v>
      </c>
      <c r="D768" s="618" t="s">
        <v>11130</v>
      </c>
      <c r="E768" s="619" t="s">
        <v>8810</v>
      </c>
      <c r="F768"/>
      <c r="G768"/>
      <c r="H768"/>
    </row>
    <row r="769" spans="1:8" ht="15" x14ac:dyDescent="0.25">
      <c r="A769" s="609" t="str">
        <f t="shared" si="11"/>
        <v>90584</v>
      </c>
      <c r="B769" s="607" t="s">
        <v>2423</v>
      </c>
      <c r="C769" s="607" t="s">
        <v>11431</v>
      </c>
      <c r="D769" s="618" t="s">
        <v>11130</v>
      </c>
      <c r="E769" s="619" t="s">
        <v>11269</v>
      </c>
      <c r="F769"/>
      <c r="G769"/>
      <c r="H769"/>
    </row>
    <row r="770" spans="1:8" ht="15" x14ac:dyDescent="0.25">
      <c r="A770" s="609" t="str">
        <f t="shared" ref="A770:A833" si="12">IF(ISERROR(SEARCH("/",B770)=6),TRIM(CLEAN(B770)),IF(SEARCH("/",B770)=6,IF(LEN(TRIM(CLEAN(B770)))=7,LEFT(TRIM(CLEAN(B770)),6)&amp;"00"&amp;RIGHT(TRIM(CLEAN(B770)),1),LEFT(TRIM(CLEAN(B770)),6)&amp;"0"&amp;RIGHT(TRIM(CLEAN(B770)),2)),TRIM(CLEAN(B770))))</f>
        <v>90585</v>
      </c>
      <c r="B770" s="607" t="s">
        <v>2424</v>
      </c>
      <c r="C770" s="607" t="s">
        <v>11432</v>
      </c>
      <c r="D770" s="618" t="s">
        <v>11130</v>
      </c>
      <c r="E770" s="619" t="s">
        <v>17179</v>
      </c>
      <c r="F770"/>
      <c r="G770"/>
      <c r="H770"/>
    </row>
    <row r="771" spans="1:8" ht="15" x14ac:dyDescent="0.25">
      <c r="A771" s="609" t="str">
        <f t="shared" si="12"/>
        <v>90621</v>
      </c>
      <c r="B771" s="607" t="s">
        <v>2427</v>
      </c>
      <c r="C771" s="607" t="s">
        <v>11433</v>
      </c>
      <c r="D771" s="618" t="s">
        <v>11130</v>
      </c>
      <c r="E771" s="619" t="s">
        <v>8925</v>
      </c>
      <c r="F771"/>
      <c r="G771"/>
      <c r="H771"/>
    </row>
    <row r="772" spans="1:8" ht="15" x14ac:dyDescent="0.25">
      <c r="A772" s="609" t="str">
        <f t="shared" si="12"/>
        <v>90622</v>
      </c>
      <c r="B772" s="607" t="s">
        <v>2428</v>
      </c>
      <c r="C772" s="607" t="s">
        <v>11434</v>
      </c>
      <c r="D772" s="618" t="s">
        <v>11130</v>
      </c>
      <c r="E772" s="619" t="s">
        <v>11319</v>
      </c>
      <c r="F772"/>
      <c r="G772"/>
      <c r="H772"/>
    </row>
    <row r="773" spans="1:8" ht="15" x14ac:dyDescent="0.25">
      <c r="A773" s="609" t="str">
        <f t="shared" si="12"/>
        <v>90623</v>
      </c>
      <c r="B773" s="607" t="s">
        <v>2429</v>
      </c>
      <c r="C773" s="607" t="s">
        <v>11435</v>
      </c>
      <c r="D773" s="618" t="s">
        <v>11130</v>
      </c>
      <c r="E773" s="619" t="s">
        <v>13234</v>
      </c>
      <c r="F773"/>
      <c r="G773"/>
      <c r="H773"/>
    </row>
    <row r="774" spans="1:8" ht="15" x14ac:dyDescent="0.25">
      <c r="A774" s="609" t="str">
        <f t="shared" si="12"/>
        <v>90624</v>
      </c>
      <c r="B774" s="607" t="s">
        <v>2430</v>
      </c>
      <c r="C774" s="607" t="s">
        <v>11436</v>
      </c>
      <c r="D774" s="618" t="s">
        <v>11130</v>
      </c>
      <c r="E774" s="619" t="s">
        <v>9057</v>
      </c>
      <c r="F774"/>
      <c r="G774"/>
      <c r="H774"/>
    </row>
    <row r="775" spans="1:8" ht="15" x14ac:dyDescent="0.25">
      <c r="A775" s="609" t="str">
        <f t="shared" si="12"/>
        <v>90627</v>
      </c>
      <c r="B775" s="607" t="s">
        <v>2433</v>
      </c>
      <c r="C775" s="607" t="s">
        <v>11437</v>
      </c>
      <c r="D775" s="618" t="s">
        <v>11130</v>
      </c>
      <c r="E775" s="619" t="s">
        <v>26481</v>
      </c>
      <c r="F775"/>
      <c r="G775"/>
      <c r="H775"/>
    </row>
    <row r="776" spans="1:8" ht="15" x14ac:dyDescent="0.25">
      <c r="A776" s="609" t="str">
        <f t="shared" si="12"/>
        <v>90628</v>
      </c>
      <c r="B776" s="607" t="s">
        <v>2434</v>
      </c>
      <c r="C776" s="607" t="s">
        <v>11438</v>
      </c>
      <c r="D776" s="618" t="s">
        <v>11130</v>
      </c>
      <c r="E776" s="619" t="s">
        <v>10157</v>
      </c>
      <c r="F776"/>
      <c r="G776"/>
      <c r="H776"/>
    </row>
    <row r="777" spans="1:8" ht="15" x14ac:dyDescent="0.25">
      <c r="A777" s="609" t="str">
        <f t="shared" si="12"/>
        <v>90629</v>
      </c>
      <c r="B777" s="607" t="s">
        <v>2435</v>
      </c>
      <c r="C777" s="607" t="s">
        <v>11439</v>
      </c>
      <c r="D777" s="618" t="s">
        <v>11130</v>
      </c>
      <c r="E777" s="619" t="s">
        <v>8789</v>
      </c>
      <c r="F777"/>
      <c r="G777"/>
      <c r="H777"/>
    </row>
    <row r="778" spans="1:8" ht="15" x14ac:dyDescent="0.25">
      <c r="A778" s="609" t="str">
        <f t="shared" si="12"/>
        <v>90630</v>
      </c>
      <c r="B778" s="607" t="s">
        <v>2436</v>
      </c>
      <c r="C778" s="607" t="s">
        <v>11440</v>
      </c>
      <c r="D778" s="618" t="s">
        <v>11130</v>
      </c>
      <c r="E778" s="619" t="s">
        <v>28597</v>
      </c>
      <c r="F778"/>
      <c r="G778"/>
      <c r="H778"/>
    </row>
    <row r="779" spans="1:8" ht="15" x14ac:dyDescent="0.25">
      <c r="A779" s="609" t="str">
        <f t="shared" si="12"/>
        <v>90633</v>
      </c>
      <c r="B779" s="607" t="s">
        <v>2439</v>
      </c>
      <c r="C779" s="607" t="s">
        <v>11441</v>
      </c>
      <c r="D779" s="618" t="s">
        <v>11130</v>
      </c>
      <c r="E779" s="619" t="s">
        <v>11180</v>
      </c>
      <c r="F779"/>
      <c r="G779"/>
      <c r="H779"/>
    </row>
    <row r="780" spans="1:8" ht="15" x14ac:dyDescent="0.25">
      <c r="A780" s="609" t="str">
        <f t="shared" si="12"/>
        <v>90634</v>
      </c>
      <c r="B780" s="607" t="s">
        <v>2440</v>
      </c>
      <c r="C780" s="607" t="s">
        <v>11442</v>
      </c>
      <c r="D780" s="618" t="s">
        <v>11130</v>
      </c>
      <c r="E780" s="619" t="s">
        <v>17181</v>
      </c>
      <c r="F780"/>
      <c r="G780"/>
      <c r="H780"/>
    </row>
    <row r="781" spans="1:8" ht="15" x14ac:dyDescent="0.25">
      <c r="A781" s="609" t="str">
        <f t="shared" si="12"/>
        <v>90635</v>
      </c>
      <c r="B781" s="607" t="s">
        <v>2441</v>
      </c>
      <c r="C781" s="607" t="s">
        <v>11443</v>
      </c>
      <c r="D781" s="618" t="s">
        <v>11130</v>
      </c>
      <c r="E781" s="619" t="s">
        <v>9039</v>
      </c>
      <c r="F781"/>
      <c r="G781"/>
      <c r="H781"/>
    </row>
    <row r="782" spans="1:8" ht="15" x14ac:dyDescent="0.25">
      <c r="A782" s="609" t="str">
        <f t="shared" si="12"/>
        <v>90636</v>
      </c>
      <c r="B782" s="607" t="s">
        <v>2442</v>
      </c>
      <c r="C782" s="607" t="s">
        <v>11444</v>
      </c>
      <c r="D782" s="618" t="s">
        <v>11130</v>
      </c>
      <c r="E782" s="619" t="s">
        <v>8840</v>
      </c>
      <c r="F782"/>
      <c r="G782"/>
      <c r="H782"/>
    </row>
    <row r="783" spans="1:8" ht="15" x14ac:dyDescent="0.25">
      <c r="A783" s="609" t="str">
        <f t="shared" si="12"/>
        <v>90639</v>
      </c>
      <c r="B783" s="607" t="s">
        <v>2445</v>
      </c>
      <c r="C783" s="607" t="s">
        <v>11446</v>
      </c>
      <c r="D783" s="618" t="s">
        <v>11130</v>
      </c>
      <c r="E783" s="619" t="s">
        <v>11424</v>
      </c>
      <c r="F783"/>
      <c r="G783"/>
      <c r="H783"/>
    </row>
    <row r="784" spans="1:8" ht="15" x14ac:dyDescent="0.25">
      <c r="A784" s="609" t="str">
        <f t="shared" si="12"/>
        <v>90640</v>
      </c>
      <c r="B784" s="607" t="s">
        <v>2446</v>
      </c>
      <c r="C784" s="607" t="s">
        <v>11447</v>
      </c>
      <c r="D784" s="618" t="s">
        <v>11130</v>
      </c>
      <c r="E784" s="619" t="s">
        <v>8971</v>
      </c>
      <c r="F784"/>
      <c r="G784"/>
      <c r="H784"/>
    </row>
    <row r="785" spans="1:8" ht="15" x14ac:dyDescent="0.25">
      <c r="A785" s="609" t="str">
        <f t="shared" si="12"/>
        <v>90641</v>
      </c>
      <c r="B785" s="607" t="s">
        <v>2447</v>
      </c>
      <c r="C785" s="607" t="s">
        <v>11448</v>
      </c>
      <c r="D785" s="618" t="s">
        <v>11130</v>
      </c>
      <c r="E785" s="619" t="s">
        <v>9855</v>
      </c>
      <c r="F785"/>
      <c r="G785"/>
      <c r="H785"/>
    </row>
    <row r="786" spans="1:8" ht="15" x14ac:dyDescent="0.25">
      <c r="A786" s="609" t="str">
        <f t="shared" si="12"/>
        <v>90642</v>
      </c>
      <c r="B786" s="607" t="s">
        <v>2448</v>
      </c>
      <c r="C786" s="607" t="s">
        <v>11449</v>
      </c>
      <c r="D786" s="618" t="s">
        <v>11130</v>
      </c>
      <c r="E786" s="619" t="s">
        <v>9015</v>
      </c>
      <c r="F786"/>
      <c r="G786"/>
      <c r="H786"/>
    </row>
    <row r="787" spans="1:8" ht="15" x14ac:dyDescent="0.25">
      <c r="A787" s="609" t="str">
        <f t="shared" si="12"/>
        <v>90646</v>
      </c>
      <c r="B787" s="607" t="s">
        <v>2451</v>
      </c>
      <c r="C787" s="607" t="s">
        <v>11450</v>
      </c>
      <c r="D787" s="618" t="s">
        <v>11130</v>
      </c>
      <c r="E787" s="619" t="s">
        <v>9078</v>
      </c>
      <c r="F787"/>
      <c r="G787"/>
      <c r="H787"/>
    </row>
    <row r="788" spans="1:8" ht="15" x14ac:dyDescent="0.25">
      <c r="A788" s="609" t="str">
        <f t="shared" si="12"/>
        <v>90647</v>
      </c>
      <c r="B788" s="607" t="s">
        <v>2452</v>
      </c>
      <c r="C788" s="607" t="s">
        <v>11451</v>
      </c>
      <c r="D788" s="618" t="s">
        <v>11130</v>
      </c>
      <c r="E788" s="619" t="s">
        <v>9079</v>
      </c>
      <c r="F788"/>
      <c r="G788"/>
      <c r="H788"/>
    </row>
    <row r="789" spans="1:8" ht="15" x14ac:dyDescent="0.25">
      <c r="A789" s="609" t="str">
        <f t="shared" si="12"/>
        <v>90648</v>
      </c>
      <c r="B789" s="607" t="s">
        <v>2453</v>
      </c>
      <c r="C789" s="607" t="s">
        <v>11452</v>
      </c>
      <c r="D789" s="618" t="s">
        <v>11130</v>
      </c>
      <c r="E789" s="619" t="s">
        <v>8834</v>
      </c>
      <c r="F789"/>
      <c r="G789"/>
      <c r="H789"/>
    </row>
    <row r="790" spans="1:8" ht="15" x14ac:dyDescent="0.25">
      <c r="A790" s="609" t="str">
        <f t="shared" si="12"/>
        <v>90649</v>
      </c>
      <c r="B790" s="607" t="s">
        <v>2454</v>
      </c>
      <c r="C790" s="607" t="s">
        <v>11453</v>
      </c>
      <c r="D790" s="618" t="s">
        <v>11130</v>
      </c>
      <c r="E790" s="619" t="s">
        <v>12890</v>
      </c>
      <c r="F790"/>
      <c r="G790"/>
      <c r="H790"/>
    </row>
    <row r="791" spans="1:8" ht="15" x14ac:dyDescent="0.25">
      <c r="A791" s="609" t="str">
        <f t="shared" si="12"/>
        <v>90652</v>
      </c>
      <c r="B791" s="607" t="s">
        <v>2457</v>
      </c>
      <c r="C791" s="607" t="s">
        <v>11454</v>
      </c>
      <c r="D791" s="618" t="s">
        <v>11130</v>
      </c>
      <c r="E791" s="619" t="s">
        <v>11541</v>
      </c>
      <c r="F791"/>
      <c r="G791"/>
      <c r="H791"/>
    </row>
    <row r="792" spans="1:8" ht="15" x14ac:dyDescent="0.25">
      <c r="A792" s="609" t="str">
        <f t="shared" si="12"/>
        <v>90653</v>
      </c>
      <c r="B792" s="607" t="s">
        <v>2458</v>
      </c>
      <c r="C792" s="607" t="s">
        <v>11455</v>
      </c>
      <c r="D792" s="618" t="s">
        <v>11130</v>
      </c>
      <c r="E792" s="619" t="s">
        <v>8989</v>
      </c>
      <c r="F792"/>
      <c r="G792"/>
      <c r="H792"/>
    </row>
    <row r="793" spans="1:8" ht="15" x14ac:dyDescent="0.25">
      <c r="A793" s="609" t="str">
        <f t="shared" si="12"/>
        <v>90654</v>
      </c>
      <c r="B793" s="607" t="s">
        <v>2459</v>
      </c>
      <c r="C793" s="607" t="s">
        <v>11456</v>
      </c>
      <c r="D793" s="618" t="s">
        <v>11130</v>
      </c>
      <c r="E793" s="619" t="s">
        <v>9043</v>
      </c>
      <c r="F793"/>
      <c r="G793"/>
      <c r="H793"/>
    </row>
    <row r="794" spans="1:8" ht="15" x14ac:dyDescent="0.25">
      <c r="A794" s="609" t="str">
        <f t="shared" si="12"/>
        <v>90655</v>
      </c>
      <c r="B794" s="607" t="s">
        <v>2460</v>
      </c>
      <c r="C794" s="607" t="s">
        <v>11457</v>
      </c>
      <c r="D794" s="618" t="s">
        <v>11130</v>
      </c>
      <c r="E794" s="619" t="s">
        <v>8907</v>
      </c>
      <c r="F794"/>
      <c r="G794"/>
      <c r="H794"/>
    </row>
    <row r="795" spans="1:8" ht="15" x14ac:dyDescent="0.25">
      <c r="A795" s="609" t="str">
        <f t="shared" si="12"/>
        <v>90658</v>
      </c>
      <c r="B795" s="607" t="s">
        <v>2463</v>
      </c>
      <c r="C795" s="607" t="s">
        <v>11458</v>
      </c>
      <c r="D795" s="618" t="s">
        <v>11130</v>
      </c>
      <c r="E795" s="619" t="s">
        <v>8932</v>
      </c>
      <c r="F795"/>
      <c r="G795"/>
      <c r="H795"/>
    </row>
    <row r="796" spans="1:8" ht="15" x14ac:dyDescent="0.25">
      <c r="A796" s="609" t="str">
        <f t="shared" si="12"/>
        <v>90659</v>
      </c>
      <c r="B796" s="607" t="s">
        <v>2464</v>
      </c>
      <c r="C796" s="607" t="s">
        <v>11460</v>
      </c>
      <c r="D796" s="618" t="s">
        <v>11130</v>
      </c>
      <c r="E796" s="619" t="s">
        <v>9169</v>
      </c>
      <c r="F796"/>
      <c r="G796"/>
      <c r="H796"/>
    </row>
    <row r="797" spans="1:8" ht="15" x14ac:dyDescent="0.25">
      <c r="A797" s="609" t="str">
        <f t="shared" si="12"/>
        <v>90660</v>
      </c>
      <c r="B797" s="607" t="s">
        <v>2465</v>
      </c>
      <c r="C797" s="607" t="s">
        <v>11462</v>
      </c>
      <c r="D797" s="618" t="s">
        <v>11130</v>
      </c>
      <c r="E797" s="619" t="s">
        <v>9480</v>
      </c>
      <c r="F797"/>
      <c r="G797"/>
      <c r="H797"/>
    </row>
    <row r="798" spans="1:8" ht="15" x14ac:dyDescent="0.25">
      <c r="A798" s="609" t="str">
        <f t="shared" si="12"/>
        <v>90661</v>
      </c>
      <c r="B798" s="607" t="s">
        <v>2466</v>
      </c>
      <c r="C798" s="607" t="s">
        <v>11463</v>
      </c>
      <c r="D798" s="618" t="s">
        <v>11130</v>
      </c>
      <c r="E798" s="619" t="s">
        <v>8907</v>
      </c>
      <c r="F798"/>
      <c r="G798"/>
      <c r="H798"/>
    </row>
    <row r="799" spans="1:8" ht="15" x14ac:dyDescent="0.25">
      <c r="A799" s="609" t="str">
        <f t="shared" si="12"/>
        <v>90664</v>
      </c>
      <c r="B799" s="607" t="s">
        <v>2469</v>
      </c>
      <c r="C799" s="607" t="s">
        <v>11464</v>
      </c>
      <c r="D799" s="618" t="s">
        <v>11130</v>
      </c>
      <c r="E799" s="619" t="s">
        <v>8907</v>
      </c>
      <c r="F799"/>
      <c r="G799"/>
      <c r="H799"/>
    </row>
    <row r="800" spans="1:8" ht="15" x14ac:dyDescent="0.25">
      <c r="A800" s="609" t="str">
        <f t="shared" si="12"/>
        <v>90665</v>
      </c>
      <c r="B800" s="607" t="s">
        <v>2470</v>
      </c>
      <c r="C800" s="607" t="s">
        <v>11465</v>
      </c>
      <c r="D800" s="618" t="s">
        <v>11130</v>
      </c>
      <c r="E800" s="619" t="s">
        <v>10176</v>
      </c>
      <c r="F800"/>
      <c r="G800"/>
      <c r="H800"/>
    </row>
    <row r="801" spans="1:8" ht="15" x14ac:dyDescent="0.25">
      <c r="A801" s="609" t="str">
        <f t="shared" si="12"/>
        <v>90666</v>
      </c>
      <c r="B801" s="607" t="s">
        <v>2471</v>
      </c>
      <c r="C801" s="607" t="s">
        <v>11466</v>
      </c>
      <c r="D801" s="618" t="s">
        <v>11130</v>
      </c>
      <c r="E801" s="619" t="s">
        <v>13101</v>
      </c>
      <c r="F801"/>
      <c r="G801"/>
      <c r="H801"/>
    </row>
    <row r="802" spans="1:8" ht="15" x14ac:dyDescent="0.25">
      <c r="A802" s="609" t="str">
        <f t="shared" si="12"/>
        <v>90667</v>
      </c>
      <c r="B802" s="607" t="s">
        <v>2472</v>
      </c>
      <c r="C802" s="607" t="s">
        <v>11467</v>
      </c>
      <c r="D802" s="618" t="s">
        <v>11130</v>
      </c>
      <c r="E802" s="619" t="s">
        <v>9009</v>
      </c>
      <c r="F802"/>
      <c r="G802"/>
      <c r="H802"/>
    </row>
    <row r="803" spans="1:8" ht="15" x14ac:dyDescent="0.25">
      <c r="A803" s="609" t="str">
        <f t="shared" si="12"/>
        <v>90670</v>
      </c>
      <c r="B803" s="607" t="s">
        <v>2475</v>
      </c>
      <c r="C803" s="607" t="s">
        <v>11468</v>
      </c>
      <c r="D803" s="618" t="s">
        <v>11130</v>
      </c>
      <c r="E803" s="619" t="s">
        <v>28598</v>
      </c>
      <c r="F803"/>
      <c r="G803"/>
      <c r="H803"/>
    </row>
    <row r="804" spans="1:8" ht="15" x14ac:dyDescent="0.25">
      <c r="A804" s="609" t="str">
        <f t="shared" si="12"/>
        <v>90671</v>
      </c>
      <c r="B804" s="607" t="s">
        <v>2476</v>
      </c>
      <c r="C804" s="607" t="s">
        <v>11469</v>
      </c>
      <c r="D804" s="618" t="s">
        <v>11130</v>
      </c>
      <c r="E804" s="619" t="s">
        <v>28599</v>
      </c>
      <c r="F804"/>
      <c r="G804"/>
      <c r="H804"/>
    </row>
    <row r="805" spans="1:8" ht="15" x14ac:dyDescent="0.25">
      <c r="A805" s="609" t="str">
        <f t="shared" si="12"/>
        <v>90672</v>
      </c>
      <c r="B805" s="607" t="s">
        <v>2477</v>
      </c>
      <c r="C805" s="607" t="s">
        <v>11470</v>
      </c>
      <c r="D805" s="618" t="s">
        <v>11130</v>
      </c>
      <c r="E805" s="619" t="s">
        <v>28600</v>
      </c>
      <c r="F805"/>
      <c r="G805"/>
      <c r="H805"/>
    </row>
    <row r="806" spans="1:8" ht="15" x14ac:dyDescent="0.25">
      <c r="A806" s="609" t="str">
        <f t="shared" si="12"/>
        <v>90673</v>
      </c>
      <c r="B806" s="607" t="s">
        <v>2478</v>
      </c>
      <c r="C806" s="607" t="s">
        <v>11471</v>
      </c>
      <c r="D806" s="618" t="s">
        <v>11130</v>
      </c>
      <c r="E806" s="619" t="s">
        <v>28601</v>
      </c>
      <c r="F806"/>
      <c r="G806"/>
      <c r="H806"/>
    </row>
    <row r="807" spans="1:8" ht="15" x14ac:dyDescent="0.25">
      <c r="A807" s="609" t="str">
        <f t="shared" si="12"/>
        <v>90676</v>
      </c>
      <c r="B807" s="607" t="s">
        <v>2481</v>
      </c>
      <c r="C807" s="607" t="s">
        <v>11472</v>
      </c>
      <c r="D807" s="618" t="s">
        <v>11130</v>
      </c>
      <c r="E807" s="619" t="s">
        <v>28031</v>
      </c>
      <c r="F807"/>
      <c r="G807"/>
      <c r="H807"/>
    </row>
    <row r="808" spans="1:8" ht="15" x14ac:dyDescent="0.25">
      <c r="A808" s="609" t="str">
        <f t="shared" si="12"/>
        <v>90677</v>
      </c>
      <c r="B808" s="607" t="s">
        <v>2482</v>
      </c>
      <c r="C808" s="607" t="s">
        <v>11473</v>
      </c>
      <c r="D808" s="618" t="s">
        <v>11130</v>
      </c>
      <c r="E808" s="619" t="s">
        <v>9469</v>
      </c>
      <c r="F808"/>
      <c r="G808"/>
      <c r="H808"/>
    </row>
    <row r="809" spans="1:8" ht="15" x14ac:dyDescent="0.25">
      <c r="A809" s="609" t="str">
        <f t="shared" si="12"/>
        <v>90678</v>
      </c>
      <c r="B809" s="607" t="s">
        <v>2483</v>
      </c>
      <c r="C809" s="607" t="s">
        <v>11475</v>
      </c>
      <c r="D809" s="618" t="s">
        <v>11130</v>
      </c>
      <c r="E809" s="619" t="s">
        <v>19409</v>
      </c>
      <c r="F809"/>
      <c r="G809"/>
      <c r="H809"/>
    </row>
    <row r="810" spans="1:8" ht="15" x14ac:dyDescent="0.25">
      <c r="A810" s="609" t="str">
        <f t="shared" si="12"/>
        <v>90679</v>
      </c>
      <c r="B810" s="607" t="s">
        <v>2484</v>
      </c>
      <c r="C810" s="607" t="s">
        <v>11476</v>
      </c>
      <c r="D810" s="618" t="s">
        <v>11130</v>
      </c>
      <c r="E810" s="619" t="s">
        <v>18309</v>
      </c>
      <c r="F810"/>
      <c r="G810"/>
      <c r="H810"/>
    </row>
    <row r="811" spans="1:8" ht="15" x14ac:dyDescent="0.25">
      <c r="A811" s="609" t="str">
        <f t="shared" si="12"/>
        <v>90682</v>
      </c>
      <c r="B811" s="607" t="s">
        <v>2487</v>
      </c>
      <c r="C811" s="607" t="s">
        <v>11477</v>
      </c>
      <c r="D811" s="618" t="s">
        <v>11130</v>
      </c>
      <c r="E811" s="619" t="s">
        <v>14616</v>
      </c>
      <c r="F811"/>
      <c r="G811"/>
      <c r="H811"/>
    </row>
    <row r="812" spans="1:8" ht="15" x14ac:dyDescent="0.25">
      <c r="A812" s="609" t="str">
        <f t="shared" si="12"/>
        <v>90683</v>
      </c>
      <c r="B812" s="607" t="s">
        <v>2488</v>
      </c>
      <c r="C812" s="607" t="s">
        <v>11478</v>
      </c>
      <c r="D812" s="618" t="s">
        <v>11130</v>
      </c>
      <c r="E812" s="619" t="s">
        <v>9255</v>
      </c>
      <c r="F812"/>
      <c r="G812"/>
      <c r="H812"/>
    </row>
    <row r="813" spans="1:8" ht="15" x14ac:dyDescent="0.25">
      <c r="A813" s="609" t="str">
        <f t="shared" si="12"/>
        <v>90684</v>
      </c>
      <c r="B813" s="607" t="s">
        <v>2489</v>
      </c>
      <c r="C813" s="607" t="s">
        <v>11479</v>
      </c>
      <c r="D813" s="618" t="s">
        <v>11130</v>
      </c>
      <c r="E813" s="619" t="s">
        <v>10328</v>
      </c>
      <c r="F813"/>
      <c r="G813"/>
      <c r="H813"/>
    </row>
    <row r="814" spans="1:8" ht="15" x14ac:dyDescent="0.25">
      <c r="A814" s="609" t="str">
        <f t="shared" si="12"/>
        <v>90685</v>
      </c>
      <c r="B814" s="607" t="s">
        <v>2490</v>
      </c>
      <c r="C814" s="607" t="s">
        <v>11481</v>
      </c>
      <c r="D814" s="618" t="s">
        <v>11130</v>
      </c>
      <c r="E814" s="619" t="s">
        <v>25093</v>
      </c>
      <c r="F814"/>
      <c r="G814"/>
      <c r="H814"/>
    </row>
    <row r="815" spans="1:8" ht="15" x14ac:dyDescent="0.25">
      <c r="A815" s="609" t="str">
        <f t="shared" si="12"/>
        <v>90688</v>
      </c>
      <c r="B815" s="607" t="s">
        <v>2493</v>
      </c>
      <c r="C815" s="607" t="s">
        <v>11482</v>
      </c>
      <c r="D815" s="618" t="s">
        <v>11130</v>
      </c>
      <c r="E815" s="619" t="s">
        <v>10071</v>
      </c>
      <c r="F815"/>
      <c r="G815"/>
      <c r="H815"/>
    </row>
    <row r="816" spans="1:8" ht="15" x14ac:dyDescent="0.25">
      <c r="A816" s="609" t="str">
        <f t="shared" si="12"/>
        <v>90689</v>
      </c>
      <c r="B816" s="607" t="s">
        <v>2494</v>
      </c>
      <c r="C816" s="607" t="s">
        <v>11483</v>
      </c>
      <c r="D816" s="618" t="s">
        <v>11130</v>
      </c>
      <c r="E816" s="619" t="s">
        <v>9638</v>
      </c>
      <c r="F816"/>
      <c r="G816"/>
      <c r="H816"/>
    </row>
    <row r="817" spans="1:8" ht="15" x14ac:dyDescent="0.25">
      <c r="A817" s="609" t="str">
        <f t="shared" si="12"/>
        <v>90690</v>
      </c>
      <c r="B817" s="607" t="s">
        <v>2495</v>
      </c>
      <c r="C817" s="607" t="s">
        <v>11484</v>
      </c>
      <c r="D817" s="618" t="s">
        <v>11130</v>
      </c>
      <c r="E817" s="619" t="s">
        <v>11586</v>
      </c>
      <c r="F817"/>
      <c r="G817"/>
      <c r="H817"/>
    </row>
    <row r="818" spans="1:8" ht="15" x14ac:dyDescent="0.25">
      <c r="A818" s="609" t="str">
        <f t="shared" si="12"/>
        <v>90691</v>
      </c>
      <c r="B818" s="607" t="s">
        <v>2496</v>
      </c>
      <c r="C818" s="607" t="s">
        <v>11486</v>
      </c>
      <c r="D818" s="618" t="s">
        <v>11130</v>
      </c>
      <c r="E818" s="619" t="s">
        <v>18666</v>
      </c>
      <c r="F818"/>
      <c r="G818"/>
      <c r="H818"/>
    </row>
    <row r="819" spans="1:8" ht="15" x14ac:dyDescent="0.25">
      <c r="A819" s="609" t="str">
        <f t="shared" si="12"/>
        <v>90957</v>
      </c>
      <c r="B819" s="607" t="s">
        <v>2611</v>
      </c>
      <c r="C819" s="607" t="s">
        <v>11487</v>
      </c>
      <c r="D819" s="618" t="s">
        <v>11130</v>
      </c>
      <c r="E819" s="619" t="s">
        <v>10244</v>
      </c>
      <c r="F819"/>
      <c r="G819"/>
      <c r="H819"/>
    </row>
    <row r="820" spans="1:8" ht="15" x14ac:dyDescent="0.25">
      <c r="A820" s="609" t="str">
        <f t="shared" si="12"/>
        <v>90958</v>
      </c>
      <c r="B820" s="607" t="s">
        <v>2612</v>
      </c>
      <c r="C820" s="607" t="s">
        <v>11488</v>
      </c>
      <c r="D820" s="618" t="s">
        <v>11130</v>
      </c>
      <c r="E820" s="619" t="s">
        <v>9337</v>
      </c>
      <c r="F820"/>
      <c r="G820"/>
      <c r="H820"/>
    </row>
    <row r="821" spans="1:8" ht="15" x14ac:dyDescent="0.25">
      <c r="A821" s="609" t="str">
        <f t="shared" si="12"/>
        <v>90960</v>
      </c>
      <c r="B821" s="607" t="s">
        <v>2613</v>
      </c>
      <c r="C821" s="607" t="s">
        <v>11489</v>
      </c>
      <c r="D821" s="618" t="s">
        <v>11130</v>
      </c>
      <c r="E821" s="619" t="s">
        <v>9805</v>
      </c>
      <c r="F821"/>
      <c r="G821"/>
      <c r="H821"/>
    </row>
    <row r="822" spans="1:8" ht="15" x14ac:dyDescent="0.25">
      <c r="A822" s="609" t="str">
        <f t="shared" si="12"/>
        <v>90961</v>
      </c>
      <c r="B822" s="607" t="s">
        <v>2614</v>
      </c>
      <c r="C822" s="607" t="s">
        <v>11490</v>
      </c>
      <c r="D822" s="618" t="s">
        <v>11130</v>
      </c>
      <c r="E822" s="619" t="s">
        <v>10176</v>
      </c>
      <c r="F822"/>
      <c r="G822"/>
      <c r="H822"/>
    </row>
    <row r="823" spans="1:8" ht="15" x14ac:dyDescent="0.25">
      <c r="A823" s="609" t="str">
        <f t="shared" si="12"/>
        <v>90962</v>
      </c>
      <c r="B823" s="607" t="s">
        <v>2615</v>
      </c>
      <c r="C823" s="607" t="s">
        <v>11491</v>
      </c>
      <c r="D823" s="618" t="s">
        <v>11130</v>
      </c>
      <c r="E823" s="619" t="s">
        <v>14710</v>
      </c>
      <c r="F823"/>
      <c r="G823"/>
      <c r="H823"/>
    </row>
    <row r="824" spans="1:8" ht="15" x14ac:dyDescent="0.25">
      <c r="A824" s="609" t="str">
        <f t="shared" si="12"/>
        <v>90963</v>
      </c>
      <c r="B824" s="607" t="s">
        <v>2616</v>
      </c>
      <c r="C824" s="607" t="s">
        <v>11492</v>
      </c>
      <c r="D824" s="618" t="s">
        <v>11130</v>
      </c>
      <c r="E824" s="619" t="s">
        <v>9009</v>
      </c>
      <c r="F824"/>
      <c r="G824"/>
      <c r="H824"/>
    </row>
    <row r="825" spans="1:8" ht="15" x14ac:dyDescent="0.25">
      <c r="A825" s="609" t="str">
        <f t="shared" si="12"/>
        <v>90968</v>
      </c>
      <c r="B825" s="607" t="s">
        <v>2619</v>
      </c>
      <c r="C825" s="607" t="s">
        <v>11493</v>
      </c>
      <c r="D825" s="618" t="s">
        <v>11130</v>
      </c>
      <c r="E825" s="619" t="s">
        <v>9927</v>
      </c>
      <c r="F825"/>
      <c r="G825"/>
      <c r="H825"/>
    </row>
    <row r="826" spans="1:8" ht="15" x14ac:dyDescent="0.25">
      <c r="A826" s="609" t="str">
        <f t="shared" si="12"/>
        <v>90969</v>
      </c>
      <c r="B826" s="607" t="s">
        <v>2620</v>
      </c>
      <c r="C826" s="607" t="s">
        <v>11494</v>
      </c>
      <c r="D826" s="618" t="s">
        <v>11130</v>
      </c>
      <c r="E826" s="619" t="s">
        <v>10176</v>
      </c>
      <c r="F826"/>
      <c r="G826"/>
      <c r="H826"/>
    </row>
    <row r="827" spans="1:8" ht="15" x14ac:dyDescent="0.25">
      <c r="A827" s="609" t="str">
        <f t="shared" si="12"/>
        <v>90970</v>
      </c>
      <c r="B827" s="607" t="s">
        <v>2621</v>
      </c>
      <c r="C827" s="607" t="s">
        <v>11495</v>
      </c>
      <c r="D827" s="618" t="s">
        <v>11130</v>
      </c>
      <c r="E827" s="619" t="s">
        <v>10184</v>
      </c>
      <c r="F827"/>
      <c r="G827"/>
      <c r="H827"/>
    </row>
    <row r="828" spans="1:8" ht="15" x14ac:dyDescent="0.25">
      <c r="A828" s="609" t="str">
        <f t="shared" si="12"/>
        <v>90971</v>
      </c>
      <c r="B828" s="607" t="s">
        <v>2622</v>
      </c>
      <c r="C828" s="607" t="s">
        <v>11497</v>
      </c>
      <c r="D828" s="618" t="s">
        <v>11130</v>
      </c>
      <c r="E828" s="619" t="s">
        <v>9117</v>
      </c>
      <c r="F828"/>
      <c r="G828"/>
      <c r="H828"/>
    </row>
    <row r="829" spans="1:8" ht="15" x14ac:dyDescent="0.25">
      <c r="A829" s="609" t="str">
        <f t="shared" si="12"/>
        <v>90975</v>
      </c>
      <c r="B829" s="607" t="s">
        <v>2625</v>
      </c>
      <c r="C829" s="607" t="s">
        <v>11498</v>
      </c>
      <c r="D829" s="618" t="s">
        <v>11130</v>
      </c>
      <c r="E829" s="619" t="s">
        <v>9834</v>
      </c>
      <c r="F829"/>
      <c r="G829"/>
      <c r="H829"/>
    </row>
    <row r="830" spans="1:8" ht="15" x14ac:dyDescent="0.25">
      <c r="A830" s="609" t="str">
        <f t="shared" si="12"/>
        <v>90976</v>
      </c>
      <c r="B830" s="607" t="s">
        <v>2626</v>
      </c>
      <c r="C830" s="607" t="s">
        <v>11499</v>
      </c>
      <c r="D830" s="618" t="s">
        <v>11130</v>
      </c>
      <c r="E830" s="619" t="s">
        <v>8817</v>
      </c>
      <c r="F830"/>
      <c r="G830"/>
      <c r="H830"/>
    </row>
    <row r="831" spans="1:8" ht="15" x14ac:dyDescent="0.25">
      <c r="A831" s="609" t="str">
        <f t="shared" si="12"/>
        <v>90977</v>
      </c>
      <c r="B831" s="607" t="s">
        <v>2627</v>
      </c>
      <c r="C831" s="607" t="s">
        <v>11500</v>
      </c>
      <c r="D831" s="618" t="s">
        <v>11130</v>
      </c>
      <c r="E831" s="619" t="s">
        <v>8933</v>
      </c>
      <c r="F831"/>
      <c r="G831"/>
      <c r="H831"/>
    </row>
    <row r="832" spans="1:8" ht="15" x14ac:dyDescent="0.25">
      <c r="A832" s="609" t="str">
        <f t="shared" si="12"/>
        <v>90978</v>
      </c>
      <c r="B832" s="607" t="s">
        <v>2628</v>
      </c>
      <c r="C832" s="607" t="s">
        <v>11502</v>
      </c>
      <c r="D832" s="618" t="s">
        <v>11130</v>
      </c>
      <c r="E832" s="619" t="s">
        <v>18871</v>
      </c>
      <c r="F832"/>
      <c r="G832"/>
      <c r="H832"/>
    </row>
    <row r="833" spans="1:8" ht="15" x14ac:dyDescent="0.25">
      <c r="A833" s="609" t="str">
        <f t="shared" si="12"/>
        <v>90992</v>
      </c>
      <c r="B833" s="607" t="s">
        <v>2632</v>
      </c>
      <c r="C833" s="607" t="s">
        <v>11503</v>
      </c>
      <c r="D833" s="618" t="s">
        <v>11130</v>
      </c>
      <c r="E833" s="619" t="s">
        <v>15755</v>
      </c>
      <c r="F833"/>
      <c r="G833"/>
      <c r="H833"/>
    </row>
    <row r="834" spans="1:8" ht="15" x14ac:dyDescent="0.25">
      <c r="A834" s="609" t="str">
        <f t="shared" ref="A834:A897" si="13">IF(ISERROR(SEARCH("/",B834)=6),TRIM(CLEAN(B834)),IF(SEARCH("/",B834)=6,IF(LEN(TRIM(CLEAN(B834)))=7,LEFT(TRIM(CLEAN(B834)),6)&amp;"00"&amp;RIGHT(TRIM(CLEAN(B834)),1),LEFT(TRIM(CLEAN(B834)),6)&amp;"0"&amp;RIGHT(TRIM(CLEAN(B834)),2)),TRIM(CLEAN(B834))))</f>
        <v>90993</v>
      </c>
      <c r="B834" s="607" t="s">
        <v>2633</v>
      </c>
      <c r="C834" s="607" t="s">
        <v>11504</v>
      </c>
      <c r="D834" s="618" t="s">
        <v>11130</v>
      </c>
      <c r="E834" s="619" t="s">
        <v>8838</v>
      </c>
      <c r="F834"/>
      <c r="G834"/>
      <c r="H834"/>
    </row>
    <row r="835" spans="1:8" ht="15" x14ac:dyDescent="0.25">
      <c r="A835" s="609" t="str">
        <f t="shared" si="13"/>
        <v>90994</v>
      </c>
      <c r="B835" s="607" t="s">
        <v>2634</v>
      </c>
      <c r="C835" s="607" t="s">
        <v>11505</v>
      </c>
      <c r="D835" s="618" t="s">
        <v>11130</v>
      </c>
      <c r="E835" s="619" t="s">
        <v>10123</v>
      </c>
      <c r="F835"/>
      <c r="G835"/>
      <c r="H835"/>
    </row>
    <row r="836" spans="1:8" ht="15" x14ac:dyDescent="0.25">
      <c r="A836" s="609" t="str">
        <f t="shared" si="13"/>
        <v>90995</v>
      </c>
      <c r="B836" s="607" t="s">
        <v>2635</v>
      </c>
      <c r="C836" s="607" t="s">
        <v>11506</v>
      </c>
      <c r="D836" s="618" t="s">
        <v>11130</v>
      </c>
      <c r="E836" s="619" t="s">
        <v>28602</v>
      </c>
      <c r="F836"/>
      <c r="G836"/>
      <c r="H836"/>
    </row>
    <row r="837" spans="1:8" ht="15" x14ac:dyDescent="0.25">
      <c r="A837" s="609" t="str">
        <f t="shared" si="13"/>
        <v>91021</v>
      </c>
      <c r="B837" s="607" t="s">
        <v>2646</v>
      </c>
      <c r="C837" s="607" t="s">
        <v>11507</v>
      </c>
      <c r="D837" s="618" t="s">
        <v>11130</v>
      </c>
      <c r="E837" s="619" t="s">
        <v>9592</v>
      </c>
      <c r="F837"/>
      <c r="G837"/>
      <c r="H837"/>
    </row>
    <row r="838" spans="1:8" ht="15" x14ac:dyDescent="0.25">
      <c r="A838" s="609" t="str">
        <f t="shared" si="13"/>
        <v>91026</v>
      </c>
      <c r="B838" s="607" t="s">
        <v>2647</v>
      </c>
      <c r="C838" s="607" t="s">
        <v>11509</v>
      </c>
      <c r="D838" s="618" t="s">
        <v>11130</v>
      </c>
      <c r="E838" s="619" t="s">
        <v>8951</v>
      </c>
      <c r="F838"/>
      <c r="G838"/>
      <c r="H838"/>
    </row>
    <row r="839" spans="1:8" ht="15" x14ac:dyDescent="0.25">
      <c r="A839" s="609" t="str">
        <f t="shared" si="13"/>
        <v>91027</v>
      </c>
      <c r="B839" s="607" t="s">
        <v>2648</v>
      </c>
      <c r="C839" s="607" t="s">
        <v>11510</v>
      </c>
      <c r="D839" s="618" t="s">
        <v>11130</v>
      </c>
      <c r="E839" s="619" t="s">
        <v>10320</v>
      </c>
      <c r="F839"/>
      <c r="G839"/>
      <c r="H839"/>
    </row>
    <row r="840" spans="1:8" ht="15" x14ac:dyDescent="0.25">
      <c r="A840" s="609" t="str">
        <f t="shared" si="13"/>
        <v>91028</v>
      </c>
      <c r="B840" s="607" t="s">
        <v>2649</v>
      </c>
      <c r="C840" s="607" t="s">
        <v>11511</v>
      </c>
      <c r="D840" s="618" t="s">
        <v>11130</v>
      </c>
      <c r="E840" s="619" t="s">
        <v>8808</v>
      </c>
      <c r="F840"/>
      <c r="G840"/>
      <c r="H840"/>
    </row>
    <row r="841" spans="1:8" ht="15" x14ac:dyDescent="0.25">
      <c r="A841" s="609" t="str">
        <f t="shared" si="13"/>
        <v>91029</v>
      </c>
      <c r="B841" s="607" t="s">
        <v>2650</v>
      </c>
      <c r="C841" s="607" t="s">
        <v>11513</v>
      </c>
      <c r="D841" s="618" t="s">
        <v>11130</v>
      </c>
      <c r="E841" s="619" t="s">
        <v>28603</v>
      </c>
      <c r="F841"/>
      <c r="G841"/>
      <c r="H841"/>
    </row>
    <row r="842" spans="1:8" ht="15" x14ac:dyDescent="0.25">
      <c r="A842" s="609" t="str">
        <f t="shared" si="13"/>
        <v>91030</v>
      </c>
      <c r="B842" s="607" t="s">
        <v>2651</v>
      </c>
      <c r="C842" s="607" t="s">
        <v>11514</v>
      </c>
      <c r="D842" s="618" t="s">
        <v>11130</v>
      </c>
      <c r="E842" s="619" t="s">
        <v>28604</v>
      </c>
      <c r="F842"/>
      <c r="G842"/>
      <c r="H842"/>
    </row>
    <row r="843" spans="1:8" ht="15" x14ac:dyDescent="0.25">
      <c r="A843" s="609" t="str">
        <f t="shared" si="13"/>
        <v>91273</v>
      </c>
      <c r="B843" s="607" t="s">
        <v>2714</v>
      </c>
      <c r="C843" s="607" t="s">
        <v>11515</v>
      </c>
      <c r="D843" s="618" t="s">
        <v>11130</v>
      </c>
      <c r="E843" s="619" t="s">
        <v>8791</v>
      </c>
      <c r="F843"/>
      <c r="G843"/>
      <c r="H843"/>
    </row>
    <row r="844" spans="1:8" ht="15" x14ac:dyDescent="0.25">
      <c r="A844" s="609" t="str">
        <f t="shared" si="13"/>
        <v>91274</v>
      </c>
      <c r="B844" s="607" t="s">
        <v>2715</v>
      </c>
      <c r="C844" s="607" t="s">
        <v>11516</v>
      </c>
      <c r="D844" s="618" t="s">
        <v>11130</v>
      </c>
      <c r="E844" s="619" t="s">
        <v>9701</v>
      </c>
      <c r="F844"/>
      <c r="G844"/>
      <c r="H844"/>
    </row>
    <row r="845" spans="1:8" ht="15" x14ac:dyDescent="0.25">
      <c r="A845" s="609" t="str">
        <f t="shared" si="13"/>
        <v>91275</v>
      </c>
      <c r="B845" s="607" t="s">
        <v>2716</v>
      </c>
      <c r="C845" s="607" t="s">
        <v>11517</v>
      </c>
      <c r="D845" s="618" t="s">
        <v>11130</v>
      </c>
      <c r="E845" s="619" t="s">
        <v>9625</v>
      </c>
      <c r="F845"/>
      <c r="G845"/>
      <c r="H845"/>
    </row>
    <row r="846" spans="1:8" ht="15" x14ac:dyDescent="0.25">
      <c r="A846" s="609" t="str">
        <f t="shared" si="13"/>
        <v>91276</v>
      </c>
      <c r="B846" s="607" t="s">
        <v>2717</v>
      </c>
      <c r="C846" s="607" t="s">
        <v>11518</v>
      </c>
      <c r="D846" s="618" t="s">
        <v>11130</v>
      </c>
      <c r="E846" s="619" t="s">
        <v>9813</v>
      </c>
      <c r="F846"/>
      <c r="G846"/>
      <c r="H846"/>
    </row>
    <row r="847" spans="1:8" ht="15" x14ac:dyDescent="0.25">
      <c r="A847" s="609" t="str">
        <f t="shared" si="13"/>
        <v>91279</v>
      </c>
      <c r="B847" s="607" t="s">
        <v>2720</v>
      </c>
      <c r="C847" s="607" t="s">
        <v>11519</v>
      </c>
      <c r="D847" s="618" t="s">
        <v>11130</v>
      </c>
      <c r="E847" s="619" t="s">
        <v>8834</v>
      </c>
      <c r="F847"/>
      <c r="G847"/>
      <c r="H847"/>
    </row>
    <row r="848" spans="1:8" ht="15" x14ac:dyDescent="0.25">
      <c r="A848" s="609" t="str">
        <f t="shared" si="13"/>
        <v>91280</v>
      </c>
      <c r="B848" s="607" t="s">
        <v>2721</v>
      </c>
      <c r="C848" s="607" t="s">
        <v>11520</v>
      </c>
      <c r="D848" s="618" t="s">
        <v>11130</v>
      </c>
      <c r="E848" s="619" t="s">
        <v>9232</v>
      </c>
      <c r="F848"/>
      <c r="G848"/>
      <c r="H848"/>
    </row>
    <row r="849" spans="1:8" ht="15" x14ac:dyDescent="0.25">
      <c r="A849" s="609" t="str">
        <f t="shared" si="13"/>
        <v>91281</v>
      </c>
      <c r="B849" s="607" t="s">
        <v>2722</v>
      </c>
      <c r="C849" s="607" t="s">
        <v>11521</v>
      </c>
      <c r="D849" s="618" t="s">
        <v>11130</v>
      </c>
      <c r="E849" s="619" t="s">
        <v>9029</v>
      </c>
      <c r="F849"/>
      <c r="G849"/>
      <c r="H849"/>
    </row>
    <row r="850" spans="1:8" ht="15" x14ac:dyDescent="0.25">
      <c r="A850" s="609" t="str">
        <f t="shared" si="13"/>
        <v>91282</v>
      </c>
      <c r="B850" s="607" t="s">
        <v>2723</v>
      </c>
      <c r="C850" s="607" t="s">
        <v>11522</v>
      </c>
      <c r="D850" s="618" t="s">
        <v>11130</v>
      </c>
      <c r="E850" s="619" t="s">
        <v>9587</v>
      </c>
      <c r="F850"/>
      <c r="G850"/>
      <c r="H850"/>
    </row>
    <row r="851" spans="1:8" ht="15" x14ac:dyDescent="0.25">
      <c r="A851" s="609" t="str">
        <f t="shared" si="13"/>
        <v>91354</v>
      </c>
      <c r="B851" s="607" t="s">
        <v>2761</v>
      </c>
      <c r="C851" s="607" t="s">
        <v>11524</v>
      </c>
      <c r="D851" s="618" t="s">
        <v>11130</v>
      </c>
      <c r="E851" s="619" t="s">
        <v>10499</v>
      </c>
      <c r="F851"/>
      <c r="G851"/>
      <c r="H851"/>
    </row>
    <row r="852" spans="1:8" ht="15" x14ac:dyDescent="0.25">
      <c r="A852" s="609" t="str">
        <f t="shared" si="13"/>
        <v>91355</v>
      </c>
      <c r="B852" s="607" t="s">
        <v>2762</v>
      </c>
      <c r="C852" s="607" t="s">
        <v>11525</v>
      </c>
      <c r="D852" s="618" t="s">
        <v>11130</v>
      </c>
      <c r="E852" s="619" t="s">
        <v>9056</v>
      </c>
      <c r="F852"/>
      <c r="G852"/>
      <c r="H852"/>
    </row>
    <row r="853" spans="1:8" ht="15" x14ac:dyDescent="0.25">
      <c r="A853" s="609" t="str">
        <f t="shared" si="13"/>
        <v>91356</v>
      </c>
      <c r="B853" s="607" t="s">
        <v>2763</v>
      </c>
      <c r="C853" s="607" t="s">
        <v>11526</v>
      </c>
      <c r="D853" s="618" t="s">
        <v>11130</v>
      </c>
      <c r="E853" s="619" t="s">
        <v>9713</v>
      </c>
      <c r="F853"/>
      <c r="G853"/>
      <c r="H853"/>
    </row>
    <row r="854" spans="1:8" ht="15" x14ac:dyDescent="0.25">
      <c r="A854" s="609" t="str">
        <f t="shared" si="13"/>
        <v>91359</v>
      </c>
      <c r="B854" s="607" t="s">
        <v>2764</v>
      </c>
      <c r="C854" s="607" t="s">
        <v>11528</v>
      </c>
      <c r="D854" s="618" t="s">
        <v>11130</v>
      </c>
      <c r="E854" s="619" t="s">
        <v>10071</v>
      </c>
      <c r="F854"/>
      <c r="G854"/>
      <c r="H854"/>
    </row>
    <row r="855" spans="1:8" ht="15" x14ac:dyDescent="0.25">
      <c r="A855" s="609" t="str">
        <f t="shared" si="13"/>
        <v>91360</v>
      </c>
      <c r="B855" s="607" t="s">
        <v>2765</v>
      </c>
      <c r="C855" s="607" t="s">
        <v>11529</v>
      </c>
      <c r="D855" s="618" t="s">
        <v>11130</v>
      </c>
      <c r="E855" s="619" t="s">
        <v>18910</v>
      </c>
      <c r="F855"/>
      <c r="G855"/>
      <c r="H855"/>
    </row>
    <row r="856" spans="1:8" ht="15" x14ac:dyDescent="0.25">
      <c r="A856" s="609" t="str">
        <f t="shared" si="13"/>
        <v>91361</v>
      </c>
      <c r="B856" s="607" t="s">
        <v>2766</v>
      </c>
      <c r="C856" s="607" t="s">
        <v>11531</v>
      </c>
      <c r="D856" s="618" t="s">
        <v>11130</v>
      </c>
      <c r="E856" s="619" t="s">
        <v>9200</v>
      </c>
      <c r="F856"/>
      <c r="G856"/>
      <c r="H856"/>
    </row>
    <row r="857" spans="1:8" ht="15" x14ac:dyDescent="0.25">
      <c r="A857" s="609" t="str">
        <f t="shared" si="13"/>
        <v>91367</v>
      </c>
      <c r="B857" s="607" t="s">
        <v>2767</v>
      </c>
      <c r="C857" s="607" t="s">
        <v>11532</v>
      </c>
      <c r="D857" s="618" t="s">
        <v>11130</v>
      </c>
      <c r="E857" s="619" t="s">
        <v>10197</v>
      </c>
      <c r="F857"/>
      <c r="G857"/>
      <c r="H857"/>
    </row>
    <row r="858" spans="1:8" ht="15" x14ac:dyDescent="0.25">
      <c r="A858" s="609" t="str">
        <f t="shared" si="13"/>
        <v>91368</v>
      </c>
      <c r="B858" s="607" t="s">
        <v>2768</v>
      </c>
      <c r="C858" s="607" t="s">
        <v>11534</v>
      </c>
      <c r="D858" s="618" t="s">
        <v>11130</v>
      </c>
      <c r="E858" s="619" t="s">
        <v>11459</v>
      </c>
      <c r="F858"/>
      <c r="G858"/>
      <c r="H858"/>
    </row>
    <row r="859" spans="1:8" ht="15" x14ac:dyDescent="0.25">
      <c r="A859" s="609" t="str">
        <f t="shared" si="13"/>
        <v>91369</v>
      </c>
      <c r="B859" s="607" t="s">
        <v>2769</v>
      </c>
      <c r="C859" s="607" t="s">
        <v>11535</v>
      </c>
      <c r="D859" s="618" t="s">
        <v>11130</v>
      </c>
      <c r="E859" s="619" t="s">
        <v>10305</v>
      </c>
      <c r="F859"/>
      <c r="G859"/>
      <c r="H859"/>
    </row>
    <row r="860" spans="1:8" ht="15" x14ac:dyDescent="0.25">
      <c r="A860" s="609" t="str">
        <f t="shared" si="13"/>
        <v>91375</v>
      </c>
      <c r="B860" s="607" t="s">
        <v>2770</v>
      </c>
      <c r="C860" s="607" t="s">
        <v>11536</v>
      </c>
      <c r="D860" s="618" t="s">
        <v>11130</v>
      </c>
      <c r="E860" s="619" t="s">
        <v>8882</v>
      </c>
      <c r="F860"/>
      <c r="G860"/>
      <c r="H860"/>
    </row>
    <row r="861" spans="1:8" ht="15" x14ac:dyDescent="0.25">
      <c r="A861" s="609" t="str">
        <f t="shared" si="13"/>
        <v>91376</v>
      </c>
      <c r="B861" s="607" t="s">
        <v>2771</v>
      </c>
      <c r="C861" s="607" t="s">
        <v>11537</v>
      </c>
      <c r="D861" s="618" t="s">
        <v>11130</v>
      </c>
      <c r="E861" s="619" t="s">
        <v>13231</v>
      </c>
      <c r="F861"/>
      <c r="G861"/>
      <c r="H861"/>
    </row>
    <row r="862" spans="1:8" ht="15" x14ac:dyDescent="0.25">
      <c r="A862" s="609" t="str">
        <f t="shared" si="13"/>
        <v>91377</v>
      </c>
      <c r="B862" s="607" t="s">
        <v>2772</v>
      </c>
      <c r="C862" s="607" t="s">
        <v>11538</v>
      </c>
      <c r="D862" s="618" t="s">
        <v>11130</v>
      </c>
      <c r="E862" s="619" t="s">
        <v>11058</v>
      </c>
      <c r="F862"/>
      <c r="G862"/>
      <c r="H862"/>
    </row>
    <row r="863" spans="1:8" ht="15" x14ac:dyDescent="0.25">
      <c r="A863" s="609" t="str">
        <f t="shared" si="13"/>
        <v>91380</v>
      </c>
      <c r="B863" s="607" t="s">
        <v>2773</v>
      </c>
      <c r="C863" s="607" t="s">
        <v>11539</v>
      </c>
      <c r="D863" s="618" t="s">
        <v>11130</v>
      </c>
      <c r="E863" s="619" t="s">
        <v>8890</v>
      </c>
      <c r="F863"/>
      <c r="G863"/>
      <c r="H863"/>
    </row>
    <row r="864" spans="1:8" ht="15" x14ac:dyDescent="0.25">
      <c r="A864" s="609" t="str">
        <f t="shared" si="13"/>
        <v>91381</v>
      </c>
      <c r="B864" s="607" t="s">
        <v>2774</v>
      </c>
      <c r="C864" s="607" t="s">
        <v>11540</v>
      </c>
      <c r="D864" s="618" t="s">
        <v>11130</v>
      </c>
      <c r="E864" s="619" t="s">
        <v>8867</v>
      </c>
      <c r="F864"/>
      <c r="G864"/>
      <c r="H864"/>
    </row>
    <row r="865" spans="1:8" ht="15" x14ac:dyDescent="0.25">
      <c r="A865" s="609" t="str">
        <f t="shared" si="13"/>
        <v>91382</v>
      </c>
      <c r="B865" s="607" t="s">
        <v>2775</v>
      </c>
      <c r="C865" s="607" t="s">
        <v>11542</v>
      </c>
      <c r="D865" s="618" t="s">
        <v>11130</v>
      </c>
      <c r="E865" s="619" t="s">
        <v>9411</v>
      </c>
      <c r="F865"/>
      <c r="G865"/>
      <c r="H865"/>
    </row>
    <row r="866" spans="1:8" ht="15" x14ac:dyDescent="0.25">
      <c r="A866" s="609" t="str">
        <f t="shared" si="13"/>
        <v>91383</v>
      </c>
      <c r="B866" s="607" t="s">
        <v>2776</v>
      </c>
      <c r="C866" s="607" t="s">
        <v>11543</v>
      </c>
      <c r="D866" s="618" t="s">
        <v>11130</v>
      </c>
      <c r="E866" s="619" t="s">
        <v>9252</v>
      </c>
      <c r="F866"/>
      <c r="G866"/>
      <c r="H866"/>
    </row>
    <row r="867" spans="1:8" ht="15" x14ac:dyDescent="0.25">
      <c r="A867" s="609" t="str">
        <f t="shared" si="13"/>
        <v>91384</v>
      </c>
      <c r="B867" s="607" t="s">
        <v>2777</v>
      </c>
      <c r="C867" s="607" t="s">
        <v>11545</v>
      </c>
      <c r="D867" s="618" t="s">
        <v>11130</v>
      </c>
      <c r="E867" s="619" t="s">
        <v>19537</v>
      </c>
      <c r="F867"/>
      <c r="G867"/>
      <c r="H867"/>
    </row>
    <row r="868" spans="1:8" ht="15" x14ac:dyDescent="0.25">
      <c r="A868" s="609" t="str">
        <f t="shared" si="13"/>
        <v>91390</v>
      </c>
      <c r="B868" s="607" t="s">
        <v>2780</v>
      </c>
      <c r="C868" s="607" t="s">
        <v>11546</v>
      </c>
      <c r="D868" s="618" t="s">
        <v>11130</v>
      </c>
      <c r="E868" s="619" t="s">
        <v>11501</v>
      </c>
      <c r="F868"/>
      <c r="G868"/>
      <c r="H868"/>
    </row>
    <row r="869" spans="1:8" ht="15" x14ac:dyDescent="0.25">
      <c r="A869" s="609" t="str">
        <f t="shared" si="13"/>
        <v>91391</v>
      </c>
      <c r="B869" s="607" t="s">
        <v>2781</v>
      </c>
      <c r="C869" s="607" t="s">
        <v>11547</v>
      </c>
      <c r="D869" s="618" t="s">
        <v>11130</v>
      </c>
      <c r="E869" s="619" t="s">
        <v>9060</v>
      </c>
      <c r="F869"/>
      <c r="G869"/>
      <c r="H869"/>
    </row>
    <row r="870" spans="1:8" ht="15" x14ac:dyDescent="0.25">
      <c r="A870" s="609" t="str">
        <f t="shared" si="13"/>
        <v>91392</v>
      </c>
      <c r="B870" s="607" t="s">
        <v>2782</v>
      </c>
      <c r="C870" s="607" t="s">
        <v>11548</v>
      </c>
      <c r="D870" s="618" t="s">
        <v>11130</v>
      </c>
      <c r="E870" s="619" t="s">
        <v>9640</v>
      </c>
      <c r="F870"/>
      <c r="G870"/>
      <c r="H870"/>
    </row>
    <row r="871" spans="1:8" ht="15" x14ac:dyDescent="0.25">
      <c r="A871" s="609" t="str">
        <f t="shared" si="13"/>
        <v>91396</v>
      </c>
      <c r="B871" s="607" t="s">
        <v>2784</v>
      </c>
      <c r="C871" s="607" t="s">
        <v>11549</v>
      </c>
      <c r="D871" s="618" t="s">
        <v>11130</v>
      </c>
      <c r="E871" s="619" t="s">
        <v>18254</v>
      </c>
      <c r="F871"/>
      <c r="G871"/>
      <c r="H871"/>
    </row>
    <row r="872" spans="1:8" ht="15" x14ac:dyDescent="0.25">
      <c r="A872" s="609" t="str">
        <f t="shared" si="13"/>
        <v>91397</v>
      </c>
      <c r="B872" s="607" t="s">
        <v>2785</v>
      </c>
      <c r="C872" s="607" t="s">
        <v>11550</v>
      </c>
      <c r="D872" s="618" t="s">
        <v>11130</v>
      </c>
      <c r="E872" s="619" t="s">
        <v>17267</v>
      </c>
      <c r="F872"/>
      <c r="G872"/>
      <c r="H872"/>
    </row>
    <row r="873" spans="1:8" ht="15" x14ac:dyDescent="0.25">
      <c r="A873" s="609" t="str">
        <f t="shared" si="13"/>
        <v>91398</v>
      </c>
      <c r="B873" s="607" t="s">
        <v>2786</v>
      </c>
      <c r="C873" s="607" t="s">
        <v>11551</v>
      </c>
      <c r="D873" s="618" t="s">
        <v>11130</v>
      </c>
      <c r="E873" s="619" t="s">
        <v>8832</v>
      </c>
      <c r="F873"/>
      <c r="G873"/>
      <c r="H873"/>
    </row>
    <row r="874" spans="1:8" ht="15" x14ac:dyDescent="0.25">
      <c r="A874" s="609" t="str">
        <f t="shared" si="13"/>
        <v>91402</v>
      </c>
      <c r="B874" s="607" t="s">
        <v>2787</v>
      </c>
      <c r="C874" s="607" t="s">
        <v>11552</v>
      </c>
      <c r="D874" s="618" t="s">
        <v>11130</v>
      </c>
      <c r="E874" s="619" t="s">
        <v>18298</v>
      </c>
      <c r="F874"/>
      <c r="G874"/>
      <c r="H874"/>
    </row>
    <row r="875" spans="1:8" ht="15" x14ac:dyDescent="0.25">
      <c r="A875" s="609" t="str">
        <f t="shared" si="13"/>
        <v>91466</v>
      </c>
      <c r="B875" s="607" t="s">
        <v>2788</v>
      </c>
      <c r="C875" s="607" t="s">
        <v>11553</v>
      </c>
      <c r="D875" s="618" t="s">
        <v>11130</v>
      </c>
      <c r="E875" s="619" t="s">
        <v>8949</v>
      </c>
      <c r="F875"/>
      <c r="G875"/>
      <c r="H875"/>
    </row>
    <row r="876" spans="1:8" ht="15" x14ac:dyDescent="0.25">
      <c r="A876" s="609" t="str">
        <f t="shared" si="13"/>
        <v>91467</v>
      </c>
      <c r="B876" s="607" t="s">
        <v>2789</v>
      </c>
      <c r="C876" s="607" t="s">
        <v>11554</v>
      </c>
      <c r="D876" s="618" t="s">
        <v>11130</v>
      </c>
      <c r="E876" s="619" t="s">
        <v>28554</v>
      </c>
      <c r="F876"/>
      <c r="G876"/>
      <c r="H876"/>
    </row>
    <row r="877" spans="1:8" ht="15" x14ac:dyDescent="0.25">
      <c r="A877" s="609" t="str">
        <f t="shared" si="13"/>
        <v>91468</v>
      </c>
      <c r="B877" s="607" t="s">
        <v>2790</v>
      </c>
      <c r="C877" s="607" t="s">
        <v>11555</v>
      </c>
      <c r="D877" s="618" t="s">
        <v>11130</v>
      </c>
      <c r="E877" s="619" t="s">
        <v>9424</v>
      </c>
      <c r="F877"/>
      <c r="G877"/>
      <c r="H877"/>
    </row>
    <row r="878" spans="1:8" ht="15" x14ac:dyDescent="0.25">
      <c r="A878" s="609" t="str">
        <f t="shared" si="13"/>
        <v>91469</v>
      </c>
      <c r="B878" s="607" t="s">
        <v>2791</v>
      </c>
      <c r="C878" s="607" t="s">
        <v>11557</v>
      </c>
      <c r="D878" s="618" t="s">
        <v>11130</v>
      </c>
      <c r="E878" s="619" t="s">
        <v>9262</v>
      </c>
      <c r="F878"/>
      <c r="G878"/>
      <c r="H878"/>
    </row>
    <row r="879" spans="1:8" ht="15" x14ac:dyDescent="0.25">
      <c r="A879" s="609" t="str">
        <f t="shared" si="13"/>
        <v>91484</v>
      </c>
      <c r="B879" s="607" t="s">
        <v>2792</v>
      </c>
      <c r="C879" s="607" t="s">
        <v>11558</v>
      </c>
      <c r="D879" s="618" t="s">
        <v>11130</v>
      </c>
      <c r="E879" s="619" t="s">
        <v>10034</v>
      </c>
      <c r="F879"/>
      <c r="G879"/>
      <c r="H879"/>
    </row>
    <row r="880" spans="1:8" ht="15" x14ac:dyDescent="0.25">
      <c r="A880" s="609" t="str">
        <f t="shared" si="13"/>
        <v>91485</v>
      </c>
      <c r="B880" s="607" t="s">
        <v>2793</v>
      </c>
      <c r="C880" s="607" t="s">
        <v>11559</v>
      </c>
      <c r="D880" s="618" t="s">
        <v>11130</v>
      </c>
      <c r="E880" s="619" t="s">
        <v>18864</v>
      </c>
      <c r="F880"/>
      <c r="G880"/>
      <c r="H880"/>
    </row>
    <row r="881" spans="1:8" ht="15" x14ac:dyDescent="0.25">
      <c r="A881" s="609" t="str">
        <f t="shared" si="13"/>
        <v>91529</v>
      </c>
      <c r="B881" s="607" t="s">
        <v>2803</v>
      </c>
      <c r="C881" s="607" t="s">
        <v>11560</v>
      </c>
      <c r="D881" s="618" t="s">
        <v>11130</v>
      </c>
      <c r="E881" s="619" t="s">
        <v>9171</v>
      </c>
      <c r="F881"/>
      <c r="G881"/>
      <c r="H881"/>
    </row>
    <row r="882" spans="1:8" ht="15" x14ac:dyDescent="0.25">
      <c r="A882" s="609" t="str">
        <f t="shared" si="13"/>
        <v>91530</v>
      </c>
      <c r="B882" s="607" t="s">
        <v>2804</v>
      </c>
      <c r="C882" s="607" t="s">
        <v>11561</v>
      </c>
      <c r="D882" s="618" t="s">
        <v>11130</v>
      </c>
      <c r="E882" s="619" t="s">
        <v>10087</v>
      </c>
      <c r="F882"/>
      <c r="G882"/>
      <c r="H882"/>
    </row>
    <row r="883" spans="1:8" ht="15" x14ac:dyDescent="0.25">
      <c r="A883" s="609" t="str">
        <f t="shared" si="13"/>
        <v>91531</v>
      </c>
      <c r="B883" s="607" t="s">
        <v>2805</v>
      </c>
      <c r="C883" s="607" t="s">
        <v>11562</v>
      </c>
      <c r="D883" s="618" t="s">
        <v>11130</v>
      </c>
      <c r="E883" s="619" t="s">
        <v>10992</v>
      </c>
      <c r="F883"/>
      <c r="G883"/>
      <c r="H883"/>
    </row>
    <row r="884" spans="1:8" ht="15" x14ac:dyDescent="0.25">
      <c r="A884" s="609" t="str">
        <f t="shared" si="13"/>
        <v>91532</v>
      </c>
      <c r="B884" s="607" t="s">
        <v>2806</v>
      </c>
      <c r="C884" s="607" t="s">
        <v>11563</v>
      </c>
      <c r="D884" s="618" t="s">
        <v>11130</v>
      </c>
      <c r="E884" s="619" t="s">
        <v>17132</v>
      </c>
      <c r="F884"/>
      <c r="G884"/>
      <c r="H884"/>
    </row>
    <row r="885" spans="1:8" ht="15" x14ac:dyDescent="0.25">
      <c r="A885" s="609" t="str">
        <f t="shared" si="13"/>
        <v>91629</v>
      </c>
      <c r="B885" s="607" t="s">
        <v>2831</v>
      </c>
      <c r="C885" s="607" t="s">
        <v>11564</v>
      </c>
      <c r="D885" s="618" t="s">
        <v>11130</v>
      </c>
      <c r="E885" s="619" t="s">
        <v>13119</v>
      </c>
      <c r="F885"/>
      <c r="G885"/>
      <c r="H885"/>
    </row>
    <row r="886" spans="1:8" ht="15" x14ac:dyDescent="0.25">
      <c r="A886" s="609" t="str">
        <f t="shared" si="13"/>
        <v>91630</v>
      </c>
      <c r="B886" s="607" t="s">
        <v>2832</v>
      </c>
      <c r="C886" s="607" t="s">
        <v>11565</v>
      </c>
      <c r="D886" s="618" t="s">
        <v>11130</v>
      </c>
      <c r="E886" s="619" t="s">
        <v>10028</v>
      </c>
      <c r="F886"/>
      <c r="G886"/>
      <c r="H886"/>
    </row>
    <row r="887" spans="1:8" ht="15" x14ac:dyDescent="0.25">
      <c r="A887" s="609" t="str">
        <f t="shared" si="13"/>
        <v>91631</v>
      </c>
      <c r="B887" s="607" t="s">
        <v>2833</v>
      </c>
      <c r="C887" s="607" t="s">
        <v>11566</v>
      </c>
      <c r="D887" s="618" t="s">
        <v>11130</v>
      </c>
      <c r="E887" s="619" t="s">
        <v>9640</v>
      </c>
      <c r="F887"/>
      <c r="G887"/>
      <c r="H887"/>
    </row>
    <row r="888" spans="1:8" ht="15" x14ac:dyDescent="0.25">
      <c r="A888" s="609" t="str">
        <f t="shared" si="13"/>
        <v>91632</v>
      </c>
      <c r="B888" s="607" t="s">
        <v>2834</v>
      </c>
      <c r="C888" s="607" t="s">
        <v>11567</v>
      </c>
      <c r="D888" s="618" t="s">
        <v>11130</v>
      </c>
      <c r="E888" s="619" t="s">
        <v>28605</v>
      </c>
      <c r="F888"/>
      <c r="G888"/>
      <c r="H888"/>
    </row>
    <row r="889" spans="1:8" ht="15" x14ac:dyDescent="0.25">
      <c r="A889" s="609" t="str">
        <f t="shared" si="13"/>
        <v>91633</v>
      </c>
      <c r="B889" s="607" t="s">
        <v>2835</v>
      </c>
      <c r="C889" s="607" t="s">
        <v>11569</v>
      </c>
      <c r="D889" s="618" t="s">
        <v>11130</v>
      </c>
      <c r="E889" s="619" t="s">
        <v>28606</v>
      </c>
      <c r="F889"/>
      <c r="G889"/>
      <c r="H889"/>
    </row>
    <row r="890" spans="1:8" ht="15" x14ac:dyDescent="0.25">
      <c r="A890" s="609" t="str">
        <f t="shared" si="13"/>
        <v>91640</v>
      </c>
      <c r="B890" s="607" t="s">
        <v>2838</v>
      </c>
      <c r="C890" s="607" t="s">
        <v>11570</v>
      </c>
      <c r="D890" s="618" t="s">
        <v>11130</v>
      </c>
      <c r="E890" s="619" t="s">
        <v>18741</v>
      </c>
      <c r="F890"/>
      <c r="G890"/>
      <c r="H890"/>
    </row>
    <row r="891" spans="1:8" ht="15" x14ac:dyDescent="0.25">
      <c r="A891" s="609" t="str">
        <f t="shared" si="13"/>
        <v>91641</v>
      </c>
      <c r="B891" s="607" t="s">
        <v>2839</v>
      </c>
      <c r="C891" s="607" t="s">
        <v>11571</v>
      </c>
      <c r="D891" s="618" t="s">
        <v>11130</v>
      </c>
      <c r="E891" s="619" t="s">
        <v>9896</v>
      </c>
      <c r="F891"/>
      <c r="G891"/>
      <c r="H891"/>
    </row>
    <row r="892" spans="1:8" ht="15" x14ac:dyDescent="0.25">
      <c r="A892" s="609" t="str">
        <f t="shared" si="13"/>
        <v>91642</v>
      </c>
      <c r="B892" s="607" t="s">
        <v>2840</v>
      </c>
      <c r="C892" s="607" t="s">
        <v>11572</v>
      </c>
      <c r="D892" s="618" t="s">
        <v>11130</v>
      </c>
      <c r="E892" s="619" t="s">
        <v>9800</v>
      </c>
      <c r="F892"/>
      <c r="G892"/>
      <c r="H892"/>
    </row>
    <row r="893" spans="1:8" ht="15" x14ac:dyDescent="0.25">
      <c r="A893" s="609" t="str">
        <f t="shared" si="13"/>
        <v>91643</v>
      </c>
      <c r="B893" s="607" t="s">
        <v>2841</v>
      </c>
      <c r="C893" s="607" t="s">
        <v>11574</v>
      </c>
      <c r="D893" s="618" t="s">
        <v>11130</v>
      </c>
      <c r="E893" s="619" t="s">
        <v>28607</v>
      </c>
      <c r="F893"/>
      <c r="G893"/>
      <c r="H893"/>
    </row>
    <row r="894" spans="1:8" ht="15" x14ac:dyDescent="0.25">
      <c r="A894" s="609" t="str">
        <f t="shared" si="13"/>
        <v>91644</v>
      </c>
      <c r="B894" s="607" t="s">
        <v>2842</v>
      </c>
      <c r="C894" s="607" t="s">
        <v>11575</v>
      </c>
      <c r="D894" s="618" t="s">
        <v>11130</v>
      </c>
      <c r="E894" s="619" t="s">
        <v>28608</v>
      </c>
      <c r="F894"/>
      <c r="G894"/>
      <c r="H894"/>
    </row>
    <row r="895" spans="1:8" ht="15" x14ac:dyDescent="0.25">
      <c r="A895" s="609" t="str">
        <f t="shared" si="13"/>
        <v>91688</v>
      </c>
      <c r="B895" s="607" t="s">
        <v>2847</v>
      </c>
      <c r="C895" s="607" t="s">
        <v>11576</v>
      </c>
      <c r="D895" s="618" t="s">
        <v>11130</v>
      </c>
      <c r="E895" s="619" t="s">
        <v>9232</v>
      </c>
      <c r="F895"/>
      <c r="G895"/>
      <c r="H895"/>
    </row>
    <row r="896" spans="1:8" ht="15" x14ac:dyDescent="0.25">
      <c r="A896" s="609" t="str">
        <f t="shared" si="13"/>
        <v>91689</v>
      </c>
      <c r="B896" s="607" t="s">
        <v>2848</v>
      </c>
      <c r="C896" s="607" t="s">
        <v>11577</v>
      </c>
      <c r="D896" s="618" t="s">
        <v>11130</v>
      </c>
      <c r="E896" s="619" t="s">
        <v>9695</v>
      </c>
      <c r="F896"/>
      <c r="G896"/>
      <c r="H896"/>
    </row>
    <row r="897" spans="1:8" ht="15" x14ac:dyDescent="0.25">
      <c r="A897" s="609" t="str">
        <f t="shared" si="13"/>
        <v>91690</v>
      </c>
      <c r="B897" s="607" t="s">
        <v>2849</v>
      </c>
      <c r="C897" s="607" t="s">
        <v>11578</v>
      </c>
      <c r="D897" s="618" t="s">
        <v>11130</v>
      </c>
      <c r="E897" s="619" t="s">
        <v>11579</v>
      </c>
      <c r="F897"/>
      <c r="G897"/>
      <c r="H897"/>
    </row>
    <row r="898" spans="1:8" ht="15" x14ac:dyDescent="0.25">
      <c r="A898" s="609" t="str">
        <f t="shared" ref="A898:A961" si="14">IF(ISERROR(SEARCH("/",B898)=6),TRIM(CLEAN(B898)),IF(SEARCH("/",B898)=6,IF(LEN(TRIM(CLEAN(B898)))=7,LEFT(TRIM(CLEAN(B898)),6)&amp;"00"&amp;RIGHT(TRIM(CLEAN(B898)),1),LEFT(TRIM(CLEAN(B898)),6)&amp;"0"&amp;RIGHT(TRIM(CLEAN(B898)),2)),TRIM(CLEAN(B898))))</f>
        <v>91691</v>
      </c>
      <c r="B898" s="607" t="s">
        <v>2850</v>
      </c>
      <c r="C898" s="607" t="s">
        <v>11580</v>
      </c>
      <c r="D898" s="618" t="s">
        <v>11130</v>
      </c>
      <c r="E898" s="619" t="s">
        <v>11206</v>
      </c>
      <c r="F898"/>
      <c r="G898"/>
      <c r="H898"/>
    </row>
    <row r="899" spans="1:8" ht="15" x14ac:dyDescent="0.25">
      <c r="A899" s="609" t="str">
        <f t="shared" si="14"/>
        <v>92040</v>
      </c>
      <c r="B899" s="607" t="s">
        <v>3072</v>
      </c>
      <c r="C899" s="607" t="s">
        <v>11581</v>
      </c>
      <c r="D899" s="618" t="s">
        <v>11130</v>
      </c>
      <c r="E899" s="619" t="s">
        <v>13114</v>
      </c>
      <c r="F899"/>
      <c r="G899"/>
      <c r="H899"/>
    </row>
    <row r="900" spans="1:8" ht="15" x14ac:dyDescent="0.25">
      <c r="A900" s="609" t="str">
        <f t="shared" si="14"/>
        <v>92041</v>
      </c>
      <c r="B900" s="607" t="s">
        <v>3073</v>
      </c>
      <c r="C900" s="607" t="s">
        <v>11582</v>
      </c>
      <c r="D900" s="618" t="s">
        <v>11130</v>
      </c>
      <c r="E900" s="619" t="s">
        <v>9034</v>
      </c>
      <c r="F900"/>
      <c r="G900"/>
      <c r="H900"/>
    </row>
    <row r="901" spans="1:8" ht="15" x14ac:dyDescent="0.25">
      <c r="A901" s="609" t="str">
        <f t="shared" si="14"/>
        <v>92042</v>
      </c>
      <c r="B901" s="607" t="s">
        <v>3074</v>
      </c>
      <c r="C901" s="607" t="s">
        <v>11583</v>
      </c>
      <c r="D901" s="618" t="s">
        <v>11130</v>
      </c>
      <c r="E901" s="619" t="s">
        <v>9969</v>
      </c>
      <c r="F901"/>
      <c r="G901"/>
      <c r="H901"/>
    </row>
    <row r="902" spans="1:8" ht="15" x14ac:dyDescent="0.25">
      <c r="A902" s="609" t="str">
        <f t="shared" si="14"/>
        <v>92101</v>
      </c>
      <c r="B902" s="607" t="s">
        <v>3077</v>
      </c>
      <c r="C902" s="607" t="s">
        <v>11585</v>
      </c>
      <c r="D902" s="618" t="s">
        <v>11130</v>
      </c>
      <c r="E902" s="619" t="s">
        <v>18013</v>
      </c>
      <c r="F902"/>
      <c r="G902"/>
      <c r="H902"/>
    </row>
    <row r="903" spans="1:8" ht="15" x14ac:dyDescent="0.25">
      <c r="A903" s="609" t="str">
        <f t="shared" si="14"/>
        <v>92102</v>
      </c>
      <c r="B903" s="607" t="s">
        <v>3078</v>
      </c>
      <c r="C903" s="607" t="s">
        <v>11587</v>
      </c>
      <c r="D903" s="618" t="s">
        <v>11130</v>
      </c>
      <c r="E903" s="619" t="s">
        <v>9091</v>
      </c>
      <c r="F903"/>
      <c r="G903"/>
      <c r="H903"/>
    </row>
    <row r="904" spans="1:8" ht="15" x14ac:dyDescent="0.25">
      <c r="A904" s="609" t="str">
        <f t="shared" si="14"/>
        <v>92103</v>
      </c>
      <c r="B904" s="607" t="s">
        <v>3079</v>
      </c>
      <c r="C904" s="607" t="s">
        <v>11588</v>
      </c>
      <c r="D904" s="618" t="s">
        <v>11130</v>
      </c>
      <c r="E904" s="619" t="s">
        <v>9910</v>
      </c>
      <c r="F904"/>
      <c r="G904"/>
      <c r="H904"/>
    </row>
    <row r="905" spans="1:8" ht="15" x14ac:dyDescent="0.25">
      <c r="A905" s="609" t="str">
        <f t="shared" si="14"/>
        <v>92104</v>
      </c>
      <c r="B905" s="607" t="s">
        <v>3080</v>
      </c>
      <c r="C905" s="607" t="s">
        <v>11589</v>
      </c>
      <c r="D905" s="618" t="s">
        <v>11130</v>
      </c>
      <c r="E905" s="619" t="s">
        <v>28609</v>
      </c>
      <c r="F905"/>
      <c r="G905"/>
      <c r="H905"/>
    </row>
    <row r="906" spans="1:8" ht="15" x14ac:dyDescent="0.25">
      <c r="A906" s="609" t="str">
        <f t="shared" si="14"/>
        <v>92105</v>
      </c>
      <c r="B906" s="607" t="s">
        <v>3081</v>
      </c>
      <c r="C906" s="607" t="s">
        <v>11590</v>
      </c>
      <c r="D906" s="618" t="s">
        <v>11130</v>
      </c>
      <c r="E906" s="619" t="s">
        <v>28570</v>
      </c>
      <c r="F906"/>
      <c r="G906"/>
      <c r="H906"/>
    </row>
    <row r="907" spans="1:8" ht="15" x14ac:dyDescent="0.25">
      <c r="A907" s="609" t="str">
        <f t="shared" si="14"/>
        <v>92108</v>
      </c>
      <c r="B907" s="607" t="s">
        <v>3084</v>
      </c>
      <c r="C907" s="607" t="s">
        <v>11591</v>
      </c>
      <c r="D907" s="618" t="s">
        <v>11130</v>
      </c>
      <c r="E907" s="619" t="s">
        <v>11058</v>
      </c>
      <c r="F907"/>
      <c r="G907"/>
      <c r="H907"/>
    </row>
    <row r="908" spans="1:8" ht="15" x14ac:dyDescent="0.25">
      <c r="A908" s="609" t="str">
        <f t="shared" si="14"/>
        <v>92109</v>
      </c>
      <c r="B908" s="607" t="s">
        <v>3085</v>
      </c>
      <c r="C908" s="607" t="s">
        <v>11592</v>
      </c>
      <c r="D908" s="618" t="s">
        <v>11130</v>
      </c>
      <c r="E908" s="619" t="s">
        <v>10087</v>
      </c>
      <c r="F908"/>
      <c r="G908"/>
      <c r="H908"/>
    </row>
    <row r="909" spans="1:8" ht="15" x14ac:dyDescent="0.25">
      <c r="A909" s="609" t="str">
        <f t="shared" si="14"/>
        <v>92110</v>
      </c>
      <c r="B909" s="607" t="s">
        <v>3086</v>
      </c>
      <c r="C909" s="607" t="s">
        <v>11593</v>
      </c>
      <c r="D909" s="618" t="s">
        <v>11130</v>
      </c>
      <c r="E909" s="619" t="s">
        <v>9034</v>
      </c>
      <c r="F909"/>
      <c r="G909"/>
      <c r="H909"/>
    </row>
    <row r="910" spans="1:8" ht="15" x14ac:dyDescent="0.25">
      <c r="A910" s="609" t="str">
        <f t="shared" si="14"/>
        <v>92111</v>
      </c>
      <c r="B910" s="607" t="s">
        <v>3087</v>
      </c>
      <c r="C910" s="607" t="s">
        <v>11594</v>
      </c>
      <c r="D910" s="618" t="s">
        <v>11130</v>
      </c>
      <c r="E910" s="619" t="s">
        <v>17179</v>
      </c>
      <c r="F910"/>
      <c r="G910"/>
      <c r="H910"/>
    </row>
    <row r="911" spans="1:8" ht="15" x14ac:dyDescent="0.25">
      <c r="A911" s="609" t="str">
        <f t="shared" si="14"/>
        <v>92114</v>
      </c>
      <c r="B911" s="607" t="s">
        <v>3090</v>
      </c>
      <c r="C911" s="607" t="s">
        <v>11595</v>
      </c>
      <c r="D911" s="618" t="s">
        <v>11130</v>
      </c>
      <c r="E911" s="619" t="s">
        <v>9232</v>
      </c>
      <c r="F911"/>
      <c r="G911"/>
      <c r="H911"/>
    </row>
    <row r="912" spans="1:8" ht="15" x14ac:dyDescent="0.25">
      <c r="A912" s="609" t="str">
        <f t="shared" si="14"/>
        <v>92115</v>
      </c>
      <c r="B912" s="607" t="s">
        <v>3091</v>
      </c>
      <c r="C912" s="607" t="s">
        <v>11596</v>
      </c>
      <c r="D912" s="618" t="s">
        <v>11130</v>
      </c>
      <c r="E912" s="619" t="s">
        <v>9695</v>
      </c>
      <c r="F912"/>
      <c r="G912"/>
      <c r="H912"/>
    </row>
    <row r="913" spans="1:8" ht="15" x14ac:dyDescent="0.25">
      <c r="A913" s="609" t="str">
        <f t="shared" si="14"/>
        <v>92116</v>
      </c>
      <c r="B913" s="607" t="s">
        <v>3092</v>
      </c>
      <c r="C913" s="607" t="s">
        <v>11597</v>
      </c>
      <c r="D913" s="618" t="s">
        <v>11130</v>
      </c>
      <c r="E913" s="619" t="s">
        <v>8811</v>
      </c>
      <c r="F913"/>
      <c r="G913"/>
      <c r="H913"/>
    </row>
    <row r="914" spans="1:8" ht="15" x14ac:dyDescent="0.25">
      <c r="A914" s="609" t="str">
        <f t="shared" si="14"/>
        <v>92133</v>
      </c>
      <c r="B914" s="607" t="s">
        <v>3098</v>
      </c>
      <c r="C914" s="607" t="s">
        <v>11598</v>
      </c>
      <c r="D914" s="618" t="s">
        <v>11130</v>
      </c>
      <c r="E914" s="619" t="s">
        <v>8865</v>
      </c>
      <c r="F914"/>
      <c r="G914"/>
      <c r="H914"/>
    </row>
    <row r="915" spans="1:8" ht="15" x14ac:dyDescent="0.25">
      <c r="A915" s="609" t="str">
        <f t="shared" si="14"/>
        <v>92134</v>
      </c>
      <c r="B915" s="607" t="s">
        <v>3099</v>
      </c>
      <c r="C915" s="607" t="s">
        <v>11600</v>
      </c>
      <c r="D915" s="618" t="s">
        <v>11130</v>
      </c>
      <c r="E915" s="619" t="s">
        <v>9910</v>
      </c>
      <c r="F915"/>
      <c r="G915"/>
      <c r="H915"/>
    </row>
    <row r="916" spans="1:8" ht="15" x14ac:dyDescent="0.25">
      <c r="A916" s="609" t="str">
        <f t="shared" si="14"/>
        <v>92135</v>
      </c>
      <c r="B916" s="607" t="s">
        <v>3100</v>
      </c>
      <c r="C916" s="607" t="s">
        <v>11601</v>
      </c>
      <c r="D916" s="618" t="s">
        <v>11130</v>
      </c>
      <c r="E916" s="619" t="s">
        <v>8971</v>
      </c>
      <c r="F916"/>
      <c r="G916"/>
      <c r="H916"/>
    </row>
    <row r="917" spans="1:8" ht="15" x14ac:dyDescent="0.25">
      <c r="A917" s="609" t="str">
        <f t="shared" si="14"/>
        <v>92136</v>
      </c>
      <c r="B917" s="607" t="s">
        <v>3101</v>
      </c>
      <c r="C917" s="607" t="s">
        <v>11602</v>
      </c>
      <c r="D917" s="618" t="s">
        <v>11130</v>
      </c>
      <c r="E917" s="619" t="s">
        <v>9266</v>
      </c>
      <c r="F917"/>
      <c r="G917"/>
      <c r="H917"/>
    </row>
    <row r="918" spans="1:8" ht="15" x14ac:dyDescent="0.25">
      <c r="A918" s="609" t="str">
        <f t="shared" si="14"/>
        <v>92137</v>
      </c>
      <c r="B918" s="607" t="s">
        <v>3102</v>
      </c>
      <c r="C918" s="607" t="s">
        <v>11603</v>
      </c>
      <c r="D918" s="618" t="s">
        <v>11130</v>
      </c>
      <c r="E918" s="619" t="s">
        <v>28610</v>
      </c>
      <c r="F918"/>
      <c r="G918"/>
      <c r="H918"/>
    </row>
    <row r="919" spans="1:8" ht="15" x14ac:dyDescent="0.25">
      <c r="A919" s="609" t="str">
        <f t="shared" si="14"/>
        <v>92140</v>
      </c>
      <c r="B919" s="607" t="s">
        <v>3105</v>
      </c>
      <c r="C919" s="607" t="s">
        <v>11604</v>
      </c>
      <c r="D919" s="618" t="s">
        <v>11130</v>
      </c>
      <c r="E919" s="619" t="s">
        <v>10409</v>
      </c>
      <c r="F919"/>
      <c r="G919"/>
      <c r="H919"/>
    </row>
    <row r="920" spans="1:8" ht="15" x14ac:dyDescent="0.25">
      <c r="A920" s="609" t="str">
        <f t="shared" si="14"/>
        <v>92141</v>
      </c>
      <c r="B920" s="607" t="s">
        <v>3106</v>
      </c>
      <c r="C920" s="607" t="s">
        <v>11605</v>
      </c>
      <c r="D920" s="618" t="s">
        <v>11130</v>
      </c>
      <c r="E920" s="619" t="s">
        <v>8791</v>
      </c>
      <c r="F920"/>
      <c r="G920"/>
      <c r="H920"/>
    </row>
    <row r="921" spans="1:8" ht="15" x14ac:dyDescent="0.25">
      <c r="A921" s="609" t="str">
        <f t="shared" si="14"/>
        <v>92142</v>
      </c>
      <c r="B921" s="607" t="s">
        <v>3107</v>
      </c>
      <c r="C921" s="607" t="s">
        <v>11606</v>
      </c>
      <c r="D921" s="618" t="s">
        <v>11130</v>
      </c>
      <c r="E921" s="619" t="s">
        <v>10880</v>
      </c>
      <c r="F921"/>
      <c r="G921"/>
      <c r="H921"/>
    </row>
    <row r="922" spans="1:8" ht="15" x14ac:dyDescent="0.25">
      <c r="A922" s="609" t="str">
        <f t="shared" si="14"/>
        <v>92143</v>
      </c>
      <c r="B922" s="607" t="s">
        <v>3108</v>
      </c>
      <c r="C922" s="607" t="s">
        <v>11608</v>
      </c>
      <c r="D922" s="618" t="s">
        <v>11130</v>
      </c>
      <c r="E922" s="619" t="s">
        <v>9955</v>
      </c>
      <c r="F922"/>
      <c r="G922"/>
      <c r="H922"/>
    </row>
    <row r="923" spans="1:8" ht="15" x14ac:dyDescent="0.25">
      <c r="A923" s="609" t="str">
        <f t="shared" si="14"/>
        <v>92144</v>
      </c>
      <c r="B923" s="607" t="s">
        <v>3109</v>
      </c>
      <c r="C923" s="607" t="s">
        <v>11609</v>
      </c>
      <c r="D923" s="618" t="s">
        <v>11130</v>
      </c>
      <c r="E923" s="619" t="s">
        <v>9542</v>
      </c>
      <c r="F923"/>
      <c r="G923"/>
      <c r="H923"/>
    </row>
    <row r="924" spans="1:8" ht="15" x14ac:dyDescent="0.25">
      <c r="A924" s="609" t="str">
        <f t="shared" si="14"/>
        <v>92237</v>
      </c>
      <c r="B924" s="607" t="s">
        <v>3126</v>
      </c>
      <c r="C924" s="607" t="s">
        <v>11610</v>
      </c>
      <c r="D924" s="618" t="s">
        <v>11130</v>
      </c>
      <c r="E924" s="619" t="s">
        <v>18245</v>
      </c>
      <c r="F924"/>
      <c r="G924"/>
      <c r="H924"/>
    </row>
    <row r="925" spans="1:8" ht="15" x14ac:dyDescent="0.25">
      <c r="A925" s="609" t="str">
        <f t="shared" si="14"/>
        <v>92238</v>
      </c>
      <c r="B925" s="607" t="s">
        <v>3127</v>
      </c>
      <c r="C925" s="607" t="s">
        <v>11612</v>
      </c>
      <c r="D925" s="618" t="s">
        <v>11130</v>
      </c>
      <c r="E925" s="619" t="s">
        <v>8799</v>
      </c>
      <c r="F925"/>
      <c r="G925"/>
      <c r="H925"/>
    </row>
    <row r="926" spans="1:8" ht="15" x14ac:dyDescent="0.25">
      <c r="A926" s="609" t="str">
        <f t="shared" si="14"/>
        <v>92239</v>
      </c>
      <c r="B926" s="607" t="s">
        <v>3128</v>
      </c>
      <c r="C926" s="607" t="s">
        <v>11613</v>
      </c>
      <c r="D926" s="618" t="s">
        <v>11130</v>
      </c>
      <c r="E926" s="619" t="s">
        <v>9063</v>
      </c>
      <c r="F926"/>
      <c r="G926"/>
      <c r="H926"/>
    </row>
    <row r="927" spans="1:8" ht="15" x14ac:dyDescent="0.25">
      <c r="A927" s="609" t="str">
        <f t="shared" si="14"/>
        <v>92240</v>
      </c>
      <c r="B927" s="607" t="s">
        <v>3129</v>
      </c>
      <c r="C927" s="607" t="s">
        <v>11614</v>
      </c>
      <c r="D927" s="618" t="s">
        <v>11130</v>
      </c>
      <c r="E927" s="619" t="s">
        <v>28611</v>
      </c>
      <c r="F927"/>
      <c r="G927"/>
      <c r="H927"/>
    </row>
    <row r="928" spans="1:8" ht="15" x14ac:dyDescent="0.25">
      <c r="A928" s="609" t="str">
        <f t="shared" si="14"/>
        <v>92241</v>
      </c>
      <c r="B928" s="607" t="s">
        <v>3130</v>
      </c>
      <c r="C928" s="607" t="s">
        <v>11616</v>
      </c>
      <c r="D928" s="618" t="s">
        <v>11130</v>
      </c>
      <c r="E928" s="619" t="s">
        <v>28612</v>
      </c>
      <c r="F928"/>
      <c r="G928"/>
      <c r="H928"/>
    </row>
    <row r="929" spans="1:8" ht="15" x14ac:dyDescent="0.25">
      <c r="A929" s="609" t="str">
        <f t="shared" si="14"/>
        <v>92712</v>
      </c>
      <c r="B929" s="607" t="s">
        <v>3540</v>
      </c>
      <c r="C929" s="607" t="s">
        <v>11617</v>
      </c>
      <c r="D929" s="618" t="s">
        <v>11130</v>
      </c>
      <c r="E929" s="619" t="s">
        <v>11081</v>
      </c>
      <c r="F929"/>
      <c r="G929"/>
      <c r="H929"/>
    </row>
    <row r="930" spans="1:8" ht="15" x14ac:dyDescent="0.25">
      <c r="A930" s="609" t="str">
        <f t="shared" si="14"/>
        <v>92713</v>
      </c>
      <c r="B930" s="607" t="s">
        <v>3541</v>
      </c>
      <c r="C930" s="607" t="s">
        <v>11619</v>
      </c>
      <c r="D930" s="618" t="s">
        <v>11130</v>
      </c>
      <c r="E930" s="619" t="s">
        <v>10083</v>
      </c>
      <c r="F930"/>
      <c r="G930"/>
      <c r="H930"/>
    </row>
    <row r="931" spans="1:8" ht="15" x14ac:dyDescent="0.25">
      <c r="A931" s="609" t="str">
        <f t="shared" si="14"/>
        <v>92714</v>
      </c>
      <c r="B931" s="607" t="s">
        <v>3542</v>
      </c>
      <c r="C931" s="607" t="s">
        <v>11620</v>
      </c>
      <c r="D931" s="618" t="s">
        <v>11130</v>
      </c>
      <c r="E931" s="619" t="s">
        <v>9692</v>
      </c>
      <c r="F931"/>
      <c r="G931"/>
      <c r="H931"/>
    </row>
    <row r="932" spans="1:8" ht="15" x14ac:dyDescent="0.25">
      <c r="A932" s="609" t="str">
        <f t="shared" si="14"/>
        <v>92715</v>
      </c>
      <c r="B932" s="607" t="s">
        <v>3543</v>
      </c>
      <c r="C932" s="607" t="s">
        <v>11621</v>
      </c>
      <c r="D932" s="618" t="s">
        <v>11130</v>
      </c>
      <c r="E932" s="619" t="s">
        <v>13679</v>
      </c>
      <c r="F932"/>
      <c r="G932"/>
      <c r="H932"/>
    </row>
    <row r="933" spans="1:8" ht="15" x14ac:dyDescent="0.25">
      <c r="A933" s="609" t="str">
        <f t="shared" si="14"/>
        <v>92956</v>
      </c>
      <c r="B933" s="607" t="s">
        <v>3770</v>
      </c>
      <c r="C933" s="607" t="s">
        <v>11623</v>
      </c>
      <c r="D933" s="618" t="s">
        <v>11130</v>
      </c>
      <c r="E933" s="619" t="s">
        <v>8823</v>
      </c>
      <c r="F933"/>
      <c r="G933"/>
      <c r="H933"/>
    </row>
    <row r="934" spans="1:8" ht="15" x14ac:dyDescent="0.25">
      <c r="A934" s="609" t="str">
        <f t="shared" si="14"/>
        <v>92957</v>
      </c>
      <c r="B934" s="607" t="s">
        <v>3771</v>
      </c>
      <c r="C934" s="607" t="s">
        <v>11624</v>
      </c>
      <c r="D934" s="618" t="s">
        <v>11130</v>
      </c>
      <c r="E934" s="619" t="s">
        <v>9095</v>
      </c>
      <c r="F934"/>
      <c r="G934"/>
      <c r="H934"/>
    </row>
    <row r="935" spans="1:8" ht="15" x14ac:dyDescent="0.25">
      <c r="A935" s="609" t="str">
        <f t="shared" si="14"/>
        <v>92958</v>
      </c>
      <c r="B935" s="607" t="s">
        <v>3772</v>
      </c>
      <c r="C935" s="607" t="s">
        <v>11625</v>
      </c>
      <c r="D935" s="618" t="s">
        <v>11130</v>
      </c>
      <c r="E935" s="619" t="s">
        <v>9803</v>
      </c>
      <c r="F935"/>
      <c r="G935"/>
      <c r="H935"/>
    </row>
    <row r="936" spans="1:8" ht="15" x14ac:dyDescent="0.25">
      <c r="A936" s="609" t="str">
        <f t="shared" si="14"/>
        <v>92959</v>
      </c>
      <c r="B936" s="607" t="s">
        <v>3773</v>
      </c>
      <c r="C936" s="607" t="s">
        <v>11626</v>
      </c>
      <c r="D936" s="618" t="s">
        <v>11130</v>
      </c>
      <c r="E936" s="619" t="s">
        <v>17662</v>
      </c>
      <c r="F936"/>
      <c r="G936"/>
      <c r="H936"/>
    </row>
    <row r="937" spans="1:8" ht="15" x14ac:dyDescent="0.25">
      <c r="A937" s="609" t="str">
        <f t="shared" si="14"/>
        <v>92963</v>
      </c>
      <c r="B937" s="607" t="s">
        <v>3776</v>
      </c>
      <c r="C937" s="607" t="s">
        <v>11628</v>
      </c>
      <c r="D937" s="618" t="s">
        <v>11130</v>
      </c>
      <c r="E937" s="619" t="s">
        <v>9109</v>
      </c>
      <c r="F937"/>
      <c r="G937"/>
      <c r="H937"/>
    </row>
    <row r="938" spans="1:8" ht="15" x14ac:dyDescent="0.25">
      <c r="A938" s="609" t="str">
        <f t="shared" si="14"/>
        <v>92964</v>
      </c>
      <c r="B938" s="607" t="s">
        <v>3777</v>
      </c>
      <c r="C938" s="607" t="s">
        <v>11629</v>
      </c>
      <c r="D938" s="618" t="s">
        <v>11130</v>
      </c>
      <c r="E938" s="619" t="s">
        <v>10094</v>
      </c>
      <c r="F938"/>
      <c r="G938"/>
      <c r="H938"/>
    </row>
    <row r="939" spans="1:8" ht="15" x14ac:dyDescent="0.25">
      <c r="A939" s="609" t="str">
        <f t="shared" si="14"/>
        <v>92965</v>
      </c>
      <c r="B939" s="607" t="s">
        <v>3778</v>
      </c>
      <c r="C939" s="607" t="s">
        <v>11630</v>
      </c>
      <c r="D939" s="618" t="s">
        <v>11130</v>
      </c>
      <c r="E939" s="619" t="s">
        <v>8923</v>
      </c>
      <c r="F939"/>
      <c r="G939"/>
      <c r="H939"/>
    </row>
    <row r="940" spans="1:8" ht="15" x14ac:dyDescent="0.25">
      <c r="A940" s="609" t="str">
        <f t="shared" si="14"/>
        <v>93220</v>
      </c>
      <c r="B940" s="607" t="s">
        <v>3942</v>
      </c>
      <c r="C940" s="607" t="s">
        <v>11631</v>
      </c>
      <c r="D940" s="618" t="s">
        <v>11130</v>
      </c>
      <c r="E940" s="619" t="s">
        <v>28613</v>
      </c>
      <c r="F940"/>
      <c r="G940"/>
      <c r="H940"/>
    </row>
    <row r="941" spans="1:8" ht="15" x14ac:dyDescent="0.25">
      <c r="A941" s="609" t="str">
        <f t="shared" si="14"/>
        <v>93221</v>
      </c>
      <c r="B941" s="607" t="s">
        <v>3943</v>
      </c>
      <c r="C941" s="607" t="s">
        <v>11632</v>
      </c>
      <c r="D941" s="618" t="s">
        <v>11130</v>
      </c>
      <c r="E941" s="619" t="s">
        <v>23620</v>
      </c>
      <c r="F941"/>
      <c r="G941"/>
      <c r="H941"/>
    </row>
    <row r="942" spans="1:8" ht="15" x14ac:dyDescent="0.25">
      <c r="A942" s="609" t="str">
        <f t="shared" si="14"/>
        <v>93222</v>
      </c>
      <c r="B942" s="607" t="s">
        <v>3944</v>
      </c>
      <c r="C942" s="607" t="s">
        <v>11634</v>
      </c>
      <c r="D942" s="618" t="s">
        <v>11130</v>
      </c>
      <c r="E942" s="619" t="s">
        <v>28614</v>
      </c>
      <c r="F942"/>
      <c r="G942"/>
      <c r="H942"/>
    </row>
    <row r="943" spans="1:8" ht="15" x14ac:dyDescent="0.25">
      <c r="A943" s="609" t="str">
        <f t="shared" si="14"/>
        <v>93223</v>
      </c>
      <c r="B943" s="607" t="s">
        <v>3945</v>
      </c>
      <c r="C943" s="607" t="s">
        <v>11635</v>
      </c>
      <c r="D943" s="618" t="s">
        <v>11130</v>
      </c>
      <c r="E943" s="619" t="s">
        <v>28615</v>
      </c>
      <c r="F943"/>
      <c r="G943"/>
      <c r="H943"/>
    </row>
    <row r="944" spans="1:8" ht="15" x14ac:dyDescent="0.25">
      <c r="A944" s="609" t="str">
        <f t="shared" si="14"/>
        <v>93229</v>
      </c>
      <c r="B944" s="607" t="s">
        <v>3948</v>
      </c>
      <c r="C944" s="607" t="s">
        <v>11636</v>
      </c>
      <c r="D944" s="618" t="s">
        <v>11130</v>
      </c>
      <c r="E944" s="619" t="s">
        <v>11070</v>
      </c>
      <c r="F944"/>
      <c r="G944"/>
      <c r="H944"/>
    </row>
    <row r="945" spans="1:8" ht="15" x14ac:dyDescent="0.25">
      <c r="A945" s="609" t="str">
        <f t="shared" si="14"/>
        <v>93230</v>
      </c>
      <c r="B945" s="607" t="s">
        <v>3949</v>
      </c>
      <c r="C945" s="607" t="s">
        <v>11637</v>
      </c>
      <c r="D945" s="618" t="s">
        <v>11130</v>
      </c>
      <c r="E945" s="619" t="s">
        <v>11267</v>
      </c>
      <c r="F945"/>
      <c r="G945"/>
      <c r="H945"/>
    </row>
    <row r="946" spans="1:8" ht="15" x14ac:dyDescent="0.25">
      <c r="A946" s="609" t="str">
        <f t="shared" si="14"/>
        <v>93231</v>
      </c>
      <c r="B946" s="607" t="s">
        <v>3950</v>
      </c>
      <c r="C946" s="607" t="s">
        <v>11638</v>
      </c>
      <c r="D946" s="618" t="s">
        <v>11130</v>
      </c>
      <c r="E946" s="619" t="s">
        <v>10098</v>
      </c>
      <c r="F946"/>
      <c r="G946"/>
      <c r="H946"/>
    </row>
    <row r="947" spans="1:8" ht="15" x14ac:dyDescent="0.25">
      <c r="A947" s="609" t="str">
        <f t="shared" si="14"/>
        <v>93232</v>
      </c>
      <c r="B947" s="607" t="s">
        <v>3951</v>
      </c>
      <c r="C947" s="607" t="s">
        <v>11639</v>
      </c>
      <c r="D947" s="618" t="s">
        <v>11130</v>
      </c>
      <c r="E947" s="619" t="s">
        <v>18629</v>
      </c>
      <c r="F947"/>
      <c r="G947"/>
      <c r="H947"/>
    </row>
    <row r="948" spans="1:8" ht="15" x14ac:dyDescent="0.25">
      <c r="A948" s="609" t="str">
        <f t="shared" si="14"/>
        <v>93235</v>
      </c>
      <c r="B948" s="607" t="s">
        <v>3954</v>
      </c>
      <c r="C948" s="607" t="s">
        <v>11640</v>
      </c>
      <c r="D948" s="618" t="s">
        <v>11130</v>
      </c>
      <c r="E948" s="619" t="s">
        <v>8834</v>
      </c>
      <c r="F948"/>
      <c r="G948"/>
      <c r="H948"/>
    </row>
    <row r="949" spans="1:8" ht="15" x14ac:dyDescent="0.25">
      <c r="A949" s="609" t="str">
        <f t="shared" si="14"/>
        <v>93238</v>
      </c>
      <c r="B949" s="607" t="s">
        <v>3955</v>
      </c>
      <c r="C949" s="607" t="s">
        <v>11641</v>
      </c>
      <c r="D949" s="618" t="s">
        <v>11130</v>
      </c>
      <c r="E949" s="619" t="s">
        <v>8875</v>
      </c>
      <c r="F949"/>
      <c r="G949"/>
      <c r="H949"/>
    </row>
    <row r="950" spans="1:8" ht="15" x14ac:dyDescent="0.25">
      <c r="A950" s="609" t="str">
        <f t="shared" si="14"/>
        <v>93239</v>
      </c>
      <c r="B950" s="607" t="s">
        <v>3956</v>
      </c>
      <c r="C950" s="607" t="s">
        <v>11642</v>
      </c>
      <c r="D950" s="618" t="s">
        <v>11130</v>
      </c>
      <c r="E950" s="619" t="s">
        <v>9121</v>
      </c>
      <c r="F950"/>
      <c r="G950"/>
      <c r="H950"/>
    </row>
    <row r="951" spans="1:8" ht="15" x14ac:dyDescent="0.25">
      <c r="A951" s="609" t="str">
        <f t="shared" si="14"/>
        <v>93240</v>
      </c>
      <c r="B951" s="607" t="s">
        <v>3957</v>
      </c>
      <c r="C951" s="607" t="s">
        <v>11643</v>
      </c>
      <c r="D951" s="618" t="s">
        <v>11130</v>
      </c>
      <c r="E951" s="619" t="s">
        <v>9898</v>
      </c>
      <c r="F951"/>
      <c r="G951"/>
      <c r="H951"/>
    </row>
    <row r="952" spans="1:8" ht="15" x14ac:dyDescent="0.25">
      <c r="A952" s="609" t="str">
        <f t="shared" si="14"/>
        <v>93267</v>
      </c>
      <c r="B952" s="607" t="s">
        <v>3960</v>
      </c>
      <c r="C952" s="607" t="s">
        <v>11644</v>
      </c>
      <c r="D952" s="618" t="s">
        <v>11130</v>
      </c>
      <c r="E952" s="619" t="s">
        <v>28616</v>
      </c>
      <c r="F952"/>
      <c r="G952"/>
      <c r="H952"/>
    </row>
    <row r="953" spans="1:8" ht="15" x14ac:dyDescent="0.25">
      <c r="A953" s="609" t="str">
        <f t="shared" si="14"/>
        <v>93269</v>
      </c>
      <c r="B953" s="607" t="s">
        <v>3961</v>
      </c>
      <c r="C953" s="607" t="s">
        <v>11645</v>
      </c>
      <c r="D953" s="618" t="s">
        <v>11130</v>
      </c>
      <c r="E953" s="619" t="s">
        <v>9805</v>
      </c>
      <c r="F953"/>
      <c r="G953"/>
      <c r="H953"/>
    </row>
    <row r="954" spans="1:8" ht="15" x14ac:dyDescent="0.25">
      <c r="A954" s="609" t="str">
        <f t="shared" si="14"/>
        <v>93270</v>
      </c>
      <c r="B954" s="607" t="s">
        <v>3962</v>
      </c>
      <c r="C954" s="607" t="s">
        <v>11646</v>
      </c>
      <c r="D954" s="618" t="s">
        <v>11130</v>
      </c>
      <c r="E954" s="619" t="s">
        <v>18044</v>
      </c>
      <c r="F954"/>
      <c r="G954"/>
      <c r="H954"/>
    </row>
    <row r="955" spans="1:8" ht="15" x14ac:dyDescent="0.25">
      <c r="A955" s="609" t="str">
        <f t="shared" si="14"/>
        <v>93271</v>
      </c>
      <c r="B955" s="607" t="s">
        <v>3963</v>
      </c>
      <c r="C955" s="607" t="s">
        <v>11647</v>
      </c>
      <c r="D955" s="618" t="s">
        <v>11130</v>
      </c>
      <c r="E955" s="619" t="s">
        <v>8998</v>
      </c>
      <c r="F955"/>
      <c r="G955"/>
      <c r="H955"/>
    </row>
    <row r="956" spans="1:8" ht="15" x14ac:dyDescent="0.25">
      <c r="A956" s="609" t="str">
        <f t="shared" si="14"/>
        <v>93277</v>
      </c>
      <c r="B956" s="607" t="s">
        <v>3966</v>
      </c>
      <c r="C956" s="607" t="s">
        <v>11648</v>
      </c>
      <c r="D956" s="618" t="s">
        <v>11130</v>
      </c>
      <c r="E956" s="619" t="s">
        <v>11319</v>
      </c>
      <c r="F956"/>
      <c r="G956"/>
      <c r="H956"/>
    </row>
    <row r="957" spans="1:8" ht="15" x14ac:dyDescent="0.25">
      <c r="A957" s="609" t="str">
        <f t="shared" si="14"/>
        <v>93278</v>
      </c>
      <c r="B957" s="607" t="s">
        <v>3967</v>
      </c>
      <c r="C957" s="607" t="s">
        <v>11649</v>
      </c>
      <c r="D957" s="618" t="s">
        <v>11130</v>
      </c>
      <c r="E957" s="619" t="s">
        <v>11267</v>
      </c>
      <c r="F957"/>
      <c r="G957"/>
      <c r="H957"/>
    </row>
    <row r="958" spans="1:8" ht="15" x14ac:dyDescent="0.25">
      <c r="A958" s="609" t="str">
        <f t="shared" si="14"/>
        <v>93279</v>
      </c>
      <c r="B958" s="607" t="s">
        <v>3968</v>
      </c>
      <c r="C958" s="607" t="s">
        <v>11650</v>
      </c>
      <c r="D958" s="618" t="s">
        <v>11130</v>
      </c>
      <c r="E958" s="619" t="s">
        <v>10998</v>
      </c>
      <c r="F958"/>
      <c r="G958"/>
      <c r="H958"/>
    </row>
    <row r="959" spans="1:8" ht="15" x14ac:dyDescent="0.25">
      <c r="A959" s="609" t="str">
        <f t="shared" si="14"/>
        <v>93280</v>
      </c>
      <c r="B959" s="607" t="s">
        <v>3969</v>
      </c>
      <c r="C959" s="607" t="s">
        <v>11651</v>
      </c>
      <c r="D959" s="618" t="s">
        <v>11130</v>
      </c>
      <c r="E959" s="619" t="s">
        <v>9035</v>
      </c>
      <c r="F959"/>
      <c r="G959"/>
      <c r="H959"/>
    </row>
    <row r="960" spans="1:8" ht="15" x14ac:dyDescent="0.25">
      <c r="A960" s="609" t="str">
        <f t="shared" si="14"/>
        <v>93283</v>
      </c>
      <c r="B960" s="607" t="s">
        <v>3972</v>
      </c>
      <c r="C960" s="607" t="s">
        <v>11652</v>
      </c>
      <c r="D960" s="618" t="s">
        <v>11130</v>
      </c>
      <c r="E960" s="619" t="s">
        <v>18973</v>
      </c>
      <c r="F960"/>
      <c r="G960"/>
      <c r="H960"/>
    </row>
    <row r="961" spans="1:8" ht="15" x14ac:dyDescent="0.25">
      <c r="A961" s="609" t="str">
        <f t="shared" si="14"/>
        <v>93284</v>
      </c>
      <c r="B961" s="607" t="s">
        <v>3973</v>
      </c>
      <c r="C961" s="607" t="s">
        <v>11654</v>
      </c>
      <c r="D961" s="618" t="s">
        <v>11130</v>
      </c>
      <c r="E961" s="619" t="s">
        <v>25196</v>
      </c>
      <c r="F961"/>
      <c r="G961"/>
      <c r="H961"/>
    </row>
    <row r="962" spans="1:8" ht="15" x14ac:dyDescent="0.25">
      <c r="A962" s="609" t="str">
        <f t="shared" ref="A962:A1025" si="15">IF(ISERROR(SEARCH("/",B962)=6),TRIM(CLEAN(B962)),IF(SEARCH("/",B962)=6,IF(LEN(TRIM(CLEAN(B962)))=7,LEFT(TRIM(CLEAN(B962)),6)&amp;"00"&amp;RIGHT(TRIM(CLEAN(B962)),1),LEFT(TRIM(CLEAN(B962)),6)&amp;"0"&amp;RIGHT(TRIM(CLEAN(B962)),2)),TRIM(CLEAN(B962))))</f>
        <v>93285</v>
      </c>
      <c r="B962" s="607" t="s">
        <v>3974</v>
      </c>
      <c r="C962" s="607" t="s">
        <v>11655</v>
      </c>
      <c r="D962" s="618" t="s">
        <v>11130</v>
      </c>
      <c r="E962" s="619" t="s">
        <v>28617</v>
      </c>
      <c r="F962"/>
      <c r="G962"/>
      <c r="H962"/>
    </row>
    <row r="963" spans="1:8" ht="15" x14ac:dyDescent="0.25">
      <c r="A963" s="609" t="str">
        <f t="shared" si="15"/>
        <v>93286</v>
      </c>
      <c r="B963" s="607" t="s">
        <v>3975</v>
      </c>
      <c r="C963" s="607" t="s">
        <v>11656</v>
      </c>
      <c r="D963" s="618" t="s">
        <v>11130</v>
      </c>
      <c r="E963" s="619" t="s">
        <v>28618</v>
      </c>
      <c r="F963"/>
      <c r="G963"/>
      <c r="H963"/>
    </row>
    <row r="964" spans="1:8" ht="15" x14ac:dyDescent="0.25">
      <c r="A964" s="609" t="str">
        <f t="shared" si="15"/>
        <v>93296</v>
      </c>
      <c r="B964" s="607" t="s">
        <v>3978</v>
      </c>
      <c r="C964" s="607" t="s">
        <v>11657</v>
      </c>
      <c r="D964" s="618" t="s">
        <v>11130</v>
      </c>
      <c r="E964" s="619" t="s">
        <v>10289</v>
      </c>
      <c r="F964"/>
      <c r="G964"/>
      <c r="H964"/>
    </row>
    <row r="965" spans="1:8" ht="15" x14ac:dyDescent="0.25">
      <c r="A965" s="609" t="str">
        <f t="shared" si="15"/>
        <v>93397</v>
      </c>
      <c r="B965" s="607" t="s">
        <v>4016</v>
      </c>
      <c r="C965" s="607" t="s">
        <v>11658</v>
      </c>
      <c r="D965" s="618" t="s">
        <v>11130</v>
      </c>
      <c r="E965" s="619" t="s">
        <v>13119</v>
      </c>
      <c r="F965"/>
      <c r="G965"/>
      <c r="H965"/>
    </row>
    <row r="966" spans="1:8" ht="15" x14ac:dyDescent="0.25">
      <c r="A966" s="609" t="str">
        <f t="shared" si="15"/>
        <v>93398</v>
      </c>
      <c r="B966" s="607" t="s">
        <v>4017</v>
      </c>
      <c r="C966" s="607" t="s">
        <v>11659</v>
      </c>
      <c r="D966" s="618" t="s">
        <v>11130</v>
      </c>
      <c r="E966" s="619" t="s">
        <v>10028</v>
      </c>
      <c r="F966"/>
      <c r="G966"/>
      <c r="H966"/>
    </row>
    <row r="967" spans="1:8" ht="15" x14ac:dyDescent="0.25">
      <c r="A967" s="609" t="str">
        <f t="shared" si="15"/>
        <v>93399</v>
      </c>
      <c r="B967" s="607" t="s">
        <v>4018</v>
      </c>
      <c r="C967" s="607" t="s">
        <v>11660</v>
      </c>
      <c r="D967" s="618" t="s">
        <v>11130</v>
      </c>
      <c r="E967" s="619" t="s">
        <v>9640</v>
      </c>
      <c r="F967"/>
      <c r="G967"/>
      <c r="H967"/>
    </row>
    <row r="968" spans="1:8" ht="15" x14ac:dyDescent="0.25">
      <c r="A968" s="609" t="str">
        <f t="shared" si="15"/>
        <v>93400</v>
      </c>
      <c r="B968" s="607" t="s">
        <v>4019</v>
      </c>
      <c r="C968" s="607" t="s">
        <v>11661</v>
      </c>
      <c r="D968" s="618" t="s">
        <v>11130</v>
      </c>
      <c r="E968" s="619" t="s">
        <v>28605</v>
      </c>
      <c r="F968"/>
      <c r="G968"/>
      <c r="H968"/>
    </row>
    <row r="969" spans="1:8" ht="15" x14ac:dyDescent="0.25">
      <c r="A969" s="609" t="str">
        <f t="shared" si="15"/>
        <v>93401</v>
      </c>
      <c r="B969" s="607" t="s">
        <v>4020</v>
      </c>
      <c r="C969" s="607" t="s">
        <v>11662</v>
      </c>
      <c r="D969" s="618" t="s">
        <v>11130</v>
      </c>
      <c r="E969" s="619" t="s">
        <v>28554</v>
      </c>
      <c r="F969"/>
      <c r="G969"/>
      <c r="H969"/>
    </row>
    <row r="970" spans="1:8" ht="15" x14ac:dyDescent="0.25">
      <c r="A970" s="609" t="str">
        <f t="shared" si="15"/>
        <v>93404</v>
      </c>
      <c r="B970" s="607" t="s">
        <v>4023</v>
      </c>
      <c r="C970" s="607" t="s">
        <v>11663</v>
      </c>
      <c r="D970" s="618" t="s">
        <v>11130</v>
      </c>
      <c r="E970" s="619" t="s">
        <v>18452</v>
      </c>
      <c r="F970"/>
      <c r="G970"/>
      <c r="H970"/>
    </row>
    <row r="971" spans="1:8" ht="15" x14ac:dyDescent="0.25">
      <c r="A971" s="609" t="str">
        <f t="shared" si="15"/>
        <v>93405</v>
      </c>
      <c r="B971" s="607" t="s">
        <v>4024</v>
      </c>
      <c r="C971" s="607" t="s">
        <v>11664</v>
      </c>
      <c r="D971" s="618" t="s">
        <v>11130</v>
      </c>
      <c r="E971" s="619" t="s">
        <v>9078</v>
      </c>
      <c r="F971"/>
      <c r="G971"/>
      <c r="H971"/>
    </row>
    <row r="972" spans="1:8" ht="15" x14ac:dyDescent="0.25">
      <c r="A972" s="609" t="str">
        <f t="shared" si="15"/>
        <v>93406</v>
      </c>
      <c r="B972" s="607" t="s">
        <v>4025</v>
      </c>
      <c r="C972" s="607" t="s">
        <v>11665</v>
      </c>
      <c r="D972" s="618" t="s">
        <v>11130</v>
      </c>
      <c r="E972" s="619" t="s">
        <v>8998</v>
      </c>
      <c r="F972"/>
      <c r="G972"/>
      <c r="H972"/>
    </row>
    <row r="973" spans="1:8" ht="15" x14ac:dyDescent="0.25">
      <c r="A973" s="609" t="str">
        <f t="shared" si="15"/>
        <v>93407</v>
      </c>
      <c r="B973" s="607" t="s">
        <v>4026</v>
      </c>
      <c r="C973" s="607" t="s">
        <v>11667</v>
      </c>
      <c r="D973" s="618" t="s">
        <v>11130</v>
      </c>
      <c r="E973" s="619" t="s">
        <v>19069</v>
      </c>
      <c r="F973"/>
      <c r="G973"/>
      <c r="H973"/>
    </row>
    <row r="974" spans="1:8" ht="15" x14ac:dyDescent="0.25">
      <c r="A974" s="609" t="str">
        <f t="shared" si="15"/>
        <v>93411</v>
      </c>
      <c r="B974" s="607" t="s">
        <v>4029</v>
      </c>
      <c r="C974" s="607" t="s">
        <v>11668</v>
      </c>
      <c r="D974" s="618" t="s">
        <v>11130</v>
      </c>
      <c r="E974" s="619" t="s">
        <v>11065</v>
      </c>
      <c r="F974"/>
      <c r="G974"/>
      <c r="H974"/>
    </row>
    <row r="975" spans="1:8" ht="15" x14ac:dyDescent="0.25">
      <c r="A975" s="609" t="str">
        <f t="shared" si="15"/>
        <v>93412</v>
      </c>
      <c r="B975" s="607" t="s">
        <v>4030</v>
      </c>
      <c r="C975" s="607" t="s">
        <v>11669</v>
      </c>
      <c r="D975" s="618" t="s">
        <v>11130</v>
      </c>
      <c r="E975" s="619" t="s">
        <v>11267</v>
      </c>
      <c r="F975"/>
      <c r="G975"/>
      <c r="H975"/>
    </row>
    <row r="976" spans="1:8" ht="15" x14ac:dyDescent="0.25">
      <c r="A976" s="609" t="str">
        <f t="shared" si="15"/>
        <v>93413</v>
      </c>
      <c r="B976" s="607" t="s">
        <v>4031</v>
      </c>
      <c r="C976" s="607" t="s">
        <v>11670</v>
      </c>
      <c r="D976" s="618" t="s">
        <v>11130</v>
      </c>
      <c r="E976" s="619" t="s">
        <v>11618</v>
      </c>
      <c r="F976"/>
      <c r="G976"/>
      <c r="H976"/>
    </row>
    <row r="977" spans="1:8" ht="15" x14ac:dyDescent="0.25">
      <c r="A977" s="609" t="str">
        <f t="shared" si="15"/>
        <v>93414</v>
      </c>
      <c r="B977" s="607" t="s">
        <v>4032</v>
      </c>
      <c r="C977" s="607" t="s">
        <v>11671</v>
      </c>
      <c r="D977" s="618" t="s">
        <v>11130</v>
      </c>
      <c r="E977" s="619" t="s">
        <v>9113</v>
      </c>
      <c r="F977"/>
      <c r="G977"/>
      <c r="H977"/>
    </row>
    <row r="978" spans="1:8" ht="15" x14ac:dyDescent="0.25">
      <c r="A978" s="609" t="str">
        <f t="shared" si="15"/>
        <v>93417</v>
      </c>
      <c r="B978" s="607" t="s">
        <v>4035</v>
      </c>
      <c r="C978" s="607" t="s">
        <v>11672</v>
      </c>
      <c r="D978" s="618" t="s">
        <v>11130</v>
      </c>
      <c r="E978" s="619" t="s">
        <v>9581</v>
      </c>
      <c r="F978"/>
      <c r="G978"/>
      <c r="H978"/>
    </row>
    <row r="979" spans="1:8" ht="15" x14ac:dyDescent="0.25">
      <c r="A979" s="609" t="str">
        <f t="shared" si="15"/>
        <v>93418</v>
      </c>
      <c r="B979" s="607" t="s">
        <v>4036</v>
      </c>
      <c r="C979" s="607" t="s">
        <v>11674</v>
      </c>
      <c r="D979" s="618" t="s">
        <v>11130</v>
      </c>
      <c r="E979" s="619" t="s">
        <v>11096</v>
      </c>
      <c r="F979"/>
      <c r="G979"/>
      <c r="H979"/>
    </row>
    <row r="980" spans="1:8" ht="15" x14ac:dyDescent="0.25">
      <c r="A980" s="609" t="str">
        <f t="shared" si="15"/>
        <v>93419</v>
      </c>
      <c r="B980" s="607" t="s">
        <v>4037</v>
      </c>
      <c r="C980" s="607" t="s">
        <v>11675</v>
      </c>
      <c r="D980" s="618" t="s">
        <v>11130</v>
      </c>
      <c r="E980" s="619" t="s">
        <v>9506</v>
      </c>
      <c r="F980"/>
      <c r="G980"/>
      <c r="H980"/>
    </row>
    <row r="981" spans="1:8" ht="15" x14ac:dyDescent="0.25">
      <c r="A981" s="609" t="str">
        <f t="shared" si="15"/>
        <v>93420</v>
      </c>
      <c r="B981" s="607" t="s">
        <v>4038</v>
      </c>
      <c r="C981" s="607" t="s">
        <v>11676</v>
      </c>
      <c r="D981" s="618" t="s">
        <v>11130</v>
      </c>
      <c r="E981" s="619" t="s">
        <v>11073</v>
      </c>
      <c r="F981"/>
      <c r="G981"/>
      <c r="H981"/>
    </row>
    <row r="982" spans="1:8" ht="15" x14ac:dyDescent="0.25">
      <c r="A982" s="609" t="str">
        <f t="shared" si="15"/>
        <v>93423</v>
      </c>
      <c r="B982" s="607" t="s">
        <v>4041</v>
      </c>
      <c r="C982" s="607" t="s">
        <v>11677</v>
      </c>
      <c r="D982" s="618" t="s">
        <v>11130</v>
      </c>
      <c r="E982" s="619" t="s">
        <v>10593</v>
      </c>
      <c r="F982"/>
      <c r="G982"/>
      <c r="H982"/>
    </row>
    <row r="983" spans="1:8" ht="15" x14ac:dyDescent="0.25">
      <c r="A983" s="609" t="str">
        <f t="shared" si="15"/>
        <v>93424</v>
      </c>
      <c r="B983" s="607" t="s">
        <v>4042</v>
      </c>
      <c r="C983" s="607" t="s">
        <v>11678</v>
      </c>
      <c r="D983" s="618" t="s">
        <v>11130</v>
      </c>
      <c r="E983" s="619" t="s">
        <v>9635</v>
      </c>
      <c r="F983"/>
      <c r="G983"/>
      <c r="H983"/>
    </row>
    <row r="984" spans="1:8" ht="15" x14ac:dyDescent="0.25">
      <c r="A984" s="609" t="str">
        <f t="shared" si="15"/>
        <v>93425</v>
      </c>
      <c r="B984" s="607" t="s">
        <v>4043</v>
      </c>
      <c r="C984" s="607" t="s">
        <v>11679</v>
      </c>
      <c r="D984" s="618" t="s">
        <v>11130</v>
      </c>
      <c r="E984" s="619" t="s">
        <v>11459</v>
      </c>
      <c r="F984"/>
      <c r="G984"/>
      <c r="H984"/>
    </row>
    <row r="985" spans="1:8" ht="15" x14ac:dyDescent="0.25">
      <c r="A985" s="609" t="str">
        <f t="shared" si="15"/>
        <v>93426</v>
      </c>
      <c r="B985" s="607" t="s">
        <v>4044</v>
      </c>
      <c r="C985" s="607" t="s">
        <v>11680</v>
      </c>
      <c r="D985" s="618" t="s">
        <v>11130</v>
      </c>
      <c r="E985" s="619" t="s">
        <v>18751</v>
      </c>
      <c r="F985"/>
      <c r="G985"/>
      <c r="H985"/>
    </row>
    <row r="986" spans="1:8" ht="15" x14ac:dyDescent="0.25">
      <c r="A986" s="609" t="str">
        <f t="shared" si="15"/>
        <v>93429</v>
      </c>
      <c r="B986" s="607" t="s">
        <v>4047</v>
      </c>
      <c r="C986" s="607" t="s">
        <v>11682</v>
      </c>
      <c r="D986" s="618" t="s">
        <v>11130</v>
      </c>
      <c r="E986" s="619" t="s">
        <v>10129</v>
      </c>
      <c r="F986"/>
      <c r="G986"/>
      <c r="H986"/>
    </row>
    <row r="987" spans="1:8" ht="15" x14ac:dyDescent="0.25">
      <c r="A987" s="609" t="str">
        <f t="shared" si="15"/>
        <v>93430</v>
      </c>
      <c r="B987" s="607" t="s">
        <v>4048</v>
      </c>
      <c r="C987" s="607" t="s">
        <v>11683</v>
      </c>
      <c r="D987" s="618" t="s">
        <v>11130</v>
      </c>
      <c r="E987" s="619" t="s">
        <v>13183</v>
      </c>
      <c r="F987"/>
      <c r="G987"/>
      <c r="H987"/>
    </row>
    <row r="988" spans="1:8" ht="15" x14ac:dyDescent="0.25">
      <c r="A988" s="609" t="str">
        <f t="shared" si="15"/>
        <v>93431</v>
      </c>
      <c r="B988" s="607" t="s">
        <v>4049</v>
      </c>
      <c r="C988" s="607" t="s">
        <v>11685</v>
      </c>
      <c r="D988" s="618" t="s">
        <v>11130</v>
      </c>
      <c r="E988" s="619" t="s">
        <v>28619</v>
      </c>
      <c r="F988"/>
      <c r="G988"/>
      <c r="H988"/>
    </row>
    <row r="989" spans="1:8" ht="15" x14ac:dyDescent="0.25">
      <c r="A989" s="609" t="str">
        <f t="shared" si="15"/>
        <v>93432</v>
      </c>
      <c r="B989" s="607" t="s">
        <v>4050</v>
      </c>
      <c r="C989" s="607" t="s">
        <v>11686</v>
      </c>
      <c r="D989" s="618" t="s">
        <v>11130</v>
      </c>
      <c r="E989" s="619" t="s">
        <v>28620</v>
      </c>
      <c r="F989"/>
      <c r="G989"/>
      <c r="H989"/>
    </row>
    <row r="990" spans="1:8" ht="15" x14ac:dyDescent="0.25">
      <c r="A990" s="609" t="str">
        <f t="shared" si="15"/>
        <v>93435</v>
      </c>
      <c r="B990" s="607" t="s">
        <v>4053</v>
      </c>
      <c r="C990" s="607" t="s">
        <v>11687</v>
      </c>
      <c r="D990" s="618" t="s">
        <v>11130</v>
      </c>
      <c r="E990" s="619" t="s">
        <v>11418</v>
      </c>
      <c r="F990"/>
      <c r="G990"/>
      <c r="H990"/>
    </row>
    <row r="991" spans="1:8" ht="15" x14ac:dyDescent="0.25">
      <c r="A991" s="609" t="str">
        <f t="shared" si="15"/>
        <v>93436</v>
      </c>
      <c r="B991" s="607" t="s">
        <v>4054</v>
      </c>
      <c r="C991" s="607" t="s">
        <v>11688</v>
      </c>
      <c r="D991" s="618" t="s">
        <v>11130</v>
      </c>
      <c r="E991" s="619" t="s">
        <v>8970</v>
      </c>
      <c r="F991"/>
      <c r="G991"/>
      <c r="H991"/>
    </row>
    <row r="992" spans="1:8" ht="15" x14ac:dyDescent="0.25">
      <c r="A992" s="609" t="str">
        <f t="shared" si="15"/>
        <v>93437</v>
      </c>
      <c r="B992" s="607" t="s">
        <v>4055</v>
      </c>
      <c r="C992" s="607" t="s">
        <v>11689</v>
      </c>
      <c r="D992" s="618" t="s">
        <v>11130</v>
      </c>
      <c r="E992" s="619" t="s">
        <v>9611</v>
      </c>
      <c r="F992"/>
      <c r="G992"/>
      <c r="H992"/>
    </row>
    <row r="993" spans="1:8" ht="15" x14ac:dyDescent="0.25">
      <c r="A993" s="609" t="str">
        <f t="shared" si="15"/>
        <v>93438</v>
      </c>
      <c r="B993" s="607" t="s">
        <v>4056</v>
      </c>
      <c r="C993" s="607" t="s">
        <v>11690</v>
      </c>
      <c r="D993" s="618" t="s">
        <v>11130</v>
      </c>
      <c r="E993" s="619" t="s">
        <v>26828</v>
      </c>
      <c r="F993"/>
      <c r="G993"/>
      <c r="H993"/>
    </row>
    <row r="994" spans="1:8" ht="15" x14ac:dyDescent="0.25">
      <c r="A994" s="609" t="str">
        <f t="shared" si="15"/>
        <v>95114</v>
      </c>
      <c r="B994" s="607" t="s">
        <v>4479</v>
      </c>
      <c r="C994" s="607" t="s">
        <v>11691</v>
      </c>
      <c r="D994" s="618" t="s">
        <v>11130</v>
      </c>
      <c r="E994" s="619" t="s">
        <v>10095</v>
      </c>
      <c r="F994"/>
      <c r="G994"/>
      <c r="H994"/>
    </row>
    <row r="995" spans="1:8" ht="15" x14ac:dyDescent="0.25">
      <c r="A995" s="609" t="str">
        <f t="shared" si="15"/>
        <v>95115</v>
      </c>
      <c r="B995" s="607" t="s">
        <v>4480</v>
      </c>
      <c r="C995" s="607" t="s">
        <v>11692</v>
      </c>
      <c r="D995" s="618" t="s">
        <v>11130</v>
      </c>
      <c r="E995" s="619" t="s">
        <v>10084</v>
      </c>
      <c r="F995"/>
      <c r="G995"/>
      <c r="H995"/>
    </row>
    <row r="996" spans="1:8" ht="15" x14ac:dyDescent="0.25">
      <c r="A996" s="609" t="str">
        <f t="shared" si="15"/>
        <v>95116</v>
      </c>
      <c r="B996" s="607" t="s">
        <v>4481</v>
      </c>
      <c r="C996" s="607" t="s">
        <v>11693</v>
      </c>
      <c r="D996" s="618" t="s">
        <v>11130</v>
      </c>
      <c r="E996" s="619" t="s">
        <v>11694</v>
      </c>
      <c r="F996"/>
      <c r="G996"/>
      <c r="H996"/>
    </row>
    <row r="997" spans="1:8" ht="15" x14ac:dyDescent="0.25">
      <c r="A997" s="609" t="str">
        <f t="shared" si="15"/>
        <v>95117</v>
      </c>
      <c r="B997" s="607" t="s">
        <v>4482</v>
      </c>
      <c r="C997" s="607" t="s">
        <v>11695</v>
      </c>
      <c r="D997" s="618" t="s">
        <v>11130</v>
      </c>
      <c r="E997" s="619" t="s">
        <v>9225</v>
      </c>
      <c r="F997"/>
      <c r="G997"/>
      <c r="H997"/>
    </row>
    <row r="998" spans="1:8" ht="15" x14ac:dyDescent="0.25">
      <c r="A998" s="609" t="str">
        <f t="shared" si="15"/>
        <v>95118</v>
      </c>
      <c r="B998" s="607" t="s">
        <v>4483</v>
      </c>
      <c r="C998" s="607" t="s">
        <v>11696</v>
      </c>
      <c r="D998" s="618" t="s">
        <v>11130</v>
      </c>
      <c r="E998" s="619" t="s">
        <v>9872</v>
      </c>
      <c r="F998"/>
      <c r="G998"/>
      <c r="H998"/>
    </row>
    <row r="999" spans="1:8" ht="15" x14ac:dyDescent="0.25">
      <c r="A999" s="609" t="str">
        <f t="shared" si="15"/>
        <v>95119</v>
      </c>
      <c r="B999" s="607" t="s">
        <v>4484</v>
      </c>
      <c r="C999" s="607" t="s">
        <v>11698</v>
      </c>
      <c r="D999" s="618" t="s">
        <v>11130</v>
      </c>
      <c r="E999" s="619" t="s">
        <v>12844</v>
      </c>
      <c r="F999"/>
      <c r="G999"/>
      <c r="H999"/>
    </row>
    <row r="1000" spans="1:8" ht="15" x14ac:dyDescent="0.25">
      <c r="A1000" s="609" t="str">
        <f t="shared" si="15"/>
        <v>95120</v>
      </c>
      <c r="B1000" s="607" t="s">
        <v>4485</v>
      </c>
      <c r="C1000" s="607" t="s">
        <v>11699</v>
      </c>
      <c r="D1000" s="618" t="s">
        <v>11130</v>
      </c>
      <c r="E1000" s="619" t="s">
        <v>28621</v>
      </c>
      <c r="F1000"/>
      <c r="G1000"/>
      <c r="H1000"/>
    </row>
    <row r="1001" spans="1:8" ht="15" x14ac:dyDescent="0.25">
      <c r="A1001" s="609" t="str">
        <f t="shared" si="15"/>
        <v>95123</v>
      </c>
      <c r="B1001" s="607" t="s">
        <v>4488</v>
      </c>
      <c r="C1001" s="607" t="s">
        <v>11700</v>
      </c>
      <c r="D1001" s="618" t="s">
        <v>11130</v>
      </c>
      <c r="E1001" s="619" t="s">
        <v>15922</v>
      </c>
      <c r="F1001"/>
      <c r="G1001"/>
      <c r="H1001"/>
    </row>
    <row r="1002" spans="1:8" ht="15" x14ac:dyDescent="0.25">
      <c r="A1002" s="609" t="str">
        <f t="shared" si="15"/>
        <v>95124</v>
      </c>
      <c r="B1002" s="607" t="s">
        <v>4489</v>
      </c>
      <c r="C1002" s="607" t="s">
        <v>11701</v>
      </c>
      <c r="D1002" s="618" t="s">
        <v>11130</v>
      </c>
      <c r="E1002" s="619" t="s">
        <v>9716</v>
      </c>
      <c r="F1002"/>
      <c r="G1002"/>
      <c r="H1002"/>
    </row>
    <row r="1003" spans="1:8" ht="15" x14ac:dyDescent="0.25">
      <c r="A1003" s="609" t="str">
        <f t="shared" si="15"/>
        <v>95125</v>
      </c>
      <c r="B1003" s="607" t="s">
        <v>4490</v>
      </c>
      <c r="C1003" s="607" t="s">
        <v>11702</v>
      </c>
      <c r="D1003" s="618" t="s">
        <v>11130</v>
      </c>
      <c r="E1003" s="619" t="s">
        <v>19137</v>
      </c>
      <c r="F1003"/>
      <c r="G1003"/>
      <c r="H1003"/>
    </row>
    <row r="1004" spans="1:8" ht="15" x14ac:dyDescent="0.25">
      <c r="A1004" s="609" t="str">
        <f t="shared" si="15"/>
        <v>95126</v>
      </c>
      <c r="B1004" s="607" t="s">
        <v>4491</v>
      </c>
      <c r="C1004" s="607" t="s">
        <v>11703</v>
      </c>
      <c r="D1004" s="618" t="s">
        <v>11130</v>
      </c>
      <c r="E1004" s="619" t="s">
        <v>28622</v>
      </c>
      <c r="F1004"/>
      <c r="G1004"/>
      <c r="H1004"/>
    </row>
    <row r="1005" spans="1:8" ht="15" x14ac:dyDescent="0.25">
      <c r="A1005" s="609" t="str">
        <f t="shared" si="15"/>
        <v>95129</v>
      </c>
      <c r="B1005" s="607" t="s">
        <v>4494</v>
      </c>
      <c r="C1005" s="607" t="s">
        <v>11704</v>
      </c>
      <c r="D1005" s="618" t="s">
        <v>11130</v>
      </c>
      <c r="E1005" s="619" t="s">
        <v>18287</v>
      </c>
      <c r="F1005"/>
      <c r="G1005"/>
      <c r="H1005"/>
    </row>
    <row r="1006" spans="1:8" ht="15" x14ac:dyDescent="0.25">
      <c r="A1006" s="609" t="str">
        <f t="shared" si="15"/>
        <v>95130</v>
      </c>
      <c r="B1006" s="607" t="s">
        <v>4495</v>
      </c>
      <c r="C1006" s="607" t="s">
        <v>11705</v>
      </c>
      <c r="D1006" s="618" t="s">
        <v>11130</v>
      </c>
      <c r="E1006" s="619" t="s">
        <v>11445</v>
      </c>
      <c r="F1006"/>
      <c r="G1006"/>
      <c r="H1006"/>
    </row>
    <row r="1007" spans="1:8" ht="15" x14ac:dyDescent="0.25">
      <c r="A1007" s="609" t="str">
        <f t="shared" si="15"/>
        <v>95131</v>
      </c>
      <c r="B1007" s="607" t="s">
        <v>4496</v>
      </c>
      <c r="C1007" s="607" t="s">
        <v>11706</v>
      </c>
      <c r="D1007" s="618" t="s">
        <v>11130</v>
      </c>
      <c r="E1007" s="619" t="s">
        <v>13043</v>
      </c>
      <c r="F1007"/>
      <c r="G1007"/>
      <c r="H1007"/>
    </row>
    <row r="1008" spans="1:8" ht="15" x14ac:dyDescent="0.25">
      <c r="A1008" s="609" t="str">
        <f t="shared" si="15"/>
        <v>95132</v>
      </c>
      <c r="B1008" s="607" t="s">
        <v>4497</v>
      </c>
      <c r="C1008" s="607" t="s">
        <v>11707</v>
      </c>
      <c r="D1008" s="618" t="s">
        <v>11130</v>
      </c>
      <c r="E1008" s="619" t="s">
        <v>10038</v>
      </c>
      <c r="F1008"/>
      <c r="G1008"/>
      <c r="H1008"/>
    </row>
    <row r="1009" spans="1:8" ht="15" x14ac:dyDescent="0.25">
      <c r="A1009" s="609" t="str">
        <f t="shared" si="15"/>
        <v>95136</v>
      </c>
      <c r="B1009" s="607" t="s">
        <v>4499</v>
      </c>
      <c r="C1009" s="607" t="s">
        <v>11708</v>
      </c>
      <c r="D1009" s="618" t="s">
        <v>11130</v>
      </c>
      <c r="E1009" s="619" t="s">
        <v>11267</v>
      </c>
      <c r="F1009"/>
      <c r="G1009"/>
      <c r="H1009"/>
    </row>
    <row r="1010" spans="1:8" ht="15" x14ac:dyDescent="0.25">
      <c r="A1010" s="609" t="str">
        <f t="shared" si="15"/>
        <v>95137</v>
      </c>
      <c r="B1010" s="607" t="s">
        <v>4500</v>
      </c>
      <c r="C1010" s="607" t="s">
        <v>11709</v>
      </c>
      <c r="D1010" s="618" t="s">
        <v>11130</v>
      </c>
      <c r="E1010" s="619" t="s">
        <v>9695</v>
      </c>
      <c r="F1010"/>
      <c r="G1010"/>
      <c r="H1010"/>
    </row>
    <row r="1011" spans="1:8" ht="15" x14ac:dyDescent="0.25">
      <c r="A1011" s="609" t="str">
        <f t="shared" si="15"/>
        <v>95138</v>
      </c>
      <c r="B1011" s="607" t="s">
        <v>4501</v>
      </c>
      <c r="C1011" s="607" t="s">
        <v>11710</v>
      </c>
      <c r="D1011" s="618" t="s">
        <v>11130</v>
      </c>
      <c r="E1011" s="619" t="s">
        <v>10083</v>
      </c>
      <c r="F1011"/>
      <c r="G1011"/>
      <c r="H1011"/>
    </row>
    <row r="1012" spans="1:8" ht="15" x14ac:dyDescent="0.25">
      <c r="A1012" s="609" t="str">
        <f t="shared" si="15"/>
        <v>95208</v>
      </c>
      <c r="B1012" s="607" t="s">
        <v>4505</v>
      </c>
      <c r="C1012" s="607" t="s">
        <v>11711</v>
      </c>
      <c r="D1012" s="618" t="s">
        <v>11130</v>
      </c>
      <c r="E1012" s="619" t="s">
        <v>28623</v>
      </c>
      <c r="F1012"/>
      <c r="G1012"/>
      <c r="H1012"/>
    </row>
    <row r="1013" spans="1:8" ht="15" x14ac:dyDescent="0.25">
      <c r="A1013" s="609" t="str">
        <f t="shared" si="15"/>
        <v>95209</v>
      </c>
      <c r="B1013" s="607" t="s">
        <v>4506</v>
      </c>
      <c r="C1013" s="607" t="s">
        <v>11713</v>
      </c>
      <c r="D1013" s="618" t="s">
        <v>11130</v>
      </c>
      <c r="E1013" s="619" t="s">
        <v>9726</v>
      </c>
      <c r="F1013"/>
      <c r="G1013"/>
      <c r="H1013"/>
    </row>
    <row r="1014" spans="1:8" ht="15" x14ac:dyDescent="0.25">
      <c r="A1014" s="609" t="str">
        <f t="shared" si="15"/>
        <v>95210</v>
      </c>
      <c r="B1014" s="607" t="s">
        <v>4507</v>
      </c>
      <c r="C1014" s="607" t="s">
        <v>11714</v>
      </c>
      <c r="D1014" s="618" t="s">
        <v>11130</v>
      </c>
      <c r="E1014" s="619" t="s">
        <v>28624</v>
      </c>
      <c r="F1014"/>
      <c r="G1014"/>
      <c r="H1014"/>
    </row>
    <row r="1015" spans="1:8" ht="15" x14ac:dyDescent="0.25">
      <c r="A1015" s="609" t="str">
        <f t="shared" si="15"/>
        <v>95211</v>
      </c>
      <c r="B1015" s="607" t="s">
        <v>4508</v>
      </c>
      <c r="C1015" s="607" t="s">
        <v>11715</v>
      </c>
      <c r="D1015" s="618" t="s">
        <v>11130</v>
      </c>
      <c r="E1015" s="619" t="s">
        <v>8998</v>
      </c>
      <c r="F1015"/>
      <c r="G1015"/>
      <c r="H1015"/>
    </row>
    <row r="1016" spans="1:8" ht="15" x14ac:dyDescent="0.25">
      <c r="A1016" s="609" t="str">
        <f t="shared" si="15"/>
        <v>95217</v>
      </c>
      <c r="B1016" s="607" t="s">
        <v>4511</v>
      </c>
      <c r="C1016" s="607" t="s">
        <v>11716</v>
      </c>
      <c r="D1016" s="618" t="s">
        <v>11130</v>
      </c>
      <c r="E1016" s="619" t="s">
        <v>8969</v>
      </c>
      <c r="F1016"/>
      <c r="G1016"/>
      <c r="H1016"/>
    </row>
    <row r="1017" spans="1:8" ht="15" x14ac:dyDescent="0.25">
      <c r="A1017" s="609" t="str">
        <f t="shared" si="15"/>
        <v>95255</v>
      </c>
      <c r="B1017" s="607" t="s">
        <v>4521</v>
      </c>
      <c r="C1017" s="607" t="s">
        <v>11718</v>
      </c>
      <c r="D1017" s="618" t="s">
        <v>11130</v>
      </c>
      <c r="E1017" s="619" t="s">
        <v>9163</v>
      </c>
      <c r="F1017"/>
      <c r="G1017"/>
      <c r="H1017"/>
    </row>
    <row r="1018" spans="1:8" ht="15" x14ac:dyDescent="0.25">
      <c r="A1018" s="609" t="str">
        <f t="shared" si="15"/>
        <v>95256</v>
      </c>
      <c r="B1018" s="607" t="s">
        <v>4522</v>
      </c>
      <c r="C1018" s="607" t="s">
        <v>11719</v>
      </c>
      <c r="D1018" s="618" t="s">
        <v>11130</v>
      </c>
      <c r="E1018" s="619" t="s">
        <v>10880</v>
      </c>
      <c r="F1018"/>
      <c r="G1018"/>
      <c r="H1018"/>
    </row>
    <row r="1019" spans="1:8" ht="15" x14ac:dyDescent="0.25">
      <c r="A1019" s="609" t="str">
        <f t="shared" si="15"/>
        <v>95257</v>
      </c>
      <c r="B1019" s="607" t="s">
        <v>4523</v>
      </c>
      <c r="C1019" s="607" t="s">
        <v>11720</v>
      </c>
      <c r="D1019" s="618" t="s">
        <v>11130</v>
      </c>
      <c r="E1019" s="619" t="s">
        <v>9096</v>
      </c>
      <c r="F1019"/>
      <c r="G1019"/>
      <c r="H1019"/>
    </row>
    <row r="1020" spans="1:8" ht="15" x14ac:dyDescent="0.25">
      <c r="A1020" s="609" t="str">
        <f t="shared" si="15"/>
        <v>95260</v>
      </c>
      <c r="B1020" s="607" t="s">
        <v>4526</v>
      </c>
      <c r="C1020" s="607" t="s">
        <v>11721</v>
      </c>
      <c r="D1020" s="618" t="s">
        <v>11130</v>
      </c>
      <c r="E1020" s="619" t="s">
        <v>9331</v>
      </c>
      <c r="F1020"/>
      <c r="G1020"/>
      <c r="H1020"/>
    </row>
    <row r="1021" spans="1:8" ht="15" x14ac:dyDescent="0.25">
      <c r="A1021" s="609" t="str">
        <f t="shared" si="15"/>
        <v>95261</v>
      </c>
      <c r="B1021" s="607" t="s">
        <v>4527</v>
      </c>
      <c r="C1021" s="607" t="s">
        <v>11722</v>
      </c>
      <c r="D1021" s="618" t="s">
        <v>11130</v>
      </c>
      <c r="E1021" s="619" t="s">
        <v>11618</v>
      </c>
      <c r="F1021"/>
      <c r="G1021"/>
      <c r="H1021"/>
    </row>
    <row r="1022" spans="1:8" ht="15" x14ac:dyDescent="0.25">
      <c r="A1022" s="609" t="str">
        <f t="shared" si="15"/>
        <v>95262</v>
      </c>
      <c r="B1022" s="607" t="s">
        <v>4528</v>
      </c>
      <c r="C1022" s="607" t="s">
        <v>11723</v>
      </c>
      <c r="D1022" s="618" t="s">
        <v>11130</v>
      </c>
      <c r="E1022" s="619" t="s">
        <v>9260</v>
      </c>
      <c r="F1022"/>
      <c r="G1022"/>
      <c r="H1022"/>
    </row>
    <row r="1023" spans="1:8" ht="15" x14ac:dyDescent="0.25">
      <c r="A1023" s="609" t="str">
        <f t="shared" si="15"/>
        <v>95263</v>
      </c>
      <c r="B1023" s="607" t="s">
        <v>4529</v>
      </c>
      <c r="C1023" s="607" t="s">
        <v>11724</v>
      </c>
      <c r="D1023" s="618" t="s">
        <v>11130</v>
      </c>
      <c r="E1023" s="619" t="s">
        <v>16688</v>
      </c>
      <c r="F1023"/>
      <c r="G1023"/>
      <c r="H1023"/>
    </row>
    <row r="1024" spans="1:8" ht="15" x14ac:dyDescent="0.25">
      <c r="A1024" s="609" t="str">
        <f t="shared" si="15"/>
        <v>95266</v>
      </c>
      <c r="B1024" s="607" t="s">
        <v>4532</v>
      </c>
      <c r="C1024" s="607" t="s">
        <v>11725</v>
      </c>
      <c r="D1024" s="618" t="s">
        <v>11130</v>
      </c>
      <c r="E1024" s="619" t="s">
        <v>9095</v>
      </c>
      <c r="F1024"/>
      <c r="G1024"/>
      <c r="H1024"/>
    </row>
    <row r="1025" spans="1:8" ht="15" x14ac:dyDescent="0.25">
      <c r="A1025" s="609" t="str">
        <f t="shared" si="15"/>
        <v>95267</v>
      </c>
      <c r="B1025" s="607" t="s">
        <v>4533</v>
      </c>
      <c r="C1025" s="607" t="s">
        <v>11726</v>
      </c>
      <c r="D1025" s="618" t="s">
        <v>11130</v>
      </c>
      <c r="E1025" s="619" t="s">
        <v>8810</v>
      </c>
      <c r="F1025"/>
      <c r="G1025"/>
      <c r="H1025"/>
    </row>
    <row r="1026" spans="1:8" ht="15" x14ac:dyDescent="0.25">
      <c r="A1026" s="609" t="str">
        <f t="shared" ref="A1026:A1089" si="16">IF(ISERROR(SEARCH("/",B1026)=6),TRIM(CLEAN(B1026)),IF(SEARCH("/",B1026)=6,IF(LEN(TRIM(CLEAN(B1026)))=7,LEFT(TRIM(CLEAN(B1026)),6)&amp;"00"&amp;RIGHT(TRIM(CLEAN(B1026)),1),LEFT(TRIM(CLEAN(B1026)),6)&amp;"0"&amp;RIGHT(TRIM(CLEAN(B1026)),2)),TRIM(CLEAN(B1026))))</f>
        <v>95268</v>
      </c>
      <c r="B1026" s="607" t="s">
        <v>4534</v>
      </c>
      <c r="C1026" s="607" t="s">
        <v>11727</v>
      </c>
      <c r="D1026" s="618" t="s">
        <v>11130</v>
      </c>
      <c r="E1026" s="619" t="s">
        <v>9169</v>
      </c>
      <c r="F1026"/>
      <c r="G1026"/>
      <c r="H1026"/>
    </row>
    <row r="1027" spans="1:8" ht="15" x14ac:dyDescent="0.25">
      <c r="A1027" s="609" t="str">
        <f t="shared" si="16"/>
        <v>95269</v>
      </c>
      <c r="B1027" s="607" t="s">
        <v>4535</v>
      </c>
      <c r="C1027" s="607" t="s">
        <v>11728</v>
      </c>
      <c r="D1027" s="618" t="s">
        <v>11130</v>
      </c>
      <c r="E1027" s="619" t="s">
        <v>18629</v>
      </c>
      <c r="F1027"/>
      <c r="G1027"/>
      <c r="H1027"/>
    </row>
    <row r="1028" spans="1:8" ht="15" x14ac:dyDescent="0.25">
      <c r="A1028" s="609" t="str">
        <f t="shared" si="16"/>
        <v>95272</v>
      </c>
      <c r="B1028" s="607" t="s">
        <v>4538</v>
      </c>
      <c r="C1028" s="607" t="s">
        <v>11729</v>
      </c>
      <c r="D1028" s="618" t="s">
        <v>11130</v>
      </c>
      <c r="E1028" s="619" t="s">
        <v>9169</v>
      </c>
      <c r="F1028"/>
      <c r="G1028"/>
      <c r="H1028"/>
    </row>
    <row r="1029" spans="1:8" ht="15" x14ac:dyDescent="0.25">
      <c r="A1029" s="609" t="str">
        <f t="shared" si="16"/>
        <v>95273</v>
      </c>
      <c r="B1029" s="607" t="s">
        <v>4539</v>
      </c>
      <c r="C1029" s="607" t="s">
        <v>11730</v>
      </c>
      <c r="D1029" s="618" t="s">
        <v>11130</v>
      </c>
      <c r="E1029" s="619" t="s">
        <v>8810</v>
      </c>
      <c r="F1029"/>
      <c r="G1029"/>
      <c r="H1029"/>
    </row>
    <row r="1030" spans="1:8" ht="15" x14ac:dyDescent="0.25">
      <c r="A1030" s="609" t="str">
        <f t="shared" si="16"/>
        <v>95274</v>
      </c>
      <c r="B1030" s="607" t="s">
        <v>4540</v>
      </c>
      <c r="C1030" s="607" t="s">
        <v>11731</v>
      </c>
      <c r="D1030" s="618" t="s">
        <v>11130</v>
      </c>
      <c r="E1030" s="619" t="s">
        <v>11265</v>
      </c>
      <c r="F1030"/>
      <c r="G1030"/>
      <c r="H1030"/>
    </row>
    <row r="1031" spans="1:8" ht="15" x14ac:dyDescent="0.25">
      <c r="A1031" s="609" t="str">
        <f t="shared" si="16"/>
        <v>95275</v>
      </c>
      <c r="B1031" s="607" t="s">
        <v>4541</v>
      </c>
      <c r="C1031" s="607" t="s">
        <v>11732</v>
      </c>
      <c r="D1031" s="618" t="s">
        <v>11130</v>
      </c>
      <c r="E1031" s="619" t="s">
        <v>9030</v>
      </c>
      <c r="F1031"/>
      <c r="G1031"/>
      <c r="H1031"/>
    </row>
    <row r="1032" spans="1:8" ht="15" x14ac:dyDescent="0.25">
      <c r="A1032" s="609" t="str">
        <f t="shared" si="16"/>
        <v>95278</v>
      </c>
      <c r="B1032" s="607" t="s">
        <v>4544</v>
      </c>
      <c r="C1032" s="607" t="s">
        <v>11733</v>
      </c>
      <c r="D1032" s="618" t="s">
        <v>11130</v>
      </c>
      <c r="E1032" s="619" t="s">
        <v>11096</v>
      </c>
      <c r="F1032"/>
      <c r="G1032"/>
      <c r="H1032"/>
    </row>
    <row r="1033" spans="1:8" ht="15" x14ac:dyDescent="0.25">
      <c r="A1033" s="609" t="str">
        <f t="shared" si="16"/>
        <v>95279</v>
      </c>
      <c r="B1033" s="607" t="s">
        <v>4545</v>
      </c>
      <c r="C1033" s="607" t="s">
        <v>11734</v>
      </c>
      <c r="D1033" s="618" t="s">
        <v>11130</v>
      </c>
      <c r="E1033" s="619" t="s">
        <v>11579</v>
      </c>
      <c r="F1033"/>
      <c r="G1033"/>
      <c r="H1033"/>
    </row>
    <row r="1034" spans="1:8" ht="15" x14ac:dyDescent="0.25">
      <c r="A1034" s="609" t="str">
        <f t="shared" si="16"/>
        <v>95280</v>
      </c>
      <c r="B1034" s="607" t="s">
        <v>4546</v>
      </c>
      <c r="C1034" s="607" t="s">
        <v>11735</v>
      </c>
      <c r="D1034" s="618" t="s">
        <v>11130</v>
      </c>
      <c r="E1034" s="619" t="s">
        <v>9749</v>
      </c>
      <c r="F1034"/>
      <c r="G1034"/>
      <c r="H1034"/>
    </row>
    <row r="1035" spans="1:8" ht="15" x14ac:dyDescent="0.25">
      <c r="A1035" s="609" t="str">
        <f t="shared" si="16"/>
        <v>95281</v>
      </c>
      <c r="B1035" s="607" t="s">
        <v>4547</v>
      </c>
      <c r="C1035" s="607" t="s">
        <v>11737</v>
      </c>
      <c r="D1035" s="618" t="s">
        <v>11130</v>
      </c>
      <c r="E1035" s="619" t="s">
        <v>18629</v>
      </c>
      <c r="F1035"/>
      <c r="G1035"/>
      <c r="H1035"/>
    </row>
    <row r="1036" spans="1:8" ht="15" x14ac:dyDescent="0.25">
      <c r="A1036" s="609" t="str">
        <f t="shared" si="16"/>
        <v>95617</v>
      </c>
      <c r="B1036" s="607" t="s">
        <v>4721</v>
      </c>
      <c r="C1036" s="607" t="s">
        <v>11738</v>
      </c>
      <c r="D1036" s="618" t="s">
        <v>11130</v>
      </c>
      <c r="E1036" s="619" t="s">
        <v>10034</v>
      </c>
      <c r="F1036"/>
      <c r="G1036"/>
      <c r="H1036"/>
    </row>
    <row r="1037" spans="1:8" ht="15" x14ac:dyDescent="0.25">
      <c r="A1037" s="609" t="str">
        <f t="shared" si="16"/>
        <v>95618</v>
      </c>
      <c r="B1037" s="607" t="s">
        <v>4722</v>
      </c>
      <c r="C1037" s="607" t="s">
        <v>11739</v>
      </c>
      <c r="D1037" s="618" t="s">
        <v>11130</v>
      </c>
      <c r="E1037" s="619" t="s">
        <v>11607</v>
      </c>
      <c r="F1037"/>
      <c r="G1037"/>
      <c r="H1037"/>
    </row>
    <row r="1038" spans="1:8" ht="15" x14ac:dyDescent="0.25">
      <c r="A1038" s="609" t="str">
        <f t="shared" si="16"/>
        <v>95619</v>
      </c>
      <c r="B1038" s="607" t="s">
        <v>4723</v>
      </c>
      <c r="C1038" s="607" t="s">
        <v>11740</v>
      </c>
      <c r="D1038" s="618" t="s">
        <v>11130</v>
      </c>
      <c r="E1038" s="619" t="s">
        <v>9138</v>
      </c>
      <c r="F1038"/>
      <c r="G1038"/>
      <c r="H1038"/>
    </row>
    <row r="1039" spans="1:8" ht="15" x14ac:dyDescent="0.25">
      <c r="A1039" s="609" t="str">
        <f t="shared" si="16"/>
        <v>95627</v>
      </c>
      <c r="B1039" s="607" t="s">
        <v>4731</v>
      </c>
      <c r="C1039" s="607" t="s">
        <v>11741</v>
      </c>
      <c r="D1039" s="618" t="s">
        <v>11130</v>
      </c>
      <c r="E1039" s="619" t="s">
        <v>13067</v>
      </c>
      <c r="F1039"/>
      <c r="G1039"/>
      <c r="H1039"/>
    </row>
    <row r="1040" spans="1:8" ht="15" x14ac:dyDescent="0.25">
      <c r="A1040" s="609" t="str">
        <f t="shared" si="16"/>
        <v>95628</v>
      </c>
      <c r="B1040" s="607" t="s">
        <v>4732</v>
      </c>
      <c r="C1040" s="607" t="s">
        <v>11743</v>
      </c>
      <c r="D1040" s="618" t="s">
        <v>11130</v>
      </c>
      <c r="E1040" s="619" t="s">
        <v>9288</v>
      </c>
      <c r="F1040"/>
      <c r="G1040"/>
      <c r="H1040"/>
    </row>
    <row r="1041" spans="1:8" ht="15" x14ac:dyDescent="0.25">
      <c r="A1041" s="609" t="str">
        <f t="shared" si="16"/>
        <v>95629</v>
      </c>
      <c r="B1041" s="607" t="s">
        <v>4733</v>
      </c>
      <c r="C1041" s="607" t="s">
        <v>11744</v>
      </c>
      <c r="D1041" s="618" t="s">
        <v>11130</v>
      </c>
      <c r="E1041" s="619" t="s">
        <v>21912</v>
      </c>
      <c r="F1041"/>
      <c r="G1041"/>
      <c r="H1041"/>
    </row>
    <row r="1042" spans="1:8" ht="15" x14ac:dyDescent="0.25">
      <c r="A1042" s="609" t="str">
        <f t="shared" si="16"/>
        <v>95630</v>
      </c>
      <c r="B1042" s="607" t="s">
        <v>4734</v>
      </c>
      <c r="C1042" s="607" t="s">
        <v>11746</v>
      </c>
      <c r="D1042" s="618" t="s">
        <v>11130</v>
      </c>
      <c r="E1042" s="619" t="s">
        <v>28560</v>
      </c>
      <c r="F1042"/>
      <c r="G1042"/>
      <c r="H1042"/>
    </row>
    <row r="1043" spans="1:8" ht="15" x14ac:dyDescent="0.25">
      <c r="A1043" s="609" t="str">
        <f t="shared" si="16"/>
        <v>95698</v>
      </c>
      <c r="B1043" s="607" t="s">
        <v>4760</v>
      </c>
      <c r="C1043" s="607" t="s">
        <v>11747</v>
      </c>
      <c r="D1043" s="618" t="s">
        <v>11130</v>
      </c>
      <c r="E1043" s="619" t="s">
        <v>11308</v>
      </c>
      <c r="F1043"/>
      <c r="G1043"/>
      <c r="H1043"/>
    </row>
    <row r="1044" spans="1:8" ht="15" x14ac:dyDescent="0.25">
      <c r="A1044" s="609" t="str">
        <f t="shared" si="16"/>
        <v>95699</v>
      </c>
      <c r="B1044" s="607" t="s">
        <v>4761</v>
      </c>
      <c r="C1044" s="607" t="s">
        <v>11748</v>
      </c>
      <c r="D1044" s="618" t="s">
        <v>11130</v>
      </c>
      <c r="E1044" s="619" t="s">
        <v>9034</v>
      </c>
      <c r="F1044"/>
      <c r="G1044"/>
      <c r="H1044"/>
    </row>
    <row r="1045" spans="1:8" ht="15" x14ac:dyDescent="0.25">
      <c r="A1045" s="609" t="str">
        <f t="shared" si="16"/>
        <v>95700</v>
      </c>
      <c r="B1045" s="607" t="s">
        <v>4762</v>
      </c>
      <c r="C1045" s="607" t="s">
        <v>11749</v>
      </c>
      <c r="D1045" s="618" t="s">
        <v>11130</v>
      </c>
      <c r="E1045" s="619" t="s">
        <v>9827</v>
      </c>
      <c r="F1045"/>
      <c r="G1045"/>
      <c r="H1045"/>
    </row>
    <row r="1046" spans="1:8" ht="15" x14ac:dyDescent="0.25">
      <c r="A1046" s="609" t="str">
        <f t="shared" si="16"/>
        <v>95701</v>
      </c>
      <c r="B1046" s="607" t="s">
        <v>4763</v>
      </c>
      <c r="C1046" s="607" t="s">
        <v>11751</v>
      </c>
      <c r="D1046" s="618" t="s">
        <v>11130</v>
      </c>
      <c r="E1046" s="619" t="s">
        <v>9057</v>
      </c>
      <c r="F1046"/>
      <c r="G1046"/>
      <c r="H1046"/>
    </row>
    <row r="1047" spans="1:8" ht="15" x14ac:dyDescent="0.25">
      <c r="A1047" s="609" t="str">
        <f t="shared" si="16"/>
        <v>95704</v>
      </c>
      <c r="B1047" s="607" t="s">
        <v>4766</v>
      </c>
      <c r="C1047" s="607" t="s">
        <v>11752</v>
      </c>
      <c r="D1047" s="618" t="s">
        <v>11130</v>
      </c>
      <c r="E1047" s="619" t="s">
        <v>28625</v>
      </c>
      <c r="F1047"/>
      <c r="G1047"/>
      <c r="H1047"/>
    </row>
    <row r="1048" spans="1:8" ht="15" x14ac:dyDescent="0.25">
      <c r="A1048" s="609" t="str">
        <f t="shared" si="16"/>
        <v>95705</v>
      </c>
      <c r="B1048" s="607" t="s">
        <v>4767</v>
      </c>
      <c r="C1048" s="607" t="s">
        <v>11753</v>
      </c>
      <c r="D1048" s="618" t="s">
        <v>11130</v>
      </c>
      <c r="E1048" s="619" t="s">
        <v>11308</v>
      </c>
      <c r="F1048"/>
      <c r="G1048"/>
      <c r="H1048"/>
    </row>
    <row r="1049" spans="1:8" ht="15" x14ac:dyDescent="0.25">
      <c r="A1049" s="609" t="str">
        <f t="shared" si="16"/>
        <v>95706</v>
      </c>
      <c r="B1049" s="607" t="s">
        <v>4768</v>
      </c>
      <c r="C1049" s="607" t="s">
        <v>11754</v>
      </c>
      <c r="D1049" s="618" t="s">
        <v>11130</v>
      </c>
      <c r="E1049" s="619" t="s">
        <v>28626</v>
      </c>
      <c r="F1049"/>
      <c r="G1049"/>
      <c r="H1049"/>
    </row>
    <row r="1050" spans="1:8" ht="15" x14ac:dyDescent="0.25">
      <c r="A1050" s="609" t="str">
        <f t="shared" si="16"/>
        <v>95707</v>
      </c>
      <c r="B1050" s="607" t="s">
        <v>4769</v>
      </c>
      <c r="C1050" s="607" t="s">
        <v>11755</v>
      </c>
      <c r="D1050" s="618" t="s">
        <v>11130</v>
      </c>
      <c r="E1050" s="619" t="s">
        <v>14537</v>
      </c>
      <c r="F1050"/>
      <c r="G1050"/>
      <c r="H1050"/>
    </row>
    <row r="1051" spans="1:8" ht="15" x14ac:dyDescent="0.25">
      <c r="A1051" s="609" t="str">
        <f t="shared" si="16"/>
        <v>95710</v>
      </c>
      <c r="B1051" s="607" t="s">
        <v>4772</v>
      </c>
      <c r="C1051" s="607" t="s">
        <v>11756</v>
      </c>
      <c r="D1051" s="618" t="s">
        <v>11130</v>
      </c>
      <c r="E1051" s="619" t="s">
        <v>18680</v>
      </c>
      <c r="F1051"/>
      <c r="G1051"/>
      <c r="H1051"/>
    </row>
    <row r="1052" spans="1:8" ht="15" x14ac:dyDescent="0.25">
      <c r="A1052" s="609" t="str">
        <f t="shared" si="16"/>
        <v>95711</v>
      </c>
      <c r="B1052" s="607" t="s">
        <v>4773</v>
      </c>
      <c r="C1052" s="607" t="s">
        <v>11757</v>
      </c>
      <c r="D1052" s="618" t="s">
        <v>11130</v>
      </c>
      <c r="E1052" s="619" t="s">
        <v>23923</v>
      </c>
      <c r="F1052"/>
      <c r="G1052"/>
      <c r="H1052"/>
    </row>
    <row r="1053" spans="1:8" ht="15" x14ac:dyDescent="0.25">
      <c r="A1053" s="609" t="str">
        <f t="shared" si="16"/>
        <v>95712</v>
      </c>
      <c r="B1053" s="607" t="s">
        <v>4774</v>
      </c>
      <c r="C1053" s="607" t="s">
        <v>11758</v>
      </c>
      <c r="D1053" s="618" t="s">
        <v>11130</v>
      </c>
      <c r="E1053" s="619" t="s">
        <v>16100</v>
      </c>
      <c r="F1053"/>
      <c r="G1053"/>
      <c r="H1053"/>
    </row>
    <row r="1054" spans="1:8" ht="15" x14ac:dyDescent="0.25">
      <c r="A1054" s="609" t="str">
        <f t="shared" si="16"/>
        <v>95713</v>
      </c>
      <c r="B1054" s="607" t="s">
        <v>4775</v>
      </c>
      <c r="C1054" s="607" t="s">
        <v>11759</v>
      </c>
      <c r="D1054" s="618" t="s">
        <v>11130</v>
      </c>
      <c r="E1054" s="619" t="s">
        <v>28575</v>
      </c>
      <c r="F1054"/>
      <c r="G1054"/>
      <c r="H1054"/>
    </row>
    <row r="1055" spans="1:8" ht="15" x14ac:dyDescent="0.25">
      <c r="A1055" s="609" t="str">
        <f t="shared" si="16"/>
        <v>95716</v>
      </c>
      <c r="B1055" s="607" t="s">
        <v>4778</v>
      </c>
      <c r="C1055" s="607" t="s">
        <v>11760</v>
      </c>
      <c r="D1055" s="618" t="s">
        <v>11130</v>
      </c>
      <c r="E1055" s="619" t="s">
        <v>27119</v>
      </c>
      <c r="F1055"/>
      <c r="G1055"/>
      <c r="H1055"/>
    </row>
    <row r="1056" spans="1:8" ht="15" x14ac:dyDescent="0.25">
      <c r="A1056" s="609" t="str">
        <f t="shared" si="16"/>
        <v>95717</v>
      </c>
      <c r="B1056" s="607" t="s">
        <v>4779</v>
      </c>
      <c r="C1056" s="607" t="s">
        <v>11762</v>
      </c>
      <c r="D1056" s="618" t="s">
        <v>11130</v>
      </c>
      <c r="E1056" s="619" t="s">
        <v>9971</v>
      </c>
      <c r="F1056"/>
      <c r="G1056"/>
      <c r="H1056"/>
    </row>
    <row r="1057" spans="1:8" ht="15" x14ac:dyDescent="0.25">
      <c r="A1057" s="609" t="str">
        <f t="shared" si="16"/>
        <v>95718</v>
      </c>
      <c r="B1057" s="607" t="s">
        <v>4780</v>
      </c>
      <c r="C1057" s="607" t="s">
        <v>11763</v>
      </c>
      <c r="D1057" s="618" t="s">
        <v>11130</v>
      </c>
      <c r="E1057" s="619" t="s">
        <v>16359</v>
      </c>
      <c r="F1057"/>
      <c r="G1057"/>
      <c r="H1057"/>
    </row>
    <row r="1058" spans="1:8" ht="15" x14ac:dyDescent="0.25">
      <c r="A1058" s="609" t="str">
        <f t="shared" si="16"/>
        <v>95719</v>
      </c>
      <c r="B1058" s="607" t="s">
        <v>4781</v>
      </c>
      <c r="C1058" s="607" t="s">
        <v>11764</v>
      </c>
      <c r="D1058" s="618" t="s">
        <v>11130</v>
      </c>
      <c r="E1058" s="619" t="s">
        <v>28575</v>
      </c>
      <c r="F1058"/>
      <c r="G1058"/>
      <c r="H1058"/>
    </row>
    <row r="1059" spans="1:8" ht="15" x14ac:dyDescent="0.25">
      <c r="A1059" s="609" t="str">
        <f t="shared" si="16"/>
        <v>95869</v>
      </c>
      <c r="B1059" s="607" t="s">
        <v>4843</v>
      </c>
      <c r="C1059" s="607" t="s">
        <v>11765</v>
      </c>
      <c r="D1059" s="618" t="s">
        <v>11130</v>
      </c>
      <c r="E1059" s="619" t="s">
        <v>9640</v>
      </c>
      <c r="F1059"/>
      <c r="G1059"/>
      <c r="H1059"/>
    </row>
    <row r="1060" spans="1:8" ht="15" x14ac:dyDescent="0.25">
      <c r="A1060" s="609" t="str">
        <f t="shared" si="16"/>
        <v>95870</v>
      </c>
      <c r="B1060" s="607" t="s">
        <v>4844</v>
      </c>
      <c r="C1060" s="607" t="s">
        <v>11766</v>
      </c>
      <c r="D1060" s="618" t="s">
        <v>11130</v>
      </c>
      <c r="E1060" s="619" t="s">
        <v>8904</v>
      </c>
      <c r="F1060"/>
      <c r="G1060"/>
      <c r="H1060"/>
    </row>
    <row r="1061" spans="1:8" ht="15" x14ac:dyDescent="0.25">
      <c r="A1061" s="609" t="str">
        <f t="shared" si="16"/>
        <v>95871</v>
      </c>
      <c r="B1061" s="607" t="s">
        <v>4845</v>
      </c>
      <c r="C1061" s="607" t="s">
        <v>11768</v>
      </c>
      <c r="D1061" s="618" t="s">
        <v>11130</v>
      </c>
      <c r="E1061" s="619" t="s">
        <v>28627</v>
      </c>
      <c r="F1061"/>
      <c r="G1061"/>
      <c r="H1061"/>
    </row>
    <row r="1062" spans="1:8" ht="15" x14ac:dyDescent="0.25">
      <c r="A1062" s="609" t="str">
        <f t="shared" si="16"/>
        <v>95874</v>
      </c>
      <c r="B1062" s="607" t="s">
        <v>4848</v>
      </c>
      <c r="C1062" s="607" t="s">
        <v>11769</v>
      </c>
      <c r="D1062" s="618" t="s">
        <v>11130</v>
      </c>
      <c r="E1062" s="619" t="s">
        <v>9089</v>
      </c>
      <c r="F1062"/>
      <c r="G1062"/>
      <c r="H1062"/>
    </row>
    <row r="1063" spans="1:8" ht="15" x14ac:dyDescent="0.25">
      <c r="A1063" s="609" t="str">
        <f t="shared" si="16"/>
        <v>96008</v>
      </c>
      <c r="B1063" s="607" t="s">
        <v>4868</v>
      </c>
      <c r="C1063" s="607" t="s">
        <v>11770</v>
      </c>
      <c r="D1063" s="618" t="s">
        <v>11130</v>
      </c>
      <c r="E1063" s="619" t="s">
        <v>18657</v>
      </c>
      <c r="F1063"/>
      <c r="G1063"/>
      <c r="H1063"/>
    </row>
    <row r="1064" spans="1:8" ht="15" x14ac:dyDescent="0.25">
      <c r="A1064" s="609" t="str">
        <f t="shared" si="16"/>
        <v>96009</v>
      </c>
      <c r="B1064" s="607" t="s">
        <v>4869</v>
      </c>
      <c r="C1064" s="607" t="s">
        <v>11772</v>
      </c>
      <c r="D1064" s="618" t="s">
        <v>11130</v>
      </c>
      <c r="E1064" s="619" t="s">
        <v>11673</v>
      </c>
      <c r="F1064"/>
      <c r="G1064"/>
      <c r="H1064"/>
    </row>
    <row r="1065" spans="1:8" ht="15" x14ac:dyDescent="0.25">
      <c r="A1065" s="609" t="str">
        <f t="shared" si="16"/>
        <v>96011</v>
      </c>
      <c r="B1065" s="607" t="s">
        <v>4870</v>
      </c>
      <c r="C1065" s="607" t="s">
        <v>11773</v>
      </c>
      <c r="D1065" s="618" t="s">
        <v>11130</v>
      </c>
      <c r="E1065" s="619" t="s">
        <v>20854</v>
      </c>
      <c r="F1065"/>
      <c r="G1065"/>
      <c r="H1065"/>
    </row>
    <row r="1066" spans="1:8" ht="15" x14ac:dyDescent="0.25">
      <c r="A1066" s="609" t="str">
        <f t="shared" si="16"/>
        <v>96012</v>
      </c>
      <c r="B1066" s="607" t="s">
        <v>4871</v>
      </c>
      <c r="C1066" s="607" t="s">
        <v>11775</v>
      </c>
      <c r="D1066" s="618" t="s">
        <v>11130</v>
      </c>
      <c r="E1066" s="619" t="s">
        <v>28562</v>
      </c>
      <c r="F1066"/>
      <c r="G1066"/>
      <c r="H1066"/>
    </row>
    <row r="1067" spans="1:8" ht="15" x14ac:dyDescent="0.25">
      <c r="A1067" s="609" t="str">
        <f t="shared" si="16"/>
        <v>96015</v>
      </c>
      <c r="B1067" s="607" t="s">
        <v>4874</v>
      </c>
      <c r="C1067" s="607" t="s">
        <v>11776</v>
      </c>
      <c r="D1067" s="618" t="s">
        <v>11130</v>
      </c>
      <c r="E1067" s="619" t="s">
        <v>9355</v>
      </c>
      <c r="F1067"/>
      <c r="G1067"/>
      <c r="H1067"/>
    </row>
    <row r="1068" spans="1:8" ht="15" x14ac:dyDescent="0.25">
      <c r="A1068" s="609" t="str">
        <f t="shared" si="16"/>
        <v>96016</v>
      </c>
      <c r="B1068" s="607" t="s">
        <v>4875</v>
      </c>
      <c r="C1068" s="607" t="s">
        <v>11778</v>
      </c>
      <c r="D1068" s="618" t="s">
        <v>11130</v>
      </c>
      <c r="E1068" s="619" t="s">
        <v>9581</v>
      </c>
      <c r="F1068"/>
      <c r="G1068"/>
      <c r="H1068"/>
    </row>
    <row r="1069" spans="1:8" ht="15" x14ac:dyDescent="0.25">
      <c r="A1069" s="609" t="str">
        <f t="shared" si="16"/>
        <v>96018</v>
      </c>
      <c r="B1069" s="607" t="s">
        <v>4876</v>
      </c>
      <c r="C1069" s="607" t="s">
        <v>11780</v>
      </c>
      <c r="D1069" s="618" t="s">
        <v>11130</v>
      </c>
      <c r="E1069" s="619" t="s">
        <v>9108</v>
      </c>
      <c r="F1069"/>
      <c r="G1069"/>
      <c r="H1069"/>
    </row>
    <row r="1070" spans="1:8" ht="15" x14ac:dyDescent="0.25">
      <c r="A1070" s="609" t="str">
        <f t="shared" si="16"/>
        <v>96019</v>
      </c>
      <c r="B1070" s="607" t="s">
        <v>4877</v>
      </c>
      <c r="C1070" s="607" t="s">
        <v>11782</v>
      </c>
      <c r="D1070" s="618" t="s">
        <v>11130</v>
      </c>
      <c r="E1070" s="619" t="s">
        <v>28562</v>
      </c>
      <c r="F1070"/>
      <c r="G1070"/>
      <c r="H1070"/>
    </row>
    <row r="1071" spans="1:8" ht="15" x14ac:dyDescent="0.25">
      <c r="A1071" s="609" t="str">
        <f t="shared" si="16"/>
        <v>96023</v>
      </c>
      <c r="B1071" s="607" t="s">
        <v>4880</v>
      </c>
      <c r="C1071" s="607" t="s">
        <v>11783</v>
      </c>
      <c r="D1071" s="618" t="s">
        <v>11130</v>
      </c>
      <c r="E1071" s="619" t="s">
        <v>9752</v>
      </c>
      <c r="F1071"/>
      <c r="G1071"/>
      <c r="H1071"/>
    </row>
    <row r="1072" spans="1:8" ht="15" x14ac:dyDescent="0.25">
      <c r="A1072" s="609" t="str">
        <f t="shared" si="16"/>
        <v>96024</v>
      </c>
      <c r="B1072" s="607" t="s">
        <v>4881</v>
      </c>
      <c r="C1072" s="607" t="s">
        <v>11784</v>
      </c>
      <c r="D1072" s="618" t="s">
        <v>11130</v>
      </c>
      <c r="E1072" s="619" t="s">
        <v>9222</v>
      </c>
      <c r="F1072"/>
      <c r="G1072"/>
      <c r="H1072"/>
    </row>
    <row r="1073" spans="1:8" ht="15" x14ac:dyDescent="0.25">
      <c r="A1073" s="609" t="str">
        <f t="shared" si="16"/>
        <v>96026</v>
      </c>
      <c r="B1073" s="607" t="s">
        <v>4882</v>
      </c>
      <c r="C1073" s="607" t="s">
        <v>11785</v>
      </c>
      <c r="D1073" s="618" t="s">
        <v>11130</v>
      </c>
      <c r="E1073" s="619" t="s">
        <v>18096</v>
      </c>
      <c r="F1073"/>
      <c r="G1073"/>
      <c r="H1073"/>
    </row>
    <row r="1074" spans="1:8" ht="15" x14ac:dyDescent="0.25">
      <c r="A1074" s="609" t="str">
        <f t="shared" si="16"/>
        <v>96027</v>
      </c>
      <c r="B1074" s="607" t="s">
        <v>4883</v>
      </c>
      <c r="C1074" s="607" t="s">
        <v>11787</v>
      </c>
      <c r="D1074" s="618" t="s">
        <v>11130</v>
      </c>
      <c r="E1074" s="619" t="s">
        <v>28551</v>
      </c>
      <c r="F1074"/>
      <c r="G1074"/>
      <c r="H1074"/>
    </row>
    <row r="1075" spans="1:8" ht="15" x14ac:dyDescent="0.25">
      <c r="A1075" s="609" t="str">
        <f t="shared" si="16"/>
        <v>96030</v>
      </c>
      <c r="B1075" s="607" t="s">
        <v>4886</v>
      </c>
      <c r="C1075" s="607" t="s">
        <v>11788</v>
      </c>
      <c r="D1075" s="618" t="s">
        <v>11130</v>
      </c>
      <c r="E1075" s="619" t="s">
        <v>10187</v>
      </c>
      <c r="F1075"/>
      <c r="G1075"/>
      <c r="H1075"/>
    </row>
    <row r="1076" spans="1:8" ht="15" x14ac:dyDescent="0.25">
      <c r="A1076" s="609" t="str">
        <f t="shared" si="16"/>
        <v>96031</v>
      </c>
      <c r="B1076" s="607" t="s">
        <v>4887</v>
      </c>
      <c r="C1076" s="607" t="s">
        <v>11790</v>
      </c>
      <c r="D1076" s="618" t="s">
        <v>11130</v>
      </c>
      <c r="E1076" s="619" t="s">
        <v>9051</v>
      </c>
      <c r="F1076"/>
      <c r="G1076"/>
      <c r="H1076"/>
    </row>
    <row r="1077" spans="1:8" ht="15" x14ac:dyDescent="0.25">
      <c r="A1077" s="609" t="str">
        <f t="shared" si="16"/>
        <v>96032</v>
      </c>
      <c r="B1077" s="607" t="s">
        <v>4888</v>
      </c>
      <c r="C1077" s="607" t="s">
        <v>11792</v>
      </c>
      <c r="D1077" s="618" t="s">
        <v>11130</v>
      </c>
      <c r="E1077" s="619" t="s">
        <v>8817</v>
      </c>
      <c r="F1077"/>
      <c r="G1077"/>
      <c r="H1077"/>
    </row>
    <row r="1078" spans="1:8" ht="15" x14ac:dyDescent="0.25">
      <c r="A1078" s="609" t="str">
        <f t="shared" si="16"/>
        <v>96033</v>
      </c>
      <c r="B1078" s="607" t="s">
        <v>4889</v>
      </c>
      <c r="C1078" s="607" t="s">
        <v>11793</v>
      </c>
      <c r="D1078" s="618" t="s">
        <v>11130</v>
      </c>
      <c r="E1078" s="619" t="s">
        <v>28628</v>
      </c>
      <c r="F1078"/>
      <c r="G1078"/>
      <c r="H1078"/>
    </row>
    <row r="1079" spans="1:8" ht="15" x14ac:dyDescent="0.25">
      <c r="A1079" s="609" t="str">
        <f t="shared" si="16"/>
        <v>96034</v>
      </c>
      <c r="B1079" s="607" t="s">
        <v>4890</v>
      </c>
      <c r="C1079" s="607" t="s">
        <v>11795</v>
      </c>
      <c r="D1079" s="618" t="s">
        <v>11130</v>
      </c>
      <c r="E1079" s="619" t="s">
        <v>19537</v>
      </c>
      <c r="F1079"/>
      <c r="G1079"/>
      <c r="H1079"/>
    </row>
    <row r="1080" spans="1:8" ht="15" x14ac:dyDescent="0.25">
      <c r="A1080" s="609" t="str">
        <f t="shared" si="16"/>
        <v>96053</v>
      </c>
      <c r="B1080" s="607" t="s">
        <v>4893</v>
      </c>
      <c r="C1080" s="607" t="s">
        <v>11796</v>
      </c>
      <c r="D1080" s="618" t="s">
        <v>11130</v>
      </c>
      <c r="E1080" s="619" t="s">
        <v>14890</v>
      </c>
      <c r="F1080"/>
      <c r="G1080"/>
      <c r="H1080"/>
    </row>
    <row r="1081" spans="1:8" ht="15" x14ac:dyDescent="0.25">
      <c r="A1081" s="609" t="str">
        <f t="shared" si="16"/>
        <v>96054</v>
      </c>
      <c r="B1081" s="607" t="s">
        <v>4894</v>
      </c>
      <c r="C1081" s="607" t="s">
        <v>11797</v>
      </c>
      <c r="D1081" s="618" t="s">
        <v>11130</v>
      </c>
      <c r="E1081" s="619" t="s">
        <v>10343</v>
      </c>
      <c r="F1081"/>
      <c r="G1081"/>
      <c r="H1081"/>
    </row>
    <row r="1082" spans="1:8" ht="15" x14ac:dyDescent="0.25">
      <c r="A1082" s="609" t="str">
        <f t="shared" si="16"/>
        <v>96055</v>
      </c>
      <c r="B1082" s="607" t="s">
        <v>4895</v>
      </c>
      <c r="C1082" s="607" t="s">
        <v>11798</v>
      </c>
      <c r="D1082" s="618" t="s">
        <v>11130</v>
      </c>
      <c r="E1082" s="619" t="s">
        <v>10001</v>
      </c>
      <c r="F1082"/>
      <c r="G1082"/>
      <c r="H1082"/>
    </row>
    <row r="1083" spans="1:8" ht="15" x14ac:dyDescent="0.25">
      <c r="A1083" s="609" t="str">
        <f t="shared" si="16"/>
        <v>96056</v>
      </c>
      <c r="B1083" s="607" t="s">
        <v>4896</v>
      </c>
      <c r="C1083" s="607" t="s">
        <v>11800</v>
      </c>
      <c r="D1083" s="618" t="s">
        <v>11130</v>
      </c>
      <c r="E1083" s="619" t="s">
        <v>11840</v>
      </c>
      <c r="F1083"/>
      <c r="G1083"/>
      <c r="H1083"/>
    </row>
    <row r="1084" spans="1:8" ht="15" x14ac:dyDescent="0.25">
      <c r="A1084" s="609" t="str">
        <f t="shared" si="16"/>
        <v>96057</v>
      </c>
      <c r="B1084" s="607" t="s">
        <v>4897</v>
      </c>
      <c r="C1084" s="607" t="s">
        <v>11801</v>
      </c>
      <c r="D1084" s="618" t="s">
        <v>11130</v>
      </c>
      <c r="E1084" s="619" t="s">
        <v>28551</v>
      </c>
      <c r="F1084"/>
      <c r="G1084"/>
      <c r="H1084"/>
    </row>
    <row r="1085" spans="1:8" ht="15" x14ac:dyDescent="0.25">
      <c r="A1085" s="609" t="str">
        <f t="shared" si="16"/>
        <v>96060</v>
      </c>
      <c r="B1085" s="607" t="s">
        <v>4898</v>
      </c>
      <c r="C1085" s="607" t="s">
        <v>11802</v>
      </c>
      <c r="D1085" s="618" t="s">
        <v>11130</v>
      </c>
      <c r="E1085" s="619" t="s">
        <v>9063</v>
      </c>
      <c r="F1085"/>
      <c r="G1085"/>
      <c r="H1085"/>
    </row>
    <row r="1086" spans="1:8" ht="15" x14ac:dyDescent="0.25">
      <c r="A1086" s="609" t="str">
        <f t="shared" si="16"/>
        <v>96061</v>
      </c>
      <c r="B1086" s="607" t="s">
        <v>4899</v>
      </c>
      <c r="C1086" s="607" t="s">
        <v>11803</v>
      </c>
      <c r="D1086" s="618" t="s">
        <v>11130</v>
      </c>
      <c r="E1086" s="619" t="s">
        <v>18703</v>
      </c>
      <c r="F1086"/>
      <c r="G1086"/>
      <c r="H1086"/>
    </row>
    <row r="1087" spans="1:8" ht="15" x14ac:dyDescent="0.25">
      <c r="A1087" s="609" t="str">
        <f t="shared" si="16"/>
        <v>96062</v>
      </c>
      <c r="B1087" s="607" t="s">
        <v>4900</v>
      </c>
      <c r="C1087" s="607" t="s">
        <v>11805</v>
      </c>
      <c r="D1087" s="618" t="s">
        <v>11130</v>
      </c>
      <c r="E1087" s="619" t="s">
        <v>18666</v>
      </c>
      <c r="F1087"/>
      <c r="G1087"/>
      <c r="H1087"/>
    </row>
    <row r="1088" spans="1:8" ht="15" x14ac:dyDescent="0.25">
      <c r="A1088" s="609" t="str">
        <f t="shared" si="16"/>
        <v>96241</v>
      </c>
      <c r="B1088" s="607" t="s">
        <v>4928</v>
      </c>
      <c r="C1088" s="607" t="s">
        <v>11806</v>
      </c>
      <c r="D1088" s="618" t="s">
        <v>11130</v>
      </c>
      <c r="E1088" s="619" t="s">
        <v>9781</v>
      </c>
      <c r="F1088"/>
      <c r="G1088"/>
      <c r="H1088"/>
    </row>
    <row r="1089" spans="1:8" ht="15" x14ac:dyDescent="0.25">
      <c r="A1089" s="609" t="str">
        <f t="shared" si="16"/>
        <v>96242</v>
      </c>
      <c r="B1089" s="607" t="s">
        <v>4929</v>
      </c>
      <c r="C1089" s="607" t="s">
        <v>11807</v>
      </c>
      <c r="D1089" s="618" t="s">
        <v>11130</v>
      </c>
      <c r="E1089" s="619" t="s">
        <v>8819</v>
      </c>
      <c r="F1089"/>
      <c r="G1089"/>
      <c r="H1089"/>
    </row>
    <row r="1090" spans="1:8" ht="15" x14ac:dyDescent="0.25">
      <c r="A1090" s="609" t="str">
        <f t="shared" ref="A1090:A1153" si="17">IF(ISERROR(SEARCH("/",B1090)=6),TRIM(CLEAN(B1090)),IF(SEARCH("/",B1090)=6,IF(LEN(TRIM(CLEAN(B1090)))=7,LEFT(TRIM(CLEAN(B1090)),6)&amp;"00"&amp;RIGHT(TRIM(CLEAN(B1090)),1),LEFT(TRIM(CLEAN(B1090)),6)&amp;"0"&amp;RIGHT(TRIM(CLEAN(B1090)),2)),TRIM(CLEAN(B1090))))</f>
        <v>96243</v>
      </c>
      <c r="B1090" s="607" t="s">
        <v>4930</v>
      </c>
      <c r="C1090" s="607" t="s">
        <v>11809</v>
      </c>
      <c r="D1090" s="618" t="s">
        <v>11130</v>
      </c>
      <c r="E1090" s="619" t="s">
        <v>19749</v>
      </c>
      <c r="F1090"/>
      <c r="G1090"/>
      <c r="H1090"/>
    </row>
    <row r="1091" spans="1:8" ht="15" x14ac:dyDescent="0.25">
      <c r="A1091" s="609" t="str">
        <f t="shared" si="17"/>
        <v>96244</v>
      </c>
      <c r="B1091" s="607" t="s">
        <v>4931</v>
      </c>
      <c r="C1091" s="607" t="s">
        <v>11810</v>
      </c>
      <c r="D1091" s="618" t="s">
        <v>11130</v>
      </c>
      <c r="E1091" s="619" t="s">
        <v>9370</v>
      </c>
      <c r="F1091"/>
      <c r="G1091"/>
      <c r="H1091"/>
    </row>
    <row r="1092" spans="1:8" ht="15" x14ac:dyDescent="0.25">
      <c r="A1092" s="609" t="str">
        <f t="shared" si="17"/>
        <v>96301</v>
      </c>
      <c r="B1092" s="607" t="s">
        <v>4938</v>
      </c>
      <c r="C1092" s="607" t="s">
        <v>11811</v>
      </c>
      <c r="D1092" s="618" t="s">
        <v>11130</v>
      </c>
      <c r="E1092" s="619" t="s">
        <v>18176</v>
      </c>
      <c r="F1092"/>
      <c r="G1092"/>
      <c r="H1092"/>
    </row>
    <row r="1093" spans="1:8" ht="15" x14ac:dyDescent="0.25">
      <c r="A1093" s="609" t="str">
        <f t="shared" si="17"/>
        <v>96457</v>
      </c>
      <c r="B1093" s="607" t="s">
        <v>4969</v>
      </c>
      <c r="C1093" s="607" t="s">
        <v>11814</v>
      </c>
      <c r="D1093" s="618" t="s">
        <v>11130</v>
      </c>
      <c r="E1093" s="619" t="s">
        <v>19129</v>
      </c>
      <c r="F1093"/>
      <c r="G1093"/>
      <c r="H1093"/>
    </row>
    <row r="1094" spans="1:8" ht="15" x14ac:dyDescent="0.25">
      <c r="A1094" s="609" t="str">
        <f t="shared" si="17"/>
        <v>96458</v>
      </c>
      <c r="B1094" s="607" t="s">
        <v>4970</v>
      </c>
      <c r="C1094" s="607" t="s">
        <v>11815</v>
      </c>
      <c r="D1094" s="618" t="s">
        <v>11130</v>
      </c>
      <c r="E1094" s="619" t="s">
        <v>28629</v>
      </c>
      <c r="F1094"/>
      <c r="G1094"/>
      <c r="H1094"/>
    </row>
    <row r="1095" spans="1:8" ht="15" x14ac:dyDescent="0.25">
      <c r="A1095" s="609" t="str">
        <f t="shared" si="17"/>
        <v>96459</v>
      </c>
      <c r="B1095" s="607" t="s">
        <v>4971</v>
      </c>
      <c r="C1095" s="607" t="s">
        <v>11816</v>
      </c>
      <c r="D1095" s="618" t="s">
        <v>11130</v>
      </c>
      <c r="E1095" s="619" t="s">
        <v>13212</v>
      </c>
      <c r="F1095"/>
      <c r="G1095"/>
      <c r="H1095"/>
    </row>
    <row r="1096" spans="1:8" ht="15" x14ac:dyDescent="0.25">
      <c r="A1096" s="609" t="str">
        <f t="shared" si="17"/>
        <v>96460</v>
      </c>
      <c r="B1096" s="607" t="s">
        <v>4972</v>
      </c>
      <c r="C1096" s="607" t="s">
        <v>11817</v>
      </c>
      <c r="D1096" s="618" t="s">
        <v>11130</v>
      </c>
      <c r="E1096" s="619" t="s">
        <v>28630</v>
      </c>
      <c r="F1096"/>
      <c r="G1096"/>
      <c r="H1096"/>
    </row>
    <row r="1097" spans="1:8" ht="15" x14ac:dyDescent="0.25">
      <c r="A1097" s="609" t="str">
        <f t="shared" si="17"/>
        <v>98760</v>
      </c>
      <c r="B1097" s="607" t="s">
        <v>5937</v>
      </c>
      <c r="C1097" s="607" t="s">
        <v>11819</v>
      </c>
      <c r="D1097" s="618" t="s">
        <v>11130</v>
      </c>
      <c r="E1097" s="619" t="s">
        <v>9232</v>
      </c>
      <c r="F1097"/>
      <c r="G1097"/>
      <c r="H1097"/>
    </row>
    <row r="1098" spans="1:8" ht="15" x14ac:dyDescent="0.25">
      <c r="A1098" s="609" t="str">
        <f t="shared" si="17"/>
        <v>98761</v>
      </c>
      <c r="B1098" s="607" t="s">
        <v>5938</v>
      </c>
      <c r="C1098" s="607" t="s">
        <v>11820</v>
      </c>
      <c r="D1098" s="618" t="s">
        <v>11130</v>
      </c>
      <c r="E1098" s="619" t="s">
        <v>9695</v>
      </c>
      <c r="F1098"/>
      <c r="G1098"/>
      <c r="H1098"/>
    </row>
    <row r="1099" spans="1:8" ht="15" x14ac:dyDescent="0.25">
      <c r="A1099" s="609" t="str">
        <f t="shared" si="17"/>
        <v>98762</v>
      </c>
      <c r="B1099" s="607" t="s">
        <v>5939</v>
      </c>
      <c r="C1099" s="607" t="s">
        <v>11821</v>
      </c>
      <c r="D1099" s="618" t="s">
        <v>11130</v>
      </c>
      <c r="E1099" s="619" t="s">
        <v>10086</v>
      </c>
      <c r="F1099"/>
      <c r="G1099"/>
      <c r="H1099"/>
    </row>
    <row r="1100" spans="1:8" ht="15" x14ac:dyDescent="0.25">
      <c r="A1100" s="609" t="str">
        <f t="shared" si="17"/>
        <v>98763</v>
      </c>
      <c r="B1100" s="607" t="s">
        <v>5940</v>
      </c>
      <c r="C1100" s="607" t="s">
        <v>11822</v>
      </c>
      <c r="D1100" s="618" t="s">
        <v>11130</v>
      </c>
      <c r="E1100" s="619" t="s">
        <v>9495</v>
      </c>
      <c r="F1100"/>
      <c r="G1100"/>
      <c r="H1100"/>
    </row>
    <row r="1101" spans="1:8" ht="15" x14ac:dyDescent="0.25">
      <c r="A1101" s="609" t="str">
        <f t="shared" si="17"/>
        <v>99829</v>
      </c>
      <c r="B1101" s="607" t="s">
        <v>6112</v>
      </c>
      <c r="C1101" s="607" t="s">
        <v>6113</v>
      </c>
      <c r="D1101" s="618" t="s">
        <v>11130</v>
      </c>
      <c r="E1101" s="619" t="s">
        <v>8811</v>
      </c>
      <c r="F1101"/>
      <c r="G1101"/>
      <c r="H1101"/>
    </row>
    <row r="1102" spans="1:8" ht="15" x14ac:dyDescent="0.25">
      <c r="A1102" s="609" t="str">
        <f t="shared" si="17"/>
        <v>99830</v>
      </c>
      <c r="B1102" s="607" t="s">
        <v>6114</v>
      </c>
      <c r="C1102" s="607" t="s">
        <v>6115</v>
      </c>
      <c r="D1102" s="618" t="s">
        <v>11130</v>
      </c>
      <c r="E1102" s="619" t="s">
        <v>9695</v>
      </c>
      <c r="F1102"/>
      <c r="G1102"/>
      <c r="H1102"/>
    </row>
    <row r="1103" spans="1:8" ht="15" x14ac:dyDescent="0.25">
      <c r="A1103" s="609" t="str">
        <f t="shared" si="17"/>
        <v>99831</v>
      </c>
      <c r="B1103" s="607" t="s">
        <v>6116</v>
      </c>
      <c r="C1103" s="607" t="s">
        <v>6117</v>
      </c>
      <c r="D1103" s="618" t="s">
        <v>11130</v>
      </c>
      <c r="E1103" s="619" t="s">
        <v>10093</v>
      </c>
      <c r="F1103"/>
      <c r="G1103"/>
      <c r="H1103"/>
    </row>
    <row r="1104" spans="1:8" ht="15" x14ac:dyDescent="0.25">
      <c r="A1104" s="609" t="str">
        <f t="shared" si="17"/>
        <v>99832</v>
      </c>
      <c r="B1104" s="607" t="s">
        <v>6118</v>
      </c>
      <c r="C1104" s="607" t="s">
        <v>6119</v>
      </c>
      <c r="D1104" s="618" t="s">
        <v>11130</v>
      </c>
      <c r="E1104" s="619" t="s">
        <v>8835</v>
      </c>
      <c r="F1104"/>
      <c r="G1104"/>
      <c r="H1104"/>
    </row>
    <row r="1105" spans="1:8" ht="15" x14ac:dyDescent="0.25">
      <c r="A1105" s="609" t="str">
        <f t="shared" si="17"/>
        <v>100637</v>
      </c>
      <c r="B1105" s="607" t="s">
        <v>6600</v>
      </c>
      <c r="C1105" s="607" t="s">
        <v>11823</v>
      </c>
      <c r="D1105" s="618" t="s">
        <v>11130</v>
      </c>
      <c r="E1105" s="619" t="s">
        <v>28631</v>
      </c>
      <c r="F1105"/>
      <c r="G1105"/>
      <c r="H1105"/>
    </row>
    <row r="1106" spans="1:8" ht="15" x14ac:dyDescent="0.25">
      <c r="A1106" s="609" t="str">
        <f t="shared" si="17"/>
        <v>100638</v>
      </c>
      <c r="B1106" s="607" t="s">
        <v>6601</v>
      </c>
      <c r="C1106" s="607" t="s">
        <v>11824</v>
      </c>
      <c r="D1106" s="618" t="s">
        <v>11130</v>
      </c>
      <c r="E1106" s="619" t="s">
        <v>19032</v>
      </c>
      <c r="F1106"/>
      <c r="G1106"/>
      <c r="H1106"/>
    </row>
    <row r="1107" spans="1:8" ht="15" x14ac:dyDescent="0.25">
      <c r="A1107" s="609" t="str">
        <f t="shared" si="17"/>
        <v>100639</v>
      </c>
      <c r="B1107" s="607" t="s">
        <v>6602</v>
      </c>
      <c r="C1107" s="607" t="s">
        <v>11826</v>
      </c>
      <c r="D1107" s="618" t="s">
        <v>11130</v>
      </c>
      <c r="E1107" s="619" t="s">
        <v>28632</v>
      </c>
      <c r="F1107"/>
      <c r="G1107"/>
      <c r="H1107"/>
    </row>
    <row r="1108" spans="1:8" ht="15" x14ac:dyDescent="0.25">
      <c r="A1108" s="609" t="str">
        <f t="shared" si="17"/>
        <v>100640</v>
      </c>
      <c r="B1108" s="607" t="s">
        <v>6603</v>
      </c>
      <c r="C1108" s="607" t="s">
        <v>11827</v>
      </c>
      <c r="D1108" s="618" t="s">
        <v>11130</v>
      </c>
      <c r="E1108" s="619" t="s">
        <v>28633</v>
      </c>
      <c r="F1108"/>
      <c r="G1108"/>
      <c r="H1108"/>
    </row>
    <row r="1109" spans="1:8" ht="15" x14ac:dyDescent="0.25">
      <c r="A1109" s="609" t="str">
        <f t="shared" si="17"/>
        <v>100643</v>
      </c>
      <c r="B1109" s="607" t="s">
        <v>6606</v>
      </c>
      <c r="C1109" s="607" t="s">
        <v>11828</v>
      </c>
      <c r="D1109" s="618" t="s">
        <v>11130</v>
      </c>
      <c r="E1109" s="619" t="s">
        <v>28634</v>
      </c>
      <c r="F1109"/>
      <c r="G1109"/>
      <c r="H1109"/>
    </row>
    <row r="1110" spans="1:8" ht="15" x14ac:dyDescent="0.25">
      <c r="A1110" s="609" t="str">
        <f t="shared" si="17"/>
        <v>100644</v>
      </c>
      <c r="B1110" s="607" t="s">
        <v>6607</v>
      </c>
      <c r="C1110" s="607" t="s">
        <v>11829</v>
      </c>
      <c r="D1110" s="618" t="s">
        <v>11130</v>
      </c>
      <c r="E1110" s="619" t="s">
        <v>19684</v>
      </c>
      <c r="F1110"/>
      <c r="G1110"/>
      <c r="H1110"/>
    </row>
    <row r="1111" spans="1:8" ht="15" x14ac:dyDescent="0.25">
      <c r="A1111" s="609" t="str">
        <f t="shared" si="17"/>
        <v>100645</v>
      </c>
      <c r="B1111" s="607" t="s">
        <v>6608</v>
      </c>
      <c r="C1111" s="607" t="s">
        <v>11830</v>
      </c>
      <c r="D1111" s="618" t="s">
        <v>11130</v>
      </c>
      <c r="E1111" s="619" t="s">
        <v>28635</v>
      </c>
      <c r="F1111"/>
      <c r="G1111"/>
      <c r="H1111"/>
    </row>
    <row r="1112" spans="1:8" ht="15" x14ac:dyDescent="0.25">
      <c r="A1112" s="609" t="str">
        <f t="shared" si="17"/>
        <v>100646</v>
      </c>
      <c r="B1112" s="607" t="s">
        <v>6609</v>
      </c>
      <c r="C1112" s="607" t="s">
        <v>11831</v>
      </c>
      <c r="D1112" s="618" t="s">
        <v>11130</v>
      </c>
      <c r="E1112" s="619" t="s">
        <v>28636</v>
      </c>
      <c r="F1112"/>
      <c r="G1112"/>
      <c r="H1112"/>
    </row>
    <row r="1113" spans="1:8" ht="15" x14ac:dyDescent="0.25">
      <c r="A1113" s="609" t="str">
        <f t="shared" si="17"/>
        <v>102270</v>
      </c>
      <c r="B1113" s="607" t="s">
        <v>11832</v>
      </c>
      <c r="C1113" s="607" t="s">
        <v>11833</v>
      </c>
      <c r="D1113" s="618" t="s">
        <v>11130</v>
      </c>
      <c r="E1113" s="619" t="s">
        <v>9172</v>
      </c>
      <c r="F1113"/>
      <c r="G1113"/>
      <c r="H1113"/>
    </row>
    <row r="1114" spans="1:8" ht="15" x14ac:dyDescent="0.25">
      <c r="A1114" s="609" t="str">
        <f t="shared" si="17"/>
        <v>102271</v>
      </c>
      <c r="B1114" s="607" t="s">
        <v>11834</v>
      </c>
      <c r="C1114" s="607" t="s">
        <v>11835</v>
      </c>
      <c r="D1114" s="618" t="s">
        <v>11130</v>
      </c>
      <c r="E1114" s="619" t="s">
        <v>9077</v>
      </c>
      <c r="F1114"/>
      <c r="G1114"/>
      <c r="H1114"/>
    </row>
    <row r="1115" spans="1:8" ht="15" x14ac:dyDescent="0.25">
      <c r="A1115" s="609" t="str">
        <f t="shared" si="17"/>
        <v>102272</v>
      </c>
      <c r="B1115" s="607" t="s">
        <v>11836</v>
      </c>
      <c r="C1115" s="607" t="s">
        <v>11837</v>
      </c>
      <c r="D1115" s="618" t="s">
        <v>11130</v>
      </c>
      <c r="E1115" s="619" t="s">
        <v>8971</v>
      </c>
      <c r="F1115"/>
      <c r="G1115"/>
      <c r="H1115"/>
    </row>
    <row r="1116" spans="1:8" ht="15" x14ac:dyDescent="0.25">
      <c r="A1116" s="609" t="str">
        <f t="shared" si="17"/>
        <v>102273</v>
      </c>
      <c r="B1116" s="607" t="s">
        <v>11838</v>
      </c>
      <c r="C1116" s="607" t="s">
        <v>11839</v>
      </c>
      <c r="D1116" s="618" t="s">
        <v>11130</v>
      </c>
      <c r="E1116" s="619" t="s">
        <v>9261</v>
      </c>
      <c r="F1116"/>
      <c r="G1116"/>
      <c r="H1116"/>
    </row>
    <row r="1117" spans="1:8" ht="15" x14ac:dyDescent="0.25">
      <c r="A1117" s="609" t="str">
        <f t="shared" si="17"/>
        <v>92259</v>
      </c>
      <c r="B1117" s="607" t="s">
        <v>3141</v>
      </c>
      <c r="C1117" s="607" t="s">
        <v>3142</v>
      </c>
      <c r="D1117" s="618" t="s">
        <v>10580</v>
      </c>
      <c r="E1117" s="619" t="s">
        <v>28637</v>
      </c>
      <c r="F1117"/>
      <c r="G1117"/>
      <c r="H1117"/>
    </row>
    <row r="1118" spans="1:8" ht="15" x14ac:dyDescent="0.25">
      <c r="A1118" s="609" t="str">
        <f t="shared" si="17"/>
        <v>92260</v>
      </c>
      <c r="B1118" s="607" t="s">
        <v>3143</v>
      </c>
      <c r="C1118" s="607" t="s">
        <v>3144</v>
      </c>
      <c r="D1118" s="618" t="s">
        <v>10580</v>
      </c>
      <c r="E1118" s="619" t="s">
        <v>28638</v>
      </c>
      <c r="F1118"/>
      <c r="G1118"/>
      <c r="H1118"/>
    </row>
    <row r="1119" spans="1:8" ht="15" x14ac:dyDescent="0.25">
      <c r="A1119" s="609" t="str">
        <f t="shared" si="17"/>
        <v>92261</v>
      </c>
      <c r="B1119" s="607" t="s">
        <v>3145</v>
      </c>
      <c r="C1119" s="607" t="s">
        <v>3146</v>
      </c>
      <c r="D1119" s="618" t="s">
        <v>10580</v>
      </c>
      <c r="E1119" s="619" t="s">
        <v>28639</v>
      </c>
      <c r="F1119"/>
      <c r="G1119"/>
      <c r="H1119"/>
    </row>
    <row r="1120" spans="1:8" ht="15" x14ac:dyDescent="0.25">
      <c r="A1120" s="609" t="str">
        <f t="shared" si="17"/>
        <v>92262</v>
      </c>
      <c r="B1120" s="607" t="s">
        <v>3147</v>
      </c>
      <c r="C1120" s="607" t="s">
        <v>3148</v>
      </c>
      <c r="D1120" s="618" t="s">
        <v>10580</v>
      </c>
      <c r="E1120" s="619" t="s">
        <v>28640</v>
      </c>
      <c r="F1120"/>
      <c r="G1120"/>
      <c r="H1120"/>
    </row>
    <row r="1121" spans="1:8" ht="15" x14ac:dyDescent="0.25">
      <c r="A1121" s="609" t="str">
        <f t="shared" si="17"/>
        <v>92539</v>
      </c>
      <c r="B1121" s="607" t="s">
        <v>3371</v>
      </c>
      <c r="C1121" s="607" t="s">
        <v>3372</v>
      </c>
      <c r="D1121" s="618" t="s">
        <v>10737</v>
      </c>
      <c r="E1121" s="619" t="s">
        <v>28641</v>
      </c>
      <c r="F1121"/>
      <c r="G1121"/>
      <c r="H1121"/>
    </row>
    <row r="1122" spans="1:8" ht="15" x14ac:dyDescent="0.25">
      <c r="A1122" s="609" t="str">
        <f t="shared" si="17"/>
        <v>92540</v>
      </c>
      <c r="B1122" s="607" t="s">
        <v>3373</v>
      </c>
      <c r="C1122" s="607" t="s">
        <v>3374</v>
      </c>
      <c r="D1122" s="618" t="s">
        <v>10737</v>
      </c>
      <c r="E1122" s="619" t="s">
        <v>28642</v>
      </c>
      <c r="F1122"/>
      <c r="G1122"/>
      <c r="H1122"/>
    </row>
    <row r="1123" spans="1:8" ht="15" x14ac:dyDescent="0.25">
      <c r="A1123" s="609" t="str">
        <f t="shared" si="17"/>
        <v>92541</v>
      </c>
      <c r="B1123" s="607" t="s">
        <v>3375</v>
      </c>
      <c r="C1123" s="607" t="s">
        <v>3376</v>
      </c>
      <c r="D1123" s="618" t="s">
        <v>10737</v>
      </c>
      <c r="E1123" s="619" t="s">
        <v>28643</v>
      </c>
      <c r="F1123"/>
      <c r="G1123"/>
      <c r="H1123"/>
    </row>
    <row r="1124" spans="1:8" ht="15" x14ac:dyDescent="0.25">
      <c r="A1124" s="609" t="str">
        <f t="shared" si="17"/>
        <v>92542</v>
      </c>
      <c r="B1124" s="607" t="s">
        <v>3377</v>
      </c>
      <c r="C1124" s="607" t="s">
        <v>3378</v>
      </c>
      <c r="D1124" s="618" t="s">
        <v>10737</v>
      </c>
      <c r="E1124" s="619" t="s">
        <v>19128</v>
      </c>
      <c r="F1124"/>
      <c r="G1124"/>
      <c r="H1124"/>
    </row>
    <row r="1125" spans="1:8" ht="15" x14ac:dyDescent="0.25">
      <c r="A1125" s="609" t="str">
        <f t="shared" si="17"/>
        <v>92543</v>
      </c>
      <c r="B1125" s="607" t="s">
        <v>3379</v>
      </c>
      <c r="C1125" s="607" t="s">
        <v>3380</v>
      </c>
      <c r="D1125" s="618" t="s">
        <v>10737</v>
      </c>
      <c r="E1125" s="619" t="s">
        <v>10159</v>
      </c>
      <c r="F1125"/>
      <c r="G1125"/>
      <c r="H1125"/>
    </row>
    <row r="1126" spans="1:8" ht="15" x14ac:dyDescent="0.25">
      <c r="A1126" s="609" t="str">
        <f t="shared" si="17"/>
        <v>92544</v>
      </c>
      <c r="B1126" s="607" t="s">
        <v>3381</v>
      </c>
      <c r="C1126" s="607" t="s">
        <v>3382</v>
      </c>
      <c r="D1126" s="618" t="s">
        <v>10737</v>
      </c>
      <c r="E1126" s="619" t="s">
        <v>9781</v>
      </c>
      <c r="F1126"/>
      <c r="G1126"/>
      <c r="H1126"/>
    </row>
    <row r="1127" spans="1:8" ht="15" x14ac:dyDescent="0.25">
      <c r="A1127" s="609" t="str">
        <f t="shared" si="17"/>
        <v>92545</v>
      </c>
      <c r="B1127" s="607" t="s">
        <v>3383</v>
      </c>
      <c r="C1127" s="607" t="s">
        <v>3384</v>
      </c>
      <c r="D1127" s="618" t="s">
        <v>10580</v>
      </c>
      <c r="E1127" s="619" t="s">
        <v>28644</v>
      </c>
      <c r="F1127"/>
      <c r="G1127"/>
      <c r="H1127"/>
    </row>
    <row r="1128" spans="1:8" ht="15" x14ac:dyDescent="0.25">
      <c r="A1128" s="609" t="str">
        <f t="shared" si="17"/>
        <v>92546</v>
      </c>
      <c r="B1128" s="607" t="s">
        <v>3385</v>
      </c>
      <c r="C1128" s="607" t="s">
        <v>3386</v>
      </c>
      <c r="D1128" s="618" t="s">
        <v>10580</v>
      </c>
      <c r="E1128" s="619" t="s">
        <v>28645</v>
      </c>
      <c r="F1128"/>
      <c r="G1128"/>
      <c r="H1128"/>
    </row>
    <row r="1129" spans="1:8" ht="15" x14ac:dyDescent="0.25">
      <c r="A1129" s="609" t="str">
        <f t="shared" si="17"/>
        <v>92547</v>
      </c>
      <c r="B1129" s="607" t="s">
        <v>3387</v>
      </c>
      <c r="C1129" s="607" t="s">
        <v>3388</v>
      </c>
      <c r="D1129" s="618" t="s">
        <v>10580</v>
      </c>
      <c r="E1129" s="619" t="s">
        <v>28646</v>
      </c>
      <c r="F1129"/>
      <c r="G1129"/>
      <c r="H1129"/>
    </row>
    <row r="1130" spans="1:8" ht="15" x14ac:dyDescent="0.25">
      <c r="A1130" s="609" t="str">
        <f t="shared" si="17"/>
        <v>92548</v>
      </c>
      <c r="B1130" s="607" t="s">
        <v>3389</v>
      </c>
      <c r="C1130" s="607" t="s">
        <v>3390</v>
      </c>
      <c r="D1130" s="618" t="s">
        <v>10580</v>
      </c>
      <c r="E1130" s="619" t="s">
        <v>28647</v>
      </c>
      <c r="F1130"/>
      <c r="G1130"/>
      <c r="H1130"/>
    </row>
    <row r="1131" spans="1:8" ht="15" x14ac:dyDescent="0.25">
      <c r="A1131" s="609" t="str">
        <f t="shared" si="17"/>
        <v>92549</v>
      </c>
      <c r="B1131" s="607" t="s">
        <v>3391</v>
      </c>
      <c r="C1131" s="607" t="s">
        <v>3392</v>
      </c>
      <c r="D1131" s="618" t="s">
        <v>10580</v>
      </c>
      <c r="E1131" s="619" t="s">
        <v>28648</v>
      </c>
      <c r="F1131"/>
      <c r="G1131"/>
      <c r="H1131"/>
    </row>
    <row r="1132" spans="1:8" ht="15" x14ac:dyDescent="0.25">
      <c r="A1132" s="609" t="str">
        <f t="shared" si="17"/>
        <v>92550</v>
      </c>
      <c r="B1132" s="607" t="s">
        <v>3393</v>
      </c>
      <c r="C1132" s="607" t="s">
        <v>3394</v>
      </c>
      <c r="D1132" s="618" t="s">
        <v>10580</v>
      </c>
      <c r="E1132" s="619" t="s">
        <v>28649</v>
      </c>
      <c r="F1132"/>
      <c r="G1132"/>
      <c r="H1132"/>
    </row>
    <row r="1133" spans="1:8" ht="15" x14ac:dyDescent="0.25">
      <c r="A1133" s="609" t="str">
        <f t="shared" si="17"/>
        <v>92551</v>
      </c>
      <c r="B1133" s="607" t="s">
        <v>3395</v>
      </c>
      <c r="C1133" s="607" t="s">
        <v>3396</v>
      </c>
      <c r="D1133" s="618" t="s">
        <v>10580</v>
      </c>
      <c r="E1133" s="619" t="s">
        <v>28650</v>
      </c>
      <c r="F1133"/>
      <c r="G1133"/>
      <c r="H1133"/>
    </row>
    <row r="1134" spans="1:8" ht="15" x14ac:dyDescent="0.25">
      <c r="A1134" s="609" t="str">
        <f t="shared" si="17"/>
        <v>92552</v>
      </c>
      <c r="B1134" s="607" t="s">
        <v>3397</v>
      </c>
      <c r="C1134" s="607" t="s">
        <v>3398</v>
      </c>
      <c r="D1134" s="618" t="s">
        <v>10580</v>
      </c>
      <c r="E1134" s="619" t="s">
        <v>28651</v>
      </c>
      <c r="F1134"/>
      <c r="G1134"/>
      <c r="H1134"/>
    </row>
    <row r="1135" spans="1:8" ht="15" x14ac:dyDescent="0.25">
      <c r="A1135" s="609" t="str">
        <f t="shared" si="17"/>
        <v>92553</v>
      </c>
      <c r="B1135" s="607" t="s">
        <v>3399</v>
      </c>
      <c r="C1135" s="607" t="s">
        <v>3400</v>
      </c>
      <c r="D1135" s="618" t="s">
        <v>10580</v>
      </c>
      <c r="E1135" s="619" t="s">
        <v>28652</v>
      </c>
      <c r="F1135"/>
      <c r="G1135"/>
      <c r="H1135"/>
    </row>
    <row r="1136" spans="1:8" ht="15" x14ac:dyDescent="0.25">
      <c r="A1136" s="609" t="str">
        <f t="shared" si="17"/>
        <v>92554</v>
      </c>
      <c r="B1136" s="607" t="s">
        <v>3401</v>
      </c>
      <c r="C1136" s="607" t="s">
        <v>3402</v>
      </c>
      <c r="D1136" s="618" t="s">
        <v>10580</v>
      </c>
      <c r="E1136" s="619" t="s">
        <v>28653</v>
      </c>
      <c r="F1136"/>
      <c r="G1136"/>
      <c r="H1136"/>
    </row>
    <row r="1137" spans="1:8" ht="15" x14ac:dyDescent="0.25">
      <c r="A1137" s="609" t="str">
        <f t="shared" si="17"/>
        <v>92555</v>
      </c>
      <c r="B1137" s="607" t="s">
        <v>3403</v>
      </c>
      <c r="C1137" s="607" t="s">
        <v>3404</v>
      </c>
      <c r="D1137" s="618" t="s">
        <v>10580</v>
      </c>
      <c r="E1137" s="619" t="s">
        <v>28654</v>
      </c>
      <c r="F1137"/>
      <c r="G1137"/>
      <c r="H1137"/>
    </row>
    <row r="1138" spans="1:8" ht="15" x14ac:dyDescent="0.25">
      <c r="A1138" s="609" t="str">
        <f t="shared" si="17"/>
        <v>92556</v>
      </c>
      <c r="B1138" s="607" t="s">
        <v>3405</v>
      </c>
      <c r="C1138" s="607" t="s">
        <v>3406</v>
      </c>
      <c r="D1138" s="618" t="s">
        <v>10580</v>
      </c>
      <c r="E1138" s="619" t="s">
        <v>28655</v>
      </c>
      <c r="F1138"/>
      <c r="G1138"/>
      <c r="H1138"/>
    </row>
    <row r="1139" spans="1:8" ht="15" x14ac:dyDescent="0.25">
      <c r="A1139" s="609" t="str">
        <f t="shared" si="17"/>
        <v>92557</v>
      </c>
      <c r="B1139" s="607" t="s">
        <v>3407</v>
      </c>
      <c r="C1139" s="607" t="s">
        <v>3408</v>
      </c>
      <c r="D1139" s="618" t="s">
        <v>10580</v>
      </c>
      <c r="E1139" s="619" t="s">
        <v>28656</v>
      </c>
      <c r="F1139"/>
      <c r="G1139"/>
      <c r="H1139"/>
    </row>
    <row r="1140" spans="1:8" ht="15" x14ac:dyDescent="0.25">
      <c r="A1140" s="609" t="str">
        <f t="shared" si="17"/>
        <v>92558</v>
      </c>
      <c r="B1140" s="607" t="s">
        <v>3409</v>
      </c>
      <c r="C1140" s="607" t="s">
        <v>3410</v>
      </c>
      <c r="D1140" s="618" t="s">
        <v>10580</v>
      </c>
      <c r="E1140" s="619" t="s">
        <v>28657</v>
      </c>
      <c r="F1140"/>
      <c r="G1140"/>
      <c r="H1140"/>
    </row>
    <row r="1141" spans="1:8" ht="15" x14ac:dyDescent="0.25">
      <c r="A1141" s="609" t="str">
        <f t="shared" si="17"/>
        <v>92559</v>
      </c>
      <c r="B1141" s="607" t="s">
        <v>3411</v>
      </c>
      <c r="C1141" s="607" t="s">
        <v>3412</v>
      </c>
      <c r="D1141" s="618" t="s">
        <v>10580</v>
      </c>
      <c r="E1141" s="619" t="s">
        <v>28658</v>
      </c>
      <c r="F1141"/>
      <c r="G1141"/>
      <c r="H1141"/>
    </row>
    <row r="1142" spans="1:8" ht="15" x14ac:dyDescent="0.25">
      <c r="A1142" s="609" t="str">
        <f t="shared" si="17"/>
        <v>92560</v>
      </c>
      <c r="B1142" s="607" t="s">
        <v>3413</v>
      </c>
      <c r="C1142" s="607" t="s">
        <v>3414</v>
      </c>
      <c r="D1142" s="618" t="s">
        <v>10580</v>
      </c>
      <c r="E1142" s="619" t="s">
        <v>28659</v>
      </c>
      <c r="F1142"/>
      <c r="G1142"/>
      <c r="H1142"/>
    </row>
    <row r="1143" spans="1:8" ht="15" x14ac:dyDescent="0.25">
      <c r="A1143" s="609" t="str">
        <f t="shared" si="17"/>
        <v>92561</v>
      </c>
      <c r="B1143" s="607" t="s">
        <v>3415</v>
      </c>
      <c r="C1143" s="607" t="s">
        <v>3416</v>
      </c>
      <c r="D1143" s="618" t="s">
        <v>10580</v>
      </c>
      <c r="E1143" s="619" t="s">
        <v>28660</v>
      </c>
      <c r="F1143"/>
      <c r="G1143"/>
      <c r="H1143"/>
    </row>
    <row r="1144" spans="1:8" ht="15" x14ac:dyDescent="0.25">
      <c r="A1144" s="609" t="str">
        <f t="shared" si="17"/>
        <v>92562</v>
      </c>
      <c r="B1144" s="607" t="s">
        <v>3417</v>
      </c>
      <c r="C1144" s="607" t="s">
        <v>3418</v>
      </c>
      <c r="D1144" s="618" t="s">
        <v>10580</v>
      </c>
      <c r="E1144" s="619" t="s">
        <v>28661</v>
      </c>
      <c r="F1144"/>
      <c r="G1144"/>
      <c r="H1144"/>
    </row>
    <row r="1145" spans="1:8" ht="15" x14ac:dyDescent="0.25">
      <c r="A1145" s="609" t="str">
        <f t="shared" si="17"/>
        <v>92563</v>
      </c>
      <c r="B1145" s="607" t="s">
        <v>3419</v>
      </c>
      <c r="C1145" s="607" t="s">
        <v>3420</v>
      </c>
      <c r="D1145" s="618" t="s">
        <v>10580</v>
      </c>
      <c r="E1145" s="619" t="s">
        <v>28662</v>
      </c>
      <c r="F1145"/>
      <c r="G1145"/>
      <c r="H1145"/>
    </row>
    <row r="1146" spans="1:8" ht="15" x14ac:dyDescent="0.25">
      <c r="A1146" s="609" t="str">
        <f t="shared" si="17"/>
        <v>92564</v>
      </c>
      <c r="B1146" s="607" t="s">
        <v>3421</v>
      </c>
      <c r="C1146" s="607" t="s">
        <v>3422</v>
      </c>
      <c r="D1146" s="618" t="s">
        <v>10580</v>
      </c>
      <c r="E1146" s="619" t="s">
        <v>28663</v>
      </c>
      <c r="F1146"/>
      <c r="G1146"/>
      <c r="H1146"/>
    </row>
    <row r="1147" spans="1:8" ht="15" x14ac:dyDescent="0.25">
      <c r="A1147" s="609" t="str">
        <f t="shared" si="17"/>
        <v>92565</v>
      </c>
      <c r="B1147" s="607" t="s">
        <v>3423</v>
      </c>
      <c r="C1147" s="607" t="s">
        <v>11842</v>
      </c>
      <c r="D1147" s="618" t="s">
        <v>10737</v>
      </c>
      <c r="E1147" s="619" t="s">
        <v>28664</v>
      </c>
      <c r="F1147"/>
      <c r="G1147"/>
      <c r="H1147"/>
    </row>
    <row r="1148" spans="1:8" ht="15" x14ac:dyDescent="0.25">
      <c r="A1148" s="609" t="str">
        <f t="shared" si="17"/>
        <v>92566</v>
      </c>
      <c r="B1148" s="607" t="s">
        <v>3424</v>
      </c>
      <c r="C1148" s="607" t="s">
        <v>11843</v>
      </c>
      <c r="D1148" s="618" t="s">
        <v>10737</v>
      </c>
      <c r="E1148" s="619" t="s">
        <v>18442</v>
      </c>
      <c r="F1148"/>
      <c r="G1148"/>
      <c r="H1148"/>
    </row>
    <row r="1149" spans="1:8" ht="15" x14ac:dyDescent="0.25">
      <c r="A1149" s="609" t="str">
        <f t="shared" si="17"/>
        <v>92567</v>
      </c>
      <c r="B1149" s="607" t="s">
        <v>3425</v>
      </c>
      <c r="C1149" s="607" t="s">
        <v>11845</v>
      </c>
      <c r="D1149" s="618" t="s">
        <v>10737</v>
      </c>
      <c r="E1149" s="619" t="s">
        <v>19103</v>
      </c>
      <c r="F1149"/>
      <c r="G1149"/>
      <c r="H1149"/>
    </row>
    <row r="1150" spans="1:8" ht="15" x14ac:dyDescent="0.25">
      <c r="A1150" s="609" t="str">
        <f t="shared" si="17"/>
        <v>100379</v>
      </c>
      <c r="B1150" s="607" t="s">
        <v>6469</v>
      </c>
      <c r="C1150" s="607" t="s">
        <v>6470</v>
      </c>
      <c r="D1150" s="618" t="s">
        <v>10737</v>
      </c>
      <c r="E1150" s="619" t="s">
        <v>28664</v>
      </c>
      <c r="F1150"/>
      <c r="G1150"/>
      <c r="H1150"/>
    </row>
    <row r="1151" spans="1:8" ht="15" x14ac:dyDescent="0.25">
      <c r="A1151" s="609" t="str">
        <f t="shared" si="17"/>
        <v>100380</v>
      </c>
      <c r="B1151" s="607" t="s">
        <v>6471</v>
      </c>
      <c r="C1151" s="607" t="s">
        <v>6472</v>
      </c>
      <c r="D1151" s="618" t="s">
        <v>10737</v>
      </c>
      <c r="E1151" s="619" t="s">
        <v>28665</v>
      </c>
      <c r="F1151"/>
      <c r="G1151"/>
      <c r="H1151"/>
    </row>
    <row r="1152" spans="1:8" ht="15" x14ac:dyDescent="0.25">
      <c r="A1152" s="609" t="str">
        <f t="shared" si="17"/>
        <v>100381</v>
      </c>
      <c r="B1152" s="607" t="s">
        <v>6473</v>
      </c>
      <c r="C1152" s="607" t="s">
        <v>6474</v>
      </c>
      <c r="D1152" s="618" t="s">
        <v>10737</v>
      </c>
      <c r="E1152" s="619" t="s">
        <v>10214</v>
      </c>
      <c r="F1152"/>
      <c r="G1152"/>
      <c r="H1152"/>
    </row>
    <row r="1153" spans="1:8" ht="15" x14ac:dyDescent="0.25">
      <c r="A1153" s="609" t="str">
        <f t="shared" si="17"/>
        <v>100383</v>
      </c>
      <c r="B1153" s="607" t="s">
        <v>6477</v>
      </c>
      <c r="C1153" s="607" t="s">
        <v>6478</v>
      </c>
      <c r="D1153" s="618" t="s">
        <v>10737</v>
      </c>
      <c r="E1153" s="619" t="s">
        <v>18142</v>
      </c>
      <c r="F1153"/>
      <c r="G1153"/>
      <c r="H1153"/>
    </row>
    <row r="1154" spans="1:8" ht="15" x14ac:dyDescent="0.25">
      <c r="A1154" s="609" t="str">
        <f t="shared" ref="A1154:A1217" si="18">IF(ISERROR(SEARCH("/",B1154)=6),TRIM(CLEAN(B1154)),IF(SEARCH("/",B1154)=6,IF(LEN(TRIM(CLEAN(B1154)))=7,LEFT(TRIM(CLEAN(B1154)),6)&amp;"00"&amp;RIGHT(TRIM(CLEAN(B1154)),1),LEFT(TRIM(CLEAN(B1154)),6)&amp;"0"&amp;RIGHT(TRIM(CLEAN(B1154)),2)),TRIM(CLEAN(B1154))))</f>
        <v>100384</v>
      </c>
      <c r="B1154" s="607" t="s">
        <v>6479</v>
      </c>
      <c r="C1154" s="607" t="s">
        <v>6480</v>
      </c>
      <c r="D1154" s="618" t="s">
        <v>10737</v>
      </c>
      <c r="E1154" s="619" t="s">
        <v>19081</v>
      </c>
      <c r="F1154"/>
      <c r="G1154"/>
      <c r="H1154"/>
    </row>
    <row r="1155" spans="1:8" ht="15" x14ac:dyDescent="0.25">
      <c r="A1155" s="609" t="str">
        <f t="shared" si="18"/>
        <v>100385</v>
      </c>
      <c r="B1155" s="607" t="s">
        <v>6481</v>
      </c>
      <c r="C1155" s="607" t="s">
        <v>6482</v>
      </c>
      <c r="D1155" s="618" t="s">
        <v>10737</v>
      </c>
      <c r="E1155" s="619" t="s">
        <v>19103</v>
      </c>
      <c r="F1155"/>
      <c r="G1155"/>
      <c r="H1155"/>
    </row>
    <row r="1156" spans="1:8" ht="15" x14ac:dyDescent="0.25">
      <c r="A1156" s="609" t="str">
        <f t="shared" si="18"/>
        <v>100386</v>
      </c>
      <c r="B1156" s="607" t="s">
        <v>6483</v>
      </c>
      <c r="C1156" s="607" t="s">
        <v>6484</v>
      </c>
      <c r="D1156" s="618" t="s">
        <v>10737</v>
      </c>
      <c r="E1156" s="619" t="s">
        <v>13541</v>
      </c>
      <c r="F1156"/>
      <c r="G1156"/>
      <c r="H1156"/>
    </row>
    <row r="1157" spans="1:8" ht="15" x14ac:dyDescent="0.25">
      <c r="A1157" s="609" t="str">
        <f t="shared" si="18"/>
        <v>100387</v>
      </c>
      <c r="B1157" s="607" t="s">
        <v>6485</v>
      </c>
      <c r="C1157" s="607" t="s">
        <v>6486</v>
      </c>
      <c r="D1157" s="618" t="s">
        <v>10737</v>
      </c>
      <c r="E1157" s="619" t="s">
        <v>28666</v>
      </c>
      <c r="F1157"/>
      <c r="G1157"/>
      <c r="H1157"/>
    </row>
    <row r="1158" spans="1:8" ht="15" x14ac:dyDescent="0.25">
      <c r="A1158" s="609" t="str">
        <f t="shared" si="18"/>
        <v>100388</v>
      </c>
      <c r="B1158" s="607" t="s">
        <v>6487</v>
      </c>
      <c r="C1158" s="607" t="s">
        <v>6488</v>
      </c>
      <c r="D1158" s="618" t="s">
        <v>10737</v>
      </c>
      <c r="E1158" s="619" t="s">
        <v>9616</v>
      </c>
      <c r="F1158"/>
      <c r="G1158"/>
      <c r="H1158"/>
    </row>
    <row r="1159" spans="1:8" ht="15" x14ac:dyDescent="0.25">
      <c r="A1159" s="609" t="str">
        <f t="shared" si="18"/>
        <v>100389</v>
      </c>
      <c r="B1159" s="607" t="s">
        <v>6489</v>
      </c>
      <c r="C1159" s="607" t="s">
        <v>6490</v>
      </c>
      <c r="D1159" s="618" t="s">
        <v>10737</v>
      </c>
      <c r="E1159" s="619" t="s">
        <v>9459</v>
      </c>
      <c r="F1159"/>
      <c r="G1159"/>
      <c r="H1159"/>
    </row>
    <row r="1160" spans="1:8" ht="15" x14ac:dyDescent="0.25">
      <c r="A1160" s="609" t="str">
        <f t="shared" si="18"/>
        <v>100390</v>
      </c>
      <c r="B1160" s="607" t="s">
        <v>6491</v>
      </c>
      <c r="C1160" s="607" t="s">
        <v>6492</v>
      </c>
      <c r="D1160" s="618" t="s">
        <v>10737</v>
      </c>
      <c r="E1160" s="619" t="s">
        <v>11150</v>
      </c>
      <c r="F1160"/>
      <c r="G1160"/>
      <c r="H1160"/>
    </row>
    <row r="1161" spans="1:8" ht="15" x14ac:dyDescent="0.25">
      <c r="A1161" s="609" t="str">
        <f t="shared" si="18"/>
        <v>100391</v>
      </c>
      <c r="B1161" s="607" t="s">
        <v>6493</v>
      </c>
      <c r="C1161" s="607" t="s">
        <v>6494</v>
      </c>
      <c r="D1161" s="618" t="s">
        <v>10737</v>
      </c>
      <c r="E1161" s="619" t="s">
        <v>10077</v>
      </c>
      <c r="F1161"/>
      <c r="G1161"/>
      <c r="H1161"/>
    </row>
    <row r="1162" spans="1:8" ht="15" x14ac:dyDescent="0.25">
      <c r="A1162" s="609" t="str">
        <f t="shared" si="18"/>
        <v>100392</v>
      </c>
      <c r="B1162" s="607" t="s">
        <v>6495</v>
      </c>
      <c r="C1162" s="607" t="s">
        <v>6496</v>
      </c>
      <c r="D1162" s="618" t="s">
        <v>10737</v>
      </c>
      <c r="E1162" s="619" t="s">
        <v>8905</v>
      </c>
      <c r="F1162"/>
      <c r="G1162"/>
      <c r="H1162"/>
    </row>
    <row r="1163" spans="1:8" ht="15" x14ac:dyDescent="0.25">
      <c r="A1163" s="609" t="str">
        <f t="shared" si="18"/>
        <v>100393</v>
      </c>
      <c r="B1163" s="607" t="s">
        <v>6497</v>
      </c>
      <c r="C1163" s="607" t="s">
        <v>6498</v>
      </c>
      <c r="D1163" s="618" t="s">
        <v>10737</v>
      </c>
      <c r="E1163" s="619" t="s">
        <v>16385</v>
      </c>
      <c r="F1163"/>
      <c r="G1163"/>
      <c r="H1163"/>
    </row>
    <row r="1164" spans="1:8" ht="15" x14ac:dyDescent="0.25">
      <c r="A1164" s="609" t="str">
        <f t="shared" si="18"/>
        <v>100394</v>
      </c>
      <c r="B1164" s="607" t="s">
        <v>6499</v>
      </c>
      <c r="C1164" s="607" t="s">
        <v>6500</v>
      </c>
      <c r="D1164" s="618" t="s">
        <v>10737</v>
      </c>
      <c r="E1164" s="619" t="s">
        <v>9843</v>
      </c>
      <c r="F1164"/>
      <c r="G1164"/>
      <c r="H1164"/>
    </row>
    <row r="1165" spans="1:8" ht="15" x14ac:dyDescent="0.25">
      <c r="A1165" s="609" t="str">
        <f t="shared" si="18"/>
        <v>100395</v>
      </c>
      <c r="B1165" s="607" t="s">
        <v>6501</v>
      </c>
      <c r="C1165" s="607" t="s">
        <v>6502</v>
      </c>
      <c r="D1165" s="618" t="s">
        <v>10737</v>
      </c>
      <c r="E1165" s="619" t="s">
        <v>18338</v>
      </c>
      <c r="F1165"/>
      <c r="G1165"/>
      <c r="H1165"/>
    </row>
    <row r="1166" spans="1:8" ht="15" x14ac:dyDescent="0.25">
      <c r="A1166" s="609" t="str">
        <f t="shared" si="18"/>
        <v>94189</v>
      </c>
      <c r="B1166" s="607" t="s">
        <v>4136</v>
      </c>
      <c r="C1166" s="607" t="s">
        <v>4137</v>
      </c>
      <c r="D1166" s="618" t="s">
        <v>10737</v>
      </c>
      <c r="E1166" s="619" t="s">
        <v>18476</v>
      </c>
      <c r="F1166"/>
      <c r="G1166"/>
      <c r="H1166"/>
    </row>
    <row r="1167" spans="1:8" ht="15" x14ac:dyDescent="0.25">
      <c r="A1167" s="609" t="str">
        <f t="shared" si="18"/>
        <v>94192</v>
      </c>
      <c r="B1167" s="607" t="s">
        <v>4138</v>
      </c>
      <c r="C1167" s="607" t="s">
        <v>4139</v>
      </c>
      <c r="D1167" s="618" t="s">
        <v>10737</v>
      </c>
      <c r="E1167" s="619" t="s">
        <v>18262</v>
      </c>
      <c r="F1167"/>
      <c r="G1167"/>
      <c r="H1167"/>
    </row>
    <row r="1168" spans="1:8" ht="15" x14ac:dyDescent="0.25">
      <c r="A1168" s="609" t="str">
        <f t="shared" si="18"/>
        <v>94195</v>
      </c>
      <c r="B1168" s="607" t="s">
        <v>4140</v>
      </c>
      <c r="C1168" s="607" t="s">
        <v>4141</v>
      </c>
      <c r="D1168" s="618" t="s">
        <v>10737</v>
      </c>
      <c r="E1168" s="619" t="s">
        <v>28667</v>
      </c>
      <c r="F1168"/>
      <c r="G1168"/>
      <c r="H1168"/>
    </row>
    <row r="1169" spans="1:8" ht="15" x14ac:dyDescent="0.25">
      <c r="A1169" s="609" t="str">
        <f t="shared" si="18"/>
        <v>94198</v>
      </c>
      <c r="B1169" s="607" t="s">
        <v>4142</v>
      </c>
      <c r="C1169" s="607" t="s">
        <v>4143</v>
      </c>
      <c r="D1169" s="618" t="s">
        <v>10737</v>
      </c>
      <c r="E1169" s="619" t="s">
        <v>28668</v>
      </c>
      <c r="F1169"/>
      <c r="G1169"/>
      <c r="H1169"/>
    </row>
    <row r="1170" spans="1:8" ht="15" x14ac:dyDescent="0.25">
      <c r="A1170" s="609" t="str">
        <f t="shared" si="18"/>
        <v>94201</v>
      </c>
      <c r="B1170" s="607" t="s">
        <v>4144</v>
      </c>
      <c r="C1170" s="607" t="s">
        <v>4145</v>
      </c>
      <c r="D1170" s="618" t="s">
        <v>10737</v>
      </c>
      <c r="E1170" s="619" t="s">
        <v>28572</v>
      </c>
      <c r="F1170"/>
      <c r="G1170"/>
      <c r="H1170"/>
    </row>
    <row r="1171" spans="1:8" ht="15" x14ac:dyDescent="0.25">
      <c r="A1171" s="609" t="str">
        <f t="shared" si="18"/>
        <v>94204</v>
      </c>
      <c r="B1171" s="607" t="s">
        <v>4146</v>
      </c>
      <c r="C1171" s="607" t="s">
        <v>4147</v>
      </c>
      <c r="D1171" s="618" t="s">
        <v>10737</v>
      </c>
      <c r="E1171" s="619" t="s">
        <v>28669</v>
      </c>
      <c r="F1171"/>
      <c r="G1171"/>
      <c r="H1171"/>
    </row>
    <row r="1172" spans="1:8" ht="15" x14ac:dyDescent="0.25">
      <c r="A1172" s="609" t="str">
        <f t="shared" si="18"/>
        <v>94224</v>
      </c>
      <c r="B1172" s="607" t="s">
        <v>4167</v>
      </c>
      <c r="C1172" s="607" t="s">
        <v>4168</v>
      </c>
      <c r="D1172" s="618" t="s">
        <v>10494</v>
      </c>
      <c r="E1172" s="619" t="s">
        <v>27266</v>
      </c>
      <c r="F1172"/>
      <c r="G1172"/>
      <c r="H1172"/>
    </row>
    <row r="1173" spans="1:8" ht="15" x14ac:dyDescent="0.25">
      <c r="A1173" s="609" t="str">
        <f t="shared" si="18"/>
        <v>94226</v>
      </c>
      <c r="B1173" s="607" t="s">
        <v>4169</v>
      </c>
      <c r="C1173" s="607" t="s">
        <v>4170</v>
      </c>
      <c r="D1173" s="618" t="s">
        <v>10737</v>
      </c>
      <c r="E1173" s="619" t="s">
        <v>28670</v>
      </c>
      <c r="F1173"/>
      <c r="G1173"/>
      <c r="H1173"/>
    </row>
    <row r="1174" spans="1:8" ht="15" x14ac:dyDescent="0.25">
      <c r="A1174" s="609" t="str">
        <f t="shared" si="18"/>
        <v>94232</v>
      </c>
      <c r="B1174" s="607" t="s">
        <v>4179</v>
      </c>
      <c r="C1174" s="607" t="s">
        <v>4180</v>
      </c>
      <c r="D1174" s="618" t="s">
        <v>10580</v>
      </c>
      <c r="E1174" s="619" t="s">
        <v>9065</v>
      </c>
      <c r="F1174"/>
      <c r="G1174"/>
      <c r="H1174"/>
    </row>
    <row r="1175" spans="1:8" ht="15" x14ac:dyDescent="0.25">
      <c r="A1175" s="609" t="str">
        <f t="shared" si="18"/>
        <v>94440</v>
      </c>
      <c r="B1175" s="607" t="s">
        <v>4237</v>
      </c>
      <c r="C1175" s="607" t="s">
        <v>4238</v>
      </c>
      <c r="D1175" s="618" t="s">
        <v>10737</v>
      </c>
      <c r="E1175" s="619" t="s">
        <v>28667</v>
      </c>
      <c r="F1175"/>
      <c r="G1175"/>
      <c r="H1175"/>
    </row>
    <row r="1176" spans="1:8" ht="15" x14ac:dyDescent="0.25">
      <c r="A1176" s="609" t="str">
        <f t="shared" si="18"/>
        <v>94441</v>
      </c>
      <c r="B1176" s="607" t="s">
        <v>4239</v>
      </c>
      <c r="C1176" s="607" t="s">
        <v>4240</v>
      </c>
      <c r="D1176" s="618" t="s">
        <v>10737</v>
      </c>
      <c r="E1176" s="619" t="s">
        <v>28668</v>
      </c>
      <c r="F1176"/>
      <c r="G1176"/>
      <c r="H1176"/>
    </row>
    <row r="1177" spans="1:8" ht="15" x14ac:dyDescent="0.25">
      <c r="A1177" s="609" t="str">
        <f t="shared" si="18"/>
        <v>94442</v>
      </c>
      <c r="B1177" s="607" t="s">
        <v>4241</v>
      </c>
      <c r="C1177" s="607" t="s">
        <v>4242</v>
      </c>
      <c r="D1177" s="618" t="s">
        <v>10737</v>
      </c>
      <c r="E1177" s="619" t="s">
        <v>28667</v>
      </c>
      <c r="F1177"/>
      <c r="G1177"/>
      <c r="H1177"/>
    </row>
    <row r="1178" spans="1:8" ht="15" x14ac:dyDescent="0.25">
      <c r="A1178" s="609" t="str">
        <f t="shared" si="18"/>
        <v>94443</v>
      </c>
      <c r="B1178" s="607" t="s">
        <v>4243</v>
      </c>
      <c r="C1178" s="607" t="s">
        <v>4244</v>
      </c>
      <c r="D1178" s="618" t="s">
        <v>10737</v>
      </c>
      <c r="E1178" s="619" t="s">
        <v>28668</v>
      </c>
      <c r="F1178"/>
      <c r="G1178"/>
      <c r="H1178"/>
    </row>
    <row r="1179" spans="1:8" ht="15" x14ac:dyDescent="0.25">
      <c r="A1179" s="609" t="str">
        <f t="shared" si="18"/>
        <v>94445</v>
      </c>
      <c r="B1179" s="607" t="s">
        <v>4247</v>
      </c>
      <c r="C1179" s="607" t="s">
        <v>4248</v>
      </c>
      <c r="D1179" s="618" t="s">
        <v>10737</v>
      </c>
      <c r="E1179" s="619" t="s">
        <v>28572</v>
      </c>
      <c r="F1179"/>
      <c r="G1179"/>
      <c r="H1179"/>
    </row>
    <row r="1180" spans="1:8" ht="15" x14ac:dyDescent="0.25">
      <c r="A1180" s="609" t="str">
        <f t="shared" si="18"/>
        <v>94446</v>
      </c>
      <c r="B1180" s="607" t="s">
        <v>4249</v>
      </c>
      <c r="C1180" s="607" t="s">
        <v>4250</v>
      </c>
      <c r="D1180" s="618" t="s">
        <v>10737</v>
      </c>
      <c r="E1180" s="619" t="s">
        <v>28669</v>
      </c>
      <c r="F1180"/>
      <c r="G1180"/>
      <c r="H1180"/>
    </row>
    <row r="1181" spans="1:8" ht="15" x14ac:dyDescent="0.25">
      <c r="A1181" s="609" t="str">
        <f t="shared" si="18"/>
        <v>94447</v>
      </c>
      <c r="B1181" s="607" t="s">
        <v>4251</v>
      </c>
      <c r="C1181" s="607" t="s">
        <v>4252</v>
      </c>
      <c r="D1181" s="618" t="s">
        <v>10737</v>
      </c>
      <c r="E1181" s="619" t="s">
        <v>28572</v>
      </c>
      <c r="F1181"/>
      <c r="G1181"/>
      <c r="H1181"/>
    </row>
    <row r="1182" spans="1:8" ht="15" x14ac:dyDescent="0.25">
      <c r="A1182" s="609" t="str">
        <f t="shared" si="18"/>
        <v>94448</v>
      </c>
      <c r="B1182" s="607" t="s">
        <v>4253</v>
      </c>
      <c r="C1182" s="607" t="s">
        <v>4254</v>
      </c>
      <c r="D1182" s="618" t="s">
        <v>10737</v>
      </c>
      <c r="E1182" s="619" t="s">
        <v>28669</v>
      </c>
      <c r="F1182"/>
      <c r="G1182"/>
      <c r="H1182"/>
    </row>
    <row r="1183" spans="1:8" ht="15" x14ac:dyDescent="0.25">
      <c r="A1183" s="609" t="str">
        <f t="shared" si="18"/>
        <v>94207</v>
      </c>
      <c r="B1183" s="607" t="s">
        <v>4148</v>
      </c>
      <c r="C1183" s="607" t="s">
        <v>4149</v>
      </c>
      <c r="D1183" s="618" t="s">
        <v>10737</v>
      </c>
      <c r="E1183" s="619" t="s">
        <v>21948</v>
      </c>
      <c r="F1183"/>
      <c r="G1183"/>
      <c r="H1183"/>
    </row>
    <row r="1184" spans="1:8" ht="15" x14ac:dyDescent="0.25">
      <c r="A1184" s="609" t="str">
        <f t="shared" si="18"/>
        <v>94210</v>
      </c>
      <c r="B1184" s="607" t="s">
        <v>4150</v>
      </c>
      <c r="C1184" s="607" t="s">
        <v>4151</v>
      </c>
      <c r="D1184" s="618" t="s">
        <v>10737</v>
      </c>
      <c r="E1184" s="619" t="s">
        <v>18306</v>
      </c>
      <c r="F1184"/>
      <c r="G1184"/>
      <c r="H1184"/>
    </row>
    <row r="1185" spans="1:8" ht="15" x14ac:dyDescent="0.25">
      <c r="A1185" s="609" t="str">
        <f t="shared" si="18"/>
        <v>94218</v>
      </c>
      <c r="B1185" s="607" t="s">
        <v>4156</v>
      </c>
      <c r="C1185" s="607" t="s">
        <v>28671</v>
      </c>
      <c r="D1185" s="618" t="s">
        <v>10737</v>
      </c>
      <c r="E1185" s="619" t="s">
        <v>28672</v>
      </c>
      <c r="F1185"/>
      <c r="G1185"/>
      <c r="H1185"/>
    </row>
    <row r="1186" spans="1:8" ht="15" x14ac:dyDescent="0.25">
      <c r="A1186" s="609" t="str">
        <f t="shared" si="18"/>
        <v>94213</v>
      </c>
      <c r="B1186" s="607" t="s">
        <v>4152</v>
      </c>
      <c r="C1186" s="607" t="s">
        <v>4153</v>
      </c>
      <c r="D1186" s="618" t="s">
        <v>10737</v>
      </c>
      <c r="E1186" s="619" t="s">
        <v>28673</v>
      </c>
      <c r="F1186"/>
      <c r="G1186"/>
      <c r="H1186"/>
    </row>
    <row r="1187" spans="1:8" ht="15" x14ac:dyDescent="0.25">
      <c r="A1187" s="609" t="str">
        <f t="shared" si="18"/>
        <v>94216</v>
      </c>
      <c r="B1187" s="607" t="s">
        <v>4154</v>
      </c>
      <c r="C1187" s="607" t="s">
        <v>4155</v>
      </c>
      <c r="D1187" s="618" t="s">
        <v>10737</v>
      </c>
      <c r="E1187" s="619" t="s">
        <v>28674</v>
      </c>
      <c r="F1187"/>
      <c r="G1187"/>
      <c r="H1187"/>
    </row>
    <row r="1188" spans="1:8" ht="15" x14ac:dyDescent="0.25">
      <c r="A1188" s="609" t="str">
        <f t="shared" si="18"/>
        <v>94219</v>
      </c>
      <c r="B1188" s="607" t="s">
        <v>4157</v>
      </c>
      <c r="C1188" s="607" t="s">
        <v>4158</v>
      </c>
      <c r="D1188" s="618" t="s">
        <v>10494</v>
      </c>
      <c r="E1188" s="619" t="s">
        <v>19663</v>
      </c>
      <c r="F1188"/>
      <c r="G1188"/>
      <c r="H1188"/>
    </row>
    <row r="1189" spans="1:8" ht="15" x14ac:dyDescent="0.25">
      <c r="A1189" s="609" t="str">
        <f t="shared" si="18"/>
        <v>94220</v>
      </c>
      <c r="B1189" s="607" t="s">
        <v>4159</v>
      </c>
      <c r="C1189" s="607" t="s">
        <v>4160</v>
      </c>
      <c r="D1189" s="618" t="s">
        <v>10494</v>
      </c>
      <c r="E1189" s="619" t="s">
        <v>19401</v>
      </c>
      <c r="F1189"/>
      <c r="G1189"/>
      <c r="H1189"/>
    </row>
    <row r="1190" spans="1:8" ht="15" x14ac:dyDescent="0.25">
      <c r="A1190" s="609" t="str">
        <f t="shared" si="18"/>
        <v>94221</v>
      </c>
      <c r="B1190" s="607" t="s">
        <v>4161</v>
      </c>
      <c r="C1190" s="607" t="s">
        <v>4162</v>
      </c>
      <c r="D1190" s="618" t="s">
        <v>10494</v>
      </c>
      <c r="E1190" s="619" t="s">
        <v>26828</v>
      </c>
      <c r="F1190"/>
      <c r="G1190"/>
      <c r="H1190"/>
    </row>
    <row r="1191" spans="1:8" ht="15" x14ac:dyDescent="0.25">
      <c r="A1191" s="609" t="str">
        <f t="shared" si="18"/>
        <v>94222</v>
      </c>
      <c r="B1191" s="607" t="s">
        <v>4163</v>
      </c>
      <c r="C1191" s="607" t="s">
        <v>4164</v>
      </c>
      <c r="D1191" s="618" t="s">
        <v>10494</v>
      </c>
      <c r="E1191" s="619" t="s">
        <v>28675</v>
      </c>
      <c r="F1191"/>
      <c r="G1191"/>
      <c r="H1191"/>
    </row>
    <row r="1192" spans="1:8" ht="15" x14ac:dyDescent="0.25">
      <c r="A1192" s="609" t="str">
        <f t="shared" si="18"/>
        <v>94223</v>
      </c>
      <c r="B1192" s="607" t="s">
        <v>4165</v>
      </c>
      <c r="C1192" s="607" t="s">
        <v>4166</v>
      </c>
      <c r="D1192" s="618" t="s">
        <v>10494</v>
      </c>
      <c r="E1192" s="619" t="s">
        <v>28676</v>
      </c>
      <c r="F1192"/>
      <c r="G1192"/>
      <c r="H1192"/>
    </row>
    <row r="1193" spans="1:8" ht="15" x14ac:dyDescent="0.25">
      <c r="A1193" s="609" t="str">
        <f t="shared" si="18"/>
        <v>94451</v>
      </c>
      <c r="B1193" s="607" t="s">
        <v>4257</v>
      </c>
      <c r="C1193" s="607" t="s">
        <v>4258</v>
      </c>
      <c r="D1193" s="618" t="s">
        <v>10494</v>
      </c>
      <c r="E1193" s="619" t="s">
        <v>18485</v>
      </c>
      <c r="F1193"/>
      <c r="G1193"/>
      <c r="H1193"/>
    </row>
    <row r="1194" spans="1:8" ht="15" x14ac:dyDescent="0.25">
      <c r="A1194" s="609" t="str">
        <f t="shared" si="18"/>
        <v>100325</v>
      </c>
      <c r="B1194" s="607" t="s">
        <v>6394</v>
      </c>
      <c r="C1194" s="607" t="s">
        <v>6395</v>
      </c>
      <c r="D1194" s="618" t="s">
        <v>10494</v>
      </c>
      <c r="E1194" s="619" t="s">
        <v>16891</v>
      </c>
      <c r="F1194"/>
      <c r="G1194"/>
      <c r="H1194"/>
    </row>
    <row r="1195" spans="1:8" ht="15" x14ac:dyDescent="0.25">
      <c r="A1195" s="609" t="str">
        <f t="shared" si="18"/>
        <v>100327</v>
      </c>
      <c r="B1195" s="607" t="s">
        <v>6396</v>
      </c>
      <c r="C1195" s="607" t="s">
        <v>6397</v>
      </c>
      <c r="D1195" s="618" t="s">
        <v>10494</v>
      </c>
      <c r="E1195" s="619" t="s">
        <v>28677</v>
      </c>
      <c r="F1195"/>
      <c r="G1195"/>
      <c r="H1195"/>
    </row>
    <row r="1196" spans="1:8" ht="15" x14ac:dyDescent="0.25">
      <c r="A1196" s="609" t="str">
        <f t="shared" si="18"/>
        <v>100328</v>
      </c>
      <c r="B1196" s="607" t="s">
        <v>6398</v>
      </c>
      <c r="C1196" s="607" t="s">
        <v>6399</v>
      </c>
      <c r="D1196" s="618" t="s">
        <v>10737</v>
      </c>
      <c r="E1196" s="619" t="s">
        <v>18210</v>
      </c>
      <c r="F1196"/>
      <c r="G1196"/>
      <c r="H1196"/>
    </row>
    <row r="1197" spans="1:8" ht="15" x14ac:dyDescent="0.25">
      <c r="A1197" s="609" t="str">
        <f t="shared" si="18"/>
        <v>100329</v>
      </c>
      <c r="B1197" s="607" t="s">
        <v>6400</v>
      </c>
      <c r="C1197" s="607" t="s">
        <v>6401</v>
      </c>
      <c r="D1197" s="618" t="s">
        <v>10737</v>
      </c>
      <c r="E1197" s="619" t="s">
        <v>10169</v>
      </c>
      <c r="F1197"/>
      <c r="G1197"/>
      <c r="H1197"/>
    </row>
    <row r="1198" spans="1:8" ht="15" x14ac:dyDescent="0.25">
      <c r="A1198" s="609" t="str">
        <f t="shared" si="18"/>
        <v>100330</v>
      </c>
      <c r="B1198" s="607" t="s">
        <v>6402</v>
      </c>
      <c r="C1198" s="607" t="s">
        <v>6403</v>
      </c>
      <c r="D1198" s="618" t="s">
        <v>10737</v>
      </c>
      <c r="E1198" s="619" t="s">
        <v>9618</v>
      </c>
      <c r="F1198"/>
      <c r="G1198"/>
      <c r="H1198"/>
    </row>
    <row r="1199" spans="1:8" ht="15" x14ac:dyDescent="0.25">
      <c r="A1199" s="609" t="str">
        <f t="shared" si="18"/>
        <v>100331</v>
      </c>
      <c r="B1199" s="607" t="s">
        <v>6404</v>
      </c>
      <c r="C1199" s="607" t="s">
        <v>6405</v>
      </c>
      <c r="D1199" s="618" t="s">
        <v>10737</v>
      </c>
      <c r="E1199" s="619" t="s">
        <v>17907</v>
      </c>
      <c r="F1199"/>
      <c r="G1199"/>
      <c r="H1199"/>
    </row>
    <row r="1200" spans="1:8" ht="15" x14ac:dyDescent="0.25">
      <c r="A1200" s="609" t="str">
        <f t="shared" si="18"/>
        <v>100434</v>
      </c>
      <c r="B1200" s="607" t="s">
        <v>6503</v>
      </c>
      <c r="C1200" s="607" t="s">
        <v>11862</v>
      </c>
      <c r="D1200" s="618" t="s">
        <v>10494</v>
      </c>
      <c r="E1200" s="619" t="s">
        <v>19421</v>
      </c>
      <c r="F1200"/>
      <c r="G1200"/>
      <c r="H1200"/>
    </row>
    <row r="1201" spans="1:8" ht="15" x14ac:dyDescent="0.25">
      <c r="A1201" s="609" t="str">
        <f t="shared" si="18"/>
        <v>100435</v>
      </c>
      <c r="B1201" s="607" t="s">
        <v>6504</v>
      </c>
      <c r="C1201" s="607" t="s">
        <v>11863</v>
      </c>
      <c r="D1201" s="618" t="s">
        <v>10494</v>
      </c>
      <c r="E1201" s="619" t="s">
        <v>18791</v>
      </c>
      <c r="F1201"/>
      <c r="G1201"/>
      <c r="H1201"/>
    </row>
    <row r="1202" spans="1:8" ht="15" x14ac:dyDescent="0.25">
      <c r="A1202" s="609" t="str">
        <f t="shared" si="18"/>
        <v>94227</v>
      </c>
      <c r="B1202" s="607" t="s">
        <v>4171</v>
      </c>
      <c r="C1202" s="607" t="s">
        <v>4172</v>
      </c>
      <c r="D1202" s="618" t="s">
        <v>10494</v>
      </c>
      <c r="E1202" s="619" t="s">
        <v>28678</v>
      </c>
      <c r="F1202"/>
      <c r="G1202"/>
      <c r="H1202"/>
    </row>
    <row r="1203" spans="1:8" ht="15" x14ac:dyDescent="0.25">
      <c r="A1203" s="609" t="str">
        <f t="shared" si="18"/>
        <v>94228</v>
      </c>
      <c r="B1203" s="607" t="s">
        <v>4173</v>
      </c>
      <c r="C1203" s="607" t="s">
        <v>4174</v>
      </c>
      <c r="D1203" s="618" t="s">
        <v>10494</v>
      </c>
      <c r="E1203" s="619" t="s">
        <v>27519</v>
      </c>
      <c r="F1203"/>
      <c r="G1203"/>
      <c r="H1203"/>
    </row>
    <row r="1204" spans="1:8" ht="15" x14ac:dyDescent="0.25">
      <c r="A1204" s="609" t="str">
        <f t="shared" si="18"/>
        <v>94229</v>
      </c>
      <c r="B1204" s="607" t="s">
        <v>4175</v>
      </c>
      <c r="C1204" s="607" t="s">
        <v>4176</v>
      </c>
      <c r="D1204" s="618" t="s">
        <v>10494</v>
      </c>
      <c r="E1204" s="619" t="s">
        <v>28679</v>
      </c>
      <c r="F1204"/>
      <c r="G1204"/>
      <c r="H1204"/>
    </row>
    <row r="1205" spans="1:8" ht="15" x14ac:dyDescent="0.25">
      <c r="A1205" s="609" t="str">
        <f t="shared" si="18"/>
        <v>94231</v>
      </c>
      <c r="B1205" s="607" t="s">
        <v>4177</v>
      </c>
      <c r="C1205" s="607" t="s">
        <v>4178</v>
      </c>
      <c r="D1205" s="618" t="s">
        <v>10494</v>
      </c>
      <c r="E1205" s="619" t="s">
        <v>19613</v>
      </c>
      <c r="F1205"/>
      <c r="G1205"/>
      <c r="H1205"/>
    </row>
    <row r="1206" spans="1:8" ht="15" x14ac:dyDescent="0.25">
      <c r="A1206" s="609" t="str">
        <f t="shared" si="18"/>
        <v>94449</v>
      </c>
      <c r="B1206" s="607" t="s">
        <v>4255</v>
      </c>
      <c r="C1206" s="607" t="s">
        <v>4256</v>
      </c>
      <c r="D1206" s="618" t="s">
        <v>10737</v>
      </c>
      <c r="E1206" s="619" t="s">
        <v>28680</v>
      </c>
      <c r="F1206"/>
      <c r="G1206"/>
      <c r="H1206"/>
    </row>
    <row r="1207" spans="1:8" ht="15" x14ac:dyDescent="0.25">
      <c r="A1207" s="609" t="str">
        <f t="shared" si="18"/>
        <v>92255</v>
      </c>
      <c r="B1207" s="607" t="s">
        <v>3133</v>
      </c>
      <c r="C1207" s="607" t="s">
        <v>3134</v>
      </c>
      <c r="D1207" s="618" t="s">
        <v>10580</v>
      </c>
      <c r="E1207" s="619" t="s">
        <v>28681</v>
      </c>
      <c r="F1207"/>
      <c r="G1207"/>
      <c r="H1207"/>
    </row>
    <row r="1208" spans="1:8" ht="15" x14ac:dyDescent="0.25">
      <c r="A1208" s="609" t="str">
        <f t="shared" si="18"/>
        <v>92256</v>
      </c>
      <c r="B1208" s="607" t="s">
        <v>3135</v>
      </c>
      <c r="C1208" s="607" t="s">
        <v>3136</v>
      </c>
      <c r="D1208" s="618" t="s">
        <v>10580</v>
      </c>
      <c r="E1208" s="619" t="s">
        <v>28682</v>
      </c>
      <c r="F1208"/>
      <c r="G1208"/>
      <c r="H1208"/>
    </row>
    <row r="1209" spans="1:8" ht="15" x14ac:dyDescent="0.25">
      <c r="A1209" s="609" t="str">
        <f t="shared" si="18"/>
        <v>92257</v>
      </c>
      <c r="B1209" s="607" t="s">
        <v>3137</v>
      </c>
      <c r="C1209" s="607" t="s">
        <v>3138</v>
      </c>
      <c r="D1209" s="618" t="s">
        <v>10580</v>
      </c>
      <c r="E1209" s="619" t="s">
        <v>28683</v>
      </c>
      <c r="F1209"/>
      <c r="G1209"/>
      <c r="H1209"/>
    </row>
    <row r="1210" spans="1:8" ht="15" x14ac:dyDescent="0.25">
      <c r="A1210" s="609" t="str">
        <f t="shared" si="18"/>
        <v>92258</v>
      </c>
      <c r="B1210" s="607" t="s">
        <v>3139</v>
      </c>
      <c r="C1210" s="607" t="s">
        <v>3140</v>
      </c>
      <c r="D1210" s="618" t="s">
        <v>10580</v>
      </c>
      <c r="E1210" s="619" t="s">
        <v>28684</v>
      </c>
      <c r="F1210"/>
      <c r="G1210"/>
      <c r="H1210"/>
    </row>
    <row r="1211" spans="1:8" ht="15" x14ac:dyDescent="0.25">
      <c r="A1211" s="609" t="str">
        <f t="shared" si="18"/>
        <v>92568</v>
      </c>
      <c r="B1211" s="607" t="s">
        <v>3426</v>
      </c>
      <c r="C1211" s="607" t="s">
        <v>3427</v>
      </c>
      <c r="D1211" s="618" t="s">
        <v>10737</v>
      </c>
      <c r="E1211" s="619" t="s">
        <v>28685</v>
      </c>
      <c r="F1211"/>
      <c r="G1211"/>
      <c r="H1211"/>
    </row>
    <row r="1212" spans="1:8" ht="15" x14ac:dyDescent="0.25">
      <c r="A1212" s="609" t="str">
        <f t="shared" si="18"/>
        <v>92569</v>
      </c>
      <c r="B1212" s="607" t="s">
        <v>3428</v>
      </c>
      <c r="C1212" s="607" t="s">
        <v>3429</v>
      </c>
      <c r="D1212" s="618" t="s">
        <v>10737</v>
      </c>
      <c r="E1212" s="619" t="s">
        <v>28686</v>
      </c>
      <c r="F1212"/>
      <c r="G1212"/>
      <c r="H1212"/>
    </row>
    <row r="1213" spans="1:8" ht="15" x14ac:dyDescent="0.25">
      <c r="A1213" s="609" t="str">
        <f t="shared" si="18"/>
        <v>92570</v>
      </c>
      <c r="B1213" s="607" t="s">
        <v>3430</v>
      </c>
      <c r="C1213" s="607" t="s">
        <v>3431</v>
      </c>
      <c r="D1213" s="618" t="s">
        <v>10737</v>
      </c>
      <c r="E1213" s="619" t="s">
        <v>28687</v>
      </c>
      <c r="F1213"/>
      <c r="G1213"/>
      <c r="H1213"/>
    </row>
    <row r="1214" spans="1:8" ht="15" x14ac:dyDescent="0.25">
      <c r="A1214" s="609" t="str">
        <f t="shared" si="18"/>
        <v>92571</v>
      </c>
      <c r="B1214" s="607" t="s">
        <v>3432</v>
      </c>
      <c r="C1214" s="607" t="s">
        <v>3433</v>
      </c>
      <c r="D1214" s="618" t="s">
        <v>10737</v>
      </c>
      <c r="E1214" s="619" t="s">
        <v>28688</v>
      </c>
      <c r="F1214"/>
      <c r="G1214"/>
      <c r="H1214"/>
    </row>
    <row r="1215" spans="1:8" ht="15" x14ac:dyDescent="0.25">
      <c r="A1215" s="609" t="str">
        <f t="shared" si="18"/>
        <v>92572</v>
      </c>
      <c r="B1215" s="607" t="s">
        <v>3434</v>
      </c>
      <c r="C1215" s="607" t="s">
        <v>3435</v>
      </c>
      <c r="D1215" s="618" t="s">
        <v>10737</v>
      </c>
      <c r="E1215" s="619" t="s">
        <v>28689</v>
      </c>
      <c r="F1215"/>
      <c r="G1215"/>
      <c r="H1215"/>
    </row>
    <row r="1216" spans="1:8" ht="15" x14ac:dyDescent="0.25">
      <c r="A1216" s="609" t="str">
        <f t="shared" si="18"/>
        <v>92573</v>
      </c>
      <c r="B1216" s="607" t="s">
        <v>3436</v>
      </c>
      <c r="C1216" s="607" t="s">
        <v>3437</v>
      </c>
      <c r="D1216" s="618" t="s">
        <v>10737</v>
      </c>
      <c r="E1216" s="619" t="s">
        <v>25715</v>
      </c>
      <c r="F1216"/>
      <c r="G1216"/>
      <c r="H1216"/>
    </row>
    <row r="1217" spans="1:8" ht="15" x14ac:dyDescent="0.25">
      <c r="A1217" s="609" t="str">
        <f t="shared" si="18"/>
        <v>92574</v>
      </c>
      <c r="B1217" s="607" t="s">
        <v>3438</v>
      </c>
      <c r="C1217" s="607" t="s">
        <v>3439</v>
      </c>
      <c r="D1217" s="618" t="s">
        <v>10737</v>
      </c>
      <c r="E1217" s="619" t="s">
        <v>28690</v>
      </c>
      <c r="F1217"/>
      <c r="G1217"/>
      <c r="H1217"/>
    </row>
    <row r="1218" spans="1:8" ht="15" x14ac:dyDescent="0.25">
      <c r="A1218" s="609" t="str">
        <f t="shared" ref="A1218:A1281" si="19">IF(ISERROR(SEARCH("/",B1218)=6),TRIM(CLEAN(B1218)),IF(SEARCH("/",B1218)=6,IF(LEN(TRIM(CLEAN(B1218)))=7,LEFT(TRIM(CLEAN(B1218)),6)&amp;"00"&amp;RIGHT(TRIM(CLEAN(B1218)),1),LEFT(TRIM(CLEAN(B1218)),6)&amp;"0"&amp;RIGHT(TRIM(CLEAN(B1218)),2)),TRIM(CLEAN(B1218))))</f>
        <v>92575</v>
      </c>
      <c r="B1218" s="607" t="s">
        <v>3440</v>
      </c>
      <c r="C1218" s="607" t="s">
        <v>3441</v>
      </c>
      <c r="D1218" s="618" t="s">
        <v>10737</v>
      </c>
      <c r="E1218" s="619" t="s">
        <v>28691</v>
      </c>
      <c r="F1218"/>
      <c r="G1218"/>
      <c r="H1218"/>
    </row>
    <row r="1219" spans="1:8" ht="15" x14ac:dyDescent="0.25">
      <c r="A1219" s="609" t="str">
        <f t="shared" si="19"/>
        <v>92576</v>
      </c>
      <c r="B1219" s="607" t="s">
        <v>3442</v>
      </c>
      <c r="C1219" s="607" t="s">
        <v>3443</v>
      </c>
      <c r="D1219" s="618" t="s">
        <v>10737</v>
      </c>
      <c r="E1219" s="619" t="s">
        <v>21934</v>
      </c>
      <c r="F1219"/>
      <c r="G1219"/>
      <c r="H1219"/>
    </row>
    <row r="1220" spans="1:8" ht="15" x14ac:dyDescent="0.25">
      <c r="A1220" s="609" t="str">
        <f t="shared" si="19"/>
        <v>92577</v>
      </c>
      <c r="B1220" s="607" t="s">
        <v>3444</v>
      </c>
      <c r="C1220" s="607" t="s">
        <v>3445</v>
      </c>
      <c r="D1220" s="618" t="s">
        <v>10737</v>
      </c>
      <c r="E1220" s="619" t="s">
        <v>18914</v>
      </c>
      <c r="F1220"/>
      <c r="G1220"/>
      <c r="H1220"/>
    </row>
    <row r="1221" spans="1:8" ht="15" x14ac:dyDescent="0.25">
      <c r="A1221" s="609" t="str">
        <f t="shared" si="19"/>
        <v>92578</v>
      </c>
      <c r="B1221" s="607" t="s">
        <v>3446</v>
      </c>
      <c r="C1221" s="607" t="s">
        <v>3447</v>
      </c>
      <c r="D1221" s="618" t="s">
        <v>10737</v>
      </c>
      <c r="E1221" s="619" t="s">
        <v>9861</v>
      </c>
      <c r="F1221"/>
      <c r="G1221"/>
      <c r="H1221"/>
    </row>
    <row r="1222" spans="1:8" ht="15" x14ac:dyDescent="0.25">
      <c r="A1222" s="609" t="str">
        <f t="shared" si="19"/>
        <v>92579</v>
      </c>
      <c r="B1222" s="607" t="s">
        <v>3448</v>
      </c>
      <c r="C1222" s="607" t="s">
        <v>3449</v>
      </c>
      <c r="D1222" s="618" t="s">
        <v>10737</v>
      </c>
      <c r="E1222" s="619" t="s">
        <v>10421</v>
      </c>
      <c r="F1222"/>
      <c r="G1222"/>
      <c r="H1222"/>
    </row>
    <row r="1223" spans="1:8" ht="15" x14ac:dyDescent="0.25">
      <c r="A1223" s="609" t="str">
        <f t="shared" si="19"/>
        <v>92580</v>
      </c>
      <c r="B1223" s="607" t="s">
        <v>3450</v>
      </c>
      <c r="C1223" s="607" t="s">
        <v>3451</v>
      </c>
      <c r="D1223" s="618" t="s">
        <v>10737</v>
      </c>
      <c r="E1223" s="619" t="s">
        <v>19066</v>
      </c>
      <c r="F1223"/>
      <c r="G1223"/>
      <c r="H1223"/>
    </row>
    <row r="1224" spans="1:8" ht="15" x14ac:dyDescent="0.25">
      <c r="A1224" s="609" t="str">
        <f t="shared" si="19"/>
        <v>92581</v>
      </c>
      <c r="B1224" s="607" t="s">
        <v>3452</v>
      </c>
      <c r="C1224" s="607" t="s">
        <v>3453</v>
      </c>
      <c r="D1224" s="618" t="s">
        <v>10737</v>
      </c>
      <c r="E1224" s="619" t="s">
        <v>28692</v>
      </c>
      <c r="F1224"/>
      <c r="G1224"/>
      <c r="H1224"/>
    </row>
    <row r="1225" spans="1:8" ht="15" x14ac:dyDescent="0.25">
      <c r="A1225" s="609" t="str">
        <f t="shared" si="19"/>
        <v>92582</v>
      </c>
      <c r="B1225" s="607" t="s">
        <v>3454</v>
      </c>
      <c r="C1225" s="607" t="s">
        <v>11868</v>
      </c>
      <c r="D1225" s="618" t="s">
        <v>10580</v>
      </c>
      <c r="E1225" s="619" t="s">
        <v>28693</v>
      </c>
      <c r="F1225"/>
      <c r="G1225"/>
      <c r="H1225"/>
    </row>
    <row r="1226" spans="1:8" ht="15" x14ac:dyDescent="0.25">
      <c r="A1226" s="609" t="str">
        <f t="shared" si="19"/>
        <v>92584</v>
      </c>
      <c r="B1226" s="607" t="s">
        <v>3455</v>
      </c>
      <c r="C1226" s="607" t="s">
        <v>11869</v>
      </c>
      <c r="D1226" s="618" t="s">
        <v>10580</v>
      </c>
      <c r="E1226" s="619" t="s">
        <v>28694</v>
      </c>
      <c r="F1226"/>
      <c r="G1226"/>
      <c r="H1226"/>
    </row>
    <row r="1227" spans="1:8" ht="15" x14ac:dyDescent="0.25">
      <c r="A1227" s="609" t="str">
        <f t="shared" si="19"/>
        <v>92586</v>
      </c>
      <c r="B1227" s="607" t="s">
        <v>3456</v>
      </c>
      <c r="C1227" s="607" t="s">
        <v>11870</v>
      </c>
      <c r="D1227" s="618" t="s">
        <v>10580</v>
      </c>
      <c r="E1227" s="619" t="s">
        <v>28695</v>
      </c>
      <c r="F1227"/>
      <c r="G1227"/>
      <c r="H1227"/>
    </row>
    <row r="1228" spans="1:8" ht="15" x14ac:dyDescent="0.25">
      <c r="A1228" s="609" t="str">
        <f t="shared" si="19"/>
        <v>92588</v>
      </c>
      <c r="B1228" s="607" t="s">
        <v>3457</v>
      </c>
      <c r="C1228" s="607" t="s">
        <v>11871</v>
      </c>
      <c r="D1228" s="618" t="s">
        <v>10580</v>
      </c>
      <c r="E1228" s="619" t="s">
        <v>28696</v>
      </c>
      <c r="F1228"/>
      <c r="G1228"/>
      <c r="H1228"/>
    </row>
    <row r="1229" spans="1:8" ht="15" x14ac:dyDescent="0.25">
      <c r="A1229" s="609" t="str">
        <f t="shared" si="19"/>
        <v>92590</v>
      </c>
      <c r="B1229" s="607" t="s">
        <v>3458</v>
      </c>
      <c r="C1229" s="607" t="s">
        <v>11872</v>
      </c>
      <c r="D1229" s="618" t="s">
        <v>10580</v>
      </c>
      <c r="E1229" s="619" t="s">
        <v>28697</v>
      </c>
      <c r="F1229"/>
      <c r="G1229"/>
      <c r="H1229"/>
    </row>
    <row r="1230" spans="1:8" ht="15" x14ac:dyDescent="0.25">
      <c r="A1230" s="609" t="str">
        <f t="shared" si="19"/>
        <v>92592</v>
      </c>
      <c r="B1230" s="607" t="s">
        <v>3459</v>
      </c>
      <c r="C1230" s="607" t="s">
        <v>11873</v>
      </c>
      <c r="D1230" s="618" t="s">
        <v>10580</v>
      </c>
      <c r="E1230" s="619" t="s">
        <v>28698</v>
      </c>
      <c r="F1230"/>
      <c r="G1230"/>
      <c r="H1230"/>
    </row>
    <row r="1231" spans="1:8" ht="15" x14ac:dyDescent="0.25">
      <c r="A1231" s="609" t="str">
        <f t="shared" si="19"/>
        <v>92593</v>
      </c>
      <c r="B1231" s="607" t="s">
        <v>3460</v>
      </c>
      <c r="C1231" s="607" t="s">
        <v>11874</v>
      </c>
      <c r="D1231" s="618" t="s">
        <v>11875</v>
      </c>
      <c r="E1231" s="619" t="s">
        <v>8921</v>
      </c>
      <c r="F1231"/>
      <c r="G1231"/>
      <c r="H1231"/>
    </row>
    <row r="1232" spans="1:8" ht="15" x14ac:dyDescent="0.25">
      <c r="A1232" s="609" t="str">
        <f t="shared" si="19"/>
        <v>92594</v>
      </c>
      <c r="B1232" s="607" t="s">
        <v>3461</v>
      </c>
      <c r="C1232" s="607" t="s">
        <v>11877</v>
      </c>
      <c r="D1232" s="618" t="s">
        <v>10580</v>
      </c>
      <c r="E1232" s="619" t="s">
        <v>28699</v>
      </c>
      <c r="F1232"/>
      <c r="G1232"/>
      <c r="H1232"/>
    </row>
    <row r="1233" spans="1:8" ht="15" x14ac:dyDescent="0.25">
      <c r="A1233" s="609" t="str">
        <f t="shared" si="19"/>
        <v>92596</v>
      </c>
      <c r="B1233" s="607" t="s">
        <v>3462</v>
      </c>
      <c r="C1233" s="607" t="s">
        <v>11878</v>
      </c>
      <c r="D1233" s="618" t="s">
        <v>10580</v>
      </c>
      <c r="E1233" s="619" t="s">
        <v>28700</v>
      </c>
      <c r="F1233"/>
      <c r="G1233"/>
      <c r="H1233"/>
    </row>
    <row r="1234" spans="1:8" ht="15" x14ac:dyDescent="0.25">
      <c r="A1234" s="609" t="str">
        <f t="shared" si="19"/>
        <v>92598</v>
      </c>
      <c r="B1234" s="607" t="s">
        <v>3463</v>
      </c>
      <c r="C1234" s="607" t="s">
        <v>11879</v>
      </c>
      <c r="D1234" s="618" t="s">
        <v>10580</v>
      </c>
      <c r="E1234" s="619" t="s">
        <v>28701</v>
      </c>
      <c r="F1234"/>
      <c r="G1234"/>
      <c r="H1234"/>
    </row>
    <row r="1235" spans="1:8" ht="15" x14ac:dyDescent="0.25">
      <c r="A1235" s="609" t="str">
        <f t="shared" si="19"/>
        <v>92600</v>
      </c>
      <c r="B1235" s="607" t="s">
        <v>3464</v>
      </c>
      <c r="C1235" s="607" t="s">
        <v>11880</v>
      </c>
      <c r="D1235" s="618" t="s">
        <v>10580</v>
      </c>
      <c r="E1235" s="619" t="s">
        <v>28702</v>
      </c>
      <c r="F1235"/>
      <c r="G1235"/>
      <c r="H1235"/>
    </row>
    <row r="1236" spans="1:8" ht="15" x14ac:dyDescent="0.25">
      <c r="A1236" s="609" t="str">
        <f t="shared" si="19"/>
        <v>92602</v>
      </c>
      <c r="B1236" s="607" t="s">
        <v>3465</v>
      </c>
      <c r="C1236" s="607" t="s">
        <v>11881</v>
      </c>
      <c r="D1236" s="618" t="s">
        <v>10580</v>
      </c>
      <c r="E1236" s="619" t="s">
        <v>28693</v>
      </c>
      <c r="F1236"/>
      <c r="G1236"/>
      <c r="H1236"/>
    </row>
    <row r="1237" spans="1:8" ht="15" x14ac:dyDescent="0.25">
      <c r="A1237" s="609" t="str">
        <f t="shared" si="19"/>
        <v>92604</v>
      </c>
      <c r="B1237" s="607" t="s">
        <v>3466</v>
      </c>
      <c r="C1237" s="607" t="s">
        <v>11882</v>
      </c>
      <c r="D1237" s="618" t="s">
        <v>10580</v>
      </c>
      <c r="E1237" s="619" t="s">
        <v>28703</v>
      </c>
      <c r="F1237"/>
      <c r="G1237"/>
      <c r="H1237"/>
    </row>
    <row r="1238" spans="1:8" ht="15" x14ac:dyDescent="0.25">
      <c r="A1238" s="609" t="str">
        <f t="shared" si="19"/>
        <v>92606</v>
      </c>
      <c r="B1238" s="607" t="s">
        <v>3467</v>
      </c>
      <c r="C1238" s="607" t="s">
        <v>11883</v>
      </c>
      <c r="D1238" s="618" t="s">
        <v>10580</v>
      </c>
      <c r="E1238" s="619" t="s">
        <v>28704</v>
      </c>
      <c r="F1238"/>
      <c r="G1238"/>
      <c r="H1238"/>
    </row>
    <row r="1239" spans="1:8" ht="15" x14ac:dyDescent="0.25">
      <c r="A1239" s="609" t="str">
        <f t="shared" si="19"/>
        <v>92608</v>
      </c>
      <c r="B1239" s="607" t="s">
        <v>3468</v>
      </c>
      <c r="C1239" s="607" t="s">
        <v>11884</v>
      </c>
      <c r="D1239" s="618" t="s">
        <v>10580</v>
      </c>
      <c r="E1239" s="619" t="s">
        <v>28705</v>
      </c>
      <c r="F1239"/>
      <c r="G1239"/>
      <c r="H1239"/>
    </row>
    <row r="1240" spans="1:8" ht="15" x14ac:dyDescent="0.25">
      <c r="A1240" s="609" t="str">
        <f t="shared" si="19"/>
        <v>92610</v>
      </c>
      <c r="B1240" s="607" t="s">
        <v>3469</v>
      </c>
      <c r="C1240" s="607" t="s">
        <v>11885</v>
      </c>
      <c r="D1240" s="618" t="s">
        <v>10580</v>
      </c>
      <c r="E1240" s="619" t="s">
        <v>28706</v>
      </c>
      <c r="F1240"/>
      <c r="G1240"/>
      <c r="H1240"/>
    </row>
    <row r="1241" spans="1:8" ht="15" x14ac:dyDescent="0.25">
      <c r="A1241" s="609" t="str">
        <f t="shared" si="19"/>
        <v>92612</v>
      </c>
      <c r="B1241" s="607" t="s">
        <v>3470</v>
      </c>
      <c r="C1241" s="607" t="s">
        <v>11886</v>
      </c>
      <c r="D1241" s="618" t="s">
        <v>10580</v>
      </c>
      <c r="E1241" s="619" t="s">
        <v>28707</v>
      </c>
      <c r="F1241"/>
      <c r="G1241"/>
      <c r="H1241"/>
    </row>
    <row r="1242" spans="1:8" ht="15" x14ac:dyDescent="0.25">
      <c r="A1242" s="609" t="str">
        <f t="shared" si="19"/>
        <v>92614</v>
      </c>
      <c r="B1242" s="607" t="s">
        <v>3471</v>
      </c>
      <c r="C1242" s="607" t="s">
        <v>11887</v>
      </c>
      <c r="D1242" s="618" t="s">
        <v>10580</v>
      </c>
      <c r="E1242" s="619" t="s">
        <v>28708</v>
      </c>
      <c r="F1242"/>
      <c r="G1242"/>
      <c r="H1242"/>
    </row>
    <row r="1243" spans="1:8" ht="15" x14ac:dyDescent="0.25">
      <c r="A1243" s="609" t="str">
        <f t="shared" si="19"/>
        <v>92616</v>
      </c>
      <c r="B1243" s="607" t="s">
        <v>3472</v>
      </c>
      <c r="C1243" s="607" t="s">
        <v>11888</v>
      </c>
      <c r="D1243" s="618" t="s">
        <v>10580</v>
      </c>
      <c r="E1243" s="619" t="s">
        <v>28709</v>
      </c>
      <c r="F1243"/>
      <c r="G1243"/>
      <c r="H1243"/>
    </row>
    <row r="1244" spans="1:8" ht="15" x14ac:dyDescent="0.25">
      <c r="A1244" s="609" t="str">
        <f t="shared" si="19"/>
        <v>92618</v>
      </c>
      <c r="B1244" s="607" t="s">
        <v>3473</v>
      </c>
      <c r="C1244" s="607" t="s">
        <v>11889</v>
      </c>
      <c r="D1244" s="618" t="s">
        <v>10580</v>
      </c>
      <c r="E1244" s="619" t="s">
        <v>28710</v>
      </c>
      <c r="F1244"/>
      <c r="G1244"/>
      <c r="H1244"/>
    </row>
    <row r="1245" spans="1:8" ht="15" x14ac:dyDescent="0.25">
      <c r="A1245" s="609" t="str">
        <f t="shared" si="19"/>
        <v>92620</v>
      </c>
      <c r="B1245" s="607" t="s">
        <v>3474</v>
      </c>
      <c r="C1245" s="607" t="s">
        <v>11890</v>
      </c>
      <c r="D1245" s="618" t="s">
        <v>10580</v>
      </c>
      <c r="E1245" s="619" t="s">
        <v>28711</v>
      </c>
      <c r="F1245"/>
      <c r="G1245"/>
      <c r="H1245"/>
    </row>
    <row r="1246" spans="1:8" ht="15" x14ac:dyDescent="0.25">
      <c r="A1246" s="609" t="str">
        <f t="shared" si="19"/>
        <v>100357</v>
      </c>
      <c r="B1246" s="607" t="s">
        <v>6427</v>
      </c>
      <c r="C1246" s="607" t="s">
        <v>6428</v>
      </c>
      <c r="D1246" s="618" t="s">
        <v>10580</v>
      </c>
      <c r="E1246" s="619" t="s">
        <v>28712</v>
      </c>
      <c r="F1246"/>
      <c r="G1246"/>
      <c r="H1246"/>
    </row>
    <row r="1247" spans="1:8" ht="15" x14ac:dyDescent="0.25">
      <c r="A1247" s="609" t="str">
        <f t="shared" si="19"/>
        <v>100358</v>
      </c>
      <c r="B1247" s="607" t="s">
        <v>6429</v>
      </c>
      <c r="C1247" s="607" t="s">
        <v>6430</v>
      </c>
      <c r="D1247" s="618" t="s">
        <v>10580</v>
      </c>
      <c r="E1247" s="619" t="s">
        <v>28713</v>
      </c>
      <c r="F1247"/>
      <c r="G1247"/>
      <c r="H1247"/>
    </row>
    <row r="1248" spans="1:8" ht="15" x14ac:dyDescent="0.25">
      <c r="A1248" s="609" t="str">
        <f t="shared" si="19"/>
        <v>100359</v>
      </c>
      <c r="B1248" s="607" t="s">
        <v>6431</v>
      </c>
      <c r="C1248" s="607" t="s">
        <v>6432</v>
      </c>
      <c r="D1248" s="618" t="s">
        <v>10580</v>
      </c>
      <c r="E1248" s="619" t="s">
        <v>28714</v>
      </c>
      <c r="F1248"/>
      <c r="G1248"/>
      <c r="H1248"/>
    </row>
    <row r="1249" spans="1:8" ht="15" x14ac:dyDescent="0.25">
      <c r="A1249" s="609" t="str">
        <f t="shared" si="19"/>
        <v>100360</v>
      </c>
      <c r="B1249" s="607" t="s">
        <v>6433</v>
      </c>
      <c r="C1249" s="607" t="s">
        <v>6434</v>
      </c>
      <c r="D1249" s="618" t="s">
        <v>10580</v>
      </c>
      <c r="E1249" s="619" t="s">
        <v>28715</v>
      </c>
      <c r="F1249"/>
      <c r="G1249"/>
      <c r="H1249"/>
    </row>
    <row r="1250" spans="1:8" ht="15" x14ac:dyDescent="0.25">
      <c r="A1250" s="609" t="str">
        <f t="shared" si="19"/>
        <v>100361</v>
      </c>
      <c r="B1250" s="607" t="s">
        <v>6435</v>
      </c>
      <c r="C1250" s="607" t="s">
        <v>6436</v>
      </c>
      <c r="D1250" s="618" t="s">
        <v>10580</v>
      </c>
      <c r="E1250" s="619" t="s">
        <v>28716</v>
      </c>
      <c r="F1250"/>
      <c r="G1250"/>
      <c r="H1250"/>
    </row>
    <row r="1251" spans="1:8" ht="15" x14ac:dyDescent="0.25">
      <c r="A1251" s="609" t="str">
        <f t="shared" si="19"/>
        <v>100362</v>
      </c>
      <c r="B1251" s="607" t="s">
        <v>6437</v>
      </c>
      <c r="C1251" s="607" t="s">
        <v>6438</v>
      </c>
      <c r="D1251" s="618" t="s">
        <v>10580</v>
      </c>
      <c r="E1251" s="619" t="s">
        <v>28717</v>
      </c>
      <c r="F1251"/>
      <c r="G1251"/>
      <c r="H1251"/>
    </row>
    <row r="1252" spans="1:8" ht="15" x14ac:dyDescent="0.25">
      <c r="A1252" s="609" t="str">
        <f t="shared" si="19"/>
        <v>100363</v>
      </c>
      <c r="B1252" s="607" t="s">
        <v>6439</v>
      </c>
      <c r="C1252" s="607" t="s">
        <v>6440</v>
      </c>
      <c r="D1252" s="618" t="s">
        <v>10580</v>
      </c>
      <c r="E1252" s="619" t="s">
        <v>28718</v>
      </c>
      <c r="F1252"/>
      <c r="G1252"/>
      <c r="H1252"/>
    </row>
    <row r="1253" spans="1:8" ht="15" x14ac:dyDescent="0.25">
      <c r="A1253" s="609" t="str">
        <f t="shared" si="19"/>
        <v>100364</v>
      </c>
      <c r="B1253" s="607" t="s">
        <v>6441</v>
      </c>
      <c r="C1253" s="607" t="s">
        <v>6442</v>
      </c>
      <c r="D1253" s="618" t="s">
        <v>10580</v>
      </c>
      <c r="E1253" s="619" t="s">
        <v>28719</v>
      </c>
      <c r="F1253"/>
      <c r="G1253"/>
      <c r="H1253"/>
    </row>
    <row r="1254" spans="1:8" ht="15" x14ac:dyDescent="0.25">
      <c r="A1254" s="609" t="str">
        <f t="shared" si="19"/>
        <v>100365</v>
      </c>
      <c r="B1254" s="607" t="s">
        <v>6443</v>
      </c>
      <c r="C1254" s="607" t="s">
        <v>6444</v>
      </c>
      <c r="D1254" s="618" t="s">
        <v>10580</v>
      </c>
      <c r="E1254" s="619" t="s">
        <v>28720</v>
      </c>
      <c r="F1254"/>
      <c r="G1254"/>
      <c r="H1254"/>
    </row>
    <row r="1255" spans="1:8" ht="15" x14ac:dyDescent="0.25">
      <c r="A1255" s="609" t="str">
        <f t="shared" si="19"/>
        <v>100366</v>
      </c>
      <c r="B1255" s="607" t="s">
        <v>6445</v>
      </c>
      <c r="C1255" s="607" t="s">
        <v>6446</v>
      </c>
      <c r="D1255" s="618" t="s">
        <v>10580</v>
      </c>
      <c r="E1255" s="619" t="s">
        <v>28721</v>
      </c>
      <c r="F1255"/>
      <c r="G1255"/>
      <c r="H1255"/>
    </row>
    <row r="1256" spans="1:8" ht="15" x14ac:dyDescent="0.25">
      <c r="A1256" s="609" t="str">
        <f t="shared" si="19"/>
        <v>100367</v>
      </c>
      <c r="B1256" s="607" t="s">
        <v>6447</v>
      </c>
      <c r="C1256" s="607" t="s">
        <v>6448</v>
      </c>
      <c r="D1256" s="618" t="s">
        <v>10580</v>
      </c>
      <c r="E1256" s="619" t="s">
        <v>28722</v>
      </c>
      <c r="F1256"/>
      <c r="G1256"/>
      <c r="H1256"/>
    </row>
    <row r="1257" spans="1:8" ht="15" x14ac:dyDescent="0.25">
      <c r="A1257" s="609" t="str">
        <f t="shared" si="19"/>
        <v>100368</v>
      </c>
      <c r="B1257" s="607" t="s">
        <v>6449</v>
      </c>
      <c r="C1257" s="607" t="s">
        <v>6450</v>
      </c>
      <c r="D1257" s="618" t="s">
        <v>10580</v>
      </c>
      <c r="E1257" s="619" t="s">
        <v>28723</v>
      </c>
      <c r="F1257"/>
      <c r="G1257"/>
      <c r="H1257"/>
    </row>
    <row r="1258" spans="1:8" ht="15" x14ac:dyDescent="0.25">
      <c r="A1258" s="609" t="str">
        <f t="shared" si="19"/>
        <v>100369</v>
      </c>
      <c r="B1258" s="607" t="s">
        <v>6451</v>
      </c>
      <c r="C1258" s="607" t="s">
        <v>6452</v>
      </c>
      <c r="D1258" s="618" t="s">
        <v>10580</v>
      </c>
      <c r="E1258" s="619" t="s">
        <v>28724</v>
      </c>
      <c r="F1258"/>
      <c r="G1258"/>
      <c r="H1258"/>
    </row>
    <row r="1259" spans="1:8" ht="15" x14ac:dyDescent="0.25">
      <c r="A1259" s="609" t="str">
        <f t="shared" si="19"/>
        <v>100370</v>
      </c>
      <c r="B1259" s="607" t="s">
        <v>6453</v>
      </c>
      <c r="C1259" s="607" t="s">
        <v>6454</v>
      </c>
      <c r="D1259" s="618" t="s">
        <v>10580</v>
      </c>
      <c r="E1259" s="619" t="s">
        <v>28725</v>
      </c>
      <c r="F1259"/>
      <c r="G1259"/>
      <c r="H1259"/>
    </row>
    <row r="1260" spans="1:8" ht="15" x14ac:dyDescent="0.25">
      <c r="A1260" s="609" t="str">
        <f t="shared" si="19"/>
        <v>100371</v>
      </c>
      <c r="B1260" s="607" t="s">
        <v>6455</v>
      </c>
      <c r="C1260" s="607" t="s">
        <v>6456</v>
      </c>
      <c r="D1260" s="618" t="s">
        <v>10580</v>
      </c>
      <c r="E1260" s="619" t="s">
        <v>28726</v>
      </c>
      <c r="F1260"/>
      <c r="G1260"/>
      <c r="H1260"/>
    </row>
    <row r="1261" spans="1:8" ht="15" x14ac:dyDescent="0.25">
      <c r="A1261" s="609" t="str">
        <f t="shared" si="19"/>
        <v>100372</v>
      </c>
      <c r="B1261" s="607" t="s">
        <v>6457</v>
      </c>
      <c r="C1261" s="607" t="s">
        <v>6458</v>
      </c>
      <c r="D1261" s="618" t="s">
        <v>10580</v>
      </c>
      <c r="E1261" s="619" t="s">
        <v>28727</v>
      </c>
      <c r="F1261"/>
      <c r="G1261"/>
      <c r="H1261"/>
    </row>
    <row r="1262" spans="1:8" ht="15" x14ac:dyDescent="0.25">
      <c r="A1262" s="609" t="str">
        <f t="shared" si="19"/>
        <v>100373</v>
      </c>
      <c r="B1262" s="607" t="s">
        <v>6459</v>
      </c>
      <c r="C1262" s="607" t="s">
        <v>6460</v>
      </c>
      <c r="D1262" s="618" t="s">
        <v>10580</v>
      </c>
      <c r="E1262" s="619" t="s">
        <v>28728</v>
      </c>
      <c r="F1262"/>
      <c r="G1262"/>
      <c r="H1262"/>
    </row>
    <row r="1263" spans="1:8" ht="15" x14ac:dyDescent="0.25">
      <c r="A1263" s="609" t="str">
        <f t="shared" si="19"/>
        <v>100374</v>
      </c>
      <c r="B1263" s="607" t="s">
        <v>6461</v>
      </c>
      <c r="C1263" s="607" t="s">
        <v>6462</v>
      </c>
      <c r="D1263" s="618" t="s">
        <v>10580</v>
      </c>
      <c r="E1263" s="619" t="s">
        <v>28729</v>
      </c>
      <c r="F1263"/>
      <c r="G1263"/>
      <c r="H1263"/>
    </row>
    <row r="1264" spans="1:8" ht="15" x14ac:dyDescent="0.25">
      <c r="A1264" s="609" t="str">
        <f t="shared" si="19"/>
        <v>100375</v>
      </c>
      <c r="B1264" s="607" t="s">
        <v>6463</v>
      </c>
      <c r="C1264" s="607" t="s">
        <v>6464</v>
      </c>
      <c r="D1264" s="618" t="s">
        <v>10580</v>
      </c>
      <c r="E1264" s="619" t="s">
        <v>28730</v>
      </c>
      <c r="F1264"/>
      <c r="G1264"/>
      <c r="H1264"/>
    </row>
    <row r="1265" spans="1:8" ht="15" x14ac:dyDescent="0.25">
      <c r="A1265" s="609" t="str">
        <f t="shared" si="19"/>
        <v>100376</v>
      </c>
      <c r="B1265" s="607" t="s">
        <v>6465</v>
      </c>
      <c r="C1265" s="607" t="s">
        <v>6466</v>
      </c>
      <c r="D1265" s="618" t="s">
        <v>10580</v>
      </c>
      <c r="E1265" s="619" t="s">
        <v>28731</v>
      </c>
      <c r="F1265"/>
      <c r="G1265"/>
      <c r="H1265"/>
    </row>
    <row r="1266" spans="1:8" ht="15" x14ac:dyDescent="0.25">
      <c r="A1266" s="609" t="str">
        <f t="shared" si="19"/>
        <v>100377</v>
      </c>
      <c r="B1266" s="607" t="s">
        <v>6467</v>
      </c>
      <c r="C1266" s="607" t="s">
        <v>11891</v>
      </c>
      <c r="D1266" s="618" t="s">
        <v>11875</v>
      </c>
      <c r="E1266" s="619" t="s">
        <v>10096</v>
      </c>
      <c r="F1266"/>
      <c r="G1266"/>
      <c r="H1266"/>
    </row>
    <row r="1267" spans="1:8" ht="15" x14ac:dyDescent="0.25">
      <c r="A1267" s="609" t="str">
        <f t="shared" si="19"/>
        <v>100378</v>
      </c>
      <c r="B1267" s="607" t="s">
        <v>6468</v>
      </c>
      <c r="C1267" s="607" t="s">
        <v>11892</v>
      </c>
      <c r="D1267" s="618" t="s">
        <v>11875</v>
      </c>
      <c r="E1267" s="619" t="s">
        <v>9335</v>
      </c>
      <c r="F1267"/>
      <c r="G1267"/>
      <c r="H1267"/>
    </row>
    <row r="1268" spans="1:8" ht="15" x14ac:dyDescent="0.25">
      <c r="A1268" s="609" t="str">
        <f t="shared" si="19"/>
        <v>100382</v>
      </c>
      <c r="B1268" s="607" t="s">
        <v>6475</v>
      </c>
      <c r="C1268" s="607" t="s">
        <v>6476</v>
      </c>
      <c r="D1268" s="618" t="s">
        <v>10737</v>
      </c>
      <c r="E1268" s="619" t="s">
        <v>18442</v>
      </c>
      <c r="F1268"/>
      <c r="G1268"/>
      <c r="H1268"/>
    </row>
    <row r="1269" spans="1:8" ht="15" x14ac:dyDescent="0.25">
      <c r="A1269" s="609" t="str">
        <f t="shared" si="19"/>
        <v>94444</v>
      </c>
      <c r="B1269" s="607" t="s">
        <v>4245</v>
      </c>
      <c r="C1269" s="607" t="s">
        <v>4246</v>
      </c>
      <c r="D1269" s="618" t="s">
        <v>10737</v>
      </c>
      <c r="E1269" s="619" t="s">
        <v>28732</v>
      </c>
      <c r="F1269"/>
      <c r="G1269"/>
      <c r="H1269"/>
    </row>
    <row r="1270" spans="1:8" ht="15" x14ac:dyDescent="0.25">
      <c r="A1270" s="609" t="str">
        <f t="shared" si="19"/>
        <v>102661</v>
      </c>
      <c r="B1270" s="607" t="s">
        <v>28733</v>
      </c>
      <c r="C1270" s="607" t="s">
        <v>28734</v>
      </c>
      <c r="D1270" s="618" t="s">
        <v>10494</v>
      </c>
      <c r="E1270" s="619" t="s">
        <v>18336</v>
      </c>
      <c r="F1270"/>
      <c r="G1270"/>
      <c r="H1270"/>
    </row>
    <row r="1271" spans="1:8" ht="15" x14ac:dyDescent="0.25">
      <c r="A1271" s="609" t="str">
        <f t="shared" si="19"/>
        <v>102663</v>
      </c>
      <c r="B1271" s="607" t="s">
        <v>28735</v>
      </c>
      <c r="C1271" s="607" t="s">
        <v>28736</v>
      </c>
      <c r="D1271" s="618" t="s">
        <v>10494</v>
      </c>
      <c r="E1271" s="619" t="s">
        <v>14564</v>
      </c>
      <c r="F1271"/>
      <c r="G1271"/>
      <c r="H1271"/>
    </row>
    <row r="1272" spans="1:8" ht="15" x14ac:dyDescent="0.25">
      <c r="A1272" s="609" t="str">
        <f t="shared" si="19"/>
        <v>102664</v>
      </c>
      <c r="B1272" s="607" t="s">
        <v>28737</v>
      </c>
      <c r="C1272" s="607" t="s">
        <v>28738</v>
      </c>
      <c r="D1272" s="618" t="s">
        <v>10494</v>
      </c>
      <c r="E1272" s="619" t="s">
        <v>19606</v>
      </c>
      <c r="F1272"/>
      <c r="G1272"/>
      <c r="H1272"/>
    </row>
    <row r="1273" spans="1:8" ht="15" x14ac:dyDescent="0.25">
      <c r="A1273" s="609" t="str">
        <f t="shared" si="19"/>
        <v>102665</v>
      </c>
      <c r="B1273" s="607" t="s">
        <v>28739</v>
      </c>
      <c r="C1273" s="607" t="s">
        <v>28740</v>
      </c>
      <c r="D1273" s="618" t="s">
        <v>10494</v>
      </c>
      <c r="E1273" s="619" t="s">
        <v>9779</v>
      </c>
      <c r="F1273"/>
      <c r="G1273"/>
      <c r="H1273"/>
    </row>
    <row r="1274" spans="1:8" ht="15" x14ac:dyDescent="0.25">
      <c r="A1274" s="609" t="str">
        <f t="shared" si="19"/>
        <v>102666</v>
      </c>
      <c r="B1274" s="607" t="s">
        <v>28741</v>
      </c>
      <c r="C1274" s="607" t="s">
        <v>28742</v>
      </c>
      <c r="D1274" s="618" t="s">
        <v>10494</v>
      </c>
      <c r="E1274" s="619" t="s">
        <v>26955</v>
      </c>
      <c r="F1274"/>
      <c r="G1274"/>
      <c r="H1274"/>
    </row>
    <row r="1275" spans="1:8" ht="15" x14ac:dyDescent="0.25">
      <c r="A1275" s="609" t="str">
        <f t="shared" si="19"/>
        <v>102669</v>
      </c>
      <c r="B1275" s="607" t="s">
        <v>28743</v>
      </c>
      <c r="C1275" s="607" t="s">
        <v>28744</v>
      </c>
      <c r="D1275" s="618" t="s">
        <v>10494</v>
      </c>
      <c r="E1275" s="619" t="s">
        <v>28745</v>
      </c>
      <c r="F1275"/>
      <c r="G1275"/>
      <c r="H1275"/>
    </row>
    <row r="1276" spans="1:8" ht="15" x14ac:dyDescent="0.25">
      <c r="A1276" s="609" t="str">
        <f t="shared" si="19"/>
        <v>102670</v>
      </c>
      <c r="B1276" s="607" t="s">
        <v>28746</v>
      </c>
      <c r="C1276" s="607" t="s">
        <v>28747</v>
      </c>
      <c r="D1276" s="618" t="s">
        <v>10494</v>
      </c>
      <c r="E1276" s="619" t="s">
        <v>28748</v>
      </c>
      <c r="F1276"/>
      <c r="G1276"/>
      <c r="H1276"/>
    </row>
    <row r="1277" spans="1:8" ht="15" x14ac:dyDescent="0.25">
      <c r="A1277" s="609" t="str">
        <f t="shared" si="19"/>
        <v>102673</v>
      </c>
      <c r="B1277" s="607" t="s">
        <v>28749</v>
      </c>
      <c r="C1277" s="607" t="s">
        <v>28750</v>
      </c>
      <c r="D1277" s="618" t="s">
        <v>10494</v>
      </c>
      <c r="E1277" s="619" t="s">
        <v>28751</v>
      </c>
      <c r="F1277"/>
      <c r="G1277"/>
      <c r="H1277"/>
    </row>
    <row r="1278" spans="1:8" ht="15" x14ac:dyDescent="0.25">
      <c r="A1278" s="609" t="str">
        <f t="shared" si="19"/>
        <v>102674</v>
      </c>
      <c r="B1278" s="607" t="s">
        <v>28752</v>
      </c>
      <c r="C1278" s="607" t="s">
        <v>28753</v>
      </c>
      <c r="D1278" s="618" t="s">
        <v>10494</v>
      </c>
      <c r="E1278" s="619" t="s">
        <v>19336</v>
      </c>
      <c r="F1278"/>
      <c r="G1278"/>
      <c r="H1278"/>
    </row>
    <row r="1279" spans="1:8" ht="15" x14ac:dyDescent="0.25">
      <c r="A1279" s="609" t="str">
        <f t="shared" si="19"/>
        <v>102677</v>
      </c>
      <c r="B1279" s="607" t="s">
        <v>28754</v>
      </c>
      <c r="C1279" s="607" t="s">
        <v>28755</v>
      </c>
      <c r="D1279" s="618" t="s">
        <v>10494</v>
      </c>
      <c r="E1279" s="619" t="s">
        <v>18971</v>
      </c>
      <c r="F1279"/>
      <c r="G1279"/>
      <c r="H1279"/>
    </row>
    <row r="1280" spans="1:8" ht="15" x14ac:dyDescent="0.25">
      <c r="A1280" s="609" t="str">
        <f t="shared" si="19"/>
        <v>102678</v>
      </c>
      <c r="B1280" s="607" t="s">
        <v>28756</v>
      </c>
      <c r="C1280" s="607" t="s">
        <v>28757</v>
      </c>
      <c r="D1280" s="618" t="s">
        <v>10494</v>
      </c>
      <c r="E1280" s="619" t="s">
        <v>28758</v>
      </c>
      <c r="F1280"/>
      <c r="G1280"/>
      <c r="H1280"/>
    </row>
    <row r="1281" spans="1:8" ht="15" x14ac:dyDescent="0.25">
      <c r="A1281" s="609" t="str">
        <f t="shared" si="19"/>
        <v>102679</v>
      </c>
      <c r="B1281" s="607" t="s">
        <v>28759</v>
      </c>
      <c r="C1281" s="607" t="s">
        <v>28760</v>
      </c>
      <c r="D1281" s="618" t="s">
        <v>10494</v>
      </c>
      <c r="E1281" s="619" t="s">
        <v>28761</v>
      </c>
      <c r="F1281"/>
      <c r="G1281"/>
      <c r="H1281"/>
    </row>
    <row r="1282" spans="1:8" ht="15" x14ac:dyDescent="0.25">
      <c r="A1282" s="609" t="str">
        <f t="shared" ref="A1282:A1345" si="20">IF(ISERROR(SEARCH("/",B1282)=6),TRIM(CLEAN(B1282)),IF(SEARCH("/",B1282)=6,IF(LEN(TRIM(CLEAN(B1282)))=7,LEFT(TRIM(CLEAN(B1282)),6)&amp;"00"&amp;RIGHT(TRIM(CLEAN(B1282)),1),LEFT(TRIM(CLEAN(B1282)),6)&amp;"0"&amp;RIGHT(TRIM(CLEAN(B1282)),2)),TRIM(CLEAN(B1282))))</f>
        <v>102680</v>
      </c>
      <c r="B1282" s="607" t="s">
        <v>28762</v>
      </c>
      <c r="C1282" s="607" t="s">
        <v>28763</v>
      </c>
      <c r="D1282" s="618" t="s">
        <v>10494</v>
      </c>
      <c r="E1282" s="619" t="s">
        <v>28764</v>
      </c>
      <c r="F1282"/>
      <c r="G1282"/>
      <c r="H1282"/>
    </row>
    <row r="1283" spans="1:8" ht="15" x14ac:dyDescent="0.25">
      <c r="A1283" s="609" t="str">
        <f t="shared" si="20"/>
        <v>102683</v>
      </c>
      <c r="B1283" s="607" t="s">
        <v>28765</v>
      </c>
      <c r="C1283" s="607" t="s">
        <v>28766</v>
      </c>
      <c r="D1283" s="618" t="s">
        <v>10494</v>
      </c>
      <c r="E1283" s="619" t="s">
        <v>28767</v>
      </c>
      <c r="F1283"/>
      <c r="G1283"/>
      <c r="H1283"/>
    </row>
    <row r="1284" spans="1:8" ht="15" x14ac:dyDescent="0.25">
      <c r="A1284" s="609" t="str">
        <f t="shared" si="20"/>
        <v>102684</v>
      </c>
      <c r="B1284" s="607" t="s">
        <v>28768</v>
      </c>
      <c r="C1284" s="607" t="s">
        <v>28769</v>
      </c>
      <c r="D1284" s="618" t="s">
        <v>10494</v>
      </c>
      <c r="E1284" s="619" t="s">
        <v>28770</v>
      </c>
      <c r="F1284"/>
      <c r="G1284"/>
      <c r="H1284"/>
    </row>
    <row r="1285" spans="1:8" ht="15" x14ac:dyDescent="0.25">
      <c r="A1285" s="609" t="str">
        <f t="shared" si="20"/>
        <v>102687</v>
      </c>
      <c r="B1285" s="607" t="s">
        <v>28771</v>
      </c>
      <c r="C1285" s="607" t="s">
        <v>28772</v>
      </c>
      <c r="D1285" s="618" t="s">
        <v>10494</v>
      </c>
      <c r="E1285" s="619" t="s">
        <v>28451</v>
      </c>
      <c r="F1285"/>
      <c r="G1285"/>
      <c r="H1285"/>
    </row>
    <row r="1286" spans="1:8" ht="15" x14ac:dyDescent="0.25">
      <c r="A1286" s="609" t="str">
        <f t="shared" si="20"/>
        <v>102688</v>
      </c>
      <c r="B1286" s="607" t="s">
        <v>28773</v>
      </c>
      <c r="C1286" s="607" t="s">
        <v>28774</v>
      </c>
      <c r="D1286" s="618" t="s">
        <v>10494</v>
      </c>
      <c r="E1286" s="619" t="s">
        <v>17701</v>
      </c>
      <c r="F1286"/>
      <c r="G1286"/>
      <c r="H1286"/>
    </row>
    <row r="1287" spans="1:8" ht="15" x14ac:dyDescent="0.25">
      <c r="A1287" s="609" t="str">
        <f t="shared" si="20"/>
        <v>102690</v>
      </c>
      <c r="B1287" s="607" t="s">
        <v>28775</v>
      </c>
      <c r="C1287" s="607" t="s">
        <v>28776</v>
      </c>
      <c r="D1287" s="618" t="s">
        <v>10494</v>
      </c>
      <c r="E1287" s="619" t="s">
        <v>28777</v>
      </c>
      <c r="F1287"/>
      <c r="G1287"/>
      <c r="H1287"/>
    </row>
    <row r="1288" spans="1:8" ht="15" x14ac:dyDescent="0.25">
      <c r="A1288" s="609" t="str">
        <f t="shared" si="20"/>
        <v>102694</v>
      </c>
      <c r="B1288" s="607" t="s">
        <v>28778</v>
      </c>
      <c r="C1288" s="607" t="s">
        <v>28779</v>
      </c>
      <c r="D1288" s="618" t="s">
        <v>10494</v>
      </c>
      <c r="E1288" s="619" t="s">
        <v>17334</v>
      </c>
      <c r="F1288"/>
      <c r="G1288"/>
      <c r="H1288"/>
    </row>
    <row r="1289" spans="1:8" ht="15" x14ac:dyDescent="0.25">
      <c r="A1289" s="609" t="str">
        <f t="shared" si="20"/>
        <v>102697</v>
      </c>
      <c r="B1289" s="607" t="s">
        <v>28780</v>
      </c>
      <c r="C1289" s="607" t="s">
        <v>28781</v>
      </c>
      <c r="D1289" s="618" t="s">
        <v>10494</v>
      </c>
      <c r="E1289" s="619" t="s">
        <v>10161</v>
      </c>
      <c r="F1289"/>
      <c r="G1289"/>
      <c r="H1289"/>
    </row>
    <row r="1290" spans="1:8" ht="15" x14ac:dyDescent="0.25">
      <c r="A1290" s="609" t="str">
        <f t="shared" si="20"/>
        <v>102704</v>
      </c>
      <c r="B1290" s="607" t="s">
        <v>28782</v>
      </c>
      <c r="C1290" s="607" t="s">
        <v>28783</v>
      </c>
      <c r="D1290" s="618" t="s">
        <v>10494</v>
      </c>
      <c r="E1290" s="619" t="s">
        <v>9182</v>
      </c>
      <c r="F1290"/>
      <c r="G1290"/>
      <c r="H1290"/>
    </row>
    <row r="1291" spans="1:8" ht="15" x14ac:dyDescent="0.25">
      <c r="A1291" s="609" t="str">
        <f t="shared" si="20"/>
        <v>102706</v>
      </c>
      <c r="B1291" s="607" t="s">
        <v>28784</v>
      </c>
      <c r="C1291" s="607" t="s">
        <v>28785</v>
      </c>
      <c r="D1291" s="618" t="s">
        <v>10494</v>
      </c>
      <c r="E1291" s="619" t="s">
        <v>9357</v>
      </c>
      <c r="F1291"/>
      <c r="G1291"/>
      <c r="H1291"/>
    </row>
    <row r="1292" spans="1:8" ht="15" x14ac:dyDescent="0.25">
      <c r="A1292" s="609" t="str">
        <f t="shared" si="20"/>
        <v>102707</v>
      </c>
      <c r="B1292" s="607" t="s">
        <v>28786</v>
      </c>
      <c r="C1292" s="607" t="s">
        <v>28787</v>
      </c>
      <c r="D1292" s="618" t="s">
        <v>10494</v>
      </c>
      <c r="E1292" s="619" t="s">
        <v>28788</v>
      </c>
      <c r="F1292"/>
      <c r="G1292"/>
      <c r="H1292"/>
    </row>
    <row r="1293" spans="1:8" ht="15" x14ac:dyDescent="0.25">
      <c r="A1293" s="609" t="str">
        <f t="shared" si="20"/>
        <v>102708</v>
      </c>
      <c r="B1293" s="607" t="s">
        <v>28789</v>
      </c>
      <c r="C1293" s="607" t="s">
        <v>28790</v>
      </c>
      <c r="D1293" s="618" t="s">
        <v>10580</v>
      </c>
      <c r="E1293" s="619" t="s">
        <v>11306</v>
      </c>
      <c r="F1293"/>
      <c r="G1293"/>
      <c r="H1293"/>
    </row>
    <row r="1294" spans="1:8" ht="15" x14ac:dyDescent="0.25">
      <c r="A1294" s="609" t="str">
        <f t="shared" si="20"/>
        <v>102710</v>
      </c>
      <c r="B1294" s="607" t="s">
        <v>28791</v>
      </c>
      <c r="C1294" s="607" t="s">
        <v>28792</v>
      </c>
      <c r="D1294" s="618" t="s">
        <v>10580</v>
      </c>
      <c r="E1294" s="619" t="s">
        <v>23054</v>
      </c>
      <c r="F1294"/>
      <c r="G1294"/>
      <c r="H1294"/>
    </row>
    <row r="1295" spans="1:8" ht="15" x14ac:dyDescent="0.25">
      <c r="A1295" s="609" t="str">
        <f t="shared" si="20"/>
        <v>102711</v>
      </c>
      <c r="B1295" s="607" t="s">
        <v>28793</v>
      </c>
      <c r="C1295" s="607" t="s">
        <v>28794</v>
      </c>
      <c r="D1295" s="618" t="s">
        <v>10580</v>
      </c>
      <c r="E1295" s="619" t="s">
        <v>28795</v>
      </c>
      <c r="F1295"/>
      <c r="G1295"/>
      <c r="H1295"/>
    </row>
    <row r="1296" spans="1:8" ht="15" x14ac:dyDescent="0.25">
      <c r="A1296" s="609" t="str">
        <f t="shared" si="20"/>
        <v>102712</v>
      </c>
      <c r="B1296" s="607" t="s">
        <v>28796</v>
      </c>
      <c r="C1296" s="607" t="s">
        <v>28797</v>
      </c>
      <c r="D1296" s="618" t="s">
        <v>10737</v>
      </c>
      <c r="E1296" s="619" t="s">
        <v>10224</v>
      </c>
      <c r="F1296"/>
      <c r="G1296"/>
      <c r="H1296"/>
    </row>
    <row r="1297" spans="1:8" ht="15" x14ac:dyDescent="0.25">
      <c r="A1297" s="609" t="str">
        <f t="shared" si="20"/>
        <v>102713</v>
      </c>
      <c r="B1297" s="607" t="s">
        <v>28798</v>
      </c>
      <c r="C1297" s="607" t="s">
        <v>28799</v>
      </c>
      <c r="D1297" s="618" t="s">
        <v>10737</v>
      </c>
      <c r="E1297" s="619" t="s">
        <v>15849</v>
      </c>
      <c r="F1297"/>
      <c r="G1297"/>
      <c r="H1297"/>
    </row>
    <row r="1298" spans="1:8" ht="15" x14ac:dyDescent="0.25">
      <c r="A1298" s="609" t="str">
        <f t="shared" si="20"/>
        <v>102715</v>
      </c>
      <c r="B1298" s="607" t="s">
        <v>28800</v>
      </c>
      <c r="C1298" s="607" t="s">
        <v>28801</v>
      </c>
      <c r="D1298" s="618" t="s">
        <v>10737</v>
      </c>
      <c r="E1298" s="619" t="s">
        <v>10256</v>
      </c>
      <c r="F1298"/>
      <c r="G1298"/>
      <c r="H1298"/>
    </row>
    <row r="1299" spans="1:8" ht="15" x14ac:dyDescent="0.25">
      <c r="A1299" s="609" t="str">
        <f t="shared" si="20"/>
        <v>102716</v>
      </c>
      <c r="B1299" s="607" t="s">
        <v>28802</v>
      </c>
      <c r="C1299" s="607" t="s">
        <v>28803</v>
      </c>
      <c r="D1299" s="618" t="s">
        <v>11895</v>
      </c>
      <c r="E1299" s="619" t="s">
        <v>19628</v>
      </c>
      <c r="F1299"/>
      <c r="G1299"/>
      <c r="H1299"/>
    </row>
    <row r="1300" spans="1:8" ht="15" x14ac:dyDescent="0.25">
      <c r="A1300" s="609" t="str">
        <f t="shared" si="20"/>
        <v>102717</v>
      </c>
      <c r="B1300" s="607" t="s">
        <v>28804</v>
      </c>
      <c r="C1300" s="607" t="s">
        <v>28805</v>
      </c>
      <c r="D1300" s="618" t="s">
        <v>11895</v>
      </c>
      <c r="E1300" s="619" t="s">
        <v>28386</v>
      </c>
      <c r="F1300"/>
      <c r="G1300"/>
      <c r="H1300"/>
    </row>
    <row r="1301" spans="1:8" ht="15" x14ac:dyDescent="0.25">
      <c r="A1301" s="609" t="str">
        <f t="shared" si="20"/>
        <v>102718</v>
      </c>
      <c r="B1301" s="607" t="s">
        <v>28806</v>
      </c>
      <c r="C1301" s="607" t="s">
        <v>28807</v>
      </c>
      <c r="D1301" s="618" t="s">
        <v>11895</v>
      </c>
      <c r="E1301" s="619" t="s">
        <v>10398</v>
      </c>
      <c r="F1301"/>
      <c r="G1301"/>
      <c r="H1301"/>
    </row>
    <row r="1302" spans="1:8" ht="15" x14ac:dyDescent="0.25">
      <c r="A1302" s="609" t="str">
        <f t="shared" si="20"/>
        <v>102719</v>
      </c>
      <c r="B1302" s="607" t="s">
        <v>28808</v>
      </c>
      <c r="C1302" s="607" t="s">
        <v>28809</v>
      </c>
      <c r="D1302" s="618" t="s">
        <v>11895</v>
      </c>
      <c r="E1302" s="619" t="s">
        <v>28810</v>
      </c>
      <c r="F1302"/>
      <c r="G1302"/>
      <c r="H1302"/>
    </row>
    <row r="1303" spans="1:8" ht="15" x14ac:dyDescent="0.25">
      <c r="A1303" s="609" t="str">
        <f t="shared" si="20"/>
        <v>102722</v>
      </c>
      <c r="B1303" s="607" t="s">
        <v>28811</v>
      </c>
      <c r="C1303" s="607" t="s">
        <v>28812</v>
      </c>
      <c r="D1303" s="618" t="s">
        <v>10494</v>
      </c>
      <c r="E1303" s="619" t="s">
        <v>28813</v>
      </c>
      <c r="F1303"/>
      <c r="G1303"/>
      <c r="H1303"/>
    </row>
    <row r="1304" spans="1:8" ht="15" x14ac:dyDescent="0.25">
      <c r="A1304" s="609" t="str">
        <f t="shared" si="20"/>
        <v>102723</v>
      </c>
      <c r="B1304" s="607" t="s">
        <v>28814</v>
      </c>
      <c r="C1304" s="607" t="s">
        <v>28815</v>
      </c>
      <c r="D1304" s="618" t="s">
        <v>10494</v>
      </c>
      <c r="E1304" s="619" t="s">
        <v>10124</v>
      </c>
      <c r="F1304"/>
      <c r="G1304"/>
      <c r="H1304"/>
    </row>
    <row r="1305" spans="1:8" ht="15" x14ac:dyDescent="0.25">
      <c r="A1305" s="609" t="str">
        <f t="shared" si="20"/>
        <v>102724</v>
      </c>
      <c r="B1305" s="607" t="s">
        <v>28816</v>
      </c>
      <c r="C1305" s="607" t="s">
        <v>28817</v>
      </c>
      <c r="D1305" s="618" t="s">
        <v>10580</v>
      </c>
      <c r="E1305" s="619" t="s">
        <v>28818</v>
      </c>
      <c r="F1305"/>
      <c r="G1305"/>
      <c r="H1305"/>
    </row>
    <row r="1306" spans="1:8" ht="15" x14ac:dyDescent="0.25">
      <c r="A1306" s="609" t="str">
        <f t="shared" si="20"/>
        <v>102725</v>
      </c>
      <c r="B1306" s="607" t="s">
        <v>28819</v>
      </c>
      <c r="C1306" s="607" t="s">
        <v>28820</v>
      </c>
      <c r="D1306" s="618" t="s">
        <v>10580</v>
      </c>
      <c r="E1306" s="619" t="s">
        <v>14874</v>
      </c>
      <c r="F1306"/>
      <c r="G1306"/>
      <c r="H1306"/>
    </row>
    <row r="1307" spans="1:8" ht="15" x14ac:dyDescent="0.25">
      <c r="A1307" s="609" t="str">
        <f t="shared" si="20"/>
        <v>102726</v>
      </c>
      <c r="B1307" s="607" t="s">
        <v>28821</v>
      </c>
      <c r="C1307" s="607" t="s">
        <v>28822</v>
      </c>
      <c r="D1307" s="618" t="s">
        <v>10580</v>
      </c>
      <c r="E1307" s="619" t="s">
        <v>18990</v>
      </c>
      <c r="F1307"/>
      <c r="G1307"/>
      <c r="H1307"/>
    </row>
    <row r="1308" spans="1:8" ht="15" x14ac:dyDescent="0.25">
      <c r="A1308" s="609" t="str">
        <f t="shared" si="20"/>
        <v>92743</v>
      </c>
      <c r="B1308" s="607" t="s">
        <v>3569</v>
      </c>
      <c r="C1308" s="607" t="s">
        <v>11896</v>
      </c>
      <c r="D1308" s="618" t="s">
        <v>11895</v>
      </c>
      <c r="E1308" s="619" t="s">
        <v>28823</v>
      </c>
      <c r="F1308"/>
      <c r="G1308"/>
      <c r="H1308"/>
    </row>
    <row r="1309" spans="1:8" ht="15" x14ac:dyDescent="0.25">
      <c r="A1309" s="609" t="str">
        <f t="shared" si="20"/>
        <v>92744</v>
      </c>
      <c r="B1309" s="607" t="s">
        <v>3570</v>
      </c>
      <c r="C1309" s="607" t="s">
        <v>11897</v>
      </c>
      <c r="D1309" s="618" t="s">
        <v>11895</v>
      </c>
      <c r="E1309" s="619" t="s">
        <v>28824</v>
      </c>
      <c r="F1309"/>
      <c r="G1309"/>
      <c r="H1309"/>
    </row>
    <row r="1310" spans="1:8" ht="15" x14ac:dyDescent="0.25">
      <c r="A1310" s="609" t="str">
        <f t="shared" si="20"/>
        <v>92745</v>
      </c>
      <c r="B1310" s="607" t="s">
        <v>3571</v>
      </c>
      <c r="C1310" s="607" t="s">
        <v>11898</v>
      </c>
      <c r="D1310" s="618" t="s">
        <v>11895</v>
      </c>
      <c r="E1310" s="619" t="s">
        <v>28825</v>
      </c>
      <c r="F1310"/>
      <c r="G1310"/>
      <c r="H1310"/>
    </row>
    <row r="1311" spans="1:8" ht="15" x14ac:dyDescent="0.25">
      <c r="A1311" s="609" t="str">
        <f t="shared" si="20"/>
        <v>92746</v>
      </c>
      <c r="B1311" s="607" t="s">
        <v>3572</v>
      </c>
      <c r="C1311" s="607" t="s">
        <v>11899</v>
      </c>
      <c r="D1311" s="618" t="s">
        <v>11895</v>
      </c>
      <c r="E1311" s="619" t="s">
        <v>28826</v>
      </c>
      <c r="F1311"/>
      <c r="G1311"/>
      <c r="H1311"/>
    </row>
    <row r="1312" spans="1:8" ht="15" x14ac:dyDescent="0.25">
      <c r="A1312" s="609" t="str">
        <f t="shared" si="20"/>
        <v>92747</v>
      </c>
      <c r="B1312" s="607" t="s">
        <v>3573</v>
      </c>
      <c r="C1312" s="607" t="s">
        <v>11900</v>
      </c>
      <c r="D1312" s="618" t="s">
        <v>11895</v>
      </c>
      <c r="E1312" s="619" t="s">
        <v>28827</v>
      </c>
      <c r="F1312"/>
      <c r="G1312"/>
      <c r="H1312"/>
    </row>
    <row r="1313" spans="1:8" ht="15" x14ac:dyDescent="0.25">
      <c r="A1313" s="609" t="str">
        <f t="shared" si="20"/>
        <v>92748</v>
      </c>
      <c r="B1313" s="607" t="s">
        <v>3574</v>
      </c>
      <c r="C1313" s="607" t="s">
        <v>11901</v>
      </c>
      <c r="D1313" s="618" t="s">
        <v>11895</v>
      </c>
      <c r="E1313" s="619" t="s">
        <v>28828</v>
      </c>
      <c r="F1313"/>
      <c r="G1313"/>
      <c r="H1313"/>
    </row>
    <row r="1314" spans="1:8" ht="15" x14ac:dyDescent="0.25">
      <c r="A1314" s="609" t="str">
        <f t="shared" si="20"/>
        <v>92749</v>
      </c>
      <c r="B1314" s="607" t="s">
        <v>3575</v>
      </c>
      <c r="C1314" s="607" t="s">
        <v>11902</v>
      </c>
      <c r="D1314" s="618" t="s">
        <v>11895</v>
      </c>
      <c r="E1314" s="619" t="s">
        <v>28829</v>
      </c>
      <c r="F1314"/>
      <c r="G1314"/>
      <c r="H1314"/>
    </row>
    <row r="1315" spans="1:8" ht="15" x14ac:dyDescent="0.25">
      <c r="A1315" s="609" t="str">
        <f t="shared" si="20"/>
        <v>92750</v>
      </c>
      <c r="B1315" s="607" t="s">
        <v>3576</v>
      </c>
      <c r="C1315" s="607" t="s">
        <v>11903</v>
      </c>
      <c r="D1315" s="618" t="s">
        <v>11895</v>
      </c>
      <c r="E1315" s="619" t="s">
        <v>28830</v>
      </c>
      <c r="F1315"/>
      <c r="G1315"/>
      <c r="H1315"/>
    </row>
    <row r="1316" spans="1:8" ht="15" x14ac:dyDescent="0.25">
      <c r="A1316" s="609" t="str">
        <f t="shared" si="20"/>
        <v>92751</v>
      </c>
      <c r="B1316" s="607" t="s">
        <v>3577</v>
      </c>
      <c r="C1316" s="607" t="s">
        <v>11904</v>
      </c>
      <c r="D1316" s="618" t="s">
        <v>11895</v>
      </c>
      <c r="E1316" s="619" t="s">
        <v>28831</v>
      </c>
      <c r="F1316"/>
      <c r="G1316"/>
      <c r="H1316"/>
    </row>
    <row r="1317" spans="1:8" ht="15" x14ac:dyDescent="0.25">
      <c r="A1317" s="609" t="str">
        <f t="shared" si="20"/>
        <v>92752</v>
      </c>
      <c r="B1317" s="607" t="s">
        <v>3578</v>
      </c>
      <c r="C1317" s="607" t="s">
        <v>11905</v>
      </c>
      <c r="D1317" s="618" t="s">
        <v>11895</v>
      </c>
      <c r="E1317" s="619" t="s">
        <v>28832</v>
      </c>
      <c r="F1317"/>
      <c r="G1317"/>
      <c r="H1317"/>
    </row>
    <row r="1318" spans="1:8" ht="15" x14ac:dyDescent="0.25">
      <c r="A1318" s="609" t="str">
        <f t="shared" si="20"/>
        <v>92753</v>
      </c>
      <c r="B1318" s="607" t="s">
        <v>3579</v>
      </c>
      <c r="C1318" s="607" t="s">
        <v>11906</v>
      </c>
      <c r="D1318" s="618" t="s">
        <v>11895</v>
      </c>
      <c r="E1318" s="619" t="s">
        <v>28833</v>
      </c>
      <c r="F1318"/>
      <c r="G1318"/>
      <c r="H1318"/>
    </row>
    <row r="1319" spans="1:8" ht="15" x14ac:dyDescent="0.25">
      <c r="A1319" s="609" t="str">
        <f t="shared" si="20"/>
        <v>92754</v>
      </c>
      <c r="B1319" s="607" t="s">
        <v>3580</v>
      </c>
      <c r="C1319" s="607" t="s">
        <v>11907</v>
      </c>
      <c r="D1319" s="618" t="s">
        <v>11895</v>
      </c>
      <c r="E1319" s="619" t="s">
        <v>28834</v>
      </c>
      <c r="F1319"/>
      <c r="G1319"/>
      <c r="H1319"/>
    </row>
    <row r="1320" spans="1:8" ht="15" x14ac:dyDescent="0.25">
      <c r="A1320" s="609" t="str">
        <f t="shared" si="20"/>
        <v>92755</v>
      </c>
      <c r="B1320" s="607" t="s">
        <v>3581</v>
      </c>
      <c r="C1320" s="607" t="s">
        <v>11908</v>
      </c>
      <c r="D1320" s="618" t="s">
        <v>10737</v>
      </c>
      <c r="E1320" s="619" t="s">
        <v>28835</v>
      </c>
      <c r="F1320"/>
      <c r="G1320"/>
      <c r="H1320"/>
    </row>
    <row r="1321" spans="1:8" ht="15" x14ac:dyDescent="0.25">
      <c r="A1321" s="609" t="str">
        <f t="shared" si="20"/>
        <v>92756</v>
      </c>
      <c r="B1321" s="607" t="s">
        <v>3582</v>
      </c>
      <c r="C1321" s="607" t="s">
        <v>11909</v>
      </c>
      <c r="D1321" s="618" t="s">
        <v>10737</v>
      </c>
      <c r="E1321" s="619" t="s">
        <v>28836</v>
      </c>
      <c r="F1321"/>
      <c r="G1321"/>
      <c r="H1321"/>
    </row>
    <row r="1322" spans="1:8" ht="15" x14ac:dyDescent="0.25">
      <c r="A1322" s="609" t="str">
        <f t="shared" si="20"/>
        <v>92757</v>
      </c>
      <c r="B1322" s="607" t="s">
        <v>3583</v>
      </c>
      <c r="C1322" s="607" t="s">
        <v>11910</v>
      </c>
      <c r="D1322" s="618" t="s">
        <v>10737</v>
      </c>
      <c r="E1322" s="619" t="s">
        <v>28837</v>
      </c>
      <c r="F1322"/>
      <c r="G1322"/>
      <c r="H1322"/>
    </row>
    <row r="1323" spans="1:8" ht="15" x14ac:dyDescent="0.25">
      <c r="A1323" s="609" t="str">
        <f t="shared" si="20"/>
        <v>92758</v>
      </c>
      <c r="B1323" s="607" t="s">
        <v>3584</v>
      </c>
      <c r="C1323" s="607" t="s">
        <v>11911</v>
      </c>
      <c r="D1323" s="618" t="s">
        <v>11895</v>
      </c>
      <c r="E1323" s="619" t="s">
        <v>28838</v>
      </c>
      <c r="F1323"/>
      <c r="G1323"/>
      <c r="H1323"/>
    </row>
    <row r="1324" spans="1:8" ht="15" x14ac:dyDescent="0.25">
      <c r="A1324" s="609" t="str">
        <f t="shared" si="20"/>
        <v>91069</v>
      </c>
      <c r="B1324" s="607" t="s">
        <v>2654</v>
      </c>
      <c r="C1324" s="607" t="s">
        <v>11912</v>
      </c>
      <c r="D1324" s="618" t="s">
        <v>10737</v>
      </c>
      <c r="E1324" s="619" t="s">
        <v>19184</v>
      </c>
      <c r="F1324"/>
      <c r="G1324"/>
      <c r="H1324"/>
    </row>
    <row r="1325" spans="1:8" ht="15" x14ac:dyDescent="0.25">
      <c r="A1325" s="609" t="str">
        <f t="shared" si="20"/>
        <v>91070</v>
      </c>
      <c r="B1325" s="607" t="s">
        <v>2655</v>
      </c>
      <c r="C1325" s="607" t="s">
        <v>11914</v>
      </c>
      <c r="D1325" s="618" t="s">
        <v>10737</v>
      </c>
      <c r="E1325" s="619" t="s">
        <v>18630</v>
      </c>
      <c r="F1325"/>
      <c r="G1325"/>
      <c r="H1325"/>
    </row>
    <row r="1326" spans="1:8" ht="15" x14ac:dyDescent="0.25">
      <c r="A1326" s="609" t="str">
        <f t="shared" si="20"/>
        <v>91071</v>
      </c>
      <c r="B1326" s="607" t="s">
        <v>2656</v>
      </c>
      <c r="C1326" s="607" t="s">
        <v>11915</v>
      </c>
      <c r="D1326" s="618" t="s">
        <v>10737</v>
      </c>
      <c r="E1326" s="619" t="s">
        <v>19754</v>
      </c>
      <c r="F1326"/>
      <c r="G1326"/>
      <c r="H1326"/>
    </row>
    <row r="1327" spans="1:8" ht="15" x14ac:dyDescent="0.25">
      <c r="A1327" s="609" t="str">
        <f t="shared" si="20"/>
        <v>91072</v>
      </c>
      <c r="B1327" s="607" t="s">
        <v>2657</v>
      </c>
      <c r="C1327" s="607" t="s">
        <v>11916</v>
      </c>
      <c r="D1327" s="618" t="s">
        <v>10737</v>
      </c>
      <c r="E1327" s="619" t="s">
        <v>19539</v>
      </c>
      <c r="F1327"/>
      <c r="G1327"/>
      <c r="H1327"/>
    </row>
    <row r="1328" spans="1:8" ht="15" x14ac:dyDescent="0.25">
      <c r="A1328" s="609" t="str">
        <f t="shared" si="20"/>
        <v>91073</v>
      </c>
      <c r="B1328" s="607" t="s">
        <v>2658</v>
      </c>
      <c r="C1328" s="607" t="s">
        <v>11917</v>
      </c>
      <c r="D1328" s="618" t="s">
        <v>10737</v>
      </c>
      <c r="E1328" s="619" t="s">
        <v>28839</v>
      </c>
      <c r="F1328"/>
      <c r="G1328"/>
      <c r="H1328"/>
    </row>
    <row r="1329" spans="1:8" ht="15" x14ac:dyDescent="0.25">
      <c r="A1329" s="609" t="str">
        <f t="shared" si="20"/>
        <v>91074</v>
      </c>
      <c r="B1329" s="607" t="s">
        <v>2659</v>
      </c>
      <c r="C1329" s="607" t="s">
        <v>11918</v>
      </c>
      <c r="D1329" s="618" t="s">
        <v>10737</v>
      </c>
      <c r="E1329" s="619" t="s">
        <v>19115</v>
      </c>
      <c r="F1329"/>
      <c r="G1329"/>
      <c r="H1329"/>
    </row>
    <row r="1330" spans="1:8" ht="15" x14ac:dyDescent="0.25">
      <c r="A1330" s="609" t="str">
        <f t="shared" si="20"/>
        <v>91075</v>
      </c>
      <c r="B1330" s="607" t="s">
        <v>2660</v>
      </c>
      <c r="C1330" s="607" t="s">
        <v>11919</v>
      </c>
      <c r="D1330" s="618" t="s">
        <v>10737</v>
      </c>
      <c r="E1330" s="619" t="s">
        <v>28840</v>
      </c>
      <c r="F1330"/>
      <c r="G1330"/>
      <c r="H1330"/>
    </row>
    <row r="1331" spans="1:8" ht="15" x14ac:dyDescent="0.25">
      <c r="A1331" s="609" t="str">
        <f t="shared" si="20"/>
        <v>91076</v>
      </c>
      <c r="B1331" s="607" t="s">
        <v>2661</v>
      </c>
      <c r="C1331" s="607" t="s">
        <v>11920</v>
      </c>
      <c r="D1331" s="618" t="s">
        <v>10737</v>
      </c>
      <c r="E1331" s="619" t="s">
        <v>28841</v>
      </c>
      <c r="F1331"/>
      <c r="G1331"/>
      <c r="H1331"/>
    </row>
    <row r="1332" spans="1:8" ht="15" x14ac:dyDescent="0.25">
      <c r="A1332" s="609" t="str">
        <f t="shared" si="20"/>
        <v>91077</v>
      </c>
      <c r="B1332" s="607" t="s">
        <v>2662</v>
      </c>
      <c r="C1332" s="607" t="s">
        <v>11921</v>
      </c>
      <c r="D1332" s="618" t="s">
        <v>10737</v>
      </c>
      <c r="E1332" s="619" t="s">
        <v>27798</v>
      </c>
      <c r="F1332"/>
      <c r="G1332"/>
      <c r="H1332"/>
    </row>
    <row r="1333" spans="1:8" ht="15" x14ac:dyDescent="0.25">
      <c r="A1333" s="609" t="str">
        <f t="shared" si="20"/>
        <v>91078</v>
      </c>
      <c r="B1333" s="607" t="s">
        <v>2663</v>
      </c>
      <c r="C1333" s="607" t="s">
        <v>11922</v>
      </c>
      <c r="D1333" s="618" t="s">
        <v>10737</v>
      </c>
      <c r="E1333" s="619" t="s">
        <v>28842</v>
      </c>
      <c r="F1333"/>
      <c r="G1333"/>
      <c r="H1333"/>
    </row>
    <row r="1334" spans="1:8" ht="15" x14ac:dyDescent="0.25">
      <c r="A1334" s="609" t="str">
        <f t="shared" si="20"/>
        <v>91079</v>
      </c>
      <c r="B1334" s="607" t="s">
        <v>2664</v>
      </c>
      <c r="C1334" s="607" t="s">
        <v>11923</v>
      </c>
      <c r="D1334" s="618" t="s">
        <v>10737</v>
      </c>
      <c r="E1334" s="619" t="s">
        <v>28843</v>
      </c>
      <c r="F1334"/>
      <c r="G1334"/>
      <c r="H1334"/>
    </row>
    <row r="1335" spans="1:8" ht="15" x14ac:dyDescent="0.25">
      <c r="A1335" s="609" t="str">
        <f t="shared" si="20"/>
        <v>91080</v>
      </c>
      <c r="B1335" s="607" t="s">
        <v>2665</v>
      </c>
      <c r="C1335" s="607" t="s">
        <v>11924</v>
      </c>
      <c r="D1335" s="618" t="s">
        <v>10737</v>
      </c>
      <c r="E1335" s="619" t="s">
        <v>28844</v>
      </c>
      <c r="F1335"/>
      <c r="G1335"/>
      <c r="H1335"/>
    </row>
    <row r="1336" spans="1:8" ht="15" x14ac:dyDescent="0.25">
      <c r="A1336" s="609" t="str">
        <f t="shared" si="20"/>
        <v>91081</v>
      </c>
      <c r="B1336" s="607" t="s">
        <v>2666</v>
      </c>
      <c r="C1336" s="607" t="s">
        <v>11925</v>
      </c>
      <c r="D1336" s="618" t="s">
        <v>10737</v>
      </c>
      <c r="E1336" s="619" t="s">
        <v>28845</v>
      </c>
      <c r="F1336"/>
      <c r="G1336"/>
      <c r="H1336"/>
    </row>
    <row r="1337" spans="1:8" ht="15" x14ac:dyDescent="0.25">
      <c r="A1337" s="609" t="str">
        <f t="shared" si="20"/>
        <v>91082</v>
      </c>
      <c r="B1337" s="607" t="s">
        <v>2667</v>
      </c>
      <c r="C1337" s="607" t="s">
        <v>11926</v>
      </c>
      <c r="D1337" s="618" t="s">
        <v>10737</v>
      </c>
      <c r="E1337" s="619" t="s">
        <v>28846</v>
      </c>
      <c r="F1337"/>
      <c r="G1337"/>
      <c r="H1337"/>
    </row>
    <row r="1338" spans="1:8" ht="15" x14ac:dyDescent="0.25">
      <c r="A1338" s="609" t="str">
        <f t="shared" si="20"/>
        <v>91083</v>
      </c>
      <c r="B1338" s="607" t="s">
        <v>2668</v>
      </c>
      <c r="C1338" s="607" t="s">
        <v>11927</v>
      </c>
      <c r="D1338" s="618" t="s">
        <v>10737</v>
      </c>
      <c r="E1338" s="619" t="s">
        <v>18672</v>
      </c>
      <c r="F1338"/>
      <c r="G1338"/>
      <c r="H1338"/>
    </row>
    <row r="1339" spans="1:8" ht="15" x14ac:dyDescent="0.25">
      <c r="A1339" s="609" t="str">
        <f t="shared" si="20"/>
        <v>91084</v>
      </c>
      <c r="B1339" s="607" t="s">
        <v>2669</v>
      </c>
      <c r="C1339" s="607" t="s">
        <v>11928</v>
      </c>
      <c r="D1339" s="618" t="s">
        <v>10737</v>
      </c>
      <c r="E1339" s="619" t="s">
        <v>18912</v>
      </c>
      <c r="F1339"/>
      <c r="G1339"/>
      <c r="H1339"/>
    </row>
    <row r="1340" spans="1:8" ht="15" x14ac:dyDescent="0.25">
      <c r="A1340" s="609" t="str">
        <f t="shared" si="20"/>
        <v>91086</v>
      </c>
      <c r="B1340" s="607" t="s">
        <v>2670</v>
      </c>
      <c r="C1340" s="607" t="s">
        <v>11929</v>
      </c>
      <c r="D1340" s="618" t="s">
        <v>10737</v>
      </c>
      <c r="E1340" s="619" t="s">
        <v>28847</v>
      </c>
      <c r="F1340"/>
      <c r="G1340"/>
      <c r="H1340"/>
    </row>
    <row r="1341" spans="1:8" ht="15" x14ac:dyDescent="0.25">
      <c r="A1341" s="609" t="str">
        <f t="shared" si="20"/>
        <v>91087</v>
      </c>
      <c r="B1341" s="607" t="s">
        <v>2671</v>
      </c>
      <c r="C1341" s="607" t="s">
        <v>11930</v>
      </c>
      <c r="D1341" s="618" t="s">
        <v>10737</v>
      </c>
      <c r="E1341" s="619" t="s">
        <v>19835</v>
      </c>
      <c r="F1341"/>
      <c r="G1341"/>
      <c r="H1341"/>
    </row>
    <row r="1342" spans="1:8" ht="15" x14ac:dyDescent="0.25">
      <c r="A1342" s="609" t="str">
        <f t="shared" si="20"/>
        <v>91088</v>
      </c>
      <c r="B1342" s="607" t="s">
        <v>2672</v>
      </c>
      <c r="C1342" s="607" t="s">
        <v>11931</v>
      </c>
      <c r="D1342" s="618" t="s">
        <v>10737</v>
      </c>
      <c r="E1342" s="619" t="s">
        <v>28848</v>
      </c>
      <c r="F1342"/>
      <c r="G1342"/>
      <c r="H1342"/>
    </row>
    <row r="1343" spans="1:8" ht="15" x14ac:dyDescent="0.25">
      <c r="A1343" s="609" t="str">
        <f t="shared" si="20"/>
        <v>91089</v>
      </c>
      <c r="B1343" s="607" t="s">
        <v>2673</v>
      </c>
      <c r="C1343" s="607" t="s">
        <v>11932</v>
      </c>
      <c r="D1343" s="618" t="s">
        <v>10737</v>
      </c>
      <c r="E1343" s="619" t="s">
        <v>28849</v>
      </c>
      <c r="F1343"/>
      <c r="G1343"/>
      <c r="H1343"/>
    </row>
    <row r="1344" spans="1:8" ht="15" x14ac:dyDescent="0.25">
      <c r="A1344" s="609" t="str">
        <f t="shared" si="20"/>
        <v>91090</v>
      </c>
      <c r="B1344" s="607" t="s">
        <v>2674</v>
      </c>
      <c r="C1344" s="607" t="s">
        <v>11933</v>
      </c>
      <c r="D1344" s="618" t="s">
        <v>10737</v>
      </c>
      <c r="E1344" s="619" t="s">
        <v>28850</v>
      </c>
      <c r="F1344"/>
      <c r="G1344"/>
      <c r="H1344"/>
    </row>
    <row r="1345" spans="1:8" ht="15" x14ac:dyDescent="0.25">
      <c r="A1345" s="609" t="str">
        <f t="shared" si="20"/>
        <v>91091</v>
      </c>
      <c r="B1345" s="607" t="s">
        <v>2675</v>
      </c>
      <c r="C1345" s="607" t="s">
        <v>11935</v>
      </c>
      <c r="D1345" s="618" t="s">
        <v>10737</v>
      </c>
      <c r="E1345" s="619" t="s">
        <v>19030</v>
      </c>
      <c r="F1345"/>
      <c r="G1345"/>
      <c r="H1345"/>
    </row>
    <row r="1346" spans="1:8" ht="15" x14ac:dyDescent="0.25">
      <c r="A1346" s="609" t="str">
        <f t="shared" ref="A1346:A1409" si="21">IF(ISERROR(SEARCH("/",B1346)=6),TRIM(CLEAN(B1346)),IF(SEARCH("/",B1346)=6,IF(LEN(TRIM(CLEAN(B1346)))=7,LEFT(TRIM(CLEAN(B1346)),6)&amp;"00"&amp;RIGHT(TRIM(CLEAN(B1346)),1),LEFT(TRIM(CLEAN(B1346)),6)&amp;"0"&amp;RIGHT(TRIM(CLEAN(B1346)),2)),TRIM(CLEAN(B1346))))</f>
        <v>91092</v>
      </c>
      <c r="B1346" s="607" t="s">
        <v>2676</v>
      </c>
      <c r="C1346" s="607" t="s">
        <v>11936</v>
      </c>
      <c r="D1346" s="618" t="s">
        <v>10737</v>
      </c>
      <c r="E1346" s="619" t="s">
        <v>28851</v>
      </c>
      <c r="F1346"/>
      <c r="G1346"/>
      <c r="H1346"/>
    </row>
    <row r="1347" spans="1:8" ht="15" x14ac:dyDescent="0.25">
      <c r="A1347" s="609" t="str">
        <f t="shared" si="21"/>
        <v>91093</v>
      </c>
      <c r="B1347" s="607" t="s">
        <v>2677</v>
      </c>
      <c r="C1347" s="607" t="s">
        <v>11938</v>
      </c>
      <c r="D1347" s="618" t="s">
        <v>10737</v>
      </c>
      <c r="E1347" s="619" t="s">
        <v>28852</v>
      </c>
      <c r="F1347"/>
      <c r="G1347"/>
      <c r="H1347"/>
    </row>
    <row r="1348" spans="1:8" ht="15" x14ac:dyDescent="0.25">
      <c r="A1348" s="609" t="str">
        <f t="shared" si="21"/>
        <v>91094</v>
      </c>
      <c r="B1348" s="607" t="s">
        <v>2678</v>
      </c>
      <c r="C1348" s="607" t="s">
        <v>11939</v>
      </c>
      <c r="D1348" s="618" t="s">
        <v>10737</v>
      </c>
      <c r="E1348" s="619" t="s">
        <v>28853</v>
      </c>
      <c r="F1348"/>
      <c r="G1348"/>
      <c r="H1348"/>
    </row>
    <row r="1349" spans="1:8" ht="15" x14ac:dyDescent="0.25">
      <c r="A1349" s="609" t="str">
        <f t="shared" si="21"/>
        <v>91095</v>
      </c>
      <c r="B1349" s="607" t="s">
        <v>2679</v>
      </c>
      <c r="C1349" s="607" t="s">
        <v>11940</v>
      </c>
      <c r="D1349" s="618" t="s">
        <v>10737</v>
      </c>
      <c r="E1349" s="619" t="s">
        <v>28854</v>
      </c>
      <c r="F1349"/>
      <c r="G1349"/>
      <c r="H1349"/>
    </row>
    <row r="1350" spans="1:8" ht="15" x14ac:dyDescent="0.25">
      <c r="A1350" s="609" t="str">
        <f t="shared" si="21"/>
        <v>91096</v>
      </c>
      <c r="B1350" s="607" t="s">
        <v>2680</v>
      </c>
      <c r="C1350" s="607" t="s">
        <v>11941</v>
      </c>
      <c r="D1350" s="618" t="s">
        <v>10737</v>
      </c>
      <c r="E1350" s="619" t="s">
        <v>28855</v>
      </c>
      <c r="F1350"/>
      <c r="G1350"/>
      <c r="H1350"/>
    </row>
    <row r="1351" spans="1:8" ht="15" x14ac:dyDescent="0.25">
      <c r="A1351" s="609" t="str">
        <f t="shared" si="21"/>
        <v>91097</v>
      </c>
      <c r="B1351" s="607" t="s">
        <v>2681</v>
      </c>
      <c r="C1351" s="607" t="s">
        <v>11942</v>
      </c>
      <c r="D1351" s="618" t="s">
        <v>10737</v>
      </c>
      <c r="E1351" s="619" t="s">
        <v>28856</v>
      </c>
      <c r="F1351"/>
      <c r="G1351"/>
      <c r="H1351"/>
    </row>
    <row r="1352" spans="1:8" ht="15" x14ac:dyDescent="0.25">
      <c r="A1352" s="609" t="str">
        <f t="shared" si="21"/>
        <v>91098</v>
      </c>
      <c r="B1352" s="607" t="s">
        <v>2682</v>
      </c>
      <c r="C1352" s="607" t="s">
        <v>11943</v>
      </c>
      <c r="D1352" s="618" t="s">
        <v>10737</v>
      </c>
      <c r="E1352" s="619" t="s">
        <v>28857</v>
      </c>
      <c r="F1352"/>
      <c r="G1352"/>
      <c r="H1352"/>
    </row>
    <row r="1353" spans="1:8" ht="15" x14ac:dyDescent="0.25">
      <c r="A1353" s="609" t="str">
        <f t="shared" si="21"/>
        <v>91099</v>
      </c>
      <c r="B1353" s="607" t="s">
        <v>2683</v>
      </c>
      <c r="C1353" s="607" t="s">
        <v>11944</v>
      </c>
      <c r="D1353" s="618" t="s">
        <v>10737</v>
      </c>
      <c r="E1353" s="619" t="s">
        <v>28570</v>
      </c>
      <c r="F1353"/>
      <c r="G1353"/>
      <c r="H1353"/>
    </row>
    <row r="1354" spans="1:8" ht="15" x14ac:dyDescent="0.25">
      <c r="A1354" s="609" t="str">
        <f t="shared" si="21"/>
        <v>91100</v>
      </c>
      <c r="B1354" s="607" t="s">
        <v>2684</v>
      </c>
      <c r="C1354" s="607" t="s">
        <v>11945</v>
      </c>
      <c r="D1354" s="618" t="s">
        <v>10737</v>
      </c>
      <c r="E1354" s="619" t="s">
        <v>28858</v>
      </c>
      <c r="F1354"/>
      <c r="G1354"/>
      <c r="H1354"/>
    </row>
    <row r="1355" spans="1:8" ht="15" x14ac:dyDescent="0.25">
      <c r="A1355" s="609" t="str">
        <f t="shared" si="21"/>
        <v>91101</v>
      </c>
      <c r="B1355" s="607" t="s">
        <v>2685</v>
      </c>
      <c r="C1355" s="607" t="s">
        <v>11946</v>
      </c>
      <c r="D1355" s="618" t="s">
        <v>10737</v>
      </c>
      <c r="E1355" s="619" t="s">
        <v>28859</v>
      </c>
      <c r="F1355"/>
      <c r="G1355"/>
      <c r="H1355"/>
    </row>
    <row r="1356" spans="1:8" ht="15" x14ac:dyDescent="0.25">
      <c r="A1356" s="609" t="str">
        <f t="shared" si="21"/>
        <v>93952</v>
      </c>
      <c r="B1356" s="607" t="s">
        <v>4116</v>
      </c>
      <c r="C1356" s="607" t="s">
        <v>11947</v>
      </c>
      <c r="D1356" s="618" t="s">
        <v>10494</v>
      </c>
      <c r="E1356" s="619" t="s">
        <v>28860</v>
      </c>
      <c r="F1356"/>
      <c r="G1356"/>
      <c r="H1356"/>
    </row>
    <row r="1357" spans="1:8" ht="15" x14ac:dyDescent="0.25">
      <c r="A1357" s="609" t="str">
        <f t="shared" si="21"/>
        <v>93953</v>
      </c>
      <c r="B1357" s="607" t="s">
        <v>4117</v>
      </c>
      <c r="C1357" s="607" t="s">
        <v>11948</v>
      </c>
      <c r="D1357" s="618" t="s">
        <v>10494</v>
      </c>
      <c r="E1357" s="619" t="s">
        <v>28861</v>
      </c>
      <c r="F1357"/>
      <c r="G1357"/>
      <c r="H1357"/>
    </row>
    <row r="1358" spans="1:8" ht="15" x14ac:dyDescent="0.25">
      <c r="A1358" s="609" t="str">
        <f t="shared" si="21"/>
        <v>93954</v>
      </c>
      <c r="B1358" s="607" t="s">
        <v>4118</v>
      </c>
      <c r="C1358" s="607" t="s">
        <v>11949</v>
      </c>
      <c r="D1358" s="618" t="s">
        <v>10494</v>
      </c>
      <c r="E1358" s="619" t="s">
        <v>28862</v>
      </c>
      <c r="F1358"/>
      <c r="G1358"/>
      <c r="H1358"/>
    </row>
    <row r="1359" spans="1:8" ht="15" x14ac:dyDescent="0.25">
      <c r="A1359" s="609" t="str">
        <f t="shared" si="21"/>
        <v>93955</v>
      </c>
      <c r="B1359" s="607" t="s">
        <v>4119</v>
      </c>
      <c r="C1359" s="607" t="s">
        <v>11950</v>
      </c>
      <c r="D1359" s="618" t="s">
        <v>10494</v>
      </c>
      <c r="E1359" s="619" t="s">
        <v>28863</v>
      </c>
      <c r="F1359"/>
      <c r="G1359"/>
      <c r="H1359"/>
    </row>
    <row r="1360" spans="1:8" ht="15" x14ac:dyDescent="0.25">
      <c r="A1360" s="609" t="str">
        <f t="shared" si="21"/>
        <v>93956</v>
      </c>
      <c r="B1360" s="607" t="s">
        <v>4120</v>
      </c>
      <c r="C1360" s="607" t="s">
        <v>11951</v>
      </c>
      <c r="D1360" s="618" t="s">
        <v>10494</v>
      </c>
      <c r="E1360" s="619" t="s">
        <v>28864</v>
      </c>
      <c r="F1360"/>
      <c r="G1360"/>
      <c r="H1360"/>
    </row>
    <row r="1361" spans="1:8" ht="15" x14ac:dyDescent="0.25">
      <c r="A1361" s="609" t="str">
        <f t="shared" si="21"/>
        <v>93957</v>
      </c>
      <c r="B1361" s="607" t="s">
        <v>4121</v>
      </c>
      <c r="C1361" s="607" t="s">
        <v>11952</v>
      </c>
      <c r="D1361" s="618" t="s">
        <v>10494</v>
      </c>
      <c r="E1361" s="619" t="s">
        <v>28865</v>
      </c>
      <c r="F1361"/>
      <c r="G1361"/>
      <c r="H1361"/>
    </row>
    <row r="1362" spans="1:8" ht="15" x14ac:dyDescent="0.25">
      <c r="A1362" s="609" t="str">
        <f t="shared" si="21"/>
        <v>93958</v>
      </c>
      <c r="B1362" s="607" t="s">
        <v>4122</v>
      </c>
      <c r="C1362" s="607" t="s">
        <v>11953</v>
      </c>
      <c r="D1362" s="618" t="s">
        <v>10494</v>
      </c>
      <c r="E1362" s="619" t="s">
        <v>28866</v>
      </c>
      <c r="F1362"/>
      <c r="G1362"/>
      <c r="H1362"/>
    </row>
    <row r="1363" spans="1:8" ht="15" x14ac:dyDescent="0.25">
      <c r="A1363" s="609" t="str">
        <f t="shared" si="21"/>
        <v>93959</v>
      </c>
      <c r="B1363" s="607" t="s">
        <v>4123</v>
      </c>
      <c r="C1363" s="607" t="s">
        <v>11954</v>
      </c>
      <c r="D1363" s="618" t="s">
        <v>10494</v>
      </c>
      <c r="E1363" s="619" t="s">
        <v>28867</v>
      </c>
      <c r="F1363"/>
      <c r="G1363"/>
      <c r="H1363"/>
    </row>
    <row r="1364" spans="1:8" ht="15" x14ac:dyDescent="0.25">
      <c r="A1364" s="609" t="str">
        <f t="shared" si="21"/>
        <v>93960</v>
      </c>
      <c r="B1364" s="607" t="s">
        <v>4124</v>
      </c>
      <c r="C1364" s="607" t="s">
        <v>11955</v>
      </c>
      <c r="D1364" s="618" t="s">
        <v>10494</v>
      </c>
      <c r="E1364" s="619" t="s">
        <v>28868</v>
      </c>
      <c r="F1364"/>
      <c r="G1364"/>
      <c r="H1364"/>
    </row>
    <row r="1365" spans="1:8" ht="15" x14ac:dyDescent="0.25">
      <c r="A1365" s="609" t="str">
        <f t="shared" si="21"/>
        <v>93961</v>
      </c>
      <c r="B1365" s="607" t="s">
        <v>4125</v>
      </c>
      <c r="C1365" s="607" t="s">
        <v>11956</v>
      </c>
      <c r="D1365" s="618" t="s">
        <v>10494</v>
      </c>
      <c r="E1365" s="619" t="s">
        <v>28869</v>
      </c>
      <c r="F1365"/>
      <c r="G1365"/>
      <c r="H1365"/>
    </row>
    <row r="1366" spans="1:8" ht="15" x14ac:dyDescent="0.25">
      <c r="A1366" s="609" t="str">
        <f t="shared" si="21"/>
        <v>93962</v>
      </c>
      <c r="B1366" s="607" t="s">
        <v>4126</v>
      </c>
      <c r="C1366" s="607" t="s">
        <v>11957</v>
      </c>
      <c r="D1366" s="618" t="s">
        <v>10494</v>
      </c>
      <c r="E1366" s="619" t="s">
        <v>28870</v>
      </c>
      <c r="F1366"/>
      <c r="G1366"/>
      <c r="H1366"/>
    </row>
    <row r="1367" spans="1:8" ht="15" x14ac:dyDescent="0.25">
      <c r="A1367" s="609" t="str">
        <f t="shared" si="21"/>
        <v>93963</v>
      </c>
      <c r="B1367" s="607" t="s">
        <v>4127</v>
      </c>
      <c r="C1367" s="607" t="s">
        <v>11958</v>
      </c>
      <c r="D1367" s="618" t="s">
        <v>10494</v>
      </c>
      <c r="E1367" s="619" t="s">
        <v>19505</v>
      </c>
      <c r="F1367"/>
      <c r="G1367"/>
      <c r="H1367"/>
    </row>
    <row r="1368" spans="1:8" ht="15" x14ac:dyDescent="0.25">
      <c r="A1368" s="609" t="str">
        <f t="shared" si="21"/>
        <v>93964</v>
      </c>
      <c r="B1368" s="607" t="s">
        <v>4128</v>
      </c>
      <c r="C1368" s="607" t="s">
        <v>11960</v>
      </c>
      <c r="D1368" s="618" t="s">
        <v>10494</v>
      </c>
      <c r="E1368" s="619" t="s">
        <v>28871</v>
      </c>
      <c r="F1368"/>
      <c r="G1368"/>
      <c r="H1368"/>
    </row>
    <row r="1369" spans="1:8" ht="15" x14ac:dyDescent="0.25">
      <c r="A1369" s="609" t="str">
        <f t="shared" si="21"/>
        <v>93965</v>
      </c>
      <c r="B1369" s="607" t="s">
        <v>4129</v>
      </c>
      <c r="C1369" s="607" t="s">
        <v>11961</v>
      </c>
      <c r="D1369" s="618" t="s">
        <v>10494</v>
      </c>
      <c r="E1369" s="619" t="s">
        <v>19073</v>
      </c>
      <c r="F1369"/>
      <c r="G1369"/>
      <c r="H1369"/>
    </row>
    <row r="1370" spans="1:8" ht="15" x14ac:dyDescent="0.25">
      <c r="A1370" s="609" t="str">
        <f t="shared" si="21"/>
        <v>93966</v>
      </c>
      <c r="B1370" s="607" t="s">
        <v>4130</v>
      </c>
      <c r="C1370" s="607" t="s">
        <v>11962</v>
      </c>
      <c r="D1370" s="618" t="s">
        <v>10494</v>
      </c>
      <c r="E1370" s="619" t="s">
        <v>28872</v>
      </c>
      <c r="F1370"/>
      <c r="G1370"/>
      <c r="H1370"/>
    </row>
    <row r="1371" spans="1:8" ht="15" x14ac:dyDescent="0.25">
      <c r="A1371" s="609" t="str">
        <f t="shared" si="21"/>
        <v>93967</v>
      </c>
      <c r="B1371" s="607" t="s">
        <v>4131</v>
      </c>
      <c r="C1371" s="607" t="s">
        <v>11963</v>
      </c>
      <c r="D1371" s="618" t="s">
        <v>10494</v>
      </c>
      <c r="E1371" s="619" t="s">
        <v>28873</v>
      </c>
      <c r="F1371"/>
      <c r="G1371"/>
      <c r="H1371"/>
    </row>
    <row r="1372" spans="1:8" ht="15" x14ac:dyDescent="0.25">
      <c r="A1372" s="609" t="str">
        <f t="shared" si="21"/>
        <v>93968</v>
      </c>
      <c r="B1372" s="607" t="s">
        <v>4132</v>
      </c>
      <c r="C1372" s="607" t="s">
        <v>11964</v>
      </c>
      <c r="D1372" s="618" t="s">
        <v>10494</v>
      </c>
      <c r="E1372" s="619" t="s">
        <v>28874</v>
      </c>
      <c r="F1372"/>
      <c r="G1372"/>
      <c r="H1372"/>
    </row>
    <row r="1373" spans="1:8" ht="15" x14ac:dyDescent="0.25">
      <c r="A1373" s="609" t="str">
        <f t="shared" si="21"/>
        <v>93969</v>
      </c>
      <c r="B1373" s="607" t="s">
        <v>4133</v>
      </c>
      <c r="C1373" s="607" t="s">
        <v>11965</v>
      </c>
      <c r="D1373" s="618" t="s">
        <v>10494</v>
      </c>
      <c r="E1373" s="619" t="s">
        <v>13668</v>
      </c>
      <c r="F1373"/>
      <c r="G1373"/>
      <c r="H1373"/>
    </row>
    <row r="1374" spans="1:8" ht="15" x14ac:dyDescent="0.25">
      <c r="A1374" s="609" t="str">
        <f t="shared" si="21"/>
        <v>93970</v>
      </c>
      <c r="B1374" s="607" t="s">
        <v>4134</v>
      </c>
      <c r="C1374" s="607" t="s">
        <v>11966</v>
      </c>
      <c r="D1374" s="618" t="s">
        <v>10494</v>
      </c>
      <c r="E1374" s="619" t="s">
        <v>18936</v>
      </c>
      <c r="F1374"/>
      <c r="G1374"/>
      <c r="H1374"/>
    </row>
    <row r="1375" spans="1:8" ht="15" x14ac:dyDescent="0.25">
      <c r="A1375" s="609" t="str">
        <f t="shared" si="21"/>
        <v>93971</v>
      </c>
      <c r="B1375" s="607" t="s">
        <v>4135</v>
      </c>
      <c r="C1375" s="607" t="s">
        <v>11967</v>
      </c>
      <c r="D1375" s="618" t="s">
        <v>10494</v>
      </c>
      <c r="E1375" s="619" t="s">
        <v>28875</v>
      </c>
      <c r="F1375"/>
      <c r="G1375"/>
      <c r="H1375"/>
    </row>
    <row r="1376" spans="1:8" ht="15" x14ac:dyDescent="0.25">
      <c r="A1376" s="609" t="str">
        <f t="shared" si="21"/>
        <v>95108</v>
      </c>
      <c r="B1376" s="607" t="s">
        <v>4478</v>
      </c>
      <c r="C1376" s="607" t="s">
        <v>11968</v>
      </c>
      <c r="D1376" s="618" t="s">
        <v>10580</v>
      </c>
      <c r="E1376" s="619" t="s">
        <v>15066</v>
      </c>
      <c r="F1376"/>
      <c r="G1376"/>
      <c r="H1376"/>
    </row>
    <row r="1377" spans="1:8" ht="15" x14ac:dyDescent="0.25">
      <c r="A1377" s="609" t="str">
        <f t="shared" si="21"/>
        <v>100332</v>
      </c>
      <c r="B1377" s="607" t="s">
        <v>6406</v>
      </c>
      <c r="C1377" s="607" t="s">
        <v>6407</v>
      </c>
      <c r="D1377" s="618" t="s">
        <v>10737</v>
      </c>
      <c r="E1377" s="619" t="s">
        <v>28876</v>
      </c>
      <c r="F1377"/>
      <c r="G1377"/>
      <c r="H1377"/>
    </row>
    <row r="1378" spans="1:8" ht="15" x14ac:dyDescent="0.25">
      <c r="A1378" s="609" t="str">
        <f t="shared" si="21"/>
        <v>100333</v>
      </c>
      <c r="B1378" s="607" t="s">
        <v>6408</v>
      </c>
      <c r="C1378" s="607" t="s">
        <v>6409</v>
      </c>
      <c r="D1378" s="618" t="s">
        <v>10737</v>
      </c>
      <c r="E1378" s="619" t="s">
        <v>28877</v>
      </c>
      <c r="F1378"/>
      <c r="G1378"/>
      <c r="H1378"/>
    </row>
    <row r="1379" spans="1:8" ht="15" x14ac:dyDescent="0.25">
      <c r="A1379" s="609" t="str">
        <f t="shared" si="21"/>
        <v>100334</v>
      </c>
      <c r="B1379" s="607" t="s">
        <v>6410</v>
      </c>
      <c r="C1379" s="607" t="s">
        <v>6411</v>
      </c>
      <c r="D1379" s="618" t="s">
        <v>10737</v>
      </c>
      <c r="E1379" s="619" t="s">
        <v>28878</v>
      </c>
      <c r="F1379"/>
      <c r="G1379"/>
      <c r="H1379"/>
    </row>
    <row r="1380" spans="1:8" ht="15" x14ac:dyDescent="0.25">
      <c r="A1380" s="609" t="str">
        <f t="shared" si="21"/>
        <v>100335</v>
      </c>
      <c r="B1380" s="607" t="s">
        <v>6412</v>
      </c>
      <c r="C1380" s="607" t="s">
        <v>6413</v>
      </c>
      <c r="D1380" s="618" t="s">
        <v>10737</v>
      </c>
      <c r="E1380" s="619" t="s">
        <v>28879</v>
      </c>
      <c r="F1380"/>
      <c r="G1380"/>
      <c r="H1380"/>
    </row>
    <row r="1381" spans="1:8" ht="15" x14ac:dyDescent="0.25">
      <c r="A1381" s="609" t="str">
        <f t="shared" si="21"/>
        <v>100341</v>
      </c>
      <c r="B1381" s="607" t="s">
        <v>6414</v>
      </c>
      <c r="C1381" s="607" t="s">
        <v>6415</v>
      </c>
      <c r="D1381" s="618" t="s">
        <v>10737</v>
      </c>
      <c r="E1381" s="619" t="s">
        <v>28880</v>
      </c>
      <c r="F1381"/>
      <c r="G1381"/>
      <c r="H1381"/>
    </row>
    <row r="1382" spans="1:8" ht="15" x14ac:dyDescent="0.25">
      <c r="A1382" s="609" t="str">
        <f t="shared" si="21"/>
        <v>100342</v>
      </c>
      <c r="B1382" s="607" t="s">
        <v>285</v>
      </c>
      <c r="C1382" s="607" t="s">
        <v>432</v>
      </c>
      <c r="D1382" s="618" t="s">
        <v>11875</v>
      </c>
      <c r="E1382" s="619" t="s">
        <v>14422</v>
      </c>
      <c r="F1382"/>
      <c r="G1382"/>
      <c r="H1382"/>
    </row>
    <row r="1383" spans="1:8" ht="15" x14ac:dyDescent="0.25">
      <c r="A1383" s="609" t="str">
        <f t="shared" si="21"/>
        <v>100343</v>
      </c>
      <c r="B1383" s="607" t="s">
        <v>286</v>
      </c>
      <c r="C1383" s="607" t="s">
        <v>433</v>
      </c>
      <c r="D1383" s="618" t="s">
        <v>11875</v>
      </c>
      <c r="E1383" s="619" t="s">
        <v>10003</v>
      </c>
      <c r="F1383"/>
      <c r="G1383"/>
      <c r="H1383"/>
    </row>
    <row r="1384" spans="1:8" ht="15" x14ac:dyDescent="0.25">
      <c r="A1384" s="609" t="str">
        <f t="shared" si="21"/>
        <v>100344</v>
      </c>
      <c r="B1384" s="607" t="s">
        <v>6416</v>
      </c>
      <c r="C1384" s="607" t="s">
        <v>6417</v>
      </c>
      <c r="D1384" s="618" t="s">
        <v>11875</v>
      </c>
      <c r="E1384" s="619" t="s">
        <v>17954</v>
      </c>
      <c r="F1384"/>
      <c r="G1384"/>
      <c r="H1384"/>
    </row>
    <row r="1385" spans="1:8" ht="15" x14ac:dyDescent="0.25">
      <c r="A1385" s="609" t="str">
        <f t="shared" si="21"/>
        <v>100345</v>
      </c>
      <c r="B1385" s="607" t="s">
        <v>6418</v>
      </c>
      <c r="C1385" s="607" t="s">
        <v>6419</v>
      </c>
      <c r="D1385" s="618" t="s">
        <v>11875</v>
      </c>
      <c r="E1385" s="619" t="s">
        <v>10332</v>
      </c>
      <c r="F1385"/>
      <c r="G1385"/>
      <c r="H1385"/>
    </row>
    <row r="1386" spans="1:8" ht="15" x14ac:dyDescent="0.25">
      <c r="A1386" s="609" t="str">
        <f t="shared" si="21"/>
        <v>100346</v>
      </c>
      <c r="B1386" s="607" t="s">
        <v>6420</v>
      </c>
      <c r="C1386" s="607" t="s">
        <v>6421</v>
      </c>
      <c r="D1386" s="618" t="s">
        <v>11875</v>
      </c>
      <c r="E1386" s="619" t="s">
        <v>18169</v>
      </c>
      <c r="F1386"/>
      <c r="G1386"/>
      <c r="H1386"/>
    </row>
    <row r="1387" spans="1:8" ht="15" x14ac:dyDescent="0.25">
      <c r="A1387" s="609" t="str">
        <f t="shared" si="21"/>
        <v>100347</v>
      </c>
      <c r="B1387" s="607" t="s">
        <v>6422</v>
      </c>
      <c r="C1387" s="607" t="s">
        <v>6423</v>
      </c>
      <c r="D1387" s="618" t="s">
        <v>11875</v>
      </c>
      <c r="E1387" s="619" t="s">
        <v>28881</v>
      </c>
      <c r="F1387"/>
      <c r="G1387"/>
      <c r="H1387"/>
    </row>
    <row r="1388" spans="1:8" ht="15" x14ac:dyDescent="0.25">
      <c r="A1388" s="609" t="str">
        <f t="shared" si="21"/>
        <v>100348</v>
      </c>
      <c r="B1388" s="607" t="s">
        <v>6424</v>
      </c>
      <c r="C1388" s="607" t="s">
        <v>6425</v>
      </c>
      <c r="D1388" s="618" t="s">
        <v>11875</v>
      </c>
      <c r="E1388" s="619" t="s">
        <v>9303</v>
      </c>
      <c r="F1388"/>
      <c r="G1388"/>
      <c r="H1388"/>
    </row>
    <row r="1389" spans="1:8" ht="15" x14ac:dyDescent="0.25">
      <c r="A1389" s="609" t="str">
        <f t="shared" si="21"/>
        <v>100349</v>
      </c>
      <c r="B1389" s="607" t="s">
        <v>6426</v>
      </c>
      <c r="C1389" s="607" t="s">
        <v>11972</v>
      </c>
      <c r="D1389" s="618" t="s">
        <v>11895</v>
      </c>
      <c r="E1389" s="619" t="s">
        <v>28882</v>
      </c>
      <c r="F1389"/>
      <c r="G1389"/>
      <c r="H1389"/>
    </row>
    <row r="1390" spans="1:8" ht="15" x14ac:dyDescent="0.25">
      <c r="A1390" s="609" t="str">
        <f t="shared" si="21"/>
        <v>83716</v>
      </c>
      <c r="B1390" s="607" t="s">
        <v>1001</v>
      </c>
      <c r="C1390" s="607" t="s">
        <v>11973</v>
      </c>
      <c r="D1390" s="618" t="s">
        <v>10580</v>
      </c>
      <c r="E1390" s="619" t="s">
        <v>28883</v>
      </c>
      <c r="F1390"/>
      <c r="G1390"/>
      <c r="H1390"/>
    </row>
    <row r="1391" spans="1:8" ht="15" x14ac:dyDescent="0.25">
      <c r="A1391" s="609" t="str">
        <f t="shared" si="21"/>
        <v>97933</v>
      </c>
      <c r="B1391" s="607" t="s">
        <v>8530</v>
      </c>
      <c r="C1391" s="607" t="s">
        <v>11974</v>
      </c>
      <c r="D1391" s="618" t="s">
        <v>10580</v>
      </c>
      <c r="E1391" s="619" t="s">
        <v>28884</v>
      </c>
      <c r="F1391"/>
      <c r="G1391"/>
      <c r="H1391"/>
    </row>
    <row r="1392" spans="1:8" ht="15" x14ac:dyDescent="0.25">
      <c r="A1392" s="609" t="str">
        <f t="shared" si="21"/>
        <v>97934</v>
      </c>
      <c r="B1392" s="607" t="s">
        <v>11975</v>
      </c>
      <c r="C1392" s="607" t="s">
        <v>11976</v>
      </c>
      <c r="D1392" s="618" t="s">
        <v>10580</v>
      </c>
      <c r="E1392" s="619" t="s">
        <v>28885</v>
      </c>
      <c r="F1392"/>
      <c r="G1392"/>
      <c r="H1392"/>
    </row>
    <row r="1393" spans="1:8" ht="15" x14ac:dyDescent="0.25">
      <c r="A1393" s="609" t="str">
        <f t="shared" si="21"/>
        <v>97935</v>
      </c>
      <c r="B1393" s="607" t="s">
        <v>11977</v>
      </c>
      <c r="C1393" s="607" t="s">
        <v>11978</v>
      </c>
      <c r="D1393" s="618" t="s">
        <v>10580</v>
      </c>
      <c r="E1393" s="619" t="s">
        <v>28886</v>
      </c>
      <c r="F1393"/>
      <c r="G1393"/>
      <c r="H1393"/>
    </row>
    <row r="1394" spans="1:8" ht="15" x14ac:dyDescent="0.25">
      <c r="A1394" s="609" t="str">
        <f t="shared" si="21"/>
        <v>97936</v>
      </c>
      <c r="B1394" s="607" t="s">
        <v>11979</v>
      </c>
      <c r="C1394" s="607" t="s">
        <v>11980</v>
      </c>
      <c r="D1394" s="618" t="s">
        <v>10580</v>
      </c>
      <c r="E1394" s="619" t="s">
        <v>28887</v>
      </c>
      <c r="F1394"/>
      <c r="G1394"/>
      <c r="H1394"/>
    </row>
    <row r="1395" spans="1:8" ht="15" x14ac:dyDescent="0.25">
      <c r="A1395" s="609" t="str">
        <f t="shared" si="21"/>
        <v>97947</v>
      </c>
      <c r="B1395" s="607" t="s">
        <v>8531</v>
      </c>
      <c r="C1395" s="607" t="s">
        <v>11981</v>
      </c>
      <c r="D1395" s="618" t="s">
        <v>10580</v>
      </c>
      <c r="E1395" s="619" t="s">
        <v>28888</v>
      </c>
      <c r="F1395"/>
      <c r="G1395"/>
      <c r="H1395"/>
    </row>
    <row r="1396" spans="1:8" ht="15" x14ac:dyDescent="0.25">
      <c r="A1396" s="609" t="str">
        <f t="shared" si="21"/>
        <v>97948</v>
      </c>
      <c r="B1396" s="607" t="s">
        <v>8532</v>
      </c>
      <c r="C1396" s="607" t="s">
        <v>11982</v>
      </c>
      <c r="D1396" s="618" t="s">
        <v>10580</v>
      </c>
      <c r="E1396" s="619" t="s">
        <v>28889</v>
      </c>
      <c r="F1396"/>
      <c r="G1396"/>
      <c r="H1396"/>
    </row>
    <row r="1397" spans="1:8" ht="15" x14ac:dyDescent="0.25">
      <c r="A1397" s="609" t="str">
        <f t="shared" si="21"/>
        <v>97949</v>
      </c>
      <c r="B1397" s="607" t="s">
        <v>11983</v>
      </c>
      <c r="C1397" s="607" t="s">
        <v>11984</v>
      </c>
      <c r="D1397" s="618" t="s">
        <v>10580</v>
      </c>
      <c r="E1397" s="619" t="s">
        <v>28890</v>
      </c>
      <c r="F1397"/>
      <c r="G1397"/>
      <c r="H1397"/>
    </row>
    <row r="1398" spans="1:8" ht="15" x14ac:dyDescent="0.25">
      <c r="A1398" s="609" t="str">
        <f t="shared" si="21"/>
        <v>97950</v>
      </c>
      <c r="B1398" s="607" t="s">
        <v>11985</v>
      </c>
      <c r="C1398" s="607" t="s">
        <v>11986</v>
      </c>
      <c r="D1398" s="618" t="s">
        <v>10580</v>
      </c>
      <c r="E1398" s="619" t="s">
        <v>28891</v>
      </c>
      <c r="F1398"/>
      <c r="G1398"/>
      <c r="H1398"/>
    </row>
    <row r="1399" spans="1:8" ht="15" x14ac:dyDescent="0.25">
      <c r="A1399" s="609" t="str">
        <f t="shared" si="21"/>
        <v>97951</v>
      </c>
      <c r="B1399" s="607" t="s">
        <v>11987</v>
      </c>
      <c r="C1399" s="607" t="s">
        <v>11988</v>
      </c>
      <c r="D1399" s="618" t="s">
        <v>10580</v>
      </c>
      <c r="E1399" s="619" t="s">
        <v>28892</v>
      </c>
      <c r="F1399"/>
      <c r="G1399"/>
      <c r="H1399"/>
    </row>
    <row r="1400" spans="1:8" ht="15" x14ac:dyDescent="0.25">
      <c r="A1400" s="609" t="str">
        <f t="shared" si="21"/>
        <v>97952</v>
      </c>
      <c r="B1400" s="607" t="s">
        <v>11989</v>
      </c>
      <c r="C1400" s="607" t="s">
        <v>11990</v>
      </c>
      <c r="D1400" s="618" t="s">
        <v>10580</v>
      </c>
      <c r="E1400" s="619" t="s">
        <v>28893</v>
      </c>
      <c r="F1400"/>
      <c r="G1400"/>
      <c r="H1400"/>
    </row>
    <row r="1401" spans="1:8" ht="15" x14ac:dyDescent="0.25">
      <c r="A1401" s="609" t="str">
        <f t="shared" si="21"/>
        <v>97953</v>
      </c>
      <c r="B1401" s="607" t="s">
        <v>8533</v>
      </c>
      <c r="C1401" s="607" t="s">
        <v>11991</v>
      </c>
      <c r="D1401" s="618" t="s">
        <v>10580</v>
      </c>
      <c r="E1401" s="619" t="s">
        <v>28894</v>
      </c>
      <c r="F1401"/>
      <c r="G1401"/>
      <c r="H1401"/>
    </row>
    <row r="1402" spans="1:8" ht="15" x14ac:dyDescent="0.25">
      <c r="A1402" s="609" t="str">
        <f t="shared" si="21"/>
        <v>97955</v>
      </c>
      <c r="B1402" s="607" t="s">
        <v>8534</v>
      </c>
      <c r="C1402" s="607" t="s">
        <v>11992</v>
      </c>
      <c r="D1402" s="618" t="s">
        <v>10580</v>
      </c>
      <c r="E1402" s="619" t="s">
        <v>28895</v>
      </c>
      <c r="F1402"/>
      <c r="G1402"/>
      <c r="H1402"/>
    </row>
    <row r="1403" spans="1:8" ht="15" x14ac:dyDescent="0.25">
      <c r="A1403" s="609" t="str">
        <f t="shared" si="21"/>
        <v>97956</v>
      </c>
      <c r="B1403" s="607" t="s">
        <v>11993</v>
      </c>
      <c r="C1403" s="607" t="s">
        <v>11994</v>
      </c>
      <c r="D1403" s="618" t="s">
        <v>10580</v>
      </c>
      <c r="E1403" s="619" t="s">
        <v>28896</v>
      </c>
      <c r="F1403"/>
      <c r="G1403"/>
      <c r="H1403"/>
    </row>
    <row r="1404" spans="1:8" ht="15" x14ac:dyDescent="0.25">
      <c r="A1404" s="609" t="str">
        <f t="shared" si="21"/>
        <v>97957</v>
      </c>
      <c r="B1404" s="607" t="s">
        <v>11995</v>
      </c>
      <c r="C1404" s="607" t="s">
        <v>11996</v>
      </c>
      <c r="D1404" s="618" t="s">
        <v>10580</v>
      </c>
      <c r="E1404" s="619" t="s">
        <v>28897</v>
      </c>
      <c r="F1404"/>
      <c r="G1404"/>
      <c r="H1404"/>
    </row>
    <row r="1405" spans="1:8" ht="15" x14ac:dyDescent="0.25">
      <c r="A1405" s="609" t="str">
        <f t="shared" si="21"/>
        <v>97961</v>
      </c>
      <c r="B1405" s="607" t="s">
        <v>11997</v>
      </c>
      <c r="C1405" s="607" t="s">
        <v>11998</v>
      </c>
      <c r="D1405" s="618" t="s">
        <v>10580</v>
      </c>
      <c r="E1405" s="619" t="s">
        <v>28898</v>
      </c>
      <c r="F1405"/>
      <c r="G1405"/>
      <c r="H1405"/>
    </row>
    <row r="1406" spans="1:8" ht="15" x14ac:dyDescent="0.25">
      <c r="A1406" s="609" t="str">
        <f t="shared" si="21"/>
        <v>97973</v>
      </c>
      <c r="B1406" s="607" t="s">
        <v>11999</v>
      </c>
      <c r="C1406" s="607" t="s">
        <v>12000</v>
      </c>
      <c r="D1406" s="618" t="s">
        <v>10580</v>
      </c>
      <c r="E1406" s="619" t="s">
        <v>28899</v>
      </c>
      <c r="F1406"/>
      <c r="G1406"/>
      <c r="H1406"/>
    </row>
    <row r="1407" spans="1:8" ht="15" x14ac:dyDescent="0.25">
      <c r="A1407" s="609" t="str">
        <f t="shared" si="21"/>
        <v>97974</v>
      </c>
      <c r="B1407" s="607" t="s">
        <v>8535</v>
      </c>
      <c r="C1407" s="607" t="s">
        <v>12001</v>
      </c>
      <c r="D1407" s="618" t="s">
        <v>10580</v>
      </c>
      <c r="E1407" s="619" t="s">
        <v>28900</v>
      </c>
      <c r="F1407"/>
      <c r="G1407"/>
      <c r="H1407"/>
    </row>
    <row r="1408" spans="1:8" ht="15" x14ac:dyDescent="0.25">
      <c r="A1408" s="609" t="str">
        <f t="shared" si="21"/>
        <v>97975</v>
      </c>
      <c r="B1408" s="607" t="s">
        <v>8536</v>
      </c>
      <c r="C1408" s="607" t="s">
        <v>12002</v>
      </c>
      <c r="D1408" s="618" t="s">
        <v>10580</v>
      </c>
      <c r="E1408" s="619" t="s">
        <v>19437</v>
      </c>
      <c r="F1408"/>
      <c r="G1408"/>
      <c r="H1408"/>
    </row>
    <row r="1409" spans="1:8" ht="15" x14ac:dyDescent="0.25">
      <c r="A1409" s="609" t="str">
        <f t="shared" si="21"/>
        <v>97976</v>
      </c>
      <c r="B1409" s="607" t="s">
        <v>5639</v>
      </c>
      <c r="C1409" s="607" t="s">
        <v>12003</v>
      </c>
      <c r="D1409" s="618" t="s">
        <v>10580</v>
      </c>
      <c r="E1409" s="619" t="s">
        <v>28901</v>
      </c>
      <c r="F1409"/>
      <c r="G1409"/>
      <c r="H1409"/>
    </row>
    <row r="1410" spans="1:8" ht="15" x14ac:dyDescent="0.25">
      <c r="A1410" s="609" t="str">
        <f t="shared" ref="A1410:A1473" si="22">IF(ISERROR(SEARCH("/",B1410)=6),TRIM(CLEAN(B1410)),IF(SEARCH("/",B1410)=6,IF(LEN(TRIM(CLEAN(B1410)))=7,LEFT(TRIM(CLEAN(B1410)),6)&amp;"00"&amp;RIGHT(TRIM(CLEAN(B1410)),1),LEFT(TRIM(CLEAN(B1410)),6)&amp;"0"&amp;RIGHT(TRIM(CLEAN(B1410)),2)),TRIM(CLEAN(B1410))))</f>
        <v>97977</v>
      </c>
      <c r="B1410" s="607" t="s">
        <v>5640</v>
      </c>
      <c r="C1410" s="607" t="s">
        <v>12004</v>
      </c>
      <c r="D1410" s="618" t="s">
        <v>10580</v>
      </c>
      <c r="E1410" s="619" t="s">
        <v>28902</v>
      </c>
      <c r="F1410"/>
      <c r="G1410"/>
      <c r="H1410"/>
    </row>
    <row r="1411" spans="1:8" ht="15" x14ac:dyDescent="0.25">
      <c r="A1411" s="609" t="str">
        <f t="shared" si="22"/>
        <v>97978</v>
      </c>
      <c r="B1411" s="607" t="s">
        <v>8537</v>
      </c>
      <c r="C1411" s="607" t="s">
        <v>12005</v>
      </c>
      <c r="D1411" s="618" t="s">
        <v>10580</v>
      </c>
      <c r="E1411" s="619" t="s">
        <v>28903</v>
      </c>
      <c r="F1411"/>
      <c r="G1411"/>
      <c r="H1411"/>
    </row>
    <row r="1412" spans="1:8" ht="15" x14ac:dyDescent="0.25">
      <c r="A1412" s="609" t="str">
        <f t="shared" si="22"/>
        <v>97980</v>
      </c>
      <c r="B1412" s="607" t="s">
        <v>5641</v>
      </c>
      <c r="C1412" s="607" t="s">
        <v>12006</v>
      </c>
      <c r="D1412" s="618" t="s">
        <v>10580</v>
      </c>
      <c r="E1412" s="619" t="s">
        <v>28904</v>
      </c>
      <c r="F1412"/>
      <c r="G1412"/>
      <c r="H1412"/>
    </row>
    <row r="1413" spans="1:8" ht="15" x14ac:dyDescent="0.25">
      <c r="A1413" s="609" t="str">
        <f t="shared" si="22"/>
        <v>97981</v>
      </c>
      <c r="B1413" s="607" t="s">
        <v>5642</v>
      </c>
      <c r="C1413" s="607" t="s">
        <v>12007</v>
      </c>
      <c r="D1413" s="618" t="s">
        <v>10494</v>
      </c>
      <c r="E1413" s="619" t="s">
        <v>28905</v>
      </c>
      <c r="F1413"/>
      <c r="G1413"/>
      <c r="H1413"/>
    </row>
    <row r="1414" spans="1:8" ht="15" x14ac:dyDescent="0.25">
      <c r="A1414" s="609" t="str">
        <f t="shared" si="22"/>
        <v>97983</v>
      </c>
      <c r="B1414" s="607" t="s">
        <v>5643</v>
      </c>
      <c r="C1414" s="607" t="s">
        <v>12008</v>
      </c>
      <c r="D1414" s="618" t="s">
        <v>10494</v>
      </c>
      <c r="E1414" s="619" t="s">
        <v>28906</v>
      </c>
      <c r="F1414"/>
      <c r="G1414"/>
      <c r="H1414"/>
    </row>
    <row r="1415" spans="1:8" ht="15" x14ac:dyDescent="0.25">
      <c r="A1415" s="609" t="str">
        <f t="shared" si="22"/>
        <v>97985</v>
      </c>
      <c r="B1415" s="607" t="s">
        <v>5644</v>
      </c>
      <c r="C1415" s="607" t="s">
        <v>12009</v>
      </c>
      <c r="D1415" s="618" t="s">
        <v>10494</v>
      </c>
      <c r="E1415" s="619" t="s">
        <v>28907</v>
      </c>
      <c r="F1415"/>
      <c r="G1415"/>
      <c r="H1415"/>
    </row>
    <row r="1416" spans="1:8" ht="15" x14ac:dyDescent="0.25">
      <c r="A1416" s="609" t="str">
        <f t="shared" si="22"/>
        <v>97987</v>
      </c>
      <c r="B1416" s="607" t="s">
        <v>5645</v>
      </c>
      <c r="C1416" s="607" t="s">
        <v>12010</v>
      </c>
      <c r="D1416" s="618" t="s">
        <v>10494</v>
      </c>
      <c r="E1416" s="619" t="s">
        <v>28908</v>
      </c>
      <c r="F1416"/>
      <c r="G1416"/>
      <c r="H1416"/>
    </row>
    <row r="1417" spans="1:8" ht="15" x14ac:dyDescent="0.25">
      <c r="A1417" s="609" t="str">
        <f t="shared" si="22"/>
        <v>97988</v>
      </c>
      <c r="B1417" s="607" t="s">
        <v>5646</v>
      </c>
      <c r="C1417" s="607" t="s">
        <v>12011</v>
      </c>
      <c r="D1417" s="618" t="s">
        <v>10580</v>
      </c>
      <c r="E1417" s="619" t="s">
        <v>28909</v>
      </c>
      <c r="F1417"/>
      <c r="G1417"/>
      <c r="H1417"/>
    </row>
    <row r="1418" spans="1:8" ht="15" x14ac:dyDescent="0.25">
      <c r="A1418" s="609" t="str">
        <f t="shared" si="22"/>
        <v>97989</v>
      </c>
      <c r="B1418" s="607" t="s">
        <v>5647</v>
      </c>
      <c r="C1418" s="607" t="s">
        <v>12012</v>
      </c>
      <c r="D1418" s="618" t="s">
        <v>10494</v>
      </c>
      <c r="E1418" s="619" t="s">
        <v>28910</v>
      </c>
      <c r="F1418"/>
      <c r="G1418"/>
      <c r="H1418"/>
    </row>
    <row r="1419" spans="1:8" ht="15" x14ac:dyDescent="0.25">
      <c r="A1419" s="609" t="str">
        <f t="shared" si="22"/>
        <v>97991</v>
      </c>
      <c r="B1419" s="607" t="s">
        <v>5648</v>
      </c>
      <c r="C1419" s="607" t="s">
        <v>12013</v>
      </c>
      <c r="D1419" s="618" t="s">
        <v>10494</v>
      </c>
      <c r="E1419" s="619" t="s">
        <v>28911</v>
      </c>
      <c r="F1419"/>
      <c r="G1419"/>
      <c r="H1419"/>
    </row>
    <row r="1420" spans="1:8" ht="15" x14ac:dyDescent="0.25">
      <c r="A1420" s="609" t="str">
        <f t="shared" si="22"/>
        <v>97992</v>
      </c>
      <c r="B1420" s="607" t="s">
        <v>5649</v>
      </c>
      <c r="C1420" s="607" t="s">
        <v>12014</v>
      </c>
      <c r="D1420" s="618" t="s">
        <v>10580</v>
      </c>
      <c r="E1420" s="619" t="s">
        <v>28912</v>
      </c>
      <c r="F1420"/>
      <c r="G1420"/>
      <c r="H1420"/>
    </row>
    <row r="1421" spans="1:8" ht="15" x14ac:dyDescent="0.25">
      <c r="A1421" s="609" t="str">
        <f t="shared" si="22"/>
        <v>97993</v>
      </c>
      <c r="B1421" s="607" t="s">
        <v>5650</v>
      </c>
      <c r="C1421" s="607" t="s">
        <v>12015</v>
      </c>
      <c r="D1421" s="618" t="s">
        <v>10494</v>
      </c>
      <c r="E1421" s="619" t="s">
        <v>28913</v>
      </c>
      <c r="F1421"/>
      <c r="G1421"/>
      <c r="H1421"/>
    </row>
    <row r="1422" spans="1:8" ht="15" x14ac:dyDescent="0.25">
      <c r="A1422" s="609" t="str">
        <f t="shared" si="22"/>
        <v>97994</v>
      </c>
      <c r="B1422" s="607" t="s">
        <v>5651</v>
      </c>
      <c r="C1422" s="607" t="s">
        <v>12016</v>
      </c>
      <c r="D1422" s="618" t="s">
        <v>10580</v>
      </c>
      <c r="E1422" s="619" t="s">
        <v>28914</v>
      </c>
      <c r="F1422"/>
      <c r="G1422"/>
      <c r="H1422"/>
    </row>
    <row r="1423" spans="1:8" ht="15" x14ac:dyDescent="0.25">
      <c r="A1423" s="609" t="str">
        <f t="shared" si="22"/>
        <v>97995</v>
      </c>
      <c r="B1423" s="607" t="s">
        <v>5652</v>
      </c>
      <c r="C1423" s="607" t="s">
        <v>12017</v>
      </c>
      <c r="D1423" s="618" t="s">
        <v>10494</v>
      </c>
      <c r="E1423" s="619" t="s">
        <v>28915</v>
      </c>
      <c r="F1423"/>
      <c r="G1423"/>
      <c r="H1423"/>
    </row>
    <row r="1424" spans="1:8" ht="15" x14ac:dyDescent="0.25">
      <c r="A1424" s="609" t="str">
        <f t="shared" si="22"/>
        <v>97996</v>
      </c>
      <c r="B1424" s="607" t="s">
        <v>5653</v>
      </c>
      <c r="C1424" s="607" t="s">
        <v>12018</v>
      </c>
      <c r="D1424" s="618" t="s">
        <v>10580</v>
      </c>
      <c r="E1424" s="619" t="s">
        <v>28916</v>
      </c>
      <c r="F1424"/>
      <c r="G1424"/>
      <c r="H1424"/>
    </row>
    <row r="1425" spans="1:8" ht="15" x14ac:dyDescent="0.25">
      <c r="A1425" s="609" t="str">
        <f t="shared" si="22"/>
        <v>97997</v>
      </c>
      <c r="B1425" s="607" t="s">
        <v>5654</v>
      </c>
      <c r="C1425" s="607" t="s">
        <v>12019</v>
      </c>
      <c r="D1425" s="618" t="s">
        <v>10494</v>
      </c>
      <c r="E1425" s="619" t="s">
        <v>28917</v>
      </c>
      <c r="F1425"/>
      <c r="G1425"/>
      <c r="H1425"/>
    </row>
    <row r="1426" spans="1:8" ht="15" x14ac:dyDescent="0.25">
      <c r="A1426" s="609" t="str">
        <f t="shared" si="22"/>
        <v>97999</v>
      </c>
      <c r="B1426" s="607" t="s">
        <v>5655</v>
      </c>
      <c r="C1426" s="607" t="s">
        <v>12020</v>
      </c>
      <c r="D1426" s="618" t="s">
        <v>10494</v>
      </c>
      <c r="E1426" s="619" t="s">
        <v>28918</v>
      </c>
      <c r="F1426"/>
      <c r="G1426"/>
      <c r="H1426"/>
    </row>
    <row r="1427" spans="1:8" ht="15" x14ac:dyDescent="0.25">
      <c r="A1427" s="609" t="str">
        <f t="shared" si="22"/>
        <v>98001</v>
      </c>
      <c r="B1427" s="607" t="s">
        <v>5656</v>
      </c>
      <c r="C1427" s="607" t="s">
        <v>12021</v>
      </c>
      <c r="D1427" s="618" t="s">
        <v>10494</v>
      </c>
      <c r="E1427" s="619" t="s">
        <v>28919</v>
      </c>
      <c r="F1427"/>
      <c r="G1427"/>
      <c r="H1427"/>
    </row>
    <row r="1428" spans="1:8" ht="15" x14ac:dyDescent="0.25">
      <c r="A1428" s="609" t="str">
        <f t="shared" si="22"/>
        <v>98002</v>
      </c>
      <c r="B1428" s="607" t="s">
        <v>5657</v>
      </c>
      <c r="C1428" s="607" t="s">
        <v>12022</v>
      </c>
      <c r="D1428" s="618" t="s">
        <v>10580</v>
      </c>
      <c r="E1428" s="619" t="s">
        <v>28920</v>
      </c>
      <c r="F1428"/>
      <c r="G1428"/>
      <c r="H1428"/>
    </row>
    <row r="1429" spans="1:8" ht="15" x14ac:dyDescent="0.25">
      <c r="A1429" s="609" t="str">
        <f t="shared" si="22"/>
        <v>98003</v>
      </c>
      <c r="B1429" s="607" t="s">
        <v>5658</v>
      </c>
      <c r="C1429" s="607" t="s">
        <v>12023</v>
      </c>
      <c r="D1429" s="618" t="s">
        <v>10494</v>
      </c>
      <c r="E1429" s="619" t="s">
        <v>28921</v>
      </c>
      <c r="F1429"/>
      <c r="G1429"/>
      <c r="H1429"/>
    </row>
    <row r="1430" spans="1:8" ht="15" x14ac:dyDescent="0.25">
      <c r="A1430" s="609" t="str">
        <f t="shared" si="22"/>
        <v>98005</v>
      </c>
      <c r="B1430" s="607" t="s">
        <v>5659</v>
      </c>
      <c r="C1430" s="607" t="s">
        <v>12024</v>
      </c>
      <c r="D1430" s="618" t="s">
        <v>10494</v>
      </c>
      <c r="E1430" s="619" t="s">
        <v>28922</v>
      </c>
      <c r="F1430"/>
      <c r="G1430"/>
      <c r="H1430"/>
    </row>
    <row r="1431" spans="1:8" ht="15" x14ac:dyDescent="0.25">
      <c r="A1431" s="609" t="str">
        <f t="shared" si="22"/>
        <v>98006</v>
      </c>
      <c r="B1431" s="607" t="s">
        <v>5660</v>
      </c>
      <c r="C1431" s="607" t="s">
        <v>12025</v>
      </c>
      <c r="D1431" s="618" t="s">
        <v>10580</v>
      </c>
      <c r="E1431" s="619" t="s">
        <v>28923</v>
      </c>
      <c r="F1431"/>
      <c r="G1431"/>
      <c r="H1431"/>
    </row>
    <row r="1432" spans="1:8" ht="15" x14ac:dyDescent="0.25">
      <c r="A1432" s="609" t="str">
        <f t="shared" si="22"/>
        <v>98007</v>
      </c>
      <c r="B1432" s="607" t="s">
        <v>5661</v>
      </c>
      <c r="C1432" s="607" t="s">
        <v>12026</v>
      </c>
      <c r="D1432" s="618" t="s">
        <v>10494</v>
      </c>
      <c r="E1432" s="619" t="s">
        <v>28924</v>
      </c>
      <c r="F1432"/>
      <c r="G1432"/>
      <c r="H1432"/>
    </row>
    <row r="1433" spans="1:8" ht="15" x14ac:dyDescent="0.25">
      <c r="A1433" s="609" t="str">
        <f t="shared" si="22"/>
        <v>98008</v>
      </c>
      <c r="B1433" s="607" t="s">
        <v>5662</v>
      </c>
      <c r="C1433" s="607" t="s">
        <v>12027</v>
      </c>
      <c r="D1433" s="618" t="s">
        <v>10580</v>
      </c>
      <c r="E1433" s="619" t="s">
        <v>28925</v>
      </c>
      <c r="F1433"/>
      <c r="G1433"/>
      <c r="H1433"/>
    </row>
    <row r="1434" spans="1:8" ht="15" x14ac:dyDescent="0.25">
      <c r="A1434" s="609" t="str">
        <f t="shared" si="22"/>
        <v>98009</v>
      </c>
      <c r="B1434" s="607" t="s">
        <v>5663</v>
      </c>
      <c r="C1434" s="607" t="s">
        <v>12028</v>
      </c>
      <c r="D1434" s="618" t="s">
        <v>10494</v>
      </c>
      <c r="E1434" s="619" t="s">
        <v>28918</v>
      </c>
      <c r="F1434"/>
      <c r="G1434"/>
      <c r="H1434"/>
    </row>
    <row r="1435" spans="1:8" ht="15" x14ac:dyDescent="0.25">
      <c r="A1435" s="609" t="str">
        <f t="shared" si="22"/>
        <v>98010</v>
      </c>
      <c r="B1435" s="607" t="s">
        <v>5664</v>
      </c>
      <c r="C1435" s="607" t="s">
        <v>12029</v>
      </c>
      <c r="D1435" s="618" t="s">
        <v>10580</v>
      </c>
      <c r="E1435" s="619" t="s">
        <v>28926</v>
      </c>
      <c r="F1435"/>
      <c r="G1435"/>
      <c r="H1435"/>
    </row>
    <row r="1436" spans="1:8" ht="15" x14ac:dyDescent="0.25">
      <c r="A1436" s="609" t="str">
        <f t="shared" si="22"/>
        <v>98011</v>
      </c>
      <c r="B1436" s="607" t="s">
        <v>5665</v>
      </c>
      <c r="C1436" s="607" t="s">
        <v>12030</v>
      </c>
      <c r="D1436" s="618" t="s">
        <v>10494</v>
      </c>
      <c r="E1436" s="619" t="s">
        <v>28919</v>
      </c>
      <c r="F1436"/>
      <c r="G1436"/>
      <c r="H1436"/>
    </row>
    <row r="1437" spans="1:8" ht="15" x14ac:dyDescent="0.25">
      <c r="A1437" s="609" t="str">
        <f t="shared" si="22"/>
        <v>98012</v>
      </c>
      <c r="B1437" s="607" t="s">
        <v>5666</v>
      </c>
      <c r="C1437" s="607" t="s">
        <v>12031</v>
      </c>
      <c r="D1437" s="618" t="s">
        <v>10580</v>
      </c>
      <c r="E1437" s="619" t="s">
        <v>28927</v>
      </c>
      <c r="F1437"/>
      <c r="G1437"/>
      <c r="H1437"/>
    </row>
    <row r="1438" spans="1:8" ht="15" x14ac:dyDescent="0.25">
      <c r="A1438" s="609" t="str">
        <f t="shared" si="22"/>
        <v>98013</v>
      </c>
      <c r="B1438" s="607" t="s">
        <v>5667</v>
      </c>
      <c r="C1438" s="607" t="s">
        <v>12032</v>
      </c>
      <c r="D1438" s="618" t="s">
        <v>10494</v>
      </c>
      <c r="E1438" s="619" t="s">
        <v>28921</v>
      </c>
      <c r="F1438"/>
      <c r="G1438"/>
      <c r="H1438"/>
    </row>
    <row r="1439" spans="1:8" ht="15" x14ac:dyDescent="0.25">
      <c r="A1439" s="609" t="str">
        <f t="shared" si="22"/>
        <v>98014</v>
      </c>
      <c r="B1439" s="607" t="s">
        <v>5668</v>
      </c>
      <c r="C1439" s="607" t="s">
        <v>12033</v>
      </c>
      <c r="D1439" s="618" t="s">
        <v>10580</v>
      </c>
      <c r="E1439" s="619" t="s">
        <v>28928</v>
      </c>
      <c r="F1439"/>
      <c r="G1439"/>
      <c r="H1439"/>
    </row>
    <row r="1440" spans="1:8" ht="15" x14ac:dyDescent="0.25">
      <c r="A1440" s="609" t="str">
        <f t="shared" si="22"/>
        <v>98015</v>
      </c>
      <c r="B1440" s="607" t="s">
        <v>5669</v>
      </c>
      <c r="C1440" s="607" t="s">
        <v>12034</v>
      </c>
      <c r="D1440" s="618" t="s">
        <v>10494</v>
      </c>
      <c r="E1440" s="619" t="s">
        <v>28922</v>
      </c>
      <c r="F1440"/>
      <c r="G1440"/>
      <c r="H1440"/>
    </row>
    <row r="1441" spans="1:8" ht="15" x14ac:dyDescent="0.25">
      <c r="A1441" s="609" t="str">
        <f t="shared" si="22"/>
        <v>98016</v>
      </c>
      <c r="B1441" s="607" t="s">
        <v>5670</v>
      </c>
      <c r="C1441" s="607" t="s">
        <v>12035</v>
      </c>
      <c r="D1441" s="618" t="s">
        <v>10580</v>
      </c>
      <c r="E1441" s="619" t="s">
        <v>28929</v>
      </c>
      <c r="F1441"/>
      <c r="G1441"/>
      <c r="H1441"/>
    </row>
    <row r="1442" spans="1:8" ht="15" x14ac:dyDescent="0.25">
      <c r="A1442" s="609" t="str">
        <f t="shared" si="22"/>
        <v>98017</v>
      </c>
      <c r="B1442" s="607" t="s">
        <v>5671</v>
      </c>
      <c r="C1442" s="607" t="s">
        <v>12036</v>
      </c>
      <c r="D1442" s="618" t="s">
        <v>10494</v>
      </c>
      <c r="E1442" s="619" t="s">
        <v>28924</v>
      </c>
      <c r="F1442"/>
      <c r="G1442"/>
      <c r="H1442"/>
    </row>
    <row r="1443" spans="1:8" ht="15" x14ac:dyDescent="0.25">
      <c r="A1443" s="609" t="str">
        <f t="shared" si="22"/>
        <v>98018</v>
      </c>
      <c r="B1443" s="607" t="s">
        <v>5672</v>
      </c>
      <c r="C1443" s="607" t="s">
        <v>12037</v>
      </c>
      <c r="D1443" s="618" t="s">
        <v>10580</v>
      </c>
      <c r="E1443" s="619" t="s">
        <v>28930</v>
      </c>
      <c r="F1443"/>
      <c r="G1443"/>
      <c r="H1443"/>
    </row>
    <row r="1444" spans="1:8" ht="15" x14ac:dyDescent="0.25">
      <c r="A1444" s="609" t="str">
        <f t="shared" si="22"/>
        <v>98019</v>
      </c>
      <c r="B1444" s="607" t="s">
        <v>5673</v>
      </c>
      <c r="C1444" s="607" t="s">
        <v>12038</v>
      </c>
      <c r="D1444" s="618" t="s">
        <v>10494</v>
      </c>
      <c r="E1444" s="619" t="s">
        <v>28931</v>
      </c>
      <c r="F1444"/>
      <c r="G1444"/>
      <c r="H1444"/>
    </row>
    <row r="1445" spans="1:8" ht="15" x14ac:dyDescent="0.25">
      <c r="A1445" s="609" t="str">
        <f t="shared" si="22"/>
        <v>98020</v>
      </c>
      <c r="B1445" s="607" t="s">
        <v>5674</v>
      </c>
      <c r="C1445" s="607" t="s">
        <v>12039</v>
      </c>
      <c r="D1445" s="618" t="s">
        <v>10580</v>
      </c>
      <c r="E1445" s="619" t="s">
        <v>28932</v>
      </c>
      <c r="F1445"/>
      <c r="G1445"/>
      <c r="H1445"/>
    </row>
    <row r="1446" spans="1:8" ht="15" x14ac:dyDescent="0.25">
      <c r="A1446" s="609" t="str">
        <f t="shared" si="22"/>
        <v>98021</v>
      </c>
      <c r="B1446" s="607" t="s">
        <v>5675</v>
      </c>
      <c r="C1446" s="607" t="s">
        <v>12040</v>
      </c>
      <c r="D1446" s="618" t="s">
        <v>10494</v>
      </c>
      <c r="E1446" s="619" t="s">
        <v>28933</v>
      </c>
      <c r="F1446"/>
      <c r="G1446"/>
      <c r="H1446"/>
    </row>
    <row r="1447" spans="1:8" ht="15" x14ac:dyDescent="0.25">
      <c r="A1447" s="609" t="str">
        <f t="shared" si="22"/>
        <v>98022</v>
      </c>
      <c r="B1447" s="607" t="s">
        <v>5676</v>
      </c>
      <c r="C1447" s="607" t="s">
        <v>12041</v>
      </c>
      <c r="D1447" s="618" t="s">
        <v>10580</v>
      </c>
      <c r="E1447" s="619" t="s">
        <v>28934</v>
      </c>
      <c r="F1447"/>
      <c r="G1447"/>
      <c r="H1447"/>
    </row>
    <row r="1448" spans="1:8" ht="15" x14ac:dyDescent="0.25">
      <c r="A1448" s="609" t="str">
        <f t="shared" si="22"/>
        <v>98023</v>
      </c>
      <c r="B1448" s="607" t="s">
        <v>5677</v>
      </c>
      <c r="C1448" s="607" t="s">
        <v>12042</v>
      </c>
      <c r="D1448" s="618" t="s">
        <v>10494</v>
      </c>
      <c r="E1448" s="619" t="s">
        <v>28935</v>
      </c>
      <c r="F1448"/>
      <c r="G1448"/>
      <c r="H1448"/>
    </row>
    <row r="1449" spans="1:8" ht="15" x14ac:dyDescent="0.25">
      <c r="A1449" s="609" t="str">
        <f t="shared" si="22"/>
        <v>98024</v>
      </c>
      <c r="B1449" s="607" t="s">
        <v>5678</v>
      </c>
      <c r="C1449" s="607" t="s">
        <v>12043</v>
      </c>
      <c r="D1449" s="618" t="s">
        <v>10580</v>
      </c>
      <c r="E1449" s="619" t="s">
        <v>28936</v>
      </c>
      <c r="F1449"/>
      <c r="G1449"/>
      <c r="H1449"/>
    </row>
    <row r="1450" spans="1:8" ht="15" x14ac:dyDescent="0.25">
      <c r="A1450" s="609" t="str">
        <f t="shared" si="22"/>
        <v>98025</v>
      </c>
      <c r="B1450" s="607" t="s">
        <v>5679</v>
      </c>
      <c r="C1450" s="607" t="s">
        <v>12044</v>
      </c>
      <c r="D1450" s="618" t="s">
        <v>10494</v>
      </c>
      <c r="E1450" s="619" t="s">
        <v>28937</v>
      </c>
      <c r="F1450"/>
      <c r="G1450"/>
      <c r="H1450"/>
    </row>
    <row r="1451" spans="1:8" ht="15" x14ac:dyDescent="0.25">
      <c r="A1451" s="609" t="str">
        <f t="shared" si="22"/>
        <v>98026</v>
      </c>
      <c r="B1451" s="607" t="s">
        <v>5680</v>
      </c>
      <c r="C1451" s="607" t="s">
        <v>12045</v>
      </c>
      <c r="D1451" s="618" t="s">
        <v>10580</v>
      </c>
      <c r="E1451" s="619" t="s">
        <v>28938</v>
      </c>
      <c r="F1451"/>
      <c r="G1451"/>
      <c r="H1451"/>
    </row>
    <row r="1452" spans="1:8" ht="15" x14ac:dyDescent="0.25">
      <c r="A1452" s="609" t="str">
        <f t="shared" si="22"/>
        <v>98027</v>
      </c>
      <c r="B1452" s="607" t="s">
        <v>5681</v>
      </c>
      <c r="C1452" s="607" t="s">
        <v>12046</v>
      </c>
      <c r="D1452" s="618" t="s">
        <v>10494</v>
      </c>
      <c r="E1452" s="619" t="s">
        <v>28931</v>
      </c>
      <c r="F1452"/>
      <c r="G1452"/>
      <c r="H1452"/>
    </row>
    <row r="1453" spans="1:8" ht="15" x14ac:dyDescent="0.25">
      <c r="A1453" s="609" t="str">
        <f t="shared" si="22"/>
        <v>98028</v>
      </c>
      <c r="B1453" s="607" t="s">
        <v>5682</v>
      </c>
      <c r="C1453" s="607" t="s">
        <v>12047</v>
      </c>
      <c r="D1453" s="618" t="s">
        <v>10580</v>
      </c>
      <c r="E1453" s="619" t="s">
        <v>28939</v>
      </c>
      <c r="F1453"/>
      <c r="G1453"/>
      <c r="H1453"/>
    </row>
    <row r="1454" spans="1:8" ht="15" x14ac:dyDescent="0.25">
      <c r="A1454" s="609" t="str">
        <f t="shared" si="22"/>
        <v>98029</v>
      </c>
      <c r="B1454" s="607" t="s">
        <v>5683</v>
      </c>
      <c r="C1454" s="607" t="s">
        <v>12048</v>
      </c>
      <c r="D1454" s="618" t="s">
        <v>10494</v>
      </c>
      <c r="E1454" s="619" t="s">
        <v>28940</v>
      </c>
      <c r="F1454"/>
      <c r="G1454"/>
      <c r="H1454"/>
    </row>
    <row r="1455" spans="1:8" ht="15" x14ac:dyDescent="0.25">
      <c r="A1455" s="609" t="str">
        <f t="shared" si="22"/>
        <v>98030</v>
      </c>
      <c r="B1455" s="607" t="s">
        <v>5684</v>
      </c>
      <c r="C1455" s="607" t="s">
        <v>12049</v>
      </c>
      <c r="D1455" s="618" t="s">
        <v>10580</v>
      </c>
      <c r="E1455" s="619" t="s">
        <v>28941</v>
      </c>
      <c r="F1455"/>
      <c r="G1455"/>
      <c r="H1455"/>
    </row>
    <row r="1456" spans="1:8" ht="15" x14ac:dyDescent="0.25">
      <c r="A1456" s="609" t="str">
        <f t="shared" si="22"/>
        <v>98031</v>
      </c>
      <c r="B1456" s="607" t="s">
        <v>5685</v>
      </c>
      <c r="C1456" s="607" t="s">
        <v>12050</v>
      </c>
      <c r="D1456" s="618" t="s">
        <v>10494</v>
      </c>
      <c r="E1456" s="619" t="s">
        <v>28942</v>
      </c>
      <c r="F1456"/>
      <c r="G1456"/>
      <c r="H1456"/>
    </row>
    <row r="1457" spans="1:8" ht="15" x14ac:dyDescent="0.25">
      <c r="A1457" s="609" t="str">
        <f t="shared" si="22"/>
        <v>98032</v>
      </c>
      <c r="B1457" s="607" t="s">
        <v>5686</v>
      </c>
      <c r="C1457" s="607" t="s">
        <v>12051</v>
      </c>
      <c r="D1457" s="618" t="s">
        <v>10580</v>
      </c>
      <c r="E1457" s="619" t="s">
        <v>28943</v>
      </c>
      <c r="F1457"/>
      <c r="G1457"/>
      <c r="H1457"/>
    </row>
    <row r="1458" spans="1:8" ht="15" x14ac:dyDescent="0.25">
      <c r="A1458" s="609" t="str">
        <f t="shared" si="22"/>
        <v>98033</v>
      </c>
      <c r="B1458" s="607" t="s">
        <v>5687</v>
      </c>
      <c r="C1458" s="607" t="s">
        <v>12052</v>
      </c>
      <c r="D1458" s="618" t="s">
        <v>10494</v>
      </c>
      <c r="E1458" s="619" t="s">
        <v>28944</v>
      </c>
      <c r="F1458"/>
      <c r="G1458"/>
      <c r="H1458"/>
    </row>
    <row r="1459" spans="1:8" ht="15" x14ac:dyDescent="0.25">
      <c r="A1459" s="609" t="str">
        <f t="shared" si="22"/>
        <v>98034</v>
      </c>
      <c r="B1459" s="607" t="s">
        <v>5688</v>
      </c>
      <c r="C1459" s="607" t="s">
        <v>12053</v>
      </c>
      <c r="D1459" s="618" t="s">
        <v>10580</v>
      </c>
      <c r="E1459" s="619" t="s">
        <v>28945</v>
      </c>
      <c r="F1459"/>
      <c r="G1459"/>
      <c r="H1459"/>
    </row>
    <row r="1460" spans="1:8" ht="15" x14ac:dyDescent="0.25">
      <c r="A1460" s="609" t="str">
        <f t="shared" si="22"/>
        <v>98035</v>
      </c>
      <c r="B1460" s="607" t="s">
        <v>5689</v>
      </c>
      <c r="C1460" s="607" t="s">
        <v>12054</v>
      </c>
      <c r="D1460" s="618" t="s">
        <v>10494</v>
      </c>
      <c r="E1460" s="619" t="s">
        <v>28940</v>
      </c>
      <c r="F1460"/>
      <c r="G1460"/>
      <c r="H1460"/>
    </row>
    <row r="1461" spans="1:8" ht="15" x14ac:dyDescent="0.25">
      <c r="A1461" s="609" t="str">
        <f t="shared" si="22"/>
        <v>98036</v>
      </c>
      <c r="B1461" s="607" t="s">
        <v>5690</v>
      </c>
      <c r="C1461" s="607" t="s">
        <v>12055</v>
      </c>
      <c r="D1461" s="618" t="s">
        <v>10580</v>
      </c>
      <c r="E1461" s="619" t="s">
        <v>28946</v>
      </c>
      <c r="F1461"/>
      <c r="G1461"/>
      <c r="H1461"/>
    </row>
    <row r="1462" spans="1:8" ht="15" x14ac:dyDescent="0.25">
      <c r="A1462" s="609" t="str">
        <f t="shared" si="22"/>
        <v>98037</v>
      </c>
      <c r="B1462" s="607" t="s">
        <v>5691</v>
      </c>
      <c r="C1462" s="607" t="s">
        <v>12056</v>
      </c>
      <c r="D1462" s="618" t="s">
        <v>10494</v>
      </c>
      <c r="E1462" s="619" t="s">
        <v>28947</v>
      </c>
      <c r="F1462"/>
      <c r="G1462"/>
      <c r="H1462"/>
    </row>
    <row r="1463" spans="1:8" ht="15" x14ac:dyDescent="0.25">
      <c r="A1463" s="609" t="str">
        <f t="shared" si="22"/>
        <v>98038</v>
      </c>
      <c r="B1463" s="607" t="s">
        <v>5692</v>
      </c>
      <c r="C1463" s="607" t="s">
        <v>12057</v>
      </c>
      <c r="D1463" s="618" t="s">
        <v>10580</v>
      </c>
      <c r="E1463" s="619" t="s">
        <v>28948</v>
      </c>
      <c r="F1463"/>
      <c r="G1463"/>
      <c r="H1463"/>
    </row>
    <row r="1464" spans="1:8" ht="15" x14ac:dyDescent="0.25">
      <c r="A1464" s="609" t="str">
        <f t="shared" si="22"/>
        <v>98039</v>
      </c>
      <c r="B1464" s="607" t="s">
        <v>5693</v>
      </c>
      <c r="C1464" s="607" t="s">
        <v>12058</v>
      </c>
      <c r="D1464" s="618" t="s">
        <v>10494</v>
      </c>
      <c r="E1464" s="619" t="s">
        <v>28949</v>
      </c>
      <c r="F1464"/>
      <c r="G1464"/>
      <c r="H1464"/>
    </row>
    <row r="1465" spans="1:8" ht="15" x14ac:dyDescent="0.25">
      <c r="A1465" s="609" t="str">
        <f t="shared" si="22"/>
        <v>98040</v>
      </c>
      <c r="B1465" s="607" t="s">
        <v>5694</v>
      </c>
      <c r="C1465" s="607" t="s">
        <v>12059</v>
      </c>
      <c r="D1465" s="618" t="s">
        <v>10580</v>
      </c>
      <c r="E1465" s="619" t="s">
        <v>28950</v>
      </c>
      <c r="F1465"/>
      <c r="G1465"/>
      <c r="H1465"/>
    </row>
    <row r="1466" spans="1:8" ht="15" x14ac:dyDescent="0.25">
      <c r="A1466" s="609" t="str">
        <f t="shared" si="22"/>
        <v>98041</v>
      </c>
      <c r="B1466" s="607" t="s">
        <v>5695</v>
      </c>
      <c r="C1466" s="607" t="s">
        <v>12060</v>
      </c>
      <c r="D1466" s="618" t="s">
        <v>10494</v>
      </c>
      <c r="E1466" s="619" t="s">
        <v>28947</v>
      </c>
      <c r="F1466"/>
      <c r="G1466"/>
      <c r="H1466"/>
    </row>
    <row r="1467" spans="1:8" ht="15" x14ac:dyDescent="0.25">
      <c r="A1467" s="609" t="str">
        <f t="shared" si="22"/>
        <v>98042</v>
      </c>
      <c r="B1467" s="607" t="s">
        <v>5696</v>
      </c>
      <c r="C1467" s="607" t="s">
        <v>12061</v>
      </c>
      <c r="D1467" s="618" t="s">
        <v>10580</v>
      </c>
      <c r="E1467" s="619" t="s">
        <v>28951</v>
      </c>
      <c r="F1467"/>
      <c r="G1467"/>
      <c r="H1467"/>
    </row>
    <row r="1468" spans="1:8" ht="15" x14ac:dyDescent="0.25">
      <c r="A1468" s="609" t="str">
        <f t="shared" si="22"/>
        <v>98043</v>
      </c>
      <c r="B1468" s="607" t="s">
        <v>5697</v>
      </c>
      <c r="C1468" s="607" t="s">
        <v>12062</v>
      </c>
      <c r="D1468" s="618" t="s">
        <v>10494</v>
      </c>
      <c r="E1468" s="619" t="s">
        <v>28952</v>
      </c>
      <c r="F1468"/>
      <c r="G1468"/>
      <c r="H1468"/>
    </row>
    <row r="1469" spans="1:8" ht="15" x14ac:dyDescent="0.25">
      <c r="A1469" s="609" t="str">
        <f t="shared" si="22"/>
        <v>98044</v>
      </c>
      <c r="B1469" s="607" t="s">
        <v>5698</v>
      </c>
      <c r="C1469" s="607" t="s">
        <v>12063</v>
      </c>
      <c r="D1469" s="618" t="s">
        <v>10580</v>
      </c>
      <c r="E1469" s="619" t="s">
        <v>28953</v>
      </c>
      <c r="F1469"/>
      <c r="G1469"/>
      <c r="H1469"/>
    </row>
    <row r="1470" spans="1:8" ht="15" x14ac:dyDescent="0.25">
      <c r="A1470" s="609" t="str">
        <f t="shared" si="22"/>
        <v>98045</v>
      </c>
      <c r="B1470" s="607" t="s">
        <v>5699</v>
      </c>
      <c r="C1470" s="607" t="s">
        <v>12064</v>
      </c>
      <c r="D1470" s="618" t="s">
        <v>10494</v>
      </c>
      <c r="E1470" s="619" t="s">
        <v>28952</v>
      </c>
      <c r="F1470"/>
      <c r="G1470"/>
      <c r="H1470"/>
    </row>
    <row r="1471" spans="1:8" ht="15" x14ac:dyDescent="0.25">
      <c r="A1471" s="609" t="str">
        <f t="shared" si="22"/>
        <v>98046</v>
      </c>
      <c r="B1471" s="607" t="s">
        <v>5700</v>
      </c>
      <c r="C1471" s="607" t="s">
        <v>12065</v>
      </c>
      <c r="D1471" s="618" t="s">
        <v>10580</v>
      </c>
      <c r="E1471" s="619" t="s">
        <v>28954</v>
      </c>
      <c r="F1471"/>
      <c r="G1471"/>
      <c r="H1471"/>
    </row>
    <row r="1472" spans="1:8" ht="15" x14ac:dyDescent="0.25">
      <c r="A1472" s="609" t="str">
        <f t="shared" si="22"/>
        <v>98047</v>
      </c>
      <c r="B1472" s="607" t="s">
        <v>5701</v>
      </c>
      <c r="C1472" s="607" t="s">
        <v>12066</v>
      </c>
      <c r="D1472" s="618" t="s">
        <v>10494</v>
      </c>
      <c r="E1472" s="619" t="s">
        <v>28955</v>
      </c>
      <c r="F1472"/>
      <c r="G1472"/>
      <c r="H1472"/>
    </row>
    <row r="1473" spans="1:8" ht="15" x14ac:dyDescent="0.25">
      <c r="A1473" s="609" t="str">
        <f t="shared" si="22"/>
        <v>98048</v>
      </c>
      <c r="B1473" s="607" t="s">
        <v>5702</v>
      </c>
      <c r="C1473" s="607" t="s">
        <v>12067</v>
      </c>
      <c r="D1473" s="618" t="s">
        <v>10580</v>
      </c>
      <c r="E1473" s="619" t="s">
        <v>28956</v>
      </c>
      <c r="F1473"/>
      <c r="G1473"/>
      <c r="H1473"/>
    </row>
    <row r="1474" spans="1:8" ht="15" x14ac:dyDescent="0.25">
      <c r="A1474" s="609" t="str">
        <f t="shared" ref="A1474:A1537" si="23">IF(ISERROR(SEARCH("/",B1474)=6),TRIM(CLEAN(B1474)),IF(SEARCH("/",B1474)=6,IF(LEN(TRIM(CLEAN(B1474)))=7,LEFT(TRIM(CLEAN(B1474)),6)&amp;"00"&amp;RIGHT(TRIM(CLEAN(B1474)),1),LEFT(TRIM(CLEAN(B1474)),6)&amp;"0"&amp;RIGHT(TRIM(CLEAN(B1474)),2)),TRIM(CLEAN(B1474))))</f>
        <v>98049</v>
      </c>
      <c r="B1474" s="607" t="s">
        <v>5703</v>
      </c>
      <c r="C1474" s="607" t="s">
        <v>12068</v>
      </c>
      <c r="D1474" s="618" t="s">
        <v>10494</v>
      </c>
      <c r="E1474" s="619" t="s">
        <v>28957</v>
      </c>
      <c r="F1474"/>
      <c r="G1474"/>
      <c r="H1474"/>
    </row>
    <row r="1475" spans="1:8" ht="15" x14ac:dyDescent="0.25">
      <c r="A1475" s="609" t="str">
        <f t="shared" si="23"/>
        <v>98050</v>
      </c>
      <c r="B1475" s="607" t="s">
        <v>5704</v>
      </c>
      <c r="C1475" s="607" t="s">
        <v>12069</v>
      </c>
      <c r="D1475" s="618" t="s">
        <v>10494</v>
      </c>
      <c r="E1475" s="619" t="s">
        <v>28958</v>
      </c>
      <c r="F1475"/>
      <c r="G1475"/>
      <c r="H1475"/>
    </row>
    <row r="1476" spans="1:8" ht="15" x14ac:dyDescent="0.25">
      <c r="A1476" s="609" t="str">
        <f t="shared" si="23"/>
        <v>98051</v>
      </c>
      <c r="B1476" s="607" t="s">
        <v>275</v>
      </c>
      <c r="C1476" s="607" t="s">
        <v>12070</v>
      </c>
      <c r="D1476" s="618" t="s">
        <v>10494</v>
      </c>
      <c r="E1476" s="619" t="s">
        <v>28959</v>
      </c>
      <c r="F1476"/>
      <c r="G1476"/>
      <c r="H1476"/>
    </row>
    <row r="1477" spans="1:8" ht="15" x14ac:dyDescent="0.25">
      <c r="A1477" s="609" t="str">
        <f t="shared" si="23"/>
        <v>98405</v>
      </c>
      <c r="B1477" s="607" t="s">
        <v>5800</v>
      </c>
      <c r="C1477" s="607" t="s">
        <v>12071</v>
      </c>
      <c r="D1477" s="618" t="s">
        <v>10580</v>
      </c>
      <c r="E1477" s="619" t="s">
        <v>28960</v>
      </c>
      <c r="F1477"/>
      <c r="G1477"/>
      <c r="H1477"/>
    </row>
    <row r="1478" spans="1:8" ht="15" x14ac:dyDescent="0.25">
      <c r="A1478" s="609" t="str">
        <f t="shared" si="23"/>
        <v>98406</v>
      </c>
      <c r="B1478" s="607" t="s">
        <v>5801</v>
      </c>
      <c r="C1478" s="607" t="s">
        <v>12072</v>
      </c>
      <c r="D1478" s="618" t="s">
        <v>10580</v>
      </c>
      <c r="E1478" s="619" t="s">
        <v>28961</v>
      </c>
      <c r="F1478"/>
      <c r="G1478"/>
      <c r="H1478"/>
    </row>
    <row r="1479" spans="1:8" ht="15" x14ac:dyDescent="0.25">
      <c r="A1479" s="609" t="str">
        <f t="shared" si="23"/>
        <v>98407</v>
      </c>
      <c r="B1479" s="607" t="s">
        <v>5802</v>
      </c>
      <c r="C1479" s="607" t="s">
        <v>12073</v>
      </c>
      <c r="D1479" s="618" t="s">
        <v>10580</v>
      </c>
      <c r="E1479" s="619" t="s">
        <v>28962</v>
      </c>
      <c r="F1479"/>
      <c r="G1479"/>
      <c r="H1479"/>
    </row>
    <row r="1480" spans="1:8" ht="15" x14ac:dyDescent="0.25">
      <c r="A1480" s="609" t="str">
        <f t="shared" si="23"/>
        <v>98408</v>
      </c>
      <c r="B1480" s="607" t="s">
        <v>5803</v>
      </c>
      <c r="C1480" s="607" t="s">
        <v>12074</v>
      </c>
      <c r="D1480" s="618" t="s">
        <v>10580</v>
      </c>
      <c r="E1480" s="619" t="s">
        <v>28963</v>
      </c>
      <c r="F1480"/>
      <c r="G1480"/>
      <c r="H1480"/>
    </row>
    <row r="1481" spans="1:8" ht="15" x14ac:dyDescent="0.25">
      <c r="A1481" s="609" t="str">
        <f t="shared" si="23"/>
        <v>98409</v>
      </c>
      <c r="B1481" s="607" t="s">
        <v>5804</v>
      </c>
      <c r="C1481" s="607" t="s">
        <v>12075</v>
      </c>
      <c r="D1481" s="618" t="s">
        <v>10494</v>
      </c>
      <c r="E1481" s="619" t="s">
        <v>28964</v>
      </c>
      <c r="F1481"/>
      <c r="G1481"/>
      <c r="H1481"/>
    </row>
    <row r="1482" spans="1:8" ht="15" x14ac:dyDescent="0.25">
      <c r="A1482" s="609" t="str">
        <f t="shared" si="23"/>
        <v>98410</v>
      </c>
      <c r="B1482" s="607" t="s">
        <v>8544</v>
      </c>
      <c r="C1482" s="607" t="s">
        <v>12076</v>
      </c>
      <c r="D1482" s="618" t="s">
        <v>10580</v>
      </c>
      <c r="E1482" s="619" t="s">
        <v>28965</v>
      </c>
      <c r="F1482"/>
      <c r="G1482"/>
      <c r="H1482"/>
    </row>
    <row r="1483" spans="1:8" ht="15" x14ac:dyDescent="0.25">
      <c r="A1483" s="609" t="str">
        <f t="shared" si="23"/>
        <v>98414</v>
      </c>
      <c r="B1483" s="607" t="s">
        <v>5805</v>
      </c>
      <c r="C1483" s="607" t="s">
        <v>12077</v>
      </c>
      <c r="D1483" s="618" t="s">
        <v>10580</v>
      </c>
      <c r="E1483" s="619" t="s">
        <v>28966</v>
      </c>
      <c r="F1483"/>
      <c r="G1483"/>
      <c r="H1483"/>
    </row>
    <row r="1484" spans="1:8" ht="15" x14ac:dyDescent="0.25">
      <c r="A1484" s="609" t="str">
        <f t="shared" si="23"/>
        <v>98415</v>
      </c>
      <c r="B1484" s="607" t="s">
        <v>5806</v>
      </c>
      <c r="C1484" s="607" t="s">
        <v>12078</v>
      </c>
      <c r="D1484" s="618" t="s">
        <v>10580</v>
      </c>
      <c r="E1484" s="619" t="s">
        <v>28967</v>
      </c>
      <c r="F1484"/>
      <c r="G1484"/>
      <c r="H1484"/>
    </row>
    <row r="1485" spans="1:8" ht="15" x14ac:dyDescent="0.25">
      <c r="A1485" s="609" t="str">
        <f t="shared" si="23"/>
        <v>98416</v>
      </c>
      <c r="B1485" s="607" t="s">
        <v>5807</v>
      </c>
      <c r="C1485" s="607" t="s">
        <v>12079</v>
      </c>
      <c r="D1485" s="618" t="s">
        <v>10580</v>
      </c>
      <c r="E1485" s="619" t="s">
        <v>28968</v>
      </c>
      <c r="F1485"/>
      <c r="G1485"/>
      <c r="H1485"/>
    </row>
    <row r="1486" spans="1:8" ht="15" x14ac:dyDescent="0.25">
      <c r="A1486" s="609" t="str">
        <f t="shared" si="23"/>
        <v>98417</v>
      </c>
      <c r="B1486" s="607" t="s">
        <v>5808</v>
      </c>
      <c r="C1486" s="607" t="s">
        <v>12080</v>
      </c>
      <c r="D1486" s="618" t="s">
        <v>10580</v>
      </c>
      <c r="E1486" s="619" t="s">
        <v>28969</v>
      </c>
      <c r="F1486"/>
      <c r="G1486"/>
      <c r="H1486"/>
    </row>
    <row r="1487" spans="1:8" ht="15" x14ac:dyDescent="0.25">
      <c r="A1487" s="609" t="str">
        <f t="shared" si="23"/>
        <v>98418</v>
      </c>
      <c r="B1487" s="607" t="s">
        <v>5809</v>
      </c>
      <c r="C1487" s="607" t="s">
        <v>12081</v>
      </c>
      <c r="D1487" s="618" t="s">
        <v>10580</v>
      </c>
      <c r="E1487" s="619" t="s">
        <v>28970</v>
      </c>
      <c r="F1487"/>
      <c r="G1487"/>
      <c r="H1487"/>
    </row>
    <row r="1488" spans="1:8" ht="15" x14ac:dyDescent="0.25">
      <c r="A1488" s="609" t="str">
        <f t="shared" si="23"/>
        <v>98419</v>
      </c>
      <c r="B1488" s="607" t="s">
        <v>5810</v>
      </c>
      <c r="C1488" s="607" t="s">
        <v>12082</v>
      </c>
      <c r="D1488" s="618" t="s">
        <v>10580</v>
      </c>
      <c r="E1488" s="619" t="s">
        <v>28971</v>
      </c>
      <c r="F1488"/>
      <c r="G1488"/>
      <c r="H1488"/>
    </row>
    <row r="1489" spans="1:8" ht="15" x14ac:dyDescent="0.25">
      <c r="A1489" s="609" t="str">
        <f t="shared" si="23"/>
        <v>98420</v>
      </c>
      <c r="B1489" s="607" t="s">
        <v>5811</v>
      </c>
      <c r="C1489" s="607" t="s">
        <v>12083</v>
      </c>
      <c r="D1489" s="618" t="s">
        <v>10580</v>
      </c>
      <c r="E1489" s="619" t="s">
        <v>28972</v>
      </c>
      <c r="F1489"/>
      <c r="G1489"/>
      <c r="H1489"/>
    </row>
    <row r="1490" spans="1:8" ht="15" x14ac:dyDescent="0.25">
      <c r="A1490" s="609" t="str">
        <f t="shared" si="23"/>
        <v>98421</v>
      </c>
      <c r="B1490" s="607" t="s">
        <v>5812</v>
      </c>
      <c r="C1490" s="607" t="s">
        <v>12084</v>
      </c>
      <c r="D1490" s="618" t="s">
        <v>10580</v>
      </c>
      <c r="E1490" s="619" t="s">
        <v>28973</v>
      </c>
      <c r="F1490"/>
      <c r="G1490"/>
      <c r="H1490"/>
    </row>
    <row r="1491" spans="1:8" ht="15" x14ac:dyDescent="0.25">
      <c r="A1491" s="609" t="str">
        <f t="shared" si="23"/>
        <v>98422</v>
      </c>
      <c r="B1491" s="607" t="s">
        <v>5813</v>
      </c>
      <c r="C1491" s="607" t="s">
        <v>12085</v>
      </c>
      <c r="D1491" s="618" t="s">
        <v>10580</v>
      </c>
      <c r="E1491" s="619" t="s">
        <v>28974</v>
      </c>
      <c r="F1491"/>
      <c r="G1491"/>
      <c r="H1491"/>
    </row>
    <row r="1492" spans="1:8" ht="15" x14ac:dyDescent="0.25">
      <c r="A1492" s="609" t="str">
        <f t="shared" si="23"/>
        <v>98423</v>
      </c>
      <c r="B1492" s="607" t="s">
        <v>5814</v>
      </c>
      <c r="C1492" s="607" t="s">
        <v>12086</v>
      </c>
      <c r="D1492" s="618" t="s">
        <v>10580</v>
      </c>
      <c r="E1492" s="619" t="s">
        <v>28975</v>
      </c>
      <c r="F1492"/>
      <c r="G1492"/>
      <c r="H1492"/>
    </row>
    <row r="1493" spans="1:8" ht="15" x14ac:dyDescent="0.25">
      <c r="A1493" s="609" t="str">
        <f t="shared" si="23"/>
        <v>98424</v>
      </c>
      <c r="B1493" s="607" t="s">
        <v>5815</v>
      </c>
      <c r="C1493" s="607" t="s">
        <v>12087</v>
      </c>
      <c r="D1493" s="618" t="s">
        <v>10580</v>
      </c>
      <c r="E1493" s="619" t="s">
        <v>28976</v>
      </c>
      <c r="F1493"/>
      <c r="G1493"/>
      <c r="H1493"/>
    </row>
    <row r="1494" spans="1:8" ht="15" x14ac:dyDescent="0.25">
      <c r="A1494" s="609" t="str">
        <f t="shared" si="23"/>
        <v>98425</v>
      </c>
      <c r="B1494" s="607" t="s">
        <v>5816</v>
      </c>
      <c r="C1494" s="607" t="s">
        <v>12088</v>
      </c>
      <c r="D1494" s="618" t="s">
        <v>10580</v>
      </c>
      <c r="E1494" s="619" t="s">
        <v>28909</v>
      </c>
      <c r="F1494"/>
      <c r="G1494"/>
      <c r="H1494"/>
    </row>
    <row r="1495" spans="1:8" ht="15" x14ac:dyDescent="0.25">
      <c r="A1495" s="609" t="str">
        <f t="shared" si="23"/>
        <v>98426</v>
      </c>
      <c r="B1495" s="607" t="s">
        <v>5817</v>
      </c>
      <c r="C1495" s="607" t="s">
        <v>12089</v>
      </c>
      <c r="D1495" s="618" t="s">
        <v>10580</v>
      </c>
      <c r="E1495" s="619" t="s">
        <v>28977</v>
      </c>
      <c r="F1495"/>
      <c r="G1495"/>
      <c r="H1495"/>
    </row>
    <row r="1496" spans="1:8" ht="15" x14ac:dyDescent="0.25">
      <c r="A1496" s="609" t="str">
        <f t="shared" si="23"/>
        <v>98427</v>
      </c>
      <c r="B1496" s="607" t="s">
        <v>5818</v>
      </c>
      <c r="C1496" s="607" t="s">
        <v>12090</v>
      </c>
      <c r="D1496" s="618" t="s">
        <v>10580</v>
      </c>
      <c r="E1496" s="619" t="s">
        <v>28978</v>
      </c>
      <c r="F1496"/>
      <c r="G1496"/>
      <c r="H1496"/>
    </row>
    <row r="1497" spans="1:8" ht="15" x14ac:dyDescent="0.25">
      <c r="A1497" s="609" t="str">
        <f t="shared" si="23"/>
        <v>98428</v>
      </c>
      <c r="B1497" s="607" t="s">
        <v>5819</v>
      </c>
      <c r="C1497" s="607" t="s">
        <v>12091</v>
      </c>
      <c r="D1497" s="618" t="s">
        <v>10580</v>
      </c>
      <c r="E1497" s="619" t="s">
        <v>28979</v>
      </c>
      <c r="F1497"/>
      <c r="G1497"/>
      <c r="H1497"/>
    </row>
    <row r="1498" spans="1:8" ht="15" x14ac:dyDescent="0.25">
      <c r="A1498" s="609" t="str">
        <f t="shared" si="23"/>
        <v>98429</v>
      </c>
      <c r="B1498" s="607" t="s">
        <v>5820</v>
      </c>
      <c r="C1498" s="607" t="s">
        <v>12092</v>
      </c>
      <c r="D1498" s="618" t="s">
        <v>10580</v>
      </c>
      <c r="E1498" s="619" t="s">
        <v>28980</v>
      </c>
      <c r="F1498"/>
      <c r="G1498"/>
      <c r="H1498"/>
    </row>
    <row r="1499" spans="1:8" ht="15" x14ac:dyDescent="0.25">
      <c r="A1499" s="609" t="str">
        <f t="shared" si="23"/>
        <v>98430</v>
      </c>
      <c r="B1499" s="607" t="s">
        <v>5821</v>
      </c>
      <c r="C1499" s="607" t="s">
        <v>12093</v>
      </c>
      <c r="D1499" s="618" t="s">
        <v>10580</v>
      </c>
      <c r="E1499" s="619" t="s">
        <v>28981</v>
      </c>
      <c r="F1499"/>
      <c r="G1499"/>
      <c r="H1499"/>
    </row>
    <row r="1500" spans="1:8" ht="15" x14ac:dyDescent="0.25">
      <c r="A1500" s="609" t="str">
        <f t="shared" si="23"/>
        <v>98431</v>
      </c>
      <c r="B1500" s="607" t="s">
        <v>5822</v>
      </c>
      <c r="C1500" s="607" t="s">
        <v>12094</v>
      </c>
      <c r="D1500" s="618" t="s">
        <v>10580</v>
      </c>
      <c r="E1500" s="619" t="s">
        <v>28982</v>
      </c>
      <c r="F1500"/>
      <c r="G1500"/>
      <c r="H1500"/>
    </row>
    <row r="1501" spans="1:8" ht="15" x14ac:dyDescent="0.25">
      <c r="A1501" s="609" t="str">
        <f t="shared" si="23"/>
        <v>98432</v>
      </c>
      <c r="B1501" s="607" t="s">
        <v>5823</v>
      </c>
      <c r="C1501" s="607" t="s">
        <v>12095</v>
      </c>
      <c r="D1501" s="618" t="s">
        <v>10580</v>
      </c>
      <c r="E1501" s="619" t="s">
        <v>28983</v>
      </c>
      <c r="F1501"/>
      <c r="G1501"/>
      <c r="H1501"/>
    </row>
    <row r="1502" spans="1:8" ht="15" x14ac:dyDescent="0.25">
      <c r="A1502" s="609" t="str">
        <f t="shared" si="23"/>
        <v>98433</v>
      </c>
      <c r="B1502" s="607" t="s">
        <v>5824</v>
      </c>
      <c r="C1502" s="607" t="s">
        <v>12096</v>
      </c>
      <c r="D1502" s="618" t="s">
        <v>10580</v>
      </c>
      <c r="E1502" s="619" t="s">
        <v>28984</v>
      </c>
      <c r="F1502"/>
      <c r="G1502"/>
      <c r="H1502"/>
    </row>
    <row r="1503" spans="1:8" ht="15" x14ac:dyDescent="0.25">
      <c r="A1503" s="609" t="str">
        <f t="shared" si="23"/>
        <v>98434</v>
      </c>
      <c r="B1503" s="607" t="s">
        <v>5825</v>
      </c>
      <c r="C1503" s="607" t="s">
        <v>12097</v>
      </c>
      <c r="D1503" s="618" t="s">
        <v>10580</v>
      </c>
      <c r="E1503" s="619" t="s">
        <v>28985</v>
      </c>
      <c r="F1503"/>
      <c r="G1503"/>
      <c r="H1503"/>
    </row>
    <row r="1504" spans="1:8" ht="15" x14ac:dyDescent="0.25">
      <c r="A1504" s="609" t="str">
        <f t="shared" si="23"/>
        <v>99240</v>
      </c>
      <c r="B1504" s="607" t="s">
        <v>5957</v>
      </c>
      <c r="C1504" s="607" t="s">
        <v>12098</v>
      </c>
      <c r="D1504" s="618" t="s">
        <v>10494</v>
      </c>
      <c r="E1504" s="619" t="s">
        <v>28986</v>
      </c>
      <c r="F1504"/>
      <c r="G1504"/>
      <c r="H1504"/>
    </row>
    <row r="1505" spans="1:8" ht="15" x14ac:dyDescent="0.25">
      <c r="A1505" s="609" t="str">
        <f t="shared" si="23"/>
        <v>99241</v>
      </c>
      <c r="B1505" s="607" t="s">
        <v>5958</v>
      </c>
      <c r="C1505" s="607" t="s">
        <v>12099</v>
      </c>
      <c r="D1505" s="618" t="s">
        <v>10494</v>
      </c>
      <c r="E1505" s="619" t="s">
        <v>28987</v>
      </c>
      <c r="F1505"/>
      <c r="G1505"/>
      <c r="H1505"/>
    </row>
    <row r="1506" spans="1:8" ht="15" x14ac:dyDescent="0.25">
      <c r="A1506" s="609" t="str">
        <f t="shared" si="23"/>
        <v>99242</v>
      </c>
      <c r="B1506" s="607" t="s">
        <v>5959</v>
      </c>
      <c r="C1506" s="607" t="s">
        <v>12100</v>
      </c>
      <c r="D1506" s="618" t="s">
        <v>10580</v>
      </c>
      <c r="E1506" s="619" t="s">
        <v>28988</v>
      </c>
      <c r="F1506"/>
      <c r="G1506"/>
      <c r="H1506"/>
    </row>
    <row r="1507" spans="1:8" ht="15" x14ac:dyDescent="0.25">
      <c r="A1507" s="609" t="str">
        <f t="shared" si="23"/>
        <v>99243</v>
      </c>
      <c r="B1507" s="607" t="s">
        <v>5960</v>
      </c>
      <c r="C1507" s="607" t="s">
        <v>12101</v>
      </c>
      <c r="D1507" s="618" t="s">
        <v>10494</v>
      </c>
      <c r="E1507" s="619" t="s">
        <v>28989</v>
      </c>
      <c r="F1507"/>
      <c r="G1507"/>
      <c r="H1507"/>
    </row>
    <row r="1508" spans="1:8" ht="15" x14ac:dyDescent="0.25">
      <c r="A1508" s="609" t="str">
        <f t="shared" si="23"/>
        <v>99244</v>
      </c>
      <c r="B1508" s="607" t="s">
        <v>5961</v>
      </c>
      <c r="C1508" s="607" t="s">
        <v>12102</v>
      </c>
      <c r="D1508" s="618" t="s">
        <v>10580</v>
      </c>
      <c r="E1508" s="619" t="s">
        <v>28990</v>
      </c>
      <c r="F1508"/>
      <c r="G1508"/>
      <c r="H1508"/>
    </row>
    <row r="1509" spans="1:8" ht="15" x14ac:dyDescent="0.25">
      <c r="A1509" s="609" t="str">
        <f t="shared" si="23"/>
        <v>99246</v>
      </c>
      <c r="B1509" s="607" t="s">
        <v>5962</v>
      </c>
      <c r="C1509" s="607" t="s">
        <v>12103</v>
      </c>
      <c r="D1509" s="618" t="s">
        <v>10494</v>
      </c>
      <c r="E1509" s="619" t="s">
        <v>28991</v>
      </c>
      <c r="F1509"/>
      <c r="G1509"/>
      <c r="H1509"/>
    </row>
    <row r="1510" spans="1:8" ht="15" x14ac:dyDescent="0.25">
      <c r="A1510" s="609" t="str">
        <f t="shared" si="23"/>
        <v>99247</v>
      </c>
      <c r="B1510" s="607" t="s">
        <v>5963</v>
      </c>
      <c r="C1510" s="607" t="s">
        <v>12104</v>
      </c>
      <c r="D1510" s="618" t="s">
        <v>10494</v>
      </c>
      <c r="E1510" s="619" t="s">
        <v>28992</v>
      </c>
      <c r="F1510"/>
      <c r="G1510"/>
      <c r="H1510"/>
    </row>
    <row r="1511" spans="1:8" ht="15" x14ac:dyDescent="0.25">
      <c r="A1511" s="609" t="str">
        <f t="shared" si="23"/>
        <v>99248</v>
      </c>
      <c r="B1511" s="607" t="s">
        <v>5964</v>
      </c>
      <c r="C1511" s="607" t="s">
        <v>12105</v>
      </c>
      <c r="D1511" s="618" t="s">
        <v>10580</v>
      </c>
      <c r="E1511" s="619" t="s">
        <v>28993</v>
      </c>
      <c r="F1511"/>
      <c r="G1511"/>
      <c r="H1511"/>
    </row>
    <row r="1512" spans="1:8" ht="15" x14ac:dyDescent="0.25">
      <c r="A1512" s="609" t="str">
        <f t="shared" si="23"/>
        <v>99249</v>
      </c>
      <c r="B1512" s="607" t="s">
        <v>5965</v>
      </c>
      <c r="C1512" s="607" t="s">
        <v>12106</v>
      </c>
      <c r="D1512" s="618" t="s">
        <v>10494</v>
      </c>
      <c r="E1512" s="619" t="s">
        <v>28994</v>
      </c>
      <c r="F1512"/>
      <c r="G1512"/>
      <c r="H1512"/>
    </row>
    <row r="1513" spans="1:8" ht="15" x14ac:dyDescent="0.25">
      <c r="A1513" s="609" t="str">
        <f t="shared" si="23"/>
        <v>99252</v>
      </c>
      <c r="B1513" s="607" t="s">
        <v>5968</v>
      </c>
      <c r="C1513" s="607" t="s">
        <v>12107</v>
      </c>
      <c r="D1513" s="618" t="s">
        <v>10580</v>
      </c>
      <c r="E1513" s="619" t="s">
        <v>28995</v>
      </c>
      <c r="F1513"/>
      <c r="G1513"/>
      <c r="H1513"/>
    </row>
    <row r="1514" spans="1:8" ht="15" x14ac:dyDescent="0.25">
      <c r="A1514" s="609" t="str">
        <f t="shared" si="23"/>
        <v>99254</v>
      </c>
      <c r="B1514" s="607" t="s">
        <v>5970</v>
      </c>
      <c r="C1514" s="607" t="s">
        <v>12108</v>
      </c>
      <c r="D1514" s="618" t="s">
        <v>10494</v>
      </c>
      <c r="E1514" s="619" t="s">
        <v>28996</v>
      </c>
      <c r="F1514"/>
      <c r="G1514"/>
      <c r="H1514"/>
    </row>
    <row r="1515" spans="1:8" ht="15" x14ac:dyDescent="0.25">
      <c r="A1515" s="609" t="str">
        <f t="shared" si="23"/>
        <v>99256</v>
      </c>
      <c r="B1515" s="607" t="s">
        <v>5972</v>
      </c>
      <c r="C1515" s="607" t="s">
        <v>12109</v>
      </c>
      <c r="D1515" s="618" t="s">
        <v>10580</v>
      </c>
      <c r="E1515" s="619" t="s">
        <v>28997</v>
      </c>
      <c r="F1515"/>
      <c r="G1515"/>
      <c r="H1515"/>
    </row>
    <row r="1516" spans="1:8" ht="15" x14ac:dyDescent="0.25">
      <c r="A1516" s="609" t="str">
        <f t="shared" si="23"/>
        <v>99259</v>
      </c>
      <c r="B1516" s="607" t="s">
        <v>5975</v>
      </c>
      <c r="C1516" s="607" t="s">
        <v>12110</v>
      </c>
      <c r="D1516" s="618" t="s">
        <v>10580</v>
      </c>
      <c r="E1516" s="619" t="s">
        <v>28998</v>
      </c>
      <c r="F1516"/>
      <c r="G1516"/>
      <c r="H1516"/>
    </row>
    <row r="1517" spans="1:8" ht="15" x14ac:dyDescent="0.25">
      <c r="A1517" s="609" t="str">
        <f t="shared" si="23"/>
        <v>99261</v>
      </c>
      <c r="B1517" s="607" t="s">
        <v>5977</v>
      </c>
      <c r="C1517" s="607" t="s">
        <v>12111</v>
      </c>
      <c r="D1517" s="618" t="s">
        <v>10494</v>
      </c>
      <c r="E1517" s="619" t="s">
        <v>28999</v>
      </c>
      <c r="F1517"/>
      <c r="G1517"/>
      <c r="H1517"/>
    </row>
    <row r="1518" spans="1:8" ht="15" x14ac:dyDescent="0.25">
      <c r="A1518" s="609" t="str">
        <f t="shared" si="23"/>
        <v>99263</v>
      </c>
      <c r="B1518" s="607" t="s">
        <v>5979</v>
      </c>
      <c r="C1518" s="607" t="s">
        <v>12112</v>
      </c>
      <c r="D1518" s="618" t="s">
        <v>10494</v>
      </c>
      <c r="E1518" s="619" t="s">
        <v>29000</v>
      </c>
      <c r="F1518"/>
      <c r="G1518"/>
      <c r="H1518"/>
    </row>
    <row r="1519" spans="1:8" ht="15" x14ac:dyDescent="0.25">
      <c r="A1519" s="609" t="str">
        <f t="shared" si="23"/>
        <v>99265</v>
      </c>
      <c r="B1519" s="607" t="s">
        <v>5981</v>
      </c>
      <c r="C1519" s="607" t="s">
        <v>12113</v>
      </c>
      <c r="D1519" s="618" t="s">
        <v>10580</v>
      </c>
      <c r="E1519" s="619" t="s">
        <v>29001</v>
      </c>
      <c r="F1519"/>
      <c r="G1519"/>
      <c r="H1519"/>
    </row>
    <row r="1520" spans="1:8" ht="15" x14ac:dyDescent="0.25">
      <c r="A1520" s="609" t="str">
        <f t="shared" si="23"/>
        <v>99266</v>
      </c>
      <c r="B1520" s="607" t="s">
        <v>5982</v>
      </c>
      <c r="C1520" s="607" t="s">
        <v>12114</v>
      </c>
      <c r="D1520" s="618" t="s">
        <v>10494</v>
      </c>
      <c r="E1520" s="619" t="s">
        <v>28987</v>
      </c>
      <c r="F1520"/>
      <c r="G1520"/>
      <c r="H1520"/>
    </row>
    <row r="1521" spans="1:8" ht="15" x14ac:dyDescent="0.25">
      <c r="A1521" s="609" t="str">
        <f t="shared" si="23"/>
        <v>99267</v>
      </c>
      <c r="B1521" s="607" t="s">
        <v>5983</v>
      </c>
      <c r="C1521" s="607" t="s">
        <v>12115</v>
      </c>
      <c r="D1521" s="618" t="s">
        <v>10580</v>
      </c>
      <c r="E1521" s="619" t="s">
        <v>29002</v>
      </c>
      <c r="F1521"/>
      <c r="G1521"/>
      <c r="H1521"/>
    </row>
    <row r="1522" spans="1:8" ht="15" x14ac:dyDescent="0.25">
      <c r="A1522" s="609" t="str">
        <f t="shared" si="23"/>
        <v>99268</v>
      </c>
      <c r="B1522" s="607" t="s">
        <v>8545</v>
      </c>
      <c r="C1522" s="607" t="s">
        <v>12116</v>
      </c>
      <c r="D1522" s="618" t="s">
        <v>10580</v>
      </c>
      <c r="E1522" s="619" t="s">
        <v>29003</v>
      </c>
      <c r="F1522"/>
      <c r="G1522"/>
      <c r="H1522"/>
    </row>
    <row r="1523" spans="1:8" ht="15" x14ac:dyDescent="0.25">
      <c r="A1523" s="609" t="str">
        <f t="shared" si="23"/>
        <v>99269</v>
      </c>
      <c r="B1523" s="607" t="s">
        <v>5984</v>
      </c>
      <c r="C1523" s="607" t="s">
        <v>12117</v>
      </c>
      <c r="D1523" s="618" t="s">
        <v>10494</v>
      </c>
      <c r="E1523" s="619" t="s">
        <v>28992</v>
      </c>
      <c r="F1523"/>
      <c r="G1523"/>
      <c r="H1523"/>
    </row>
    <row r="1524" spans="1:8" ht="15" x14ac:dyDescent="0.25">
      <c r="A1524" s="609" t="str">
        <f t="shared" si="23"/>
        <v>99270</v>
      </c>
      <c r="B1524" s="607" t="s">
        <v>8546</v>
      </c>
      <c r="C1524" s="607" t="s">
        <v>12118</v>
      </c>
      <c r="D1524" s="618" t="s">
        <v>10580</v>
      </c>
      <c r="E1524" s="619" t="s">
        <v>29004</v>
      </c>
      <c r="F1524"/>
      <c r="G1524"/>
      <c r="H1524"/>
    </row>
    <row r="1525" spans="1:8" ht="15" x14ac:dyDescent="0.25">
      <c r="A1525" s="609" t="str">
        <f t="shared" si="23"/>
        <v>99271</v>
      </c>
      <c r="B1525" s="607" t="s">
        <v>5985</v>
      </c>
      <c r="C1525" s="607" t="s">
        <v>12120</v>
      </c>
      <c r="D1525" s="618" t="s">
        <v>10580</v>
      </c>
      <c r="E1525" s="619" t="s">
        <v>29005</v>
      </c>
      <c r="F1525"/>
      <c r="G1525"/>
      <c r="H1525"/>
    </row>
    <row r="1526" spans="1:8" ht="15" x14ac:dyDescent="0.25">
      <c r="A1526" s="609" t="str">
        <f t="shared" si="23"/>
        <v>99272</v>
      </c>
      <c r="B1526" s="607" t="s">
        <v>5986</v>
      </c>
      <c r="C1526" s="607" t="s">
        <v>12121</v>
      </c>
      <c r="D1526" s="618" t="s">
        <v>10580</v>
      </c>
      <c r="E1526" s="619" t="s">
        <v>29006</v>
      </c>
      <c r="F1526"/>
      <c r="G1526"/>
      <c r="H1526"/>
    </row>
    <row r="1527" spans="1:8" ht="15" x14ac:dyDescent="0.25">
      <c r="A1527" s="609" t="str">
        <f t="shared" si="23"/>
        <v>99273</v>
      </c>
      <c r="B1527" s="607" t="s">
        <v>5987</v>
      </c>
      <c r="C1527" s="607" t="s">
        <v>12122</v>
      </c>
      <c r="D1527" s="618" t="s">
        <v>10580</v>
      </c>
      <c r="E1527" s="619" t="s">
        <v>29007</v>
      </c>
      <c r="F1527"/>
      <c r="G1527"/>
      <c r="H1527"/>
    </row>
    <row r="1528" spans="1:8" ht="15" x14ac:dyDescent="0.25">
      <c r="A1528" s="609" t="str">
        <f t="shared" si="23"/>
        <v>99274</v>
      </c>
      <c r="B1528" s="607" t="s">
        <v>5988</v>
      </c>
      <c r="C1528" s="607" t="s">
        <v>12123</v>
      </c>
      <c r="D1528" s="618" t="s">
        <v>10580</v>
      </c>
      <c r="E1528" s="619" t="s">
        <v>29008</v>
      </c>
      <c r="F1528"/>
      <c r="G1528"/>
      <c r="H1528"/>
    </row>
    <row r="1529" spans="1:8" ht="15" x14ac:dyDescent="0.25">
      <c r="A1529" s="609" t="str">
        <f t="shared" si="23"/>
        <v>99275</v>
      </c>
      <c r="B1529" s="607" t="s">
        <v>8547</v>
      </c>
      <c r="C1529" s="607" t="s">
        <v>12124</v>
      </c>
      <c r="D1529" s="618" t="s">
        <v>10580</v>
      </c>
      <c r="E1529" s="619" t="s">
        <v>29009</v>
      </c>
      <c r="F1529"/>
      <c r="G1529"/>
      <c r="H1529"/>
    </row>
    <row r="1530" spans="1:8" ht="15" x14ac:dyDescent="0.25">
      <c r="A1530" s="609" t="str">
        <f t="shared" si="23"/>
        <v>99276</v>
      </c>
      <c r="B1530" s="607" t="s">
        <v>5989</v>
      </c>
      <c r="C1530" s="607" t="s">
        <v>12125</v>
      </c>
      <c r="D1530" s="618" t="s">
        <v>10494</v>
      </c>
      <c r="E1530" s="619" t="s">
        <v>29010</v>
      </c>
      <c r="F1530"/>
      <c r="G1530"/>
      <c r="H1530"/>
    </row>
    <row r="1531" spans="1:8" ht="15" x14ac:dyDescent="0.25">
      <c r="A1531" s="609" t="str">
        <f t="shared" si="23"/>
        <v>99277</v>
      </c>
      <c r="B1531" s="607" t="s">
        <v>5990</v>
      </c>
      <c r="C1531" s="607" t="s">
        <v>12126</v>
      </c>
      <c r="D1531" s="618" t="s">
        <v>10494</v>
      </c>
      <c r="E1531" s="619" t="s">
        <v>29000</v>
      </c>
      <c r="F1531"/>
      <c r="G1531"/>
      <c r="H1531"/>
    </row>
    <row r="1532" spans="1:8" ht="15" x14ac:dyDescent="0.25">
      <c r="A1532" s="609" t="str">
        <f t="shared" si="23"/>
        <v>99278</v>
      </c>
      <c r="B1532" s="607" t="s">
        <v>5991</v>
      </c>
      <c r="C1532" s="607" t="s">
        <v>12127</v>
      </c>
      <c r="D1532" s="618" t="s">
        <v>10494</v>
      </c>
      <c r="E1532" s="619" t="s">
        <v>29011</v>
      </c>
      <c r="F1532"/>
      <c r="G1532"/>
      <c r="H1532"/>
    </row>
    <row r="1533" spans="1:8" ht="15" x14ac:dyDescent="0.25">
      <c r="A1533" s="609" t="str">
        <f t="shared" si="23"/>
        <v>99279</v>
      </c>
      <c r="B1533" s="607" t="s">
        <v>5992</v>
      </c>
      <c r="C1533" s="607" t="s">
        <v>12128</v>
      </c>
      <c r="D1533" s="618" t="s">
        <v>10580</v>
      </c>
      <c r="E1533" s="619" t="s">
        <v>29012</v>
      </c>
      <c r="F1533"/>
      <c r="G1533"/>
      <c r="H1533"/>
    </row>
    <row r="1534" spans="1:8" ht="15" x14ac:dyDescent="0.25">
      <c r="A1534" s="609" t="str">
        <f t="shared" si="23"/>
        <v>99280</v>
      </c>
      <c r="B1534" s="607" t="s">
        <v>5993</v>
      </c>
      <c r="C1534" s="607" t="s">
        <v>12129</v>
      </c>
      <c r="D1534" s="618" t="s">
        <v>10580</v>
      </c>
      <c r="E1534" s="619" t="s">
        <v>29013</v>
      </c>
      <c r="F1534"/>
      <c r="G1534"/>
      <c r="H1534"/>
    </row>
    <row r="1535" spans="1:8" ht="15" x14ac:dyDescent="0.25">
      <c r="A1535" s="609" t="str">
        <f t="shared" si="23"/>
        <v>99281</v>
      </c>
      <c r="B1535" s="607" t="s">
        <v>5994</v>
      </c>
      <c r="C1535" s="607" t="s">
        <v>12130</v>
      </c>
      <c r="D1535" s="618" t="s">
        <v>10494</v>
      </c>
      <c r="E1535" s="619" t="s">
        <v>29010</v>
      </c>
      <c r="F1535"/>
      <c r="G1535"/>
      <c r="H1535"/>
    </row>
    <row r="1536" spans="1:8" ht="15" x14ac:dyDescent="0.25">
      <c r="A1536" s="609" t="str">
        <f t="shared" si="23"/>
        <v>99282</v>
      </c>
      <c r="B1536" s="607" t="s">
        <v>5995</v>
      </c>
      <c r="C1536" s="607" t="s">
        <v>12131</v>
      </c>
      <c r="D1536" s="618" t="s">
        <v>10494</v>
      </c>
      <c r="E1536" s="619" t="s">
        <v>29014</v>
      </c>
      <c r="F1536"/>
      <c r="G1536"/>
      <c r="H1536"/>
    </row>
    <row r="1537" spans="1:8" ht="15" x14ac:dyDescent="0.25">
      <c r="A1537" s="609" t="str">
        <f t="shared" si="23"/>
        <v>99283</v>
      </c>
      <c r="B1537" s="607" t="s">
        <v>5996</v>
      </c>
      <c r="C1537" s="607" t="s">
        <v>12132</v>
      </c>
      <c r="D1537" s="618" t="s">
        <v>10494</v>
      </c>
      <c r="E1537" s="619" t="s">
        <v>29015</v>
      </c>
      <c r="F1537"/>
      <c r="G1537"/>
      <c r="H1537"/>
    </row>
    <row r="1538" spans="1:8" ht="15" x14ac:dyDescent="0.25">
      <c r="A1538" s="609" t="str">
        <f t="shared" ref="A1538:A1601" si="24">IF(ISERROR(SEARCH("/",B1538)=6),TRIM(CLEAN(B1538)),IF(SEARCH("/",B1538)=6,IF(LEN(TRIM(CLEAN(B1538)))=7,LEFT(TRIM(CLEAN(B1538)),6)&amp;"00"&amp;RIGHT(TRIM(CLEAN(B1538)),1),LEFT(TRIM(CLEAN(B1538)),6)&amp;"0"&amp;RIGHT(TRIM(CLEAN(B1538)),2)),TRIM(CLEAN(B1538))))</f>
        <v>99284</v>
      </c>
      <c r="B1538" s="607" t="s">
        <v>5997</v>
      </c>
      <c r="C1538" s="607" t="s">
        <v>12133</v>
      </c>
      <c r="D1538" s="618" t="s">
        <v>10580</v>
      </c>
      <c r="E1538" s="619" t="s">
        <v>29016</v>
      </c>
      <c r="F1538"/>
      <c r="G1538"/>
      <c r="H1538"/>
    </row>
    <row r="1539" spans="1:8" ht="15" x14ac:dyDescent="0.25">
      <c r="A1539" s="609" t="str">
        <f t="shared" si="24"/>
        <v>99285</v>
      </c>
      <c r="B1539" s="607" t="s">
        <v>8548</v>
      </c>
      <c r="C1539" s="607" t="s">
        <v>12134</v>
      </c>
      <c r="D1539" s="618" t="s">
        <v>10580</v>
      </c>
      <c r="E1539" s="619" t="s">
        <v>29017</v>
      </c>
      <c r="F1539"/>
      <c r="G1539"/>
      <c r="H1539"/>
    </row>
    <row r="1540" spans="1:8" ht="15" x14ac:dyDescent="0.25">
      <c r="A1540" s="609" t="str">
        <f t="shared" si="24"/>
        <v>99286</v>
      </c>
      <c r="B1540" s="607" t="s">
        <v>5998</v>
      </c>
      <c r="C1540" s="607" t="s">
        <v>12135</v>
      </c>
      <c r="D1540" s="618" t="s">
        <v>10580</v>
      </c>
      <c r="E1540" s="619" t="s">
        <v>29018</v>
      </c>
      <c r="F1540"/>
      <c r="G1540"/>
      <c r="H1540"/>
    </row>
    <row r="1541" spans="1:8" ht="15" x14ac:dyDescent="0.25">
      <c r="A1541" s="609" t="str">
        <f t="shared" si="24"/>
        <v>99287</v>
      </c>
      <c r="B1541" s="607" t="s">
        <v>5999</v>
      </c>
      <c r="C1541" s="607" t="s">
        <v>12136</v>
      </c>
      <c r="D1541" s="618" t="s">
        <v>10580</v>
      </c>
      <c r="E1541" s="619" t="s">
        <v>29019</v>
      </c>
      <c r="F1541"/>
      <c r="G1541"/>
      <c r="H1541"/>
    </row>
    <row r="1542" spans="1:8" ht="15" x14ac:dyDescent="0.25">
      <c r="A1542" s="609" t="str">
        <f t="shared" si="24"/>
        <v>99288</v>
      </c>
      <c r="B1542" s="607" t="s">
        <v>6000</v>
      </c>
      <c r="C1542" s="607" t="s">
        <v>12137</v>
      </c>
      <c r="D1542" s="618" t="s">
        <v>10494</v>
      </c>
      <c r="E1542" s="619" t="s">
        <v>29020</v>
      </c>
      <c r="F1542"/>
      <c r="G1542"/>
      <c r="H1542"/>
    </row>
    <row r="1543" spans="1:8" ht="15" x14ac:dyDescent="0.25">
      <c r="A1543" s="609" t="str">
        <f t="shared" si="24"/>
        <v>99289</v>
      </c>
      <c r="B1543" s="607" t="s">
        <v>6001</v>
      </c>
      <c r="C1543" s="607" t="s">
        <v>12138</v>
      </c>
      <c r="D1543" s="618" t="s">
        <v>10494</v>
      </c>
      <c r="E1543" s="619" t="s">
        <v>29021</v>
      </c>
      <c r="F1543"/>
      <c r="G1543"/>
      <c r="H1543"/>
    </row>
    <row r="1544" spans="1:8" ht="15" x14ac:dyDescent="0.25">
      <c r="A1544" s="609" t="str">
        <f t="shared" si="24"/>
        <v>99290</v>
      </c>
      <c r="B1544" s="607" t="s">
        <v>6002</v>
      </c>
      <c r="C1544" s="607" t="s">
        <v>12139</v>
      </c>
      <c r="D1544" s="618" t="s">
        <v>10580</v>
      </c>
      <c r="E1544" s="619" t="s">
        <v>29022</v>
      </c>
      <c r="F1544"/>
      <c r="G1544"/>
      <c r="H1544"/>
    </row>
    <row r="1545" spans="1:8" ht="15" x14ac:dyDescent="0.25">
      <c r="A1545" s="609" t="str">
        <f t="shared" si="24"/>
        <v>99291</v>
      </c>
      <c r="B1545" s="607" t="s">
        <v>6003</v>
      </c>
      <c r="C1545" s="607" t="s">
        <v>12140</v>
      </c>
      <c r="D1545" s="618" t="s">
        <v>10494</v>
      </c>
      <c r="E1545" s="619" t="s">
        <v>29023</v>
      </c>
      <c r="F1545"/>
      <c r="G1545"/>
      <c r="H1545"/>
    </row>
    <row r="1546" spans="1:8" ht="15" x14ac:dyDescent="0.25">
      <c r="A1546" s="609" t="str">
        <f t="shared" si="24"/>
        <v>99292</v>
      </c>
      <c r="B1546" s="607" t="s">
        <v>6004</v>
      </c>
      <c r="C1546" s="607" t="s">
        <v>12141</v>
      </c>
      <c r="D1546" s="618" t="s">
        <v>10580</v>
      </c>
      <c r="E1546" s="619" t="s">
        <v>29024</v>
      </c>
      <c r="F1546"/>
      <c r="G1546"/>
      <c r="H1546"/>
    </row>
    <row r="1547" spans="1:8" ht="15" x14ac:dyDescent="0.25">
      <c r="A1547" s="609" t="str">
        <f t="shared" si="24"/>
        <v>99293</v>
      </c>
      <c r="B1547" s="607" t="s">
        <v>6005</v>
      </c>
      <c r="C1547" s="607" t="s">
        <v>12142</v>
      </c>
      <c r="D1547" s="618" t="s">
        <v>10494</v>
      </c>
      <c r="E1547" s="619" t="s">
        <v>29025</v>
      </c>
      <c r="F1547"/>
      <c r="G1547"/>
      <c r="H1547"/>
    </row>
    <row r="1548" spans="1:8" ht="15" x14ac:dyDescent="0.25">
      <c r="A1548" s="609" t="str">
        <f t="shared" si="24"/>
        <v>99294</v>
      </c>
      <c r="B1548" s="607" t="s">
        <v>6006</v>
      </c>
      <c r="C1548" s="607" t="s">
        <v>12143</v>
      </c>
      <c r="D1548" s="618" t="s">
        <v>10580</v>
      </c>
      <c r="E1548" s="619" t="s">
        <v>29026</v>
      </c>
      <c r="F1548"/>
      <c r="G1548"/>
      <c r="H1548"/>
    </row>
    <row r="1549" spans="1:8" ht="15" x14ac:dyDescent="0.25">
      <c r="A1549" s="609" t="str">
        <f t="shared" si="24"/>
        <v>99296</v>
      </c>
      <c r="B1549" s="607" t="s">
        <v>6007</v>
      </c>
      <c r="C1549" s="607" t="s">
        <v>12144</v>
      </c>
      <c r="D1549" s="618" t="s">
        <v>10494</v>
      </c>
      <c r="E1549" s="619" t="s">
        <v>29027</v>
      </c>
      <c r="F1549"/>
      <c r="G1549"/>
      <c r="H1549"/>
    </row>
    <row r="1550" spans="1:8" ht="15" x14ac:dyDescent="0.25">
      <c r="A1550" s="609" t="str">
        <f t="shared" si="24"/>
        <v>99297</v>
      </c>
      <c r="B1550" s="607" t="s">
        <v>6008</v>
      </c>
      <c r="C1550" s="607" t="s">
        <v>12145</v>
      </c>
      <c r="D1550" s="618" t="s">
        <v>10494</v>
      </c>
      <c r="E1550" s="619" t="s">
        <v>29028</v>
      </c>
      <c r="F1550"/>
      <c r="G1550"/>
      <c r="H1550"/>
    </row>
    <row r="1551" spans="1:8" ht="15" x14ac:dyDescent="0.25">
      <c r="A1551" s="609" t="str">
        <f t="shared" si="24"/>
        <v>99298</v>
      </c>
      <c r="B1551" s="607" t="s">
        <v>6009</v>
      </c>
      <c r="C1551" s="607" t="s">
        <v>12146</v>
      </c>
      <c r="D1551" s="618" t="s">
        <v>10580</v>
      </c>
      <c r="E1551" s="619" t="s">
        <v>29029</v>
      </c>
      <c r="F1551"/>
      <c r="G1551"/>
      <c r="H1551"/>
    </row>
    <row r="1552" spans="1:8" ht="15" x14ac:dyDescent="0.25">
      <c r="A1552" s="609" t="str">
        <f t="shared" si="24"/>
        <v>99299</v>
      </c>
      <c r="B1552" s="607" t="s">
        <v>6010</v>
      </c>
      <c r="C1552" s="607" t="s">
        <v>12147</v>
      </c>
      <c r="D1552" s="618" t="s">
        <v>10494</v>
      </c>
      <c r="E1552" s="619" t="s">
        <v>29030</v>
      </c>
      <c r="F1552"/>
      <c r="G1552"/>
      <c r="H1552"/>
    </row>
    <row r="1553" spans="1:8" ht="15" x14ac:dyDescent="0.25">
      <c r="A1553" s="609" t="str">
        <f t="shared" si="24"/>
        <v>99300</v>
      </c>
      <c r="B1553" s="607" t="s">
        <v>6011</v>
      </c>
      <c r="C1553" s="607" t="s">
        <v>12148</v>
      </c>
      <c r="D1553" s="618" t="s">
        <v>10580</v>
      </c>
      <c r="E1553" s="619" t="s">
        <v>29031</v>
      </c>
      <c r="F1553"/>
      <c r="G1553"/>
      <c r="H1553"/>
    </row>
    <row r="1554" spans="1:8" ht="15" x14ac:dyDescent="0.25">
      <c r="A1554" s="609" t="str">
        <f t="shared" si="24"/>
        <v>99301</v>
      </c>
      <c r="B1554" s="607" t="s">
        <v>6012</v>
      </c>
      <c r="C1554" s="607" t="s">
        <v>12149</v>
      </c>
      <c r="D1554" s="618" t="s">
        <v>10580</v>
      </c>
      <c r="E1554" s="619" t="s">
        <v>29032</v>
      </c>
      <c r="F1554"/>
      <c r="G1554"/>
      <c r="H1554"/>
    </row>
    <row r="1555" spans="1:8" ht="15" x14ac:dyDescent="0.25">
      <c r="A1555" s="609" t="str">
        <f t="shared" si="24"/>
        <v>99302</v>
      </c>
      <c r="B1555" s="607" t="s">
        <v>6013</v>
      </c>
      <c r="C1555" s="607" t="s">
        <v>12150</v>
      </c>
      <c r="D1555" s="618" t="s">
        <v>10494</v>
      </c>
      <c r="E1555" s="619" t="s">
        <v>29033</v>
      </c>
      <c r="F1555"/>
      <c r="G1555"/>
      <c r="H1555"/>
    </row>
    <row r="1556" spans="1:8" ht="15" x14ac:dyDescent="0.25">
      <c r="A1556" s="609" t="str">
        <f t="shared" si="24"/>
        <v>99303</v>
      </c>
      <c r="B1556" s="607" t="s">
        <v>6014</v>
      </c>
      <c r="C1556" s="607" t="s">
        <v>12151</v>
      </c>
      <c r="D1556" s="618" t="s">
        <v>10580</v>
      </c>
      <c r="E1556" s="619" t="s">
        <v>29034</v>
      </c>
      <c r="F1556"/>
      <c r="G1556"/>
      <c r="H1556"/>
    </row>
    <row r="1557" spans="1:8" ht="15" x14ac:dyDescent="0.25">
      <c r="A1557" s="609" t="str">
        <f t="shared" si="24"/>
        <v>99304</v>
      </c>
      <c r="B1557" s="607" t="s">
        <v>6015</v>
      </c>
      <c r="C1557" s="607" t="s">
        <v>12152</v>
      </c>
      <c r="D1557" s="618" t="s">
        <v>10494</v>
      </c>
      <c r="E1557" s="619" t="s">
        <v>29035</v>
      </c>
      <c r="F1557"/>
      <c r="G1557"/>
      <c r="H1557"/>
    </row>
    <row r="1558" spans="1:8" ht="15" x14ac:dyDescent="0.25">
      <c r="A1558" s="609" t="str">
        <f t="shared" si="24"/>
        <v>99305</v>
      </c>
      <c r="B1558" s="607" t="s">
        <v>6016</v>
      </c>
      <c r="C1558" s="607" t="s">
        <v>12153</v>
      </c>
      <c r="D1558" s="618" t="s">
        <v>10580</v>
      </c>
      <c r="E1558" s="619" t="s">
        <v>29036</v>
      </c>
      <c r="F1558"/>
      <c r="G1558"/>
      <c r="H1558"/>
    </row>
    <row r="1559" spans="1:8" ht="15" x14ac:dyDescent="0.25">
      <c r="A1559" s="609" t="str">
        <f t="shared" si="24"/>
        <v>99306</v>
      </c>
      <c r="B1559" s="607" t="s">
        <v>6017</v>
      </c>
      <c r="C1559" s="607" t="s">
        <v>12154</v>
      </c>
      <c r="D1559" s="618" t="s">
        <v>10494</v>
      </c>
      <c r="E1559" s="619" t="s">
        <v>29033</v>
      </c>
      <c r="F1559"/>
      <c r="G1559"/>
      <c r="H1559"/>
    </row>
    <row r="1560" spans="1:8" ht="15" x14ac:dyDescent="0.25">
      <c r="A1560" s="609" t="str">
        <f t="shared" si="24"/>
        <v>99307</v>
      </c>
      <c r="B1560" s="607" t="s">
        <v>6018</v>
      </c>
      <c r="C1560" s="607" t="s">
        <v>12155</v>
      </c>
      <c r="D1560" s="618" t="s">
        <v>10494</v>
      </c>
      <c r="E1560" s="619" t="s">
        <v>29037</v>
      </c>
      <c r="F1560"/>
      <c r="G1560"/>
      <c r="H1560"/>
    </row>
    <row r="1561" spans="1:8" ht="15" x14ac:dyDescent="0.25">
      <c r="A1561" s="609" t="str">
        <f t="shared" si="24"/>
        <v>99308</v>
      </c>
      <c r="B1561" s="607" t="s">
        <v>6019</v>
      </c>
      <c r="C1561" s="607" t="s">
        <v>12156</v>
      </c>
      <c r="D1561" s="618" t="s">
        <v>10580</v>
      </c>
      <c r="E1561" s="619" t="s">
        <v>29038</v>
      </c>
      <c r="F1561"/>
      <c r="G1561"/>
      <c r="H1561"/>
    </row>
    <row r="1562" spans="1:8" ht="15" x14ac:dyDescent="0.25">
      <c r="A1562" s="609" t="str">
        <f t="shared" si="24"/>
        <v>99309</v>
      </c>
      <c r="B1562" s="607" t="s">
        <v>6020</v>
      </c>
      <c r="C1562" s="607" t="s">
        <v>12157</v>
      </c>
      <c r="D1562" s="618" t="s">
        <v>10494</v>
      </c>
      <c r="E1562" s="619" t="s">
        <v>29039</v>
      </c>
      <c r="F1562"/>
      <c r="G1562"/>
      <c r="H1562"/>
    </row>
    <row r="1563" spans="1:8" ht="15" x14ac:dyDescent="0.25">
      <c r="A1563" s="609" t="str">
        <f t="shared" si="24"/>
        <v>99310</v>
      </c>
      <c r="B1563" s="607" t="s">
        <v>6021</v>
      </c>
      <c r="C1563" s="607" t="s">
        <v>12158</v>
      </c>
      <c r="D1563" s="618" t="s">
        <v>10580</v>
      </c>
      <c r="E1563" s="619" t="s">
        <v>29040</v>
      </c>
      <c r="F1563"/>
      <c r="G1563"/>
      <c r="H1563"/>
    </row>
    <row r="1564" spans="1:8" ht="15" x14ac:dyDescent="0.25">
      <c r="A1564" s="609" t="str">
        <f t="shared" si="24"/>
        <v>99311</v>
      </c>
      <c r="B1564" s="607" t="s">
        <v>6022</v>
      </c>
      <c r="C1564" s="607" t="s">
        <v>12159</v>
      </c>
      <c r="D1564" s="618" t="s">
        <v>10494</v>
      </c>
      <c r="E1564" s="619" t="s">
        <v>29039</v>
      </c>
      <c r="F1564"/>
      <c r="G1564"/>
      <c r="H1564"/>
    </row>
    <row r="1565" spans="1:8" ht="15" x14ac:dyDescent="0.25">
      <c r="A1565" s="609" t="str">
        <f t="shared" si="24"/>
        <v>99312</v>
      </c>
      <c r="B1565" s="607" t="s">
        <v>6023</v>
      </c>
      <c r="C1565" s="607" t="s">
        <v>12160</v>
      </c>
      <c r="D1565" s="618" t="s">
        <v>10580</v>
      </c>
      <c r="E1565" s="619" t="s">
        <v>29041</v>
      </c>
      <c r="F1565"/>
      <c r="G1565"/>
      <c r="H1565"/>
    </row>
    <row r="1566" spans="1:8" ht="15" x14ac:dyDescent="0.25">
      <c r="A1566" s="609" t="str">
        <f t="shared" si="24"/>
        <v>99313</v>
      </c>
      <c r="B1566" s="607" t="s">
        <v>6024</v>
      </c>
      <c r="C1566" s="607" t="s">
        <v>12161</v>
      </c>
      <c r="D1566" s="618" t="s">
        <v>10580</v>
      </c>
      <c r="E1566" s="619" t="s">
        <v>29042</v>
      </c>
      <c r="F1566"/>
      <c r="G1566"/>
      <c r="H1566"/>
    </row>
    <row r="1567" spans="1:8" ht="15" x14ac:dyDescent="0.25">
      <c r="A1567" s="609" t="str">
        <f t="shared" si="24"/>
        <v>99314</v>
      </c>
      <c r="B1567" s="607" t="s">
        <v>6025</v>
      </c>
      <c r="C1567" s="607" t="s">
        <v>12162</v>
      </c>
      <c r="D1567" s="618" t="s">
        <v>10494</v>
      </c>
      <c r="E1567" s="619" t="s">
        <v>29043</v>
      </c>
      <c r="F1567"/>
      <c r="G1567"/>
      <c r="H1567"/>
    </row>
    <row r="1568" spans="1:8" ht="15" x14ac:dyDescent="0.25">
      <c r="A1568" s="609" t="str">
        <f t="shared" si="24"/>
        <v>99315</v>
      </c>
      <c r="B1568" s="607" t="s">
        <v>6026</v>
      </c>
      <c r="C1568" s="607" t="s">
        <v>12163</v>
      </c>
      <c r="D1568" s="618" t="s">
        <v>10580</v>
      </c>
      <c r="E1568" s="619" t="s">
        <v>29044</v>
      </c>
      <c r="F1568"/>
      <c r="G1568"/>
      <c r="H1568"/>
    </row>
    <row r="1569" spans="1:8" ht="15" x14ac:dyDescent="0.25">
      <c r="A1569" s="609" t="str">
        <f t="shared" si="24"/>
        <v>99317</v>
      </c>
      <c r="B1569" s="607" t="s">
        <v>6027</v>
      </c>
      <c r="C1569" s="607" t="s">
        <v>12164</v>
      </c>
      <c r="D1569" s="618" t="s">
        <v>10494</v>
      </c>
      <c r="E1569" s="619" t="s">
        <v>29045</v>
      </c>
      <c r="F1569"/>
      <c r="G1569"/>
      <c r="H1569"/>
    </row>
    <row r="1570" spans="1:8" ht="15" x14ac:dyDescent="0.25">
      <c r="A1570" s="609" t="str">
        <f t="shared" si="24"/>
        <v>99318</v>
      </c>
      <c r="B1570" s="607" t="s">
        <v>6028</v>
      </c>
      <c r="C1570" s="607" t="s">
        <v>12165</v>
      </c>
      <c r="D1570" s="618" t="s">
        <v>10494</v>
      </c>
      <c r="E1570" s="619" t="s">
        <v>29046</v>
      </c>
      <c r="F1570"/>
      <c r="G1570"/>
      <c r="H1570"/>
    </row>
    <row r="1571" spans="1:8" ht="15" x14ac:dyDescent="0.25">
      <c r="A1571" s="609" t="str">
        <f t="shared" si="24"/>
        <v>99319</v>
      </c>
      <c r="B1571" s="607" t="s">
        <v>6029</v>
      </c>
      <c r="C1571" s="607" t="s">
        <v>12166</v>
      </c>
      <c r="D1571" s="618" t="s">
        <v>10494</v>
      </c>
      <c r="E1571" s="619" t="s">
        <v>29047</v>
      </c>
      <c r="F1571"/>
      <c r="G1571"/>
      <c r="H1571"/>
    </row>
    <row r="1572" spans="1:8" ht="15" x14ac:dyDescent="0.25">
      <c r="A1572" s="609" t="str">
        <f t="shared" si="24"/>
        <v>99320</v>
      </c>
      <c r="B1572" s="607" t="s">
        <v>6030</v>
      </c>
      <c r="C1572" s="607" t="s">
        <v>12167</v>
      </c>
      <c r="D1572" s="618" t="s">
        <v>10580</v>
      </c>
      <c r="E1572" s="619" t="s">
        <v>29048</v>
      </c>
      <c r="F1572"/>
      <c r="G1572"/>
      <c r="H1572"/>
    </row>
    <row r="1573" spans="1:8" ht="15" x14ac:dyDescent="0.25">
      <c r="A1573" s="609" t="str">
        <f t="shared" si="24"/>
        <v>99321</v>
      </c>
      <c r="B1573" s="607" t="s">
        <v>6031</v>
      </c>
      <c r="C1573" s="607" t="s">
        <v>12168</v>
      </c>
      <c r="D1573" s="618" t="s">
        <v>10494</v>
      </c>
      <c r="E1573" s="619" t="s">
        <v>29049</v>
      </c>
      <c r="F1573"/>
      <c r="G1573"/>
      <c r="H1573"/>
    </row>
    <row r="1574" spans="1:8" ht="15" x14ac:dyDescent="0.25">
      <c r="A1574" s="609" t="str">
        <f t="shared" si="24"/>
        <v>99322</v>
      </c>
      <c r="B1574" s="607" t="s">
        <v>6032</v>
      </c>
      <c r="C1574" s="607" t="s">
        <v>12169</v>
      </c>
      <c r="D1574" s="618" t="s">
        <v>10580</v>
      </c>
      <c r="E1574" s="619" t="s">
        <v>29050</v>
      </c>
      <c r="F1574"/>
      <c r="G1574"/>
      <c r="H1574"/>
    </row>
    <row r="1575" spans="1:8" ht="15" x14ac:dyDescent="0.25">
      <c r="A1575" s="609" t="str">
        <f t="shared" si="24"/>
        <v>99323</v>
      </c>
      <c r="B1575" s="607" t="s">
        <v>6033</v>
      </c>
      <c r="C1575" s="607" t="s">
        <v>12170</v>
      </c>
      <c r="D1575" s="618" t="s">
        <v>10494</v>
      </c>
      <c r="E1575" s="619" t="s">
        <v>29028</v>
      </c>
      <c r="F1575"/>
      <c r="G1575"/>
      <c r="H1575"/>
    </row>
    <row r="1576" spans="1:8" ht="15" x14ac:dyDescent="0.25">
      <c r="A1576" s="609" t="str">
        <f t="shared" si="24"/>
        <v>99324</v>
      </c>
      <c r="B1576" s="607" t="s">
        <v>6034</v>
      </c>
      <c r="C1576" s="607" t="s">
        <v>12171</v>
      </c>
      <c r="D1576" s="618" t="s">
        <v>10580</v>
      </c>
      <c r="E1576" s="619" t="s">
        <v>29051</v>
      </c>
      <c r="F1576"/>
      <c r="G1576"/>
      <c r="H1576"/>
    </row>
    <row r="1577" spans="1:8" ht="15" x14ac:dyDescent="0.25">
      <c r="A1577" s="609" t="str">
        <f t="shared" si="24"/>
        <v>99325</v>
      </c>
      <c r="B1577" s="607" t="s">
        <v>6035</v>
      </c>
      <c r="C1577" s="607" t="s">
        <v>12172</v>
      </c>
      <c r="D1577" s="618" t="s">
        <v>10494</v>
      </c>
      <c r="E1577" s="619" t="s">
        <v>29030</v>
      </c>
      <c r="F1577"/>
      <c r="G1577"/>
      <c r="H1577"/>
    </row>
    <row r="1578" spans="1:8" ht="15" x14ac:dyDescent="0.25">
      <c r="A1578" s="609" t="str">
        <f t="shared" si="24"/>
        <v>99326</v>
      </c>
      <c r="B1578" s="607" t="s">
        <v>6036</v>
      </c>
      <c r="C1578" s="607" t="s">
        <v>12173</v>
      </c>
      <c r="D1578" s="618" t="s">
        <v>10580</v>
      </c>
      <c r="E1578" s="619" t="s">
        <v>29052</v>
      </c>
      <c r="F1578"/>
      <c r="G1578"/>
      <c r="H1578"/>
    </row>
    <row r="1579" spans="1:8" ht="15" x14ac:dyDescent="0.25">
      <c r="A1579" s="609" t="str">
        <f t="shared" si="24"/>
        <v>99327</v>
      </c>
      <c r="B1579" s="607" t="s">
        <v>6037</v>
      </c>
      <c r="C1579" s="607" t="s">
        <v>12174</v>
      </c>
      <c r="D1579" s="618" t="s">
        <v>10494</v>
      </c>
      <c r="E1579" s="619" t="s">
        <v>29053</v>
      </c>
      <c r="F1579"/>
      <c r="G1579"/>
      <c r="H1579"/>
    </row>
    <row r="1580" spans="1:8" ht="15" x14ac:dyDescent="0.25">
      <c r="A1580" s="609" t="str">
        <f t="shared" si="24"/>
        <v>101800</v>
      </c>
      <c r="B1580" s="607" t="s">
        <v>12175</v>
      </c>
      <c r="C1580" s="607" t="s">
        <v>12176</v>
      </c>
      <c r="D1580" s="618" t="s">
        <v>10580</v>
      </c>
      <c r="E1580" s="619" t="s">
        <v>29054</v>
      </c>
      <c r="F1580"/>
      <c r="G1580"/>
      <c r="H1580"/>
    </row>
    <row r="1581" spans="1:8" ht="15" x14ac:dyDescent="0.25">
      <c r="A1581" s="609" t="str">
        <f t="shared" si="24"/>
        <v>101801</v>
      </c>
      <c r="B1581" s="607" t="s">
        <v>12177</v>
      </c>
      <c r="C1581" s="607" t="s">
        <v>12178</v>
      </c>
      <c r="D1581" s="618" t="s">
        <v>10580</v>
      </c>
      <c r="E1581" s="619" t="s">
        <v>29055</v>
      </c>
      <c r="F1581"/>
      <c r="G1581"/>
      <c r="H1581"/>
    </row>
    <row r="1582" spans="1:8" ht="15" x14ac:dyDescent="0.25">
      <c r="A1582" s="609" t="str">
        <f t="shared" si="24"/>
        <v>101806</v>
      </c>
      <c r="B1582" s="607" t="s">
        <v>12179</v>
      </c>
      <c r="C1582" s="607" t="s">
        <v>12180</v>
      </c>
      <c r="D1582" s="618" t="s">
        <v>10580</v>
      </c>
      <c r="E1582" s="619" t="s">
        <v>29056</v>
      </c>
      <c r="F1582"/>
      <c r="G1582"/>
      <c r="H1582"/>
    </row>
    <row r="1583" spans="1:8" ht="15" x14ac:dyDescent="0.25">
      <c r="A1583" s="609" t="str">
        <f t="shared" si="24"/>
        <v>101807</v>
      </c>
      <c r="B1583" s="607" t="s">
        <v>12181</v>
      </c>
      <c r="C1583" s="607" t="s">
        <v>12182</v>
      </c>
      <c r="D1583" s="618" t="s">
        <v>10580</v>
      </c>
      <c r="E1583" s="619" t="s">
        <v>29057</v>
      </c>
      <c r="F1583"/>
      <c r="G1583"/>
      <c r="H1583"/>
    </row>
    <row r="1584" spans="1:8" ht="15" x14ac:dyDescent="0.25">
      <c r="A1584" s="609" t="str">
        <f t="shared" si="24"/>
        <v>101808</v>
      </c>
      <c r="B1584" s="607" t="s">
        <v>12183</v>
      </c>
      <c r="C1584" s="607" t="s">
        <v>12184</v>
      </c>
      <c r="D1584" s="618" t="s">
        <v>10580</v>
      </c>
      <c r="E1584" s="619" t="s">
        <v>29058</v>
      </c>
      <c r="F1584"/>
      <c r="G1584"/>
      <c r="H1584"/>
    </row>
    <row r="1585" spans="1:8" ht="15" x14ac:dyDescent="0.25">
      <c r="A1585" s="609" t="str">
        <f t="shared" si="24"/>
        <v>101809</v>
      </c>
      <c r="B1585" s="607" t="s">
        <v>12185</v>
      </c>
      <c r="C1585" s="607" t="s">
        <v>12186</v>
      </c>
      <c r="D1585" s="618" t="s">
        <v>10580</v>
      </c>
      <c r="E1585" s="619" t="s">
        <v>29059</v>
      </c>
      <c r="F1585"/>
      <c r="G1585"/>
      <c r="H1585"/>
    </row>
    <row r="1586" spans="1:8" ht="15" x14ac:dyDescent="0.25">
      <c r="A1586" s="609" t="str">
        <f t="shared" si="24"/>
        <v>102139</v>
      </c>
      <c r="B1586" s="607" t="s">
        <v>12187</v>
      </c>
      <c r="C1586" s="607" t="s">
        <v>12188</v>
      </c>
      <c r="D1586" s="618" t="s">
        <v>10580</v>
      </c>
      <c r="E1586" s="619" t="s">
        <v>29060</v>
      </c>
      <c r="F1586"/>
      <c r="G1586"/>
      <c r="H1586"/>
    </row>
    <row r="1587" spans="1:8" ht="15" x14ac:dyDescent="0.25">
      <c r="A1587" s="609" t="str">
        <f t="shared" si="24"/>
        <v>102141</v>
      </c>
      <c r="B1587" s="607" t="s">
        <v>12189</v>
      </c>
      <c r="C1587" s="607" t="s">
        <v>12190</v>
      </c>
      <c r="D1587" s="618" t="s">
        <v>10580</v>
      </c>
      <c r="E1587" s="619" t="s">
        <v>29061</v>
      </c>
      <c r="F1587"/>
      <c r="G1587"/>
      <c r="H1587"/>
    </row>
    <row r="1588" spans="1:8" ht="15" x14ac:dyDescent="0.25">
      <c r="A1588" s="609" t="str">
        <f t="shared" si="24"/>
        <v>102142</v>
      </c>
      <c r="B1588" s="607" t="s">
        <v>12191</v>
      </c>
      <c r="C1588" s="607" t="s">
        <v>12192</v>
      </c>
      <c r="D1588" s="618" t="s">
        <v>10580</v>
      </c>
      <c r="E1588" s="619" t="s">
        <v>29062</v>
      </c>
      <c r="F1588"/>
      <c r="G1588"/>
      <c r="H1588"/>
    </row>
    <row r="1589" spans="1:8" ht="15" x14ac:dyDescent="0.25">
      <c r="A1589" s="609" t="str">
        <f t="shared" si="24"/>
        <v>102457</v>
      </c>
      <c r="B1589" s="607" t="s">
        <v>29063</v>
      </c>
      <c r="C1589" s="607" t="s">
        <v>29064</v>
      </c>
      <c r="D1589" s="618" t="s">
        <v>10580</v>
      </c>
      <c r="E1589" s="619" t="s">
        <v>29065</v>
      </c>
      <c r="F1589"/>
      <c r="G1589"/>
      <c r="H1589"/>
    </row>
    <row r="1590" spans="1:8" ht="15" x14ac:dyDescent="0.25">
      <c r="A1590" s="609" t="str">
        <f t="shared" si="24"/>
        <v>94263</v>
      </c>
      <c r="B1590" s="607" t="s">
        <v>4181</v>
      </c>
      <c r="C1590" s="607" t="s">
        <v>12193</v>
      </c>
      <c r="D1590" s="618" t="s">
        <v>10494</v>
      </c>
      <c r="E1590" s="619" t="s">
        <v>19398</v>
      </c>
      <c r="F1590"/>
      <c r="G1590"/>
      <c r="H1590"/>
    </row>
    <row r="1591" spans="1:8" ht="15" x14ac:dyDescent="0.25">
      <c r="A1591" s="609" t="str">
        <f t="shared" si="24"/>
        <v>94264</v>
      </c>
      <c r="B1591" s="607" t="s">
        <v>4182</v>
      </c>
      <c r="C1591" s="607" t="s">
        <v>12194</v>
      </c>
      <c r="D1591" s="618" t="s">
        <v>10494</v>
      </c>
      <c r="E1591" s="619" t="s">
        <v>18482</v>
      </c>
      <c r="F1591"/>
      <c r="G1591"/>
      <c r="H1591"/>
    </row>
    <row r="1592" spans="1:8" ht="15" x14ac:dyDescent="0.25">
      <c r="A1592" s="609" t="str">
        <f t="shared" si="24"/>
        <v>94265</v>
      </c>
      <c r="B1592" s="607" t="s">
        <v>4183</v>
      </c>
      <c r="C1592" s="607" t="s">
        <v>12195</v>
      </c>
      <c r="D1592" s="618" t="s">
        <v>10494</v>
      </c>
      <c r="E1592" s="619" t="s">
        <v>17912</v>
      </c>
      <c r="F1592"/>
      <c r="G1592"/>
      <c r="H1592"/>
    </row>
    <row r="1593" spans="1:8" ht="15" x14ac:dyDescent="0.25">
      <c r="A1593" s="609" t="str">
        <f t="shared" si="24"/>
        <v>94266</v>
      </c>
      <c r="B1593" s="607" t="s">
        <v>4184</v>
      </c>
      <c r="C1593" s="607" t="s">
        <v>12196</v>
      </c>
      <c r="D1593" s="618" t="s">
        <v>10494</v>
      </c>
      <c r="E1593" s="619" t="s">
        <v>10239</v>
      </c>
      <c r="F1593"/>
      <c r="G1593"/>
      <c r="H1593"/>
    </row>
    <row r="1594" spans="1:8" ht="15" x14ac:dyDescent="0.25">
      <c r="A1594" s="609" t="str">
        <f t="shared" si="24"/>
        <v>94267</v>
      </c>
      <c r="B1594" s="607" t="s">
        <v>4185</v>
      </c>
      <c r="C1594" s="607" t="s">
        <v>12198</v>
      </c>
      <c r="D1594" s="618" t="s">
        <v>10494</v>
      </c>
      <c r="E1594" s="619" t="s">
        <v>29066</v>
      </c>
      <c r="F1594"/>
      <c r="G1594"/>
      <c r="H1594"/>
    </row>
    <row r="1595" spans="1:8" ht="15" x14ac:dyDescent="0.25">
      <c r="A1595" s="609" t="str">
        <f t="shared" si="24"/>
        <v>94268</v>
      </c>
      <c r="B1595" s="607" t="s">
        <v>4186</v>
      </c>
      <c r="C1595" s="607" t="s">
        <v>12199</v>
      </c>
      <c r="D1595" s="618" t="s">
        <v>10494</v>
      </c>
      <c r="E1595" s="619" t="s">
        <v>29067</v>
      </c>
      <c r="F1595"/>
      <c r="G1595"/>
      <c r="H1595"/>
    </row>
    <row r="1596" spans="1:8" ht="15" x14ac:dyDescent="0.25">
      <c r="A1596" s="609" t="str">
        <f t="shared" si="24"/>
        <v>94269</v>
      </c>
      <c r="B1596" s="607" t="s">
        <v>4187</v>
      </c>
      <c r="C1596" s="607" t="s">
        <v>12200</v>
      </c>
      <c r="D1596" s="618" t="s">
        <v>10494</v>
      </c>
      <c r="E1596" s="619" t="s">
        <v>27893</v>
      </c>
      <c r="F1596"/>
      <c r="G1596"/>
      <c r="H1596"/>
    </row>
    <row r="1597" spans="1:8" ht="15" x14ac:dyDescent="0.25">
      <c r="A1597" s="609" t="str">
        <f t="shared" si="24"/>
        <v>94270</v>
      </c>
      <c r="B1597" s="607" t="s">
        <v>4188</v>
      </c>
      <c r="C1597" s="607" t="s">
        <v>12202</v>
      </c>
      <c r="D1597" s="618" t="s">
        <v>10494</v>
      </c>
      <c r="E1597" s="619" t="s">
        <v>9712</v>
      </c>
      <c r="F1597"/>
      <c r="G1597"/>
      <c r="H1597"/>
    </row>
    <row r="1598" spans="1:8" ht="15" x14ac:dyDescent="0.25">
      <c r="A1598" s="609" t="str">
        <f t="shared" si="24"/>
        <v>94271</v>
      </c>
      <c r="B1598" s="607" t="s">
        <v>4189</v>
      </c>
      <c r="C1598" s="607" t="s">
        <v>12203</v>
      </c>
      <c r="D1598" s="618" t="s">
        <v>10494</v>
      </c>
      <c r="E1598" s="619" t="s">
        <v>29068</v>
      </c>
      <c r="F1598"/>
      <c r="G1598"/>
      <c r="H1598"/>
    </row>
    <row r="1599" spans="1:8" ht="15" x14ac:dyDescent="0.25">
      <c r="A1599" s="609" t="str">
        <f t="shared" si="24"/>
        <v>94272</v>
      </c>
      <c r="B1599" s="607" t="s">
        <v>4190</v>
      </c>
      <c r="C1599" s="607" t="s">
        <v>12204</v>
      </c>
      <c r="D1599" s="618" t="s">
        <v>10494</v>
      </c>
      <c r="E1599" s="619" t="s">
        <v>29069</v>
      </c>
      <c r="F1599"/>
      <c r="G1599"/>
      <c r="H1599"/>
    </row>
    <row r="1600" spans="1:8" ht="15" x14ac:dyDescent="0.25">
      <c r="A1600" s="609" t="str">
        <f t="shared" si="24"/>
        <v>94273</v>
      </c>
      <c r="B1600" s="607" t="s">
        <v>4191</v>
      </c>
      <c r="C1600" s="607" t="s">
        <v>12205</v>
      </c>
      <c r="D1600" s="618" t="s">
        <v>10494</v>
      </c>
      <c r="E1600" s="619" t="s">
        <v>13771</v>
      </c>
      <c r="F1600"/>
      <c r="G1600"/>
      <c r="H1600"/>
    </row>
    <row r="1601" spans="1:8" ht="15" x14ac:dyDescent="0.25">
      <c r="A1601" s="609" t="str">
        <f t="shared" si="24"/>
        <v>94274</v>
      </c>
      <c r="B1601" s="607" t="s">
        <v>4192</v>
      </c>
      <c r="C1601" s="607" t="s">
        <v>12206</v>
      </c>
      <c r="D1601" s="618" t="s">
        <v>10494</v>
      </c>
      <c r="E1601" s="619" t="s">
        <v>10459</v>
      </c>
      <c r="F1601"/>
      <c r="G1601"/>
      <c r="H1601"/>
    </row>
    <row r="1602" spans="1:8" ht="15" x14ac:dyDescent="0.25">
      <c r="A1602" s="609" t="str">
        <f t="shared" ref="A1602:A1665" si="25">IF(ISERROR(SEARCH("/",B1602)=6),TRIM(CLEAN(B1602)),IF(SEARCH("/",B1602)=6,IF(LEN(TRIM(CLEAN(B1602)))=7,LEFT(TRIM(CLEAN(B1602)),6)&amp;"00"&amp;RIGHT(TRIM(CLEAN(B1602)),1),LEFT(TRIM(CLEAN(B1602)),6)&amp;"0"&amp;RIGHT(TRIM(CLEAN(B1602)),2)),TRIM(CLEAN(B1602))))</f>
        <v>94275</v>
      </c>
      <c r="B1602" s="607" t="s">
        <v>4193</v>
      </c>
      <c r="C1602" s="607" t="s">
        <v>12207</v>
      </c>
      <c r="D1602" s="618" t="s">
        <v>10494</v>
      </c>
      <c r="E1602" s="619" t="s">
        <v>29070</v>
      </c>
      <c r="F1602"/>
      <c r="G1602"/>
      <c r="H1602"/>
    </row>
    <row r="1603" spans="1:8" ht="15" x14ac:dyDescent="0.25">
      <c r="A1603" s="609" t="str">
        <f t="shared" si="25"/>
        <v>94276</v>
      </c>
      <c r="B1603" s="607" t="s">
        <v>4194</v>
      </c>
      <c r="C1603" s="607" t="s">
        <v>12208</v>
      </c>
      <c r="D1603" s="618" t="s">
        <v>10494</v>
      </c>
      <c r="E1603" s="619" t="s">
        <v>29071</v>
      </c>
      <c r="F1603"/>
      <c r="G1603"/>
      <c r="H1603"/>
    </row>
    <row r="1604" spans="1:8" ht="15" x14ac:dyDescent="0.25">
      <c r="A1604" s="609" t="str">
        <f t="shared" si="25"/>
        <v>94277</v>
      </c>
      <c r="B1604" s="607" t="s">
        <v>29072</v>
      </c>
      <c r="C1604" s="607" t="s">
        <v>29073</v>
      </c>
      <c r="D1604" s="618" t="s">
        <v>10494</v>
      </c>
      <c r="E1604" s="619" t="s">
        <v>18504</v>
      </c>
      <c r="F1604"/>
      <c r="G1604"/>
      <c r="H1604"/>
    </row>
    <row r="1605" spans="1:8" ht="15" x14ac:dyDescent="0.25">
      <c r="A1605" s="609" t="str">
        <f t="shared" si="25"/>
        <v>94278</v>
      </c>
      <c r="B1605" s="607" t="s">
        <v>29074</v>
      </c>
      <c r="C1605" s="607" t="s">
        <v>29075</v>
      </c>
      <c r="D1605" s="618" t="s">
        <v>10494</v>
      </c>
      <c r="E1605" s="619" t="s">
        <v>9484</v>
      </c>
      <c r="F1605"/>
      <c r="G1605"/>
      <c r="H1605"/>
    </row>
    <row r="1606" spans="1:8" ht="15" x14ac:dyDescent="0.25">
      <c r="A1606" s="609" t="str">
        <f t="shared" si="25"/>
        <v>94279</v>
      </c>
      <c r="B1606" s="607" t="s">
        <v>29076</v>
      </c>
      <c r="C1606" s="607" t="s">
        <v>29077</v>
      </c>
      <c r="D1606" s="618" t="s">
        <v>10494</v>
      </c>
      <c r="E1606" s="619" t="s">
        <v>19737</v>
      </c>
      <c r="F1606"/>
      <c r="G1606"/>
      <c r="H1606"/>
    </row>
    <row r="1607" spans="1:8" ht="15" x14ac:dyDescent="0.25">
      <c r="A1607" s="609" t="str">
        <f t="shared" si="25"/>
        <v>94280</v>
      </c>
      <c r="B1607" s="607" t="s">
        <v>29078</v>
      </c>
      <c r="C1607" s="607" t="s">
        <v>29079</v>
      </c>
      <c r="D1607" s="618" t="s">
        <v>10494</v>
      </c>
      <c r="E1607" s="619" t="s">
        <v>29080</v>
      </c>
      <c r="F1607"/>
      <c r="G1607"/>
      <c r="H1607"/>
    </row>
    <row r="1608" spans="1:8" ht="15" x14ac:dyDescent="0.25">
      <c r="A1608" s="609" t="str">
        <f t="shared" si="25"/>
        <v>94281</v>
      </c>
      <c r="B1608" s="607" t="s">
        <v>4195</v>
      </c>
      <c r="C1608" s="607" t="s">
        <v>12209</v>
      </c>
      <c r="D1608" s="618" t="s">
        <v>10494</v>
      </c>
      <c r="E1608" s="619" t="s">
        <v>18680</v>
      </c>
      <c r="F1608"/>
      <c r="G1608"/>
      <c r="H1608"/>
    </row>
    <row r="1609" spans="1:8" ht="15" x14ac:dyDescent="0.25">
      <c r="A1609" s="609" t="str">
        <f t="shared" si="25"/>
        <v>94282</v>
      </c>
      <c r="B1609" s="607" t="s">
        <v>4196</v>
      </c>
      <c r="C1609" s="607" t="s">
        <v>12211</v>
      </c>
      <c r="D1609" s="618" t="s">
        <v>10494</v>
      </c>
      <c r="E1609" s="619" t="s">
        <v>29081</v>
      </c>
      <c r="F1609"/>
      <c r="G1609"/>
      <c r="H1609"/>
    </row>
    <row r="1610" spans="1:8" ht="15" x14ac:dyDescent="0.25">
      <c r="A1610" s="609" t="str">
        <f t="shared" si="25"/>
        <v>94283</v>
      </c>
      <c r="B1610" s="607" t="s">
        <v>4197</v>
      </c>
      <c r="C1610" s="607" t="s">
        <v>12212</v>
      </c>
      <c r="D1610" s="618" t="s">
        <v>10494</v>
      </c>
      <c r="E1610" s="619" t="s">
        <v>24550</v>
      </c>
      <c r="F1610"/>
      <c r="G1610"/>
      <c r="H1610"/>
    </row>
    <row r="1611" spans="1:8" ht="15" x14ac:dyDescent="0.25">
      <c r="A1611" s="609" t="str">
        <f t="shared" si="25"/>
        <v>94284</v>
      </c>
      <c r="B1611" s="607" t="s">
        <v>4198</v>
      </c>
      <c r="C1611" s="607" t="s">
        <v>12213</v>
      </c>
      <c r="D1611" s="618" t="s">
        <v>10494</v>
      </c>
      <c r="E1611" s="619" t="s">
        <v>29082</v>
      </c>
      <c r="F1611"/>
      <c r="G1611"/>
      <c r="H1611"/>
    </row>
    <row r="1612" spans="1:8" ht="15" x14ac:dyDescent="0.25">
      <c r="A1612" s="609" t="str">
        <f t="shared" si="25"/>
        <v>94285</v>
      </c>
      <c r="B1612" s="607" t="s">
        <v>4199</v>
      </c>
      <c r="C1612" s="607" t="s">
        <v>12214</v>
      </c>
      <c r="D1612" s="618" t="s">
        <v>10494</v>
      </c>
      <c r="E1612" s="619" t="s">
        <v>19369</v>
      </c>
      <c r="F1612"/>
      <c r="G1612"/>
      <c r="H1612"/>
    </row>
    <row r="1613" spans="1:8" ht="15" x14ac:dyDescent="0.25">
      <c r="A1613" s="609" t="str">
        <f t="shared" si="25"/>
        <v>94286</v>
      </c>
      <c r="B1613" s="607" t="s">
        <v>4200</v>
      </c>
      <c r="C1613" s="607" t="s">
        <v>12215</v>
      </c>
      <c r="D1613" s="618" t="s">
        <v>10494</v>
      </c>
      <c r="E1613" s="619" t="s">
        <v>29083</v>
      </c>
      <c r="F1613"/>
      <c r="G1613"/>
      <c r="H1613"/>
    </row>
    <row r="1614" spans="1:8" ht="15" x14ac:dyDescent="0.25">
      <c r="A1614" s="609" t="str">
        <f t="shared" si="25"/>
        <v>94287</v>
      </c>
      <c r="B1614" s="607" t="s">
        <v>4201</v>
      </c>
      <c r="C1614" s="607" t="s">
        <v>12217</v>
      </c>
      <c r="D1614" s="618" t="s">
        <v>10494</v>
      </c>
      <c r="E1614" s="619" t="s">
        <v>9321</v>
      </c>
      <c r="F1614"/>
      <c r="G1614"/>
      <c r="H1614"/>
    </row>
    <row r="1615" spans="1:8" ht="15" x14ac:dyDescent="0.25">
      <c r="A1615" s="609" t="str">
        <f t="shared" si="25"/>
        <v>94288</v>
      </c>
      <c r="B1615" s="607" t="s">
        <v>4202</v>
      </c>
      <c r="C1615" s="607" t="s">
        <v>12218</v>
      </c>
      <c r="D1615" s="618" t="s">
        <v>10494</v>
      </c>
      <c r="E1615" s="619" t="s">
        <v>26303</v>
      </c>
      <c r="F1615"/>
      <c r="G1615"/>
      <c r="H1615"/>
    </row>
    <row r="1616" spans="1:8" ht="15" x14ac:dyDescent="0.25">
      <c r="A1616" s="609" t="str">
        <f t="shared" si="25"/>
        <v>94289</v>
      </c>
      <c r="B1616" s="607" t="s">
        <v>4203</v>
      </c>
      <c r="C1616" s="607" t="s">
        <v>12219</v>
      </c>
      <c r="D1616" s="618" t="s">
        <v>10494</v>
      </c>
      <c r="E1616" s="619" t="s">
        <v>18604</v>
      </c>
      <c r="F1616"/>
      <c r="G1616"/>
      <c r="H1616"/>
    </row>
    <row r="1617" spans="1:8" ht="15" x14ac:dyDescent="0.25">
      <c r="A1617" s="609" t="str">
        <f t="shared" si="25"/>
        <v>94290</v>
      </c>
      <c r="B1617" s="607" t="s">
        <v>4204</v>
      </c>
      <c r="C1617" s="607" t="s">
        <v>12221</v>
      </c>
      <c r="D1617" s="618" t="s">
        <v>10494</v>
      </c>
      <c r="E1617" s="619" t="s">
        <v>29084</v>
      </c>
      <c r="F1617"/>
      <c r="G1617"/>
      <c r="H1617"/>
    </row>
    <row r="1618" spans="1:8" ht="15" x14ac:dyDescent="0.25">
      <c r="A1618" s="609" t="str">
        <f t="shared" si="25"/>
        <v>94291</v>
      </c>
      <c r="B1618" s="607" t="s">
        <v>4205</v>
      </c>
      <c r="C1618" s="607" t="s">
        <v>12223</v>
      </c>
      <c r="D1618" s="618" t="s">
        <v>10494</v>
      </c>
      <c r="E1618" s="619" t="s">
        <v>29085</v>
      </c>
      <c r="F1618"/>
      <c r="G1618"/>
      <c r="H1618"/>
    </row>
    <row r="1619" spans="1:8" ht="15" x14ac:dyDescent="0.25">
      <c r="A1619" s="609" t="str">
        <f t="shared" si="25"/>
        <v>94292</v>
      </c>
      <c r="B1619" s="607" t="s">
        <v>4206</v>
      </c>
      <c r="C1619" s="607" t="s">
        <v>12225</v>
      </c>
      <c r="D1619" s="618" t="s">
        <v>10494</v>
      </c>
      <c r="E1619" s="619" t="s">
        <v>19604</v>
      </c>
      <c r="F1619"/>
      <c r="G1619"/>
      <c r="H1619"/>
    </row>
    <row r="1620" spans="1:8" ht="15" x14ac:dyDescent="0.25">
      <c r="A1620" s="609" t="str">
        <f t="shared" si="25"/>
        <v>94293</v>
      </c>
      <c r="B1620" s="607" t="s">
        <v>4207</v>
      </c>
      <c r="C1620" s="607" t="s">
        <v>12226</v>
      </c>
      <c r="D1620" s="618" t="s">
        <v>10494</v>
      </c>
      <c r="E1620" s="619" t="s">
        <v>29086</v>
      </c>
      <c r="F1620"/>
      <c r="G1620"/>
      <c r="H1620"/>
    </row>
    <row r="1621" spans="1:8" ht="15" x14ac:dyDescent="0.25">
      <c r="A1621" s="609" t="str">
        <f t="shared" si="25"/>
        <v>94294</v>
      </c>
      <c r="B1621" s="607" t="s">
        <v>4208</v>
      </c>
      <c r="C1621" s="607" t="s">
        <v>12227</v>
      </c>
      <c r="D1621" s="618" t="s">
        <v>10494</v>
      </c>
      <c r="E1621" s="619" t="s">
        <v>9720</v>
      </c>
      <c r="F1621"/>
      <c r="G1621"/>
      <c r="H1621"/>
    </row>
    <row r="1622" spans="1:8" ht="15" x14ac:dyDescent="0.25">
      <c r="A1622" s="609" t="str">
        <f t="shared" si="25"/>
        <v>102727</v>
      </c>
      <c r="B1622" s="607" t="s">
        <v>29087</v>
      </c>
      <c r="C1622" s="607" t="s">
        <v>29088</v>
      </c>
      <c r="D1622" s="618" t="s">
        <v>10737</v>
      </c>
      <c r="E1622" s="619" t="s">
        <v>19730</v>
      </c>
      <c r="F1622"/>
      <c r="G1622"/>
      <c r="H1622"/>
    </row>
    <row r="1623" spans="1:8" ht="15" x14ac:dyDescent="0.25">
      <c r="A1623" s="609" t="str">
        <f t="shared" si="25"/>
        <v>102728</v>
      </c>
      <c r="B1623" s="607" t="s">
        <v>29089</v>
      </c>
      <c r="C1623" s="607" t="s">
        <v>29090</v>
      </c>
      <c r="D1623" s="618" t="s">
        <v>11875</v>
      </c>
      <c r="E1623" s="619" t="s">
        <v>9355</v>
      </c>
      <c r="F1623"/>
      <c r="G1623"/>
      <c r="H1623"/>
    </row>
    <row r="1624" spans="1:8" ht="15" x14ac:dyDescent="0.25">
      <c r="A1624" s="609" t="str">
        <f t="shared" si="25"/>
        <v>102729</v>
      </c>
      <c r="B1624" s="607" t="s">
        <v>29091</v>
      </c>
      <c r="C1624" s="607" t="s">
        <v>29092</v>
      </c>
      <c r="D1624" s="618" t="s">
        <v>11875</v>
      </c>
      <c r="E1624" s="619" t="s">
        <v>10198</v>
      </c>
      <c r="F1624"/>
      <c r="G1624"/>
      <c r="H1624"/>
    </row>
    <row r="1625" spans="1:8" ht="15" x14ac:dyDescent="0.25">
      <c r="A1625" s="609" t="str">
        <f t="shared" si="25"/>
        <v>102730</v>
      </c>
      <c r="B1625" s="607" t="s">
        <v>29093</v>
      </c>
      <c r="C1625" s="607" t="s">
        <v>29094</v>
      </c>
      <c r="D1625" s="618" t="s">
        <v>11875</v>
      </c>
      <c r="E1625" s="619" t="s">
        <v>10077</v>
      </c>
      <c r="F1625"/>
      <c r="G1625"/>
      <c r="H1625"/>
    </row>
    <row r="1626" spans="1:8" ht="15" x14ac:dyDescent="0.25">
      <c r="A1626" s="609" t="str">
        <f t="shared" si="25"/>
        <v>102731</v>
      </c>
      <c r="B1626" s="607" t="s">
        <v>29095</v>
      </c>
      <c r="C1626" s="607" t="s">
        <v>29096</v>
      </c>
      <c r="D1626" s="618" t="s">
        <v>11875</v>
      </c>
      <c r="E1626" s="619" t="s">
        <v>10501</v>
      </c>
      <c r="F1626"/>
      <c r="G1626"/>
      <c r="H1626"/>
    </row>
    <row r="1627" spans="1:8" ht="15" x14ac:dyDescent="0.25">
      <c r="A1627" s="609" t="str">
        <f t="shared" si="25"/>
        <v>102732</v>
      </c>
      <c r="B1627" s="607" t="s">
        <v>29097</v>
      </c>
      <c r="C1627" s="607" t="s">
        <v>29098</v>
      </c>
      <c r="D1627" s="618" t="s">
        <v>11875</v>
      </c>
      <c r="E1627" s="619" t="s">
        <v>16562</v>
      </c>
      <c r="F1627"/>
      <c r="G1627"/>
      <c r="H1627"/>
    </row>
    <row r="1628" spans="1:8" ht="15" x14ac:dyDescent="0.25">
      <c r="A1628" s="609" t="str">
        <f t="shared" si="25"/>
        <v>102733</v>
      </c>
      <c r="B1628" s="607" t="s">
        <v>29099</v>
      </c>
      <c r="C1628" s="607" t="s">
        <v>29100</v>
      </c>
      <c r="D1628" s="618" t="s">
        <v>11875</v>
      </c>
      <c r="E1628" s="619" t="s">
        <v>9110</v>
      </c>
      <c r="F1628"/>
      <c r="G1628"/>
      <c r="H1628"/>
    </row>
    <row r="1629" spans="1:8" ht="15" x14ac:dyDescent="0.25">
      <c r="A1629" s="609" t="str">
        <f t="shared" si="25"/>
        <v>102734</v>
      </c>
      <c r="B1629" s="607" t="s">
        <v>29101</v>
      </c>
      <c r="C1629" s="607" t="s">
        <v>29102</v>
      </c>
      <c r="D1629" s="618" t="s">
        <v>11875</v>
      </c>
      <c r="E1629" s="619" t="s">
        <v>29103</v>
      </c>
      <c r="F1629"/>
      <c r="G1629"/>
      <c r="H1629"/>
    </row>
    <row r="1630" spans="1:8" ht="15" x14ac:dyDescent="0.25">
      <c r="A1630" s="609" t="str">
        <f t="shared" si="25"/>
        <v>102735</v>
      </c>
      <c r="B1630" s="607" t="s">
        <v>29104</v>
      </c>
      <c r="C1630" s="607" t="s">
        <v>29105</v>
      </c>
      <c r="D1630" s="618" t="s">
        <v>11875</v>
      </c>
      <c r="E1630" s="619" t="s">
        <v>25849</v>
      </c>
      <c r="F1630"/>
      <c r="G1630"/>
      <c r="H1630"/>
    </row>
    <row r="1631" spans="1:8" ht="15" x14ac:dyDescent="0.25">
      <c r="A1631" s="609" t="str">
        <f t="shared" si="25"/>
        <v>102736</v>
      </c>
      <c r="B1631" s="607" t="s">
        <v>29106</v>
      </c>
      <c r="C1631" s="607" t="s">
        <v>29107</v>
      </c>
      <c r="D1631" s="618" t="s">
        <v>11895</v>
      </c>
      <c r="E1631" s="619" t="s">
        <v>29108</v>
      </c>
      <c r="F1631"/>
      <c r="G1631"/>
      <c r="H1631"/>
    </row>
    <row r="1632" spans="1:8" ht="15" x14ac:dyDescent="0.25">
      <c r="A1632" s="609" t="str">
        <f t="shared" si="25"/>
        <v>102737</v>
      </c>
      <c r="B1632" s="607" t="s">
        <v>29109</v>
      </c>
      <c r="C1632" s="607" t="s">
        <v>29110</v>
      </c>
      <c r="D1632" s="618" t="s">
        <v>10580</v>
      </c>
      <c r="E1632" s="619" t="s">
        <v>29111</v>
      </c>
      <c r="F1632"/>
      <c r="G1632"/>
      <c r="H1632"/>
    </row>
    <row r="1633" spans="1:8" ht="15" x14ac:dyDescent="0.25">
      <c r="A1633" s="609" t="str">
        <f t="shared" si="25"/>
        <v>102738</v>
      </c>
      <c r="B1633" s="607" t="s">
        <v>29112</v>
      </c>
      <c r="C1633" s="607" t="s">
        <v>29113</v>
      </c>
      <c r="D1633" s="618" t="s">
        <v>10580</v>
      </c>
      <c r="E1633" s="619" t="s">
        <v>29114</v>
      </c>
      <c r="F1633"/>
      <c r="G1633"/>
      <c r="H1633"/>
    </row>
    <row r="1634" spans="1:8" ht="15" x14ac:dyDescent="0.25">
      <c r="A1634" s="609" t="str">
        <f t="shared" si="25"/>
        <v>102739</v>
      </c>
      <c r="B1634" s="607" t="s">
        <v>29115</v>
      </c>
      <c r="C1634" s="607" t="s">
        <v>29116</v>
      </c>
      <c r="D1634" s="618" t="s">
        <v>10580</v>
      </c>
      <c r="E1634" s="619" t="s">
        <v>29117</v>
      </c>
      <c r="F1634"/>
      <c r="G1634"/>
      <c r="H1634"/>
    </row>
    <row r="1635" spans="1:8" ht="15" x14ac:dyDescent="0.25">
      <c r="A1635" s="609" t="str">
        <f t="shared" si="25"/>
        <v>102740</v>
      </c>
      <c r="B1635" s="607" t="s">
        <v>29118</v>
      </c>
      <c r="C1635" s="607" t="s">
        <v>29119</v>
      </c>
      <c r="D1635" s="618" t="s">
        <v>10580</v>
      </c>
      <c r="E1635" s="619" t="s">
        <v>29120</v>
      </c>
      <c r="F1635"/>
      <c r="G1635"/>
      <c r="H1635"/>
    </row>
    <row r="1636" spans="1:8" ht="15" x14ac:dyDescent="0.25">
      <c r="A1636" s="609" t="str">
        <f t="shared" si="25"/>
        <v>102741</v>
      </c>
      <c r="B1636" s="607" t="s">
        <v>29121</v>
      </c>
      <c r="C1636" s="607" t="s">
        <v>29122</v>
      </c>
      <c r="D1636" s="618" t="s">
        <v>10580</v>
      </c>
      <c r="E1636" s="619" t="s">
        <v>29123</v>
      </c>
      <c r="F1636"/>
      <c r="G1636"/>
      <c r="H1636"/>
    </row>
    <row r="1637" spans="1:8" ht="15" x14ac:dyDescent="0.25">
      <c r="A1637" s="609" t="str">
        <f t="shared" si="25"/>
        <v>102742</v>
      </c>
      <c r="B1637" s="607" t="s">
        <v>29124</v>
      </c>
      <c r="C1637" s="607" t="s">
        <v>29125</v>
      </c>
      <c r="D1637" s="618" t="s">
        <v>10580</v>
      </c>
      <c r="E1637" s="619" t="s">
        <v>29126</v>
      </c>
      <c r="F1637"/>
      <c r="G1637"/>
      <c r="H1637"/>
    </row>
    <row r="1638" spans="1:8" ht="15" x14ac:dyDescent="0.25">
      <c r="A1638" s="609" t="str">
        <f t="shared" si="25"/>
        <v>102743</v>
      </c>
      <c r="B1638" s="607" t="s">
        <v>29127</v>
      </c>
      <c r="C1638" s="607" t="s">
        <v>29128</v>
      </c>
      <c r="D1638" s="618" t="s">
        <v>10580</v>
      </c>
      <c r="E1638" s="619" t="s">
        <v>29129</v>
      </c>
      <c r="F1638"/>
      <c r="G1638"/>
      <c r="H1638"/>
    </row>
    <row r="1639" spans="1:8" ht="15" x14ac:dyDescent="0.25">
      <c r="A1639" s="609" t="str">
        <f t="shared" si="25"/>
        <v>102744</v>
      </c>
      <c r="B1639" s="607" t="s">
        <v>29130</v>
      </c>
      <c r="C1639" s="607" t="s">
        <v>29131</v>
      </c>
      <c r="D1639" s="618" t="s">
        <v>10580</v>
      </c>
      <c r="E1639" s="619" t="s">
        <v>29132</v>
      </c>
      <c r="F1639"/>
      <c r="G1639"/>
      <c r="H1639"/>
    </row>
    <row r="1640" spans="1:8" ht="15" x14ac:dyDescent="0.25">
      <c r="A1640" s="609" t="str">
        <f t="shared" si="25"/>
        <v>102745</v>
      </c>
      <c r="B1640" s="607" t="s">
        <v>29133</v>
      </c>
      <c r="C1640" s="607" t="s">
        <v>29134</v>
      </c>
      <c r="D1640" s="618" t="s">
        <v>10580</v>
      </c>
      <c r="E1640" s="619" t="s">
        <v>29135</v>
      </c>
      <c r="F1640"/>
      <c r="G1640"/>
      <c r="H1640"/>
    </row>
    <row r="1641" spans="1:8" ht="15" x14ac:dyDescent="0.25">
      <c r="A1641" s="609" t="str">
        <f t="shared" si="25"/>
        <v>102746</v>
      </c>
      <c r="B1641" s="607" t="s">
        <v>29136</v>
      </c>
      <c r="C1641" s="607" t="s">
        <v>29137</v>
      </c>
      <c r="D1641" s="618" t="s">
        <v>10580</v>
      </c>
      <c r="E1641" s="619" t="s">
        <v>29138</v>
      </c>
      <c r="F1641"/>
      <c r="G1641"/>
      <c r="H1641"/>
    </row>
    <row r="1642" spans="1:8" ht="15" x14ac:dyDescent="0.25">
      <c r="A1642" s="609" t="str">
        <f t="shared" si="25"/>
        <v>102747</v>
      </c>
      <c r="B1642" s="607" t="s">
        <v>29139</v>
      </c>
      <c r="C1642" s="607" t="s">
        <v>29140</v>
      </c>
      <c r="D1642" s="618" t="s">
        <v>10580</v>
      </c>
      <c r="E1642" s="619" t="s">
        <v>29141</v>
      </c>
      <c r="F1642"/>
      <c r="G1642"/>
      <c r="H1642"/>
    </row>
    <row r="1643" spans="1:8" ht="15" x14ac:dyDescent="0.25">
      <c r="A1643" s="609" t="str">
        <f t="shared" si="25"/>
        <v>102748</v>
      </c>
      <c r="B1643" s="607" t="s">
        <v>29142</v>
      </c>
      <c r="C1643" s="607" t="s">
        <v>29143</v>
      </c>
      <c r="D1643" s="618" t="s">
        <v>10580</v>
      </c>
      <c r="E1643" s="619" t="s">
        <v>29144</v>
      </c>
      <c r="F1643"/>
      <c r="G1643"/>
      <c r="H1643"/>
    </row>
    <row r="1644" spans="1:8" ht="15" x14ac:dyDescent="0.25">
      <c r="A1644" s="609" t="str">
        <f t="shared" si="25"/>
        <v>102749</v>
      </c>
      <c r="B1644" s="607" t="s">
        <v>29145</v>
      </c>
      <c r="C1644" s="607" t="s">
        <v>29146</v>
      </c>
      <c r="D1644" s="618" t="s">
        <v>10580</v>
      </c>
      <c r="E1644" s="619" t="s">
        <v>29147</v>
      </c>
      <c r="F1644"/>
      <c r="G1644"/>
      <c r="H1644"/>
    </row>
    <row r="1645" spans="1:8" ht="15" x14ac:dyDescent="0.25">
      <c r="A1645" s="609" t="str">
        <f t="shared" si="25"/>
        <v>102750</v>
      </c>
      <c r="B1645" s="607" t="s">
        <v>29148</v>
      </c>
      <c r="C1645" s="607" t="s">
        <v>29149</v>
      </c>
      <c r="D1645" s="618" t="s">
        <v>10580</v>
      </c>
      <c r="E1645" s="619" t="s">
        <v>23068</v>
      </c>
      <c r="F1645"/>
      <c r="G1645"/>
      <c r="H1645"/>
    </row>
    <row r="1646" spans="1:8" ht="15" x14ac:dyDescent="0.25">
      <c r="A1646" s="609" t="str">
        <f t="shared" si="25"/>
        <v>102751</v>
      </c>
      <c r="B1646" s="607" t="s">
        <v>29150</v>
      </c>
      <c r="C1646" s="607" t="s">
        <v>29151</v>
      </c>
      <c r="D1646" s="618" t="s">
        <v>10580</v>
      </c>
      <c r="E1646" s="619" t="s">
        <v>29152</v>
      </c>
      <c r="F1646"/>
      <c r="G1646"/>
      <c r="H1646"/>
    </row>
    <row r="1647" spans="1:8" ht="15" x14ac:dyDescent="0.25">
      <c r="A1647" s="609" t="str">
        <f t="shared" si="25"/>
        <v>102752</v>
      </c>
      <c r="B1647" s="607" t="s">
        <v>29153</v>
      </c>
      <c r="C1647" s="607" t="s">
        <v>29154</v>
      </c>
      <c r="D1647" s="618" t="s">
        <v>10580</v>
      </c>
      <c r="E1647" s="619" t="s">
        <v>29155</v>
      </c>
      <c r="F1647"/>
      <c r="G1647"/>
      <c r="H1647"/>
    </row>
    <row r="1648" spans="1:8" ht="15" x14ac:dyDescent="0.25">
      <c r="A1648" s="609" t="str">
        <f t="shared" si="25"/>
        <v>102753</v>
      </c>
      <c r="B1648" s="607" t="s">
        <v>29156</v>
      </c>
      <c r="C1648" s="607" t="s">
        <v>29157</v>
      </c>
      <c r="D1648" s="618" t="s">
        <v>10580</v>
      </c>
      <c r="E1648" s="619" t="s">
        <v>29158</v>
      </c>
      <c r="F1648"/>
      <c r="G1648"/>
      <c r="H1648"/>
    </row>
    <row r="1649" spans="1:8" ht="15" x14ac:dyDescent="0.25">
      <c r="A1649" s="609" t="str">
        <f t="shared" si="25"/>
        <v>102754</v>
      </c>
      <c r="B1649" s="607" t="s">
        <v>29159</v>
      </c>
      <c r="C1649" s="607" t="s">
        <v>29160</v>
      </c>
      <c r="D1649" s="618" t="s">
        <v>10580</v>
      </c>
      <c r="E1649" s="619" t="s">
        <v>29161</v>
      </c>
      <c r="F1649"/>
      <c r="G1649"/>
      <c r="H1649"/>
    </row>
    <row r="1650" spans="1:8" ht="15" x14ac:dyDescent="0.25">
      <c r="A1650" s="609" t="str">
        <f t="shared" si="25"/>
        <v>102755</v>
      </c>
      <c r="B1650" s="607" t="s">
        <v>29162</v>
      </c>
      <c r="C1650" s="607" t="s">
        <v>29163</v>
      </c>
      <c r="D1650" s="618" t="s">
        <v>10580</v>
      </c>
      <c r="E1650" s="619" t="s">
        <v>29164</v>
      </c>
      <c r="F1650"/>
      <c r="G1650"/>
      <c r="H1650"/>
    </row>
    <row r="1651" spans="1:8" ht="15" x14ac:dyDescent="0.25">
      <c r="A1651" s="609" t="str">
        <f t="shared" si="25"/>
        <v>102756</v>
      </c>
      <c r="B1651" s="607" t="s">
        <v>29165</v>
      </c>
      <c r="C1651" s="607" t="s">
        <v>29166</v>
      </c>
      <c r="D1651" s="618" t="s">
        <v>10580</v>
      </c>
      <c r="E1651" s="619" t="s">
        <v>29167</v>
      </c>
      <c r="F1651"/>
      <c r="G1651"/>
      <c r="H1651"/>
    </row>
    <row r="1652" spans="1:8" ht="15" x14ac:dyDescent="0.25">
      <c r="A1652" s="609" t="str">
        <f t="shared" si="25"/>
        <v>102757</v>
      </c>
      <c r="B1652" s="607" t="s">
        <v>29168</v>
      </c>
      <c r="C1652" s="607" t="s">
        <v>29169</v>
      </c>
      <c r="D1652" s="618" t="s">
        <v>10580</v>
      </c>
      <c r="E1652" s="619" t="s">
        <v>29170</v>
      </c>
      <c r="F1652"/>
      <c r="G1652"/>
      <c r="H1652"/>
    </row>
    <row r="1653" spans="1:8" ht="15" x14ac:dyDescent="0.25">
      <c r="A1653" s="609" t="str">
        <f t="shared" si="25"/>
        <v>102758</v>
      </c>
      <c r="B1653" s="607" t="s">
        <v>29171</v>
      </c>
      <c r="C1653" s="607" t="s">
        <v>29172</v>
      </c>
      <c r="D1653" s="618" t="s">
        <v>10580</v>
      </c>
      <c r="E1653" s="619" t="s">
        <v>29173</v>
      </c>
      <c r="F1653"/>
      <c r="G1653"/>
      <c r="H1653"/>
    </row>
    <row r="1654" spans="1:8" ht="15" x14ac:dyDescent="0.25">
      <c r="A1654" s="609" t="str">
        <f t="shared" si="25"/>
        <v>102759</v>
      </c>
      <c r="B1654" s="607" t="s">
        <v>29174</v>
      </c>
      <c r="C1654" s="607" t="s">
        <v>29175</v>
      </c>
      <c r="D1654" s="618" t="s">
        <v>10580</v>
      </c>
      <c r="E1654" s="619" t="s">
        <v>29176</v>
      </c>
      <c r="F1654"/>
      <c r="G1654"/>
      <c r="H1654"/>
    </row>
    <row r="1655" spans="1:8" ht="15" x14ac:dyDescent="0.25">
      <c r="A1655" s="609" t="str">
        <f t="shared" si="25"/>
        <v>102760</v>
      </c>
      <c r="B1655" s="607" t="s">
        <v>29177</v>
      </c>
      <c r="C1655" s="607" t="s">
        <v>29178</v>
      </c>
      <c r="D1655" s="618" t="s">
        <v>10580</v>
      </c>
      <c r="E1655" s="619" t="s">
        <v>29179</v>
      </c>
      <c r="F1655"/>
      <c r="G1655"/>
      <c r="H1655"/>
    </row>
    <row r="1656" spans="1:8" ht="15" x14ac:dyDescent="0.25">
      <c r="A1656" s="609" t="str">
        <f t="shared" si="25"/>
        <v>102761</v>
      </c>
      <c r="B1656" s="607" t="s">
        <v>29180</v>
      </c>
      <c r="C1656" s="607" t="s">
        <v>29181</v>
      </c>
      <c r="D1656" s="618" t="s">
        <v>10580</v>
      </c>
      <c r="E1656" s="619" t="s">
        <v>29182</v>
      </c>
      <c r="F1656"/>
      <c r="G1656"/>
      <c r="H1656"/>
    </row>
    <row r="1657" spans="1:8" ht="15" x14ac:dyDescent="0.25">
      <c r="A1657" s="609" t="str">
        <f t="shared" si="25"/>
        <v>102762</v>
      </c>
      <c r="B1657" s="607" t="s">
        <v>29183</v>
      </c>
      <c r="C1657" s="607" t="s">
        <v>29184</v>
      </c>
      <c r="D1657" s="618" t="s">
        <v>10580</v>
      </c>
      <c r="E1657" s="619" t="s">
        <v>29185</v>
      </c>
      <c r="F1657"/>
      <c r="G1657"/>
      <c r="H1657"/>
    </row>
    <row r="1658" spans="1:8" ht="15" x14ac:dyDescent="0.25">
      <c r="A1658" s="609" t="str">
        <f t="shared" si="25"/>
        <v>102763</v>
      </c>
      <c r="B1658" s="607" t="s">
        <v>29186</v>
      </c>
      <c r="C1658" s="607" t="s">
        <v>29187</v>
      </c>
      <c r="D1658" s="618" t="s">
        <v>10580</v>
      </c>
      <c r="E1658" s="619" t="s">
        <v>29188</v>
      </c>
      <c r="F1658"/>
      <c r="G1658"/>
      <c r="H1658"/>
    </row>
    <row r="1659" spans="1:8" ht="15" x14ac:dyDescent="0.25">
      <c r="A1659" s="609" t="str">
        <f t="shared" si="25"/>
        <v>102764</v>
      </c>
      <c r="B1659" s="607" t="s">
        <v>29189</v>
      </c>
      <c r="C1659" s="607" t="s">
        <v>29190</v>
      </c>
      <c r="D1659" s="618" t="s">
        <v>10580</v>
      </c>
      <c r="E1659" s="619" t="s">
        <v>29191</v>
      </c>
      <c r="F1659"/>
      <c r="G1659"/>
      <c r="H1659"/>
    </row>
    <row r="1660" spans="1:8" ht="15" x14ac:dyDescent="0.25">
      <c r="A1660" s="609" t="str">
        <f t="shared" si="25"/>
        <v>102765</v>
      </c>
      <c r="B1660" s="607" t="s">
        <v>29192</v>
      </c>
      <c r="C1660" s="607" t="s">
        <v>29193</v>
      </c>
      <c r="D1660" s="618" t="s">
        <v>10580</v>
      </c>
      <c r="E1660" s="619" t="s">
        <v>29194</v>
      </c>
      <c r="F1660"/>
      <c r="G1660"/>
      <c r="H1660"/>
    </row>
    <row r="1661" spans="1:8" ht="15" x14ac:dyDescent="0.25">
      <c r="A1661" s="609" t="str">
        <f t="shared" si="25"/>
        <v>102766</v>
      </c>
      <c r="B1661" s="607" t="s">
        <v>29195</v>
      </c>
      <c r="C1661" s="607" t="s">
        <v>29196</v>
      </c>
      <c r="D1661" s="618" t="s">
        <v>10580</v>
      </c>
      <c r="E1661" s="619" t="s">
        <v>29197</v>
      </c>
      <c r="F1661"/>
      <c r="G1661"/>
      <c r="H1661"/>
    </row>
    <row r="1662" spans="1:8" ht="15" x14ac:dyDescent="0.25">
      <c r="A1662" s="609" t="str">
        <f t="shared" si="25"/>
        <v>102767</v>
      </c>
      <c r="B1662" s="607" t="s">
        <v>29198</v>
      </c>
      <c r="C1662" s="607" t="s">
        <v>29199</v>
      </c>
      <c r="D1662" s="618" t="s">
        <v>10580</v>
      </c>
      <c r="E1662" s="619" t="s">
        <v>29200</v>
      </c>
      <c r="F1662"/>
      <c r="G1662"/>
      <c r="H1662"/>
    </row>
    <row r="1663" spans="1:8" ht="15" x14ac:dyDescent="0.25">
      <c r="A1663" s="609" t="str">
        <f t="shared" si="25"/>
        <v>102768</v>
      </c>
      <c r="B1663" s="607" t="s">
        <v>29201</v>
      </c>
      <c r="C1663" s="607" t="s">
        <v>29202</v>
      </c>
      <c r="D1663" s="618" t="s">
        <v>10580</v>
      </c>
      <c r="E1663" s="619" t="s">
        <v>29203</v>
      </c>
      <c r="F1663"/>
      <c r="G1663"/>
      <c r="H1663"/>
    </row>
    <row r="1664" spans="1:8" ht="15" x14ac:dyDescent="0.25">
      <c r="A1664" s="609" t="str">
        <f t="shared" si="25"/>
        <v>102769</v>
      </c>
      <c r="B1664" s="607" t="s">
        <v>29204</v>
      </c>
      <c r="C1664" s="607" t="s">
        <v>29205</v>
      </c>
      <c r="D1664" s="618" t="s">
        <v>10580</v>
      </c>
      <c r="E1664" s="619" t="s">
        <v>29206</v>
      </c>
      <c r="F1664"/>
      <c r="G1664"/>
      <c r="H1664"/>
    </row>
    <row r="1665" spans="1:8" ht="15" x14ac:dyDescent="0.25">
      <c r="A1665" s="609" t="str">
        <f t="shared" si="25"/>
        <v>102770</v>
      </c>
      <c r="B1665" s="607" t="s">
        <v>29207</v>
      </c>
      <c r="C1665" s="607" t="s">
        <v>29208</v>
      </c>
      <c r="D1665" s="618" t="s">
        <v>10580</v>
      </c>
      <c r="E1665" s="619" t="s">
        <v>29209</v>
      </c>
      <c r="F1665"/>
      <c r="G1665"/>
      <c r="H1665"/>
    </row>
    <row r="1666" spans="1:8" ht="15" x14ac:dyDescent="0.25">
      <c r="A1666" s="609" t="str">
        <f t="shared" ref="A1666:A1729" si="26">IF(ISERROR(SEARCH("/",B1666)=6),TRIM(CLEAN(B1666)),IF(SEARCH("/",B1666)=6,IF(LEN(TRIM(CLEAN(B1666)))=7,LEFT(TRIM(CLEAN(B1666)),6)&amp;"00"&amp;RIGHT(TRIM(CLEAN(B1666)),1),LEFT(TRIM(CLEAN(B1666)),6)&amp;"0"&amp;RIGHT(TRIM(CLEAN(B1666)),2)),TRIM(CLEAN(B1666))))</f>
        <v>102771</v>
      </c>
      <c r="B1666" s="607" t="s">
        <v>29210</v>
      </c>
      <c r="C1666" s="607" t="s">
        <v>29211</v>
      </c>
      <c r="D1666" s="618" t="s">
        <v>10580</v>
      </c>
      <c r="E1666" s="619" t="s">
        <v>29212</v>
      </c>
      <c r="F1666"/>
      <c r="G1666"/>
      <c r="H1666"/>
    </row>
    <row r="1667" spans="1:8" ht="15" x14ac:dyDescent="0.25">
      <c r="A1667" s="609" t="str">
        <f t="shared" si="26"/>
        <v>102772</v>
      </c>
      <c r="B1667" s="607" t="s">
        <v>29213</v>
      </c>
      <c r="C1667" s="607" t="s">
        <v>29214</v>
      </c>
      <c r="D1667" s="618" t="s">
        <v>10580</v>
      </c>
      <c r="E1667" s="619" t="s">
        <v>29215</v>
      </c>
      <c r="F1667"/>
      <c r="G1667"/>
      <c r="H1667"/>
    </row>
    <row r="1668" spans="1:8" ht="15" x14ac:dyDescent="0.25">
      <c r="A1668" s="609" t="str">
        <f t="shared" si="26"/>
        <v>102773</v>
      </c>
      <c r="B1668" s="607" t="s">
        <v>29216</v>
      </c>
      <c r="C1668" s="607" t="s">
        <v>29217</v>
      </c>
      <c r="D1668" s="618" t="s">
        <v>10580</v>
      </c>
      <c r="E1668" s="619" t="s">
        <v>29218</v>
      </c>
      <c r="F1668"/>
      <c r="G1668"/>
      <c r="H1668"/>
    </row>
    <row r="1669" spans="1:8" ht="15" x14ac:dyDescent="0.25">
      <c r="A1669" s="609" t="str">
        <f t="shared" si="26"/>
        <v>102774</v>
      </c>
      <c r="B1669" s="607" t="s">
        <v>29219</v>
      </c>
      <c r="C1669" s="607" t="s">
        <v>29220</v>
      </c>
      <c r="D1669" s="618" t="s">
        <v>10580</v>
      </c>
      <c r="E1669" s="619" t="s">
        <v>29218</v>
      </c>
      <c r="F1669"/>
      <c r="G1669"/>
      <c r="H1669"/>
    </row>
    <row r="1670" spans="1:8" ht="15" x14ac:dyDescent="0.25">
      <c r="A1670" s="609" t="str">
        <f t="shared" si="26"/>
        <v>102775</v>
      </c>
      <c r="B1670" s="607" t="s">
        <v>29221</v>
      </c>
      <c r="C1670" s="607" t="s">
        <v>29222</v>
      </c>
      <c r="D1670" s="618" t="s">
        <v>10580</v>
      </c>
      <c r="E1670" s="619" t="s">
        <v>29223</v>
      </c>
      <c r="F1670"/>
      <c r="G1670"/>
      <c r="H1670"/>
    </row>
    <row r="1671" spans="1:8" ht="15" x14ac:dyDescent="0.25">
      <c r="A1671" s="609" t="str">
        <f t="shared" si="26"/>
        <v>102776</v>
      </c>
      <c r="B1671" s="607" t="s">
        <v>29224</v>
      </c>
      <c r="C1671" s="607" t="s">
        <v>29225</v>
      </c>
      <c r="D1671" s="618" t="s">
        <v>10580</v>
      </c>
      <c r="E1671" s="619" t="s">
        <v>29223</v>
      </c>
      <c r="F1671"/>
      <c r="G1671"/>
      <c r="H1671"/>
    </row>
    <row r="1672" spans="1:8" ht="15" x14ac:dyDescent="0.25">
      <c r="A1672" s="609" t="str">
        <f t="shared" si="26"/>
        <v>102777</v>
      </c>
      <c r="B1672" s="607" t="s">
        <v>29226</v>
      </c>
      <c r="C1672" s="607" t="s">
        <v>29227</v>
      </c>
      <c r="D1672" s="618" t="s">
        <v>10580</v>
      </c>
      <c r="E1672" s="619" t="s">
        <v>29228</v>
      </c>
      <c r="F1672"/>
      <c r="G1672"/>
      <c r="H1672"/>
    </row>
    <row r="1673" spans="1:8" ht="15" x14ac:dyDescent="0.25">
      <c r="A1673" s="609" t="str">
        <f t="shared" si="26"/>
        <v>102778</v>
      </c>
      <c r="B1673" s="607" t="s">
        <v>29229</v>
      </c>
      <c r="C1673" s="607" t="s">
        <v>29230</v>
      </c>
      <c r="D1673" s="618" t="s">
        <v>10580</v>
      </c>
      <c r="E1673" s="619" t="s">
        <v>29231</v>
      </c>
      <c r="F1673"/>
      <c r="G1673"/>
      <c r="H1673"/>
    </row>
    <row r="1674" spans="1:8" ht="15" x14ac:dyDescent="0.25">
      <c r="A1674" s="609" t="str">
        <f t="shared" si="26"/>
        <v>102779</v>
      </c>
      <c r="B1674" s="607" t="s">
        <v>29232</v>
      </c>
      <c r="C1674" s="607" t="s">
        <v>29233</v>
      </c>
      <c r="D1674" s="618" t="s">
        <v>10580</v>
      </c>
      <c r="E1674" s="619" t="s">
        <v>29218</v>
      </c>
      <c r="F1674"/>
      <c r="G1674"/>
      <c r="H1674"/>
    </row>
    <row r="1675" spans="1:8" ht="15" x14ac:dyDescent="0.25">
      <c r="A1675" s="609" t="str">
        <f t="shared" si="26"/>
        <v>102780</v>
      </c>
      <c r="B1675" s="607" t="s">
        <v>29234</v>
      </c>
      <c r="C1675" s="607" t="s">
        <v>29235</v>
      </c>
      <c r="D1675" s="618" t="s">
        <v>10580</v>
      </c>
      <c r="E1675" s="619" t="s">
        <v>29236</v>
      </c>
      <c r="F1675"/>
      <c r="G1675"/>
      <c r="H1675"/>
    </row>
    <row r="1676" spans="1:8" ht="15" x14ac:dyDescent="0.25">
      <c r="A1676" s="609" t="str">
        <f t="shared" si="26"/>
        <v>102781</v>
      </c>
      <c r="B1676" s="607" t="s">
        <v>29237</v>
      </c>
      <c r="C1676" s="607" t="s">
        <v>29238</v>
      </c>
      <c r="D1676" s="618" t="s">
        <v>10580</v>
      </c>
      <c r="E1676" s="619" t="s">
        <v>29239</v>
      </c>
      <c r="F1676"/>
      <c r="G1676"/>
      <c r="H1676"/>
    </row>
    <row r="1677" spans="1:8" ht="15" x14ac:dyDescent="0.25">
      <c r="A1677" s="609" t="str">
        <f t="shared" si="26"/>
        <v>102782</v>
      </c>
      <c r="B1677" s="607" t="s">
        <v>29240</v>
      </c>
      <c r="C1677" s="607" t="s">
        <v>29241</v>
      </c>
      <c r="D1677" s="618" t="s">
        <v>10580</v>
      </c>
      <c r="E1677" s="619" t="s">
        <v>29242</v>
      </c>
      <c r="F1677"/>
      <c r="G1677"/>
      <c r="H1677"/>
    </row>
    <row r="1678" spans="1:8" ht="15" x14ac:dyDescent="0.25">
      <c r="A1678" s="609" t="str">
        <f t="shared" si="26"/>
        <v>102783</v>
      </c>
      <c r="B1678" s="607" t="s">
        <v>29243</v>
      </c>
      <c r="C1678" s="607" t="s">
        <v>29244</v>
      </c>
      <c r="D1678" s="618" t="s">
        <v>10580</v>
      </c>
      <c r="E1678" s="619" t="s">
        <v>29245</v>
      </c>
      <c r="F1678"/>
      <c r="G1678"/>
      <c r="H1678"/>
    </row>
    <row r="1679" spans="1:8" ht="15" x14ac:dyDescent="0.25">
      <c r="A1679" s="609" t="str">
        <f t="shared" si="26"/>
        <v>102784</v>
      </c>
      <c r="B1679" s="607" t="s">
        <v>29246</v>
      </c>
      <c r="C1679" s="607" t="s">
        <v>29247</v>
      </c>
      <c r="D1679" s="618" t="s">
        <v>10580</v>
      </c>
      <c r="E1679" s="619" t="s">
        <v>29248</v>
      </c>
      <c r="F1679"/>
      <c r="G1679"/>
      <c r="H1679"/>
    </row>
    <row r="1680" spans="1:8" ht="15" x14ac:dyDescent="0.25">
      <c r="A1680" s="609" t="str">
        <f t="shared" si="26"/>
        <v>102785</v>
      </c>
      <c r="B1680" s="607" t="s">
        <v>29249</v>
      </c>
      <c r="C1680" s="607" t="s">
        <v>29250</v>
      </c>
      <c r="D1680" s="618" t="s">
        <v>10580</v>
      </c>
      <c r="E1680" s="619" t="s">
        <v>29236</v>
      </c>
      <c r="F1680"/>
      <c r="G1680"/>
      <c r="H1680"/>
    </row>
    <row r="1681" spans="1:8" ht="15" x14ac:dyDescent="0.25">
      <c r="A1681" s="609" t="str">
        <f t="shared" si="26"/>
        <v>102786</v>
      </c>
      <c r="B1681" s="607" t="s">
        <v>29251</v>
      </c>
      <c r="C1681" s="607" t="s">
        <v>29252</v>
      </c>
      <c r="D1681" s="618" t="s">
        <v>10580</v>
      </c>
      <c r="E1681" s="619" t="s">
        <v>29253</v>
      </c>
      <c r="F1681"/>
      <c r="G1681"/>
      <c r="H1681"/>
    </row>
    <row r="1682" spans="1:8" ht="15" x14ac:dyDescent="0.25">
      <c r="A1682" s="609" t="str">
        <f t="shared" si="26"/>
        <v>102787</v>
      </c>
      <c r="B1682" s="607" t="s">
        <v>29254</v>
      </c>
      <c r="C1682" s="607" t="s">
        <v>29255</v>
      </c>
      <c r="D1682" s="618" t="s">
        <v>10580</v>
      </c>
      <c r="E1682" s="619" t="s">
        <v>29242</v>
      </c>
      <c r="F1682"/>
      <c r="G1682"/>
      <c r="H1682"/>
    </row>
    <row r="1683" spans="1:8" ht="15" x14ac:dyDescent="0.25">
      <c r="A1683" s="609" t="str">
        <f t="shared" si="26"/>
        <v>102788</v>
      </c>
      <c r="B1683" s="607" t="s">
        <v>29256</v>
      </c>
      <c r="C1683" s="607" t="s">
        <v>29257</v>
      </c>
      <c r="D1683" s="618" t="s">
        <v>10580</v>
      </c>
      <c r="E1683" s="619" t="s">
        <v>29258</v>
      </c>
      <c r="F1683"/>
      <c r="G1683"/>
      <c r="H1683"/>
    </row>
    <row r="1684" spans="1:8" ht="15" x14ac:dyDescent="0.25">
      <c r="A1684" s="609" t="str">
        <f t="shared" si="26"/>
        <v>102789</v>
      </c>
      <c r="B1684" s="607" t="s">
        <v>29259</v>
      </c>
      <c r="C1684" s="607" t="s">
        <v>29260</v>
      </c>
      <c r="D1684" s="618" t="s">
        <v>10580</v>
      </c>
      <c r="E1684" s="619" t="s">
        <v>29261</v>
      </c>
      <c r="F1684"/>
      <c r="G1684"/>
      <c r="H1684"/>
    </row>
    <row r="1685" spans="1:8" ht="15" x14ac:dyDescent="0.25">
      <c r="A1685" s="609" t="str">
        <f t="shared" si="26"/>
        <v>102790</v>
      </c>
      <c r="B1685" s="607" t="s">
        <v>29262</v>
      </c>
      <c r="C1685" s="607" t="s">
        <v>29263</v>
      </c>
      <c r="D1685" s="618" t="s">
        <v>10580</v>
      </c>
      <c r="E1685" s="619" t="s">
        <v>29264</v>
      </c>
      <c r="F1685"/>
      <c r="G1685"/>
      <c r="H1685"/>
    </row>
    <row r="1686" spans="1:8" ht="15" x14ac:dyDescent="0.25">
      <c r="A1686" s="609" t="str">
        <f t="shared" si="26"/>
        <v>102791</v>
      </c>
      <c r="B1686" s="607" t="s">
        <v>29265</v>
      </c>
      <c r="C1686" s="607" t="s">
        <v>29266</v>
      </c>
      <c r="D1686" s="618" t="s">
        <v>10580</v>
      </c>
      <c r="E1686" s="619" t="s">
        <v>29267</v>
      </c>
      <c r="F1686"/>
      <c r="G1686"/>
      <c r="H1686"/>
    </row>
    <row r="1687" spans="1:8" ht="15" x14ac:dyDescent="0.25">
      <c r="A1687" s="609" t="str">
        <f t="shared" si="26"/>
        <v>102792</v>
      </c>
      <c r="B1687" s="607" t="s">
        <v>29268</v>
      </c>
      <c r="C1687" s="607" t="s">
        <v>29269</v>
      </c>
      <c r="D1687" s="618" t="s">
        <v>10580</v>
      </c>
      <c r="E1687" s="619" t="s">
        <v>29270</v>
      </c>
      <c r="F1687"/>
      <c r="G1687"/>
      <c r="H1687"/>
    </row>
    <row r="1688" spans="1:8" ht="15" x14ac:dyDescent="0.25">
      <c r="A1688" s="609" t="str">
        <f t="shared" si="26"/>
        <v>102793</v>
      </c>
      <c r="B1688" s="607" t="s">
        <v>29271</v>
      </c>
      <c r="C1688" s="607" t="s">
        <v>29272</v>
      </c>
      <c r="D1688" s="618" t="s">
        <v>10580</v>
      </c>
      <c r="E1688" s="619" t="s">
        <v>29273</v>
      </c>
      <c r="F1688"/>
      <c r="G1688"/>
      <c r="H1688"/>
    </row>
    <row r="1689" spans="1:8" ht="15" x14ac:dyDescent="0.25">
      <c r="A1689" s="609" t="str">
        <f t="shared" si="26"/>
        <v>102794</v>
      </c>
      <c r="B1689" s="607" t="s">
        <v>29274</v>
      </c>
      <c r="C1689" s="607" t="s">
        <v>29275</v>
      </c>
      <c r="D1689" s="618" t="s">
        <v>10580</v>
      </c>
      <c r="E1689" s="619" t="s">
        <v>29276</v>
      </c>
      <c r="F1689"/>
      <c r="G1689"/>
      <c r="H1689"/>
    </row>
    <row r="1690" spans="1:8" ht="15" x14ac:dyDescent="0.25">
      <c r="A1690" s="609" t="str">
        <f t="shared" si="26"/>
        <v>102795</v>
      </c>
      <c r="B1690" s="607" t="s">
        <v>29277</v>
      </c>
      <c r="C1690" s="607" t="s">
        <v>29278</v>
      </c>
      <c r="D1690" s="618" t="s">
        <v>10580</v>
      </c>
      <c r="E1690" s="619" t="s">
        <v>29279</v>
      </c>
      <c r="F1690"/>
      <c r="G1690"/>
      <c r="H1690"/>
    </row>
    <row r="1691" spans="1:8" ht="15" x14ac:dyDescent="0.25">
      <c r="A1691" s="609" t="str">
        <f t="shared" si="26"/>
        <v>102796</v>
      </c>
      <c r="B1691" s="607" t="s">
        <v>29280</v>
      </c>
      <c r="C1691" s="607" t="s">
        <v>29281</v>
      </c>
      <c r="D1691" s="618" t="s">
        <v>10580</v>
      </c>
      <c r="E1691" s="619" t="s">
        <v>29282</v>
      </c>
      <c r="F1691"/>
      <c r="G1691"/>
      <c r="H1691"/>
    </row>
    <row r="1692" spans="1:8" ht="15" x14ac:dyDescent="0.25">
      <c r="A1692" s="609" t="str">
        <f t="shared" si="26"/>
        <v>102797</v>
      </c>
      <c r="B1692" s="607" t="s">
        <v>29283</v>
      </c>
      <c r="C1692" s="607" t="s">
        <v>29284</v>
      </c>
      <c r="D1692" s="618" t="s">
        <v>10580</v>
      </c>
      <c r="E1692" s="619" t="s">
        <v>29285</v>
      </c>
      <c r="F1692"/>
      <c r="G1692"/>
      <c r="H1692"/>
    </row>
    <row r="1693" spans="1:8" ht="15" x14ac:dyDescent="0.25">
      <c r="A1693" s="609" t="str">
        <f t="shared" si="26"/>
        <v>102798</v>
      </c>
      <c r="B1693" s="607" t="s">
        <v>29286</v>
      </c>
      <c r="C1693" s="607" t="s">
        <v>29287</v>
      </c>
      <c r="D1693" s="618" t="s">
        <v>10580</v>
      </c>
      <c r="E1693" s="619" t="s">
        <v>29288</v>
      </c>
      <c r="F1693"/>
      <c r="G1693"/>
      <c r="H1693"/>
    </row>
    <row r="1694" spans="1:8" ht="15" x14ac:dyDescent="0.25">
      <c r="A1694" s="609" t="str">
        <f t="shared" si="26"/>
        <v>102799</v>
      </c>
      <c r="B1694" s="607" t="s">
        <v>29289</v>
      </c>
      <c r="C1694" s="607" t="s">
        <v>29290</v>
      </c>
      <c r="D1694" s="618" t="s">
        <v>10580</v>
      </c>
      <c r="E1694" s="619" t="s">
        <v>29291</v>
      </c>
      <c r="F1694"/>
      <c r="G1694"/>
      <c r="H1694"/>
    </row>
    <row r="1695" spans="1:8" ht="15" x14ac:dyDescent="0.25">
      <c r="A1695" s="609" t="str">
        <f t="shared" si="26"/>
        <v>102800</v>
      </c>
      <c r="B1695" s="607" t="s">
        <v>29292</v>
      </c>
      <c r="C1695" s="607" t="s">
        <v>29293</v>
      </c>
      <c r="D1695" s="618" t="s">
        <v>10580</v>
      </c>
      <c r="E1695" s="619" t="s">
        <v>29294</v>
      </c>
      <c r="F1695"/>
      <c r="G1695"/>
      <c r="H1695"/>
    </row>
    <row r="1696" spans="1:8" ht="15" x14ac:dyDescent="0.25">
      <c r="A1696" s="609" t="str">
        <f t="shared" si="26"/>
        <v>102801</v>
      </c>
      <c r="B1696" s="607" t="s">
        <v>29295</v>
      </c>
      <c r="C1696" s="607" t="s">
        <v>29296</v>
      </c>
      <c r="D1696" s="618" t="s">
        <v>10580</v>
      </c>
      <c r="E1696" s="619" t="s">
        <v>29297</v>
      </c>
      <c r="F1696"/>
      <c r="G1696"/>
      <c r="H1696"/>
    </row>
    <row r="1697" spans="1:8" ht="15" x14ac:dyDescent="0.25">
      <c r="A1697" s="609" t="str">
        <f t="shared" si="26"/>
        <v>102802</v>
      </c>
      <c r="B1697" s="607" t="s">
        <v>29298</v>
      </c>
      <c r="C1697" s="607" t="s">
        <v>29299</v>
      </c>
      <c r="D1697" s="618" t="s">
        <v>10580</v>
      </c>
      <c r="E1697" s="619" t="s">
        <v>29300</v>
      </c>
      <c r="F1697"/>
      <c r="G1697"/>
      <c r="H1697"/>
    </row>
    <row r="1698" spans="1:8" ht="15" x14ac:dyDescent="0.25">
      <c r="A1698" s="609" t="str">
        <f t="shared" si="26"/>
        <v>101570</v>
      </c>
      <c r="B1698" s="607" t="s">
        <v>8188</v>
      </c>
      <c r="C1698" s="607" t="s">
        <v>12228</v>
      </c>
      <c r="D1698" s="618" t="s">
        <v>10737</v>
      </c>
      <c r="E1698" s="619" t="s">
        <v>10002</v>
      </c>
      <c r="F1698"/>
      <c r="G1698"/>
      <c r="H1698"/>
    </row>
    <row r="1699" spans="1:8" ht="15" x14ac:dyDescent="0.25">
      <c r="A1699" s="609" t="str">
        <f t="shared" si="26"/>
        <v>101571</v>
      </c>
      <c r="B1699" s="607" t="s">
        <v>8189</v>
      </c>
      <c r="C1699" s="607" t="s">
        <v>12229</v>
      </c>
      <c r="D1699" s="618" t="s">
        <v>10737</v>
      </c>
      <c r="E1699" s="619" t="s">
        <v>9949</v>
      </c>
      <c r="F1699"/>
      <c r="G1699"/>
      <c r="H1699"/>
    </row>
    <row r="1700" spans="1:8" ht="15" x14ac:dyDescent="0.25">
      <c r="A1700" s="609" t="str">
        <f t="shared" si="26"/>
        <v>101572</v>
      </c>
      <c r="B1700" s="607" t="s">
        <v>8190</v>
      </c>
      <c r="C1700" s="607" t="s">
        <v>12230</v>
      </c>
      <c r="D1700" s="618" t="s">
        <v>10737</v>
      </c>
      <c r="E1700" s="619" t="s">
        <v>9303</v>
      </c>
      <c r="F1700"/>
      <c r="G1700"/>
      <c r="H1700"/>
    </row>
    <row r="1701" spans="1:8" ht="15" x14ac:dyDescent="0.25">
      <c r="A1701" s="609" t="str">
        <f t="shared" si="26"/>
        <v>101573</v>
      </c>
      <c r="B1701" s="607" t="s">
        <v>8191</v>
      </c>
      <c r="C1701" s="607" t="s">
        <v>12231</v>
      </c>
      <c r="D1701" s="618" t="s">
        <v>10737</v>
      </c>
      <c r="E1701" s="619" t="s">
        <v>18291</v>
      </c>
      <c r="F1701"/>
      <c r="G1701"/>
      <c r="H1701"/>
    </row>
    <row r="1702" spans="1:8" ht="15" x14ac:dyDescent="0.25">
      <c r="A1702" s="609" t="str">
        <f t="shared" si="26"/>
        <v>101574</v>
      </c>
      <c r="B1702" s="607" t="s">
        <v>8192</v>
      </c>
      <c r="C1702" s="607" t="s">
        <v>12233</v>
      </c>
      <c r="D1702" s="618" t="s">
        <v>10737</v>
      </c>
      <c r="E1702" s="619" t="s">
        <v>12550</v>
      </c>
      <c r="F1702"/>
      <c r="G1702"/>
      <c r="H1702"/>
    </row>
    <row r="1703" spans="1:8" ht="15" x14ac:dyDescent="0.25">
      <c r="A1703" s="609" t="str">
        <f t="shared" si="26"/>
        <v>101575</v>
      </c>
      <c r="B1703" s="607" t="s">
        <v>8193</v>
      </c>
      <c r="C1703" s="607" t="s">
        <v>12234</v>
      </c>
      <c r="D1703" s="618" t="s">
        <v>10737</v>
      </c>
      <c r="E1703" s="619" t="s">
        <v>18094</v>
      </c>
      <c r="F1703"/>
      <c r="G1703"/>
      <c r="H1703"/>
    </row>
    <row r="1704" spans="1:8" ht="15" x14ac:dyDescent="0.25">
      <c r="A1704" s="609" t="str">
        <f t="shared" si="26"/>
        <v>101576</v>
      </c>
      <c r="B1704" s="607" t="s">
        <v>8194</v>
      </c>
      <c r="C1704" s="607" t="s">
        <v>12235</v>
      </c>
      <c r="D1704" s="618" t="s">
        <v>10737</v>
      </c>
      <c r="E1704" s="619" t="s">
        <v>29301</v>
      </c>
      <c r="F1704"/>
      <c r="G1704"/>
      <c r="H1704"/>
    </row>
    <row r="1705" spans="1:8" ht="15" x14ac:dyDescent="0.25">
      <c r="A1705" s="609" t="str">
        <f t="shared" si="26"/>
        <v>101577</v>
      </c>
      <c r="B1705" s="607" t="s">
        <v>8195</v>
      </c>
      <c r="C1705" s="607" t="s">
        <v>12236</v>
      </c>
      <c r="D1705" s="618" t="s">
        <v>10737</v>
      </c>
      <c r="E1705" s="619" t="s">
        <v>15247</v>
      </c>
      <c r="F1705"/>
      <c r="G1705"/>
      <c r="H1705"/>
    </row>
    <row r="1706" spans="1:8" ht="15" x14ac:dyDescent="0.25">
      <c r="A1706" s="609" t="str">
        <f t="shared" si="26"/>
        <v>101578</v>
      </c>
      <c r="B1706" s="607" t="s">
        <v>8196</v>
      </c>
      <c r="C1706" s="607" t="s">
        <v>12237</v>
      </c>
      <c r="D1706" s="618" t="s">
        <v>10737</v>
      </c>
      <c r="E1706" s="619" t="s">
        <v>18593</v>
      </c>
      <c r="F1706"/>
      <c r="G1706"/>
      <c r="H1706"/>
    </row>
    <row r="1707" spans="1:8" ht="15" x14ac:dyDescent="0.25">
      <c r="A1707" s="609" t="str">
        <f t="shared" si="26"/>
        <v>101579</v>
      </c>
      <c r="B1707" s="607" t="s">
        <v>8197</v>
      </c>
      <c r="C1707" s="607" t="s">
        <v>12238</v>
      </c>
      <c r="D1707" s="618" t="s">
        <v>10737</v>
      </c>
      <c r="E1707" s="619" t="s">
        <v>18821</v>
      </c>
      <c r="F1707"/>
      <c r="G1707"/>
      <c r="H1707"/>
    </row>
    <row r="1708" spans="1:8" ht="15" x14ac:dyDescent="0.25">
      <c r="A1708" s="609" t="str">
        <f t="shared" si="26"/>
        <v>101580</v>
      </c>
      <c r="B1708" s="607" t="s">
        <v>8198</v>
      </c>
      <c r="C1708" s="607" t="s">
        <v>12239</v>
      </c>
      <c r="D1708" s="618" t="s">
        <v>10737</v>
      </c>
      <c r="E1708" s="619" t="s">
        <v>18514</v>
      </c>
      <c r="F1708"/>
      <c r="G1708"/>
      <c r="H1708"/>
    </row>
    <row r="1709" spans="1:8" ht="15" x14ac:dyDescent="0.25">
      <c r="A1709" s="609" t="str">
        <f t="shared" si="26"/>
        <v>101581</v>
      </c>
      <c r="B1709" s="607" t="s">
        <v>8199</v>
      </c>
      <c r="C1709" s="607" t="s">
        <v>12241</v>
      </c>
      <c r="D1709" s="618" t="s">
        <v>10737</v>
      </c>
      <c r="E1709" s="619" t="s">
        <v>29302</v>
      </c>
      <c r="F1709"/>
      <c r="G1709"/>
      <c r="H1709"/>
    </row>
    <row r="1710" spans="1:8" ht="15" x14ac:dyDescent="0.25">
      <c r="A1710" s="609" t="str">
        <f t="shared" si="26"/>
        <v>101582</v>
      </c>
      <c r="B1710" s="607" t="s">
        <v>8200</v>
      </c>
      <c r="C1710" s="607" t="s">
        <v>12242</v>
      </c>
      <c r="D1710" s="618" t="s">
        <v>10737</v>
      </c>
      <c r="E1710" s="619" t="s">
        <v>19043</v>
      </c>
      <c r="F1710"/>
      <c r="G1710"/>
      <c r="H1710"/>
    </row>
    <row r="1711" spans="1:8" ht="15" x14ac:dyDescent="0.25">
      <c r="A1711" s="609" t="str">
        <f t="shared" si="26"/>
        <v>101583</v>
      </c>
      <c r="B1711" s="607" t="s">
        <v>8201</v>
      </c>
      <c r="C1711" s="607" t="s">
        <v>12244</v>
      </c>
      <c r="D1711" s="618" t="s">
        <v>10737</v>
      </c>
      <c r="E1711" s="619" t="s">
        <v>29303</v>
      </c>
      <c r="F1711"/>
      <c r="G1711"/>
      <c r="H1711"/>
    </row>
    <row r="1712" spans="1:8" ht="15" x14ac:dyDescent="0.25">
      <c r="A1712" s="609" t="str">
        <f t="shared" si="26"/>
        <v>101584</v>
      </c>
      <c r="B1712" s="607" t="s">
        <v>8202</v>
      </c>
      <c r="C1712" s="607" t="s">
        <v>12245</v>
      </c>
      <c r="D1712" s="618" t="s">
        <v>10737</v>
      </c>
      <c r="E1712" s="619" t="s">
        <v>29304</v>
      </c>
      <c r="F1712"/>
      <c r="G1712"/>
      <c r="H1712"/>
    </row>
    <row r="1713" spans="1:8" ht="15" x14ac:dyDescent="0.25">
      <c r="A1713" s="609" t="str">
        <f t="shared" si="26"/>
        <v>101585</v>
      </c>
      <c r="B1713" s="607" t="s">
        <v>8203</v>
      </c>
      <c r="C1713" s="607" t="s">
        <v>12246</v>
      </c>
      <c r="D1713" s="618" t="s">
        <v>10737</v>
      </c>
      <c r="E1713" s="619" t="s">
        <v>17962</v>
      </c>
      <c r="F1713"/>
      <c r="G1713"/>
      <c r="H1713"/>
    </row>
    <row r="1714" spans="1:8" ht="15" x14ac:dyDescent="0.25">
      <c r="A1714" s="609" t="str">
        <f t="shared" si="26"/>
        <v>101586</v>
      </c>
      <c r="B1714" s="607" t="s">
        <v>8204</v>
      </c>
      <c r="C1714" s="607" t="s">
        <v>12248</v>
      </c>
      <c r="D1714" s="618" t="s">
        <v>10737</v>
      </c>
      <c r="E1714" s="619" t="s">
        <v>29305</v>
      </c>
      <c r="F1714"/>
      <c r="G1714"/>
      <c r="H1714"/>
    </row>
    <row r="1715" spans="1:8" ht="15" x14ac:dyDescent="0.25">
      <c r="A1715" s="609" t="str">
        <f t="shared" si="26"/>
        <v>101587</v>
      </c>
      <c r="B1715" s="607" t="s">
        <v>8205</v>
      </c>
      <c r="C1715" s="607" t="s">
        <v>12249</v>
      </c>
      <c r="D1715" s="618" t="s">
        <v>10737</v>
      </c>
      <c r="E1715" s="619" t="s">
        <v>29306</v>
      </c>
      <c r="F1715"/>
      <c r="G1715"/>
      <c r="H1715"/>
    </row>
    <row r="1716" spans="1:8" ht="15" x14ac:dyDescent="0.25">
      <c r="A1716" s="609" t="str">
        <f t="shared" si="26"/>
        <v>101588</v>
      </c>
      <c r="B1716" s="607" t="s">
        <v>8206</v>
      </c>
      <c r="C1716" s="607" t="s">
        <v>12250</v>
      </c>
      <c r="D1716" s="618" t="s">
        <v>10737</v>
      </c>
      <c r="E1716" s="619" t="s">
        <v>29307</v>
      </c>
      <c r="F1716"/>
      <c r="G1716"/>
      <c r="H1716"/>
    </row>
    <row r="1717" spans="1:8" ht="15" x14ac:dyDescent="0.25">
      <c r="A1717" s="609" t="str">
        <f t="shared" si="26"/>
        <v>101589</v>
      </c>
      <c r="B1717" s="607" t="s">
        <v>8207</v>
      </c>
      <c r="C1717" s="607" t="s">
        <v>12251</v>
      </c>
      <c r="D1717" s="618" t="s">
        <v>10737</v>
      </c>
      <c r="E1717" s="619" t="s">
        <v>29308</v>
      </c>
      <c r="F1717"/>
      <c r="G1717"/>
      <c r="H1717"/>
    </row>
    <row r="1718" spans="1:8" ht="15" x14ac:dyDescent="0.25">
      <c r="A1718" s="609" t="str">
        <f t="shared" si="26"/>
        <v>101590</v>
      </c>
      <c r="B1718" s="607" t="s">
        <v>8208</v>
      </c>
      <c r="C1718" s="607" t="s">
        <v>12252</v>
      </c>
      <c r="D1718" s="618" t="s">
        <v>10737</v>
      </c>
      <c r="E1718" s="619" t="s">
        <v>29309</v>
      </c>
      <c r="F1718"/>
      <c r="G1718"/>
      <c r="H1718"/>
    </row>
    <row r="1719" spans="1:8" ht="15" x14ac:dyDescent="0.25">
      <c r="A1719" s="609" t="str">
        <f t="shared" si="26"/>
        <v>101591</v>
      </c>
      <c r="B1719" s="607" t="s">
        <v>8209</v>
      </c>
      <c r="C1719" s="607" t="s">
        <v>12254</v>
      </c>
      <c r="D1719" s="618" t="s">
        <v>10737</v>
      </c>
      <c r="E1719" s="619" t="s">
        <v>29310</v>
      </c>
      <c r="F1719"/>
      <c r="G1719"/>
      <c r="H1719"/>
    </row>
    <row r="1720" spans="1:8" ht="15" x14ac:dyDescent="0.25">
      <c r="A1720" s="609" t="str">
        <f t="shared" si="26"/>
        <v>101592</v>
      </c>
      <c r="B1720" s="607" t="s">
        <v>8210</v>
      </c>
      <c r="C1720" s="607" t="s">
        <v>12255</v>
      </c>
      <c r="D1720" s="618" t="s">
        <v>10737</v>
      </c>
      <c r="E1720" s="619" t="s">
        <v>25763</v>
      </c>
      <c r="F1720"/>
      <c r="G1720"/>
      <c r="H1720"/>
    </row>
    <row r="1721" spans="1:8" ht="15" x14ac:dyDescent="0.25">
      <c r="A1721" s="609" t="str">
        <f t="shared" si="26"/>
        <v>101593</v>
      </c>
      <c r="B1721" s="607" t="s">
        <v>8211</v>
      </c>
      <c r="C1721" s="607" t="s">
        <v>12257</v>
      </c>
      <c r="D1721" s="618" t="s">
        <v>10737</v>
      </c>
      <c r="E1721" s="619" t="s">
        <v>29311</v>
      </c>
      <c r="F1721"/>
      <c r="G1721"/>
      <c r="H1721"/>
    </row>
    <row r="1722" spans="1:8" ht="15" x14ac:dyDescent="0.25">
      <c r="A1722" s="609" t="str">
        <f t="shared" si="26"/>
        <v>101600</v>
      </c>
      <c r="B1722" s="607" t="s">
        <v>8212</v>
      </c>
      <c r="C1722" s="607" t="s">
        <v>12258</v>
      </c>
      <c r="D1722" s="618" t="s">
        <v>10737</v>
      </c>
      <c r="E1722" s="619" t="s">
        <v>29312</v>
      </c>
      <c r="F1722"/>
      <c r="G1722"/>
      <c r="H1722"/>
    </row>
    <row r="1723" spans="1:8" ht="15" x14ac:dyDescent="0.25">
      <c r="A1723" s="609" t="str">
        <f t="shared" si="26"/>
        <v>101601</v>
      </c>
      <c r="B1723" s="607" t="s">
        <v>8213</v>
      </c>
      <c r="C1723" s="607" t="s">
        <v>12259</v>
      </c>
      <c r="D1723" s="618" t="s">
        <v>10737</v>
      </c>
      <c r="E1723" s="619" t="s">
        <v>25170</v>
      </c>
      <c r="F1723"/>
      <c r="G1723"/>
      <c r="H1723"/>
    </row>
    <row r="1724" spans="1:8" ht="15" x14ac:dyDescent="0.25">
      <c r="A1724" s="609" t="str">
        <f t="shared" si="26"/>
        <v>101602</v>
      </c>
      <c r="B1724" s="607" t="s">
        <v>8214</v>
      </c>
      <c r="C1724" s="607" t="s">
        <v>12260</v>
      </c>
      <c r="D1724" s="618" t="s">
        <v>10737</v>
      </c>
      <c r="E1724" s="619" t="s">
        <v>18685</v>
      </c>
      <c r="F1724"/>
      <c r="G1724"/>
      <c r="H1724"/>
    </row>
    <row r="1725" spans="1:8" ht="15" x14ac:dyDescent="0.25">
      <c r="A1725" s="609" t="str">
        <f t="shared" si="26"/>
        <v>101603</v>
      </c>
      <c r="B1725" s="607" t="s">
        <v>8215</v>
      </c>
      <c r="C1725" s="607" t="s">
        <v>12261</v>
      </c>
      <c r="D1725" s="618" t="s">
        <v>10737</v>
      </c>
      <c r="E1725" s="619" t="s">
        <v>15941</v>
      </c>
      <c r="F1725"/>
      <c r="G1725"/>
      <c r="H1725"/>
    </row>
    <row r="1726" spans="1:8" ht="15" x14ac:dyDescent="0.25">
      <c r="A1726" s="609" t="str">
        <f t="shared" si="26"/>
        <v>101604</v>
      </c>
      <c r="B1726" s="607" t="s">
        <v>8216</v>
      </c>
      <c r="C1726" s="607" t="s">
        <v>12263</v>
      </c>
      <c r="D1726" s="618" t="s">
        <v>10737</v>
      </c>
      <c r="E1726" s="619" t="s">
        <v>10055</v>
      </c>
      <c r="F1726"/>
      <c r="G1726"/>
      <c r="H1726"/>
    </row>
    <row r="1727" spans="1:8" ht="15" x14ac:dyDescent="0.25">
      <c r="A1727" s="609" t="str">
        <f t="shared" si="26"/>
        <v>101605</v>
      </c>
      <c r="B1727" s="607" t="s">
        <v>8217</v>
      </c>
      <c r="C1727" s="607" t="s">
        <v>12265</v>
      </c>
      <c r="D1727" s="618" t="s">
        <v>10737</v>
      </c>
      <c r="E1727" s="619" t="s">
        <v>12796</v>
      </c>
      <c r="F1727"/>
      <c r="G1727"/>
      <c r="H1727"/>
    </row>
    <row r="1728" spans="1:8" ht="15" x14ac:dyDescent="0.25">
      <c r="A1728" s="609" t="str">
        <f t="shared" si="26"/>
        <v>90788</v>
      </c>
      <c r="B1728" s="607" t="s">
        <v>2549</v>
      </c>
      <c r="C1728" s="607" t="s">
        <v>12266</v>
      </c>
      <c r="D1728" s="618" t="s">
        <v>10580</v>
      </c>
      <c r="E1728" s="619" t="s">
        <v>29313</v>
      </c>
      <c r="F1728"/>
      <c r="G1728"/>
      <c r="H1728"/>
    </row>
    <row r="1729" spans="1:8" ht="15" x14ac:dyDescent="0.25">
      <c r="A1729" s="609" t="str">
        <f t="shared" si="26"/>
        <v>90789</v>
      </c>
      <c r="B1729" s="607" t="s">
        <v>2550</v>
      </c>
      <c r="C1729" s="607" t="s">
        <v>12267</v>
      </c>
      <c r="D1729" s="618" t="s">
        <v>10580</v>
      </c>
      <c r="E1729" s="619" t="s">
        <v>18641</v>
      </c>
      <c r="F1729"/>
      <c r="G1729"/>
      <c r="H1729"/>
    </row>
    <row r="1730" spans="1:8" ht="15" x14ac:dyDescent="0.25">
      <c r="A1730" s="609" t="str">
        <f t="shared" ref="A1730:A1793" si="27">IF(ISERROR(SEARCH("/",B1730)=6),TRIM(CLEAN(B1730)),IF(SEARCH("/",B1730)=6,IF(LEN(TRIM(CLEAN(B1730)))=7,LEFT(TRIM(CLEAN(B1730)),6)&amp;"00"&amp;RIGHT(TRIM(CLEAN(B1730)),1),LEFT(TRIM(CLEAN(B1730)),6)&amp;"0"&amp;RIGHT(TRIM(CLEAN(B1730)),2)),TRIM(CLEAN(B1730))))</f>
        <v>90790</v>
      </c>
      <c r="B1730" s="607" t="s">
        <v>2551</v>
      </c>
      <c r="C1730" s="607" t="s">
        <v>12268</v>
      </c>
      <c r="D1730" s="618" t="s">
        <v>10580</v>
      </c>
      <c r="E1730" s="619" t="s">
        <v>29314</v>
      </c>
      <c r="F1730"/>
      <c r="G1730"/>
      <c r="H1730"/>
    </row>
    <row r="1731" spans="1:8" ht="15" x14ac:dyDescent="0.25">
      <c r="A1731" s="609" t="str">
        <f t="shared" si="27"/>
        <v>90791</v>
      </c>
      <c r="B1731" s="607" t="s">
        <v>2552</v>
      </c>
      <c r="C1731" s="607" t="s">
        <v>12269</v>
      </c>
      <c r="D1731" s="618" t="s">
        <v>10580</v>
      </c>
      <c r="E1731" s="619" t="s">
        <v>29315</v>
      </c>
      <c r="F1731"/>
      <c r="G1731"/>
      <c r="H1731"/>
    </row>
    <row r="1732" spans="1:8" ht="15" x14ac:dyDescent="0.25">
      <c r="A1732" s="609" t="str">
        <f t="shared" si="27"/>
        <v>90793</v>
      </c>
      <c r="B1732" s="607" t="s">
        <v>2553</v>
      </c>
      <c r="C1732" s="607" t="s">
        <v>12270</v>
      </c>
      <c r="D1732" s="618" t="s">
        <v>10580</v>
      </c>
      <c r="E1732" s="619" t="s">
        <v>29316</v>
      </c>
      <c r="F1732"/>
      <c r="G1732"/>
      <c r="H1732"/>
    </row>
    <row r="1733" spans="1:8" ht="15" x14ac:dyDescent="0.25">
      <c r="A1733" s="609" t="str">
        <f t="shared" si="27"/>
        <v>90794</v>
      </c>
      <c r="B1733" s="607" t="s">
        <v>2554</v>
      </c>
      <c r="C1733" s="607" t="s">
        <v>12271</v>
      </c>
      <c r="D1733" s="618" t="s">
        <v>10580</v>
      </c>
      <c r="E1733" s="619" t="s">
        <v>29317</v>
      </c>
      <c r="F1733"/>
      <c r="G1733"/>
      <c r="H1733"/>
    </row>
    <row r="1734" spans="1:8" ht="15" x14ac:dyDescent="0.25">
      <c r="A1734" s="609" t="str">
        <f t="shared" si="27"/>
        <v>90795</v>
      </c>
      <c r="B1734" s="607" t="s">
        <v>2555</v>
      </c>
      <c r="C1734" s="607" t="s">
        <v>12272</v>
      </c>
      <c r="D1734" s="618" t="s">
        <v>10580</v>
      </c>
      <c r="E1734" s="619" t="s">
        <v>29318</v>
      </c>
      <c r="F1734"/>
      <c r="G1734"/>
      <c r="H1734"/>
    </row>
    <row r="1735" spans="1:8" ht="15" x14ac:dyDescent="0.25">
      <c r="A1735" s="609" t="str">
        <f t="shared" si="27"/>
        <v>90796</v>
      </c>
      <c r="B1735" s="607" t="s">
        <v>2556</v>
      </c>
      <c r="C1735" s="607" t="s">
        <v>12273</v>
      </c>
      <c r="D1735" s="618" t="s">
        <v>10580</v>
      </c>
      <c r="E1735" s="619" t="s">
        <v>29319</v>
      </c>
      <c r="F1735"/>
      <c r="G1735"/>
      <c r="H1735"/>
    </row>
    <row r="1736" spans="1:8" ht="15" x14ac:dyDescent="0.25">
      <c r="A1736" s="609" t="str">
        <f t="shared" si="27"/>
        <v>90797</v>
      </c>
      <c r="B1736" s="607" t="s">
        <v>2557</v>
      </c>
      <c r="C1736" s="607" t="s">
        <v>12274</v>
      </c>
      <c r="D1736" s="618" t="s">
        <v>10580</v>
      </c>
      <c r="E1736" s="619" t="s">
        <v>29320</v>
      </c>
      <c r="F1736"/>
      <c r="G1736"/>
      <c r="H1736"/>
    </row>
    <row r="1737" spans="1:8" ht="15" x14ac:dyDescent="0.25">
      <c r="A1737" s="609" t="str">
        <f t="shared" si="27"/>
        <v>90798</v>
      </c>
      <c r="B1737" s="607" t="s">
        <v>2558</v>
      </c>
      <c r="C1737" s="607" t="s">
        <v>12275</v>
      </c>
      <c r="D1737" s="618" t="s">
        <v>10580</v>
      </c>
      <c r="E1737" s="619" t="s">
        <v>29321</v>
      </c>
      <c r="F1737"/>
      <c r="G1737"/>
      <c r="H1737"/>
    </row>
    <row r="1738" spans="1:8" ht="15" x14ac:dyDescent="0.25">
      <c r="A1738" s="609" t="str">
        <f t="shared" si="27"/>
        <v>90799</v>
      </c>
      <c r="B1738" s="607" t="s">
        <v>2559</v>
      </c>
      <c r="C1738" s="607" t="s">
        <v>12276</v>
      </c>
      <c r="D1738" s="618" t="s">
        <v>10580</v>
      </c>
      <c r="E1738" s="619" t="s">
        <v>29322</v>
      </c>
      <c r="F1738"/>
      <c r="G1738"/>
      <c r="H1738"/>
    </row>
    <row r="1739" spans="1:8" ht="15" x14ac:dyDescent="0.25">
      <c r="A1739" s="609" t="str">
        <f t="shared" si="27"/>
        <v>90801</v>
      </c>
      <c r="B1739" s="607" t="s">
        <v>2560</v>
      </c>
      <c r="C1739" s="607" t="s">
        <v>12277</v>
      </c>
      <c r="D1739" s="618" t="s">
        <v>10580</v>
      </c>
      <c r="E1739" s="619" t="s">
        <v>29323</v>
      </c>
      <c r="F1739"/>
      <c r="G1739"/>
      <c r="H1739"/>
    </row>
    <row r="1740" spans="1:8" ht="15" x14ac:dyDescent="0.25">
      <c r="A1740" s="609" t="str">
        <f t="shared" si="27"/>
        <v>90806</v>
      </c>
      <c r="B1740" s="607" t="s">
        <v>2561</v>
      </c>
      <c r="C1740" s="607" t="s">
        <v>12278</v>
      </c>
      <c r="D1740" s="618" t="s">
        <v>10580</v>
      </c>
      <c r="E1740" s="619" t="s">
        <v>29324</v>
      </c>
      <c r="F1740"/>
      <c r="G1740"/>
      <c r="H1740"/>
    </row>
    <row r="1741" spans="1:8" ht="15" x14ac:dyDescent="0.25">
      <c r="A1741" s="609" t="str">
        <f t="shared" si="27"/>
        <v>90820</v>
      </c>
      <c r="B1741" s="607" t="s">
        <v>2562</v>
      </c>
      <c r="C1741" s="607" t="s">
        <v>12279</v>
      </c>
      <c r="D1741" s="618" t="s">
        <v>10580</v>
      </c>
      <c r="E1741" s="619" t="s">
        <v>29325</v>
      </c>
      <c r="F1741"/>
      <c r="G1741"/>
      <c r="H1741"/>
    </row>
    <row r="1742" spans="1:8" ht="15" x14ac:dyDescent="0.25">
      <c r="A1742" s="609" t="str">
        <f t="shared" si="27"/>
        <v>90821</v>
      </c>
      <c r="B1742" s="607" t="s">
        <v>2563</v>
      </c>
      <c r="C1742" s="607" t="s">
        <v>12280</v>
      </c>
      <c r="D1742" s="618" t="s">
        <v>10580</v>
      </c>
      <c r="E1742" s="619" t="s">
        <v>29326</v>
      </c>
      <c r="F1742"/>
      <c r="G1742"/>
      <c r="H1742"/>
    </row>
    <row r="1743" spans="1:8" ht="15" x14ac:dyDescent="0.25">
      <c r="A1743" s="609" t="str">
        <f t="shared" si="27"/>
        <v>90822</v>
      </c>
      <c r="B1743" s="607" t="s">
        <v>2564</v>
      </c>
      <c r="C1743" s="607" t="s">
        <v>12281</v>
      </c>
      <c r="D1743" s="618" t="s">
        <v>10580</v>
      </c>
      <c r="E1743" s="619" t="s">
        <v>29327</v>
      </c>
      <c r="F1743"/>
      <c r="G1743"/>
      <c r="H1743"/>
    </row>
    <row r="1744" spans="1:8" ht="15" x14ac:dyDescent="0.25">
      <c r="A1744" s="609" t="str">
        <f t="shared" si="27"/>
        <v>90823</v>
      </c>
      <c r="B1744" s="607" t="s">
        <v>2565</v>
      </c>
      <c r="C1744" s="607" t="s">
        <v>12282</v>
      </c>
      <c r="D1744" s="618" t="s">
        <v>10580</v>
      </c>
      <c r="E1744" s="619" t="s">
        <v>29328</v>
      </c>
      <c r="F1744"/>
      <c r="G1744"/>
      <c r="H1744"/>
    </row>
    <row r="1745" spans="1:8" ht="15" x14ac:dyDescent="0.25">
      <c r="A1745" s="609" t="str">
        <f t="shared" si="27"/>
        <v>90824</v>
      </c>
      <c r="B1745" s="607" t="s">
        <v>2566</v>
      </c>
      <c r="C1745" s="607" t="s">
        <v>12283</v>
      </c>
      <c r="D1745" s="618" t="s">
        <v>10580</v>
      </c>
      <c r="E1745" s="619" t="s">
        <v>29329</v>
      </c>
      <c r="F1745"/>
      <c r="G1745"/>
      <c r="H1745"/>
    </row>
    <row r="1746" spans="1:8" ht="15" x14ac:dyDescent="0.25">
      <c r="A1746" s="609" t="str">
        <f t="shared" si="27"/>
        <v>90825</v>
      </c>
      <c r="B1746" s="607" t="s">
        <v>2567</v>
      </c>
      <c r="C1746" s="607" t="s">
        <v>12284</v>
      </c>
      <c r="D1746" s="618" t="s">
        <v>10580</v>
      </c>
      <c r="E1746" s="619" t="s">
        <v>29330</v>
      </c>
      <c r="F1746"/>
      <c r="G1746"/>
      <c r="H1746"/>
    </row>
    <row r="1747" spans="1:8" ht="15" x14ac:dyDescent="0.25">
      <c r="A1747" s="609" t="str">
        <f t="shared" si="27"/>
        <v>90830</v>
      </c>
      <c r="B1747" s="607" t="s">
        <v>2568</v>
      </c>
      <c r="C1747" s="607" t="s">
        <v>12285</v>
      </c>
      <c r="D1747" s="618" t="s">
        <v>10580</v>
      </c>
      <c r="E1747" s="619" t="s">
        <v>19156</v>
      </c>
      <c r="F1747"/>
      <c r="G1747"/>
      <c r="H1747"/>
    </row>
    <row r="1748" spans="1:8" ht="15" x14ac:dyDescent="0.25">
      <c r="A1748" s="609" t="str">
        <f t="shared" si="27"/>
        <v>90831</v>
      </c>
      <c r="B1748" s="607" t="s">
        <v>2569</v>
      </c>
      <c r="C1748" s="607" t="s">
        <v>12286</v>
      </c>
      <c r="D1748" s="618" t="s">
        <v>10580</v>
      </c>
      <c r="E1748" s="619" t="s">
        <v>29331</v>
      </c>
      <c r="F1748"/>
      <c r="G1748"/>
      <c r="H1748"/>
    </row>
    <row r="1749" spans="1:8" ht="15" x14ac:dyDescent="0.25">
      <c r="A1749" s="609" t="str">
        <f t="shared" si="27"/>
        <v>90841</v>
      </c>
      <c r="B1749" s="607" t="s">
        <v>2571</v>
      </c>
      <c r="C1749" s="607" t="s">
        <v>12288</v>
      </c>
      <c r="D1749" s="618" t="s">
        <v>10580</v>
      </c>
      <c r="E1749" s="619" t="s">
        <v>29332</v>
      </c>
      <c r="F1749"/>
      <c r="G1749"/>
      <c r="H1749"/>
    </row>
    <row r="1750" spans="1:8" ht="15" x14ac:dyDescent="0.25">
      <c r="A1750" s="609" t="str">
        <f t="shared" si="27"/>
        <v>90842</v>
      </c>
      <c r="B1750" s="607" t="s">
        <v>2572</v>
      </c>
      <c r="C1750" s="607" t="s">
        <v>12289</v>
      </c>
      <c r="D1750" s="618" t="s">
        <v>10580</v>
      </c>
      <c r="E1750" s="619" t="s">
        <v>29333</v>
      </c>
      <c r="F1750"/>
      <c r="G1750"/>
      <c r="H1750"/>
    </row>
    <row r="1751" spans="1:8" ht="15" x14ac:dyDescent="0.25">
      <c r="A1751" s="609" t="str">
        <f t="shared" si="27"/>
        <v>90843</v>
      </c>
      <c r="B1751" s="607" t="s">
        <v>2573</v>
      </c>
      <c r="C1751" s="607" t="s">
        <v>12290</v>
      </c>
      <c r="D1751" s="618" t="s">
        <v>10580</v>
      </c>
      <c r="E1751" s="619" t="s">
        <v>29334</v>
      </c>
      <c r="F1751"/>
      <c r="G1751"/>
      <c r="H1751"/>
    </row>
    <row r="1752" spans="1:8" ht="15" x14ac:dyDescent="0.25">
      <c r="A1752" s="609" t="str">
        <f t="shared" si="27"/>
        <v>90844</v>
      </c>
      <c r="B1752" s="607" t="s">
        <v>2574</v>
      </c>
      <c r="C1752" s="607" t="s">
        <v>12291</v>
      </c>
      <c r="D1752" s="618" t="s">
        <v>10580</v>
      </c>
      <c r="E1752" s="619" t="s">
        <v>29335</v>
      </c>
      <c r="F1752"/>
      <c r="G1752"/>
      <c r="H1752"/>
    </row>
    <row r="1753" spans="1:8" ht="15" x14ac:dyDescent="0.25">
      <c r="A1753" s="609" t="str">
        <f t="shared" si="27"/>
        <v>90845</v>
      </c>
      <c r="B1753" s="607" t="s">
        <v>7899</v>
      </c>
      <c r="C1753" s="607" t="s">
        <v>12292</v>
      </c>
      <c r="D1753" s="618" t="s">
        <v>10580</v>
      </c>
      <c r="E1753" s="619" t="s">
        <v>29336</v>
      </c>
      <c r="F1753"/>
      <c r="G1753"/>
      <c r="H1753"/>
    </row>
    <row r="1754" spans="1:8" ht="15" x14ac:dyDescent="0.25">
      <c r="A1754" s="609" t="str">
        <f t="shared" si="27"/>
        <v>90846</v>
      </c>
      <c r="B1754" s="607" t="s">
        <v>7900</v>
      </c>
      <c r="C1754" s="607" t="s">
        <v>12293</v>
      </c>
      <c r="D1754" s="618" t="s">
        <v>10580</v>
      </c>
      <c r="E1754" s="619" t="s">
        <v>29337</v>
      </c>
      <c r="F1754"/>
      <c r="G1754"/>
      <c r="H1754"/>
    </row>
    <row r="1755" spans="1:8" ht="15" x14ac:dyDescent="0.25">
      <c r="A1755" s="609" t="str">
        <f t="shared" si="27"/>
        <v>90847</v>
      </c>
      <c r="B1755" s="607" t="s">
        <v>2575</v>
      </c>
      <c r="C1755" s="607" t="s">
        <v>12294</v>
      </c>
      <c r="D1755" s="618" t="s">
        <v>10580</v>
      </c>
      <c r="E1755" s="619" t="s">
        <v>29338</v>
      </c>
      <c r="F1755"/>
      <c r="G1755"/>
      <c r="H1755"/>
    </row>
    <row r="1756" spans="1:8" ht="15" x14ac:dyDescent="0.25">
      <c r="A1756" s="609" t="str">
        <f t="shared" si="27"/>
        <v>90848</v>
      </c>
      <c r="B1756" s="607" t="s">
        <v>2576</v>
      </c>
      <c r="C1756" s="607" t="s">
        <v>12295</v>
      </c>
      <c r="D1756" s="618" t="s">
        <v>10580</v>
      </c>
      <c r="E1756" s="619" t="s">
        <v>29339</v>
      </c>
      <c r="F1756"/>
      <c r="G1756"/>
      <c r="H1756"/>
    </row>
    <row r="1757" spans="1:8" ht="15" x14ac:dyDescent="0.25">
      <c r="A1757" s="609" t="str">
        <f t="shared" si="27"/>
        <v>90849</v>
      </c>
      <c r="B1757" s="607" t="s">
        <v>2577</v>
      </c>
      <c r="C1757" s="607" t="s">
        <v>12296</v>
      </c>
      <c r="D1757" s="618" t="s">
        <v>10580</v>
      </c>
      <c r="E1757" s="619" t="s">
        <v>29340</v>
      </c>
      <c r="F1757"/>
      <c r="G1757"/>
      <c r="H1757"/>
    </row>
    <row r="1758" spans="1:8" ht="15" x14ac:dyDescent="0.25">
      <c r="A1758" s="609" t="str">
        <f t="shared" si="27"/>
        <v>90850</v>
      </c>
      <c r="B1758" s="607" t="s">
        <v>2578</v>
      </c>
      <c r="C1758" s="607" t="s">
        <v>12297</v>
      </c>
      <c r="D1758" s="618" t="s">
        <v>10580</v>
      </c>
      <c r="E1758" s="619" t="s">
        <v>29341</v>
      </c>
      <c r="F1758"/>
      <c r="G1758"/>
      <c r="H1758"/>
    </row>
    <row r="1759" spans="1:8" ht="15" x14ac:dyDescent="0.25">
      <c r="A1759" s="609" t="str">
        <f t="shared" si="27"/>
        <v>90851</v>
      </c>
      <c r="B1759" s="607" t="s">
        <v>7901</v>
      </c>
      <c r="C1759" s="607" t="s">
        <v>12298</v>
      </c>
      <c r="D1759" s="618" t="s">
        <v>10580</v>
      </c>
      <c r="E1759" s="619" t="s">
        <v>29342</v>
      </c>
      <c r="F1759"/>
      <c r="G1759"/>
      <c r="H1759"/>
    </row>
    <row r="1760" spans="1:8" ht="15" x14ac:dyDescent="0.25">
      <c r="A1760" s="609" t="str">
        <f t="shared" si="27"/>
        <v>90852</v>
      </c>
      <c r="B1760" s="607" t="s">
        <v>7902</v>
      </c>
      <c r="C1760" s="607" t="s">
        <v>12299</v>
      </c>
      <c r="D1760" s="618" t="s">
        <v>10580</v>
      </c>
      <c r="E1760" s="619" t="s">
        <v>29343</v>
      </c>
      <c r="F1760"/>
      <c r="G1760"/>
      <c r="H1760"/>
    </row>
    <row r="1761" spans="1:8" ht="15" x14ac:dyDescent="0.25">
      <c r="A1761" s="609" t="str">
        <f t="shared" si="27"/>
        <v>91009</v>
      </c>
      <c r="B1761" s="607" t="s">
        <v>2638</v>
      </c>
      <c r="C1761" s="607" t="s">
        <v>12300</v>
      </c>
      <c r="D1761" s="618" t="s">
        <v>10580</v>
      </c>
      <c r="E1761" s="619" t="s">
        <v>29344</v>
      </c>
      <c r="F1761"/>
      <c r="G1761"/>
      <c r="H1761"/>
    </row>
    <row r="1762" spans="1:8" ht="15" x14ac:dyDescent="0.25">
      <c r="A1762" s="609" t="str">
        <f t="shared" si="27"/>
        <v>91010</v>
      </c>
      <c r="B1762" s="607" t="s">
        <v>2639</v>
      </c>
      <c r="C1762" s="607" t="s">
        <v>12301</v>
      </c>
      <c r="D1762" s="618" t="s">
        <v>10580</v>
      </c>
      <c r="E1762" s="619" t="s">
        <v>29345</v>
      </c>
      <c r="F1762"/>
      <c r="G1762"/>
      <c r="H1762"/>
    </row>
    <row r="1763" spans="1:8" ht="15" x14ac:dyDescent="0.25">
      <c r="A1763" s="609" t="str">
        <f t="shared" si="27"/>
        <v>91011</v>
      </c>
      <c r="B1763" s="607" t="s">
        <v>2640</v>
      </c>
      <c r="C1763" s="607" t="s">
        <v>12302</v>
      </c>
      <c r="D1763" s="618" t="s">
        <v>10580</v>
      </c>
      <c r="E1763" s="619" t="s">
        <v>29346</v>
      </c>
      <c r="F1763"/>
      <c r="G1763"/>
      <c r="H1763"/>
    </row>
    <row r="1764" spans="1:8" ht="15" x14ac:dyDescent="0.25">
      <c r="A1764" s="609" t="str">
        <f t="shared" si="27"/>
        <v>91012</v>
      </c>
      <c r="B1764" s="607" t="s">
        <v>2641</v>
      </c>
      <c r="C1764" s="607" t="s">
        <v>12303</v>
      </c>
      <c r="D1764" s="618" t="s">
        <v>10580</v>
      </c>
      <c r="E1764" s="619" t="s">
        <v>29347</v>
      </c>
      <c r="F1764"/>
      <c r="G1764"/>
      <c r="H1764"/>
    </row>
    <row r="1765" spans="1:8" ht="15" x14ac:dyDescent="0.25">
      <c r="A1765" s="609" t="str">
        <f t="shared" si="27"/>
        <v>91013</v>
      </c>
      <c r="B1765" s="607" t="s">
        <v>2642</v>
      </c>
      <c r="C1765" s="607" t="s">
        <v>12304</v>
      </c>
      <c r="D1765" s="618" t="s">
        <v>10580</v>
      </c>
      <c r="E1765" s="619" t="s">
        <v>29348</v>
      </c>
      <c r="F1765"/>
      <c r="G1765"/>
      <c r="H1765"/>
    </row>
    <row r="1766" spans="1:8" ht="15" x14ac:dyDescent="0.25">
      <c r="A1766" s="609" t="str">
        <f t="shared" si="27"/>
        <v>91014</v>
      </c>
      <c r="B1766" s="607" t="s">
        <v>2643</v>
      </c>
      <c r="C1766" s="607" t="s">
        <v>12305</v>
      </c>
      <c r="D1766" s="618" t="s">
        <v>10580</v>
      </c>
      <c r="E1766" s="619" t="s">
        <v>29349</v>
      </c>
      <c r="F1766"/>
      <c r="G1766"/>
      <c r="H1766"/>
    </row>
    <row r="1767" spans="1:8" ht="15" x14ac:dyDescent="0.25">
      <c r="A1767" s="609" t="str">
        <f t="shared" si="27"/>
        <v>91015</v>
      </c>
      <c r="B1767" s="607" t="s">
        <v>2644</v>
      </c>
      <c r="C1767" s="607" t="s">
        <v>12306</v>
      </c>
      <c r="D1767" s="618" t="s">
        <v>10580</v>
      </c>
      <c r="E1767" s="619" t="s">
        <v>29350</v>
      </c>
      <c r="F1767"/>
      <c r="G1767"/>
      <c r="H1767"/>
    </row>
    <row r="1768" spans="1:8" ht="15" x14ac:dyDescent="0.25">
      <c r="A1768" s="609" t="str">
        <f t="shared" si="27"/>
        <v>91016</v>
      </c>
      <c r="B1768" s="607" t="s">
        <v>2645</v>
      </c>
      <c r="C1768" s="607" t="s">
        <v>12307</v>
      </c>
      <c r="D1768" s="618" t="s">
        <v>10580</v>
      </c>
      <c r="E1768" s="619" t="s">
        <v>29351</v>
      </c>
      <c r="F1768"/>
      <c r="G1768"/>
      <c r="H1768"/>
    </row>
    <row r="1769" spans="1:8" ht="15" x14ac:dyDescent="0.25">
      <c r="A1769" s="609" t="str">
        <f t="shared" si="27"/>
        <v>91287</v>
      </c>
      <c r="B1769" s="607" t="s">
        <v>2726</v>
      </c>
      <c r="C1769" s="607" t="s">
        <v>12308</v>
      </c>
      <c r="D1769" s="618" t="s">
        <v>10580</v>
      </c>
      <c r="E1769" s="619" t="s">
        <v>29352</v>
      </c>
      <c r="F1769"/>
      <c r="G1769"/>
      <c r="H1769"/>
    </row>
    <row r="1770" spans="1:8" ht="15" x14ac:dyDescent="0.25">
      <c r="A1770" s="609" t="str">
        <f t="shared" si="27"/>
        <v>91292</v>
      </c>
      <c r="B1770" s="607" t="s">
        <v>2727</v>
      </c>
      <c r="C1770" s="607" t="s">
        <v>12309</v>
      </c>
      <c r="D1770" s="618" t="s">
        <v>10580</v>
      </c>
      <c r="E1770" s="619" t="s">
        <v>9573</v>
      </c>
      <c r="F1770"/>
      <c r="G1770"/>
      <c r="H1770"/>
    </row>
    <row r="1771" spans="1:8" ht="15" x14ac:dyDescent="0.25">
      <c r="A1771" s="609" t="str">
        <f t="shared" si="27"/>
        <v>91295</v>
      </c>
      <c r="B1771" s="607" t="s">
        <v>2728</v>
      </c>
      <c r="C1771" s="607" t="s">
        <v>12310</v>
      </c>
      <c r="D1771" s="618" t="s">
        <v>10580</v>
      </c>
      <c r="E1771" s="619" t="s">
        <v>29353</v>
      </c>
      <c r="F1771"/>
      <c r="G1771"/>
      <c r="H1771"/>
    </row>
    <row r="1772" spans="1:8" ht="15" x14ac:dyDescent="0.25">
      <c r="A1772" s="609" t="str">
        <f t="shared" si="27"/>
        <v>91296</v>
      </c>
      <c r="B1772" s="607" t="s">
        <v>2729</v>
      </c>
      <c r="C1772" s="607" t="s">
        <v>12311</v>
      </c>
      <c r="D1772" s="618" t="s">
        <v>10580</v>
      </c>
      <c r="E1772" s="619" t="s">
        <v>29354</v>
      </c>
      <c r="F1772"/>
      <c r="G1772"/>
      <c r="H1772"/>
    </row>
    <row r="1773" spans="1:8" ht="15" x14ac:dyDescent="0.25">
      <c r="A1773" s="609" t="str">
        <f t="shared" si="27"/>
        <v>91297</v>
      </c>
      <c r="B1773" s="607" t="s">
        <v>2730</v>
      </c>
      <c r="C1773" s="607" t="s">
        <v>12312</v>
      </c>
      <c r="D1773" s="618" t="s">
        <v>10580</v>
      </c>
      <c r="E1773" s="619" t="s">
        <v>29355</v>
      </c>
      <c r="F1773"/>
      <c r="G1773"/>
      <c r="H1773"/>
    </row>
    <row r="1774" spans="1:8" ht="15" x14ac:dyDescent="0.25">
      <c r="A1774" s="609" t="str">
        <f t="shared" si="27"/>
        <v>91298</v>
      </c>
      <c r="B1774" s="607" t="s">
        <v>2731</v>
      </c>
      <c r="C1774" s="607" t="s">
        <v>12313</v>
      </c>
      <c r="D1774" s="618" t="s">
        <v>10580</v>
      </c>
      <c r="E1774" s="619" t="s">
        <v>29356</v>
      </c>
      <c r="F1774"/>
      <c r="G1774"/>
      <c r="H1774"/>
    </row>
    <row r="1775" spans="1:8" ht="15" x14ac:dyDescent="0.25">
      <c r="A1775" s="609" t="str">
        <f t="shared" si="27"/>
        <v>91299</v>
      </c>
      <c r="B1775" s="607" t="s">
        <v>2732</v>
      </c>
      <c r="C1775" s="607" t="s">
        <v>12314</v>
      </c>
      <c r="D1775" s="618" t="s">
        <v>10580</v>
      </c>
      <c r="E1775" s="619" t="s">
        <v>29357</v>
      </c>
      <c r="F1775"/>
      <c r="G1775"/>
      <c r="H1775"/>
    </row>
    <row r="1776" spans="1:8" ht="15" x14ac:dyDescent="0.25">
      <c r="A1776" s="609" t="str">
        <f t="shared" si="27"/>
        <v>91304</v>
      </c>
      <c r="B1776" s="607" t="s">
        <v>2733</v>
      </c>
      <c r="C1776" s="607" t="s">
        <v>12315</v>
      </c>
      <c r="D1776" s="618" t="s">
        <v>10580</v>
      </c>
      <c r="E1776" s="619" t="s">
        <v>29358</v>
      </c>
      <c r="F1776"/>
      <c r="G1776"/>
      <c r="H1776"/>
    </row>
    <row r="1777" spans="1:8" ht="15" x14ac:dyDescent="0.25">
      <c r="A1777" s="609" t="str">
        <f t="shared" si="27"/>
        <v>91305</v>
      </c>
      <c r="B1777" s="607" t="s">
        <v>2734</v>
      </c>
      <c r="C1777" s="607" t="s">
        <v>12316</v>
      </c>
      <c r="D1777" s="618" t="s">
        <v>10580</v>
      </c>
      <c r="E1777" s="619" t="s">
        <v>29359</v>
      </c>
      <c r="F1777"/>
      <c r="G1777"/>
      <c r="H1777"/>
    </row>
    <row r="1778" spans="1:8" ht="15" x14ac:dyDescent="0.25">
      <c r="A1778" s="609" t="str">
        <f t="shared" si="27"/>
        <v>91306</v>
      </c>
      <c r="B1778" s="607" t="s">
        <v>2735</v>
      </c>
      <c r="C1778" s="607" t="s">
        <v>12317</v>
      </c>
      <c r="D1778" s="618" t="s">
        <v>10580</v>
      </c>
      <c r="E1778" s="619" t="s">
        <v>29331</v>
      </c>
      <c r="F1778"/>
      <c r="G1778"/>
      <c r="H1778"/>
    </row>
    <row r="1779" spans="1:8" ht="15" x14ac:dyDescent="0.25">
      <c r="A1779" s="609" t="str">
        <f t="shared" si="27"/>
        <v>91307</v>
      </c>
      <c r="B1779" s="607" t="s">
        <v>2736</v>
      </c>
      <c r="C1779" s="607" t="s">
        <v>12318</v>
      </c>
      <c r="D1779" s="618" t="s">
        <v>10580</v>
      </c>
      <c r="E1779" s="619" t="s">
        <v>19173</v>
      </c>
      <c r="F1779"/>
      <c r="G1779"/>
      <c r="H1779"/>
    </row>
    <row r="1780" spans="1:8" ht="15" x14ac:dyDescent="0.25">
      <c r="A1780" s="609" t="str">
        <f t="shared" si="27"/>
        <v>91312</v>
      </c>
      <c r="B1780" s="607" t="s">
        <v>2737</v>
      </c>
      <c r="C1780" s="607" t="s">
        <v>12319</v>
      </c>
      <c r="D1780" s="618" t="s">
        <v>10580</v>
      </c>
      <c r="E1780" s="619" t="s">
        <v>29360</v>
      </c>
      <c r="F1780"/>
      <c r="G1780"/>
      <c r="H1780"/>
    </row>
    <row r="1781" spans="1:8" ht="15" x14ac:dyDescent="0.25">
      <c r="A1781" s="609" t="str">
        <f t="shared" si="27"/>
        <v>91313</v>
      </c>
      <c r="B1781" s="607" t="s">
        <v>2738</v>
      </c>
      <c r="C1781" s="607" t="s">
        <v>12320</v>
      </c>
      <c r="D1781" s="618" t="s">
        <v>10580</v>
      </c>
      <c r="E1781" s="619" t="s">
        <v>29361</v>
      </c>
      <c r="F1781"/>
      <c r="G1781"/>
      <c r="H1781"/>
    </row>
    <row r="1782" spans="1:8" ht="15" x14ac:dyDescent="0.25">
      <c r="A1782" s="609" t="str">
        <f t="shared" si="27"/>
        <v>91314</v>
      </c>
      <c r="B1782" s="607" t="s">
        <v>2739</v>
      </c>
      <c r="C1782" s="607" t="s">
        <v>12321</v>
      </c>
      <c r="D1782" s="618" t="s">
        <v>10580</v>
      </c>
      <c r="E1782" s="619" t="s">
        <v>29362</v>
      </c>
      <c r="F1782"/>
      <c r="G1782"/>
      <c r="H1782"/>
    </row>
    <row r="1783" spans="1:8" ht="15" x14ac:dyDescent="0.25">
      <c r="A1783" s="609" t="str">
        <f t="shared" si="27"/>
        <v>91315</v>
      </c>
      <c r="B1783" s="607" t="s">
        <v>2740</v>
      </c>
      <c r="C1783" s="607" t="s">
        <v>12322</v>
      </c>
      <c r="D1783" s="618" t="s">
        <v>10580</v>
      </c>
      <c r="E1783" s="619" t="s">
        <v>29363</v>
      </c>
      <c r="F1783"/>
      <c r="G1783"/>
      <c r="H1783"/>
    </row>
    <row r="1784" spans="1:8" ht="15" x14ac:dyDescent="0.25">
      <c r="A1784" s="609" t="str">
        <f t="shared" si="27"/>
        <v>91316</v>
      </c>
      <c r="B1784" s="607" t="s">
        <v>7903</v>
      </c>
      <c r="C1784" s="607" t="s">
        <v>12323</v>
      </c>
      <c r="D1784" s="618" t="s">
        <v>10580</v>
      </c>
      <c r="E1784" s="619" t="s">
        <v>29364</v>
      </c>
      <c r="F1784"/>
      <c r="G1784"/>
      <c r="H1784"/>
    </row>
    <row r="1785" spans="1:8" ht="15" x14ac:dyDescent="0.25">
      <c r="A1785" s="609" t="str">
        <f t="shared" si="27"/>
        <v>91317</v>
      </c>
      <c r="B1785" s="607" t="s">
        <v>7904</v>
      </c>
      <c r="C1785" s="607" t="s">
        <v>12324</v>
      </c>
      <c r="D1785" s="618" t="s">
        <v>10580</v>
      </c>
      <c r="E1785" s="619" t="s">
        <v>29365</v>
      </c>
      <c r="F1785"/>
      <c r="G1785"/>
      <c r="H1785"/>
    </row>
    <row r="1786" spans="1:8" ht="15" x14ac:dyDescent="0.25">
      <c r="A1786" s="609" t="str">
        <f t="shared" si="27"/>
        <v>91318</v>
      </c>
      <c r="B1786" s="607" t="s">
        <v>2741</v>
      </c>
      <c r="C1786" s="607" t="s">
        <v>12325</v>
      </c>
      <c r="D1786" s="618" t="s">
        <v>10580</v>
      </c>
      <c r="E1786" s="619" t="s">
        <v>29366</v>
      </c>
      <c r="F1786"/>
      <c r="G1786"/>
      <c r="H1786"/>
    </row>
    <row r="1787" spans="1:8" ht="15" x14ac:dyDescent="0.25">
      <c r="A1787" s="609" t="str">
        <f t="shared" si="27"/>
        <v>91319</v>
      </c>
      <c r="B1787" s="607" t="s">
        <v>2742</v>
      </c>
      <c r="C1787" s="607" t="s">
        <v>12326</v>
      </c>
      <c r="D1787" s="618" t="s">
        <v>10580</v>
      </c>
      <c r="E1787" s="619" t="s">
        <v>29367</v>
      </c>
      <c r="F1787"/>
      <c r="G1787"/>
      <c r="H1787"/>
    </row>
    <row r="1788" spans="1:8" ht="15" x14ac:dyDescent="0.25">
      <c r="A1788" s="609" t="str">
        <f t="shared" si="27"/>
        <v>91320</v>
      </c>
      <c r="B1788" s="607" t="s">
        <v>2743</v>
      </c>
      <c r="C1788" s="607" t="s">
        <v>12327</v>
      </c>
      <c r="D1788" s="618" t="s">
        <v>10580</v>
      </c>
      <c r="E1788" s="619" t="s">
        <v>29368</v>
      </c>
      <c r="F1788"/>
      <c r="G1788"/>
      <c r="H1788"/>
    </row>
    <row r="1789" spans="1:8" ht="15" x14ac:dyDescent="0.25">
      <c r="A1789" s="609" t="str">
        <f t="shared" si="27"/>
        <v>91321</v>
      </c>
      <c r="B1789" s="607" t="s">
        <v>2744</v>
      </c>
      <c r="C1789" s="607" t="s">
        <v>12328</v>
      </c>
      <c r="D1789" s="618" t="s">
        <v>10580</v>
      </c>
      <c r="E1789" s="619" t="s">
        <v>29369</v>
      </c>
      <c r="F1789"/>
      <c r="G1789"/>
      <c r="H1789"/>
    </row>
    <row r="1790" spans="1:8" ht="15" x14ac:dyDescent="0.25">
      <c r="A1790" s="609" t="str">
        <f t="shared" si="27"/>
        <v>91322</v>
      </c>
      <c r="B1790" s="607" t="s">
        <v>7905</v>
      </c>
      <c r="C1790" s="607" t="s">
        <v>12329</v>
      </c>
      <c r="D1790" s="618" t="s">
        <v>10580</v>
      </c>
      <c r="E1790" s="619" t="s">
        <v>29370</v>
      </c>
      <c r="F1790"/>
      <c r="G1790"/>
      <c r="H1790"/>
    </row>
    <row r="1791" spans="1:8" ht="15" x14ac:dyDescent="0.25">
      <c r="A1791" s="609" t="str">
        <f t="shared" si="27"/>
        <v>91323</v>
      </c>
      <c r="B1791" s="607" t="s">
        <v>7906</v>
      </c>
      <c r="C1791" s="607" t="s">
        <v>12330</v>
      </c>
      <c r="D1791" s="618" t="s">
        <v>10580</v>
      </c>
      <c r="E1791" s="619" t="s">
        <v>29371</v>
      </c>
      <c r="F1791"/>
      <c r="G1791"/>
      <c r="H1791"/>
    </row>
    <row r="1792" spans="1:8" ht="15" x14ac:dyDescent="0.25">
      <c r="A1792" s="609" t="str">
        <f t="shared" si="27"/>
        <v>91324</v>
      </c>
      <c r="B1792" s="607" t="s">
        <v>2745</v>
      </c>
      <c r="C1792" s="607" t="s">
        <v>12331</v>
      </c>
      <c r="D1792" s="618" t="s">
        <v>10580</v>
      </c>
      <c r="E1792" s="619" t="s">
        <v>29372</v>
      </c>
      <c r="F1792"/>
      <c r="G1792"/>
      <c r="H1792"/>
    </row>
    <row r="1793" spans="1:8" ht="15" x14ac:dyDescent="0.25">
      <c r="A1793" s="609" t="str">
        <f t="shared" si="27"/>
        <v>91325</v>
      </c>
      <c r="B1793" s="607" t="s">
        <v>2746</v>
      </c>
      <c r="C1793" s="607" t="s">
        <v>12332</v>
      </c>
      <c r="D1793" s="618" t="s">
        <v>10580</v>
      </c>
      <c r="E1793" s="619" t="s">
        <v>29373</v>
      </c>
      <c r="F1793"/>
      <c r="G1793"/>
      <c r="H1793"/>
    </row>
    <row r="1794" spans="1:8" ht="15" x14ac:dyDescent="0.25">
      <c r="A1794" s="609" t="str">
        <f t="shared" ref="A1794:A1857" si="28">IF(ISERROR(SEARCH("/",B1794)=6),TRIM(CLEAN(B1794)),IF(SEARCH("/",B1794)=6,IF(LEN(TRIM(CLEAN(B1794)))=7,LEFT(TRIM(CLEAN(B1794)),6)&amp;"00"&amp;RIGHT(TRIM(CLEAN(B1794)),1),LEFT(TRIM(CLEAN(B1794)),6)&amp;"0"&amp;RIGHT(TRIM(CLEAN(B1794)),2)),TRIM(CLEAN(B1794))))</f>
        <v>91326</v>
      </c>
      <c r="B1794" s="607" t="s">
        <v>2747</v>
      </c>
      <c r="C1794" s="607" t="s">
        <v>12333</v>
      </c>
      <c r="D1794" s="618" t="s">
        <v>10580</v>
      </c>
      <c r="E1794" s="619" t="s">
        <v>29374</v>
      </c>
      <c r="F1794"/>
      <c r="G1794"/>
      <c r="H1794"/>
    </row>
    <row r="1795" spans="1:8" ht="15" x14ac:dyDescent="0.25">
      <c r="A1795" s="609" t="str">
        <f t="shared" si="28"/>
        <v>91327</v>
      </c>
      <c r="B1795" s="607" t="s">
        <v>2748</v>
      </c>
      <c r="C1795" s="607" t="s">
        <v>12334</v>
      </c>
      <c r="D1795" s="618" t="s">
        <v>10580</v>
      </c>
      <c r="E1795" s="619" t="s">
        <v>29375</v>
      </c>
      <c r="F1795"/>
      <c r="G1795"/>
      <c r="H1795"/>
    </row>
    <row r="1796" spans="1:8" ht="15" x14ac:dyDescent="0.25">
      <c r="A1796" s="609" t="str">
        <f t="shared" si="28"/>
        <v>91328</v>
      </c>
      <c r="B1796" s="607" t="s">
        <v>2749</v>
      </c>
      <c r="C1796" s="607" t="s">
        <v>12335</v>
      </c>
      <c r="D1796" s="618" t="s">
        <v>10580</v>
      </c>
      <c r="E1796" s="619" t="s">
        <v>29376</v>
      </c>
      <c r="F1796"/>
      <c r="G1796"/>
      <c r="H1796"/>
    </row>
    <row r="1797" spans="1:8" ht="15" x14ac:dyDescent="0.25">
      <c r="A1797" s="609" t="str">
        <f t="shared" si="28"/>
        <v>91329</v>
      </c>
      <c r="B1797" s="607" t="s">
        <v>2750</v>
      </c>
      <c r="C1797" s="607" t="s">
        <v>12336</v>
      </c>
      <c r="D1797" s="618" t="s">
        <v>10580</v>
      </c>
      <c r="E1797" s="619" t="s">
        <v>29377</v>
      </c>
      <c r="F1797"/>
      <c r="G1797"/>
      <c r="H1797"/>
    </row>
    <row r="1798" spans="1:8" ht="15" x14ac:dyDescent="0.25">
      <c r="A1798" s="609" t="str">
        <f t="shared" si="28"/>
        <v>91330</v>
      </c>
      <c r="B1798" s="607" t="s">
        <v>2751</v>
      </c>
      <c r="C1798" s="607" t="s">
        <v>12337</v>
      </c>
      <c r="D1798" s="618" t="s">
        <v>10580</v>
      </c>
      <c r="E1798" s="619" t="s">
        <v>29378</v>
      </c>
      <c r="F1798"/>
      <c r="G1798"/>
      <c r="H1798"/>
    </row>
    <row r="1799" spans="1:8" ht="15" x14ac:dyDescent="0.25">
      <c r="A1799" s="609" t="str">
        <f t="shared" si="28"/>
        <v>91331</v>
      </c>
      <c r="B1799" s="607" t="s">
        <v>2752</v>
      </c>
      <c r="C1799" s="607" t="s">
        <v>12338</v>
      </c>
      <c r="D1799" s="618" t="s">
        <v>10580</v>
      </c>
      <c r="E1799" s="619" t="s">
        <v>29379</v>
      </c>
      <c r="F1799"/>
      <c r="G1799"/>
      <c r="H1799"/>
    </row>
    <row r="1800" spans="1:8" ht="15" x14ac:dyDescent="0.25">
      <c r="A1800" s="609" t="str">
        <f t="shared" si="28"/>
        <v>91332</v>
      </c>
      <c r="B1800" s="607" t="s">
        <v>2753</v>
      </c>
      <c r="C1800" s="607" t="s">
        <v>12339</v>
      </c>
      <c r="D1800" s="618" t="s">
        <v>10580</v>
      </c>
      <c r="E1800" s="619" t="s">
        <v>29380</v>
      </c>
      <c r="F1800"/>
      <c r="G1800"/>
      <c r="H1800"/>
    </row>
    <row r="1801" spans="1:8" ht="15" x14ac:dyDescent="0.25">
      <c r="A1801" s="609" t="str">
        <f t="shared" si="28"/>
        <v>91333</v>
      </c>
      <c r="B1801" s="607" t="s">
        <v>2754</v>
      </c>
      <c r="C1801" s="607" t="s">
        <v>12340</v>
      </c>
      <c r="D1801" s="618" t="s">
        <v>10580</v>
      </c>
      <c r="E1801" s="619" t="s">
        <v>29381</v>
      </c>
      <c r="F1801"/>
      <c r="G1801"/>
      <c r="H1801"/>
    </row>
    <row r="1802" spans="1:8" ht="15" x14ac:dyDescent="0.25">
      <c r="A1802" s="609" t="str">
        <f t="shared" si="28"/>
        <v>91334</v>
      </c>
      <c r="B1802" s="607" t="s">
        <v>2755</v>
      </c>
      <c r="C1802" s="607" t="s">
        <v>12341</v>
      </c>
      <c r="D1802" s="618" t="s">
        <v>10580</v>
      </c>
      <c r="E1802" s="619" t="s">
        <v>29382</v>
      </c>
      <c r="F1802"/>
      <c r="G1802"/>
      <c r="H1802"/>
    </row>
    <row r="1803" spans="1:8" ht="15" x14ac:dyDescent="0.25">
      <c r="A1803" s="609" t="str">
        <f t="shared" si="28"/>
        <v>91335</v>
      </c>
      <c r="B1803" s="607" t="s">
        <v>2756</v>
      </c>
      <c r="C1803" s="607" t="s">
        <v>12342</v>
      </c>
      <c r="D1803" s="618" t="s">
        <v>10580</v>
      </c>
      <c r="E1803" s="619" t="s">
        <v>29383</v>
      </c>
      <c r="F1803"/>
      <c r="G1803"/>
      <c r="H1803"/>
    </row>
    <row r="1804" spans="1:8" ht="15" x14ac:dyDescent="0.25">
      <c r="A1804" s="609" t="str">
        <f t="shared" si="28"/>
        <v>91336</v>
      </c>
      <c r="B1804" s="607" t="s">
        <v>2757</v>
      </c>
      <c r="C1804" s="607" t="s">
        <v>12343</v>
      </c>
      <c r="D1804" s="618" t="s">
        <v>10580</v>
      </c>
      <c r="E1804" s="619" t="s">
        <v>29384</v>
      </c>
      <c r="F1804"/>
      <c r="G1804"/>
      <c r="H1804"/>
    </row>
    <row r="1805" spans="1:8" ht="15" x14ac:dyDescent="0.25">
      <c r="A1805" s="609" t="str">
        <f t="shared" si="28"/>
        <v>91337</v>
      </c>
      <c r="B1805" s="607" t="s">
        <v>2758</v>
      </c>
      <c r="C1805" s="607" t="s">
        <v>12344</v>
      </c>
      <c r="D1805" s="618" t="s">
        <v>10580</v>
      </c>
      <c r="E1805" s="619" t="s">
        <v>29385</v>
      </c>
      <c r="F1805"/>
      <c r="G1805"/>
      <c r="H1805"/>
    </row>
    <row r="1806" spans="1:8" ht="15" x14ac:dyDescent="0.25">
      <c r="A1806" s="609" t="str">
        <f t="shared" si="28"/>
        <v>100659</v>
      </c>
      <c r="B1806" s="607" t="s">
        <v>6620</v>
      </c>
      <c r="C1806" s="607" t="s">
        <v>12345</v>
      </c>
      <c r="D1806" s="618" t="s">
        <v>10494</v>
      </c>
      <c r="E1806" s="619" t="s">
        <v>13090</v>
      </c>
      <c r="F1806"/>
      <c r="G1806"/>
      <c r="H1806"/>
    </row>
    <row r="1807" spans="1:8" ht="15" x14ac:dyDescent="0.25">
      <c r="A1807" s="609" t="str">
        <f t="shared" si="28"/>
        <v>100660</v>
      </c>
      <c r="B1807" s="607" t="s">
        <v>6621</v>
      </c>
      <c r="C1807" s="607" t="s">
        <v>12346</v>
      </c>
      <c r="D1807" s="618" t="s">
        <v>10494</v>
      </c>
      <c r="E1807" s="619" t="s">
        <v>9703</v>
      </c>
      <c r="F1807"/>
      <c r="G1807"/>
      <c r="H1807"/>
    </row>
    <row r="1808" spans="1:8" ht="15" x14ac:dyDescent="0.25">
      <c r="A1808" s="609" t="str">
        <f t="shared" si="28"/>
        <v>100675</v>
      </c>
      <c r="B1808" s="607" t="s">
        <v>6631</v>
      </c>
      <c r="C1808" s="607" t="s">
        <v>12347</v>
      </c>
      <c r="D1808" s="618" t="s">
        <v>10580</v>
      </c>
      <c r="E1808" s="619" t="s">
        <v>29386</v>
      </c>
      <c r="F1808"/>
      <c r="G1808"/>
      <c r="H1808"/>
    </row>
    <row r="1809" spans="1:8" ht="15" x14ac:dyDescent="0.25">
      <c r="A1809" s="609" t="str">
        <f t="shared" si="28"/>
        <v>100676</v>
      </c>
      <c r="B1809" s="607" t="s">
        <v>6632</v>
      </c>
      <c r="C1809" s="607" t="s">
        <v>12348</v>
      </c>
      <c r="D1809" s="618" t="s">
        <v>10580</v>
      </c>
      <c r="E1809" s="619" t="s">
        <v>29387</v>
      </c>
      <c r="F1809"/>
      <c r="G1809"/>
      <c r="H1809"/>
    </row>
    <row r="1810" spans="1:8" ht="15" x14ac:dyDescent="0.25">
      <c r="A1810" s="609" t="str">
        <f t="shared" si="28"/>
        <v>100678</v>
      </c>
      <c r="B1810" s="607" t="s">
        <v>6633</v>
      </c>
      <c r="C1810" s="607" t="s">
        <v>12349</v>
      </c>
      <c r="D1810" s="618" t="s">
        <v>10580</v>
      </c>
      <c r="E1810" s="619" t="s">
        <v>29388</v>
      </c>
      <c r="F1810"/>
      <c r="G1810"/>
      <c r="H1810"/>
    </row>
    <row r="1811" spans="1:8" ht="15" x14ac:dyDescent="0.25">
      <c r="A1811" s="609" t="str">
        <f t="shared" si="28"/>
        <v>100679</v>
      </c>
      <c r="B1811" s="607" t="s">
        <v>6634</v>
      </c>
      <c r="C1811" s="607" t="s">
        <v>12350</v>
      </c>
      <c r="D1811" s="618" t="s">
        <v>10580</v>
      </c>
      <c r="E1811" s="619" t="s">
        <v>29389</v>
      </c>
      <c r="F1811"/>
      <c r="G1811"/>
      <c r="H1811"/>
    </row>
    <row r="1812" spans="1:8" ht="15" x14ac:dyDescent="0.25">
      <c r="A1812" s="609" t="str">
        <f t="shared" si="28"/>
        <v>100680</v>
      </c>
      <c r="B1812" s="607" t="s">
        <v>6635</v>
      </c>
      <c r="C1812" s="607" t="s">
        <v>12351</v>
      </c>
      <c r="D1812" s="618" t="s">
        <v>10580</v>
      </c>
      <c r="E1812" s="619" t="s">
        <v>29390</v>
      </c>
      <c r="F1812"/>
      <c r="G1812"/>
      <c r="H1812"/>
    </row>
    <row r="1813" spans="1:8" ht="15" x14ac:dyDescent="0.25">
      <c r="A1813" s="609" t="str">
        <f t="shared" si="28"/>
        <v>100681</v>
      </c>
      <c r="B1813" s="607" t="s">
        <v>6636</v>
      </c>
      <c r="C1813" s="607" t="s">
        <v>12352</v>
      </c>
      <c r="D1813" s="618" t="s">
        <v>10580</v>
      </c>
      <c r="E1813" s="619" t="s">
        <v>29391</v>
      </c>
      <c r="F1813"/>
      <c r="G1813"/>
      <c r="H1813"/>
    </row>
    <row r="1814" spans="1:8" ht="15" x14ac:dyDescent="0.25">
      <c r="A1814" s="609" t="str">
        <f t="shared" si="28"/>
        <v>100682</v>
      </c>
      <c r="B1814" s="607" t="s">
        <v>6637</v>
      </c>
      <c r="C1814" s="607" t="s">
        <v>12353</v>
      </c>
      <c r="D1814" s="618" t="s">
        <v>10580</v>
      </c>
      <c r="E1814" s="619" t="s">
        <v>29392</v>
      </c>
      <c r="F1814"/>
      <c r="G1814"/>
      <c r="H1814"/>
    </row>
    <row r="1815" spans="1:8" ht="15" x14ac:dyDescent="0.25">
      <c r="A1815" s="609" t="str">
        <f t="shared" si="28"/>
        <v>100683</v>
      </c>
      <c r="B1815" s="607" t="s">
        <v>6638</v>
      </c>
      <c r="C1815" s="607" t="s">
        <v>12354</v>
      </c>
      <c r="D1815" s="618" t="s">
        <v>10580</v>
      </c>
      <c r="E1815" s="619" t="s">
        <v>29393</v>
      </c>
      <c r="F1815"/>
      <c r="G1815"/>
      <c r="H1815"/>
    </row>
    <row r="1816" spans="1:8" ht="15" x14ac:dyDescent="0.25">
      <c r="A1816" s="609" t="str">
        <f t="shared" si="28"/>
        <v>100684</v>
      </c>
      <c r="B1816" s="607" t="s">
        <v>6639</v>
      </c>
      <c r="C1816" s="607" t="s">
        <v>12355</v>
      </c>
      <c r="D1816" s="618" t="s">
        <v>10580</v>
      </c>
      <c r="E1816" s="619" t="s">
        <v>29394</v>
      </c>
      <c r="F1816"/>
      <c r="G1816"/>
      <c r="H1816"/>
    </row>
    <row r="1817" spans="1:8" ht="15" x14ac:dyDescent="0.25">
      <c r="A1817" s="609" t="str">
        <f t="shared" si="28"/>
        <v>100685</v>
      </c>
      <c r="B1817" s="607" t="s">
        <v>6640</v>
      </c>
      <c r="C1817" s="607" t="s">
        <v>12356</v>
      </c>
      <c r="D1817" s="618" t="s">
        <v>10580</v>
      </c>
      <c r="E1817" s="619" t="s">
        <v>29395</v>
      </c>
      <c r="F1817"/>
      <c r="G1817"/>
      <c r="H1817"/>
    </row>
    <row r="1818" spans="1:8" ht="15" x14ac:dyDescent="0.25">
      <c r="A1818" s="609" t="str">
        <f t="shared" si="28"/>
        <v>100686</v>
      </c>
      <c r="B1818" s="607" t="s">
        <v>6641</v>
      </c>
      <c r="C1818" s="607" t="s">
        <v>12357</v>
      </c>
      <c r="D1818" s="618" t="s">
        <v>10580</v>
      </c>
      <c r="E1818" s="619" t="s">
        <v>29396</v>
      </c>
      <c r="F1818"/>
      <c r="G1818"/>
      <c r="H1818"/>
    </row>
    <row r="1819" spans="1:8" ht="15" x14ac:dyDescent="0.25">
      <c r="A1819" s="609" t="str">
        <f t="shared" si="28"/>
        <v>100687</v>
      </c>
      <c r="B1819" s="607" t="s">
        <v>6642</v>
      </c>
      <c r="C1819" s="607" t="s">
        <v>12358</v>
      </c>
      <c r="D1819" s="618" t="s">
        <v>10580</v>
      </c>
      <c r="E1819" s="619" t="s">
        <v>29397</v>
      </c>
      <c r="F1819"/>
      <c r="G1819"/>
      <c r="H1819"/>
    </row>
    <row r="1820" spans="1:8" ht="15" x14ac:dyDescent="0.25">
      <c r="A1820" s="609" t="str">
        <f t="shared" si="28"/>
        <v>100688</v>
      </c>
      <c r="B1820" s="607" t="s">
        <v>6643</v>
      </c>
      <c r="C1820" s="607" t="s">
        <v>12359</v>
      </c>
      <c r="D1820" s="618" t="s">
        <v>10580</v>
      </c>
      <c r="E1820" s="619" t="s">
        <v>29398</v>
      </c>
      <c r="F1820"/>
      <c r="G1820"/>
      <c r="H1820"/>
    </row>
    <row r="1821" spans="1:8" ht="15" x14ac:dyDescent="0.25">
      <c r="A1821" s="609" t="str">
        <f t="shared" si="28"/>
        <v>100689</v>
      </c>
      <c r="B1821" s="607" t="s">
        <v>6644</v>
      </c>
      <c r="C1821" s="607" t="s">
        <v>12360</v>
      </c>
      <c r="D1821" s="618" t="s">
        <v>10580</v>
      </c>
      <c r="E1821" s="619" t="s">
        <v>29399</v>
      </c>
      <c r="F1821"/>
      <c r="G1821"/>
      <c r="H1821"/>
    </row>
    <row r="1822" spans="1:8" ht="15" x14ac:dyDescent="0.25">
      <c r="A1822" s="609" t="str">
        <f t="shared" si="28"/>
        <v>100690</v>
      </c>
      <c r="B1822" s="607" t="s">
        <v>6645</v>
      </c>
      <c r="C1822" s="607" t="s">
        <v>12361</v>
      </c>
      <c r="D1822" s="618" t="s">
        <v>10580</v>
      </c>
      <c r="E1822" s="619" t="s">
        <v>29400</v>
      </c>
      <c r="F1822"/>
      <c r="G1822"/>
      <c r="H1822"/>
    </row>
    <row r="1823" spans="1:8" ht="15" x14ac:dyDescent="0.25">
      <c r="A1823" s="609" t="str">
        <f t="shared" si="28"/>
        <v>100691</v>
      </c>
      <c r="B1823" s="607" t="s">
        <v>6646</v>
      </c>
      <c r="C1823" s="607" t="s">
        <v>12362</v>
      </c>
      <c r="D1823" s="618" t="s">
        <v>10580</v>
      </c>
      <c r="E1823" s="619" t="s">
        <v>29401</v>
      </c>
      <c r="F1823"/>
      <c r="G1823"/>
      <c r="H1823"/>
    </row>
    <row r="1824" spans="1:8" ht="15" x14ac:dyDescent="0.25">
      <c r="A1824" s="609" t="str">
        <f t="shared" si="28"/>
        <v>100692</v>
      </c>
      <c r="B1824" s="607" t="s">
        <v>6647</v>
      </c>
      <c r="C1824" s="607" t="s">
        <v>12363</v>
      </c>
      <c r="D1824" s="618" t="s">
        <v>10580</v>
      </c>
      <c r="E1824" s="619" t="s">
        <v>29402</v>
      </c>
      <c r="F1824"/>
      <c r="G1824"/>
      <c r="H1824"/>
    </row>
    <row r="1825" spans="1:8" ht="15" x14ac:dyDescent="0.25">
      <c r="A1825" s="609" t="str">
        <f t="shared" si="28"/>
        <v>100693</v>
      </c>
      <c r="B1825" s="607" t="s">
        <v>6648</v>
      </c>
      <c r="C1825" s="607" t="s">
        <v>12364</v>
      </c>
      <c r="D1825" s="618" t="s">
        <v>10580</v>
      </c>
      <c r="E1825" s="619" t="s">
        <v>29403</v>
      </c>
      <c r="F1825"/>
      <c r="G1825"/>
      <c r="H1825"/>
    </row>
    <row r="1826" spans="1:8" ht="15" x14ac:dyDescent="0.25">
      <c r="A1826" s="609" t="str">
        <f t="shared" si="28"/>
        <v>100694</v>
      </c>
      <c r="B1826" s="607" t="s">
        <v>6649</v>
      </c>
      <c r="C1826" s="607" t="s">
        <v>12365</v>
      </c>
      <c r="D1826" s="618" t="s">
        <v>10580</v>
      </c>
      <c r="E1826" s="619" t="s">
        <v>29404</v>
      </c>
      <c r="F1826"/>
      <c r="G1826"/>
      <c r="H1826"/>
    </row>
    <row r="1827" spans="1:8" ht="15" x14ac:dyDescent="0.25">
      <c r="A1827" s="609" t="str">
        <f t="shared" si="28"/>
        <v>100695</v>
      </c>
      <c r="B1827" s="607" t="s">
        <v>6650</v>
      </c>
      <c r="C1827" s="607" t="s">
        <v>12366</v>
      </c>
      <c r="D1827" s="618" t="s">
        <v>10580</v>
      </c>
      <c r="E1827" s="619" t="s">
        <v>19052</v>
      </c>
      <c r="F1827"/>
      <c r="G1827"/>
      <c r="H1827"/>
    </row>
    <row r="1828" spans="1:8" ht="15" x14ac:dyDescent="0.25">
      <c r="A1828" s="609" t="str">
        <f t="shared" si="28"/>
        <v>100696</v>
      </c>
      <c r="B1828" s="607" t="s">
        <v>6651</v>
      </c>
      <c r="C1828" s="607" t="s">
        <v>12367</v>
      </c>
      <c r="D1828" s="618" t="s">
        <v>10580</v>
      </c>
      <c r="E1828" s="619" t="s">
        <v>29405</v>
      </c>
      <c r="F1828"/>
      <c r="G1828"/>
      <c r="H1828"/>
    </row>
    <row r="1829" spans="1:8" ht="15" x14ac:dyDescent="0.25">
      <c r="A1829" s="609" t="str">
        <f t="shared" si="28"/>
        <v>100697</v>
      </c>
      <c r="B1829" s="607" t="s">
        <v>6652</v>
      </c>
      <c r="C1829" s="607" t="s">
        <v>12369</v>
      </c>
      <c r="D1829" s="618" t="s">
        <v>10580</v>
      </c>
      <c r="E1829" s="619" t="s">
        <v>29406</v>
      </c>
      <c r="F1829"/>
      <c r="G1829"/>
      <c r="H1829"/>
    </row>
    <row r="1830" spans="1:8" ht="15" x14ac:dyDescent="0.25">
      <c r="A1830" s="609" t="str">
        <f t="shared" si="28"/>
        <v>100698</v>
      </c>
      <c r="B1830" s="607" t="s">
        <v>6653</v>
      </c>
      <c r="C1830" s="607" t="s">
        <v>12370</v>
      </c>
      <c r="D1830" s="618" t="s">
        <v>10580</v>
      </c>
      <c r="E1830" s="619" t="s">
        <v>19057</v>
      </c>
      <c r="F1830"/>
      <c r="G1830"/>
      <c r="H1830"/>
    </row>
    <row r="1831" spans="1:8" ht="15" x14ac:dyDescent="0.25">
      <c r="A1831" s="609" t="str">
        <f t="shared" si="28"/>
        <v>100699</v>
      </c>
      <c r="B1831" s="607" t="s">
        <v>6654</v>
      </c>
      <c r="C1831" s="607" t="s">
        <v>12372</v>
      </c>
      <c r="D1831" s="618" t="s">
        <v>10580</v>
      </c>
      <c r="E1831" s="619" t="s">
        <v>29407</v>
      </c>
      <c r="F1831"/>
      <c r="G1831"/>
      <c r="H1831"/>
    </row>
    <row r="1832" spans="1:8" ht="15" x14ac:dyDescent="0.25">
      <c r="A1832" s="609" t="str">
        <f t="shared" si="28"/>
        <v>100700</v>
      </c>
      <c r="B1832" s="607" t="s">
        <v>6655</v>
      </c>
      <c r="C1832" s="607" t="s">
        <v>12373</v>
      </c>
      <c r="D1832" s="618" t="s">
        <v>10580</v>
      </c>
      <c r="E1832" s="619" t="s">
        <v>19183</v>
      </c>
      <c r="F1832"/>
      <c r="G1832"/>
      <c r="H1832"/>
    </row>
    <row r="1833" spans="1:8" ht="15" x14ac:dyDescent="0.25">
      <c r="A1833" s="609" t="str">
        <f t="shared" si="28"/>
        <v>100712</v>
      </c>
      <c r="B1833" s="607" t="s">
        <v>6666</v>
      </c>
      <c r="C1833" s="607" t="s">
        <v>12374</v>
      </c>
      <c r="D1833" s="618" t="s">
        <v>10580</v>
      </c>
      <c r="E1833" s="619" t="s">
        <v>29408</v>
      </c>
      <c r="F1833"/>
      <c r="G1833"/>
      <c r="H1833"/>
    </row>
    <row r="1834" spans="1:8" ht="15" x14ac:dyDescent="0.25">
      <c r="A1834" s="609" t="str">
        <f t="shared" si="28"/>
        <v>100665</v>
      </c>
      <c r="B1834" s="607" t="s">
        <v>6622</v>
      </c>
      <c r="C1834" s="607" t="s">
        <v>12375</v>
      </c>
      <c r="D1834" s="618" t="s">
        <v>10737</v>
      </c>
      <c r="E1834" s="619" t="s">
        <v>29409</v>
      </c>
      <c r="F1834"/>
      <c r="G1834"/>
      <c r="H1834"/>
    </row>
    <row r="1835" spans="1:8" ht="15" x14ac:dyDescent="0.25">
      <c r="A1835" s="609" t="str">
        <f t="shared" si="28"/>
        <v>100666</v>
      </c>
      <c r="B1835" s="607" t="s">
        <v>6623</v>
      </c>
      <c r="C1835" s="607" t="s">
        <v>12376</v>
      </c>
      <c r="D1835" s="618" t="s">
        <v>10737</v>
      </c>
      <c r="E1835" s="619" t="s">
        <v>29410</v>
      </c>
      <c r="F1835"/>
      <c r="G1835"/>
      <c r="H1835"/>
    </row>
    <row r="1836" spans="1:8" ht="15" x14ac:dyDescent="0.25">
      <c r="A1836" s="609" t="str">
        <f t="shared" si="28"/>
        <v>100667</v>
      </c>
      <c r="B1836" s="607" t="s">
        <v>6624</v>
      </c>
      <c r="C1836" s="607" t="s">
        <v>12377</v>
      </c>
      <c r="D1836" s="618" t="s">
        <v>10737</v>
      </c>
      <c r="E1836" s="619" t="s">
        <v>29411</v>
      </c>
      <c r="F1836"/>
      <c r="G1836"/>
      <c r="H1836"/>
    </row>
    <row r="1837" spans="1:8" ht="15" x14ac:dyDescent="0.25">
      <c r="A1837" s="609" t="str">
        <f t="shared" si="28"/>
        <v>100668</v>
      </c>
      <c r="B1837" s="607" t="s">
        <v>6625</v>
      </c>
      <c r="C1837" s="607" t="s">
        <v>12378</v>
      </c>
      <c r="D1837" s="618" t="s">
        <v>10737</v>
      </c>
      <c r="E1837" s="619" t="s">
        <v>29412</v>
      </c>
      <c r="F1837"/>
      <c r="G1837"/>
      <c r="H1837"/>
    </row>
    <row r="1838" spans="1:8" ht="15" x14ac:dyDescent="0.25">
      <c r="A1838" s="609" t="str">
        <f t="shared" si="28"/>
        <v>100669</v>
      </c>
      <c r="B1838" s="607" t="s">
        <v>6626</v>
      </c>
      <c r="C1838" s="607" t="s">
        <v>12379</v>
      </c>
      <c r="D1838" s="618" t="s">
        <v>10737</v>
      </c>
      <c r="E1838" s="619" t="s">
        <v>29413</v>
      </c>
      <c r="F1838"/>
      <c r="G1838"/>
      <c r="H1838"/>
    </row>
    <row r="1839" spans="1:8" ht="15" x14ac:dyDescent="0.25">
      <c r="A1839" s="609" t="str">
        <f t="shared" si="28"/>
        <v>100670</v>
      </c>
      <c r="B1839" s="607" t="s">
        <v>6627</v>
      </c>
      <c r="C1839" s="607" t="s">
        <v>12380</v>
      </c>
      <c r="D1839" s="618" t="s">
        <v>10737</v>
      </c>
      <c r="E1839" s="619" t="s">
        <v>29414</v>
      </c>
      <c r="F1839"/>
      <c r="G1839"/>
      <c r="H1839"/>
    </row>
    <row r="1840" spans="1:8" ht="15" x14ac:dyDescent="0.25">
      <c r="A1840" s="609" t="str">
        <f t="shared" si="28"/>
        <v>100671</v>
      </c>
      <c r="B1840" s="607" t="s">
        <v>6628</v>
      </c>
      <c r="C1840" s="607" t="s">
        <v>12381</v>
      </c>
      <c r="D1840" s="618" t="s">
        <v>10737</v>
      </c>
      <c r="E1840" s="619" t="s">
        <v>29415</v>
      </c>
      <c r="F1840"/>
      <c r="G1840"/>
      <c r="H1840"/>
    </row>
    <row r="1841" spans="1:8" ht="15" x14ac:dyDescent="0.25">
      <c r="A1841" s="609" t="str">
        <f t="shared" si="28"/>
        <v>100672</v>
      </c>
      <c r="B1841" s="607" t="s">
        <v>6629</v>
      </c>
      <c r="C1841" s="607" t="s">
        <v>12382</v>
      </c>
      <c r="D1841" s="618" t="s">
        <v>10737</v>
      </c>
      <c r="E1841" s="619" t="s">
        <v>29416</v>
      </c>
      <c r="F1841"/>
      <c r="G1841"/>
      <c r="H1841"/>
    </row>
    <row r="1842" spans="1:8" ht="15" x14ac:dyDescent="0.25">
      <c r="A1842" s="609" t="str">
        <f t="shared" si="28"/>
        <v>100701</v>
      </c>
      <c r="B1842" s="607" t="s">
        <v>6656</v>
      </c>
      <c r="C1842" s="607" t="s">
        <v>12383</v>
      </c>
      <c r="D1842" s="618" t="s">
        <v>10737</v>
      </c>
      <c r="E1842" s="619" t="s">
        <v>29417</v>
      </c>
      <c r="F1842"/>
      <c r="G1842"/>
      <c r="H1842"/>
    </row>
    <row r="1843" spans="1:8" ht="15" x14ac:dyDescent="0.25">
      <c r="A1843" s="609" t="str">
        <f t="shared" si="28"/>
        <v>94559</v>
      </c>
      <c r="B1843" s="607" t="s">
        <v>4294</v>
      </c>
      <c r="C1843" s="607" t="s">
        <v>12384</v>
      </c>
      <c r="D1843" s="618" t="s">
        <v>10737</v>
      </c>
      <c r="E1843" s="619" t="s">
        <v>29418</v>
      </c>
      <c r="F1843"/>
      <c r="G1843"/>
      <c r="H1843"/>
    </row>
    <row r="1844" spans="1:8" ht="15" x14ac:dyDescent="0.25">
      <c r="A1844" s="609" t="str">
        <f t="shared" si="28"/>
        <v>94562</v>
      </c>
      <c r="B1844" s="607" t="s">
        <v>4295</v>
      </c>
      <c r="C1844" s="607" t="s">
        <v>12385</v>
      </c>
      <c r="D1844" s="618" t="s">
        <v>10737</v>
      </c>
      <c r="E1844" s="619" t="s">
        <v>29419</v>
      </c>
      <c r="F1844"/>
      <c r="G1844"/>
      <c r="H1844"/>
    </row>
    <row r="1845" spans="1:8" ht="15" x14ac:dyDescent="0.25">
      <c r="A1845" s="609" t="str">
        <f t="shared" si="28"/>
        <v>94587</v>
      </c>
      <c r="B1845" s="607" t="s">
        <v>4301</v>
      </c>
      <c r="C1845" s="607" t="s">
        <v>12386</v>
      </c>
      <c r="D1845" s="618" t="s">
        <v>10494</v>
      </c>
      <c r="E1845" s="619" t="s">
        <v>29420</v>
      </c>
      <c r="F1845"/>
      <c r="G1845"/>
      <c r="H1845"/>
    </row>
    <row r="1846" spans="1:8" ht="15" x14ac:dyDescent="0.25">
      <c r="A1846" s="609" t="str">
        <f t="shared" si="28"/>
        <v>94588</v>
      </c>
      <c r="B1846" s="607" t="s">
        <v>4302</v>
      </c>
      <c r="C1846" s="607" t="s">
        <v>12387</v>
      </c>
      <c r="D1846" s="618" t="s">
        <v>10494</v>
      </c>
      <c r="E1846" s="619" t="s">
        <v>22533</v>
      </c>
      <c r="F1846"/>
      <c r="G1846"/>
      <c r="H1846"/>
    </row>
    <row r="1847" spans="1:8" ht="15" x14ac:dyDescent="0.25">
      <c r="A1847" s="609" t="str">
        <f t="shared" si="28"/>
        <v>99837</v>
      </c>
      <c r="B1847" s="607" t="s">
        <v>6124</v>
      </c>
      <c r="C1847" s="607" t="s">
        <v>6125</v>
      </c>
      <c r="D1847" s="618" t="s">
        <v>10494</v>
      </c>
      <c r="E1847" s="619" t="s">
        <v>29421</v>
      </c>
      <c r="F1847"/>
      <c r="G1847"/>
      <c r="H1847"/>
    </row>
    <row r="1848" spans="1:8" ht="15" x14ac:dyDescent="0.25">
      <c r="A1848" s="609" t="str">
        <f t="shared" si="28"/>
        <v>99839</v>
      </c>
      <c r="B1848" s="607" t="s">
        <v>6126</v>
      </c>
      <c r="C1848" s="607" t="s">
        <v>12388</v>
      </c>
      <c r="D1848" s="618" t="s">
        <v>10494</v>
      </c>
      <c r="E1848" s="619" t="s">
        <v>29422</v>
      </c>
      <c r="F1848"/>
      <c r="G1848"/>
      <c r="H1848"/>
    </row>
    <row r="1849" spans="1:8" ht="15" x14ac:dyDescent="0.25">
      <c r="A1849" s="609" t="str">
        <f t="shared" si="28"/>
        <v>99841</v>
      </c>
      <c r="B1849" s="607" t="s">
        <v>6127</v>
      </c>
      <c r="C1849" s="607" t="s">
        <v>6128</v>
      </c>
      <c r="D1849" s="618" t="s">
        <v>10494</v>
      </c>
      <c r="E1849" s="619" t="s">
        <v>29423</v>
      </c>
      <c r="F1849"/>
      <c r="G1849"/>
      <c r="H1849"/>
    </row>
    <row r="1850" spans="1:8" ht="15" x14ac:dyDescent="0.25">
      <c r="A1850" s="609" t="str">
        <f t="shared" si="28"/>
        <v>99855</v>
      </c>
      <c r="B1850" s="607" t="s">
        <v>6129</v>
      </c>
      <c r="C1850" s="607" t="s">
        <v>6130</v>
      </c>
      <c r="D1850" s="618" t="s">
        <v>10494</v>
      </c>
      <c r="E1850" s="619" t="s">
        <v>10399</v>
      </c>
      <c r="F1850"/>
      <c r="G1850"/>
      <c r="H1850"/>
    </row>
    <row r="1851" spans="1:8" ht="15" x14ac:dyDescent="0.25">
      <c r="A1851" s="609" t="str">
        <f t="shared" si="28"/>
        <v>99857</v>
      </c>
      <c r="B1851" s="607" t="s">
        <v>6131</v>
      </c>
      <c r="C1851" s="607" t="s">
        <v>6132</v>
      </c>
      <c r="D1851" s="618" t="s">
        <v>10494</v>
      </c>
      <c r="E1851" s="619" t="s">
        <v>29424</v>
      </c>
      <c r="F1851"/>
      <c r="G1851"/>
      <c r="H1851"/>
    </row>
    <row r="1852" spans="1:8" ht="15" x14ac:dyDescent="0.25">
      <c r="A1852" s="609" t="str">
        <f t="shared" si="28"/>
        <v>99861</v>
      </c>
      <c r="B1852" s="607" t="s">
        <v>6133</v>
      </c>
      <c r="C1852" s="607" t="s">
        <v>6134</v>
      </c>
      <c r="D1852" s="618" t="s">
        <v>10737</v>
      </c>
      <c r="E1852" s="619" t="s">
        <v>29425</v>
      </c>
      <c r="F1852"/>
      <c r="G1852"/>
      <c r="H1852"/>
    </row>
    <row r="1853" spans="1:8" ht="15" x14ac:dyDescent="0.25">
      <c r="A1853" s="609" t="str">
        <f t="shared" si="28"/>
        <v>99862</v>
      </c>
      <c r="B1853" s="607" t="s">
        <v>6135</v>
      </c>
      <c r="C1853" s="607" t="s">
        <v>6136</v>
      </c>
      <c r="D1853" s="618" t="s">
        <v>10737</v>
      </c>
      <c r="E1853" s="619" t="s">
        <v>29426</v>
      </c>
      <c r="F1853"/>
      <c r="G1853"/>
      <c r="H1853"/>
    </row>
    <row r="1854" spans="1:8" ht="15" x14ac:dyDescent="0.25">
      <c r="A1854" s="609" t="str">
        <f t="shared" si="28"/>
        <v>90838</v>
      </c>
      <c r="B1854" s="607" t="s">
        <v>2570</v>
      </c>
      <c r="C1854" s="607" t="s">
        <v>12390</v>
      </c>
      <c r="D1854" s="618" t="s">
        <v>10580</v>
      </c>
      <c r="E1854" s="619" t="s">
        <v>29427</v>
      </c>
      <c r="F1854"/>
      <c r="G1854"/>
      <c r="H1854"/>
    </row>
    <row r="1855" spans="1:8" ht="15" x14ac:dyDescent="0.25">
      <c r="A1855" s="609" t="str">
        <f t="shared" si="28"/>
        <v>91338</v>
      </c>
      <c r="B1855" s="607" t="s">
        <v>2759</v>
      </c>
      <c r="C1855" s="607" t="s">
        <v>12391</v>
      </c>
      <c r="D1855" s="618" t="s">
        <v>10737</v>
      </c>
      <c r="E1855" s="619" t="s">
        <v>29428</v>
      </c>
      <c r="F1855"/>
      <c r="G1855"/>
      <c r="H1855"/>
    </row>
    <row r="1856" spans="1:8" ht="15" x14ac:dyDescent="0.25">
      <c r="A1856" s="609" t="str">
        <f t="shared" si="28"/>
        <v>91341</v>
      </c>
      <c r="B1856" s="607" t="s">
        <v>2760</v>
      </c>
      <c r="C1856" s="607" t="s">
        <v>12392</v>
      </c>
      <c r="D1856" s="618" t="s">
        <v>10737</v>
      </c>
      <c r="E1856" s="619" t="s">
        <v>29429</v>
      </c>
      <c r="F1856"/>
      <c r="G1856"/>
      <c r="H1856"/>
    </row>
    <row r="1857" spans="1:8" ht="15" x14ac:dyDescent="0.25">
      <c r="A1857" s="609" t="str">
        <f t="shared" si="28"/>
        <v>94805</v>
      </c>
      <c r="B1857" s="607" t="s">
        <v>4441</v>
      </c>
      <c r="C1857" s="607" t="s">
        <v>12393</v>
      </c>
      <c r="D1857" s="618" t="s">
        <v>10580</v>
      </c>
      <c r="E1857" s="619" t="s">
        <v>29430</v>
      </c>
      <c r="F1857"/>
      <c r="G1857"/>
      <c r="H1857"/>
    </row>
    <row r="1858" spans="1:8" ht="15" x14ac:dyDescent="0.25">
      <c r="A1858" s="609" t="str">
        <f t="shared" ref="A1858:A1921" si="29">IF(ISERROR(SEARCH("/",B1858)=6),TRIM(CLEAN(B1858)),IF(SEARCH("/",B1858)=6,IF(LEN(TRIM(CLEAN(B1858)))=7,LEFT(TRIM(CLEAN(B1858)),6)&amp;"00"&amp;RIGHT(TRIM(CLEAN(B1858)),1),LEFT(TRIM(CLEAN(B1858)),6)&amp;"0"&amp;RIGHT(TRIM(CLEAN(B1858)),2)),TRIM(CLEAN(B1858))))</f>
        <v>94806</v>
      </c>
      <c r="B1858" s="607" t="s">
        <v>4442</v>
      </c>
      <c r="C1858" s="607" t="s">
        <v>12394</v>
      </c>
      <c r="D1858" s="618" t="s">
        <v>10580</v>
      </c>
      <c r="E1858" s="619" t="s">
        <v>29431</v>
      </c>
      <c r="F1858"/>
      <c r="G1858"/>
      <c r="H1858"/>
    </row>
    <row r="1859" spans="1:8" ht="15" x14ac:dyDescent="0.25">
      <c r="A1859" s="609" t="str">
        <f t="shared" si="29"/>
        <v>94807</v>
      </c>
      <c r="B1859" s="607" t="s">
        <v>4443</v>
      </c>
      <c r="C1859" s="607" t="s">
        <v>12395</v>
      </c>
      <c r="D1859" s="618" t="s">
        <v>10580</v>
      </c>
      <c r="E1859" s="619" t="s">
        <v>29432</v>
      </c>
      <c r="F1859"/>
      <c r="G1859"/>
      <c r="H1859"/>
    </row>
    <row r="1860" spans="1:8" ht="15" x14ac:dyDescent="0.25">
      <c r="A1860" s="609" t="str">
        <f t="shared" si="29"/>
        <v>100702</v>
      </c>
      <c r="B1860" s="607" t="s">
        <v>6657</v>
      </c>
      <c r="C1860" s="607" t="s">
        <v>12396</v>
      </c>
      <c r="D1860" s="618" t="s">
        <v>10737</v>
      </c>
      <c r="E1860" s="619" t="s">
        <v>29433</v>
      </c>
      <c r="F1860"/>
      <c r="G1860"/>
      <c r="H1860"/>
    </row>
    <row r="1861" spans="1:8" ht="15" x14ac:dyDescent="0.25">
      <c r="A1861" s="609" t="str">
        <f t="shared" si="29"/>
        <v>102188</v>
      </c>
      <c r="B1861" s="607" t="s">
        <v>12397</v>
      </c>
      <c r="C1861" s="607" t="s">
        <v>12398</v>
      </c>
      <c r="D1861" s="618" t="s">
        <v>10580</v>
      </c>
      <c r="E1861" s="619" t="s">
        <v>29434</v>
      </c>
      <c r="F1861"/>
      <c r="G1861"/>
      <c r="H1861"/>
    </row>
    <row r="1862" spans="1:8" ht="15" x14ac:dyDescent="0.25">
      <c r="A1862" s="609" t="str">
        <f t="shared" si="29"/>
        <v>102189</v>
      </c>
      <c r="B1862" s="607" t="s">
        <v>12399</v>
      </c>
      <c r="C1862" s="607" t="s">
        <v>12400</v>
      </c>
      <c r="D1862" s="618" t="s">
        <v>10580</v>
      </c>
      <c r="E1862" s="619" t="s">
        <v>29435</v>
      </c>
      <c r="F1862"/>
      <c r="G1862"/>
      <c r="H1862"/>
    </row>
    <row r="1863" spans="1:8" ht="15" x14ac:dyDescent="0.25">
      <c r="A1863" s="609" t="str">
        <f t="shared" si="29"/>
        <v>100703</v>
      </c>
      <c r="B1863" s="607" t="s">
        <v>6658</v>
      </c>
      <c r="C1863" s="607" t="s">
        <v>12401</v>
      </c>
      <c r="D1863" s="618" t="s">
        <v>10580</v>
      </c>
      <c r="E1863" s="619" t="s">
        <v>25188</v>
      </c>
      <c r="F1863"/>
      <c r="G1863"/>
      <c r="H1863"/>
    </row>
    <row r="1864" spans="1:8" ht="15" x14ac:dyDescent="0.25">
      <c r="A1864" s="609" t="str">
        <f t="shared" si="29"/>
        <v>100704</v>
      </c>
      <c r="B1864" s="607" t="s">
        <v>6659</v>
      </c>
      <c r="C1864" s="607" t="s">
        <v>12402</v>
      </c>
      <c r="D1864" s="618" t="s">
        <v>10580</v>
      </c>
      <c r="E1864" s="619" t="s">
        <v>19041</v>
      </c>
      <c r="F1864"/>
      <c r="G1864"/>
      <c r="H1864"/>
    </row>
    <row r="1865" spans="1:8" ht="15" x14ac:dyDescent="0.25">
      <c r="A1865" s="609" t="str">
        <f t="shared" si="29"/>
        <v>100705</v>
      </c>
      <c r="B1865" s="607" t="s">
        <v>6660</v>
      </c>
      <c r="C1865" s="607" t="s">
        <v>12403</v>
      </c>
      <c r="D1865" s="618" t="s">
        <v>10580</v>
      </c>
      <c r="E1865" s="619" t="s">
        <v>29436</v>
      </c>
      <c r="F1865"/>
      <c r="G1865"/>
      <c r="H1865"/>
    </row>
    <row r="1866" spans="1:8" ht="15" x14ac:dyDescent="0.25">
      <c r="A1866" s="609" t="str">
        <f t="shared" si="29"/>
        <v>100706</v>
      </c>
      <c r="B1866" s="607" t="s">
        <v>6661</v>
      </c>
      <c r="C1866" s="607" t="s">
        <v>12404</v>
      </c>
      <c r="D1866" s="618" t="s">
        <v>10580</v>
      </c>
      <c r="E1866" s="619" t="s">
        <v>18902</v>
      </c>
      <c r="F1866"/>
      <c r="G1866"/>
      <c r="H1866"/>
    </row>
    <row r="1867" spans="1:8" ht="15" x14ac:dyDescent="0.25">
      <c r="A1867" s="609" t="str">
        <f t="shared" si="29"/>
        <v>100707</v>
      </c>
      <c r="B1867" s="607" t="s">
        <v>6662</v>
      </c>
      <c r="C1867" s="607" t="s">
        <v>12405</v>
      </c>
      <c r="D1867" s="618" t="s">
        <v>10580</v>
      </c>
      <c r="E1867" s="619" t="s">
        <v>29437</v>
      </c>
      <c r="F1867"/>
      <c r="G1867"/>
      <c r="H1867"/>
    </row>
    <row r="1868" spans="1:8" ht="15" x14ac:dyDescent="0.25">
      <c r="A1868" s="609" t="str">
        <f t="shared" si="29"/>
        <v>100708</v>
      </c>
      <c r="B1868" s="607" t="s">
        <v>6663</v>
      </c>
      <c r="C1868" s="607" t="s">
        <v>12406</v>
      </c>
      <c r="D1868" s="618" t="s">
        <v>10580</v>
      </c>
      <c r="E1868" s="619" t="s">
        <v>29438</v>
      </c>
      <c r="F1868"/>
      <c r="G1868"/>
      <c r="H1868"/>
    </row>
    <row r="1869" spans="1:8" ht="15" x14ac:dyDescent="0.25">
      <c r="A1869" s="609" t="str">
        <f t="shared" si="29"/>
        <v>100709</v>
      </c>
      <c r="B1869" s="607" t="s">
        <v>6664</v>
      </c>
      <c r="C1869" s="607" t="s">
        <v>12407</v>
      </c>
      <c r="D1869" s="618" t="s">
        <v>10580</v>
      </c>
      <c r="E1869" s="619" t="s">
        <v>14856</v>
      </c>
      <c r="F1869"/>
      <c r="G1869"/>
      <c r="H1869"/>
    </row>
    <row r="1870" spans="1:8" ht="15" x14ac:dyDescent="0.25">
      <c r="A1870" s="609" t="str">
        <f t="shared" si="29"/>
        <v>100710</v>
      </c>
      <c r="B1870" s="607" t="s">
        <v>6665</v>
      </c>
      <c r="C1870" s="607" t="s">
        <v>12408</v>
      </c>
      <c r="D1870" s="618" t="s">
        <v>10580</v>
      </c>
      <c r="E1870" s="619" t="s">
        <v>9688</v>
      </c>
      <c r="F1870"/>
      <c r="G1870"/>
      <c r="H1870"/>
    </row>
    <row r="1871" spans="1:8" ht="15" x14ac:dyDescent="0.25">
      <c r="A1871" s="609" t="str">
        <f t="shared" si="29"/>
        <v>102151</v>
      </c>
      <c r="B1871" s="607" t="s">
        <v>12409</v>
      </c>
      <c r="C1871" s="607" t="s">
        <v>12410</v>
      </c>
      <c r="D1871" s="618" t="s">
        <v>10737</v>
      </c>
      <c r="E1871" s="619" t="s">
        <v>29439</v>
      </c>
      <c r="F1871"/>
      <c r="G1871"/>
      <c r="H1871"/>
    </row>
    <row r="1872" spans="1:8" ht="15" x14ac:dyDescent="0.25">
      <c r="A1872" s="609" t="str">
        <f t="shared" si="29"/>
        <v>102152</v>
      </c>
      <c r="B1872" s="607" t="s">
        <v>12411</v>
      </c>
      <c r="C1872" s="607" t="s">
        <v>12412</v>
      </c>
      <c r="D1872" s="618" t="s">
        <v>10737</v>
      </c>
      <c r="E1872" s="619" t="s">
        <v>29440</v>
      </c>
      <c r="F1872"/>
      <c r="G1872"/>
      <c r="H1872"/>
    </row>
    <row r="1873" spans="1:8" ht="15" x14ac:dyDescent="0.25">
      <c r="A1873" s="609" t="str">
        <f t="shared" si="29"/>
        <v>102153</v>
      </c>
      <c r="B1873" s="607" t="s">
        <v>12413</v>
      </c>
      <c r="C1873" s="607" t="s">
        <v>12414</v>
      </c>
      <c r="D1873" s="618" t="s">
        <v>10737</v>
      </c>
      <c r="E1873" s="619" t="s">
        <v>18475</v>
      </c>
      <c r="F1873"/>
      <c r="G1873"/>
      <c r="H1873"/>
    </row>
    <row r="1874" spans="1:8" ht="15" x14ac:dyDescent="0.25">
      <c r="A1874" s="609" t="str">
        <f t="shared" si="29"/>
        <v>102154</v>
      </c>
      <c r="B1874" s="607" t="s">
        <v>12415</v>
      </c>
      <c r="C1874" s="607" t="s">
        <v>12416</v>
      </c>
      <c r="D1874" s="618" t="s">
        <v>10737</v>
      </c>
      <c r="E1874" s="619" t="s">
        <v>29441</v>
      </c>
      <c r="F1874"/>
      <c r="G1874"/>
      <c r="H1874"/>
    </row>
    <row r="1875" spans="1:8" ht="15" x14ac:dyDescent="0.25">
      <c r="A1875" s="609" t="str">
        <f t="shared" si="29"/>
        <v>102155</v>
      </c>
      <c r="B1875" s="607" t="s">
        <v>12417</v>
      </c>
      <c r="C1875" s="607" t="s">
        <v>12418</v>
      </c>
      <c r="D1875" s="618" t="s">
        <v>10737</v>
      </c>
      <c r="E1875" s="619" t="s">
        <v>29442</v>
      </c>
      <c r="F1875"/>
      <c r="G1875"/>
      <c r="H1875"/>
    </row>
    <row r="1876" spans="1:8" ht="15" x14ac:dyDescent="0.25">
      <c r="A1876" s="609" t="str">
        <f t="shared" si="29"/>
        <v>102156</v>
      </c>
      <c r="B1876" s="607" t="s">
        <v>12419</v>
      </c>
      <c r="C1876" s="607" t="s">
        <v>12420</v>
      </c>
      <c r="D1876" s="618" t="s">
        <v>10737</v>
      </c>
      <c r="E1876" s="619" t="s">
        <v>19147</v>
      </c>
      <c r="F1876"/>
      <c r="G1876"/>
      <c r="H1876"/>
    </row>
    <row r="1877" spans="1:8" ht="15" x14ac:dyDescent="0.25">
      <c r="A1877" s="609" t="str">
        <f t="shared" si="29"/>
        <v>102157</v>
      </c>
      <c r="B1877" s="607" t="s">
        <v>12421</v>
      </c>
      <c r="C1877" s="607" t="s">
        <v>12422</v>
      </c>
      <c r="D1877" s="618" t="s">
        <v>10737</v>
      </c>
      <c r="E1877" s="619" t="s">
        <v>19576</v>
      </c>
      <c r="F1877"/>
      <c r="G1877"/>
      <c r="H1877"/>
    </row>
    <row r="1878" spans="1:8" ht="15" x14ac:dyDescent="0.25">
      <c r="A1878" s="609" t="str">
        <f t="shared" si="29"/>
        <v>102158</v>
      </c>
      <c r="B1878" s="607" t="s">
        <v>12423</v>
      </c>
      <c r="C1878" s="607" t="s">
        <v>12424</v>
      </c>
      <c r="D1878" s="618" t="s">
        <v>10737</v>
      </c>
      <c r="E1878" s="619" t="s">
        <v>29443</v>
      </c>
      <c r="F1878"/>
      <c r="G1878"/>
      <c r="H1878"/>
    </row>
    <row r="1879" spans="1:8" ht="15" x14ac:dyDescent="0.25">
      <c r="A1879" s="609" t="str">
        <f t="shared" si="29"/>
        <v>102159</v>
      </c>
      <c r="B1879" s="607" t="s">
        <v>12425</v>
      </c>
      <c r="C1879" s="607" t="s">
        <v>12426</v>
      </c>
      <c r="D1879" s="618" t="s">
        <v>10737</v>
      </c>
      <c r="E1879" s="619" t="s">
        <v>29444</v>
      </c>
      <c r="F1879"/>
      <c r="G1879"/>
      <c r="H1879"/>
    </row>
    <row r="1880" spans="1:8" ht="15" x14ac:dyDescent="0.25">
      <c r="A1880" s="609" t="str">
        <f t="shared" si="29"/>
        <v>102160</v>
      </c>
      <c r="B1880" s="607" t="s">
        <v>12427</v>
      </c>
      <c r="C1880" s="607" t="s">
        <v>12428</v>
      </c>
      <c r="D1880" s="618" t="s">
        <v>10737</v>
      </c>
      <c r="E1880" s="619" t="s">
        <v>29445</v>
      </c>
      <c r="F1880"/>
      <c r="G1880"/>
      <c r="H1880"/>
    </row>
    <row r="1881" spans="1:8" ht="15" x14ac:dyDescent="0.25">
      <c r="A1881" s="609" t="str">
        <f t="shared" si="29"/>
        <v>102161</v>
      </c>
      <c r="B1881" s="607" t="s">
        <v>12429</v>
      </c>
      <c r="C1881" s="607" t="s">
        <v>12430</v>
      </c>
      <c r="D1881" s="618" t="s">
        <v>10737</v>
      </c>
      <c r="E1881" s="619" t="s">
        <v>29446</v>
      </c>
      <c r="F1881"/>
      <c r="G1881"/>
      <c r="H1881"/>
    </row>
    <row r="1882" spans="1:8" ht="15" x14ac:dyDescent="0.25">
      <c r="A1882" s="609" t="str">
        <f t="shared" si="29"/>
        <v>102162</v>
      </c>
      <c r="B1882" s="607" t="s">
        <v>12431</v>
      </c>
      <c r="C1882" s="607" t="s">
        <v>12432</v>
      </c>
      <c r="D1882" s="618" t="s">
        <v>10737</v>
      </c>
      <c r="E1882" s="619" t="s">
        <v>19738</v>
      </c>
      <c r="F1882"/>
      <c r="G1882"/>
      <c r="H1882"/>
    </row>
    <row r="1883" spans="1:8" ht="15" x14ac:dyDescent="0.25">
      <c r="A1883" s="609" t="str">
        <f t="shared" si="29"/>
        <v>102163</v>
      </c>
      <c r="B1883" s="607" t="s">
        <v>12433</v>
      </c>
      <c r="C1883" s="607" t="s">
        <v>12434</v>
      </c>
      <c r="D1883" s="618" t="s">
        <v>10737</v>
      </c>
      <c r="E1883" s="619" t="s">
        <v>29447</v>
      </c>
      <c r="F1883"/>
      <c r="G1883"/>
      <c r="H1883"/>
    </row>
    <row r="1884" spans="1:8" ht="15" x14ac:dyDescent="0.25">
      <c r="A1884" s="609" t="str">
        <f t="shared" si="29"/>
        <v>102164</v>
      </c>
      <c r="B1884" s="607" t="s">
        <v>12435</v>
      </c>
      <c r="C1884" s="607" t="s">
        <v>12436</v>
      </c>
      <c r="D1884" s="618" t="s">
        <v>10737</v>
      </c>
      <c r="E1884" s="619" t="s">
        <v>29448</v>
      </c>
      <c r="F1884"/>
      <c r="G1884"/>
      <c r="H1884"/>
    </row>
    <row r="1885" spans="1:8" ht="15" x14ac:dyDescent="0.25">
      <c r="A1885" s="609" t="str">
        <f t="shared" si="29"/>
        <v>102165</v>
      </c>
      <c r="B1885" s="607" t="s">
        <v>12437</v>
      </c>
      <c r="C1885" s="607" t="s">
        <v>12438</v>
      </c>
      <c r="D1885" s="618" t="s">
        <v>10737</v>
      </c>
      <c r="E1885" s="619" t="s">
        <v>29449</v>
      </c>
      <c r="F1885"/>
      <c r="G1885"/>
      <c r="H1885"/>
    </row>
    <row r="1886" spans="1:8" ht="15" x14ac:dyDescent="0.25">
      <c r="A1886" s="609" t="str">
        <f t="shared" si="29"/>
        <v>102166</v>
      </c>
      <c r="B1886" s="607" t="s">
        <v>12439</v>
      </c>
      <c r="C1886" s="607" t="s">
        <v>12440</v>
      </c>
      <c r="D1886" s="618" t="s">
        <v>10737</v>
      </c>
      <c r="E1886" s="619" t="s">
        <v>27588</v>
      </c>
      <c r="F1886"/>
      <c r="G1886"/>
      <c r="H1886"/>
    </row>
    <row r="1887" spans="1:8" ht="15" x14ac:dyDescent="0.25">
      <c r="A1887" s="609" t="str">
        <f t="shared" si="29"/>
        <v>102167</v>
      </c>
      <c r="B1887" s="607" t="s">
        <v>12441</v>
      </c>
      <c r="C1887" s="607" t="s">
        <v>12442</v>
      </c>
      <c r="D1887" s="618" t="s">
        <v>10737</v>
      </c>
      <c r="E1887" s="619" t="s">
        <v>29450</v>
      </c>
      <c r="F1887"/>
      <c r="G1887"/>
      <c r="H1887"/>
    </row>
    <row r="1888" spans="1:8" ht="15" x14ac:dyDescent="0.25">
      <c r="A1888" s="609" t="str">
        <f t="shared" si="29"/>
        <v>102168</v>
      </c>
      <c r="B1888" s="607" t="s">
        <v>12443</v>
      </c>
      <c r="C1888" s="607" t="s">
        <v>12444</v>
      </c>
      <c r="D1888" s="618" t="s">
        <v>10737</v>
      </c>
      <c r="E1888" s="619" t="s">
        <v>19500</v>
      </c>
      <c r="F1888"/>
      <c r="G1888"/>
      <c r="H1888"/>
    </row>
    <row r="1889" spans="1:8" ht="15" x14ac:dyDescent="0.25">
      <c r="A1889" s="609" t="str">
        <f t="shared" si="29"/>
        <v>102169</v>
      </c>
      <c r="B1889" s="607" t="s">
        <v>12445</v>
      </c>
      <c r="C1889" s="607" t="s">
        <v>12446</v>
      </c>
      <c r="D1889" s="618" t="s">
        <v>10737</v>
      </c>
      <c r="E1889" s="619" t="s">
        <v>29451</v>
      </c>
      <c r="F1889"/>
      <c r="G1889"/>
      <c r="H1889"/>
    </row>
    <row r="1890" spans="1:8" ht="15" x14ac:dyDescent="0.25">
      <c r="A1890" s="609" t="str">
        <f t="shared" si="29"/>
        <v>102170</v>
      </c>
      <c r="B1890" s="607" t="s">
        <v>12447</v>
      </c>
      <c r="C1890" s="607" t="s">
        <v>12448</v>
      </c>
      <c r="D1890" s="618" t="s">
        <v>10737</v>
      </c>
      <c r="E1890" s="619" t="s">
        <v>29452</v>
      </c>
      <c r="F1890"/>
      <c r="G1890"/>
      <c r="H1890"/>
    </row>
    <row r="1891" spans="1:8" ht="15" x14ac:dyDescent="0.25">
      <c r="A1891" s="609" t="str">
        <f t="shared" si="29"/>
        <v>102171</v>
      </c>
      <c r="B1891" s="607" t="s">
        <v>12449</v>
      </c>
      <c r="C1891" s="607" t="s">
        <v>12450</v>
      </c>
      <c r="D1891" s="618" t="s">
        <v>10737</v>
      </c>
      <c r="E1891" s="619" t="s">
        <v>29453</v>
      </c>
      <c r="F1891"/>
      <c r="G1891"/>
      <c r="H1891"/>
    </row>
    <row r="1892" spans="1:8" ht="15" x14ac:dyDescent="0.25">
      <c r="A1892" s="609" t="str">
        <f t="shared" si="29"/>
        <v>102172</v>
      </c>
      <c r="B1892" s="607" t="s">
        <v>12451</v>
      </c>
      <c r="C1892" s="607" t="s">
        <v>12452</v>
      </c>
      <c r="D1892" s="618" t="s">
        <v>10737</v>
      </c>
      <c r="E1892" s="619" t="s">
        <v>29454</v>
      </c>
      <c r="F1892"/>
      <c r="G1892"/>
      <c r="H1892"/>
    </row>
    <row r="1893" spans="1:8" ht="15" x14ac:dyDescent="0.25">
      <c r="A1893" s="609" t="str">
        <f t="shared" si="29"/>
        <v>102176</v>
      </c>
      <c r="B1893" s="607" t="s">
        <v>12453</v>
      </c>
      <c r="C1893" s="607" t="s">
        <v>12454</v>
      </c>
      <c r="D1893" s="618" t="s">
        <v>10737</v>
      </c>
      <c r="E1893" s="619" t="s">
        <v>29455</v>
      </c>
      <c r="F1893"/>
      <c r="G1893"/>
      <c r="H1893"/>
    </row>
    <row r="1894" spans="1:8" ht="15" x14ac:dyDescent="0.25">
      <c r="A1894" s="609" t="str">
        <f t="shared" si="29"/>
        <v>102177</v>
      </c>
      <c r="B1894" s="607" t="s">
        <v>12455</v>
      </c>
      <c r="C1894" s="607" t="s">
        <v>12456</v>
      </c>
      <c r="D1894" s="618" t="s">
        <v>10737</v>
      </c>
      <c r="E1894" s="619" t="s">
        <v>29456</v>
      </c>
      <c r="F1894"/>
      <c r="G1894"/>
      <c r="H1894"/>
    </row>
    <row r="1895" spans="1:8" ht="15" x14ac:dyDescent="0.25">
      <c r="A1895" s="609" t="str">
        <f t="shared" si="29"/>
        <v>102178</v>
      </c>
      <c r="B1895" s="607" t="s">
        <v>12457</v>
      </c>
      <c r="C1895" s="607" t="s">
        <v>12458</v>
      </c>
      <c r="D1895" s="618" t="s">
        <v>10737</v>
      </c>
      <c r="E1895" s="619" t="s">
        <v>29457</v>
      </c>
      <c r="F1895"/>
      <c r="G1895"/>
      <c r="H1895"/>
    </row>
    <row r="1896" spans="1:8" ht="15" x14ac:dyDescent="0.25">
      <c r="A1896" s="609" t="str">
        <f t="shared" si="29"/>
        <v>102179</v>
      </c>
      <c r="B1896" s="607" t="s">
        <v>12459</v>
      </c>
      <c r="C1896" s="607" t="s">
        <v>12460</v>
      </c>
      <c r="D1896" s="618" t="s">
        <v>10737</v>
      </c>
      <c r="E1896" s="619" t="s">
        <v>19120</v>
      </c>
      <c r="F1896"/>
      <c r="G1896"/>
      <c r="H1896"/>
    </row>
    <row r="1897" spans="1:8" ht="15" x14ac:dyDescent="0.25">
      <c r="A1897" s="609" t="str">
        <f t="shared" si="29"/>
        <v>102180</v>
      </c>
      <c r="B1897" s="607" t="s">
        <v>12461</v>
      </c>
      <c r="C1897" s="607" t="s">
        <v>12462</v>
      </c>
      <c r="D1897" s="618" t="s">
        <v>10737</v>
      </c>
      <c r="E1897" s="619" t="s">
        <v>29458</v>
      </c>
      <c r="F1897"/>
      <c r="G1897"/>
      <c r="H1897"/>
    </row>
    <row r="1898" spans="1:8" ht="15" x14ac:dyDescent="0.25">
      <c r="A1898" s="609" t="str">
        <f t="shared" si="29"/>
        <v>102181</v>
      </c>
      <c r="B1898" s="607" t="s">
        <v>12463</v>
      </c>
      <c r="C1898" s="607" t="s">
        <v>12464</v>
      </c>
      <c r="D1898" s="618" t="s">
        <v>10737</v>
      </c>
      <c r="E1898" s="619" t="s">
        <v>29459</v>
      </c>
      <c r="F1898"/>
      <c r="G1898"/>
      <c r="H1898"/>
    </row>
    <row r="1899" spans="1:8" ht="15" x14ac:dyDescent="0.25">
      <c r="A1899" s="609" t="str">
        <f t="shared" si="29"/>
        <v>102182</v>
      </c>
      <c r="B1899" s="607" t="s">
        <v>12465</v>
      </c>
      <c r="C1899" s="607" t="s">
        <v>12466</v>
      </c>
      <c r="D1899" s="618" t="s">
        <v>10580</v>
      </c>
      <c r="E1899" s="619" t="s">
        <v>29460</v>
      </c>
      <c r="F1899"/>
      <c r="G1899"/>
      <c r="H1899"/>
    </row>
    <row r="1900" spans="1:8" ht="15" x14ac:dyDescent="0.25">
      <c r="A1900" s="609" t="str">
        <f t="shared" si="29"/>
        <v>102183</v>
      </c>
      <c r="B1900" s="607" t="s">
        <v>12467</v>
      </c>
      <c r="C1900" s="607" t="s">
        <v>12468</v>
      </c>
      <c r="D1900" s="618" t="s">
        <v>10580</v>
      </c>
      <c r="E1900" s="619" t="s">
        <v>29461</v>
      </c>
      <c r="F1900"/>
      <c r="G1900"/>
      <c r="H1900"/>
    </row>
    <row r="1901" spans="1:8" ht="15" x14ac:dyDescent="0.25">
      <c r="A1901" s="609" t="str">
        <f t="shared" si="29"/>
        <v>102184</v>
      </c>
      <c r="B1901" s="607" t="s">
        <v>12469</v>
      </c>
      <c r="C1901" s="607" t="s">
        <v>12470</v>
      </c>
      <c r="D1901" s="618" t="s">
        <v>10580</v>
      </c>
      <c r="E1901" s="619" t="s">
        <v>29462</v>
      </c>
      <c r="F1901"/>
      <c r="G1901"/>
      <c r="H1901"/>
    </row>
    <row r="1902" spans="1:8" ht="15" x14ac:dyDescent="0.25">
      <c r="A1902" s="609" t="str">
        <f t="shared" si="29"/>
        <v>102185</v>
      </c>
      <c r="B1902" s="607" t="s">
        <v>12471</v>
      </c>
      <c r="C1902" s="607" t="s">
        <v>12472</v>
      </c>
      <c r="D1902" s="618" t="s">
        <v>10580</v>
      </c>
      <c r="E1902" s="619" t="s">
        <v>29463</v>
      </c>
      <c r="F1902"/>
      <c r="G1902"/>
      <c r="H1902"/>
    </row>
    <row r="1903" spans="1:8" ht="15" x14ac:dyDescent="0.25">
      <c r="A1903" s="609" t="str">
        <f t="shared" si="29"/>
        <v>102190</v>
      </c>
      <c r="B1903" s="607" t="s">
        <v>12473</v>
      </c>
      <c r="C1903" s="607" t="s">
        <v>12474</v>
      </c>
      <c r="D1903" s="618" t="s">
        <v>10737</v>
      </c>
      <c r="E1903" s="619" t="s">
        <v>9106</v>
      </c>
      <c r="F1903"/>
      <c r="G1903"/>
      <c r="H1903"/>
    </row>
    <row r="1904" spans="1:8" ht="15" x14ac:dyDescent="0.25">
      <c r="A1904" s="609" t="str">
        <f t="shared" si="29"/>
        <v>102191</v>
      </c>
      <c r="B1904" s="607" t="s">
        <v>12475</v>
      </c>
      <c r="C1904" s="607" t="s">
        <v>12476</v>
      </c>
      <c r="D1904" s="618" t="s">
        <v>10737</v>
      </c>
      <c r="E1904" s="619" t="s">
        <v>10348</v>
      </c>
      <c r="F1904"/>
      <c r="G1904"/>
      <c r="H1904"/>
    </row>
    <row r="1905" spans="1:8" ht="15" x14ac:dyDescent="0.25">
      <c r="A1905" s="609" t="str">
        <f t="shared" si="29"/>
        <v>102192</v>
      </c>
      <c r="B1905" s="607" t="s">
        <v>12478</v>
      </c>
      <c r="C1905" s="607" t="s">
        <v>12479</v>
      </c>
      <c r="D1905" s="618" t="s">
        <v>10737</v>
      </c>
      <c r="E1905" s="619" t="s">
        <v>14567</v>
      </c>
      <c r="F1905"/>
      <c r="G1905"/>
      <c r="H1905"/>
    </row>
    <row r="1906" spans="1:8" ht="15" x14ac:dyDescent="0.25">
      <c r="A1906" s="609" t="str">
        <f t="shared" si="29"/>
        <v>94569</v>
      </c>
      <c r="B1906" s="607" t="s">
        <v>4296</v>
      </c>
      <c r="C1906" s="607" t="s">
        <v>12480</v>
      </c>
      <c r="D1906" s="618" t="s">
        <v>10737</v>
      </c>
      <c r="E1906" s="619" t="s">
        <v>29464</v>
      </c>
      <c r="F1906"/>
      <c r="G1906"/>
      <c r="H1906"/>
    </row>
    <row r="1907" spans="1:8" ht="15" x14ac:dyDescent="0.25">
      <c r="A1907" s="609" t="str">
        <f t="shared" si="29"/>
        <v>94570</v>
      </c>
      <c r="B1907" s="607" t="s">
        <v>4297</v>
      </c>
      <c r="C1907" s="607" t="s">
        <v>12481</v>
      </c>
      <c r="D1907" s="618" t="s">
        <v>10737</v>
      </c>
      <c r="E1907" s="619" t="s">
        <v>29465</v>
      </c>
      <c r="F1907"/>
      <c r="G1907"/>
      <c r="H1907"/>
    </row>
    <row r="1908" spans="1:8" ht="15" x14ac:dyDescent="0.25">
      <c r="A1908" s="609" t="str">
        <f t="shared" si="29"/>
        <v>94572</v>
      </c>
      <c r="B1908" s="607" t="s">
        <v>4298</v>
      </c>
      <c r="C1908" s="607" t="s">
        <v>12482</v>
      </c>
      <c r="D1908" s="618" t="s">
        <v>10737</v>
      </c>
      <c r="E1908" s="619" t="s">
        <v>29466</v>
      </c>
      <c r="F1908"/>
      <c r="G1908"/>
      <c r="H1908"/>
    </row>
    <row r="1909" spans="1:8" ht="15" x14ac:dyDescent="0.25">
      <c r="A1909" s="609" t="str">
        <f t="shared" si="29"/>
        <v>94573</v>
      </c>
      <c r="B1909" s="607" t="s">
        <v>4299</v>
      </c>
      <c r="C1909" s="607" t="s">
        <v>12483</v>
      </c>
      <c r="D1909" s="618" t="s">
        <v>10737</v>
      </c>
      <c r="E1909" s="619" t="s">
        <v>29467</v>
      </c>
      <c r="F1909"/>
      <c r="G1909"/>
      <c r="H1909"/>
    </row>
    <row r="1910" spans="1:8" ht="15" x14ac:dyDescent="0.25">
      <c r="A1910" s="609" t="str">
        <f t="shared" si="29"/>
        <v>94580</v>
      </c>
      <c r="B1910" s="607" t="s">
        <v>4300</v>
      </c>
      <c r="C1910" s="607" t="s">
        <v>12484</v>
      </c>
      <c r="D1910" s="618" t="s">
        <v>10737</v>
      </c>
      <c r="E1910" s="619" t="s">
        <v>29468</v>
      </c>
      <c r="F1910"/>
      <c r="G1910"/>
      <c r="H1910"/>
    </row>
    <row r="1911" spans="1:8" ht="15" x14ac:dyDescent="0.25">
      <c r="A1911" s="609" t="str">
        <f t="shared" si="29"/>
        <v>100674</v>
      </c>
      <c r="B1911" s="607" t="s">
        <v>6630</v>
      </c>
      <c r="C1911" s="607" t="s">
        <v>12485</v>
      </c>
      <c r="D1911" s="618" t="s">
        <v>10737</v>
      </c>
      <c r="E1911" s="619" t="s">
        <v>29469</v>
      </c>
      <c r="F1911"/>
      <c r="G1911"/>
      <c r="H1911"/>
    </row>
    <row r="1912" spans="1:8" ht="15" x14ac:dyDescent="0.25">
      <c r="A1912" s="609" t="str">
        <f t="shared" si="29"/>
        <v>101096</v>
      </c>
      <c r="B1912" s="607" t="s">
        <v>6791</v>
      </c>
      <c r="C1912" s="607" t="s">
        <v>12486</v>
      </c>
      <c r="D1912" s="618" t="s">
        <v>11895</v>
      </c>
      <c r="E1912" s="619" t="s">
        <v>29470</v>
      </c>
      <c r="F1912"/>
      <c r="G1912"/>
      <c r="H1912"/>
    </row>
    <row r="1913" spans="1:8" ht="15" x14ac:dyDescent="0.25">
      <c r="A1913" s="609" t="str">
        <f t="shared" si="29"/>
        <v>101097</v>
      </c>
      <c r="B1913" s="607" t="s">
        <v>6792</v>
      </c>
      <c r="C1913" s="607" t="s">
        <v>12487</v>
      </c>
      <c r="D1913" s="618" t="s">
        <v>11895</v>
      </c>
      <c r="E1913" s="619" t="s">
        <v>29471</v>
      </c>
      <c r="F1913"/>
      <c r="G1913"/>
      <c r="H1913"/>
    </row>
    <row r="1914" spans="1:8" ht="15" x14ac:dyDescent="0.25">
      <c r="A1914" s="609" t="str">
        <f t="shared" si="29"/>
        <v>101098</v>
      </c>
      <c r="B1914" s="607" t="s">
        <v>6793</v>
      </c>
      <c r="C1914" s="607" t="s">
        <v>12488</v>
      </c>
      <c r="D1914" s="618" t="s">
        <v>11895</v>
      </c>
      <c r="E1914" s="619" t="s">
        <v>29472</v>
      </c>
      <c r="F1914"/>
      <c r="G1914"/>
      <c r="H1914"/>
    </row>
    <row r="1915" spans="1:8" ht="15" x14ac:dyDescent="0.25">
      <c r="A1915" s="609" t="str">
        <f t="shared" si="29"/>
        <v>101099</v>
      </c>
      <c r="B1915" s="607" t="s">
        <v>6794</v>
      </c>
      <c r="C1915" s="607" t="s">
        <v>12489</v>
      </c>
      <c r="D1915" s="618" t="s">
        <v>11895</v>
      </c>
      <c r="E1915" s="619" t="s">
        <v>29473</v>
      </c>
      <c r="F1915"/>
      <c r="G1915"/>
      <c r="H1915"/>
    </row>
    <row r="1916" spans="1:8" ht="15" x14ac:dyDescent="0.25">
      <c r="A1916" s="609" t="str">
        <f t="shared" si="29"/>
        <v>101100</v>
      </c>
      <c r="B1916" s="607" t="s">
        <v>6795</v>
      </c>
      <c r="C1916" s="607" t="s">
        <v>12490</v>
      </c>
      <c r="D1916" s="618" t="s">
        <v>11895</v>
      </c>
      <c r="E1916" s="619" t="s">
        <v>29474</v>
      </c>
      <c r="F1916"/>
      <c r="G1916"/>
      <c r="H1916"/>
    </row>
    <row r="1917" spans="1:8" ht="15" x14ac:dyDescent="0.25">
      <c r="A1917" s="609" t="str">
        <f t="shared" si="29"/>
        <v>101101</v>
      </c>
      <c r="B1917" s="607" t="s">
        <v>6796</v>
      </c>
      <c r="C1917" s="607" t="s">
        <v>12491</v>
      </c>
      <c r="D1917" s="618" t="s">
        <v>11895</v>
      </c>
      <c r="E1917" s="619" t="s">
        <v>29475</v>
      </c>
      <c r="F1917"/>
      <c r="G1917"/>
      <c r="H1917"/>
    </row>
    <row r="1918" spans="1:8" ht="15" x14ac:dyDescent="0.25">
      <c r="A1918" s="609" t="str">
        <f t="shared" si="29"/>
        <v>101102</v>
      </c>
      <c r="B1918" s="607" t="s">
        <v>6797</v>
      </c>
      <c r="C1918" s="607" t="s">
        <v>12492</v>
      </c>
      <c r="D1918" s="618" t="s">
        <v>11895</v>
      </c>
      <c r="E1918" s="619" t="s">
        <v>29476</v>
      </c>
      <c r="F1918"/>
      <c r="G1918"/>
      <c r="H1918"/>
    </row>
    <row r="1919" spans="1:8" ht="15" x14ac:dyDescent="0.25">
      <c r="A1919" s="609" t="str">
        <f t="shared" si="29"/>
        <v>101103</v>
      </c>
      <c r="B1919" s="607" t="s">
        <v>6798</v>
      </c>
      <c r="C1919" s="607" t="s">
        <v>12493</v>
      </c>
      <c r="D1919" s="618" t="s">
        <v>11895</v>
      </c>
      <c r="E1919" s="619" t="s">
        <v>29477</v>
      </c>
      <c r="F1919"/>
      <c r="G1919"/>
      <c r="H1919"/>
    </row>
    <row r="1920" spans="1:8" ht="15" x14ac:dyDescent="0.25">
      <c r="A1920" s="609" t="str">
        <f t="shared" si="29"/>
        <v>101104</v>
      </c>
      <c r="B1920" s="607" t="s">
        <v>6799</v>
      </c>
      <c r="C1920" s="607" t="s">
        <v>12494</v>
      </c>
      <c r="D1920" s="618" t="s">
        <v>11895</v>
      </c>
      <c r="E1920" s="619" t="s">
        <v>29478</v>
      </c>
      <c r="F1920"/>
      <c r="G1920"/>
      <c r="H1920"/>
    </row>
    <row r="1921" spans="1:8" ht="15" x14ac:dyDescent="0.25">
      <c r="A1921" s="609" t="str">
        <f t="shared" si="29"/>
        <v>101105</v>
      </c>
      <c r="B1921" s="607" t="s">
        <v>6800</v>
      </c>
      <c r="C1921" s="607" t="s">
        <v>12495</v>
      </c>
      <c r="D1921" s="618" t="s">
        <v>11895</v>
      </c>
      <c r="E1921" s="619" t="s">
        <v>29479</v>
      </c>
      <c r="F1921"/>
      <c r="G1921"/>
      <c r="H1921"/>
    </row>
    <row r="1922" spans="1:8" ht="15" x14ac:dyDescent="0.25">
      <c r="A1922" s="609" t="str">
        <f t="shared" ref="A1922:A1985" si="30">IF(ISERROR(SEARCH("/",B1922)=6),TRIM(CLEAN(B1922)),IF(SEARCH("/",B1922)=6,IF(LEN(TRIM(CLEAN(B1922)))=7,LEFT(TRIM(CLEAN(B1922)),6)&amp;"00"&amp;RIGHT(TRIM(CLEAN(B1922)),1),LEFT(TRIM(CLEAN(B1922)),6)&amp;"0"&amp;RIGHT(TRIM(CLEAN(B1922)),2)),TRIM(CLEAN(B1922))))</f>
        <v>101106</v>
      </c>
      <c r="B1922" s="607" t="s">
        <v>6801</v>
      </c>
      <c r="C1922" s="607" t="s">
        <v>12496</v>
      </c>
      <c r="D1922" s="618" t="s">
        <v>11895</v>
      </c>
      <c r="E1922" s="619" t="s">
        <v>29480</v>
      </c>
      <c r="F1922"/>
      <c r="G1922"/>
      <c r="H1922"/>
    </row>
    <row r="1923" spans="1:8" ht="15" x14ac:dyDescent="0.25">
      <c r="A1923" s="609" t="str">
        <f t="shared" si="30"/>
        <v>101107</v>
      </c>
      <c r="B1923" s="607" t="s">
        <v>6802</v>
      </c>
      <c r="C1923" s="607" t="s">
        <v>12497</v>
      </c>
      <c r="D1923" s="618" t="s">
        <v>11895</v>
      </c>
      <c r="E1923" s="619" t="s">
        <v>29481</v>
      </c>
      <c r="F1923"/>
      <c r="G1923"/>
      <c r="H1923"/>
    </row>
    <row r="1924" spans="1:8" ht="15" x14ac:dyDescent="0.25">
      <c r="A1924" s="609" t="str">
        <f t="shared" si="30"/>
        <v>101108</v>
      </c>
      <c r="B1924" s="607" t="s">
        <v>6803</v>
      </c>
      <c r="C1924" s="607" t="s">
        <v>12498</v>
      </c>
      <c r="D1924" s="618" t="s">
        <v>11895</v>
      </c>
      <c r="E1924" s="619" t="s">
        <v>29482</v>
      </c>
      <c r="F1924"/>
      <c r="G1924"/>
      <c r="H1924"/>
    </row>
    <row r="1925" spans="1:8" ht="15" x14ac:dyDescent="0.25">
      <c r="A1925" s="609" t="str">
        <f t="shared" si="30"/>
        <v>101109</v>
      </c>
      <c r="B1925" s="607" t="s">
        <v>6804</v>
      </c>
      <c r="C1925" s="607" t="s">
        <v>12499</v>
      </c>
      <c r="D1925" s="618" t="s">
        <v>11895</v>
      </c>
      <c r="E1925" s="619" t="s">
        <v>29483</v>
      </c>
      <c r="F1925"/>
      <c r="G1925"/>
      <c r="H1925"/>
    </row>
    <row r="1926" spans="1:8" ht="15" x14ac:dyDescent="0.25">
      <c r="A1926" s="609" t="str">
        <f t="shared" si="30"/>
        <v>101110</v>
      </c>
      <c r="B1926" s="607" t="s">
        <v>6805</v>
      </c>
      <c r="C1926" s="607" t="s">
        <v>12500</v>
      </c>
      <c r="D1926" s="618" t="s">
        <v>11895</v>
      </c>
      <c r="E1926" s="619" t="s">
        <v>29484</v>
      </c>
      <c r="F1926"/>
      <c r="G1926"/>
      <c r="H1926"/>
    </row>
    <row r="1927" spans="1:8" ht="15" x14ac:dyDescent="0.25">
      <c r="A1927" s="609" t="str">
        <f t="shared" si="30"/>
        <v>101111</v>
      </c>
      <c r="B1927" s="607" t="s">
        <v>6806</v>
      </c>
      <c r="C1927" s="607" t="s">
        <v>12501</v>
      </c>
      <c r="D1927" s="618" t="s">
        <v>11895</v>
      </c>
      <c r="E1927" s="619" t="s">
        <v>29485</v>
      </c>
      <c r="F1927"/>
      <c r="G1927"/>
      <c r="H1927"/>
    </row>
    <row r="1928" spans="1:8" ht="15" x14ac:dyDescent="0.25">
      <c r="A1928" s="609" t="str">
        <f t="shared" si="30"/>
        <v>101112</v>
      </c>
      <c r="B1928" s="607" t="s">
        <v>6807</v>
      </c>
      <c r="C1928" s="607" t="s">
        <v>12502</v>
      </c>
      <c r="D1928" s="618" t="s">
        <v>11895</v>
      </c>
      <c r="E1928" s="619" t="s">
        <v>29486</v>
      </c>
      <c r="F1928"/>
      <c r="G1928"/>
      <c r="H1928"/>
    </row>
    <row r="1929" spans="1:8" ht="15" x14ac:dyDescent="0.25">
      <c r="A1929" s="609" t="str">
        <f t="shared" si="30"/>
        <v>101113</v>
      </c>
      <c r="B1929" s="607" t="s">
        <v>6808</v>
      </c>
      <c r="C1929" s="607" t="s">
        <v>12503</v>
      </c>
      <c r="D1929" s="618" t="s">
        <v>11895</v>
      </c>
      <c r="E1929" s="619" t="s">
        <v>29487</v>
      </c>
      <c r="F1929"/>
      <c r="G1929"/>
      <c r="H1929"/>
    </row>
    <row r="1930" spans="1:8" ht="15" x14ac:dyDescent="0.25">
      <c r="A1930" s="609" t="str">
        <f t="shared" si="30"/>
        <v>95601</v>
      </c>
      <c r="B1930" s="607" t="s">
        <v>4712</v>
      </c>
      <c r="C1930" s="607" t="s">
        <v>29488</v>
      </c>
      <c r="D1930" s="618" t="s">
        <v>10580</v>
      </c>
      <c r="E1930" s="619" t="s">
        <v>19593</v>
      </c>
      <c r="F1930"/>
      <c r="G1930"/>
      <c r="H1930"/>
    </row>
    <row r="1931" spans="1:8" ht="15" x14ac:dyDescent="0.25">
      <c r="A1931" s="609" t="str">
        <f t="shared" si="30"/>
        <v>95602</v>
      </c>
      <c r="B1931" s="607" t="s">
        <v>4713</v>
      </c>
      <c r="C1931" s="607" t="s">
        <v>29489</v>
      </c>
      <c r="D1931" s="618" t="s">
        <v>10580</v>
      </c>
      <c r="E1931" s="619" t="s">
        <v>9912</v>
      </c>
      <c r="F1931"/>
      <c r="G1931"/>
      <c r="H1931"/>
    </row>
    <row r="1932" spans="1:8" ht="15" x14ac:dyDescent="0.25">
      <c r="A1932" s="609" t="str">
        <f t="shared" si="30"/>
        <v>95603</v>
      </c>
      <c r="B1932" s="607" t="s">
        <v>4714</v>
      </c>
      <c r="C1932" s="607" t="s">
        <v>29490</v>
      </c>
      <c r="D1932" s="618" t="s">
        <v>10580</v>
      </c>
      <c r="E1932" s="619" t="s">
        <v>29491</v>
      </c>
      <c r="F1932"/>
      <c r="G1932"/>
      <c r="H1932"/>
    </row>
    <row r="1933" spans="1:8" ht="15" x14ac:dyDescent="0.25">
      <c r="A1933" s="609" t="str">
        <f t="shared" si="30"/>
        <v>95604</v>
      </c>
      <c r="B1933" s="607" t="s">
        <v>4715</v>
      </c>
      <c r="C1933" s="607" t="s">
        <v>29492</v>
      </c>
      <c r="D1933" s="618" t="s">
        <v>10580</v>
      </c>
      <c r="E1933" s="619" t="s">
        <v>29493</v>
      </c>
      <c r="F1933"/>
      <c r="G1933"/>
      <c r="H1933"/>
    </row>
    <row r="1934" spans="1:8" ht="15" x14ac:dyDescent="0.25">
      <c r="A1934" s="609" t="str">
        <f t="shared" si="30"/>
        <v>95605</v>
      </c>
      <c r="B1934" s="607" t="s">
        <v>4716</v>
      </c>
      <c r="C1934" s="607" t="s">
        <v>29494</v>
      </c>
      <c r="D1934" s="618" t="s">
        <v>10580</v>
      </c>
      <c r="E1934" s="619" t="s">
        <v>19126</v>
      </c>
      <c r="F1934"/>
      <c r="G1934"/>
      <c r="H1934"/>
    </row>
    <row r="1935" spans="1:8" ht="15" x14ac:dyDescent="0.25">
      <c r="A1935" s="609" t="str">
        <f t="shared" si="30"/>
        <v>95607</v>
      </c>
      <c r="B1935" s="607" t="s">
        <v>4718</v>
      </c>
      <c r="C1935" s="607" t="s">
        <v>29495</v>
      </c>
      <c r="D1935" s="618" t="s">
        <v>10580</v>
      </c>
      <c r="E1935" s="619" t="s">
        <v>10193</v>
      </c>
      <c r="F1935"/>
      <c r="G1935"/>
      <c r="H1935"/>
    </row>
    <row r="1936" spans="1:8" ht="15" x14ac:dyDescent="0.25">
      <c r="A1936" s="609" t="str">
        <f t="shared" si="30"/>
        <v>95608</v>
      </c>
      <c r="B1936" s="607" t="s">
        <v>4719</v>
      </c>
      <c r="C1936" s="607" t="s">
        <v>29496</v>
      </c>
      <c r="D1936" s="618" t="s">
        <v>10580</v>
      </c>
      <c r="E1936" s="619" t="s">
        <v>19673</v>
      </c>
      <c r="F1936"/>
      <c r="G1936"/>
      <c r="H1936"/>
    </row>
    <row r="1937" spans="1:8" ht="15" x14ac:dyDescent="0.25">
      <c r="A1937" s="609" t="str">
        <f t="shared" si="30"/>
        <v>95609</v>
      </c>
      <c r="B1937" s="607" t="s">
        <v>4720</v>
      </c>
      <c r="C1937" s="607" t="s">
        <v>29497</v>
      </c>
      <c r="D1937" s="618" t="s">
        <v>10580</v>
      </c>
      <c r="E1937" s="619" t="s">
        <v>9275</v>
      </c>
      <c r="F1937"/>
      <c r="G1937"/>
      <c r="H1937"/>
    </row>
    <row r="1938" spans="1:8" ht="15" x14ac:dyDescent="0.25">
      <c r="A1938" s="609" t="str">
        <f t="shared" si="30"/>
        <v>100651</v>
      </c>
      <c r="B1938" s="607" t="s">
        <v>6612</v>
      </c>
      <c r="C1938" s="607" t="s">
        <v>12508</v>
      </c>
      <c r="D1938" s="618" t="s">
        <v>10494</v>
      </c>
      <c r="E1938" s="619" t="s">
        <v>9563</v>
      </c>
      <c r="F1938"/>
      <c r="G1938"/>
      <c r="H1938"/>
    </row>
    <row r="1939" spans="1:8" ht="15" x14ac:dyDescent="0.25">
      <c r="A1939" s="609" t="str">
        <f t="shared" si="30"/>
        <v>100652</v>
      </c>
      <c r="B1939" s="607" t="s">
        <v>6613</v>
      </c>
      <c r="C1939" s="607" t="s">
        <v>12509</v>
      </c>
      <c r="D1939" s="618" t="s">
        <v>10494</v>
      </c>
      <c r="E1939" s="619" t="s">
        <v>29498</v>
      </c>
      <c r="F1939"/>
      <c r="G1939"/>
      <c r="H1939"/>
    </row>
    <row r="1940" spans="1:8" ht="15" x14ac:dyDescent="0.25">
      <c r="A1940" s="609" t="str">
        <f t="shared" si="30"/>
        <v>100653</v>
      </c>
      <c r="B1940" s="607" t="s">
        <v>6614</v>
      </c>
      <c r="C1940" s="607" t="s">
        <v>12510</v>
      </c>
      <c r="D1940" s="618" t="s">
        <v>10494</v>
      </c>
      <c r="E1940" s="619" t="s">
        <v>29499</v>
      </c>
      <c r="F1940"/>
      <c r="G1940"/>
      <c r="H1940"/>
    </row>
    <row r="1941" spans="1:8" ht="15" x14ac:dyDescent="0.25">
      <c r="A1941" s="609" t="str">
        <f t="shared" si="30"/>
        <v>100654</v>
      </c>
      <c r="B1941" s="607" t="s">
        <v>6615</v>
      </c>
      <c r="C1941" s="607" t="s">
        <v>12511</v>
      </c>
      <c r="D1941" s="618" t="s">
        <v>10494</v>
      </c>
      <c r="E1941" s="619" t="s">
        <v>29500</v>
      </c>
      <c r="F1941"/>
      <c r="G1941"/>
      <c r="H1941"/>
    </row>
    <row r="1942" spans="1:8" ht="15" x14ac:dyDescent="0.25">
      <c r="A1942" s="609" t="str">
        <f t="shared" si="30"/>
        <v>100655</v>
      </c>
      <c r="B1942" s="607" t="s">
        <v>6616</v>
      </c>
      <c r="C1942" s="607" t="s">
        <v>12512</v>
      </c>
      <c r="D1942" s="618" t="s">
        <v>10494</v>
      </c>
      <c r="E1942" s="619" t="s">
        <v>29501</v>
      </c>
      <c r="F1942"/>
      <c r="G1942"/>
      <c r="H1942"/>
    </row>
    <row r="1943" spans="1:8" ht="15" x14ac:dyDescent="0.25">
      <c r="A1943" s="609" t="str">
        <f t="shared" si="30"/>
        <v>100656</v>
      </c>
      <c r="B1943" s="607" t="s">
        <v>6617</v>
      </c>
      <c r="C1943" s="607" t="s">
        <v>12513</v>
      </c>
      <c r="D1943" s="618" t="s">
        <v>10494</v>
      </c>
      <c r="E1943" s="619" t="s">
        <v>29502</v>
      </c>
      <c r="F1943"/>
      <c r="G1943"/>
      <c r="H1943"/>
    </row>
    <row r="1944" spans="1:8" ht="15" x14ac:dyDescent="0.25">
      <c r="A1944" s="609" t="str">
        <f t="shared" si="30"/>
        <v>100657</v>
      </c>
      <c r="B1944" s="607" t="s">
        <v>6618</v>
      </c>
      <c r="C1944" s="607" t="s">
        <v>12514</v>
      </c>
      <c r="D1944" s="618" t="s">
        <v>10494</v>
      </c>
      <c r="E1944" s="619" t="s">
        <v>29503</v>
      </c>
      <c r="F1944"/>
      <c r="G1944"/>
      <c r="H1944"/>
    </row>
    <row r="1945" spans="1:8" ht="15" x14ac:dyDescent="0.25">
      <c r="A1945" s="609" t="str">
        <f t="shared" si="30"/>
        <v>100658</v>
      </c>
      <c r="B1945" s="607" t="s">
        <v>6619</v>
      </c>
      <c r="C1945" s="607" t="s">
        <v>12515</v>
      </c>
      <c r="D1945" s="618" t="s">
        <v>10494</v>
      </c>
      <c r="E1945" s="619" t="s">
        <v>29504</v>
      </c>
      <c r="F1945"/>
      <c r="G1945"/>
      <c r="H1945"/>
    </row>
    <row r="1946" spans="1:8" ht="15" x14ac:dyDescent="0.25">
      <c r="A1946" s="609" t="str">
        <f t="shared" si="30"/>
        <v>100889</v>
      </c>
      <c r="B1946" s="607" t="s">
        <v>6758</v>
      </c>
      <c r="C1946" s="607" t="s">
        <v>12516</v>
      </c>
      <c r="D1946" s="618" t="s">
        <v>11875</v>
      </c>
      <c r="E1946" s="619" t="s">
        <v>11774</v>
      </c>
      <c r="F1946"/>
      <c r="G1946"/>
      <c r="H1946"/>
    </row>
    <row r="1947" spans="1:8" ht="15" x14ac:dyDescent="0.25">
      <c r="A1947" s="609" t="str">
        <f t="shared" si="30"/>
        <v>100890</v>
      </c>
      <c r="B1947" s="607" t="s">
        <v>6759</v>
      </c>
      <c r="C1947" s="607" t="s">
        <v>12518</v>
      </c>
      <c r="D1947" s="618" t="s">
        <v>11875</v>
      </c>
      <c r="E1947" s="619" t="s">
        <v>17889</v>
      </c>
      <c r="F1947"/>
      <c r="G1947"/>
      <c r="H1947"/>
    </row>
    <row r="1948" spans="1:8" ht="15" x14ac:dyDescent="0.25">
      <c r="A1948" s="609" t="str">
        <f t="shared" si="30"/>
        <v>100892</v>
      </c>
      <c r="B1948" s="607" t="s">
        <v>6760</v>
      </c>
      <c r="C1948" s="607" t="s">
        <v>12519</v>
      </c>
      <c r="D1948" s="618" t="s">
        <v>11875</v>
      </c>
      <c r="E1948" s="619" t="s">
        <v>9208</v>
      </c>
      <c r="F1948"/>
      <c r="G1948"/>
      <c r="H1948"/>
    </row>
    <row r="1949" spans="1:8" ht="15" x14ac:dyDescent="0.25">
      <c r="A1949" s="609" t="str">
        <f t="shared" si="30"/>
        <v>100893</v>
      </c>
      <c r="B1949" s="607" t="s">
        <v>6761</v>
      </c>
      <c r="C1949" s="607" t="s">
        <v>12521</v>
      </c>
      <c r="D1949" s="618" t="s">
        <v>11875</v>
      </c>
      <c r="E1949" s="619" t="s">
        <v>8984</v>
      </c>
      <c r="F1949"/>
      <c r="G1949"/>
      <c r="H1949"/>
    </row>
    <row r="1950" spans="1:8" ht="15" x14ac:dyDescent="0.25">
      <c r="A1950" s="609" t="str">
        <f t="shared" si="30"/>
        <v>100894</v>
      </c>
      <c r="B1950" s="607" t="s">
        <v>6762</v>
      </c>
      <c r="C1950" s="607" t="s">
        <v>12522</v>
      </c>
      <c r="D1950" s="618" t="s">
        <v>11875</v>
      </c>
      <c r="E1950" s="619" t="s">
        <v>9752</v>
      </c>
      <c r="F1950"/>
      <c r="G1950"/>
      <c r="H1950"/>
    </row>
    <row r="1951" spans="1:8" ht="15" x14ac:dyDescent="0.25">
      <c r="A1951" s="609" t="str">
        <f t="shared" si="30"/>
        <v>100896</v>
      </c>
      <c r="B1951" s="607" t="s">
        <v>6763</v>
      </c>
      <c r="C1951" s="607" t="s">
        <v>12523</v>
      </c>
      <c r="D1951" s="618" t="s">
        <v>10494</v>
      </c>
      <c r="E1951" s="619" t="s">
        <v>22410</v>
      </c>
      <c r="F1951"/>
      <c r="G1951"/>
      <c r="H1951"/>
    </row>
    <row r="1952" spans="1:8" ht="15" x14ac:dyDescent="0.25">
      <c r="A1952" s="609" t="str">
        <f t="shared" si="30"/>
        <v>100897</v>
      </c>
      <c r="B1952" s="607" t="s">
        <v>6764</v>
      </c>
      <c r="C1952" s="607" t="s">
        <v>12524</v>
      </c>
      <c r="D1952" s="618" t="s">
        <v>10494</v>
      </c>
      <c r="E1952" s="619" t="s">
        <v>29505</v>
      </c>
      <c r="F1952"/>
      <c r="G1952"/>
      <c r="H1952"/>
    </row>
    <row r="1953" spans="1:8" ht="15" x14ac:dyDescent="0.25">
      <c r="A1953" s="609" t="str">
        <f t="shared" si="30"/>
        <v>100898</v>
      </c>
      <c r="B1953" s="607" t="s">
        <v>6765</v>
      </c>
      <c r="C1953" s="607" t="s">
        <v>12525</v>
      </c>
      <c r="D1953" s="618" t="s">
        <v>10494</v>
      </c>
      <c r="E1953" s="619" t="s">
        <v>18755</v>
      </c>
      <c r="F1953"/>
      <c r="G1953"/>
      <c r="H1953"/>
    </row>
    <row r="1954" spans="1:8" ht="15" x14ac:dyDescent="0.25">
      <c r="A1954" s="609" t="str">
        <f t="shared" si="30"/>
        <v>100899</v>
      </c>
      <c r="B1954" s="607" t="s">
        <v>6766</v>
      </c>
      <c r="C1954" s="607" t="s">
        <v>12526</v>
      </c>
      <c r="D1954" s="618" t="s">
        <v>10494</v>
      </c>
      <c r="E1954" s="619" t="s">
        <v>11865</v>
      </c>
      <c r="F1954"/>
      <c r="G1954"/>
      <c r="H1954"/>
    </row>
    <row r="1955" spans="1:8" ht="15" x14ac:dyDescent="0.25">
      <c r="A1955" s="609" t="str">
        <f t="shared" si="30"/>
        <v>100900</v>
      </c>
      <c r="B1955" s="607" t="s">
        <v>6767</v>
      </c>
      <c r="C1955" s="607" t="s">
        <v>12527</v>
      </c>
      <c r="D1955" s="618" t="s">
        <v>10494</v>
      </c>
      <c r="E1955" s="619" t="s">
        <v>29506</v>
      </c>
      <c r="F1955"/>
      <c r="G1955"/>
      <c r="H1955"/>
    </row>
    <row r="1956" spans="1:8" ht="15" x14ac:dyDescent="0.25">
      <c r="A1956" s="609" t="str">
        <f t="shared" si="30"/>
        <v>101173</v>
      </c>
      <c r="B1956" s="607" t="s">
        <v>6825</v>
      </c>
      <c r="C1956" s="607" t="s">
        <v>12528</v>
      </c>
      <c r="D1956" s="618" t="s">
        <v>10494</v>
      </c>
      <c r="E1956" s="619" t="s">
        <v>18948</v>
      </c>
      <c r="F1956"/>
      <c r="G1956"/>
      <c r="H1956"/>
    </row>
    <row r="1957" spans="1:8" ht="15" x14ac:dyDescent="0.25">
      <c r="A1957" s="609" t="str">
        <f t="shared" si="30"/>
        <v>101174</v>
      </c>
      <c r="B1957" s="607" t="s">
        <v>6826</v>
      </c>
      <c r="C1957" s="607" t="s">
        <v>12529</v>
      </c>
      <c r="D1957" s="618" t="s">
        <v>10494</v>
      </c>
      <c r="E1957" s="619" t="s">
        <v>23044</v>
      </c>
      <c r="F1957"/>
      <c r="G1957"/>
      <c r="H1957"/>
    </row>
    <row r="1958" spans="1:8" ht="15" x14ac:dyDescent="0.25">
      <c r="A1958" s="609" t="str">
        <f t="shared" si="30"/>
        <v>101175</v>
      </c>
      <c r="B1958" s="607" t="s">
        <v>6827</v>
      </c>
      <c r="C1958" s="607" t="s">
        <v>12530</v>
      </c>
      <c r="D1958" s="618" t="s">
        <v>10494</v>
      </c>
      <c r="E1958" s="619" t="s">
        <v>19426</v>
      </c>
      <c r="F1958"/>
      <c r="G1958"/>
      <c r="H1958"/>
    </row>
    <row r="1959" spans="1:8" ht="15" x14ac:dyDescent="0.25">
      <c r="A1959" s="609" t="str">
        <f t="shared" si="30"/>
        <v>101176</v>
      </c>
      <c r="B1959" s="607" t="s">
        <v>6828</v>
      </c>
      <c r="C1959" s="607" t="s">
        <v>12531</v>
      </c>
      <c r="D1959" s="618" t="s">
        <v>10494</v>
      </c>
      <c r="E1959" s="619" t="s">
        <v>29507</v>
      </c>
      <c r="F1959"/>
      <c r="G1959"/>
      <c r="H1959"/>
    </row>
    <row r="1960" spans="1:8" ht="15" x14ac:dyDescent="0.25">
      <c r="A1960" s="609" t="str">
        <f t="shared" si="30"/>
        <v>102521</v>
      </c>
      <c r="B1960" s="607" t="s">
        <v>29508</v>
      </c>
      <c r="C1960" s="607" t="s">
        <v>29509</v>
      </c>
      <c r="D1960" s="618" t="s">
        <v>10580</v>
      </c>
      <c r="E1960" s="619" t="s">
        <v>19349</v>
      </c>
      <c r="F1960"/>
      <c r="G1960"/>
      <c r="H1960"/>
    </row>
    <row r="1961" spans="1:8" ht="15" x14ac:dyDescent="0.25">
      <c r="A1961" s="609" t="str">
        <f t="shared" si="30"/>
        <v>102522</v>
      </c>
      <c r="B1961" s="607" t="s">
        <v>29510</v>
      </c>
      <c r="C1961" s="607" t="s">
        <v>29511</v>
      </c>
      <c r="D1961" s="618" t="s">
        <v>10580</v>
      </c>
      <c r="E1961" s="619" t="s">
        <v>29512</v>
      </c>
      <c r="F1961"/>
      <c r="G1961"/>
      <c r="H1961"/>
    </row>
    <row r="1962" spans="1:8" ht="15" x14ac:dyDescent="0.25">
      <c r="A1962" s="609" t="str">
        <f t="shared" si="30"/>
        <v>102523</v>
      </c>
      <c r="B1962" s="607" t="s">
        <v>29513</v>
      </c>
      <c r="C1962" s="607" t="s">
        <v>29514</v>
      </c>
      <c r="D1962" s="618" t="s">
        <v>10580</v>
      </c>
      <c r="E1962" s="619" t="s">
        <v>29515</v>
      </c>
      <c r="F1962"/>
      <c r="G1962"/>
      <c r="H1962"/>
    </row>
    <row r="1963" spans="1:8" ht="15" x14ac:dyDescent="0.25">
      <c r="A1963" s="609" t="str">
        <f t="shared" si="30"/>
        <v>95240</v>
      </c>
      <c r="B1963" s="607" t="s">
        <v>4513</v>
      </c>
      <c r="C1963" s="607" t="s">
        <v>18963</v>
      </c>
      <c r="D1963" s="618" t="s">
        <v>10737</v>
      </c>
      <c r="E1963" s="619" t="s">
        <v>9983</v>
      </c>
      <c r="F1963"/>
      <c r="G1963"/>
      <c r="H1963"/>
    </row>
    <row r="1964" spans="1:8" ht="15" x14ac:dyDescent="0.25">
      <c r="A1964" s="609" t="str">
        <f t="shared" si="30"/>
        <v>95241</v>
      </c>
      <c r="B1964" s="607" t="s">
        <v>4514</v>
      </c>
      <c r="C1964" s="607" t="s">
        <v>18964</v>
      </c>
      <c r="D1964" s="618" t="s">
        <v>10737</v>
      </c>
      <c r="E1964" s="619" t="s">
        <v>18274</v>
      </c>
      <c r="F1964"/>
      <c r="G1964"/>
      <c r="H1964"/>
    </row>
    <row r="1965" spans="1:8" ht="15" x14ac:dyDescent="0.25">
      <c r="A1965" s="609" t="str">
        <f t="shared" si="30"/>
        <v>96616</v>
      </c>
      <c r="B1965" s="607" t="s">
        <v>5017</v>
      </c>
      <c r="C1965" s="607" t="s">
        <v>12533</v>
      </c>
      <c r="D1965" s="618" t="s">
        <v>11895</v>
      </c>
      <c r="E1965" s="619" t="s">
        <v>29516</v>
      </c>
      <c r="F1965"/>
      <c r="G1965"/>
      <c r="H1965"/>
    </row>
    <row r="1966" spans="1:8" ht="15" x14ac:dyDescent="0.25">
      <c r="A1966" s="609" t="str">
        <f t="shared" si="30"/>
        <v>96617</v>
      </c>
      <c r="B1966" s="607" t="s">
        <v>5018</v>
      </c>
      <c r="C1966" s="607" t="s">
        <v>12534</v>
      </c>
      <c r="D1966" s="618" t="s">
        <v>10737</v>
      </c>
      <c r="E1966" s="619" t="s">
        <v>17909</v>
      </c>
      <c r="F1966"/>
      <c r="G1966"/>
      <c r="H1966"/>
    </row>
    <row r="1967" spans="1:8" ht="15" x14ac:dyDescent="0.25">
      <c r="A1967" s="609" t="str">
        <f t="shared" si="30"/>
        <v>96619</v>
      </c>
      <c r="B1967" s="607" t="s">
        <v>5019</v>
      </c>
      <c r="C1967" s="607" t="s">
        <v>12535</v>
      </c>
      <c r="D1967" s="618" t="s">
        <v>10737</v>
      </c>
      <c r="E1967" s="619" t="s">
        <v>29517</v>
      </c>
      <c r="F1967"/>
      <c r="G1967"/>
      <c r="H1967"/>
    </row>
    <row r="1968" spans="1:8" ht="15" x14ac:dyDescent="0.25">
      <c r="A1968" s="609" t="str">
        <f t="shared" si="30"/>
        <v>96620</v>
      </c>
      <c r="B1968" s="607" t="s">
        <v>5020</v>
      </c>
      <c r="C1968" s="607" t="s">
        <v>18965</v>
      </c>
      <c r="D1968" s="618" t="s">
        <v>11895</v>
      </c>
      <c r="E1968" s="619" t="s">
        <v>29518</v>
      </c>
      <c r="F1968"/>
      <c r="G1968"/>
      <c r="H1968"/>
    </row>
    <row r="1969" spans="1:8" ht="15" x14ac:dyDescent="0.25">
      <c r="A1969" s="609" t="str">
        <f t="shared" si="30"/>
        <v>96621</v>
      </c>
      <c r="B1969" s="607" t="s">
        <v>5021</v>
      </c>
      <c r="C1969" s="607" t="s">
        <v>12536</v>
      </c>
      <c r="D1969" s="618" t="s">
        <v>11895</v>
      </c>
      <c r="E1969" s="619" t="s">
        <v>29519</v>
      </c>
      <c r="F1969"/>
      <c r="G1969"/>
      <c r="H1969"/>
    </row>
    <row r="1970" spans="1:8" ht="15" x14ac:dyDescent="0.25">
      <c r="A1970" s="609" t="str">
        <f t="shared" si="30"/>
        <v>96622</v>
      </c>
      <c r="B1970" s="607" t="s">
        <v>5022</v>
      </c>
      <c r="C1970" s="607" t="s">
        <v>18966</v>
      </c>
      <c r="D1970" s="618" t="s">
        <v>11895</v>
      </c>
      <c r="E1970" s="619" t="s">
        <v>29520</v>
      </c>
      <c r="F1970"/>
      <c r="G1970"/>
      <c r="H1970"/>
    </row>
    <row r="1971" spans="1:8" ht="15" x14ac:dyDescent="0.25">
      <c r="A1971" s="609" t="str">
        <f t="shared" si="30"/>
        <v>96623</v>
      </c>
      <c r="B1971" s="607" t="s">
        <v>5023</v>
      </c>
      <c r="C1971" s="607" t="s">
        <v>12538</v>
      </c>
      <c r="D1971" s="618" t="s">
        <v>11895</v>
      </c>
      <c r="E1971" s="619" t="s">
        <v>29521</v>
      </c>
      <c r="F1971"/>
      <c r="G1971"/>
      <c r="H1971"/>
    </row>
    <row r="1972" spans="1:8" ht="15" x14ac:dyDescent="0.25">
      <c r="A1972" s="609" t="str">
        <f t="shared" si="30"/>
        <v>96624</v>
      </c>
      <c r="B1972" s="607" t="s">
        <v>5024</v>
      </c>
      <c r="C1972" s="607" t="s">
        <v>18967</v>
      </c>
      <c r="D1972" s="618" t="s">
        <v>11895</v>
      </c>
      <c r="E1972" s="619" t="s">
        <v>27296</v>
      </c>
      <c r="F1972"/>
      <c r="G1972"/>
      <c r="H1972"/>
    </row>
    <row r="1973" spans="1:8" ht="15" x14ac:dyDescent="0.25">
      <c r="A1973" s="609" t="str">
        <f t="shared" si="30"/>
        <v>97082</v>
      </c>
      <c r="B1973" s="607" t="s">
        <v>5285</v>
      </c>
      <c r="C1973" s="607" t="s">
        <v>12539</v>
      </c>
      <c r="D1973" s="618" t="s">
        <v>11895</v>
      </c>
      <c r="E1973" s="619" t="s">
        <v>29522</v>
      </c>
      <c r="F1973"/>
      <c r="G1973"/>
      <c r="H1973"/>
    </row>
    <row r="1974" spans="1:8" ht="15" x14ac:dyDescent="0.25">
      <c r="A1974" s="609" t="str">
        <f t="shared" si="30"/>
        <v>97083</v>
      </c>
      <c r="B1974" s="607" t="s">
        <v>5286</v>
      </c>
      <c r="C1974" s="607" t="s">
        <v>12540</v>
      </c>
      <c r="D1974" s="618" t="s">
        <v>10737</v>
      </c>
      <c r="E1974" s="619" t="s">
        <v>9615</v>
      </c>
      <c r="F1974"/>
      <c r="G1974"/>
      <c r="H1974"/>
    </row>
    <row r="1975" spans="1:8" ht="15" x14ac:dyDescent="0.25">
      <c r="A1975" s="609" t="str">
        <f t="shared" si="30"/>
        <v>97084</v>
      </c>
      <c r="B1975" s="607" t="s">
        <v>5287</v>
      </c>
      <c r="C1975" s="607" t="s">
        <v>12541</v>
      </c>
      <c r="D1975" s="618" t="s">
        <v>10737</v>
      </c>
      <c r="E1975" s="619" t="s">
        <v>9331</v>
      </c>
      <c r="F1975"/>
      <c r="G1975"/>
      <c r="H1975"/>
    </row>
    <row r="1976" spans="1:8" ht="15" x14ac:dyDescent="0.25">
      <c r="A1976" s="609" t="str">
        <f t="shared" si="30"/>
        <v>97086</v>
      </c>
      <c r="B1976" s="607" t="s">
        <v>5288</v>
      </c>
      <c r="C1976" s="607" t="s">
        <v>12542</v>
      </c>
      <c r="D1976" s="618" t="s">
        <v>10737</v>
      </c>
      <c r="E1976" s="619" t="s">
        <v>29523</v>
      </c>
      <c r="F1976"/>
      <c r="G1976"/>
      <c r="H1976"/>
    </row>
    <row r="1977" spans="1:8" ht="15" x14ac:dyDescent="0.25">
      <c r="A1977" s="609" t="str">
        <f t="shared" si="30"/>
        <v>97087</v>
      </c>
      <c r="B1977" s="607" t="s">
        <v>8496</v>
      </c>
      <c r="C1977" s="607" t="s">
        <v>12543</v>
      </c>
      <c r="D1977" s="618" t="s">
        <v>10737</v>
      </c>
      <c r="E1977" s="619" t="s">
        <v>9273</v>
      </c>
      <c r="F1977"/>
      <c r="G1977"/>
      <c r="H1977"/>
    </row>
    <row r="1978" spans="1:8" ht="15" x14ac:dyDescent="0.25">
      <c r="A1978" s="609" t="str">
        <f t="shared" si="30"/>
        <v>97088</v>
      </c>
      <c r="B1978" s="607" t="s">
        <v>8497</v>
      </c>
      <c r="C1978" s="607" t="s">
        <v>12544</v>
      </c>
      <c r="D1978" s="618" t="s">
        <v>11875</v>
      </c>
      <c r="E1978" s="619" t="s">
        <v>29524</v>
      </c>
      <c r="F1978"/>
      <c r="G1978"/>
      <c r="H1978"/>
    </row>
    <row r="1979" spans="1:8" ht="15" x14ac:dyDescent="0.25">
      <c r="A1979" s="609" t="str">
        <f t="shared" si="30"/>
        <v>97089</v>
      </c>
      <c r="B1979" s="607" t="s">
        <v>8498</v>
      </c>
      <c r="C1979" s="607" t="s">
        <v>12545</v>
      </c>
      <c r="D1979" s="618" t="s">
        <v>11875</v>
      </c>
      <c r="E1979" s="619" t="s">
        <v>18769</v>
      </c>
      <c r="F1979"/>
      <c r="G1979"/>
      <c r="H1979"/>
    </row>
    <row r="1980" spans="1:8" ht="15" x14ac:dyDescent="0.25">
      <c r="A1980" s="609" t="str">
        <f t="shared" si="30"/>
        <v>97090</v>
      </c>
      <c r="B1980" s="607" t="s">
        <v>8499</v>
      </c>
      <c r="C1980" s="607" t="s">
        <v>12547</v>
      </c>
      <c r="D1980" s="618" t="s">
        <v>11875</v>
      </c>
      <c r="E1980" s="619" t="s">
        <v>10338</v>
      </c>
      <c r="F1980"/>
      <c r="G1980"/>
      <c r="H1980"/>
    </row>
    <row r="1981" spans="1:8" ht="15" x14ac:dyDescent="0.25">
      <c r="A1981" s="609" t="str">
        <f t="shared" si="30"/>
        <v>97091</v>
      </c>
      <c r="B1981" s="607" t="s">
        <v>8500</v>
      </c>
      <c r="C1981" s="607" t="s">
        <v>12548</v>
      </c>
      <c r="D1981" s="618" t="s">
        <v>11875</v>
      </c>
      <c r="E1981" s="619" t="s">
        <v>12240</v>
      </c>
      <c r="F1981"/>
      <c r="G1981"/>
      <c r="H1981"/>
    </row>
    <row r="1982" spans="1:8" ht="15" x14ac:dyDescent="0.25">
      <c r="A1982" s="609" t="str">
        <f t="shared" si="30"/>
        <v>97092</v>
      </c>
      <c r="B1982" s="607" t="s">
        <v>8501</v>
      </c>
      <c r="C1982" s="607" t="s">
        <v>12549</v>
      </c>
      <c r="D1982" s="618" t="s">
        <v>11875</v>
      </c>
      <c r="E1982" s="619" t="s">
        <v>26897</v>
      </c>
      <c r="F1982"/>
      <c r="G1982"/>
      <c r="H1982"/>
    </row>
    <row r="1983" spans="1:8" ht="15" x14ac:dyDescent="0.25">
      <c r="A1983" s="609" t="str">
        <f t="shared" si="30"/>
        <v>97093</v>
      </c>
      <c r="B1983" s="607" t="s">
        <v>8502</v>
      </c>
      <c r="C1983" s="607" t="s">
        <v>12551</v>
      </c>
      <c r="D1983" s="618" t="s">
        <v>11875</v>
      </c>
      <c r="E1983" s="619" t="s">
        <v>17078</v>
      </c>
      <c r="F1983"/>
      <c r="G1983"/>
      <c r="H1983"/>
    </row>
    <row r="1984" spans="1:8" ht="15" x14ac:dyDescent="0.25">
      <c r="A1984" s="609" t="str">
        <f t="shared" si="30"/>
        <v>97094</v>
      </c>
      <c r="B1984" s="607" t="s">
        <v>5289</v>
      </c>
      <c r="C1984" s="607" t="s">
        <v>12552</v>
      </c>
      <c r="D1984" s="618" t="s">
        <v>11895</v>
      </c>
      <c r="E1984" s="619" t="s">
        <v>29525</v>
      </c>
      <c r="F1984"/>
      <c r="G1984"/>
      <c r="H1984"/>
    </row>
    <row r="1985" spans="1:8" ht="15" x14ac:dyDescent="0.25">
      <c r="A1985" s="609" t="str">
        <f t="shared" si="30"/>
        <v>97095</v>
      </c>
      <c r="B1985" s="607" t="s">
        <v>5290</v>
      </c>
      <c r="C1985" s="607" t="s">
        <v>12553</v>
      </c>
      <c r="D1985" s="618" t="s">
        <v>11895</v>
      </c>
      <c r="E1985" s="619" t="s">
        <v>29526</v>
      </c>
      <c r="F1985"/>
      <c r="G1985"/>
      <c r="H1985"/>
    </row>
    <row r="1986" spans="1:8" ht="15" x14ac:dyDescent="0.25">
      <c r="A1986" s="609" t="str">
        <f t="shared" ref="A1986:A2049" si="31">IF(ISERROR(SEARCH("/",B1986)=6),TRIM(CLEAN(B1986)),IF(SEARCH("/",B1986)=6,IF(LEN(TRIM(CLEAN(B1986)))=7,LEFT(TRIM(CLEAN(B1986)),6)&amp;"00"&amp;RIGHT(TRIM(CLEAN(B1986)),1),LEFT(TRIM(CLEAN(B1986)),6)&amp;"0"&amp;RIGHT(TRIM(CLEAN(B1986)),2)),TRIM(CLEAN(B1986))))</f>
        <v>97096</v>
      </c>
      <c r="B1986" s="607" t="s">
        <v>5291</v>
      </c>
      <c r="C1986" s="607" t="s">
        <v>12554</v>
      </c>
      <c r="D1986" s="618" t="s">
        <v>11895</v>
      </c>
      <c r="E1986" s="619" t="s">
        <v>29527</v>
      </c>
      <c r="F1986"/>
      <c r="G1986"/>
      <c r="H1986"/>
    </row>
    <row r="1987" spans="1:8" ht="15" x14ac:dyDescent="0.25">
      <c r="A1987" s="609" t="str">
        <f t="shared" si="31"/>
        <v>97097</v>
      </c>
      <c r="B1987" s="607" t="s">
        <v>5292</v>
      </c>
      <c r="C1987" s="607" t="s">
        <v>12555</v>
      </c>
      <c r="D1987" s="618" t="s">
        <v>10737</v>
      </c>
      <c r="E1987" s="619" t="s">
        <v>29528</v>
      </c>
      <c r="F1987"/>
      <c r="G1987"/>
      <c r="H1987"/>
    </row>
    <row r="1988" spans="1:8" ht="15" x14ac:dyDescent="0.25">
      <c r="A1988" s="609" t="str">
        <f t="shared" si="31"/>
        <v>97101</v>
      </c>
      <c r="B1988" s="607" t="s">
        <v>8503</v>
      </c>
      <c r="C1988" s="607" t="s">
        <v>12556</v>
      </c>
      <c r="D1988" s="618" t="s">
        <v>10737</v>
      </c>
      <c r="E1988" s="619" t="s">
        <v>29529</v>
      </c>
      <c r="F1988"/>
      <c r="G1988"/>
      <c r="H1988"/>
    </row>
    <row r="1989" spans="1:8" ht="15" x14ac:dyDescent="0.25">
      <c r="A1989" s="609" t="str">
        <f t="shared" si="31"/>
        <v>97102</v>
      </c>
      <c r="B1989" s="607" t="s">
        <v>8504</v>
      </c>
      <c r="C1989" s="607" t="s">
        <v>12557</v>
      </c>
      <c r="D1989" s="618" t="s">
        <v>10737</v>
      </c>
      <c r="E1989" s="619" t="s">
        <v>29530</v>
      </c>
      <c r="F1989"/>
      <c r="G1989"/>
      <c r="H1989"/>
    </row>
    <row r="1990" spans="1:8" ht="15" x14ac:dyDescent="0.25">
      <c r="A1990" s="609" t="str">
        <f t="shared" si="31"/>
        <v>97103</v>
      </c>
      <c r="B1990" s="607" t="s">
        <v>8505</v>
      </c>
      <c r="C1990" s="607" t="s">
        <v>12558</v>
      </c>
      <c r="D1990" s="618" t="s">
        <v>10737</v>
      </c>
      <c r="E1990" s="619" t="s">
        <v>29531</v>
      </c>
      <c r="F1990"/>
      <c r="G1990"/>
      <c r="H1990"/>
    </row>
    <row r="1991" spans="1:8" ht="15" x14ac:dyDescent="0.25">
      <c r="A1991" s="609" t="str">
        <f t="shared" si="31"/>
        <v>100322</v>
      </c>
      <c r="B1991" s="607" t="s">
        <v>6391</v>
      </c>
      <c r="C1991" s="607" t="s">
        <v>18968</v>
      </c>
      <c r="D1991" s="618" t="s">
        <v>11895</v>
      </c>
      <c r="E1991" s="619" t="s">
        <v>23882</v>
      </c>
      <c r="F1991"/>
      <c r="G1991"/>
      <c r="H1991"/>
    </row>
    <row r="1992" spans="1:8" ht="15" x14ac:dyDescent="0.25">
      <c r="A1992" s="609" t="str">
        <f t="shared" si="31"/>
        <v>100323</v>
      </c>
      <c r="B1992" s="607" t="s">
        <v>6392</v>
      </c>
      <c r="C1992" s="607" t="s">
        <v>18969</v>
      </c>
      <c r="D1992" s="618" t="s">
        <v>11895</v>
      </c>
      <c r="E1992" s="619" t="s">
        <v>28689</v>
      </c>
      <c r="F1992"/>
      <c r="G1992"/>
      <c r="H1992"/>
    </row>
    <row r="1993" spans="1:8" ht="15" x14ac:dyDescent="0.25">
      <c r="A1993" s="609" t="str">
        <f t="shared" si="31"/>
        <v>100324</v>
      </c>
      <c r="B1993" s="607" t="s">
        <v>6393</v>
      </c>
      <c r="C1993" s="607" t="s">
        <v>18970</v>
      </c>
      <c r="D1993" s="618" t="s">
        <v>11895</v>
      </c>
      <c r="E1993" s="619" t="s">
        <v>19553</v>
      </c>
      <c r="F1993"/>
      <c r="G1993"/>
      <c r="H1993"/>
    </row>
    <row r="1994" spans="1:8" ht="15" x14ac:dyDescent="0.25">
      <c r="A1994" s="609" t="str">
        <f t="shared" si="31"/>
        <v>92263</v>
      </c>
      <c r="B1994" s="607" t="s">
        <v>3149</v>
      </c>
      <c r="C1994" s="607" t="s">
        <v>12564</v>
      </c>
      <c r="D1994" s="618" t="s">
        <v>10737</v>
      </c>
      <c r="E1994" s="619" t="s">
        <v>18784</v>
      </c>
      <c r="F1994"/>
      <c r="G1994"/>
      <c r="H1994"/>
    </row>
    <row r="1995" spans="1:8" ht="15" x14ac:dyDescent="0.25">
      <c r="A1995" s="609" t="str">
        <f t="shared" si="31"/>
        <v>92264</v>
      </c>
      <c r="B1995" s="607" t="s">
        <v>3150</v>
      </c>
      <c r="C1995" s="607" t="s">
        <v>12565</v>
      </c>
      <c r="D1995" s="618" t="s">
        <v>10737</v>
      </c>
      <c r="E1995" s="619" t="s">
        <v>29532</v>
      </c>
      <c r="F1995"/>
      <c r="G1995"/>
      <c r="H1995"/>
    </row>
    <row r="1996" spans="1:8" ht="15" x14ac:dyDescent="0.25">
      <c r="A1996" s="609" t="str">
        <f t="shared" si="31"/>
        <v>92265</v>
      </c>
      <c r="B1996" s="607" t="s">
        <v>3151</v>
      </c>
      <c r="C1996" s="607" t="s">
        <v>12566</v>
      </c>
      <c r="D1996" s="618" t="s">
        <v>10737</v>
      </c>
      <c r="E1996" s="619" t="s">
        <v>29533</v>
      </c>
      <c r="F1996"/>
      <c r="G1996"/>
      <c r="H1996"/>
    </row>
    <row r="1997" spans="1:8" ht="15" x14ac:dyDescent="0.25">
      <c r="A1997" s="609" t="str">
        <f t="shared" si="31"/>
        <v>92266</v>
      </c>
      <c r="B1997" s="607" t="s">
        <v>3152</v>
      </c>
      <c r="C1997" s="607" t="s">
        <v>12567</v>
      </c>
      <c r="D1997" s="618" t="s">
        <v>10737</v>
      </c>
      <c r="E1997" s="619" t="s">
        <v>29534</v>
      </c>
      <c r="F1997"/>
      <c r="G1997"/>
      <c r="H1997"/>
    </row>
    <row r="1998" spans="1:8" ht="15" x14ac:dyDescent="0.25">
      <c r="A1998" s="609" t="str">
        <f t="shared" si="31"/>
        <v>92267</v>
      </c>
      <c r="B1998" s="607" t="s">
        <v>3153</v>
      </c>
      <c r="C1998" s="607" t="s">
        <v>12568</v>
      </c>
      <c r="D1998" s="618" t="s">
        <v>10737</v>
      </c>
      <c r="E1998" s="619" t="s">
        <v>29535</v>
      </c>
      <c r="F1998"/>
      <c r="G1998"/>
      <c r="H1998"/>
    </row>
    <row r="1999" spans="1:8" ht="15" x14ac:dyDescent="0.25">
      <c r="A1999" s="609" t="str">
        <f t="shared" si="31"/>
        <v>92268</v>
      </c>
      <c r="B1999" s="607" t="s">
        <v>3154</v>
      </c>
      <c r="C1999" s="607" t="s">
        <v>12569</v>
      </c>
      <c r="D1999" s="618" t="s">
        <v>10737</v>
      </c>
      <c r="E1999" s="619" t="s">
        <v>29536</v>
      </c>
      <c r="F1999"/>
      <c r="G1999"/>
      <c r="H1999"/>
    </row>
    <row r="2000" spans="1:8" ht="15" x14ac:dyDescent="0.25">
      <c r="A2000" s="609" t="str">
        <f t="shared" si="31"/>
        <v>92269</v>
      </c>
      <c r="B2000" s="607" t="s">
        <v>3155</v>
      </c>
      <c r="C2000" s="607" t="s">
        <v>12571</v>
      </c>
      <c r="D2000" s="618" t="s">
        <v>10737</v>
      </c>
      <c r="E2000" s="619" t="s">
        <v>29537</v>
      </c>
      <c r="F2000"/>
      <c r="G2000"/>
      <c r="H2000"/>
    </row>
    <row r="2001" spans="1:8" ht="15" x14ac:dyDescent="0.25">
      <c r="A2001" s="609" t="str">
        <f t="shared" si="31"/>
        <v>92270</v>
      </c>
      <c r="B2001" s="607" t="s">
        <v>3156</v>
      </c>
      <c r="C2001" s="607" t="s">
        <v>12572</v>
      </c>
      <c r="D2001" s="618" t="s">
        <v>10737</v>
      </c>
      <c r="E2001" s="619" t="s">
        <v>29538</v>
      </c>
      <c r="F2001"/>
      <c r="G2001"/>
      <c r="H2001"/>
    </row>
    <row r="2002" spans="1:8" ht="15" x14ac:dyDescent="0.25">
      <c r="A2002" s="609" t="str">
        <f t="shared" si="31"/>
        <v>92271</v>
      </c>
      <c r="B2002" s="607" t="s">
        <v>3157</v>
      </c>
      <c r="C2002" s="607" t="s">
        <v>12573</v>
      </c>
      <c r="D2002" s="618" t="s">
        <v>10737</v>
      </c>
      <c r="E2002" s="619" t="s">
        <v>18238</v>
      </c>
      <c r="F2002"/>
      <c r="G2002"/>
      <c r="H2002"/>
    </row>
    <row r="2003" spans="1:8" ht="15" x14ac:dyDescent="0.25">
      <c r="A2003" s="609" t="str">
        <f t="shared" si="31"/>
        <v>92272</v>
      </c>
      <c r="B2003" s="607" t="s">
        <v>3158</v>
      </c>
      <c r="C2003" s="607" t="s">
        <v>12574</v>
      </c>
      <c r="D2003" s="618" t="s">
        <v>10494</v>
      </c>
      <c r="E2003" s="619" t="s">
        <v>10211</v>
      </c>
      <c r="F2003"/>
      <c r="G2003"/>
      <c r="H2003"/>
    </row>
    <row r="2004" spans="1:8" ht="15" x14ac:dyDescent="0.25">
      <c r="A2004" s="609" t="str">
        <f t="shared" si="31"/>
        <v>92273</v>
      </c>
      <c r="B2004" s="607" t="s">
        <v>3159</v>
      </c>
      <c r="C2004" s="607" t="s">
        <v>12576</v>
      </c>
      <c r="D2004" s="618" t="s">
        <v>10494</v>
      </c>
      <c r="E2004" s="619" t="s">
        <v>14486</v>
      </c>
      <c r="F2004"/>
      <c r="G2004"/>
      <c r="H2004"/>
    </row>
    <row r="2005" spans="1:8" ht="15" x14ac:dyDescent="0.25">
      <c r="A2005" s="609" t="str">
        <f t="shared" si="31"/>
        <v>92409</v>
      </c>
      <c r="B2005" s="607" t="s">
        <v>3289</v>
      </c>
      <c r="C2005" s="607" t="s">
        <v>12577</v>
      </c>
      <c r="D2005" s="618" t="s">
        <v>10737</v>
      </c>
      <c r="E2005" s="619" t="s">
        <v>29539</v>
      </c>
      <c r="F2005"/>
      <c r="G2005"/>
      <c r="H2005"/>
    </row>
    <row r="2006" spans="1:8" ht="15" x14ac:dyDescent="0.25">
      <c r="A2006" s="609" t="str">
        <f t="shared" si="31"/>
        <v>92411</v>
      </c>
      <c r="B2006" s="607" t="s">
        <v>3290</v>
      </c>
      <c r="C2006" s="607" t="s">
        <v>12578</v>
      </c>
      <c r="D2006" s="618" t="s">
        <v>10737</v>
      </c>
      <c r="E2006" s="619" t="s">
        <v>29540</v>
      </c>
      <c r="F2006"/>
      <c r="G2006"/>
      <c r="H2006"/>
    </row>
    <row r="2007" spans="1:8" ht="15" x14ac:dyDescent="0.25">
      <c r="A2007" s="609" t="str">
        <f t="shared" si="31"/>
        <v>92413</v>
      </c>
      <c r="B2007" s="607" t="s">
        <v>3291</v>
      </c>
      <c r="C2007" s="607" t="s">
        <v>12579</v>
      </c>
      <c r="D2007" s="618" t="s">
        <v>10737</v>
      </c>
      <c r="E2007" s="619" t="s">
        <v>29541</v>
      </c>
      <c r="F2007"/>
      <c r="G2007"/>
      <c r="H2007"/>
    </row>
    <row r="2008" spans="1:8" ht="15" x14ac:dyDescent="0.25">
      <c r="A2008" s="609" t="str">
        <f t="shared" si="31"/>
        <v>92415</v>
      </c>
      <c r="B2008" s="607" t="s">
        <v>212</v>
      </c>
      <c r="C2008" s="607" t="s">
        <v>12581</v>
      </c>
      <c r="D2008" s="618" t="s">
        <v>10737</v>
      </c>
      <c r="E2008" s="619" t="s">
        <v>18246</v>
      </c>
      <c r="F2008"/>
      <c r="G2008"/>
      <c r="H2008"/>
    </row>
    <row r="2009" spans="1:8" ht="15" x14ac:dyDescent="0.25">
      <c r="A2009" s="609" t="str">
        <f t="shared" si="31"/>
        <v>92417</v>
      </c>
      <c r="B2009" s="607" t="s">
        <v>3292</v>
      </c>
      <c r="C2009" s="607" t="s">
        <v>12582</v>
      </c>
      <c r="D2009" s="618" t="s">
        <v>10737</v>
      </c>
      <c r="E2009" s="619" t="s">
        <v>29542</v>
      </c>
      <c r="F2009"/>
      <c r="G2009"/>
      <c r="H2009"/>
    </row>
    <row r="2010" spans="1:8" ht="15" x14ac:dyDescent="0.25">
      <c r="A2010" s="609" t="str">
        <f t="shared" si="31"/>
        <v>92419</v>
      </c>
      <c r="B2010" s="607" t="s">
        <v>3293</v>
      </c>
      <c r="C2010" s="607" t="s">
        <v>12583</v>
      </c>
      <c r="D2010" s="618" t="s">
        <v>10737</v>
      </c>
      <c r="E2010" s="619" t="s">
        <v>18006</v>
      </c>
      <c r="F2010"/>
      <c r="G2010"/>
      <c r="H2010"/>
    </row>
    <row r="2011" spans="1:8" ht="15" x14ac:dyDescent="0.25">
      <c r="A2011" s="609" t="str">
        <f t="shared" si="31"/>
        <v>92421</v>
      </c>
      <c r="B2011" s="607" t="s">
        <v>3294</v>
      </c>
      <c r="C2011" s="607" t="s">
        <v>12584</v>
      </c>
      <c r="D2011" s="618" t="s">
        <v>10737</v>
      </c>
      <c r="E2011" s="619" t="s">
        <v>29543</v>
      </c>
      <c r="F2011"/>
      <c r="G2011"/>
      <c r="H2011"/>
    </row>
    <row r="2012" spans="1:8" ht="15" x14ac:dyDescent="0.25">
      <c r="A2012" s="609" t="str">
        <f t="shared" si="31"/>
        <v>92423</v>
      </c>
      <c r="B2012" s="607" t="s">
        <v>3295</v>
      </c>
      <c r="C2012" s="607" t="s">
        <v>12585</v>
      </c>
      <c r="D2012" s="618" t="s">
        <v>10737</v>
      </c>
      <c r="E2012" s="619" t="s">
        <v>8968</v>
      </c>
      <c r="F2012"/>
      <c r="G2012"/>
      <c r="H2012"/>
    </row>
    <row r="2013" spans="1:8" ht="15" x14ac:dyDescent="0.25">
      <c r="A2013" s="609" t="str">
        <f t="shared" si="31"/>
        <v>92425</v>
      </c>
      <c r="B2013" s="607" t="s">
        <v>3296</v>
      </c>
      <c r="C2013" s="607" t="s">
        <v>12586</v>
      </c>
      <c r="D2013" s="618" t="s">
        <v>10737</v>
      </c>
      <c r="E2013" s="619" t="s">
        <v>29544</v>
      </c>
      <c r="F2013"/>
      <c r="G2013"/>
      <c r="H2013"/>
    </row>
    <row r="2014" spans="1:8" ht="15" x14ac:dyDescent="0.25">
      <c r="A2014" s="609" t="str">
        <f t="shared" si="31"/>
        <v>92427</v>
      </c>
      <c r="B2014" s="607" t="s">
        <v>3297</v>
      </c>
      <c r="C2014" s="607" t="s">
        <v>12587</v>
      </c>
      <c r="D2014" s="618" t="s">
        <v>10737</v>
      </c>
      <c r="E2014" s="619" t="s">
        <v>29545</v>
      </c>
      <c r="F2014"/>
      <c r="G2014"/>
      <c r="H2014"/>
    </row>
    <row r="2015" spans="1:8" ht="15" x14ac:dyDescent="0.25">
      <c r="A2015" s="609" t="str">
        <f t="shared" si="31"/>
        <v>92429</v>
      </c>
      <c r="B2015" s="607" t="s">
        <v>3298</v>
      </c>
      <c r="C2015" s="607" t="s">
        <v>12588</v>
      </c>
      <c r="D2015" s="618" t="s">
        <v>10737</v>
      </c>
      <c r="E2015" s="619" t="s">
        <v>29546</v>
      </c>
      <c r="F2015"/>
      <c r="G2015"/>
      <c r="H2015"/>
    </row>
    <row r="2016" spans="1:8" ht="15" x14ac:dyDescent="0.25">
      <c r="A2016" s="609" t="str">
        <f t="shared" si="31"/>
        <v>92431</v>
      </c>
      <c r="B2016" s="607" t="s">
        <v>3299</v>
      </c>
      <c r="C2016" s="607" t="s">
        <v>12589</v>
      </c>
      <c r="D2016" s="618" t="s">
        <v>10737</v>
      </c>
      <c r="E2016" s="619" t="s">
        <v>29547</v>
      </c>
      <c r="F2016"/>
      <c r="G2016"/>
      <c r="H2016"/>
    </row>
    <row r="2017" spans="1:8" ht="15" x14ac:dyDescent="0.25">
      <c r="A2017" s="609" t="str">
        <f t="shared" si="31"/>
        <v>92433</v>
      </c>
      <c r="B2017" s="607" t="s">
        <v>3300</v>
      </c>
      <c r="C2017" s="607" t="s">
        <v>12591</v>
      </c>
      <c r="D2017" s="618" t="s">
        <v>10737</v>
      </c>
      <c r="E2017" s="619" t="s">
        <v>19391</v>
      </c>
      <c r="F2017"/>
      <c r="G2017"/>
      <c r="H2017"/>
    </row>
    <row r="2018" spans="1:8" ht="15" x14ac:dyDescent="0.25">
      <c r="A2018" s="609" t="str">
        <f t="shared" si="31"/>
        <v>92435</v>
      </c>
      <c r="B2018" s="607" t="s">
        <v>3301</v>
      </c>
      <c r="C2018" s="607" t="s">
        <v>12592</v>
      </c>
      <c r="D2018" s="618" t="s">
        <v>10737</v>
      </c>
      <c r="E2018" s="619" t="s">
        <v>18924</v>
      </c>
      <c r="F2018"/>
      <c r="G2018"/>
      <c r="H2018"/>
    </row>
    <row r="2019" spans="1:8" ht="15" x14ac:dyDescent="0.25">
      <c r="A2019" s="609" t="str">
        <f t="shared" si="31"/>
        <v>92437</v>
      </c>
      <c r="B2019" s="607" t="s">
        <v>3302</v>
      </c>
      <c r="C2019" s="607" t="s">
        <v>12593</v>
      </c>
      <c r="D2019" s="618" t="s">
        <v>10737</v>
      </c>
      <c r="E2019" s="619" t="s">
        <v>10561</v>
      </c>
      <c r="F2019"/>
      <c r="G2019"/>
      <c r="H2019"/>
    </row>
    <row r="2020" spans="1:8" ht="15" x14ac:dyDescent="0.25">
      <c r="A2020" s="609" t="str">
        <f t="shared" si="31"/>
        <v>92439</v>
      </c>
      <c r="B2020" s="607" t="s">
        <v>3303</v>
      </c>
      <c r="C2020" s="607" t="s">
        <v>12595</v>
      </c>
      <c r="D2020" s="618" t="s">
        <v>10737</v>
      </c>
      <c r="E2020" s="619" t="s">
        <v>29548</v>
      </c>
      <c r="F2020"/>
      <c r="G2020"/>
      <c r="H2020"/>
    </row>
    <row r="2021" spans="1:8" ht="15" x14ac:dyDescent="0.25">
      <c r="A2021" s="609" t="str">
        <f t="shared" si="31"/>
        <v>92441</v>
      </c>
      <c r="B2021" s="607" t="s">
        <v>3304</v>
      </c>
      <c r="C2021" s="607" t="s">
        <v>12596</v>
      </c>
      <c r="D2021" s="618" t="s">
        <v>10737</v>
      </c>
      <c r="E2021" s="619" t="s">
        <v>18294</v>
      </c>
      <c r="F2021"/>
      <c r="G2021"/>
      <c r="H2021"/>
    </row>
    <row r="2022" spans="1:8" ht="15" x14ac:dyDescent="0.25">
      <c r="A2022" s="609" t="str">
        <f t="shared" si="31"/>
        <v>92443</v>
      </c>
      <c r="B2022" s="607" t="s">
        <v>3305</v>
      </c>
      <c r="C2022" s="607" t="s">
        <v>12597</v>
      </c>
      <c r="D2022" s="618" t="s">
        <v>10737</v>
      </c>
      <c r="E2022" s="619" t="s">
        <v>18726</v>
      </c>
      <c r="F2022"/>
      <c r="G2022"/>
      <c r="H2022"/>
    </row>
    <row r="2023" spans="1:8" ht="15" x14ac:dyDescent="0.25">
      <c r="A2023" s="609" t="str">
        <f t="shared" si="31"/>
        <v>92445</v>
      </c>
      <c r="B2023" s="607" t="s">
        <v>3306</v>
      </c>
      <c r="C2023" s="607" t="s">
        <v>12598</v>
      </c>
      <c r="D2023" s="618" t="s">
        <v>10737</v>
      </c>
      <c r="E2023" s="619" t="s">
        <v>29549</v>
      </c>
      <c r="F2023"/>
      <c r="G2023"/>
      <c r="H2023"/>
    </row>
    <row r="2024" spans="1:8" ht="15" x14ac:dyDescent="0.25">
      <c r="A2024" s="609" t="str">
        <f t="shared" si="31"/>
        <v>92446</v>
      </c>
      <c r="B2024" s="607" t="s">
        <v>3307</v>
      </c>
      <c r="C2024" s="607" t="s">
        <v>12600</v>
      </c>
      <c r="D2024" s="618" t="s">
        <v>10737</v>
      </c>
      <c r="E2024" s="619" t="s">
        <v>29550</v>
      </c>
      <c r="F2024"/>
      <c r="G2024"/>
      <c r="H2024"/>
    </row>
    <row r="2025" spans="1:8" ht="15" x14ac:dyDescent="0.25">
      <c r="A2025" s="609" t="str">
        <f t="shared" si="31"/>
        <v>92447</v>
      </c>
      <c r="B2025" s="607" t="s">
        <v>3308</v>
      </c>
      <c r="C2025" s="607" t="s">
        <v>12601</v>
      </c>
      <c r="D2025" s="618" t="s">
        <v>10737</v>
      </c>
      <c r="E2025" s="619" t="s">
        <v>29551</v>
      </c>
      <c r="F2025"/>
      <c r="G2025"/>
      <c r="H2025"/>
    </row>
    <row r="2026" spans="1:8" ht="15" x14ac:dyDescent="0.25">
      <c r="A2026" s="609" t="str">
        <f t="shared" si="31"/>
        <v>92448</v>
      </c>
      <c r="B2026" s="607" t="s">
        <v>3309</v>
      </c>
      <c r="C2026" s="607" t="s">
        <v>12602</v>
      </c>
      <c r="D2026" s="618" t="s">
        <v>10737</v>
      </c>
      <c r="E2026" s="619" t="s">
        <v>28393</v>
      </c>
      <c r="F2026"/>
      <c r="G2026"/>
      <c r="H2026"/>
    </row>
    <row r="2027" spans="1:8" ht="15" x14ac:dyDescent="0.25">
      <c r="A2027" s="609" t="str">
        <f t="shared" si="31"/>
        <v>92449</v>
      </c>
      <c r="B2027" s="607" t="s">
        <v>3310</v>
      </c>
      <c r="C2027" s="607" t="s">
        <v>12603</v>
      </c>
      <c r="D2027" s="618" t="s">
        <v>10737</v>
      </c>
      <c r="E2027" s="619" t="s">
        <v>29552</v>
      </c>
      <c r="F2027"/>
      <c r="G2027"/>
      <c r="H2027"/>
    </row>
    <row r="2028" spans="1:8" ht="15" x14ac:dyDescent="0.25">
      <c r="A2028" s="609" t="str">
        <f t="shared" si="31"/>
        <v>92450</v>
      </c>
      <c r="B2028" s="607" t="s">
        <v>3311</v>
      </c>
      <c r="C2028" s="607" t="s">
        <v>12604</v>
      </c>
      <c r="D2028" s="618" t="s">
        <v>10737</v>
      </c>
      <c r="E2028" s="619" t="s">
        <v>29553</v>
      </c>
      <c r="F2028"/>
      <c r="G2028"/>
      <c r="H2028"/>
    </row>
    <row r="2029" spans="1:8" ht="15" x14ac:dyDescent="0.25">
      <c r="A2029" s="609" t="str">
        <f t="shared" si="31"/>
        <v>92451</v>
      </c>
      <c r="B2029" s="607" t="s">
        <v>3312</v>
      </c>
      <c r="C2029" s="607" t="s">
        <v>12605</v>
      </c>
      <c r="D2029" s="618" t="s">
        <v>10737</v>
      </c>
      <c r="E2029" s="619" t="s">
        <v>29554</v>
      </c>
      <c r="F2029"/>
      <c r="G2029"/>
      <c r="H2029"/>
    </row>
    <row r="2030" spans="1:8" ht="15" x14ac:dyDescent="0.25">
      <c r="A2030" s="609" t="str">
        <f t="shared" si="31"/>
        <v>92452</v>
      </c>
      <c r="B2030" s="607" t="s">
        <v>3313</v>
      </c>
      <c r="C2030" s="607" t="s">
        <v>12606</v>
      </c>
      <c r="D2030" s="618" t="s">
        <v>10737</v>
      </c>
      <c r="E2030" s="619" t="s">
        <v>29555</v>
      </c>
      <c r="F2030"/>
      <c r="G2030"/>
      <c r="H2030"/>
    </row>
    <row r="2031" spans="1:8" ht="15" x14ac:dyDescent="0.25">
      <c r="A2031" s="609" t="str">
        <f t="shared" si="31"/>
        <v>92453</v>
      </c>
      <c r="B2031" s="607" t="s">
        <v>3314</v>
      </c>
      <c r="C2031" s="607" t="s">
        <v>12607</v>
      </c>
      <c r="D2031" s="618" t="s">
        <v>10737</v>
      </c>
      <c r="E2031" s="619" t="s">
        <v>29556</v>
      </c>
      <c r="F2031"/>
      <c r="G2031"/>
      <c r="H2031"/>
    </row>
    <row r="2032" spans="1:8" ht="15" x14ac:dyDescent="0.25">
      <c r="A2032" s="609" t="str">
        <f t="shared" si="31"/>
        <v>92454</v>
      </c>
      <c r="B2032" s="607" t="s">
        <v>3315</v>
      </c>
      <c r="C2032" s="607" t="s">
        <v>12608</v>
      </c>
      <c r="D2032" s="618" t="s">
        <v>10737</v>
      </c>
      <c r="E2032" s="619" t="s">
        <v>29557</v>
      </c>
      <c r="F2032"/>
      <c r="G2032"/>
      <c r="H2032"/>
    </row>
    <row r="2033" spans="1:8" ht="15" x14ac:dyDescent="0.25">
      <c r="A2033" s="609" t="str">
        <f t="shared" si="31"/>
        <v>92455</v>
      </c>
      <c r="B2033" s="607" t="s">
        <v>3316</v>
      </c>
      <c r="C2033" s="607" t="s">
        <v>12609</v>
      </c>
      <c r="D2033" s="618" t="s">
        <v>10737</v>
      </c>
      <c r="E2033" s="619" t="s">
        <v>29558</v>
      </c>
      <c r="F2033"/>
      <c r="G2033"/>
      <c r="H2033"/>
    </row>
    <row r="2034" spans="1:8" ht="15" x14ac:dyDescent="0.25">
      <c r="A2034" s="609" t="str">
        <f t="shared" si="31"/>
        <v>92456</v>
      </c>
      <c r="B2034" s="607" t="s">
        <v>3317</v>
      </c>
      <c r="C2034" s="607" t="s">
        <v>12611</v>
      </c>
      <c r="D2034" s="618" t="s">
        <v>10737</v>
      </c>
      <c r="E2034" s="619" t="s">
        <v>29559</v>
      </c>
      <c r="F2034"/>
      <c r="G2034"/>
      <c r="H2034"/>
    </row>
    <row r="2035" spans="1:8" ht="15" x14ac:dyDescent="0.25">
      <c r="A2035" s="609" t="str">
        <f t="shared" si="31"/>
        <v>92457</v>
      </c>
      <c r="B2035" s="607" t="s">
        <v>3318</v>
      </c>
      <c r="C2035" s="607" t="s">
        <v>12612</v>
      </c>
      <c r="D2035" s="618" t="s">
        <v>10737</v>
      </c>
      <c r="E2035" s="619" t="s">
        <v>23500</v>
      </c>
      <c r="F2035"/>
      <c r="G2035"/>
      <c r="H2035"/>
    </row>
    <row r="2036" spans="1:8" ht="15" x14ac:dyDescent="0.25">
      <c r="A2036" s="609" t="str">
        <f t="shared" si="31"/>
        <v>92458</v>
      </c>
      <c r="B2036" s="607" t="s">
        <v>3319</v>
      </c>
      <c r="C2036" s="607" t="s">
        <v>12613</v>
      </c>
      <c r="D2036" s="618" t="s">
        <v>10737</v>
      </c>
      <c r="E2036" s="619" t="s">
        <v>29560</v>
      </c>
      <c r="F2036"/>
      <c r="G2036"/>
      <c r="H2036"/>
    </row>
    <row r="2037" spans="1:8" ht="15" x14ac:dyDescent="0.25">
      <c r="A2037" s="609" t="str">
        <f t="shared" si="31"/>
        <v>92459</v>
      </c>
      <c r="B2037" s="607" t="s">
        <v>3320</v>
      </c>
      <c r="C2037" s="607" t="s">
        <v>12614</v>
      </c>
      <c r="D2037" s="618" t="s">
        <v>10737</v>
      </c>
      <c r="E2037" s="619" t="s">
        <v>29561</v>
      </c>
      <c r="F2037"/>
      <c r="G2037"/>
      <c r="H2037"/>
    </row>
    <row r="2038" spans="1:8" ht="15" x14ac:dyDescent="0.25">
      <c r="A2038" s="609" t="str">
        <f t="shared" si="31"/>
        <v>92460</v>
      </c>
      <c r="B2038" s="607" t="s">
        <v>3321</v>
      </c>
      <c r="C2038" s="607" t="s">
        <v>12615</v>
      </c>
      <c r="D2038" s="618" t="s">
        <v>10737</v>
      </c>
      <c r="E2038" s="619" t="s">
        <v>29562</v>
      </c>
      <c r="F2038"/>
      <c r="G2038"/>
      <c r="H2038"/>
    </row>
    <row r="2039" spans="1:8" ht="15" x14ac:dyDescent="0.25">
      <c r="A2039" s="609" t="str">
        <f t="shared" si="31"/>
        <v>92461</v>
      </c>
      <c r="B2039" s="607" t="s">
        <v>3322</v>
      </c>
      <c r="C2039" s="607" t="s">
        <v>12617</v>
      </c>
      <c r="D2039" s="618" t="s">
        <v>10737</v>
      </c>
      <c r="E2039" s="619" t="s">
        <v>29563</v>
      </c>
      <c r="F2039"/>
      <c r="G2039"/>
      <c r="H2039"/>
    </row>
    <row r="2040" spans="1:8" ht="15" x14ac:dyDescent="0.25">
      <c r="A2040" s="609" t="str">
        <f t="shared" si="31"/>
        <v>92462</v>
      </c>
      <c r="B2040" s="607" t="s">
        <v>3323</v>
      </c>
      <c r="C2040" s="607" t="s">
        <v>12618</v>
      </c>
      <c r="D2040" s="618" t="s">
        <v>10737</v>
      </c>
      <c r="E2040" s="619" t="s">
        <v>29564</v>
      </c>
      <c r="F2040"/>
      <c r="G2040"/>
      <c r="H2040"/>
    </row>
    <row r="2041" spans="1:8" ht="15" x14ac:dyDescent="0.25">
      <c r="A2041" s="609" t="str">
        <f t="shared" si="31"/>
        <v>92463</v>
      </c>
      <c r="B2041" s="607" t="s">
        <v>3324</v>
      </c>
      <c r="C2041" s="607" t="s">
        <v>12619</v>
      </c>
      <c r="D2041" s="618" t="s">
        <v>10737</v>
      </c>
      <c r="E2041" s="619" t="s">
        <v>19125</v>
      </c>
      <c r="F2041"/>
      <c r="G2041"/>
      <c r="H2041"/>
    </row>
    <row r="2042" spans="1:8" ht="15" x14ac:dyDescent="0.25">
      <c r="A2042" s="609" t="str">
        <f t="shared" si="31"/>
        <v>92464</v>
      </c>
      <c r="B2042" s="607" t="s">
        <v>3325</v>
      </c>
      <c r="C2042" s="607" t="s">
        <v>12620</v>
      </c>
      <c r="D2042" s="618" t="s">
        <v>10737</v>
      </c>
      <c r="E2042" s="619" t="s">
        <v>24311</v>
      </c>
      <c r="F2042"/>
      <c r="G2042"/>
      <c r="H2042"/>
    </row>
    <row r="2043" spans="1:8" ht="15" x14ac:dyDescent="0.25">
      <c r="A2043" s="609" t="str">
        <f t="shared" si="31"/>
        <v>92465</v>
      </c>
      <c r="B2043" s="607" t="s">
        <v>3326</v>
      </c>
      <c r="C2043" s="607" t="s">
        <v>12621</v>
      </c>
      <c r="D2043" s="618" t="s">
        <v>10737</v>
      </c>
      <c r="E2043" s="619" t="s">
        <v>29565</v>
      </c>
      <c r="F2043"/>
      <c r="G2043"/>
      <c r="H2043"/>
    </row>
    <row r="2044" spans="1:8" ht="15" x14ac:dyDescent="0.25">
      <c r="A2044" s="609" t="str">
        <f t="shared" si="31"/>
        <v>92466</v>
      </c>
      <c r="B2044" s="607" t="s">
        <v>3327</v>
      </c>
      <c r="C2044" s="607" t="s">
        <v>12622</v>
      </c>
      <c r="D2044" s="618" t="s">
        <v>10737</v>
      </c>
      <c r="E2044" s="619" t="s">
        <v>29566</v>
      </c>
      <c r="F2044"/>
      <c r="G2044"/>
      <c r="H2044"/>
    </row>
    <row r="2045" spans="1:8" ht="15" x14ac:dyDescent="0.25">
      <c r="A2045" s="609" t="str">
        <f t="shared" si="31"/>
        <v>92467</v>
      </c>
      <c r="B2045" s="607" t="s">
        <v>3328</v>
      </c>
      <c r="C2045" s="607" t="s">
        <v>12623</v>
      </c>
      <c r="D2045" s="618" t="s">
        <v>10737</v>
      </c>
      <c r="E2045" s="619" t="s">
        <v>18628</v>
      </c>
      <c r="F2045"/>
      <c r="G2045"/>
      <c r="H2045"/>
    </row>
    <row r="2046" spans="1:8" ht="15" x14ac:dyDescent="0.25">
      <c r="A2046" s="609" t="str">
        <f t="shared" si="31"/>
        <v>92468</v>
      </c>
      <c r="B2046" s="607" t="s">
        <v>3329</v>
      </c>
      <c r="C2046" s="607" t="s">
        <v>12624</v>
      </c>
      <c r="D2046" s="618" t="s">
        <v>10737</v>
      </c>
      <c r="E2046" s="619" t="s">
        <v>29567</v>
      </c>
      <c r="F2046"/>
      <c r="G2046"/>
      <c r="H2046"/>
    </row>
    <row r="2047" spans="1:8" ht="15" x14ac:dyDescent="0.25">
      <c r="A2047" s="609" t="str">
        <f t="shared" si="31"/>
        <v>92469</v>
      </c>
      <c r="B2047" s="607" t="s">
        <v>3330</v>
      </c>
      <c r="C2047" s="607" t="s">
        <v>12625</v>
      </c>
      <c r="D2047" s="618" t="s">
        <v>10737</v>
      </c>
      <c r="E2047" s="619" t="s">
        <v>29568</v>
      </c>
      <c r="F2047"/>
      <c r="G2047"/>
      <c r="H2047"/>
    </row>
    <row r="2048" spans="1:8" ht="15" x14ac:dyDescent="0.25">
      <c r="A2048" s="609" t="str">
        <f t="shared" si="31"/>
        <v>92470</v>
      </c>
      <c r="B2048" s="607" t="s">
        <v>3331</v>
      </c>
      <c r="C2048" s="607" t="s">
        <v>12626</v>
      </c>
      <c r="D2048" s="618" t="s">
        <v>10737</v>
      </c>
      <c r="E2048" s="619" t="s">
        <v>29569</v>
      </c>
      <c r="F2048"/>
      <c r="G2048"/>
      <c r="H2048"/>
    </row>
    <row r="2049" spans="1:8" ht="15" x14ac:dyDescent="0.25">
      <c r="A2049" s="609" t="str">
        <f t="shared" si="31"/>
        <v>92471</v>
      </c>
      <c r="B2049" s="607" t="s">
        <v>3332</v>
      </c>
      <c r="C2049" s="607" t="s">
        <v>12627</v>
      </c>
      <c r="D2049" s="618" t="s">
        <v>10737</v>
      </c>
      <c r="E2049" s="619" t="s">
        <v>24796</v>
      </c>
      <c r="F2049"/>
      <c r="G2049"/>
      <c r="H2049"/>
    </row>
    <row r="2050" spans="1:8" ht="15" x14ac:dyDescent="0.25">
      <c r="A2050" s="609" t="str">
        <f t="shared" ref="A2050:A2113" si="32">IF(ISERROR(SEARCH("/",B2050)=6),TRIM(CLEAN(B2050)),IF(SEARCH("/",B2050)=6,IF(LEN(TRIM(CLEAN(B2050)))=7,LEFT(TRIM(CLEAN(B2050)),6)&amp;"00"&amp;RIGHT(TRIM(CLEAN(B2050)),1),LEFT(TRIM(CLEAN(B2050)),6)&amp;"0"&amp;RIGHT(TRIM(CLEAN(B2050)),2)),TRIM(CLEAN(B2050))))</f>
        <v>92472</v>
      </c>
      <c r="B2050" s="607" t="s">
        <v>3333</v>
      </c>
      <c r="C2050" s="607" t="s">
        <v>12628</v>
      </c>
      <c r="D2050" s="618" t="s">
        <v>10737</v>
      </c>
      <c r="E2050" s="619" t="s">
        <v>29570</v>
      </c>
      <c r="F2050"/>
      <c r="G2050"/>
      <c r="H2050"/>
    </row>
    <row r="2051" spans="1:8" ht="15" x14ac:dyDescent="0.25">
      <c r="A2051" s="609" t="str">
        <f t="shared" si="32"/>
        <v>92473</v>
      </c>
      <c r="B2051" s="607" t="s">
        <v>3334</v>
      </c>
      <c r="C2051" s="607" t="s">
        <v>12629</v>
      </c>
      <c r="D2051" s="618" t="s">
        <v>10737</v>
      </c>
      <c r="E2051" s="619" t="s">
        <v>29571</v>
      </c>
      <c r="F2051"/>
      <c r="G2051"/>
      <c r="H2051"/>
    </row>
    <row r="2052" spans="1:8" ht="15" x14ac:dyDescent="0.25">
      <c r="A2052" s="609" t="str">
        <f t="shared" si="32"/>
        <v>92474</v>
      </c>
      <c r="B2052" s="607" t="s">
        <v>3335</v>
      </c>
      <c r="C2052" s="607" t="s">
        <v>12630</v>
      </c>
      <c r="D2052" s="618" t="s">
        <v>10737</v>
      </c>
      <c r="E2052" s="619" t="s">
        <v>29572</v>
      </c>
      <c r="F2052"/>
      <c r="G2052"/>
      <c r="H2052"/>
    </row>
    <row r="2053" spans="1:8" ht="15" x14ac:dyDescent="0.25">
      <c r="A2053" s="609" t="str">
        <f t="shared" si="32"/>
        <v>92475</v>
      </c>
      <c r="B2053" s="607" t="s">
        <v>3336</v>
      </c>
      <c r="C2053" s="607" t="s">
        <v>12631</v>
      </c>
      <c r="D2053" s="618" t="s">
        <v>10737</v>
      </c>
      <c r="E2053" s="619" t="s">
        <v>19753</v>
      </c>
      <c r="F2053"/>
      <c r="G2053"/>
      <c r="H2053"/>
    </row>
    <row r="2054" spans="1:8" ht="15" x14ac:dyDescent="0.25">
      <c r="A2054" s="609" t="str">
        <f t="shared" si="32"/>
        <v>92476</v>
      </c>
      <c r="B2054" s="607" t="s">
        <v>3337</v>
      </c>
      <c r="C2054" s="607" t="s">
        <v>12632</v>
      </c>
      <c r="D2054" s="618" t="s">
        <v>10737</v>
      </c>
      <c r="E2054" s="619" t="s">
        <v>29573</v>
      </c>
      <c r="F2054"/>
      <c r="G2054"/>
      <c r="H2054"/>
    </row>
    <row r="2055" spans="1:8" ht="15" x14ac:dyDescent="0.25">
      <c r="A2055" s="609" t="str">
        <f t="shared" si="32"/>
        <v>92477</v>
      </c>
      <c r="B2055" s="607" t="s">
        <v>3338</v>
      </c>
      <c r="C2055" s="607" t="s">
        <v>12634</v>
      </c>
      <c r="D2055" s="618" t="s">
        <v>10737</v>
      </c>
      <c r="E2055" s="619" t="s">
        <v>19034</v>
      </c>
      <c r="F2055"/>
      <c r="G2055"/>
      <c r="H2055"/>
    </row>
    <row r="2056" spans="1:8" ht="15" x14ac:dyDescent="0.25">
      <c r="A2056" s="609" t="str">
        <f t="shared" si="32"/>
        <v>92478</v>
      </c>
      <c r="B2056" s="607" t="s">
        <v>3339</v>
      </c>
      <c r="C2056" s="607" t="s">
        <v>12635</v>
      </c>
      <c r="D2056" s="618" t="s">
        <v>10737</v>
      </c>
      <c r="E2056" s="619" t="s">
        <v>29574</v>
      </c>
      <c r="F2056"/>
      <c r="G2056"/>
      <c r="H2056"/>
    </row>
    <row r="2057" spans="1:8" ht="15" x14ac:dyDescent="0.25">
      <c r="A2057" s="609" t="str">
        <f t="shared" si="32"/>
        <v>92479</v>
      </c>
      <c r="B2057" s="607" t="s">
        <v>3340</v>
      </c>
      <c r="C2057" s="607" t="s">
        <v>12636</v>
      </c>
      <c r="D2057" s="618" t="s">
        <v>10737</v>
      </c>
      <c r="E2057" s="619" t="s">
        <v>29575</v>
      </c>
      <c r="F2057"/>
      <c r="G2057"/>
      <c r="H2057"/>
    </row>
    <row r="2058" spans="1:8" ht="15" x14ac:dyDescent="0.25">
      <c r="A2058" s="609" t="str">
        <f t="shared" si="32"/>
        <v>92480</v>
      </c>
      <c r="B2058" s="607" t="s">
        <v>3341</v>
      </c>
      <c r="C2058" s="607" t="s">
        <v>12637</v>
      </c>
      <c r="D2058" s="618" t="s">
        <v>10737</v>
      </c>
      <c r="E2058" s="619" t="s">
        <v>29576</v>
      </c>
      <c r="F2058"/>
      <c r="G2058"/>
      <c r="H2058"/>
    </row>
    <row r="2059" spans="1:8" ht="15" x14ac:dyDescent="0.25">
      <c r="A2059" s="609" t="str">
        <f t="shared" si="32"/>
        <v>92482</v>
      </c>
      <c r="B2059" s="607" t="s">
        <v>3342</v>
      </c>
      <c r="C2059" s="607" t="s">
        <v>12638</v>
      </c>
      <c r="D2059" s="618" t="s">
        <v>10737</v>
      </c>
      <c r="E2059" s="619" t="s">
        <v>29577</v>
      </c>
      <c r="F2059"/>
      <c r="G2059"/>
      <c r="H2059"/>
    </row>
    <row r="2060" spans="1:8" ht="15" x14ac:dyDescent="0.25">
      <c r="A2060" s="609" t="str">
        <f t="shared" si="32"/>
        <v>92484</v>
      </c>
      <c r="B2060" s="607" t="s">
        <v>3343</v>
      </c>
      <c r="C2060" s="607" t="s">
        <v>12639</v>
      </c>
      <c r="D2060" s="618" t="s">
        <v>10737</v>
      </c>
      <c r="E2060" s="619" t="s">
        <v>18936</v>
      </c>
      <c r="F2060"/>
      <c r="G2060"/>
      <c r="H2060"/>
    </row>
    <row r="2061" spans="1:8" ht="15" x14ac:dyDescent="0.25">
      <c r="A2061" s="609" t="str">
        <f t="shared" si="32"/>
        <v>92486</v>
      </c>
      <c r="B2061" s="607" t="s">
        <v>3344</v>
      </c>
      <c r="C2061" s="607" t="s">
        <v>12640</v>
      </c>
      <c r="D2061" s="618" t="s">
        <v>10737</v>
      </c>
      <c r="E2061" s="619" t="s">
        <v>18819</v>
      </c>
      <c r="F2061"/>
      <c r="G2061"/>
      <c r="H2061"/>
    </row>
    <row r="2062" spans="1:8" ht="15" x14ac:dyDescent="0.25">
      <c r="A2062" s="609" t="str">
        <f t="shared" si="32"/>
        <v>92488</v>
      </c>
      <c r="B2062" s="607" t="s">
        <v>3345</v>
      </c>
      <c r="C2062" s="607" t="s">
        <v>12641</v>
      </c>
      <c r="D2062" s="618" t="s">
        <v>10737</v>
      </c>
      <c r="E2062" s="619" t="s">
        <v>29578</v>
      </c>
      <c r="F2062"/>
      <c r="G2062"/>
      <c r="H2062"/>
    </row>
    <row r="2063" spans="1:8" ht="15" x14ac:dyDescent="0.25">
      <c r="A2063" s="609" t="str">
        <f t="shared" si="32"/>
        <v>92490</v>
      </c>
      <c r="B2063" s="607" t="s">
        <v>3346</v>
      </c>
      <c r="C2063" s="607" t="s">
        <v>12642</v>
      </c>
      <c r="D2063" s="618" t="s">
        <v>10737</v>
      </c>
      <c r="E2063" s="619" t="s">
        <v>29579</v>
      </c>
      <c r="F2063"/>
      <c r="G2063"/>
      <c r="H2063"/>
    </row>
    <row r="2064" spans="1:8" ht="15" x14ac:dyDescent="0.25">
      <c r="A2064" s="609" t="str">
        <f t="shared" si="32"/>
        <v>92492</v>
      </c>
      <c r="B2064" s="607" t="s">
        <v>3347</v>
      </c>
      <c r="C2064" s="607" t="s">
        <v>12644</v>
      </c>
      <c r="D2064" s="618" t="s">
        <v>10737</v>
      </c>
      <c r="E2064" s="619" t="s">
        <v>29580</v>
      </c>
      <c r="F2064"/>
      <c r="G2064"/>
      <c r="H2064"/>
    </row>
    <row r="2065" spans="1:8" ht="15" x14ac:dyDescent="0.25">
      <c r="A2065" s="609" t="str">
        <f t="shared" si="32"/>
        <v>92494</v>
      </c>
      <c r="B2065" s="607" t="s">
        <v>3348</v>
      </c>
      <c r="C2065" s="607" t="s">
        <v>12645</v>
      </c>
      <c r="D2065" s="618" t="s">
        <v>10737</v>
      </c>
      <c r="E2065" s="619" t="s">
        <v>29581</v>
      </c>
      <c r="F2065"/>
      <c r="G2065"/>
      <c r="H2065"/>
    </row>
    <row r="2066" spans="1:8" ht="15" x14ac:dyDescent="0.25">
      <c r="A2066" s="609" t="str">
        <f t="shared" si="32"/>
        <v>92496</v>
      </c>
      <c r="B2066" s="607" t="s">
        <v>3349</v>
      </c>
      <c r="C2066" s="607" t="s">
        <v>12646</v>
      </c>
      <c r="D2066" s="618" t="s">
        <v>10737</v>
      </c>
      <c r="E2066" s="619" t="s">
        <v>29582</v>
      </c>
      <c r="F2066"/>
      <c r="G2066"/>
      <c r="H2066"/>
    </row>
    <row r="2067" spans="1:8" ht="15" x14ac:dyDescent="0.25">
      <c r="A2067" s="609" t="str">
        <f t="shared" si="32"/>
        <v>92498</v>
      </c>
      <c r="B2067" s="607" t="s">
        <v>3350</v>
      </c>
      <c r="C2067" s="607" t="s">
        <v>12647</v>
      </c>
      <c r="D2067" s="618" t="s">
        <v>10737</v>
      </c>
      <c r="E2067" s="619" t="s">
        <v>28532</v>
      </c>
      <c r="F2067"/>
      <c r="G2067"/>
      <c r="H2067"/>
    </row>
    <row r="2068" spans="1:8" ht="15" x14ac:dyDescent="0.25">
      <c r="A2068" s="609" t="str">
        <f t="shared" si="32"/>
        <v>92500</v>
      </c>
      <c r="B2068" s="607" t="s">
        <v>3351</v>
      </c>
      <c r="C2068" s="607" t="s">
        <v>12648</v>
      </c>
      <c r="D2068" s="618" t="s">
        <v>10737</v>
      </c>
      <c r="E2068" s="619" t="s">
        <v>29583</v>
      </c>
      <c r="F2068"/>
      <c r="G2068"/>
      <c r="H2068"/>
    </row>
    <row r="2069" spans="1:8" ht="15" x14ac:dyDescent="0.25">
      <c r="A2069" s="609" t="str">
        <f t="shared" si="32"/>
        <v>92502</v>
      </c>
      <c r="B2069" s="607" t="s">
        <v>3352</v>
      </c>
      <c r="C2069" s="607" t="s">
        <v>12649</v>
      </c>
      <c r="D2069" s="618" t="s">
        <v>10737</v>
      </c>
      <c r="E2069" s="619" t="s">
        <v>19817</v>
      </c>
      <c r="F2069"/>
      <c r="G2069"/>
      <c r="H2069"/>
    </row>
    <row r="2070" spans="1:8" ht="15" x14ac:dyDescent="0.25">
      <c r="A2070" s="609" t="str">
        <f t="shared" si="32"/>
        <v>92504</v>
      </c>
      <c r="B2070" s="607" t="s">
        <v>3353</v>
      </c>
      <c r="C2070" s="607" t="s">
        <v>12651</v>
      </c>
      <c r="D2070" s="618" t="s">
        <v>10737</v>
      </c>
      <c r="E2070" s="619" t="s">
        <v>19680</v>
      </c>
      <c r="F2070"/>
      <c r="G2070"/>
      <c r="H2070"/>
    </row>
    <row r="2071" spans="1:8" ht="15" x14ac:dyDescent="0.25">
      <c r="A2071" s="609" t="str">
        <f t="shared" si="32"/>
        <v>92506</v>
      </c>
      <c r="B2071" s="607" t="s">
        <v>3354</v>
      </c>
      <c r="C2071" s="607" t="s">
        <v>12652</v>
      </c>
      <c r="D2071" s="618" t="s">
        <v>10737</v>
      </c>
      <c r="E2071" s="619" t="s">
        <v>29584</v>
      </c>
      <c r="F2071"/>
      <c r="G2071"/>
      <c r="H2071"/>
    </row>
    <row r="2072" spans="1:8" ht="15" x14ac:dyDescent="0.25">
      <c r="A2072" s="609" t="str">
        <f t="shared" si="32"/>
        <v>92508</v>
      </c>
      <c r="B2072" s="607" t="s">
        <v>3355</v>
      </c>
      <c r="C2072" s="607" t="s">
        <v>12653</v>
      </c>
      <c r="D2072" s="618" t="s">
        <v>10737</v>
      </c>
      <c r="E2072" s="619" t="s">
        <v>18320</v>
      </c>
      <c r="F2072"/>
      <c r="G2072"/>
      <c r="H2072"/>
    </row>
    <row r="2073" spans="1:8" ht="15" x14ac:dyDescent="0.25">
      <c r="A2073" s="609" t="str">
        <f t="shared" si="32"/>
        <v>92510</v>
      </c>
      <c r="B2073" s="607" t="s">
        <v>3356</v>
      </c>
      <c r="C2073" s="607" t="s">
        <v>12654</v>
      </c>
      <c r="D2073" s="618" t="s">
        <v>10737</v>
      </c>
      <c r="E2073" s="619" t="s">
        <v>18086</v>
      </c>
      <c r="F2073"/>
      <c r="G2073"/>
      <c r="H2073"/>
    </row>
    <row r="2074" spans="1:8" ht="15" x14ac:dyDescent="0.25">
      <c r="A2074" s="609" t="str">
        <f t="shared" si="32"/>
        <v>92512</v>
      </c>
      <c r="B2074" s="607" t="s">
        <v>3357</v>
      </c>
      <c r="C2074" s="607" t="s">
        <v>12655</v>
      </c>
      <c r="D2074" s="618" t="s">
        <v>10737</v>
      </c>
      <c r="E2074" s="619" t="s">
        <v>18862</v>
      </c>
      <c r="F2074"/>
      <c r="G2074"/>
      <c r="H2074"/>
    </row>
    <row r="2075" spans="1:8" ht="15" x14ac:dyDescent="0.25">
      <c r="A2075" s="609" t="str">
        <f t="shared" si="32"/>
        <v>92514</v>
      </c>
      <c r="B2075" s="607" t="s">
        <v>3358</v>
      </c>
      <c r="C2075" s="607" t="s">
        <v>12656</v>
      </c>
      <c r="D2075" s="618" t="s">
        <v>10737</v>
      </c>
      <c r="E2075" s="619" t="s">
        <v>8803</v>
      </c>
      <c r="F2075"/>
      <c r="G2075"/>
      <c r="H2075"/>
    </row>
    <row r="2076" spans="1:8" ht="15" x14ac:dyDescent="0.25">
      <c r="A2076" s="609" t="str">
        <f t="shared" si="32"/>
        <v>92515</v>
      </c>
      <c r="B2076" s="607" t="s">
        <v>3359</v>
      </c>
      <c r="C2076" s="607" t="s">
        <v>12658</v>
      </c>
      <c r="D2076" s="618" t="s">
        <v>10737</v>
      </c>
      <c r="E2076" s="619" t="s">
        <v>24964</v>
      </c>
      <c r="F2076"/>
      <c r="G2076"/>
      <c r="H2076"/>
    </row>
    <row r="2077" spans="1:8" ht="15" x14ac:dyDescent="0.25">
      <c r="A2077" s="609" t="str">
        <f t="shared" si="32"/>
        <v>92518</v>
      </c>
      <c r="B2077" s="607" t="s">
        <v>3360</v>
      </c>
      <c r="C2077" s="607" t="s">
        <v>12659</v>
      </c>
      <c r="D2077" s="618" t="s">
        <v>10737</v>
      </c>
      <c r="E2077" s="619" t="s">
        <v>18697</v>
      </c>
      <c r="F2077"/>
      <c r="G2077"/>
      <c r="H2077"/>
    </row>
    <row r="2078" spans="1:8" ht="15" x14ac:dyDescent="0.25">
      <c r="A2078" s="609" t="str">
        <f t="shared" si="32"/>
        <v>92520</v>
      </c>
      <c r="B2078" s="607" t="s">
        <v>3361</v>
      </c>
      <c r="C2078" s="607" t="s">
        <v>12661</v>
      </c>
      <c r="D2078" s="618" t="s">
        <v>10737</v>
      </c>
      <c r="E2078" s="619" t="s">
        <v>18742</v>
      </c>
      <c r="F2078"/>
      <c r="G2078"/>
      <c r="H2078"/>
    </row>
    <row r="2079" spans="1:8" ht="15" x14ac:dyDescent="0.25">
      <c r="A2079" s="609" t="str">
        <f t="shared" si="32"/>
        <v>92522</v>
      </c>
      <c r="B2079" s="607" t="s">
        <v>3362</v>
      </c>
      <c r="C2079" s="607" t="s">
        <v>12662</v>
      </c>
      <c r="D2079" s="618" t="s">
        <v>10737</v>
      </c>
      <c r="E2079" s="619" t="s">
        <v>19037</v>
      </c>
      <c r="F2079"/>
      <c r="G2079"/>
      <c r="H2079"/>
    </row>
    <row r="2080" spans="1:8" ht="15" x14ac:dyDescent="0.25">
      <c r="A2080" s="609" t="str">
        <f t="shared" si="32"/>
        <v>92524</v>
      </c>
      <c r="B2080" s="607" t="s">
        <v>3363</v>
      </c>
      <c r="C2080" s="607" t="s">
        <v>12663</v>
      </c>
      <c r="D2080" s="618" t="s">
        <v>10737</v>
      </c>
      <c r="E2080" s="619" t="s">
        <v>29585</v>
      </c>
      <c r="F2080"/>
      <c r="G2080"/>
      <c r="H2080"/>
    </row>
    <row r="2081" spans="1:8" ht="15" x14ac:dyDescent="0.25">
      <c r="A2081" s="609" t="str">
        <f t="shared" si="32"/>
        <v>92526</v>
      </c>
      <c r="B2081" s="607" t="s">
        <v>3364</v>
      </c>
      <c r="C2081" s="607" t="s">
        <v>12664</v>
      </c>
      <c r="D2081" s="618" t="s">
        <v>10737</v>
      </c>
      <c r="E2081" s="619" t="s">
        <v>10140</v>
      </c>
      <c r="F2081"/>
      <c r="G2081"/>
      <c r="H2081"/>
    </row>
    <row r="2082" spans="1:8" ht="15" x14ac:dyDescent="0.25">
      <c r="A2082" s="609" t="str">
        <f t="shared" si="32"/>
        <v>92528</v>
      </c>
      <c r="B2082" s="607" t="s">
        <v>3365</v>
      </c>
      <c r="C2082" s="607" t="s">
        <v>12665</v>
      </c>
      <c r="D2082" s="618" t="s">
        <v>10737</v>
      </c>
      <c r="E2082" s="619" t="s">
        <v>18909</v>
      </c>
      <c r="F2082"/>
      <c r="G2082"/>
      <c r="H2082"/>
    </row>
    <row r="2083" spans="1:8" ht="15" x14ac:dyDescent="0.25">
      <c r="A2083" s="609" t="str">
        <f t="shared" si="32"/>
        <v>92530</v>
      </c>
      <c r="B2083" s="607" t="s">
        <v>3366</v>
      </c>
      <c r="C2083" s="607" t="s">
        <v>12666</v>
      </c>
      <c r="D2083" s="618" t="s">
        <v>10737</v>
      </c>
      <c r="E2083" s="619" t="s">
        <v>19384</v>
      </c>
      <c r="F2083"/>
      <c r="G2083"/>
      <c r="H2083"/>
    </row>
    <row r="2084" spans="1:8" ht="15" x14ac:dyDescent="0.25">
      <c r="A2084" s="609" t="str">
        <f t="shared" si="32"/>
        <v>92532</v>
      </c>
      <c r="B2084" s="607" t="s">
        <v>3367</v>
      </c>
      <c r="C2084" s="607" t="s">
        <v>12667</v>
      </c>
      <c r="D2084" s="618" t="s">
        <v>10737</v>
      </c>
      <c r="E2084" s="619" t="s">
        <v>25711</v>
      </c>
      <c r="F2084"/>
      <c r="G2084"/>
      <c r="H2084"/>
    </row>
    <row r="2085" spans="1:8" ht="15" x14ac:dyDescent="0.25">
      <c r="A2085" s="609" t="str">
        <f t="shared" si="32"/>
        <v>92534</v>
      </c>
      <c r="B2085" s="607" t="s">
        <v>3368</v>
      </c>
      <c r="C2085" s="607" t="s">
        <v>12668</v>
      </c>
      <c r="D2085" s="618" t="s">
        <v>10737</v>
      </c>
      <c r="E2085" s="619" t="s">
        <v>16430</v>
      </c>
      <c r="F2085"/>
      <c r="G2085"/>
      <c r="H2085"/>
    </row>
    <row r="2086" spans="1:8" ht="15" x14ac:dyDescent="0.25">
      <c r="A2086" s="609" t="str">
        <f t="shared" si="32"/>
        <v>92536</v>
      </c>
      <c r="B2086" s="607" t="s">
        <v>3369</v>
      </c>
      <c r="C2086" s="607" t="s">
        <v>12669</v>
      </c>
      <c r="D2086" s="618" t="s">
        <v>10737</v>
      </c>
      <c r="E2086" s="619" t="s">
        <v>11103</v>
      </c>
      <c r="F2086"/>
      <c r="G2086"/>
      <c r="H2086"/>
    </row>
    <row r="2087" spans="1:8" ht="15" x14ac:dyDescent="0.25">
      <c r="A2087" s="609" t="str">
        <f t="shared" si="32"/>
        <v>92538</v>
      </c>
      <c r="B2087" s="607" t="s">
        <v>3370</v>
      </c>
      <c r="C2087" s="607" t="s">
        <v>12670</v>
      </c>
      <c r="D2087" s="618" t="s">
        <v>10737</v>
      </c>
      <c r="E2087" s="619" t="s">
        <v>16290</v>
      </c>
      <c r="F2087"/>
      <c r="G2087"/>
      <c r="H2087"/>
    </row>
    <row r="2088" spans="1:8" ht="15" x14ac:dyDescent="0.25">
      <c r="A2088" s="609" t="str">
        <f t="shared" si="32"/>
        <v>96252</v>
      </c>
      <c r="B2088" s="607" t="s">
        <v>4934</v>
      </c>
      <c r="C2088" s="607" t="s">
        <v>12671</v>
      </c>
      <c r="D2088" s="618" t="s">
        <v>10737</v>
      </c>
      <c r="E2088" s="619" t="s">
        <v>29586</v>
      </c>
      <c r="F2088"/>
      <c r="G2088"/>
      <c r="H2088"/>
    </row>
    <row r="2089" spans="1:8" ht="15" x14ac:dyDescent="0.25">
      <c r="A2089" s="609" t="str">
        <f t="shared" si="32"/>
        <v>96257</v>
      </c>
      <c r="B2089" s="607" t="s">
        <v>4935</v>
      </c>
      <c r="C2089" s="607" t="s">
        <v>12672</v>
      </c>
      <c r="D2089" s="618" t="s">
        <v>10737</v>
      </c>
      <c r="E2089" s="619" t="s">
        <v>29587</v>
      </c>
      <c r="F2089"/>
      <c r="G2089"/>
      <c r="H2089"/>
    </row>
    <row r="2090" spans="1:8" ht="15" x14ac:dyDescent="0.25">
      <c r="A2090" s="609" t="str">
        <f t="shared" si="32"/>
        <v>96258</v>
      </c>
      <c r="B2090" s="607" t="s">
        <v>4936</v>
      </c>
      <c r="C2090" s="607" t="s">
        <v>12673</v>
      </c>
      <c r="D2090" s="618" t="s">
        <v>10737</v>
      </c>
      <c r="E2090" s="619" t="s">
        <v>29588</v>
      </c>
      <c r="F2090"/>
      <c r="G2090"/>
      <c r="H2090"/>
    </row>
    <row r="2091" spans="1:8" ht="15" x14ac:dyDescent="0.25">
      <c r="A2091" s="609" t="str">
        <f t="shared" si="32"/>
        <v>96259</v>
      </c>
      <c r="B2091" s="607" t="s">
        <v>4937</v>
      </c>
      <c r="C2091" s="607" t="s">
        <v>12674</v>
      </c>
      <c r="D2091" s="618" t="s">
        <v>10737</v>
      </c>
      <c r="E2091" s="619" t="s">
        <v>29589</v>
      </c>
      <c r="F2091"/>
      <c r="G2091"/>
      <c r="H2091"/>
    </row>
    <row r="2092" spans="1:8" ht="15" x14ac:dyDescent="0.25">
      <c r="A2092" s="609" t="str">
        <f t="shared" si="32"/>
        <v>96529</v>
      </c>
      <c r="B2092" s="607" t="s">
        <v>4987</v>
      </c>
      <c r="C2092" s="607" t="s">
        <v>12675</v>
      </c>
      <c r="D2092" s="618" t="s">
        <v>10737</v>
      </c>
      <c r="E2092" s="619" t="s">
        <v>29590</v>
      </c>
      <c r="F2092"/>
      <c r="G2092"/>
      <c r="H2092"/>
    </row>
    <row r="2093" spans="1:8" ht="15" x14ac:dyDescent="0.25">
      <c r="A2093" s="609" t="str">
        <f t="shared" si="32"/>
        <v>96530</v>
      </c>
      <c r="B2093" s="607" t="s">
        <v>4988</v>
      </c>
      <c r="C2093" s="607" t="s">
        <v>12676</v>
      </c>
      <c r="D2093" s="618" t="s">
        <v>10737</v>
      </c>
      <c r="E2093" s="619" t="s">
        <v>29591</v>
      </c>
      <c r="F2093"/>
      <c r="G2093"/>
      <c r="H2093"/>
    </row>
    <row r="2094" spans="1:8" ht="15" x14ac:dyDescent="0.25">
      <c r="A2094" s="609" t="str">
        <f t="shared" si="32"/>
        <v>96531</v>
      </c>
      <c r="B2094" s="607" t="s">
        <v>4989</v>
      </c>
      <c r="C2094" s="607" t="s">
        <v>12677</v>
      </c>
      <c r="D2094" s="618" t="s">
        <v>10737</v>
      </c>
      <c r="E2094" s="619" t="s">
        <v>29592</v>
      </c>
      <c r="F2094"/>
      <c r="G2094"/>
      <c r="H2094"/>
    </row>
    <row r="2095" spans="1:8" ht="15" x14ac:dyDescent="0.25">
      <c r="A2095" s="609" t="str">
        <f t="shared" si="32"/>
        <v>96532</v>
      </c>
      <c r="B2095" s="607" t="s">
        <v>4990</v>
      </c>
      <c r="C2095" s="607" t="s">
        <v>12678</v>
      </c>
      <c r="D2095" s="618" t="s">
        <v>10737</v>
      </c>
      <c r="E2095" s="619" t="s">
        <v>29593</v>
      </c>
      <c r="F2095"/>
      <c r="G2095"/>
      <c r="H2095"/>
    </row>
    <row r="2096" spans="1:8" ht="15" x14ac:dyDescent="0.25">
      <c r="A2096" s="609" t="str">
        <f t="shared" si="32"/>
        <v>96533</v>
      </c>
      <c r="B2096" s="607" t="s">
        <v>4991</v>
      </c>
      <c r="C2096" s="607" t="s">
        <v>12679</v>
      </c>
      <c r="D2096" s="618" t="s">
        <v>10737</v>
      </c>
      <c r="E2096" s="619" t="s">
        <v>19035</v>
      </c>
      <c r="F2096"/>
      <c r="G2096"/>
      <c r="H2096"/>
    </row>
    <row r="2097" spans="1:8" ht="15" x14ac:dyDescent="0.25">
      <c r="A2097" s="609" t="str">
        <f t="shared" si="32"/>
        <v>96534</v>
      </c>
      <c r="B2097" s="607" t="s">
        <v>4992</v>
      </c>
      <c r="C2097" s="607" t="s">
        <v>12680</v>
      </c>
      <c r="D2097" s="618" t="s">
        <v>10737</v>
      </c>
      <c r="E2097" s="619" t="s">
        <v>10388</v>
      </c>
      <c r="F2097"/>
      <c r="G2097"/>
      <c r="H2097"/>
    </row>
    <row r="2098" spans="1:8" ht="15" x14ac:dyDescent="0.25">
      <c r="A2098" s="609" t="str">
        <f t="shared" si="32"/>
        <v>96535</v>
      </c>
      <c r="B2098" s="607" t="s">
        <v>4993</v>
      </c>
      <c r="C2098" s="607" t="s">
        <v>12681</v>
      </c>
      <c r="D2098" s="618" t="s">
        <v>10737</v>
      </c>
      <c r="E2098" s="619" t="s">
        <v>29594</v>
      </c>
      <c r="F2098"/>
      <c r="G2098"/>
      <c r="H2098"/>
    </row>
    <row r="2099" spans="1:8" ht="15" x14ac:dyDescent="0.25">
      <c r="A2099" s="609" t="str">
        <f t="shared" si="32"/>
        <v>96536</v>
      </c>
      <c r="B2099" s="607" t="s">
        <v>4994</v>
      </c>
      <c r="C2099" s="607" t="s">
        <v>12682</v>
      </c>
      <c r="D2099" s="618" t="s">
        <v>10737</v>
      </c>
      <c r="E2099" s="619" t="s">
        <v>29595</v>
      </c>
      <c r="F2099"/>
      <c r="G2099"/>
      <c r="H2099"/>
    </row>
    <row r="2100" spans="1:8" ht="15" x14ac:dyDescent="0.25">
      <c r="A2100" s="609" t="str">
        <f t="shared" si="32"/>
        <v>96537</v>
      </c>
      <c r="B2100" s="607" t="s">
        <v>4995</v>
      </c>
      <c r="C2100" s="607" t="s">
        <v>12683</v>
      </c>
      <c r="D2100" s="618" t="s">
        <v>10737</v>
      </c>
      <c r="E2100" s="619" t="s">
        <v>29596</v>
      </c>
      <c r="F2100"/>
      <c r="G2100"/>
      <c r="H2100"/>
    </row>
    <row r="2101" spans="1:8" ht="15" x14ac:dyDescent="0.25">
      <c r="A2101" s="609" t="str">
        <f t="shared" si="32"/>
        <v>96538</v>
      </c>
      <c r="B2101" s="607" t="s">
        <v>4996</v>
      </c>
      <c r="C2101" s="607" t="s">
        <v>12684</v>
      </c>
      <c r="D2101" s="618" t="s">
        <v>10737</v>
      </c>
      <c r="E2101" s="619" t="s">
        <v>29597</v>
      </c>
      <c r="F2101"/>
      <c r="G2101"/>
      <c r="H2101"/>
    </row>
    <row r="2102" spans="1:8" ht="15" x14ac:dyDescent="0.25">
      <c r="A2102" s="609" t="str">
        <f t="shared" si="32"/>
        <v>96539</v>
      </c>
      <c r="B2102" s="607" t="s">
        <v>4997</v>
      </c>
      <c r="C2102" s="607" t="s">
        <v>12685</v>
      </c>
      <c r="D2102" s="618" t="s">
        <v>10737</v>
      </c>
      <c r="E2102" s="619" t="s">
        <v>29598</v>
      </c>
      <c r="F2102"/>
      <c r="G2102"/>
      <c r="H2102"/>
    </row>
    <row r="2103" spans="1:8" ht="15" x14ac:dyDescent="0.25">
      <c r="A2103" s="609" t="str">
        <f t="shared" si="32"/>
        <v>96540</v>
      </c>
      <c r="B2103" s="607" t="s">
        <v>4998</v>
      </c>
      <c r="C2103" s="607" t="s">
        <v>12686</v>
      </c>
      <c r="D2103" s="618" t="s">
        <v>10737</v>
      </c>
      <c r="E2103" s="619" t="s">
        <v>29599</v>
      </c>
      <c r="F2103"/>
      <c r="G2103"/>
      <c r="H2103"/>
    </row>
    <row r="2104" spans="1:8" ht="15" x14ac:dyDescent="0.25">
      <c r="A2104" s="609" t="str">
        <f t="shared" si="32"/>
        <v>96541</v>
      </c>
      <c r="B2104" s="607" t="s">
        <v>4999</v>
      </c>
      <c r="C2104" s="607" t="s">
        <v>12687</v>
      </c>
      <c r="D2104" s="618" t="s">
        <v>10737</v>
      </c>
      <c r="E2104" s="619" t="s">
        <v>19570</v>
      </c>
      <c r="F2104"/>
      <c r="G2104"/>
      <c r="H2104"/>
    </row>
    <row r="2105" spans="1:8" ht="15" x14ac:dyDescent="0.25">
      <c r="A2105" s="609" t="str">
        <f t="shared" si="32"/>
        <v>96542</v>
      </c>
      <c r="B2105" s="607" t="s">
        <v>5000</v>
      </c>
      <c r="C2105" s="607" t="s">
        <v>12688</v>
      </c>
      <c r="D2105" s="618" t="s">
        <v>10737</v>
      </c>
      <c r="E2105" s="619" t="s">
        <v>19759</v>
      </c>
      <c r="F2105"/>
      <c r="G2105"/>
      <c r="H2105"/>
    </row>
    <row r="2106" spans="1:8" ht="15" x14ac:dyDescent="0.25">
      <c r="A2106" s="609" t="str">
        <f t="shared" si="32"/>
        <v>96543</v>
      </c>
      <c r="B2106" s="607" t="s">
        <v>290</v>
      </c>
      <c r="C2106" s="607" t="s">
        <v>12689</v>
      </c>
      <c r="D2106" s="618" t="s">
        <v>11875</v>
      </c>
      <c r="E2106" s="619" t="s">
        <v>29600</v>
      </c>
      <c r="F2106"/>
      <c r="G2106"/>
      <c r="H2106"/>
    </row>
    <row r="2107" spans="1:8" ht="15" x14ac:dyDescent="0.25">
      <c r="A2107" s="609" t="str">
        <f t="shared" si="32"/>
        <v>97747</v>
      </c>
      <c r="B2107" s="607" t="s">
        <v>5604</v>
      </c>
      <c r="C2107" s="607" t="s">
        <v>12690</v>
      </c>
      <c r="D2107" s="618" t="s">
        <v>10737</v>
      </c>
      <c r="E2107" s="619" t="s">
        <v>29601</v>
      </c>
      <c r="F2107"/>
      <c r="G2107"/>
      <c r="H2107"/>
    </row>
    <row r="2108" spans="1:8" ht="15" x14ac:dyDescent="0.25">
      <c r="A2108" s="609" t="str">
        <f t="shared" si="32"/>
        <v>101791</v>
      </c>
      <c r="B2108" s="607" t="s">
        <v>8292</v>
      </c>
      <c r="C2108" s="607" t="s">
        <v>12691</v>
      </c>
      <c r="D2108" s="618" t="s">
        <v>10494</v>
      </c>
      <c r="E2108" s="619" t="s">
        <v>9237</v>
      </c>
      <c r="F2108"/>
      <c r="G2108"/>
      <c r="H2108"/>
    </row>
    <row r="2109" spans="1:8" ht="15" x14ac:dyDescent="0.25">
      <c r="A2109" s="609" t="str">
        <f t="shared" si="32"/>
        <v>101792</v>
      </c>
      <c r="B2109" s="607" t="s">
        <v>8293</v>
      </c>
      <c r="C2109" s="607" t="s">
        <v>12692</v>
      </c>
      <c r="D2109" s="618" t="s">
        <v>11895</v>
      </c>
      <c r="E2109" s="619" t="s">
        <v>14437</v>
      </c>
      <c r="F2109"/>
      <c r="G2109"/>
      <c r="H2109"/>
    </row>
    <row r="2110" spans="1:8" ht="15" x14ac:dyDescent="0.25">
      <c r="A2110" s="609" t="str">
        <f t="shared" si="32"/>
        <v>101793</v>
      </c>
      <c r="B2110" s="607" t="s">
        <v>8294</v>
      </c>
      <c r="C2110" s="607" t="s">
        <v>12693</v>
      </c>
      <c r="D2110" s="618" t="s">
        <v>11895</v>
      </c>
      <c r="E2110" s="619" t="s">
        <v>19170</v>
      </c>
      <c r="F2110"/>
      <c r="G2110"/>
      <c r="H2110"/>
    </row>
    <row r="2111" spans="1:8" ht="15" x14ac:dyDescent="0.25">
      <c r="A2111" s="609" t="str">
        <f t="shared" si="32"/>
        <v>101969</v>
      </c>
      <c r="B2111" s="607" t="s">
        <v>8618</v>
      </c>
      <c r="C2111" s="607" t="s">
        <v>12694</v>
      </c>
      <c r="D2111" s="618" t="s">
        <v>10737</v>
      </c>
      <c r="E2111" s="619" t="s">
        <v>18881</v>
      </c>
      <c r="F2111"/>
      <c r="G2111"/>
      <c r="H2111"/>
    </row>
    <row r="2112" spans="1:8" ht="15" x14ac:dyDescent="0.25">
      <c r="A2112" s="609" t="str">
        <f t="shared" si="32"/>
        <v>101971</v>
      </c>
      <c r="B2112" s="607" t="s">
        <v>8619</v>
      </c>
      <c r="C2112" s="607" t="s">
        <v>12695</v>
      </c>
      <c r="D2112" s="618" t="s">
        <v>10737</v>
      </c>
      <c r="E2112" s="619" t="s">
        <v>29602</v>
      </c>
      <c r="F2112"/>
      <c r="G2112"/>
      <c r="H2112"/>
    </row>
    <row r="2113" spans="1:8" ht="15" x14ac:dyDescent="0.25">
      <c r="A2113" s="609" t="str">
        <f t="shared" si="32"/>
        <v>101973</v>
      </c>
      <c r="B2113" s="607" t="s">
        <v>8620</v>
      </c>
      <c r="C2113" s="607" t="s">
        <v>12696</v>
      </c>
      <c r="D2113" s="618" t="s">
        <v>10737</v>
      </c>
      <c r="E2113" s="619" t="s">
        <v>29603</v>
      </c>
      <c r="F2113"/>
      <c r="G2113"/>
      <c r="H2113"/>
    </row>
    <row r="2114" spans="1:8" ht="15" x14ac:dyDescent="0.25">
      <c r="A2114" s="609" t="str">
        <f t="shared" ref="A2114:A2177" si="33">IF(ISERROR(SEARCH("/",B2114)=6),TRIM(CLEAN(B2114)),IF(SEARCH("/",B2114)=6,IF(LEN(TRIM(CLEAN(B2114)))=7,LEFT(TRIM(CLEAN(B2114)),6)&amp;"00"&amp;RIGHT(TRIM(CLEAN(B2114)),1),LEFT(TRIM(CLEAN(B2114)),6)&amp;"0"&amp;RIGHT(TRIM(CLEAN(B2114)),2)),TRIM(CLEAN(B2114))))</f>
        <v>101974</v>
      </c>
      <c r="B2114" s="607" t="s">
        <v>8621</v>
      </c>
      <c r="C2114" s="607" t="s">
        <v>12697</v>
      </c>
      <c r="D2114" s="618" t="s">
        <v>10737</v>
      </c>
      <c r="E2114" s="619" t="s">
        <v>29604</v>
      </c>
      <c r="F2114"/>
      <c r="G2114"/>
      <c r="H2114"/>
    </row>
    <row r="2115" spans="1:8" ht="15" x14ac:dyDescent="0.25">
      <c r="A2115" s="609" t="str">
        <f t="shared" si="33"/>
        <v>101975</v>
      </c>
      <c r="B2115" s="607" t="s">
        <v>8622</v>
      </c>
      <c r="C2115" s="607" t="s">
        <v>12698</v>
      </c>
      <c r="D2115" s="618" t="s">
        <v>10737</v>
      </c>
      <c r="E2115" s="619" t="s">
        <v>29605</v>
      </c>
      <c r="F2115"/>
      <c r="G2115"/>
      <c r="H2115"/>
    </row>
    <row r="2116" spans="1:8" ht="15" x14ac:dyDescent="0.25">
      <c r="A2116" s="609" t="str">
        <f t="shared" si="33"/>
        <v>101977</v>
      </c>
      <c r="B2116" s="607" t="s">
        <v>8623</v>
      </c>
      <c r="C2116" s="607" t="s">
        <v>12699</v>
      </c>
      <c r="D2116" s="618" t="s">
        <v>10737</v>
      </c>
      <c r="E2116" s="619" t="s">
        <v>19655</v>
      </c>
      <c r="F2116"/>
      <c r="G2116"/>
      <c r="H2116"/>
    </row>
    <row r="2117" spans="1:8" ht="15" x14ac:dyDescent="0.25">
      <c r="A2117" s="609" t="str">
        <f t="shared" si="33"/>
        <v>101980</v>
      </c>
      <c r="B2117" s="607" t="s">
        <v>8625</v>
      </c>
      <c r="C2117" s="607" t="s">
        <v>12700</v>
      </c>
      <c r="D2117" s="618" t="s">
        <v>10737</v>
      </c>
      <c r="E2117" s="619" t="s">
        <v>29606</v>
      </c>
      <c r="F2117"/>
      <c r="G2117"/>
      <c r="H2117"/>
    </row>
    <row r="2118" spans="1:8" ht="15" x14ac:dyDescent="0.25">
      <c r="A2118" s="609" t="str">
        <f t="shared" si="33"/>
        <v>101981</v>
      </c>
      <c r="B2118" s="607" t="s">
        <v>8626</v>
      </c>
      <c r="C2118" s="607" t="s">
        <v>12701</v>
      </c>
      <c r="D2118" s="618" t="s">
        <v>10737</v>
      </c>
      <c r="E2118" s="619" t="s">
        <v>19647</v>
      </c>
      <c r="F2118"/>
      <c r="G2118"/>
      <c r="H2118"/>
    </row>
    <row r="2119" spans="1:8" ht="15" x14ac:dyDescent="0.25">
      <c r="A2119" s="609" t="str">
        <f t="shared" si="33"/>
        <v>101982</v>
      </c>
      <c r="B2119" s="607" t="s">
        <v>8627</v>
      </c>
      <c r="C2119" s="607" t="s">
        <v>12702</v>
      </c>
      <c r="D2119" s="618" t="s">
        <v>10737</v>
      </c>
      <c r="E2119" s="619" t="s">
        <v>19533</v>
      </c>
      <c r="F2119"/>
      <c r="G2119"/>
      <c r="H2119"/>
    </row>
    <row r="2120" spans="1:8" ht="15" x14ac:dyDescent="0.25">
      <c r="A2120" s="609" t="str">
        <f t="shared" si="33"/>
        <v>101983</v>
      </c>
      <c r="B2120" s="607" t="s">
        <v>8628</v>
      </c>
      <c r="C2120" s="607" t="s">
        <v>12703</v>
      </c>
      <c r="D2120" s="618" t="s">
        <v>10737</v>
      </c>
      <c r="E2120" s="619" t="s">
        <v>29607</v>
      </c>
      <c r="F2120"/>
      <c r="G2120"/>
      <c r="H2120"/>
    </row>
    <row r="2121" spans="1:8" ht="15" x14ac:dyDescent="0.25">
      <c r="A2121" s="609" t="str">
        <f t="shared" si="33"/>
        <v>101985</v>
      </c>
      <c r="B2121" s="607" t="s">
        <v>8629</v>
      </c>
      <c r="C2121" s="607" t="s">
        <v>12704</v>
      </c>
      <c r="D2121" s="618" t="s">
        <v>10737</v>
      </c>
      <c r="E2121" s="619" t="s">
        <v>29608</v>
      </c>
      <c r="F2121"/>
      <c r="G2121"/>
      <c r="H2121"/>
    </row>
    <row r="2122" spans="1:8" ht="15" x14ac:dyDescent="0.25">
      <c r="A2122" s="609" t="str">
        <f t="shared" si="33"/>
        <v>101986</v>
      </c>
      <c r="B2122" s="607" t="s">
        <v>8630</v>
      </c>
      <c r="C2122" s="607" t="s">
        <v>12705</v>
      </c>
      <c r="D2122" s="618" t="s">
        <v>10737</v>
      </c>
      <c r="E2122" s="619" t="s">
        <v>29609</v>
      </c>
      <c r="F2122"/>
      <c r="G2122"/>
      <c r="H2122"/>
    </row>
    <row r="2123" spans="1:8" ht="15" x14ac:dyDescent="0.25">
      <c r="A2123" s="609" t="str">
        <f t="shared" si="33"/>
        <v>101987</v>
      </c>
      <c r="B2123" s="607" t="s">
        <v>8631</v>
      </c>
      <c r="C2123" s="607" t="s">
        <v>12706</v>
      </c>
      <c r="D2123" s="618" t="s">
        <v>10737</v>
      </c>
      <c r="E2123" s="619" t="s">
        <v>29610</v>
      </c>
      <c r="F2123"/>
      <c r="G2123"/>
      <c r="H2123"/>
    </row>
    <row r="2124" spans="1:8" ht="15" x14ac:dyDescent="0.25">
      <c r="A2124" s="609" t="str">
        <f t="shared" si="33"/>
        <v>101988</v>
      </c>
      <c r="B2124" s="607" t="s">
        <v>8632</v>
      </c>
      <c r="C2124" s="607" t="s">
        <v>12707</v>
      </c>
      <c r="D2124" s="618" t="s">
        <v>10737</v>
      </c>
      <c r="E2124" s="619" t="s">
        <v>18444</v>
      </c>
      <c r="F2124"/>
      <c r="G2124"/>
      <c r="H2124"/>
    </row>
    <row r="2125" spans="1:8" ht="15" x14ac:dyDescent="0.25">
      <c r="A2125" s="609" t="str">
        <f t="shared" si="33"/>
        <v>101989</v>
      </c>
      <c r="B2125" s="607" t="s">
        <v>8633</v>
      </c>
      <c r="C2125" s="607" t="s">
        <v>12708</v>
      </c>
      <c r="D2125" s="618" t="s">
        <v>10737</v>
      </c>
      <c r="E2125" s="619" t="s">
        <v>29611</v>
      </c>
      <c r="F2125"/>
      <c r="G2125"/>
      <c r="H2125"/>
    </row>
    <row r="2126" spans="1:8" ht="15" x14ac:dyDescent="0.25">
      <c r="A2126" s="609" t="str">
        <f t="shared" si="33"/>
        <v>101990</v>
      </c>
      <c r="B2126" s="607" t="s">
        <v>8634</v>
      </c>
      <c r="C2126" s="607" t="s">
        <v>12709</v>
      </c>
      <c r="D2126" s="618" t="s">
        <v>10737</v>
      </c>
      <c r="E2126" s="619" t="s">
        <v>29612</v>
      </c>
      <c r="F2126"/>
      <c r="G2126"/>
      <c r="H2126"/>
    </row>
    <row r="2127" spans="1:8" ht="15" x14ac:dyDescent="0.25">
      <c r="A2127" s="609" t="str">
        <f t="shared" si="33"/>
        <v>101991</v>
      </c>
      <c r="B2127" s="607" t="s">
        <v>8635</v>
      </c>
      <c r="C2127" s="607" t="s">
        <v>12710</v>
      </c>
      <c r="D2127" s="618" t="s">
        <v>10737</v>
      </c>
      <c r="E2127" s="619" t="s">
        <v>29613</v>
      </c>
      <c r="F2127"/>
      <c r="G2127"/>
      <c r="H2127"/>
    </row>
    <row r="2128" spans="1:8" ht="15" x14ac:dyDescent="0.25">
      <c r="A2128" s="609" t="str">
        <f t="shared" si="33"/>
        <v>101992</v>
      </c>
      <c r="B2128" s="607" t="s">
        <v>8636</v>
      </c>
      <c r="C2128" s="607" t="s">
        <v>12711</v>
      </c>
      <c r="D2128" s="618" t="s">
        <v>10737</v>
      </c>
      <c r="E2128" s="619" t="s">
        <v>29614</v>
      </c>
      <c r="F2128"/>
      <c r="G2128"/>
      <c r="H2128"/>
    </row>
    <row r="2129" spans="1:8" ht="15" x14ac:dyDescent="0.25">
      <c r="A2129" s="609" t="str">
        <f t="shared" si="33"/>
        <v>101993</v>
      </c>
      <c r="B2129" s="607" t="s">
        <v>8637</v>
      </c>
      <c r="C2129" s="607" t="s">
        <v>12712</v>
      </c>
      <c r="D2129" s="618" t="s">
        <v>10737</v>
      </c>
      <c r="E2129" s="619" t="s">
        <v>29615</v>
      </c>
      <c r="F2129"/>
      <c r="G2129"/>
      <c r="H2129"/>
    </row>
    <row r="2130" spans="1:8" ht="15" x14ac:dyDescent="0.25">
      <c r="A2130" s="609" t="str">
        <f t="shared" si="33"/>
        <v>101994</v>
      </c>
      <c r="B2130" s="607" t="s">
        <v>8638</v>
      </c>
      <c r="C2130" s="607" t="s">
        <v>12713</v>
      </c>
      <c r="D2130" s="618" t="s">
        <v>10737</v>
      </c>
      <c r="E2130" s="619" t="s">
        <v>29616</v>
      </c>
      <c r="F2130"/>
      <c r="G2130"/>
      <c r="H2130"/>
    </row>
    <row r="2131" spans="1:8" ht="15" x14ac:dyDescent="0.25">
      <c r="A2131" s="609" t="str">
        <f t="shared" si="33"/>
        <v>101995</v>
      </c>
      <c r="B2131" s="607" t="s">
        <v>8639</v>
      </c>
      <c r="C2131" s="607" t="s">
        <v>12714</v>
      </c>
      <c r="D2131" s="618" t="s">
        <v>10737</v>
      </c>
      <c r="E2131" s="619" t="s">
        <v>29617</v>
      </c>
      <c r="F2131"/>
      <c r="G2131"/>
      <c r="H2131"/>
    </row>
    <row r="2132" spans="1:8" ht="15" x14ac:dyDescent="0.25">
      <c r="A2132" s="609" t="str">
        <f t="shared" si="33"/>
        <v>101996</v>
      </c>
      <c r="B2132" s="607" t="s">
        <v>8640</v>
      </c>
      <c r="C2132" s="607" t="s">
        <v>12715</v>
      </c>
      <c r="D2132" s="618" t="s">
        <v>10737</v>
      </c>
      <c r="E2132" s="619" t="s">
        <v>29618</v>
      </c>
      <c r="F2132"/>
      <c r="G2132"/>
      <c r="H2132"/>
    </row>
    <row r="2133" spans="1:8" ht="15" x14ac:dyDescent="0.25">
      <c r="A2133" s="609" t="str">
        <f t="shared" si="33"/>
        <v>101997</v>
      </c>
      <c r="B2133" s="607" t="s">
        <v>8641</v>
      </c>
      <c r="C2133" s="607" t="s">
        <v>12716</v>
      </c>
      <c r="D2133" s="618" t="s">
        <v>10737</v>
      </c>
      <c r="E2133" s="619" t="s">
        <v>29619</v>
      </c>
      <c r="F2133"/>
      <c r="G2133"/>
      <c r="H2133"/>
    </row>
    <row r="2134" spans="1:8" ht="15" x14ac:dyDescent="0.25">
      <c r="A2134" s="609" t="str">
        <f t="shared" si="33"/>
        <v>101998</v>
      </c>
      <c r="B2134" s="607" t="s">
        <v>8642</v>
      </c>
      <c r="C2134" s="607" t="s">
        <v>12717</v>
      </c>
      <c r="D2134" s="618" t="s">
        <v>10737</v>
      </c>
      <c r="E2134" s="619" t="s">
        <v>24721</v>
      </c>
      <c r="F2134"/>
      <c r="G2134"/>
      <c r="H2134"/>
    </row>
    <row r="2135" spans="1:8" ht="15" x14ac:dyDescent="0.25">
      <c r="A2135" s="609" t="str">
        <f t="shared" si="33"/>
        <v>101999</v>
      </c>
      <c r="B2135" s="607" t="s">
        <v>8643</v>
      </c>
      <c r="C2135" s="607" t="s">
        <v>12718</v>
      </c>
      <c r="D2135" s="618" t="s">
        <v>10737</v>
      </c>
      <c r="E2135" s="619" t="s">
        <v>29620</v>
      </c>
      <c r="F2135"/>
      <c r="G2135"/>
      <c r="H2135"/>
    </row>
    <row r="2136" spans="1:8" ht="15" x14ac:dyDescent="0.25">
      <c r="A2136" s="609" t="str">
        <f t="shared" si="33"/>
        <v>102000</v>
      </c>
      <c r="B2136" s="607" t="s">
        <v>8644</v>
      </c>
      <c r="C2136" s="607" t="s">
        <v>12719</v>
      </c>
      <c r="D2136" s="618" t="s">
        <v>10737</v>
      </c>
      <c r="E2136" s="619" t="s">
        <v>29621</v>
      </c>
      <c r="F2136"/>
      <c r="G2136"/>
      <c r="H2136"/>
    </row>
    <row r="2137" spans="1:8" ht="15" x14ac:dyDescent="0.25">
      <c r="A2137" s="609" t="str">
        <f t="shared" si="33"/>
        <v>102001</v>
      </c>
      <c r="B2137" s="607" t="s">
        <v>8645</v>
      </c>
      <c r="C2137" s="607" t="s">
        <v>12720</v>
      </c>
      <c r="D2137" s="618" t="s">
        <v>10737</v>
      </c>
      <c r="E2137" s="619" t="s">
        <v>29622</v>
      </c>
      <c r="F2137"/>
      <c r="G2137"/>
      <c r="H2137"/>
    </row>
    <row r="2138" spans="1:8" ht="15" x14ac:dyDescent="0.25">
      <c r="A2138" s="609" t="str">
        <f t="shared" si="33"/>
        <v>102002</v>
      </c>
      <c r="B2138" s="607" t="s">
        <v>8646</v>
      </c>
      <c r="C2138" s="607" t="s">
        <v>12721</v>
      </c>
      <c r="D2138" s="618" t="s">
        <v>10737</v>
      </c>
      <c r="E2138" s="619" t="s">
        <v>29623</v>
      </c>
      <c r="F2138"/>
      <c r="G2138"/>
      <c r="H2138"/>
    </row>
    <row r="2139" spans="1:8" ht="15" x14ac:dyDescent="0.25">
      <c r="A2139" s="609" t="str">
        <f t="shared" si="33"/>
        <v>102003</v>
      </c>
      <c r="B2139" s="607" t="s">
        <v>8647</v>
      </c>
      <c r="C2139" s="607" t="s">
        <v>12722</v>
      </c>
      <c r="D2139" s="618" t="s">
        <v>10737</v>
      </c>
      <c r="E2139" s="619" t="s">
        <v>19715</v>
      </c>
      <c r="F2139"/>
      <c r="G2139"/>
      <c r="H2139"/>
    </row>
    <row r="2140" spans="1:8" ht="15" x14ac:dyDescent="0.25">
      <c r="A2140" s="609" t="str">
        <f t="shared" si="33"/>
        <v>102004</v>
      </c>
      <c r="B2140" s="607" t="s">
        <v>8648</v>
      </c>
      <c r="C2140" s="607" t="s">
        <v>12723</v>
      </c>
      <c r="D2140" s="618" t="s">
        <v>10737</v>
      </c>
      <c r="E2140" s="619" t="s">
        <v>29624</v>
      </c>
      <c r="F2140"/>
      <c r="G2140"/>
      <c r="H2140"/>
    </row>
    <row r="2141" spans="1:8" ht="15" x14ac:dyDescent="0.25">
      <c r="A2141" s="609" t="str">
        <f t="shared" si="33"/>
        <v>102005</v>
      </c>
      <c r="B2141" s="607" t="s">
        <v>8649</v>
      </c>
      <c r="C2141" s="607" t="s">
        <v>12724</v>
      </c>
      <c r="D2141" s="618" t="s">
        <v>10737</v>
      </c>
      <c r="E2141" s="619" t="s">
        <v>29591</v>
      </c>
      <c r="F2141"/>
      <c r="G2141"/>
      <c r="H2141"/>
    </row>
    <row r="2142" spans="1:8" ht="15" x14ac:dyDescent="0.25">
      <c r="A2142" s="609" t="str">
        <f t="shared" si="33"/>
        <v>102006</v>
      </c>
      <c r="B2142" s="607" t="s">
        <v>8650</v>
      </c>
      <c r="C2142" s="607" t="s">
        <v>12725</v>
      </c>
      <c r="D2142" s="618" t="s">
        <v>10737</v>
      </c>
      <c r="E2142" s="619" t="s">
        <v>29625</v>
      </c>
      <c r="F2142"/>
      <c r="G2142"/>
      <c r="H2142"/>
    </row>
    <row r="2143" spans="1:8" ht="15" x14ac:dyDescent="0.25">
      <c r="A2143" s="609" t="str">
        <f t="shared" si="33"/>
        <v>102007</v>
      </c>
      <c r="B2143" s="607" t="s">
        <v>8651</v>
      </c>
      <c r="C2143" s="607" t="s">
        <v>12726</v>
      </c>
      <c r="D2143" s="618" t="s">
        <v>10737</v>
      </c>
      <c r="E2143" s="619" t="s">
        <v>29626</v>
      </c>
      <c r="F2143"/>
      <c r="G2143"/>
      <c r="H2143"/>
    </row>
    <row r="2144" spans="1:8" ht="15" x14ac:dyDescent="0.25">
      <c r="A2144" s="609" t="str">
        <f t="shared" si="33"/>
        <v>102008</v>
      </c>
      <c r="B2144" s="607" t="s">
        <v>8652</v>
      </c>
      <c r="C2144" s="607" t="s">
        <v>12727</v>
      </c>
      <c r="D2144" s="618" t="s">
        <v>10737</v>
      </c>
      <c r="E2144" s="619" t="s">
        <v>29627</v>
      </c>
      <c r="F2144"/>
      <c r="G2144"/>
      <c r="H2144"/>
    </row>
    <row r="2145" spans="1:8" ht="15" x14ac:dyDescent="0.25">
      <c r="A2145" s="609" t="str">
        <f t="shared" si="33"/>
        <v>102009</v>
      </c>
      <c r="B2145" s="607" t="s">
        <v>8653</v>
      </c>
      <c r="C2145" s="607" t="s">
        <v>12728</v>
      </c>
      <c r="D2145" s="618" t="s">
        <v>10737</v>
      </c>
      <c r="E2145" s="619" t="s">
        <v>29628</v>
      </c>
      <c r="F2145"/>
      <c r="G2145"/>
      <c r="H2145"/>
    </row>
    <row r="2146" spans="1:8" ht="15" x14ac:dyDescent="0.25">
      <c r="A2146" s="609" t="str">
        <f t="shared" si="33"/>
        <v>102010</v>
      </c>
      <c r="B2146" s="607" t="s">
        <v>8654</v>
      </c>
      <c r="C2146" s="607" t="s">
        <v>12729</v>
      </c>
      <c r="D2146" s="618" t="s">
        <v>10737</v>
      </c>
      <c r="E2146" s="619" t="s">
        <v>29629</v>
      </c>
      <c r="F2146"/>
      <c r="G2146"/>
      <c r="H2146"/>
    </row>
    <row r="2147" spans="1:8" ht="15" x14ac:dyDescent="0.25">
      <c r="A2147" s="609" t="str">
        <f t="shared" si="33"/>
        <v>102011</v>
      </c>
      <c r="B2147" s="607" t="s">
        <v>8655</v>
      </c>
      <c r="C2147" s="607" t="s">
        <v>12730</v>
      </c>
      <c r="D2147" s="618" t="s">
        <v>10737</v>
      </c>
      <c r="E2147" s="619" t="s">
        <v>9568</v>
      </c>
      <c r="F2147"/>
      <c r="G2147"/>
      <c r="H2147"/>
    </row>
    <row r="2148" spans="1:8" ht="15" x14ac:dyDescent="0.25">
      <c r="A2148" s="609" t="str">
        <f t="shared" si="33"/>
        <v>102012</v>
      </c>
      <c r="B2148" s="607" t="s">
        <v>8656</v>
      </c>
      <c r="C2148" s="607" t="s">
        <v>12731</v>
      </c>
      <c r="D2148" s="618" t="s">
        <v>10737</v>
      </c>
      <c r="E2148" s="619" t="s">
        <v>29630</v>
      </c>
      <c r="F2148"/>
      <c r="G2148"/>
      <c r="H2148"/>
    </row>
    <row r="2149" spans="1:8" ht="15" x14ac:dyDescent="0.25">
      <c r="A2149" s="609" t="str">
        <f t="shared" si="33"/>
        <v>102013</v>
      </c>
      <c r="B2149" s="607" t="s">
        <v>8657</v>
      </c>
      <c r="C2149" s="607" t="s">
        <v>12733</v>
      </c>
      <c r="D2149" s="618" t="s">
        <v>10737</v>
      </c>
      <c r="E2149" s="619" t="s">
        <v>26519</v>
      </c>
      <c r="F2149"/>
      <c r="G2149"/>
      <c r="H2149"/>
    </row>
    <row r="2150" spans="1:8" ht="15" x14ac:dyDescent="0.25">
      <c r="A2150" s="609" t="str">
        <f t="shared" si="33"/>
        <v>102014</v>
      </c>
      <c r="B2150" s="607" t="s">
        <v>8658</v>
      </c>
      <c r="C2150" s="607" t="s">
        <v>12734</v>
      </c>
      <c r="D2150" s="618" t="s">
        <v>10737</v>
      </c>
      <c r="E2150" s="619" t="s">
        <v>29631</v>
      </c>
      <c r="F2150"/>
      <c r="G2150"/>
      <c r="H2150"/>
    </row>
    <row r="2151" spans="1:8" ht="15" x14ac:dyDescent="0.25">
      <c r="A2151" s="609" t="str">
        <f t="shared" si="33"/>
        <v>102015</v>
      </c>
      <c r="B2151" s="607" t="s">
        <v>8659</v>
      </c>
      <c r="C2151" s="607" t="s">
        <v>12735</v>
      </c>
      <c r="D2151" s="618" t="s">
        <v>10737</v>
      </c>
      <c r="E2151" s="619" t="s">
        <v>29632</v>
      </c>
      <c r="F2151"/>
      <c r="G2151"/>
      <c r="H2151"/>
    </row>
    <row r="2152" spans="1:8" ht="15" x14ac:dyDescent="0.25">
      <c r="A2152" s="609" t="str">
        <f t="shared" si="33"/>
        <v>102016</v>
      </c>
      <c r="B2152" s="607" t="s">
        <v>8660</v>
      </c>
      <c r="C2152" s="607" t="s">
        <v>12736</v>
      </c>
      <c r="D2152" s="618" t="s">
        <v>10737</v>
      </c>
      <c r="E2152" s="619" t="s">
        <v>29633</v>
      </c>
      <c r="F2152"/>
      <c r="G2152"/>
      <c r="H2152"/>
    </row>
    <row r="2153" spans="1:8" ht="15" x14ac:dyDescent="0.25">
      <c r="A2153" s="609" t="str">
        <f t="shared" si="33"/>
        <v>102017</v>
      </c>
      <c r="B2153" s="607" t="s">
        <v>8661</v>
      </c>
      <c r="C2153" s="607" t="s">
        <v>12737</v>
      </c>
      <c r="D2153" s="618" t="s">
        <v>10737</v>
      </c>
      <c r="E2153" s="619" t="s">
        <v>29634</v>
      </c>
      <c r="F2153"/>
      <c r="G2153"/>
      <c r="H2153"/>
    </row>
    <row r="2154" spans="1:8" ht="15" x14ac:dyDescent="0.25">
      <c r="A2154" s="609" t="str">
        <f t="shared" si="33"/>
        <v>102036</v>
      </c>
      <c r="B2154" s="607" t="s">
        <v>8662</v>
      </c>
      <c r="C2154" s="607" t="s">
        <v>12738</v>
      </c>
      <c r="D2154" s="618" t="s">
        <v>10737</v>
      </c>
      <c r="E2154" s="619" t="s">
        <v>29635</v>
      </c>
      <c r="F2154"/>
      <c r="G2154"/>
      <c r="H2154"/>
    </row>
    <row r="2155" spans="1:8" ht="15" x14ac:dyDescent="0.25">
      <c r="A2155" s="609" t="str">
        <f t="shared" si="33"/>
        <v>102037</v>
      </c>
      <c r="B2155" s="607" t="s">
        <v>8663</v>
      </c>
      <c r="C2155" s="607" t="s">
        <v>12740</v>
      </c>
      <c r="D2155" s="618" t="s">
        <v>10737</v>
      </c>
      <c r="E2155" s="619" t="s">
        <v>29636</v>
      </c>
      <c r="F2155"/>
      <c r="G2155"/>
      <c r="H2155"/>
    </row>
    <row r="2156" spans="1:8" ht="15" x14ac:dyDescent="0.25">
      <c r="A2156" s="609" t="str">
        <f t="shared" si="33"/>
        <v>102038</v>
      </c>
      <c r="B2156" s="607" t="s">
        <v>8664</v>
      </c>
      <c r="C2156" s="607" t="s">
        <v>12741</v>
      </c>
      <c r="D2156" s="618" t="s">
        <v>10737</v>
      </c>
      <c r="E2156" s="619" t="s">
        <v>29637</v>
      </c>
      <c r="F2156"/>
      <c r="G2156"/>
      <c r="H2156"/>
    </row>
    <row r="2157" spans="1:8" ht="15" x14ac:dyDescent="0.25">
      <c r="A2157" s="609" t="str">
        <f t="shared" si="33"/>
        <v>102039</v>
      </c>
      <c r="B2157" s="607" t="s">
        <v>8665</v>
      </c>
      <c r="C2157" s="607" t="s">
        <v>12742</v>
      </c>
      <c r="D2157" s="618" t="s">
        <v>10737</v>
      </c>
      <c r="E2157" s="619" t="s">
        <v>19519</v>
      </c>
      <c r="F2157"/>
      <c r="G2157"/>
      <c r="H2157"/>
    </row>
    <row r="2158" spans="1:8" ht="15" x14ac:dyDescent="0.25">
      <c r="A2158" s="609" t="str">
        <f t="shared" si="33"/>
        <v>102040</v>
      </c>
      <c r="B2158" s="607" t="s">
        <v>8666</v>
      </c>
      <c r="C2158" s="607" t="s">
        <v>12743</v>
      </c>
      <c r="D2158" s="618" t="s">
        <v>10737</v>
      </c>
      <c r="E2158" s="619" t="s">
        <v>29638</v>
      </c>
      <c r="F2158"/>
      <c r="G2158"/>
      <c r="H2158"/>
    </row>
    <row r="2159" spans="1:8" ht="15" x14ac:dyDescent="0.25">
      <c r="A2159" s="609" t="str">
        <f t="shared" si="33"/>
        <v>102041</v>
      </c>
      <c r="B2159" s="607" t="s">
        <v>8667</v>
      </c>
      <c r="C2159" s="607" t="s">
        <v>12744</v>
      </c>
      <c r="D2159" s="618" t="s">
        <v>10737</v>
      </c>
      <c r="E2159" s="619" t="s">
        <v>19563</v>
      </c>
      <c r="F2159"/>
      <c r="G2159"/>
      <c r="H2159"/>
    </row>
    <row r="2160" spans="1:8" ht="15" x14ac:dyDescent="0.25">
      <c r="A2160" s="609" t="str">
        <f t="shared" si="33"/>
        <v>102042</v>
      </c>
      <c r="B2160" s="607" t="s">
        <v>8668</v>
      </c>
      <c r="C2160" s="607" t="s">
        <v>12745</v>
      </c>
      <c r="D2160" s="618" t="s">
        <v>10737</v>
      </c>
      <c r="E2160" s="619" t="s">
        <v>29639</v>
      </c>
      <c r="F2160"/>
      <c r="G2160"/>
      <c r="H2160"/>
    </row>
    <row r="2161" spans="1:8" ht="15" x14ac:dyDescent="0.25">
      <c r="A2161" s="609" t="str">
        <f t="shared" si="33"/>
        <v>102043</v>
      </c>
      <c r="B2161" s="607" t="s">
        <v>8669</v>
      </c>
      <c r="C2161" s="607" t="s">
        <v>12746</v>
      </c>
      <c r="D2161" s="618" t="s">
        <v>10737</v>
      </c>
      <c r="E2161" s="619" t="s">
        <v>29640</v>
      </c>
      <c r="F2161"/>
      <c r="G2161"/>
      <c r="H2161"/>
    </row>
    <row r="2162" spans="1:8" ht="15" x14ac:dyDescent="0.25">
      <c r="A2162" s="609" t="str">
        <f t="shared" si="33"/>
        <v>102044</v>
      </c>
      <c r="B2162" s="607" t="s">
        <v>8670</v>
      </c>
      <c r="C2162" s="607" t="s">
        <v>12747</v>
      </c>
      <c r="D2162" s="618" t="s">
        <v>10737</v>
      </c>
      <c r="E2162" s="619" t="s">
        <v>29641</v>
      </c>
      <c r="F2162"/>
      <c r="G2162"/>
      <c r="H2162"/>
    </row>
    <row r="2163" spans="1:8" ht="15" x14ac:dyDescent="0.25">
      <c r="A2163" s="609" t="str">
        <f t="shared" si="33"/>
        <v>102045</v>
      </c>
      <c r="B2163" s="607" t="s">
        <v>8671</v>
      </c>
      <c r="C2163" s="607" t="s">
        <v>12748</v>
      </c>
      <c r="D2163" s="618" t="s">
        <v>10737</v>
      </c>
      <c r="E2163" s="619" t="s">
        <v>22978</v>
      </c>
      <c r="F2163"/>
      <c r="G2163"/>
      <c r="H2163"/>
    </row>
    <row r="2164" spans="1:8" ht="15" x14ac:dyDescent="0.25">
      <c r="A2164" s="609" t="str">
        <f t="shared" si="33"/>
        <v>102046</v>
      </c>
      <c r="B2164" s="607" t="s">
        <v>8672</v>
      </c>
      <c r="C2164" s="607" t="s">
        <v>12749</v>
      </c>
      <c r="D2164" s="618" t="s">
        <v>10737</v>
      </c>
      <c r="E2164" s="619" t="s">
        <v>29642</v>
      </c>
      <c r="F2164"/>
      <c r="G2164"/>
      <c r="H2164"/>
    </row>
    <row r="2165" spans="1:8" ht="15" x14ac:dyDescent="0.25">
      <c r="A2165" s="609" t="str">
        <f t="shared" si="33"/>
        <v>102047</v>
      </c>
      <c r="B2165" s="607" t="s">
        <v>8673</v>
      </c>
      <c r="C2165" s="607" t="s">
        <v>12750</v>
      </c>
      <c r="D2165" s="618" t="s">
        <v>10737</v>
      </c>
      <c r="E2165" s="619" t="s">
        <v>29643</v>
      </c>
      <c r="F2165"/>
      <c r="G2165"/>
      <c r="H2165"/>
    </row>
    <row r="2166" spans="1:8" ht="15" x14ac:dyDescent="0.25">
      <c r="A2166" s="609" t="str">
        <f t="shared" si="33"/>
        <v>102048</v>
      </c>
      <c r="B2166" s="607" t="s">
        <v>8674</v>
      </c>
      <c r="C2166" s="607" t="s">
        <v>12751</v>
      </c>
      <c r="D2166" s="618" t="s">
        <v>10737</v>
      </c>
      <c r="E2166" s="619" t="s">
        <v>29644</v>
      </c>
      <c r="F2166"/>
      <c r="G2166"/>
      <c r="H2166"/>
    </row>
    <row r="2167" spans="1:8" ht="15" x14ac:dyDescent="0.25">
      <c r="A2167" s="609" t="str">
        <f t="shared" si="33"/>
        <v>102049</v>
      </c>
      <c r="B2167" s="607" t="s">
        <v>8675</v>
      </c>
      <c r="C2167" s="607" t="s">
        <v>12752</v>
      </c>
      <c r="D2167" s="618" t="s">
        <v>10737</v>
      </c>
      <c r="E2167" s="619" t="s">
        <v>29645</v>
      </c>
      <c r="F2167"/>
      <c r="G2167"/>
      <c r="H2167"/>
    </row>
    <row r="2168" spans="1:8" ht="15" x14ac:dyDescent="0.25">
      <c r="A2168" s="609" t="str">
        <f t="shared" si="33"/>
        <v>102050</v>
      </c>
      <c r="B2168" s="607" t="s">
        <v>8676</v>
      </c>
      <c r="C2168" s="607" t="s">
        <v>12753</v>
      </c>
      <c r="D2168" s="618" t="s">
        <v>10737</v>
      </c>
      <c r="E2168" s="619" t="s">
        <v>29540</v>
      </c>
      <c r="F2168"/>
      <c r="G2168"/>
      <c r="H2168"/>
    </row>
    <row r="2169" spans="1:8" ht="15" x14ac:dyDescent="0.25">
      <c r="A2169" s="609" t="str">
        <f t="shared" si="33"/>
        <v>102051</v>
      </c>
      <c r="B2169" s="607" t="s">
        <v>8677</v>
      </c>
      <c r="C2169" s="607" t="s">
        <v>12754</v>
      </c>
      <c r="D2169" s="618" t="s">
        <v>10737</v>
      </c>
      <c r="E2169" s="619" t="s">
        <v>29646</v>
      </c>
      <c r="F2169"/>
      <c r="G2169"/>
      <c r="H2169"/>
    </row>
    <row r="2170" spans="1:8" ht="15" x14ac:dyDescent="0.25">
      <c r="A2170" s="609" t="str">
        <f t="shared" si="33"/>
        <v>102052</v>
      </c>
      <c r="B2170" s="607" t="s">
        <v>8678</v>
      </c>
      <c r="C2170" s="607" t="s">
        <v>12755</v>
      </c>
      <c r="D2170" s="618" t="s">
        <v>10737</v>
      </c>
      <c r="E2170" s="619" t="s">
        <v>18804</v>
      </c>
      <c r="F2170"/>
      <c r="G2170"/>
      <c r="H2170"/>
    </row>
    <row r="2171" spans="1:8" ht="15" x14ac:dyDescent="0.25">
      <c r="A2171" s="609" t="str">
        <f t="shared" si="33"/>
        <v>102059</v>
      </c>
      <c r="B2171" s="607" t="s">
        <v>8679</v>
      </c>
      <c r="C2171" s="607" t="s">
        <v>12756</v>
      </c>
      <c r="D2171" s="618" t="s">
        <v>10737</v>
      </c>
      <c r="E2171" s="619" t="s">
        <v>29647</v>
      </c>
      <c r="F2171"/>
      <c r="G2171"/>
      <c r="H2171"/>
    </row>
    <row r="2172" spans="1:8" ht="15" x14ac:dyDescent="0.25">
      <c r="A2172" s="609" t="str">
        <f t="shared" si="33"/>
        <v>102060</v>
      </c>
      <c r="B2172" s="607" t="s">
        <v>8680</v>
      </c>
      <c r="C2172" s="607" t="s">
        <v>12757</v>
      </c>
      <c r="D2172" s="618" t="s">
        <v>10737</v>
      </c>
      <c r="E2172" s="619" t="s">
        <v>29648</v>
      </c>
      <c r="F2172"/>
      <c r="G2172"/>
      <c r="H2172"/>
    </row>
    <row r="2173" spans="1:8" ht="15" x14ac:dyDescent="0.25">
      <c r="A2173" s="609" t="str">
        <f t="shared" si="33"/>
        <v>102061</v>
      </c>
      <c r="B2173" s="607" t="s">
        <v>8681</v>
      </c>
      <c r="C2173" s="607" t="s">
        <v>12758</v>
      </c>
      <c r="D2173" s="618" t="s">
        <v>10737</v>
      </c>
      <c r="E2173" s="619" t="s">
        <v>29649</v>
      </c>
      <c r="F2173"/>
      <c r="G2173"/>
      <c r="H2173"/>
    </row>
    <row r="2174" spans="1:8" ht="15" x14ac:dyDescent="0.25">
      <c r="A2174" s="609" t="str">
        <f t="shared" si="33"/>
        <v>102062</v>
      </c>
      <c r="B2174" s="607" t="s">
        <v>8682</v>
      </c>
      <c r="C2174" s="607" t="s">
        <v>12759</v>
      </c>
      <c r="D2174" s="618" t="s">
        <v>10737</v>
      </c>
      <c r="E2174" s="619" t="s">
        <v>29650</v>
      </c>
      <c r="F2174"/>
      <c r="G2174"/>
      <c r="H2174"/>
    </row>
    <row r="2175" spans="1:8" ht="15" x14ac:dyDescent="0.25">
      <c r="A2175" s="609" t="str">
        <f t="shared" si="33"/>
        <v>102063</v>
      </c>
      <c r="B2175" s="607" t="s">
        <v>8683</v>
      </c>
      <c r="C2175" s="607" t="s">
        <v>12760</v>
      </c>
      <c r="D2175" s="618" t="s">
        <v>10737</v>
      </c>
      <c r="E2175" s="619" t="s">
        <v>19840</v>
      </c>
      <c r="F2175"/>
      <c r="G2175"/>
      <c r="H2175"/>
    </row>
    <row r="2176" spans="1:8" ht="15" x14ac:dyDescent="0.25">
      <c r="A2176" s="609" t="str">
        <f t="shared" si="33"/>
        <v>102064</v>
      </c>
      <c r="B2176" s="607" t="s">
        <v>8684</v>
      </c>
      <c r="C2176" s="607" t="s">
        <v>12761</v>
      </c>
      <c r="D2176" s="618" t="s">
        <v>10737</v>
      </c>
      <c r="E2176" s="619" t="s">
        <v>19164</v>
      </c>
      <c r="F2176"/>
      <c r="G2176"/>
      <c r="H2176"/>
    </row>
    <row r="2177" spans="1:8" ht="15" x14ac:dyDescent="0.25">
      <c r="A2177" s="609" t="str">
        <f t="shared" si="33"/>
        <v>102065</v>
      </c>
      <c r="B2177" s="607" t="s">
        <v>8685</v>
      </c>
      <c r="C2177" s="607" t="s">
        <v>12762</v>
      </c>
      <c r="D2177" s="618" t="s">
        <v>10737</v>
      </c>
      <c r="E2177" s="619" t="s">
        <v>29651</v>
      </c>
      <c r="F2177"/>
      <c r="G2177"/>
      <c r="H2177"/>
    </row>
    <row r="2178" spans="1:8" ht="15" x14ac:dyDescent="0.25">
      <c r="A2178" s="609" t="str">
        <f t="shared" ref="A2178:A2241" si="34">IF(ISERROR(SEARCH("/",B2178)=6),TRIM(CLEAN(B2178)),IF(SEARCH("/",B2178)=6,IF(LEN(TRIM(CLEAN(B2178)))=7,LEFT(TRIM(CLEAN(B2178)),6)&amp;"00"&amp;RIGHT(TRIM(CLEAN(B2178)),1),LEFT(TRIM(CLEAN(B2178)),6)&amp;"0"&amp;RIGHT(TRIM(CLEAN(B2178)),2)),TRIM(CLEAN(B2178))))</f>
        <v>102066</v>
      </c>
      <c r="B2178" s="607" t="s">
        <v>8686</v>
      </c>
      <c r="C2178" s="607" t="s">
        <v>12763</v>
      </c>
      <c r="D2178" s="618" t="s">
        <v>10737</v>
      </c>
      <c r="E2178" s="619" t="s">
        <v>18718</v>
      </c>
      <c r="F2178"/>
      <c r="G2178"/>
      <c r="H2178"/>
    </row>
    <row r="2179" spans="1:8" ht="15" x14ac:dyDescent="0.25">
      <c r="A2179" s="609" t="str">
        <f t="shared" si="34"/>
        <v>102067</v>
      </c>
      <c r="B2179" s="607" t="s">
        <v>8687</v>
      </c>
      <c r="C2179" s="607" t="s">
        <v>12764</v>
      </c>
      <c r="D2179" s="618" t="s">
        <v>10737</v>
      </c>
      <c r="E2179" s="619" t="s">
        <v>29652</v>
      </c>
      <c r="F2179"/>
      <c r="G2179"/>
      <c r="H2179"/>
    </row>
    <row r="2180" spans="1:8" ht="15" x14ac:dyDescent="0.25">
      <c r="A2180" s="609" t="str">
        <f t="shared" si="34"/>
        <v>102068</v>
      </c>
      <c r="B2180" s="607" t="s">
        <v>8688</v>
      </c>
      <c r="C2180" s="607" t="s">
        <v>12765</v>
      </c>
      <c r="D2180" s="618" t="s">
        <v>10737</v>
      </c>
      <c r="E2180" s="619" t="s">
        <v>29653</v>
      </c>
      <c r="F2180"/>
      <c r="G2180"/>
      <c r="H2180"/>
    </row>
    <row r="2181" spans="1:8" ht="15" x14ac:dyDescent="0.25">
      <c r="A2181" s="609" t="str">
        <f t="shared" si="34"/>
        <v>102069</v>
      </c>
      <c r="B2181" s="607" t="s">
        <v>8689</v>
      </c>
      <c r="C2181" s="607" t="s">
        <v>12766</v>
      </c>
      <c r="D2181" s="618" t="s">
        <v>10737</v>
      </c>
      <c r="E2181" s="619" t="s">
        <v>29654</v>
      </c>
      <c r="F2181"/>
      <c r="G2181"/>
      <c r="H2181"/>
    </row>
    <row r="2182" spans="1:8" ht="15" x14ac:dyDescent="0.25">
      <c r="A2182" s="609" t="str">
        <f t="shared" si="34"/>
        <v>102070</v>
      </c>
      <c r="B2182" s="607" t="s">
        <v>8690</v>
      </c>
      <c r="C2182" s="607" t="s">
        <v>12767</v>
      </c>
      <c r="D2182" s="618" t="s">
        <v>10737</v>
      </c>
      <c r="E2182" s="619" t="s">
        <v>29655</v>
      </c>
      <c r="F2182"/>
      <c r="G2182"/>
      <c r="H2182"/>
    </row>
    <row r="2183" spans="1:8" ht="15" x14ac:dyDescent="0.25">
      <c r="A2183" s="609" t="str">
        <f t="shared" si="34"/>
        <v>102071</v>
      </c>
      <c r="B2183" s="607" t="s">
        <v>8691</v>
      </c>
      <c r="C2183" s="607" t="s">
        <v>12768</v>
      </c>
      <c r="D2183" s="618" t="s">
        <v>10737</v>
      </c>
      <c r="E2183" s="619" t="s">
        <v>26654</v>
      </c>
      <c r="F2183"/>
      <c r="G2183"/>
      <c r="H2183"/>
    </row>
    <row r="2184" spans="1:8" ht="15" x14ac:dyDescent="0.25">
      <c r="A2184" s="609" t="str">
        <f t="shared" si="34"/>
        <v>102072</v>
      </c>
      <c r="B2184" s="607" t="s">
        <v>8692</v>
      </c>
      <c r="C2184" s="607" t="s">
        <v>12769</v>
      </c>
      <c r="D2184" s="618" t="s">
        <v>10737</v>
      </c>
      <c r="E2184" s="619" t="s">
        <v>29656</v>
      </c>
      <c r="F2184"/>
      <c r="G2184"/>
      <c r="H2184"/>
    </row>
    <row r="2185" spans="1:8" ht="15" x14ac:dyDescent="0.25">
      <c r="A2185" s="609" t="str">
        <f t="shared" si="34"/>
        <v>102073</v>
      </c>
      <c r="B2185" s="607" t="s">
        <v>8693</v>
      </c>
      <c r="C2185" s="607" t="s">
        <v>12770</v>
      </c>
      <c r="D2185" s="618" t="s">
        <v>11895</v>
      </c>
      <c r="E2185" s="619" t="s">
        <v>29657</v>
      </c>
      <c r="F2185"/>
      <c r="G2185"/>
      <c r="H2185"/>
    </row>
    <row r="2186" spans="1:8" ht="15" x14ac:dyDescent="0.25">
      <c r="A2186" s="609" t="str">
        <f t="shared" si="34"/>
        <v>102074</v>
      </c>
      <c r="B2186" s="607" t="s">
        <v>8694</v>
      </c>
      <c r="C2186" s="607" t="s">
        <v>12771</v>
      </c>
      <c r="D2186" s="618" t="s">
        <v>11895</v>
      </c>
      <c r="E2186" s="619" t="s">
        <v>29658</v>
      </c>
      <c r="F2186"/>
      <c r="G2186"/>
      <c r="H2186"/>
    </row>
    <row r="2187" spans="1:8" ht="15" x14ac:dyDescent="0.25">
      <c r="A2187" s="609" t="str">
        <f t="shared" si="34"/>
        <v>102075</v>
      </c>
      <c r="B2187" s="607" t="s">
        <v>8695</v>
      </c>
      <c r="C2187" s="607" t="s">
        <v>12772</v>
      </c>
      <c r="D2187" s="618" t="s">
        <v>11895</v>
      </c>
      <c r="E2187" s="619" t="s">
        <v>29659</v>
      </c>
      <c r="F2187"/>
      <c r="G2187"/>
      <c r="H2187"/>
    </row>
    <row r="2188" spans="1:8" ht="15" x14ac:dyDescent="0.25">
      <c r="A2188" s="609" t="str">
        <f t="shared" si="34"/>
        <v>102076</v>
      </c>
      <c r="B2188" s="607" t="s">
        <v>8696</v>
      </c>
      <c r="C2188" s="607" t="s">
        <v>12773</v>
      </c>
      <c r="D2188" s="618" t="s">
        <v>11895</v>
      </c>
      <c r="E2188" s="619" t="s">
        <v>29660</v>
      </c>
      <c r="F2188"/>
      <c r="G2188"/>
      <c r="H2188"/>
    </row>
    <row r="2189" spans="1:8" ht="15" x14ac:dyDescent="0.25">
      <c r="A2189" s="609" t="str">
        <f t="shared" si="34"/>
        <v>102077</v>
      </c>
      <c r="B2189" s="607" t="s">
        <v>8697</v>
      </c>
      <c r="C2189" s="607" t="s">
        <v>12774</v>
      </c>
      <c r="D2189" s="618" t="s">
        <v>11895</v>
      </c>
      <c r="E2189" s="619" t="s">
        <v>29661</v>
      </c>
      <c r="F2189"/>
      <c r="G2189"/>
      <c r="H2189"/>
    </row>
    <row r="2190" spans="1:8" ht="15" x14ac:dyDescent="0.25">
      <c r="A2190" s="609" t="str">
        <f t="shared" si="34"/>
        <v>102078</v>
      </c>
      <c r="B2190" s="607" t="s">
        <v>8698</v>
      </c>
      <c r="C2190" s="607" t="s">
        <v>12775</v>
      </c>
      <c r="D2190" s="618" t="s">
        <v>11895</v>
      </c>
      <c r="E2190" s="619" t="s">
        <v>29662</v>
      </c>
      <c r="F2190"/>
      <c r="G2190"/>
      <c r="H2190"/>
    </row>
    <row r="2191" spans="1:8" ht="15" x14ac:dyDescent="0.25">
      <c r="A2191" s="609" t="str">
        <f t="shared" si="34"/>
        <v>102079</v>
      </c>
      <c r="B2191" s="607" t="s">
        <v>8699</v>
      </c>
      <c r="C2191" s="607" t="s">
        <v>12776</v>
      </c>
      <c r="D2191" s="618" t="s">
        <v>11895</v>
      </c>
      <c r="E2191" s="619" t="s">
        <v>29663</v>
      </c>
      <c r="F2191"/>
      <c r="G2191"/>
      <c r="H2191"/>
    </row>
    <row r="2192" spans="1:8" ht="15" x14ac:dyDescent="0.25">
      <c r="A2192" s="609" t="str">
        <f t="shared" si="34"/>
        <v>102080</v>
      </c>
      <c r="B2192" s="607" t="s">
        <v>8700</v>
      </c>
      <c r="C2192" s="607" t="s">
        <v>12777</v>
      </c>
      <c r="D2192" s="618" t="s">
        <v>11895</v>
      </c>
      <c r="E2192" s="619" t="s">
        <v>29664</v>
      </c>
      <c r="F2192"/>
      <c r="G2192"/>
      <c r="H2192"/>
    </row>
    <row r="2193" spans="1:8" ht="15" x14ac:dyDescent="0.25">
      <c r="A2193" s="609" t="str">
        <f t="shared" si="34"/>
        <v>102086</v>
      </c>
      <c r="B2193" s="607" t="s">
        <v>8702</v>
      </c>
      <c r="C2193" s="607" t="s">
        <v>12778</v>
      </c>
      <c r="D2193" s="618" t="s">
        <v>10737</v>
      </c>
      <c r="E2193" s="619" t="s">
        <v>29665</v>
      </c>
      <c r="F2193"/>
      <c r="G2193"/>
      <c r="H2193"/>
    </row>
    <row r="2194" spans="1:8" ht="15" x14ac:dyDescent="0.25">
      <c r="A2194" s="609" t="str">
        <f t="shared" si="34"/>
        <v>102087</v>
      </c>
      <c r="B2194" s="607" t="s">
        <v>8703</v>
      </c>
      <c r="C2194" s="607" t="s">
        <v>12779</v>
      </c>
      <c r="D2194" s="618" t="s">
        <v>10737</v>
      </c>
      <c r="E2194" s="619" t="s">
        <v>29666</v>
      </c>
      <c r="F2194"/>
      <c r="G2194"/>
      <c r="H2194"/>
    </row>
    <row r="2195" spans="1:8" ht="15" x14ac:dyDescent="0.25">
      <c r="A2195" s="609" t="str">
        <f t="shared" si="34"/>
        <v>102088</v>
      </c>
      <c r="B2195" s="607" t="s">
        <v>8704</v>
      </c>
      <c r="C2195" s="607" t="s">
        <v>12780</v>
      </c>
      <c r="D2195" s="618" t="s">
        <v>10737</v>
      </c>
      <c r="E2195" s="619" t="s">
        <v>29667</v>
      </c>
      <c r="F2195"/>
      <c r="G2195"/>
      <c r="H2195"/>
    </row>
    <row r="2196" spans="1:8" ht="15" x14ac:dyDescent="0.25">
      <c r="A2196" s="609" t="str">
        <f t="shared" si="34"/>
        <v>102089</v>
      </c>
      <c r="B2196" s="607" t="s">
        <v>8705</v>
      </c>
      <c r="C2196" s="607" t="s">
        <v>12781</v>
      </c>
      <c r="D2196" s="618" t="s">
        <v>10737</v>
      </c>
      <c r="E2196" s="619" t="s">
        <v>29668</v>
      </c>
      <c r="F2196"/>
      <c r="G2196"/>
      <c r="H2196"/>
    </row>
    <row r="2197" spans="1:8" ht="15" x14ac:dyDescent="0.25">
      <c r="A2197" s="609" t="str">
        <f t="shared" si="34"/>
        <v>102090</v>
      </c>
      <c r="B2197" s="607" t="s">
        <v>8706</v>
      </c>
      <c r="C2197" s="607" t="s">
        <v>12782</v>
      </c>
      <c r="D2197" s="618" t="s">
        <v>10737</v>
      </c>
      <c r="E2197" s="619" t="s">
        <v>29669</v>
      </c>
      <c r="F2197"/>
      <c r="G2197"/>
      <c r="H2197"/>
    </row>
    <row r="2198" spans="1:8" ht="15" x14ac:dyDescent="0.25">
      <c r="A2198" s="609" t="str">
        <f t="shared" si="34"/>
        <v>102091</v>
      </c>
      <c r="B2198" s="607" t="s">
        <v>8707</v>
      </c>
      <c r="C2198" s="607" t="s">
        <v>12783</v>
      </c>
      <c r="D2198" s="618" t="s">
        <v>10737</v>
      </c>
      <c r="E2198" s="619" t="s">
        <v>29670</v>
      </c>
      <c r="F2198"/>
      <c r="G2198"/>
      <c r="H2198"/>
    </row>
    <row r="2199" spans="1:8" ht="15" x14ac:dyDescent="0.25">
      <c r="A2199" s="609" t="str">
        <f t="shared" si="34"/>
        <v>89996</v>
      </c>
      <c r="B2199" s="607" t="s">
        <v>2355</v>
      </c>
      <c r="C2199" s="607" t="s">
        <v>12784</v>
      </c>
      <c r="D2199" s="618" t="s">
        <v>11875</v>
      </c>
      <c r="E2199" s="619" t="s">
        <v>10171</v>
      </c>
      <c r="F2199"/>
      <c r="G2199"/>
      <c r="H2199"/>
    </row>
    <row r="2200" spans="1:8" ht="15" x14ac:dyDescent="0.25">
      <c r="A2200" s="609" t="str">
        <f t="shared" si="34"/>
        <v>89997</v>
      </c>
      <c r="B2200" s="607" t="s">
        <v>2356</v>
      </c>
      <c r="C2200" s="607" t="s">
        <v>12785</v>
      </c>
      <c r="D2200" s="618" t="s">
        <v>11875</v>
      </c>
      <c r="E2200" s="619" t="s">
        <v>9105</v>
      </c>
      <c r="F2200"/>
      <c r="G2200"/>
      <c r="H2200"/>
    </row>
    <row r="2201" spans="1:8" ht="15" x14ac:dyDescent="0.25">
      <c r="A2201" s="609" t="str">
        <f t="shared" si="34"/>
        <v>89998</v>
      </c>
      <c r="B2201" s="607" t="s">
        <v>2357</v>
      </c>
      <c r="C2201" s="607" t="s">
        <v>12786</v>
      </c>
      <c r="D2201" s="618" t="s">
        <v>11875</v>
      </c>
      <c r="E2201" s="619" t="s">
        <v>9866</v>
      </c>
      <c r="F2201"/>
      <c r="G2201"/>
      <c r="H2201"/>
    </row>
    <row r="2202" spans="1:8" ht="15" x14ac:dyDescent="0.25">
      <c r="A2202" s="609" t="str">
        <f t="shared" si="34"/>
        <v>89999</v>
      </c>
      <c r="B2202" s="607" t="s">
        <v>2358</v>
      </c>
      <c r="C2202" s="607" t="s">
        <v>12788</v>
      </c>
      <c r="D2202" s="618" t="s">
        <v>11875</v>
      </c>
      <c r="E2202" s="619" t="s">
        <v>10159</v>
      </c>
      <c r="F2202"/>
      <c r="G2202"/>
      <c r="H2202"/>
    </row>
    <row r="2203" spans="1:8" ht="15" x14ac:dyDescent="0.25">
      <c r="A2203" s="609" t="str">
        <f t="shared" si="34"/>
        <v>90000</v>
      </c>
      <c r="B2203" s="607" t="s">
        <v>2359</v>
      </c>
      <c r="C2203" s="607" t="s">
        <v>12790</v>
      </c>
      <c r="D2203" s="618" t="s">
        <v>11875</v>
      </c>
      <c r="E2203" s="619" t="s">
        <v>29671</v>
      </c>
      <c r="F2203"/>
      <c r="G2203"/>
      <c r="H2203"/>
    </row>
    <row r="2204" spans="1:8" ht="15" x14ac:dyDescent="0.25">
      <c r="A2204" s="609" t="str">
        <f t="shared" si="34"/>
        <v>91593</v>
      </c>
      <c r="B2204" s="607" t="s">
        <v>2809</v>
      </c>
      <c r="C2204" s="607" t="s">
        <v>2810</v>
      </c>
      <c r="D2204" s="618" t="s">
        <v>11875</v>
      </c>
      <c r="E2204" s="619" t="s">
        <v>9815</v>
      </c>
      <c r="F2204"/>
      <c r="G2204"/>
      <c r="H2204"/>
    </row>
    <row r="2205" spans="1:8" ht="15" x14ac:dyDescent="0.25">
      <c r="A2205" s="609" t="str">
        <f t="shared" si="34"/>
        <v>91594</v>
      </c>
      <c r="B2205" s="607" t="s">
        <v>2811</v>
      </c>
      <c r="C2205" s="607" t="s">
        <v>2812</v>
      </c>
      <c r="D2205" s="618" t="s">
        <v>11875</v>
      </c>
      <c r="E2205" s="619" t="s">
        <v>9773</v>
      </c>
      <c r="F2205"/>
      <c r="G2205"/>
      <c r="H2205"/>
    </row>
    <row r="2206" spans="1:8" ht="15" x14ac:dyDescent="0.25">
      <c r="A2206" s="609" t="str">
        <f t="shared" si="34"/>
        <v>91595</v>
      </c>
      <c r="B2206" s="607" t="s">
        <v>2813</v>
      </c>
      <c r="C2206" s="607" t="s">
        <v>2814</v>
      </c>
      <c r="D2206" s="618" t="s">
        <v>11875</v>
      </c>
      <c r="E2206" s="619" t="s">
        <v>9375</v>
      </c>
      <c r="F2206"/>
      <c r="G2206"/>
      <c r="H2206"/>
    </row>
    <row r="2207" spans="1:8" ht="15" x14ac:dyDescent="0.25">
      <c r="A2207" s="609" t="str">
        <f t="shared" si="34"/>
        <v>91596</v>
      </c>
      <c r="B2207" s="607" t="s">
        <v>2815</v>
      </c>
      <c r="C2207" s="607" t="s">
        <v>2816</v>
      </c>
      <c r="D2207" s="618" t="s">
        <v>11875</v>
      </c>
      <c r="E2207" s="619" t="s">
        <v>11781</v>
      </c>
      <c r="F2207"/>
      <c r="G2207"/>
      <c r="H2207"/>
    </row>
    <row r="2208" spans="1:8" ht="15" x14ac:dyDescent="0.25">
      <c r="A2208" s="609" t="str">
        <f t="shared" si="34"/>
        <v>91597</v>
      </c>
      <c r="B2208" s="607" t="s">
        <v>2817</v>
      </c>
      <c r="C2208" s="607" t="s">
        <v>2818</v>
      </c>
      <c r="D2208" s="618" t="s">
        <v>11875</v>
      </c>
      <c r="E2208" s="619" t="s">
        <v>12849</v>
      </c>
      <c r="F2208"/>
      <c r="G2208"/>
      <c r="H2208"/>
    </row>
    <row r="2209" spans="1:8" ht="15" x14ac:dyDescent="0.25">
      <c r="A2209" s="609" t="str">
        <f t="shared" si="34"/>
        <v>91598</v>
      </c>
      <c r="B2209" s="607" t="s">
        <v>2819</v>
      </c>
      <c r="C2209" s="607" t="s">
        <v>2820</v>
      </c>
      <c r="D2209" s="618" t="s">
        <v>11875</v>
      </c>
      <c r="E2209" s="619" t="s">
        <v>9520</v>
      </c>
      <c r="F2209"/>
      <c r="G2209"/>
      <c r="H2209"/>
    </row>
    <row r="2210" spans="1:8" ht="15" x14ac:dyDescent="0.25">
      <c r="A2210" s="609" t="str">
        <f t="shared" si="34"/>
        <v>91599</v>
      </c>
      <c r="B2210" s="607" t="s">
        <v>2821</v>
      </c>
      <c r="C2210" s="607" t="s">
        <v>2822</v>
      </c>
      <c r="D2210" s="618" t="s">
        <v>11875</v>
      </c>
      <c r="E2210" s="619" t="s">
        <v>9330</v>
      </c>
      <c r="F2210"/>
      <c r="G2210"/>
      <c r="H2210"/>
    </row>
    <row r="2211" spans="1:8" ht="15" x14ac:dyDescent="0.25">
      <c r="A2211" s="609" t="str">
        <f t="shared" si="34"/>
        <v>91600</v>
      </c>
      <c r="B2211" s="607" t="s">
        <v>2823</v>
      </c>
      <c r="C2211" s="607" t="s">
        <v>2824</v>
      </c>
      <c r="D2211" s="618" t="s">
        <v>11875</v>
      </c>
      <c r="E2211" s="619" t="s">
        <v>10191</v>
      </c>
      <c r="F2211"/>
      <c r="G2211"/>
      <c r="H2211"/>
    </row>
    <row r="2212" spans="1:8" ht="15" x14ac:dyDescent="0.25">
      <c r="A2212" s="609" t="str">
        <f t="shared" si="34"/>
        <v>91601</v>
      </c>
      <c r="B2212" s="607" t="s">
        <v>2825</v>
      </c>
      <c r="C2212" s="607" t="s">
        <v>2826</v>
      </c>
      <c r="D2212" s="618" t="s">
        <v>11875</v>
      </c>
      <c r="E2212" s="619" t="s">
        <v>9112</v>
      </c>
      <c r="F2212"/>
      <c r="G2212"/>
      <c r="H2212"/>
    </row>
    <row r="2213" spans="1:8" ht="15" x14ac:dyDescent="0.25">
      <c r="A2213" s="609" t="str">
        <f t="shared" si="34"/>
        <v>91602</v>
      </c>
      <c r="B2213" s="607" t="s">
        <v>2827</v>
      </c>
      <c r="C2213" s="607" t="s">
        <v>2828</v>
      </c>
      <c r="D2213" s="618" t="s">
        <v>11875</v>
      </c>
      <c r="E2213" s="619" t="s">
        <v>14954</v>
      </c>
      <c r="F2213"/>
      <c r="G2213"/>
      <c r="H2213"/>
    </row>
    <row r="2214" spans="1:8" ht="15" x14ac:dyDescent="0.25">
      <c r="A2214" s="609" t="str">
        <f t="shared" si="34"/>
        <v>91603</v>
      </c>
      <c r="B2214" s="607" t="s">
        <v>2829</v>
      </c>
      <c r="C2214" s="607" t="s">
        <v>2830</v>
      </c>
      <c r="D2214" s="618" t="s">
        <v>11875</v>
      </c>
      <c r="E2214" s="619" t="s">
        <v>10251</v>
      </c>
      <c r="F2214"/>
      <c r="G2214"/>
      <c r="H2214"/>
    </row>
    <row r="2215" spans="1:8" ht="15" x14ac:dyDescent="0.25">
      <c r="A2215" s="609" t="str">
        <f t="shared" si="34"/>
        <v>92759</v>
      </c>
      <c r="B2215" s="607" t="s">
        <v>3585</v>
      </c>
      <c r="C2215" s="607" t="s">
        <v>12793</v>
      </c>
      <c r="D2215" s="618" t="s">
        <v>11875</v>
      </c>
      <c r="E2215" s="619" t="s">
        <v>9841</v>
      </c>
      <c r="F2215"/>
      <c r="G2215"/>
      <c r="H2215"/>
    </row>
    <row r="2216" spans="1:8" ht="15" x14ac:dyDescent="0.25">
      <c r="A2216" s="609" t="str">
        <f t="shared" si="34"/>
        <v>92760</v>
      </c>
      <c r="B2216" s="607" t="s">
        <v>3586</v>
      </c>
      <c r="C2216" s="607" t="s">
        <v>12795</v>
      </c>
      <c r="D2216" s="618" t="s">
        <v>11875</v>
      </c>
      <c r="E2216" s="619" t="s">
        <v>14026</v>
      </c>
      <c r="F2216"/>
      <c r="G2216"/>
      <c r="H2216"/>
    </row>
    <row r="2217" spans="1:8" ht="15" x14ac:dyDescent="0.25">
      <c r="A2217" s="609" t="str">
        <f t="shared" si="34"/>
        <v>92761</v>
      </c>
      <c r="B2217" s="607" t="s">
        <v>3587</v>
      </c>
      <c r="C2217" s="607" t="s">
        <v>12797</v>
      </c>
      <c r="D2217" s="618" t="s">
        <v>11875</v>
      </c>
      <c r="E2217" s="619" t="s">
        <v>18692</v>
      </c>
      <c r="F2217"/>
      <c r="G2217"/>
      <c r="H2217"/>
    </row>
    <row r="2218" spans="1:8" ht="15" x14ac:dyDescent="0.25">
      <c r="A2218" s="609" t="str">
        <f t="shared" si="34"/>
        <v>92762</v>
      </c>
      <c r="B2218" s="607" t="s">
        <v>3588</v>
      </c>
      <c r="C2218" s="607" t="s">
        <v>12798</v>
      </c>
      <c r="D2218" s="618" t="s">
        <v>11875</v>
      </c>
      <c r="E2218" s="619" t="s">
        <v>9858</v>
      </c>
      <c r="F2218"/>
      <c r="G2218"/>
      <c r="H2218"/>
    </row>
    <row r="2219" spans="1:8" ht="15" x14ac:dyDescent="0.25">
      <c r="A2219" s="609" t="str">
        <f t="shared" si="34"/>
        <v>92763</v>
      </c>
      <c r="B2219" s="607" t="s">
        <v>3589</v>
      </c>
      <c r="C2219" s="607" t="s">
        <v>12800</v>
      </c>
      <c r="D2219" s="618" t="s">
        <v>11875</v>
      </c>
      <c r="E2219" s="619" t="s">
        <v>9736</v>
      </c>
      <c r="F2219"/>
      <c r="G2219"/>
      <c r="H2219"/>
    </row>
    <row r="2220" spans="1:8" ht="15" x14ac:dyDescent="0.25">
      <c r="A2220" s="609" t="str">
        <f t="shared" si="34"/>
        <v>92764</v>
      </c>
      <c r="B2220" s="607" t="s">
        <v>3590</v>
      </c>
      <c r="C2220" s="607" t="s">
        <v>12802</v>
      </c>
      <c r="D2220" s="618" t="s">
        <v>11875</v>
      </c>
      <c r="E2220" s="619" t="s">
        <v>14952</v>
      </c>
      <c r="F2220"/>
      <c r="G2220"/>
      <c r="H2220"/>
    </row>
    <row r="2221" spans="1:8" ht="15" x14ac:dyDescent="0.25">
      <c r="A2221" s="609" t="str">
        <f t="shared" si="34"/>
        <v>92765</v>
      </c>
      <c r="B2221" s="607" t="s">
        <v>3591</v>
      </c>
      <c r="C2221" s="607" t="s">
        <v>12803</v>
      </c>
      <c r="D2221" s="618" t="s">
        <v>11875</v>
      </c>
      <c r="E2221" s="619" t="s">
        <v>10036</v>
      </c>
      <c r="F2221"/>
      <c r="G2221"/>
      <c r="H2221"/>
    </row>
    <row r="2222" spans="1:8" ht="15" x14ac:dyDescent="0.25">
      <c r="A2222" s="609" t="str">
        <f t="shared" si="34"/>
        <v>92766</v>
      </c>
      <c r="B2222" s="607" t="s">
        <v>3592</v>
      </c>
      <c r="C2222" s="607" t="s">
        <v>12804</v>
      </c>
      <c r="D2222" s="618" t="s">
        <v>11875</v>
      </c>
      <c r="E2222" s="619" t="s">
        <v>14890</v>
      </c>
      <c r="F2222"/>
      <c r="G2222"/>
      <c r="H2222"/>
    </row>
    <row r="2223" spans="1:8" ht="15" x14ac:dyDescent="0.25">
      <c r="A2223" s="609" t="str">
        <f t="shared" si="34"/>
        <v>92767</v>
      </c>
      <c r="B2223" s="607" t="s">
        <v>3593</v>
      </c>
      <c r="C2223" s="607" t="s">
        <v>12806</v>
      </c>
      <c r="D2223" s="618" t="s">
        <v>11875</v>
      </c>
      <c r="E2223" s="619" t="s">
        <v>9240</v>
      </c>
      <c r="F2223"/>
      <c r="G2223"/>
      <c r="H2223"/>
    </row>
    <row r="2224" spans="1:8" ht="15" x14ac:dyDescent="0.25">
      <c r="A2224" s="609" t="str">
        <f t="shared" si="34"/>
        <v>92768</v>
      </c>
      <c r="B2224" s="607" t="s">
        <v>3594</v>
      </c>
      <c r="C2224" s="607" t="s">
        <v>12808</v>
      </c>
      <c r="D2224" s="618" t="s">
        <v>11875</v>
      </c>
      <c r="E2224" s="619" t="s">
        <v>15941</v>
      </c>
      <c r="F2224"/>
      <c r="G2224"/>
      <c r="H2224"/>
    </row>
    <row r="2225" spans="1:8" ht="15" x14ac:dyDescent="0.25">
      <c r="A2225" s="609" t="str">
        <f t="shared" si="34"/>
        <v>92769</v>
      </c>
      <c r="B2225" s="607" t="s">
        <v>3595</v>
      </c>
      <c r="C2225" s="607" t="s">
        <v>12809</v>
      </c>
      <c r="D2225" s="618" t="s">
        <v>11875</v>
      </c>
      <c r="E2225" s="619" t="s">
        <v>14209</v>
      </c>
      <c r="F2225"/>
      <c r="G2225"/>
      <c r="H2225"/>
    </row>
    <row r="2226" spans="1:8" ht="15" x14ac:dyDescent="0.25">
      <c r="A2226" s="609" t="str">
        <f t="shared" si="34"/>
        <v>92770</v>
      </c>
      <c r="B2226" s="607" t="s">
        <v>3596</v>
      </c>
      <c r="C2226" s="607" t="s">
        <v>12811</v>
      </c>
      <c r="D2226" s="618" t="s">
        <v>11875</v>
      </c>
      <c r="E2226" s="619" t="s">
        <v>9112</v>
      </c>
      <c r="F2226"/>
      <c r="G2226"/>
      <c r="H2226"/>
    </row>
    <row r="2227" spans="1:8" ht="15" x14ac:dyDescent="0.25">
      <c r="A2227" s="609" t="str">
        <f t="shared" si="34"/>
        <v>92771</v>
      </c>
      <c r="B2227" s="607" t="s">
        <v>3597</v>
      </c>
      <c r="C2227" s="607" t="s">
        <v>12813</v>
      </c>
      <c r="D2227" s="618" t="s">
        <v>11875</v>
      </c>
      <c r="E2227" s="619" t="s">
        <v>9492</v>
      </c>
      <c r="F2227"/>
      <c r="G2227"/>
      <c r="H2227"/>
    </row>
    <row r="2228" spans="1:8" ht="15" x14ac:dyDescent="0.25">
      <c r="A2228" s="609" t="str">
        <f t="shared" si="34"/>
        <v>92772</v>
      </c>
      <c r="B2228" s="607" t="s">
        <v>3598</v>
      </c>
      <c r="C2228" s="607" t="s">
        <v>12814</v>
      </c>
      <c r="D2228" s="618" t="s">
        <v>11875</v>
      </c>
      <c r="E2228" s="619" t="s">
        <v>14437</v>
      </c>
      <c r="F2228"/>
      <c r="G2228"/>
      <c r="H2228"/>
    </row>
    <row r="2229" spans="1:8" ht="15" x14ac:dyDescent="0.25">
      <c r="A2229" s="609" t="str">
        <f t="shared" si="34"/>
        <v>92773</v>
      </c>
      <c r="B2229" s="607" t="s">
        <v>3599</v>
      </c>
      <c r="C2229" s="607" t="s">
        <v>12815</v>
      </c>
      <c r="D2229" s="618" t="s">
        <v>11875</v>
      </c>
      <c r="E2229" s="619" t="s">
        <v>13124</v>
      </c>
      <c r="F2229"/>
      <c r="G2229"/>
      <c r="H2229"/>
    </row>
    <row r="2230" spans="1:8" ht="15" x14ac:dyDescent="0.25">
      <c r="A2230" s="609" t="str">
        <f t="shared" si="34"/>
        <v>92774</v>
      </c>
      <c r="B2230" s="607" t="s">
        <v>3600</v>
      </c>
      <c r="C2230" s="607" t="s">
        <v>12816</v>
      </c>
      <c r="D2230" s="618" t="s">
        <v>11875</v>
      </c>
      <c r="E2230" s="619" t="s">
        <v>13200</v>
      </c>
      <c r="F2230"/>
      <c r="G2230"/>
      <c r="H2230"/>
    </row>
    <row r="2231" spans="1:8" ht="15" x14ac:dyDescent="0.25">
      <c r="A2231" s="609" t="str">
        <f t="shared" si="34"/>
        <v>92775</v>
      </c>
      <c r="B2231" s="607" t="s">
        <v>3601</v>
      </c>
      <c r="C2231" s="607" t="s">
        <v>12817</v>
      </c>
      <c r="D2231" s="618" t="s">
        <v>11875</v>
      </c>
      <c r="E2231" s="619" t="s">
        <v>11789</v>
      </c>
      <c r="F2231"/>
      <c r="G2231"/>
      <c r="H2231"/>
    </row>
    <row r="2232" spans="1:8" ht="15" x14ac:dyDescent="0.25">
      <c r="A2232" s="609" t="str">
        <f t="shared" si="34"/>
        <v>92776</v>
      </c>
      <c r="B2232" s="607" t="s">
        <v>3602</v>
      </c>
      <c r="C2232" s="607" t="s">
        <v>12818</v>
      </c>
      <c r="D2232" s="618" t="s">
        <v>11875</v>
      </c>
      <c r="E2232" s="619" t="s">
        <v>18034</v>
      </c>
      <c r="F2232"/>
      <c r="G2232"/>
      <c r="H2232"/>
    </row>
    <row r="2233" spans="1:8" ht="15" x14ac:dyDescent="0.25">
      <c r="A2233" s="609" t="str">
        <f t="shared" si="34"/>
        <v>92777</v>
      </c>
      <c r="B2233" s="607" t="s">
        <v>3603</v>
      </c>
      <c r="C2233" s="607" t="s">
        <v>12820</v>
      </c>
      <c r="D2233" s="618" t="s">
        <v>11875</v>
      </c>
      <c r="E2233" s="619" t="s">
        <v>18094</v>
      </c>
      <c r="F2233"/>
      <c r="G2233"/>
      <c r="H2233"/>
    </row>
    <row r="2234" spans="1:8" ht="15" x14ac:dyDescent="0.25">
      <c r="A2234" s="609" t="str">
        <f t="shared" si="34"/>
        <v>92778</v>
      </c>
      <c r="B2234" s="607" t="s">
        <v>3604</v>
      </c>
      <c r="C2234" s="607" t="s">
        <v>12821</v>
      </c>
      <c r="D2234" s="618" t="s">
        <v>11875</v>
      </c>
      <c r="E2234" s="619" t="s">
        <v>29672</v>
      </c>
      <c r="F2234"/>
      <c r="G2234"/>
      <c r="H2234"/>
    </row>
    <row r="2235" spans="1:8" ht="15" x14ac:dyDescent="0.25">
      <c r="A2235" s="609" t="str">
        <f t="shared" si="34"/>
        <v>92779</v>
      </c>
      <c r="B2235" s="607" t="s">
        <v>3605</v>
      </c>
      <c r="C2235" s="607" t="s">
        <v>12822</v>
      </c>
      <c r="D2235" s="618" t="s">
        <v>11875</v>
      </c>
      <c r="E2235" s="619" t="s">
        <v>18012</v>
      </c>
      <c r="F2235"/>
      <c r="G2235"/>
      <c r="H2235"/>
    </row>
    <row r="2236" spans="1:8" ht="15" x14ac:dyDescent="0.25">
      <c r="A2236" s="609" t="str">
        <f t="shared" si="34"/>
        <v>92780</v>
      </c>
      <c r="B2236" s="607" t="s">
        <v>3606</v>
      </c>
      <c r="C2236" s="607" t="s">
        <v>12824</v>
      </c>
      <c r="D2236" s="618" t="s">
        <v>11875</v>
      </c>
      <c r="E2236" s="619" t="s">
        <v>13191</v>
      </c>
      <c r="F2236"/>
      <c r="G2236"/>
      <c r="H2236"/>
    </row>
    <row r="2237" spans="1:8" ht="15" x14ac:dyDescent="0.25">
      <c r="A2237" s="609" t="str">
        <f t="shared" si="34"/>
        <v>92781</v>
      </c>
      <c r="B2237" s="607" t="s">
        <v>3607</v>
      </c>
      <c r="C2237" s="607" t="s">
        <v>12825</v>
      </c>
      <c r="D2237" s="618" t="s">
        <v>11875</v>
      </c>
      <c r="E2237" s="619" t="s">
        <v>13181</v>
      </c>
      <c r="F2237"/>
      <c r="G2237"/>
      <c r="H2237"/>
    </row>
    <row r="2238" spans="1:8" ht="15" x14ac:dyDescent="0.25">
      <c r="A2238" s="609" t="str">
        <f t="shared" si="34"/>
        <v>92782</v>
      </c>
      <c r="B2238" s="607" t="s">
        <v>3608</v>
      </c>
      <c r="C2238" s="607" t="s">
        <v>12826</v>
      </c>
      <c r="D2238" s="618" t="s">
        <v>11875</v>
      </c>
      <c r="E2238" s="619" t="s">
        <v>10021</v>
      </c>
      <c r="F2238"/>
      <c r="G2238"/>
      <c r="H2238"/>
    </row>
    <row r="2239" spans="1:8" ht="15" x14ac:dyDescent="0.25">
      <c r="A2239" s="609" t="str">
        <f t="shared" si="34"/>
        <v>92783</v>
      </c>
      <c r="B2239" s="607" t="s">
        <v>3609</v>
      </c>
      <c r="C2239" s="607" t="s">
        <v>12828</v>
      </c>
      <c r="D2239" s="618" t="s">
        <v>11875</v>
      </c>
      <c r="E2239" s="619" t="s">
        <v>29673</v>
      </c>
      <c r="F2239"/>
      <c r="G2239"/>
      <c r="H2239"/>
    </row>
    <row r="2240" spans="1:8" ht="15" x14ac:dyDescent="0.25">
      <c r="A2240" s="609" t="str">
        <f t="shared" si="34"/>
        <v>92784</v>
      </c>
      <c r="B2240" s="607" t="s">
        <v>3610</v>
      </c>
      <c r="C2240" s="607" t="s">
        <v>12829</v>
      </c>
      <c r="D2240" s="618" t="s">
        <v>11875</v>
      </c>
      <c r="E2240" s="619" t="s">
        <v>23397</v>
      </c>
      <c r="F2240"/>
      <c r="G2240"/>
      <c r="H2240"/>
    </row>
    <row r="2241" spans="1:8" ht="15" x14ac:dyDescent="0.25">
      <c r="A2241" s="609" t="str">
        <f t="shared" si="34"/>
        <v>92785</v>
      </c>
      <c r="B2241" s="607" t="s">
        <v>3611</v>
      </c>
      <c r="C2241" s="607" t="s">
        <v>12830</v>
      </c>
      <c r="D2241" s="618" t="s">
        <v>11875</v>
      </c>
      <c r="E2241" s="619" t="s">
        <v>17971</v>
      </c>
      <c r="F2241"/>
      <c r="G2241"/>
      <c r="H2241"/>
    </row>
    <row r="2242" spans="1:8" ht="15" x14ac:dyDescent="0.25">
      <c r="A2242" s="609" t="str">
        <f t="shared" ref="A2242:A2305" si="35">IF(ISERROR(SEARCH("/",B2242)=6),TRIM(CLEAN(B2242)),IF(SEARCH("/",B2242)=6,IF(LEN(TRIM(CLEAN(B2242)))=7,LEFT(TRIM(CLEAN(B2242)),6)&amp;"00"&amp;RIGHT(TRIM(CLEAN(B2242)),1),LEFT(TRIM(CLEAN(B2242)),6)&amp;"0"&amp;RIGHT(TRIM(CLEAN(B2242)),2)),TRIM(CLEAN(B2242))))</f>
        <v>92786</v>
      </c>
      <c r="B2242" s="607" t="s">
        <v>3612</v>
      </c>
      <c r="C2242" s="607" t="s">
        <v>12831</v>
      </c>
      <c r="D2242" s="618" t="s">
        <v>11875</v>
      </c>
      <c r="E2242" s="619" t="s">
        <v>10072</v>
      </c>
      <c r="F2242"/>
      <c r="G2242"/>
      <c r="H2242"/>
    </row>
    <row r="2243" spans="1:8" ht="15" x14ac:dyDescent="0.25">
      <c r="A2243" s="609" t="str">
        <f t="shared" si="35"/>
        <v>92787</v>
      </c>
      <c r="B2243" s="607" t="s">
        <v>3613</v>
      </c>
      <c r="C2243" s="607" t="s">
        <v>12832</v>
      </c>
      <c r="D2243" s="618" t="s">
        <v>11875</v>
      </c>
      <c r="E2243" s="619" t="s">
        <v>11556</v>
      </c>
      <c r="F2243"/>
      <c r="G2243"/>
      <c r="H2243"/>
    </row>
    <row r="2244" spans="1:8" ht="15" x14ac:dyDescent="0.25">
      <c r="A2244" s="609" t="str">
        <f t="shared" si="35"/>
        <v>92788</v>
      </c>
      <c r="B2244" s="607" t="s">
        <v>3614</v>
      </c>
      <c r="C2244" s="607" t="s">
        <v>12834</v>
      </c>
      <c r="D2244" s="618" t="s">
        <v>11875</v>
      </c>
      <c r="E2244" s="619" t="s">
        <v>10371</v>
      </c>
      <c r="F2244"/>
      <c r="G2244"/>
      <c r="H2244"/>
    </row>
    <row r="2245" spans="1:8" ht="15" x14ac:dyDescent="0.25">
      <c r="A2245" s="609" t="str">
        <f t="shared" si="35"/>
        <v>92789</v>
      </c>
      <c r="B2245" s="607" t="s">
        <v>3615</v>
      </c>
      <c r="C2245" s="607" t="s">
        <v>12836</v>
      </c>
      <c r="D2245" s="618" t="s">
        <v>11875</v>
      </c>
      <c r="E2245" s="619" t="s">
        <v>14437</v>
      </c>
      <c r="F2245"/>
      <c r="G2245"/>
      <c r="H2245"/>
    </row>
    <row r="2246" spans="1:8" ht="15" x14ac:dyDescent="0.25">
      <c r="A2246" s="609" t="str">
        <f t="shared" si="35"/>
        <v>92790</v>
      </c>
      <c r="B2246" s="607" t="s">
        <v>3616</v>
      </c>
      <c r="C2246" s="607" t="s">
        <v>12837</v>
      </c>
      <c r="D2246" s="618" t="s">
        <v>11875</v>
      </c>
      <c r="E2246" s="619" t="s">
        <v>12561</v>
      </c>
      <c r="F2246"/>
      <c r="G2246"/>
      <c r="H2246"/>
    </row>
    <row r="2247" spans="1:8" ht="15" x14ac:dyDescent="0.25">
      <c r="A2247" s="609" t="str">
        <f t="shared" si="35"/>
        <v>92791</v>
      </c>
      <c r="B2247" s="607" t="s">
        <v>3617</v>
      </c>
      <c r="C2247" s="607" t="s">
        <v>12839</v>
      </c>
      <c r="D2247" s="618" t="s">
        <v>11875</v>
      </c>
      <c r="E2247" s="619" t="s">
        <v>18112</v>
      </c>
      <c r="F2247"/>
      <c r="G2247"/>
      <c r="H2247"/>
    </row>
    <row r="2248" spans="1:8" ht="15" x14ac:dyDescent="0.25">
      <c r="A2248" s="609" t="str">
        <f t="shared" si="35"/>
        <v>92792</v>
      </c>
      <c r="B2248" s="607" t="s">
        <v>3618</v>
      </c>
      <c r="C2248" s="607" t="s">
        <v>12840</v>
      </c>
      <c r="D2248" s="618" t="s">
        <v>11875</v>
      </c>
      <c r="E2248" s="619" t="s">
        <v>9208</v>
      </c>
      <c r="F2248"/>
      <c r="G2248"/>
      <c r="H2248"/>
    </row>
    <row r="2249" spans="1:8" ht="15" x14ac:dyDescent="0.25">
      <c r="A2249" s="609" t="str">
        <f t="shared" si="35"/>
        <v>92793</v>
      </c>
      <c r="B2249" s="607" t="s">
        <v>3619</v>
      </c>
      <c r="C2249" s="607" t="s">
        <v>12841</v>
      </c>
      <c r="D2249" s="618" t="s">
        <v>11875</v>
      </c>
      <c r="E2249" s="619" t="s">
        <v>12561</v>
      </c>
      <c r="F2249"/>
      <c r="G2249"/>
      <c r="H2249"/>
    </row>
    <row r="2250" spans="1:8" ht="15" x14ac:dyDescent="0.25">
      <c r="A2250" s="609" t="str">
        <f t="shared" si="35"/>
        <v>92794</v>
      </c>
      <c r="B2250" s="607" t="s">
        <v>3620</v>
      </c>
      <c r="C2250" s="607" t="s">
        <v>12842</v>
      </c>
      <c r="D2250" s="618" t="s">
        <v>11875</v>
      </c>
      <c r="E2250" s="619" t="s">
        <v>9131</v>
      </c>
      <c r="F2250"/>
      <c r="G2250"/>
      <c r="H2250"/>
    </row>
    <row r="2251" spans="1:8" ht="15" x14ac:dyDescent="0.25">
      <c r="A2251" s="609" t="str">
        <f t="shared" si="35"/>
        <v>92795</v>
      </c>
      <c r="B2251" s="607" t="s">
        <v>3621</v>
      </c>
      <c r="C2251" s="607" t="s">
        <v>12843</v>
      </c>
      <c r="D2251" s="618" t="s">
        <v>11875</v>
      </c>
      <c r="E2251" s="619" t="s">
        <v>9146</v>
      </c>
      <c r="F2251"/>
      <c r="G2251"/>
      <c r="H2251"/>
    </row>
    <row r="2252" spans="1:8" ht="15" x14ac:dyDescent="0.25">
      <c r="A2252" s="609" t="str">
        <f t="shared" si="35"/>
        <v>92796</v>
      </c>
      <c r="B2252" s="607" t="s">
        <v>3622</v>
      </c>
      <c r="C2252" s="607" t="s">
        <v>12845</v>
      </c>
      <c r="D2252" s="618" t="s">
        <v>11875</v>
      </c>
      <c r="E2252" s="619" t="s">
        <v>9003</v>
      </c>
      <c r="F2252"/>
      <c r="G2252"/>
      <c r="H2252"/>
    </row>
    <row r="2253" spans="1:8" ht="15" x14ac:dyDescent="0.25">
      <c r="A2253" s="609" t="str">
        <f t="shared" si="35"/>
        <v>92797</v>
      </c>
      <c r="B2253" s="607" t="s">
        <v>3623</v>
      </c>
      <c r="C2253" s="607" t="s">
        <v>12846</v>
      </c>
      <c r="D2253" s="618" t="s">
        <v>11875</v>
      </c>
      <c r="E2253" s="619" t="s">
        <v>10058</v>
      </c>
      <c r="F2253"/>
      <c r="G2253"/>
      <c r="H2253"/>
    </row>
    <row r="2254" spans="1:8" ht="15" x14ac:dyDescent="0.25">
      <c r="A2254" s="609" t="str">
        <f t="shared" si="35"/>
        <v>92798</v>
      </c>
      <c r="B2254" s="607" t="s">
        <v>3624</v>
      </c>
      <c r="C2254" s="607" t="s">
        <v>12847</v>
      </c>
      <c r="D2254" s="618" t="s">
        <v>11875</v>
      </c>
      <c r="E2254" s="619" t="s">
        <v>29674</v>
      </c>
      <c r="F2254"/>
      <c r="G2254"/>
      <c r="H2254"/>
    </row>
    <row r="2255" spans="1:8" ht="15" x14ac:dyDescent="0.25">
      <c r="A2255" s="609" t="str">
        <f t="shared" si="35"/>
        <v>92799</v>
      </c>
      <c r="B2255" s="607" t="s">
        <v>3625</v>
      </c>
      <c r="C2255" s="607" t="s">
        <v>12848</v>
      </c>
      <c r="D2255" s="618" t="s">
        <v>11875</v>
      </c>
      <c r="E2255" s="619" t="s">
        <v>18106</v>
      </c>
      <c r="F2255"/>
      <c r="G2255"/>
      <c r="H2255"/>
    </row>
    <row r="2256" spans="1:8" ht="15" x14ac:dyDescent="0.25">
      <c r="A2256" s="609" t="str">
        <f t="shared" si="35"/>
        <v>92800</v>
      </c>
      <c r="B2256" s="607" t="s">
        <v>3626</v>
      </c>
      <c r="C2256" s="607" t="s">
        <v>12850</v>
      </c>
      <c r="D2256" s="618" t="s">
        <v>11875</v>
      </c>
      <c r="E2256" s="619" t="s">
        <v>18093</v>
      </c>
      <c r="F2256"/>
      <c r="G2256"/>
      <c r="H2256"/>
    </row>
    <row r="2257" spans="1:8" ht="15" x14ac:dyDescent="0.25">
      <c r="A2257" s="609" t="str">
        <f t="shared" si="35"/>
        <v>92801</v>
      </c>
      <c r="B2257" s="607" t="s">
        <v>3627</v>
      </c>
      <c r="C2257" s="607" t="s">
        <v>12852</v>
      </c>
      <c r="D2257" s="618" t="s">
        <v>11875</v>
      </c>
      <c r="E2257" s="619" t="s">
        <v>9752</v>
      </c>
      <c r="F2257"/>
      <c r="G2257"/>
      <c r="H2257"/>
    </row>
    <row r="2258" spans="1:8" ht="15" x14ac:dyDescent="0.25">
      <c r="A2258" s="609" t="str">
        <f t="shared" si="35"/>
        <v>92802</v>
      </c>
      <c r="B2258" s="607" t="s">
        <v>3628</v>
      </c>
      <c r="C2258" s="607" t="s">
        <v>12854</v>
      </c>
      <c r="D2258" s="618" t="s">
        <v>11875</v>
      </c>
      <c r="E2258" s="619" t="s">
        <v>18005</v>
      </c>
      <c r="F2258"/>
      <c r="G2258"/>
      <c r="H2258"/>
    </row>
    <row r="2259" spans="1:8" ht="15" x14ac:dyDescent="0.25">
      <c r="A2259" s="609" t="str">
        <f t="shared" si="35"/>
        <v>92803</v>
      </c>
      <c r="B2259" s="607" t="s">
        <v>3629</v>
      </c>
      <c r="C2259" s="607" t="s">
        <v>12855</v>
      </c>
      <c r="D2259" s="618" t="s">
        <v>11875</v>
      </c>
      <c r="E2259" s="619" t="s">
        <v>10501</v>
      </c>
      <c r="F2259"/>
      <c r="G2259"/>
      <c r="H2259"/>
    </row>
    <row r="2260" spans="1:8" ht="15" x14ac:dyDescent="0.25">
      <c r="A2260" s="609" t="str">
        <f t="shared" si="35"/>
        <v>92804</v>
      </c>
      <c r="B2260" s="607" t="s">
        <v>3630</v>
      </c>
      <c r="C2260" s="607" t="s">
        <v>12857</v>
      </c>
      <c r="D2260" s="618" t="s">
        <v>11875</v>
      </c>
      <c r="E2260" s="619" t="s">
        <v>9617</v>
      </c>
      <c r="F2260"/>
      <c r="G2260"/>
      <c r="H2260"/>
    </row>
    <row r="2261" spans="1:8" ht="15" x14ac:dyDescent="0.25">
      <c r="A2261" s="609" t="str">
        <f t="shared" si="35"/>
        <v>92805</v>
      </c>
      <c r="B2261" s="607" t="s">
        <v>3631</v>
      </c>
      <c r="C2261" s="607" t="s">
        <v>12858</v>
      </c>
      <c r="D2261" s="618" t="s">
        <v>11875</v>
      </c>
      <c r="E2261" s="619" t="s">
        <v>14175</v>
      </c>
      <c r="F2261"/>
      <c r="G2261"/>
      <c r="H2261"/>
    </row>
    <row r="2262" spans="1:8" ht="15" x14ac:dyDescent="0.25">
      <c r="A2262" s="609" t="str">
        <f t="shared" si="35"/>
        <v>92806</v>
      </c>
      <c r="B2262" s="607" t="s">
        <v>3632</v>
      </c>
      <c r="C2262" s="607" t="s">
        <v>12860</v>
      </c>
      <c r="D2262" s="618" t="s">
        <v>11875</v>
      </c>
      <c r="E2262" s="619" t="s">
        <v>29674</v>
      </c>
      <c r="F2262"/>
      <c r="G2262"/>
      <c r="H2262"/>
    </row>
    <row r="2263" spans="1:8" ht="15" x14ac:dyDescent="0.25">
      <c r="A2263" s="609" t="str">
        <f t="shared" si="35"/>
        <v>92875</v>
      </c>
      <c r="B2263" s="607" t="s">
        <v>3691</v>
      </c>
      <c r="C2263" s="607" t="s">
        <v>12861</v>
      </c>
      <c r="D2263" s="618" t="s">
        <v>11875</v>
      </c>
      <c r="E2263" s="619" t="s">
        <v>10059</v>
      </c>
      <c r="F2263"/>
      <c r="G2263"/>
      <c r="H2263"/>
    </row>
    <row r="2264" spans="1:8" ht="15" x14ac:dyDescent="0.25">
      <c r="A2264" s="609" t="str">
        <f t="shared" si="35"/>
        <v>92876</v>
      </c>
      <c r="B2264" s="607" t="s">
        <v>3692</v>
      </c>
      <c r="C2264" s="607" t="s">
        <v>12862</v>
      </c>
      <c r="D2264" s="618" t="s">
        <v>11875</v>
      </c>
      <c r="E2264" s="619" t="s">
        <v>10371</v>
      </c>
      <c r="F2264"/>
      <c r="G2264"/>
      <c r="H2264"/>
    </row>
    <row r="2265" spans="1:8" ht="15" x14ac:dyDescent="0.25">
      <c r="A2265" s="609" t="str">
        <f t="shared" si="35"/>
        <v>92877</v>
      </c>
      <c r="B2265" s="607" t="s">
        <v>3693</v>
      </c>
      <c r="C2265" s="607" t="s">
        <v>12864</v>
      </c>
      <c r="D2265" s="618" t="s">
        <v>11875</v>
      </c>
      <c r="E2265" s="619" t="s">
        <v>26865</v>
      </c>
      <c r="F2265"/>
      <c r="G2265"/>
      <c r="H2265"/>
    </row>
    <row r="2266" spans="1:8" ht="15" x14ac:dyDescent="0.25">
      <c r="A2266" s="609" t="str">
        <f t="shared" si="35"/>
        <v>92878</v>
      </c>
      <c r="B2266" s="607" t="s">
        <v>3694</v>
      </c>
      <c r="C2266" s="607" t="s">
        <v>12865</v>
      </c>
      <c r="D2266" s="618" t="s">
        <v>11875</v>
      </c>
      <c r="E2266" s="619" t="s">
        <v>13200</v>
      </c>
      <c r="F2266"/>
      <c r="G2266"/>
      <c r="H2266"/>
    </row>
    <row r="2267" spans="1:8" ht="15" x14ac:dyDescent="0.25">
      <c r="A2267" s="609" t="str">
        <f t="shared" si="35"/>
        <v>92879</v>
      </c>
      <c r="B2267" s="607" t="s">
        <v>3695</v>
      </c>
      <c r="C2267" s="607" t="s">
        <v>12866</v>
      </c>
      <c r="D2267" s="618" t="s">
        <v>11875</v>
      </c>
      <c r="E2267" s="619" t="s">
        <v>18173</v>
      </c>
      <c r="F2267"/>
      <c r="G2267"/>
      <c r="H2267"/>
    </row>
    <row r="2268" spans="1:8" ht="15" x14ac:dyDescent="0.25">
      <c r="A2268" s="609" t="str">
        <f t="shared" si="35"/>
        <v>92880</v>
      </c>
      <c r="B2268" s="607" t="s">
        <v>3696</v>
      </c>
      <c r="C2268" s="607" t="s">
        <v>12867</v>
      </c>
      <c r="D2268" s="618" t="s">
        <v>11875</v>
      </c>
      <c r="E2268" s="619" t="s">
        <v>17134</v>
      </c>
      <c r="F2268"/>
      <c r="G2268"/>
      <c r="H2268"/>
    </row>
    <row r="2269" spans="1:8" ht="15" x14ac:dyDescent="0.25">
      <c r="A2269" s="609" t="str">
        <f t="shared" si="35"/>
        <v>92881</v>
      </c>
      <c r="B2269" s="607" t="s">
        <v>3697</v>
      </c>
      <c r="C2269" s="607" t="s">
        <v>12868</v>
      </c>
      <c r="D2269" s="618" t="s">
        <v>11875</v>
      </c>
      <c r="E2269" s="619" t="s">
        <v>12878</v>
      </c>
      <c r="F2269"/>
      <c r="G2269"/>
      <c r="H2269"/>
    </row>
    <row r="2270" spans="1:8" ht="15" x14ac:dyDescent="0.25">
      <c r="A2270" s="609" t="str">
        <f t="shared" si="35"/>
        <v>92882</v>
      </c>
      <c r="B2270" s="607" t="s">
        <v>3698</v>
      </c>
      <c r="C2270" s="607" t="s">
        <v>12870</v>
      </c>
      <c r="D2270" s="618" t="s">
        <v>11875</v>
      </c>
      <c r="E2270" s="619" t="s">
        <v>13654</v>
      </c>
      <c r="F2270"/>
      <c r="G2270"/>
      <c r="H2270"/>
    </row>
    <row r="2271" spans="1:8" ht="15" x14ac:dyDescent="0.25">
      <c r="A2271" s="609" t="str">
        <f t="shared" si="35"/>
        <v>92883</v>
      </c>
      <c r="B2271" s="607" t="s">
        <v>3699</v>
      </c>
      <c r="C2271" s="607" t="s">
        <v>12871</v>
      </c>
      <c r="D2271" s="618" t="s">
        <v>11875</v>
      </c>
      <c r="E2271" s="619" t="s">
        <v>13386</v>
      </c>
      <c r="F2271"/>
      <c r="G2271"/>
      <c r="H2271"/>
    </row>
    <row r="2272" spans="1:8" ht="15" x14ac:dyDescent="0.25">
      <c r="A2272" s="609" t="str">
        <f t="shared" si="35"/>
        <v>92884</v>
      </c>
      <c r="B2272" s="607" t="s">
        <v>3700</v>
      </c>
      <c r="C2272" s="607" t="s">
        <v>12872</v>
      </c>
      <c r="D2272" s="618" t="s">
        <v>11875</v>
      </c>
      <c r="E2272" s="619" t="s">
        <v>13629</v>
      </c>
      <c r="F2272"/>
      <c r="G2272"/>
      <c r="H2272"/>
    </row>
    <row r="2273" spans="1:8" ht="15" x14ac:dyDescent="0.25">
      <c r="A2273" s="609" t="str">
        <f t="shared" si="35"/>
        <v>92885</v>
      </c>
      <c r="B2273" s="607" t="s">
        <v>3701</v>
      </c>
      <c r="C2273" s="607" t="s">
        <v>12873</v>
      </c>
      <c r="D2273" s="618" t="s">
        <v>11875</v>
      </c>
      <c r="E2273" s="619" t="s">
        <v>13183</v>
      </c>
      <c r="F2273"/>
      <c r="G2273"/>
      <c r="H2273"/>
    </row>
    <row r="2274" spans="1:8" ht="15" x14ac:dyDescent="0.25">
      <c r="A2274" s="609" t="str">
        <f t="shared" si="35"/>
        <v>92886</v>
      </c>
      <c r="B2274" s="607" t="s">
        <v>3702</v>
      </c>
      <c r="C2274" s="607" t="s">
        <v>12874</v>
      </c>
      <c r="D2274" s="618" t="s">
        <v>11875</v>
      </c>
      <c r="E2274" s="619" t="s">
        <v>14954</v>
      </c>
      <c r="F2274"/>
      <c r="G2274"/>
      <c r="H2274"/>
    </row>
    <row r="2275" spans="1:8" ht="15" x14ac:dyDescent="0.25">
      <c r="A2275" s="609" t="str">
        <f t="shared" si="35"/>
        <v>92887</v>
      </c>
      <c r="B2275" s="607" t="s">
        <v>3703</v>
      </c>
      <c r="C2275" s="607" t="s">
        <v>12875</v>
      </c>
      <c r="D2275" s="618" t="s">
        <v>11875</v>
      </c>
      <c r="E2275" s="619" t="s">
        <v>17954</v>
      </c>
      <c r="F2275"/>
      <c r="G2275"/>
      <c r="H2275"/>
    </row>
    <row r="2276" spans="1:8" ht="15" x14ac:dyDescent="0.25">
      <c r="A2276" s="609" t="str">
        <f t="shared" si="35"/>
        <v>92888</v>
      </c>
      <c r="B2276" s="607" t="s">
        <v>3704</v>
      </c>
      <c r="C2276" s="607" t="s">
        <v>12876</v>
      </c>
      <c r="D2276" s="618" t="s">
        <v>11875</v>
      </c>
      <c r="E2276" s="619" t="s">
        <v>10011</v>
      </c>
      <c r="F2276"/>
      <c r="G2276"/>
      <c r="H2276"/>
    </row>
    <row r="2277" spans="1:8" ht="15" x14ac:dyDescent="0.25">
      <c r="A2277" s="609" t="str">
        <f t="shared" si="35"/>
        <v>92915</v>
      </c>
      <c r="B2277" s="607" t="s">
        <v>3731</v>
      </c>
      <c r="C2277" s="607" t="s">
        <v>12877</v>
      </c>
      <c r="D2277" s="618" t="s">
        <v>11875</v>
      </c>
      <c r="E2277" s="619" t="s">
        <v>10397</v>
      </c>
      <c r="F2277"/>
      <c r="G2277"/>
      <c r="H2277"/>
    </row>
    <row r="2278" spans="1:8" ht="15" x14ac:dyDescent="0.25">
      <c r="A2278" s="609" t="str">
        <f t="shared" si="35"/>
        <v>92916</v>
      </c>
      <c r="B2278" s="607" t="s">
        <v>3732</v>
      </c>
      <c r="C2278" s="607" t="s">
        <v>12879</v>
      </c>
      <c r="D2278" s="618" t="s">
        <v>11875</v>
      </c>
      <c r="E2278" s="619" t="s">
        <v>10002</v>
      </c>
      <c r="F2278"/>
      <c r="G2278"/>
      <c r="H2278"/>
    </row>
    <row r="2279" spans="1:8" ht="15" x14ac:dyDescent="0.25">
      <c r="A2279" s="609" t="str">
        <f t="shared" si="35"/>
        <v>92917</v>
      </c>
      <c r="B2279" s="607" t="s">
        <v>3733</v>
      </c>
      <c r="C2279" s="607" t="s">
        <v>12880</v>
      </c>
      <c r="D2279" s="618" t="s">
        <v>11875</v>
      </c>
      <c r="E2279" s="619" t="s">
        <v>10135</v>
      </c>
      <c r="F2279"/>
      <c r="G2279"/>
      <c r="H2279"/>
    </row>
    <row r="2280" spans="1:8" ht="15" x14ac:dyDescent="0.25">
      <c r="A2280" s="609" t="str">
        <f t="shared" si="35"/>
        <v>92919</v>
      </c>
      <c r="B2280" s="607" t="s">
        <v>3735</v>
      </c>
      <c r="C2280" s="607" t="s">
        <v>12882</v>
      </c>
      <c r="D2280" s="618" t="s">
        <v>11875</v>
      </c>
      <c r="E2280" s="619" t="s">
        <v>9433</v>
      </c>
      <c r="F2280"/>
      <c r="G2280"/>
      <c r="H2280"/>
    </row>
    <row r="2281" spans="1:8" ht="15" x14ac:dyDescent="0.25">
      <c r="A2281" s="609" t="str">
        <f t="shared" si="35"/>
        <v>92921</v>
      </c>
      <c r="B2281" s="607" t="s">
        <v>3737</v>
      </c>
      <c r="C2281" s="607" t="s">
        <v>12884</v>
      </c>
      <c r="D2281" s="618" t="s">
        <v>11875</v>
      </c>
      <c r="E2281" s="619" t="s">
        <v>9419</v>
      </c>
      <c r="F2281"/>
      <c r="G2281"/>
      <c r="H2281"/>
    </row>
    <row r="2282" spans="1:8" ht="15" x14ac:dyDescent="0.25">
      <c r="A2282" s="609" t="str">
        <f t="shared" si="35"/>
        <v>92922</v>
      </c>
      <c r="B2282" s="607" t="s">
        <v>3738</v>
      </c>
      <c r="C2282" s="607" t="s">
        <v>12885</v>
      </c>
      <c r="D2282" s="618" t="s">
        <v>11875</v>
      </c>
      <c r="E2282" s="619" t="s">
        <v>9940</v>
      </c>
      <c r="F2282"/>
      <c r="G2282"/>
      <c r="H2282"/>
    </row>
    <row r="2283" spans="1:8" ht="15" x14ac:dyDescent="0.25">
      <c r="A2283" s="609" t="str">
        <f t="shared" si="35"/>
        <v>92923</v>
      </c>
      <c r="B2283" s="607" t="s">
        <v>3739</v>
      </c>
      <c r="C2283" s="607" t="s">
        <v>12887</v>
      </c>
      <c r="D2283" s="618" t="s">
        <v>11875</v>
      </c>
      <c r="E2283" s="619" t="s">
        <v>17073</v>
      </c>
      <c r="F2283"/>
      <c r="G2283"/>
      <c r="H2283"/>
    </row>
    <row r="2284" spans="1:8" ht="15" x14ac:dyDescent="0.25">
      <c r="A2284" s="609" t="str">
        <f t="shared" si="35"/>
        <v>92924</v>
      </c>
      <c r="B2284" s="607" t="s">
        <v>3740</v>
      </c>
      <c r="C2284" s="607" t="s">
        <v>12888</v>
      </c>
      <c r="D2284" s="618" t="s">
        <v>11875</v>
      </c>
      <c r="E2284" s="619" t="s">
        <v>10283</v>
      </c>
      <c r="F2284"/>
      <c r="G2284"/>
      <c r="H2284"/>
    </row>
    <row r="2285" spans="1:8" ht="15" x14ac:dyDescent="0.25">
      <c r="A2285" s="609" t="str">
        <f t="shared" si="35"/>
        <v>95445</v>
      </c>
      <c r="B2285" s="607" t="s">
        <v>4671</v>
      </c>
      <c r="C2285" s="607" t="s">
        <v>12889</v>
      </c>
      <c r="D2285" s="618" t="s">
        <v>11875</v>
      </c>
      <c r="E2285" s="619" t="s">
        <v>10302</v>
      </c>
      <c r="F2285"/>
      <c r="G2285"/>
      <c r="H2285"/>
    </row>
    <row r="2286" spans="1:8" ht="15" x14ac:dyDescent="0.25">
      <c r="A2286" s="609" t="str">
        <f t="shared" si="35"/>
        <v>95446</v>
      </c>
      <c r="B2286" s="607" t="s">
        <v>4672</v>
      </c>
      <c r="C2286" s="607" t="s">
        <v>12891</v>
      </c>
      <c r="D2286" s="618" t="s">
        <v>11875</v>
      </c>
      <c r="E2286" s="619" t="s">
        <v>12796</v>
      </c>
      <c r="F2286"/>
      <c r="G2286"/>
      <c r="H2286"/>
    </row>
    <row r="2287" spans="1:8" ht="15" x14ac:dyDescent="0.25">
      <c r="A2287" s="609" t="str">
        <f t="shared" si="35"/>
        <v>95448</v>
      </c>
      <c r="B2287" s="607" t="s">
        <v>4673</v>
      </c>
      <c r="C2287" s="607" t="s">
        <v>12892</v>
      </c>
      <c r="D2287" s="618" t="s">
        <v>11875</v>
      </c>
      <c r="E2287" s="619" t="s">
        <v>14803</v>
      </c>
      <c r="F2287"/>
      <c r="G2287"/>
      <c r="H2287"/>
    </row>
    <row r="2288" spans="1:8" ht="15" x14ac:dyDescent="0.25">
      <c r="A2288" s="609" t="str">
        <f t="shared" si="35"/>
        <v>95576</v>
      </c>
      <c r="B2288" s="607" t="s">
        <v>4694</v>
      </c>
      <c r="C2288" s="607" t="s">
        <v>12893</v>
      </c>
      <c r="D2288" s="618" t="s">
        <v>11875</v>
      </c>
      <c r="E2288" s="619" t="s">
        <v>24861</v>
      </c>
      <c r="F2288"/>
      <c r="G2288"/>
      <c r="H2288"/>
    </row>
    <row r="2289" spans="1:8" ht="15" x14ac:dyDescent="0.25">
      <c r="A2289" s="609" t="str">
        <f t="shared" si="35"/>
        <v>95577</v>
      </c>
      <c r="B2289" s="607" t="s">
        <v>4695</v>
      </c>
      <c r="C2289" s="607" t="s">
        <v>12894</v>
      </c>
      <c r="D2289" s="618" t="s">
        <v>11875</v>
      </c>
      <c r="E2289" s="619" t="s">
        <v>18644</v>
      </c>
      <c r="F2289"/>
      <c r="G2289"/>
      <c r="H2289"/>
    </row>
    <row r="2290" spans="1:8" ht="15" x14ac:dyDescent="0.25">
      <c r="A2290" s="609" t="str">
        <f t="shared" si="35"/>
        <v>95578</v>
      </c>
      <c r="B2290" s="607" t="s">
        <v>4696</v>
      </c>
      <c r="C2290" s="607" t="s">
        <v>12895</v>
      </c>
      <c r="D2290" s="618" t="s">
        <v>11875</v>
      </c>
      <c r="E2290" s="619" t="s">
        <v>17633</v>
      </c>
      <c r="F2290"/>
      <c r="G2290"/>
      <c r="H2290"/>
    </row>
    <row r="2291" spans="1:8" ht="15" x14ac:dyDescent="0.25">
      <c r="A2291" s="609" t="str">
        <f t="shared" si="35"/>
        <v>95579</v>
      </c>
      <c r="B2291" s="607" t="s">
        <v>4697</v>
      </c>
      <c r="C2291" s="607" t="s">
        <v>12896</v>
      </c>
      <c r="D2291" s="618" t="s">
        <v>11875</v>
      </c>
      <c r="E2291" s="619" t="s">
        <v>17945</v>
      </c>
      <c r="F2291"/>
      <c r="G2291"/>
      <c r="H2291"/>
    </row>
    <row r="2292" spans="1:8" ht="15" x14ac:dyDescent="0.25">
      <c r="A2292" s="609" t="str">
        <f t="shared" si="35"/>
        <v>95580</v>
      </c>
      <c r="B2292" s="607" t="s">
        <v>4698</v>
      </c>
      <c r="C2292" s="607" t="s">
        <v>12897</v>
      </c>
      <c r="D2292" s="618" t="s">
        <v>11875</v>
      </c>
      <c r="E2292" s="619" t="s">
        <v>10326</v>
      </c>
      <c r="F2292"/>
      <c r="G2292"/>
      <c r="H2292"/>
    </row>
    <row r="2293" spans="1:8" ht="15" x14ac:dyDescent="0.25">
      <c r="A2293" s="609" t="str">
        <f t="shared" si="35"/>
        <v>95581</v>
      </c>
      <c r="B2293" s="607" t="s">
        <v>4699</v>
      </c>
      <c r="C2293" s="607" t="s">
        <v>12898</v>
      </c>
      <c r="D2293" s="618" t="s">
        <v>11875</v>
      </c>
      <c r="E2293" s="619" t="s">
        <v>9983</v>
      </c>
      <c r="F2293"/>
      <c r="G2293"/>
      <c r="H2293"/>
    </row>
    <row r="2294" spans="1:8" ht="15" x14ac:dyDescent="0.25">
      <c r="A2294" s="609" t="str">
        <f t="shared" si="35"/>
        <v>95582</v>
      </c>
      <c r="B2294" s="607" t="s">
        <v>4700</v>
      </c>
      <c r="C2294" s="607" t="s">
        <v>12900</v>
      </c>
      <c r="D2294" s="618" t="s">
        <v>11875</v>
      </c>
      <c r="E2294" s="619" t="s">
        <v>14482</v>
      </c>
      <c r="F2294"/>
      <c r="G2294"/>
      <c r="H2294"/>
    </row>
    <row r="2295" spans="1:8" ht="15" x14ac:dyDescent="0.25">
      <c r="A2295" s="609" t="str">
        <f t="shared" si="35"/>
        <v>95583</v>
      </c>
      <c r="B2295" s="607" t="s">
        <v>4701</v>
      </c>
      <c r="C2295" s="607" t="s">
        <v>12901</v>
      </c>
      <c r="D2295" s="618" t="s">
        <v>11875</v>
      </c>
      <c r="E2295" s="619" t="s">
        <v>10343</v>
      </c>
      <c r="F2295"/>
      <c r="G2295"/>
      <c r="H2295"/>
    </row>
    <row r="2296" spans="1:8" ht="15" x14ac:dyDescent="0.25">
      <c r="A2296" s="609" t="str">
        <f t="shared" si="35"/>
        <v>95584</v>
      </c>
      <c r="B2296" s="607" t="s">
        <v>4702</v>
      </c>
      <c r="C2296" s="607" t="s">
        <v>12902</v>
      </c>
      <c r="D2296" s="618" t="s">
        <v>11875</v>
      </c>
      <c r="E2296" s="619" t="s">
        <v>8889</v>
      </c>
      <c r="F2296"/>
      <c r="G2296"/>
      <c r="H2296"/>
    </row>
    <row r="2297" spans="1:8" ht="15" x14ac:dyDescent="0.25">
      <c r="A2297" s="609" t="str">
        <f t="shared" si="35"/>
        <v>95585</v>
      </c>
      <c r="B2297" s="607" t="s">
        <v>4703</v>
      </c>
      <c r="C2297" s="607" t="s">
        <v>12903</v>
      </c>
      <c r="D2297" s="618" t="s">
        <v>11875</v>
      </c>
      <c r="E2297" s="619" t="s">
        <v>10198</v>
      </c>
      <c r="F2297"/>
      <c r="G2297"/>
      <c r="H2297"/>
    </row>
    <row r="2298" spans="1:8" ht="15" x14ac:dyDescent="0.25">
      <c r="A2298" s="609" t="str">
        <f t="shared" si="35"/>
        <v>95586</v>
      </c>
      <c r="B2298" s="607" t="s">
        <v>4704</v>
      </c>
      <c r="C2298" s="607" t="s">
        <v>12904</v>
      </c>
      <c r="D2298" s="618" t="s">
        <v>11875</v>
      </c>
      <c r="E2298" s="619" t="s">
        <v>13243</v>
      </c>
      <c r="F2298"/>
      <c r="G2298"/>
      <c r="H2298"/>
    </row>
    <row r="2299" spans="1:8" ht="15" x14ac:dyDescent="0.25">
      <c r="A2299" s="609" t="str">
        <f t="shared" si="35"/>
        <v>95587</v>
      </c>
      <c r="B2299" s="607" t="s">
        <v>4705</v>
      </c>
      <c r="C2299" s="607" t="s">
        <v>12905</v>
      </c>
      <c r="D2299" s="618" t="s">
        <v>11875</v>
      </c>
      <c r="E2299" s="619" t="s">
        <v>13880</v>
      </c>
      <c r="F2299"/>
      <c r="G2299"/>
      <c r="H2299"/>
    </row>
    <row r="2300" spans="1:8" ht="15" x14ac:dyDescent="0.25">
      <c r="A2300" s="609" t="str">
        <f t="shared" si="35"/>
        <v>95588</v>
      </c>
      <c r="B2300" s="607" t="s">
        <v>4706</v>
      </c>
      <c r="C2300" s="607" t="s">
        <v>12906</v>
      </c>
      <c r="D2300" s="618" t="s">
        <v>11875</v>
      </c>
      <c r="E2300" s="619" t="s">
        <v>10215</v>
      </c>
      <c r="F2300"/>
      <c r="G2300"/>
      <c r="H2300"/>
    </row>
    <row r="2301" spans="1:8" ht="15" x14ac:dyDescent="0.25">
      <c r="A2301" s="609" t="str">
        <f t="shared" si="35"/>
        <v>95589</v>
      </c>
      <c r="B2301" s="607" t="s">
        <v>4707</v>
      </c>
      <c r="C2301" s="607" t="s">
        <v>12907</v>
      </c>
      <c r="D2301" s="618" t="s">
        <v>11875</v>
      </c>
      <c r="E2301" s="619" t="s">
        <v>9694</v>
      </c>
      <c r="F2301"/>
      <c r="G2301"/>
      <c r="H2301"/>
    </row>
    <row r="2302" spans="1:8" ht="15" x14ac:dyDescent="0.25">
      <c r="A2302" s="609" t="str">
        <f t="shared" si="35"/>
        <v>95590</v>
      </c>
      <c r="B2302" s="607" t="s">
        <v>4708</v>
      </c>
      <c r="C2302" s="607" t="s">
        <v>12908</v>
      </c>
      <c r="D2302" s="618" t="s">
        <v>11875</v>
      </c>
      <c r="E2302" s="619" t="s">
        <v>12262</v>
      </c>
      <c r="F2302"/>
      <c r="G2302"/>
      <c r="H2302"/>
    </row>
    <row r="2303" spans="1:8" ht="15" x14ac:dyDescent="0.25">
      <c r="A2303" s="609" t="str">
        <f t="shared" si="35"/>
        <v>95591</v>
      </c>
      <c r="B2303" s="607" t="s">
        <v>4709</v>
      </c>
      <c r="C2303" s="607" t="s">
        <v>12909</v>
      </c>
      <c r="D2303" s="618" t="s">
        <v>11875</v>
      </c>
      <c r="E2303" s="619" t="s">
        <v>10250</v>
      </c>
      <c r="F2303"/>
      <c r="G2303"/>
      <c r="H2303"/>
    </row>
    <row r="2304" spans="1:8" ht="15" x14ac:dyDescent="0.25">
      <c r="A2304" s="609" t="str">
        <f t="shared" si="35"/>
        <v>95592</v>
      </c>
      <c r="B2304" s="607" t="s">
        <v>4710</v>
      </c>
      <c r="C2304" s="607" t="s">
        <v>12910</v>
      </c>
      <c r="D2304" s="618" t="s">
        <v>11875</v>
      </c>
      <c r="E2304" s="619" t="s">
        <v>8900</v>
      </c>
      <c r="F2304"/>
      <c r="G2304"/>
      <c r="H2304"/>
    </row>
    <row r="2305" spans="1:8" ht="15" x14ac:dyDescent="0.25">
      <c r="A2305" s="609" t="str">
        <f t="shared" si="35"/>
        <v>95593</v>
      </c>
      <c r="B2305" s="607" t="s">
        <v>4711</v>
      </c>
      <c r="C2305" s="607" t="s">
        <v>12911</v>
      </c>
      <c r="D2305" s="618" t="s">
        <v>11875</v>
      </c>
      <c r="E2305" s="619" t="s">
        <v>9686</v>
      </c>
      <c r="F2305"/>
      <c r="G2305"/>
      <c r="H2305"/>
    </row>
    <row r="2306" spans="1:8" ht="15" x14ac:dyDescent="0.25">
      <c r="A2306" s="609" t="str">
        <f t="shared" ref="A2306:A2369" si="36">IF(ISERROR(SEARCH("/",B2306)=6),TRIM(CLEAN(B2306)),IF(SEARCH("/",B2306)=6,IF(LEN(TRIM(CLEAN(B2306)))=7,LEFT(TRIM(CLEAN(B2306)),6)&amp;"00"&amp;RIGHT(TRIM(CLEAN(B2306)),1),LEFT(TRIM(CLEAN(B2306)),6)&amp;"0"&amp;RIGHT(TRIM(CLEAN(B2306)),2)),TRIM(CLEAN(B2306))))</f>
        <v>95943</v>
      </c>
      <c r="B2306" s="607" t="s">
        <v>4852</v>
      </c>
      <c r="C2306" s="607" t="s">
        <v>12912</v>
      </c>
      <c r="D2306" s="618" t="s">
        <v>11875</v>
      </c>
      <c r="E2306" s="619" t="s">
        <v>11306</v>
      </c>
      <c r="F2306"/>
      <c r="G2306"/>
      <c r="H2306"/>
    </row>
    <row r="2307" spans="1:8" ht="15" x14ac:dyDescent="0.25">
      <c r="A2307" s="609" t="str">
        <f t="shared" si="36"/>
        <v>95944</v>
      </c>
      <c r="B2307" s="607" t="s">
        <v>4853</v>
      </c>
      <c r="C2307" s="607" t="s">
        <v>12913</v>
      </c>
      <c r="D2307" s="618" t="s">
        <v>11875</v>
      </c>
      <c r="E2307" s="619" t="s">
        <v>29675</v>
      </c>
      <c r="F2307"/>
      <c r="G2307"/>
      <c r="H2307"/>
    </row>
    <row r="2308" spans="1:8" ht="15" x14ac:dyDescent="0.25">
      <c r="A2308" s="609" t="str">
        <f t="shared" si="36"/>
        <v>95945</v>
      </c>
      <c r="B2308" s="607" t="s">
        <v>4854</v>
      </c>
      <c r="C2308" s="607" t="s">
        <v>12914</v>
      </c>
      <c r="D2308" s="618" t="s">
        <v>11875</v>
      </c>
      <c r="E2308" s="619" t="s">
        <v>10212</v>
      </c>
      <c r="F2308"/>
      <c r="G2308"/>
      <c r="H2308"/>
    </row>
    <row r="2309" spans="1:8" ht="15" x14ac:dyDescent="0.25">
      <c r="A2309" s="609" t="str">
        <f t="shared" si="36"/>
        <v>95946</v>
      </c>
      <c r="B2309" s="607" t="s">
        <v>4855</v>
      </c>
      <c r="C2309" s="607" t="s">
        <v>12915</v>
      </c>
      <c r="D2309" s="618" t="s">
        <v>11875</v>
      </c>
      <c r="E2309" s="619" t="s">
        <v>10068</v>
      </c>
      <c r="F2309"/>
      <c r="G2309"/>
      <c r="H2309"/>
    </row>
    <row r="2310" spans="1:8" ht="15" x14ac:dyDescent="0.25">
      <c r="A2310" s="609" t="str">
        <f t="shared" si="36"/>
        <v>95947</v>
      </c>
      <c r="B2310" s="607" t="s">
        <v>4856</v>
      </c>
      <c r="C2310" s="607" t="s">
        <v>12916</v>
      </c>
      <c r="D2310" s="618" t="s">
        <v>11875</v>
      </c>
      <c r="E2310" s="619" t="s">
        <v>9824</v>
      </c>
      <c r="F2310"/>
      <c r="G2310"/>
      <c r="H2310"/>
    </row>
    <row r="2311" spans="1:8" ht="15" x14ac:dyDescent="0.25">
      <c r="A2311" s="609" t="str">
        <f t="shared" si="36"/>
        <v>95948</v>
      </c>
      <c r="B2311" s="607" t="s">
        <v>4857</v>
      </c>
      <c r="C2311" s="607" t="s">
        <v>12917</v>
      </c>
      <c r="D2311" s="618" t="s">
        <v>11875</v>
      </c>
      <c r="E2311" s="619" t="s">
        <v>10307</v>
      </c>
      <c r="F2311"/>
      <c r="G2311"/>
      <c r="H2311"/>
    </row>
    <row r="2312" spans="1:8" ht="15" x14ac:dyDescent="0.25">
      <c r="A2312" s="609" t="str">
        <f t="shared" si="36"/>
        <v>96544</v>
      </c>
      <c r="B2312" s="607" t="s">
        <v>5001</v>
      </c>
      <c r="C2312" s="607" t="s">
        <v>12918</v>
      </c>
      <c r="D2312" s="618" t="s">
        <v>11875</v>
      </c>
      <c r="E2312" s="619" t="s">
        <v>16008</v>
      </c>
      <c r="F2312"/>
      <c r="G2312"/>
      <c r="H2312"/>
    </row>
    <row r="2313" spans="1:8" ht="15" x14ac:dyDescent="0.25">
      <c r="A2313" s="609" t="str">
        <f t="shared" si="36"/>
        <v>96545</v>
      </c>
      <c r="B2313" s="607" t="s">
        <v>5002</v>
      </c>
      <c r="C2313" s="607" t="s">
        <v>12919</v>
      </c>
      <c r="D2313" s="618" t="s">
        <v>11875</v>
      </c>
      <c r="E2313" s="619" t="s">
        <v>18700</v>
      </c>
      <c r="F2313"/>
      <c r="G2313"/>
      <c r="H2313"/>
    </row>
    <row r="2314" spans="1:8" ht="15" x14ac:dyDescent="0.25">
      <c r="A2314" s="609" t="str">
        <f t="shared" si="36"/>
        <v>96546</v>
      </c>
      <c r="B2314" s="607" t="s">
        <v>5003</v>
      </c>
      <c r="C2314" s="607" t="s">
        <v>12920</v>
      </c>
      <c r="D2314" s="618" t="s">
        <v>11875</v>
      </c>
      <c r="E2314" s="619" t="s">
        <v>11848</v>
      </c>
      <c r="F2314"/>
      <c r="G2314"/>
      <c r="H2314"/>
    </row>
    <row r="2315" spans="1:8" ht="15" x14ac:dyDescent="0.25">
      <c r="A2315" s="609" t="str">
        <f t="shared" si="36"/>
        <v>96547</v>
      </c>
      <c r="B2315" s="607" t="s">
        <v>5004</v>
      </c>
      <c r="C2315" s="607" t="s">
        <v>12921</v>
      </c>
      <c r="D2315" s="618" t="s">
        <v>11875</v>
      </c>
      <c r="E2315" s="619" t="s">
        <v>9737</v>
      </c>
      <c r="F2315"/>
      <c r="G2315"/>
      <c r="H2315"/>
    </row>
    <row r="2316" spans="1:8" ht="15" x14ac:dyDescent="0.25">
      <c r="A2316" s="609" t="str">
        <f t="shared" si="36"/>
        <v>96548</v>
      </c>
      <c r="B2316" s="607" t="s">
        <v>5005</v>
      </c>
      <c r="C2316" s="607" t="s">
        <v>12922</v>
      </c>
      <c r="D2316" s="618" t="s">
        <v>11875</v>
      </c>
      <c r="E2316" s="619" t="s">
        <v>9405</v>
      </c>
      <c r="F2316"/>
      <c r="G2316"/>
      <c r="H2316"/>
    </row>
    <row r="2317" spans="1:8" ht="15" x14ac:dyDescent="0.25">
      <c r="A2317" s="609" t="str">
        <f t="shared" si="36"/>
        <v>96549</v>
      </c>
      <c r="B2317" s="607" t="s">
        <v>5006</v>
      </c>
      <c r="C2317" s="607" t="s">
        <v>12923</v>
      </c>
      <c r="D2317" s="618" t="s">
        <v>11875</v>
      </c>
      <c r="E2317" s="619" t="s">
        <v>14805</v>
      </c>
      <c r="F2317"/>
      <c r="G2317"/>
      <c r="H2317"/>
    </row>
    <row r="2318" spans="1:8" ht="15" x14ac:dyDescent="0.25">
      <c r="A2318" s="609" t="str">
        <f t="shared" si="36"/>
        <v>96550</v>
      </c>
      <c r="B2318" s="607" t="s">
        <v>5007</v>
      </c>
      <c r="C2318" s="607" t="s">
        <v>12925</v>
      </c>
      <c r="D2318" s="618" t="s">
        <v>11875</v>
      </c>
      <c r="E2318" s="619" t="s">
        <v>13901</v>
      </c>
      <c r="F2318"/>
      <c r="G2318"/>
      <c r="H2318"/>
    </row>
    <row r="2319" spans="1:8" ht="15" x14ac:dyDescent="0.25">
      <c r="A2319" s="609" t="str">
        <f t="shared" si="36"/>
        <v>100064</v>
      </c>
      <c r="B2319" s="607" t="s">
        <v>29676</v>
      </c>
      <c r="C2319" s="607" t="s">
        <v>29677</v>
      </c>
      <c r="D2319" s="618" t="s">
        <v>11875</v>
      </c>
      <c r="E2319" s="619" t="s">
        <v>9342</v>
      </c>
      <c r="F2319"/>
      <c r="G2319"/>
      <c r="H2319"/>
    </row>
    <row r="2320" spans="1:8" ht="15" x14ac:dyDescent="0.25">
      <c r="A2320" s="609" t="str">
        <f t="shared" si="36"/>
        <v>100066</v>
      </c>
      <c r="B2320" s="607" t="s">
        <v>6137</v>
      </c>
      <c r="C2320" s="607" t="s">
        <v>6138</v>
      </c>
      <c r="D2320" s="618" t="s">
        <v>11875</v>
      </c>
      <c r="E2320" s="619" t="s">
        <v>11781</v>
      </c>
      <c r="F2320"/>
      <c r="G2320"/>
      <c r="H2320"/>
    </row>
    <row r="2321" spans="1:8" ht="15" x14ac:dyDescent="0.25">
      <c r="A2321" s="609" t="str">
        <f t="shared" si="36"/>
        <v>100067</v>
      </c>
      <c r="B2321" s="607" t="s">
        <v>6139</v>
      </c>
      <c r="C2321" s="607" t="s">
        <v>6140</v>
      </c>
      <c r="D2321" s="618" t="s">
        <v>11875</v>
      </c>
      <c r="E2321" s="619" t="s">
        <v>19393</v>
      </c>
      <c r="F2321"/>
      <c r="G2321"/>
      <c r="H2321"/>
    </row>
    <row r="2322" spans="1:8" ht="15" x14ac:dyDescent="0.25">
      <c r="A2322" s="609" t="str">
        <f t="shared" si="36"/>
        <v>100068</v>
      </c>
      <c r="B2322" s="607" t="s">
        <v>6141</v>
      </c>
      <c r="C2322" s="607" t="s">
        <v>6142</v>
      </c>
      <c r="D2322" s="618" t="s">
        <v>11875</v>
      </c>
      <c r="E2322" s="619" t="s">
        <v>9278</v>
      </c>
      <c r="F2322"/>
      <c r="G2322"/>
      <c r="H2322"/>
    </row>
    <row r="2323" spans="1:8" ht="15" x14ac:dyDescent="0.25">
      <c r="A2323" s="609" t="str">
        <f t="shared" si="36"/>
        <v>89993</v>
      </c>
      <c r="B2323" s="607" t="s">
        <v>2352</v>
      </c>
      <c r="C2323" s="607" t="s">
        <v>12927</v>
      </c>
      <c r="D2323" s="618" t="s">
        <v>11895</v>
      </c>
      <c r="E2323" s="619" t="s">
        <v>29678</v>
      </c>
      <c r="F2323"/>
      <c r="G2323"/>
      <c r="H2323"/>
    </row>
    <row r="2324" spans="1:8" ht="15" x14ac:dyDescent="0.25">
      <c r="A2324" s="609" t="str">
        <f t="shared" si="36"/>
        <v>89994</v>
      </c>
      <c r="B2324" s="607" t="s">
        <v>2353</v>
      </c>
      <c r="C2324" s="607" t="s">
        <v>12928</v>
      </c>
      <c r="D2324" s="618" t="s">
        <v>11895</v>
      </c>
      <c r="E2324" s="619" t="s">
        <v>29679</v>
      </c>
      <c r="F2324"/>
      <c r="G2324"/>
      <c r="H2324"/>
    </row>
    <row r="2325" spans="1:8" ht="15" x14ac:dyDescent="0.25">
      <c r="A2325" s="609" t="str">
        <f t="shared" si="36"/>
        <v>89995</v>
      </c>
      <c r="B2325" s="607" t="s">
        <v>2354</v>
      </c>
      <c r="C2325" s="607" t="s">
        <v>12929</v>
      </c>
      <c r="D2325" s="618" t="s">
        <v>11895</v>
      </c>
      <c r="E2325" s="619" t="s">
        <v>29680</v>
      </c>
      <c r="F2325"/>
      <c r="G2325"/>
      <c r="H2325"/>
    </row>
    <row r="2326" spans="1:8" ht="15" x14ac:dyDescent="0.25">
      <c r="A2326" s="609" t="str">
        <f t="shared" si="36"/>
        <v>90278</v>
      </c>
      <c r="B2326" s="607" t="s">
        <v>2376</v>
      </c>
      <c r="C2326" s="607" t="s">
        <v>12930</v>
      </c>
      <c r="D2326" s="618" t="s">
        <v>11895</v>
      </c>
      <c r="E2326" s="619" t="s">
        <v>29681</v>
      </c>
      <c r="F2326"/>
      <c r="G2326"/>
      <c r="H2326"/>
    </row>
    <row r="2327" spans="1:8" ht="15" x14ac:dyDescent="0.25">
      <c r="A2327" s="609" t="str">
        <f t="shared" si="36"/>
        <v>90279</v>
      </c>
      <c r="B2327" s="607" t="s">
        <v>2377</v>
      </c>
      <c r="C2327" s="607" t="s">
        <v>12931</v>
      </c>
      <c r="D2327" s="618" t="s">
        <v>11895</v>
      </c>
      <c r="E2327" s="619" t="s">
        <v>9555</v>
      </c>
      <c r="F2327"/>
      <c r="G2327"/>
      <c r="H2327"/>
    </row>
    <row r="2328" spans="1:8" ht="15" x14ac:dyDescent="0.25">
      <c r="A2328" s="609" t="str">
        <f t="shared" si="36"/>
        <v>90280</v>
      </c>
      <c r="B2328" s="607" t="s">
        <v>2378</v>
      </c>
      <c r="C2328" s="607" t="s">
        <v>12932</v>
      </c>
      <c r="D2328" s="618" t="s">
        <v>11895</v>
      </c>
      <c r="E2328" s="619" t="s">
        <v>29682</v>
      </c>
      <c r="F2328"/>
      <c r="G2328"/>
      <c r="H2328"/>
    </row>
    <row r="2329" spans="1:8" ht="15" x14ac:dyDescent="0.25">
      <c r="A2329" s="609" t="str">
        <f t="shared" si="36"/>
        <v>90281</v>
      </c>
      <c r="B2329" s="607" t="s">
        <v>2379</v>
      </c>
      <c r="C2329" s="607" t="s">
        <v>12933</v>
      </c>
      <c r="D2329" s="618" t="s">
        <v>11895</v>
      </c>
      <c r="E2329" s="619" t="s">
        <v>29683</v>
      </c>
      <c r="F2329"/>
      <c r="G2329"/>
      <c r="H2329"/>
    </row>
    <row r="2330" spans="1:8" ht="15" x14ac:dyDescent="0.25">
      <c r="A2330" s="609" t="str">
        <f t="shared" si="36"/>
        <v>90282</v>
      </c>
      <c r="B2330" s="607" t="s">
        <v>2380</v>
      </c>
      <c r="C2330" s="607" t="s">
        <v>12934</v>
      </c>
      <c r="D2330" s="618" t="s">
        <v>11895</v>
      </c>
      <c r="E2330" s="619" t="s">
        <v>29684</v>
      </c>
      <c r="F2330"/>
      <c r="G2330"/>
      <c r="H2330"/>
    </row>
    <row r="2331" spans="1:8" ht="15" x14ac:dyDescent="0.25">
      <c r="A2331" s="609" t="str">
        <f t="shared" si="36"/>
        <v>90283</v>
      </c>
      <c r="B2331" s="607" t="s">
        <v>2381</v>
      </c>
      <c r="C2331" s="607" t="s">
        <v>12935</v>
      </c>
      <c r="D2331" s="618" t="s">
        <v>11895</v>
      </c>
      <c r="E2331" s="619" t="s">
        <v>29685</v>
      </c>
      <c r="F2331"/>
      <c r="G2331"/>
      <c r="H2331"/>
    </row>
    <row r="2332" spans="1:8" ht="15" x14ac:dyDescent="0.25">
      <c r="A2332" s="609" t="str">
        <f t="shared" si="36"/>
        <v>90284</v>
      </c>
      <c r="B2332" s="607" t="s">
        <v>2382</v>
      </c>
      <c r="C2332" s="607" t="s">
        <v>12936</v>
      </c>
      <c r="D2332" s="618" t="s">
        <v>11895</v>
      </c>
      <c r="E2332" s="619" t="s">
        <v>29686</v>
      </c>
      <c r="F2332"/>
      <c r="G2332"/>
      <c r="H2332"/>
    </row>
    <row r="2333" spans="1:8" ht="15" x14ac:dyDescent="0.25">
      <c r="A2333" s="609" t="str">
        <f t="shared" si="36"/>
        <v>90285</v>
      </c>
      <c r="B2333" s="607" t="s">
        <v>2383</v>
      </c>
      <c r="C2333" s="607" t="s">
        <v>12937</v>
      </c>
      <c r="D2333" s="618" t="s">
        <v>11895</v>
      </c>
      <c r="E2333" s="619" t="s">
        <v>29687</v>
      </c>
      <c r="F2333"/>
      <c r="G2333"/>
      <c r="H2333"/>
    </row>
    <row r="2334" spans="1:8" ht="15" x14ac:dyDescent="0.25">
      <c r="A2334" s="609" t="str">
        <f t="shared" si="36"/>
        <v>90853</v>
      </c>
      <c r="B2334" s="607" t="s">
        <v>2579</v>
      </c>
      <c r="C2334" s="607" t="s">
        <v>2580</v>
      </c>
      <c r="D2334" s="618" t="s">
        <v>11895</v>
      </c>
      <c r="E2334" s="619" t="s">
        <v>29688</v>
      </c>
      <c r="F2334"/>
      <c r="G2334"/>
      <c r="H2334"/>
    </row>
    <row r="2335" spans="1:8" ht="15" x14ac:dyDescent="0.25">
      <c r="A2335" s="609" t="str">
        <f t="shared" si="36"/>
        <v>90854</v>
      </c>
      <c r="B2335" s="607" t="s">
        <v>2581</v>
      </c>
      <c r="C2335" s="607" t="s">
        <v>2582</v>
      </c>
      <c r="D2335" s="618" t="s">
        <v>11895</v>
      </c>
      <c r="E2335" s="619" t="s">
        <v>29689</v>
      </c>
      <c r="F2335"/>
      <c r="G2335"/>
      <c r="H2335"/>
    </row>
    <row r="2336" spans="1:8" ht="15" x14ac:dyDescent="0.25">
      <c r="A2336" s="609" t="str">
        <f t="shared" si="36"/>
        <v>90855</v>
      </c>
      <c r="B2336" s="607" t="s">
        <v>2583</v>
      </c>
      <c r="C2336" s="607" t="s">
        <v>2584</v>
      </c>
      <c r="D2336" s="618" t="s">
        <v>11895</v>
      </c>
      <c r="E2336" s="619" t="s">
        <v>29690</v>
      </c>
      <c r="F2336"/>
      <c r="G2336"/>
      <c r="H2336"/>
    </row>
    <row r="2337" spans="1:8" ht="15" x14ac:dyDescent="0.25">
      <c r="A2337" s="609" t="str">
        <f t="shared" si="36"/>
        <v>90856</v>
      </c>
      <c r="B2337" s="607" t="s">
        <v>2585</v>
      </c>
      <c r="C2337" s="607" t="s">
        <v>2586</v>
      </c>
      <c r="D2337" s="618" t="s">
        <v>11895</v>
      </c>
      <c r="E2337" s="619" t="s">
        <v>29691</v>
      </c>
      <c r="F2337"/>
      <c r="G2337"/>
      <c r="H2337"/>
    </row>
    <row r="2338" spans="1:8" ht="15" x14ac:dyDescent="0.25">
      <c r="A2338" s="609" t="str">
        <f t="shared" si="36"/>
        <v>90857</v>
      </c>
      <c r="B2338" s="607" t="s">
        <v>2587</v>
      </c>
      <c r="C2338" s="607" t="s">
        <v>2588</v>
      </c>
      <c r="D2338" s="618" t="s">
        <v>11895</v>
      </c>
      <c r="E2338" s="619" t="s">
        <v>29692</v>
      </c>
      <c r="F2338"/>
      <c r="G2338"/>
      <c r="H2338"/>
    </row>
    <row r="2339" spans="1:8" ht="15" x14ac:dyDescent="0.25">
      <c r="A2339" s="609" t="str">
        <f t="shared" si="36"/>
        <v>90858</v>
      </c>
      <c r="B2339" s="607" t="s">
        <v>2589</v>
      </c>
      <c r="C2339" s="607" t="s">
        <v>2590</v>
      </c>
      <c r="D2339" s="618" t="s">
        <v>11895</v>
      </c>
      <c r="E2339" s="619" t="s">
        <v>29693</v>
      </c>
      <c r="F2339"/>
      <c r="G2339"/>
      <c r="H2339"/>
    </row>
    <row r="2340" spans="1:8" ht="15" x14ac:dyDescent="0.25">
      <c r="A2340" s="609" t="str">
        <f t="shared" si="36"/>
        <v>90859</v>
      </c>
      <c r="B2340" s="607" t="s">
        <v>2591</v>
      </c>
      <c r="C2340" s="607" t="s">
        <v>2592</v>
      </c>
      <c r="D2340" s="618" t="s">
        <v>11895</v>
      </c>
      <c r="E2340" s="619" t="s">
        <v>29694</v>
      </c>
      <c r="F2340"/>
      <c r="G2340"/>
      <c r="H2340"/>
    </row>
    <row r="2341" spans="1:8" ht="15" x14ac:dyDescent="0.25">
      <c r="A2341" s="609" t="str">
        <f t="shared" si="36"/>
        <v>90860</v>
      </c>
      <c r="B2341" s="607" t="s">
        <v>2593</v>
      </c>
      <c r="C2341" s="607" t="s">
        <v>2594</v>
      </c>
      <c r="D2341" s="618" t="s">
        <v>11895</v>
      </c>
      <c r="E2341" s="619" t="s">
        <v>29695</v>
      </c>
      <c r="F2341"/>
      <c r="G2341"/>
      <c r="H2341"/>
    </row>
    <row r="2342" spans="1:8" ht="15" x14ac:dyDescent="0.25">
      <c r="A2342" s="609" t="str">
        <f t="shared" si="36"/>
        <v>90861</v>
      </c>
      <c r="B2342" s="607" t="s">
        <v>2595</v>
      </c>
      <c r="C2342" s="607" t="s">
        <v>2596</v>
      </c>
      <c r="D2342" s="618" t="s">
        <v>11895</v>
      </c>
      <c r="E2342" s="619" t="s">
        <v>29696</v>
      </c>
      <c r="F2342"/>
      <c r="G2342"/>
      <c r="H2342"/>
    </row>
    <row r="2343" spans="1:8" ht="15" x14ac:dyDescent="0.25">
      <c r="A2343" s="609" t="str">
        <f t="shared" si="36"/>
        <v>90862</v>
      </c>
      <c r="B2343" s="607" t="s">
        <v>2597</v>
      </c>
      <c r="C2343" s="607" t="s">
        <v>2598</v>
      </c>
      <c r="D2343" s="618" t="s">
        <v>11895</v>
      </c>
      <c r="E2343" s="619" t="s">
        <v>29697</v>
      </c>
      <c r="F2343"/>
      <c r="G2343"/>
      <c r="H2343"/>
    </row>
    <row r="2344" spans="1:8" ht="15" x14ac:dyDescent="0.25">
      <c r="A2344" s="609" t="str">
        <f t="shared" si="36"/>
        <v>92718</v>
      </c>
      <c r="B2344" s="607" t="s">
        <v>3546</v>
      </c>
      <c r="C2344" s="607" t="s">
        <v>12938</v>
      </c>
      <c r="D2344" s="618" t="s">
        <v>11895</v>
      </c>
      <c r="E2344" s="619" t="s">
        <v>29698</v>
      </c>
      <c r="F2344"/>
      <c r="G2344"/>
      <c r="H2344"/>
    </row>
    <row r="2345" spans="1:8" ht="15" x14ac:dyDescent="0.25">
      <c r="A2345" s="609" t="str">
        <f t="shared" si="36"/>
        <v>92719</v>
      </c>
      <c r="B2345" s="607" t="s">
        <v>3547</v>
      </c>
      <c r="C2345" s="607" t="s">
        <v>12939</v>
      </c>
      <c r="D2345" s="618" t="s">
        <v>11895</v>
      </c>
      <c r="E2345" s="619" t="s">
        <v>29699</v>
      </c>
      <c r="F2345"/>
      <c r="G2345"/>
      <c r="H2345"/>
    </row>
    <row r="2346" spans="1:8" ht="15" x14ac:dyDescent="0.25">
      <c r="A2346" s="609" t="str">
        <f t="shared" si="36"/>
        <v>92720</v>
      </c>
      <c r="B2346" s="607" t="s">
        <v>3548</v>
      </c>
      <c r="C2346" s="607" t="s">
        <v>12940</v>
      </c>
      <c r="D2346" s="618" t="s">
        <v>11895</v>
      </c>
      <c r="E2346" s="619" t="s">
        <v>29700</v>
      </c>
      <c r="F2346"/>
      <c r="G2346"/>
      <c r="H2346"/>
    </row>
    <row r="2347" spans="1:8" ht="15" x14ac:dyDescent="0.25">
      <c r="A2347" s="609" t="str">
        <f t="shared" si="36"/>
        <v>92721</v>
      </c>
      <c r="B2347" s="607" t="s">
        <v>3549</v>
      </c>
      <c r="C2347" s="607" t="s">
        <v>12941</v>
      </c>
      <c r="D2347" s="618" t="s">
        <v>11895</v>
      </c>
      <c r="E2347" s="619" t="s">
        <v>29701</v>
      </c>
      <c r="F2347"/>
      <c r="G2347"/>
      <c r="H2347"/>
    </row>
    <row r="2348" spans="1:8" ht="15" x14ac:dyDescent="0.25">
      <c r="A2348" s="609" t="str">
        <f t="shared" si="36"/>
        <v>92722</v>
      </c>
      <c r="B2348" s="607" t="s">
        <v>3550</v>
      </c>
      <c r="C2348" s="607" t="s">
        <v>12942</v>
      </c>
      <c r="D2348" s="618" t="s">
        <v>11895</v>
      </c>
      <c r="E2348" s="619" t="s">
        <v>29702</v>
      </c>
      <c r="F2348"/>
      <c r="G2348"/>
      <c r="H2348"/>
    </row>
    <row r="2349" spans="1:8" ht="15" x14ac:dyDescent="0.25">
      <c r="A2349" s="609" t="str">
        <f t="shared" si="36"/>
        <v>92723</v>
      </c>
      <c r="B2349" s="607" t="s">
        <v>3551</v>
      </c>
      <c r="C2349" s="607" t="s">
        <v>12943</v>
      </c>
      <c r="D2349" s="618" t="s">
        <v>11895</v>
      </c>
      <c r="E2349" s="619" t="s">
        <v>29703</v>
      </c>
      <c r="F2349"/>
      <c r="G2349"/>
      <c r="H2349"/>
    </row>
    <row r="2350" spans="1:8" ht="15" x14ac:dyDescent="0.25">
      <c r="A2350" s="609" t="str">
        <f t="shared" si="36"/>
        <v>92724</v>
      </c>
      <c r="B2350" s="607" t="s">
        <v>3552</v>
      </c>
      <c r="C2350" s="607" t="s">
        <v>12944</v>
      </c>
      <c r="D2350" s="618" t="s">
        <v>11895</v>
      </c>
      <c r="E2350" s="619" t="s">
        <v>29704</v>
      </c>
      <c r="F2350"/>
      <c r="G2350"/>
      <c r="H2350"/>
    </row>
    <row r="2351" spans="1:8" ht="15" x14ac:dyDescent="0.25">
      <c r="A2351" s="609" t="str">
        <f t="shared" si="36"/>
        <v>92725</v>
      </c>
      <c r="B2351" s="607" t="s">
        <v>3553</v>
      </c>
      <c r="C2351" s="607" t="s">
        <v>12945</v>
      </c>
      <c r="D2351" s="618" t="s">
        <v>11895</v>
      </c>
      <c r="E2351" s="619" t="s">
        <v>29705</v>
      </c>
      <c r="F2351"/>
      <c r="G2351"/>
      <c r="H2351"/>
    </row>
    <row r="2352" spans="1:8" ht="15" x14ac:dyDescent="0.25">
      <c r="A2352" s="609" t="str">
        <f t="shared" si="36"/>
        <v>92726</v>
      </c>
      <c r="B2352" s="607" t="s">
        <v>3554</v>
      </c>
      <c r="C2352" s="607" t="s">
        <v>12946</v>
      </c>
      <c r="D2352" s="618" t="s">
        <v>11895</v>
      </c>
      <c r="E2352" s="619" t="s">
        <v>29706</v>
      </c>
      <c r="F2352"/>
      <c r="G2352"/>
      <c r="H2352"/>
    </row>
    <row r="2353" spans="1:8" ht="15" x14ac:dyDescent="0.25">
      <c r="A2353" s="609" t="str">
        <f t="shared" si="36"/>
        <v>92727</v>
      </c>
      <c r="B2353" s="607" t="s">
        <v>3555</v>
      </c>
      <c r="C2353" s="607" t="s">
        <v>12947</v>
      </c>
      <c r="D2353" s="618" t="s">
        <v>11895</v>
      </c>
      <c r="E2353" s="619" t="s">
        <v>29707</v>
      </c>
      <c r="F2353"/>
      <c r="G2353"/>
      <c r="H2353"/>
    </row>
    <row r="2354" spans="1:8" ht="15" x14ac:dyDescent="0.25">
      <c r="A2354" s="609" t="str">
        <f t="shared" si="36"/>
        <v>92728</v>
      </c>
      <c r="B2354" s="607" t="s">
        <v>3556</v>
      </c>
      <c r="C2354" s="607" t="s">
        <v>12948</v>
      </c>
      <c r="D2354" s="618" t="s">
        <v>11895</v>
      </c>
      <c r="E2354" s="619" t="s">
        <v>29708</v>
      </c>
      <c r="F2354"/>
      <c r="G2354"/>
      <c r="H2354"/>
    </row>
    <row r="2355" spans="1:8" ht="15" x14ac:dyDescent="0.25">
      <c r="A2355" s="609" t="str">
        <f t="shared" si="36"/>
        <v>92729</v>
      </c>
      <c r="B2355" s="607" t="s">
        <v>3557</v>
      </c>
      <c r="C2355" s="607" t="s">
        <v>12949</v>
      </c>
      <c r="D2355" s="618" t="s">
        <v>11895</v>
      </c>
      <c r="E2355" s="619" t="s">
        <v>29709</v>
      </c>
      <c r="F2355"/>
      <c r="G2355"/>
      <c r="H2355"/>
    </row>
    <row r="2356" spans="1:8" ht="15" x14ac:dyDescent="0.25">
      <c r="A2356" s="609" t="str">
        <f t="shared" si="36"/>
        <v>92730</v>
      </c>
      <c r="B2356" s="607" t="s">
        <v>3558</v>
      </c>
      <c r="C2356" s="607" t="s">
        <v>12950</v>
      </c>
      <c r="D2356" s="618" t="s">
        <v>11895</v>
      </c>
      <c r="E2356" s="619" t="s">
        <v>29710</v>
      </c>
      <c r="F2356"/>
      <c r="G2356"/>
      <c r="H2356"/>
    </row>
    <row r="2357" spans="1:8" ht="15" x14ac:dyDescent="0.25">
      <c r="A2357" s="609" t="str">
        <f t="shared" si="36"/>
        <v>92731</v>
      </c>
      <c r="B2357" s="607" t="s">
        <v>3559</v>
      </c>
      <c r="C2357" s="607" t="s">
        <v>12951</v>
      </c>
      <c r="D2357" s="618" t="s">
        <v>11895</v>
      </c>
      <c r="E2357" s="619" t="s">
        <v>29711</v>
      </c>
      <c r="F2357"/>
      <c r="G2357"/>
      <c r="H2357"/>
    </row>
    <row r="2358" spans="1:8" ht="15" x14ac:dyDescent="0.25">
      <c r="A2358" s="609" t="str">
        <f t="shared" si="36"/>
        <v>92732</v>
      </c>
      <c r="B2358" s="607" t="s">
        <v>3560</v>
      </c>
      <c r="C2358" s="607" t="s">
        <v>12952</v>
      </c>
      <c r="D2358" s="618" t="s">
        <v>11895</v>
      </c>
      <c r="E2358" s="619" t="s">
        <v>29712</v>
      </c>
      <c r="F2358"/>
      <c r="G2358"/>
      <c r="H2358"/>
    </row>
    <row r="2359" spans="1:8" ht="15" x14ac:dyDescent="0.25">
      <c r="A2359" s="609" t="str">
        <f t="shared" si="36"/>
        <v>92733</v>
      </c>
      <c r="B2359" s="607" t="s">
        <v>3561</v>
      </c>
      <c r="C2359" s="607" t="s">
        <v>12953</v>
      </c>
      <c r="D2359" s="618" t="s">
        <v>11895</v>
      </c>
      <c r="E2359" s="619" t="s">
        <v>29713</v>
      </c>
      <c r="F2359"/>
      <c r="G2359"/>
      <c r="H2359"/>
    </row>
    <row r="2360" spans="1:8" ht="15" x14ac:dyDescent="0.25">
      <c r="A2360" s="609" t="str">
        <f t="shared" si="36"/>
        <v>92734</v>
      </c>
      <c r="B2360" s="607" t="s">
        <v>3562</v>
      </c>
      <c r="C2360" s="607" t="s">
        <v>12954</v>
      </c>
      <c r="D2360" s="618" t="s">
        <v>11895</v>
      </c>
      <c r="E2360" s="619" t="s">
        <v>19551</v>
      </c>
      <c r="F2360"/>
      <c r="G2360"/>
      <c r="H2360"/>
    </row>
    <row r="2361" spans="1:8" ht="15" x14ac:dyDescent="0.25">
      <c r="A2361" s="609" t="str">
        <f t="shared" si="36"/>
        <v>92735</v>
      </c>
      <c r="B2361" s="607" t="s">
        <v>3563</v>
      </c>
      <c r="C2361" s="607" t="s">
        <v>12955</v>
      </c>
      <c r="D2361" s="618" t="s">
        <v>11895</v>
      </c>
      <c r="E2361" s="619" t="s">
        <v>29714</v>
      </c>
      <c r="F2361"/>
      <c r="G2361"/>
      <c r="H2361"/>
    </row>
    <row r="2362" spans="1:8" ht="15" x14ac:dyDescent="0.25">
      <c r="A2362" s="609" t="str">
        <f t="shared" si="36"/>
        <v>92736</v>
      </c>
      <c r="B2362" s="607" t="s">
        <v>3564</v>
      </c>
      <c r="C2362" s="607" t="s">
        <v>12956</v>
      </c>
      <c r="D2362" s="618" t="s">
        <v>11895</v>
      </c>
      <c r="E2362" s="619" t="s">
        <v>29715</v>
      </c>
      <c r="F2362"/>
      <c r="G2362"/>
      <c r="H2362"/>
    </row>
    <row r="2363" spans="1:8" ht="15" x14ac:dyDescent="0.25">
      <c r="A2363" s="609" t="str">
        <f t="shared" si="36"/>
        <v>92739</v>
      </c>
      <c r="B2363" s="607" t="s">
        <v>3565</v>
      </c>
      <c r="C2363" s="607" t="s">
        <v>12957</v>
      </c>
      <c r="D2363" s="618" t="s">
        <v>11895</v>
      </c>
      <c r="E2363" s="619" t="s">
        <v>29716</v>
      </c>
      <c r="F2363"/>
      <c r="G2363"/>
      <c r="H2363"/>
    </row>
    <row r="2364" spans="1:8" ht="15" x14ac:dyDescent="0.25">
      <c r="A2364" s="609" t="str">
        <f t="shared" si="36"/>
        <v>92740</v>
      </c>
      <c r="B2364" s="607" t="s">
        <v>3566</v>
      </c>
      <c r="C2364" s="607" t="s">
        <v>12959</v>
      </c>
      <c r="D2364" s="618" t="s">
        <v>11895</v>
      </c>
      <c r="E2364" s="619" t="s">
        <v>29717</v>
      </c>
      <c r="F2364"/>
      <c r="G2364"/>
      <c r="H2364"/>
    </row>
    <row r="2365" spans="1:8" ht="15" x14ac:dyDescent="0.25">
      <c r="A2365" s="609" t="str">
        <f t="shared" si="36"/>
        <v>92741</v>
      </c>
      <c r="B2365" s="607" t="s">
        <v>3567</v>
      </c>
      <c r="C2365" s="607" t="s">
        <v>12960</v>
      </c>
      <c r="D2365" s="618" t="s">
        <v>11895</v>
      </c>
      <c r="E2365" s="619" t="s">
        <v>29718</v>
      </c>
      <c r="F2365"/>
      <c r="G2365"/>
      <c r="H2365"/>
    </row>
    <row r="2366" spans="1:8" ht="15" x14ac:dyDescent="0.25">
      <c r="A2366" s="609" t="str">
        <f t="shared" si="36"/>
        <v>92742</v>
      </c>
      <c r="B2366" s="607" t="s">
        <v>3568</v>
      </c>
      <c r="C2366" s="607" t="s">
        <v>12961</v>
      </c>
      <c r="D2366" s="618" t="s">
        <v>11895</v>
      </c>
      <c r="E2366" s="619" t="s">
        <v>29719</v>
      </c>
      <c r="F2366"/>
      <c r="G2366"/>
      <c r="H2366"/>
    </row>
    <row r="2367" spans="1:8" ht="15" x14ac:dyDescent="0.25">
      <c r="A2367" s="609" t="str">
        <f t="shared" si="36"/>
        <v>92873</v>
      </c>
      <c r="B2367" s="607" t="s">
        <v>3689</v>
      </c>
      <c r="C2367" s="607" t="s">
        <v>12962</v>
      </c>
      <c r="D2367" s="618" t="s">
        <v>11895</v>
      </c>
      <c r="E2367" s="619" t="s">
        <v>18576</v>
      </c>
      <c r="F2367"/>
      <c r="G2367"/>
      <c r="H2367"/>
    </row>
    <row r="2368" spans="1:8" ht="15" x14ac:dyDescent="0.25">
      <c r="A2368" s="609" t="str">
        <f t="shared" si="36"/>
        <v>92874</v>
      </c>
      <c r="B2368" s="607" t="s">
        <v>3690</v>
      </c>
      <c r="C2368" s="607" t="s">
        <v>12963</v>
      </c>
      <c r="D2368" s="618" t="s">
        <v>11895</v>
      </c>
      <c r="E2368" s="619" t="s">
        <v>17701</v>
      </c>
      <c r="F2368"/>
      <c r="G2368"/>
      <c r="H2368"/>
    </row>
    <row r="2369" spans="1:8" ht="15" x14ac:dyDescent="0.25">
      <c r="A2369" s="609" t="str">
        <f t="shared" si="36"/>
        <v>94962</v>
      </c>
      <c r="B2369" s="607" t="s">
        <v>306</v>
      </c>
      <c r="C2369" s="607" t="s">
        <v>29720</v>
      </c>
      <c r="D2369" s="618" t="s">
        <v>11895</v>
      </c>
      <c r="E2369" s="619" t="s">
        <v>29721</v>
      </c>
      <c r="F2369"/>
      <c r="G2369"/>
      <c r="H2369"/>
    </row>
    <row r="2370" spans="1:8" ht="15" x14ac:dyDescent="0.25">
      <c r="A2370" s="609" t="str">
        <f t="shared" ref="A2370:A2433" si="37">IF(ISERROR(SEARCH("/",B2370)=6),TRIM(CLEAN(B2370)),IF(SEARCH("/",B2370)=6,IF(LEN(TRIM(CLEAN(B2370)))=7,LEFT(TRIM(CLEAN(B2370)),6)&amp;"00"&amp;RIGHT(TRIM(CLEAN(B2370)),1),LEFT(TRIM(CLEAN(B2370)),6)&amp;"0"&amp;RIGHT(TRIM(CLEAN(B2370)),2)),TRIM(CLEAN(B2370))))</f>
        <v>94963</v>
      </c>
      <c r="B2370" s="607" t="s">
        <v>282</v>
      </c>
      <c r="C2370" s="607" t="s">
        <v>29722</v>
      </c>
      <c r="D2370" s="618" t="s">
        <v>11895</v>
      </c>
      <c r="E2370" s="619" t="s">
        <v>29723</v>
      </c>
      <c r="F2370"/>
      <c r="G2370"/>
      <c r="H2370"/>
    </row>
    <row r="2371" spans="1:8" ht="15" x14ac:dyDescent="0.25">
      <c r="A2371" s="609" t="str">
        <f t="shared" si="37"/>
        <v>94964</v>
      </c>
      <c r="B2371" s="607" t="s">
        <v>4457</v>
      </c>
      <c r="C2371" s="607" t="s">
        <v>29724</v>
      </c>
      <c r="D2371" s="618" t="s">
        <v>11895</v>
      </c>
      <c r="E2371" s="619" t="s">
        <v>19055</v>
      </c>
      <c r="F2371"/>
      <c r="G2371"/>
      <c r="H2371"/>
    </row>
    <row r="2372" spans="1:8" ht="15" x14ac:dyDescent="0.25">
      <c r="A2372" s="609" t="str">
        <f t="shared" si="37"/>
        <v>94965</v>
      </c>
      <c r="B2372" s="607" t="s">
        <v>4458</v>
      </c>
      <c r="C2372" s="607" t="s">
        <v>29725</v>
      </c>
      <c r="D2372" s="618" t="s">
        <v>11895</v>
      </c>
      <c r="E2372" s="619" t="s">
        <v>29726</v>
      </c>
      <c r="F2372"/>
      <c r="G2372"/>
      <c r="H2372"/>
    </row>
    <row r="2373" spans="1:8" ht="15" x14ac:dyDescent="0.25">
      <c r="A2373" s="609" t="str">
        <f t="shared" si="37"/>
        <v>94966</v>
      </c>
      <c r="B2373" s="607" t="s">
        <v>283</v>
      </c>
      <c r="C2373" s="607" t="s">
        <v>29727</v>
      </c>
      <c r="D2373" s="618" t="s">
        <v>11895</v>
      </c>
      <c r="E2373" s="619" t="s">
        <v>29728</v>
      </c>
      <c r="F2373"/>
      <c r="G2373"/>
      <c r="H2373"/>
    </row>
    <row r="2374" spans="1:8" ht="15" x14ac:dyDescent="0.25">
      <c r="A2374" s="609" t="str">
        <f t="shared" si="37"/>
        <v>94967</v>
      </c>
      <c r="B2374" s="607" t="s">
        <v>4459</v>
      </c>
      <c r="C2374" s="607" t="s">
        <v>29729</v>
      </c>
      <c r="D2374" s="618" t="s">
        <v>11895</v>
      </c>
      <c r="E2374" s="619" t="s">
        <v>29730</v>
      </c>
      <c r="F2374"/>
      <c r="G2374"/>
      <c r="H2374"/>
    </row>
    <row r="2375" spans="1:8" ht="15" x14ac:dyDescent="0.25">
      <c r="A2375" s="609" t="str">
        <f t="shared" si="37"/>
        <v>94968</v>
      </c>
      <c r="B2375" s="607" t="s">
        <v>4460</v>
      </c>
      <c r="C2375" s="607" t="s">
        <v>29731</v>
      </c>
      <c r="D2375" s="618" t="s">
        <v>11895</v>
      </c>
      <c r="E2375" s="619" t="s">
        <v>29732</v>
      </c>
      <c r="F2375"/>
      <c r="G2375"/>
      <c r="H2375"/>
    </row>
    <row r="2376" spans="1:8" ht="15" x14ac:dyDescent="0.25">
      <c r="A2376" s="609" t="str">
        <f t="shared" si="37"/>
        <v>94969</v>
      </c>
      <c r="B2376" s="607" t="s">
        <v>4461</v>
      </c>
      <c r="C2376" s="607" t="s">
        <v>29733</v>
      </c>
      <c r="D2376" s="618" t="s">
        <v>11895</v>
      </c>
      <c r="E2376" s="619" t="s">
        <v>29734</v>
      </c>
      <c r="F2376"/>
      <c r="G2376"/>
      <c r="H2376"/>
    </row>
    <row r="2377" spans="1:8" ht="15" x14ac:dyDescent="0.25">
      <c r="A2377" s="609" t="str">
        <f t="shared" si="37"/>
        <v>94970</v>
      </c>
      <c r="B2377" s="607" t="s">
        <v>4462</v>
      </c>
      <c r="C2377" s="607" t="s">
        <v>29735</v>
      </c>
      <c r="D2377" s="618" t="s">
        <v>11895</v>
      </c>
      <c r="E2377" s="619" t="s">
        <v>29736</v>
      </c>
      <c r="F2377"/>
      <c r="G2377"/>
      <c r="H2377"/>
    </row>
    <row r="2378" spans="1:8" ht="15" x14ac:dyDescent="0.25">
      <c r="A2378" s="609" t="str">
        <f t="shared" si="37"/>
        <v>94971</v>
      </c>
      <c r="B2378" s="607" t="s">
        <v>4463</v>
      </c>
      <c r="C2378" s="607" t="s">
        <v>29737</v>
      </c>
      <c r="D2378" s="618" t="s">
        <v>11895</v>
      </c>
      <c r="E2378" s="619" t="s">
        <v>29738</v>
      </c>
      <c r="F2378"/>
      <c r="G2378"/>
      <c r="H2378"/>
    </row>
    <row r="2379" spans="1:8" ht="15" x14ac:dyDescent="0.25">
      <c r="A2379" s="609" t="str">
        <f t="shared" si="37"/>
        <v>94972</v>
      </c>
      <c r="B2379" s="607" t="s">
        <v>4464</v>
      </c>
      <c r="C2379" s="607" t="s">
        <v>29739</v>
      </c>
      <c r="D2379" s="618" t="s">
        <v>11895</v>
      </c>
      <c r="E2379" s="619" t="s">
        <v>29740</v>
      </c>
      <c r="F2379"/>
      <c r="G2379"/>
      <c r="H2379"/>
    </row>
    <row r="2380" spans="1:8" ht="15" x14ac:dyDescent="0.25">
      <c r="A2380" s="609" t="str">
        <f t="shared" si="37"/>
        <v>94973</v>
      </c>
      <c r="B2380" s="607" t="s">
        <v>4465</v>
      </c>
      <c r="C2380" s="607" t="s">
        <v>29741</v>
      </c>
      <c r="D2380" s="618" t="s">
        <v>11895</v>
      </c>
      <c r="E2380" s="619" t="s">
        <v>29742</v>
      </c>
      <c r="F2380"/>
      <c r="G2380"/>
      <c r="H2380"/>
    </row>
    <row r="2381" spans="1:8" ht="15" x14ac:dyDescent="0.25">
      <c r="A2381" s="609" t="str">
        <f t="shared" si="37"/>
        <v>94974</v>
      </c>
      <c r="B2381" s="607" t="s">
        <v>4466</v>
      </c>
      <c r="C2381" s="607" t="s">
        <v>29743</v>
      </c>
      <c r="D2381" s="618" t="s">
        <v>11895</v>
      </c>
      <c r="E2381" s="619" t="s">
        <v>29744</v>
      </c>
      <c r="F2381"/>
      <c r="G2381"/>
      <c r="H2381"/>
    </row>
    <row r="2382" spans="1:8" ht="15" x14ac:dyDescent="0.25">
      <c r="A2382" s="609" t="str">
        <f t="shared" si="37"/>
        <v>94975</v>
      </c>
      <c r="B2382" s="607" t="s">
        <v>4467</v>
      </c>
      <c r="C2382" s="607" t="s">
        <v>29745</v>
      </c>
      <c r="D2382" s="618" t="s">
        <v>11895</v>
      </c>
      <c r="E2382" s="619" t="s">
        <v>29746</v>
      </c>
      <c r="F2382"/>
      <c r="G2382"/>
      <c r="H2382"/>
    </row>
    <row r="2383" spans="1:8" ht="15" x14ac:dyDescent="0.25">
      <c r="A2383" s="609" t="str">
        <f t="shared" si="37"/>
        <v>96555</v>
      </c>
      <c r="B2383" s="607" t="s">
        <v>5008</v>
      </c>
      <c r="C2383" s="607" t="s">
        <v>12965</v>
      </c>
      <c r="D2383" s="618" t="s">
        <v>11895</v>
      </c>
      <c r="E2383" s="619" t="s">
        <v>29747</v>
      </c>
      <c r="F2383"/>
      <c r="G2383"/>
      <c r="H2383"/>
    </row>
    <row r="2384" spans="1:8" ht="15" x14ac:dyDescent="0.25">
      <c r="A2384" s="609" t="str">
        <f t="shared" si="37"/>
        <v>96556</v>
      </c>
      <c r="B2384" s="607" t="s">
        <v>5009</v>
      </c>
      <c r="C2384" s="607" t="s">
        <v>12966</v>
      </c>
      <c r="D2384" s="618" t="s">
        <v>11895</v>
      </c>
      <c r="E2384" s="619" t="s">
        <v>29748</v>
      </c>
      <c r="F2384"/>
      <c r="G2384"/>
      <c r="H2384"/>
    </row>
    <row r="2385" spans="1:8" ht="15" x14ac:dyDescent="0.25">
      <c r="A2385" s="609" t="str">
        <f t="shared" si="37"/>
        <v>96557</v>
      </c>
      <c r="B2385" s="607" t="s">
        <v>5010</v>
      </c>
      <c r="C2385" s="607" t="s">
        <v>12967</v>
      </c>
      <c r="D2385" s="618" t="s">
        <v>11895</v>
      </c>
      <c r="E2385" s="619" t="s">
        <v>29749</v>
      </c>
      <c r="F2385"/>
      <c r="G2385"/>
      <c r="H2385"/>
    </row>
    <row r="2386" spans="1:8" ht="15" x14ac:dyDescent="0.25">
      <c r="A2386" s="609" t="str">
        <f t="shared" si="37"/>
        <v>96558</v>
      </c>
      <c r="B2386" s="607" t="s">
        <v>5011</v>
      </c>
      <c r="C2386" s="607" t="s">
        <v>12968</v>
      </c>
      <c r="D2386" s="618" t="s">
        <v>11895</v>
      </c>
      <c r="E2386" s="619" t="s">
        <v>29750</v>
      </c>
      <c r="F2386"/>
      <c r="G2386"/>
      <c r="H2386"/>
    </row>
    <row r="2387" spans="1:8" ht="15" x14ac:dyDescent="0.25">
      <c r="A2387" s="609" t="str">
        <f t="shared" si="37"/>
        <v>99235</v>
      </c>
      <c r="B2387" s="607" t="s">
        <v>5955</v>
      </c>
      <c r="C2387" s="607" t="s">
        <v>5956</v>
      </c>
      <c r="D2387" s="618" t="s">
        <v>11895</v>
      </c>
      <c r="E2387" s="619" t="s">
        <v>29751</v>
      </c>
      <c r="F2387"/>
      <c r="G2387"/>
      <c r="H2387"/>
    </row>
    <row r="2388" spans="1:8" ht="15" x14ac:dyDescent="0.25">
      <c r="A2388" s="609" t="str">
        <f t="shared" si="37"/>
        <v>99431</v>
      </c>
      <c r="B2388" s="607" t="s">
        <v>6038</v>
      </c>
      <c r="C2388" s="607" t="s">
        <v>6039</v>
      </c>
      <c r="D2388" s="618" t="s">
        <v>11895</v>
      </c>
      <c r="E2388" s="619" t="s">
        <v>29752</v>
      </c>
      <c r="F2388"/>
      <c r="G2388"/>
      <c r="H2388"/>
    </row>
    <row r="2389" spans="1:8" ht="15" x14ac:dyDescent="0.25">
      <c r="A2389" s="609" t="str">
        <f t="shared" si="37"/>
        <v>99432</v>
      </c>
      <c r="B2389" s="607" t="s">
        <v>6040</v>
      </c>
      <c r="C2389" s="607" t="s">
        <v>6041</v>
      </c>
      <c r="D2389" s="618" t="s">
        <v>11895</v>
      </c>
      <c r="E2389" s="619" t="s">
        <v>29753</v>
      </c>
      <c r="F2389"/>
      <c r="G2389"/>
      <c r="H2389"/>
    </row>
    <row r="2390" spans="1:8" ht="15" x14ac:dyDescent="0.25">
      <c r="A2390" s="609" t="str">
        <f t="shared" si="37"/>
        <v>99433</v>
      </c>
      <c r="B2390" s="607" t="s">
        <v>6042</v>
      </c>
      <c r="C2390" s="607" t="s">
        <v>6043</v>
      </c>
      <c r="D2390" s="618" t="s">
        <v>11895</v>
      </c>
      <c r="E2390" s="619" t="s">
        <v>29754</v>
      </c>
      <c r="F2390"/>
      <c r="G2390"/>
      <c r="H2390"/>
    </row>
    <row r="2391" spans="1:8" ht="15" x14ac:dyDescent="0.25">
      <c r="A2391" s="609" t="str">
        <f t="shared" si="37"/>
        <v>99434</v>
      </c>
      <c r="B2391" s="607" t="s">
        <v>6044</v>
      </c>
      <c r="C2391" s="607" t="s">
        <v>6045</v>
      </c>
      <c r="D2391" s="618" t="s">
        <v>11895</v>
      </c>
      <c r="E2391" s="619" t="s">
        <v>29755</v>
      </c>
      <c r="F2391"/>
      <c r="G2391"/>
      <c r="H2391"/>
    </row>
    <row r="2392" spans="1:8" ht="15" x14ac:dyDescent="0.25">
      <c r="A2392" s="609" t="str">
        <f t="shared" si="37"/>
        <v>99435</v>
      </c>
      <c r="B2392" s="607" t="s">
        <v>6046</v>
      </c>
      <c r="C2392" s="607" t="s">
        <v>6047</v>
      </c>
      <c r="D2392" s="618" t="s">
        <v>11895</v>
      </c>
      <c r="E2392" s="619" t="s">
        <v>29756</v>
      </c>
      <c r="F2392"/>
      <c r="G2392"/>
      <c r="H2392"/>
    </row>
    <row r="2393" spans="1:8" ht="15" x14ac:dyDescent="0.25">
      <c r="A2393" s="609" t="str">
        <f t="shared" si="37"/>
        <v>99436</v>
      </c>
      <c r="B2393" s="607" t="s">
        <v>6048</v>
      </c>
      <c r="C2393" s="607" t="s">
        <v>6049</v>
      </c>
      <c r="D2393" s="618" t="s">
        <v>11895</v>
      </c>
      <c r="E2393" s="619" t="s">
        <v>29757</v>
      </c>
      <c r="F2393"/>
      <c r="G2393"/>
      <c r="H2393"/>
    </row>
    <row r="2394" spans="1:8" ht="15" x14ac:dyDescent="0.25">
      <c r="A2394" s="609" t="str">
        <f t="shared" si="37"/>
        <v>99437</v>
      </c>
      <c r="B2394" s="607" t="s">
        <v>6050</v>
      </c>
      <c r="C2394" s="607" t="s">
        <v>6051</v>
      </c>
      <c r="D2394" s="618" t="s">
        <v>11895</v>
      </c>
      <c r="E2394" s="619" t="s">
        <v>29758</v>
      </c>
      <c r="F2394"/>
      <c r="G2394"/>
      <c r="H2394"/>
    </row>
    <row r="2395" spans="1:8" ht="15" x14ac:dyDescent="0.25">
      <c r="A2395" s="609" t="str">
        <f t="shared" si="37"/>
        <v>99438</v>
      </c>
      <c r="B2395" s="607" t="s">
        <v>6052</v>
      </c>
      <c r="C2395" s="607" t="s">
        <v>6053</v>
      </c>
      <c r="D2395" s="618" t="s">
        <v>11895</v>
      </c>
      <c r="E2395" s="619" t="s">
        <v>29759</v>
      </c>
      <c r="F2395"/>
      <c r="G2395"/>
      <c r="H2395"/>
    </row>
    <row r="2396" spans="1:8" ht="15" x14ac:dyDescent="0.25">
      <c r="A2396" s="609" t="str">
        <f t="shared" si="37"/>
        <v>99439</v>
      </c>
      <c r="B2396" s="607" t="s">
        <v>6054</v>
      </c>
      <c r="C2396" s="607" t="s">
        <v>6055</v>
      </c>
      <c r="D2396" s="618" t="s">
        <v>11895</v>
      </c>
      <c r="E2396" s="619" t="s">
        <v>29760</v>
      </c>
      <c r="F2396"/>
      <c r="G2396"/>
      <c r="H2396"/>
    </row>
    <row r="2397" spans="1:8" ht="15" x14ac:dyDescent="0.25">
      <c r="A2397" s="609" t="str">
        <f t="shared" si="37"/>
        <v>102473</v>
      </c>
      <c r="B2397" s="607" t="s">
        <v>29761</v>
      </c>
      <c r="C2397" s="607" t="s">
        <v>29762</v>
      </c>
      <c r="D2397" s="618" t="s">
        <v>11895</v>
      </c>
      <c r="E2397" s="619" t="s">
        <v>29763</v>
      </c>
      <c r="F2397"/>
      <c r="G2397"/>
      <c r="H2397"/>
    </row>
    <row r="2398" spans="1:8" ht="15" x14ac:dyDescent="0.25">
      <c r="A2398" s="609" t="str">
        <f t="shared" si="37"/>
        <v>102474</v>
      </c>
      <c r="B2398" s="607" t="s">
        <v>29764</v>
      </c>
      <c r="C2398" s="607" t="s">
        <v>29765</v>
      </c>
      <c r="D2398" s="618" t="s">
        <v>11895</v>
      </c>
      <c r="E2398" s="619" t="s">
        <v>29766</v>
      </c>
      <c r="F2398"/>
      <c r="G2398"/>
      <c r="H2398"/>
    </row>
    <row r="2399" spans="1:8" ht="15" x14ac:dyDescent="0.25">
      <c r="A2399" s="609" t="str">
        <f t="shared" si="37"/>
        <v>102475</v>
      </c>
      <c r="B2399" s="607" t="s">
        <v>29767</v>
      </c>
      <c r="C2399" s="607" t="s">
        <v>29768</v>
      </c>
      <c r="D2399" s="618" t="s">
        <v>11895</v>
      </c>
      <c r="E2399" s="619" t="s">
        <v>29769</v>
      </c>
      <c r="F2399"/>
      <c r="G2399"/>
      <c r="H2399"/>
    </row>
    <row r="2400" spans="1:8" ht="15" x14ac:dyDescent="0.25">
      <c r="A2400" s="609" t="str">
        <f t="shared" si="37"/>
        <v>102476</v>
      </c>
      <c r="B2400" s="607" t="s">
        <v>29770</v>
      </c>
      <c r="C2400" s="607" t="s">
        <v>29771</v>
      </c>
      <c r="D2400" s="618" t="s">
        <v>11895</v>
      </c>
      <c r="E2400" s="619" t="s">
        <v>29772</v>
      </c>
      <c r="F2400"/>
      <c r="G2400"/>
      <c r="H2400"/>
    </row>
    <row r="2401" spans="1:8" ht="15" x14ac:dyDescent="0.25">
      <c r="A2401" s="609" t="str">
        <f t="shared" si="37"/>
        <v>102477</v>
      </c>
      <c r="B2401" s="607" t="s">
        <v>29773</v>
      </c>
      <c r="C2401" s="607" t="s">
        <v>29774</v>
      </c>
      <c r="D2401" s="618" t="s">
        <v>11895</v>
      </c>
      <c r="E2401" s="619" t="s">
        <v>29775</v>
      </c>
      <c r="F2401"/>
      <c r="G2401"/>
      <c r="H2401"/>
    </row>
    <row r="2402" spans="1:8" ht="15" x14ac:dyDescent="0.25">
      <c r="A2402" s="609" t="str">
        <f t="shared" si="37"/>
        <v>102478</v>
      </c>
      <c r="B2402" s="607" t="s">
        <v>29776</v>
      </c>
      <c r="C2402" s="607" t="s">
        <v>29777</v>
      </c>
      <c r="D2402" s="618" t="s">
        <v>11895</v>
      </c>
      <c r="E2402" s="619" t="s">
        <v>18956</v>
      </c>
      <c r="F2402"/>
      <c r="G2402"/>
      <c r="H2402"/>
    </row>
    <row r="2403" spans="1:8" ht="15" x14ac:dyDescent="0.25">
      <c r="A2403" s="609" t="str">
        <f t="shared" si="37"/>
        <v>102479</v>
      </c>
      <c r="B2403" s="607" t="s">
        <v>29778</v>
      </c>
      <c r="C2403" s="607" t="s">
        <v>29779</v>
      </c>
      <c r="D2403" s="618" t="s">
        <v>11895</v>
      </c>
      <c r="E2403" s="619" t="s">
        <v>29780</v>
      </c>
      <c r="F2403"/>
      <c r="G2403"/>
      <c r="H2403"/>
    </row>
    <row r="2404" spans="1:8" ht="15" x14ac:dyDescent="0.25">
      <c r="A2404" s="609" t="str">
        <f t="shared" si="37"/>
        <v>102480</v>
      </c>
      <c r="B2404" s="607" t="s">
        <v>29781</v>
      </c>
      <c r="C2404" s="607" t="s">
        <v>29782</v>
      </c>
      <c r="D2404" s="618" t="s">
        <v>11895</v>
      </c>
      <c r="E2404" s="619" t="s">
        <v>29783</v>
      </c>
      <c r="F2404"/>
      <c r="G2404"/>
      <c r="H2404"/>
    </row>
    <row r="2405" spans="1:8" ht="15" x14ac:dyDescent="0.25">
      <c r="A2405" s="609" t="str">
        <f t="shared" si="37"/>
        <v>102481</v>
      </c>
      <c r="B2405" s="607" t="s">
        <v>29784</v>
      </c>
      <c r="C2405" s="607" t="s">
        <v>29785</v>
      </c>
      <c r="D2405" s="618" t="s">
        <v>11895</v>
      </c>
      <c r="E2405" s="619" t="s">
        <v>29786</v>
      </c>
      <c r="F2405"/>
      <c r="G2405"/>
      <c r="H2405"/>
    </row>
    <row r="2406" spans="1:8" ht="15" x14ac:dyDescent="0.25">
      <c r="A2406" s="609" t="str">
        <f t="shared" si="37"/>
        <v>102482</v>
      </c>
      <c r="B2406" s="607" t="s">
        <v>29787</v>
      </c>
      <c r="C2406" s="607" t="s">
        <v>29788</v>
      </c>
      <c r="D2406" s="618" t="s">
        <v>11895</v>
      </c>
      <c r="E2406" s="619" t="s">
        <v>29789</v>
      </c>
      <c r="F2406"/>
      <c r="G2406"/>
      <c r="H2406"/>
    </row>
    <row r="2407" spans="1:8" ht="15" x14ac:dyDescent="0.25">
      <c r="A2407" s="609" t="str">
        <f t="shared" si="37"/>
        <v>102483</v>
      </c>
      <c r="B2407" s="607" t="s">
        <v>29790</v>
      </c>
      <c r="C2407" s="607" t="s">
        <v>29791</v>
      </c>
      <c r="D2407" s="618" t="s">
        <v>11895</v>
      </c>
      <c r="E2407" s="619" t="s">
        <v>29792</v>
      </c>
      <c r="F2407"/>
      <c r="G2407"/>
      <c r="H2407"/>
    </row>
    <row r="2408" spans="1:8" ht="15" x14ac:dyDescent="0.25">
      <c r="A2408" s="609" t="str">
        <f t="shared" si="37"/>
        <v>102484</v>
      </c>
      <c r="B2408" s="607" t="s">
        <v>29793</v>
      </c>
      <c r="C2408" s="607" t="s">
        <v>29794</v>
      </c>
      <c r="D2408" s="618" t="s">
        <v>11895</v>
      </c>
      <c r="E2408" s="619" t="s">
        <v>29795</v>
      </c>
      <c r="F2408"/>
      <c r="G2408"/>
      <c r="H2408"/>
    </row>
    <row r="2409" spans="1:8" ht="15" x14ac:dyDescent="0.25">
      <c r="A2409" s="609" t="str">
        <f t="shared" si="37"/>
        <v>102485</v>
      </c>
      <c r="B2409" s="607" t="s">
        <v>29796</v>
      </c>
      <c r="C2409" s="607" t="s">
        <v>29797</v>
      </c>
      <c r="D2409" s="618" t="s">
        <v>11895</v>
      </c>
      <c r="E2409" s="619" t="s">
        <v>29798</v>
      </c>
      <c r="F2409"/>
      <c r="G2409"/>
      <c r="H2409"/>
    </row>
    <row r="2410" spans="1:8" ht="15" x14ac:dyDescent="0.25">
      <c r="A2410" s="609" t="str">
        <f t="shared" si="37"/>
        <v>102486</v>
      </c>
      <c r="B2410" s="607" t="s">
        <v>29799</v>
      </c>
      <c r="C2410" s="607" t="s">
        <v>29800</v>
      </c>
      <c r="D2410" s="618" t="s">
        <v>11895</v>
      </c>
      <c r="E2410" s="619" t="s">
        <v>29801</v>
      </c>
      <c r="F2410"/>
      <c r="G2410"/>
      <c r="H2410"/>
    </row>
    <row r="2411" spans="1:8" ht="15" x14ac:dyDescent="0.25">
      <c r="A2411" s="609" t="str">
        <f t="shared" si="37"/>
        <v>102487</v>
      </c>
      <c r="B2411" s="607" t="s">
        <v>29802</v>
      </c>
      <c r="C2411" s="607" t="s">
        <v>29803</v>
      </c>
      <c r="D2411" s="618" t="s">
        <v>11895</v>
      </c>
      <c r="E2411" s="619" t="s">
        <v>18805</v>
      </c>
      <c r="F2411"/>
      <c r="G2411"/>
      <c r="H2411"/>
    </row>
    <row r="2412" spans="1:8" ht="15" x14ac:dyDescent="0.25">
      <c r="A2412" s="609" t="str">
        <f t="shared" si="37"/>
        <v>101963</v>
      </c>
      <c r="B2412" s="607" t="s">
        <v>8614</v>
      </c>
      <c r="C2412" s="607" t="s">
        <v>12969</v>
      </c>
      <c r="D2412" s="618" t="s">
        <v>10737</v>
      </c>
      <c r="E2412" s="619" t="s">
        <v>29804</v>
      </c>
      <c r="F2412"/>
      <c r="G2412"/>
      <c r="H2412"/>
    </row>
    <row r="2413" spans="1:8" ht="15" x14ac:dyDescent="0.25">
      <c r="A2413" s="609" t="str">
        <f t="shared" si="37"/>
        <v>101964</v>
      </c>
      <c r="B2413" s="607" t="s">
        <v>8615</v>
      </c>
      <c r="C2413" s="607" t="s">
        <v>12970</v>
      </c>
      <c r="D2413" s="618" t="s">
        <v>10737</v>
      </c>
      <c r="E2413" s="619" t="s">
        <v>29805</v>
      </c>
      <c r="F2413"/>
      <c r="G2413"/>
      <c r="H2413"/>
    </row>
    <row r="2414" spans="1:8" ht="15" x14ac:dyDescent="0.25">
      <c r="A2414" s="609" t="str">
        <f t="shared" si="37"/>
        <v>101165</v>
      </c>
      <c r="B2414" s="607" t="s">
        <v>6817</v>
      </c>
      <c r="C2414" s="607" t="s">
        <v>12971</v>
      </c>
      <c r="D2414" s="618" t="s">
        <v>11895</v>
      </c>
      <c r="E2414" s="619" t="s">
        <v>29806</v>
      </c>
      <c r="F2414"/>
      <c r="G2414"/>
      <c r="H2414"/>
    </row>
    <row r="2415" spans="1:8" ht="15" x14ac:dyDescent="0.25">
      <c r="A2415" s="609" t="str">
        <f t="shared" si="37"/>
        <v>101166</v>
      </c>
      <c r="B2415" s="607" t="s">
        <v>6818</v>
      </c>
      <c r="C2415" s="607" t="s">
        <v>12972</v>
      </c>
      <c r="D2415" s="618" t="s">
        <v>11895</v>
      </c>
      <c r="E2415" s="619" t="s">
        <v>29807</v>
      </c>
      <c r="F2415"/>
      <c r="G2415"/>
      <c r="H2415"/>
    </row>
    <row r="2416" spans="1:8" ht="15" x14ac:dyDescent="0.25">
      <c r="A2416" s="609" t="str">
        <f t="shared" si="37"/>
        <v>98576</v>
      </c>
      <c r="B2416" s="607" t="s">
        <v>5897</v>
      </c>
      <c r="C2416" s="607" t="s">
        <v>12973</v>
      </c>
      <c r="D2416" s="618" t="s">
        <v>10494</v>
      </c>
      <c r="E2416" s="619" t="s">
        <v>19017</v>
      </c>
      <c r="F2416"/>
      <c r="G2416"/>
      <c r="H2416"/>
    </row>
    <row r="2417" spans="1:8" ht="15" x14ac:dyDescent="0.25">
      <c r="A2417" s="609" t="str">
        <f t="shared" si="37"/>
        <v>93182</v>
      </c>
      <c r="B2417" s="607" t="s">
        <v>3909</v>
      </c>
      <c r="C2417" s="607" t="s">
        <v>12974</v>
      </c>
      <c r="D2417" s="618" t="s">
        <v>10494</v>
      </c>
      <c r="E2417" s="619" t="s">
        <v>27331</v>
      </c>
      <c r="F2417"/>
      <c r="G2417"/>
      <c r="H2417"/>
    </row>
    <row r="2418" spans="1:8" ht="15" x14ac:dyDescent="0.25">
      <c r="A2418" s="609" t="str">
        <f t="shared" si="37"/>
        <v>93183</v>
      </c>
      <c r="B2418" s="607" t="s">
        <v>3910</v>
      </c>
      <c r="C2418" s="607" t="s">
        <v>12975</v>
      </c>
      <c r="D2418" s="618" t="s">
        <v>10494</v>
      </c>
      <c r="E2418" s="619" t="s">
        <v>13043</v>
      </c>
      <c r="F2418"/>
      <c r="G2418"/>
      <c r="H2418"/>
    </row>
    <row r="2419" spans="1:8" ht="15" x14ac:dyDescent="0.25">
      <c r="A2419" s="609" t="str">
        <f t="shared" si="37"/>
        <v>93184</v>
      </c>
      <c r="B2419" s="607" t="s">
        <v>3911</v>
      </c>
      <c r="C2419" s="607" t="s">
        <v>12977</v>
      </c>
      <c r="D2419" s="618" t="s">
        <v>10494</v>
      </c>
      <c r="E2419" s="619" t="s">
        <v>9548</v>
      </c>
      <c r="F2419"/>
      <c r="G2419"/>
      <c r="H2419"/>
    </row>
    <row r="2420" spans="1:8" ht="15" x14ac:dyDescent="0.25">
      <c r="A2420" s="609" t="str">
        <f t="shared" si="37"/>
        <v>93185</v>
      </c>
      <c r="B2420" s="607" t="s">
        <v>3912</v>
      </c>
      <c r="C2420" s="607" t="s">
        <v>12978</v>
      </c>
      <c r="D2420" s="618" t="s">
        <v>10494</v>
      </c>
      <c r="E2420" s="619" t="s">
        <v>18126</v>
      </c>
      <c r="F2420"/>
      <c r="G2420"/>
      <c r="H2420"/>
    </row>
    <row r="2421" spans="1:8" ht="15" x14ac:dyDescent="0.25">
      <c r="A2421" s="609" t="str">
        <f t="shared" si="37"/>
        <v>93186</v>
      </c>
      <c r="B2421" s="607" t="s">
        <v>3913</v>
      </c>
      <c r="C2421" s="607" t="s">
        <v>12979</v>
      </c>
      <c r="D2421" s="618" t="s">
        <v>10494</v>
      </c>
      <c r="E2421" s="619" t="s">
        <v>29808</v>
      </c>
      <c r="F2421"/>
      <c r="G2421"/>
      <c r="H2421"/>
    </row>
    <row r="2422" spans="1:8" ht="15" x14ac:dyDescent="0.25">
      <c r="A2422" s="609" t="str">
        <f t="shared" si="37"/>
        <v>93187</v>
      </c>
      <c r="B2422" s="607" t="s">
        <v>3914</v>
      </c>
      <c r="C2422" s="607" t="s">
        <v>12980</v>
      </c>
      <c r="D2422" s="618" t="s">
        <v>10494</v>
      </c>
      <c r="E2422" s="619" t="s">
        <v>29580</v>
      </c>
      <c r="F2422"/>
      <c r="G2422"/>
      <c r="H2422"/>
    </row>
    <row r="2423" spans="1:8" ht="15" x14ac:dyDescent="0.25">
      <c r="A2423" s="609" t="str">
        <f t="shared" si="37"/>
        <v>93188</v>
      </c>
      <c r="B2423" s="607" t="s">
        <v>3915</v>
      </c>
      <c r="C2423" s="607" t="s">
        <v>12981</v>
      </c>
      <c r="D2423" s="618" t="s">
        <v>10494</v>
      </c>
      <c r="E2423" s="619" t="s">
        <v>29809</v>
      </c>
      <c r="F2423"/>
      <c r="G2423"/>
      <c r="H2423"/>
    </row>
    <row r="2424" spans="1:8" ht="15" x14ac:dyDescent="0.25">
      <c r="A2424" s="609" t="str">
        <f t="shared" si="37"/>
        <v>93189</v>
      </c>
      <c r="B2424" s="607" t="s">
        <v>3916</v>
      </c>
      <c r="C2424" s="607" t="s">
        <v>12982</v>
      </c>
      <c r="D2424" s="618" t="s">
        <v>10494</v>
      </c>
      <c r="E2424" s="619" t="s">
        <v>29810</v>
      </c>
      <c r="F2424"/>
      <c r="G2424"/>
      <c r="H2424"/>
    </row>
    <row r="2425" spans="1:8" ht="15" x14ac:dyDescent="0.25">
      <c r="A2425" s="609" t="str">
        <f t="shared" si="37"/>
        <v>93190</v>
      </c>
      <c r="B2425" s="607" t="s">
        <v>3917</v>
      </c>
      <c r="C2425" s="607" t="s">
        <v>12983</v>
      </c>
      <c r="D2425" s="618" t="s">
        <v>10494</v>
      </c>
      <c r="E2425" s="619" t="s">
        <v>18333</v>
      </c>
      <c r="F2425"/>
      <c r="G2425"/>
      <c r="H2425"/>
    </row>
    <row r="2426" spans="1:8" ht="15" x14ac:dyDescent="0.25">
      <c r="A2426" s="609" t="str">
        <f t="shared" si="37"/>
        <v>93191</v>
      </c>
      <c r="B2426" s="607" t="s">
        <v>3918</v>
      </c>
      <c r="C2426" s="607" t="s">
        <v>12985</v>
      </c>
      <c r="D2426" s="618" t="s">
        <v>10494</v>
      </c>
      <c r="E2426" s="619" t="s">
        <v>27934</v>
      </c>
      <c r="F2426"/>
      <c r="G2426"/>
      <c r="H2426"/>
    </row>
    <row r="2427" spans="1:8" ht="15" x14ac:dyDescent="0.25">
      <c r="A2427" s="609" t="str">
        <f t="shared" si="37"/>
        <v>93192</v>
      </c>
      <c r="B2427" s="607" t="s">
        <v>3919</v>
      </c>
      <c r="C2427" s="607" t="s">
        <v>12987</v>
      </c>
      <c r="D2427" s="618" t="s">
        <v>10494</v>
      </c>
      <c r="E2427" s="619" t="s">
        <v>9928</v>
      </c>
      <c r="F2427"/>
      <c r="G2427"/>
      <c r="H2427"/>
    </row>
    <row r="2428" spans="1:8" ht="15" x14ac:dyDescent="0.25">
      <c r="A2428" s="609" t="str">
        <f t="shared" si="37"/>
        <v>93193</v>
      </c>
      <c r="B2428" s="607" t="s">
        <v>3920</v>
      </c>
      <c r="C2428" s="607" t="s">
        <v>12988</v>
      </c>
      <c r="D2428" s="618" t="s">
        <v>10494</v>
      </c>
      <c r="E2428" s="619" t="s">
        <v>18695</v>
      </c>
      <c r="F2428"/>
      <c r="G2428"/>
      <c r="H2428"/>
    </row>
    <row r="2429" spans="1:8" ht="15" x14ac:dyDescent="0.25">
      <c r="A2429" s="609" t="str">
        <f t="shared" si="37"/>
        <v>93194</v>
      </c>
      <c r="B2429" s="607" t="s">
        <v>3921</v>
      </c>
      <c r="C2429" s="607" t="s">
        <v>12989</v>
      </c>
      <c r="D2429" s="618" t="s">
        <v>10494</v>
      </c>
      <c r="E2429" s="619" t="s">
        <v>29811</v>
      </c>
      <c r="F2429"/>
      <c r="G2429"/>
      <c r="H2429"/>
    </row>
    <row r="2430" spans="1:8" ht="15" x14ac:dyDescent="0.25">
      <c r="A2430" s="609" t="str">
        <f t="shared" si="37"/>
        <v>93195</v>
      </c>
      <c r="B2430" s="607" t="s">
        <v>3922</v>
      </c>
      <c r="C2430" s="607" t="s">
        <v>12990</v>
      </c>
      <c r="D2430" s="618" t="s">
        <v>10494</v>
      </c>
      <c r="E2430" s="619" t="s">
        <v>19191</v>
      </c>
      <c r="F2430"/>
      <c r="G2430"/>
      <c r="H2430"/>
    </row>
    <row r="2431" spans="1:8" ht="15" x14ac:dyDescent="0.25">
      <c r="A2431" s="609" t="str">
        <f t="shared" si="37"/>
        <v>93196</v>
      </c>
      <c r="B2431" s="607" t="s">
        <v>3923</v>
      </c>
      <c r="C2431" s="607" t="s">
        <v>12991</v>
      </c>
      <c r="D2431" s="618" t="s">
        <v>10494</v>
      </c>
      <c r="E2431" s="619" t="s">
        <v>10238</v>
      </c>
      <c r="F2431"/>
      <c r="G2431"/>
      <c r="H2431"/>
    </row>
    <row r="2432" spans="1:8" ht="15" x14ac:dyDescent="0.25">
      <c r="A2432" s="609" t="str">
        <f t="shared" si="37"/>
        <v>93197</v>
      </c>
      <c r="B2432" s="607" t="s">
        <v>3924</v>
      </c>
      <c r="C2432" s="607" t="s">
        <v>12993</v>
      </c>
      <c r="D2432" s="618" t="s">
        <v>10494</v>
      </c>
      <c r="E2432" s="619" t="s">
        <v>29812</v>
      </c>
      <c r="F2432"/>
      <c r="G2432"/>
      <c r="H2432"/>
    </row>
    <row r="2433" spans="1:8" ht="15" x14ac:dyDescent="0.25">
      <c r="A2433" s="609" t="str">
        <f t="shared" si="37"/>
        <v>93198</v>
      </c>
      <c r="B2433" s="607" t="s">
        <v>3925</v>
      </c>
      <c r="C2433" s="607" t="s">
        <v>12994</v>
      </c>
      <c r="D2433" s="618" t="s">
        <v>10494</v>
      </c>
      <c r="E2433" s="619" t="s">
        <v>18139</v>
      </c>
      <c r="F2433"/>
      <c r="G2433"/>
      <c r="H2433"/>
    </row>
    <row r="2434" spans="1:8" ht="15" x14ac:dyDescent="0.25">
      <c r="A2434" s="609" t="str">
        <f t="shared" ref="A2434:A2497" si="38">IF(ISERROR(SEARCH("/",B2434)=6),TRIM(CLEAN(B2434)),IF(SEARCH("/",B2434)=6,IF(LEN(TRIM(CLEAN(B2434)))=7,LEFT(TRIM(CLEAN(B2434)),6)&amp;"00"&amp;RIGHT(TRIM(CLEAN(B2434)),1),LEFT(TRIM(CLEAN(B2434)),6)&amp;"0"&amp;RIGHT(TRIM(CLEAN(B2434)),2)),TRIM(CLEAN(B2434))))</f>
        <v>93199</v>
      </c>
      <c r="B2434" s="607" t="s">
        <v>3926</v>
      </c>
      <c r="C2434" s="607" t="s">
        <v>12995</v>
      </c>
      <c r="D2434" s="618" t="s">
        <v>10494</v>
      </c>
      <c r="E2434" s="619" t="s">
        <v>29813</v>
      </c>
      <c r="F2434"/>
      <c r="G2434"/>
      <c r="H2434"/>
    </row>
    <row r="2435" spans="1:8" ht="15" x14ac:dyDescent="0.25">
      <c r="A2435" s="609" t="str">
        <f t="shared" si="38"/>
        <v>93200</v>
      </c>
      <c r="B2435" s="607" t="s">
        <v>3927</v>
      </c>
      <c r="C2435" s="607" t="s">
        <v>12996</v>
      </c>
      <c r="D2435" s="618" t="s">
        <v>10494</v>
      </c>
      <c r="E2435" s="619" t="s">
        <v>28526</v>
      </c>
      <c r="F2435"/>
      <c r="G2435"/>
      <c r="H2435"/>
    </row>
    <row r="2436" spans="1:8" ht="15" x14ac:dyDescent="0.25">
      <c r="A2436" s="609" t="str">
        <f t="shared" si="38"/>
        <v>93201</v>
      </c>
      <c r="B2436" s="607" t="s">
        <v>3928</v>
      </c>
      <c r="C2436" s="607" t="s">
        <v>12998</v>
      </c>
      <c r="D2436" s="618" t="s">
        <v>10494</v>
      </c>
      <c r="E2436" s="619" t="s">
        <v>9102</v>
      </c>
      <c r="F2436"/>
      <c r="G2436"/>
      <c r="H2436"/>
    </row>
    <row r="2437" spans="1:8" ht="15" x14ac:dyDescent="0.25">
      <c r="A2437" s="609" t="str">
        <f t="shared" si="38"/>
        <v>93202</v>
      </c>
      <c r="B2437" s="607" t="s">
        <v>3929</v>
      </c>
      <c r="C2437" s="607" t="s">
        <v>12999</v>
      </c>
      <c r="D2437" s="618" t="s">
        <v>10494</v>
      </c>
      <c r="E2437" s="619" t="s">
        <v>18185</v>
      </c>
      <c r="F2437"/>
      <c r="G2437"/>
      <c r="H2437"/>
    </row>
    <row r="2438" spans="1:8" ht="15" x14ac:dyDescent="0.25">
      <c r="A2438" s="609" t="str">
        <f t="shared" si="38"/>
        <v>93203</v>
      </c>
      <c r="B2438" s="607" t="s">
        <v>3930</v>
      </c>
      <c r="C2438" s="607" t="s">
        <v>13001</v>
      </c>
      <c r="D2438" s="618" t="s">
        <v>10494</v>
      </c>
      <c r="E2438" s="619" t="s">
        <v>18093</v>
      </c>
      <c r="F2438"/>
      <c r="G2438"/>
      <c r="H2438"/>
    </row>
    <row r="2439" spans="1:8" ht="15" x14ac:dyDescent="0.25">
      <c r="A2439" s="609" t="str">
        <f t="shared" si="38"/>
        <v>93204</v>
      </c>
      <c r="B2439" s="607" t="s">
        <v>3931</v>
      </c>
      <c r="C2439" s="607" t="s">
        <v>13002</v>
      </c>
      <c r="D2439" s="618" t="s">
        <v>10494</v>
      </c>
      <c r="E2439" s="619" t="s">
        <v>29814</v>
      </c>
      <c r="F2439"/>
      <c r="G2439"/>
      <c r="H2439"/>
    </row>
    <row r="2440" spans="1:8" ht="15" x14ac:dyDescent="0.25">
      <c r="A2440" s="609" t="str">
        <f t="shared" si="38"/>
        <v>93205</v>
      </c>
      <c r="B2440" s="607" t="s">
        <v>3932</v>
      </c>
      <c r="C2440" s="607" t="s">
        <v>13003</v>
      </c>
      <c r="D2440" s="618" t="s">
        <v>10494</v>
      </c>
      <c r="E2440" s="619" t="s">
        <v>10366</v>
      </c>
      <c r="F2440"/>
      <c r="G2440"/>
      <c r="H2440"/>
    </row>
    <row r="2441" spans="1:8" ht="15" x14ac:dyDescent="0.25">
      <c r="A2441" s="609" t="str">
        <f t="shared" si="38"/>
        <v>95952</v>
      </c>
      <c r="B2441" s="607" t="s">
        <v>4858</v>
      </c>
      <c r="C2441" s="607" t="s">
        <v>13005</v>
      </c>
      <c r="D2441" s="618" t="s">
        <v>11895</v>
      </c>
      <c r="E2441" s="619" t="s">
        <v>29815</v>
      </c>
      <c r="F2441"/>
      <c r="G2441"/>
      <c r="H2441"/>
    </row>
    <row r="2442" spans="1:8" ht="15" x14ac:dyDescent="0.25">
      <c r="A2442" s="609" t="str">
        <f t="shared" si="38"/>
        <v>95953</v>
      </c>
      <c r="B2442" s="607" t="s">
        <v>4859</v>
      </c>
      <c r="C2442" s="607" t="s">
        <v>13006</v>
      </c>
      <c r="D2442" s="618" t="s">
        <v>11895</v>
      </c>
      <c r="E2442" s="619" t="s">
        <v>29816</v>
      </c>
      <c r="F2442"/>
      <c r="G2442"/>
      <c r="H2442"/>
    </row>
    <row r="2443" spans="1:8" ht="15" x14ac:dyDescent="0.25">
      <c r="A2443" s="609" t="str">
        <f t="shared" si="38"/>
        <v>95954</v>
      </c>
      <c r="B2443" s="607" t="s">
        <v>4860</v>
      </c>
      <c r="C2443" s="607" t="s">
        <v>13007</v>
      </c>
      <c r="D2443" s="618" t="s">
        <v>11895</v>
      </c>
      <c r="E2443" s="619" t="s">
        <v>29817</v>
      </c>
      <c r="F2443"/>
      <c r="G2443"/>
      <c r="H2443"/>
    </row>
    <row r="2444" spans="1:8" ht="15" x14ac:dyDescent="0.25">
      <c r="A2444" s="609" t="str">
        <f t="shared" si="38"/>
        <v>95955</v>
      </c>
      <c r="B2444" s="607" t="s">
        <v>4861</v>
      </c>
      <c r="C2444" s="607" t="s">
        <v>13008</v>
      </c>
      <c r="D2444" s="618" t="s">
        <v>11895</v>
      </c>
      <c r="E2444" s="619" t="s">
        <v>29818</v>
      </c>
      <c r="F2444"/>
      <c r="G2444"/>
      <c r="H2444"/>
    </row>
    <row r="2445" spans="1:8" ht="15" x14ac:dyDescent="0.25">
      <c r="A2445" s="609" t="str">
        <f t="shared" si="38"/>
        <v>95956</v>
      </c>
      <c r="B2445" s="607" t="s">
        <v>4862</v>
      </c>
      <c r="C2445" s="607" t="s">
        <v>13009</v>
      </c>
      <c r="D2445" s="618" t="s">
        <v>11895</v>
      </c>
      <c r="E2445" s="619" t="s">
        <v>29819</v>
      </c>
      <c r="F2445"/>
      <c r="G2445"/>
      <c r="H2445"/>
    </row>
    <row r="2446" spans="1:8" ht="15" x14ac:dyDescent="0.25">
      <c r="A2446" s="609" t="str">
        <f t="shared" si="38"/>
        <v>95957</v>
      </c>
      <c r="B2446" s="607" t="s">
        <v>4863</v>
      </c>
      <c r="C2446" s="607" t="s">
        <v>13010</v>
      </c>
      <c r="D2446" s="618" t="s">
        <v>11895</v>
      </c>
      <c r="E2446" s="619" t="s">
        <v>29820</v>
      </c>
      <c r="F2446"/>
      <c r="G2446"/>
      <c r="H2446"/>
    </row>
    <row r="2447" spans="1:8" ht="15" x14ac:dyDescent="0.25">
      <c r="A2447" s="609" t="str">
        <f t="shared" si="38"/>
        <v>95969</v>
      </c>
      <c r="B2447" s="607" t="s">
        <v>4865</v>
      </c>
      <c r="C2447" s="607" t="s">
        <v>13011</v>
      </c>
      <c r="D2447" s="618" t="s">
        <v>11895</v>
      </c>
      <c r="E2447" s="619" t="s">
        <v>29821</v>
      </c>
      <c r="F2447"/>
      <c r="G2447"/>
      <c r="H2447"/>
    </row>
    <row r="2448" spans="1:8" ht="15" x14ac:dyDescent="0.25">
      <c r="A2448" s="609" t="str">
        <f t="shared" si="38"/>
        <v>97733</v>
      </c>
      <c r="B2448" s="607" t="s">
        <v>5595</v>
      </c>
      <c r="C2448" s="607" t="s">
        <v>13012</v>
      </c>
      <c r="D2448" s="618" t="s">
        <v>11895</v>
      </c>
      <c r="E2448" s="619" t="s">
        <v>29822</v>
      </c>
      <c r="F2448"/>
      <c r="G2448"/>
      <c r="H2448"/>
    </row>
    <row r="2449" spans="1:8" ht="15" x14ac:dyDescent="0.25">
      <c r="A2449" s="609" t="str">
        <f t="shared" si="38"/>
        <v>97734</v>
      </c>
      <c r="B2449" s="607" t="s">
        <v>5596</v>
      </c>
      <c r="C2449" s="607" t="s">
        <v>13013</v>
      </c>
      <c r="D2449" s="618" t="s">
        <v>11895</v>
      </c>
      <c r="E2449" s="619" t="s">
        <v>29823</v>
      </c>
      <c r="F2449"/>
      <c r="G2449"/>
      <c r="H2449"/>
    </row>
    <row r="2450" spans="1:8" ht="15" x14ac:dyDescent="0.25">
      <c r="A2450" s="609" t="str">
        <f t="shared" si="38"/>
        <v>97735</v>
      </c>
      <c r="B2450" s="607" t="s">
        <v>5597</v>
      </c>
      <c r="C2450" s="607" t="s">
        <v>13014</v>
      </c>
      <c r="D2450" s="618" t="s">
        <v>11895</v>
      </c>
      <c r="E2450" s="619" t="s">
        <v>29824</v>
      </c>
      <c r="F2450"/>
      <c r="G2450"/>
      <c r="H2450"/>
    </row>
    <row r="2451" spans="1:8" ht="15" x14ac:dyDescent="0.25">
      <c r="A2451" s="609" t="str">
        <f t="shared" si="38"/>
        <v>97736</v>
      </c>
      <c r="B2451" s="607" t="s">
        <v>5598</v>
      </c>
      <c r="C2451" s="607" t="s">
        <v>13015</v>
      </c>
      <c r="D2451" s="618" t="s">
        <v>11895</v>
      </c>
      <c r="E2451" s="619" t="s">
        <v>29825</v>
      </c>
      <c r="F2451"/>
      <c r="G2451"/>
      <c r="H2451"/>
    </row>
    <row r="2452" spans="1:8" ht="15" x14ac:dyDescent="0.25">
      <c r="A2452" s="609" t="str">
        <f t="shared" si="38"/>
        <v>97737</v>
      </c>
      <c r="B2452" s="607" t="s">
        <v>5599</v>
      </c>
      <c r="C2452" s="607" t="s">
        <v>13016</v>
      </c>
      <c r="D2452" s="618" t="s">
        <v>11895</v>
      </c>
      <c r="E2452" s="619" t="s">
        <v>29826</v>
      </c>
      <c r="F2452"/>
      <c r="G2452"/>
      <c r="H2452"/>
    </row>
    <row r="2453" spans="1:8" ht="15" x14ac:dyDescent="0.25">
      <c r="A2453" s="609" t="str">
        <f t="shared" si="38"/>
        <v>97738</v>
      </c>
      <c r="B2453" s="607" t="s">
        <v>5600</v>
      </c>
      <c r="C2453" s="607" t="s">
        <v>13017</v>
      </c>
      <c r="D2453" s="618" t="s">
        <v>11895</v>
      </c>
      <c r="E2453" s="619" t="s">
        <v>29827</v>
      </c>
      <c r="F2453"/>
      <c r="G2453"/>
      <c r="H2453"/>
    </row>
    <row r="2454" spans="1:8" ht="15" x14ac:dyDescent="0.25">
      <c r="A2454" s="609" t="str">
        <f t="shared" si="38"/>
        <v>97739</v>
      </c>
      <c r="B2454" s="607" t="s">
        <v>5601</v>
      </c>
      <c r="C2454" s="607" t="s">
        <v>13018</v>
      </c>
      <c r="D2454" s="618" t="s">
        <v>11895</v>
      </c>
      <c r="E2454" s="619" t="s">
        <v>29828</v>
      </c>
      <c r="F2454"/>
      <c r="G2454"/>
      <c r="H2454"/>
    </row>
    <row r="2455" spans="1:8" ht="15" x14ac:dyDescent="0.25">
      <c r="A2455" s="609" t="str">
        <f t="shared" si="38"/>
        <v>97740</v>
      </c>
      <c r="B2455" s="607" t="s">
        <v>5602</v>
      </c>
      <c r="C2455" s="607" t="s">
        <v>13019</v>
      </c>
      <c r="D2455" s="618" t="s">
        <v>11895</v>
      </c>
      <c r="E2455" s="619" t="s">
        <v>29829</v>
      </c>
      <c r="F2455"/>
      <c r="G2455"/>
      <c r="H2455"/>
    </row>
    <row r="2456" spans="1:8" ht="15" x14ac:dyDescent="0.25">
      <c r="A2456" s="609" t="str">
        <f t="shared" si="38"/>
        <v>98615</v>
      </c>
      <c r="B2456" s="607" t="s">
        <v>5900</v>
      </c>
      <c r="C2456" s="607" t="s">
        <v>13020</v>
      </c>
      <c r="D2456" s="618" t="s">
        <v>10737</v>
      </c>
      <c r="E2456" s="619" t="s">
        <v>29830</v>
      </c>
      <c r="F2456"/>
      <c r="G2456"/>
      <c r="H2456"/>
    </row>
    <row r="2457" spans="1:8" ht="15" x14ac:dyDescent="0.25">
      <c r="A2457" s="609" t="str">
        <f t="shared" si="38"/>
        <v>98616</v>
      </c>
      <c r="B2457" s="607" t="s">
        <v>5901</v>
      </c>
      <c r="C2457" s="607" t="s">
        <v>13021</v>
      </c>
      <c r="D2457" s="618" t="s">
        <v>10737</v>
      </c>
      <c r="E2457" s="619" t="s">
        <v>28569</v>
      </c>
      <c r="F2457"/>
      <c r="G2457"/>
      <c r="H2457"/>
    </row>
    <row r="2458" spans="1:8" ht="15" x14ac:dyDescent="0.25">
      <c r="A2458" s="609" t="str">
        <f t="shared" si="38"/>
        <v>98617</v>
      </c>
      <c r="B2458" s="607" t="s">
        <v>5902</v>
      </c>
      <c r="C2458" s="607" t="s">
        <v>13023</v>
      </c>
      <c r="D2458" s="618" t="s">
        <v>10737</v>
      </c>
      <c r="E2458" s="619" t="s">
        <v>29069</v>
      </c>
      <c r="F2458"/>
      <c r="G2458"/>
      <c r="H2458"/>
    </row>
    <row r="2459" spans="1:8" ht="15" x14ac:dyDescent="0.25">
      <c r="A2459" s="609" t="str">
        <f t="shared" si="38"/>
        <v>98618</v>
      </c>
      <c r="B2459" s="607" t="s">
        <v>5903</v>
      </c>
      <c r="C2459" s="607" t="s">
        <v>13025</v>
      </c>
      <c r="D2459" s="618" t="s">
        <v>10737</v>
      </c>
      <c r="E2459" s="619" t="s">
        <v>29831</v>
      </c>
      <c r="F2459"/>
      <c r="G2459"/>
      <c r="H2459"/>
    </row>
    <row r="2460" spans="1:8" ht="15" x14ac:dyDescent="0.25">
      <c r="A2460" s="609" t="str">
        <f t="shared" si="38"/>
        <v>98619</v>
      </c>
      <c r="B2460" s="607" t="s">
        <v>5904</v>
      </c>
      <c r="C2460" s="607" t="s">
        <v>13026</v>
      </c>
      <c r="D2460" s="618" t="s">
        <v>10737</v>
      </c>
      <c r="E2460" s="619" t="s">
        <v>29832</v>
      </c>
      <c r="F2460"/>
      <c r="G2460"/>
      <c r="H2460"/>
    </row>
    <row r="2461" spans="1:8" ht="15" x14ac:dyDescent="0.25">
      <c r="A2461" s="609" t="str">
        <f t="shared" si="38"/>
        <v>98620</v>
      </c>
      <c r="B2461" s="607" t="s">
        <v>5905</v>
      </c>
      <c r="C2461" s="607" t="s">
        <v>13027</v>
      </c>
      <c r="D2461" s="618" t="s">
        <v>10737</v>
      </c>
      <c r="E2461" s="619" t="s">
        <v>29833</v>
      </c>
      <c r="F2461"/>
      <c r="G2461"/>
      <c r="H2461"/>
    </row>
    <row r="2462" spans="1:8" ht="15" x14ac:dyDescent="0.25">
      <c r="A2462" s="609" t="str">
        <f t="shared" si="38"/>
        <v>98621</v>
      </c>
      <c r="B2462" s="607" t="s">
        <v>5906</v>
      </c>
      <c r="C2462" s="607" t="s">
        <v>13028</v>
      </c>
      <c r="D2462" s="618" t="s">
        <v>10737</v>
      </c>
      <c r="E2462" s="619" t="s">
        <v>23472</v>
      </c>
      <c r="F2462"/>
      <c r="G2462"/>
      <c r="H2462"/>
    </row>
    <row r="2463" spans="1:8" ht="15" x14ac:dyDescent="0.25">
      <c r="A2463" s="609" t="str">
        <f t="shared" si="38"/>
        <v>98622</v>
      </c>
      <c r="B2463" s="607" t="s">
        <v>5907</v>
      </c>
      <c r="C2463" s="607" t="s">
        <v>13029</v>
      </c>
      <c r="D2463" s="618" t="s">
        <v>10737</v>
      </c>
      <c r="E2463" s="619" t="s">
        <v>29834</v>
      </c>
      <c r="F2463"/>
      <c r="G2463"/>
      <c r="H2463"/>
    </row>
    <row r="2464" spans="1:8" ht="15" x14ac:dyDescent="0.25">
      <c r="A2464" s="609" t="str">
        <f t="shared" si="38"/>
        <v>98623</v>
      </c>
      <c r="B2464" s="607" t="s">
        <v>5908</v>
      </c>
      <c r="C2464" s="607" t="s">
        <v>13030</v>
      </c>
      <c r="D2464" s="618" t="s">
        <v>10737</v>
      </c>
      <c r="E2464" s="619" t="s">
        <v>29835</v>
      </c>
      <c r="F2464"/>
      <c r="G2464"/>
      <c r="H2464"/>
    </row>
    <row r="2465" spans="1:8" ht="15" x14ac:dyDescent="0.25">
      <c r="A2465" s="609" t="str">
        <f t="shared" si="38"/>
        <v>98624</v>
      </c>
      <c r="B2465" s="607" t="s">
        <v>5909</v>
      </c>
      <c r="C2465" s="607" t="s">
        <v>13032</v>
      </c>
      <c r="D2465" s="618" t="s">
        <v>10737</v>
      </c>
      <c r="E2465" s="619" t="s">
        <v>19826</v>
      </c>
      <c r="F2465"/>
      <c r="G2465"/>
      <c r="H2465"/>
    </row>
    <row r="2466" spans="1:8" ht="15" x14ac:dyDescent="0.25">
      <c r="A2466" s="609" t="str">
        <f t="shared" si="38"/>
        <v>98625</v>
      </c>
      <c r="B2466" s="607" t="s">
        <v>5910</v>
      </c>
      <c r="C2466" s="607" t="s">
        <v>13033</v>
      </c>
      <c r="D2466" s="618" t="s">
        <v>10737</v>
      </c>
      <c r="E2466" s="619" t="s">
        <v>19494</v>
      </c>
      <c r="F2466"/>
      <c r="G2466"/>
      <c r="H2466"/>
    </row>
    <row r="2467" spans="1:8" ht="15" x14ac:dyDescent="0.25">
      <c r="A2467" s="609" t="str">
        <f t="shared" si="38"/>
        <v>98626</v>
      </c>
      <c r="B2467" s="607" t="s">
        <v>5911</v>
      </c>
      <c r="C2467" s="607" t="s">
        <v>13034</v>
      </c>
      <c r="D2467" s="618" t="s">
        <v>10737</v>
      </c>
      <c r="E2467" s="619" t="s">
        <v>29836</v>
      </c>
      <c r="F2467"/>
      <c r="G2467"/>
      <c r="H2467"/>
    </row>
    <row r="2468" spans="1:8" ht="15" x14ac:dyDescent="0.25">
      <c r="A2468" s="609" t="str">
        <f t="shared" si="38"/>
        <v>98655</v>
      </c>
      <c r="B2468" s="607" t="s">
        <v>5912</v>
      </c>
      <c r="C2468" s="607" t="s">
        <v>13035</v>
      </c>
      <c r="D2468" s="618" t="s">
        <v>10494</v>
      </c>
      <c r="E2468" s="619" t="s">
        <v>29837</v>
      </c>
      <c r="F2468"/>
      <c r="G2468"/>
      <c r="H2468"/>
    </row>
    <row r="2469" spans="1:8" ht="15" x14ac:dyDescent="0.25">
      <c r="A2469" s="609" t="str">
        <f t="shared" si="38"/>
        <v>98656</v>
      </c>
      <c r="B2469" s="607" t="s">
        <v>5913</v>
      </c>
      <c r="C2469" s="607" t="s">
        <v>13036</v>
      </c>
      <c r="D2469" s="618" t="s">
        <v>10494</v>
      </c>
      <c r="E2469" s="619" t="s">
        <v>29838</v>
      </c>
      <c r="F2469"/>
      <c r="G2469"/>
      <c r="H2469"/>
    </row>
    <row r="2470" spans="1:8" ht="15" x14ac:dyDescent="0.25">
      <c r="A2470" s="609" t="str">
        <f t="shared" si="38"/>
        <v>98657</v>
      </c>
      <c r="B2470" s="607" t="s">
        <v>5914</v>
      </c>
      <c r="C2470" s="607" t="s">
        <v>13037</v>
      </c>
      <c r="D2470" s="618" t="s">
        <v>10494</v>
      </c>
      <c r="E2470" s="619" t="s">
        <v>29839</v>
      </c>
      <c r="F2470"/>
      <c r="G2470"/>
      <c r="H2470"/>
    </row>
    <row r="2471" spans="1:8" ht="15" x14ac:dyDescent="0.25">
      <c r="A2471" s="609" t="str">
        <f t="shared" si="38"/>
        <v>98658</v>
      </c>
      <c r="B2471" s="607" t="s">
        <v>5915</v>
      </c>
      <c r="C2471" s="607" t="s">
        <v>13038</v>
      </c>
      <c r="D2471" s="618" t="s">
        <v>10494</v>
      </c>
      <c r="E2471" s="619" t="s">
        <v>29840</v>
      </c>
      <c r="F2471"/>
      <c r="G2471"/>
      <c r="H2471"/>
    </row>
    <row r="2472" spans="1:8" ht="15" x14ac:dyDescent="0.25">
      <c r="A2472" s="609" t="str">
        <f t="shared" si="38"/>
        <v>98659</v>
      </c>
      <c r="B2472" s="607" t="s">
        <v>5916</v>
      </c>
      <c r="C2472" s="607" t="s">
        <v>13039</v>
      </c>
      <c r="D2472" s="618" t="s">
        <v>10494</v>
      </c>
      <c r="E2472" s="619" t="s">
        <v>29841</v>
      </c>
      <c r="F2472"/>
      <c r="G2472"/>
      <c r="H2472"/>
    </row>
    <row r="2473" spans="1:8" ht="15" x14ac:dyDescent="0.25">
      <c r="A2473" s="609" t="str">
        <f t="shared" si="38"/>
        <v>98746</v>
      </c>
      <c r="B2473" s="607" t="s">
        <v>5931</v>
      </c>
      <c r="C2473" s="607" t="s">
        <v>13040</v>
      </c>
      <c r="D2473" s="618" t="s">
        <v>10494</v>
      </c>
      <c r="E2473" s="619" t="s">
        <v>29842</v>
      </c>
      <c r="F2473"/>
      <c r="G2473"/>
      <c r="H2473"/>
    </row>
    <row r="2474" spans="1:8" ht="15" x14ac:dyDescent="0.25">
      <c r="A2474" s="609" t="str">
        <f t="shared" si="38"/>
        <v>98749</v>
      </c>
      <c r="B2474" s="607" t="s">
        <v>5932</v>
      </c>
      <c r="C2474" s="607" t="s">
        <v>13042</v>
      </c>
      <c r="D2474" s="618" t="s">
        <v>10494</v>
      </c>
      <c r="E2474" s="619" t="s">
        <v>29843</v>
      </c>
      <c r="F2474"/>
      <c r="G2474"/>
      <c r="H2474"/>
    </row>
    <row r="2475" spans="1:8" ht="15" x14ac:dyDescent="0.25">
      <c r="A2475" s="609" t="str">
        <f t="shared" si="38"/>
        <v>98750</v>
      </c>
      <c r="B2475" s="607" t="s">
        <v>5933</v>
      </c>
      <c r="C2475" s="607" t="s">
        <v>13044</v>
      </c>
      <c r="D2475" s="618" t="s">
        <v>10494</v>
      </c>
      <c r="E2475" s="619" t="s">
        <v>29844</v>
      </c>
      <c r="F2475"/>
      <c r="G2475"/>
      <c r="H2475"/>
    </row>
    <row r="2476" spans="1:8" ht="15" x14ac:dyDescent="0.25">
      <c r="A2476" s="609" t="str">
        <f t="shared" si="38"/>
        <v>98751</v>
      </c>
      <c r="B2476" s="607" t="s">
        <v>5934</v>
      </c>
      <c r="C2476" s="607" t="s">
        <v>13045</v>
      </c>
      <c r="D2476" s="618" t="s">
        <v>10494</v>
      </c>
      <c r="E2476" s="619" t="s">
        <v>22187</v>
      </c>
      <c r="F2476"/>
      <c r="G2476"/>
      <c r="H2476"/>
    </row>
    <row r="2477" spans="1:8" ht="15" x14ac:dyDescent="0.25">
      <c r="A2477" s="609" t="str">
        <f t="shared" si="38"/>
        <v>98752</v>
      </c>
      <c r="B2477" s="607" t="s">
        <v>5935</v>
      </c>
      <c r="C2477" s="607" t="s">
        <v>13046</v>
      </c>
      <c r="D2477" s="618" t="s">
        <v>10494</v>
      </c>
      <c r="E2477" s="619" t="s">
        <v>29845</v>
      </c>
      <c r="F2477"/>
      <c r="G2477"/>
      <c r="H2477"/>
    </row>
    <row r="2478" spans="1:8" ht="15" x14ac:dyDescent="0.25">
      <c r="A2478" s="609" t="str">
        <f t="shared" si="38"/>
        <v>98753</v>
      </c>
      <c r="B2478" s="607" t="s">
        <v>5936</v>
      </c>
      <c r="C2478" s="607" t="s">
        <v>13047</v>
      </c>
      <c r="D2478" s="618" t="s">
        <v>10494</v>
      </c>
      <c r="E2478" s="619" t="s">
        <v>29846</v>
      </c>
      <c r="F2478"/>
      <c r="G2478"/>
      <c r="H2478"/>
    </row>
    <row r="2479" spans="1:8" ht="15" x14ac:dyDescent="0.25">
      <c r="A2479" s="609" t="str">
        <f t="shared" si="38"/>
        <v>100763</v>
      </c>
      <c r="B2479" s="607" t="s">
        <v>6708</v>
      </c>
      <c r="C2479" s="607" t="s">
        <v>13048</v>
      </c>
      <c r="D2479" s="618" t="s">
        <v>11875</v>
      </c>
      <c r="E2479" s="619" t="s">
        <v>9596</v>
      </c>
      <c r="F2479"/>
      <c r="G2479"/>
      <c r="H2479"/>
    </row>
    <row r="2480" spans="1:8" ht="15" x14ac:dyDescent="0.25">
      <c r="A2480" s="609" t="str">
        <f t="shared" si="38"/>
        <v>100764</v>
      </c>
      <c r="B2480" s="607" t="s">
        <v>6709</v>
      </c>
      <c r="C2480" s="607" t="s">
        <v>13049</v>
      </c>
      <c r="D2480" s="618" t="s">
        <v>11875</v>
      </c>
      <c r="E2480" s="619" t="s">
        <v>15941</v>
      </c>
      <c r="F2480"/>
      <c r="G2480"/>
      <c r="H2480"/>
    </row>
    <row r="2481" spans="1:8" ht="15" x14ac:dyDescent="0.25">
      <c r="A2481" s="609" t="str">
        <f t="shared" si="38"/>
        <v>100765</v>
      </c>
      <c r="B2481" s="607" t="s">
        <v>6710</v>
      </c>
      <c r="C2481" s="607" t="s">
        <v>13050</v>
      </c>
      <c r="D2481" s="618" t="s">
        <v>11875</v>
      </c>
      <c r="E2481" s="619" t="s">
        <v>11844</v>
      </c>
      <c r="F2481"/>
      <c r="G2481"/>
      <c r="H2481"/>
    </row>
    <row r="2482" spans="1:8" ht="15" x14ac:dyDescent="0.25">
      <c r="A2482" s="609" t="str">
        <f t="shared" si="38"/>
        <v>100766</v>
      </c>
      <c r="B2482" s="607" t="s">
        <v>6711</v>
      </c>
      <c r="C2482" s="607" t="s">
        <v>29847</v>
      </c>
      <c r="D2482" s="618" t="s">
        <v>11875</v>
      </c>
      <c r="E2482" s="619" t="s">
        <v>9112</v>
      </c>
      <c r="F2482"/>
      <c r="G2482"/>
      <c r="H2482"/>
    </row>
    <row r="2483" spans="1:8" ht="15" x14ac:dyDescent="0.25">
      <c r="A2483" s="609" t="str">
        <f t="shared" si="38"/>
        <v>100767</v>
      </c>
      <c r="B2483" s="607" t="s">
        <v>6712</v>
      </c>
      <c r="C2483" s="607" t="s">
        <v>13051</v>
      </c>
      <c r="D2483" s="618" t="s">
        <v>11875</v>
      </c>
      <c r="E2483" s="619" t="s">
        <v>10047</v>
      </c>
      <c r="F2483"/>
      <c r="G2483"/>
      <c r="H2483"/>
    </row>
    <row r="2484" spans="1:8" ht="15" x14ac:dyDescent="0.25">
      <c r="A2484" s="609" t="str">
        <f t="shared" si="38"/>
        <v>100768</v>
      </c>
      <c r="B2484" s="607" t="s">
        <v>6713</v>
      </c>
      <c r="C2484" s="607" t="s">
        <v>29848</v>
      </c>
      <c r="D2484" s="618" t="s">
        <v>11875</v>
      </c>
      <c r="E2484" s="619" t="s">
        <v>18024</v>
      </c>
      <c r="F2484"/>
      <c r="G2484"/>
      <c r="H2484"/>
    </row>
    <row r="2485" spans="1:8" ht="15" x14ac:dyDescent="0.25">
      <c r="A2485" s="609" t="str">
        <f t="shared" si="38"/>
        <v>100769</v>
      </c>
      <c r="B2485" s="607" t="s">
        <v>6714</v>
      </c>
      <c r="C2485" s="607" t="s">
        <v>13053</v>
      </c>
      <c r="D2485" s="618" t="s">
        <v>11875</v>
      </c>
      <c r="E2485" s="619" t="s">
        <v>10079</v>
      </c>
      <c r="F2485"/>
      <c r="G2485"/>
      <c r="H2485"/>
    </row>
    <row r="2486" spans="1:8" ht="15" x14ac:dyDescent="0.25">
      <c r="A2486" s="609" t="str">
        <f t="shared" si="38"/>
        <v>100770</v>
      </c>
      <c r="B2486" s="607" t="s">
        <v>6715</v>
      </c>
      <c r="C2486" s="607" t="s">
        <v>29849</v>
      </c>
      <c r="D2486" s="618" t="s">
        <v>11875</v>
      </c>
      <c r="E2486" s="619" t="s">
        <v>9364</v>
      </c>
      <c r="F2486"/>
      <c r="G2486"/>
      <c r="H2486"/>
    </row>
    <row r="2487" spans="1:8" ht="15" x14ac:dyDescent="0.25">
      <c r="A2487" s="609" t="str">
        <f t="shared" si="38"/>
        <v>100771</v>
      </c>
      <c r="B2487" s="607" t="s">
        <v>6716</v>
      </c>
      <c r="C2487" s="607" t="s">
        <v>13055</v>
      </c>
      <c r="D2487" s="618" t="s">
        <v>11875</v>
      </c>
      <c r="E2487" s="619" t="s">
        <v>9527</v>
      </c>
      <c r="F2487"/>
      <c r="G2487"/>
      <c r="H2487"/>
    </row>
    <row r="2488" spans="1:8" ht="15" x14ac:dyDescent="0.25">
      <c r="A2488" s="609" t="str">
        <f t="shared" si="38"/>
        <v>100772</v>
      </c>
      <c r="B2488" s="607" t="s">
        <v>6717</v>
      </c>
      <c r="C2488" s="607" t="s">
        <v>29850</v>
      </c>
      <c r="D2488" s="618" t="s">
        <v>11875</v>
      </c>
      <c r="E2488" s="619" t="s">
        <v>10047</v>
      </c>
      <c r="F2488"/>
      <c r="G2488"/>
      <c r="H2488"/>
    </row>
    <row r="2489" spans="1:8" ht="15" x14ac:dyDescent="0.25">
      <c r="A2489" s="609" t="str">
        <f t="shared" si="38"/>
        <v>100773</v>
      </c>
      <c r="B2489" s="607" t="s">
        <v>6718</v>
      </c>
      <c r="C2489" s="607" t="s">
        <v>13057</v>
      </c>
      <c r="D2489" s="618" t="s">
        <v>11875</v>
      </c>
      <c r="E2489" s="619" t="s">
        <v>10227</v>
      </c>
      <c r="F2489"/>
      <c r="G2489"/>
      <c r="H2489"/>
    </row>
    <row r="2490" spans="1:8" ht="15" x14ac:dyDescent="0.25">
      <c r="A2490" s="609" t="str">
        <f t="shared" si="38"/>
        <v>100774</v>
      </c>
      <c r="B2490" s="607" t="s">
        <v>6719</v>
      </c>
      <c r="C2490" s="607" t="s">
        <v>13058</v>
      </c>
      <c r="D2490" s="618" t="s">
        <v>11875</v>
      </c>
      <c r="E2490" s="619" t="s">
        <v>11256</v>
      </c>
      <c r="F2490"/>
      <c r="G2490"/>
      <c r="H2490"/>
    </row>
    <row r="2491" spans="1:8" ht="15" x14ac:dyDescent="0.25">
      <c r="A2491" s="609" t="str">
        <f t="shared" si="38"/>
        <v>100775</v>
      </c>
      <c r="B2491" s="607" t="s">
        <v>6720</v>
      </c>
      <c r="C2491" s="607" t="s">
        <v>13059</v>
      </c>
      <c r="D2491" s="618" t="s">
        <v>11875</v>
      </c>
      <c r="E2491" s="619" t="s">
        <v>17682</v>
      </c>
      <c r="F2491"/>
      <c r="G2491"/>
      <c r="H2491"/>
    </row>
    <row r="2492" spans="1:8" ht="15" x14ac:dyDescent="0.25">
      <c r="A2492" s="609" t="str">
        <f t="shared" si="38"/>
        <v>100776</v>
      </c>
      <c r="B2492" s="607" t="s">
        <v>6721</v>
      </c>
      <c r="C2492" s="607" t="s">
        <v>13060</v>
      </c>
      <c r="D2492" s="618" t="s">
        <v>11875</v>
      </c>
      <c r="E2492" s="619" t="s">
        <v>18213</v>
      </c>
      <c r="F2492"/>
      <c r="G2492"/>
      <c r="H2492"/>
    </row>
    <row r="2493" spans="1:8" ht="15" x14ac:dyDescent="0.25">
      <c r="A2493" s="609" t="str">
        <f t="shared" si="38"/>
        <v>100777</v>
      </c>
      <c r="B2493" s="607" t="s">
        <v>6722</v>
      </c>
      <c r="C2493" s="607" t="s">
        <v>13062</v>
      </c>
      <c r="D2493" s="618" t="s">
        <v>11875</v>
      </c>
      <c r="E2493" s="619" t="s">
        <v>10254</v>
      </c>
      <c r="F2493"/>
      <c r="G2493"/>
      <c r="H2493"/>
    </row>
    <row r="2494" spans="1:8" ht="15" x14ac:dyDescent="0.25">
      <c r="A2494" s="609" t="str">
        <f t="shared" si="38"/>
        <v>100778</v>
      </c>
      <c r="B2494" s="607" t="s">
        <v>6723</v>
      </c>
      <c r="C2494" s="607" t="s">
        <v>13063</v>
      </c>
      <c r="D2494" s="618" t="s">
        <v>11875</v>
      </c>
      <c r="E2494" s="619" t="s">
        <v>11259</v>
      </c>
      <c r="F2494"/>
      <c r="G2494"/>
      <c r="H2494"/>
    </row>
    <row r="2495" spans="1:8" ht="15" x14ac:dyDescent="0.25">
      <c r="A2495" s="609" t="str">
        <f t="shared" si="38"/>
        <v>98560</v>
      </c>
      <c r="B2495" s="607" t="s">
        <v>5883</v>
      </c>
      <c r="C2495" s="607" t="s">
        <v>13064</v>
      </c>
      <c r="D2495" s="618" t="s">
        <v>10737</v>
      </c>
      <c r="E2495" s="619" t="s">
        <v>29851</v>
      </c>
      <c r="F2495"/>
      <c r="G2495"/>
      <c r="H2495"/>
    </row>
    <row r="2496" spans="1:8" ht="15" x14ac:dyDescent="0.25">
      <c r="A2496" s="609" t="str">
        <f t="shared" si="38"/>
        <v>98561</v>
      </c>
      <c r="B2496" s="607" t="s">
        <v>5884</v>
      </c>
      <c r="C2496" s="607" t="s">
        <v>13065</v>
      </c>
      <c r="D2496" s="618" t="s">
        <v>10737</v>
      </c>
      <c r="E2496" s="619" t="s">
        <v>17981</v>
      </c>
      <c r="F2496"/>
      <c r="G2496"/>
      <c r="H2496"/>
    </row>
    <row r="2497" spans="1:8" ht="15" x14ac:dyDescent="0.25">
      <c r="A2497" s="609" t="str">
        <f t="shared" si="38"/>
        <v>98562</v>
      </c>
      <c r="B2497" s="607" t="s">
        <v>5885</v>
      </c>
      <c r="C2497" s="607" t="s">
        <v>13066</v>
      </c>
      <c r="D2497" s="618" t="s">
        <v>10737</v>
      </c>
      <c r="E2497" s="619" t="s">
        <v>29852</v>
      </c>
      <c r="F2497"/>
      <c r="G2497"/>
      <c r="H2497"/>
    </row>
    <row r="2498" spans="1:8" ht="15" x14ac:dyDescent="0.25">
      <c r="A2498" s="609" t="str">
        <f t="shared" ref="A2498:A2561" si="39">IF(ISERROR(SEARCH("/",B2498)=6),TRIM(CLEAN(B2498)),IF(SEARCH("/",B2498)=6,IF(LEN(TRIM(CLEAN(B2498)))=7,LEFT(TRIM(CLEAN(B2498)),6)&amp;"00"&amp;RIGHT(TRIM(CLEAN(B2498)),1),LEFT(TRIM(CLEAN(B2498)),6)&amp;"0"&amp;RIGHT(TRIM(CLEAN(B2498)),2)),TRIM(CLEAN(B2498))))</f>
        <v>98555</v>
      </c>
      <c r="B2498" s="607" t="s">
        <v>5875</v>
      </c>
      <c r="C2498" s="607" t="s">
        <v>5876</v>
      </c>
      <c r="D2498" s="618" t="s">
        <v>10737</v>
      </c>
      <c r="E2498" s="619" t="s">
        <v>15564</v>
      </c>
      <c r="F2498"/>
      <c r="G2498"/>
      <c r="H2498"/>
    </row>
    <row r="2499" spans="1:8" ht="15" x14ac:dyDescent="0.25">
      <c r="A2499" s="609" t="str">
        <f t="shared" si="39"/>
        <v>98556</v>
      </c>
      <c r="B2499" s="607" t="s">
        <v>5877</v>
      </c>
      <c r="C2499" s="607" t="s">
        <v>5878</v>
      </c>
      <c r="D2499" s="618" t="s">
        <v>10737</v>
      </c>
      <c r="E2499" s="619" t="s">
        <v>29853</v>
      </c>
      <c r="F2499"/>
      <c r="G2499"/>
      <c r="H2499"/>
    </row>
    <row r="2500" spans="1:8" ht="15" x14ac:dyDescent="0.25">
      <c r="A2500" s="609" t="str">
        <f t="shared" si="39"/>
        <v>98558</v>
      </c>
      <c r="B2500" s="607" t="s">
        <v>5880</v>
      </c>
      <c r="C2500" s="607" t="s">
        <v>5881</v>
      </c>
      <c r="D2500" s="618" t="s">
        <v>10580</v>
      </c>
      <c r="E2500" s="619" t="s">
        <v>9871</v>
      </c>
      <c r="F2500"/>
      <c r="G2500"/>
      <c r="H2500"/>
    </row>
    <row r="2501" spans="1:8" ht="15" x14ac:dyDescent="0.25">
      <c r="A2501" s="609" t="str">
        <f t="shared" si="39"/>
        <v>98559</v>
      </c>
      <c r="B2501" s="607" t="s">
        <v>5882</v>
      </c>
      <c r="C2501" s="607" t="s">
        <v>13069</v>
      </c>
      <c r="D2501" s="618" t="s">
        <v>10494</v>
      </c>
      <c r="E2501" s="619" t="s">
        <v>9806</v>
      </c>
      <c r="F2501"/>
      <c r="G2501"/>
      <c r="H2501"/>
    </row>
    <row r="2502" spans="1:8" ht="15" x14ac:dyDescent="0.25">
      <c r="A2502" s="609" t="str">
        <f t="shared" si="39"/>
        <v>98546</v>
      </c>
      <c r="B2502" s="607" t="s">
        <v>5871</v>
      </c>
      <c r="C2502" s="607" t="s">
        <v>13070</v>
      </c>
      <c r="D2502" s="618" t="s">
        <v>10737</v>
      </c>
      <c r="E2502" s="619" t="s">
        <v>29854</v>
      </c>
      <c r="F2502"/>
      <c r="G2502"/>
      <c r="H2502"/>
    </row>
    <row r="2503" spans="1:8" ht="15" x14ac:dyDescent="0.25">
      <c r="A2503" s="609" t="str">
        <f t="shared" si="39"/>
        <v>98547</v>
      </c>
      <c r="B2503" s="607" t="s">
        <v>5872</v>
      </c>
      <c r="C2503" s="607" t="s">
        <v>13071</v>
      </c>
      <c r="D2503" s="618" t="s">
        <v>10737</v>
      </c>
      <c r="E2503" s="619" t="s">
        <v>29855</v>
      </c>
      <c r="F2503"/>
      <c r="G2503"/>
      <c r="H2503"/>
    </row>
    <row r="2504" spans="1:8" ht="15" x14ac:dyDescent="0.25">
      <c r="A2504" s="609" t="str">
        <f t="shared" si="39"/>
        <v>98553</v>
      </c>
      <c r="B2504" s="607" t="s">
        <v>5873</v>
      </c>
      <c r="C2504" s="607" t="s">
        <v>13072</v>
      </c>
      <c r="D2504" s="618" t="s">
        <v>10737</v>
      </c>
      <c r="E2504" s="619" t="s">
        <v>29856</v>
      </c>
      <c r="F2504"/>
      <c r="G2504"/>
      <c r="H2504"/>
    </row>
    <row r="2505" spans="1:8" ht="15" x14ac:dyDescent="0.25">
      <c r="A2505" s="609" t="str">
        <f t="shared" si="39"/>
        <v>98554</v>
      </c>
      <c r="B2505" s="607" t="s">
        <v>5874</v>
      </c>
      <c r="C2505" s="607" t="s">
        <v>13073</v>
      </c>
      <c r="D2505" s="618" t="s">
        <v>10737</v>
      </c>
      <c r="E2505" s="619" t="s">
        <v>28630</v>
      </c>
      <c r="F2505"/>
      <c r="G2505"/>
      <c r="H2505"/>
    </row>
    <row r="2506" spans="1:8" ht="15" x14ac:dyDescent="0.25">
      <c r="A2506" s="609" t="str">
        <f t="shared" si="39"/>
        <v>98557</v>
      </c>
      <c r="B2506" s="607" t="s">
        <v>5879</v>
      </c>
      <c r="C2506" s="607" t="s">
        <v>13075</v>
      </c>
      <c r="D2506" s="618" t="s">
        <v>10737</v>
      </c>
      <c r="E2506" s="619" t="s">
        <v>27130</v>
      </c>
      <c r="F2506"/>
      <c r="G2506"/>
      <c r="H2506"/>
    </row>
    <row r="2507" spans="1:8" ht="15" x14ac:dyDescent="0.25">
      <c r="A2507" s="609" t="str">
        <f t="shared" si="39"/>
        <v>98563</v>
      </c>
      <c r="B2507" s="607" t="s">
        <v>5886</v>
      </c>
      <c r="C2507" s="607" t="s">
        <v>13076</v>
      </c>
      <c r="D2507" s="618" t="s">
        <v>10737</v>
      </c>
      <c r="E2507" s="619" t="s">
        <v>9228</v>
      </c>
      <c r="F2507"/>
      <c r="G2507"/>
      <c r="H2507"/>
    </row>
    <row r="2508" spans="1:8" ht="15" x14ac:dyDescent="0.25">
      <c r="A2508" s="609" t="str">
        <f t="shared" si="39"/>
        <v>98564</v>
      </c>
      <c r="B2508" s="607" t="s">
        <v>5887</v>
      </c>
      <c r="C2508" s="607" t="s">
        <v>13077</v>
      </c>
      <c r="D2508" s="618" t="s">
        <v>10737</v>
      </c>
      <c r="E2508" s="619" t="s">
        <v>9311</v>
      </c>
      <c r="F2508"/>
      <c r="G2508"/>
      <c r="H2508"/>
    </row>
    <row r="2509" spans="1:8" ht="15" x14ac:dyDescent="0.25">
      <c r="A2509" s="609" t="str">
        <f t="shared" si="39"/>
        <v>98565</v>
      </c>
      <c r="B2509" s="607" t="s">
        <v>5888</v>
      </c>
      <c r="C2509" s="607" t="s">
        <v>13078</v>
      </c>
      <c r="D2509" s="618" t="s">
        <v>10737</v>
      </c>
      <c r="E2509" s="619" t="s">
        <v>19552</v>
      </c>
      <c r="F2509"/>
      <c r="G2509"/>
      <c r="H2509"/>
    </row>
    <row r="2510" spans="1:8" ht="15" x14ac:dyDescent="0.25">
      <c r="A2510" s="609" t="str">
        <f t="shared" si="39"/>
        <v>98566</v>
      </c>
      <c r="B2510" s="607" t="s">
        <v>5889</v>
      </c>
      <c r="C2510" s="607" t="s">
        <v>13079</v>
      </c>
      <c r="D2510" s="618" t="s">
        <v>10737</v>
      </c>
      <c r="E2510" s="619" t="s">
        <v>29857</v>
      </c>
      <c r="F2510"/>
      <c r="G2510"/>
      <c r="H2510"/>
    </row>
    <row r="2511" spans="1:8" ht="15" x14ac:dyDescent="0.25">
      <c r="A2511" s="609" t="str">
        <f t="shared" si="39"/>
        <v>98567</v>
      </c>
      <c r="B2511" s="607" t="s">
        <v>5890</v>
      </c>
      <c r="C2511" s="607" t="s">
        <v>13080</v>
      </c>
      <c r="D2511" s="618" t="s">
        <v>10737</v>
      </c>
      <c r="E2511" s="619" t="s">
        <v>29858</v>
      </c>
      <c r="F2511"/>
      <c r="G2511"/>
      <c r="H2511"/>
    </row>
    <row r="2512" spans="1:8" ht="15" x14ac:dyDescent="0.25">
      <c r="A2512" s="609" t="str">
        <f t="shared" si="39"/>
        <v>98568</v>
      </c>
      <c r="B2512" s="607" t="s">
        <v>5891</v>
      </c>
      <c r="C2512" s="607" t="s">
        <v>13081</v>
      </c>
      <c r="D2512" s="618" t="s">
        <v>10737</v>
      </c>
      <c r="E2512" s="619" t="s">
        <v>19808</v>
      </c>
      <c r="F2512"/>
      <c r="G2512"/>
      <c r="H2512"/>
    </row>
    <row r="2513" spans="1:8" ht="15" x14ac:dyDescent="0.25">
      <c r="A2513" s="609" t="str">
        <f t="shared" si="39"/>
        <v>98569</v>
      </c>
      <c r="B2513" s="607" t="s">
        <v>5892</v>
      </c>
      <c r="C2513" s="607" t="s">
        <v>13083</v>
      </c>
      <c r="D2513" s="618" t="s">
        <v>10737</v>
      </c>
      <c r="E2513" s="619" t="s">
        <v>28515</v>
      </c>
      <c r="F2513"/>
      <c r="G2513"/>
      <c r="H2513"/>
    </row>
    <row r="2514" spans="1:8" ht="15" x14ac:dyDescent="0.25">
      <c r="A2514" s="609" t="str">
        <f t="shared" si="39"/>
        <v>98570</v>
      </c>
      <c r="B2514" s="607" t="s">
        <v>5893</v>
      </c>
      <c r="C2514" s="607" t="s">
        <v>13084</v>
      </c>
      <c r="D2514" s="618" t="s">
        <v>10737</v>
      </c>
      <c r="E2514" s="619" t="s">
        <v>25481</v>
      </c>
      <c r="F2514"/>
      <c r="G2514"/>
      <c r="H2514"/>
    </row>
    <row r="2515" spans="1:8" ht="15" x14ac:dyDescent="0.25">
      <c r="A2515" s="609" t="str">
        <f t="shared" si="39"/>
        <v>98571</v>
      </c>
      <c r="B2515" s="607" t="s">
        <v>5894</v>
      </c>
      <c r="C2515" s="607" t="s">
        <v>13085</v>
      </c>
      <c r="D2515" s="618" t="s">
        <v>10737</v>
      </c>
      <c r="E2515" s="619" t="s">
        <v>29859</v>
      </c>
      <c r="F2515"/>
      <c r="G2515"/>
      <c r="H2515"/>
    </row>
    <row r="2516" spans="1:8" ht="15" x14ac:dyDescent="0.25">
      <c r="A2516" s="609" t="str">
        <f t="shared" si="39"/>
        <v>98572</v>
      </c>
      <c r="B2516" s="607" t="s">
        <v>5895</v>
      </c>
      <c r="C2516" s="607" t="s">
        <v>13086</v>
      </c>
      <c r="D2516" s="618" t="s">
        <v>10737</v>
      </c>
      <c r="E2516" s="619" t="s">
        <v>29860</v>
      </c>
      <c r="F2516"/>
      <c r="G2516"/>
      <c r="H2516"/>
    </row>
    <row r="2517" spans="1:8" ht="15" x14ac:dyDescent="0.25">
      <c r="A2517" s="609" t="str">
        <f t="shared" si="39"/>
        <v>98573</v>
      </c>
      <c r="B2517" s="607" t="s">
        <v>5896</v>
      </c>
      <c r="C2517" s="607" t="s">
        <v>13087</v>
      </c>
      <c r="D2517" s="618" t="s">
        <v>10737</v>
      </c>
      <c r="E2517" s="619" t="s">
        <v>29861</v>
      </c>
      <c r="F2517"/>
      <c r="G2517"/>
      <c r="H2517"/>
    </row>
    <row r="2518" spans="1:8" ht="15" x14ac:dyDescent="0.25">
      <c r="A2518" s="609" t="str">
        <f t="shared" si="39"/>
        <v>91831</v>
      </c>
      <c r="B2518" s="607" t="s">
        <v>2868</v>
      </c>
      <c r="C2518" s="607" t="s">
        <v>13089</v>
      </c>
      <c r="D2518" s="618" t="s">
        <v>10494</v>
      </c>
      <c r="E2518" s="619" t="s">
        <v>9486</v>
      </c>
      <c r="F2518"/>
      <c r="G2518"/>
      <c r="H2518"/>
    </row>
    <row r="2519" spans="1:8" ht="15" x14ac:dyDescent="0.25">
      <c r="A2519" s="609" t="str">
        <f t="shared" si="39"/>
        <v>91833</v>
      </c>
      <c r="B2519" s="607" t="s">
        <v>2869</v>
      </c>
      <c r="C2519" s="607" t="s">
        <v>2870</v>
      </c>
      <c r="D2519" s="618" t="s">
        <v>10494</v>
      </c>
      <c r="E2519" s="619" t="s">
        <v>8939</v>
      </c>
      <c r="F2519"/>
      <c r="G2519"/>
      <c r="H2519"/>
    </row>
    <row r="2520" spans="1:8" ht="15" x14ac:dyDescent="0.25">
      <c r="A2520" s="609" t="str">
        <f t="shared" si="39"/>
        <v>91834</v>
      </c>
      <c r="B2520" s="607" t="s">
        <v>2871</v>
      </c>
      <c r="C2520" s="607" t="s">
        <v>13091</v>
      </c>
      <c r="D2520" s="618" t="s">
        <v>10494</v>
      </c>
      <c r="E2520" s="619" t="s">
        <v>9706</v>
      </c>
      <c r="F2520"/>
      <c r="G2520"/>
      <c r="H2520"/>
    </row>
    <row r="2521" spans="1:8" ht="15" x14ac:dyDescent="0.25">
      <c r="A2521" s="609" t="str">
        <f t="shared" si="39"/>
        <v>91835</v>
      </c>
      <c r="B2521" s="607" t="s">
        <v>2872</v>
      </c>
      <c r="C2521" s="607" t="s">
        <v>2873</v>
      </c>
      <c r="D2521" s="618" t="s">
        <v>10494</v>
      </c>
      <c r="E2521" s="619" t="s">
        <v>9292</v>
      </c>
      <c r="F2521"/>
      <c r="G2521"/>
      <c r="H2521"/>
    </row>
    <row r="2522" spans="1:8" ht="15" x14ac:dyDescent="0.25">
      <c r="A2522" s="609" t="str">
        <f t="shared" si="39"/>
        <v>91836</v>
      </c>
      <c r="B2522" s="607" t="s">
        <v>2874</v>
      </c>
      <c r="C2522" s="607" t="s">
        <v>13094</v>
      </c>
      <c r="D2522" s="618" t="s">
        <v>10494</v>
      </c>
      <c r="E2522" s="619" t="s">
        <v>9362</v>
      </c>
      <c r="F2522"/>
      <c r="G2522"/>
      <c r="H2522"/>
    </row>
    <row r="2523" spans="1:8" ht="15" x14ac:dyDescent="0.25">
      <c r="A2523" s="609" t="str">
        <f t="shared" si="39"/>
        <v>91837</v>
      </c>
      <c r="B2523" s="607" t="s">
        <v>2875</v>
      </c>
      <c r="C2523" s="607" t="s">
        <v>2876</v>
      </c>
      <c r="D2523" s="618" t="s">
        <v>10494</v>
      </c>
      <c r="E2523" s="619" t="s">
        <v>16562</v>
      </c>
      <c r="F2523"/>
      <c r="G2523"/>
      <c r="H2523"/>
    </row>
    <row r="2524" spans="1:8" ht="15" x14ac:dyDescent="0.25">
      <c r="A2524" s="609" t="str">
        <f t="shared" si="39"/>
        <v>91839</v>
      </c>
      <c r="B2524" s="607" t="s">
        <v>2877</v>
      </c>
      <c r="C2524" s="607" t="s">
        <v>2878</v>
      </c>
      <c r="D2524" s="618" t="s">
        <v>10494</v>
      </c>
      <c r="E2524" s="619" t="s">
        <v>9708</v>
      </c>
      <c r="F2524"/>
      <c r="G2524"/>
      <c r="H2524"/>
    </row>
    <row r="2525" spans="1:8" ht="15" x14ac:dyDescent="0.25">
      <c r="A2525" s="609" t="str">
        <f t="shared" si="39"/>
        <v>91840</v>
      </c>
      <c r="B2525" s="607" t="s">
        <v>2879</v>
      </c>
      <c r="C2525" s="607" t="s">
        <v>2880</v>
      </c>
      <c r="D2525" s="618" t="s">
        <v>10494</v>
      </c>
      <c r="E2525" s="619" t="s">
        <v>18017</v>
      </c>
      <c r="F2525"/>
      <c r="G2525"/>
      <c r="H2525"/>
    </row>
    <row r="2526" spans="1:8" ht="15" x14ac:dyDescent="0.25">
      <c r="A2526" s="609" t="str">
        <f t="shared" si="39"/>
        <v>91841</v>
      </c>
      <c r="B2526" s="607" t="s">
        <v>2881</v>
      </c>
      <c r="C2526" s="607" t="s">
        <v>2882</v>
      </c>
      <c r="D2526" s="618" t="s">
        <v>10494</v>
      </c>
      <c r="E2526" s="619" t="s">
        <v>9518</v>
      </c>
      <c r="F2526"/>
      <c r="G2526"/>
      <c r="H2526"/>
    </row>
    <row r="2527" spans="1:8" ht="15" x14ac:dyDescent="0.25">
      <c r="A2527" s="609" t="str">
        <f t="shared" si="39"/>
        <v>91842</v>
      </c>
      <c r="B2527" s="607" t="s">
        <v>2883</v>
      </c>
      <c r="C2527" s="607" t="s">
        <v>13097</v>
      </c>
      <c r="D2527" s="618" t="s">
        <v>10494</v>
      </c>
      <c r="E2527" s="619" t="s">
        <v>11445</v>
      </c>
      <c r="F2527"/>
      <c r="G2527"/>
      <c r="H2527"/>
    </row>
    <row r="2528" spans="1:8" ht="15" x14ac:dyDescent="0.25">
      <c r="A2528" s="609" t="str">
        <f t="shared" si="39"/>
        <v>91843</v>
      </c>
      <c r="B2528" s="607" t="s">
        <v>2884</v>
      </c>
      <c r="C2528" s="607" t="s">
        <v>2885</v>
      </c>
      <c r="D2528" s="618" t="s">
        <v>10494</v>
      </c>
      <c r="E2528" s="619" t="s">
        <v>9083</v>
      </c>
      <c r="F2528"/>
      <c r="G2528"/>
      <c r="H2528"/>
    </row>
    <row r="2529" spans="1:8" ht="15" x14ac:dyDescent="0.25">
      <c r="A2529" s="609" t="str">
        <f t="shared" si="39"/>
        <v>91844</v>
      </c>
      <c r="B2529" s="607" t="s">
        <v>2886</v>
      </c>
      <c r="C2529" s="607" t="s">
        <v>13099</v>
      </c>
      <c r="D2529" s="618" t="s">
        <v>10494</v>
      </c>
      <c r="E2529" s="619" t="s">
        <v>19016</v>
      </c>
      <c r="F2529"/>
      <c r="G2529"/>
      <c r="H2529"/>
    </row>
    <row r="2530" spans="1:8" ht="15" x14ac:dyDescent="0.25">
      <c r="A2530" s="609" t="str">
        <f t="shared" si="39"/>
        <v>91845</v>
      </c>
      <c r="B2530" s="607" t="s">
        <v>2887</v>
      </c>
      <c r="C2530" s="607" t="s">
        <v>2888</v>
      </c>
      <c r="D2530" s="618" t="s">
        <v>10494</v>
      </c>
      <c r="E2530" s="619" t="s">
        <v>29862</v>
      </c>
      <c r="F2530"/>
      <c r="G2530"/>
      <c r="H2530"/>
    </row>
    <row r="2531" spans="1:8" ht="15" x14ac:dyDescent="0.25">
      <c r="A2531" s="609" t="str">
        <f t="shared" si="39"/>
        <v>91846</v>
      </c>
      <c r="B2531" s="607" t="s">
        <v>2889</v>
      </c>
      <c r="C2531" s="607" t="s">
        <v>13102</v>
      </c>
      <c r="D2531" s="618" t="s">
        <v>10494</v>
      </c>
      <c r="E2531" s="619" t="s">
        <v>9438</v>
      </c>
      <c r="F2531"/>
      <c r="G2531"/>
      <c r="H2531"/>
    </row>
    <row r="2532" spans="1:8" ht="15" x14ac:dyDescent="0.25">
      <c r="A2532" s="609" t="str">
        <f t="shared" si="39"/>
        <v>91847</v>
      </c>
      <c r="B2532" s="607" t="s">
        <v>2890</v>
      </c>
      <c r="C2532" s="607" t="s">
        <v>2891</v>
      </c>
      <c r="D2532" s="618" t="s">
        <v>10494</v>
      </c>
      <c r="E2532" s="619" t="s">
        <v>9285</v>
      </c>
      <c r="F2532"/>
      <c r="G2532"/>
      <c r="H2532"/>
    </row>
    <row r="2533" spans="1:8" ht="15" x14ac:dyDescent="0.25">
      <c r="A2533" s="609" t="str">
        <f t="shared" si="39"/>
        <v>91849</v>
      </c>
      <c r="B2533" s="607" t="s">
        <v>2892</v>
      </c>
      <c r="C2533" s="607" t="s">
        <v>2893</v>
      </c>
      <c r="D2533" s="618" t="s">
        <v>10494</v>
      </c>
      <c r="E2533" s="619" t="s">
        <v>9775</v>
      </c>
      <c r="F2533"/>
      <c r="G2533"/>
      <c r="H2533"/>
    </row>
    <row r="2534" spans="1:8" ht="15" x14ac:dyDescent="0.25">
      <c r="A2534" s="609" t="str">
        <f t="shared" si="39"/>
        <v>91850</v>
      </c>
      <c r="B2534" s="607" t="s">
        <v>2894</v>
      </c>
      <c r="C2534" s="607" t="s">
        <v>2895</v>
      </c>
      <c r="D2534" s="618" t="s">
        <v>10494</v>
      </c>
      <c r="E2534" s="619" t="s">
        <v>12926</v>
      </c>
      <c r="F2534"/>
      <c r="G2534"/>
      <c r="H2534"/>
    </row>
    <row r="2535" spans="1:8" ht="15" x14ac:dyDescent="0.25">
      <c r="A2535" s="609" t="str">
        <f t="shared" si="39"/>
        <v>91851</v>
      </c>
      <c r="B2535" s="607" t="s">
        <v>2896</v>
      </c>
      <c r="C2535" s="607" t="s">
        <v>2897</v>
      </c>
      <c r="D2535" s="618" t="s">
        <v>10494</v>
      </c>
      <c r="E2535" s="619" t="s">
        <v>9708</v>
      </c>
      <c r="F2535"/>
      <c r="G2535"/>
      <c r="H2535"/>
    </row>
    <row r="2536" spans="1:8" ht="15" x14ac:dyDescent="0.25">
      <c r="A2536" s="609" t="str">
        <f t="shared" si="39"/>
        <v>91852</v>
      </c>
      <c r="B2536" s="607" t="s">
        <v>2898</v>
      </c>
      <c r="C2536" s="607" t="s">
        <v>13104</v>
      </c>
      <c r="D2536" s="618" t="s">
        <v>10494</v>
      </c>
      <c r="E2536" s="619" t="s">
        <v>18084</v>
      </c>
      <c r="F2536"/>
      <c r="G2536"/>
      <c r="H2536"/>
    </row>
    <row r="2537" spans="1:8" ht="15" x14ac:dyDescent="0.25">
      <c r="A2537" s="609" t="str">
        <f t="shared" si="39"/>
        <v>91853</v>
      </c>
      <c r="B2537" s="607" t="s">
        <v>2899</v>
      </c>
      <c r="C2537" s="607" t="s">
        <v>2900</v>
      </c>
      <c r="D2537" s="618" t="s">
        <v>10494</v>
      </c>
      <c r="E2537" s="619" t="s">
        <v>10341</v>
      </c>
      <c r="F2537"/>
      <c r="G2537"/>
      <c r="H2537"/>
    </row>
    <row r="2538" spans="1:8" ht="15" x14ac:dyDescent="0.25">
      <c r="A2538" s="609" t="str">
        <f t="shared" si="39"/>
        <v>91854</v>
      </c>
      <c r="B2538" s="607" t="s">
        <v>2901</v>
      </c>
      <c r="C2538" s="607" t="s">
        <v>13105</v>
      </c>
      <c r="D2538" s="618" t="s">
        <v>10494</v>
      </c>
      <c r="E2538" s="619" t="s">
        <v>8998</v>
      </c>
      <c r="F2538"/>
      <c r="G2538"/>
      <c r="H2538"/>
    </row>
    <row r="2539" spans="1:8" ht="15" x14ac:dyDescent="0.25">
      <c r="A2539" s="609" t="str">
        <f t="shared" si="39"/>
        <v>91855</v>
      </c>
      <c r="B2539" s="607" t="s">
        <v>2902</v>
      </c>
      <c r="C2539" s="607" t="s">
        <v>2903</v>
      </c>
      <c r="D2539" s="618" t="s">
        <v>10494</v>
      </c>
      <c r="E2539" s="619" t="s">
        <v>10216</v>
      </c>
      <c r="F2539"/>
      <c r="G2539"/>
      <c r="H2539"/>
    </row>
    <row r="2540" spans="1:8" ht="15" x14ac:dyDescent="0.25">
      <c r="A2540" s="609" t="str">
        <f t="shared" si="39"/>
        <v>91856</v>
      </c>
      <c r="B2540" s="607" t="s">
        <v>2904</v>
      </c>
      <c r="C2540" s="607" t="s">
        <v>13106</v>
      </c>
      <c r="D2540" s="618" t="s">
        <v>10494</v>
      </c>
      <c r="E2540" s="619" t="s">
        <v>10064</v>
      </c>
      <c r="F2540"/>
      <c r="G2540"/>
      <c r="H2540"/>
    </row>
    <row r="2541" spans="1:8" ht="15" x14ac:dyDescent="0.25">
      <c r="A2541" s="609" t="str">
        <f t="shared" si="39"/>
        <v>91857</v>
      </c>
      <c r="B2541" s="607" t="s">
        <v>2905</v>
      </c>
      <c r="C2541" s="607" t="s">
        <v>2906</v>
      </c>
      <c r="D2541" s="618" t="s">
        <v>10494</v>
      </c>
      <c r="E2541" s="619" t="s">
        <v>9862</v>
      </c>
      <c r="F2541"/>
      <c r="G2541"/>
      <c r="H2541"/>
    </row>
    <row r="2542" spans="1:8" ht="15" x14ac:dyDescent="0.25">
      <c r="A2542" s="609" t="str">
        <f t="shared" si="39"/>
        <v>91859</v>
      </c>
      <c r="B2542" s="607" t="s">
        <v>2907</v>
      </c>
      <c r="C2542" s="607" t="s">
        <v>2908</v>
      </c>
      <c r="D2542" s="618" t="s">
        <v>10494</v>
      </c>
      <c r="E2542" s="619" t="s">
        <v>9381</v>
      </c>
      <c r="F2542"/>
      <c r="G2542"/>
      <c r="H2542"/>
    </row>
    <row r="2543" spans="1:8" ht="15" x14ac:dyDescent="0.25">
      <c r="A2543" s="609" t="str">
        <f t="shared" si="39"/>
        <v>91860</v>
      </c>
      <c r="B2543" s="607" t="s">
        <v>2909</v>
      </c>
      <c r="C2543" s="607" t="s">
        <v>2910</v>
      </c>
      <c r="D2543" s="618" t="s">
        <v>10494</v>
      </c>
      <c r="E2543" s="619" t="s">
        <v>8800</v>
      </c>
      <c r="F2543"/>
      <c r="G2543"/>
      <c r="H2543"/>
    </row>
    <row r="2544" spans="1:8" ht="15" x14ac:dyDescent="0.25">
      <c r="A2544" s="609" t="str">
        <f t="shared" si="39"/>
        <v>91861</v>
      </c>
      <c r="B2544" s="607" t="s">
        <v>2911</v>
      </c>
      <c r="C2544" s="607" t="s">
        <v>2912</v>
      </c>
      <c r="D2544" s="618" t="s">
        <v>10494</v>
      </c>
      <c r="E2544" s="619" t="s">
        <v>8918</v>
      </c>
      <c r="F2544"/>
      <c r="G2544"/>
      <c r="H2544"/>
    </row>
    <row r="2545" spans="1:8" ht="15" x14ac:dyDescent="0.25">
      <c r="A2545" s="609" t="str">
        <f t="shared" si="39"/>
        <v>91862</v>
      </c>
      <c r="B2545" s="607" t="s">
        <v>2913</v>
      </c>
      <c r="C2545" s="607" t="s">
        <v>13108</v>
      </c>
      <c r="D2545" s="618" t="s">
        <v>10494</v>
      </c>
      <c r="E2545" s="619" t="s">
        <v>8857</v>
      </c>
      <c r="F2545"/>
      <c r="G2545"/>
      <c r="H2545"/>
    </row>
    <row r="2546" spans="1:8" ht="15" x14ac:dyDescent="0.25">
      <c r="A2546" s="609" t="str">
        <f t="shared" si="39"/>
        <v>91863</v>
      </c>
      <c r="B2546" s="607" t="s">
        <v>2914</v>
      </c>
      <c r="C2546" s="607" t="s">
        <v>13109</v>
      </c>
      <c r="D2546" s="618" t="s">
        <v>10494</v>
      </c>
      <c r="E2546" s="619" t="s">
        <v>9421</v>
      </c>
      <c r="F2546"/>
      <c r="G2546"/>
      <c r="H2546"/>
    </row>
    <row r="2547" spans="1:8" ht="15" x14ac:dyDescent="0.25">
      <c r="A2547" s="609" t="str">
        <f t="shared" si="39"/>
        <v>91864</v>
      </c>
      <c r="B2547" s="607" t="s">
        <v>2915</v>
      </c>
      <c r="C2547" s="607" t="s">
        <v>13110</v>
      </c>
      <c r="D2547" s="618" t="s">
        <v>10494</v>
      </c>
      <c r="E2547" s="619" t="s">
        <v>17885</v>
      </c>
      <c r="F2547"/>
      <c r="G2547"/>
      <c r="H2547"/>
    </row>
    <row r="2548" spans="1:8" ht="15" x14ac:dyDescent="0.25">
      <c r="A2548" s="609" t="str">
        <f t="shared" si="39"/>
        <v>91865</v>
      </c>
      <c r="B2548" s="607" t="s">
        <v>2916</v>
      </c>
      <c r="C2548" s="607" t="s">
        <v>13112</v>
      </c>
      <c r="D2548" s="618" t="s">
        <v>10494</v>
      </c>
      <c r="E2548" s="619" t="s">
        <v>9601</v>
      </c>
      <c r="F2548"/>
      <c r="G2548"/>
      <c r="H2548"/>
    </row>
    <row r="2549" spans="1:8" ht="15" x14ac:dyDescent="0.25">
      <c r="A2549" s="609" t="str">
        <f t="shared" si="39"/>
        <v>91866</v>
      </c>
      <c r="B2549" s="607" t="s">
        <v>2917</v>
      </c>
      <c r="C2549" s="607" t="s">
        <v>13113</v>
      </c>
      <c r="D2549" s="618" t="s">
        <v>10494</v>
      </c>
      <c r="E2549" s="619" t="s">
        <v>13156</v>
      </c>
      <c r="F2549"/>
      <c r="G2549"/>
      <c r="H2549"/>
    </row>
    <row r="2550" spans="1:8" ht="15" x14ac:dyDescent="0.25">
      <c r="A2550" s="609" t="str">
        <f t="shared" si="39"/>
        <v>91867</v>
      </c>
      <c r="B2550" s="607" t="s">
        <v>2918</v>
      </c>
      <c r="C2550" s="607" t="s">
        <v>13115</v>
      </c>
      <c r="D2550" s="618" t="s">
        <v>10494</v>
      </c>
      <c r="E2550" s="619" t="s">
        <v>8860</v>
      </c>
      <c r="F2550"/>
      <c r="G2550"/>
      <c r="H2550"/>
    </row>
    <row r="2551" spans="1:8" ht="15" x14ac:dyDescent="0.25">
      <c r="A2551" s="609" t="str">
        <f t="shared" si="39"/>
        <v>91868</v>
      </c>
      <c r="B2551" s="607" t="s">
        <v>2919</v>
      </c>
      <c r="C2551" s="607" t="s">
        <v>13116</v>
      </c>
      <c r="D2551" s="618" t="s">
        <v>10494</v>
      </c>
      <c r="E2551" s="619" t="s">
        <v>18163</v>
      </c>
      <c r="F2551"/>
      <c r="G2551"/>
      <c r="H2551"/>
    </row>
    <row r="2552" spans="1:8" ht="15" x14ac:dyDescent="0.25">
      <c r="A2552" s="609" t="str">
        <f t="shared" si="39"/>
        <v>91869</v>
      </c>
      <c r="B2552" s="607" t="s">
        <v>2920</v>
      </c>
      <c r="C2552" s="607" t="s">
        <v>13118</v>
      </c>
      <c r="D2552" s="618" t="s">
        <v>10494</v>
      </c>
      <c r="E2552" s="619" t="s">
        <v>10326</v>
      </c>
      <c r="F2552"/>
      <c r="G2552"/>
      <c r="H2552"/>
    </row>
    <row r="2553" spans="1:8" ht="15" x14ac:dyDescent="0.25">
      <c r="A2553" s="609" t="str">
        <f t="shared" si="39"/>
        <v>91870</v>
      </c>
      <c r="B2553" s="607" t="s">
        <v>2921</v>
      </c>
      <c r="C2553" s="607" t="s">
        <v>13120</v>
      </c>
      <c r="D2553" s="618" t="s">
        <v>10494</v>
      </c>
      <c r="E2553" s="619" t="s">
        <v>8865</v>
      </c>
      <c r="F2553"/>
      <c r="G2553"/>
      <c r="H2553"/>
    </row>
    <row r="2554" spans="1:8" ht="15" x14ac:dyDescent="0.25">
      <c r="A2554" s="609" t="str">
        <f t="shared" si="39"/>
        <v>91871</v>
      </c>
      <c r="B2554" s="607" t="s">
        <v>2922</v>
      </c>
      <c r="C2554" s="607" t="s">
        <v>13122</v>
      </c>
      <c r="D2554" s="618" t="s">
        <v>10494</v>
      </c>
      <c r="E2554" s="619" t="s">
        <v>8800</v>
      </c>
      <c r="F2554"/>
      <c r="G2554"/>
      <c r="H2554"/>
    </row>
    <row r="2555" spans="1:8" ht="15" x14ac:dyDescent="0.25">
      <c r="A2555" s="609" t="str">
        <f t="shared" si="39"/>
        <v>91872</v>
      </c>
      <c r="B2555" s="607" t="s">
        <v>2923</v>
      </c>
      <c r="C2555" s="607" t="s">
        <v>13123</v>
      </c>
      <c r="D2555" s="618" t="s">
        <v>10494</v>
      </c>
      <c r="E2555" s="619" t="s">
        <v>9159</v>
      </c>
      <c r="F2555"/>
      <c r="G2555"/>
      <c r="H2555"/>
    </row>
    <row r="2556" spans="1:8" ht="15" x14ac:dyDescent="0.25">
      <c r="A2556" s="609" t="str">
        <f t="shared" si="39"/>
        <v>91873</v>
      </c>
      <c r="B2556" s="607" t="s">
        <v>2924</v>
      </c>
      <c r="C2556" s="607" t="s">
        <v>13125</v>
      </c>
      <c r="D2556" s="618" t="s">
        <v>10494</v>
      </c>
      <c r="E2556" s="619" t="s">
        <v>10135</v>
      </c>
      <c r="F2556"/>
      <c r="G2556"/>
      <c r="H2556"/>
    </row>
    <row r="2557" spans="1:8" ht="15" x14ac:dyDescent="0.25">
      <c r="A2557" s="609" t="str">
        <f t="shared" si="39"/>
        <v>93008</v>
      </c>
      <c r="B2557" s="607" t="s">
        <v>3805</v>
      </c>
      <c r="C2557" s="607" t="s">
        <v>13126</v>
      </c>
      <c r="D2557" s="618" t="s">
        <v>10494</v>
      </c>
      <c r="E2557" s="619" t="s">
        <v>11313</v>
      </c>
      <c r="F2557"/>
      <c r="G2557"/>
      <c r="H2557"/>
    </row>
    <row r="2558" spans="1:8" ht="15" x14ac:dyDescent="0.25">
      <c r="A2558" s="609" t="str">
        <f t="shared" si="39"/>
        <v>93009</v>
      </c>
      <c r="B2558" s="607" t="s">
        <v>3806</v>
      </c>
      <c r="C2558" s="607" t="s">
        <v>13127</v>
      </c>
      <c r="D2558" s="618" t="s">
        <v>10494</v>
      </c>
      <c r="E2558" s="619" t="s">
        <v>9318</v>
      </c>
      <c r="F2558"/>
      <c r="G2558"/>
      <c r="H2558"/>
    </row>
    <row r="2559" spans="1:8" ht="15" x14ac:dyDescent="0.25">
      <c r="A2559" s="609" t="str">
        <f t="shared" si="39"/>
        <v>93010</v>
      </c>
      <c r="B2559" s="607" t="s">
        <v>3807</v>
      </c>
      <c r="C2559" s="607" t="s">
        <v>13129</v>
      </c>
      <c r="D2559" s="618" t="s">
        <v>10494</v>
      </c>
      <c r="E2559" s="619" t="s">
        <v>29863</v>
      </c>
      <c r="F2559"/>
      <c r="G2559"/>
      <c r="H2559"/>
    </row>
    <row r="2560" spans="1:8" ht="15" x14ac:dyDescent="0.25">
      <c r="A2560" s="609" t="str">
        <f t="shared" si="39"/>
        <v>93011</v>
      </c>
      <c r="B2560" s="607" t="s">
        <v>3808</v>
      </c>
      <c r="C2560" s="607" t="s">
        <v>13131</v>
      </c>
      <c r="D2560" s="618" t="s">
        <v>10494</v>
      </c>
      <c r="E2560" s="619" t="s">
        <v>17949</v>
      </c>
      <c r="F2560"/>
      <c r="G2560"/>
      <c r="H2560"/>
    </row>
    <row r="2561" spans="1:8" ht="15" x14ac:dyDescent="0.25">
      <c r="A2561" s="609" t="str">
        <f t="shared" si="39"/>
        <v>93012</v>
      </c>
      <c r="B2561" s="607" t="s">
        <v>3809</v>
      </c>
      <c r="C2561" s="607" t="s">
        <v>13132</v>
      </c>
      <c r="D2561" s="618" t="s">
        <v>10494</v>
      </c>
      <c r="E2561" s="619" t="s">
        <v>19092</v>
      </c>
      <c r="F2561"/>
      <c r="G2561"/>
      <c r="H2561"/>
    </row>
    <row r="2562" spans="1:8" ht="15" x14ac:dyDescent="0.25">
      <c r="A2562" s="609" t="str">
        <f t="shared" ref="A2562:A2625" si="40">IF(ISERROR(SEARCH("/",B2562)=6),TRIM(CLEAN(B2562)),IF(SEARCH("/",B2562)=6,IF(LEN(TRIM(CLEAN(B2562)))=7,LEFT(TRIM(CLEAN(B2562)),6)&amp;"00"&amp;RIGHT(TRIM(CLEAN(B2562)),1),LEFT(TRIM(CLEAN(B2562)),6)&amp;"0"&amp;RIGHT(TRIM(CLEAN(B2562)),2)),TRIM(CLEAN(B2562))))</f>
        <v>95726</v>
      </c>
      <c r="B2562" s="607" t="s">
        <v>4784</v>
      </c>
      <c r="C2562" s="607" t="s">
        <v>13133</v>
      </c>
      <c r="D2562" s="618" t="s">
        <v>10494</v>
      </c>
      <c r="E2562" s="619" t="s">
        <v>14699</v>
      </c>
      <c r="F2562"/>
      <c r="G2562"/>
      <c r="H2562"/>
    </row>
    <row r="2563" spans="1:8" ht="15" x14ac:dyDescent="0.25">
      <c r="A2563" s="609" t="str">
        <f t="shared" si="40"/>
        <v>95727</v>
      </c>
      <c r="B2563" s="607" t="s">
        <v>4785</v>
      </c>
      <c r="C2563" s="607" t="s">
        <v>13134</v>
      </c>
      <c r="D2563" s="618" t="s">
        <v>10494</v>
      </c>
      <c r="E2563" s="619" t="s">
        <v>10142</v>
      </c>
      <c r="F2563"/>
      <c r="G2563"/>
      <c r="H2563"/>
    </row>
    <row r="2564" spans="1:8" ht="15" x14ac:dyDescent="0.25">
      <c r="A2564" s="609" t="str">
        <f t="shared" si="40"/>
        <v>95728</v>
      </c>
      <c r="B2564" s="607" t="s">
        <v>4786</v>
      </c>
      <c r="C2564" s="607" t="s">
        <v>13136</v>
      </c>
      <c r="D2564" s="618" t="s">
        <v>10494</v>
      </c>
      <c r="E2564" s="619" t="s">
        <v>9013</v>
      </c>
      <c r="F2564"/>
      <c r="G2564"/>
      <c r="H2564"/>
    </row>
    <row r="2565" spans="1:8" ht="15" x14ac:dyDescent="0.25">
      <c r="A2565" s="609" t="str">
        <f t="shared" si="40"/>
        <v>95729</v>
      </c>
      <c r="B2565" s="607" t="s">
        <v>4787</v>
      </c>
      <c r="C2565" s="607" t="s">
        <v>13137</v>
      </c>
      <c r="D2565" s="618" t="s">
        <v>10494</v>
      </c>
      <c r="E2565" s="619" t="s">
        <v>10089</v>
      </c>
      <c r="F2565"/>
      <c r="G2565"/>
      <c r="H2565"/>
    </row>
    <row r="2566" spans="1:8" ht="15" x14ac:dyDescent="0.25">
      <c r="A2566" s="609" t="str">
        <f t="shared" si="40"/>
        <v>95730</v>
      </c>
      <c r="B2566" s="607" t="s">
        <v>4788</v>
      </c>
      <c r="C2566" s="607" t="s">
        <v>13138</v>
      </c>
      <c r="D2566" s="618" t="s">
        <v>10494</v>
      </c>
      <c r="E2566" s="619" t="s">
        <v>14247</v>
      </c>
      <c r="F2566"/>
      <c r="G2566"/>
      <c r="H2566"/>
    </row>
    <row r="2567" spans="1:8" ht="15" x14ac:dyDescent="0.25">
      <c r="A2567" s="609" t="str">
        <f t="shared" si="40"/>
        <v>95731</v>
      </c>
      <c r="B2567" s="607" t="s">
        <v>4789</v>
      </c>
      <c r="C2567" s="607" t="s">
        <v>13139</v>
      </c>
      <c r="D2567" s="618" t="s">
        <v>10494</v>
      </c>
      <c r="E2567" s="619" t="s">
        <v>10425</v>
      </c>
      <c r="F2567"/>
      <c r="G2567"/>
      <c r="H2567"/>
    </row>
    <row r="2568" spans="1:8" ht="15" x14ac:dyDescent="0.25">
      <c r="A2568" s="609" t="str">
        <f t="shared" si="40"/>
        <v>95732</v>
      </c>
      <c r="B2568" s="607" t="s">
        <v>4790</v>
      </c>
      <c r="C2568" s="607" t="s">
        <v>13140</v>
      </c>
      <c r="D2568" s="618" t="s">
        <v>10580</v>
      </c>
      <c r="E2568" s="619" t="s">
        <v>9801</v>
      </c>
      <c r="F2568"/>
      <c r="G2568"/>
      <c r="H2568"/>
    </row>
    <row r="2569" spans="1:8" ht="15" x14ac:dyDescent="0.25">
      <c r="A2569" s="609" t="str">
        <f t="shared" si="40"/>
        <v>95745</v>
      </c>
      <c r="B2569" s="607" t="s">
        <v>4796</v>
      </c>
      <c r="C2569" s="607" t="s">
        <v>13141</v>
      </c>
      <c r="D2569" s="618" t="s">
        <v>10494</v>
      </c>
      <c r="E2569" s="619" t="s">
        <v>11855</v>
      </c>
      <c r="F2569"/>
      <c r="G2569"/>
      <c r="H2569"/>
    </row>
    <row r="2570" spans="1:8" ht="15" x14ac:dyDescent="0.25">
      <c r="A2570" s="609" t="str">
        <f t="shared" si="40"/>
        <v>95746</v>
      </c>
      <c r="B2570" s="607" t="s">
        <v>4797</v>
      </c>
      <c r="C2570" s="607" t="s">
        <v>13142</v>
      </c>
      <c r="D2570" s="618" t="s">
        <v>10494</v>
      </c>
      <c r="E2570" s="619" t="s">
        <v>29864</v>
      </c>
      <c r="F2570"/>
      <c r="G2570"/>
      <c r="H2570"/>
    </row>
    <row r="2571" spans="1:8" ht="15" x14ac:dyDescent="0.25">
      <c r="A2571" s="609" t="str">
        <f t="shared" si="40"/>
        <v>95747</v>
      </c>
      <c r="B2571" s="607" t="s">
        <v>4798</v>
      </c>
      <c r="C2571" s="607" t="s">
        <v>13143</v>
      </c>
      <c r="D2571" s="618" t="s">
        <v>10494</v>
      </c>
      <c r="E2571" s="619" t="s">
        <v>18044</v>
      </c>
      <c r="F2571"/>
      <c r="G2571"/>
      <c r="H2571"/>
    </row>
    <row r="2572" spans="1:8" ht="15" x14ac:dyDescent="0.25">
      <c r="A2572" s="609" t="str">
        <f t="shared" si="40"/>
        <v>95748</v>
      </c>
      <c r="B2572" s="607" t="s">
        <v>4799</v>
      </c>
      <c r="C2572" s="607" t="s">
        <v>13144</v>
      </c>
      <c r="D2572" s="618" t="s">
        <v>10494</v>
      </c>
      <c r="E2572" s="619" t="s">
        <v>29865</v>
      </c>
      <c r="F2572"/>
      <c r="G2572"/>
      <c r="H2572"/>
    </row>
    <row r="2573" spans="1:8" ht="15" x14ac:dyDescent="0.25">
      <c r="A2573" s="609" t="str">
        <f t="shared" si="40"/>
        <v>95749</v>
      </c>
      <c r="B2573" s="607" t="s">
        <v>4800</v>
      </c>
      <c r="C2573" s="607" t="s">
        <v>13146</v>
      </c>
      <c r="D2573" s="618" t="s">
        <v>10494</v>
      </c>
      <c r="E2573" s="619" t="s">
        <v>18104</v>
      </c>
      <c r="F2573"/>
      <c r="G2573"/>
      <c r="H2573"/>
    </row>
    <row r="2574" spans="1:8" ht="15" x14ac:dyDescent="0.25">
      <c r="A2574" s="609" t="str">
        <f t="shared" si="40"/>
        <v>95750</v>
      </c>
      <c r="B2574" s="607" t="s">
        <v>4801</v>
      </c>
      <c r="C2574" s="607" t="s">
        <v>13147</v>
      </c>
      <c r="D2574" s="618" t="s">
        <v>10494</v>
      </c>
      <c r="E2574" s="619" t="s">
        <v>29866</v>
      </c>
      <c r="F2574"/>
      <c r="G2574"/>
      <c r="H2574"/>
    </row>
    <row r="2575" spans="1:8" ht="15" x14ac:dyDescent="0.25">
      <c r="A2575" s="609" t="str">
        <f t="shared" si="40"/>
        <v>95751</v>
      </c>
      <c r="B2575" s="607" t="s">
        <v>4802</v>
      </c>
      <c r="C2575" s="607" t="s">
        <v>13148</v>
      </c>
      <c r="D2575" s="618" t="s">
        <v>10494</v>
      </c>
      <c r="E2575" s="619" t="s">
        <v>29867</v>
      </c>
      <c r="F2575"/>
      <c r="G2575"/>
      <c r="H2575"/>
    </row>
    <row r="2576" spans="1:8" ht="15" x14ac:dyDescent="0.25">
      <c r="A2576" s="609" t="str">
        <f t="shared" si="40"/>
        <v>95752</v>
      </c>
      <c r="B2576" s="607" t="s">
        <v>4803</v>
      </c>
      <c r="C2576" s="607" t="s">
        <v>13149</v>
      </c>
      <c r="D2576" s="618" t="s">
        <v>10494</v>
      </c>
      <c r="E2576" s="619" t="s">
        <v>18926</v>
      </c>
      <c r="F2576"/>
      <c r="G2576"/>
      <c r="H2576"/>
    </row>
    <row r="2577" spans="1:8" ht="15" x14ac:dyDescent="0.25">
      <c r="A2577" s="609" t="str">
        <f t="shared" si="40"/>
        <v>97667</v>
      </c>
      <c r="B2577" s="607" t="s">
        <v>5590</v>
      </c>
      <c r="C2577" s="607" t="s">
        <v>13150</v>
      </c>
      <c r="D2577" s="618" t="s">
        <v>10494</v>
      </c>
      <c r="E2577" s="619" t="s">
        <v>9982</v>
      </c>
      <c r="F2577"/>
      <c r="G2577"/>
      <c r="H2577"/>
    </row>
    <row r="2578" spans="1:8" ht="15" x14ac:dyDescent="0.25">
      <c r="A2578" s="609" t="str">
        <f t="shared" si="40"/>
        <v>97668</v>
      </c>
      <c r="B2578" s="607" t="s">
        <v>5591</v>
      </c>
      <c r="C2578" s="607" t="s">
        <v>5592</v>
      </c>
      <c r="D2578" s="618" t="s">
        <v>10494</v>
      </c>
      <c r="E2578" s="619" t="s">
        <v>10010</v>
      </c>
      <c r="F2578"/>
      <c r="G2578"/>
      <c r="H2578"/>
    </row>
    <row r="2579" spans="1:8" ht="15" x14ac:dyDescent="0.25">
      <c r="A2579" s="609" t="str">
        <f t="shared" si="40"/>
        <v>97669</v>
      </c>
      <c r="B2579" s="607" t="s">
        <v>5593</v>
      </c>
      <c r="C2579" s="607" t="s">
        <v>13151</v>
      </c>
      <c r="D2579" s="618" t="s">
        <v>10494</v>
      </c>
      <c r="E2579" s="619" t="s">
        <v>9836</v>
      </c>
      <c r="F2579"/>
      <c r="G2579"/>
      <c r="H2579"/>
    </row>
    <row r="2580" spans="1:8" ht="15" x14ac:dyDescent="0.25">
      <c r="A2580" s="609" t="str">
        <f t="shared" si="40"/>
        <v>97670</v>
      </c>
      <c r="B2580" s="607" t="s">
        <v>5594</v>
      </c>
      <c r="C2580" s="607" t="s">
        <v>13152</v>
      </c>
      <c r="D2580" s="618" t="s">
        <v>10494</v>
      </c>
      <c r="E2580" s="619" t="s">
        <v>10027</v>
      </c>
      <c r="F2580"/>
      <c r="G2580"/>
      <c r="H2580"/>
    </row>
    <row r="2581" spans="1:8" ht="15" x14ac:dyDescent="0.25">
      <c r="A2581" s="609" t="str">
        <f t="shared" si="40"/>
        <v>91874</v>
      </c>
      <c r="B2581" s="607" t="s">
        <v>2925</v>
      </c>
      <c r="C2581" s="607" t="s">
        <v>13153</v>
      </c>
      <c r="D2581" s="618" t="s">
        <v>10580</v>
      </c>
      <c r="E2581" s="619" t="s">
        <v>10121</v>
      </c>
      <c r="F2581"/>
      <c r="G2581"/>
      <c r="H2581"/>
    </row>
    <row r="2582" spans="1:8" ht="15" x14ac:dyDescent="0.25">
      <c r="A2582" s="609" t="str">
        <f t="shared" si="40"/>
        <v>91875</v>
      </c>
      <c r="B2582" s="607" t="s">
        <v>2926</v>
      </c>
      <c r="C2582" s="607" t="s">
        <v>13154</v>
      </c>
      <c r="D2582" s="618" t="s">
        <v>10580</v>
      </c>
      <c r="E2582" s="619" t="s">
        <v>9513</v>
      </c>
      <c r="F2582"/>
      <c r="G2582"/>
      <c r="H2582"/>
    </row>
    <row r="2583" spans="1:8" ht="15" x14ac:dyDescent="0.25">
      <c r="A2583" s="609" t="str">
        <f t="shared" si="40"/>
        <v>91876</v>
      </c>
      <c r="B2583" s="607" t="s">
        <v>2927</v>
      </c>
      <c r="C2583" s="607" t="s">
        <v>13155</v>
      </c>
      <c r="D2583" s="618" t="s">
        <v>10580</v>
      </c>
      <c r="E2583" s="619" t="s">
        <v>10089</v>
      </c>
      <c r="F2583"/>
      <c r="G2583"/>
      <c r="H2583"/>
    </row>
    <row r="2584" spans="1:8" ht="15" x14ac:dyDescent="0.25">
      <c r="A2584" s="609" t="str">
        <f t="shared" si="40"/>
        <v>91877</v>
      </c>
      <c r="B2584" s="607" t="s">
        <v>2928</v>
      </c>
      <c r="C2584" s="607" t="s">
        <v>13157</v>
      </c>
      <c r="D2584" s="618" t="s">
        <v>10580</v>
      </c>
      <c r="E2584" s="619" t="s">
        <v>14958</v>
      </c>
      <c r="F2584"/>
      <c r="G2584"/>
      <c r="H2584"/>
    </row>
    <row r="2585" spans="1:8" ht="15" x14ac:dyDescent="0.25">
      <c r="A2585" s="609" t="str">
        <f t="shared" si="40"/>
        <v>91878</v>
      </c>
      <c r="B2585" s="607" t="s">
        <v>2929</v>
      </c>
      <c r="C2585" s="607" t="s">
        <v>13158</v>
      </c>
      <c r="D2585" s="618" t="s">
        <v>10580</v>
      </c>
      <c r="E2585" s="619" t="s">
        <v>8828</v>
      </c>
      <c r="F2585"/>
      <c r="G2585"/>
      <c r="H2585"/>
    </row>
    <row r="2586" spans="1:8" ht="15" x14ac:dyDescent="0.25">
      <c r="A2586" s="609" t="str">
        <f t="shared" si="40"/>
        <v>91879</v>
      </c>
      <c r="B2586" s="607" t="s">
        <v>2930</v>
      </c>
      <c r="C2586" s="607" t="s">
        <v>13159</v>
      </c>
      <c r="D2586" s="618" t="s">
        <v>10580</v>
      </c>
      <c r="E2586" s="619" t="s">
        <v>10107</v>
      </c>
      <c r="F2586"/>
      <c r="G2586"/>
      <c r="H2586"/>
    </row>
    <row r="2587" spans="1:8" ht="15" x14ac:dyDescent="0.25">
      <c r="A2587" s="609" t="str">
        <f t="shared" si="40"/>
        <v>91880</v>
      </c>
      <c r="B2587" s="607" t="s">
        <v>2931</v>
      </c>
      <c r="C2587" s="607" t="s">
        <v>13161</v>
      </c>
      <c r="D2587" s="618" t="s">
        <v>10580</v>
      </c>
      <c r="E2587" s="619" t="s">
        <v>9939</v>
      </c>
      <c r="F2587"/>
      <c r="G2587"/>
      <c r="H2587"/>
    </row>
    <row r="2588" spans="1:8" ht="15" x14ac:dyDescent="0.25">
      <c r="A2588" s="609" t="str">
        <f t="shared" si="40"/>
        <v>91881</v>
      </c>
      <c r="B2588" s="607" t="s">
        <v>2932</v>
      </c>
      <c r="C2588" s="607" t="s">
        <v>13162</v>
      </c>
      <c r="D2588" s="618" t="s">
        <v>10580</v>
      </c>
      <c r="E2588" s="619" t="s">
        <v>14683</v>
      </c>
      <c r="F2588"/>
      <c r="G2588"/>
      <c r="H2588"/>
    </row>
    <row r="2589" spans="1:8" ht="15" x14ac:dyDescent="0.25">
      <c r="A2589" s="609" t="str">
        <f t="shared" si="40"/>
        <v>91882</v>
      </c>
      <c r="B2589" s="607" t="s">
        <v>2933</v>
      </c>
      <c r="C2589" s="607" t="s">
        <v>13163</v>
      </c>
      <c r="D2589" s="618" t="s">
        <v>10580</v>
      </c>
      <c r="E2589" s="619" t="s">
        <v>10414</v>
      </c>
      <c r="F2589"/>
      <c r="G2589"/>
      <c r="H2589"/>
    </row>
    <row r="2590" spans="1:8" ht="15" x14ac:dyDescent="0.25">
      <c r="A2590" s="609" t="str">
        <f t="shared" si="40"/>
        <v>91884</v>
      </c>
      <c r="B2590" s="607" t="s">
        <v>2934</v>
      </c>
      <c r="C2590" s="607" t="s">
        <v>13164</v>
      </c>
      <c r="D2590" s="618" t="s">
        <v>10580</v>
      </c>
      <c r="E2590" s="619" t="s">
        <v>9707</v>
      </c>
      <c r="F2590"/>
      <c r="G2590"/>
      <c r="H2590"/>
    </row>
    <row r="2591" spans="1:8" ht="15" x14ac:dyDescent="0.25">
      <c r="A2591" s="609" t="str">
        <f t="shared" si="40"/>
        <v>91885</v>
      </c>
      <c r="B2591" s="607" t="s">
        <v>2935</v>
      </c>
      <c r="C2591" s="607" t="s">
        <v>13165</v>
      </c>
      <c r="D2591" s="618" t="s">
        <v>10580</v>
      </c>
      <c r="E2591" s="619" t="s">
        <v>9868</v>
      </c>
      <c r="F2591"/>
      <c r="G2591"/>
      <c r="H2591"/>
    </row>
    <row r="2592" spans="1:8" ht="15" x14ac:dyDescent="0.25">
      <c r="A2592" s="609" t="str">
        <f t="shared" si="40"/>
        <v>91886</v>
      </c>
      <c r="B2592" s="607" t="s">
        <v>2936</v>
      </c>
      <c r="C2592" s="607" t="s">
        <v>13166</v>
      </c>
      <c r="D2592" s="618" t="s">
        <v>10580</v>
      </c>
      <c r="E2592" s="619" t="s">
        <v>14185</v>
      </c>
      <c r="F2592"/>
      <c r="G2592"/>
      <c r="H2592"/>
    </row>
    <row r="2593" spans="1:8" ht="15" x14ac:dyDescent="0.25">
      <c r="A2593" s="609" t="str">
        <f t="shared" si="40"/>
        <v>91887</v>
      </c>
      <c r="B2593" s="607" t="s">
        <v>2937</v>
      </c>
      <c r="C2593" s="607" t="s">
        <v>13167</v>
      </c>
      <c r="D2593" s="618" t="s">
        <v>10580</v>
      </c>
      <c r="E2593" s="619" t="s">
        <v>10252</v>
      </c>
      <c r="F2593"/>
      <c r="G2593"/>
      <c r="H2593"/>
    </row>
    <row r="2594" spans="1:8" ht="15" x14ac:dyDescent="0.25">
      <c r="A2594" s="609" t="str">
        <f t="shared" si="40"/>
        <v>91889</v>
      </c>
      <c r="B2594" s="607" t="s">
        <v>2938</v>
      </c>
      <c r="C2594" s="607" t="s">
        <v>13168</v>
      </c>
      <c r="D2594" s="618" t="s">
        <v>10580</v>
      </c>
      <c r="E2594" s="619" t="s">
        <v>10270</v>
      </c>
      <c r="F2594"/>
      <c r="G2594"/>
      <c r="H2594"/>
    </row>
    <row r="2595" spans="1:8" ht="15" x14ac:dyDescent="0.25">
      <c r="A2595" s="609" t="str">
        <f t="shared" si="40"/>
        <v>91890</v>
      </c>
      <c r="B2595" s="607" t="s">
        <v>2939</v>
      </c>
      <c r="C2595" s="607" t="s">
        <v>13169</v>
      </c>
      <c r="D2595" s="618" t="s">
        <v>10580</v>
      </c>
      <c r="E2595" s="619" t="s">
        <v>10150</v>
      </c>
      <c r="F2595"/>
      <c r="G2595"/>
      <c r="H2595"/>
    </row>
    <row r="2596" spans="1:8" ht="15" x14ac:dyDescent="0.25">
      <c r="A2596" s="609" t="str">
        <f t="shared" si="40"/>
        <v>91892</v>
      </c>
      <c r="B2596" s="607" t="s">
        <v>2940</v>
      </c>
      <c r="C2596" s="607" t="s">
        <v>13170</v>
      </c>
      <c r="D2596" s="618" t="s">
        <v>10580</v>
      </c>
      <c r="E2596" s="619" t="s">
        <v>9985</v>
      </c>
      <c r="F2596"/>
      <c r="G2596"/>
      <c r="H2596"/>
    </row>
    <row r="2597" spans="1:8" ht="15" x14ac:dyDescent="0.25">
      <c r="A2597" s="609" t="str">
        <f t="shared" si="40"/>
        <v>91893</v>
      </c>
      <c r="B2597" s="607" t="s">
        <v>2941</v>
      </c>
      <c r="C2597" s="607" t="s">
        <v>13171</v>
      </c>
      <c r="D2597" s="618" t="s">
        <v>10580</v>
      </c>
      <c r="E2597" s="619" t="s">
        <v>10372</v>
      </c>
      <c r="F2597"/>
      <c r="G2597"/>
      <c r="H2597"/>
    </row>
    <row r="2598" spans="1:8" ht="15" x14ac:dyDescent="0.25">
      <c r="A2598" s="609" t="str">
        <f t="shared" si="40"/>
        <v>91895</v>
      </c>
      <c r="B2598" s="607" t="s">
        <v>2942</v>
      </c>
      <c r="C2598" s="607" t="s">
        <v>2943</v>
      </c>
      <c r="D2598" s="618" t="s">
        <v>10580</v>
      </c>
      <c r="E2598" s="619" t="s">
        <v>11485</v>
      </c>
      <c r="F2598"/>
      <c r="G2598"/>
      <c r="H2598"/>
    </row>
    <row r="2599" spans="1:8" ht="15" x14ac:dyDescent="0.25">
      <c r="A2599" s="609" t="str">
        <f t="shared" si="40"/>
        <v>91896</v>
      </c>
      <c r="B2599" s="607" t="s">
        <v>2944</v>
      </c>
      <c r="C2599" s="607" t="s">
        <v>13173</v>
      </c>
      <c r="D2599" s="618" t="s">
        <v>10580</v>
      </c>
      <c r="E2599" s="619" t="s">
        <v>9028</v>
      </c>
      <c r="F2599"/>
      <c r="G2599"/>
      <c r="H2599"/>
    </row>
    <row r="2600" spans="1:8" ht="15" x14ac:dyDescent="0.25">
      <c r="A2600" s="609" t="str">
        <f t="shared" si="40"/>
        <v>91898</v>
      </c>
      <c r="B2600" s="607" t="s">
        <v>2945</v>
      </c>
      <c r="C2600" s="607" t="s">
        <v>13174</v>
      </c>
      <c r="D2600" s="618" t="s">
        <v>10580</v>
      </c>
      <c r="E2600" s="619" t="s">
        <v>10159</v>
      </c>
      <c r="F2600"/>
      <c r="G2600"/>
      <c r="H2600"/>
    </row>
    <row r="2601" spans="1:8" ht="15" x14ac:dyDescent="0.25">
      <c r="A2601" s="609" t="str">
        <f t="shared" si="40"/>
        <v>91899</v>
      </c>
      <c r="B2601" s="607" t="s">
        <v>2946</v>
      </c>
      <c r="C2601" s="607" t="s">
        <v>13175</v>
      </c>
      <c r="D2601" s="618" t="s">
        <v>10580</v>
      </c>
      <c r="E2601" s="619" t="s">
        <v>16447</v>
      </c>
      <c r="F2601"/>
      <c r="G2601"/>
      <c r="H2601"/>
    </row>
    <row r="2602" spans="1:8" ht="15" x14ac:dyDescent="0.25">
      <c r="A2602" s="609" t="str">
        <f t="shared" si="40"/>
        <v>91901</v>
      </c>
      <c r="B2602" s="607" t="s">
        <v>2947</v>
      </c>
      <c r="C2602" s="607" t="s">
        <v>13176</v>
      </c>
      <c r="D2602" s="618" t="s">
        <v>10580</v>
      </c>
      <c r="E2602" s="619" t="s">
        <v>15759</v>
      </c>
      <c r="F2602"/>
      <c r="G2602"/>
      <c r="H2602"/>
    </row>
    <row r="2603" spans="1:8" ht="15" x14ac:dyDescent="0.25">
      <c r="A2603" s="609" t="str">
        <f t="shared" si="40"/>
        <v>91902</v>
      </c>
      <c r="B2603" s="607" t="s">
        <v>2948</v>
      </c>
      <c r="C2603" s="607" t="s">
        <v>13177</v>
      </c>
      <c r="D2603" s="618" t="s">
        <v>10580</v>
      </c>
      <c r="E2603" s="619" t="s">
        <v>8800</v>
      </c>
      <c r="F2603"/>
      <c r="G2603"/>
      <c r="H2603"/>
    </row>
    <row r="2604" spans="1:8" ht="15" x14ac:dyDescent="0.25">
      <c r="A2604" s="609" t="str">
        <f t="shared" si="40"/>
        <v>91904</v>
      </c>
      <c r="B2604" s="607" t="s">
        <v>2949</v>
      </c>
      <c r="C2604" s="607" t="s">
        <v>13178</v>
      </c>
      <c r="D2604" s="618" t="s">
        <v>10580</v>
      </c>
      <c r="E2604" s="619" t="s">
        <v>12881</v>
      </c>
      <c r="F2604"/>
      <c r="G2604"/>
      <c r="H2604"/>
    </row>
    <row r="2605" spans="1:8" ht="15" x14ac:dyDescent="0.25">
      <c r="A2605" s="609" t="str">
        <f t="shared" si="40"/>
        <v>91905</v>
      </c>
      <c r="B2605" s="607" t="s">
        <v>2950</v>
      </c>
      <c r="C2605" s="607" t="s">
        <v>13179</v>
      </c>
      <c r="D2605" s="618" t="s">
        <v>10580</v>
      </c>
      <c r="E2605" s="619" t="s">
        <v>10036</v>
      </c>
      <c r="F2605"/>
      <c r="G2605"/>
      <c r="H2605"/>
    </row>
    <row r="2606" spans="1:8" ht="15" x14ac:dyDescent="0.25">
      <c r="A2606" s="609" t="str">
        <f t="shared" si="40"/>
        <v>91907</v>
      </c>
      <c r="B2606" s="607" t="s">
        <v>2951</v>
      </c>
      <c r="C2606" s="607" t="s">
        <v>13180</v>
      </c>
      <c r="D2606" s="618" t="s">
        <v>10580</v>
      </c>
      <c r="E2606" s="619" t="s">
        <v>10377</v>
      </c>
      <c r="F2606"/>
      <c r="G2606"/>
      <c r="H2606"/>
    </row>
    <row r="2607" spans="1:8" ht="15" x14ac:dyDescent="0.25">
      <c r="A2607" s="609" t="str">
        <f t="shared" si="40"/>
        <v>91908</v>
      </c>
      <c r="B2607" s="607" t="s">
        <v>2952</v>
      </c>
      <c r="C2607" s="607" t="s">
        <v>13182</v>
      </c>
      <c r="D2607" s="618" t="s">
        <v>10580</v>
      </c>
      <c r="E2607" s="619" t="s">
        <v>8889</v>
      </c>
      <c r="F2607"/>
      <c r="G2607"/>
      <c r="H2607"/>
    </row>
    <row r="2608" spans="1:8" ht="15" x14ac:dyDescent="0.25">
      <c r="A2608" s="609" t="str">
        <f t="shared" si="40"/>
        <v>91910</v>
      </c>
      <c r="B2608" s="607" t="s">
        <v>2953</v>
      </c>
      <c r="C2608" s="607" t="s">
        <v>13184</v>
      </c>
      <c r="D2608" s="618" t="s">
        <v>10580</v>
      </c>
      <c r="E2608" s="619" t="s">
        <v>16296</v>
      </c>
      <c r="F2608"/>
      <c r="G2608"/>
      <c r="H2608"/>
    </row>
    <row r="2609" spans="1:8" ht="15" x14ac:dyDescent="0.25">
      <c r="A2609" s="609" t="str">
        <f t="shared" si="40"/>
        <v>91911</v>
      </c>
      <c r="B2609" s="607" t="s">
        <v>2954</v>
      </c>
      <c r="C2609" s="607" t="s">
        <v>13186</v>
      </c>
      <c r="D2609" s="618" t="s">
        <v>10580</v>
      </c>
      <c r="E2609" s="619" t="s">
        <v>9105</v>
      </c>
      <c r="F2609"/>
      <c r="G2609"/>
      <c r="H2609"/>
    </row>
    <row r="2610" spans="1:8" ht="15" x14ac:dyDescent="0.25">
      <c r="A2610" s="609" t="str">
        <f t="shared" si="40"/>
        <v>91913</v>
      </c>
      <c r="B2610" s="607" t="s">
        <v>2955</v>
      </c>
      <c r="C2610" s="607" t="s">
        <v>13187</v>
      </c>
      <c r="D2610" s="618" t="s">
        <v>10580</v>
      </c>
      <c r="E2610" s="619" t="s">
        <v>14292</v>
      </c>
      <c r="F2610"/>
      <c r="G2610"/>
      <c r="H2610"/>
    </row>
    <row r="2611" spans="1:8" ht="15" x14ac:dyDescent="0.25">
      <c r="A2611" s="609" t="str">
        <f t="shared" si="40"/>
        <v>91914</v>
      </c>
      <c r="B2611" s="607" t="s">
        <v>2956</v>
      </c>
      <c r="C2611" s="607" t="s">
        <v>13188</v>
      </c>
      <c r="D2611" s="618" t="s">
        <v>10580</v>
      </c>
      <c r="E2611" s="619" t="s">
        <v>17988</v>
      </c>
      <c r="F2611"/>
      <c r="G2611"/>
      <c r="H2611"/>
    </row>
    <row r="2612" spans="1:8" ht="15" x14ac:dyDescent="0.25">
      <c r="A2612" s="609" t="str">
        <f t="shared" si="40"/>
        <v>91916</v>
      </c>
      <c r="B2612" s="607" t="s">
        <v>2957</v>
      </c>
      <c r="C2612" s="607" t="s">
        <v>13190</v>
      </c>
      <c r="D2612" s="618" t="s">
        <v>10580</v>
      </c>
      <c r="E2612" s="619" t="s">
        <v>12878</v>
      </c>
      <c r="F2612"/>
      <c r="G2612"/>
      <c r="H2612"/>
    </row>
    <row r="2613" spans="1:8" ht="15" x14ac:dyDescent="0.25">
      <c r="A2613" s="609" t="str">
        <f t="shared" si="40"/>
        <v>91917</v>
      </c>
      <c r="B2613" s="607" t="s">
        <v>2958</v>
      </c>
      <c r="C2613" s="607" t="s">
        <v>13192</v>
      </c>
      <c r="D2613" s="618" t="s">
        <v>10580</v>
      </c>
      <c r="E2613" s="619" t="s">
        <v>10167</v>
      </c>
      <c r="F2613"/>
      <c r="G2613"/>
      <c r="H2613"/>
    </row>
    <row r="2614" spans="1:8" ht="15" x14ac:dyDescent="0.25">
      <c r="A2614" s="609" t="str">
        <f t="shared" si="40"/>
        <v>91919</v>
      </c>
      <c r="B2614" s="607" t="s">
        <v>2959</v>
      </c>
      <c r="C2614" s="607" t="s">
        <v>13194</v>
      </c>
      <c r="D2614" s="618" t="s">
        <v>10580</v>
      </c>
      <c r="E2614" s="619" t="s">
        <v>10413</v>
      </c>
      <c r="F2614"/>
      <c r="G2614"/>
      <c r="H2614"/>
    </row>
    <row r="2615" spans="1:8" ht="15" x14ac:dyDescent="0.25">
      <c r="A2615" s="609" t="str">
        <f t="shared" si="40"/>
        <v>91920</v>
      </c>
      <c r="B2615" s="607" t="s">
        <v>2960</v>
      </c>
      <c r="C2615" s="607" t="s">
        <v>13195</v>
      </c>
      <c r="D2615" s="618" t="s">
        <v>10580</v>
      </c>
      <c r="E2615" s="619" t="s">
        <v>13185</v>
      </c>
      <c r="F2615"/>
      <c r="G2615"/>
      <c r="H2615"/>
    </row>
    <row r="2616" spans="1:8" ht="15" x14ac:dyDescent="0.25">
      <c r="A2616" s="609" t="str">
        <f t="shared" si="40"/>
        <v>91922</v>
      </c>
      <c r="B2616" s="607" t="s">
        <v>2961</v>
      </c>
      <c r="C2616" s="607" t="s">
        <v>13196</v>
      </c>
      <c r="D2616" s="618" t="s">
        <v>10580</v>
      </c>
      <c r="E2616" s="619" t="s">
        <v>10048</v>
      </c>
      <c r="F2616"/>
      <c r="G2616"/>
      <c r="H2616"/>
    </row>
    <row r="2617" spans="1:8" ht="15" x14ac:dyDescent="0.25">
      <c r="A2617" s="609" t="str">
        <f t="shared" si="40"/>
        <v>93013</v>
      </c>
      <c r="B2617" s="607" t="s">
        <v>3810</v>
      </c>
      <c r="C2617" s="607" t="s">
        <v>13198</v>
      </c>
      <c r="D2617" s="618" t="s">
        <v>10580</v>
      </c>
      <c r="E2617" s="619" t="s">
        <v>28304</v>
      </c>
      <c r="F2617"/>
      <c r="G2617"/>
      <c r="H2617"/>
    </row>
    <row r="2618" spans="1:8" ht="15" x14ac:dyDescent="0.25">
      <c r="A2618" s="609" t="str">
        <f t="shared" si="40"/>
        <v>93014</v>
      </c>
      <c r="B2618" s="607" t="s">
        <v>3811</v>
      </c>
      <c r="C2618" s="607" t="s">
        <v>13199</v>
      </c>
      <c r="D2618" s="618" t="s">
        <v>10580</v>
      </c>
      <c r="E2618" s="619" t="s">
        <v>19085</v>
      </c>
      <c r="F2618"/>
      <c r="G2618"/>
      <c r="H2618"/>
    </row>
    <row r="2619" spans="1:8" ht="15" x14ac:dyDescent="0.25">
      <c r="A2619" s="609" t="str">
        <f t="shared" si="40"/>
        <v>93015</v>
      </c>
      <c r="B2619" s="607" t="s">
        <v>3812</v>
      </c>
      <c r="C2619" s="607" t="s">
        <v>13201</v>
      </c>
      <c r="D2619" s="618" t="s">
        <v>10580</v>
      </c>
      <c r="E2619" s="619" t="s">
        <v>14072</v>
      </c>
      <c r="F2619"/>
      <c r="G2619"/>
      <c r="H2619"/>
    </row>
    <row r="2620" spans="1:8" ht="15" x14ac:dyDescent="0.25">
      <c r="A2620" s="609" t="str">
        <f t="shared" si="40"/>
        <v>93016</v>
      </c>
      <c r="B2620" s="607" t="s">
        <v>3813</v>
      </c>
      <c r="C2620" s="607" t="s">
        <v>13202</v>
      </c>
      <c r="D2620" s="618" t="s">
        <v>10580</v>
      </c>
      <c r="E2620" s="619" t="s">
        <v>29868</v>
      </c>
      <c r="F2620"/>
      <c r="G2620"/>
      <c r="H2620"/>
    </row>
    <row r="2621" spans="1:8" ht="15" x14ac:dyDescent="0.25">
      <c r="A2621" s="609" t="str">
        <f t="shared" si="40"/>
        <v>93017</v>
      </c>
      <c r="B2621" s="607" t="s">
        <v>3814</v>
      </c>
      <c r="C2621" s="607" t="s">
        <v>13203</v>
      </c>
      <c r="D2621" s="618" t="s">
        <v>10580</v>
      </c>
      <c r="E2621" s="619" t="s">
        <v>19509</v>
      </c>
      <c r="F2621"/>
      <c r="G2621"/>
      <c r="H2621"/>
    </row>
    <row r="2622" spans="1:8" ht="15" x14ac:dyDescent="0.25">
      <c r="A2622" s="609" t="str">
        <f t="shared" si="40"/>
        <v>93018</v>
      </c>
      <c r="B2622" s="607" t="s">
        <v>3815</v>
      </c>
      <c r="C2622" s="607" t="s">
        <v>13204</v>
      </c>
      <c r="D2622" s="618" t="s">
        <v>10580</v>
      </c>
      <c r="E2622" s="619" t="s">
        <v>17893</v>
      </c>
      <c r="F2622"/>
      <c r="G2622"/>
      <c r="H2622"/>
    </row>
    <row r="2623" spans="1:8" ht="15" x14ac:dyDescent="0.25">
      <c r="A2623" s="609" t="str">
        <f t="shared" si="40"/>
        <v>93020</v>
      </c>
      <c r="B2623" s="607" t="s">
        <v>3816</v>
      </c>
      <c r="C2623" s="607" t="s">
        <v>13206</v>
      </c>
      <c r="D2623" s="618" t="s">
        <v>10580</v>
      </c>
      <c r="E2623" s="619" t="s">
        <v>22806</v>
      </c>
      <c r="F2623"/>
      <c r="G2623"/>
      <c r="H2623"/>
    </row>
    <row r="2624" spans="1:8" ht="15" x14ac:dyDescent="0.25">
      <c r="A2624" s="609" t="str">
        <f t="shared" si="40"/>
        <v>93022</v>
      </c>
      <c r="B2624" s="607" t="s">
        <v>3817</v>
      </c>
      <c r="C2624" s="607" t="s">
        <v>13208</v>
      </c>
      <c r="D2624" s="618" t="s">
        <v>10580</v>
      </c>
      <c r="E2624" s="619" t="s">
        <v>29869</v>
      </c>
      <c r="F2624"/>
      <c r="G2624"/>
      <c r="H2624"/>
    </row>
    <row r="2625" spans="1:8" ht="15" x14ac:dyDescent="0.25">
      <c r="A2625" s="609" t="str">
        <f t="shared" si="40"/>
        <v>93024</v>
      </c>
      <c r="B2625" s="607" t="s">
        <v>3818</v>
      </c>
      <c r="C2625" s="607" t="s">
        <v>13209</v>
      </c>
      <c r="D2625" s="618" t="s">
        <v>10580</v>
      </c>
      <c r="E2625" s="619" t="s">
        <v>13088</v>
      </c>
      <c r="F2625"/>
      <c r="G2625"/>
      <c r="H2625"/>
    </row>
    <row r="2626" spans="1:8" ht="15" x14ac:dyDescent="0.25">
      <c r="A2626" s="609" t="str">
        <f t="shared" ref="A2626:A2689" si="41">IF(ISERROR(SEARCH("/",B2626)=6),TRIM(CLEAN(B2626)),IF(SEARCH("/",B2626)=6,IF(LEN(TRIM(CLEAN(B2626)))=7,LEFT(TRIM(CLEAN(B2626)),6)&amp;"00"&amp;RIGHT(TRIM(CLEAN(B2626)),1),LEFT(TRIM(CLEAN(B2626)),6)&amp;"0"&amp;RIGHT(TRIM(CLEAN(B2626)),2)),TRIM(CLEAN(B2626))))</f>
        <v>93026</v>
      </c>
      <c r="B2626" s="607" t="s">
        <v>3819</v>
      </c>
      <c r="C2626" s="607" t="s">
        <v>13210</v>
      </c>
      <c r="D2626" s="618" t="s">
        <v>10580</v>
      </c>
      <c r="E2626" s="619" t="s">
        <v>29870</v>
      </c>
      <c r="F2626"/>
      <c r="G2626"/>
      <c r="H2626"/>
    </row>
    <row r="2627" spans="1:8" ht="15" x14ac:dyDescent="0.25">
      <c r="A2627" s="609" t="str">
        <f t="shared" si="41"/>
        <v>95733</v>
      </c>
      <c r="B2627" s="607" t="s">
        <v>4791</v>
      </c>
      <c r="C2627" s="607" t="s">
        <v>13211</v>
      </c>
      <c r="D2627" s="618" t="s">
        <v>10580</v>
      </c>
      <c r="E2627" s="619" t="s">
        <v>15714</v>
      </c>
      <c r="F2627"/>
      <c r="G2627"/>
      <c r="H2627"/>
    </row>
    <row r="2628" spans="1:8" ht="15" x14ac:dyDescent="0.25">
      <c r="A2628" s="609" t="str">
        <f t="shared" si="41"/>
        <v>95734</v>
      </c>
      <c r="B2628" s="607" t="s">
        <v>4792</v>
      </c>
      <c r="C2628" s="607" t="s">
        <v>13213</v>
      </c>
      <c r="D2628" s="618" t="s">
        <v>10580</v>
      </c>
      <c r="E2628" s="619" t="s">
        <v>10063</v>
      </c>
      <c r="F2628"/>
      <c r="G2628"/>
      <c r="H2628"/>
    </row>
    <row r="2629" spans="1:8" ht="15" x14ac:dyDescent="0.25">
      <c r="A2629" s="609" t="str">
        <f t="shared" si="41"/>
        <v>95735</v>
      </c>
      <c r="B2629" s="607" t="s">
        <v>4793</v>
      </c>
      <c r="C2629" s="607" t="s">
        <v>13214</v>
      </c>
      <c r="D2629" s="618" t="s">
        <v>10580</v>
      </c>
      <c r="E2629" s="619" t="s">
        <v>19016</v>
      </c>
      <c r="F2629"/>
      <c r="G2629"/>
      <c r="H2629"/>
    </row>
    <row r="2630" spans="1:8" ht="15" x14ac:dyDescent="0.25">
      <c r="A2630" s="609" t="str">
        <f t="shared" si="41"/>
        <v>95736</v>
      </c>
      <c r="B2630" s="607" t="s">
        <v>4794</v>
      </c>
      <c r="C2630" s="607" t="s">
        <v>13215</v>
      </c>
      <c r="D2630" s="618" t="s">
        <v>10580</v>
      </c>
      <c r="E2630" s="619" t="s">
        <v>9455</v>
      </c>
      <c r="F2630"/>
      <c r="G2630"/>
      <c r="H2630"/>
    </row>
    <row r="2631" spans="1:8" ht="15" x14ac:dyDescent="0.25">
      <c r="A2631" s="609" t="str">
        <f t="shared" si="41"/>
        <v>95738</v>
      </c>
      <c r="B2631" s="607" t="s">
        <v>4795</v>
      </c>
      <c r="C2631" s="607" t="s">
        <v>13216</v>
      </c>
      <c r="D2631" s="618" t="s">
        <v>10580</v>
      </c>
      <c r="E2631" s="619" t="s">
        <v>9372</v>
      </c>
      <c r="F2631"/>
      <c r="G2631"/>
      <c r="H2631"/>
    </row>
    <row r="2632" spans="1:8" ht="15" x14ac:dyDescent="0.25">
      <c r="A2632" s="609" t="str">
        <f t="shared" si="41"/>
        <v>95753</v>
      </c>
      <c r="B2632" s="607" t="s">
        <v>4804</v>
      </c>
      <c r="C2632" s="607" t="s">
        <v>13217</v>
      </c>
      <c r="D2632" s="618" t="s">
        <v>10580</v>
      </c>
      <c r="E2632" s="619" t="s">
        <v>18123</v>
      </c>
      <c r="F2632"/>
      <c r="G2632"/>
      <c r="H2632"/>
    </row>
    <row r="2633" spans="1:8" ht="15" x14ac:dyDescent="0.25">
      <c r="A2633" s="609" t="str">
        <f t="shared" si="41"/>
        <v>95754</v>
      </c>
      <c r="B2633" s="607" t="s">
        <v>4805</v>
      </c>
      <c r="C2633" s="607" t="s">
        <v>13218</v>
      </c>
      <c r="D2633" s="618" t="s">
        <v>10580</v>
      </c>
      <c r="E2633" s="619" t="s">
        <v>9504</v>
      </c>
      <c r="F2633"/>
      <c r="G2633"/>
      <c r="H2633"/>
    </row>
    <row r="2634" spans="1:8" ht="15" x14ac:dyDescent="0.25">
      <c r="A2634" s="609" t="str">
        <f t="shared" si="41"/>
        <v>95755</v>
      </c>
      <c r="B2634" s="607" t="s">
        <v>4806</v>
      </c>
      <c r="C2634" s="607" t="s">
        <v>13219</v>
      </c>
      <c r="D2634" s="618" t="s">
        <v>10580</v>
      </c>
      <c r="E2634" s="619" t="s">
        <v>8880</v>
      </c>
      <c r="F2634"/>
      <c r="G2634"/>
      <c r="H2634"/>
    </row>
    <row r="2635" spans="1:8" ht="15" x14ac:dyDescent="0.25">
      <c r="A2635" s="609" t="str">
        <f t="shared" si="41"/>
        <v>95756</v>
      </c>
      <c r="B2635" s="607" t="s">
        <v>4807</v>
      </c>
      <c r="C2635" s="607" t="s">
        <v>13220</v>
      </c>
      <c r="D2635" s="618" t="s">
        <v>10580</v>
      </c>
      <c r="E2635" s="619" t="s">
        <v>13537</v>
      </c>
      <c r="F2635"/>
      <c r="G2635"/>
      <c r="H2635"/>
    </row>
    <row r="2636" spans="1:8" ht="15" x14ac:dyDescent="0.25">
      <c r="A2636" s="609" t="str">
        <f t="shared" si="41"/>
        <v>95757</v>
      </c>
      <c r="B2636" s="607" t="s">
        <v>4808</v>
      </c>
      <c r="C2636" s="607" t="s">
        <v>13221</v>
      </c>
      <c r="D2636" s="618" t="s">
        <v>10580</v>
      </c>
      <c r="E2636" s="619" t="s">
        <v>10280</v>
      </c>
      <c r="F2636"/>
      <c r="G2636"/>
      <c r="H2636"/>
    </row>
    <row r="2637" spans="1:8" ht="15" x14ac:dyDescent="0.25">
      <c r="A2637" s="609" t="str">
        <f t="shared" si="41"/>
        <v>95758</v>
      </c>
      <c r="B2637" s="607" t="s">
        <v>4809</v>
      </c>
      <c r="C2637" s="607" t="s">
        <v>13222</v>
      </c>
      <c r="D2637" s="618" t="s">
        <v>10580</v>
      </c>
      <c r="E2637" s="619" t="s">
        <v>28597</v>
      </c>
      <c r="F2637"/>
      <c r="G2637"/>
      <c r="H2637"/>
    </row>
    <row r="2638" spans="1:8" ht="15" x14ac:dyDescent="0.25">
      <c r="A2638" s="609" t="str">
        <f t="shared" si="41"/>
        <v>95759</v>
      </c>
      <c r="B2638" s="607" t="s">
        <v>4810</v>
      </c>
      <c r="C2638" s="607" t="s">
        <v>13223</v>
      </c>
      <c r="D2638" s="618" t="s">
        <v>10580</v>
      </c>
      <c r="E2638" s="619" t="s">
        <v>18256</v>
      </c>
      <c r="F2638"/>
      <c r="G2638"/>
      <c r="H2638"/>
    </row>
    <row r="2639" spans="1:8" ht="15" x14ac:dyDescent="0.25">
      <c r="A2639" s="609" t="str">
        <f t="shared" si="41"/>
        <v>95760</v>
      </c>
      <c r="B2639" s="607" t="s">
        <v>4811</v>
      </c>
      <c r="C2639" s="607" t="s">
        <v>13225</v>
      </c>
      <c r="D2639" s="618" t="s">
        <v>10580</v>
      </c>
      <c r="E2639" s="619" t="s">
        <v>19749</v>
      </c>
      <c r="F2639"/>
      <c r="G2639"/>
      <c r="H2639"/>
    </row>
    <row r="2640" spans="1:8" ht="15" x14ac:dyDescent="0.25">
      <c r="A2640" s="609" t="str">
        <f t="shared" si="41"/>
        <v>97559</v>
      </c>
      <c r="B2640" s="607" t="s">
        <v>5512</v>
      </c>
      <c r="C2640" s="607" t="s">
        <v>13227</v>
      </c>
      <c r="D2640" s="618" t="s">
        <v>10580</v>
      </c>
      <c r="E2640" s="619" t="s">
        <v>9776</v>
      </c>
      <c r="F2640"/>
      <c r="G2640"/>
      <c r="H2640"/>
    </row>
    <row r="2641" spans="1:8" ht="15" x14ac:dyDescent="0.25">
      <c r="A2641" s="609" t="str">
        <f t="shared" si="41"/>
        <v>97562</v>
      </c>
      <c r="B2641" s="607" t="s">
        <v>5513</v>
      </c>
      <c r="C2641" s="607" t="s">
        <v>13228</v>
      </c>
      <c r="D2641" s="618" t="s">
        <v>10580</v>
      </c>
      <c r="E2641" s="619" t="s">
        <v>11859</v>
      </c>
      <c r="F2641"/>
      <c r="G2641"/>
      <c r="H2641"/>
    </row>
    <row r="2642" spans="1:8" ht="15" x14ac:dyDescent="0.25">
      <c r="A2642" s="609" t="str">
        <f t="shared" si="41"/>
        <v>97564</v>
      </c>
      <c r="B2642" s="607" t="s">
        <v>5514</v>
      </c>
      <c r="C2642" s="607" t="s">
        <v>13229</v>
      </c>
      <c r="D2642" s="618" t="s">
        <v>10580</v>
      </c>
      <c r="E2642" s="619" t="s">
        <v>8940</v>
      </c>
      <c r="F2642"/>
      <c r="G2642"/>
      <c r="H2642"/>
    </row>
    <row r="2643" spans="1:8" ht="15" x14ac:dyDescent="0.25">
      <c r="A2643" s="609" t="str">
        <f t="shared" si="41"/>
        <v>91924</v>
      </c>
      <c r="B2643" s="607" t="s">
        <v>2962</v>
      </c>
      <c r="C2643" s="607" t="s">
        <v>13230</v>
      </c>
      <c r="D2643" s="618" t="s">
        <v>10494</v>
      </c>
      <c r="E2643" s="619" t="s">
        <v>9072</v>
      </c>
      <c r="F2643"/>
      <c r="G2643"/>
      <c r="H2643"/>
    </row>
    <row r="2644" spans="1:8" ht="15" x14ac:dyDescent="0.25">
      <c r="A2644" s="609" t="str">
        <f t="shared" si="41"/>
        <v>91925</v>
      </c>
      <c r="B2644" s="607" t="s">
        <v>2963</v>
      </c>
      <c r="C2644" s="607" t="s">
        <v>13232</v>
      </c>
      <c r="D2644" s="618" t="s">
        <v>10494</v>
      </c>
      <c r="E2644" s="619" t="s">
        <v>10516</v>
      </c>
      <c r="F2644"/>
      <c r="G2644"/>
      <c r="H2644"/>
    </row>
    <row r="2645" spans="1:8" ht="15" x14ac:dyDescent="0.25">
      <c r="A2645" s="609" t="str">
        <f t="shared" si="41"/>
        <v>91926</v>
      </c>
      <c r="B2645" s="607" t="s">
        <v>2964</v>
      </c>
      <c r="C2645" s="607" t="s">
        <v>13233</v>
      </c>
      <c r="D2645" s="618" t="s">
        <v>10494</v>
      </c>
      <c r="E2645" s="619" t="s">
        <v>8843</v>
      </c>
      <c r="F2645"/>
      <c r="G2645"/>
      <c r="H2645"/>
    </row>
    <row r="2646" spans="1:8" ht="15" x14ac:dyDescent="0.25">
      <c r="A2646" s="609" t="str">
        <f t="shared" si="41"/>
        <v>91927</v>
      </c>
      <c r="B2646" s="607" t="s">
        <v>2965</v>
      </c>
      <c r="C2646" s="607" t="s">
        <v>13235</v>
      </c>
      <c r="D2646" s="618" t="s">
        <v>10494</v>
      </c>
      <c r="E2646" s="619" t="s">
        <v>10335</v>
      </c>
      <c r="F2646"/>
      <c r="G2646"/>
      <c r="H2646"/>
    </row>
    <row r="2647" spans="1:8" ht="15" x14ac:dyDescent="0.25">
      <c r="A2647" s="609" t="str">
        <f t="shared" si="41"/>
        <v>91928</v>
      </c>
      <c r="B2647" s="607" t="s">
        <v>2966</v>
      </c>
      <c r="C2647" s="607" t="s">
        <v>13236</v>
      </c>
      <c r="D2647" s="618" t="s">
        <v>10494</v>
      </c>
      <c r="E2647" s="619" t="s">
        <v>10024</v>
      </c>
      <c r="F2647"/>
      <c r="G2647"/>
      <c r="H2647"/>
    </row>
    <row r="2648" spans="1:8" ht="15" x14ac:dyDescent="0.25">
      <c r="A2648" s="609" t="str">
        <f t="shared" si="41"/>
        <v>91929</v>
      </c>
      <c r="B2648" s="607" t="s">
        <v>2967</v>
      </c>
      <c r="C2648" s="607" t="s">
        <v>13237</v>
      </c>
      <c r="D2648" s="618" t="s">
        <v>10494</v>
      </c>
      <c r="E2648" s="619" t="s">
        <v>10841</v>
      </c>
      <c r="F2648"/>
      <c r="G2648"/>
      <c r="H2648"/>
    </row>
    <row r="2649" spans="1:8" ht="15" x14ac:dyDescent="0.25">
      <c r="A2649" s="609" t="str">
        <f t="shared" si="41"/>
        <v>91930</v>
      </c>
      <c r="B2649" s="607" t="s">
        <v>2968</v>
      </c>
      <c r="C2649" s="607" t="s">
        <v>13238</v>
      </c>
      <c r="D2649" s="618" t="s">
        <v>10494</v>
      </c>
      <c r="E2649" s="619" t="s">
        <v>9704</v>
      </c>
      <c r="F2649"/>
      <c r="G2649"/>
      <c r="H2649"/>
    </row>
    <row r="2650" spans="1:8" ht="15" x14ac:dyDescent="0.25">
      <c r="A2650" s="609" t="str">
        <f t="shared" si="41"/>
        <v>91931</v>
      </c>
      <c r="B2650" s="607" t="s">
        <v>2969</v>
      </c>
      <c r="C2650" s="607" t="s">
        <v>13239</v>
      </c>
      <c r="D2650" s="618" t="s">
        <v>10494</v>
      </c>
      <c r="E2650" s="619" t="s">
        <v>9008</v>
      </c>
      <c r="F2650"/>
      <c r="G2650"/>
      <c r="H2650"/>
    </row>
    <row r="2651" spans="1:8" ht="15" x14ac:dyDescent="0.25">
      <c r="A2651" s="609" t="str">
        <f t="shared" si="41"/>
        <v>91932</v>
      </c>
      <c r="B2651" s="607" t="s">
        <v>2970</v>
      </c>
      <c r="C2651" s="607" t="s">
        <v>13240</v>
      </c>
      <c r="D2651" s="618" t="s">
        <v>10494</v>
      </c>
      <c r="E2651" s="619" t="s">
        <v>10333</v>
      </c>
      <c r="F2651"/>
      <c r="G2651"/>
      <c r="H2651"/>
    </row>
    <row r="2652" spans="1:8" ht="15" x14ac:dyDescent="0.25">
      <c r="A2652" s="609" t="str">
        <f t="shared" si="41"/>
        <v>91933</v>
      </c>
      <c r="B2652" s="607" t="s">
        <v>2971</v>
      </c>
      <c r="C2652" s="607" t="s">
        <v>13241</v>
      </c>
      <c r="D2652" s="618" t="s">
        <v>10494</v>
      </c>
      <c r="E2652" s="619" t="s">
        <v>9279</v>
      </c>
      <c r="F2652"/>
      <c r="G2652"/>
      <c r="H2652"/>
    </row>
    <row r="2653" spans="1:8" ht="15" x14ac:dyDescent="0.25">
      <c r="A2653" s="609" t="str">
        <f t="shared" si="41"/>
        <v>91934</v>
      </c>
      <c r="B2653" s="607" t="s">
        <v>2972</v>
      </c>
      <c r="C2653" s="607" t="s">
        <v>13242</v>
      </c>
      <c r="D2653" s="618" t="s">
        <v>10494</v>
      </c>
      <c r="E2653" s="619" t="s">
        <v>19837</v>
      </c>
      <c r="F2653"/>
      <c r="G2653"/>
      <c r="H2653"/>
    </row>
    <row r="2654" spans="1:8" ht="15" x14ac:dyDescent="0.25">
      <c r="A2654" s="609" t="str">
        <f t="shared" si="41"/>
        <v>91935</v>
      </c>
      <c r="B2654" s="607" t="s">
        <v>2973</v>
      </c>
      <c r="C2654" s="607" t="s">
        <v>13244</v>
      </c>
      <c r="D2654" s="618" t="s">
        <v>10494</v>
      </c>
      <c r="E2654" s="619" t="s">
        <v>9864</v>
      </c>
      <c r="F2654"/>
      <c r="G2654"/>
      <c r="H2654"/>
    </row>
    <row r="2655" spans="1:8" ht="15" x14ac:dyDescent="0.25">
      <c r="A2655" s="609" t="str">
        <f t="shared" si="41"/>
        <v>92979</v>
      </c>
      <c r="B2655" s="607" t="s">
        <v>3781</v>
      </c>
      <c r="C2655" s="607" t="s">
        <v>13245</v>
      </c>
      <c r="D2655" s="618" t="s">
        <v>10494</v>
      </c>
      <c r="E2655" s="619" t="s">
        <v>17991</v>
      </c>
      <c r="F2655"/>
      <c r="G2655"/>
      <c r="H2655"/>
    </row>
    <row r="2656" spans="1:8" ht="15" x14ac:dyDescent="0.25">
      <c r="A2656" s="609" t="str">
        <f t="shared" si="41"/>
        <v>92980</v>
      </c>
      <c r="B2656" s="607" t="s">
        <v>3782</v>
      </c>
      <c r="C2656" s="607" t="s">
        <v>13246</v>
      </c>
      <c r="D2656" s="618" t="s">
        <v>10494</v>
      </c>
      <c r="E2656" s="619" t="s">
        <v>10853</v>
      </c>
      <c r="F2656"/>
      <c r="G2656"/>
      <c r="H2656"/>
    </row>
    <row r="2657" spans="1:8" ht="15" x14ac:dyDescent="0.25">
      <c r="A2657" s="609" t="str">
        <f t="shared" si="41"/>
        <v>92981</v>
      </c>
      <c r="B2657" s="607" t="s">
        <v>3783</v>
      </c>
      <c r="C2657" s="607" t="s">
        <v>13247</v>
      </c>
      <c r="D2657" s="618" t="s">
        <v>10494</v>
      </c>
      <c r="E2657" s="619" t="s">
        <v>18209</v>
      </c>
      <c r="F2657"/>
      <c r="G2657"/>
      <c r="H2657"/>
    </row>
    <row r="2658" spans="1:8" ht="15" x14ac:dyDescent="0.25">
      <c r="A2658" s="609" t="str">
        <f t="shared" si="41"/>
        <v>92982</v>
      </c>
      <c r="B2658" s="607" t="s">
        <v>3784</v>
      </c>
      <c r="C2658" s="607" t="s">
        <v>13248</v>
      </c>
      <c r="D2658" s="618" t="s">
        <v>10494</v>
      </c>
      <c r="E2658" s="619" t="s">
        <v>9355</v>
      </c>
      <c r="F2658"/>
      <c r="G2658"/>
      <c r="H2658"/>
    </row>
    <row r="2659" spans="1:8" ht="15" x14ac:dyDescent="0.25">
      <c r="A2659" s="609" t="str">
        <f t="shared" si="41"/>
        <v>92983</v>
      </c>
      <c r="B2659" s="607" t="s">
        <v>3785</v>
      </c>
      <c r="C2659" s="607" t="s">
        <v>13249</v>
      </c>
      <c r="D2659" s="618" t="s">
        <v>10494</v>
      </c>
      <c r="E2659" s="619" t="s">
        <v>18070</v>
      </c>
      <c r="F2659"/>
      <c r="G2659"/>
      <c r="H2659"/>
    </row>
    <row r="2660" spans="1:8" ht="15" x14ac:dyDescent="0.25">
      <c r="A2660" s="609" t="str">
        <f t="shared" si="41"/>
        <v>92984</v>
      </c>
      <c r="B2660" s="607" t="s">
        <v>3786</v>
      </c>
      <c r="C2660" s="607" t="s">
        <v>13250</v>
      </c>
      <c r="D2660" s="618" t="s">
        <v>10494</v>
      </c>
      <c r="E2660" s="619" t="s">
        <v>29871</v>
      </c>
      <c r="F2660"/>
      <c r="G2660"/>
      <c r="H2660"/>
    </row>
    <row r="2661" spans="1:8" ht="15" x14ac:dyDescent="0.25">
      <c r="A2661" s="609" t="str">
        <f t="shared" si="41"/>
        <v>92985</v>
      </c>
      <c r="B2661" s="607" t="s">
        <v>3787</v>
      </c>
      <c r="C2661" s="607" t="s">
        <v>13251</v>
      </c>
      <c r="D2661" s="618" t="s">
        <v>10494</v>
      </c>
      <c r="E2661" s="619" t="s">
        <v>12220</v>
      </c>
      <c r="F2661"/>
      <c r="G2661"/>
      <c r="H2661"/>
    </row>
    <row r="2662" spans="1:8" ht="15" x14ac:dyDescent="0.25">
      <c r="A2662" s="609" t="str">
        <f t="shared" si="41"/>
        <v>92986</v>
      </c>
      <c r="B2662" s="607" t="s">
        <v>3788</v>
      </c>
      <c r="C2662" s="607" t="s">
        <v>13253</v>
      </c>
      <c r="D2662" s="618" t="s">
        <v>10494</v>
      </c>
      <c r="E2662" s="619" t="s">
        <v>28514</v>
      </c>
      <c r="F2662"/>
      <c r="G2662"/>
      <c r="H2662"/>
    </row>
    <row r="2663" spans="1:8" ht="15" x14ac:dyDescent="0.25">
      <c r="A2663" s="609" t="str">
        <f t="shared" si="41"/>
        <v>92987</v>
      </c>
      <c r="B2663" s="607" t="s">
        <v>3789</v>
      </c>
      <c r="C2663" s="607" t="s">
        <v>13254</v>
      </c>
      <c r="D2663" s="618" t="s">
        <v>10494</v>
      </c>
      <c r="E2663" s="619" t="s">
        <v>18732</v>
      </c>
      <c r="F2663"/>
      <c r="G2663"/>
      <c r="H2663"/>
    </row>
    <row r="2664" spans="1:8" ht="15" x14ac:dyDescent="0.25">
      <c r="A2664" s="609" t="str">
        <f t="shared" si="41"/>
        <v>92988</v>
      </c>
      <c r="B2664" s="607" t="s">
        <v>3790</v>
      </c>
      <c r="C2664" s="607" t="s">
        <v>13255</v>
      </c>
      <c r="D2664" s="618" t="s">
        <v>10494</v>
      </c>
      <c r="E2664" s="619" t="s">
        <v>29872</v>
      </c>
      <c r="F2664"/>
      <c r="G2664"/>
      <c r="H2664"/>
    </row>
    <row r="2665" spans="1:8" ht="15" x14ac:dyDescent="0.25">
      <c r="A2665" s="609" t="str">
        <f t="shared" si="41"/>
        <v>92989</v>
      </c>
      <c r="B2665" s="607" t="s">
        <v>3791</v>
      </c>
      <c r="C2665" s="607" t="s">
        <v>13256</v>
      </c>
      <c r="D2665" s="618" t="s">
        <v>10494</v>
      </c>
      <c r="E2665" s="619" t="s">
        <v>29873</v>
      </c>
      <c r="F2665"/>
      <c r="G2665"/>
      <c r="H2665"/>
    </row>
    <row r="2666" spans="1:8" ht="15" x14ac:dyDescent="0.25">
      <c r="A2666" s="609" t="str">
        <f t="shared" si="41"/>
        <v>92990</v>
      </c>
      <c r="B2666" s="607" t="s">
        <v>3792</v>
      </c>
      <c r="C2666" s="607" t="s">
        <v>13258</v>
      </c>
      <c r="D2666" s="618" t="s">
        <v>10494</v>
      </c>
      <c r="E2666" s="619" t="s">
        <v>19083</v>
      </c>
      <c r="F2666"/>
      <c r="G2666"/>
      <c r="H2666"/>
    </row>
    <row r="2667" spans="1:8" ht="15" x14ac:dyDescent="0.25">
      <c r="A2667" s="609" t="str">
        <f t="shared" si="41"/>
        <v>92991</v>
      </c>
      <c r="B2667" s="607" t="s">
        <v>3793</v>
      </c>
      <c r="C2667" s="607" t="s">
        <v>13259</v>
      </c>
      <c r="D2667" s="618" t="s">
        <v>10494</v>
      </c>
      <c r="E2667" s="619" t="s">
        <v>29874</v>
      </c>
      <c r="F2667"/>
      <c r="G2667"/>
      <c r="H2667"/>
    </row>
    <row r="2668" spans="1:8" ht="15" x14ac:dyDescent="0.25">
      <c r="A2668" s="609" t="str">
        <f t="shared" si="41"/>
        <v>92992</v>
      </c>
      <c r="B2668" s="607" t="s">
        <v>3794</v>
      </c>
      <c r="C2668" s="607" t="s">
        <v>13260</v>
      </c>
      <c r="D2668" s="618" t="s">
        <v>10494</v>
      </c>
      <c r="E2668" s="619" t="s">
        <v>29875</v>
      </c>
      <c r="F2668"/>
      <c r="G2668"/>
      <c r="H2668"/>
    </row>
    <row r="2669" spans="1:8" ht="15" x14ac:dyDescent="0.25">
      <c r="A2669" s="609" t="str">
        <f t="shared" si="41"/>
        <v>92993</v>
      </c>
      <c r="B2669" s="607" t="s">
        <v>3795</v>
      </c>
      <c r="C2669" s="607" t="s">
        <v>13262</v>
      </c>
      <c r="D2669" s="618" t="s">
        <v>10494</v>
      </c>
      <c r="E2669" s="619" t="s">
        <v>29876</v>
      </c>
      <c r="F2669"/>
      <c r="G2669"/>
      <c r="H2669"/>
    </row>
    <row r="2670" spans="1:8" ht="15" x14ac:dyDescent="0.25">
      <c r="A2670" s="609" t="str">
        <f t="shared" si="41"/>
        <v>92994</v>
      </c>
      <c r="B2670" s="607" t="s">
        <v>3796</v>
      </c>
      <c r="C2670" s="607" t="s">
        <v>13263</v>
      </c>
      <c r="D2670" s="618" t="s">
        <v>10494</v>
      </c>
      <c r="E2670" s="619" t="s">
        <v>18515</v>
      </c>
      <c r="F2670"/>
      <c r="G2670"/>
      <c r="H2670"/>
    </row>
    <row r="2671" spans="1:8" ht="15" x14ac:dyDescent="0.25">
      <c r="A2671" s="609" t="str">
        <f t="shared" si="41"/>
        <v>92995</v>
      </c>
      <c r="B2671" s="607" t="s">
        <v>3797</v>
      </c>
      <c r="C2671" s="607" t="s">
        <v>13264</v>
      </c>
      <c r="D2671" s="618" t="s">
        <v>10494</v>
      </c>
      <c r="E2671" s="619" t="s">
        <v>29877</v>
      </c>
      <c r="F2671"/>
      <c r="G2671"/>
      <c r="H2671"/>
    </row>
    <row r="2672" spans="1:8" ht="15" x14ac:dyDescent="0.25">
      <c r="A2672" s="609" t="str">
        <f t="shared" si="41"/>
        <v>92996</v>
      </c>
      <c r="B2672" s="607" t="s">
        <v>3798</v>
      </c>
      <c r="C2672" s="607" t="s">
        <v>13265</v>
      </c>
      <c r="D2672" s="618" t="s">
        <v>10494</v>
      </c>
      <c r="E2672" s="619" t="s">
        <v>19078</v>
      </c>
      <c r="F2672"/>
      <c r="G2672"/>
      <c r="H2672"/>
    </row>
    <row r="2673" spans="1:8" ht="15" x14ac:dyDescent="0.25">
      <c r="A2673" s="609" t="str">
        <f t="shared" si="41"/>
        <v>92997</v>
      </c>
      <c r="B2673" s="607" t="s">
        <v>3799</v>
      </c>
      <c r="C2673" s="607" t="s">
        <v>13266</v>
      </c>
      <c r="D2673" s="618" t="s">
        <v>10494</v>
      </c>
      <c r="E2673" s="619" t="s">
        <v>29878</v>
      </c>
      <c r="F2673"/>
      <c r="G2673"/>
      <c r="H2673"/>
    </row>
    <row r="2674" spans="1:8" ht="15" x14ac:dyDescent="0.25">
      <c r="A2674" s="609" t="str">
        <f t="shared" si="41"/>
        <v>92998</v>
      </c>
      <c r="B2674" s="607" t="s">
        <v>3800</v>
      </c>
      <c r="C2674" s="607" t="s">
        <v>13267</v>
      </c>
      <c r="D2674" s="618" t="s">
        <v>10494</v>
      </c>
      <c r="E2674" s="619" t="s">
        <v>29879</v>
      </c>
      <c r="F2674"/>
      <c r="G2674"/>
      <c r="H2674"/>
    </row>
    <row r="2675" spans="1:8" ht="15" x14ac:dyDescent="0.25">
      <c r="A2675" s="609" t="str">
        <f t="shared" si="41"/>
        <v>92999</v>
      </c>
      <c r="B2675" s="607" t="s">
        <v>3801</v>
      </c>
      <c r="C2675" s="607" t="s">
        <v>13268</v>
      </c>
      <c r="D2675" s="618" t="s">
        <v>10494</v>
      </c>
      <c r="E2675" s="619" t="s">
        <v>29880</v>
      </c>
      <c r="F2675"/>
      <c r="G2675"/>
      <c r="H2675"/>
    </row>
    <row r="2676" spans="1:8" ht="15" x14ac:dyDescent="0.25">
      <c r="A2676" s="609" t="str">
        <f t="shared" si="41"/>
        <v>93000</v>
      </c>
      <c r="B2676" s="607" t="s">
        <v>3802</v>
      </c>
      <c r="C2676" s="607" t="s">
        <v>13269</v>
      </c>
      <c r="D2676" s="618" t="s">
        <v>10494</v>
      </c>
      <c r="E2676" s="619" t="s">
        <v>29881</v>
      </c>
      <c r="F2676"/>
      <c r="G2676"/>
      <c r="H2676"/>
    </row>
    <row r="2677" spans="1:8" ht="15" x14ac:dyDescent="0.25">
      <c r="A2677" s="609" t="str">
        <f t="shared" si="41"/>
        <v>93001</v>
      </c>
      <c r="B2677" s="607" t="s">
        <v>3803</v>
      </c>
      <c r="C2677" s="607" t="s">
        <v>13270</v>
      </c>
      <c r="D2677" s="618" t="s">
        <v>10494</v>
      </c>
      <c r="E2677" s="619" t="s">
        <v>29882</v>
      </c>
      <c r="F2677"/>
      <c r="G2677"/>
      <c r="H2677"/>
    </row>
    <row r="2678" spans="1:8" ht="15" x14ac:dyDescent="0.25">
      <c r="A2678" s="609" t="str">
        <f t="shared" si="41"/>
        <v>93002</v>
      </c>
      <c r="B2678" s="607" t="s">
        <v>3804</v>
      </c>
      <c r="C2678" s="607" t="s">
        <v>13271</v>
      </c>
      <c r="D2678" s="618" t="s">
        <v>10494</v>
      </c>
      <c r="E2678" s="619" t="s">
        <v>29883</v>
      </c>
      <c r="F2678"/>
      <c r="G2678"/>
      <c r="H2678"/>
    </row>
    <row r="2679" spans="1:8" ht="15" x14ac:dyDescent="0.25">
      <c r="A2679" s="609" t="str">
        <f t="shared" si="41"/>
        <v>101884</v>
      </c>
      <c r="B2679" s="607" t="s">
        <v>8558</v>
      </c>
      <c r="C2679" s="607" t="s">
        <v>13272</v>
      </c>
      <c r="D2679" s="618" t="s">
        <v>10494</v>
      </c>
      <c r="E2679" s="619" t="s">
        <v>15144</v>
      </c>
      <c r="F2679"/>
      <c r="G2679"/>
      <c r="H2679"/>
    </row>
    <row r="2680" spans="1:8" ht="15" x14ac:dyDescent="0.25">
      <c r="A2680" s="609" t="str">
        <f t="shared" si="41"/>
        <v>101885</v>
      </c>
      <c r="B2680" s="607" t="s">
        <v>8559</v>
      </c>
      <c r="C2680" s="607" t="s">
        <v>13273</v>
      </c>
      <c r="D2680" s="618" t="s">
        <v>10494</v>
      </c>
      <c r="E2680" s="619" t="s">
        <v>9146</v>
      </c>
      <c r="F2680"/>
      <c r="G2680"/>
      <c r="H2680"/>
    </row>
    <row r="2681" spans="1:8" ht="15" x14ac:dyDescent="0.25">
      <c r="A2681" s="609" t="str">
        <f t="shared" si="41"/>
        <v>101886</v>
      </c>
      <c r="B2681" s="607" t="s">
        <v>8560</v>
      </c>
      <c r="C2681" s="607" t="s">
        <v>13275</v>
      </c>
      <c r="D2681" s="618" t="s">
        <v>10494</v>
      </c>
      <c r="E2681" s="619" t="s">
        <v>10287</v>
      </c>
      <c r="F2681"/>
      <c r="G2681"/>
      <c r="H2681"/>
    </row>
    <row r="2682" spans="1:8" ht="15" x14ac:dyDescent="0.25">
      <c r="A2682" s="609" t="str">
        <f t="shared" si="41"/>
        <v>101887</v>
      </c>
      <c r="B2682" s="607" t="s">
        <v>8561</v>
      </c>
      <c r="C2682" s="607" t="s">
        <v>13276</v>
      </c>
      <c r="D2682" s="618" t="s">
        <v>10494</v>
      </c>
      <c r="E2682" s="619" t="s">
        <v>9973</v>
      </c>
      <c r="F2682"/>
      <c r="G2682"/>
      <c r="H2682"/>
    </row>
    <row r="2683" spans="1:8" ht="15" x14ac:dyDescent="0.25">
      <c r="A2683" s="609" t="str">
        <f t="shared" si="41"/>
        <v>101888</v>
      </c>
      <c r="B2683" s="607" t="s">
        <v>8562</v>
      </c>
      <c r="C2683" s="607" t="s">
        <v>13277</v>
      </c>
      <c r="D2683" s="618" t="s">
        <v>10494</v>
      </c>
      <c r="E2683" s="619" t="s">
        <v>18746</v>
      </c>
      <c r="F2683"/>
      <c r="G2683"/>
      <c r="H2683"/>
    </row>
    <row r="2684" spans="1:8" ht="15" x14ac:dyDescent="0.25">
      <c r="A2684" s="609" t="str">
        <f t="shared" si="41"/>
        <v>101889</v>
      </c>
      <c r="B2684" s="607" t="s">
        <v>8563</v>
      </c>
      <c r="C2684" s="607" t="s">
        <v>13278</v>
      </c>
      <c r="D2684" s="618" t="s">
        <v>10494</v>
      </c>
      <c r="E2684" s="619" t="s">
        <v>10664</v>
      </c>
      <c r="F2684"/>
      <c r="G2684"/>
      <c r="H2684"/>
    </row>
    <row r="2685" spans="1:8" ht="15" x14ac:dyDescent="0.25">
      <c r="A2685" s="609" t="str">
        <f t="shared" si="41"/>
        <v>91936</v>
      </c>
      <c r="B2685" s="607" t="s">
        <v>2974</v>
      </c>
      <c r="C2685" s="607" t="s">
        <v>13279</v>
      </c>
      <c r="D2685" s="618" t="s">
        <v>10580</v>
      </c>
      <c r="E2685" s="619" t="s">
        <v>14170</v>
      </c>
      <c r="F2685"/>
      <c r="G2685"/>
      <c r="H2685"/>
    </row>
    <row r="2686" spans="1:8" ht="15" x14ac:dyDescent="0.25">
      <c r="A2686" s="609" t="str">
        <f t="shared" si="41"/>
        <v>91937</v>
      </c>
      <c r="B2686" s="607" t="s">
        <v>2975</v>
      </c>
      <c r="C2686" s="607" t="s">
        <v>13280</v>
      </c>
      <c r="D2686" s="618" t="s">
        <v>10580</v>
      </c>
      <c r="E2686" s="619" t="s">
        <v>9005</v>
      </c>
      <c r="F2686"/>
      <c r="G2686"/>
      <c r="H2686"/>
    </row>
    <row r="2687" spans="1:8" ht="15" x14ac:dyDescent="0.25">
      <c r="A2687" s="609" t="str">
        <f t="shared" si="41"/>
        <v>91939</v>
      </c>
      <c r="B2687" s="607" t="s">
        <v>2976</v>
      </c>
      <c r="C2687" s="607" t="s">
        <v>13281</v>
      </c>
      <c r="D2687" s="618" t="s">
        <v>10580</v>
      </c>
      <c r="E2687" s="619" t="s">
        <v>10038</v>
      </c>
      <c r="F2687"/>
      <c r="G2687"/>
      <c r="H2687"/>
    </row>
    <row r="2688" spans="1:8" ht="15" x14ac:dyDescent="0.25">
      <c r="A2688" s="609" t="str">
        <f t="shared" si="41"/>
        <v>91940</v>
      </c>
      <c r="B2688" s="607" t="s">
        <v>2977</v>
      </c>
      <c r="C2688" s="607" t="s">
        <v>13282</v>
      </c>
      <c r="D2688" s="618" t="s">
        <v>10580</v>
      </c>
      <c r="E2688" s="619" t="s">
        <v>10059</v>
      </c>
      <c r="F2688"/>
      <c r="G2688"/>
      <c r="H2688"/>
    </row>
    <row r="2689" spans="1:8" ht="15" x14ac:dyDescent="0.25">
      <c r="A2689" s="609" t="str">
        <f t="shared" si="41"/>
        <v>91941</v>
      </c>
      <c r="B2689" s="607" t="s">
        <v>2978</v>
      </c>
      <c r="C2689" s="607" t="s">
        <v>13283</v>
      </c>
      <c r="D2689" s="618" t="s">
        <v>10580</v>
      </c>
      <c r="E2689" s="619" t="s">
        <v>9725</v>
      </c>
      <c r="F2689"/>
      <c r="G2689"/>
      <c r="H2689"/>
    </row>
    <row r="2690" spans="1:8" ht="15" x14ac:dyDescent="0.25">
      <c r="A2690" s="609" t="str">
        <f t="shared" ref="A2690:A2753" si="42">IF(ISERROR(SEARCH("/",B2690)=6),TRIM(CLEAN(B2690)),IF(SEARCH("/",B2690)=6,IF(LEN(TRIM(CLEAN(B2690)))=7,LEFT(TRIM(CLEAN(B2690)),6)&amp;"00"&amp;RIGHT(TRIM(CLEAN(B2690)),1),LEFT(TRIM(CLEAN(B2690)),6)&amp;"0"&amp;RIGHT(TRIM(CLEAN(B2690)),2)),TRIM(CLEAN(B2690))))</f>
        <v>91942</v>
      </c>
      <c r="B2690" s="607" t="s">
        <v>2979</v>
      </c>
      <c r="C2690" s="607" t="s">
        <v>13284</v>
      </c>
      <c r="D2690" s="618" t="s">
        <v>10580</v>
      </c>
      <c r="E2690" s="619" t="s">
        <v>29884</v>
      </c>
      <c r="F2690"/>
      <c r="G2690"/>
      <c r="H2690"/>
    </row>
    <row r="2691" spans="1:8" ht="15" x14ac:dyDescent="0.25">
      <c r="A2691" s="609" t="str">
        <f t="shared" si="42"/>
        <v>91943</v>
      </c>
      <c r="B2691" s="607" t="s">
        <v>2980</v>
      </c>
      <c r="C2691" s="607" t="s">
        <v>13285</v>
      </c>
      <c r="D2691" s="618" t="s">
        <v>10580</v>
      </c>
      <c r="E2691" s="619" t="s">
        <v>10072</v>
      </c>
      <c r="F2691"/>
      <c r="G2691"/>
      <c r="H2691"/>
    </row>
    <row r="2692" spans="1:8" ht="15" x14ac:dyDescent="0.25">
      <c r="A2692" s="609" t="str">
        <f t="shared" si="42"/>
        <v>91944</v>
      </c>
      <c r="B2692" s="607" t="s">
        <v>2981</v>
      </c>
      <c r="C2692" s="607" t="s">
        <v>13286</v>
      </c>
      <c r="D2692" s="618" t="s">
        <v>10580</v>
      </c>
      <c r="E2692" s="619" t="s">
        <v>9821</v>
      </c>
      <c r="F2692"/>
      <c r="G2692"/>
      <c r="H2692"/>
    </row>
    <row r="2693" spans="1:8" ht="15" x14ac:dyDescent="0.25">
      <c r="A2693" s="609" t="str">
        <f t="shared" si="42"/>
        <v>92865</v>
      </c>
      <c r="B2693" s="607" t="s">
        <v>3681</v>
      </c>
      <c r="C2693" s="607" t="s">
        <v>13288</v>
      </c>
      <c r="D2693" s="618" t="s">
        <v>10580</v>
      </c>
      <c r="E2693" s="619" t="s">
        <v>23548</v>
      </c>
      <c r="F2693"/>
      <c r="G2693"/>
      <c r="H2693"/>
    </row>
    <row r="2694" spans="1:8" ht="15" x14ac:dyDescent="0.25">
      <c r="A2694" s="609" t="str">
        <f t="shared" si="42"/>
        <v>92866</v>
      </c>
      <c r="B2694" s="607" t="s">
        <v>3682</v>
      </c>
      <c r="C2694" s="607" t="s">
        <v>13289</v>
      </c>
      <c r="D2694" s="618" t="s">
        <v>10580</v>
      </c>
      <c r="E2694" s="619" t="s">
        <v>8855</v>
      </c>
      <c r="F2694"/>
      <c r="G2694"/>
      <c r="H2694"/>
    </row>
    <row r="2695" spans="1:8" ht="15" x14ac:dyDescent="0.25">
      <c r="A2695" s="609" t="str">
        <f t="shared" si="42"/>
        <v>92867</v>
      </c>
      <c r="B2695" s="607" t="s">
        <v>3683</v>
      </c>
      <c r="C2695" s="607" t="s">
        <v>13290</v>
      </c>
      <c r="D2695" s="618" t="s">
        <v>10580</v>
      </c>
      <c r="E2695" s="619" t="s">
        <v>27122</v>
      </c>
      <c r="F2695"/>
      <c r="G2695"/>
      <c r="H2695"/>
    </row>
    <row r="2696" spans="1:8" ht="15" x14ac:dyDescent="0.25">
      <c r="A2696" s="609" t="str">
        <f t="shared" si="42"/>
        <v>92868</v>
      </c>
      <c r="B2696" s="607" t="s">
        <v>3684</v>
      </c>
      <c r="C2696" s="607" t="s">
        <v>13292</v>
      </c>
      <c r="D2696" s="618" t="s">
        <v>10580</v>
      </c>
      <c r="E2696" s="619" t="s">
        <v>17990</v>
      </c>
      <c r="F2696"/>
      <c r="G2696"/>
      <c r="H2696"/>
    </row>
    <row r="2697" spans="1:8" ht="15" x14ac:dyDescent="0.25">
      <c r="A2697" s="609" t="str">
        <f t="shared" si="42"/>
        <v>92869</v>
      </c>
      <c r="B2697" s="607" t="s">
        <v>3685</v>
      </c>
      <c r="C2697" s="607" t="s">
        <v>13293</v>
      </c>
      <c r="D2697" s="618" t="s">
        <v>10580</v>
      </c>
      <c r="E2697" s="619" t="s">
        <v>12926</v>
      </c>
      <c r="F2697"/>
      <c r="G2697"/>
      <c r="H2697"/>
    </row>
    <row r="2698" spans="1:8" ht="15" x14ac:dyDescent="0.25">
      <c r="A2698" s="609" t="str">
        <f t="shared" si="42"/>
        <v>92870</v>
      </c>
      <c r="B2698" s="607" t="s">
        <v>3686</v>
      </c>
      <c r="C2698" s="607" t="s">
        <v>13295</v>
      </c>
      <c r="D2698" s="618" t="s">
        <v>10580</v>
      </c>
      <c r="E2698" s="619" t="s">
        <v>29885</v>
      </c>
      <c r="F2698"/>
      <c r="G2698"/>
      <c r="H2698"/>
    </row>
    <row r="2699" spans="1:8" ht="15" x14ac:dyDescent="0.25">
      <c r="A2699" s="609" t="str">
        <f t="shared" si="42"/>
        <v>92871</v>
      </c>
      <c r="B2699" s="607" t="s">
        <v>3687</v>
      </c>
      <c r="C2699" s="607" t="s">
        <v>13297</v>
      </c>
      <c r="D2699" s="618" t="s">
        <v>10580</v>
      </c>
      <c r="E2699" s="619" t="s">
        <v>9213</v>
      </c>
      <c r="F2699"/>
      <c r="G2699"/>
      <c r="H2699"/>
    </row>
    <row r="2700" spans="1:8" ht="15" x14ac:dyDescent="0.25">
      <c r="A2700" s="609" t="str">
        <f t="shared" si="42"/>
        <v>92872</v>
      </c>
      <c r="B2700" s="607" t="s">
        <v>3688</v>
      </c>
      <c r="C2700" s="607" t="s">
        <v>13298</v>
      </c>
      <c r="D2700" s="618" t="s">
        <v>10580</v>
      </c>
      <c r="E2700" s="619" t="s">
        <v>15937</v>
      </c>
      <c r="F2700"/>
      <c r="G2700"/>
      <c r="H2700"/>
    </row>
    <row r="2701" spans="1:8" ht="15" x14ac:dyDescent="0.25">
      <c r="A2701" s="609" t="str">
        <f t="shared" si="42"/>
        <v>95777</v>
      </c>
      <c r="B2701" s="607" t="s">
        <v>4812</v>
      </c>
      <c r="C2701" s="607" t="s">
        <v>13299</v>
      </c>
      <c r="D2701" s="618" t="s">
        <v>10580</v>
      </c>
      <c r="E2701" s="619" t="s">
        <v>18882</v>
      </c>
      <c r="F2701"/>
      <c r="G2701"/>
      <c r="H2701"/>
    </row>
    <row r="2702" spans="1:8" ht="15" x14ac:dyDescent="0.25">
      <c r="A2702" s="609" t="str">
        <f t="shared" si="42"/>
        <v>95778</v>
      </c>
      <c r="B2702" s="607" t="s">
        <v>4813</v>
      </c>
      <c r="C2702" s="607" t="s">
        <v>13301</v>
      </c>
      <c r="D2702" s="618" t="s">
        <v>10580</v>
      </c>
      <c r="E2702" s="619" t="s">
        <v>19837</v>
      </c>
      <c r="F2702"/>
      <c r="G2702"/>
      <c r="H2702"/>
    </row>
    <row r="2703" spans="1:8" ht="15" x14ac:dyDescent="0.25">
      <c r="A2703" s="609" t="str">
        <f t="shared" si="42"/>
        <v>95779</v>
      </c>
      <c r="B2703" s="607" t="s">
        <v>4814</v>
      </c>
      <c r="C2703" s="607" t="s">
        <v>13303</v>
      </c>
      <c r="D2703" s="618" t="s">
        <v>10580</v>
      </c>
      <c r="E2703" s="619" t="s">
        <v>19796</v>
      </c>
      <c r="F2703"/>
      <c r="G2703"/>
      <c r="H2703"/>
    </row>
    <row r="2704" spans="1:8" ht="15" x14ac:dyDescent="0.25">
      <c r="A2704" s="609" t="str">
        <f t="shared" si="42"/>
        <v>95780</v>
      </c>
      <c r="B2704" s="607" t="s">
        <v>4815</v>
      </c>
      <c r="C2704" s="607" t="s">
        <v>13304</v>
      </c>
      <c r="D2704" s="618" t="s">
        <v>10580</v>
      </c>
      <c r="E2704" s="619" t="s">
        <v>13472</v>
      </c>
      <c r="F2704"/>
      <c r="G2704"/>
      <c r="H2704"/>
    </row>
    <row r="2705" spans="1:8" ht="15" x14ac:dyDescent="0.25">
      <c r="A2705" s="609" t="str">
        <f t="shared" si="42"/>
        <v>95781</v>
      </c>
      <c r="B2705" s="607" t="s">
        <v>4816</v>
      </c>
      <c r="C2705" s="607" t="s">
        <v>13305</v>
      </c>
      <c r="D2705" s="618" t="s">
        <v>10580</v>
      </c>
      <c r="E2705" s="619" t="s">
        <v>9409</v>
      </c>
      <c r="F2705"/>
      <c r="G2705"/>
      <c r="H2705"/>
    </row>
    <row r="2706" spans="1:8" ht="15" x14ac:dyDescent="0.25">
      <c r="A2706" s="609" t="str">
        <f t="shared" si="42"/>
        <v>95782</v>
      </c>
      <c r="B2706" s="607" t="s">
        <v>4817</v>
      </c>
      <c r="C2706" s="607" t="s">
        <v>13306</v>
      </c>
      <c r="D2706" s="618" t="s">
        <v>10580</v>
      </c>
      <c r="E2706" s="619" t="s">
        <v>11079</v>
      </c>
      <c r="F2706"/>
      <c r="G2706"/>
      <c r="H2706"/>
    </row>
    <row r="2707" spans="1:8" ht="15" x14ac:dyDescent="0.25">
      <c r="A2707" s="609" t="str">
        <f t="shared" si="42"/>
        <v>95785</v>
      </c>
      <c r="B2707" s="607" t="s">
        <v>4818</v>
      </c>
      <c r="C2707" s="607" t="s">
        <v>13307</v>
      </c>
      <c r="D2707" s="618" t="s">
        <v>10580</v>
      </c>
      <c r="E2707" s="619" t="s">
        <v>9178</v>
      </c>
      <c r="F2707"/>
      <c r="G2707"/>
      <c r="H2707"/>
    </row>
    <row r="2708" spans="1:8" ht="15" x14ac:dyDescent="0.25">
      <c r="A2708" s="609" t="str">
        <f t="shared" si="42"/>
        <v>95787</v>
      </c>
      <c r="B2708" s="607" t="s">
        <v>4819</v>
      </c>
      <c r="C2708" s="607" t="s">
        <v>13309</v>
      </c>
      <c r="D2708" s="618" t="s">
        <v>10580</v>
      </c>
      <c r="E2708" s="619" t="s">
        <v>14948</v>
      </c>
      <c r="F2708"/>
      <c r="G2708"/>
      <c r="H2708"/>
    </row>
    <row r="2709" spans="1:8" ht="15" x14ac:dyDescent="0.25">
      <c r="A2709" s="609" t="str">
        <f t="shared" si="42"/>
        <v>95789</v>
      </c>
      <c r="B2709" s="607" t="s">
        <v>4820</v>
      </c>
      <c r="C2709" s="607" t="s">
        <v>13310</v>
      </c>
      <c r="D2709" s="618" t="s">
        <v>10580</v>
      </c>
      <c r="E2709" s="619" t="s">
        <v>9119</v>
      </c>
      <c r="F2709"/>
      <c r="G2709"/>
      <c r="H2709"/>
    </row>
    <row r="2710" spans="1:8" ht="15" x14ac:dyDescent="0.25">
      <c r="A2710" s="609" t="str">
        <f t="shared" si="42"/>
        <v>95791</v>
      </c>
      <c r="B2710" s="607" t="s">
        <v>4821</v>
      </c>
      <c r="C2710" s="607" t="s">
        <v>13311</v>
      </c>
      <c r="D2710" s="618" t="s">
        <v>10580</v>
      </c>
      <c r="E2710" s="619" t="s">
        <v>18899</v>
      </c>
      <c r="F2710"/>
      <c r="G2710"/>
      <c r="H2710"/>
    </row>
    <row r="2711" spans="1:8" ht="15" x14ac:dyDescent="0.25">
      <c r="A2711" s="609" t="str">
        <f t="shared" si="42"/>
        <v>95795</v>
      </c>
      <c r="B2711" s="607" t="s">
        <v>4822</v>
      </c>
      <c r="C2711" s="607" t="s">
        <v>13312</v>
      </c>
      <c r="D2711" s="618" t="s">
        <v>10580</v>
      </c>
      <c r="E2711" s="619" t="s">
        <v>24486</v>
      </c>
      <c r="F2711"/>
      <c r="G2711"/>
      <c r="H2711"/>
    </row>
    <row r="2712" spans="1:8" ht="15" x14ac:dyDescent="0.25">
      <c r="A2712" s="609" t="str">
        <f t="shared" si="42"/>
        <v>95796</v>
      </c>
      <c r="B2712" s="607" t="s">
        <v>4823</v>
      </c>
      <c r="C2712" s="607" t="s">
        <v>13313</v>
      </c>
      <c r="D2712" s="618" t="s">
        <v>10580</v>
      </c>
      <c r="E2712" s="619" t="s">
        <v>11867</v>
      </c>
      <c r="F2712"/>
      <c r="G2712"/>
      <c r="H2712"/>
    </row>
    <row r="2713" spans="1:8" ht="15" x14ac:dyDescent="0.25">
      <c r="A2713" s="609" t="str">
        <f t="shared" si="42"/>
        <v>95797</v>
      </c>
      <c r="B2713" s="607" t="s">
        <v>4824</v>
      </c>
      <c r="C2713" s="607" t="s">
        <v>13314</v>
      </c>
      <c r="D2713" s="618" t="s">
        <v>10580</v>
      </c>
      <c r="E2713" s="619" t="s">
        <v>10242</v>
      </c>
      <c r="F2713"/>
      <c r="G2713"/>
      <c r="H2713"/>
    </row>
    <row r="2714" spans="1:8" ht="15" x14ac:dyDescent="0.25">
      <c r="A2714" s="609" t="str">
        <f t="shared" si="42"/>
        <v>95801</v>
      </c>
      <c r="B2714" s="607" t="s">
        <v>4825</v>
      </c>
      <c r="C2714" s="607" t="s">
        <v>13316</v>
      </c>
      <c r="D2714" s="618" t="s">
        <v>10580</v>
      </c>
      <c r="E2714" s="619" t="s">
        <v>18520</v>
      </c>
      <c r="F2714"/>
      <c r="G2714"/>
      <c r="H2714"/>
    </row>
    <row r="2715" spans="1:8" ht="15" x14ac:dyDescent="0.25">
      <c r="A2715" s="609" t="str">
        <f t="shared" si="42"/>
        <v>95802</v>
      </c>
      <c r="B2715" s="607" t="s">
        <v>4826</v>
      </c>
      <c r="C2715" s="607" t="s">
        <v>13317</v>
      </c>
      <c r="D2715" s="618" t="s">
        <v>10580</v>
      </c>
      <c r="E2715" s="619" t="s">
        <v>17087</v>
      </c>
      <c r="F2715"/>
      <c r="G2715"/>
      <c r="H2715"/>
    </row>
    <row r="2716" spans="1:8" ht="15" x14ac:dyDescent="0.25">
      <c r="A2716" s="609" t="str">
        <f t="shared" si="42"/>
        <v>95803</v>
      </c>
      <c r="B2716" s="607" t="s">
        <v>4827</v>
      </c>
      <c r="C2716" s="607" t="s">
        <v>13318</v>
      </c>
      <c r="D2716" s="618" t="s">
        <v>10580</v>
      </c>
      <c r="E2716" s="619" t="s">
        <v>29886</v>
      </c>
      <c r="F2716"/>
      <c r="G2716"/>
      <c r="H2716"/>
    </row>
    <row r="2717" spans="1:8" ht="15" x14ac:dyDescent="0.25">
      <c r="A2717" s="609" t="str">
        <f t="shared" si="42"/>
        <v>95804</v>
      </c>
      <c r="B2717" s="607" t="s">
        <v>4828</v>
      </c>
      <c r="C2717" s="607" t="s">
        <v>13319</v>
      </c>
      <c r="D2717" s="618" t="s">
        <v>10580</v>
      </c>
      <c r="E2717" s="619" t="s">
        <v>10350</v>
      </c>
      <c r="F2717"/>
      <c r="G2717"/>
      <c r="H2717"/>
    </row>
    <row r="2718" spans="1:8" ht="15" x14ac:dyDescent="0.25">
      <c r="A2718" s="609" t="str">
        <f t="shared" si="42"/>
        <v>95805</v>
      </c>
      <c r="B2718" s="607" t="s">
        <v>4829</v>
      </c>
      <c r="C2718" s="607" t="s">
        <v>13320</v>
      </c>
      <c r="D2718" s="618" t="s">
        <v>10580</v>
      </c>
      <c r="E2718" s="619" t="s">
        <v>16432</v>
      </c>
      <c r="F2718"/>
      <c r="G2718"/>
      <c r="H2718"/>
    </row>
    <row r="2719" spans="1:8" ht="15" x14ac:dyDescent="0.25">
      <c r="A2719" s="609" t="str">
        <f t="shared" si="42"/>
        <v>95806</v>
      </c>
      <c r="B2719" s="607" t="s">
        <v>4830</v>
      </c>
      <c r="C2719" s="607" t="s">
        <v>13321</v>
      </c>
      <c r="D2719" s="618" t="s">
        <v>10580</v>
      </c>
      <c r="E2719" s="619" t="s">
        <v>18218</v>
      </c>
      <c r="F2719"/>
      <c r="G2719"/>
      <c r="H2719"/>
    </row>
    <row r="2720" spans="1:8" ht="15" x14ac:dyDescent="0.25">
      <c r="A2720" s="609" t="str">
        <f t="shared" si="42"/>
        <v>95807</v>
      </c>
      <c r="B2720" s="607" t="s">
        <v>4831</v>
      </c>
      <c r="C2720" s="607" t="s">
        <v>13322</v>
      </c>
      <c r="D2720" s="618" t="s">
        <v>10580</v>
      </c>
      <c r="E2720" s="619" t="s">
        <v>18058</v>
      </c>
      <c r="F2720"/>
      <c r="G2720"/>
      <c r="H2720"/>
    </row>
    <row r="2721" spans="1:8" ht="15" x14ac:dyDescent="0.25">
      <c r="A2721" s="609" t="str">
        <f t="shared" si="42"/>
        <v>95808</v>
      </c>
      <c r="B2721" s="607" t="s">
        <v>4832</v>
      </c>
      <c r="C2721" s="607" t="s">
        <v>13323</v>
      </c>
      <c r="D2721" s="618" t="s">
        <v>10580</v>
      </c>
      <c r="E2721" s="619" t="s">
        <v>29887</v>
      </c>
      <c r="F2721"/>
      <c r="G2721"/>
      <c r="H2721"/>
    </row>
    <row r="2722" spans="1:8" ht="15" x14ac:dyDescent="0.25">
      <c r="A2722" s="609" t="str">
        <f t="shared" si="42"/>
        <v>95809</v>
      </c>
      <c r="B2722" s="607" t="s">
        <v>4833</v>
      </c>
      <c r="C2722" s="607" t="s">
        <v>13324</v>
      </c>
      <c r="D2722" s="618" t="s">
        <v>10580</v>
      </c>
      <c r="E2722" s="619" t="s">
        <v>29888</v>
      </c>
      <c r="F2722"/>
      <c r="G2722"/>
      <c r="H2722"/>
    </row>
    <row r="2723" spans="1:8" ht="15" x14ac:dyDescent="0.25">
      <c r="A2723" s="609" t="str">
        <f t="shared" si="42"/>
        <v>95810</v>
      </c>
      <c r="B2723" s="607" t="s">
        <v>4834</v>
      </c>
      <c r="C2723" s="607" t="s">
        <v>13325</v>
      </c>
      <c r="D2723" s="618" t="s">
        <v>10580</v>
      </c>
      <c r="E2723" s="619" t="s">
        <v>10364</v>
      </c>
      <c r="F2723"/>
      <c r="G2723"/>
      <c r="H2723"/>
    </row>
    <row r="2724" spans="1:8" ht="15" x14ac:dyDescent="0.25">
      <c r="A2724" s="609" t="str">
        <f t="shared" si="42"/>
        <v>95811</v>
      </c>
      <c r="B2724" s="607" t="s">
        <v>4835</v>
      </c>
      <c r="C2724" s="607" t="s">
        <v>13326</v>
      </c>
      <c r="D2724" s="618" t="s">
        <v>10580</v>
      </c>
      <c r="E2724" s="619" t="s">
        <v>9804</v>
      </c>
      <c r="F2724"/>
      <c r="G2724"/>
      <c r="H2724"/>
    </row>
    <row r="2725" spans="1:8" ht="15" x14ac:dyDescent="0.25">
      <c r="A2725" s="609" t="str">
        <f t="shared" si="42"/>
        <v>95812</v>
      </c>
      <c r="B2725" s="607" t="s">
        <v>4836</v>
      </c>
      <c r="C2725" s="607" t="s">
        <v>13327</v>
      </c>
      <c r="D2725" s="618" t="s">
        <v>10580</v>
      </c>
      <c r="E2725" s="619" t="s">
        <v>29103</v>
      </c>
      <c r="F2725"/>
      <c r="G2725"/>
      <c r="H2725"/>
    </row>
    <row r="2726" spans="1:8" ht="15" x14ac:dyDescent="0.25">
      <c r="A2726" s="609" t="str">
        <f t="shared" si="42"/>
        <v>95813</v>
      </c>
      <c r="B2726" s="607" t="s">
        <v>4837</v>
      </c>
      <c r="C2726" s="607" t="s">
        <v>13328</v>
      </c>
      <c r="D2726" s="618" t="s">
        <v>10580</v>
      </c>
      <c r="E2726" s="619" t="s">
        <v>10128</v>
      </c>
      <c r="F2726"/>
      <c r="G2726"/>
      <c r="H2726"/>
    </row>
    <row r="2727" spans="1:8" ht="15" x14ac:dyDescent="0.25">
      <c r="A2727" s="609" t="str">
        <f t="shared" si="42"/>
        <v>95814</v>
      </c>
      <c r="B2727" s="607" t="s">
        <v>4838</v>
      </c>
      <c r="C2727" s="607" t="s">
        <v>13329</v>
      </c>
      <c r="D2727" s="618" t="s">
        <v>10580</v>
      </c>
      <c r="E2727" s="619" t="s">
        <v>13185</v>
      </c>
      <c r="F2727"/>
      <c r="G2727"/>
      <c r="H2727"/>
    </row>
    <row r="2728" spans="1:8" ht="15" x14ac:dyDescent="0.25">
      <c r="A2728" s="609" t="str">
        <f t="shared" si="42"/>
        <v>95815</v>
      </c>
      <c r="B2728" s="607" t="s">
        <v>4839</v>
      </c>
      <c r="C2728" s="607" t="s">
        <v>13330</v>
      </c>
      <c r="D2728" s="618" t="s">
        <v>10580</v>
      </c>
      <c r="E2728" s="619" t="s">
        <v>26576</v>
      </c>
      <c r="F2728"/>
      <c r="G2728"/>
      <c r="H2728"/>
    </row>
    <row r="2729" spans="1:8" ht="15" x14ac:dyDescent="0.25">
      <c r="A2729" s="609" t="str">
        <f t="shared" si="42"/>
        <v>95816</v>
      </c>
      <c r="B2729" s="607" t="s">
        <v>4840</v>
      </c>
      <c r="C2729" s="607" t="s">
        <v>13331</v>
      </c>
      <c r="D2729" s="618" t="s">
        <v>10580</v>
      </c>
      <c r="E2729" s="619" t="s">
        <v>22932</v>
      </c>
      <c r="F2729"/>
      <c r="G2729"/>
      <c r="H2729"/>
    </row>
    <row r="2730" spans="1:8" ht="15" x14ac:dyDescent="0.25">
      <c r="A2730" s="609" t="str">
        <f t="shared" si="42"/>
        <v>95817</v>
      </c>
      <c r="B2730" s="607" t="s">
        <v>4841</v>
      </c>
      <c r="C2730" s="607" t="s">
        <v>13332</v>
      </c>
      <c r="D2730" s="618" t="s">
        <v>10580</v>
      </c>
      <c r="E2730" s="619" t="s">
        <v>22941</v>
      </c>
      <c r="F2730"/>
      <c r="G2730"/>
      <c r="H2730"/>
    </row>
    <row r="2731" spans="1:8" ht="15" x14ac:dyDescent="0.25">
      <c r="A2731" s="609" t="str">
        <f t="shared" si="42"/>
        <v>95818</v>
      </c>
      <c r="B2731" s="607" t="s">
        <v>4842</v>
      </c>
      <c r="C2731" s="607" t="s">
        <v>13334</v>
      </c>
      <c r="D2731" s="618" t="s">
        <v>10580</v>
      </c>
      <c r="E2731" s="619" t="s">
        <v>28510</v>
      </c>
      <c r="F2731"/>
      <c r="G2731"/>
      <c r="H2731"/>
    </row>
    <row r="2732" spans="1:8" ht="15" x14ac:dyDescent="0.25">
      <c r="A2732" s="609" t="str">
        <f t="shared" si="42"/>
        <v>97881</v>
      </c>
      <c r="B2732" s="607" t="s">
        <v>8521</v>
      </c>
      <c r="C2732" s="607" t="s">
        <v>13335</v>
      </c>
      <c r="D2732" s="618" t="s">
        <v>10580</v>
      </c>
      <c r="E2732" s="619" t="s">
        <v>29889</v>
      </c>
      <c r="F2732"/>
      <c r="G2732"/>
      <c r="H2732"/>
    </row>
    <row r="2733" spans="1:8" ht="15" x14ac:dyDescent="0.25">
      <c r="A2733" s="609" t="str">
        <f t="shared" si="42"/>
        <v>97882</v>
      </c>
      <c r="B2733" s="607" t="s">
        <v>8522</v>
      </c>
      <c r="C2733" s="607" t="s">
        <v>13336</v>
      </c>
      <c r="D2733" s="618" t="s">
        <v>10580</v>
      </c>
      <c r="E2733" s="619" t="s">
        <v>29890</v>
      </c>
      <c r="F2733"/>
      <c r="G2733"/>
      <c r="H2733"/>
    </row>
    <row r="2734" spans="1:8" ht="15" x14ac:dyDescent="0.25">
      <c r="A2734" s="609" t="str">
        <f t="shared" si="42"/>
        <v>97883</v>
      </c>
      <c r="B2734" s="607" t="s">
        <v>8523</v>
      </c>
      <c r="C2734" s="607" t="s">
        <v>13337</v>
      </c>
      <c r="D2734" s="618" t="s">
        <v>10580</v>
      </c>
      <c r="E2734" s="619" t="s">
        <v>19833</v>
      </c>
      <c r="F2734"/>
      <c r="G2734"/>
      <c r="H2734"/>
    </row>
    <row r="2735" spans="1:8" ht="15" x14ac:dyDescent="0.25">
      <c r="A2735" s="609" t="str">
        <f t="shared" si="42"/>
        <v>97884</v>
      </c>
      <c r="B2735" s="607" t="s">
        <v>8524</v>
      </c>
      <c r="C2735" s="607" t="s">
        <v>13338</v>
      </c>
      <c r="D2735" s="618" t="s">
        <v>10580</v>
      </c>
      <c r="E2735" s="619" t="s">
        <v>29891</v>
      </c>
      <c r="F2735"/>
      <c r="G2735"/>
      <c r="H2735"/>
    </row>
    <row r="2736" spans="1:8" ht="15" x14ac:dyDescent="0.25">
      <c r="A2736" s="609" t="str">
        <f t="shared" si="42"/>
        <v>97885</v>
      </c>
      <c r="B2736" s="607" t="s">
        <v>8525</v>
      </c>
      <c r="C2736" s="607" t="s">
        <v>13339</v>
      </c>
      <c r="D2736" s="618" t="s">
        <v>10580</v>
      </c>
      <c r="E2736" s="619" t="s">
        <v>29892</v>
      </c>
      <c r="F2736"/>
      <c r="G2736"/>
      <c r="H2736"/>
    </row>
    <row r="2737" spans="1:8" ht="15" x14ac:dyDescent="0.25">
      <c r="A2737" s="609" t="str">
        <f t="shared" si="42"/>
        <v>97886</v>
      </c>
      <c r="B2737" s="607" t="s">
        <v>5613</v>
      </c>
      <c r="C2737" s="607" t="s">
        <v>13340</v>
      </c>
      <c r="D2737" s="618" t="s">
        <v>10580</v>
      </c>
      <c r="E2737" s="619" t="s">
        <v>29893</v>
      </c>
      <c r="F2737"/>
      <c r="G2737"/>
      <c r="H2737"/>
    </row>
    <row r="2738" spans="1:8" ht="15" x14ac:dyDescent="0.25">
      <c r="A2738" s="609" t="str">
        <f t="shared" si="42"/>
        <v>97887</v>
      </c>
      <c r="B2738" s="607" t="s">
        <v>5614</v>
      </c>
      <c r="C2738" s="607" t="s">
        <v>13341</v>
      </c>
      <c r="D2738" s="618" t="s">
        <v>10580</v>
      </c>
      <c r="E2738" s="619" t="s">
        <v>29894</v>
      </c>
      <c r="F2738"/>
      <c r="G2738"/>
      <c r="H2738"/>
    </row>
    <row r="2739" spans="1:8" ht="15" x14ac:dyDescent="0.25">
      <c r="A2739" s="609" t="str">
        <f t="shared" si="42"/>
        <v>97888</v>
      </c>
      <c r="B2739" s="607" t="s">
        <v>5615</v>
      </c>
      <c r="C2739" s="607" t="s">
        <v>13342</v>
      </c>
      <c r="D2739" s="618" t="s">
        <v>10580</v>
      </c>
      <c r="E2739" s="619" t="s">
        <v>29895</v>
      </c>
      <c r="F2739"/>
      <c r="G2739"/>
      <c r="H2739"/>
    </row>
    <row r="2740" spans="1:8" ht="15" x14ac:dyDescent="0.25">
      <c r="A2740" s="609" t="str">
        <f t="shared" si="42"/>
        <v>97889</v>
      </c>
      <c r="B2740" s="607" t="s">
        <v>5616</v>
      </c>
      <c r="C2740" s="607" t="s">
        <v>13343</v>
      </c>
      <c r="D2740" s="618" t="s">
        <v>10580</v>
      </c>
      <c r="E2740" s="619" t="s">
        <v>29896</v>
      </c>
      <c r="F2740"/>
      <c r="G2740"/>
      <c r="H2740"/>
    </row>
    <row r="2741" spans="1:8" ht="15" x14ac:dyDescent="0.25">
      <c r="A2741" s="609" t="str">
        <f t="shared" si="42"/>
        <v>97890</v>
      </c>
      <c r="B2741" s="607" t="s">
        <v>5617</v>
      </c>
      <c r="C2741" s="607" t="s">
        <v>13344</v>
      </c>
      <c r="D2741" s="618" t="s">
        <v>10580</v>
      </c>
      <c r="E2741" s="619" t="s">
        <v>29897</v>
      </c>
      <c r="F2741"/>
      <c r="G2741"/>
      <c r="H2741"/>
    </row>
    <row r="2742" spans="1:8" ht="15" x14ac:dyDescent="0.25">
      <c r="A2742" s="609" t="str">
        <f t="shared" si="42"/>
        <v>97891</v>
      </c>
      <c r="B2742" s="607" t="s">
        <v>5618</v>
      </c>
      <c r="C2742" s="607" t="s">
        <v>13345</v>
      </c>
      <c r="D2742" s="618" t="s">
        <v>10580</v>
      </c>
      <c r="E2742" s="619" t="s">
        <v>29898</v>
      </c>
      <c r="F2742"/>
      <c r="G2742"/>
      <c r="H2742"/>
    </row>
    <row r="2743" spans="1:8" ht="15" x14ac:dyDescent="0.25">
      <c r="A2743" s="609" t="str">
        <f t="shared" si="42"/>
        <v>97892</v>
      </c>
      <c r="B2743" s="607" t="s">
        <v>5619</v>
      </c>
      <c r="C2743" s="607" t="s">
        <v>13346</v>
      </c>
      <c r="D2743" s="618" t="s">
        <v>10580</v>
      </c>
      <c r="E2743" s="619" t="s">
        <v>29899</v>
      </c>
      <c r="F2743"/>
      <c r="G2743"/>
      <c r="H2743"/>
    </row>
    <row r="2744" spans="1:8" ht="15" x14ac:dyDescent="0.25">
      <c r="A2744" s="609" t="str">
        <f t="shared" si="42"/>
        <v>97893</v>
      </c>
      <c r="B2744" s="607" t="s">
        <v>5620</v>
      </c>
      <c r="C2744" s="607" t="s">
        <v>13347</v>
      </c>
      <c r="D2744" s="618" t="s">
        <v>10580</v>
      </c>
      <c r="E2744" s="619" t="s">
        <v>29900</v>
      </c>
      <c r="F2744"/>
      <c r="G2744"/>
      <c r="H2744"/>
    </row>
    <row r="2745" spans="1:8" ht="15" x14ac:dyDescent="0.25">
      <c r="A2745" s="609" t="str">
        <f t="shared" si="42"/>
        <v>97894</v>
      </c>
      <c r="B2745" s="607" t="s">
        <v>5621</v>
      </c>
      <c r="C2745" s="607" t="s">
        <v>13348</v>
      </c>
      <c r="D2745" s="618" t="s">
        <v>10580</v>
      </c>
      <c r="E2745" s="619" t="s">
        <v>29750</v>
      </c>
      <c r="F2745"/>
      <c r="G2745"/>
      <c r="H2745"/>
    </row>
    <row r="2746" spans="1:8" ht="15" x14ac:dyDescent="0.25">
      <c r="A2746" s="609" t="str">
        <f t="shared" si="42"/>
        <v>93653</v>
      </c>
      <c r="B2746" s="607" t="s">
        <v>4091</v>
      </c>
      <c r="C2746" s="607" t="s">
        <v>13349</v>
      </c>
      <c r="D2746" s="618" t="s">
        <v>10580</v>
      </c>
      <c r="E2746" s="619" t="s">
        <v>12924</v>
      </c>
      <c r="F2746"/>
      <c r="G2746"/>
      <c r="H2746"/>
    </row>
    <row r="2747" spans="1:8" ht="15" x14ac:dyDescent="0.25">
      <c r="A2747" s="609" t="str">
        <f t="shared" si="42"/>
        <v>93654</v>
      </c>
      <c r="B2747" s="607" t="s">
        <v>4092</v>
      </c>
      <c r="C2747" s="607" t="s">
        <v>13350</v>
      </c>
      <c r="D2747" s="618" t="s">
        <v>10580</v>
      </c>
      <c r="E2747" s="619" t="s">
        <v>9586</v>
      </c>
      <c r="F2747"/>
      <c r="G2747"/>
      <c r="H2747"/>
    </row>
    <row r="2748" spans="1:8" ht="15" x14ac:dyDescent="0.25">
      <c r="A2748" s="609" t="str">
        <f t="shared" si="42"/>
        <v>93655</v>
      </c>
      <c r="B2748" s="607" t="s">
        <v>4093</v>
      </c>
      <c r="C2748" s="607" t="s">
        <v>13351</v>
      </c>
      <c r="D2748" s="618" t="s">
        <v>10580</v>
      </c>
      <c r="E2748" s="619" t="s">
        <v>11841</v>
      </c>
      <c r="F2748"/>
      <c r="G2748"/>
      <c r="H2748"/>
    </row>
    <row r="2749" spans="1:8" ht="15" x14ac:dyDescent="0.25">
      <c r="A2749" s="609" t="str">
        <f t="shared" si="42"/>
        <v>93656</v>
      </c>
      <c r="B2749" s="607" t="s">
        <v>4094</v>
      </c>
      <c r="C2749" s="607" t="s">
        <v>13352</v>
      </c>
      <c r="D2749" s="618" t="s">
        <v>10580</v>
      </c>
      <c r="E2749" s="619" t="s">
        <v>11841</v>
      </c>
      <c r="F2749"/>
      <c r="G2749"/>
      <c r="H2749"/>
    </row>
    <row r="2750" spans="1:8" ht="15" x14ac:dyDescent="0.25">
      <c r="A2750" s="609" t="str">
        <f t="shared" si="42"/>
        <v>93657</v>
      </c>
      <c r="B2750" s="607" t="s">
        <v>4095</v>
      </c>
      <c r="C2750" s="607" t="s">
        <v>13353</v>
      </c>
      <c r="D2750" s="618" t="s">
        <v>10580</v>
      </c>
      <c r="E2750" s="619" t="s">
        <v>9366</v>
      </c>
      <c r="F2750"/>
      <c r="G2750"/>
      <c r="H2750"/>
    </row>
    <row r="2751" spans="1:8" ht="15" x14ac:dyDescent="0.25">
      <c r="A2751" s="609" t="str">
        <f t="shared" si="42"/>
        <v>93658</v>
      </c>
      <c r="B2751" s="607" t="s">
        <v>4096</v>
      </c>
      <c r="C2751" s="607" t="s">
        <v>13354</v>
      </c>
      <c r="D2751" s="618" t="s">
        <v>10580</v>
      </c>
      <c r="E2751" s="619" t="s">
        <v>9924</v>
      </c>
      <c r="F2751"/>
      <c r="G2751"/>
      <c r="H2751"/>
    </row>
    <row r="2752" spans="1:8" ht="15" x14ac:dyDescent="0.25">
      <c r="A2752" s="609" t="str">
        <f t="shared" si="42"/>
        <v>93659</v>
      </c>
      <c r="B2752" s="607" t="s">
        <v>4097</v>
      </c>
      <c r="C2752" s="607" t="s">
        <v>13356</v>
      </c>
      <c r="D2752" s="618" t="s">
        <v>10580</v>
      </c>
      <c r="E2752" s="619" t="s">
        <v>18285</v>
      </c>
      <c r="F2752"/>
      <c r="G2752"/>
      <c r="H2752"/>
    </row>
    <row r="2753" spans="1:8" ht="15" x14ac:dyDescent="0.25">
      <c r="A2753" s="609" t="str">
        <f t="shared" si="42"/>
        <v>93660</v>
      </c>
      <c r="B2753" s="607" t="s">
        <v>4098</v>
      </c>
      <c r="C2753" s="607" t="s">
        <v>13357</v>
      </c>
      <c r="D2753" s="618" t="s">
        <v>10580</v>
      </c>
      <c r="E2753" s="619" t="s">
        <v>10162</v>
      </c>
      <c r="F2753"/>
      <c r="G2753"/>
      <c r="H2753"/>
    </row>
    <row r="2754" spans="1:8" ht="15" x14ac:dyDescent="0.25">
      <c r="A2754" s="609" t="str">
        <f t="shared" ref="A2754:A2817" si="43">IF(ISERROR(SEARCH("/",B2754)=6),TRIM(CLEAN(B2754)),IF(SEARCH("/",B2754)=6,IF(LEN(TRIM(CLEAN(B2754)))=7,LEFT(TRIM(CLEAN(B2754)),6)&amp;"00"&amp;RIGHT(TRIM(CLEAN(B2754)),1),LEFT(TRIM(CLEAN(B2754)),6)&amp;"0"&amp;RIGHT(TRIM(CLEAN(B2754)),2)),TRIM(CLEAN(B2754))))</f>
        <v>93661</v>
      </c>
      <c r="B2754" s="607" t="s">
        <v>4099</v>
      </c>
      <c r="C2754" s="607" t="s">
        <v>13358</v>
      </c>
      <c r="D2754" s="618" t="s">
        <v>10580</v>
      </c>
      <c r="E2754" s="619" t="s">
        <v>18745</v>
      </c>
      <c r="F2754"/>
      <c r="G2754"/>
      <c r="H2754"/>
    </row>
    <row r="2755" spans="1:8" ht="15" x14ac:dyDescent="0.25">
      <c r="A2755" s="609" t="str">
        <f t="shared" si="43"/>
        <v>93662</v>
      </c>
      <c r="B2755" s="607" t="s">
        <v>4100</v>
      </c>
      <c r="C2755" s="607" t="s">
        <v>13359</v>
      </c>
      <c r="D2755" s="618" t="s">
        <v>10580</v>
      </c>
      <c r="E2755" s="619" t="s">
        <v>21574</v>
      </c>
      <c r="F2755"/>
      <c r="G2755"/>
      <c r="H2755"/>
    </row>
    <row r="2756" spans="1:8" ht="15" x14ac:dyDescent="0.25">
      <c r="A2756" s="609" t="str">
        <f t="shared" si="43"/>
        <v>93663</v>
      </c>
      <c r="B2756" s="607" t="s">
        <v>4101</v>
      </c>
      <c r="C2756" s="607" t="s">
        <v>13360</v>
      </c>
      <c r="D2756" s="618" t="s">
        <v>10580</v>
      </c>
      <c r="E2756" s="619" t="s">
        <v>21574</v>
      </c>
      <c r="F2756"/>
      <c r="G2756"/>
      <c r="H2756"/>
    </row>
    <row r="2757" spans="1:8" ht="15" x14ac:dyDescent="0.25">
      <c r="A2757" s="609" t="str">
        <f t="shared" si="43"/>
        <v>93664</v>
      </c>
      <c r="B2757" s="607" t="s">
        <v>4102</v>
      </c>
      <c r="C2757" s="607" t="s">
        <v>13361</v>
      </c>
      <c r="D2757" s="618" t="s">
        <v>10580</v>
      </c>
      <c r="E2757" s="619" t="s">
        <v>18317</v>
      </c>
      <c r="F2757"/>
      <c r="G2757"/>
      <c r="H2757"/>
    </row>
    <row r="2758" spans="1:8" ht="15" x14ac:dyDescent="0.25">
      <c r="A2758" s="609" t="str">
        <f t="shared" si="43"/>
        <v>93665</v>
      </c>
      <c r="B2758" s="607" t="s">
        <v>4103</v>
      </c>
      <c r="C2758" s="607" t="s">
        <v>13362</v>
      </c>
      <c r="D2758" s="618" t="s">
        <v>10580</v>
      </c>
      <c r="E2758" s="619" t="s">
        <v>23524</v>
      </c>
      <c r="F2758"/>
      <c r="G2758"/>
      <c r="H2758"/>
    </row>
    <row r="2759" spans="1:8" ht="15" x14ac:dyDescent="0.25">
      <c r="A2759" s="609" t="str">
        <f t="shared" si="43"/>
        <v>93666</v>
      </c>
      <c r="B2759" s="607" t="s">
        <v>4104</v>
      </c>
      <c r="C2759" s="607" t="s">
        <v>13363</v>
      </c>
      <c r="D2759" s="618" t="s">
        <v>10580</v>
      </c>
      <c r="E2759" s="619" t="s">
        <v>29809</v>
      </c>
      <c r="F2759"/>
      <c r="G2759"/>
      <c r="H2759"/>
    </row>
    <row r="2760" spans="1:8" ht="15" x14ac:dyDescent="0.25">
      <c r="A2760" s="609" t="str">
        <f t="shared" si="43"/>
        <v>93667</v>
      </c>
      <c r="B2760" s="607" t="s">
        <v>4105</v>
      </c>
      <c r="C2760" s="607" t="s">
        <v>13364</v>
      </c>
      <c r="D2760" s="618" t="s">
        <v>10580</v>
      </c>
      <c r="E2760" s="619" t="s">
        <v>11006</v>
      </c>
      <c r="F2760"/>
      <c r="G2760"/>
      <c r="H2760"/>
    </row>
    <row r="2761" spans="1:8" ht="15" x14ac:dyDescent="0.25">
      <c r="A2761" s="609" t="str">
        <f t="shared" si="43"/>
        <v>93668</v>
      </c>
      <c r="B2761" s="607" t="s">
        <v>4106</v>
      </c>
      <c r="C2761" s="607" t="s">
        <v>13365</v>
      </c>
      <c r="D2761" s="618" t="s">
        <v>10580</v>
      </c>
      <c r="E2761" s="619" t="s">
        <v>29901</v>
      </c>
      <c r="F2761"/>
      <c r="G2761"/>
      <c r="H2761"/>
    </row>
    <row r="2762" spans="1:8" ht="15" x14ac:dyDescent="0.25">
      <c r="A2762" s="609" t="str">
        <f t="shared" si="43"/>
        <v>93669</v>
      </c>
      <c r="B2762" s="607" t="s">
        <v>4107</v>
      </c>
      <c r="C2762" s="607" t="s">
        <v>13366</v>
      </c>
      <c r="D2762" s="618" t="s">
        <v>10580</v>
      </c>
      <c r="E2762" s="619" t="s">
        <v>29902</v>
      </c>
      <c r="F2762"/>
      <c r="G2762"/>
      <c r="H2762"/>
    </row>
    <row r="2763" spans="1:8" ht="15" x14ac:dyDescent="0.25">
      <c r="A2763" s="609" t="str">
        <f t="shared" si="43"/>
        <v>93670</v>
      </c>
      <c r="B2763" s="607" t="s">
        <v>4108</v>
      </c>
      <c r="C2763" s="607" t="s">
        <v>13367</v>
      </c>
      <c r="D2763" s="618" t="s">
        <v>10580</v>
      </c>
      <c r="E2763" s="619" t="s">
        <v>29902</v>
      </c>
      <c r="F2763"/>
      <c r="G2763"/>
      <c r="H2763"/>
    </row>
    <row r="2764" spans="1:8" ht="15" x14ac:dyDescent="0.25">
      <c r="A2764" s="609" t="str">
        <f t="shared" si="43"/>
        <v>93671</v>
      </c>
      <c r="B2764" s="607" t="s">
        <v>4109</v>
      </c>
      <c r="C2764" s="607" t="s">
        <v>13368</v>
      </c>
      <c r="D2764" s="618" t="s">
        <v>10580</v>
      </c>
      <c r="E2764" s="619" t="s">
        <v>29903</v>
      </c>
      <c r="F2764"/>
      <c r="G2764"/>
      <c r="H2764"/>
    </row>
    <row r="2765" spans="1:8" ht="15" x14ac:dyDescent="0.25">
      <c r="A2765" s="609" t="str">
        <f t="shared" si="43"/>
        <v>93672</v>
      </c>
      <c r="B2765" s="607" t="s">
        <v>4110</v>
      </c>
      <c r="C2765" s="607" t="s">
        <v>13369</v>
      </c>
      <c r="D2765" s="618" t="s">
        <v>10580</v>
      </c>
      <c r="E2765" s="619" t="s">
        <v>16078</v>
      </c>
      <c r="F2765"/>
      <c r="G2765"/>
      <c r="H2765"/>
    </row>
    <row r="2766" spans="1:8" ht="15" x14ac:dyDescent="0.25">
      <c r="A2766" s="609" t="str">
        <f t="shared" si="43"/>
        <v>93673</v>
      </c>
      <c r="B2766" s="607" t="s">
        <v>4111</v>
      </c>
      <c r="C2766" s="607" t="s">
        <v>13370</v>
      </c>
      <c r="D2766" s="618" t="s">
        <v>10580</v>
      </c>
      <c r="E2766" s="619" t="s">
        <v>29562</v>
      </c>
      <c r="F2766"/>
      <c r="G2766"/>
      <c r="H2766"/>
    </row>
    <row r="2767" spans="1:8" ht="15" x14ac:dyDescent="0.25">
      <c r="A2767" s="609" t="str">
        <f t="shared" si="43"/>
        <v>97359</v>
      </c>
      <c r="B2767" s="607" t="s">
        <v>5400</v>
      </c>
      <c r="C2767" s="607" t="s">
        <v>13371</v>
      </c>
      <c r="D2767" s="618" t="s">
        <v>10580</v>
      </c>
      <c r="E2767" s="619" t="s">
        <v>29904</v>
      </c>
      <c r="F2767"/>
      <c r="G2767"/>
      <c r="H2767"/>
    </row>
    <row r="2768" spans="1:8" ht="15" x14ac:dyDescent="0.25">
      <c r="A2768" s="609" t="str">
        <f t="shared" si="43"/>
        <v>97360</v>
      </c>
      <c r="B2768" s="607" t="s">
        <v>5401</v>
      </c>
      <c r="C2768" s="607" t="s">
        <v>13372</v>
      </c>
      <c r="D2768" s="618" t="s">
        <v>10580</v>
      </c>
      <c r="E2768" s="619" t="s">
        <v>29905</v>
      </c>
      <c r="F2768"/>
      <c r="G2768"/>
      <c r="H2768"/>
    </row>
    <row r="2769" spans="1:8" ht="15" x14ac:dyDescent="0.25">
      <c r="A2769" s="609" t="str">
        <f t="shared" si="43"/>
        <v>97361</v>
      </c>
      <c r="B2769" s="607" t="s">
        <v>5402</v>
      </c>
      <c r="C2769" s="607" t="s">
        <v>13373</v>
      </c>
      <c r="D2769" s="618" t="s">
        <v>10580</v>
      </c>
      <c r="E2769" s="619" t="s">
        <v>29906</v>
      </c>
      <c r="F2769"/>
      <c r="G2769"/>
      <c r="H2769"/>
    </row>
    <row r="2770" spans="1:8" ht="15" x14ac:dyDescent="0.25">
      <c r="A2770" s="609" t="str">
        <f t="shared" si="43"/>
        <v>97362</v>
      </c>
      <c r="B2770" s="607" t="s">
        <v>8520</v>
      </c>
      <c r="C2770" s="607" t="s">
        <v>13374</v>
      </c>
      <c r="D2770" s="618" t="s">
        <v>10580</v>
      </c>
      <c r="E2770" s="619" t="s">
        <v>29907</v>
      </c>
      <c r="F2770"/>
      <c r="G2770"/>
      <c r="H2770"/>
    </row>
    <row r="2771" spans="1:8" ht="15" x14ac:dyDescent="0.25">
      <c r="A2771" s="609" t="str">
        <f t="shared" si="43"/>
        <v>101875</v>
      </c>
      <c r="B2771" s="607" t="s">
        <v>8549</v>
      </c>
      <c r="C2771" s="607" t="s">
        <v>13375</v>
      </c>
      <c r="D2771" s="618" t="s">
        <v>10580</v>
      </c>
      <c r="E2771" s="619" t="s">
        <v>29908</v>
      </c>
      <c r="F2771"/>
      <c r="G2771"/>
      <c r="H2771"/>
    </row>
    <row r="2772" spans="1:8" ht="15" x14ac:dyDescent="0.25">
      <c r="A2772" s="609" t="str">
        <f t="shared" si="43"/>
        <v>101876</v>
      </c>
      <c r="B2772" s="607" t="s">
        <v>8550</v>
      </c>
      <c r="C2772" s="607" t="s">
        <v>13376</v>
      </c>
      <c r="D2772" s="618" t="s">
        <v>10580</v>
      </c>
      <c r="E2772" s="619" t="s">
        <v>29909</v>
      </c>
      <c r="F2772"/>
      <c r="G2772"/>
      <c r="H2772"/>
    </row>
    <row r="2773" spans="1:8" ht="15" x14ac:dyDescent="0.25">
      <c r="A2773" s="609" t="str">
        <f t="shared" si="43"/>
        <v>101877</v>
      </c>
      <c r="B2773" s="607" t="s">
        <v>8551</v>
      </c>
      <c r="C2773" s="607" t="s">
        <v>13378</v>
      </c>
      <c r="D2773" s="618" t="s">
        <v>10580</v>
      </c>
      <c r="E2773" s="619" t="s">
        <v>29910</v>
      </c>
      <c r="F2773"/>
      <c r="G2773"/>
      <c r="H2773"/>
    </row>
    <row r="2774" spans="1:8" ht="15" x14ac:dyDescent="0.25">
      <c r="A2774" s="609" t="str">
        <f t="shared" si="43"/>
        <v>101878</v>
      </c>
      <c r="B2774" s="607" t="s">
        <v>8552</v>
      </c>
      <c r="C2774" s="607" t="s">
        <v>13379</v>
      </c>
      <c r="D2774" s="618" t="s">
        <v>10580</v>
      </c>
      <c r="E2774" s="619" t="s">
        <v>29911</v>
      </c>
      <c r="F2774"/>
      <c r="G2774"/>
      <c r="H2774"/>
    </row>
    <row r="2775" spans="1:8" ht="15" x14ac:dyDescent="0.25">
      <c r="A2775" s="609" t="str">
        <f t="shared" si="43"/>
        <v>101879</v>
      </c>
      <c r="B2775" s="607" t="s">
        <v>8553</v>
      </c>
      <c r="C2775" s="607" t="s">
        <v>13380</v>
      </c>
      <c r="D2775" s="618" t="s">
        <v>10580</v>
      </c>
      <c r="E2775" s="619" t="s">
        <v>29912</v>
      </c>
      <c r="F2775"/>
      <c r="G2775"/>
      <c r="H2775"/>
    </row>
    <row r="2776" spans="1:8" ht="15" x14ac:dyDescent="0.25">
      <c r="A2776" s="609" t="str">
        <f t="shared" si="43"/>
        <v>101880</v>
      </c>
      <c r="B2776" s="607" t="s">
        <v>8554</v>
      </c>
      <c r="C2776" s="607" t="s">
        <v>13381</v>
      </c>
      <c r="D2776" s="618" t="s">
        <v>10580</v>
      </c>
      <c r="E2776" s="619" t="s">
        <v>29913</v>
      </c>
      <c r="F2776"/>
      <c r="G2776"/>
      <c r="H2776"/>
    </row>
    <row r="2777" spans="1:8" ht="15" x14ac:dyDescent="0.25">
      <c r="A2777" s="609" t="str">
        <f t="shared" si="43"/>
        <v>101881</v>
      </c>
      <c r="B2777" s="607" t="s">
        <v>8555</v>
      </c>
      <c r="C2777" s="607" t="s">
        <v>13382</v>
      </c>
      <c r="D2777" s="618" t="s">
        <v>10580</v>
      </c>
      <c r="E2777" s="619" t="s">
        <v>29914</v>
      </c>
      <c r="F2777"/>
      <c r="G2777"/>
      <c r="H2777"/>
    </row>
    <row r="2778" spans="1:8" ht="15" x14ac:dyDescent="0.25">
      <c r="A2778" s="609" t="str">
        <f t="shared" si="43"/>
        <v>101882</v>
      </c>
      <c r="B2778" s="607" t="s">
        <v>8556</v>
      </c>
      <c r="C2778" s="607" t="s">
        <v>13383</v>
      </c>
      <c r="D2778" s="618" t="s">
        <v>10580</v>
      </c>
      <c r="E2778" s="619" t="s">
        <v>29915</v>
      </c>
      <c r="F2778"/>
      <c r="G2778"/>
      <c r="H2778"/>
    </row>
    <row r="2779" spans="1:8" ht="15" x14ac:dyDescent="0.25">
      <c r="A2779" s="609" t="str">
        <f t="shared" si="43"/>
        <v>101883</v>
      </c>
      <c r="B2779" s="607" t="s">
        <v>8557</v>
      </c>
      <c r="C2779" s="607" t="s">
        <v>13384</v>
      </c>
      <c r="D2779" s="618" t="s">
        <v>10580</v>
      </c>
      <c r="E2779" s="619" t="s">
        <v>29916</v>
      </c>
      <c r="F2779"/>
      <c r="G2779"/>
      <c r="H2779"/>
    </row>
    <row r="2780" spans="1:8" ht="15" x14ac:dyDescent="0.25">
      <c r="A2780" s="609" t="str">
        <f t="shared" si="43"/>
        <v>101890</v>
      </c>
      <c r="B2780" s="607" t="s">
        <v>8564</v>
      </c>
      <c r="C2780" s="607" t="s">
        <v>13385</v>
      </c>
      <c r="D2780" s="618" t="s">
        <v>10580</v>
      </c>
      <c r="E2780" s="619" t="s">
        <v>10254</v>
      </c>
      <c r="F2780"/>
      <c r="G2780"/>
      <c r="H2780"/>
    </row>
    <row r="2781" spans="1:8" ht="15" x14ac:dyDescent="0.25">
      <c r="A2781" s="609" t="str">
        <f t="shared" si="43"/>
        <v>101891</v>
      </c>
      <c r="B2781" s="607" t="s">
        <v>8565</v>
      </c>
      <c r="C2781" s="607" t="s">
        <v>13387</v>
      </c>
      <c r="D2781" s="618" t="s">
        <v>10580</v>
      </c>
      <c r="E2781" s="619" t="s">
        <v>19706</v>
      </c>
      <c r="F2781"/>
      <c r="G2781"/>
      <c r="H2781"/>
    </row>
    <row r="2782" spans="1:8" ht="15" x14ac:dyDescent="0.25">
      <c r="A2782" s="609" t="str">
        <f t="shared" si="43"/>
        <v>101892</v>
      </c>
      <c r="B2782" s="607" t="s">
        <v>8566</v>
      </c>
      <c r="C2782" s="607" t="s">
        <v>13389</v>
      </c>
      <c r="D2782" s="618" t="s">
        <v>10580</v>
      </c>
      <c r="E2782" s="619" t="s">
        <v>23876</v>
      </c>
      <c r="F2782"/>
      <c r="G2782"/>
      <c r="H2782"/>
    </row>
    <row r="2783" spans="1:8" ht="15" x14ac:dyDescent="0.25">
      <c r="A2783" s="609" t="str">
        <f t="shared" si="43"/>
        <v>101893</v>
      </c>
      <c r="B2783" s="607" t="s">
        <v>8567</v>
      </c>
      <c r="C2783" s="607" t="s">
        <v>13390</v>
      </c>
      <c r="D2783" s="618" t="s">
        <v>10580</v>
      </c>
      <c r="E2783" s="619" t="s">
        <v>29917</v>
      </c>
      <c r="F2783"/>
      <c r="G2783"/>
      <c r="H2783"/>
    </row>
    <row r="2784" spans="1:8" ht="15" x14ac:dyDescent="0.25">
      <c r="A2784" s="609" t="str">
        <f t="shared" si="43"/>
        <v>101894</v>
      </c>
      <c r="B2784" s="607" t="s">
        <v>8568</v>
      </c>
      <c r="C2784" s="607" t="s">
        <v>13391</v>
      </c>
      <c r="D2784" s="618" t="s">
        <v>10580</v>
      </c>
      <c r="E2784" s="619" t="s">
        <v>29445</v>
      </c>
      <c r="F2784"/>
      <c r="G2784"/>
      <c r="H2784"/>
    </row>
    <row r="2785" spans="1:8" ht="15" x14ac:dyDescent="0.25">
      <c r="A2785" s="609" t="str">
        <f t="shared" si="43"/>
        <v>101895</v>
      </c>
      <c r="B2785" s="607" t="s">
        <v>8569</v>
      </c>
      <c r="C2785" s="607" t="s">
        <v>13392</v>
      </c>
      <c r="D2785" s="618" t="s">
        <v>10580</v>
      </c>
      <c r="E2785" s="619" t="s">
        <v>29918</v>
      </c>
      <c r="F2785"/>
      <c r="G2785"/>
      <c r="H2785"/>
    </row>
    <row r="2786" spans="1:8" ht="15" x14ac:dyDescent="0.25">
      <c r="A2786" s="609" t="str">
        <f t="shared" si="43"/>
        <v>101896</v>
      </c>
      <c r="B2786" s="607" t="s">
        <v>8570</v>
      </c>
      <c r="C2786" s="607" t="s">
        <v>13393</v>
      </c>
      <c r="D2786" s="618" t="s">
        <v>10580</v>
      </c>
      <c r="E2786" s="619" t="s">
        <v>29919</v>
      </c>
      <c r="F2786"/>
      <c r="G2786"/>
      <c r="H2786"/>
    </row>
    <row r="2787" spans="1:8" ht="15" x14ac:dyDescent="0.25">
      <c r="A2787" s="609" t="str">
        <f t="shared" si="43"/>
        <v>101897</v>
      </c>
      <c r="B2787" s="607" t="s">
        <v>8571</v>
      </c>
      <c r="C2787" s="607" t="s">
        <v>13394</v>
      </c>
      <c r="D2787" s="618" t="s">
        <v>10580</v>
      </c>
      <c r="E2787" s="619" t="s">
        <v>29920</v>
      </c>
      <c r="F2787"/>
      <c r="G2787"/>
      <c r="H2787"/>
    </row>
    <row r="2788" spans="1:8" ht="15" x14ac:dyDescent="0.25">
      <c r="A2788" s="609" t="str">
        <f t="shared" si="43"/>
        <v>101898</v>
      </c>
      <c r="B2788" s="607" t="s">
        <v>8572</v>
      </c>
      <c r="C2788" s="607" t="s">
        <v>13395</v>
      </c>
      <c r="D2788" s="618" t="s">
        <v>10580</v>
      </c>
      <c r="E2788" s="619" t="s">
        <v>29921</v>
      </c>
      <c r="F2788"/>
      <c r="G2788"/>
      <c r="H2788"/>
    </row>
    <row r="2789" spans="1:8" ht="15" x14ac:dyDescent="0.25">
      <c r="A2789" s="609" t="str">
        <f t="shared" si="43"/>
        <v>101899</v>
      </c>
      <c r="B2789" s="607" t="s">
        <v>8573</v>
      </c>
      <c r="C2789" s="607" t="s">
        <v>13396</v>
      </c>
      <c r="D2789" s="618" t="s">
        <v>10580</v>
      </c>
      <c r="E2789" s="619" t="s">
        <v>29922</v>
      </c>
      <c r="F2789"/>
      <c r="G2789"/>
      <c r="H2789"/>
    </row>
    <row r="2790" spans="1:8" ht="15" x14ac:dyDescent="0.25">
      <c r="A2790" s="609" t="str">
        <f t="shared" si="43"/>
        <v>101900</v>
      </c>
      <c r="B2790" s="607" t="s">
        <v>8574</v>
      </c>
      <c r="C2790" s="607" t="s">
        <v>13397</v>
      </c>
      <c r="D2790" s="618" t="s">
        <v>10580</v>
      </c>
      <c r="E2790" s="619" t="s">
        <v>29923</v>
      </c>
      <c r="F2790"/>
      <c r="G2790"/>
      <c r="H2790"/>
    </row>
    <row r="2791" spans="1:8" ht="15" x14ac:dyDescent="0.25">
      <c r="A2791" s="609" t="str">
        <f t="shared" si="43"/>
        <v>101901</v>
      </c>
      <c r="B2791" s="607" t="s">
        <v>8575</v>
      </c>
      <c r="C2791" s="607" t="s">
        <v>13398</v>
      </c>
      <c r="D2791" s="618" t="s">
        <v>10580</v>
      </c>
      <c r="E2791" s="619" t="s">
        <v>29924</v>
      </c>
      <c r="F2791"/>
      <c r="G2791"/>
      <c r="H2791"/>
    </row>
    <row r="2792" spans="1:8" ht="15" x14ac:dyDescent="0.25">
      <c r="A2792" s="609" t="str">
        <f t="shared" si="43"/>
        <v>101902</v>
      </c>
      <c r="B2792" s="607" t="s">
        <v>8576</v>
      </c>
      <c r="C2792" s="607" t="s">
        <v>13399</v>
      </c>
      <c r="D2792" s="618" t="s">
        <v>10580</v>
      </c>
      <c r="E2792" s="619" t="s">
        <v>29925</v>
      </c>
      <c r="F2792"/>
      <c r="G2792"/>
      <c r="H2792"/>
    </row>
    <row r="2793" spans="1:8" ht="15" x14ac:dyDescent="0.25">
      <c r="A2793" s="609" t="str">
        <f t="shared" si="43"/>
        <v>101903</v>
      </c>
      <c r="B2793" s="607" t="s">
        <v>8577</v>
      </c>
      <c r="C2793" s="607" t="s">
        <v>13400</v>
      </c>
      <c r="D2793" s="618" t="s">
        <v>10580</v>
      </c>
      <c r="E2793" s="619" t="s">
        <v>29926</v>
      </c>
      <c r="F2793"/>
      <c r="G2793"/>
      <c r="H2793"/>
    </row>
    <row r="2794" spans="1:8" ht="15" x14ac:dyDescent="0.25">
      <c r="A2794" s="609" t="str">
        <f t="shared" si="43"/>
        <v>101904</v>
      </c>
      <c r="B2794" s="607" t="s">
        <v>8578</v>
      </c>
      <c r="C2794" s="607" t="s">
        <v>13401</v>
      </c>
      <c r="D2794" s="618" t="s">
        <v>10580</v>
      </c>
      <c r="E2794" s="619" t="s">
        <v>29927</v>
      </c>
      <c r="F2794"/>
      <c r="G2794"/>
      <c r="H2794"/>
    </row>
    <row r="2795" spans="1:8" ht="15" x14ac:dyDescent="0.25">
      <c r="A2795" s="609" t="str">
        <f t="shared" si="43"/>
        <v>101938</v>
      </c>
      <c r="B2795" s="607" t="s">
        <v>8612</v>
      </c>
      <c r="C2795" s="607" t="s">
        <v>13402</v>
      </c>
      <c r="D2795" s="618" t="s">
        <v>10580</v>
      </c>
      <c r="E2795" s="619" t="s">
        <v>29928</v>
      </c>
      <c r="F2795"/>
      <c r="G2795"/>
      <c r="H2795"/>
    </row>
    <row r="2796" spans="1:8" ht="15" x14ac:dyDescent="0.25">
      <c r="A2796" s="609" t="str">
        <f t="shared" si="43"/>
        <v>101946</v>
      </c>
      <c r="B2796" s="607" t="s">
        <v>8613</v>
      </c>
      <c r="C2796" s="607" t="s">
        <v>13403</v>
      </c>
      <c r="D2796" s="618" t="s">
        <v>10580</v>
      </c>
      <c r="E2796" s="619" t="s">
        <v>29929</v>
      </c>
      <c r="F2796"/>
      <c r="G2796"/>
      <c r="H2796"/>
    </row>
    <row r="2797" spans="1:8" ht="15" x14ac:dyDescent="0.25">
      <c r="A2797" s="609" t="str">
        <f t="shared" si="43"/>
        <v>91945</v>
      </c>
      <c r="B2797" s="607" t="s">
        <v>2982</v>
      </c>
      <c r="C2797" s="607" t="s">
        <v>13404</v>
      </c>
      <c r="D2797" s="618" t="s">
        <v>10580</v>
      </c>
      <c r="E2797" s="619" t="s">
        <v>18202</v>
      </c>
      <c r="F2797"/>
      <c r="G2797"/>
      <c r="H2797"/>
    </row>
    <row r="2798" spans="1:8" ht="15" x14ac:dyDescent="0.25">
      <c r="A2798" s="609" t="str">
        <f t="shared" si="43"/>
        <v>91946</v>
      </c>
      <c r="B2798" s="607" t="s">
        <v>2983</v>
      </c>
      <c r="C2798" s="607" t="s">
        <v>13405</v>
      </c>
      <c r="D2798" s="618" t="s">
        <v>10580</v>
      </c>
      <c r="E2798" s="619" t="s">
        <v>18260</v>
      </c>
      <c r="F2798"/>
      <c r="G2798"/>
      <c r="H2798"/>
    </row>
    <row r="2799" spans="1:8" ht="15" x14ac:dyDescent="0.25">
      <c r="A2799" s="609" t="str">
        <f t="shared" si="43"/>
        <v>91947</v>
      </c>
      <c r="B2799" s="607" t="s">
        <v>2984</v>
      </c>
      <c r="C2799" s="607" t="s">
        <v>13406</v>
      </c>
      <c r="D2799" s="618" t="s">
        <v>10580</v>
      </c>
      <c r="E2799" s="619" t="s">
        <v>17075</v>
      </c>
      <c r="F2799"/>
      <c r="G2799"/>
      <c r="H2799"/>
    </row>
    <row r="2800" spans="1:8" ht="15" x14ac:dyDescent="0.25">
      <c r="A2800" s="609" t="str">
        <f t="shared" si="43"/>
        <v>91949</v>
      </c>
      <c r="B2800" s="607" t="s">
        <v>2985</v>
      </c>
      <c r="C2800" s="607" t="s">
        <v>13407</v>
      </c>
      <c r="D2800" s="618" t="s">
        <v>10580</v>
      </c>
      <c r="E2800" s="619" t="s">
        <v>10435</v>
      </c>
      <c r="F2800"/>
      <c r="G2800"/>
      <c r="H2800"/>
    </row>
    <row r="2801" spans="1:8" ht="15" x14ac:dyDescent="0.25">
      <c r="A2801" s="609" t="str">
        <f t="shared" si="43"/>
        <v>91950</v>
      </c>
      <c r="B2801" s="607" t="s">
        <v>2986</v>
      </c>
      <c r="C2801" s="607" t="s">
        <v>13408</v>
      </c>
      <c r="D2801" s="618" t="s">
        <v>10580</v>
      </c>
      <c r="E2801" s="619" t="s">
        <v>11256</v>
      </c>
      <c r="F2801"/>
      <c r="G2801"/>
      <c r="H2801"/>
    </row>
    <row r="2802" spans="1:8" ht="15" x14ac:dyDescent="0.25">
      <c r="A2802" s="609" t="str">
        <f t="shared" si="43"/>
        <v>91951</v>
      </c>
      <c r="B2802" s="607" t="s">
        <v>2987</v>
      </c>
      <c r="C2802" s="607" t="s">
        <v>13409</v>
      </c>
      <c r="D2802" s="618" t="s">
        <v>10580</v>
      </c>
      <c r="E2802" s="619" t="s">
        <v>21989</v>
      </c>
      <c r="F2802"/>
      <c r="G2802"/>
      <c r="H2802"/>
    </row>
    <row r="2803" spans="1:8" ht="15" x14ac:dyDescent="0.25">
      <c r="A2803" s="609" t="str">
        <f t="shared" si="43"/>
        <v>91952</v>
      </c>
      <c r="B2803" s="607" t="s">
        <v>2988</v>
      </c>
      <c r="C2803" s="607" t="s">
        <v>13411</v>
      </c>
      <c r="D2803" s="618" t="s">
        <v>10580</v>
      </c>
      <c r="E2803" s="619" t="s">
        <v>11586</v>
      </c>
      <c r="F2803"/>
      <c r="G2803"/>
      <c r="H2803"/>
    </row>
    <row r="2804" spans="1:8" ht="15" x14ac:dyDescent="0.25">
      <c r="A2804" s="609" t="str">
        <f t="shared" si="43"/>
        <v>91953</v>
      </c>
      <c r="B2804" s="607" t="s">
        <v>2989</v>
      </c>
      <c r="C2804" s="607" t="s">
        <v>13412</v>
      </c>
      <c r="D2804" s="618" t="s">
        <v>10580</v>
      </c>
      <c r="E2804" s="619" t="s">
        <v>18280</v>
      </c>
      <c r="F2804"/>
      <c r="G2804"/>
      <c r="H2804"/>
    </row>
    <row r="2805" spans="1:8" ht="15" x14ac:dyDescent="0.25">
      <c r="A2805" s="609" t="str">
        <f t="shared" si="43"/>
        <v>91954</v>
      </c>
      <c r="B2805" s="607" t="s">
        <v>2990</v>
      </c>
      <c r="C2805" s="607" t="s">
        <v>13413</v>
      </c>
      <c r="D2805" s="618" t="s">
        <v>10580</v>
      </c>
      <c r="E2805" s="619" t="s">
        <v>13291</v>
      </c>
      <c r="F2805"/>
      <c r="G2805"/>
      <c r="H2805"/>
    </row>
    <row r="2806" spans="1:8" ht="15" x14ac:dyDescent="0.25">
      <c r="A2806" s="609" t="str">
        <f t="shared" si="43"/>
        <v>91955</v>
      </c>
      <c r="B2806" s="607" t="s">
        <v>2991</v>
      </c>
      <c r="C2806" s="607" t="s">
        <v>13414</v>
      </c>
      <c r="D2806" s="618" t="s">
        <v>10580</v>
      </c>
      <c r="E2806" s="619" t="s">
        <v>20881</v>
      </c>
      <c r="F2806"/>
      <c r="G2806"/>
      <c r="H2806"/>
    </row>
    <row r="2807" spans="1:8" ht="15" x14ac:dyDescent="0.25">
      <c r="A2807" s="609" t="str">
        <f t="shared" si="43"/>
        <v>91956</v>
      </c>
      <c r="B2807" s="607" t="s">
        <v>2992</v>
      </c>
      <c r="C2807" s="607" t="s">
        <v>13416</v>
      </c>
      <c r="D2807" s="618" t="s">
        <v>10580</v>
      </c>
      <c r="E2807" s="619" t="s">
        <v>14345</v>
      </c>
      <c r="F2807"/>
      <c r="G2807"/>
      <c r="H2807"/>
    </row>
    <row r="2808" spans="1:8" ht="15" x14ac:dyDescent="0.25">
      <c r="A2808" s="609" t="str">
        <f t="shared" si="43"/>
        <v>91957</v>
      </c>
      <c r="B2808" s="607" t="s">
        <v>2993</v>
      </c>
      <c r="C2808" s="607" t="s">
        <v>13418</v>
      </c>
      <c r="D2808" s="618" t="s">
        <v>10580</v>
      </c>
      <c r="E2808" s="619" t="s">
        <v>13315</v>
      </c>
      <c r="F2808"/>
      <c r="G2808"/>
      <c r="H2808"/>
    </row>
    <row r="2809" spans="1:8" ht="15" x14ac:dyDescent="0.25">
      <c r="A2809" s="609" t="str">
        <f t="shared" si="43"/>
        <v>91958</v>
      </c>
      <c r="B2809" s="607" t="s">
        <v>2994</v>
      </c>
      <c r="C2809" s="607" t="s">
        <v>13419</v>
      </c>
      <c r="D2809" s="618" t="s">
        <v>10580</v>
      </c>
      <c r="E2809" s="619" t="s">
        <v>29930</v>
      </c>
      <c r="F2809"/>
      <c r="G2809"/>
      <c r="H2809"/>
    </row>
    <row r="2810" spans="1:8" ht="15" x14ac:dyDescent="0.25">
      <c r="A2810" s="609" t="str">
        <f t="shared" si="43"/>
        <v>91959</v>
      </c>
      <c r="B2810" s="607" t="s">
        <v>2995</v>
      </c>
      <c r="C2810" s="607" t="s">
        <v>13420</v>
      </c>
      <c r="D2810" s="618" t="s">
        <v>10580</v>
      </c>
      <c r="E2810" s="619" t="s">
        <v>25944</v>
      </c>
      <c r="F2810"/>
      <c r="G2810"/>
      <c r="H2810"/>
    </row>
    <row r="2811" spans="1:8" ht="15" x14ac:dyDescent="0.25">
      <c r="A2811" s="609" t="str">
        <f t="shared" si="43"/>
        <v>91960</v>
      </c>
      <c r="B2811" s="607" t="s">
        <v>2996</v>
      </c>
      <c r="C2811" s="607" t="s">
        <v>13421</v>
      </c>
      <c r="D2811" s="618" t="s">
        <v>10580</v>
      </c>
      <c r="E2811" s="619" t="s">
        <v>16875</v>
      </c>
      <c r="F2811"/>
      <c r="G2811"/>
      <c r="H2811"/>
    </row>
    <row r="2812" spans="1:8" ht="15" x14ac:dyDescent="0.25">
      <c r="A2812" s="609" t="str">
        <f t="shared" si="43"/>
        <v>91961</v>
      </c>
      <c r="B2812" s="607" t="s">
        <v>2997</v>
      </c>
      <c r="C2812" s="607" t="s">
        <v>13422</v>
      </c>
      <c r="D2812" s="618" t="s">
        <v>10580</v>
      </c>
      <c r="E2812" s="619" t="s">
        <v>18247</v>
      </c>
      <c r="F2812"/>
      <c r="G2812"/>
      <c r="H2812"/>
    </row>
    <row r="2813" spans="1:8" ht="15" x14ac:dyDescent="0.25">
      <c r="A2813" s="609" t="str">
        <f t="shared" si="43"/>
        <v>91962</v>
      </c>
      <c r="B2813" s="607" t="s">
        <v>2998</v>
      </c>
      <c r="C2813" s="607" t="s">
        <v>13423</v>
      </c>
      <c r="D2813" s="618" t="s">
        <v>10580</v>
      </c>
      <c r="E2813" s="619" t="s">
        <v>17961</v>
      </c>
      <c r="F2813"/>
      <c r="G2813"/>
      <c r="H2813"/>
    </row>
    <row r="2814" spans="1:8" ht="15" x14ac:dyDescent="0.25">
      <c r="A2814" s="609" t="str">
        <f t="shared" si="43"/>
        <v>91963</v>
      </c>
      <c r="B2814" s="607" t="s">
        <v>2999</v>
      </c>
      <c r="C2814" s="607" t="s">
        <v>13424</v>
      </c>
      <c r="D2814" s="618" t="s">
        <v>10580</v>
      </c>
      <c r="E2814" s="619" t="s">
        <v>18230</v>
      </c>
      <c r="F2814"/>
      <c r="G2814"/>
      <c r="H2814"/>
    </row>
    <row r="2815" spans="1:8" ht="15" x14ac:dyDescent="0.25">
      <c r="A2815" s="609" t="str">
        <f t="shared" si="43"/>
        <v>91964</v>
      </c>
      <c r="B2815" s="607" t="s">
        <v>3000</v>
      </c>
      <c r="C2815" s="607" t="s">
        <v>13425</v>
      </c>
      <c r="D2815" s="618" t="s">
        <v>10580</v>
      </c>
      <c r="E2815" s="619" t="s">
        <v>14824</v>
      </c>
      <c r="F2815"/>
      <c r="G2815"/>
      <c r="H2815"/>
    </row>
    <row r="2816" spans="1:8" ht="15" x14ac:dyDescent="0.25">
      <c r="A2816" s="609" t="str">
        <f t="shared" si="43"/>
        <v>91965</v>
      </c>
      <c r="B2816" s="607" t="s">
        <v>3001</v>
      </c>
      <c r="C2816" s="607" t="s">
        <v>13426</v>
      </c>
      <c r="D2816" s="618" t="s">
        <v>10580</v>
      </c>
      <c r="E2816" s="619" t="s">
        <v>28566</v>
      </c>
      <c r="F2816"/>
      <c r="G2816"/>
      <c r="H2816"/>
    </row>
    <row r="2817" spans="1:8" ht="15" x14ac:dyDescent="0.25">
      <c r="A2817" s="609" t="str">
        <f t="shared" si="43"/>
        <v>91966</v>
      </c>
      <c r="B2817" s="607" t="s">
        <v>3002</v>
      </c>
      <c r="C2817" s="607" t="s">
        <v>13428</v>
      </c>
      <c r="D2817" s="618" t="s">
        <v>10580</v>
      </c>
      <c r="E2817" s="619" t="s">
        <v>12976</v>
      </c>
      <c r="F2817"/>
      <c r="G2817"/>
      <c r="H2817"/>
    </row>
    <row r="2818" spans="1:8" ht="15" x14ac:dyDescent="0.25">
      <c r="A2818" s="609" t="str">
        <f t="shared" ref="A2818:A2881" si="44">IF(ISERROR(SEARCH("/",B2818)=6),TRIM(CLEAN(B2818)),IF(SEARCH("/",B2818)=6,IF(LEN(TRIM(CLEAN(B2818)))=7,LEFT(TRIM(CLEAN(B2818)),6)&amp;"00"&amp;RIGHT(TRIM(CLEAN(B2818)),1),LEFT(TRIM(CLEAN(B2818)),6)&amp;"0"&amp;RIGHT(TRIM(CLEAN(B2818)),2)),TRIM(CLEAN(B2818))))</f>
        <v>91967</v>
      </c>
      <c r="B2818" s="607" t="s">
        <v>3003</v>
      </c>
      <c r="C2818" s="607" t="s">
        <v>13429</v>
      </c>
      <c r="D2818" s="618" t="s">
        <v>10580</v>
      </c>
      <c r="E2818" s="619" t="s">
        <v>18471</v>
      </c>
      <c r="F2818"/>
      <c r="G2818"/>
      <c r="H2818"/>
    </row>
    <row r="2819" spans="1:8" ht="15" x14ac:dyDescent="0.25">
      <c r="A2819" s="609" t="str">
        <f t="shared" si="44"/>
        <v>91968</v>
      </c>
      <c r="B2819" s="607" t="s">
        <v>3004</v>
      </c>
      <c r="C2819" s="607" t="s">
        <v>13430</v>
      </c>
      <c r="D2819" s="618" t="s">
        <v>10580</v>
      </c>
      <c r="E2819" s="619" t="s">
        <v>17959</v>
      </c>
      <c r="F2819"/>
      <c r="G2819"/>
      <c r="H2819"/>
    </row>
    <row r="2820" spans="1:8" ht="15" x14ac:dyDescent="0.25">
      <c r="A2820" s="609" t="str">
        <f t="shared" si="44"/>
        <v>91969</v>
      </c>
      <c r="B2820" s="607" t="s">
        <v>3005</v>
      </c>
      <c r="C2820" s="607" t="s">
        <v>13432</v>
      </c>
      <c r="D2820" s="618" t="s">
        <v>10580</v>
      </c>
      <c r="E2820" s="619" t="s">
        <v>29931</v>
      </c>
      <c r="F2820"/>
      <c r="G2820"/>
      <c r="H2820"/>
    </row>
    <row r="2821" spans="1:8" ht="15" x14ac:dyDescent="0.25">
      <c r="A2821" s="609" t="str">
        <f t="shared" si="44"/>
        <v>91970</v>
      </c>
      <c r="B2821" s="607" t="s">
        <v>3006</v>
      </c>
      <c r="C2821" s="607" t="s">
        <v>13433</v>
      </c>
      <c r="D2821" s="618" t="s">
        <v>10580</v>
      </c>
      <c r="E2821" s="619" t="s">
        <v>25768</v>
      </c>
      <c r="F2821"/>
      <c r="G2821"/>
      <c r="H2821"/>
    </row>
    <row r="2822" spans="1:8" ht="15" x14ac:dyDescent="0.25">
      <c r="A2822" s="609" t="str">
        <f t="shared" si="44"/>
        <v>91971</v>
      </c>
      <c r="B2822" s="607" t="s">
        <v>3007</v>
      </c>
      <c r="C2822" s="607" t="s">
        <v>13434</v>
      </c>
      <c r="D2822" s="618" t="s">
        <v>10580</v>
      </c>
      <c r="E2822" s="619" t="s">
        <v>29932</v>
      </c>
      <c r="F2822"/>
      <c r="G2822"/>
      <c r="H2822"/>
    </row>
    <row r="2823" spans="1:8" ht="15" x14ac:dyDescent="0.25">
      <c r="A2823" s="609" t="str">
        <f t="shared" si="44"/>
        <v>91972</v>
      </c>
      <c r="B2823" s="607" t="s">
        <v>3008</v>
      </c>
      <c r="C2823" s="607" t="s">
        <v>13435</v>
      </c>
      <c r="D2823" s="618" t="s">
        <v>10580</v>
      </c>
      <c r="E2823" s="619" t="s">
        <v>29933</v>
      </c>
      <c r="F2823"/>
      <c r="G2823"/>
      <c r="H2823"/>
    </row>
    <row r="2824" spans="1:8" ht="15" x14ac:dyDescent="0.25">
      <c r="A2824" s="609" t="str">
        <f t="shared" si="44"/>
        <v>91973</v>
      </c>
      <c r="B2824" s="607" t="s">
        <v>3009</v>
      </c>
      <c r="C2824" s="607" t="s">
        <v>13436</v>
      </c>
      <c r="D2824" s="618" t="s">
        <v>10580</v>
      </c>
      <c r="E2824" s="619" t="s">
        <v>19682</v>
      </c>
      <c r="F2824"/>
      <c r="G2824"/>
      <c r="H2824"/>
    </row>
    <row r="2825" spans="1:8" ht="15" x14ac:dyDescent="0.25">
      <c r="A2825" s="609" t="str">
        <f t="shared" si="44"/>
        <v>91974</v>
      </c>
      <c r="B2825" s="607" t="s">
        <v>3010</v>
      </c>
      <c r="C2825" s="607" t="s">
        <v>13437</v>
      </c>
      <c r="D2825" s="618" t="s">
        <v>10580</v>
      </c>
      <c r="E2825" s="619" t="s">
        <v>17982</v>
      </c>
      <c r="F2825"/>
      <c r="G2825"/>
      <c r="H2825"/>
    </row>
    <row r="2826" spans="1:8" ht="15" x14ac:dyDescent="0.25">
      <c r="A2826" s="609" t="str">
        <f t="shared" si="44"/>
        <v>91975</v>
      </c>
      <c r="B2826" s="607" t="s">
        <v>3011</v>
      </c>
      <c r="C2826" s="607" t="s">
        <v>13438</v>
      </c>
      <c r="D2826" s="618" t="s">
        <v>10580</v>
      </c>
      <c r="E2826" s="619" t="s">
        <v>29934</v>
      </c>
      <c r="F2826"/>
      <c r="G2826"/>
      <c r="H2826"/>
    </row>
    <row r="2827" spans="1:8" ht="15" x14ac:dyDescent="0.25">
      <c r="A2827" s="609" t="str">
        <f t="shared" si="44"/>
        <v>91976</v>
      </c>
      <c r="B2827" s="607" t="s">
        <v>3012</v>
      </c>
      <c r="C2827" s="607" t="s">
        <v>13439</v>
      </c>
      <c r="D2827" s="618" t="s">
        <v>10580</v>
      </c>
      <c r="E2827" s="619" t="s">
        <v>29935</v>
      </c>
      <c r="F2827"/>
      <c r="G2827"/>
      <c r="H2827"/>
    </row>
    <row r="2828" spans="1:8" ht="15" x14ac:dyDescent="0.25">
      <c r="A2828" s="609" t="str">
        <f t="shared" si="44"/>
        <v>91977</v>
      </c>
      <c r="B2828" s="607" t="s">
        <v>3013</v>
      </c>
      <c r="C2828" s="607" t="s">
        <v>13440</v>
      </c>
      <c r="D2828" s="618" t="s">
        <v>10580</v>
      </c>
      <c r="E2828" s="619" t="s">
        <v>29936</v>
      </c>
      <c r="F2828"/>
      <c r="G2828"/>
      <c r="H2828"/>
    </row>
    <row r="2829" spans="1:8" ht="15" x14ac:dyDescent="0.25">
      <c r="A2829" s="609" t="str">
        <f t="shared" si="44"/>
        <v>91978</v>
      </c>
      <c r="B2829" s="607" t="s">
        <v>3014</v>
      </c>
      <c r="C2829" s="607" t="s">
        <v>13441</v>
      </c>
      <c r="D2829" s="618" t="s">
        <v>10580</v>
      </c>
      <c r="E2829" s="619" t="s">
        <v>17938</v>
      </c>
      <c r="F2829"/>
      <c r="G2829"/>
      <c r="H2829"/>
    </row>
    <row r="2830" spans="1:8" ht="15" x14ac:dyDescent="0.25">
      <c r="A2830" s="609" t="str">
        <f t="shared" si="44"/>
        <v>91979</v>
      </c>
      <c r="B2830" s="607" t="s">
        <v>3015</v>
      </c>
      <c r="C2830" s="607" t="s">
        <v>13442</v>
      </c>
      <c r="D2830" s="618" t="s">
        <v>10580</v>
      </c>
      <c r="E2830" s="619" t="s">
        <v>29937</v>
      </c>
      <c r="F2830"/>
      <c r="G2830"/>
      <c r="H2830"/>
    </row>
    <row r="2831" spans="1:8" ht="15" x14ac:dyDescent="0.25">
      <c r="A2831" s="609" t="str">
        <f t="shared" si="44"/>
        <v>91980</v>
      </c>
      <c r="B2831" s="607" t="s">
        <v>3016</v>
      </c>
      <c r="C2831" s="607" t="s">
        <v>13443</v>
      </c>
      <c r="D2831" s="618" t="s">
        <v>10580</v>
      </c>
      <c r="E2831" s="619" t="s">
        <v>17914</v>
      </c>
      <c r="F2831"/>
      <c r="G2831"/>
      <c r="H2831"/>
    </row>
    <row r="2832" spans="1:8" ht="15" x14ac:dyDescent="0.25">
      <c r="A2832" s="609" t="str">
        <f t="shared" si="44"/>
        <v>91981</v>
      </c>
      <c r="B2832" s="607" t="s">
        <v>3017</v>
      </c>
      <c r="C2832" s="607" t="s">
        <v>13444</v>
      </c>
      <c r="D2832" s="618" t="s">
        <v>10580</v>
      </c>
      <c r="E2832" s="619" t="s">
        <v>29938</v>
      </c>
      <c r="F2832"/>
      <c r="G2832"/>
      <c r="H2832"/>
    </row>
    <row r="2833" spans="1:8" ht="15" x14ac:dyDescent="0.25">
      <c r="A2833" s="609" t="str">
        <f t="shared" si="44"/>
        <v>91982</v>
      </c>
      <c r="B2833" s="607" t="s">
        <v>3018</v>
      </c>
      <c r="C2833" s="607" t="s">
        <v>13445</v>
      </c>
      <c r="D2833" s="618" t="s">
        <v>10580</v>
      </c>
      <c r="E2833" s="619" t="s">
        <v>29939</v>
      </c>
      <c r="F2833"/>
      <c r="G2833"/>
      <c r="H2833"/>
    </row>
    <row r="2834" spans="1:8" ht="15" x14ac:dyDescent="0.25">
      <c r="A2834" s="609" t="str">
        <f t="shared" si="44"/>
        <v>91983</v>
      </c>
      <c r="B2834" s="607" t="s">
        <v>3019</v>
      </c>
      <c r="C2834" s="607" t="s">
        <v>13447</v>
      </c>
      <c r="D2834" s="618" t="s">
        <v>10580</v>
      </c>
      <c r="E2834" s="619" t="s">
        <v>29940</v>
      </c>
      <c r="F2834"/>
      <c r="G2834"/>
      <c r="H2834"/>
    </row>
    <row r="2835" spans="1:8" ht="15" x14ac:dyDescent="0.25">
      <c r="A2835" s="609" t="str">
        <f t="shared" si="44"/>
        <v>91984</v>
      </c>
      <c r="B2835" s="607" t="s">
        <v>3020</v>
      </c>
      <c r="C2835" s="607" t="s">
        <v>13448</v>
      </c>
      <c r="D2835" s="618" t="s">
        <v>10580</v>
      </c>
      <c r="E2835" s="619" t="s">
        <v>9233</v>
      </c>
      <c r="F2835"/>
      <c r="G2835"/>
      <c r="H2835"/>
    </row>
    <row r="2836" spans="1:8" ht="15" x14ac:dyDescent="0.25">
      <c r="A2836" s="609" t="str">
        <f t="shared" si="44"/>
        <v>91985</v>
      </c>
      <c r="B2836" s="607" t="s">
        <v>3021</v>
      </c>
      <c r="C2836" s="607" t="s">
        <v>13449</v>
      </c>
      <c r="D2836" s="618" t="s">
        <v>10580</v>
      </c>
      <c r="E2836" s="619" t="s">
        <v>11306</v>
      </c>
      <c r="F2836"/>
      <c r="G2836"/>
      <c r="H2836"/>
    </row>
    <row r="2837" spans="1:8" ht="15" x14ac:dyDescent="0.25">
      <c r="A2837" s="609" t="str">
        <f t="shared" si="44"/>
        <v>91986</v>
      </c>
      <c r="B2837" s="607" t="s">
        <v>3022</v>
      </c>
      <c r="C2837" s="607" t="s">
        <v>13450</v>
      </c>
      <c r="D2837" s="618" t="s">
        <v>10580</v>
      </c>
      <c r="E2837" s="619" t="s">
        <v>14632</v>
      </c>
      <c r="F2837"/>
      <c r="G2837"/>
      <c r="H2837"/>
    </row>
    <row r="2838" spans="1:8" ht="15" x14ac:dyDescent="0.25">
      <c r="A2838" s="609" t="str">
        <f t="shared" si="44"/>
        <v>91987</v>
      </c>
      <c r="B2838" s="607" t="s">
        <v>3023</v>
      </c>
      <c r="C2838" s="607" t="s">
        <v>13451</v>
      </c>
      <c r="D2838" s="618" t="s">
        <v>10580</v>
      </c>
      <c r="E2838" s="619" t="s">
        <v>28813</v>
      </c>
      <c r="F2838"/>
      <c r="G2838"/>
      <c r="H2838"/>
    </row>
    <row r="2839" spans="1:8" ht="15" x14ac:dyDescent="0.25">
      <c r="A2839" s="609" t="str">
        <f t="shared" si="44"/>
        <v>91988</v>
      </c>
      <c r="B2839" s="607" t="s">
        <v>3024</v>
      </c>
      <c r="C2839" s="607" t="s">
        <v>13453</v>
      </c>
      <c r="D2839" s="618" t="s">
        <v>10580</v>
      </c>
      <c r="E2839" s="619" t="s">
        <v>19567</v>
      </c>
      <c r="F2839"/>
      <c r="G2839"/>
      <c r="H2839"/>
    </row>
    <row r="2840" spans="1:8" ht="15" x14ac:dyDescent="0.25">
      <c r="A2840" s="609" t="str">
        <f t="shared" si="44"/>
        <v>91989</v>
      </c>
      <c r="B2840" s="607" t="s">
        <v>3025</v>
      </c>
      <c r="C2840" s="607" t="s">
        <v>13454</v>
      </c>
      <c r="D2840" s="618" t="s">
        <v>10580</v>
      </c>
      <c r="E2840" s="619" t="s">
        <v>19398</v>
      </c>
      <c r="F2840"/>
      <c r="G2840"/>
      <c r="H2840"/>
    </row>
    <row r="2841" spans="1:8" ht="15" x14ac:dyDescent="0.25">
      <c r="A2841" s="609" t="str">
        <f t="shared" si="44"/>
        <v>91990</v>
      </c>
      <c r="B2841" s="607" t="s">
        <v>3026</v>
      </c>
      <c r="C2841" s="607" t="s">
        <v>13456</v>
      </c>
      <c r="D2841" s="618" t="s">
        <v>10580</v>
      </c>
      <c r="E2841" s="619" t="s">
        <v>18706</v>
      </c>
      <c r="F2841"/>
      <c r="G2841"/>
      <c r="H2841"/>
    </row>
    <row r="2842" spans="1:8" ht="15" x14ac:dyDescent="0.25">
      <c r="A2842" s="609" t="str">
        <f t="shared" si="44"/>
        <v>91991</v>
      </c>
      <c r="B2842" s="607" t="s">
        <v>3027</v>
      </c>
      <c r="C2842" s="607" t="s">
        <v>13458</v>
      </c>
      <c r="D2842" s="618" t="s">
        <v>10580</v>
      </c>
      <c r="E2842" s="619" t="s">
        <v>23171</v>
      </c>
      <c r="F2842"/>
      <c r="G2842"/>
      <c r="H2842"/>
    </row>
    <row r="2843" spans="1:8" ht="15" x14ac:dyDescent="0.25">
      <c r="A2843" s="609" t="str">
        <f t="shared" si="44"/>
        <v>91992</v>
      </c>
      <c r="B2843" s="607" t="s">
        <v>3028</v>
      </c>
      <c r="C2843" s="607" t="s">
        <v>13459</v>
      </c>
      <c r="D2843" s="618" t="s">
        <v>10580</v>
      </c>
      <c r="E2843" s="619" t="s">
        <v>19736</v>
      </c>
      <c r="F2843"/>
      <c r="G2843"/>
      <c r="H2843"/>
    </row>
    <row r="2844" spans="1:8" ht="15" x14ac:dyDescent="0.25">
      <c r="A2844" s="609" t="str">
        <f t="shared" si="44"/>
        <v>91993</v>
      </c>
      <c r="B2844" s="607" t="s">
        <v>3029</v>
      </c>
      <c r="C2844" s="607" t="s">
        <v>13461</v>
      </c>
      <c r="D2844" s="618" t="s">
        <v>10580</v>
      </c>
      <c r="E2844" s="619" t="s">
        <v>28308</v>
      </c>
      <c r="F2844"/>
      <c r="G2844"/>
      <c r="H2844"/>
    </row>
    <row r="2845" spans="1:8" ht="15" x14ac:dyDescent="0.25">
      <c r="A2845" s="609" t="str">
        <f t="shared" si="44"/>
        <v>91994</v>
      </c>
      <c r="B2845" s="607" t="s">
        <v>3030</v>
      </c>
      <c r="C2845" s="607" t="s">
        <v>13462</v>
      </c>
      <c r="D2845" s="618" t="s">
        <v>10580</v>
      </c>
      <c r="E2845" s="619" t="s">
        <v>9533</v>
      </c>
      <c r="F2845"/>
      <c r="G2845"/>
      <c r="H2845"/>
    </row>
    <row r="2846" spans="1:8" ht="15" x14ac:dyDescent="0.25">
      <c r="A2846" s="609" t="str">
        <f t="shared" si="44"/>
        <v>91995</v>
      </c>
      <c r="B2846" s="607" t="s">
        <v>3031</v>
      </c>
      <c r="C2846" s="607" t="s">
        <v>13463</v>
      </c>
      <c r="D2846" s="618" t="s">
        <v>10580</v>
      </c>
      <c r="E2846" s="619" t="s">
        <v>18329</v>
      </c>
      <c r="F2846"/>
      <c r="G2846"/>
      <c r="H2846"/>
    </row>
    <row r="2847" spans="1:8" ht="15" x14ac:dyDescent="0.25">
      <c r="A2847" s="609" t="str">
        <f t="shared" si="44"/>
        <v>91996</v>
      </c>
      <c r="B2847" s="607" t="s">
        <v>3032</v>
      </c>
      <c r="C2847" s="607" t="s">
        <v>13465</v>
      </c>
      <c r="D2847" s="618" t="s">
        <v>10580</v>
      </c>
      <c r="E2847" s="619" t="s">
        <v>8924</v>
      </c>
      <c r="F2847"/>
      <c r="G2847"/>
      <c r="H2847"/>
    </row>
    <row r="2848" spans="1:8" ht="15" x14ac:dyDescent="0.25">
      <c r="A2848" s="609" t="str">
        <f t="shared" si="44"/>
        <v>91997</v>
      </c>
      <c r="B2848" s="607" t="s">
        <v>3033</v>
      </c>
      <c r="C2848" s="607" t="s">
        <v>13466</v>
      </c>
      <c r="D2848" s="618" t="s">
        <v>10580</v>
      </c>
      <c r="E2848" s="619" t="s">
        <v>18183</v>
      </c>
      <c r="F2848"/>
      <c r="G2848"/>
      <c r="H2848"/>
    </row>
    <row r="2849" spans="1:8" ht="15" x14ac:dyDescent="0.25">
      <c r="A2849" s="609" t="str">
        <f t="shared" si="44"/>
        <v>91998</v>
      </c>
      <c r="B2849" s="607" t="s">
        <v>3034</v>
      </c>
      <c r="C2849" s="607" t="s">
        <v>13467</v>
      </c>
      <c r="D2849" s="618" t="s">
        <v>10580</v>
      </c>
      <c r="E2849" s="619" t="s">
        <v>10255</v>
      </c>
      <c r="F2849"/>
      <c r="G2849"/>
      <c r="H2849"/>
    </row>
    <row r="2850" spans="1:8" ht="15" x14ac:dyDescent="0.25">
      <c r="A2850" s="609" t="str">
        <f t="shared" si="44"/>
        <v>91999</v>
      </c>
      <c r="B2850" s="607" t="s">
        <v>3035</v>
      </c>
      <c r="C2850" s="607" t="s">
        <v>13468</v>
      </c>
      <c r="D2850" s="618" t="s">
        <v>10580</v>
      </c>
      <c r="E2850" s="619" t="s">
        <v>10127</v>
      </c>
      <c r="F2850"/>
      <c r="G2850"/>
      <c r="H2850"/>
    </row>
    <row r="2851" spans="1:8" ht="15" x14ac:dyDescent="0.25">
      <c r="A2851" s="609" t="str">
        <f t="shared" si="44"/>
        <v>92000</v>
      </c>
      <c r="B2851" s="607" t="s">
        <v>3036</v>
      </c>
      <c r="C2851" s="607" t="s">
        <v>13470</v>
      </c>
      <c r="D2851" s="618" t="s">
        <v>10580</v>
      </c>
      <c r="E2851" s="619" t="s">
        <v>10061</v>
      </c>
      <c r="F2851"/>
      <c r="G2851"/>
      <c r="H2851"/>
    </row>
    <row r="2852" spans="1:8" ht="15" x14ac:dyDescent="0.25">
      <c r="A2852" s="609" t="str">
        <f t="shared" si="44"/>
        <v>92001</v>
      </c>
      <c r="B2852" s="607" t="s">
        <v>3037</v>
      </c>
      <c r="C2852" s="607" t="s">
        <v>13471</v>
      </c>
      <c r="D2852" s="618" t="s">
        <v>10580</v>
      </c>
      <c r="E2852" s="619" t="s">
        <v>17903</v>
      </c>
      <c r="F2852"/>
      <c r="G2852"/>
      <c r="H2852"/>
    </row>
    <row r="2853" spans="1:8" ht="15" x14ac:dyDescent="0.25">
      <c r="A2853" s="609" t="str">
        <f t="shared" si="44"/>
        <v>92002</v>
      </c>
      <c r="B2853" s="607" t="s">
        <v>3038</v>
      </c>
      <c r="C2853" s="607" t="s">
        <v>13473</v>
      </c>
      <c r="D2853" s="618" t="s">
        <v>10580</v>
      </c>
      <c r="E2853" s="619" t="s">
        <v>19666</v>
      </c>
      <c r="F2853"/>
      <c r="G2853"/>
      <c r="H2853"/>
    </row>
    <row r="2854" spans="1:8" ht="15" x14ac:dyDescent="0.25">
      <c r="A2854" s="609" t="str">
        <f t="shared" si="44"/>
        <v>92003</v>
      </c>
      <c r="B2854" s="607" t="s">
        <v>3039</v>
      </c>
      <c r="C2854" s="607" t="s">
        <v>13474</v>
      </c>
      <c r="D2854" s="618" t="s">
        <v>10580</v>
      </c>
      <c r="E2854" s="619" t="s">
        <v>19701</v>
      </c>
      <c r="F2854"/>
      <c r="G2854"/>
      <c r="H2854"/>
    </row>
    <row r="2855" spans="1:8" ht="15" x14ac:dyDescent="0.25">
      <c r="A2855" s="609" t="str">
        <f t="shared" si="44"/>
        <v>92004</v>
      </c>
      <c r="B2855" s="607" t="s">
        <v>3040</v>
      </c>
      <c r="C2855" s="607" t="s">
        <v>13475</v>
      </c>
      <c r="D2855" s="618" t="s">
        <v>10580</v>
      </c>
      <c r="E2855" s="619" t="s">
        <v>9887</v>
      </c>
      <c r="F2855"/>
      <c r="G2855"/>
      <c r="H2855"/>
    </row>
    <row r="2856" spans="1:8" ht="15" x14ac:dyDescent="0.25">
      <c r="A2856" s="609" t="str">
        <f t="shared" si="44"/>
        <v>92005</v>
      </c>
      <c r="B2856" s="607" t="s">
        <v>3041</v>
      </c>
      <c r="C2856" s="607" t="s">
        <v>13476</v>
      </c>
      <c r="D2856" s="618" t="s">
        <v>10580</v>
      </c>
      <c r="E2856" s="619" t="s">
        <v>18950</v>
      </c>
      <c r="F2856"/>
      <c r="G2856"/>
      <c r="H2856"/>
    </row>
    <row r="2857" spans="1:8" ht="15" x14ac:dyDescent="0.25">
      <c r="A2857" s="609" t="str">
        <f t="shared" si="44"/>
        <v>92006</v>
      </c>
      <c r="B2857" s="607" t="s">
        <v>3042</v>
      </c>
      <c r="C2857" s="607" t="s">
        <v>13478</v>
      </c>
      <c r="D2857" s="618" t="s">
        <v>10580</v>
      </c>
      <c r="E2857" s="619" t="s">
        <v>22847</v>
      </c>
      <c r="F2857"/>
      <c r="G2857"/>
      <c r="H2857"/>
    </row>
    <row r="2858" spans="1:8" ht="15" x14ac:dyDescent="0.25">
      <c r="A2858" s="609" t="str">
        <f t="shared" si="44"/>
        <v>92007</v>
      </c>
      <c r="B2858" s="607" t="s">
        <v>3043</v>
      </c>
      <c r="C2858" s="607" t="s">
        <v>13479</v>
      </c>
      <c r="D2858" s="618" t="s">
        <v>10580</v>
      </c>
      <c r="E2858" s="619" t="s">
        <v>29941</v>
      </c>
      <c r="F2858"/>
      <c r="G2858"/>
      <c r="H2858"/>
    </row>
    <row r="2859" spans="1:8" ht="15" x14ac:dyDescent="0.25">
      <c r="A2859" s="609" t="str">
        <f t="shared" si="44"/>
        <v>92008</v>
      </c>
      <c r="B2859" s="607" t="s">
        <v>3044</v>
      </c>
      <c r="C2859" s="607" t="s">
        <v>13481</v>
      </c>
      <c r="D2859" s="618" t="s">
        <v>10580</v>
      </c>
      <c r="E2859" s="619" t="s">
        <v>9721</v>
      </c>
      <c r="F2859"/>
      <c r="G2859"/>
      <c r="H2859"/>
    </row>
    <row r="2860" spans="1:8" ht="15" x14ac:dyDescent="0.25">
      <c r="A2860" s="609" t="str">
        <f t="shared" si="44"/>
        <v>92009</v>
      </c>
      <c r="B2860" s="607" t="s">
        <v>3045</v>
      </c>
      <c r="C2860" s="607" t="s">
        <v>13482</v>
      </c>
      <c r="D2860" s="618" t="s">
        <v>10580</v>
      </c>
      <c r="E2860" s="619" t="s">
        <v>18865</v>
      </c>
      <c r="F2860"/>
      <c r="G2860"/>
      <c r="H2860"/>
    </row>
    <row r="2861" spans="1:8" ht="15" x14ac:dyDescent="0.25">
      <c r="A2861" s="609" t="str">
        <f t="shared" si="44"/>
        <v>92010</v>
      </c>
      <c r="B2861" s="607" t="s">
        <v>3046</v>
      </c>
      <c r="C2861" s="607" t="s">
        <v>13484</v>
      </c>
      <c r="D2861" s="618" t="s">
        <v>10580</v>
      </c>
      <c r="E2861" s="619" t="s">
        <v>29942</v>
      </c>
      <c r="F2861"/>
      <c r="G2861"/>
      <c r="H2861"/>
    </row>
    <row r="2862" spans="1:8" ht="15" x14ac:dyDescent="0.25">
      <c r="A2862" s="609" t="str">
        <f t="shared" si="44"/>
        <v>92011</v>
      </c>
      <c r="B2862" s="607" t="s">
        <v>3047</v>
      </c>
      <c r="C2862" s="607" t="s">
        <v>13485</v>
      </c>
      <c r="D2862" s="618" t="s">
        <v>10580</v>
      </c>
      <c r="E2862" s="619" t="s">
        <v>11107</v>
      </c>
      <c r="F2862"/>
      <c r="G2862"/>
      <c r="H2862"/>
    </row>
    <row r="2863" spans="1:8" ht="15" x14ac:dyDescent="0.25">
      <c r="A2863" s="609" t="str">
        <f t="shared" si="44"/>
        <v>92012</v>
      </c>
      <c r="B2863" s="607" t="s">
        <v>3048</v>
      </c>
      <c r="C2863" s="607" t="s">
        <v>13486</v>
      </c>
      <c r="D2863" s="618" t="s">
        <v>10580</v>
      </c>
      <c r="E2863" s="619" t="s">
        <v>29943</v>
      </c>
      <c r="F2863"/>
      <c r="G2863"/>
      <c r="H2863"/>
    </row>
    <row r="2864" spans="1:8" ht="15" x14ac:dyDescent="0.25">
      <c r="A2864" s="609" t="str">
        <f t="shared" si="44"/>
        <v>92013</v>
      </c>
      <c r="B2864" s="607" t="s">
        <v>3049</v>
      </c>
      <c r="C2864" s="607" t="s">
        <v>13487</v>
      </c>
      <c r="D2864" s="618" t="s">
        <v>10580</v>
      </c>
      <c r="E2864" s="619" t="s">
        <v>29944</v>
      </c>
      <c r="F2864"/>
      <c r="G2864"/>
      <c r="H2864"/>
    </row>
    <row r="2865" spans="1:8" ht="15" x14ac:dyDescent="0.25">
      <c r="A2865" s="609" t="str">
        <f t="shared" si="44"/>
        <v>92014</v>
      </c>
      <c r="B2865" s="607" t="s">
        <v>3050</v>
      </c>
      <c r="C2865" s="607" t="s">
        <v>13489</v>
      </c>
      <c r="D2865" s="618" t="s">
        <v>10580</v>
      </c>
      <c r="E2865" s="619" t="s">
        <v>9207</v>
      </c>
      <c r="F2865"/>
      <c r="G2865"/>
      <c r="H2865"/>
    </row>
    <row r="2866" spans="1:8" ht="15" x14ac:dyDescent="0.25">
      <c r="A2866" s="609" t="str">
        <f t="shared" si="44"/>
        <v>92015</v>
      </c>
      <c r="B2866" s="607" t="s">
        <v>3051</v>
      </c>
      <c r="C2866" s="607" t="s">
        <v>13490</v>
      </c>
      <c r="D2866" s="618" t="s">
        <v>10580</v>
      </c>
      <c r="E2866" s="619" t="s">
        <v>19391</v>
      </c>
      <c r="F2866"/>
      <c r="G2866"/>
      <c r="H2866"/>
    </row>
    <row r="2867" spans="1:8" ht="15" x14ac:dyDescent="0.25">
      <c r="A2867" s="609" t="str">
        <f t="shared" si="44"/>
        <v>92016</v>
      </c>
      <c r="B2867" s="607" t="s">
        <v>3052</v>
      </c>
      <c r="C2867" s="607" t="s">
        <v>13491</v>
      </c>
      <c r="D2867" s="618" t="s">
        <v>10580</v>
      </c>
      <c r="E2867" s="619" t="s">
        <v>29945</v>
      </c>
      <c r="F2867"/>
      <c r="G2867"/>
      <c r="H2867"/>
    </row>
    <row r="2868" spans="1:8" ht="15" x14ac:dyDescent="0.25">
      <c r="A2868" s="609" t="str">
        <f t="shared" si="44"/>
        <v>92017</v>
      </c>
      <c r="B2868" s="607" t="s">
        <v>3053</v>
      </c>
      <c r="C2868" s="607" t="s">
        <v>13492</v>
      </c>
      <c r="D2868" s="618" t="s">
        <v>10580</v>
      </c>
      <c r="E2868" s="619" t="s">
        <v>29946</v>
      </c>
      <c r="F2868"/>
      <c r="G2868"/>
      <c r="H2868"/>
    </row>
    <row r="2869" spans="1:8" ht="15" x14ac:dyDescent="0.25">
      <c r="A2869" s="609" t="str">
        <f t="shared" si="44"/>
        <v>92018</v>
      </c>
      <c r="B2869" s="607" t="s">
        <v>3054</v>
      </c>
      <c r="C2869" s="607" t="s">
        <v>13493</v>
      </c>
      <c r="D2869" s="618" t="s">
        <v>10580</v>
      </c>
      <c r="E2869" s="619" t="s">
        <v>19366</v>
      </c>
      <c r="F2869"/>
      <c r="G2869"/>
      <c r="H2869"/>
    </row>
    <row r="2870" spans="1:8" ht="15" x14ac:dyDescent="0.25">
      <c r="A2870" s="609" t="str">
        <f t="shared" si="44"/>
        <v>92019</v>
      </c>
      <c r="B2870" s="607" t="s">
        <v>3055</v>
      </c>
      <c r="C2870" s="607" t="s">
        <v>13494</v>
      </c>
      <c r="D2870" s="618" t="s">
        <v>10580</v>
      </c>
      <c r="E2870" s="619" t="s">
        <v>29947</v>
      </c>
      <c r="F2870"/>
      <c r="G2870"/>
      <c r="H2870"/>
    </row>
    <row r="2871" spans="1:8" ht="15" x14ac:dyDescent="0.25">
      <c r="A2871" s="609" t="str">
        <f t="shared" si="44"/>
        <v>92020</v>
      </c>
      <c r="B2871" s="607" t="s">
        <v>3056</v>
      </c>
      <c r="C2871" s="607" t="s">
        <v>13495</v>
      </c>
      <c r="D2871" s="618" t="s">
        <v>10580</v>
      </c>
      <c r="E2871" s="619" t="s">
        <v>29948</v>
      </c>
      <c r="F2871"/>
      <c r="G2871"/>
      <c r="H2871"/>
    </row>
    <row r="2872" spans="1:8" ht="15" x14ac:dyDescent="0.25">
      <c r="A2872" s="609" t="str">
        <f t="shared" si="44"/>
        <v>92021</v>
      </c>
      <c r="B2872" s="607" t="s">
        <v>3057</v>
      </c>
      <c r="C2872" s="607" t="s">
        <v>13496</v>
      </c>
      <c r="D2872" s="618" t="s">
        <v>10580</v>
      </c>
      <c r="E2872" s="619" t="s">
        <v>29949</v>
      </c>
      <c r="F2872"/>
      <c r="G2872"/>
      <c r="H2872"/>
    </row>
    <row r="2873" spans="1:8" ht="15" x14ac:dyDescent="0.25">
      <c r="A2873" s="609" t="str">
        <f t="shared" si="44"/>
        <v>92022</v>
      </c>
      <c r="B2873" s="607" t="s">
        <v>3058</v>
      </c>
      <c r="C2873" s="607" t="s">
        <v>13497</v>
      </c>
      <c r="D2873" s="618" t="s">
        <v>10580</v>
      </c>
      <c r="E2873" s="619" t="s">
        <v>12197</v>
      </c>
      <c r="F2873"/>
      <c r="G2873"/>
      <c r="H2873"/>
    </row>
    <row r="2874" spans="1:8" ht="15" x14ac:dyDescent="0.25">
      <c r="A2874" s="609" t="str">
        <f t="shared" si="44"/>
        <v>92023</v>
      </c>
      <c r="B2874" s="607" t="s">
        <v>3059</v>
      </c>
      <c r="C2874" s="607" t="s">
        <v>13498</v>
      </c>
      <c r="D2874" s="618" t="s">
        <v>10580</v>
      </c>
      <c r="E2874" s="619" t="s">
        <v>9873</v>
      </c>
      <c r="F2874"/>
      <c r="G2874"/>
      <c r="H2874"/>
    </row>
    <row r="2875" spans="1:8" ht="15" x14ac:dyDescent="0.25">
      <c r="A2875" s="609" t="str">
        <f t="shared" si="44"/>
        <v>92024</v>
      </c>
      <c r="B2875" s="607" t="s">
        <v>3060</v>
      </c>
      <c r="C2875" s="607" t="s">
        <v>13499</v>
      </c>
      <c r="D2875" s="618" t="s">
        <v>10580</v>
      </c>
      <c r="E2875" s="619" t="s">
        <v>18686</v>
      </c>
      <c r="F2875"/>
      <c r="G2875"/>
      <c r="H2875"/>
    </row>
    <row r="2876" spans="1:8" ht="15" x14ac:dyDescent="0.25">
      <c r="A2876" s="609" t="str">
        <f t="shared" si="44"/>
        <v>92025</v>
      </c>
      <c r="B2876" s="607" t="s">
        <v>3061</v>
      </c>
      <c r="C2876" s="607" t="s">
        <v>13500</v>
      </c>
      <c r="D2876" s="618" t="s">
        <v>10580</v>
      </c>
      <c r="E2876" s="619" t="s">
        <v>29950</v>
      </c>
      <c r="F2876"/>
      <c r="G2876"/>
      <c r="H2876"/>
    </row>
    <row r="2877" spans="1:8" ht="15" x14ac:dyDescent="0.25">
      <c r="A2877" s="609" t="str">
        <f t="shared" si="44"/>
        <v>92026</v>
      </c>
      <c r="B2877" s="607" t="s">
        <v>3062</v>
      </c>
      <c r="C2877" s="607" t="s">
        <v>13501</v>
      </c>
      <c r="D2877" s="618" t="s">
        <v>10580</v>
      </c>
      <c r="E2877" s="619" t="s">
        <v>26373</v>
      </c>
      <c r="F2877"/>
      <c r="G2877"/>
      <c r="H2877"/>
    </row>
    <row r="2878" spans="1:8" ht="15" x14ac:dyDescent="0.25">
      <c r="A2878" s="609" t="str">
        <f t="shared" si="44"/>
        <v>92027</v>
      </c>
      <c r="B2878" s="607" t="s">
        <v>3063</v>
      </c>
      <c r="C2878" s="607" t="s">
        <v>13502</v>
      </c>
      <c r="D2878" s="618" t="s">
        <v>10580</v>
      </c>
      <c r="E2878" s="619" t="s">
        <v>29951</v>
      </c>
      <c r="F2878"/>
      <c r="G2878"/>
      <c r="H2878"/>
    </row>
    <row r="2879" spans="1:8" ht="15" x14ac:dyDescent="0.25">
      <c r="A2879" s="609" t="str">
        <f t="shared" si="44"/>
        <v>92028</v>
      </c>
      <c r="B2879" s="607" t="s">
        <v>3064</v>
      </c>
      <c r="C2879" s="607" t="s">
        <v>13503</v>
      </c>
      <c r="D2879" s="618" t="s">
        <v>10580</v>
      </c>
      <c r="E2879" s="619" t="s">
        <v>9324</v>
      </c>
      <c r="F2879"/>
      <c r="G2879"/>
      <c r="H2879"/>
    </row>
    <row r="2880" spans="1:8" ht="15" x14ac:dyDescent="0.25">
      <c r="A2880" s="609" t="str">
        <f t="shared" si="44"/>
        <v>92029</v>
      </c>
      <c r="B2880" s="607" t="s">
        <v>3065</v>
      </c>
      <c r="C2880" s="607" t="s">
        <v>13504</v>
      </c>
      <c r="D2880" s="618" t="s">
        <v>10580</v>
      </c>
      <c r="E2880" s="619" t="s">
        <v>29952</v>
      </c>
      <c r="F2880"/>
      <c r="G2880"/>
      <c r="H2880"/>
    </row>
    <row r="2881" spans="1:8" ht="15" x14ac:dyDescent="0.25">
      <c r="A2881" s="609" t="str">
        <f t="shared" si="44"/>
        <v>92030</v>
      </c>
      <c r="B2881" s="607" t="s">
        <v>3066</v>
      </c>
      <c r="C2881" s="607" t="s">
        <v>13505</v>
      </c>
      <c r="D2881" s="618" t="s">
        <v>10580</v>
      </c>
      <c r="E2881" s="619" t="s">
        <v>11052</v>
      </c>
      <c r="F2881"/>
      <c r="G2881"/>
      <c r="H2881"/>
    </row>
    <row r="2882" spans="1:8" ht="15" x14ac:dyDescent="0.25">
      <c r="A2882" s="609" t="str">
        <f t="shared" ref="A2882:A2945" si="45">IF(ISERROR(SEARCH("/",B2882)=6),TRIM(CLEAN(B2882)),IF(SEARCH("/",B2882)=6,IF(LEN(TRIM(CLEAN(B2882)))=7,LEFT(TRIM(CLEAN(B2882)),6)&amp;"00"&amp;RIGHT(TRIM(CLEAN(B2882)),1),LEFT(TRIM(CLEAN(B2882)),6)&amp;"0"&amp;RIGHT(TRIM(CLEAN(B2882)),2)),TRIM(CLEAN(B2882))))</f>
        <v>92031</v>
      </c>
      <c r="B2882" s="607" t="s">
        <v>3067</v>
      </c>
      <c r="C2882" s="607" t="s">
        <v>13506</v>
      </c>
      <c r="D2882" s="618" t="s">
        <v>10580</v>
      </c>
      <c r="E2882" s="619" t="s">
        <v>29953</v>
      </c>
      <c r="F2882"/>
      <c r="G2882"/>
      <c r="H2882"/>
    </row>
    <row r="2883" spans="1:8" ht="15" x14ac:dyDescent="0.25">
      <c r="A2883" s="609" t="str">
        <f t="shared" si="45"/>
        <v>92032</v>
      </c>
      <c r="B2883" s="607" t="s">
        <v>3068</v>
      </c>
      <c r="C2883" s="607" t="s">
        <v>13507</v>
      </c>
      <c r="D2883" s="618" t="s">
        <v>10580</v>
      </c>
      <c r="E2883" s="619" t="s">
        <v>19112</v>
      </c>
      <c r="F2883"/>
      <c r="G2883"/>
      <c r="H2883"/>
    </row>
    <row r="2884" spans="1:8" ht="15" x14ac:dyDescent="0.25">
      <c r="A2884" s="609" t="str">
        <f t="shared" si="45"/>
        <v>92033</v>
      </c>
      <c r="B2884" s="607" t="s">
        <v>3069</v>
      </c>
      <c r="C2884" s="607" t="s">
        <v>13508</v>
      </c>
      <c r="D2884" s="618" t="s">
        <v>10580</v>
      </c>
      <c r="E2884" s="619" t="s">
        <v>29954</v>
      </c>
      <c r="F2884"/>
      <c r="G2884"/>
      <c r="H2884"/>
    </row>
    <row r="2885" spans="1:8" ht="15" x14ac:dyDescent="0.25">
      <c r="A2885" s="609" t="str">
        <f t="shared" si="45"/>
        <v>92034</v>
      </c>
      <c r="B2885" s="607" t="s">
        <v>3070</v>
      </c>
      <c r="C2885" s="607" t="s">
        <v>13509</v>
      </c>
      <c r="D2885" s="618" t="s">
        <v>10580</v>
      </c>
      <c r="E2885" s="619" t="s">
        <v>29955</v>
      </c>
      <c r="F2885"/>
      <c r="G2885"/>
      <c r="H2885"/>
    </row>
    <row r="2886" spans="1:8" ht="15" x14ac:dyDescent="0.25">
      <c r="A2886" s="609" t="str">
        <f t="shared" si="45"/>
        <v>92035</v>
      </c>
      <c r="B2886" s="607" t="s">
        <v>3071</v>
      </c>
      <c r="C2886" s="607" t="s">
        <v>13510</v>
      </c>
      <c r="D2886" s="618" t="s">
        <v>10580</v>
      </c>
      <c r="E2886" s="619" t="s">
        <v>23524</v>
      </c>
      <c r="F2886"/>
      <c r="G2886"/>
      <c r="H2886"/>
    </row>
    <row r="2887" spans="1:8" ht="15" x14ac:dyDescent="0.25">
      <c r="A2887" s="609" t="str">
        <f t="shared" si="45"/>
        <v>97583</v>
      </c>
      <c r="B2887" s="607" t="s">
        <v>5515</v>
      </c>
      <c r="C2887" s="607" t="s">
        <v>13511</v>
      </c>
      <c r="D2887" s="618" t="s">
        <v>10580</v>
      </c>
      <c r="E2887" s="619" t="s">
        <v>19809</v>
      </c>
      <c r="F2887"/>
      <c r="G2887"/>
      <c r="H2887"/>
    </row>
    <row r="2888" spans="1:8" ht="15" x14ac:dyDescent="0.25">
      <c r="A2888" s="609" t="str">
        <f t="shared" si="45"/>
        <v>97584</v>
      </c>
      <c r="B2888" s="607" t="s">
        <v>5516</v>
      </c>
      <c r="C2888" s="607" t="s">
        <v>13513</v>
      </c>
      <c r="D2888" s="618" t="s">
        <v>10580</v>
      </c>
      <c r="E2888" s="619" t="s">
        <v>29956</v>
      </c>
      <c r="F2888"/>
      <c r="G2888"/>
      <c r="H2888"/>
    </row>
    <row r="2889" spans="1:8" ht="15" x14ac:dyDescent="0.25">
      <c r="A2889" s="609" t="str">
        <f t="shared" si="45"/>
        <v>97585</v>
      </c>
      <c r="B2889" s="607" t="s">
        <v>5517</v>
      </c>
      <c r="C2889" s="607" t="s">
        <v>13515</v>
      </c>
      <c r="D2889" s="618" t="s">
        <v>10580</v>
      </c>
      <c r="E2889" s="619" t="s">
        <v>19194</v>
      </c>
      <c r="F2889"/>
      <c r="G2889"/>
      <c r="H2889"/>
    </row>
    <row r="2890" spans="1:8" ht="15" x14ac:dyDescent="0.25">
      <c r="A2890" s="609" t="str">
        <f t="shared" si="45"/>
        <v>97586</v>
      </c>
      <c r="B2890" s="607" t="s">
        <v>5518</v>
      </c>
      <c r="C2890" s="607" t="s">
        <v>13517</v>
      </c>
      <c r="D2890" s="618" t="s">
        <v>10580</v>
      </c>
      <c r="E2890" s="619" t="s">
        <v>28440</v>
      </c>
      <c r="F2890"/>
      <c r="G2890"/>
      <c r="H2890"/>
    </row>
    <row r="2891" spans="1:8" ht="15" x14ac:dyDescent="0.25">
      <c r="A2891" s="609" t="str">
        <f t="shared" si="45"/>
        <v>97587</v>
      </c>
      <c r="B2891" s="607" t="s">
        <v>5519</v>
      </c>
      <c r="C2891" s="607" t="s">
        <v>13518</v>
      </c>
      <c r="D2891" s="618" t="s">
        <v>10580</v>
      </c>
      <c r="E2891" s="619" t="s">
        <v>29957</v>
      </c>
      <c r="F2891"/>
      <c r="G2891"/>
      <c r="H2891"/>
    </row>
    <row r="2892" spans="1:8" ht="15" x14ac:dyDescent="0.25">
      <c r="A2892" s="609" t="str">
        <f t="shared" si="45"/>
        <v>97589</v>
      </c>
      <c r="B2892" s="607" t="s">
        <v>5520</v>
      </c>
      <c r="C2892" s="607" t="s">
        <v>13519</v>
      </c>
      <c r="D2892" s="618" t="s">
        <v>10580</v>
      </c>
      <c r="E2892" s="619" t="s">
        <v>10437</v>
      </c>
      <c r="F2892"/>
      <c r="G2892"/>
      <c r="H2892"/>
    </row>
    <row r="2893" spans="1:8" ht="15" x14ac:dyDescent="0.25">
      <c r="A2893" s="609" t="str">
        <f t="shared" si="45"/>
        <v>97590</v>
      </c>
      <c r="B2893" s="607" t="s">
        <v>5521</v>
      </c>
      <c r="C2893" s="607" t="s">
        <v>13521</v>
      </c>
      <c r="D2893" s="618" t="s">
        <v>10580</v>
      </c>
      <c r="E2893" s="619" t="s">
        <v>29958</v>
      </c>
      <c r="F2893"/>
      <c r="G2893"/>
      <c r="H2893"/>
    </row>
    <row r="2894" spans="1:8" ht="15" x14ac:dyDescent="0.25">
      <c r="A2894" s="609" t="str">
        <f t="shared" si="45"/>
        <v>97591</v>
      </c>
      <c r="B2894" s="607" t="s">
        <v>5522</v>
      </c>
      <c r="C2894" s="607" t="s">
        <v>13522</v>
      </c>
      <c r="D2894" s="618" t="s">
        <v>10580</v>
      </c>
      <c r="E2894" s="619" t="s">
        <v>29959</v>
      </c>
      <c r="F2894"/>
      <c r="G2894"/>
      <c r="H2894"/>
    </row>
    <row r="2895" spans="1:8" ht="15" x14ac:dyDescent="0.25">
      <c r="A2895" s="609" t="str">
        <f t="shared" si="45"/>
        <v>97592</v>
      </c>
      <c r="B2895" s="607" t="s">
        <v>5523</v>
      </c>
      <c r="C2895" s="607" t="s">
        <v>13523</v>
      </c>
      <c r="D2895" s="618" t="s">
        <v>10580</v>
      </c>
      <c r="E2895" s="619" t="s">
        <v>10247</v>
      </c>
      <c r="F2895"/>
      <c r="G2895"/>
      <c r="H2895"/>
    </row>
    <row r="2896" spans="1:8" ht="15" x14ac:dyDescent="0.25">
      <c r="A2896" s="609" t="str">
        <f t="shared" si="45"/>
        <v>97593</v>
      </c>
      <c r="B2896" s="607" t="s">
        <v>5524</v>
      </c>
      <c r="C2896" s="607" t="s">
        <v>13525</v>
      </c>
      <c r="D2896" s="618" t="s">
        <v>10580</v>
      </c>
      <c r="E2896" s="619" t="s">
        <v>18584</v>
      </c>
      <c r="F2896"/>
      <c r="G2896"/>
      <c r="H2896"/>
    </row>
    <row r="2897" spans="1:8" ht="15" x14ac:dyDescent="0.25">
      <c r="A2897" s="609" t="str">
        <f t="shared" si="45"/>
        <v>97594</v>
      </c>
      <c r="B2897" s="607" t="s">
        <v>5525</v>
      </c>
      <c r="C2897" s="607" t="s">
        <v>13526</v>
      </c>
      <c r="D2897" s="618" t="s">
        <v>10580</v>
      </c>
      <c r="E2897" s="619" t="s">
        <v>29960</v>
      </c>
      <c r="F2897"/>
      <c r="G2897"/>
      <c r="H2897"/>
    </row>
    <row r="2898" spans="1:8" ht="15" x14ac:dyDescent="0.25">
      <c r="A2898" s="609" t="str">
        <f t="shared" si="45"/>
        <v>97595</v>
      </c>
      <c r="B2898" s="607" t="s">
        <v>5526</v>
      </c>
      <c r="C2898" s="607" t="s">
        <v>13527</v>
      </c>
      <c r="D2898" s="618" t="s">
        <v>10580</v>
      </c>
      <c r="E2898" s="619" t="s">
        <v>18995</v>
      </c>
      <c r="F2898"/>
      <c r="G2898"/>
      <c r="H2898"/>
    </row>
    <row r="2899" spans="1:8" ht="15" x14ac:dyDescent="0.25">
      <c r="A2899" s="609" t="str">
        <f t="shared" si="45"/>
        <v>97596</v>
      </c>
      <c r="B2899" s="607" t="s">
        <v>5527</v>
      </c>
      <c r="C2899" s="607" t="s">
        <v>13528</v>
      </c>
      <c r="D2899" s="618" t="s">
        <v>10580</v>
      </c>
      <c r="E2899" s="619" t="s">
        <v>29961</v>
      </c>
      <c r="F2899"/>
      <c r="G2899"/>
      <c r="H2899"/>
    </row>
    <row r="2900" spans="1:8" ht="15" x14ac:dyDescent="0.25">
      <c r="A2900" s="609" t="str">
        <f t="shared" si="45"/>
        <v>97597</v>
      </c>
      <c r="B2900" s="607" t="s">
        <v>5528</v>
      </c>
      <c r="C2900" s="607" t="s">
        <v>13529</v>
      </c>
      <c r="D2900" s="618" t="s">
        <v>10580</v>
      </c>
      <c r="E2900" s="619" t="s">
        <v>29962</v>
      </c>
      <c r="F2900"/>
      <c r="G2900"/>
      <c r="H2900"/>
    </row>
    <row r="2901" spans="1:8" ht="15" x14ac:dyDescent="0.25">
      <c r="A2901" s="609" t="str">
        <f t="shared" si="45"/>
        <v>97598</v>
      </c>
      <c r="B2901" s="607" t="s">
        <v>5529</v>
      </c>
      <c r="C2901" s="607" t="s">
        <v>13531</v>
      </c>
      <c r="D2901" s="618" t="s">
        <v>10580</v>
      </c>
      <c r="E2901" s="619" t="s">
        <v>19614</v>
      </c>
      <c r="F2901"/>
      <c r="G2901"/>
      <c r="H2901"/>
    </row>
    <row r="2902" spans="1:8" ht="15" x14ac:dyDescent="0.25">
      <c r="A2902" s="609" t="str">
        <f t="shared" si="45"/>
        <v>97599</v>
      </c>
      <c r="B2902" s="607" t="s">
        <v>5530</v>
      </c>
      <c r="C2902" s="607" t="s">
        <v>13532</v>
      </c>
      <c r="D2902" s="618" t="s">
        <v>10580</v>
      </c>
      <c r="E2902" s="619" t="s">
        <v>14475</v>
      </c>
      <c r="F2902"/>
      <c r="G2902"/>
      <c r="H2902"/>
    </row>
    <row r="2903" spans="1:8" ht="15" x14ac:dyDescent="0.25">
      <c r="A2903" s="609" t="str">
        <f t="shared" si="45"/>
        <v>97609</v>
      </c>
      <c r="B2903" s="607" t="s">
        <v>5537</v>
      </c>
      <c r="C2903" s="607" t="s">
        <v>13533</v>
      </c>
      <c r="D2903" s="618" t="s">
        <v>10580</v>
      </c>
      <c r="E2903" s="619" t="s">
        <v>13183</v>
      </c>
      <c r="F2903"/>
      <c r="G2903"/>
      <c r="H2903"/>
    </row>
    <row r="2904" spans="1:8" ht="15" x14ac:dyDescent="0.25">
      <c r="A2904" s="609" t="str">
        <f t="shared" si="45"/>
        <v>97610</v>
      </c>
      <c r="B2904" s="607" t="s">
        <v>5538</v>
      </c>
      <c r="C2904" s="607" t="s">
        <v>13534</v>
      </c>
      <c r="D2904" s="618" t="s">
        <v>10580</v>
      </c>
      <c r="E2904" s="619" t="s">
        <v>9730</v>
      </c>
      <c r="F2904"/>
      <c r="G2904"/>
      <c r="H2904"/>
    </row>
    <row r="2905" spans="1:8" ht="15" x14ac:dyDescent="0.25">
      <c r="A2905" s="609" t="str">
        <f t="shared" si="45"/>
        <v>97611</v>
      </c>
      <c r="B2905" s="607" t="s">
        <v>5539</v>
      </c>
      <c r="C2905" s="607" t="s">
        <v>13536</v>
      </c>
      <c r="D2905" s="618" t="s">
        <v>10580</v>
      </c>
      <c r="E2905" s="619" t="s">
        <v>10393</v>
      </c>
      <c r="F2905"/>
      <c r="G2905"/>
      <c r="H2905"/>
    </row>
    <row r="2906" spans="1:8" ht="15" x14ac:dyDescent="0.25">
      <c r="A2906" s="609" t="str">
        <f t="shared" si="45"/>
        <v>97612</v>
      </c>
      <c r="B2906" s="607" t="s">
        <v>5540</v>
      </c>
      <c r="C2906" s="607" t="s">
        <v>13538</v>
      </c>
      <c r="D2906" s="618" t="s">
        <v>10580</v>
      </c>
      <c r="E2906" s="619" t="s">
        <v>10135</v>
      </c>
      <c r="F2906"/>
      <c r="G2906"/>
      <c r="H2906"/>
    </row>
    <row r="2907" spans="1:8" ht="15" x14ac:dyDescent="0.25">
      <c r="A2907" s="609" t="str">
        <f t="shared" si="45"/>
        <v>97613</v>
      </c>
      <c r="B2907" s="607" t="s">
        <v>5541</v>
      </c>
      <c r="C2907" s="607" t="s">
        <v>13539</v>
      </c>
      <c r="D2907" s="618" t="s">
        <v>10580</v>
      </c>
      <c r="E2907" s="619" t="s">
        <v>29963</v>
      </c>
      <c r="F2907"/>
      <c r="G2907"/>
      <c r="H2907"/>
    </row>
    <row r="2908" spans="1:8" ht="15" x14ac:dyDescent="0.25">
      <c r="A2908" s="609" t="str">
        <f t="shared" si="45"/>
        <v>97614</v>
      </c>
      <c r="B2908" s="607" t="s">
        <v>5542</v>
      </c>
      <c r="C2908" s="607" t="s">
        <v>13540</v>
      </c>
      <c r="D2908" s="618" t="s">
        <v>10580</v>
      </c>
      <c r="E2908" s="619" t="s">
        <v>18100</v>
      </c>
      <c r="F2908"/>
      <c r="G2908"/>
      <c r="H2908"/>
    </row>
    <row r="2909" spans="1:8" ht="15" x14ac:dyDescent="0.25">
      <c r="A2909" s="609" t="str">
        <f t="shared" si="45"/>
        <v>97615</v>
      </c>
      <c r="B2909" s="607" t="s">
        <v>5543</v>
      </c>
      <c r="C2909" s="607" t="s">
        <v>13542</v>
      </c>
      <c r="D2909" s="618" t="s">
        <v>10580</v>
      </c>
      <c r="E2909" s="619" t="s">
        <v>29865</v>
      </c>
      <c r="F2909"/>
      <c r="G2909"/>
      <c r="H2909"/>
    </row>
    <row r="2910" spans="1:8" ht="15" x14ac:dyDescent="0.25">
      <c r="A2910" s="609" t="str">
        <f t="shared" si="45"/>
        <v>97616</v>
      </c>
      <c r="B2910" s="607" t="s">
        <v>5544</v>
      </c>
      <c r="C2910" s="607" t="s">
        <v>13544</v>
      </c>
      <c r="D2910" s="618" t="s">
        <v>10580</v>
      </c>
      <c r="E2910" s="619" t="s">
        <v>22100</v>
      </c>
      <c r="F2910"/>
      <c r="G2910"/>
      <c r="H2910"/>
    </row>
    <row r="2911" spans="1:8" ht="15" x14ac:dyDescent="0.25">
      <c r="A2911" s="609" t="str">
        <f t="shared" si="45"/>
        <v>97617</v>
      </c>
      <c r="B2911" s="607" t="s">
        <v>5545</v>
      </c>
      <c r="C2911" s="607" t="s">
        <v>13545</v>
      </c>
      <c r="D2911" s="618" t="s">
        <v>10580</v>
      </c>
      <c r="E2911" s="619" t="s">
        <v>23965</v>
      </c>
      <c r="F2911"/>
      <c r="G2911"/>
      <c r="H2911"/>
    </row>
    <row r="2912" spans="1:8" ht="15" x14ac:dyDescent="0.25">
      <c r="A2912" s="609" t="str">
        <f t="shared" si="45"/>
        <v>97618</v>
      </c>
      <c r="B2912" s="607" t="s">
        <v>5546</v>
      </c>
      <c r="C2912" s="607" t="s">
        <v>13546</v>
      </c>
      <c r="D2912" s="618" t="s">
        <v>10580</v>
      </c>
      <c r="E2912" s="619" t="s">
        <v>29964</v>
      </c>
      <c r="F2912"/>
      <c r="G2912"/>
      <c r="H2912"/>
    </row>
    <row r="2913" spans="1:8" ht="15" x14ac:dyDescent="0.25">
      <c r="A2913" s="609" t="str">
        <f t="shared" si="45"/>
        <v>100902</v>
      </c>
      <c r="B2913" s="607" t="s">
        <v>6768</v>
      </c>
      <c r="C2913" s="607" t="s">
        <v>13548</v>
      </c>
      <c r="D2913" s="618" t="s">
        <v>10580</v>
      </c>
      <c r="E2913" s="619" t="s">
        <v>29965</v>
      </c>
      <c r="F2913"/>
      <c r="G2913"/>
      <c r="H2913"/>
    </row>
    <row r="2914" spans="1:8" ht="15" x14ac:dyDescent="0.25">
      <c r="A2914" s="609" t="str">
        <f t="shared" si="45"/>
        <v>100903</v>
      </c>
      <c r="B2914" s="607" t="s">
        <v>6769</v>
      </c>
      <c r="C2914" s="607" t="s">
        <v>13549</v>
      </c>
      <c r="D2914" s="618" t="s">
        <v>10580</v>
      </c>
      <c r="E2914" s="619" t="s">
        <v>18267</v>
      </c>
      <c r="F2914"/>
      <c r="G2914"/>
      <c r="H2914"/>
    </row>
    <row r="2915" spans="1:8" ht="15" x14ac:dyDescent="0.25">
      <c r="A2915" s="609" t="str">
        <f t="shared" si="45"/>
        <v>100904</v>
      </c>
      <c r="B2915" s="607" t="s">
        <v>6770</v>
      </c>
      <c r="C2915" s="607" t="s">
        <v>13551</v>
      </c>
      <c r="D2915" s="618" t="s">
        <v>10580</v>
      </c>
      <c r="E2915" s="619" t="s">
        <v>19809</v>
      </c>
      <c r="F2915"/>
      <c r="G2915"/>
      <c r="H2915"/>
    </row>
    <row r="2916" spans="1:8" ht="15" x14ac:dyDescent="0.25">
      <c r="A2916" s="609" t="str">
        <f t="shared" si="45"/>
        <v>100905</v>
      </c>
      <c r="B2916" s="607" t="s">
        <v>6771</v>
      </c>
      <c r="C2916" s="607" t="s">
        <v>13552</v>
      </c>
      <c r="D2916" s="618" t="s">
        <v>10580</v>
      </c>
      <c r="E2916" s="619" t="s">
        <v>29966</v>
      </c>
      <c r="F2916"/>
      <c r="G2916"/>
      <c r="H2916"/>
    </row>
    <row r="2917" spans="1:8" ht="15" x14ac:dyDescent="0.25">
      <c r="A2917" s="609" t="str">
        <f t="shared" si="45"/>
        <v>100906</v>
      </c>
      <c r="B2917" s="607" t="s">
        <v>6772</v>
      </c>
      <c r="C2917" s="607" t="s">
        <v>13553</v>
      </c>
      <c r="D2917" s="618" t="s">
        <v>10580</v>
      </c>
      <c r="E2917" s="619" t="s">
        <v>29967</v>
      </c>
      <c r="F2917"/>
      <c r="G2917"/>
      <c r="H2917"/>
    </row>
    <row r="2918" spans="1:8" ht="15" x14ac:dyDescent="0.25">
      <c r="A2918" s="609" t="str">
        <f t="shared" si="45"/>
        <v>100919</v>
      </c>
      <c r="B2918" s="607" t="s">
        <v>6773</v>
      </c>
      <c r="C2918" s="607" t="s">
        <v>13554</v>
      </c>
      <c r="D2918" s="618" t="s">
        <v>10580</v>
      </c>
      <c r="E2918" s="619" t="s">
        <v>29968</v>
      </c>
      <c r="F2918"/>
      <c r="G2918"/>
      <c r="H2918"/>
    </row>
    <row r="2919" spans="1:8" ht="15" x14ac:dyDescent="0.25">
      <c r="A2919" s="609" t="str">
        <f t="shared" si="45"/>
        <v>100920</v>
      </c>
      <c r="B2919" s="607" t="s">
        <v>6774</v>
      </c>
      <c r="C2919" s="607" t="s">
        <v>13555</v>
      </c>
      <c r="D2919" s="618" t="s">
        <v>10580</v>
      </c>
      <c r="E2919" s="619" t="s">
        <v>29969</v>
      </c>
      <c r="F2919"/>
      <c r="G2919"/>
      <c r="H2919"/>
    </row>
    <row r="2920" spans="1:8" ht="15" x14ac:dyDescent="0.25">
      <c r="A2920" s="609" t="str">
        <f t="shared" si="45"/>
        <v>100921</v>
      </c>
      <c r="B2920" s="607" t="s">
        <v>6775</v>
      </c>
      <c r="C2920" s="607" t="s">
        <v>13556</v>
      </c>
      <c r="D2920" s="618" t="s">
        <v>10580</v>
      </c>
      <c r="E2920" s="619" t="s">
        <v>16863</v>
      </c>
      <c r="F2920"/>
      <c r="G2920"/>
      <c r="H2920"/>
    </row>
    <row r="2921" spans="1:8" ht="15" x14ac:dyDescent="0.25">
      <c r="A2921" s="609" t="str">
        <f t="shared" si="45"/>
        <v>100922</v>
      </c>
      <c r="B2921" s="607" t="s">
        <v>6776</v>
      </c>
      <c r="C2921" s="607" t="s">
        <v>13557</v>
      </c>
      <c r="D2921" s="618" t="s">
        <v>10580</v>
      </c>
      <c r="E2921" s="619" t="s">
        <v>9852</v>
      </c>
      <c r="F2921"/>
      <c r="G2921"/>
      <c r="H2921"/>
    </row>
    <row r="2922" spans="1:8" ht="15" x14ac:dyDescent="0.25">
      <c r="A2922" s="609" t="str">
        <f t="shared" si="45"/>
        <v>100923</v>
      </c>
      <c r="B2922" s="607" t="s">
        <v>6777</v>
      </c>
      <c r="C2922" s="607" t="s">
        <v>13558</v>
      </c>
      <c r="D2922" s="618" t="s">
        <v>10580</v>
      </c>
      <c r="E2922" s="619" t="s">
        <v>29970</v>
      </c>
      <c r="F2922"/>
      <c r="G2922"/>
      <c r="H2922"/>
    </row>
    <row r="2923" spans="1:8" ht="15" x14ac:dyDescent="0.25">
      <c r="A2923" s="609" t="str">
        <f t="shared" si="45"/>
        <v>101489</v>
      </c>
      <c r="B2923" s="607" t="s">
        <v>8058</v>
      </c>
      <c r="C2923" s="607" t="s">
        <v>13559</v>
      </c>
      <c r="D2923" s="618" t="s">
        <v>10580</v>
      </c>
      <c r="E2923" s="619" t="s">
        <v>28999</v>
      </c>
      <c r="F2923"/>
      <c r="G2923"/>
      <c r="H2923"/>
    </row>
    <row r="2924" spans="1:8" ht="15" x14ac:dyDescent="0.25">
      <c r="A2924" s="609" t="str">
        <f t="shared" si="45"/>
        <v>101490</v>
      </c>
      <c r="B2924" s="607" t="s">
        <v>8059</v>
      </c>
      <c r="C2924" s="607" t="s">
        <v>13560</v>
      </c>
      <c r="D2924" s="618" t="s">
        <v>10580</v>
      </c>
      <c r="E2924" s="619" t="s">
        <v>29971</v>
      </c>
      <c r="F2924"/>
      <c r="G2924"/>
      <c r="H2924"/>
    </row>
    <row r="2925" spans="1:8" ht="15" x14ac:dyDescent="0.25">
      <c r="A2925" s="609" t="str">
        <f t="shared" si="45"/>
        <v>101491</v>
      </c>
      <c r="B2925" s="607" t="s">
        <v>8060</v>
      </c>
      <c r="C2925" s="607" t="s">
        <v>13561</v>
      </c>
      <c r="D2925" s="618" t="s">
        <v>10580</v>
      </c>
      <c r="E2925" s="619" t="s">
        <v>29972</v>
      </c>
      <c r="F2925"/>
      <c r="G2925"/>
      <c r="H2925"/>
    </row>
    <row r="2926" spans="1:8" ht="15" x14ac:dyDescent="0.25">
      <c r="A2926" s="609" t="str">
        <f t="shared" si="45"/>
        <v>101492</v>
      </c>
      <c r="B2926" s="607" t="s">
        <v>8061</v>
      </c>
      <c r="C2926" s="607" t="s">
        <v>13562</v>
      </c>
      <c r="D2926" s="618" t="s">
        <v>10580</v>
      </c>
      <c r="E2926" s="619" t="s">
        <v>29973</v>
      </c>
      <c r="F2926"/>
      <c r="G2926"/>
      <c r="H2926"/>
    </row>
    <row r="2927" spans="1:8" ht="15" x14ac:dyDescent="0.25">
      <c r="A2927" s="609" t="str">
        <f t="shared" si="45"/>
        <v>101493</v>
      </c>
      <c r="B2927" s="607" t="s">
        <v>8062</v>
      </c>
      <c r="C2927" s="607" t="s">
        <v>13563</v>
      </c>
      <c r="D2927" s="618" t="s">
        <v>10580</v>
      </c>
      <c r="E2927" s="619" t="s">
        <v>29974</v>
      </c>
      <c r="F2927"/>
      <c r="G2927"/>
      <c r="H2927"/>
    </row>
    <row r="2928" spans="1:8" ht="15" x14ac:dyDescent="0.25">
      <c r="A2928" s="609" t="str">
        <f t="shared" si="45"/>
        <v>101494</v>
      </c>
      <c r="B2928" s="607" t="s">
        <v>8063</v>
      </c>
      <c r="C2928" s="607" t="s">
        <v>13564</v>
      </c>
      <c r="D2928" s="618" t="s">
        <v>10580</v>
      </c>
      <c r="E2928" s="619" t="s">
        <v>29975</v>
      </c>
      <c r="F2928"/>
      <c r="G2928"/>
      <c r="H2928"/>
    </row>
    <row r="2929" spans="1:8" ht="15" x14ac:dyDescent="0.25">
      <c r="A2929" s="609" t="str">
        <f t="shared" si="45"/>
        <v>101495</v>
      </c>
      <c r="B2929" s="607" t="s">
        <v>8064</v>
      </c>
      <c r="C2929" s="607" t="s">
        <v>13565</v>
      </c>
      <c r="D2929" s="618" t="s">
        <v>10580</v>
      </c>
      <c r="E2929" s="619" t="s">
        <v>29976</v>
      </c>
      <c r="F2929"/>
      <c r="G2929"/>
      <c r="H2929"/>
    </row>
    <row r="2930" spans="1:8" ht="15" x14ac:dyDescent="0.25">
      <c r="A2930" s="609" t="str">
        <f t="shared" si="45"/>
        <v>101496</v>
      </c>
      <c r="B2930" s="607" t="s">
        <v>8065</v>
      </c>
      <c r="C2930" s="607" t="s">
        <v>13566</v>
      </c>
      <c r="D2930" s="618" t="s">
        <v>10580</v>
      </c>
      <c r="E2930" s="619" t="s">
        <v>29977</v>
      </c>
      <c r="F2930"/>
      <c r="G2930"/>
      <c r="H2930"/>
    </row>
    <row r="2931" spans="1:8" ht="15" x14ac:dyDescent="0.25">
      <c r="A2931" s="609" t="str">
        <f t="shared" si="45"/>
        <v>101497</v>
      </c>
      <c r="B2931" s="607" t="s">
        <v>8066</v>
      </c>
      <c r="C2931" s="607" t="s">
        <v>13567</v>
      </c>
      <c r="D2931" s="618" t="s">
        <v>10580</v>
      </c>
      <c r="E2931" s="619" t="s">
        <v>29978</v>
      </c>
      <c r="F2931"/>
      <c r="G2931"/>
      <c r="H2931"/>
    </row>
    <row r="2932" spans="1:8" ht="15" x14ac:dyDescent="0.25">
      <c r="A2932" s="609" t="str">
        <f t="shared" si="45"/>
        <v>101498</v>
      </c>
      <c r="B2932" s="607" t="s">
        <v>8067</v>
      </c>
      <c r="C2932" s="607" t="s">
        <v>13568</v>
      </c>
      <c r="D2932" s="618" t="s">
        <v>10580</v>
      </c>
      <c r="E2932" s="619" t="s">
        <v>29979</v>
      </c>
      <c r="F2932"/>
      <c r="G2932"/>
      <c r="H2932"/>
    </row>
    <row r="2933" spans="1:8" ht="15" x14ac:dyDescent="0.25">
      <c r="A2933" s="609" t="str">
        <f t="shared" si="45"/>
        <v>101499</v>
      </c>
      <c r="B2933" s="607" t="s">
        <v>8068</v>
      </c>
      <c r="C2933" s="607" t="s">
        <v>13569</v>
      </c>
      <c r="D2933" s="618" t="s">
        <v>10580</v>
      </c>
      <c r="E2933" s="619" t="s">
        <v>29980</v>
      </c>
      <c r="F2933"/>
      <c r="G2933"/>
      <c r="H2933"/>
    </row>
    <row r="2934" spans="1:8" ht="15" x14ac:dyDescent="0.25">
      <c r="A2934" s="609" t="str">
        <f t="shared" si="45"/>
        <v>101500</v>
      </c>
      <c r="B2934" s="607" t="s">
        <v>8069</v>
      </c>
      <c r="C2934" s="607" t="s">
        <v>13570</v>
      </c>
      <c r="D2934" s="618" t="s">
        <v>10580</v>
      </c>
      <c r="E2934" s="619" t="s">
        <v>29981</v>
      </c>
      <c r="F2934"/>
      <c r="G2934"/>
      <c r="H2934"/>
    </row>
    <row r="2935" spans="1:8" ht="15" x14ac:dyDescent="0.25">
      <c r="A2935" s="609" t="str">
        <f t="shared" si="45"/>
        <v>101501</v>
      </c>
      <c r="B2935" s="607" t="s">
        <v>8070</v>
      </c>
      <c r="C2935" s="607" t="s">
        <v>13571</v>
      </c>
      <c r="D2935" s="618" t="s">
        <v>10580</v>
      </c>
      <c r="E2935" s="619" t="s">
        <v>29982</v>
      </c>
      <c r="F2935"/>
      <c r="G2935"/>
      <c r="H2935"/>
    </row>
    <row r="2936" spans="1:8" ht="15" x14ac:dyDescent="0.25">
      <c r="A2936" s="609" t="str">
        <f t="shared" si="45"/>
        <v>101502</v>
      </c>
      <c r="B2936" s="607" t="s">
        <v>8071</v>
      </c>
      <c r="C2936" s="607" t="s">
        <v>13572</v>
      </c>
      <c r="D2936" s="618" t="s">
        <v>10580</v>
      </c>
      <c r="E2936" s="619" t="s">
        <v>29983</v>
      </c>
      <c r="F2936"/>
      <c r="G2936"/>
      <c r="H2936"/>
    </row>
    <row r="2937" spans="1:8" ht="15" x14ac:dyDescent="0.25">
      <c r="A2937" s="609" t="str">
        <f t="shared" si="45"/>
        <v>101503</v>
      </c>
      <c r="B2937" s="607" t="s">
        <v>8072</v>
      </c>
      <c r="C2937" s="607" t="s">
        <v>13573</v>
      </c>
      <c r="D2937" s="618" t="s">
        <v>10580</v>
      </c>
      <c r="E2937" s="619" t="s">
        <v>29984</v>
      </c>
      <c r="F2937"/>
      <c r="G2937"/>
      <c r="H2937"/>
    </row>
    <row r="2938" spans="1:8" ht="15" x14ac:dyDescent="0.25">
      <c r="A2938" s="609" t="str">
        <f t="shared" si="45"/>
        <v>101504</v>
      </c>
      <c r="B2938" s="607" t="s">
        <v>8073</v>
      </c>
      <c r="C2938" s="607" t="s">
        <v>13574</v>
      </c>
      <c r="D2938" s="618" t="s">
        <v>10580</v>
      </c>
      <c r="E2938" s="619" t="s">
        <v>29985</v>
      </c>
      <c r="F2938"/>
      <c r="G2938"/>
      <c r="H2938"/>
    </row>
    <row r="2939" spans="1:8" ht="15" x14ac:dyDescent="0.25">
      <c r="A2939" s="609" t="str">
        <f t="shared" si="45"/>
        <v>101505</v>
      </c>
      <c r="B2939" s="607" t="s">
        <v>8074</v>
      </c>
      <c r="C2939" s="607" t="s">
        <v>13575</v>
      </c>
      <c r="D2939" s="618" t="s">
        <v>10580</v>
      </c>
      <c r="E2939" s="619" t="s">
        <v>29986</v>
      </c>
      <c r="F2939"/>
      <c r="G2939"/>
      <c r="H2939"/>
    </row>
    <row r="2940" spans="1:8" ht="15" x14ac:dyDescent="0.25">
      <c r="A2940" s="609" t="str">
        <f t="shared" si="45"/>
        <v>101506</v>
      </c>
      <c r="B2940" s="607" t="s">
        <v>8075</v>
      </c>
      <c r="C2940" s="607" t="s">
        <v>13576</v>
      </c>
      <c r="D2940" s="618" t="s">
        <v>10580</v>
      </c>
      <c r="E2940" s="619" t="s">
        <v>29987</v>
      </c>
      <c r="F2940"/>
      <c r="G2940"/>
      <c r="H2940"/>
    </row>
    <row r="2941" spans="1:8" ht="15" x14ac:dyDescent="0.25">
      <c r="A2941" s="609" t="str">
        <f t="shared" si="45"/>
        <v>101507</v>
      </c>
      <c r="B2941" s="607" t="s">
        <v>8076</v>
      </c>
      <c r="C2941" s="607" t="s">
        <v>13577</v>
      </c>
      <c r="D2941" s="618" t="s">
        <v>10580</v>
      </c>
      <c r="E2941" s="619" t="s">
        <v>29988</v>
      </c>
      <c r="F2941"/>
      <c r="G2941"/>
      <c r="H2941"/>
    </row>
    <row r="2942" spans="1:8" ht="15" x14ac:dyDescent="0.25">
      <c r="A2942" s="609" t="str">
        <f t="shared" si="45"/>
        <v>101508</v>
      </c>
      <c r="B2942" s="607" t="s">
        <v>8077</v>
      </c>
      <c r="C2942" s="607" t="s">
        <v>13578</v>
      </c>
      <c r="D2942" s="618" t="s">
        <v>10580</v>
      </c>
      <c r="E2942" s="619" t="s">
        <v>29989</v>
      </c>
      <c r="F2942"/>
      <c r="G2942"/>
      <c r="H2942"/>
    </row>
    <row r="2943" spans="1:8" ht="15" x14ac:dyDescent="0.25">
      <c r="A2943" s="609" t="str">
        <f t="shared" si="45"/>
        <v>101509</v>
      </c>
      <c r="B2943" s="607" t="s">
        <v>8078</v>
      </c>
      <c r="C2943" s="607" t="s">
        <v>13579</v>
      </c>
      <c r="D2943" s="618" t="s">
        <v>10580</v>
      </c>
      <c r="E2943" s="619" t="s">
        <v>29990</v>
      </c>
      <c r="F2943"/>
      <c r="G2943"/>
      <c r="H2943"/>
    </row>
    <row r="2944" spans="1:8" ht="15" x14ac:dyDescent="0.25">
      <c r="A2944" s="609" t="str">
        <f t="shared" si="45"/>
        <v>101510</v>
      </c>
      <c r="B2944" s="607" t="s">
        <v>8079</v>
      </c>
      <c r="C2944" s="607" t="s">
        <v>13580</v>
      </c>
      <c r="D2944" s="618" t="s">
        <v>10580</v>
      </c>
      <c r="E2944" s="619" t="s">
        <v>29991</v>
      </c>
      <c r="F2944"/>
      <c r="G2944"/>
      <c r="H2944"/>
    </row>
    <row r="2945" spans="1:8" ht="15" x14ac:dyDescent="0.25">
      <c r="A2945" s="609" t="str">
        <f t="shared" si="45"/>
        <v>101511</v>
      </c>
      <c r="B2945" s="607" t="s">
        <v>8080</v>
      </c>
      <c r="C2945" s="607" t="s">
        <v>13581</v>
      </c>
      <c r="D2945" s="618" t="s">
        <v>10580</v>
      </c>
      <c r="E2945" s="619" t="s">
        <v>29992</v>
      </c>
      <c r="F2945"/>
      <c r="G2945"/>
      <c r="H2945"/>
    </row>
    <row r="2946" spans="1:8" ht="15" x14ac:dyDescent="0.25">
      <c r="A2946" s="609" t="str">
        <f t="shared" ref="A2946:A3009" si="46">IF(ISERROR(SEARCH("/",B2946)=6),TRIM(CLEAN(B2946)),IF(SEARCH("/",B2946)=6,IF(LEN(TRIM(CLEAN(B2946)))=7,LEFT(TRIM(CLEAN(B2946)),6)&amp;"00"&amp;RIGHT(TRIM(CLEAN(B2946)),1),LEFT(TRIM(CLEAN(B2946)),6)&amp;"0"&amp;RIGHT(TRIM(CLEAN(B2946)),2)),TRIM(CLEAN(B2946))))</f>
        <v>101512</v>
      </c>
      <c r="B2946" s="607" t="s">
        <v>8081</v>
      </c>
      <c r="C2946" s="607" t="s">
        <v>13582</v>
      </c>
      <c r="D2946" s="618" t="s">
        <v>10580</v>
      </c>
      <c r="E2946" s="619" t="s">
        <v>29993</v>
      </c>
      <c r="F2946"/>
      <c r="G2946"/>
      <c r="H2946"/>
    </row>
    <row r="2947" spans="1:8" ht="15" x14ac:dyDescent="0.25">
      <c r="A2947" s="609" t="str">
        <f t="shared" si="46"/>
        <v>101513</v>
      </c>
      <c r="B2947" s="607" t="s">
        <v>8082</v>
      </c>
      <c r="C2947" s="607" t="s">
        <v>13583</v>
      </c>
      <c r="D2947" s="618" t="s">
        <v>10580</v>
      </c>
      <c r="E2947" s="619" t="s">
        <v>29994</v>
      </c>
      <c r="F2947"/>
      <c r="G2947"/>
      <c r="H2947"/>
    </row>
    <row r="2948" spans="1:8" ht="15" x14ac:dyDescent="0.25">
      <c r="A2948" s="609" t="str">
        <f t="shared" si="46"/>
        <v>101514</v>
      </c>
      <c r="B2948" s="607" t="s">
        <v>8083</v>
      </c>
      <c r="C2948" s="607" t="s">
        <v>13584</v>
      </c>
      <c r="D2948" s="618" t="s">
        <v>10580</v>
      </c>
      <c r="E2948" s="619" t="s">
        <v>29995</v>
      </c>
      <c r="F2948"/>
      <c r="G2948"/>
      <c r="H2948"/>
    </row>
    <row r="2949" spans="1:8" ht="15" x14ac:dyDescent="0.25">
      <c r="A2949" s="609" t="str">
        <f t="shared" si="46"/>
        <v>101515</v>
      </c>
      <c r="B2949" s="607" t="s">
        <v>8084</v>
      </c>
      <c r="C2949" s="607" t="s">
        <v>13585</v>
      </c>
      <c r="D2949" s="618" t="s">
        <v>10580</v>
      </c>
      <c r="E2949" s="619" t="s">
        <v>29996</v>
      </c>
      <c r="F2949"/>
      <c r="G2949"/>
      <c r="H2949"/>
    </row>
    <row r="2950" spans="1:8" ht="15" x14ac:dyDescent="0.25">
      <c r="A2950" s="609" t="str">
        <f t="shared" si="46"/>
        <v>101516</v>
      </c>
      <c r="B2950" s="607" t="s">
        <v>8085</v>
      </c>
      <c r="C2950" s="607" t="s">
        <v>13586</v>
      </c>
      <c r="D2950" s="618" t="s">
        <v>10580</v>
      </c>
      <c r="E2950" s="619" t="s">
        <v>29997</v>
      </c>
      <c r="F2950"/>
      <c r="G2950"/>
      <c r="H2950"/>
    </row>
    <row r="2951" spans="1:8" ht="15" x14ac:dyDescent="0.25">
      <c r="A2951" s="609" t="str">
        <f t="shared" si="46"/>
        <v>101517</v>
      </c>
      <c r="B2951" s="607" t="s">
        <v>8086</v>
      </c>
      <c r="C2951" s="607" t="s">
        <v>13587</v>
      </c>
      <c r="D2951" s="618" t="s">
        <v>10580</v>
      </c>
      <c r="E2951" s="619" t="s">
        <v>29998</v>
      </c>
      <c r="F2951"/>
      <c r="G2951"/>
      <c r="H2951"/>
    </row>
    <row r="2952" spans="1:8" ht="15" x14ac:dyDescent="0.25">
      <c r="A2952" s="609" t="str">
        <f t="shared" si="46"/>
        <v>101518</v>
      </c>
      <c r="B2952" s="607" t="s">
        <v>8087</v>
      </c>
      <c r="C2952" s="607" t="s">
        <v>13588</v>
      </c>
      <c r="D2952" s="618" t="s">
        <v>10580</v>
      </c>
      <c r="E2952" s="619" t="s">
        <v>29999</v>
      </c>
      <c r="F2952"/>
      <c r="G2952"/>
      <c r="H2952"/>
    </row>
    <row r="2953" spans="1:8" ht="15" x14ac:dyDescent="0.25">
      <c r="A2953" s="609" t="str">
        <f t="shared" si="46"/>
        <v>101519</v>
      </c>
      <c r="B2953" s="607" t="s">
        <v>8088</v>
      </c>
      <c r="C2953" s="607" t="s">
        <v>13589</v>
      </c>
      <c r="D2953" s="618" t="s">
        <v>10580</v>
      </c>
      <c r="E2953" s="619" t="s">
        <v>30000</v>
      </c>
      <c r="F2953"/>
      <c r="G2953"/>
      <c r="H2953"/>
    </row>
    <row r="2954" spans="1:8" ht="15" x14ac:dyDescent="0.25">
      <c r="A2954" s="609" t="str">
        <f t="shared" si="46"/>
        <v>101520</v>
      </c>
      <c r="B2954" s="607" t="s">
        <v>8089</v>
      </c>
      <c r="C2954" s="607" t="s">
        <v>13590</v>
      </c>
      <c r="D2954" s="618" t="s">
        <v>10580</v>
      </c>
      <c r="E2954" s="619" t="s">
        <v>30001</v>
      </c>
      <c r="F2954"/>
      <c r="G2954"/>
      <c r="H2954"/>
    </row>
    <row r="2955" spans="1:8" ht="15" x14ac:dyDescent="0.25">
      <c r="A2955" s="609" t="str">
        <f t="shared" si="46"/>
        <v>101521</v>
      </c>
      <c r="B2955" s="607" t="s">
        <v>8090</v>
      </c>
      <c r="C2955" s="607" t="s">
        <v>13591</v>
      </c>
      <c r="D2955" s="618" t="s">
        <v>10580</v>
      </c>
      <c r="E2955" s="619" t="s">
        <v>30002</v>
      </c>
      <c r="F2955"/>
      <c r="G2955"/>
      <c r="H2955"/>
    </row>
    <row r="2956" spans="1:8" ht="15" x14ac:dyDescent="0.25">
      <c r="A2956" s="609" t="str">
        <f t="shared" si="46"/>
        <v>101522</v>
      </c>
      <c r="B2956" s="607" t="s">
        <v>8091</v>
      </c>
      <c r="C2956" s="607" t="s">
        <v>13592</v>
      </c>
      <c r="D2956" s="618" t="s">
        <v>10580</v>
      </c>
      <c r="E2956" s="619" t="s">
        <v>30003</v>
      </c>
      <c r="F2956"/>
      <c r="G2956"/>
      <c r="H2956"/>
    </row>
    <row r="2957" spans="1:8" ht="15" x14ac:dyDescent="0.25">
      <c r="A2957" s="609" t="str">
        <f t="shared" si="46"/>
        <v>101523</v>
      </c>
      <c r="B2957" s="607" t="s">
        <v>8092</v>
      </c>
      <c r="C2957" s="607" t="s">
        <v>13593</v>
      </c>
      <c r="D2957" s="618" t="s">
        <v>10580</v>
      </c>
      <c r="E2957" s="619" t="s">
        <v>30004</v>
      </c>
      <c r="F2957"/>
      <c r="G2957"/>
      <c r="H2957"/>
    </row>
    <row r="2958" spans="1:8" ht="15" x14ac:dyDescent="0.25">
      <c r="A2958" s="609" t="str">
        <f t="shared" si="46"/>
        <v>101524</v>
      </c>
      <c r="B2958" s="607" t="s">
        <v>8093</v>
      </c>
      <c r="C2958" s="607" t="s">
        <v>13594</v>
      </c>
      <c r="D2958" s="618" t="s">
        <v>10580</v>
      </c>
      <c r="E2958" s="619" t="s">
        <v>30005</v>
      </c>
      <c r="F2958"/>
      <c r="G2958"/>
      <c r="H2958"/>
    </row>
    <row r="2959" spans="1:8" ht="15" x14ac:dyDescent="0.25">
      <c r="A2959" s="609" t="str">
        <f t="shared" si="46"/>
        <v>101525</v>
      </c>
      <c r="B2959" s="607" t="s">
        <v>8094</v>
      </c>
      <c r="C2959" s="607" t="s">
        <v>13595</v>
      </c>
      <c r="D2959" s="618" t="s">
        <v>10580</v>
      </c>
      <c r="E2959" s="619" t="s">
        <v>30006</v>
      </c>
      <c r="F2959"/>
      <c r="G2959"/>
      <c r="H2959"/>
    </row>
    <row r="2960" spans="1:8" ht="15" x14ac:dyDescent="0.25">
      <c r="A2960" s="609" t="str">
        <f t="shared" si="46"/>
        <v>101526</v>
      </c>
      <c r="B2960" s="607" t="s">
        <v>8095</v>
      </c>
      <c r="C2960" s="607" t="s">
        <v>13596</v>
      </c>
      <c r="D2960" s="618" t="s">
        <v>10580</v>
      </c>
      <c r="E2960" s="619" t="s">
        <v>30007</v>
      </c>
      <c r="F2960"/>
      <c r="G2960"/>
      <c r="H2960"/>
    </row>
    <row r="2961" spans="1:8" ht="15" x14ac:dyDescent="0.25">
      <c r="A2961" s="609" t="str">
        <f t="shared" si="46"/>
        <v>101527</v>
      </c>
      <c r="B2961" s="607" t="s">
        <v>8096</v>
      </c>
      <c r="C2961" s="607" t="s">
        <v>13597</v>
      </c>
      <c r="D2961" s="618" t="s">
        <v>10580</v>
      </c>
      <c r="E2961" s="619" t="s">
        <v>30008</v>
      </c>
      <c r="F2961"/>
      <c r="G2961"/>
      <c r="H2961"/>
    </row>
    <row r="2962" spans="1:8" ht="15" x14ac:dyDescent="0.25">
      <c r="A2962" s="609" t="str">
        <f t="shared" si="46"/>
        <v>101528</v>
      </c>
      <c r="B2962" s="607" t="s">
        <v>8097</v>
      </c>
      <c r="C2962" s="607" t="s">
        <v>13598</v>
      </c>
      <c r="D2962" s="618" t="s">
        <v>10580</v>
      </c>
      <c r="E2962" s="619" t="s">
        <v>30009</v>
      </c>
      <c r="F2962"/>
      <c r="G2962"/>
      <c r="H2962"/>
    </row>
    <row r="2963" spans="1:8" ht="15" x14ac:dyDescent="0.25">
      <c r="A2963" s="609" t="str">
        <f t="shared" si="46"/>
        <v>101529</v>
      </c>
      <c r="B2963" s="607" t="s">
        <v>8098</v>
      </c>
      <c r="C2963" s="607" t="s">
        <v>13599</v>
      </c>
      <c r="D2963" s="618" t="s">
        <v>10580</v>
      </c>
      <c r="E2963" s="619" t="s">
        <v>30010</v>
      </c>
      <c r="F2963"/>
      <c r="G2963"/>
      <c r="H2963"/>
    </row>
    <row r="2964" spans="1:8" ht="15" x14ac:dyDescent="0.25">
      <c r="A2964" s="609" t="str">
        <f t="shared" si="46"/>
        <v>101530</v>
      </c>
      <c r="B2964" s="607" t="s">
        <v>8099</v>
      </c>
      <c r="C2964" s="607" t="s">
        <v>13600</v>
      </c>
      <c r="D2964" s="618" t="s">
        <v>10580</v>
      </c>
      <c r="E2964" s="619" t="s">
        <v>30011</v>
      </c>
      <c r="F2964"/>
      <c r="G2964"/>
      <c r="H2964"/>
    </row>
    <row r="2965" spans="1:8" ht="15" x14ac:dyDescent="0.25">
      <c r="A2965" s="609" t="str">
        <f t="shared" si="46"/>
        <v>101531</v>
      </c>
      <c r="B2965" s="607" t="s">
        <v>8100</v>
      </c>
      <c r="C2965" s="607" t="s">
        <v>13601</v>
      </c>
      <c r="D2965" s="618" t="s">
        <v>10580</v>
      </c>
      <c r="E2965" s="619" t="s">
        <v>30012</v>
      </c>
      <c r="F2965"/>
      <c r="G2965"/>
      <c r="H2965"/>
    </row>
    <row r="2966" spans="1:8" ht="15" x14ac:dyDescent="0.25">
      <c r="A2966" s="609" t="str">
        <f t="shared" si="46"/>
        <v>101532</v>
      </c>
      <c r="B2966" s="607" t="s">
        <v>8101</v>
      </c>
      <c r="C2966" s="607" t="s">
        <v>13602</v>
      </c>
      <c r="D2966" s="618" t="s">
        <v>10580</v>
      </c>
      <c r="E2966" s="619" t="s">
        <v>30013</v>
      </c>
      <c r="F2966"/>
      <c r="G2966"/>
      <c r="H2966"/>
    </row>
    <row r="2967" spans="1:8" ht="15" x14ac:dyDescent="0.25">
      <c r="A2967" s="609" t="str">
        <f t="shared" si="46"/>
        <v>101533</v>
      </c>
      <c r="B2967" s="607" t="s">
        <v>8102</v>
      </c>
      <c r="C2967" s="607" t="s">
        <v>13603</v>
      </c>
      <c r="D2967" s="618" t="s">
        <v>10580</v>
      </c>
      <c r="E2967" s="619" t="s">
        <v>30014</v>
      </c>
      <c r="F2967"/>
      <c r="G2967"/>
      <c r="H2967"/>
    </row>
    <row r="2968" spans="1:8" ht="15" x14ac:dyDescent="0.25">
      <c r="A2968" s="609" t="str">
        <f t="shared" si="46"/>
        <v>101534</v>
      </c>
      <c r="B2968" s="607" t="s">
        <v>8103</v>
      </c>
      <c r="C2968" s="607" t="s">
        <v>13604</v>
      </c>
      <c r="D2968" s="618" t="s">
        <v>10580</v>
      </c>
      <c r="E2968" s="619" t="s">
        <v>30015</v>
      </c>
      <c r="F2968"/>
      <c r="G2968"/>
      <c r="H2968"/>
    </row>
    <row r="2969" spans="1:8" ht="15" x14ac:dyDescent="0.25">
      <c r="A2969" s="609" t="str">
        <f t="shared" si="46"/>
        <v>101535</v>
      </c>
      <c r="B2969" s="607" t="s">
        <v>8104</v>
      </c>
      <c r="C2969" s="607" t="s">
        <v>13605</v>
      </c>
      <c r="D2969" s="618" t="s">
        <v>10580</v>
      </c>
      <c r="E2969" s="619" t="s">
        <v>30016</v>
      </c>
      <c r="F2969"/>
      <c r="G2969"/>
      <c r="H2969"/>
    </row>
    <row r="2970" spans="1:8" ht="15" x14ac:dyDescent="0.25">
      <c r="A2970" s="609" t="str">
        <f t="shared" si="46"/>
        <v>101536</v>
      </c>
      <c r="B2970" s="607" t="s">
        <v>8105</v>
      </c>
      <c r="C2970" s="607" t="s">
        <v>13606</v>
      </c>
      <c r="D2970" s="618" t="s">
        <v>10580</v>
      </c>
      <c r="E2970" s="619" t="s">
        <v>30017</v>
      </c>
      <c r="F2970"/>
      <c r="G2970"/>
      <c r="H2970"/>
    </row>
    <row r="2971" spans="1:8" ht="15" x14ac:dyDescent="0.25">
      <c r="A2971" s="609" t="str">
        <f t="shared" si="46"/>
        <v>101537</v>
      </c>
      <c r="B2971" s="607" t="s">
        <v>8106</v>
      </c>
      <c r="C2971" s="607" t="s">
        <v>13607</v>
      </c>
      <c r="D2971" s="618" t="s">
        <v>10580</v>
      </c>
      <c r="E2971" s="619" t="s">
        <v>19425</v>
      </c>
      <c r="F2971"/>
      <c r="G2971"/>
      <c r="H2971"/>
    </row>
    <row r="2972" spans="1:8" ht="15" x14ac:dyDescent="0.25">
      <c r="A2972" s="609" t="str">
        <f t="shared" si="46"/>
        <v>101538</v>
      </c>
      <c r="B2972" s="607" t="s">
        <v>8107</v>
      </c>
      <c r="C2972" s="607" t="s">
        <v>13608</v>
      </c>
      <c r="D2972" s="618" t="s">
        <v>10580</v>
      </c>
      <c r="E2972" s="619" t="s">
        <v>9753</v>
      </c>
      <c r="F2972"/>
      <c r="G2972"/>
      <c r="H2972"/>
    </row>
    <row r="2973" spans="1:8" ht="15" x14ac:dyDescent="0.25">
      <c r="A2973" s="609" t="str">
        <f t="shared" si="46"/>
        <v>101539</v>
      </c>
      <c r="B2973" s="607" t="s">
        <v>8108</v>
      </c>
      <c r="C2973" s="607" t="s">
        <v>13609</v>
      </c>
      <c r="D2973" s="618" t="s">
        <v>10580</v>
      </c>
      <c r="E2973" s="619" t="s">
        <v>21041</v>
      </c>
      <c r="F2973"/>
      <c r="G2973"/>
      <c r="H2973"/>
    </row>
    <row r="2974" spans="1:8" ht="15" x14ac:dyDescent="0.25">
      <c r="A2974" s="609" t="str">
        <f t="shared" si="46"/>
        <v>101540</v>
      </c>
      <c r="B2974" s="607" t="s">
        <v>8109</v>
      </c>
      <c r="C2974" s="607" t="s">
        <v>13610</v>
      </c>
      <c r="D2974" s="618" t="s">
        <v>10580</v>
      </c>
      <c r="E2974" s="619" t="s">
        <v>30018</v>
      </c>
      <c r="F2974"/>
      <c r="G2974"/>
      <c r="H2974"/>
    </row>
    <row r="2975" spans="1:8" ht="15" x14ac:dyDescent="0.25">
      <c r="A2975" s="609" t="str">
        <f t="shared" si="46"/>
        <v>101541</v>
      </c>
      <c r="B2975" s="607" t="s">
        <v>8110</v>
      </c>
      <c r="C2975" s="607" t="s">
        <v>13611</v>
      </c>
      <c r="D2975" s="618" t="s">
        <v>10580</v>
      </c>
      <c r="E2975" s="619" t="s">
        <v>30019</v>
      </c>
      <c r="F2975"/>
      <c r="G2975"/>
      <c r="H2975"/>
    </row>
    <row r="2976" spans="1:8" ht="15" x14ac:dyDescent="0.25">
      <c r="A2976" s="609" t="str">
        <f t="shared" si="46"/>
        <v>101542</v>
      </c>
      <c r="B2976" s="607" t="s">
        <v>8111</v>
      </c>
      <c r="C2976" s="607" t="s">
        <v>13612</v>
      </c>
      <c r="D2976" s="618" t="s">
        <v>10580</v>
      </c>
      <c r="E2976" s="619" t="s">
        <v>28630</v>
      </c>
      <c r="F2976"/>
      <c r="G2976"/>
      <c r="H2976"/>
    </row>
    <row r="2977" spans="1:8" ht="15" x14ac:dyDescent="0.25">
      <c r="A2977" s="609" t="str">
        <f t="shared" si="46"/>
        <v>101543</v>
      </c>
      <c r="B2977" s="607" t="s">
        <v>8112</v>
      </c>
      <c r="C2977" s="607" t="s">
        <v>13614</v>
      </c>
      <c r="D2977" s="618" t="s">
        <v>10580</v>
      </c>
      <c r="E2977" s="619" t="s">
        <v>30020</v>
      </c>
      <c r="F2977"/>
      <c r="G2977"/>
      <c r="H2977"/>
    </row>
    <row r="2978" spans="1:8" ht="15" x14ac:dyDescent="0.25">
      <c r="A2978" s="609" t="str">
        <f t="shared" si="46"/>
        <v>101544</v>
      </c>
      <c r="B2978" s="607" t="s">
        <v>8113</v>
      </c>
      <c r="C2978" s="607" t="s">
        <v>13615</v>
      </c>
      <c r="D2978" s="618" t="s">
        <v>10580</v>
      </c>
      <c r="E2978" s="619" t="s">
        <v>30021</v>
      </c>
      <c r="F2978"/>
      <c r="G2978"/>
      <c r="H2978"/>
    </row>
    <row r="2979" spans="1:8" ht="15" x14ac:dyDescent="0.25">
      <c r="A2979" s="609" t="str">
        <f t="shared" si="46"/>
        <v>101545</v>
      </c>
      <c r="B2979" s="607" t="s">
        <v>8114</v>
      </c>
      <c r="C2979" s="607" t="s">
        <v>13616</v>
      </c>
      <c r="D2979" s="618" t="s">
        <v>10580</v>
      </c>
      <c r="E2979" s="619" t="s">
        <v>30022</v>
      </c>
      <c r="F2979"/>
      <c r="G2979"/>
      <c r="H2979"/>
    </row>
    <row r="2980" spans="1:8" ht="15" x14ac:dyDescent="0.25">
      <c r="A2980" s="609" t="str">
        <f t="shared" si="46"/>
        <v>101546</v>
      </c>
      <c r="B2980" s="607" t="s">
        <v>8115</v>
      </c>
      <c r="C2980" s="607" t="s">
        <v>13617</v>
      </c>
      <c r="D2980" s="618" t="s">
        <v>10580</v>
      </c>
      <c r="E2980" s="619" t="s">
        <v>18697</v>
      </c>
      <c r="F2980"/>
      <c r="G2980"/>
      <c r="H2980"/>
    </row>
    <row r="2981" spans="1:8" ht="15" x14ac:dyDescent="0.25">
      <c r="A2981" s="609" t="str">
        <f t="shared" si="46"/>
        <v>101547</v>
      </c>
      <c r="B2981" s="607" t="s">
        <v>8116</v>
      </c>
      <c r="C2981" s="607" t="s">
        <v>13618</v>
      </c>
      <c r="D2981" s="618" t="s">
        <v>10580</v>
      </c>
      <c r="E2981" s="619" t="s">
        <v>30023</v>
      </c>
      <c r="F2981"/>
      <c r="G2981"/>
      <c r="H2981"/>
    </row>
    <row r="2982" spans="1:8" ht="15" x14ac:dyDescent="0.25">
      <c r="A2982" s="609" t="str">
        <f t="shared" si="46"/>
        <v>101548</v>
      </c>
      <c r="B2982" s="607" t="s">
        <v>8117</v>
      </c>
      <c r="C2982" s="607" t="s">
        <v>13619</v>
      </c>
      <c r="D2982" s="618" t="s">
        <v>10580</v>
      </c>
      <c r="E2982" s="619" t="s">
        <v>13156</v>
      </c>
      <c r="F2982"/>
      <c r="G2982"/>
      <c r="H2982"/>
    </row>
    <row r="2983" spans="1:8" ht="15" x14ac:dyDescent="0.25">
      <c r="A2983" s="609" t="str">
        <f t="shared" si="46"/>
        <v>101549</v>
      </c>
      <c r="B2983" s="607" t="s">
        <v>8118</v>
      </c>
      <c r="C2983" s="607" t="s">
        <v>13620</v>
      </c>
      <c r="D2983" s="618" t="s">
        <v>10580</v>
      </c>
      <c r="E2983" s="619" t="s">
        <v>16759</v>
      </c>
      <c r="F2983"/>
      <c r="G2983"/>
      <c r="H2983"/>
    </row>
    <row r="2984" spans="1:8" ht="15" x14ac:dyDescent="0.25">
      <c r="A2984" s="609" t="str">
        <f t="shared" si="46"/>
        <v>101553</v>
      </c>
      <c r="B2984" s="607" t="s">
        <v>8119</v>
      </c>
      <c r="C2984" s="607" t="s">
        <v>13621</v>
      </c>
      <c r="D2984" s="618" t="s">
        <v>10580</v>
      </c>
      <c r="E2984" s="619" t="s">
        <v>10657</v>
      </c>
      <c r="F2984"/>
      <c r="G2984"/>
      <c r="H2984"/>
    </row>
    <row r="2985" spans="1:8" ht="15" x14ac:dyDescent="0.25">
      <c r="A2985" s="609" t="str">
        <f t="shared" si="46"/>
        <v>101554</v>
      </c>
      <c r="B2985" s="607" t="s">
        <v>8120</v>
      </c>
      <c r="C2985" s="607" t="s">
        <v>13622</v>
      </c>
      <c r="D2985" s="618" t="s">
        <v>10580</v>
      </c>
      <c r="E2985" s="619" t="s">
        <v>9146</v>
      </c>
      <c r="F2985"/>
      <c r="G2985"/>
      <c r="H2985"/>
    </row>
    <row r="2986" spans="1:8" ht="15" x14ac:dyDescent="0.25">
      <c r="A2986" s="609" t="str">
        <f t="shared" si="46"/>
        <v>101555</v>
      </c>
      <c r="B2986" s="607" t="s">
        <v>8121</v>
      </c>
      <c r="C2986" s="607" t="s">
        <v>13623</v>
      </c>
      <c r="D2986" s="618" t="s">
        <v>10580</v>
      </c>
      <c r="E2986" s="619" t="s">
        <v>8830</v>
      </c>
      <c r="F2986"/>
      <c r="G2986"/>
      <c r="H2986"/>
    </row>
    <row r="2987" spans="1:8" ht="15" x14ac:dyDescent="0.25">
      <c r="A2987" s="609" t="str">
        <f t="shared" si="46"/>
        <v>101556</v>
      </c>
      <c r="B2987" s="607" t="s">
        <v>8122</v>
      </c>
      <c r="C2987" s="607" t="s">
        <v>13624</v>
      </c>
      <c r="D2987" s="618" t="s">
        <v>10580</v>
      </c>
      <c r="E2987" s="619" t="s">
        <v>11344</v>
      </c>
      <c r="F2987"/>
      <c r="G2987"/>
      <c r="H2987"/>
    </row>
    <row r="2988" spans="1:8" ht="15" x14ac:dyDescent="0.25">
      <c r="A2988" s="609" t="str">
        <f t="shared" si="46"/>
        <v>101560</v>
      </c>
      <c r="B2988" s="607" t="s">
        <v>8123</v>
      </c>
      <c r="C2988" s="607" t="s">
        <v>13626</v>
      </c>
      <c r="D2988" s="618" t="s">
        <v>10494</v>
      </c>
      <c r="E2988" s="619" t="s">
        <v>13189</v>
      </c>
      <c r="F2988"/>
      <c r="G2988"/>
      <c r="H2988"/>
    </row>
    <row r="2989" spans="1:8" ht="15" x14ac:dyDescent="0.25">
      <c r="A2989" s="609" t="str">
        <f t="shared" si="46"/>
        <v>101561</v>
      </c>
      <c r="B2989" s="607" t="s">
        <v>8124</v>
      </c>
      <c r="C2989" s="607" t="s">
        <v>13627</v>
      </c>
      <c r="D2989" s="618" t="s">
        <v>10494</v>
      </c>
      <c r="E2989" s="619" t="s">
        <v>10357</v>
      </c>
      <c r="F2989"/>
      <c r="G2989"/>
      <c r="H2989"/>
    </row>
    <row r="2990" spans="1:8" ht="15" x14ac:dyDescent="0.25">
      <c r="A2990" s="609" t="str">
        <f t="shared" si="46"/>
        <v>101562</v>
      </c>
      <c r="B2990" s="607" t="s">
        <v>8125</v>
      </c>
      <c r="C2990" s="607" t="s">
        <v>13628</v>
      </c>
      <c r="D2990" s="618" t="s">
        <v>10494</v>
      </c>
      <c r="E2990" s="619" t="s">
        <v>17901</v>
      </c>
      <c r="F2990"/>
      <c r="G2990"/>
      <c r="H2990"/>
    </row>
    <row r="2991" spans="1:8" ht="15" x14ac:dyDescent="0.25">
      <c r="A2991" s="609" t="str">
        <f t="shared" si="46"/>
        <v>101563</v>
      </c>
      <c r="B2991" s="607" t="s">
        <v>8126</v>
      </c>
      <c r="C2991" s="607" t="s">
        <v>13630</v>
      </c>
      <c r="D2991" s="618" t="s">
        <v>10494</v>
      </c>
      <c r="E2991" s="619" t="s">
        <v>30024</v>
      </c>
      <c r="F2991"/>
      <c r="G2991"/>
      <c r="H2991"/>
    </row>
    <row r="2992" spans="1:8" ht="15" x14ac:dyDescent="0.25">
      <c r="A2992" s="609" t="str">
        <f t="shared" si="46"/>
        <v>101564</v>
      </c>
      <c r="B2992" s="607" t="s">
        <v>8127</v>
      </c>
      <c r="C2992" s="607" t="s">
        <v>13631</v>
      </c>
      <c r="D2992" s="618" t="s">
        <v>10494</v>
      </c>
      <c r="E2992" s="619" t="s">
        <v>22322</v>
      </c>
      <c r="F2992"/>
      <c r="G2992"/>
      <c r="H2992"/>
    </row>
    <row r="2993" spans="1:8" ht="15" x14ac:dyDescent="0.25">
      <c r="A2993" s="609" t="str">
        <f t="shared" si="46"/>
        <v>101565</v>
      </c>
      <c r="B2993" s="607" t="s">
        <v>8128</v>
      </c>
      <c r="C2993" s="607" t="s">
        <v>13632</v>
      </c>
      <c r="D2993" s="618" t="s">
        <v>10494</v>
      </c>
      <c r="E2993" s="619" t="s">
        <v>30025</v>
      </c>
      <c r="F2993"/>
      <c r="G2993"/>
      <c r="H2993"/>
    </row>
    <row r="2994" spans="1:8" ht="15" x14ac:dyDescent="0.25">
      <c r="A2994" s="609" t="str">
        <f t="shared" si="46"/>
        <v>101567</v>
      </c>
      <c r="B2994" s="607" t="s">
        <v>8129</v>
      </c>
      <c r="C2994" s="607" t="s">
        <v>13633</v>
      </c>
      <c r="D2994" s="618" t="s">
        <v>10494</v>
      </c>
      <c r="E2994" s="619" t="s">
        <v>30026</v>
      </c>
      <c r="F2994"/>
      <c r="G2994"/>
      <c r="H2994"/>
    </row>
    <row r="2995" spans="1:8" ht="15" x14ac:dyDescent="0.25">
      <c r="A2995" s="609" t="str">
        <f t="shared" si="46"/>
        <v>101568</v>
      </c>
      <c r="B2995" s="607" t="s">
        <v>8130</v>
      </c>
      <c r="C2995" s="607" t="s">
        <v>13634</v>
      </c>
      <c r="D2995" s="618" t="s">
        <v>10494</v>
      </c>
      <c r="E2995" s="619" t="s">
        <v>30027</v>
      </c>
      <c r="F2995"/>
      <c r="G2995"/>
      <c r="H2995"/>
    </row>
    <row r="2996" spans="1:8" ht="15" x14ac:dyDescent="0.25">
      <c r="A2996" s="609" t="str">
        <f t="shared" si="46"/>
        <v>101626</v>
      </c>
      <c r="B2996" s="607" t="s">
        <v>8228</v>
      </c>
      <c r="C2996" s="607" t="s">
        <v>13635</v>
      </c>
      <c r="D2996" s="618" t="s">
        <v>10580</v>
      </c>
      <c r="E2996" s="619" t="s">
        <v>18795</v>
      </c>
      <c r="F2996"/>
      <c r="G2996"/>
      <c r="H2996"/>
    </row>
    <row r="2997" spans="1:8" ht="15" x14ac:dyDescent="0.25">
      <c r="A2997" s="609" t="str">
        <f t="shared" si="46"/>
        <v>101627</v>
      </c>
      <c r="B2997" s="607" t="s">
        <v>8229</v>
      </c>
      <c r="C2997" s="607" t="s">
        <v>13636</v>
      </c>
      <c r="D2997" s="618" t="s">
        <v>10580</v>
      </c>
      <c r="E2997" s="619" t="s">
        <v>30028</v>
      </c>
      <c r="F2997"/>
      <c r="G2997"/>
      <c r="H2997"/>
    </row>
    <row r="2998" spans="1:8" ht="15" x14ac:dyDescent="0.25">
      <c r="A2998" s="609" t="str">
        <f t="shared" si="46"/>
        <v>101628</v>
      </c>
      <c r="B2998" s="607" t="s">
        <v>8230</v>
      </c>
      <c r="C2998" s="607" t="s">
        <v>13637</v>
      </c>
      <c r="D2998" s="618" t="s">
        <v>10580</v>
      </c>
      <c r="E2998" s="619" t="s">
        <v>28855</v>
      </c>
      <c r="F2998"/>
      <c r="G2998"/>
      <c r="H2998"/>
    </row>
    <row r="2999" spans="1:8" ht="15" x14ac:dyDescent="0.25">
      <c r="A2999" s="609" t="str">
        <f t="shared" si="46"/>
        <v>101629</v>
      </c>
      <c r="B2999" s="607" t="s">
        <v>8231</v>
      </c>
      <c r="C2999" s="607" t="s">
        <v>13638</v>
      </c>
      <c r="D2999" s="618" t="s">
        <v>10580</v>
      </c>
      <c r="E2999" s="619" t="s">
        <v>30029</v>
      </c>
      <c r="F2999"/>
      <c r="G2999"/>
      <c r="H2999"/>
    </row>
    <row r="3000" spans="1:8" ht="15" x14ac:dyDescent="0.25">
      <c r="A3000" s="609" t="str">
        <f t="shared" si="46"/>
        <v>101630</v>
      </c>
      <c r="B3000" s="607" t="s">
        <v>8232</v>
      </c>
      <c r="C3000" s="607" t="s">
        <v>13639</v>
      </c>
      <c r="D3000" s="618" t="s">
        <v>10580</v>
      </c>
      <c r="E3000" s="619" t="s">
        <v>30030</v>
      </c>
      <c r="F3000"/>
      <c r="G3000"/>
      <c r="H3000"/>
    </row>
    <row r="3001" spans="1:8" ht="15" x14ac:dyDescent="0.25">
      <c r="A3001" s="609" t="str">
        <f t="shared" si="46"/>
        <v>101631</v>
      </c>
      <c r="B3001" s="607" t="s">
        <v>8233</v>
      </c>
      <c r="C3001" s="607" t="s">
        <v>13640</v>
      </c>
      <c r="D3001" s="618" t="s">
        <v>10580</v>
      </c>
      <c r="E3001" s="619" t="s">
        <v>9533</v>
      </c>
      <c r="F3001"/>
      <c r="G3001"/>
      <c r="H3001"/>
    </row>
    <row r="3002" spans="1:8" ht="15" x14ac:dyDescent="0.25">
      <c r="A3002" s="609" t="str">
        <f t="shared" si="46"/>
        <v>101632</v>
      </c>
      <c r="B3002" s="607" t="s">
        <v>8234</v>
      </c>
      <c r="C3002" s="607" t="s">
        <v>13641</v>
      </c>
      <c r="D3002" s="618" t="s">
        <v>10580</v>
      </c>
      <c r="E3002" s="619" t="s">
        <v>14029</v>
      </c>
      <c r="F3002"/>
      <c r="G3002"/>
      <c r="H3002"/>
    </row>
    <row r="3003" spans="1:8" ht="15" x14ac:dyDescent="0.25">
      <c r="A3003" s="609" t="str">
        <f t="shared" si="46"/>
        <v>101633</v>
      </c>
      <c r="B3003" s="607" t="s">
        <v>8235</v>
      </c>
      <c r="C3003" s="607" t="s">
        <v>13642</v>
      </c>
      <c r="D3003" s="618" t="s">
        <v>10580</v>
      </c>
      <c r="E3003" s="619" t="s">
        <v>19357</v>
      </c>
      <c r="F3003"/>
      <c r="G3003"/>
      <c r="H3003"/>
    </row>
    <row r="3004" spans="1:8" ht="15" x14ac:dyDescent="0.25">
      <c r="A3004" s="609" t="str">
        <f t="shared" si="46"/>
        <v>101636</v>
      </c>
      <c r="B3004" s="607" t="s">
        <v>8236</v>
      </c>
      <c r="C3004" s="607" t="s">
        <v>13644</v>
      </c>
      <c r="D3004" s="618" t="s">
        <v>10580</v>
      </c>
      <c r="E3004" s="619" t="s">
        <v>19192</v>
      </c>
      <c r="F3004"/>
      <c r="G3004"/>
      <c r="H3004"/>
    </row>
    <row r="3005" spans="1:8" ht="15" x14ac:dyDescent="0.25">
      <c r="A3005" s="609" t="str">
        <f t="shared" si="46"/>
        <v>101637</v>
      </c>
      <c r="B3005" s="607" t="s">
        <v>8237</v>
      </c>
      <c r="C3005" s="607" t="s">
        <v>13645</v>
      </c>
      <c r="D3005" s="618" t="s">
        <v>10580</v>
      </c>
      <c r="E3005" s="619" t="s">
        <v>30031</v>
      </c>
      <c r="F3005"/>
      <c r="G3005"/>
      <c r="H3005"/>
    </row>
    <row r="3006" spans="1:8" ht="15" x14ac:dyDescent="0.25">
      <c r="A3006" s="609" t="str">
        <f t="shared" si="46"/>
        <v>101640</v>
      </c>
      <c r="B3006" s="607" t="s">
        <v>8238</v>
      </c>
      <c r="C3006" s="607" t="s">
        <v>13646</v>
      </c>
      <c r="D3006" s="618" t="s">
        <v>10580</v>
      </c>
      <c r="E3006" s="619" t="s">
        <v>9685</v>
      </c>
      <c r="F3006"/>
      <c r="G3006"/>
      <c r="H3006"/>
    </row>
    <row r="3007" spans="1:8" ht="15" x14ac:dyDescent="0.25">
      <c r="A3007" s="609" t="str">
        <f t="shared" si="46"/>
        <v>101641</v>
      </c>
      <c r="B3007" s="607" t="s">
        <v>8239</v>
      </c>
      <c r="C3007" s="607" t="s">
        <v>13647</v>
      </c>
      <c r="D3007" s="618" t="s">
        <v>10580</v>
      </c>
      <c r="E3007" s="619" t="s">
        <v>8892</v>
      </c>
      <c r="F3007"/>
      <c r="G3007"/>
      <c r="H3007"/>
    </row>
    <row r="3008" spans="1:8" ht="15" x14ac:dyDescent="0.25">
      <c r="A3008" s="609" t="str">
        <f t="shared" si="46"/>
        <v>101642</v>
      </c>
      <c r="B3008" s="607" t="s">
        <v>8240</v>
      </c>
      <c r="C3008" s="607" t="s">
        <v>13649</v>
      </c>
      <c r="D3008" s="618" t="s">
        <v>10580</v>
      </c>
      <c r="E3008" s="619" t="s">
        <v>16482</v>
      </c>
      <c r="F3008"/>
      <c r="G3008"/>
      <c r="H3008"/>
    </row>
    <row r="3009" spans="1:8" ht="15" x14ac:dyDescent="0.25">
      <c r="A3009" s="609" t="str">
        <f t="shared" si="46"/>
        <v>101643</v>
      </c>
      <c r="B3009" s="607" t="s">
        <v>8241</v>
      </c>
      <c r="C3009" s="607" t="s">
        <v>13650</v>
      </c>
      <c r="D3009" s="618" t="s">
        <v>10580</v>
      </c>
      <c r="E3009" s="619" t="s">
        <v>9960</v>
      </c>
      <c r="F3009"/>
      <c r="G3009"/>
      <c r="H3009"/>
    </row>
    <row r="3010" spans="1:8" ht="15" x14ac:dyDescent="0.25">
      <c r="A3010" s="609" t="str">
        <f t="shared" ref="A3010:A3073" si="47">IF(ISERROR(SEARCH("/",B3010)=6),TRIM(CLEAN(B3010)),IF(SEARCH("/",B3010)=6,IF(LEN(TRIM(CLEAN(B3010)))=7,LEFT(TRIM(CLEAN(B3010)),6)&amp;"00"&amp;RIGHT(TRIM(CLEAN(B3010)),1),LEFT(TRIM(CLEAN(B3010)),6)&amp;"0"&amp;RIGHT(TRIM(CLEAN(B3010)),2)),TRIM(CLEAN(B3010))))</f>
        <v>101644</v>
      </c>
      <c r="B3010" s="607" t="s">
        <v>8242</v>
      </c>
      <c r="C3010" s="607" t="s">
        <v>13651</v>
      </c>
      <c r="D3010" s="618" t="s">
        <v>10580</v>
      </c>
      <c r="E3010" s="619" t="s">
        <v>30032</v>
      </c>
      <c r="F3010"/>
      <c r="G3010"/>
      <c r="H3010"/>
    </row>
    <row r="3011" spans="1:8" ht="15" x14ac:dyDescent="0.25">
      <c r="A3011" s="609" t="str">
        <f t="shared" si="47"/>
        <v>101645</v>
      </c>
      <c r="B3011" s="607" t="s">
        <v>8243</v>
      </c>
      <c r="C3011" s="607" t="s">
        <v>13653</v>
      </c>
      <c r="D3011" s="618" t="s">
        <v>10580</v>
      </c>
      <c r="E3011" s="619" t="s">
        <v>10068</v>
      </c>
      <c r="F3011"/>
      <c r="G3011"/>
      <c r="H3011"/>
    </row>
    <row r="3012" spans="1:8" ht="15" x14ac:dyDescent="0.25">
      <c r="A3012" s="609" t="str">
        <f t="shared" si="47"/>
        <v>101646</v>
      </c>
      <c r="B3012" s="607" t="s">
        <v>8244</v>
      </c>
      <c r="C3012" s="607" t="s">
        <v>13655</v>
      </c>
      <c r="D3012" s="618" t="s">
        <v>10580</v>
      </c>
      <c r="E3012" s="619" t="s">
        <v>14919</v>
      </c>
      <c r="F3012"/>
      <c r="G3012"/>
      <c r="H3012"/>
    </row>
    <row r="3013" spans="1:8" ht="15" x14ac:dyDescent="0.25">
      <c r="A3013" s="609" t="str">
        <f t="shared" si="47"/>
        <v>101647</v>
      </c>
      <c r="B3013" s="607" t="s">
        <v>8245</v>
      </c>
      <c r="C3013" s="607" t="s">
        <v>13657</v>
      </c>
      <c r="D3013" s="618" t="s">
        <v>10580</v>
      </c>
      <c r="E3013" s="619" t="s">
        <v>17927</v>
      </c>
      <c r="F3013"/>
      <c r="G3013"/>
      <c r="H3013"/>
    </row>
    <row r="3014" spans="1:8" ht="15" x14ac:dyDescent="0.25">
      <c r="A3014" s="609" t="str">
        <f t="shared" si="47"/>
        <v>101648</v>
      </c>
      <c r="B3014" s="607" t="s">
        <v>8246</v>
      </c>
      <c r="C3014" s="607" t="s">
        <v>13659</v>
      </c>
      <c r="D3014" s="618" t="s">
        <v>10580</v>
      </c>
      <c r="E3014" s="619" t="s">
        <v>30033</v>
      </c>
      <c r="F3014"/>
      <c r="G3014"/>
      <c r="H3014"/>
    </row>
    <row r="3015" spans="1:8" ht="15" x14ac:dyDescent="0.25">
      <c r="A3015" s="609" t="str">
        <f t="shared" si="47"/>
        <v>101649</v>
      </c>
      <c r="B3015" s="607" t="s">
        <v>8247</v>
      </c>
      <c r="C3015" s="607" t="s">
        <v>13661</v>
      </c>
      <c r="D3015" s="618" t="s">
        <v>10580</v>
      </c>
      <c r="E3015" s="619" t="s">
        <v>30034</v>
      </c>
      <c r="F3015"/>
      <c r="G3015"/>
      <c r="H3015"/>
    </row>
    <row r="3016" spans="1:8" ht="15" x14ac:dyDescent="0.25">
      <c r="A3016" s="609" t="str">
        <f t="shared" si="47"/>
        <v>101650</v>
      </c>
      <c r="B3016" s="607" t="s">
        <v>8248</v>
      </c>
      <c r="C3016" s="607" t="s">
        <v>13663</v>
      </c>
      <c r="D3016" s="618" t="s">
        <v>10580</v>
      </c>
      <c r="E3016" s="619" t="s">
        <v>23220</v>
      </c>
      <c r="F3016"/>
      <c r="G3016"/>
      <c r="H3016"/>
    </row>
    <row r="3017" spans="1:8" ht="15" x14ac:dyDescent="0.25">
      <c r="A3017" s="609" t="str">
        <f t="shared" si="47"/>
        <v>101651</v>
      </c>
      <c r="B3017" s="607" t="s">
        <v>8249</v>
      </c>
      <c r="C3017" s="607" t="s">
        <v>13665</v>
      </c>
      <c r="D3017" s="618" t="s">
        <v>10580</v>
      </c>
      <c r="E3017" s="619" t="s">
        <v>19668</v>
      </c>
      <c r="F3017"/>
      <c r="G3017"/>
      <c r="H3017"/>
    </row>
    <row r="3018" spans="1:8" ht="15" x14ac:dyDescent="0.25">
      <c r="A3018" s="609" t="str">
        <f t="shared" si="47"/>
        <v>101652</v>
      </c>
      <c r="B3018" s="607" t="s">
        <v>8250</v>
      </c>
      <c r="C3018" s="607" t="s">
        <v>13666</v>
      </c>
      <c r="D3018" s="618" t="s">
        <v>10580</v>
      </c>
      <c r="E3018" s="619" t="s">
        <v>30035</v>
      </c>
      <c r="F3018"/>
      <c r="G3018"/>
      <c r="H3018"/>
    </row>
    <row r="3019" spans="1:8" ht="15" x14ac:dyDescent="0.25">
      <c r="A3019" s="609" t="str">
        <f t="shared" si="47"/>
        <v>101653</v>
      </c>
      <c r="B3019" s="607" t="s">
        <v>8251</v>
      </c>
      <c r="C3019" s="607" t="s">
        <v>13667</v>
      </c>
      <c r="D3019" s="618" t="s">
        <v>10580</v>
      </c>
      <c r="E3019" s="619" t="s">
        <v>30036</v>
      </c>
      <c r="F3019"/>
      <c r="G3019"/>
      <c r="H3019"/>
    </row>
    <row r="3020" spans="1:8" ht="15" x14ac:dyDescent="0.25">
      <c r="A3020" s="609" t="str">
        <f t="shared" si="47"/>
        <v>101654</v>
      </c>
      <c r="B3020" s="607" t="s">
        <v>8252</v>
      </c>
      <c r="C3020" s="607" t="s">
        <v>13669</v>
      </c>
      <c r="D3020" s="618" t="s">
        <v>10580</v>
      </c>
      <c r="E3020" s="619" t="s">
        <v>30037</v>
      </c>
      <c r="F3020"/>
      <c r="G3020"/>
      <c r="H3020"/>
    </row>
    <row r="3021" spans="1:8" ht="15" x14ac:dyDescent="0.25">
      <c r="A3021" s="609" t="str">
        <f t="shared" si="47"/>
        <v>101655</v>
      </c>
      <c r="B3021" s="607" t="s">
        <v>8253</v>
      </c>
      <c r="C3021" s="607" t="s">
        <v>13670</v>
      </c>
      <c r="D3021" s="618" t="s">
        <v>10580</v>
      </c>
      <c r="E3021" s="619" t="s">
        <v>30038</v>
      </c>
      <c r="F3021"/>
      <c r="G3021"/>
      <c r="H3021"/>
    </row>
    <row r="3022" spans="1:8" ht="15" x14ac:dyDescent="0.25">
      <c r="A3022" s="609" t="str">
        <f t="shared" si="47"/>
        <v>101656</v>
      </c>
      <c r="B3022" s="607" t="s">
        <v>8254</v>
      </c>
      <c r="C3022" s="607" t="s">
        <v>13671</v>
      </c>
      <c r="D3022" s="618" t="s">
        <v>10580</v>
      </c>
      <c r="E3022" s="619" t="s">
        <v>30039</v>
      </c>
      <c r="F3022"/>
      <c r="G3022"/>
      <c r="H3022"/>
    </row>
    <row r="3023" spans="1:8" ht="15" x14ac:dyDescent="0.25">
      <c r="A3023" s="609" t="str">
        <f t="shared" si="47"/>
        <v>101657</v>
      </c>
      <c r="B3023" s="607" t="s">
        <v>8255</v>
      </c>
      <c r="C3023" s="607" t="s">
        <v>13672</v>
      </c>
      <c r="D3023" s="618" t="s">
        <v>10580</v>
      </c>
      <c r="E3023" s="619" t="s">
        <v>30040</v>
      </c>
      <c r="F3023"/>
      <c r="G3023"/>
      <c r="H3023"/>
    </row>
    <row r="3024" spans="1:8" ht="15" x14ac:dyDescent="0.25">
      <c r="A3024" s="609" t="str">
        <f t="shared" si="47"/>
        <v>101658</v>
      </c>
      <c r="B3024" s="607" t="s">
        <v>8256</v>
      </c>
      <c r="C3024" s="607" t="s">
        <v>13673</v>
      </c>
      <c r="D3024" s="618" t="s">
        <v>10580</v>
      </c>
      <c r="E3024" s="619" t="s">
        <v>30041</v>
      </c>
      <c r="F3024"/>
      <c r="G3024"/>
      <c r="H3024"/>
    </row>
    <row r="3025" spans="1:8" ht="15" x14ac:dyDescent="0.25">
      <c r="A3025" s="609" t="str">
        <f t="shared" si="47"/>
        <v>101659</v>
      </c>
      <c r="B3025" s="607" t="s">
        <v>8257</v>
      </c>
      <c r="C3025" s="607" t="s">
        <v>13674</v>
      </c>
      <c r="D3025" s="618" t="s">
        <v>10580</v>
      </c>
      <c r="E3025" s="619" t="s">
        <v>30042</v>
      </c>
      <c r="F3025"/>
      <c r="G3025"/>
      <c r="H3025"/>
    </row>
    <row r="3026" spans="1:8" ht="15" x14ac:dyDescent="0.25">
      <c r="A3026" s="609" t="str">
        <f t="shared" si="47"/>
        <v>101660</v>
      </c>
      <c r="B3026" s="607" t="s">
        <v>8258</v>
      </c>
      <c r="C3026" s="607" t="s">
        <v>13675</v>
      </c>
      <c r="D3026" s="618" t="s">
        <v>10580</v>
      </c>
      <c r="E3026" s="619" t="s">
        <v>30043</v>
      </c>
      <c r="F3026"/>
      <c r="G3026"/>
      <c r="H3026"/>
    </row>
    <row r="3027" spans="1:8" ht="15" x14ac:dyDescent="0.25">
      <c r="A3027" s="609" t="str">
        <f t="shared" si="47"/>
        <v>101661</v>
      </c>
      <c r="B3027" s="607" t="s">
        <v>8259</v>
      </c>
      <c r="C3027" s="607" t="s">
        <v>13676</v>
      </c>
      <c r="D3027" s="618" t="s">
        <v>10580</v>
      </c>
      <c r="E3027" s="619" t="s">
        <v>30044</v>
      </c>
      <c r="F3027"/>
      <c r="G3027"/>
      <c r="H3027"/>
    </row>
    <row r="3028" spans="1:8" ht="15" x14ac:dyDescent="0.25">
      <c r="A3028" s="609" t="str">
        <f t="shared" si="47"/>
        <v>101662</v>
      </c>
      <c r="B3028" s="607" t="s">
        <v>8260</v>
      </c>
      <c r="C3028" s="607" t="s">
        <v>13677</v>
      </c>
      <c r="D3028" s="618" t="s">
        <v>10580</v>
      </c>
      <c r="E3028" s="619" t="s">
        <v>30045</v>
      </c>
      <c r="F3028"/>
      <c r="G3028"/>
      <c r="H3028"/>
    </row>
    <row r="3029" spans="1:8" ht="15" x14ac:dyDescent="0.25">
      <c r="A3029" s="609" t="str">
        <f t="shared" si="47"/>
        <v>101663</v>
      </c>
      <c r="B3029" s="607" t="s">
        <v>8261</v>
      </c>
      <c r="C3029" s="607" t="s">
        <v>13678</v>
      </c>
      <c r="D3029" s="618" t="s">
        <v>10580</v>
      </c>
      <c r="E3029" s="619" t="s">
        <v>17433</v>
      </c>
      <c r="F3029"/>
      <c r="G3029"/>
      <c r="H3029"/>
    </row>
    <row r="3030" spans="1:8" ht="15" x14ac:dyDescent="0.25">
      <c r="A3030" s="609" t="str">
        <f t="shared" si="47"/>
        <v>101664</v>
      </c>
      <c r="B3030" s="607" t="s">
        <v>8262</v>
      </c>
      <c r="C3030" s="607" t="s">
        <v>13680</v>
      </c>
      <c r="D3030" s="618" t="s">
        <v>10580</v>
      </c>
      <c r="E3030" s="619" t="s">
        <v>18291</v>
      </c>
      <c r="F3030"/>
      <c r="G3030"/>
      <c r="H3030"/>
    </row>
    <row r="3031" spans="1:8" ht="15" x14ac:dyDescent="0.25">
      <c r="A3031" s="609" t="str">
        <f t="shared" si="47"/>
        <v>101665</v>
      </c>
      <c r="B3031" s="607" t="s">
        <v>8263</v>
      </c>
      <c r="C3031" s="607" t="s">
        <v>13682</v>
      </c>
      <c r="D3031" s="618" t="s">
        <v>10580</v>
      </c>
      <c r="E3031" s="619" t="s">
        <v>19703</v>
      </c>
      <c r="F3031"/>
      <c r="G3031"/>
      <c r="H3031"/>
    </row>
    <row r="3032" spans="1:8" ht="15" x14ac:dyDescent="0.25">
      <c r="A3032" s="609" t="str">
        <f t="shared" si="47"/>
        <v>101666</v>
      </c>
      <c r="B3032" s="607" t="s">
        <v>8264</v>
      </c>
      <c r="C3032" s="607" t="s">
        <v>13684</v>
      </c>
      <c r="D3032" s="618" t="s">
        <v>10580</v>
      </c>
      <c r="E3032" s="619" t="s">
        <v>30046</v>
      </c>
      <c r="F3032"/>
      <c r="G3032"/>
      <c r="H3032"/>
    </row>
    <row r="3033" spans="1:8" ht="15" x14ac:dyDescent="0.25">
      <c r="A3033" s="609" t="str">
        <f t="shared" si="47"/>
        <v>102085</v>
      </c>
      <c r="B3033" s="607" t="s">
        <v>8701</v>
      </c>
      <c r="C3033" s="607" t="s">
        <v>13685</v>
      </c>
      <c r="D3033" s="618" t="s">
        <v>10580</v>
      </c>
      <c r="E3033" s="619" t="s">
        <v>30047</v>
      </c>
      <c r="F3033"/>
      <c r="G3033"/>
      <c r="H3033"/>
    </row>
    <row r="3034" spans="1:8" ht="15" x14ac:dyDescent="0.25">
      <c r="A3034" s="609" t="str">
        <f t="shared" si="47"/>
        <v>100578</v>
      </c>
      <c r="B3034" s="607" t="s">
        <v>6552</v>
      </c>
      <c r="C3034" s="607" t="s">
        <v>13686</v>
      </c>
      <c r="D3034" s="618" t="s">
        <v>10580</v>
      </c>
      <c r="E3034" s="619" t="s">
        <v>30048</v>
      </c>
      <c r="F3034"/>
      <c r="G3034"/>
      <c r="H3034"/>
    </row>
    <row r="3035" spans="1:8" ht="15" x14ac:dyDescent="0.25">
      <c r="A3035" s="609" t="str">
        <f t="shared" si="47"/>
        <v>100579</v>
      </c>
      <c r="B3035" s="607" t="s">
        <v>6553</v>
      </c>
      <c r="C3035" s="607" t="s">
        <v>13687</v>
      </c>
      <c r="D3035" s="618" t="s">
        <v>10580</v>
      </c>
      <c r="E3035" s="619" t="s">
        <v>18752</v>
      </c>
      <c r="F3035"/>
      <c r="G3035"/>
      <c r="H3035"/>
    </row>
    <row r="3036" spans="1:8" ht="15" x14ac:dyDescent="0.25">
      <c r="A3036" s="609" t="str">
        <f t="shared" si="47"/>
        <v>100580</v>
      </c>
      <c r="B3036" s="607" t="s">
        <v>6554</v>
      </c>
      <c r="C3036" s="607" t="s">
        <v>13688</v>
      </c>
      <c r="D3036" s="618" t="s">
        <v>10580</v>
      </c>
      <c r="E3036" s="619" t="s">
        <v>30049</v>
      </c>
      <c r="F3036"/>
      <c r="G3036"/>
      <c r="H3036"/>
    </row>
    <row r="3037" spans="1:8" ht="15" x14ac:dyDescent="0.25">
      <c r="A3037" s="609" t="str">
        <f t="shared" si="47"/>
        <v>100581</v>
      </c>
      <c r="B3037" s="607" t="s">
        <v>6555</v>
      </c>
      <c r="C3037" s="607" t="s">
        <v>13689</v>
      </c>
      <c r="D3037" s="618" t="s">
        <v>10580</v>
      </c>
      <c r="E3037" s="619" t="s">
        <v>30050</v>
      </c>
      <c r="F3037"/>
      <c r="G3037"/>
      <c r="H3037"/>
    </row>
    <row r="3038" spans="1:8" ht="15" x14ac:dyDescent="0.25">
      <c r="A3038" s="609" t="str">
        <f t="shared" si="47"/>
        <v>100582</v>
      </c>
      <c r="B3038" s="607" t="s">
        <v>6556</v>
      </c>
      <c r="C3038" s="607" t="s">
        <v>13690</v>
      </c>
      <c r="D3038" s="618" t="s">
        <v>10580</v>
      </c>
      <c r="E3038" s="619" t="s">
        <v>30051</v>
      </c>
      <c r="F3038"/>
      <c r="G3038"/>
      <c r="H3038"/>
    </row>
    <row r="3039" spans="1:8" ht="15" x14ac:dyDescent="0.25">
      <c r="A3039" s="609" t="str">
        <f t="shared" si="47"/>
        <v>100583</v>
      </c>
      <c r="B3039" s="607" t="s">
        <v>6557</v>
      </c>
      <c r="C3039" s="607" t="s">
        <v>13691</v>
      </c>
      <c r="D3039" s="618" t="s">
        <v>10580</v>
      </c>
      <c r="E3039" s="619" t="s">
        <v>30052</v>
      </c>
      <c r="F3039"/>
      <c r="G3039"/>
      <c r="H3039"/>
    </row>
    <row r="3040" spans="1:8" ht="15" x14ac:dyDescent="0.25">
      <c r="A3040" s="609" t="str">
        <f t="shared" si="47"/>
        <v>100584</v>
      </c>
      <c r="B3040" s="607" t="s">
        <v>6558</v>
      </c>
      <c r="C3040" s="607" t="s">
        <v>13692</v>
      </c>
      <c r="D3040" s="618" t="s">
        <v>10580</v>
      </c>
      <c r="E3040" s="619" t="s">
        <v>30053</v>
      </c>
      <c r="F3040"/>
      <c r="G3040"/>
      <c r="H3040"/>
    </row>
    <row r="3041" spans="1:8" ht="15" x14ac:dyDescent="0.25">
      <c r="A3041" s="609" t="str">
        <f t="shared" si="47"/>
        <v>100585</v>
      </c>
      <c r="B3041" s="607" t="s">
        <v>6559</v>
      </c>
      <c r="C3041" s="607" t="s">
        <v>13693</v>
      </c>
      <c r="D3041" s="618" t="s">
        <v>10580</v>
      </c>
      <c r="E3041" s="619" t="s">
        <v>30054</v>
      </c>
      <c r="F3041"/>
      <c r="G3041"/>
      <c r="H3041"/>
    </row>
    <row r="3042" spans="1:8" ht="15" x14ac:dyDescent="0.25">
      <c r="A3042" s="609" t="str">
        <f t="shared" si="47"/>
        <v>100586</v>
      </c>
      <c r="B3042" s="607" t="s">
        <v>6560</v>
      </c>
      <c r="C3042" s="607" t="s">
        <v>13694</v>
      </c>
      <c r="D3042" s="618" t="s">
        <v>10580</v>
      </c>
      <c r="E3042" s="619" t="s">
        <v>30055</v>
      </c>
      <c r="F3042"/>
      <c r="G3042"/>
      <c r="H3042"/>
    </row>
    <row r="3043" spans="1:8" ht="15" x14ac:dyDescent="0.25">
      <c r="A3043" s="609" t="str">
        <f t="shared" si="47"/>
        <v>100587</v>
      </c>
      <c r="B3043" s="607" t="s">
        <v>6561</v>
      </c>
      <c r="C3043" s="607" t="s">
        <v>13695</v>
      </c>
      <c r="D3043" s="618" t="s">
        <v>10580</v>
      </c>
      <c r="E3043" s="619" t="s">
        <v>30056</v>
      </c>
      <c r="F3043"/>
      <c r="G3043"/>
      <c r="H3043"/>
    </row>
    <row r="3044" spans="1:8" ht="15" x14ac:dyDescent="0.25">
      <c r="A3044" s="609" t="str">
        <f t="shared" si="47"/>
        <v>100588</v>
      </c>
      <c r="B3044" s="607" t="s">
        <v>6562</v>
      </c>
      <c r="C3044" s="607" t="s">
        <v>13696</v>
      </c>
      <c r="D3044" s="618" t="s">
        <v>10580</v>
      </c>
      <c r="E3044" s="619" t="s">
        <v>30057</v>
      </c>
      <c r="F3044"/>
      <c r="G3044"/>
      <c r="H3044"/>
    </row>
    <row r="3045" spans="1:8" ht="15" x14ac:dyDescent="0.25">
      <c r="A3045" s="609" t="str">
        <f t="shared" si="47"/>
        <v>100589</v>
      </c>
      <c r="B3045" s="607" t="s">
        <v>6563</v>
      </c>
      <c r="C3045" s="607" t="s">
        <v>13697</v>
      </c>
      <c r="D3045" s="618" t="s">
        <v>10580</v>
      </c>
      <c r="E3045" s="619" t="s">
        <v>30058</v>
      </c>
      <c r="F3045"/>
      <c r="G3045"/>
      <c r="H3045"/>
    </row>
    <row r="3046" spans="1:8" ht="15" x14ac:dyDescent="0.25">
      <c r="A3046" s="609" t="str">
        <f t="shared" si="47"/>
        <v>100590</v>
      </c>
      <c r="B3046" s="607" t="s">
        <v>6564</v>
      </c>
      <c r="C3046" s="607" t="s">
        <v>13698</v>
      </c>
      <c r="D3046" s="618" t="s">
        <v>10580</v>
      </c>
      <c r="E3046" s="619" t="s">
        <v>30059</v>
      </c>
      <c r="F3046"/>
      <c r="G3046"/>
      <c r="H3046"/>
    </row>
    <row r="3047" spans="1:8" ht="15" x14ac:dyDescent="0.25">
      <c r="A3047" s="609" t="str">
        <f t="shared" si="47"/>
        <v>100591</v>
      </c>
      <c r="B3047" s="607" t="s">
        <v>6565</v>
      </c>
      <c r="C3047" s="607" t="s">
        <v>13699</v>
      </c>
      <c r="D3047" s="618" t="s">
        <v>10580</v>
      </c>
      <c r="E3047" s="619" t="s">
        <v>30060</v>
      </c>
      <c r="F3047"/>
      <c r="G3047"/>
      <c r="H3047"/>
    </row>
    <row r="3048" spans="1:8" ht="15" x14ac:dyDescent="0.25">
      <c r="A3048" s="609" t="str">
        <f t="shared" si="47"/>
        <v>100592</v>
      </c>
      <c r="B3048" s="607" t="s">
        <v>6566</v>
      </c>
      <c r="C3048" s="607" t="s">
        <v>13700</v>
      </c>
      <c r="D3048" s="618" t="s">
        <v>10580</v>
      </c>
      <c r="E3048" s="619" t="s">
        <v>30061</v>
      </c>
      <c r="F3048"/>
      <c r="G3048"/>
      <c r="H3048"/>
    </row>
    <row r="3049" spans="1:8" ht="15" x14ac:dyDescent="0.25">
      <c r="A3049" s="609" t="str">
        <f t="shared" si="47"/>
        <v>100593</v>
      </c>
      <c r="B3049" s="607" t="s">
        <v>6567</v>
      </c>
      <c r="C3049" s="607" t="s">
        <v>13701</v>
      </c>
      <c r="D3049" s="618" t="s">
        <v>10580</v>
      </c>
      <c r="E3049" s="619" t="s">
        <v>30062</v>
      </c>
      <c r="F3049"/>
      <c r="G3049"/>
      <c r="H3049"/>
    </row>
    <row r="3050" spans="1:8" ht="15" x14ac:dyDescent="0.25">
      <c r="A3050" s="609" t="str">
        <f t="shared" si="47"/>
        <v>100594</v>
      </c>
      <c r="B3050" s="607" t="s">
        <v>6568</v>
      </c>
      <c r="C3050" s="607" t="s">
        <v>13702</v>
      </c>
      <c r="D3050" s="618" t="s">
        <v>10580</v>
      </c>
      <c r="E3050" s="619" t="s">
        <v>30063</v>
      </c>
      <c r="F3050"/>
      <c r="G3050"/>
      <c r="H3050"/>
    </row>
    <row r="3051" spans="1:8" ht="15" x14ac:dyDescent="0.25">
      <c r="A3051" s="609" t="str">
        <f t="shared" si="47"/>
        <v>100595</v>
      </c>
      <c r="B3051" s="607" t="s">
        <v>6569</v>
      </c>
      <c r="C3051" s="607" t="s">
        <v>13703</v>
      </c>
      <c r="D3051" s="618" t="s">
        <v>10580</v>
      </c>
      <c r="E3051" s="619" t="s">
        <v>30064</v>
      </c>
      <c r="F3051"/>
      <c r="G3051"/>
      <c r="H3051"/>
    </row>
    <row r="3052" spans="1:8" ht="15" x14ac:dyDescent="0.25">
      <c r="A3052" s="609" t="str">
        <f t="shared" si="47"/>
        <v>100596</v>
      </c>
      <c r="B3052" s="607" t="s">
        <v>6570</v>
      </c>
      <c r="C3052" s="607" t="s">
        <v>13704</v>
      </c>
      <c r="D3052" s="618" t="s">
        <v>10580</v>
      </c>
      <c r="E3052" s="619" t="s">
        <v>30065</v>
      </c>
      <c r="F3052"/>
      <c r="G3052"/>
      <c r="H3052"/>
    </row>
    <row r="3053" spans="1:8" ht="15" x14ac:dyDescent="0.25">
      <c r="A3053" s="609" t="str">
        <f t="shared" si="47"/>
        <v>100597</v>
      </c>
      <c r="B3053" s="607" t="s">
        <v>6571</v>
      </c>
      <c r="C3053" s="607" t="s">
        <v>13705</v>
      </c>
      <c r="D3053" s="618" t="s">
        <v>10580</v>
      </c>
      <c r="E3053" s="619" t="s">
        <v>30066</v>
      </c>
      <c r="F3053"/>
      <c r="G3053"/>
      <c r="H3053"/>
    </row>
    <row r="3054" spans="1:8" ht="15" x14ac:dyDescent="0.25">
      <c r="A3054" s="609" t="str">
        <f t="shared" si="47"/>
        <v>100598</v>
      </c>
      <c r="B3054" s="607" t="s">
        <v>6572</v>
      </c>
      <c r="C3054" s="607" t="s">
        <v>13706</v>
      </c>
      <c r="D3054" s="618" t="s">
        <v>10580</v>
      </c>
      <c r="E3054" s="619" t="s">
        <v>30067</v>
      </c>
      <c r="F3054"/>
      <c r="G3054"/>
      <c r="H3054"/>
    </row>
    <row r="3055" spans="1:8" ht="15" x14ac:dyDescent="0.25">
      <c r="A3055" s="609" t="str">
        <f t="shared" si="47"/>
        <v>100599</v>
      </c>
      <c r="B3055" s="607" t="s">
        <v>6573</v>
      </c>
      <c r="C3055" s="607" t="s">
        <v>13707</v>
      </c>
      <c r="D3055" s="618" t="s">
        <v>10580</v>
      </c>
      <c r="E3055" s="619" t="s">
        <v>30068</v>
      </c>
      <c r="F3055"/>
      <c r="G3055"/>
      <c r="H3055"/>
    </row>
    <row r="3056" spans="1:8" ht="15" x14ac:dyDescent="0.25">
      <c r="A3056" s="609" t="str">
        <f t="shared" si="47"/>
        <v>100600</v>
      </c>
      <c r="B3056" s="607" t="s">
        <v>6574</v>
      </c>
      <c r="C3056" s="607" t="s">
        <v>13708</v>
      </c>
      <c r="D3056" s="618" t="s">
        <v>10580</v>
      </c>
      <c r="E3056" s="619" t="s">
        <v>30069</v>
      </c>
      <c r="F3056"/>
      <c r="G3056"/>
      <c r="H3056"/>
    </row>
    <row r="3057" spans="1:8" ht="15" x14ac:dyDescent="0.25">
      <c r="A3057" s="609" t="str">
        <f t="shared" si="47"/>
        <v>100601</v>
      </c>
      <c r="B3057" s="607" t="s">
        <v>6575</v>
      </c>
      <c r="C3057" s="607" t="s">
        <v>13709</v>
      </c>
      <c r="D3057" s="618" t="s">
        <v>10580</v>
      </c>
      <c r="E3057" s="619" t="s">
        <v>30070</v>
      </c>
      <c r="F3057"/>
      <c r="G3057"/>
      <c r="H3057"/>
    </row>
    <row r="3058" spans="1:8" ht="15" x14ac:dyDescent="0.25">
      <c r="A3058" s="609" t="str">
        <f t="shared" si="47"/>
        <v>100602</v>
      </c>
      <c r="B3058" s="607" t="s">
        <v>6576</v>
      </c>
      <c r="C3058" s="607" t="s">
        <v>13710</v>
      </c>
      <c r="D3058" s="618" t="s">
        <v>10580</v>
      </c>
      <c r="E3058" s="619" t="s">
        <v>30071</v>
      </c>
      <c r="F3058"/>
      <c r="G3058"/>
      <c r="H3058"/>
    </row>
    <row r="3059" spans="1:8" ht="15" x14ac:dyDescent="0.25">
      <c r="A3059" s="609" t="str">
        <f t="shared" si="47"/>
        <v>100603</v>
      </c>
      <c r="B3059" s="607" t="s">
        <v>6577</v>
      </c>
      <c r="C3059" s="607" t="s">
        <v>13711</v>
      </c>
      <c r="D3059" s="618" t="s">
        <v>10580</v>
      </c>
      <c r="E3059" s="619" t="s">
        <v>30072</v>
      </c>
      <c r="F3059"/>
      <c r="G3059"/>
      <c r="H3059"/>
    </row>
    <row r="3060" spans="1:8" ht="15" x14ac:dyDescent="0.25">
      <c r="A3060" s="609" t="str">
        <f t="shared" si="47"/>
        <v>100604</v>
      </c>
      <c r="B3060" s="607" t="s">
        <v>6578</v>
      </c>
      <c r="C3060" s="607" t="s">
        <v>13712</v>
      </c>
      <c r="D3060" s="618" t="s">
        <v>10580</v>
      </c>
      <c r="E3060" s="619" t="s">
        <v>30073</v>
      </c>
      <c r="F3060"/>
      <c r="G3060"/>
      <c r="H3060"/>
    </row>
    <row r="3061" spans="1:8" ht="15" x14ac:dyDescent="0.25">
      <c r="A3061" s="609" t="str">
        <f t="shared" si="47"/>
        <v>100605</v>
      </c>
      <c r="B3061" s="607" t="s">
        <v>6579</v>
      </c>
      <c r="C3061" s="607" t="s">
        <v>13713</v>
      </c>
      <c r="D3061" s="618" t="s">
        <v>10580</v>
      </c>
      <c r="E3061" s="619" t="s">
        <v>19550</v>
      </c>
      <c r="F3061"/>
      <c r="G3061"/>
      <c r="H3061"/>
    </row>
    <row r="3062" spans="1:8" ht="15" x14ac:dyDescent="0.25">
      <c r="A3062" s="609" t="str">
        <f t="shared" si="47"/>
        <v>100606</v>
      </c>
      <c r="B3062" s="607" t="s">
        <v>6580</v>
      </c>
      <c r="C3062" s="607" t="s">
        <v>13714</v>
      </c>
      <c r="D3062" s="618" t="s">
        <v>10580</v>
      </c>
      <c r="E3062" s="619" t="s">
        <v>30074</v>
      </c>
      <c r="F3062"/>
      <c r="G3062"/>
      <c r="H3062"/>
    </row>
    <row r="3063" spans="1:8" ht="15" x14ac:dyDescent="0.25">
      <c r="A3063" s="609" t="str">
        <f t="shared" si="47"/>
        <v>100607</v>
      </c>
      <c r="B3063" s="607" t="s">
        <v>6581</v>
      </c>
      <c r="C3063" s="607" t="s">
        <v>13715</v>
      </c>
      <c r="D3063" s="618" t="s">
        <v>10580</v>
      </c>
      <c r="E3063" s="619" t="s">
        <v>30075</v>
      </c>
      <c r="F3063"/>
      <c r="G3063"/>
      <c r="H3063"/>
    </row>
    <row r="3064" spans="1:8" ht="15" x14ac:dyDescent="0.25">
      <c r="A3064" s="609" t="str">
        <f t="shared" si="47"/>
        <v>100608</v>
      </c>
      <c r="B3064" s="607" t="s">
        <v>6582</v>
      </c>
      <c r="C3064" s="607" t="s">
        <v>13716</v>
      </c>
      <c r="D3064" s="618" t="s">
        <v>10580</v>
      </c>
      <c r="E3064" s="619" t="s">
        <v>30076</v>
      </c>
      <c r="F3064"/>
      <c r="G3064"/>
      <c r="H3064"/>
    </row>
    <row r="3065" spans="1:8" ht="15" x14ac:dyDescent="0.25">
      <c r="A3065" s="609" t="str">
        <f t="shared" si="47"/>
        <v>100609</v>
      </c>
      <c r="B3065" s="607" t="s">
        <v>6583</v>
      </c>
      <c r="C3065" s="607" t="s">
        <v>13717</v>
      </c>
      <c r="D3065" s="618" t="s">
        <v>10580</v>
      </c>
      <c r="E3065" s="619" t="s">
        <v>18688</v>
      </c>
      <c r="F3065"/>
      <c r="G3065"/>
      <c r="H3065"/>
    </row>
    <row r="3066" spans="1:8" ht="15" x14ac:dyDescent="0.25">
      <c r="A3066" s="609" t="str">
        <f t="shared" si="47"/>
        <v>100610</v>
      </c>
      <c r="B3066" s="607" t="s">
        <v>6584</v>
      </c>
      <c r="C3066" s="607" t="s">
        <v>13718</v>
      </c>
      <c r="D3066" s="618" t="s">
        <v>10580</v>
      </c>
      <c r="E3066" s="619" t="s">
        <v>30077</v>
      </c>
      <c r="F3066"/>
      <c r="G3066"/>
      <c r="H3066"/>
    </row>
    <row r="3067" spans="1:8" ht="15" x14ac:dyDescent="0.25">
      <c r="A3067" s="609" t="str">
        <f t="shared" si="47"/>
        <v>100611</v>
      </c>
      <c r="B3067" s="607" t="s">
        <v>6585</v>
      </c>
      <c r="C3067" s="607" t="s">
        <v>13719</v>
      </c>
      <c r="D3067" s="618" t="s">
        <v>10580</v>
      </c>
      <c r="E3067" s="619" t="s">
        <v>30078</v>
      </c>
      <c r="F3067"/>
      <c r="G3067"/>
      <c r="H3067"/>
    </row>
    <row r="3068" spans="1:8" ht="15" x14ac:dyDescent="0.25">
      <c r="A3068" s="609" t="str">
        <f t="shared" si="47"/>
        <v>100612</v>
      </c>
      <c r="B3068" s="607" t="s">
        <v>6586</v>
      </c>
      <c r="C3068" s="607" t="s">
        <v>13720</v>
      </c>
      <c r="D3068" s="618" t="s">
        <v>10580</v>
      </c>
      <c r="E3068" s="619" t="s">
        <v>30079</v>
      </c>
      <c r="F3068"/>
      <c r="G3068"/>
      <c r="H3068"/>
    </row>
    <row r="3069" spans="1:8" ht="15" x14ac:dyDescent="0.25">
      <c r="A3069" s="609" t="str">
        <f t="shared" si="47"/>
        <v>100613</v>
      </c>
      <c r="B3069" s="607" t="s">
        <v>6587</v>
      </c>
      <c r="C3069" s="607" t="s">
        <v>13721</v>
      </c>
      <c r="D3069" s="618" t="s">
        <v>10580</v>
      </c>
      <c r="E3069" s="619" t="s">
        <v>30080</v>
      </c>
      <c r="F3069"/>
      <c r="G3069"/>
      <c r="H3069"/>
    </row>
    <row r="3070" spans="1:8" ht="15" x14ac:dyDescent="0.25">
      <c r="A3070" s="609" t="str">
        <f t="shared" si="47"/>
        <v>100614</v>
      </c>
      <c r="B3070" s="607" t="s">
        <v>6588</v>
      </c>
      <c r="C3070" s="607" t="s">
        <v>13722</v>
      </c>
      <c r="D3070" s="618" t="s">
        <v>10580</v>
      </c>
      <c r="E3070" s="619" t="s">
        <v>30081</v>
      </c>
      <c r="F3070"/>
      <c r="G3070"/>
      <c r="H3070"/>
    </row>
    <row r="3071" spans="1:8" ht="15" x14ac:dyDescent="0.25">
      <c r="A3071" s="609" t="str">
        <f t="shared" si="47"/>
        <v>100615</v>
      </c>
      <c r="B3071" s="607" t="s">
        <v>6589</v>
      </c>
      <c r="C3071" s="607" t="s">
        <v>13723</v>
      </c>
      <c r="D3071" s="618" t="s">
        <v>10580</v>
      </c>
      <c r="E3071" s="619" t="s">
        <v>30082</v>
      </c>
      <c r="F3071"/>
      <c r="G3071"/>
      <c r="H3071"/>
    </row>
    <row r="3072" spans="1:8" ht="15" x14ac:dyDescent="0.25">
      <c r="A3072" s="609" t="str">
        <f t="shared" si="47"/>
        <v>100616</v>
      </c>
      <c r="B3072" s="607" t="s">
        <v>6590</v>
      </c>
      <c r="C3072" s="607" t="s">
        <v>13724</v>
      </c>
      <c r="D3072" s="618" t="s">
        <v>10580</v>
      </c>
      <c r="E3072" s="619" t="s">
        <v>30083</v>
      </c>
      <c r="F3072"/>
      <c r="G3072"/>
      <c r="H3072"/>
    </row>
    <row r="3073" spans="1:8" ht="15" x14ac:dyDescent="0.25">
      <c r="A3073" s="609" t="str">
        <f t="shared" si="47"/>
        <v>100617</v>
      </c>
      <c r="B3073" s="607" t="s">
        <v>6591</v>
      </c>
      <c r="C3073" s="607" t="s">
        <v>13725</v>
      </c>
      <c r="D3073" s="618" t="s">
        <v>10580</v>
      </c>
      <c r="E3073" s="619" t="s">
        <v>30084</v>
      </c>
      <c r="F3073"/>
      <c r="G3073"/>
      <c r="H3073"/>
    </row>
    <row r="3074" spans="1:8" ht="15" x14ac:dyDescent="0.25">
      <c r="A3074" s="609" t="str">
        <f t="shared" ref="A3074:A3137" si="48">IF(ISERROR(SEARCH("/",B3074)=6),TRIM(CLEAN(B3074)),IF(SEARCH("/",B3074)=6,IF(LEN(TRIM(CLEAN(B3074)))=7,LEFT(TRIM(CLEAN(B3074)),6)&amp;"00"&amp;RIGHT(TRIM(CLEAN(B3074)),1),LEFT(TRIM(CLEAN(B3074)),6)&amp;"0"&amp;RIGHT(TRIM(CLEAN(B3074)),2)),TRIM(CLEAN(B3074))))</f>
        <v>100618</v>
      </c>
      <c r="B3074" s="607" t="s">
        <v>6592</v>
      </c>
      <c r="C3074" s="607" t="s">
        <v>13726</v>
      </c>
      <c r="D3074" s="618" t="s">
        <v>10580</v>
      </c>
      <c r="E3074" s="619" t="s">
        <v>30085</v>
      </c>
      <c r="F3074"/>
      <c r="G3074"/>
      <c r="H3074"/>
    </row>
    <row r="3075" spans="1:8" ht="15" x14ac:dyDescent="0.25">
      <c r="A3075" s="609" t="str">
        <f t="shared" si="48"/>
        <v>100619</v>
      </c>
      <c r="B3075" s="607" t="s">
        <v>6593</v>
      </c>
      <c r="C3075" s="607" t="s">
        <v>13727</v>
      </c>
      <c r="D3075" s="618" t="s">
        <v>10580</v>
      </c>
      <c r="E3075" s="619" t="s">
        <v>19603</v>
      </c>
      <c r="F3075"/>
      <c r="G3075"/>
      <c r="H3075"/>
    </row>
    <row r="3076" spans="1:8" ht="15" x14ac:dyDescent="0.25">
      <c r="A3076" s="609" t="str">
        <f t="shared" si="48"/>
        <v>100620</v>
      </c>
      <c r="B3076" s="607" t="s">
        <v>6594</v>
      </c>
      <c r="C3076" s="607" t="s">
        <v>13728</v>
      </c>
      <c r="D3076" s="618" t="s">
        <v>10580</v>
      </c>
      <c r="E3076" s="619" t="s">
        <v>30086</v>
      </c>
      <c r="F3076"/>
      <c r="G3076"/>
      <c r="H3076"/>
    </row>
    <row r="3077" spans="1:8" ht="15" x14ac:dyDescent="0.25">
      <c r="A3077" s="609" t="str">
        <f t="shared" si="48"/>
        <v>100621</v>
      </c>
      <c r="B3077" s="607" t="s">
        <v>6595</v>
      </c>
      <c r="C3077" s="607" t="s">
        <v>13729</v>
      </c>
      <c r="D3077" s="618" t="s">
        <v>10580</v>
      </c>
      <c r="E3077" s="619" t="s">
        <v>30087</v>
      </c>
      <c r="F3077"/>
      <c r="G3077"/>
      <c r="H3077"/>
    </row>
    <row r="3078" spans="1:8" ht="15" x14ac:dyDescent="0.25">
      <c r="A3078" s="609" t="str">
        <f t="shared" si="48"/>
        <v>100622</v>
      </c>
      <c r="B3078" s="607" t="s">
        <v>6596</v>
      </c>
      <c r="C3078" s="607" t="s">
        <v>13730</v>
      </c>
      <c r="D3078" s="618" t="s">
        <v>10580</v>
      </c>
      <c r="E3078" s="619" t="s">
        <v>30088</v>
      </c>
      <c r="F3078"/>
      <c r="G3078"/>
      <c r="H3078"/>
    </row>
    <row r="3079" spans="1:8" ht="15" x14ac:dyDescent="0.25">
      <c r="A3079" s="609" t="str">
        <f t="shared" si="48"/>
        <v>100623</v>
      </c>
      <c r="B3079" s="607" t="s">
        <v>6597</v>
      </c>
      <c r="C3079" s="607" t="s">
        <v>13731</v>
      </c>
      <c r="D3079" s="618" t="s">
        <v>10580</v>
      </c>
      <c r="E3079" s="619" t="s">
        <v>30089</v>
      </c>
      <c r="F3079"/>
      <c r="G3079"/>
      <c r="H3079"/>
    </row>
    <row r="3080" spans="1:8" ht="15" x14ac:dyDescent="0.25">
      <c r="A3080" s="609" t="str">
        <f t="shared" si="48"/>
        <v>97600</v>
      </c>
      <c r="B3080" s="607" t="s">
        <v>5531</v>
      </c>
      <c r="C3080" s="607" t="s">
        <v>13732</v>
      </c>
      <c r="D3080" s="618" t="s">
        <v>10580</v>
      </c>
      <c r="E3080" s="619" t="s">
        <v>30090</v>
      </c>
      <c r="F3080"/>
      <c r="G3080"/>
      <c r="H3080"/>
    </row>
    <row r="3081" spans="1:8" ht="15" x14ac:dyDescent="0.25">
      <c r="A3081" s="609" t="str">
        <f t="shared" si="48"/>
        <v>97601</v>
      </c>
      <c r="B3081" s="607" t="s">
        <v>5532</v>
      </c>
      <c r="C3081" s="607" t="s">
        <v>13733</v>
      </c>
      <c r="D3081" s="618" t="s">
        <v>10580</v>
      </c>
      <c r="E3081" s="619" t="s">
        <v>30091</v>
      </c>
      <c r="F3081"/>
      <c r="G3081"/>
      <c r="H3081"/>
    </row>
    <row r="3082" spans="1:8" ht="15" x14ac:dyDescent="0.25">
      <c r="A3082" s="609" t="str">
        <f t="shared" si="48"/>
        <v>97605</v>
      </c>
      <c r="B3082" s="607" t="s">
        <v>5533</v>
      </c>
      <c r="C3082" s="607" t="s">
        <v>13734</v>
      </c>
      <c r="D3082" s="618" t="s">
        <v>10580</v>
      </c>
      <c r="E3082" s="619" t="s">
        <v>30092</v>
      </c>
      <c r="F3082"/>
      <c r="G3082"/>
      <c r="H3082"/>
    </row>
    <row r="3083" spans="1:8" ht="15" x14ac:dyDescent="0.25">
      <c r="A3083" s="609" t="str">
        <f t="shared" si="48"/>
        <v>97606</v>
      </c>
      <c r="B3083" s="607" t="s">
        <v>5534</v>
      </c>
      <c r="C3083" s="607" t="s">
        <v>13735</v>
      </c>
      <c r="D3083" s="618" t="s">
        <v>10580</v>
      </c>
      <c r="E3083" s="619" t="s">
        <v>30093</v>
      </c>
      <c r="F3083"/>
      <c r="G3083"/>
      <c r="H3083"/>
    </row>
    <row r="3084" spans="1:8" ht="15" x14ac:dyDescent="0.25">
      <c r="A3084" s="609" t="str">
        <f t="shared" si="48"/>
        <v>97607</v>
      </c>
      <c r="B3084" s="607" t="s">
        <v>5535</v>
      </c>
      <c r="C3084" s="607" t="s">
        <v>13736</v>
      </c>
      <c r="D3084" s="618" t="s">
        <v>10580</v>
      </c>
      <c r="E3084" s="619" t="s">
        <v>30094</v>
      </c>
      <c r="F3084"/>
      <c r="G3084"/>
      <c r="H3084"/>
    </row>
    <row r="3085" spans="1:8" ht="15" x14ac:dyDescent="0.25">
      <c r="A3085" s="609" t="str">
        <f t="shared" si="48"/>
        <v>97608</v>
      </c>
      <c r="B3085" s="607" t="s">
        <v>5536</v>
      </c>
      <c r="C3085" s="607" t="s">
        <v>13737</v>
      </c>
      <c r="D3085" s="618" t="s">
        <v>10580</v>
      </c>
      <c r="E3085" s="619" t="s">
        <v>30095</v>
      </c>
      <c r="F3085"/>
      <c r="G3085"/>
      <c r="H3085"/>
    </row>
    <row r="3086" spans="1:8" ht="15" x14ac:dyDescent="0.25">
      <c r="A3086" s="609" t="str">
        <f t="shared" si="48"/>
        <v>102102</v>
      </c>
      <c r="B3086" s="607" t="s">
        <v>13738</v>
      </c>
      <c r="C3086" s="607" t="s">
        <v>13739</v>
      </c>
      <c r="D3086" s="618" t="s">
        <v>10580</v>
      </c>
      <c r="E3086" s="619" t="s">
        <v>30096</v>
      </c>
      <c r="F3086"/>
      <c r="G3086"/>
      <c r="H3086"/>
    </row>
    <row r="3087" spans="1:8" ht="15" x14ac:dyDescent="0.25">
      <c r="A3087" s="609" t="str">
        <f t="shared" si="48"/>
        <v>102103</v>
      </c>
      <c r="B3087" s="607" t="s">
        <v>13740</v>
      </c>
      <c r="C3087" s="607" t="s">
        <v>13741</v>
      </c>
      <c r="D3087" s="618" t="s">
        <v>10580</v>
      </c>
      <c r="E3087" s="619" t="s">
        <v>30097</v>
      </c>
      <c r="F3087"/>
      <c r="G3087"/>
      <c r="H3087"/>
    </row>
    <row r="3088" spans="1:8" ht="15" x14ac:dyDescent="0.25">
      <c r="A3088" s="609" t="str">
        <f t="shared" si="48"/>
        <v>102104</v>
      </c>
      <c r="B3088" s="607" t="s">
        <v>13742</v>
      </c>
      <c r="C3088" s="607" t="s">
        <v>13743</v>
      </c>
      <c r="D3088" s="618" t="s">
        <v>10580</v>
      </c>
      <c r="E3088" s="619" t="s">
        <v>30098</v>
      </c>
      <c r="F3088"/>
      <c r="G3088"/>
      <c r="H3088"/>
    </row>
    <row r="3089" spans="1:8" ht="15" x14ac:dyDescent="0.25">
      <c r="A3089" s="609" t="str">
        <f t="shared" si="48"/>
        <v>102105</v>
      </c>
      <c r="B3089" s="607" t="s">
        <v>13744</v>
      </c>
      <c r="C3089" s="607" t="s">
        <v>13745</v>
      </c>
      <c r="D3089" s="618" t="s">
        <v>10580</v>
      </c>
      <c r="E3089" s="619" t="s">
        <v>30099</v>
      </c>
      <c r="F3089"/>
      <c r="G3089"/>
      <c r="H3089"/>
    </row>
    <row r="3090" spans="1:8" ht="15" x14ac:dyDescent="0.25">
      <c r="A3090" s="609" t="str">
        <f t="shared" si="48"/>
        <v>102106</v>
      </c>
      <c r="B3090" s="607" t="s">
        <v>13746</v>
      </c>
      <c r="C3090" s="607" t="s">
        <v>13747</v>
      </c>
      <c r="D3090" s="618" t="s">
        <v>10580</v>
      </c>
      <c r="E3090" s="619" t="s">
        <v>30100</v>
      </c>
      <c r="F3090"/>
      <c r="G3090"/>
      <c r="H3090"/>
    </row>
    <row r="3091" spans="1:8" ht="15" x14ac:dyDescent="0.25">
      <c r="A3091" s="609" t="str">
        <f t="shared" si="48"/>
        <v>102107</v>
      </c>
      <c r="B3091" s="607" t="s">
        <v>13748</v>
      </c>
      <c r="C3091" s="607" t="s">
        <v>13749</v>
      </c>
      <c r="D3091" s="618" t="s">
        <v>10580</v>
      </c>
      <c r="E3091" s="619" t="s">
        <v>30101</v>
      </c>
      <c r="F3091"/>
      <c r="G3091"/>
      <c r="H3091"/>
    </row>
    <row r="3092" spans="1:8" ht="15" x14ac:dyDescent="0.25">
      <c r="A3092" s="609" t="str">
        <f t="shared" si="48"/>
        <v>102108</v>
      </c>
      <c r="B3092" s="607" t="s">
        <v>13750</v>
      </c>
      <c r="C3092" s="607" t="s">
        <v>13751</v>
      </c>
      <c r="D3092" s="618" t="s">
        <v>10580</v>
      </c>
      <c r="E3092" s="619" t="s">
        <v>30102</v>
      </c>
      <c r="F3092"/>
      <c r="G3092"/>
      <c r="H3092"/>
    </row>
    <row r="3093" spans="1:8" ht="15" x14ac:dyDescent="0.25">
      <c r="A3093" s="609" t="str">
        <f t="shared" si="48"/>
        <v>102109</v>
      </c>
      <c r="B3093" s="607" t="s">
        <v>13752</v>
      </c>
      <c r="C3093" s="607" t="s">
        <v>13753</v>
      </c>
      <c r="D3093" s="618" t="s">
        <v>10580</v>
      </c>
      <c r="E3093" s="619" t="s">
        <v>9449</v>
      </c>
      <c r="F3093"/>
      <c r="G3093"/>
      <c r="H3093"/>
    </row>
    <row r="3094" spans="1:8" ht="15" x14ac:dyDescent="0.25">
      <c r="A3094" s="609" t="str">
        <f t="shared" si="48"/>
        <v>102110</v>
      </c>
      <c r="B3094" s="607" t="s">
        <v>13754</v>
      </c>
      <c r="C3094" s="607" t="s">
        <v>13755</v>
      </c>
      <c r="D3094" s="618" t="s">
        <v>10580</v>
      </c>
      <c r="E3094" s="619" t="s">
        <v>30103</v>
      </c>
      <c r="F3094"/>
      <c r="G3094"/>
      <c r="H3094"/>
    </row>
    <row r="3095" spans="1:8" ht="15" x14ac:dyDescent="0.25">
      <c r="A3095" s="609" t="str">
        <f t="shared" si="48"/>
        <v>93128</v>
      </c>
      <c r="B3095" s="607" t="s">
        <v>3896</v>
      </c>
      <c r="C3095" s="607" t="s">
        <v>13756</v>
      </c>
      <c r="D3095" s="618" t="s">
        <v>10580</v>
      </c>
      <c r="E3095" s="619" t="s">
        <v>30104</v>
      </c>
      <c r="F3095"/>
      <c r="G3095"/>
      <c r="H3095"/>
    </row>
    <row r="3096" spans="1:8" ht="15" x14ac:dyDescent="0.25">
      <c r="A3096" s="609" t="str">
        <f t="shared" si="48"/>
        <v>93137</v>
      </c>
      <c r="B3096" s="607" t="s">
        <v>3898</v>
      </c>
      <c r="C3096" s="607" t="s">
        <v>13757</v>
      </c>
      <c r="D3096" s="618" t="s">
        <v>10580</v>
      </c>
      <c r="E3096" s="619" t="s">
        <v>30105</v>
      </c>
      <c r="F3096"/>
      <c r="G3096"/>
      <c r="H3096"/>
    </row>
    <row r="3097" spans="1:8" ht="15" x14ac:dyDescent="0.25">
      <c r="A3097" s="609" t="str">
        <f t="shared" si="48"/>
        <v>93138</v>
      </c>
      <c r="B3097" s="607" t="s">
        <v>3899</v>
      </c>
      <c r="C3097" s="607" t="s">
        <v>13758</v>
      </c>
      <c r="D3097" s="618" t="s">
        <v>10580</v>
      </c>
      <c r="E3097" s="619" t="s">
        <v>19113</v>
      </c>
      <c r="F3097"/>
      <c r="G3097"/>
      <c r="H3097"/>
    </row>
    <row r="3098" spans="1:8" ht="15" x14ac:dyDescent="0.25">
      <c r="A3098" s="609" t="str">
        <f t="shared" si="48"/>
        <v>93139</v>
      </c>
      <c r="B3098" s="607" t="s">
        <v>3900</v>
      </c>
      <c r="C3098" s="607" t="s">
        <v>13759</v>
      </c>
      <c r="D3098" s="618" t="s">
        <v>10580</v>
      </c>
      <c r="E3098" s="619" t="s">
        <v>30106</v>
      </c>
      <c r="F3098"/>
      <c r="G3098"/>
      <c r="H3098"/>
    </row>
    <row r="3099" spans="1:8" ht="15" x14ac:dyDescent="0.25">
      <c r="A3099" s="609" t="str">
        <f t="shared" si="48"/>
        <v>93140</v>
      </c>
      <c r="B3099" s="607" t="s">
        <v>3901</v>
      </c>
      <c r="C3099" s="607" t="s">
        <v>13760</v>
      </c>
      <c r="D3099" s="618" t="s">
        <v>10580</v>
      </c>
      <c r="E3099" s="619" t="s">
        <v>30107</v>
      </c>
      <c r="F3099"/>
      <c r="G3099"/>
      <c r="H3099"/>
    </row>
    <row r="3100" spans="1:8" ht="15" x14ac:dyDescent="0.25">
      <c r="A3100" s="609" t="str">
        <f t="shared" si="48"/>
        <v>93141</v>
      </c>
      <c r="B3100" s="607" t="s">
        <v>3902</v>
      </c>
      <c r="C3100" s="607" t="s">
        <v>13761</v>
      </c>
      <c r="D3100" s="618" t="s">
        <v>10580</v>
      </c>
      <c r="E3100" s="619" t="s">
        <v>30108</v>
      </c>
      <c r="F3100"/>
      <c r="G3100"/>
      <c r="H3100"/>
    </row>
    <row r="3101" spans="1:8" ht="15" x14ac:dyDescent="0.25">
      <c r="A3101" s="609" t="str">
        <f t="shared" si="48"/>
        <v>93142</v>
      </c>
      <c r="B3101" s="607" t="s">
        <v>3903</v>
      </c>
      <c r="C3101" s="607" t="s">
        <v>13762</v>
      </c>
      <c r="D3101" s="618" t="s">
        <v>10580</v>
      </c>
      <c r="E3101" s="619" t="s">
        <v>30109</v>
      </c>
      <c r="F3101"/>
      <c r="G3101"/>
      <c r="H3101"/>
    </row>
    <row r="3102" spans="1:8" ht="15" x14ac:dyDescent="0.25">
      <c r="A3102" s="609" t="str">
        <f t="shared" si="48"/>
        <v>93143</v>
      </c>
      <c r="B3102" s="607" t="s">
        <v>3904</v>
      </c>
      <c r="C3102" s="607" t="s">
        <v>13763</v>
      </c>
      <c r="D3102" s="618" t="s">
        <v>10580</v>
      </c>
      <c r="E3102" s="619" t="s">
        <v>22864</v>
      </c>
      <c r="F3102"/>
      <c r="G3102"/>
      <c r="H3102"/>
    </row>
    <row r="3103" spans="1:8" ht="15" x14ac:dyDescent="0.25">
      <c r="A3103" s="609" t="str">
        <f t="shared" si="48"/>
        <v>93144</v>
      </c>
      <c r="B3103" s="607" t="s">
        <v>3905</v>
      </c>
      <c r="C3103" s="607" t="s">
        <v>13764</v>
      </c>
      <c r="D3103" s="618" t="s">
        <v>10580</v>
      </c>
      <c r="E3103" s="619" t="s">
        <v>30110</v>
      </c>
      <c r="F3103"/>
      <c r="G3103"/>
      <c r="H3103"/>
    </row>
    <row r="3104" spans="1:8" ht="15" x14ac:dyDescent="0.25">
      <c r="A3104" s="609" t="str">
        <f t="shared" si="48"/>
        <v>93145</v>
      </c>
      <c r="B3104" s="607" t="s">
        <v>3906</v>
      </c>
      <c r="C3104" s="607" t="s">
        <v>13765</v>
      </c>
      <c r="D3104" s="618" t="s">
        <v>10580</v>
      </c>
      <c r="E3104" s="619" t="s">
        <v>30111</v>
      </c>
      <c r="F3104"/>
      <c r="G3104"/>
      <c r="H3104"/>
    </row>
    <row r="3105" spans="1:8" ht="15" x14ac:dyDescent="0.25">
      <c r="A3105" s="609" t="str">
        <f t="shared" si="48"/>
        <v>93146</v>
      </c>
      <c r="B3105" s="607" t="s">
        <v>3907</v>
      </c>
      <c r="C3105" s="607" t="s">
        <v>13766</v>
      </c>
      <c r="D3105" s="618" t="s">
        <v>10580</v>
      </c>
      <c r="E3105" s="619" t="s">
        <v>30112</v>
      </c>
      <c r="F3105"/>
      <c r="G3105"/>
      <c r="H3105"/>
    </row>
    <row r="3106" spans="1:8" ht="15" x14ac:dyDescent="0.25">
      <c r="A3106" s="609" t="str">
        <f t="shared" si="48"/>
        <v>93147</v>
      </c>
      <c r="B3106" s="607" t="s">
        <v>3908</v>
      </c>
      <c r="C3106" s="607" t="s">
        <v>13767</v>
      </c>
      <c r="D3106" s="618" t="s">
        <v>10580</v>
      </c>
      <c r="E3106" s="619" t="s">
        <v>30113</v>
      </c>
      <c r="F3106"/>
      <c r="G3106"/>
      <c r="H3106"/>
    </row>
    <row r="3107" spans="1:8" ht="15" x14ac:dyDescent="0.25">
      <c r="A3107" s="609" t="str">
        <f t="shared" si="48"/>
        <v>96971</v>
      </c>
      <c r="B3107" s="607" t="s">
        <v>5244</v>
      </c>
      <c r="C3107" s="607" t="s">
        <v>13768</v>
      </c>
      <c r="D3107" s="618" t="s">
        <v>10494</v>
      </c>
      <c r="E3107" s="619" t="s">
        <v>30114</v>
      </c>
      <c r="F3107"/>
      <c r="G3107"/>
      <c r="H3107"/>
    </row>
    <row r="3108" spans="1:8" ht="15" x14ac:dyDescent="0.25">
      <c r="A3108" s="609" t="str">
        <f t="shared" si="48"/>
        <v>96972</v>
      </c>
      <c r="B3108" s="607" t="s">
        <v>5245</v>
      </c>
      <c r="C3108" s="607" t="s">
        <v>13769</v>
      </c>
      <c r="D3108" s="618" t="s">
        <v>10494</v>
      </c>
      <c r="E3108" s="619" t="s">
        <v>18917</v>
      </c>
      <c r="F3108"/>
      <c r="G3108"/>
      <c r="H3108"/>
    </row>
    <row r="3109" spans="1:8" ht="15" x14ac:dyDescent="0.25">
      <c r="A3109" s="609" t="str">
        <f t="shared" si="48"/>
        <v>96973</v>
      </c>
      <c r="B3109" s="607" t="s">
        <v>5246</v>
      </c>
      <c r="C3109" s="607" t="s">
        <v>13770</v>
      </c>
      <c r="D3109" s="618" t="s">
        <v>10494</v>
      </c>
      <c r="E3109" s="619" t="s">
        <v>18447</v>
      </c>
      <c r="F3109"/>
      <c r="G3109"/>
      <c r="H3109"/>
    </row>
    <row r="3110" spans="1:8" ht="15" x14ac:dyDescent="0.25">
      <c r="A3110" s="609" t="str">
        <f t="shared" si="48"/>
        <v>96974</v>
      </c>
      <c r="B3110" s="607" t="s">
        <v>5247</v>
      </c>
      <c r="C3110" s="607" t="s">
        <v>13772</v>
      </c>
      <c r="D3110" s="618" t="s">
        <v>10494</v>
      </c>
      <c r="E3110" s="619" t="s">
        <v>21117</v>
      </c>
      <c r="F3110"/>
      <c r="G3110"/>
      <c r="H3110"/>
    </row>
    <row r="3111" spans="1:8" ht="15" x14ac:dyDescent="0.25">
      <c r="A3111" s="609" t="str">
        <f t="shared" si="48"/>
        <v>96975</v>
      </c>
      <c r="B3111" s="607" t="s">
        <v>5248</v>
      </c>
      <c r="C3111" s="607" t="s">
        <v>13773</v>
      </c>
      <c r="D3111" s="618" t="s">
        <v>10494</v>
      </c>
      <c r="E3111" s="619" t="s">
        <v>30115</v>
      </c>
      <c r="F3111"/>
      <c r="G3111"/>
      <c r="H3111"/>
    </row>
    <row r="3112" spans="1:8" ht="15" x14ac:dyDescent="0.25">
      <c r="A3112" s="609" t="str">
        <f t="shared" si="48"/>
        <v>96976</v>
      </c>
      <c r="B3112" s="607" t="s">
        <v>5249</v>
      </c>
      <c r="C3112" s="607" t="s">
        <v>13774</v>
      </c>
      <c r="D3112" s="618" t="s">
        <v>10494</v>
      </c>
      <c r="E3112" s="619" t="s">
        <v>30116</v>
      </c>
      <c r="F3112"/>
      <c r="G3112"/>
      <c r="H3112"/>
    </row>
    <row r="3113" spans="1:8" ht="15" x14ac:dyDescent="0.25">
      <c r="A3113" s="609" t="str">
        <f t="shared" si="48"/>
        <v>96977</v>
      </c>
      <c r="B3113" s="607" t="s">
        <v>5250</v>
      </c>
      <c r="C3113" s="607" t="s">
        <v>13775</v>
      </c>
      <c r="D3113" s="618" t="s">
        <v>10494</v>
      </c>
      <c r="E3113" s="619" t="s">
        <v>18464</v>
      </c>
      <c r="F3113"/>
      <c r="G3113"/>
      <c r="H3113"/>
    </row>
    <row r="3114" spans="1:8" ht="15" x14ac:dyDescent="0.25">
      <c r="A3114" s="609" t="str">
        <f t="shared" si="48"/>
        <v>96978</v>
      </c>
      <c r="B3114" s="607" t="s">
        <v>5251</v>
      </c>
      <c r="C3114" s="607" t="s">
        <v>13776</v>
      </c>
      <c r="D3114" s="618" t="s">
        <v>10494</v>
      </c>
      <c r="E3114" s="619" t="s">
        <v>30117</v>
      </c>
      <c r="F3114"/>
      <c r="G3114"/>
      <c r="H3114"/>
    </row>
    <row r="3115" spans="1:8" ht="15" x14ac:dyDescent="0.25">
      <c r="A3115" s="609" t="str">
        <f t="shared" si="48"/>
        <v>96979</v>
      </c>
      <c r="B3115" s="607" t="s">
        <v>5252</v>
      </c>
      <c r="C3115" s="607" t="s">
        <v>13777</v>
      </c>
      <c r="D3115" s="618" t="s">
        <v>10494</v>
      </c>
      <c r="E3115" s="619" t="s">
        <v>30118</v>
      </c>
      <c r="F3115"/>
      <c r="G3115"/>
      <c r="H3115"/>
    </row>
    <row r="3116" spans="1:8" ht="15" x14ac:dyDescent="0.25">
      <c r="A3116" s="609" t="str">
        <f t="shared" si="48"/>
        <v>96984</v>
      </c>
      <c r="B3116" s="607" t="s">
        <v>5253</v>
      </c>
      <c r="C3116" s="607" t="s">
        <v>13778</v>
      </c>
      <c r="D3116" s="618" t="s">
        <v>10580</v>
      </c>
      <c r="E3116" s="619" t="s">
        <v>30119</v>
      </c>
      <c r="F3116"/>
      <c r="G3116"/>
      <c r="H3116"/>
    </row>
    <row r="3117" spans="1:8" ht="15" x14ac:dyDescent="0.25">
      <c r="A3117" s="609" t="str">
        <f t="shared" si="48"/>
        <v>96985</v>
      </c>
      <c r="B3117" s="607" t="s">
        <v>5254</v>
      </c>
      <c r="C3117" s="607" t="s">
        <v>13779</v>
      </c>
      <c r="D3117" s="618" t="s">
        <v>10580</v>
      </c>
      <c r="E3117" s="619" t="s">
        <v>30120</v>
      </c>
      <c r="F3117"/>
      <c r="G3117"/>
      <c r="H3117"/>
    </row>
    <row r="3118" spans="1:8" ht="15" x14ac:dyDescent="0.25">
      <c r="A3118" s="609" t="str">
        <f t="shared" si="48"/>
        <v>96986</v>
      </c>
      <c r="B3118" s="607" t="s">
        <v>5255</v>
      </c>
      <c r="C3118" s="607" t="s">
        <v>13780</v>
      </c>
      <c r="D3118" s="618" t="s">
        <v>10580</v>
      </c>
      <c r="E3118" s="619" t="s">
        <v>30121</v>
      </c>
      <c r="F3118"/>
      <c r="G3118"/>
      <c r="H3118"/>
    </row>
    <row r="3119" spans="1:8" ht="15" x14ac:dyDescent="0.25">
      <c r="A3119" s="609" t="str">
        <f t="shared" si="48"/>
        <v>96987</v>
      </c>
      <c r="B3119" s="607" t="s">
        <v>5256</v>
      </c>
      <c r="C3119" s="607" t="s">
        <v>13781</v>
      </c>
      <c r="D3119" s="618" t="s">
        <v>10580</v>
      </c>
      <c r="E3119" s="619" t="s">
        <v>30122</v>
      </c>
      <c r="F3119"/>
      <c r="G3119"/>
      <c r="H3119"/>
    </row>
    <row r="3120" spans="1:8" ht="15" x14ac:dyDescent="0.25">
      <c r="A3120" s="609" t="str">
        <f t="shared" si="48"/>
        <v>96988</v>
      </c>
      <c r="B3120" s="607" t="s">
        <v>5257</v>
      </c>
      <c r="C3120" s="607" t="s">
        <v>13782</v>
      </c>
      <c r="D3120" s="618" t="s">
        <v>10580</v>
      </c>
      <c r="E3120" s="619" t="s">
        <v>30123</v>
      </c>
      <c r="F3120"/>
      <c r="G3120"/>
      <c r="H3120"/>
    </row>
    <row r="3121" spans="1:8" ht="15" x14ac:dyDescent="0.25">
      <c r="A3121" s="609" t="str">
        <f t="shared" si="48"/>
        <v>96989</v>
      </c>
      <c r="B3121" s="607" t="s">
        <v>5258</v>
      </c>
      <c r="C3121" s="607" t="s">
        <v>13783</v>
      </c>
      <c r="D3121" s="618" t="s">
        <v>10580</v>
      </c>
      <c r="E3121" s="619" t="s">
        <v>30124</v>
      </c>
      <c r="F3121"/>
      <c r="G3121"/>
      <c r="H3121"/>
    </row>
    <row r="3122" spans="1:8" ht="15" x14ac:dyDescent="0.25">
      <c r="A3122" s="609" t="str">
        <f t="shared" si="48"/>
        <v>98463</v>
      </c>
      <c r="B3122" s="607" t="s">
        <v>5847</v>
      </c>
      <c r="C3122" s="607" t="s">
        <v>13784</v>
      </c>
      <c r="D3122" s="618" t="s">
        <v>10580</v>
      </c>
      <c r="E3122" s="619" t="s">
        <v>14468</v>
      </c>
      <c r="F3122"/>
      <c r="G3122"/>
      <c r="H3122"/>
    </row>
    <row r="3123" spans="1:8" ht="15" x14ac:dyDescent="0.25">
      <c r="A3123" s="609" t="str">
        <f t="shared" si="48"/>
        <v>96765</v>
      </c>
      <c r="B3123" s="607" t="s">
        <v>5155</v>
      </c>
      <c r="C3123" s="607" t="s">
        <v>13786</v>
      </c>
      <c r="D3123" s="618" t="s">
        <v>10580</v>
      </c>
      <c r="E3123" s="619" t="s">
        <v>30125</v>
      </c>
      <c r="F3123"/>
      <c r="G3123"/>
      <c r="H3123"/>
    </row>
    <row r="3124" spans="1:8" ht="15" x14ac:dyDescent="0.25">
      <c r="A3124" s="609" t="str">
        <f t="shared" si="48"/>
        <v>101905</v>
      </c>
      <c r="B3124" s="607" t="s">
        <v>8579</v>
      </c>
      <c r="C3124" s="607" t="s">
        <v>13787</v>
      </c>
      <c r="D3124" s="618" t="s">
        <v>10580</v>
      </c>
      <c r="E3124" s="619" t="s">
        <v>29966</v>
      </c>
      <c r="F3124"/>
      <c r="G3124"/>
      <c r="H3124"/>
    </row>
    <row r="3125" spans="1:8" ht="15" x14ac:dyDescent="0.25">
      <c r="A3125" s="609" t="str">
        <f t="shared" si="48"/>
        <v>101906</v>
      </c>
      <c r="B3125" s="607" t="s">
        <v>8580</v>
      </c>
      <c r="C3125" s="607" t="s">
        <v>13788</v>
      </c>
      <c r="D3125" s="618" t="s">
        <v>10580</v>
      </c>
      <c r="E3125" s="619" t="s">
        <v>30126</v>
      </c>
      <c r="F3125"/>
      <c r="G3125"/>
      <c r="H3125"/>
    </row>
    <row r="3126" spans="1:8" ht="15" x14ac:dyDescent="0.25">
      <c r="A3126" s="609" t="str">
        <f t="shared" si="48"/>
        <v>101907</v>
      </c>
      <c r="B3126" s="607" t="s">
        <v>8581</v>
      </c>
      <c r="C3126" s="607" t="s">
        <v>13789</v>
      </c>
      <c r="D3126" s="618" t="s">
        <v>10580</v>
      </c>
      <c r="E3126" s="619" t="s">
        <v>30127</v>
      </c>
      <c r="F3126"/>
      <c r="G3126"/>
      <c r="H3126"/>
    </row>
    <row r="3127" spans="1:8" ht="15" x14ac:dyDescent="0.25">
      <c r="A3127" s="609" t="str">
        <f t="shared" si="48"/>
        <v>101908</v>
      </c>
      <c r="B3127" s="607" t="s">
        <v>8582</v>
      </c>
      <c r="C3127" s="607" t="s">
        <v>13790</v>
      </c>
      <c r="D3127" s="618" t="s">
        <v>10580</v>
      </c>
      <c r="E3127" s="619" t="s">
        <v>30128</v>
      </c>
      <c r="F3127"/>
      <c r="G3127"/>
      <c r="H3127"/>
    </row>
    <row r="3128" spans="1:8" ht="15" x14ac:dyDescent="0.25">
      <c r="A3128" s="609" t="str">
        <f t="shared" si="48"/>
        <v>101909</v>
      </c>
      <c r="B3128" s="607" t="s">
        <v>8583</v>
      </c>
      <c r="C3128" s="607" t="s">
        <v>13791</v>
      </c>
      <c r="D3128" s="618" t="s">
        <v>10580</v>
      </c>
      <c r="E3128" s="619" t="s">
        <v>30129</v>
      </c>
      <c r="F3128"/>
      <c r="G3128"/>
      <c r="H3128"/>
    </row>
    <row r="3129" spans="1:8" ht="15" x14ac:dyDescent="0.25">
      <c r="A3129" s="609" t="str">
        <f t="shared" si="48"/>
        <v>101910</v>
      </c>
      <c r="B3129" s="607" t="s">
        <v>8584</v>
      </c>
      <c r="C3129" s="607" t="s">
        <v>13792</v>
      </c>
      <c r="D3129" s="618" t="s">
        <v>10580</v>
      </c>
      <c r="E3129" s="619" t="s">
        <v>30130</v>
      </c>
      <c r="F3129"/>
      <c r="G3129"/>
      <c r="H3129"/>
    </row>
    <row r="3130" spans="1:8" ht="15" x14ac:dyDescent="0.25">
      <c r="A3130" s="609" t="str">
        <f t="shared" si="48"/>
        <v>101911</v>
      </c>
      <c r="B3130" s="607" t="s">
        <v>8585</v>
      </c>
      <c r="C3130" s="607" t="s">
        <v>13793</v>
      </c>
      <c r="D3130" s="618" t="s">
        <v>10580</v>
      </c>
      <c r="E3130" s="619" t="s">
        <v>30131</v>
      </c>
      <c r="F3130"/>
      <c r="G3130"/>
      <c r="H3130"/>
    </row>
    <row r="3131" spans="1:8" ht="15" x14ac:dyDescent="0.25">
      <c r="A3131" s="609" t="str">
        <f t="shared" si="48"/>
        <v>101912</v>
      </c>
      <c r="B3131" s="607" t="s">
        <v>8586</v>
      </c>
      <c r="C3131" s="607" t="s">
        <v>13794</v>
      </c>
      <c r="D3131" s="618" t="s">
        <v>10580</v>
      </c>
      <c r="E3131" s="619" t="s">
        <v>30132</v>
      </c>
      <c r="F3131"/>
      <c r="G3131"/>
      <c r="H3131"/>
    </row>
    <row r="3132" spans="1:8" ht="15" x14ac:dyDescent="0.25">
      <c r="A3132" s="609" t="str">
        <f t="shared" si="48"/>
        <v>101913</v>
      </c>
      <c r="B3132" s="607" t="s">
        <v>8587</v>
      </c>
      <c r="C3132" s="607" t="s">
        <v>13795</v>
      </c>
      <c r="D3132" s="618" t="s">
        <v>10580</v>
      </c>
      <c r="E3132" s="619" t="s">
        <v>30133</v>
      </c>
      <c r="F3132"/>
      <c r="G3132"/>
      <c r="H3132"/>
    </row>
    <row r="3133" spans="1:8" ht="15" x14ac:dyDescent="0.25">
      <c r="A3133" s="609" t="str">
        <f t="shared" si="48"/>
        <v>101914</v>
      </c>
      <c r="B3133" s="607" t="s">
        <v>8588</v>
      </c>
      <c r="C3133" s="607" t="s">
        <v>13796</v>
      </c>
      <c r="D3133" s="618" t="s">
        <v>10580</v>
      </c>
      <c r="E3133" s="619" t="s">
        <v>30134</v>
      </c>
      <c r="F3133"/>
      <c r="G3133"/>
      <c r="H3133"/>
    </row>
    <row r="3134" spans="1:8" ht="15" x14ac:dyDescent="0.25">
      <c r="A3134" s="609" t="str">
        <f t="shared" si="48"/>
        <v>101915</v>
      </c>
      <c r="B3134" s="607" t="s">
        <v>8589</v>
      </c>
      <c r="C3134" s="607" t="s">
        <v>13797</v>
      </c>
      <c r="D3134" s="618" t="s">
        <v>10580</v>
      </c>
      <c r="E3134" s="619" t="s">
        <v>30135</v>
      </c>
      <c r="F3134"/>
      <c r="G3134"/>
      <c r="H3134"/>
    </row>
    <row r="3135" spans="1:8" ht="15" x14ac:dyDescent="0.25">
      <c r="A3135" s="609" t="str">
        <f t="shared" si="48"/>
        <v>101916</v>
      </c>
      <c r="B3135" s="607" t="s">
        <v>8590</v>
      </c>
      <c r="C3135" s="607" t="s">
        <v>13798</v>
      </c>
      <c r="D3135" s="618" t="s">
        <v>10580</v>
      </c>
      <c r="E3135" s="619" t="s">
        <v>30136</v>
      </c>
      <c r="F3135"/>
      <c r="G3135"/>
      <c r="H3135"/>
    </row>
    <row r="3136" spans="1:8" ht="15" x14ac:dyDescent="0.25">
      <c r="A3136" s="609" t="str">
        <f t="shared" si="48"/>
        <v>101917</v>
      </c>
      <c r="B3136" s="607" t="s">
        <v>8591</v>
      </c>
      <c r="C3136" s="607" t="s">
        <v>13799</v>
      </c>
      <c r="D3136" s="618" t="s">
        <v>10580</v>
      </c>
      <c r="E3136" s="619" t="s">
        <v>10148</v>
      </c>
      <c r="F3136"/>
      <c r="G3136"/>
      <c r="H3136"/>
    </row>
    <row r="3137" spans="1:8" ht="15" x14ac:dyDescent="0.25">
      <c r="A3137" s="609" t="str">
        <f t="shared" si="48"/>
        <v>98261</v>
      </c>
      <c r="B3137" s="607" t="s">
        <v>5754</v>
      </c>
      <c r="C3137" s="607" t="s">
        <v>13800</v>
      </c>
      <c r="D3137" s="618" t="s">
        <v>10494</v>
      </c>
      <c r="E3137" s="619" t="s">
        <v>10222</v>
      </c>
      <c r="F3137"/>
      <c r="G3137"/>
      <c r="H3137"/>
    </row>
    <row r="3138" spans="1:8" ht="15" x14ac:dyDescent="0.25">
      <c r="A3138" s="609" t="str">
        <f t="shared" ref="A3138:A3201" si="49">IF(ISERROR(SEARCH("/",B3138)=6),TRIM(CLEAN(B3138)),IF(SEARCH("/",B3138)=6,IF(LEN(TRIM(CLEAN(B3138)))=7,LEFT(TRIM(CLEAN(B3138)),6)&amp;"00"&amp;RIGHT(TRIM(CLEAN(B3138)),1),LEFT(TRIM(CLEAN(B3138)),6)&amp;"0"&amp;RIGHT(TRIM(CLEAN(B3138)),2)),TRIM(CLEAN(B3138))))</f>
        <v>98262</v>
      </c>
      <c r="B3138" s="607" t="s">
        <v>5755</v>
      </c>
      <c r="C3138" s="607" t="s">
        <v>13801</v>
      </c>
      <c r="D3138" s="618" t="s">
        <v>10494</v>
      </c>
      <c r="E3138" s="619" t="s">
        <v>10295</v>
      </c>
      <c r="F3138"/>
      <c r="G3138"/>
      <c r="H3138"/>
    </row>
    <row r="3139" spans="1:8" ht="15" x14ac:dyDescent="0.25">
      <c r="A3139" s="609" t="str">
        <f t="shared" si="49"/>
        <v>98263</v>
      </c>
      <c r="B3139" s="607" t="s">
        <v>5756</v>
      </c>
      <c r="C3139" s="607" t="s">
        <v>13802</v>
      </c>
      <c r="D3139" s="618" t="s">
        <v>10494</v>
      </c>
      <c r="E3139" s="619" t="s">
        <v>10345</v>
      </c>
      <c r="F3139"/>
      <c r="G3139"/>
      <c r="H3139"/>
    </row>
    <row r="3140" spans="1:8" ht="15" x14ac:dyDescent="0.25">
      <c r="A3140" s="609" t="str">
        <f t="shared" si="49"/>
        <v>98264</v>
      </c>
      <c r="B3140" s="607" t="s">
        <v>5757</v>
      </c>
      <c r="C3140" s="607" t="s">
        <v>13803</v>
      </c>
      <c r="D3140" s="618" t="s">
        <v>10494</v>
      </c>
      <c r="E3140" s="619" t="s">
        <v>23022</v>
      </c>
      <c r="F3140"/>
      <c r="G3140"/>
      <c r="H3140"/>
    </row>
    <row r="3141" spans="1:8" ht="15" x14ac:dyDescent="0.25">
      <c r="A3141" s="609" t="str">
        <f t="shared" si="49"/>
        <v>98265</v>
      </c>
      <c r="B3141" s="607" t="s">
        <v>5758</v>
      </c>
      <c r="C3141" s="607" t="s">
        <v>13804</v>
      </c>
      <c r="D3141" s="618" t="s">
        <v>10494</v>
      </c>
      <c r="E3141" s="619" t="s">
        <v>9477</v>
      </c>
      <c r="F3141"/>
      <c r="G3141"/>
      <c r="H3141"/>
    </row>
    <row r="3142" spans="1:8" ht="15" x14ac:dyDescent="0.25">
      <c r="A3142" s="609" t="str">
        <f t="shared" si="49"/>
        <v>98266</v>
      </c>
      <c r="B3142" s="607" t="s">
        <v>5759</v>
      </c>
      <c r="C3142" s="607" t="s">
        <v>13806</v>
      </c>
      <c r="D3142" s="618" t="s">
        <v>10494</v>
      </c>
      <c r="E3142" s="619" t="s">
        <v>19799</v>
      </c>
      <c r="F3142"/>
      <c r="G3142"/>
      <c r="H3142"/>
    </row>
    <row r="3143" spans="1:8" ht="15" x14ac:dyDescent="0.25">
      <c r="A3143" s="609" t="str">
        <f t="shared" si="49"/>
        <v>98267</v>
      </c>
      <c r="B3143" s="607" t="s">
        <v>5760</v>
      </c>
      <c r="C3143" s="607" t="s">
        <v>13808</v>
      </c>
      <c r="D3143" s="618" t="s">
        <v>10494</v>
      </c>
      <c r="E3143" s="619" t="s">
        <v>8866</v>
      </c>
      <c r="F3143"/>
      <c r="G3143"/>
      <c r="H3143"/>
    </row>
    <row r="3144" spans="1:8" ht="15" x14ac:dyDescent="0.25">
      <c r="A3144" s="609" t="str">
        <f t="shared" si="49"/>
        <v>98268</v>
      </c>
      <c r="B3144" s="607" t="s">
        <v>5761</v>
      </c>
      <c r="C3144" s="607" t="s">
        <v>13810</v>
      </c>
      <c r="D3144" s="618" t="s">
        <v>10494</v>
      </c>
      <c r="E3144" s="619" t="s">
        <v>25304</v>
      </c>
      <c r="F3144"/>
      <c r="G3144"/>
      <c r="H3144"/>
    </row>
    <row r="3145" spans="1:8" ht="15" x14ac:dyDescent="0.25">
      <c r="A3145" s="609" t="str">
        <f t="shared" si="49"/>
        <v>98269</v>
      </c>
      <c r="B3145" s="607" t="s">
        <v>5762</v>
      </c>
      <c r="C3145" s="607" t="s">
        <v>13812</v>
      </c>
      <c r="D3145" s="618" t="s">
        <v>10494</v>
      </c>
      <c r="E3145" s="619" t="s">
        <v>10209</v>
      </c>
      <c r="F3145"/>
      <c r="G3145"/>
      <c r="H3145"/>
    </row>
    <row r="3146" spans="1:8" ht="15" x14ac:dyDescent="0.25">
      <c r="A3146" s="609" t="str">
        <f t="shared" si="49"/>
        <v>98270</v>
      </c>
      <c r="B3146" s="607" t="s">
        <v>5763</v>
      </c>
      <c r="C3146" s="607" t="s">
        <v>13813</v>
      </c>
      <c r="D3146" s="618" t="s">
        <v>10494</v>
      </c>
      <c r="E3146" s="619" t="s">
        <v>12570</v>
      </c>
      <c r="F3146"/>
      <c r="G3146"/>
      <c r="H3146"/>
    </row>
    <row r="3147" spans="1:8" ht="15" x14ac:dyDescent="0.25">
      <c r="A3147" s="609" t="str">
        <f t="shared" si="49"/>
        <v>98271</v>
      </c>
      <c r="B3147" s="607" t="s">
        <v>5764</v>
      </c>
      <c r="C3147" s="607" t="s">
        <v>13814</v>
      </c>
      <c r="D3147" s="618" t="s">
        <v>10494</v>
      </c>
      <c r="E3147" s="619" t="s">
        <v>30137</v>
      </c>
      <c r="F3147"/>
      <c r="G3147"/>
      <c r="H3147"/>
    </row>
    <row r="3148" spans="1:8" ht="15" x14ac:dyDescent="0.25">
      <c r="A3148" s="609" t="str">
        <f t="shared" si="49"/>
        <v>98272</v>
      </c>
      <c r="B3148" s="607" t="s">
        <v>5765</v>
      </c>
      <c r="C3148" s="607" t="s">
        <v>13815</v>
      </c>
      <c r="D3148" s="618" t="s">
        <v>10494</v>
      </c>
      <c r="E3148" s="619" t="s">
        <v>30138</v>
      </c>
      <c r="F3148"/>
      <c r="G3148"/>
      <c r="H3148"/>
    </row>
    <row r="3149" spans="1:8" ht="15" x14ac:dyDescent="0.25">
      <c r="A3149" s="609" t="str">
        <f t="shared" si="49"/>
        <v>98273</v>
      </c>
      <c r="B3149" s="607" t="s">
        <v>5766</v>
      </c>
      <c r="C3149" s="607" t="s">
        <v>13816</v>
      </c>
      <c r="D3149" s="618" t="s">
        <v>10494</v>
      </c>
      <c r="E3149" s="619" t="s">
        <v>9072</v>
      </c>
      <c r="F3149"/>
      <c r="G3149"/>
      <c r="H3149"/>
    </row>
    <row r="3150" spans="1:8" ht="15" x14ac:dyDescent="0.25">
      <c r="A3150" s="609" t="str">
        <f t="shared" si="49"/>
        <v>98274</v>
      </c>
      <c r="B3150" s="607" t="s">
        <v>5767</v>
      </c>
      <c r="C3150" s="607" t="s">
        <v>13817</v>
      </c>
      <c r="D3150" s="618" t="s">
        <v>10494</v>
      </c>
      <c r="E3150" s="619" t="s">
        <v>9189</v>
      </c>
      <c r="F3150"/>
      <c r="G3150"/>
      <c r="H3150"/>
    </row>
    <row r="3151" spans="1:8" ht="15" x14ac:dyDescent="0.25">
      <c r="A3151" s="609" t="str">
        <f t="shared" si="49"/>
        <v>98275</v>
      </c>
      <c r="B3151" s="607" t="s">
        <v>5768</v>
      </c>
      <c r="C3151" s="607" t="s">
        <v>13818</v>
      </c>
      <c r="D3151" s="618" t="s">
        <v>10494</v>
      </c>
      <c r="E3151" s="619" t="s">
        <v>9990</v>
      </c>
      <c r="F3151"/>
      <c r="G3151"/>
      <c r="H3151"/>
    </row>
    <row r="3152" spans="1:8" ht="15" x14ac:dyDescent="0.25">
      <c r="A3152" s="609" t="str">
        <f t="shared" si="49"/>
        <v>98276</v>
      </c>
      <c r="B3152" s="607" t="s">
        <v>5769</v>
      </c>
      <c r="C3152" s="607" t="s">
        <v>13819</v>
      </c>
      <c r="D3152" s="618" t="s">
        <v>10494</v>
      </c>
      <c r="E3152" s="619" t="s">
        <v>30139</v>
      </c>
      <c r="F3152"/>
      <c r="G3152"/>
      <c r="H3152"/>
    </row>
    <row r="3153" spans="1:8" ht="15" x14ac:dyDescent="0.25">
      <c r="A3153" s="609" t="str">
        <f t="shared" si="49"/>
        <v>98277</v>
      </c>
      <c r="B3153" s="607" t="s">
        <v>5770</v>
      </c>
      <c r="C3153" s="607" t="s">
        <v>13821</v>
      </c>
      <c r="D3153" s="618" t="s">
        <v>10494</v>
      </c>
      <c r="E3153" s="619" t="s">
        <v>10068</v>
      </c>
      <c r="F3153"/>
      <c r="G3153"/>
      <c r="H3153"/>
    </row>
    <row r="3154" spans="1:8" ht="15" x14ac:dyDescent="0.25">
      <c r="A3154" s="609" t="str">
        <f t="shared" si="49"/>
        <v>98278</v>
      </c>
      <c r="B3154" s="607" t="s">
        <v>5771</v>
      </c>
      <c r="C3154" s="607" t="s">
        <v>13823</v>
      </c>
      <c r="D3154" s="618" t="s">
        <v>10494</v>
      </c>
      <c r="E3154" s="619" t="s">
        <v>17443</v>
      </c>
      <c r="F3154"/>
      <c r="G3154"/>
      <c r="H3154"/>
    </row>
    <row r="3155" spans="1:8" ht="15" x14ac:dyDescent="0.25">
      <c r="A3155" s="609" t="str">
        <f t="shared" si="49"/>
        <v>98279</v>
      </c>
      <c r="B3155" s="607" t="s">
        <v>5772</v>
      </c>
      <c r="C3155" s="607" t="s">
        <v>13825</v>
      </c>
      <c r="D3155" s="618" t="s">
        <v>10494</v>
      </c>
      <c r="E3155" s="619" t="s">
        <v>11853</v>
      </c>
      <c r="F3155"/>
      <c r="G3155"/>
      <c r="H3155"/>
    </row>
    <row r="3156" spans="1:8" ht="15" x14ac:dyDescent="0.25">
      <c r="A3156" s="609" t="str">
        <f t="shared" si="49"/>
        <v>98280</v>
      </c>
      <c r="B3156" s="607" t="s">
        <v>5773</v>
      </c>
      <c r="C3156" s="607" t="s">
        <v>13826</v>
      </c>
      <c r="D3156" s="618" t="s">
        <v>10494</v>
      </c>
      <c r="E3156" s="619" t="s">
        <v>9181</v>
      </c>
      <c r="F3156"/>
      <c r="G3156"/>
      <c r="H3156"/>
    </row>
    <row r="3157" spans="1:8" ht="15" x14ac:dyDescent="0.25">
      <c r="A3157" s="609" t="str">
        <f t="shared" si="49"/>
        <v>98281</v>
      </c>
      <c r="B3157" s="607" t="s">
        <v>5774</v>
      </c>
      <c r="C3157" s="607" t="s">
        <v>13827</v>
      </c>
      <c r="D3157" s="618" t="s">
        <v>10494</v>
      </c>
      <c r="E3157" s="619" t="s">
        <v>9360</v>
      </c>
      <c r="F3157"/>
      <c r="G3157"/>
      <c r="H3157"/>
    </row>
    <row r="3158" spans="1:8" ht="15" x14ac:dyDescent="0.25">
      <c r="A3158" s="609" t="str">
        <f t="shared" si="49"/>
        <v>98282</v>
      </c>
      <c r="B3158" s="607" t="s">
        <v>5775</v>
      </c>
      <c r="C3158" s="607" t="s">
        <v>13828</v>
      </c>
      <c r="D3158" s="618" t="s">
        <v>10494</v>
      </c>
      <c r="E3158" s="619" t="s">
        <v>13093</v>
      </c>
      <c r="F3158"/>
      <c r="G3158"/>
      <c r="H3158"/>
    </row>
    <row r="3159" spans="1:8" ht="15" x14ac:dyDescent="0.25">
      <c r="A3159" s="609" t="str">
        <f t="shared" si="49"/>
        <v>98283</v>
      </c>
      <c r="B3159" s="607" t="s">
        <v>5776</v>
      </c>
      <c r="C3159" s="607" t="s">
        <v>13830</v>
      </c>
      <c r="D3159" s="618" t="s">
        <v>10494</v>
      </c>
      <c r="E3159" s="619" t="s">
        <v>9191</v>
      </c>
      <c r="F3159"/>
      <c r="G3159"/>
      <c r="H3159"/>
    </row>
    <row r="3160" spans="1:8" ht="15" x14ac:dyDescent="0.25">
      <c r="A3160" s="609" t="str">
        <f t="shared" si="49"/>
        <v>98284</v>
      </c>
      <c r="B3160" s="607" t="s">
        <v>5777</v>
      </c>
      <c r="C3160" s="607" t="s">
        <v>13831</v>
      </c>
      <c r="D3160" s="618" t="s">
        <v>10494</v>
      </c>
      <c r="E3160" s="619" t="s">
        <v>9296</v>
      </c>
      <c r="F3160"/>
      <c r="G3160"/>
      <c r="H3160"/>
    </row>
    <row r="3161" spans="1:8" ht="15" x14ac:dyDescent="0.25">
      <c r="A3161" s="609" t="str">
        <f t="shared" si="49"/>
        <v>98285</v>
      </c>
      <c r="B3161" s="607" t="s">
        <v>5778</v>
      </c>
      <c r="C3161" s="607" t="s">
        <v>13832</v>
      </c>
      <c r="D3161" s="618" t="s">
        <v>10494</v>
      </c>
      <c r="E3161" s="619" t="s">
        <v>15210</v>
      </c>
      <c r="F3161"/>
      <c r="G3161"/>
      <c r="H3161"/>
    </row>
    <row r="3162" spans="1:8" ht="15" x14ac:dyDescent="0.25">
      <c r="A3162" s="609" t="str">
        <f t="shared" si="49"/>
        <v>98286</v>
      </c>
      <c r="B3162" s="607" t="s">
        <v>5779</v>
      </c>
      <c r="C3162" s="607" t="s">
        <v>13833</v>
      </c>
      <c r="D3162" s="618" t="s">
        <v>10494</v>
      </c>
      <c r="E3162" s="619" t="s">
        <v>14518</v>
      </c>
      <c r="F3162"/>
      <c r="G3162"/>
      <c r="H3162"/>
    </row>
    <row r="3163" spans="1:8" ht="15" x14ac:dyDescent="0.25">
      <c r="A3163" s="609" t="str">
        <f t="shared" si="49"/>
        <v>98287</v>
      </c>
      <c r="B3163" s="607" t="s">
        <v>5780</v>
      </c>
      <c r="C3163" s="607" t="s">
        <v>13834</v>
      </c>
      <c r="D3163" s="618" t="s">
        <v>10494</v>
      </c>
      <c r="E3163" s="619" t="s">
        <v>9638</v>
      </c>
      <c r="F3163"/>
      <c r="G3163"/>
      <c r="H3163"/>
    </row>
    <row r="3164" spans="1:8" ht="15" x14ac:dyDescent="0.25">
      <c r="A3164" s="609" t="str">
        <f t="shared" si="49"/>
        <v>98288</v>
      </c>
      <c r="B3164" s="607" t="s">
        <v>5781</v>
      </c>
      <c r="C3164" s="607" t="s">
        <v>13835</v>
      </c>
      <c r="D3164" s="618" t="s">
        <v>10494</v>
      </c>
      <c r="E3164" s="619" t="s">
        <v>9816</v>
      </c>
      <c r="F3164"/>
      <c r="G3164"/>
      <c r="H3164"/>
    </row>
    <row r="3165" spans="1:8" ht="15" x14ac:dyDescent="0.25">
      <c r="A3165" s="609" t="str">
        <f t="shared" si="49"/>
        <v>98289</v>
      </c>
      <c r="B3165" s="607" t="s">
        <v>5782</v>
      </c>
      <c r="C3165" s="607" t="s">
        <v>13836</v>
      </c>
      <c r="D3165" s="618" t="s">
        <v>10494</v>
      </c>
      <c r="E3165" s="619" t="s">
        <v>11206</v>
      </c>
      <c r="F3165"/>
      <c r="G3165"/>
      <c r="H3165"/>
    </row>
    <row r="3166" spans="1:8" ht="15" x14ac:dyDescent="0.25">
      <c r="A3166" s="609" t="str">
        <f t="shared" si="49"/>
        <v>98290</v>
      </c>
      <c r="B3166" s="607" t="s">
        <v>5783</v>
      </c>
      <c r="C3166" s="607" t="s">
        <v>13837</v>
      </c>
      <c r="D3166" s="618" t="s">
        <v>10494</v>
      </c>
      <c r="E3166" s="619" t="s">
        <v>11180</v>
      </c>
      <c r="F3166"/>
      <c r="G3166"/>
      <c r="H3166"/>
    </row>
    <row r="3167" spans="1:8" ht="15" x14ac:dyDescent="0.25">
      <c r="A3167" s="609" t="str">
        <f t="shared" si="49"/>
        <v>98291</v>
      </c>
      <c r="B3167" s="607" t="s">
        <v>5784</v>
      </c>
      <c r="C3167" s="607" t="s">
        <v>13838</v>
      </c>
      <c r="D3167" s="618" t="s">
        <v>10494</v>
      </c>
      <c r="E3167" s="619" t="s">
        <v>17252</v>
      </c>
      <c r="F3167"/>
      <c r="G3167"/>
      <c r="H3167"/>
    </row>
    <row r="3168" spans="1:8" ht="15" x14ac:dyDescent="0.25">
      <c r="A3168" s="609" t="str">
        <f t="shared" si="49"/>
        <v>98292</v>
      </c>
      <c r="B3168" s="607" t="s">
        <v>5785</v>
      </c>
      <c r="C3168" s="607" t="s">
        <v>13839</v>
      </c>
      <c r="D3168" s="618" t="s">
        <v>10494</v>
      </c>
      <c r="E3168" s="619" t="s">
        <v>9600</v>
      </c>
      <c r="F3168"/>
      <c r="G3168"/>
      <c r="H3168"/>
    </row>
    <row r="3169" spans="1:8" ht="15" x14ac:dyDescent="0.25">
      <c r="A3169" s="609" t="str">
        <f t="shared" si="49"/>
        <v>98293</v>
      </c>
      <c r="B3169" s="607" t="s">
        <v>5786</v>
      </c>
      <c r="C3169" s="607" t="s">
        <v>13840</v>
      </c>
      <c r="D3169" s="618" t="s">
        <v>10494</v>
      </c>
      <c r="E3169" s="619" t="s">
        <v>12886</v>
      </c>
      <c r="F3169"/>
      <c r="G3169"/>
      <c r="H3169"/>
    </row>
    <row r="3170" spans="1:8" ht="15" x14ac:dyDescent="0.25">
      <c r="A3170" s="609" t="str">
        <f t="shared" si="49"/>
        <v>98400</v>
      </c>
      <c r="B3170" s="607" t="s">
        <v>5797</v>
      </c>
      <c r="C3170" s="607" t="s">
        <v>13841</v>
      </c>
      <c r="D3170" s="618" t="s">
        <v>10494</v>
      </c>
      <c r="E3170" s="619" t="s">
        <v>9289</v>
      </c>
      <c r="F3170"/>
      <c r="G3170"/>
      <c r="H3170"/>
    </row>
    <row r="3171" spans="1:8" ht="15" x14ac:dyDescent="0.25">
      <c r="A3171" s="609" t="str">
        <f t="shared" si="49"/>
        <v>98401</v>
      </c>
      <c r="B3171" s="607" t="s">
        <v>5798</v>
      </c>
      <c r="C3171" s="607" t="s">
        <v>13842</v>
      </c>
      <c r="D3171" s="618" t="s">
        <v>10494</v>
      </c>
      <c r="E3171" s="619" t="s">
        <v>30140</v>
      </c>
      <c r="F3171"/>
      <c r="G3171"/>
      <c r="H3171"/>
    </row>
    <row r="3172" spans="1:8" ht="15" x14ac:dyDescent="0.25">
      <c r="A3172" s="609" t="str">
        <f t="shared" si="49"/>
        <v>98402</v>
      </c>
      <c r="B3172" s="607" t="s">
        <v>5799</v>
      </c>
      <c r="C3172" s="607" t="s">
        <v>13843</v>
      </c>
      <c r="D3172" s="618" t="s">
        <v>10494</v>
      </c>
      <c r="E3172" s="619" t="s">
        <v>30141</v>
      </c>
      <c r="F3172"/>
      <c r="G3172"/>
      <c r="H3172"/>
    </row>
    <row r="3173" spans="1:8" ht="15" x14ac:dyDescent="0.25">
      <c r="A3173" s="609" t="str">
        <f t="shared" si="49"/>
        <v>100556</v>
      </c>
      <c r="B3173" s="607" t="s">
        <v>6534</v>
      </c>
      <c r="C3173" s="607" t="s">
        <v>13844</v>
      </c>
      <c r="D3173" s="618" t="s">
        <v>10580</v>
      </c>
      <c r="E3173" s="619" t="s">
        <v>19487</v>
      </c>
      <c r="F3173"/>
      <c r="G3173"/>
      <c r="H3173"/>
    </row>
    <row r="3174" spans="1:8" ht="15" x14ac:dyDescent="0.25">
      <c r="A3174" s="609" t="str">
        <f t="shared" si="49"/>
        <v>100557</v>
      </c>
      <c r="B3174" s="607" t="s">
        <v>6535</v>
      </c>
      <c r="C3174" s="607" t="s">
        <v>13845</v>
      </c>
      <c r="D3174" s="618" t="s">
        <v>10580</v>
      </c>
      <c r="E3174" s="619" t="s">
        <v>30142</v>
      </c>
      <c r="F3174"/>
      <c r="G3174"/>
      <c r="H3174"/>
    </row>
    <row r="3175" spans="1:8" ht="15" x14ac:dyDescent="0.25">
      <c r="A3175" s="609" t="str">
        <f t="shared" si="49"/>
        <v>100560</v>
      </c>
      <c r="B3175" s="607" t="s">
        <v>6536</v>
      </c>
      <c r="C3175" s="607" t="s">
        <v>13846</v>
      </c>
      <c r="D3175" s="618" t="s">
        <v>10580</v>
      </c>
      <c r="E3175" s="619" t="s">
        <v>30143</v>
      </c>
      <c r="F3175"/>
      <c r="G3175"/>
      <c r="H3175"/>
    </row>
    <row r="3176" spans="1:8" ht="15" x14ac:dyDescent="0.25">
      <c r="A3176" s="609" t="str">
        <f t="shared" si="49"/>
        <v>100561</v>
      </c>
      <c r="B3176" s="607" t="s">
        <v>6537</v>
      </c>
      <c r="C3176" s="607" t="s">
        <v>13847</v>
      </c>
      <c r="D3176" s="618" t="s">
        <v>10580</v>
      </c>
      <c r="E3176" s="619" t="s">
        <v>30144</v>
      </c>
      <c r="F3176"/>
      <c r="G3176"/>
      <c r="H3176"/>
    </row>
    <row r="3177" spans="1:8" ht="15" x14ac:dyDescent="0.25">
      <c r="A3177" s="609" t="str">
        <f t="shared" si="49"/>
        <v>100562</v>
      </c>
      <c r="B3177" s="607" t="s">
        <v>6538</v>
      </c>
      <c r="C3177" s="607" t="s">
        <v>13848</v>
      </c>
      <c r="D3177" s="618" t="s">
        <v>10580</v>
      </c>
      <c r="E3177" s="619" t="s">
        <v>30145</v>
      </c>
      <c r="F3177"/>
      <c r="G3177"/>
      <c r="H3177"/>
    </row>
    <row r="3178" spans="1:8" ht="15" x14ac:dyDescent="0.25">
      <c r="A3178" s="609" t="str">
        <f t="shared" si="49"/>
        <v>100563</v>
      </c>
      <c r="B3178" s="607" t="s">
        <v>6539</v>
      </c>
      <c r="C3178" s="607" t="s">
        <v>13849</v>
      </c>
      <c r="D3178" s="618" t="s">
        <v>10580</v>
      </c>
      <c r="E3178" s="619" t="s">
        <v>30146</v>
      </c>
      <c r="F3178"/>
      <c r="G3178"/>
      <c r="H3178"/>
    </row>
    <row r="3179" spans="1:8" ht="15" x14ac:dyDescent="0.25">
      <c r="A3179" s="609" t="str">
        <f t="shared" si="49"/>
        <v>101795</v>
      </c>
      <c r="B3179" s="607" t="s">
        <v>13850</v>
      </c>
      <c r="C3179" s="607" t="s">
        <v>13851</v>
      </c>
      <c r="D3179" s="618" t="s">
        <v>10580</v>
      </c>
      <c r="E3179" s="619" t="s">
        <v>30147</v>
      </c>
      <c r="F3179"/>
      <c r="G3179"/>
      <c r="H3179"/>
    </row>
    <row r="3180" spans="1:8" ht="15" x14ac:dyDescent="0.25">
      <c r="A3180" s="609" t="str">
        <f t="shared" si="49"/>
        <v>101798</v>
      </c>
      <c r="B3180" s="607" t="s">
        <v>13852</v>
      </c>
      <c r="C3180" s="607" t="s">
        <v>13853</v>
      </c>
      <c r="D3180" s="618" t="s">
        <v>10580</v>
      </c>
      <c r="E3180" s="619" t="s">
        <v>30148</v>
      </c>
      <c r="F3180"/>
      <c r="G3180"/>
      <c r="H3180"/>
    </row>
    <row r="3181" spans="1:8" ht="15" x14ac:dyDescent="0.25">
      <c r="A3181" s="609" t="str">
        <f t="shared" si="49"/>
        <v>101799</v>
      </c>
      <c r="B3181" s="607" t="s">
        <v>13854</v>
      </c>
      <c r="C3181" s="607" t="s">
        <v>13855</v>
      </c>
      <c r="D3181" s="618" t="s">
        <v>10580</v>
      </c>
      <c r="E3181" s="619" t="s">
        <v>30149</v>
      </c>
      <c r="F3181"/>
      <c r="G3181"/>
      <c r="H3181"/>
    </row>
    <row r="3182" spans="1:8" ht="15" x14ac:dyDescent="0.25">
      <c r="A3182" s="609" t="str">
        <f t="shared" si="49"/>
        <v>98397</v>
      </c>
      <c r="B3182" s="607" t="s">
        <v>5796</v>
      </c>
      <c r="C3182" s="607" t="s">
        <v>13856</v>
      </c>
      <c r="D3182" s="618" t="s">
        <v>10737</v>
      </c>
      <c r="E3182" s="619" t="s">
        <v>10386</v>
      </c>
      <c r="F3182"/>
      <c r="G3182"/>
      <c r="H3182"/>
    </row>
    <row r="3183" spans="1:8" ht="15" x14ac:dyDescent="0.25">
      <c r="A3183" s="609" t="str">
        <f t="shared" si="49"/>
        <v>101936</v>
      </c>
      <c r="B3183" s="607" t="s">
        <v>8610</v>
      </c>
      <c r="C3183" s="607" t="s">
        <v>13857</v>
      </c>
      <c r="D3183" s="618" t="s">
        <v>10580</v>
      </c>
      <c r="E3183" s="619" t="s">
        <v>30150</v>
      </c>
      <c r="F3183"/>
      <c r="G3183"/>
      <c r="H3183"/>
    </row>
    <row r="3184" spans="1:8" ht="15" x14ac:dyDescent="0.25">
      <c r="A3184" s="609" t="str">
        <f t="shared" si="49"/>
        <v>101937</v>
      </c>
      <c r="B3184" s="607" t="s">
        <v>8611</v>
      </c>
      <c r="C3184" s="607" t="s">
        <v>13858</v>
      </c>
      <c r="D3184" s="618" t="s">
        <v>10580</v>
      </c>
      <c r="E3184" s="619" t="s">
        <v>30151</v>
      </c>
      <c r="F3184"/>
      <c r="G3184"/>
      <c r="H3184"/>
    </row>
    <row r="3185" spans="1:8" ht="15" x14ac:dyDescent="0.25">
      <c r="A3185" s="609" t="str">
        <f t="shared" si="49"/>
        <v>98294</v>
      </c>
      <c r="B3185" s="607" t="s">
        <v>5787</v>
      </c>
      <c r="C3185" s="607" t="s">
        <v>13859</v>
      </c>
      <c r="D3185" s="618" t="s">
        <v>10494</v>
      </c>
      <c r="E3185" s="619" t="s">
        <v>11362</v>
      </c>
      <c r="F3185"/>
      <c r="G3185"/>
      <c r="H3185"/>
    </row>
    <row r="3186" spans="1:8" ht="15" x14ac:dyDescent="0.25">
      <c r="A3186" s="609" t="str">
        <f t="shared" si="49"/>
        <v>98295</v>
      </c>
      <c r="B3186" s="607" t="s">
        <v>5788</v>
      </c>
      <c r="C3186" s="607" t="s">
        <v>13860</v>
      </c>
      <c r="D3186" s="618" t="s">
        <v>10494</v>
      </c>
      <c r="E3186" s="619" t="s">
        <v>10033</v>
      </c>
      <c r="F3186"/>
      <c r="G3186"/>
      <c r="H3186"/>
    </row>
    <row r="3187" spans="1:8" ht="15" x14ac:dyDescent="0.25">
      <c r="A3187" s="609" t="str">
        <f t="shared" si="49"/>
        <v>98296</v>
      </c>
      <c r="B3187" s="607" t="s">
        <v>5789</v>
      </c>
      <c r="C3187" s="607" t="s">
        <v>13861</v>
      </c>
      <c r="D3187" s="618" t="s">
        <v>10494</v>
      </c>
      <c r="E3187" s="619" t="s">
        <v>9539</v>
      </c>
      <c r="F3187"/>
      <c r="G3187"/>
      <c r="H3187"/>
    </row>
    <row r="3188" spans="1:8" ht="15" x14ac:dyDescent="0.25">
      <c r="A3188" s="609" t="str">
        <f t="shared" si="49"/>
        <v>98297</v>
      </c>
      <c r="B3188" s="607" t="s">
        <v>5790</v>
      </c>
      <c r="C3188" s="607" t="s">
        <v>13862</v>
      </c>
      <c r="D3188" s="618" t="s">
        <v>10494</v>
      </c>
      <c r="E3188" s="619" t="s">
        <v>9412</v>
      </c>
      <c r="F3188"/>
      <c r="G3188"/>
      <c r="H3188"/>
    </row>
    <row r="3189" spans="1:8" ht="15" x14ac:dyDescent="0.25">
      <c r="A3189" s="609" t="str">
        <f t="shared" si="49"/>
        <v>98301</v>
      </c>
      <c r="B3189" s="607" t="s">
        <v>5791</v>
      </c>
      <c r="C3189" s="607" t="s">
        <v>13863</v>
      </c>
      <c r="D3189" s="618" t="s">
        <v>10580</v>
      </c>
      <c r="E3189" s="619" t="s">
        <v>30152</v>
      </c>
      <c r="F3189"/>
      <c r="G3189"/>
      <c r="H3189"/>
    </row>
    <row r="3190" spans="1:8" ht="15" x14ac:dyDescent="0.25">
      <c r="A3190" s="609" t="str">
        <f t="shared" si="49"/>
        <v>98302</v>
      </c>
      <c r="B3190" s="607" t="s">
        <v>5792</v>
      </c>
      <c r="C3190" s="607" t="s">
        <v>13864</v>
      </c>
      <c r="D3190" s="618" t="s">
        <v>10580</v>
      </c>
      <c r="E3190" s="619" t="s">
        <v>30153</v>
      </c>
      <c r="F3190"/>
      <c r="G3190"/>
      <c r="H3190"/>
    </row>
    <row r="3191" spans="1:8" ht="15" x14ac:dyDescent="0.25">
      <c r="A3191" s="609" t="str">
        <f t="shared" si="49"/>
        <v>98304</v>
      </c>
      <c r="B3191" s="607" t="s">
        <v>5793</v>
      </c>
      <c r="C3191" s="607" t="s">
        <v>13865</v>
      </c>
      <c r="D3191" s="618" t="s">
        <v>10580</v>
      </c>
      <c r="E3191" s="619" t="s">
        <v>30154</v>
      </c>
      <c r="F3191"/>
      <c r="G3191"/>
      <c r="H3191"/>
    </row>
    <row r="3192" spans="1:8" ht="15" x14ac:dyDescent="0.25">
      <c r="A3192" s="609" t="str">
        <f t="shared" si="49"/>
        <v>98307</v>
      </c>
      <c r="B3192" s="607" t="s">
        <v>5794</v>
      </c>
      <c r="C3192" s="607" t="s">
        <v>13866</v>
      </c>
      <c r="D3192" s="618" t="s">
        <v>10580</v>
      </c>
      <c r="E3192" s="619" t="s">
        <v>18977</v>
      </c>
      <c r="F3192"/>
      <c r="G3192"/>
      <c r="H3192"/>
    </row>
    <row r="3193" spans="1:8" ht="15" x14ac:dyDescent="0.25">
      <c r="A3193" s="609" t="str">
        <f t="shared" si="49"/>
        <v>98308</v>
      </c>
      <c r="B3193" s="607" t="s">
        <v>5795</v>
      </c>
      <c r="C3193" s="607" t="s">
        <v>13867</v>
      </c>
      <c r="D3193" s="618" t="s">
        <v>10580</v>
      </c>
      <c r="E3193" s="619" t="s">
        <v>19597</v>
      </c>
      <c r="F3193"/>
      <c r="G3193"/>
      <c r="H3193"/>
    </row>
    <row r="3194" spans="1:8" ht="15" x14ac:dyDescent="0.25">
      <c r="A3194" s="609" t="str">
        <f t="shared" si="49"/>
        <v>98593</v>
      </c>
      <c r="B3194" s="607" t="s">
        <v>5898</v>
      </c>
      <c r="C3194" s="607" t="s">
        <v>13868</v>
      </c>
      <c r="D3194" s="618" t="s">
        <v>10580</v>
      </c>
      <c r="E3194" s="619" t="s">
        <v>30155</v>
      </c>
      <c r="F3194"/>
      <c r="G3194"/>
      <c r="H3194"/>
    </row>
    <row r="3195" spans="1:8" ht="15" x14ac:dyDescent="0.25">
      <c r="A3195" s="609" t="str">
        <f t="shared" si="49"/>
        <v>89355</v>
      </c>
      <c r="B3195" s="607" t="s">
        <v>1824</v>
      </c>
      <c r="C3195" s="607" t="s">
        <v>13869</v>
      </c>
      <c r="D3195" s="618" t="s">
        <v>10494</v>
      </c>
      <c r="E3195" s="619" t="s">
        <v>29672</v>
      </c>
      <c r="F3195"/>
      <c r="G3195"/>
      <c r="H3195"/>
    </row>
    <row r="3196" spans="1:8" ht="15" x14ac:dyDescent="0.25">
      <c r="A3196" s="609" t="str">
        <f t="shared" si="49"/>
        <v>89356</v>
      </c>
      <c r="B3196" s="607" t="s">
        <v>1825</v>
      </c>
      <c r="C3196" s="607" t="s">
        <v>13870</v>
      </c>
      <c r="D3196" s="618" t="s">
        <v>10494</v>
      </c>
      <c r="E3196" s="619" t="s">
        <v>9767</v>
      </c>
      <c r="F3196"/>
      <c r="G3196"/>
      <c r="H3196"/>
    </row>
    <row r="3197" spans="1:8" ht="15" x14ac:dyDescent="0.25">
      <c r="A3197" s="609" t="str">
        <f t="shared" si="49"/>
        <v>89357</v>
      </c>
      <c r="B3197" s="607" t="s">
        <v>1826</v>
      </c>
      <c r="C3197" s="607" t="s">
        <v>13872</v>
      </c>
      <c r="D3197" s="618" t="s">
        <v>10494</v>
      </c>
      <c r="E3197" s="619" t="s">
        <v>30156</v>
      </c>
      <c r="F3197"/>
      <c r="G3197"/>
      <c r="H3197"/>
    </row>
    <row r="3198" spans="1:8" ht="15" x14ac:dyDescent="0.25">
      <c r="A3198" s="609" t="str">
        <f t="shared" si="49"/>
        <v>89401</v>
      </c>
      <c r="B3198" s="607" t="s">
        <v>1870</v>
      </c>
      <c r="C3198" s="607" t="s">
        <v>13874</v>
      </c>
      <c r="D3198" s="618" t="s">
        <v>10494</v>
      </c>
      <c r="E3198" s="619" t="s">
        <v>10288</v>
      </c>
      <c r="F3198"/>
      <c r="G3198"/>
      <c r="H3198"/>
    </row>
    <row r="3199" spans="1:8" ht="15" x14ac:dyDescent="0.25">
      <c r="A3199" s="609" t="str">
        <f t="shared" si="49"/>
        <v>89402</v>
      </c>
      <c r="B3199" s="607" t="s">
        <v>1871</v>
      </c>
      <c r="C3199" s="607" t="s">
        <v>13875</v>
      </c>
      <c r="D3199" s="618" t="s">
        <v>10494</v>
      </c>
      <c r="E3199" s="619" t="s">
        <v>8913</v>
      </c>
      <c r="F3199"/>
      <c r="G3199"/>
      <c r="H3199"/>
    </row>
    <row r="3200" spans="1:8" ht="15" x14ac:dyDescent="0.25">
      <c r="A3200" s="609" t="str">
        <f t="shared" si="49"/>
        <v>89403</v>
      </c>
      <c r="B3200" s="607" t="s">
        <v>1872</v>
      </c>
      <c r="C3200" s="607" t="s">
        <v>13876</v>
      </c>
      <c r="D3200" s="618" t="s">
        <v>10494</v>
      </c>
      <c r="E3200" s="619" t="s">
        <v>17971</v>
      </c>
      <c r="F3200"/>
      <c r="G3200"/>
      <c r="H3200"/>
    </row>
    <row r="3201" spans="1:8" ht="15" x14ac:dyDescent="0.25">
      <c r="A3201" s="609" t="str">
        <f t="shared" si="49"/>
        <v>89446</v>
      </c>
      <c r="B3201" s="607" t="s">
        <v>1915</v>
      </c>
      <c r="C3201" s="607" t="s">
        <v>13877</v>
      </c>
      <c r="D3201" s="618" t="s">
        <v>10494</v>
      </c>
      <c r="E3201" s="619" t="s">
        <v>9579</v>
      </c>
      <c r="F3201"/>
      <c r="G3201"/>
      <c r="H3201"/>
    </row>
    <row r="3202" spans="1:8" ht="15" x14ac:dyDescent="0.25">
      <c r="A3202" s="609" t="str">
        <f t="shared" ref="A3202:A3265" si="50">IF(ISERROR(SEARCH("/",B3202)=6),TRIM(CLEAN(B3202)),IF(SEARCH("/",B3202)=6,IF(LEN(TRIM(CLEAN(B3202)))=7,LEFT(TRIM(CLEAN(B3202)),6)&amp;"00"&amp;RIGHT(TRIM(CLEAN(B3202)),1),LEFT(TRIM(CLEAN(B3202)),6)&amp;"0"&amp;RIGHT(TRIM(CLEAN(B3202)),2)),TRIM(CLEAN(B3202))))</f>
        <v>89447</v>
      </c>
      <c r="B3202" s="607" t="s">
        <v>1916</v>
      </c>
      <c r="C3202" s="607" t="s">
        <v>13878</v>
      </c>
      <c r="D3202" s="618" t="s">
        <v>10494</v>
      </c>
      <c r="E3202" s="619" t="s">
        <v>12794</v>
      </c>
      <c r="F3202"/>
      <c r="G3202"/>
      <c r="H3202"/>
    </row>
    <row r="3203" spans="1:8" ht="15" x14ac:dyDescent="0.25">
      <c r="A3203" s="609" t="str">
        <f t="shared" si="50"/>
        <v>89448</v>
      </c>
      <c r="B3203" s="607" t="s">
        <v>1917</v>
      </c>
      <c r="C3203" s="607" t="s">
        <v>13879</v>
      </c>
      <c r="D3203" s="618" t="s">
        <v>10494</v>
      </c>
      <c r="E3203" s="619" t="s">
        <v>15971</v>
      </c>
      <c r="F3203"/>
      <c r="G3203"/>
      <c r="H3203"/>
    </row>
    <row r="3204" spans="1:8" ht="15" x14ac:dyDescent="0.25">
      <c r="A3204" s="609" t="str">
        <f t="shared" si="50"/>
        <v>89449</v>
      </c>
      <c r="B3204" s="607" t="s">
        <v>1918</v>
      </c>
      <c r="C3204" s="607" t="s">
        <v>13881</v>
      </c>
      <c r="D3204" s="618" t="s">
        <v>10494</v>
      </c>
      <c r="E3204" s="619" t="s">
        <v>21663</v>
      </c>
      <c r="F3204"/>
      <c r="G3204"/>
      <c r="H3204"/>
    </row>
    <row r="3205" spans="1:8" ht="15" x14ac:dyDescent="0.25">
      <c r="A3205" s="609" t="str">
        <f t="shared" si="50"/>
        <v>89450</v>
      </c>
      <c r="B3205" s="607" t="s">
        <v>1919</v>
      </c>
      <c r="C3205" s="607" t="s">
        <v>13882</v>
      </c>
      <c r="D3205" s="618" t="s">
        <v>10494</v>
      </c>
      <c r="E3205" s="619" t="s">
        <v>30157</v>
      </c>
      <c r="F3205"/>
      <c r="G3205"/>
      <c r="H3205"/>
    </row>
    <row r="3206" spans="1:8" ht="15" x14ac:dyDescent="0.25">
      <c r="A3206" s="609" t="str">
        <f t="shared" si="50"/>
        <v>89451</v>
      </c>
      <c r="B3206" s="607" t="s">
        <v>1920</v>
      </c>
      <c r="C3206" s="607" t="s">
        <v>13884</v>
      </c>
      <c r="D3206" s="618" t="s">
        <v>10494</v>
      </c>
      <c r="E3206" s="619" t="s">
        <v>30158</v>
      </c>
      <c r="F3206"/>
      <c r="G3206"/>
      <c r="H3206"/>
    </row>
    <row r="3207" spans="1:8" ht="15" x14ac:dyDescent="0.25">
      <c r="A3207" s="609" t="str">
        <f t="shared" si="50"/>
        <v>89452</v>
      </c>
      <c r="B3207" s="607" t="s">
        <v>1921</v>
      </c>
      <c r="C3207" s="607" t="s">
        <v>13885</v>
      </c>
      <c r="D3207" s="618" t="s">
        <v>10494</v>
      </c>
      <c r="E3207" s="619" t="s">
        <v>10105</v>
      </c>
      <c r="F3207"/>
      <c r="G3207"/>
      <c r="H3207"/>
    </row>
    <row r="3208" spans="1:8" ht="15" x14ac:dyDescent="0.25">
      <c r="A3208" s="609" t="str">
        <f t="shared" si="50"/>
        <v>89508</v>
      </c>
      <c r="B3208" s="607" t="s">
        <v>1976</v>
      </c>
      <c r="C3208" s="607" t="s">
        <v>13886</v>
      </c>
      <c r="D3208" s="618" t="s">
        <v>10494</v>
      </c>
      <c r="E3208" s="619" t="s">
        <v>18761</v>
      </c>
      <c r="F3208"/>
      <c r="G3208"/>
      <c r="H3208"/>
    </row>
    <row r="3209" spans="1:8" ht="15" x14ac:dyDescent="0.25">
      <c r="A3209" s="609" t="str">
        <f t="shared" si="50"/>
        <v>89509</v>
      </c>
      <c r="B3209" s="607" t="s">
        <v>1977</v>
      </c>
      <c r="C3209" s="607" t="s">
        <v>13887</v>
      </c>
      <c r="D3209" s="618" t="s">
        <v>10494</v>
      </c>
      <c r="E3209" s="619" t="s">
        <v>19829</v>
      </c>
      <c r="F3209"/>
      <c r="G3209"/>
      <c r="H3209"/>
    </row>
    <row r="3210" spans="1:8" ht="15" x14ac:dyDescent="0.25">
      <c r="A3210" s="609" t="str">
        <f t="shared" si="50"/>
        <v>89511</v>
      </c>
      <c r="B3210" s="607" t="s">
        <v>1979</v>
      </c>
      <c r="C3210" s="607" t="s">
        <v>13888</v>
      </c>
      <c r="D3210" s="618" t="s">
        <v>10494</v>
      </c>
      <c r="E3210" s="619" t="s">
        <v>30159</v>
      </c>
      <c r="F3210"/>
      <c r="G3210"/>
      <c r="H3210"/>
    </row>
    <row r="3211" spans="1:8" ht="15" x14ac:dyDescent="0.25">
      <c r="A3211" s="609" t="str">
        <f t="shared" si="50"/>
        <v>89512</v>
      </c>
      <c r="B3211" s="607" t="s">
        <v>1980</v>
      </c>
      <c r="C3211" s="607" t="s">
        <v>13889</v>
      </c>
      <c r="D3211" s="618" t="s">
        <v>10494</v>
      </c>
      <c r="E3211" s="619" t="s">
        <v>30160</v>
      </c>
      <c r="F3211"/>
      <c r="G3211"/>
      <c r="H3211"/>
    </row>
    <row r="3212" spans="1:8" ht="15" x14ac:dyDescent="0.25">
      <c r="A3212" s="609" t="str">
        <f t="shared" si="50"/>
        <v>89576</v>
      </c>
      <c r="B3212" s="607" t="s">
        <v>2040</v>
      </c>
      <c r="C3212" s="607" t="s">
        <v>13891</v>
      </c>
      <c r="D3212" s="618" t="s">
        <v>10494</v>
      </c>
      <c r="E3212" s="619" t="s">
        <v>18895</v>
      </c>
      <c r="F3212"/>
      <c r="G3212"/>
      <c r="H3212"/>
    </row>
    <row r="3213" spans="1:8" ht="15" x14ac:dyDescent="0.25">
      <c r="A3213" s="609" t="str">
        <f t="shared" si="50"/>
        <v>89578</v>
      </c>
      <c r="B3213" s="607" t="s">
        <v>2042</v>
      </c>
      <c r="C3213" s="607" t="s">
        <v>13892</v>
      </c>
      <c r="D3213" s="618" t="s">
        <v>10494</v>
      </c>
      <c r="E3213" s="619" t="s">
        <v>19652</v>
      </c>
      <c r="F3213"/>
      <c r="G3213"/>
      <c r="H3213"/>
    </row>
    <row r="3214" spans="1:8" ht="15" x14ac:dyDescent="0.25">
      <c r="A3214" s="609" t="str">
        <f t="shared" si="50"/>
        <v>89580</v>
      </c>
      <c r="B3214" s="607" t="s">
        <v>2044</v>
      </c>
      <c r="C3214" s="607" t="s">
        <v>13893</v>
      </c>
      <c r="D3214" s="618" t="s">
        <v>10494</v>
      </c>
      <c r="E3214" s="619" t="s">
        <v>18566</v>
      </c>
      <c r="F3214"/>
      <c r="G3214"/>
      <c r="H3214"/>
    </row>
    <row r="3215" spans="1:8" ht="15" x14ac:dyDescent="0.25">
      <c r="A3215" s="609" t="str">
        <f t="shared" si="50"/>
        <v>89633</v>
      </c>
      <c r="B3215" s="607" t="s">
        <v>2088</v>
      </c>
      <c r="C3215" s="607" t="s">
        <v>13894</v>
      </c>
      <c r="D3215" s="618" t="s">
        <v>10494</v>
      </c>
      <c r="E3215" s="619" t="s">
        <v>20854</v>
      </c>
      <c r="F3215"/>
      <c r="G3215"/>
      <c r="H3215"/>
    </row>
    <row r="3216" spans="1:8" ht="15" x14ac:dyDescent="0.25">
      <c r="A3216" s="609" t="str">
        <f t="shared" si="50"/>
        <v>89634</v>
      </c>
      <c r="B3216" s="607" t="s">
        <v>2089</v>
      </c>
      <c r="C3216" s="607" t="s">
        <v>13896</v>
      </c>
      <c r="D3216" s="618" t="s">
        <v>10494</v>
      </c>
      <c r="E3216" s="619" t="s">
        <v>30161</v>
      </c>
      <c r="F3216"/>
      <c r="G3216"/>
      <c r="H3216"/>
    </row>
    <row r="3217" spans="1:8" ht="15" x14ac:dyDescent="0.25">
      <c r="A3217" s="609" t="str">
        <f t="shared" si="50"/>
        <v>89635</v>
      </c>
      <c r="B3217" s="607" t="s">
        <v>2090</v>
      </c>
      <c r="C3217" s="607" t="s">
        <v>13897</v>
      </c>
      <c r="D3217" s="618" t="s">
        <v>10494</v>
      </c>
      <c r="E3217" s="619" t="s">
        <v>22307</v>
      </c>
      <c r="F3217"/>
      <c r="G3217"/>
      <c r="H3217"/>
    </row>
    <row r="3218" spans="1:8" ht="15" x14ac:dyDescent="0.25">
      <c r="A3218" s="609" t="str">
        <f t="shared" si="50"/>
        <v>89636</v>
      </c>
      <c r="B3218" s="607" t="s">
        <v>2091</v>
      </c>
      <c r="C3218" s="607" t="s">
        <v>13899</v>
      </c>
      <c r="D3218" s="618" t="s">
        <v>10494</v>
      </c>
      <c r="E3218" s="619" t="s">
        <v>19789</v>
      </c>
      <c r="F3218"/>
      <c r="G3218"/>
      <c r="H3218"/>
    </row>
    <row r="3219" spans="1:8" ht="15" x14ac:dyDescent="0.25">
      <c r="A3219" s="609" t="str">
        <f t="shared" si="50"/>
        <v>89711</v>
      </c>
      <c r="B3219" s="607" t="s">
        <v>2165</v>
      </c>
      <c r="C3219" s="607" t="s">
        <v>13900</v>
      </c>
      <c r="D3219" s="618" t="s">
        <v>10494</v>
      </c>
      <c r="E3219" s="619" t="s">
        <v>18330</v>
      </c>
      <c r="F3219"/>
      <c r="G3219"/>
      <c r="H3219"/>
    </row>
    <row r="3220" spans="1:8" ht="15" x14ac:dyDescent="0.25">
      <c r="A3220" s="609" t="str">
        <f t="shared" si="50"/>
        <v>89712</v>
      </c>
      <c r="B3220" s="607" t="s">
        <v>2166</v>
      </c>
      <c r="C3220" s="607" t="s">
        <v>13902</v>
      </c>
      <c r="D3220" s="618" t="s">
        <v>10494</v>
      </c>
      <c r="E3220" s="619" t="s">
        <v>13004</v>
      </c>
      <c r="F3220"/>
      <c r="G3220"/>
      <c r="H3220"/>
    </row>
    <row r="3221" spans="1:8" ht="15" x14ac:dyDescent="0.25">
      <c r="A3221" s="609" t="str">
        <f t="shared" si="50"/>
        <v>89713</v>
      </c>
      <c r="B3221" s="607" t="s">
        <v>2167</v>
      </c>
      <c r="C3221" s="607" t="s">
        <v>13904</v>
      </c>
      <c r="D3221" s="618" t="s">
        <v>10494</v>
      </c>
      <c r="E3221" s="619" t="s">
        <v>22580</v>
      </c>
      <c r="F3221"/>
      <c r="G3221"/>
      <c r="H3221"/>
    </row>
    <row r="3222" spans="1:8" ht="15" x14ac:dyDescent="0.25">
      <c r="A3222" s="609" t="str">
        <f t="shared" si="50"/>
        <v>89714</v>
      </c>
      <c r="B3222" s="607" t="s">
        <v>2168</v>
      </c>
      <c r="C3222" s="607" t="s">
        <v>13905</v>
      </c>
      <c r="D3222" s="618" t="s">
        <v>10494</v>
      </c>
      <c r="E3222" s="619" t="s">
        <v>9267</v>
      </c>
      <c r="F3222"/>
      <c r="G3222"/>
      <c r="H3222"/>
    </row>
    <row r="3223" spans="1:8" ht="15" x14ac:dyDescent="0.25">
      <c r="A3223" s="609" t="str">
        <f t="shared" si="50"/>
        <v>89716</v>
      </c>
      <c r="B3223" s="607" t="s">
        <v>2169</v>
      </c>
      <c r="C3223" s="607" t="s">
        <v>13907</v>
      </c>
      <c r="D3223" s="618" t="s">
        <v>10494</v>
      </c>
      <c r="E3223" s="619" t="s">
        <v>18728</v>
      </c>
      <c r="F3223"/>
      <c r="G3223"/>
      <c r="H3223"/>
    </row>
    <row r="3224" spans="1:8" ht="15" x14ac:dyDescent="0.25">
      <c r="A3224" s="609" t="str">
        <f t="shared" si="50"/>
        <v>89717</v>
      </c>
      <c r="B3224" s="607" t="s">
        <v>2170</v>
      </c>
      <c r="C3224" s="607" t="s">
        <v>13908</v>
      </c>
      <c r="D3224" s="618" t="s">
        <v>10494</v>
      </c>
      <c r="E3224" s="619" t="s">
        <v>19167</v>
      </c>
      <c r="F3224"/>
      <c r="G3224"/>
      <c r="H3224"/>
    </row>
    <row r="3225" spans="1:8" ht="15" x14ac:dyDescent="0.25">
      <c r="A3225" s="609" t="str">
        <f t="shared" si="50"/>
        <v>89770</v>
      </c>
      <c r="B3225" s="607" t="s">
        <v>2223</v>
      </c>
      <c r="C3225" s="607" t="s">
        <v>13909</v>
      </c>
      <c r="D3225" s="618" t="s">
        <v>10494</v>
      </c>
      <c r="E3225" s="619" t="s">
        <v>24456</v>
      </c>
      <c r="F3225"/>
      <c r="G3225"/>
      <c r="H3225"/>
    </row>
    <row r="3226" spans="1:8" ht="15" x14ac:dyDescent="0.25">
      <c r="A3226" s="609" t="str">
        <f t="shared" si="50"/>
        <v>89771</v>
      </c>
      <c r="B3226" s="607" t="s">
        <v>2224</v>
      </c>
      <c r="C3226" s="607" t="s">
        <v>13910</v>
      </c>
      <c r="D3226" s="618" t="s">
        <v>10494</v>
      </c>
      <c r="E3226" s="619" t="s">
        <v>18188</v>
      </c>
      <c r="F3226"/>
      <c r="G3226"/>
      <c r="H3226"/>
    </row>
    <row r="3227" spans="1:8" ht="15" x14ac:dyDescent="0.25">
      <c r="A3227" s="609" t="str">
        <f t="shared" si="50"/>
        <v>89773</v>
      </c>
      <c r="B3227" s="607" t="s">
        <v>2226</v>
      </c>
      <c r="C3227" s="607" t="s">
        <v>13912</v>
      </c>
      <c r="D3227" s="618" t="s">
        <v>10494</v>
      </c>
      <c r="E3227" s="619" t="s">
        <v>30162</v>
      </c>
      <c r="F3227"/>
      <c r="G3227"/>
      <c r="H3227"/>
    </row>
    <row r="3228" spans="1:8" ht="15" x14ac:dyDescent="0.25">
      <c r="A3228" s="609" t="str">
        <f t="shared" si="50"/>
        <v>89775</v>
      </c>
      <c r="B3228" s="607" t="s">
        <v>2228</v>
      </c>
      <c r="C3228" s="607" t="s">
        <v>13913</v>
      </c>
      <c r="D3228" s="618" t="s">
        <v>10494</v>
      </c>
      <c r="E3228" s="619" t="s">
        <v>19492</v>
      </c>
      <c r="F3228"/>
      <c r="G3228"/>
      <c r="H3228"/>
    </row>
    <row r="3229" spans="1:8" ht="15" x14ac:dyDescent="0.25">
      <c r="A3229" s="609" t="str">
        <f t="shared" si="50"/>
        <v>89798</v>
      </c>
      <c r="B3229" s="607" t="s">
        <v>2251</v>
      </c>
      <c r="C3229" s="607" t="s">
        <v>13914</v>
      </c>
      <c r="D3229" s="618" t="s">
        <v>10494</v>
      </c>
      <c r="E3229" s="619" t="s">
        <v>13183</v>
      </c>
      <c r="F3229"/>
      <c r="G3229"/>
      <c r="H3229"/>
    </row>
    <row r="3230" spans="1:8" ht="15" x14ac:dyDescent="0.25">
      <c r="A3230" s="609" t="str">
        <f t="shared" si="50"/>
        <v>89799</v>
      </c>
      <c r="B3230" s="607" t="s">
        <v>2252</v>
      </c>
      <c r="C3230" s="607" t="s">
        <v>13915</v>
      </c>
      <c r="D3230" s="618" t="s">
        <v>10494</v>
      </c>
      <c r="E3230" s="619" t="s">
        <v>15639</v>
      </c>
      <c r="F3230"/>
      <c r="G3230"/>
      <c r="H3230"/>
    </row>
    <row r="3231" spans="1:8" ht="15" x14ac:dyDescent="0.25">
      <c r="A3231" s="609" t="str">
        <f t="shared" si="50"/>
        <v>89800</v>
      </c>
      <c r="B3231" s="607" t="s">
        <v>2253</v>
      </c>
      <c r="C3231" s="607" t="s">
        <v>13916</v>
      </c>
      <c r="D3231" s="618" t="s">
        <v>10494</v>
      </c>
      <c r="E3231" s="619" t="s">
        <v>10313</v>
      </c>
      <c r="F3231"/>
      <c r="G3231"/>
      <c r="H3231"/>
    </row>
    <row r="3232" spans="1:8" ht="15" x14ac:dyDescent="0.25">
      <c r="A3232" s="609" t="str">
        <f t="shared" si="50"/>
        <v>89848</v>
      </c>
      <c r="B3232" s="607" t="s">
        <v>2301</v>
      </c>
      <c r="C3232" s="607" t="s">
        <v>13917</v>
      </c>
      <c r="D3232" s="618" t="s">
        <v>10494</v>
      </c>
      <c r="E3232" s="619" t="s">
        <v>18952</v>
      </c>
      <c r="F3232"/>
      <c r="G3232"/>
      <c r="H3232"/>
    </row>
    <row r="3233" spans="1:8" ht="15" x14ac:dyDescent="0.25">
      <c r="A3233" s="609" t="str">
        <f t="shared" si="50"/>
        <v>89849</v>
      </c>
      <c r="B3233" s="607" t="s">
        <v>2302</v>
      </c>
      <c r="C3233" s="607" t="s">
        <v>13918</v>
      </c>
      <c r="D3233" s="618" t="s">
        <v>10494</v>
      </c>
      <c r="E3233" s="619" t="s">
        <v>30163</v>
      </c>
      <c r="F3233"/>
      <c r="G3233"/>
      <c r="H3233"/>
    </row>
    <row r="3234" spans="1:8" ht="15" x14ac:dyDescent="0.25">
      <c r="A3234" s="609" t="str">
        <f t="shared" si="50"/>
        <v>89865</v>
      </c>
      <c r="B3234" s="607" t="s">
        <v>2316</v>
      </c>
      <c r="C3234" s="607" t="s">
        <v>13919</v>
      </c>
      <c r="D3234" s="618" t="s">
        <v>10494</v>
      </c>
      <c r="E3234" s="619" t="s">
        <v>18569</v>
      </c>
      <c r="F3234"/>
      <c r="G3234"/>
      <c r="H3234"/>
    </row>
    <row r="3235" spans="1:8" ht="15" x14ac:dyDescent="0.25">
      <c r="A3235" s="609" t="str">
        <f t="shared" si="50"/>
        <v>91784</v>
      </c>
      <c r="B3235" s="607" t="s">
        <v>2853</v>
      </c>
      <c r="C3235" s="607" t="s">
        <v>13920</v>
      </c>
      <c r="D3235" s="618" t="s">
        <v>10494</v>
      </c>
      <c r="E3235" s="619" t="s">
        <v>19395</v>
      </c>
      <c r="F3235"/>
      <c r="G3235"/>
      <c r="H3235"/>
    </row>
    <row r="3236" spans="1:8" ht="15" x14ac:dyDescent="0.25">
      <c r="A3236" s="609" t="str">
        <f t="shared" si="50"/>
        <v>91785</v>
      </c>
      <c r="B3236" s="607" t="s">
        <v>2854</v>
      </c>
      <c r="C3236" s="607" t="s">
        <v>13921</v>
      </c>
      <c r="D3236" s="618" t="s">
        <v>10494</v>
      </c>
      <c r="E3236" s="619" t="s">
        <v>30164</v>
      </c>
      <c r="F3236"/>
      <c r="G3236"/>
      <c r="H3236"/>
    </row>
    <row r="3237" spans="1:8" ht="15" x14ac:dyDescent="0.25">
      <c r="A3237" s="609" t="str">
        <f t="shared" si="50"/>
        <v>91786</v>
      </c>
      <c r="B3237" s="607" t="s">
        <v>2855</v>
      </c>
      <c r="C3237" s="607" t="s">
        <v>13922</v>
      </c>
      <c r="D3237" s="618" t="s">
        <v>10494</v>
      </c>
      <c r="E3237" s="619" t="s">
        <v>13308</v>
      </c>
      <c r="F3237"/>
      <c r="G3237"/>
      <c r="H3237"/>
    </row>
    <row r="3238" spans="1:8" ht="15" x14ac:dyDescent="0.25">
      <c r="A3238" s="609" t="str">
        <f t="shared" si="50"/>
        <v>91787</v>
      </c>
      <c r="B3238" s="607" t="s">
        <v>2856</v>
      </c>
      <c r="C3238" s="607" t="s">
        <v>13924</v>
      </c>
      <c r="D3238" s="618" t="s">
        <v>10494</v>
      </c>
      <c r="E3238" s="619" t="s">
        <v>9311</v>
      </c>
      <c r="F3238"/>
      <c r="G3238"/>
      <c r="H3238"/>
    </row>
    <row r="3239" spans="1:8" ht="15" x14ac:dyDescent="0.25">
      <c r="A3239" s="609" t="str">
        <f t="shared" si="50"/>
        <v>91788</v>
      </c>
      <c r="B3239" s="607" t="s">
        <v>2857</v>
      </c>
      <c r="C3239" s="607" t="s">
        <v>13926</v>
      </c>
      <c r="D3239" s="618" t="s">
        <v>10494</v>
      </c>
      <c r="E3239" s="619" t="s">
        <v>30165</v>
      </c>
      <c r="F3239"/>
      <c r="G3239"/>
      <c r="H3239"/>
    </row>
    <row r="3240" spans="1:8" ht="15" x14ac:dyDescent="0.25">
      <c r="A3240" s="609" t="str">
        <f t="shared" si="50"/>
        <v>91789</v>
      </c>
      <c r="B3240" s="607" t="s">
        <v>2858</v>
      </c>
      <c r="C3240" s="607" t="s">
        <v>13927</v>
      </c>
      <c r="D3240" s="618" t="s">
        <v>10494</v>
      </c>
      <c r="E3240" s="619" t="s">
        <v>30166</v>
      </c>
      <c r="F3240"/>
      <c r="G3240"/>
      <c r="H3240"/>
    </row>
    <row r="3241" spans="1:8" ht="15" x14ac:dyDescent="0.25">
      <c r="A3241" s="609" t="str">
        <f t="shared" si="50"/>
        <v>91790</v>
      </c>
      <c r="B3241" s="607" t="s">
        <v>2859</v>
      </c>
      <c r="C3241" s="607" t="s">
        <v>13928</v>
      </c>
      <c r="D3241" s="618" t="s">
        <v>10494</v>
      </c>
      <c r="E3241" s="619" t="s">
        <v>30167</v>
      </c>
      <c r="F3241"/>
      <c r="G3241"/>
      <c r="H3241"/>
    </row>
    <row r="3242" spans="1:8" ht="15" x14ac:dyDescent="0.25">
      <c r="A3242" s="609" t="str">
        <f t="shared" si="50"/>
        <v>91791</v>
      </c>
      <c r="B3242" s="607" t="s">
        <v>2860</v>
      </c>
      <c r="C3242" s="607" t="s">
        <v>13929</v>
      </c>
      <c r="D3242" s="618" t="s">
        <v>10494</v>
      </c>
      <c r="E3242" s="619" t="s">
        <v>19003</v>
      </c>
      <c r="F3242"/>
      <c r="G3242"/>
      <c r="H3242"/>
    </row>
    <row r="3243" spans="1:8" ht="15" x14ac:dyDescent="0.25">
      <c r="A3243" s="609" t="str">
        <f t="shared" si="50"/>
        <v>91792</v>
      </c>
      <c r="B3243" s="607" t="s">
        <v>2861</v>
      </c>
      <c r="C3243" s="607" t="s">
        <v>13930</v>
      </c>
      <c r="D3243" s="618" t="s">
        <v>10494</v>
      </c>
      <c r="E3243" s="619" t="s">
        <v>30168</v>
      </c>
      <c r="F3243"/>
      <c r="G3243"/>
      <c r="H3243"/>
    </row>
    <row r="3244" spans="1:8" ht="15" x14ac:dyDescent="0.25">
      <c r="A3244" s="609" t="str">
        <f t="shared" si="50"/>
        <v>91793</v>
      </c>
      <c r="B3244" s="607" t="s">
        <v>2862</v>
      </c>
      <c r="C3244" s="607" t="s">
        <v>13931</v>
      </c>
      <c r="D3244" s="618" t="s">
        <v>10494</v>
      </c>
      <c r="E3244" s="619" t="s">
        <v>19778</v>
      </c>
      <c r="F3244"/>
      <c r="G3244"/>
      <c r="H3244"/>
    </row>
    <row r="3245" spans="1:8" ht="15" x14ac:dyDescent="0.25">
      <c r="A3245" s="609" t="str">
        <f t="shared" si="50"/>
        <v>91794</v>
      </c>
      <c r="B3245" s="607" t="s">
        <v>2863</v>
      </c>
      <c r="C3245" s="607" t="s">
        <v>13932</v>
      </c>
      <c r="D3245" s="618" t="s">
        <v>10494</v>
      </c>
      <c r="E3245" s="619" t="s">
        <v>19153</v>
      </c>
      <c r="F3245"/>
      <c r="G3245"/>
      <c r="H3245"/>
    </row>
    <row r="3246" spans="1:8" ht="15" x14ac:dyDescent="0.25">
      <c r="A3246" s="609" t="str">
        <f t="shared" si="50"/>
        <v>91795</v>
      </c>
      <c r="B3246" s="607" t="s">
        <v>2864</v>
      </c>
      <c r="C3246" s="607" t="s">
        <v>13934</v>
      </c>
      <c r="D3246" s="618" t="s">
        <v>10494</v>
      </c>
      <c r="E3246" s="619" t="s">
        <v>19352</v>
      </c>
      <c r="F3246"/>
      <c r="G3246"/>
      <c r="H3246"/>
    </row>
    <row r="3247" spans="1:8" ht="15" x14ac:dyDescent="0.25">
      <c r="A3247" s="609" t="str">
        <f t="shared" si="50"/>
        <v>91796</v>
      </c>
      <c r="B3247" s="607" t="s">
        <v>2865</v>
      </c>
      <c r="C3247" s="607" t="s">
        <v>13935</v>
      </c>
      <c r="D3247" s="618" t="s">
        <v>10494</v>
      </c>
      <c r="E3247" s="619" t="s">
        <v>14113</v>
      </c>
      <c r="F3247"/>
      <c r="G3247"/>
      <c r="H3247"/>
    </row>
    <row r="3248" spans="1:8" ht="15" x14ac:dyDescent="0.25">
      <c r="A3248" s="609" t="str">
        <f t="shared" si="50"/>
        <v>92275</v>
      </c>
      <c r="B3248" s="607" t="s">
        <v>3160</v>
      </c>
      <c r="C3248" s="607" t="s">
        <v>13936</v>
      </c>
      <c r="D3248" s="618" t="s">
        <v>10494</v>
      </c>
      <c r="E3248" s="619" t="s">
        <v>30169</v>
      </c>
      <c r="F3248"/>
      <c r="G3248"/>
      <c r="H3248"/>
    </row>
    <row r="3249" spans="1:8" ht="15" x14ac:dyDescent="0.25">
      <c r="A3249" s="609" t="str">
        <f t="shared" si="50"/>
        <v>92276</v>
      </c>
      <c r="B3249" s="607" t="s">
        <v>3161</v>
      </c>
      <c r="C3249" s="607" t="s">
        <v>13937</v>
      </c>
      <c r="D3249" s="618" t="s">
        <v>10494</v>
      </c>
      <c r="E3249" s="619" t="s">
        <v>30170</v>
      </c>
      <c r="F3249"/>
      <c r="G3249"/>
      <c r="H3249"/>
    </row>
    <row r="3250" spans="1:8" ht="15" x14ac:dyDescent="0.25">
      <c r="A3250" s="609" t="str">
        <f t="shared" si="50"/>
        <v>92277</v>
      </c>
      <c r="B3250" s="607" t="s">
        <v>3162</v>
      </c>
      <c r="C3250" s="607" t="s">
        <v>13938</v>
      </c>
      <c r="D3250" s="618" t="s">
        <v>10494</v>
      </c>
      <c r="E3250" s="619" t="s">
        <v>12389</v>
      </c>
      <c r="F3250"/>
      <c r="G3250"/>
      <c r="H3250"/>
    </row>
    <row r="3251" spans="1:8" ht="15" x14ac:dyDescent="0.25">
      <c r="A3251" s="609" t="str">
        <f t="shared" si="50"/>
        <v>92278</v>
      </c>
      <c r="B3251" s="607" t="s">
        <v>3163</v>
      </c>
      <c r="C3251" s="607" t="s">
        <v>13939</v>
      </c>
      <c r="D3251" s="618" t="s">
        <v>10494</v>
      </c>
      <c r="E3251" s="619" t="s">
        <v>30171</v>
      </c>
      <c r="F3251"/>
      <c r="G3251"/>
      <c r="H3251"/>
    </row>
    <row r="3252" spans="1:8" ht="15" x14ac:dyDescent="0.25">
      <c r="A3252" s="609" t="str">
        <f t="shared" si="50"/>
        <v>92279</v>
      </c>
      <c r="B3252" s="607" t="s">
        <v>3164</v>
      </c>
      <c r="C3252" s="607" t="s">
        <v>13940</v>
      </c>
      <c r="D3252" s="618" t="s">
        <v>10494</v>
      </c>
      <c r="E3252" s="619" t="s">
        <v>30172</v>
      </c>
      <c r="F3252"/>
      <c r="G3252"/>
      <c r="H3252"/>
    </row>
    <row r="3253" spans="1:8" ht="15" x14ac:dyDescent="0.25">
      <c r="A3253" s="609" t="str">
        <f t="shared" si="50"/>
        <v>92280</v>
      </c>
      <c r="B3253" s="607" t="s">
        <v>3165</v>
      </c>
      <c r="C3253" s="607" t="s">
        <v>13941</v>
      </c>
      <c r="D3253" s="618" t="s">
        <v>10494</v>
      </c>
      <c r="E3253" s="619" t="s">
        <v>30173</v>
      </c>
      <c r="F3253"/>
      <c r="G3253"/>
      <c r="H3253"/>
    </row>
    <row r="3254" spans="1:8" ht="15" x14ac:dyDescent="0.25">
      <c r="A3254" s="609" t="str">
        <f t="shared" si="50"/>
        <v>92281</v>
      </c>
      <c r="B3254" s="607" t="s">
        <v>3166</v>
      </c>
      <c r="C3254" s="607" t="s">
        <v>13942</v>
      </c>
      <c r="D3254" s="618" t="s">
        <v>10494</v>
      </c>
      <c r="E3254" s="619" t="s">
        <v>30174</v>
      </c>
      <c r="F3254"/>
      <c r="G3254"/>
      <c r="H3254"/>
    </row>
    <row r="3255" spans="1:8" ht="15" x14ac:dyDescent="0.25">
      <c r="A3255" s="609" t="str">
        <f t="shared" si="50"/>
        <v>92282</v>
      </c>
      <c r="B3255" s="607" t="s">
        <v>3167</v>
      </c>
      <c r="C3255" s="607" t="s">
        <v>13943</v>
      </c>
      <c r="D3255" s="618" t="s">
        <v>10494</v>
      </c>
      <c r="E3255" s="619" t="s">
        <v>18878</v>
      </c>
      <c r="F3255"/>
      <c r="G3255"/>
      <c r="H3255"/>
    </row>
    <row r="3256" spans="1:8" ht="15" x14ac:dyDescent="0.25">
      <c r="A3256" s="609" t="str">
        <f t="shared" si="50"/>
        <v>92283</v>
      </c>
      <c r="B3256" s="607" t="s">
        <v>3168</v>
      </c>
      <c r="C3256" s="607" t="s">
        <v>13944</v>
      </c>
      <c r="D3256" s="618" t="s">
        <v>10494</v>
      </c>
      <c r="E3256" s="619" t="s">
        <v>30175</v>
      </c>
      <c r="F3256"/>
      <c r="G3256"/>
      <c r="H3256"/>
    </row>
    <row r="3257" spans="1:8" ht="15" x14ac:dyDescent="0.25">
      <c r="A3257" s="609" t="str">
        <f t="shared" si="50"/>
        <v>92284</v>
      </c>
      <c r="B3257" s="607" t="s">
        <v>3169</v>
      </c>
      <c r="C3257" s="607" t="s">
        <v>13945</v>
      </c>
      <c r="D3257" s="618" t="s">
        <v>10494</v>
      </c>
      <c r="E3257" s="619" t="s">
        <v>30176</v>
      </c>
      <c r="F3257"/>
      <c r="G3257"/>
      <c r="H3257"/>
    </row>
    <row r="3258" spans="1:8" ht="15" x14ac:dyDescent="0.25">
      <c r="A3258" s="609" t="str">
        <f t="shared" si="50"/>
        <v>92285</v>
      </c>
      <c r="B3258" s="607" t="s">
        <v>3170</v>
      </c>
      <c r="C3258" s="607" t="s">
        <v>13946</v>
      </c>
      <c r="D3258" s="618" t="s">
        <v>10494</v>
      </c>
      <c r="E3258" s="619" t="s">
        <v>30177</v>
      </c>
      <c r="F3258"/>
      <c r="G3258"/>
      <c r="H3258"/>
    </row>
    <row r="3259" spans="1:8" ht="15" x14ac:dyDescent="0.25">
      <c r="A3259" s="609" t="str">
        <f t="shared" si="50"/>
        <v>92286</v>
      </c>
      <c r="B3259" s="607" t="s">
        <v>3171</v>
      </c>
      <c r="C3259" s="607" t="s">
        <v>13947</v>
      </c>
      <c r="D3259" s="618" t="s">
        <v>10494</v>
      </c>
      <c r="E3259" s="619" t="s">
        <v>30178</v>
      </c>
      <c r="F3259"/>
      <c r="G3259"/>
      <c r="H3259"/>
    </row>
    <row r="3260" spans="1:8" ht="15" x14ac:dyDescent="0.25">
      <c r="A3260" s="609" t="str">
        <f t="shared" si="50"/>
        <v>92305</v>
      </c>
      <c r="B3260" s="607" t="s">
        <v>3190</v>
      </c>
      <c r="C3260" s="607" t="s">
        <v>13948</v>
      </c>
      <c r="D3260" s="618" t="s">
        <v>10494</v>
      </c>
      <c r="E3260" s="619" t="s">
        <v>17676</v>
      </c>
      <c r="F3260"/>
      <c r="G3260"/>
      <c r="H3260"/>
    </row>
    <row r="3261" spans="1:8" ht="15" x14ac:dyDescent="0.25">
      <c r="A3261" s="609" t="str">
        <f t="shared" si="50"/>
        <v>92306</v>
      </c>
      <c r="B3261" s="607" t="s">
        <v>3191</v>
      </c>
      <c r="C3261" s="607" t="s">
        <v>13949</v>
      </c>
      <c r="D3261" s="618" t="s">
        <v>10494</v>
      </c>
      <c r="E3261" s="619" t="s">
        <v>19721</v>
      </c>
      <c r="F3261"/>
      <c r="G3261"/>
      <c r="H3261"/>
    </row>
    <row r="3262" spans="1:8" ht="15" x14ac:dyDescent="0.25">
      <c r="A3262" s="609" t="str">
        <f t="shared" si="50"/>
        <v>92307</v>
      </c>
      <c r="B3262" s="607" t="s">
        <v>3192</v>
      </c>
      <c r="C3262" s="607" t="s">
        <v>13950</v>
      </c>
      <c r="D3262" s="618" t="s">
        <v>10494</v>
      </c>
      <c r="E3262" s="619" t="s">
        <v>30179</v>
      </c>
      <c r="F3262"/>
      <c r="G3262"/>
      <c r="H3262"/>
    </row>
    <row r="3263" spans="1:8" ht="15" x14ac:dyDescent="0.25">
      <c r="A3263" s="609" t="str">
        <f t="shared" si="50"/>
        <v>92308</v>
      </c>
      <c r="B3263" s="607" t="s">
        <v>3193</v>
      </c>
      <c r="C3263" s="607" t="s">
        <v>13951</v>
      </c>
      <c r="D3263" s="618" t="s">
        <v>10494</v>
      </c>
      <c r="E3263" s="619" t="s">
        <v>18735</v>
      </c>
      <c r="F3263"/>
      <c r="G3263"/>
      <c r="H3263"/>
    </row>
    <row r="3264" spans="1:8" ht="15" x14ac:dyDescent="0.25">
      <c r="A3264" s="609" t="str">
        <f t="shared" si="50"/>
        <v>92309</v>
      </c>
      <c r="B3264" s="607" t="s">
        <v>3194</v>
      </c>
      <c r="C3264" s="607" t="s">
        <v>13952</v>
      </c>
      <c r="D3264" s="618" t="s">
        <v>10494</v>
      </c>
      <c r="E3264" s="619" t="s">
        <v>30180</v>
      </c>
      <c r="F3264"/>
      <c r="G3264"/>
      <c r="H3264"/>
    </row>
    <row r="3265" spans="1:8" ht="15" x14ac:dyDescent="0.25">
      <c r="A3265" s="609" t="str">
        <f t="shared" si="50"/>
        <v>92310</v>
      </c>
      <c r="B3265" s="607" t="s">
        <v>3195</v>
      </c>
      <c r="C3265" s="607" t="s">
        <v>13953</v>
      </c>
      <c r="D3265" s="618" t="s">
        <v>10494</v>
      </c>
      <c r="E3265" s="619" t="s">
        <v>30181</v>
      </c>
      <c r="F3265"/>
      <c r="G3265"/>
      <c r="H3265"/>
    </row>
    <row r="3266" spans="1:8" ht="15" x14ac:dyDescent="0.25">
      <c r="A3266" s="609" t="str">
        <f t="shared" ref="A3266:A3329" si="51">IF(ISERROR(SEARCH("/",B3266)=6),TRIM(CLEAN(B3266)),IF(SEARCH("/",B3266)=6,IF(LEN(TRIM(CLEAN(B3266)))=7,LEFT(TRIM(CLEAN(B3266)),6)&amp;"00"&amp;RIGHT(TRIM(CLEAN(B3266)),1),LEFT(TRIM(CLEAN(B3266)),6)&amp;"0"&amp;RIGHT(TRIM(CLEAN(B3266)),2)),TRIM(CLEAN(B3266))))</f>
        <v>92320</v>
      </c>
      <c r="B3266" s="607" t="s">
        <v>3205</v>
      </c>
      <c r="C3266" s="607" t="s">
        <v>13954</v>
      </c>
      <c r="D3266" s="618" t="s">
        <v>10494</v>
      </c>
      <c r="E3266" s="619" t="s">
        <v>19040</v>
      </c>
      <c r="F3266"/>
      <c r="G3266"/>
      <c r="H3266"/>
    </row>
    <row r="3267" spans="1:8" ht="15" x14ac:dyDescent="0.25">
      <c r="A3267" s="609" t="str">
        <f t="shared" si="51"/>
        <v>92321</v>
      </c>
      <c r="B3267" s="607" t="s">
        <v>3206</v>
      </c>
      <c r="C3267" s="607" t="s">
        <v>13955</v>
      </c>
      <c r="D3267" s="618" t="s">
        <v>10494</v>
      </c>
      <c r="E3267" s="619" t="s">
        <v>19391</v>
      </c>
      <c r="F3267"/>
      <c r="G3267"/>
      <c r="H3267"/>
    </row>
    <row r="3268" spans="1:8" ht="15" x14ac:dyDescent="0.25">
      <c r="A3268" s="609" t="str">
        <f t="shared" si="51"/>
        <v>92322</v>
      </c>
      <c r="B3268" s="607" t="s">
        <v>3207</v>
      </c>
      <c r="C3268" s="607" t="s">
        <v>13956</v>
      </c>
      <c r="D3268" s="618" t="s">
        <v>10494</v>
      </c>
      <c r="E3268" s="619" t="s">
        <v>18037</v>
      </c>
      <c r="F3268"/>
      <c r="G3268"/>
      <c r="H3268"/>
    </row>
    <row r="3269" spans="1:8" ht="15" x14ac:dyDescent="0.25">
      <c r="A3269" s="609" t="str">
        <f t="shared" si="51"/>
        <v>92323</v>
      </c>
      <c r="B3269" s="607" t="s">
        <v>3208</v>
      </c>
      <c r="C3269" s="607" t="s">
        <v>13957</v>
      </c>
      <c r="D3269" s="618" t="s">
        <v>10494</v>
      </c>
      <c r="E3269" s="619" t="s">
        <v>16645</v>
      </c>
      <c r="F3269"/>
      <c r="G3269"/>
      <c r="H3269"/>
    </row>
    <row r="3270" spans="1:8" ht="15" x14ac:dyDescent="0.25">
      <c r="A3270" s="609" t="str">
        <f t="shared" si="51"/>
        <v>92324</v>
      </c>
      <c r="B3270" s="607" t="s">
        <v>3209</v>
      </c>
      <c r="C3270" s="607" t="s">
        <v>13958</v>
      </c>
      <c r="D3270" s="618" t="s">
        <v>10494</v>
      </c>
      <c r="E3270" s="619" t="s">
        <v>30182</v>
      </c>
      <c r="F3270"/>
      <c r="G3270"/>
      <c r="H3270"/>
    </row>
    <row r="3271" spans="1:8" ht="15" x14ac:dyDescent="0.25">
      <c r="A3271" s="609" t="str">
        <f t="shared" si="51"/>
        <v>92325</v>
      </c>
      <c r="B3271" s="607" t="s">
        <v>3210</v>
      </c>
      <c r="C3271" s="607" t="s">
        <v>13959</v>
      </c>
      <c r="D3271" s="618" t="s">
        <v>10494</v>
      </c>
      <c r="E3271" s="619" t="s">
        <v>30183</v>
      </c>
      <c r="F3271"/>
      <c r="G3271"/>
      <c r="H3271"/>
    </row>
    <row r="3272" spans="1:8" ht="15" x14ac:dyDescent="0.25">
      <c r="A3272" s="609" t="str">
        <f t="shared" si="51"/>
        <v>92335</v>
      </c>
      <c r="B3272" s="607" t="s">
        <v>3220</v>
      </c>
      <c r="C3272" s="607" t="s">
        <v>13960</v>
      </c>
      <c r="D3272" s="618" t="s">
        <v>10494</v>
      </c>
      <c r="E3272" s="619" t="s">
        <v>30184</v>
      </c>
      <c r="F3272"/>
      <c r="G3272"/>
      <c r="H3272"/>
    </row>
    <row r="3273" spans="1:8" ht="15" x14ac:dyDescent="0.25">
      <c r="A3273" s="609" t="str">
        <f t="shared" si="51"/>
        <v>92336</v>
      </c>
      <c r="B3273" s="607" t="s">
        <v>3221</v>
      </c>
      <c r="C3273" s="607" t="s">
        <v>13961</v>
      </c>
      <c r="D3273" s="618" t="s">
        <v>10494</v>
      </c>
      <c r="E3273" s="619" t="s">
        <v>30185</v>
      </c>
      <c r="F3273"/>
      <c r="G3273"/>
      <c r="H3273"/>
    </row>
    <row r="3274" spans="1:8" ht="15" x14ac:dyDescent="0.25">
      <c r="A3274" s="609" t="str">
        <f t="shared" si="51"/>
        <v>92337</v>
      </c>
      <c r="B3274" s="607" t="s">
        <v>3222</v>
      </c>
      <c r="C3274" s="607" t="s">
        <v>13962</v>
      </c>
      <c r="D3274" s="618" t="s">
        <v>10494</v>
      </c>
      <c r="E3274" s="619" t="s">
        <v>30186</v>
      </c>
      <c r="F3274"/>
      <c r="G3274"/>
      <c r="H3274"/>
    </row>
    <row r="3275" spans="1:8" ht="15" x14ac:dyDescent="0.25">
      <c r="A3275" s="609" t="str">
        <f t="shared" si="51"/>
        <v>92338</v>
      </c>
      <c r="B3275" s="607" t="s">
        <v>3223</v>
      </c>
      <c r="C3275" s="607" t="s">
        <v>13963</v>
      </c>
      <c r="D3275" s="618" t="s">
        <v>10494</v>
      </c>
      <c r="E3275" s="619" t="s">
        <v>30187</v>
      </c>
      <c r="F3275"/>
      <c r="G3275"/>
      <c r="H3275"/>
    </row>
    <row r="3276" spans="1:8" ht="15" x14ac:dyDescent="0.25">
      <c r="A3276" s="609" t="str">
        <f t="shared" si="51"/>
        <v>92339</v>
      </c>
      <c r="B3276" s="607" t="s">
        <v>3224</v>
      </c>
      <c r="C3276" s="607" t="s">
        <v>13964</v>
      </c>
      <c r="D3276" s="618" t="s">
        <v>10494</v>
      </c>
      <c r="E3276" s="619" t="s">
        <v>30188</v>
      </c>
      <c r="F3276"/>
      <c r="G3276"/>
      <c r="H3276"/>
    </row>
    <row r="3277" spans="1:8" ht="15" x14ac:dyDescent="0.25">
      <c r="A3277" s="609" t="str">
        <f t="shared" si="51"/>
        <v>92341</v>
      </c>
      <c r="B3277" s="607" t="s">
        <v>3225</v>
      </c>
      <c r="C3277" s="607" t="s">
        <v>13965</v>
      </c>
      <c r="D3277" s="618" t="s">
        <v>10494</v>
      </c>
      <c r="E3277" s="619" t="s">
        <v>30189</v>
      </c>
      <c r="F3277"/>
      <c r="G3277"/>
      <c r="H3277"/>
    </row>
    <row r="3278" spans="1:8" ht="15" x14ac:dyDescent="0.25">
      <c r="A3278" s="609" t="str">
        <f t="shared" si="51"/>
        <v>92342</v>
      </c>
      <c r="B3278" s="607" t="s">
        <v>3226</v>
      </c>
      <c r="C3278" s="607" t="s">
        <v>13966</v>
      </c>
      <c r="D3278" s="618" t="s">
        <v>10494</v>
      </c>
      <c r="E3278" s="619" t="s">
        <v>30190</v>
      </c>
      <c r="F3278"/>
      <c r="G3278"/>
      <c r="H3278"/>
    </row>
    <row r="3279" spans="1:8" ht="15" x14ac:dyDescent="0.25">
      <c r="A3279" s="609" t="str">
        <f t="shared" si="51"/>
        <v>92343</v>
      </c>
      <c r="B3279" s="607" t="s">
        <v>3227</v>
      </c>
      <c r="C3279" s="607" t="s">
        <v>13967</v>
      </c>
      <c r="D3279" s="618" t="s">
        <v>10494</v>
      </c>
      <c r="E3279" s="619" t="s">
        <v>30191</v>
      </c>
      <c r="F3279"/>
      <c r="G3279"/>
      <c r="H3279"/>
    </row>
    <row r="3280" spans="1:8" ht="15" x14ac:dyDescent="0.25">
      <c r="A3280" s="609" t="str">
        <f t="shared" si="51"/>
        <v>92359</v>
      </c>
      <c r="B3280" s="607" t="s">
        <v>8491</v>
      </c>
      <c r="C3280" s="607" t="s">
        <v>13968</v>
      </c>
      <c r="D3280" s="618" t="s">
        <v>10494</v>
      </c>
      <c r="E3280" s="619" t="s">
        <v>10005</v>
      </c>
      <c r="F3280"/>
      <c r="G3280"/>
      <c r="H3280"/>
    </row>
    <row r="3281" spans="1:8" ht="15" x14ac:dyDescent="0.25">
      <c r="A3281" s="609" t="str">
        <f t="shared" si="51"/>
        <v>92360</v>
      </c>
      <c r="B3281" s="607" t="s">
        <v>8492</v>
      </c>
      <c r="C3281" s="607" t="s">
        <v>13969</v>
      </c>
      <c r="D3281" s="618" t="s">
        <v>10494</v>
      </c>
      <c r="E3281" s="619" t="s">
        <v>19450</v>
      </c>
      <c r="F3281"/>
      <c r="G3281"/>
      <c r="H3281"/>
    </row>
    <row r="3282" spans="1:8" ht="15" x14ac:dyDescent="0.25">
      <c r="A3282" s="609" t="str">
        <f t="shared" si="51"/>
        <v>92361</v>
      </c>
      <c r="B3282" s="607" t="s">
        <v>3243</v>
      </c>
      <c r="C3282" s="607" t="s">
        <v>13970</v>
      </c>
      <c r="D3282" s="618" t="s">
        <v>10494</v>
      </c>
      <c r="E3282" s="619" t="s">
        <v>30192</v>
      </c>
      <c r="F3282"/>
      <c r="G3282"/>
      <c r="H3282"/>
    </row>
    <row r="3283" spans="1:8" ht="15" x14ac:dyDescent="0.25">
      <c r="A3283" s="609" t="str">
        <f t="shared" si="51"/>
        <v>92362</v>
      </c>
      <c r="B3283" s="607" t="s">
        <v>3244</v>
      </c>
      <c r="C3283" s="607" t="s">
        <v>13971</v>
      </c>
      <c r="D3283" s="618" t="s">
        <v>10494</v>
      </c>
      <c r="E3283" s="619" t="s">
        <v>30193</v>
      </c>
      <c r="F3283"/>
      <c r="G3283"/>
      <c r="H3283"/>
    </row>
    <row r="3284" spans="1:8" ht="15" x14ac:dyDescent="0.25">
      <c r="A3284" s="609" t="str">
        <f t="shared" si="51"/>
        <v>92364</v>
      </c>
      <c r="B3284" s="607" t="s">
        <v>3245</v>
      </c>
      <c r="C3284" s="607" t="s">
        <v>13972</v>
      </c>
      <c r="D3284" s="618" t="s">
        <v>10494</v>
      </c>
      <c r="E3284" s="619" t="s">
        <v>30194</v>
      </c>
      <c r="F3284"/>
      <c r="G3284"/>
      <c r="H3284"/>
    </row>
    <row r="3285" spans="1:8" ht="15" x14ac:dyDescent="0.25">
      <c r="A3285" s="609" t="str">
        <f t="shared" si="51"/>
        <v>92365</v>
      </c>
      <c r="B3285" s="607" t="s">
        <v>3246</v>
      </c>
      <c r="C3285" s="607" t="s">
        <v>13973</v>
      </c>
      <c r="D3285" s="618" t="s">
        <v>10494</v>
      </c>
      <c r="E3285" s="619" t="s">
        <v>30195</v>
      </c>
      <c r="F3285"/>
      <c r="G3285"/>
      <c r="H3285"/>
    </row>
    <row r="3286" spans="1:8" ht="15" x14ac:dyDescent="0.25">
      <c r="A3286" s="609" t="str">
        <f t="shared" si="51"/>
        <v>92366</v>
      </c>
      <c r="B3286" s="607" t="s">
        <v>3247</v>
      </c>
      <c r="C3286" s="607" t="s">
        <v>13974</v>
      </c>
      <c r="D3286" s="618" t="s">
        <v>10494</v>
      </c>
      <c r="E3286" s="619" t="s">
        <v>19640</v>
      </c>
      <c r="F3286"/>
      <c r="G3286"/>
      <c r="H3286"/>
    </row>
    <row r="3287" spans="1:8" ht="15" x14ac:dyDescent="0.25">
      <c r="A3287" s="609" t="str">
        <f t="shared" si="51"/>
        <v>92367</v>
      </c>
      <c r="B3287" s="607" t="s">
        <v>3248</v>
      </c>
      <c r="C3287" s="607" t="s">
        <v>13975</v>
      </c>
      <c r="D3287" s="618" t="s">
        <v>10494</v>
      </c>
      <c r="E3287" s="619" t="s">
        <v>30196</v>
      </c>
      <c r="F3287"/>
      <c r="G3287"/>
      <c r="H3287"/>
    </row>
    <row r="3288" spans="1:8" ht="15" x14ac:dyDescent="0.25">
      <c r="A3288" s="609" t="str">
        <f t="shared" si="51"/>
        <v>92368</v>
      </c>
      <c r="B3288" s="607" t="s">
        <v>3249</v>
      </c>
      <c r="C3288" s="607" t="s">
        <v>13977</v>
      </c>
      <c r="D3288" s="618" t="s">
        <v>10494</v>
      </c>
      <c r="E3288" s="619" t="s">
        <v>30197</v>
      </c>
      <c r="F3288"/>
      <c r="G3288"/>
      <c r="H3288"/>
    </row>
    <row r="3289" spans="1:8" ht="15" x14ac:dyDescent="0.25">
      <c r="A3289" s="609" t="str">
        <f t="shared" si="51"/>
        <v>92645</v>
      </c>
      <c r="B3289" s="607" t="s">
        <v>8493</v>
      </c>
      <c r="C3289" s="607" t="s">
        <v>13979</v>
      </c>
      <c r="D3289" s="618" t="s">
        <v>10494</v>
      </c>
      <c r="E3289" s="619" t="s">
        <v>11158</v>
      </c>
      <c r="F3289"/>
      <c r="G3289"/>
      <c r="H3289"/>
    </row>
    <row r="3290" spans="1:8" ht="15" x14ac:dyDescent="0.25">
      <c r="A3290" s="609" t="str">
        <f t="shared" si="51"/>
        <v>92646</v>
      </c>
      <c r="B3290" s="607" t="s">
        <v>8494</v>
      </c>
      <c r="C3290" s="607" t="s">
        <v>13980</v>
      </c>
      <c r="D3290" s="618" t="s">
        <v>10494</v>
      </c>
      <c r="E3290" s="619" t="s">
        <v>30198</v>
      </c>
      <c r="F3290"/>
      <c r="G3290"/>
      <c r="H3290"/>
    </row>
    <row r="3291" spans="1:8" ht="15" x14ac:dyDescent="0.25">
      <c r="A3291" s="609" t="str">
        <f t="shared" si="51"/>
        <v>92648</v>
      </c>
      <c r="B3291" s="607" t="s">
        <v>3483</v>
      </c>
      <c r="C3291" s="607" t="s">
        <v>13981</v>
      </c>
      <c r="D3291" s="618" t="s">
        <v>10494</v>
      </c>
      <c r="E3291" s="619" t="s">
        <v>30199</v>
      </c>
      <c r="F3291"/>
      <c r="G3291"/>
      <c r="H3291"/>
    </row>
    <row r="3292" spans="1:8" ht="15" x14ac:dyDescent="0.25">
      <c r="A3292" s="609" t="str">
        <f t="shared" si="51"/>
        <v>92649</v>
      </c>
      <c r="B3292" s="607" t="s">
        <v>3484</v>
      </c>
      <c r="C3292" s="607" t="s">
        <v>13982</v>
      </c>
      <c r="D3292" s="618" t="s">
        <v>10494</v>
      </c>
      <c r="E3292" s="619" t="s">
        <v>28484</v>
      </c>
      <c r="F3292"/>
      <c r="G3292"/>
      <c r="H3292"/>
    </row>
    <row r="3293" spans="1:8" ht="15" x14ac:dyDescent="0.25">
      <c r="A3293" s="609" t="str">
        <f t="shared" si="51"/>
        <v>92650</v>
      </c>
      <c r="B3293" s="607" t="s">
        <v>3485</v>
      </c>
      <c r="C3293" s="607" t="s">
        <v>13983</v>
      </c>
      <c r="D3293" s="618" t="s">
        <v>10494</v>
      </c>
      <c r="E3293" s="619" t="s">
        <v>30200</v>
      </c>
      <c r="F3293"/>
      <c r="G3293"/>
      <c r="H3293"/>
    </row>
    <row r="3294" spans="1:8" ht="15" x14ac:dyDescent="0.25">
      <c r="A3294" s="609" t="str">
        <f t="shared" si="51"/>
        <v>92652</v>
      </c>
      <c r="B3294" s="607" t="s">
        <v>3486</v>
      </c>
      <c r="C3294" s="607" t="s">
        <v>13984</v>
      </c>
      <c r="D3294" s="618" t="s">
        <v>10494</v>
      </c>
      <c r="E3294" s="619" t="s">
        <v>19174</v>
      </c>
      <c r="F3294"/>
      <c r="G3294"/>
      <c r="H3294"/>
    </row>
    <row r="3295" spans="1:8" ht="15" x14ac:dyDescent="0.25">
      <c r="A3295" s="609" t="str">
        <f t="shared" si="51"/>
        <v>92653</v>
      </c>
      <c r="B3295" s="607" t="s">
        <v>3487</v>
      </c>
      <c r="C3295" s="607" t="s">
        <v>13985</v>
      </c>
      <c r="D3295" s="618" t="s">
        <v>10494</v>
      </c>
      <c r="E3295" s="619" t="s">
        <v>30201</v>
      </c>
      <c r="F3295"/>
      <c r="G3295"/>
      <c r="H3295"/>
    </row>
    <row r="3296" spans="1:8" ht="15" x14ac:dyDescent="0.25">
      <c r="A3296" s="609" t="str">
        <f t="shared" si="51"/>
        <v>92654</v>
      </c>
      <c r="B3296" s="607" t="s">
        <v>3488</v>
      </c>
      <c r="C3296" s="607" t="s">
        <v>13986</v>
      </c>
      <c r="D3296" s="618" t="s">
        <v>10494</v>
      </c>
      <c r="E3296" s="619" t="s">
        <v>30202</v>
      </c>
      <c r="F3296"/>
      <c r="G3296"/>
      <c r="H3296"/>
    </row>
    <row r="3297" spans="1:8" ht="15" x14ac:dyDescent="0.25">
      <c r="A3297" s="609" t="str">
        <f t="shared" si="51"/>
        <v>92655</v>
      </c>
      <c r="B3297" s="607" t="s">
        <v>3489</v>
      </c>
      <c r="C3297" s="607" t="s">
        <v>13987</v>
      </c>
      <c r="D3297" s="618" t="s">
        <v>10494</v>
      </c>
      <c r="E3297" s="619" t="s">
        <v>30203</v>
      </c>
      <c r="F3297"/>
      <c r="G3297"/>
      <c r="H3297"/>
    </row>
    <row r="3298" spans="1:8" ht="15" x14ac:dyDescent="0.25">
      <c r="A3298" s="609" t="str">
        <f t="shared" si="51"/>
        <v>92656</v>
      </c>
      <c r="B3298" s="607" t="s">
        <v>3490</v>
      </c>
      <c r="C3298" s="607" t="s">
        <v>13988</v>
      </c>
      <c r="D3298" s="618" t="s">
        <v>10494</v>
      </c>
      <c r="E3298" s="619" t="s">
        <v>30204</v>
      </c>
      <c r="F3298"/>
      <c r="G3298"/>
      <c r="H3298"/>
    </row>
    <row r="3299" spans="1:8" ht="15" x14ac:dyDescent="0.25">
      <c r="A3299" s="609" t="str">
        <f t="shared" si="51"/>
        <v>92687</v>
      </c>
      <c r="B3299" s="607" t="s">
        <v>3521</v>
      </c>
      <c r="C3299" s="607" t="s">
        <v>13989</v>
      </c>
      <c r="D3299" s="618" t="s">
        <v>10494</v>
      </c>
      <c r="E3299" s="619" t="s">
        <v>30205</v>
      </c>
      <c r="F3299"/>
      <c r="G3299"/>
      <c r="H3299"/>
    </row>
    <row r="3300" spans="1:8" ht="15" x14ac:dyDescent="0.25">
      <c r="A3300" s="609" t="str">
        <f t="shared" si="51"/>
        <v>92688</v>
      </c>
      <c r="B3300" s="607" t="s">
        <v>3522</v>
      </c>
      <c r="C3300" s="607" t="s">
        <v>13991</v>
      </c>
      <c r="D3300" s="618" t="s">
        <v>10494</v>
      </c>
      <c r="E3300" s="619" t="s">
        <v>30206</v>
      </c>
      <c r="F3300"/>
      <c r="G3300"/>
      <c r="H3300"/>
    </row>
    <row r="3301" spans="1:8" ht="15" x14ac:dyDescent="0.25">
      <c r="A3301" s="609" t="str">
        <f t="shared" si="51"/>
        <v>92689</v>
      </c>
      <c r="B3301" s="607" t="s">
        <v>3523</v>
      </c>
      <c r="C3301" s="607" t="s">
        <v>13992</v>
      </c>
      <c r="D3301" s="618" t="s">
        <v>10494</v>
      </c>
      <c r="E3301" s="619" t="s">
        <v>16768</v>
      </c>
      <c r="F3301"/>
      <c r="G3301"/>
      <c r="H3301"/>
    </row>
    <row r="3302" spans="1:8" ht="15" x14ac:dyDescent="0.25">
      <c r="A3302" s="609" t="str">
        <f t="shared" si="51"/>
        <v>92690</v>
      </c>
      <c r="B3302" s="607" t="s">
        <v>3524</v>
      </c>
      <c r="C3302" s="607" t="s">
        <v>13993</v>
      </c>
      <c r="D3302" s="618" t="s">
        <v>10494</v>
      </c>
      <c r="E3302" s="619" t="s">
        <v>19571</v>
      </c>
      <c r="F3302"/>
      <c r="G3302"/>
      <c r="H3302"/>
    </row>
    <row r="3303" spans="1:8" ht="15" x14ac:dyDescent="0.25">
      <c r="A3303" s="609" t="str">
        <f t="shared" si="51"/>
        <v>92691</v>
      </c>
      <c r="B3303" s="607" t="s">
        <v>8495</v>
      </c>
      <c r="C3303" s="607" t="s">
        <v>13995</v>
      </c>
      <c r="D3303" s="618" t="s">
        <v>10494</v>
      </c>
      <c r="E3303" s="619" t="s">
        <v>30207</v>
      </c>
      <c r="F3303"/>
      <c r="G3303"/>
      <c r="H3303"/>
    </row>
    <row r="3304" spans="1:8" ht="15" x14ac:dyDescent="0.25">
      <c r="A3304" s="609" t="str">
        <f t="shared" si="51"/>
        <v>94462</v>
      </c>
      <c r="B3304" s="607" t="s">
        <v>4259</v>
      </c>
      <c r="C3304" s="607" t="s">
        <v>13996</v>
      </c>
      <c r="D3304" s="618" t="s">
        <v>10494</v>
      </c>
      <c r="E3304" s="619" t="s">
        <v>19783</v>
      </c>
      <c r="F3304"/>
      <c r="G3304"/>
      <c r="H3304"/>
    </row>
    <row r="3305" spans="1:8" ht="15" x14ac:dyDescent="0.25">
      <c r="A3305" s="609" t="str">
        <f t="shared" si="51"/>
        <v>94463</v>
      </c>
      <c r="B3305" s="607" t="s">
        <v>4260</v>
      </c>
      <c r="C3305" s="607" t="s">
        <v>13997</v>
      </c>
      <c r="D3305" s="618" t="s">
        <v>10494</v>
      </c>
      <c r="E3305" s="619" t="s">
        <v>18822</v>
      </c>
      <c r="F3305"/>
      <c r="G3305"/>
      <c r="H3305"/>
    </row>
    <row r="3306" spans="1:8" ht="15" x14ac:dyDescent="0.25">
      <c r="A3306" s="609" t="str">
        <f t="shared" si="51"/>
        <v>94464</v>
      </c>
      <c r="B3306" s="607" t="s">
        <v>4261</v>
      </c>
      <c r="C3306" s="607" t="s">
        <v>13998</v>
      </c>
      <c r="D3306" s="618" t="s">
        <v>10494</v>
      </c>
      <c r="E3306" s="619" t="s">
        <v>30208</v>
      </c>
      <c r="F3306"/>
      <c r="G3306"/>
      <c r="H3306"/>
    </row>
    <row r="3307" spans="1:8" ht="15" x14ac:dyDescent="0.25">
      <c r="A3307" s="609" t="str">
        <f t="shared" si="51"/>
        <v>94602</v>
      </c>
      <c r="B3307" s="607" t="s">
        <v>4303</v>
      </c>
      <c r="C3307" s="607" t="s">
        <v>13999</v>
      </c>
      <c r="D3307" s="618" t="s">
        <v>10494</v>
      </c>
      <c r="E3307" s="619" t="s">
        <v>30209</v>
      </c>
      <c r="F3307"/>
      <c r="G3307"/>
      <c r="H3307"/>
    </row>
    <row r="3308" spans="1:8" ht="15" x14ac:dyDescent="0.25">
      <c r="A3308" s="609" t="str">
        <f t="shared" si="51"/>
        <v>94603</v>
      </c>
      <c r="B3308" s="607" t="s">
        <v>4304</v>
      </c>
      <c r="C3308" s="607" t="s">
        <v>14000</v>
      </c>
      <c r="D3308" s="618" t="s">
        <v>10494</v>
      </c>
      <c r="E3308" s="619" t="s">
        <v>18960</v>
      </c>
      <c r="F3308"/>
      <c r="G3308"/>
      <c r="H3308"/>
    </row>
    <row r="3309" spans="1:8" ht="15" x14ac:dyDescent="0.25">
      <c r="A3309" s="609" t="str">
        <f t="shared" si="51"/>
        <v>94604</v>
      </c>
      <c r="B3309" s="607" t="s">
        <v>4305</v>
      </c>
      <c r="C3309" s="607" t="s">
        <v>14001</v>
      </c>
      <c r="D3309" s="618" t="s">
        <v>10494</v>
      </c>
      <c r="E3309" s="619" t="s">
        <v>9564</v>
      </c>
      <c r="F3309"/>
      <c r="G3309"/>
      <c r="H3309"/>
    </row>
    <row r="3310" spans="1:8" ht="15" x14ac:dyDescent="0.25">
      <c r="A3310" s="609" t="str">
        <f t="shared" si="51"/>
        <v>94605</v>
      </c>
      <c r="B3310" s="607" t="s">
        <v>4306</v>
      </c>
      <c r="C3310" s="607" t="s">
        <v>14002</v>
      </c>
      <c r="D3310" s="618" t="s">
        <v>10494</v>
      </c>
      <c r="E3310" s="619" t="s">
        <v>30210</v>
      </c>
      <c r="F3310"/>
      <c r="G3310"/>
      <c r="H3310"/>
    </row>
    <row r="3311" spans="1:8" ht="15" x14ac:dyDescent="0.25">
      <c r="A3311" s="609" t="str">
        <f t="shared" si="51"/>
        <v>94648</v>
      </c>
      <c r="B3311" s="607" t="s">
        <v>4321</v>
      </c>
      <c r="C3311" s="607" t="s">
        <v>14003</v>
      </c>
      <c r="D3311" s="618" t="s">
        <v>10494</v>
      </c>
      <c r="E3311" s="619" t="s">
        <v>10248</v>
      </c>
      <c r="F3311"/>
      <c r="G3311"/>
      <c r="H3311"/>
    </row>
    <row r="3312" spans="1:8" ht="15" x14ac:dyDescent="0.25">
      <c r="A3312" s="609" t="str">
        <f t="shared" si="51"/>
        <v>94649</v>
      </c>
      <c r="B3312" s="607" t="s">
        <v>4322</v>
      </c>
      <c r="C3312" s="607" t="s">
        <v>14005</v>
      </c>
      <c r="D3312" s="618" t="s">
        <v>10494</v>
      </c>
      <c r="E3312" s="619" t="s">
        <v>8889</v>
      </c>
      <c r="F3312"/>
      <c r="G3312"/>
      <c r="H3312"/>
    </row>
    <row r="3313" spans="1:8" ht="15" x14ac:dyDescent="0.25">
      <c r="A3313" s="609" t="str">
        <f t="shared" si="51"/>
        <v>94650</v>
      </c>
      <c r="B3313" s="607" t="s">
        <v>4323</v>
      </c>
      <c r="C3313" s="607" t="s">
        <v>14006</v>
      </c>
      <c r="D3313" s="618" t="s">
        <v>10494</v>
      </c>
      <c r="E3313" s="619" t="s">
        <v>9837</v>
      </c>
      <c r="F3313"/>
      <c r="G3313"/>
      <c r="H3313"/>
    </row>
    <row r="3314" spans="1:8" ht="15" x14ac:dyDescent="0.25">
      <c r="A3314" s="609" t="str">
        <f t="shared" si="51"/>
        <v>94651</v>
      </c>
      <c r="B3314" s="607" t="s">
        <v>4324</v>
      </c>
      <c r="C3314" s="607" t="s">
        <v>14008</v>
      </c>
      <c r="D3314" s="618" t="s">
        <v>10494</v>
      </c>
      <c r="E3314" s="619" t="s">
        <v>21887</v>
      </c>
      <c r="F3314"/>
      <c r="G3314"/>
      <c r="H3314"/>
    </row>
    <row r="3315" spans="1:8" ht="15" x14ac:dyDescent="0.25">
      <c r="A3315" s="609" t="str">
        <f t="shared" si="51"/>
        <v>94652</v>
      </c>
      <c r="B3315" s="607" t="s">
        <v>4325</v>
      </c>
      <c r="C3315" s="607" t="s">
        <v>14009</v>
      </c>
      <c r="D3315" s="618" t="s">
        <v>10494</v>
      </c>
      <c r="E3315" s="619" t="s">
        <v>30211</v>
      </c>
      <c r="F3315"/>
      <c r="G3315"/>
      <c r="H3315"/>
    </row>
    <row r="3316" spans="1:8" ht="15" x14ac:dyDescent="0.25">
      <c r="A3316" s="609" t="str">
        <f t="shared" si="51"/>
        <v>94653</v>
      </c>
      <c r="B3316" s="607" t="s">
        <v>4326</v>
      </c>
      <c r="C3316" s="607" t="s">
        <v>14010</v>
      </c>
      <c r="D3316" s="618" t="s">
        <v>10494</v>
      </c>
      <c r="E3316" s="619" t="s">
        <v>30212</v>
      </c>
      <c r="F3316"/>
      <c r="G3316"/>
      <c r="H3316"/>
    </row>
    <row r="3317" spans="1:8" ht="15" x14ac:dyDescent="0.25">
      <c r="A3317" s="609" t="str">
        <f t="shared" si="51"/>
        <v>94654</v>
      </c>
      <c r="B3317" s="607" t="s">
        <v>4327</v>
      </c>
      <c r="C3317" s="607" t="s">
        <v>14011</v>
      </c>
      <c r="D3317" s="618" t="s">
        <v>10494</v>
      </c>
      <c r="E3317" s="619" t="s">
        <v>18237</v>
      </c>
      <c r="F3317"/>
      <c r="G3317"/>
      <c r="H3317"/>
    </row>
    <row r="3318" spans="1:8" ht="15" x14ac:dyDescent="0.25">
      <c r="A3318" s="609" t="str">
        <f t="shared" si="51"/>
        <v>94655</v>
      </c>
      <c r="B3318" s="607" t="s">
        <v>4328</v>
      </c>
      <c r="C3318" s="607" t="s">
        <v>14012</v>
      </c>
      <c r="D3318" s="618" t="s">
        <v>10494</v>
      </c>
      <c r="E3318" s="619" t="s">
        <v>30213</v>
      </c>
      <c r="F3318"/>
      <c r="G3318"/>
      <c r="H3318"/>
    </row>
    <row r="3319" spans="1:8" ht="15" x14ac:dyDescent="0.25">
      <c r="A3319" s="609" t="str">
        <f t="shared" si="51"/>
        <v>94716</v>
      </c>
      <c r="B3319" s="607" t="s">
        <v>4389</v>
      </c>
      <c r="C3319" s="607" t="s">
        <v>14013</v>
      </c>
      <c r="D3319" s="618" t="s">
        <v>10494</v>
      </c>
      <c r="E3319" s="619" t="s">
        <v>19745</v>
      </c>
      <c r="F3319"/>
      <c r="G3319"/>
      <c r="H3319"/>
    </row>
    <row r="3320" spans="1:8" ht="15" x14ac:dyDescent="0.25">
      <c r="A3320" s="609" t="str">
        <f t="shared" si="51"/>
        <v>94717</v>
      </c>
      <c r="B3320" s="607" t="s">
        <v>4390</v>
      </c>
      <c r="C3320" s="607" t="s">
        <v>14014</v>
      </c>
      <c r="D3320" s="618" t="s">
        <v>10494</v>
      </c>
      <c r="E3320" s="619" t="s">
        <v>18693</v>
      </c>
      <c r="F3320"/>
      <c r="G3320"/>
      <c r="H3320"/>
    </row>
    <row r="3321" spans="1:8" ht="15" x14ac:dyDescent="0.25">
      <c r="A3321" s="609" t="str">
        <f t="shared" si="51"/>
        <v>94718</v>
      </c>
      <c r="B3321" s="607" t="s">
        <v>4391</v>
      </c>
      <c r="C3321" s="607" t="s">
        <v>14015</v>
      </c>
      <c r="D3321" s="618" t="s">
        <v>10494</v>
      </c>
      <c r="E3321" s="619" t="s">
        <v>19474</v>
      </c>
      <c r="F3321"/>
      <c r="G3321"/>
      <c r="H3321"/>
    </row>
    <row r="3322" spans="1:8" ht="15" x14ac:dyDescent="0.25">
      <c r="A3322" s="609" t="str">
        <f t="shared" si="51"/>
        <v>94719</v>
      </c>
      <c r="B3322" s="607" t="s">
        <v>4392</v>
      </c>
      <c r="C3322" s="607" t="s">
        <v>14016</v>
      </c>
      <c r="D3322" s="618" t="s">
        <v>10494</v>
      </c>
      <c r="E3322" s="619" t="s">
        <v>21036</v>
      </c>
      <c r="F3322"/>
      <c r="G3322"/>
      <c r="H3322"/>
    </row>
    <row r="3323" spans="1:8" ht="15" x14ac:dyDescent="0.25">
      <c r="A3323" s="609" t="str">
        <f t="shared" si="51"/>
        <v>94720</v>
      </c>
      <c r="B3323" s="607" t="s">
        <v>4393</v>
      </c>
      <c r="C3323" s="607" t="s">
        <v>14018</v>
      </c>
      <c r="D3323" s="618" t="s">
        <v>10494</v>
      </c>
      <c r="E3323" s="619" t="s">
        <v>26250</v>
      </c>
      <c r="F3323"/>
      <c r="G3323"/>
      <c r="H3323"/>
    </row>
    <row r="3324" spans="1:8" ht="15" x14ac:dyDescent="0.25">
      <c r="A3324" s="609" t="str">
        <f t="shared" si="51"/>
        <v>94721</v>
      </c>
      <c r="B3324" s="607" t="s">
        <v>4394</v>
      </c>
      <c r="C3324" s="607" t="s">
        <v>14019</v>
      </c>
      <c r="D3324" s="618" t="s">
        <v>10494</v>
      </c>
      <c r="E3324" s="619" t="s">
        <v>30214</v>
      </c>
      <c r="F3324"/>
      <c r="G3324"/>
      <c r="H3324"/>
    </row>
    <row r="3325" spans="1:8" ht="15" x14ac:dyDescent="0.25">
      <c r="A3325" s="609" t="str">
        <f t="shared" si="51"/>
        <v>94722</v>
      </c>
      <c r="B3325" s="607" t="s">
        <v>4395</v>
      </c>
      <c r="C3325" s="607" t="s">
        <v>14020</v>
      </c>
      <c r="D3325" s="618" t="s">
        <v>10494</v>
      </c>
      <c r="E3325" s="619" t="s">
        <v>30215</v>
      </c>
      <c r="F3325"/>
      <c r="G3325"/>
      <c r="H3325"/>
    </row>
    <row r="3326" spans="1:8" ht="15" x14ac:dyDescent="0.25">
      <c r="A3326" s="609" t="str">
        <f t="shared" si="51"/>
        <v>95697</v>
      </c>
      <c r="B3326" s="607" t="s">
        <v>4759</v>
      </c>
      <c r="C3326" s="607" t="s">
        <v>14021</v>
      </c>
      <c r="D3326" s="618" t="s">
        <v>10494</v>
      </c>
      <c r="E3326" s="619" t="s">
        <v>30216</v>
      </c>
      <c r="F3326"/>
      <c r="G3326"/>
      <c r="H3326"/>
    </row>
    <row r="3327" spans="1:8" ht="15" x14ac:dyDescent="0.25">
      <c r="A3327" s="609" t="str">
        <f t="shared" si="51"/>
        <v>96635</v>
      </c>
      <c r="B3327" s="607" t="s">
        <v>5025</v>
      </c>
      <c r="C3327" s="607" t="s">
        <v>14022</v>
      </c>
      <c r="D3327" s="618" t="s">
        <v>10494</v>
      </c>
      <c r="E3327" s="619" t="s">
        <v>27674</v>
      </c>
      <c r="F3327"/>
      <c r="G3327"/>
      <c r="H3327"/>
    </row>
    <row r="3328" spans="1:8" ht="15" x14ac:dyDescent="0.25">
      <c r="A3328" s="609" t="str">
        <f t="shared" si="51"/>
        <v>96636</v>
      </c>
      <c r="B3328" s="607" t="s">
        <v>5026</v>
      </c>
      <c r="C3328" s="607" t="s">
        <v>14023</v>
      </c>
      <c r="D3328" s="618" t="s">
        <v>10494</v>
      </c>
      <c r="E3328" s="619" t="s">
        <v>18708</v>
      </c>
      <c r="F3328"/>
      <c r="G3328"/>
      <c r="H3328"/>
    </row>
    <row r="3329" spans="1:8" ht="15" x14ac:dyDescent="0.25">
      <c r="A3329" s="609" t="str">
        <f t="shared" si="51"/>
        <v>96644</v>
      </c>
      <c r="B3329" s="607" t="s">
        <v>5034</v>
      </c>
      <c r="C3329" s="607" t="s">
        <v>14025</v>
      </c>
      <c r="D3329" s="618" t="s">
        <v>10494</v>
      </c>
      <c r="E3329" s="619" t="s">
        <v>18142</v>
      </c>
      <c r="F3329"/>
      <c r="G3329"/>
      <c r="H3329"/>
    </row>
    <row r="3330" spans="1:8" ht="15" x14ac:dyDescent="0.25">
      <c r="A3330" s="609" t="str">
        <f t="shared" ref="A3330:A3393" si="52">IF(ISERROR(SEARCH("/",B3330)=6),TRIM(CLEAN(B3330)),IF(SEARCH("/",B3330)=6,IF(LEN(TRIM(CLEAN(B3330)))=7,LEFT(TRIM(CLEAN(B3330)),6)&amp;"00"&amp;RIGHT(TRIM(CLEAN(B3330)),1),LEFT(TRIM(CLEAN(B3330)),6)&amp;"0"&amp;RIGHT(TRIM(CLEAN(B3330)),2)),TRIM(CLEAN(B3330))))</f>
        <v>96645</v>
      </c>
      <c r="B3330" s="607" t="s">
        <v>5035</v>
      </c>
      <c r="C3330" s="607" t="s">
        <v>14027</v>
      </c>
      <c r="D3330" s="618" t="s">
        <v>10494</v>
      </c>
      <c r="E3330" s="619" t="s">
        <v>30217</v>
      </c>
      <c r="F3330"/>
      <c r="G3330"/>
      <c r="H3330"/>
    </row>
    <row r="3331" spans="1:8" ht="15" x14ac:dyDescent="0.25">
      <c r="A3331" s="609" t="str">
        <f t="shared" si="52"/>
        <v>96646</v>
      </c>
      <c r="B3331" s="607" t="s">
        <v>5036</v>
      </c>
      <c r="C3331" s="607" t="s">
        <v>14028</v>
      </c>
      <c r="D3331" s="618" t="s">
        <v>10494</v>
      </c>
      <c r="E3331" s="619" t="s">
        <v>18559</v>
      </c>
      <c r="F3331"/>
      <c r="G3331"/>
      <c r="H3331"/>
    </row>
    <row r="3332" spans="1:8" ht="15" x14ac:dyDescent="0.25">
      <c r="A3332" s="609" t="str">
        <f t="shared" si="52"/>
        <v>96647</v>
      </c>
      <c r="B3332" s="607" t="s">
        <v>5037</v>
      </c>
      <c r="C3332" s="607" t="s">
        <v>14030</v>
      </c>
      <c r="D3332" s="618" t="s">
        <v>10494</v>
      </c>
      <c r="E3332" s="619" t="s">
        <v>8959</v>
      </c>
      <c r="F3332"/>
      <c r="G3332"/>
      <c r="H3332"/>
    </row>
    <row r="3333" spans="1:8" ht="15" x14ac:dyDescent="0.25">
      <c r="A3333" s="609" t="str">
        <f t="shared" si="52"/>
        <v>96648</v>
      </c>
      <c r="B3333" s="607" t="s">
        <v>5038</v>
      </c>
      <c r="C3333" s="607" t="s">
        <v>14032</v>
      </c>
      <c r="D3333" s="618" t="s">
        <v>10494</v>
      </c>
      <c r="E3333" s="619" t="s">
        <v>15308</v>
      </c>
      <c r="F3333"/>
      <c r="G3333"/>
      <c r="H3333"/>
    </row>
    <row r="3334" spans="1:8" ht="15" x14ac:dyDescent="0.25">
      <c r="A3334" s="609" t="str">
        <f t="shared" si="52"/>
        <v>96649</v>
      </c>
      <c r="B3334" s="607" t="s">
        <v>5039</v>
      </c>
      <c r="C3334" s="607" t="s">
        <v>14034</v>
      </c>
      <c r="D3334" s="618" t="s">
        <v>10494</v>
      </c>
      <c r="E3334" s="619" t="s">
        <v>30170</v>
      </c>
      <c r="F3334"/>
      <c r="G3334"/>
      <c r="H3334"/>
    </row>
    <row r="3335" spans="1:8" ht="15" x14ac:dyDescent="0.25">
      <c r="A3335" s="609" t="str">
        <f t="shared" si="52"/>
        <v>96668</v>
      </c>
      <c r="B3335" s="607" t="s">
        <v>5058</v>
      </c>
      <c r="C3335" s="607" t="s">
        <v>14035</v>
      </c>
      <c r="D3335" s="618" t="s">
        <v>10494</v>
      </c>
      <c r="E3335" s="619" t="s">
        <v>10349</v>
      </c>
      <c r="F3335"/>
      <c r="G3335"/>
      <c r="H3335"/>
    </row>
    <row r="3336" spans="1:8" ht="15" x14ac:dyDescent="0.25">
      <c r="A3336" s="609" t="str">
        <f t="shared" si="52"/>
        <v>96669</v>
      </c>
      <c r="B3336" s="607" t="s">
        <v>5059</v>
      </c>
      <c r="C3336" s="607" t="s">
        <v>14036</v>
      </c>
      <c r="D3336" s="618" t="s">
        <v>10494</v>
      </c>
      <c r="E3336" s="619" t="s">
        <v>23397</v>
      </c>
      <c r="F3336"/>
      <c r="G3336"/>
      <c r="H3336"/>
    </row>
    <row r="3337" spans="1:8" ht="15" x14ac:dyDescent="0.25">
      <c r="A3337" s="609" t="str">
        <f t="shared" si="52"/>
        <v>96670</v>
      </c>
      <c r="B3337" s="607" t="s">
        <v>5060</v>
      </c>
      <c r="C3337" s="607" t="s">
        <v>14038</v>
      </c>
      <c r="D3337" s="618" t="s">
        <v>10494</v>
      </c>
      <c r="E3337" s="619" t="s">
        <v>18079</v>
      </c>
      <c r="F3337"/>
      <c r="G3337"/>
      <c r="H3337"/>
    </row>
    <row r="3338" spans="1:8" ht="15" x14ac:dyDescent="0.25">
      <c r="A3338" s="609" t="str">
        <f t="shared" si="52"/>
        <v>96671</v>
      </c>
      <c r="B3338" s="607" t="s">
        <v>5061</v>
      </c>
      <c r="C3338" s="607" t="s">
        <v>14039</v>
      </c>
      <c r="D3338" s="618" t="s">
        <v>10494</v>
      </c>
      <c r="E3338" s="619" t="s">
        <v>19091</v>
      </c>
      <c r="F3338"/>
      <c r="G3338"/>
      <c r="H3338"/>
    </row>
    <row r="3339" spans="1:8" ht="15" x14ac:dyDescent="0.25">
      <c r="A3339" s="609" t="str">
        <f t="shared" si="52"/>
        <v>96672</v>
      </c>
      <c r="B3339" s="607" t="s">
        <v>5062</v>
      </c>
      <c r="C3339" s="607" t="s">
        <v>14040</v>
      </c>
      <c r="D3339" s="618" t="s">
        <v>10494</v>
      </c>
      <c r="E3339" s="619" t="s">
        <v>30218</v>
      </c>
      <c r="F3339"/>
      <c r="G3339"/>
      <c r="H3339"/>
    </row>
    <row r="3340" spans="1:8" ht="15" x14ac:dyDescent="0.25">
      <c r="A3340" s="609" t="str">
        <f t="shared" si="52"/>
        <v>96673</v>
      </c>
      <c r="B3340" s="607" t="s">
        <v>5063</v>
      </c>
      <c r="C3340" s="607" t="s">
        <v>14041</v>
      </c>
      <c r="D3340" s="618" t="s">
        <v>10494</v>
      </c>
      <c r="E3340" s="619" t="s">
        <v>30219</v>
      </c>
      <c r="F3340"/>
      <c r="G3340"/>
      <c r="H3340"/>
    </row>
    <row r="3341" spans="1:8" ht="15" x14ac:dyDescent="0.25">
      <c r="A3341" s="609" t="str">
        <f t="shared" si="52"/>
        <v>96674</v>
      </c>
      <c r="B3341" s="607" t="s">
        <v>5064</v>
      </c>
      <c r="C3341" s="607" t="s">
        <v>14042</v>
      </c>
      <c r="D3341" s="618" t="s">
        <v>10494</v>
      </c>
      <c r="E3341" s="619" t="s">
        <v>30220</v>
      </c>
      <c r="F3341"/>
      <c r="G3341"/>
      <c r="H3341"/>
    </row>
    <row r="3342" spans="1:8" ht="15" x14ac:dyDescent="0.25">
      <c r="A3342" s="609" t="str">
        <f t="shared" si="52"/>
        <v>96675</v>
      </c>
      <c r="B3342" s="607" t="s">
        <v>5065</v>
      </c>
      <c r="C3342" s="607" t="s">
        <v>14043</v>
      </c>
      <c r="D3342" s="618" t="s">
        <v>10494</v>
      </c>
      <c r="E3342" s="619" t="s">
        <v>30221</v>
      </c>
      <c r="F3342"/>
      <c r="G3342"/>
      <c r="H3342"/>
    </row>
    <row r="3343" spans="1:8" ht="15" x14ac:dyDescent="0.25">
      <c r="A3343" s="609" t="str">
        <f t="shared" si="52"/>
        <v>96676</v>
      </c>
      <c r="B3343" s="607" t="s">
        <v>5066</v>
      </c>
      <c r="C3343" s="607" t="s">
        <v>14044</v>
      </c>
      <c r="D3343" s="618" t="s">
        <v>10494</v>
      </c>
      <c r="E3343" s="619" t="s">
        <v>15899</v>
      </c>
      <c r="F3343"/>
      <c r="G3343"/>
      <c r="H3343"/>
    </row>
    <row r="3344" spans="1:8" ht="15" x14ac:dyDescent="0.25">
      <c r="A3344" s="609" t="str">
        <f t="shared" si="52"/>
        <v>96677</v>
      </c>
      <c r="B3344" s="607" t="s">
        <v>5067</v>
      </c>
      <c r="C3344" s="607" t="s">
        <v>14046</v>
      </c>
      <c r="D3344" s="618" t="s">
        <v>10494</v>
      </c>
      <c r="E3344" s="619" t="s">
        <v>27773</v>
      </c>
      <c r="F3344"/>
      <c r="G3344"/>
      <c r="H3344"/>
    </row>
    <row r="3345" spans="1:8" ht="15" x14ac:dyDescent="0.25">
      <c r="A3345" s="609" t="str">
        <f t="shared" si="52"/>
        <v>96678</v>
      </c>
      <c r="B3345" s="607" t="s">
        <v>5068</v>
      </c>
      <c r="C3345" s="607" t="s">
        <v>14047</v>
      </c>
      <c r="D3345" s="618" t="s">
        <v>10494</v>
      </c>
      <c r="E3345" s="619" t="s">
        <v>10394</v>
      </c>
      <c r="F3345"/>
      <c r="G3345"/>
      <c r="H3345"/>
    </row>
    <row r="3346" spans="1:8" ht="15" x14ac:dyDescent="0.25">
      <c r="A3346" s="609" t="str">
        <f t="shared" si="52"/>
        <v>96679</v>
      </c>
      <c r="B3346" s="607" t="s">
        <v>5069</v>
      </c>
      <c r="C3346" s="607" t="s">
        <v>14048</v>
      </c>
      <c r="D3346" s="618" t="s">
        <v>10494</v>
      </c>
      <c r="E3346" s="619" t="s">
        <v>19841</v>
      </c>
      <c r="F3346"/>
      <c r="G3346"/>
      <c r="H3346"/>
    </row>
    <row r="3347" spans="1:8" ht="15" x14ac:dyDescent="0.25">
      <c r="A3347" s="609" t="str">
        <f t="shared" si="52"/>
        <v>96680</v>
      </c>
      <c r="B3347" s="607" t="s">
        <v>5070</v>
      </c>
      <c r="C3347" s="607" t="s">
        <v>14050</v>
      </c>
      <c r="D3347" s="618" t="s">
        <v>10494</v>
      </c>
      <c r="E3347" s="619" t="s">
        <v>30222</v>
      </c>
      <c r="F3347"/>
      <c r="G3347"/>
      <c r="H3347"/>
    </row>
    <row r="3348" spans="1:8" ht="15" x14ac:dyDescent="0.25">
      <c r="A3348" s="609" t="str">
        <f t="shared" si="52"/>
        <v>96681</v>
      </c>
      <c r="B3348" s="607" t="s">
        <v>5071</v>
      </c>
      <c r="C3348" s="607" t="s">
        <v>14052</v>
      </c>
      <c r="D3348" s="618" t="s">
        <v>10494</v>
      </c>
      <c r="E3348" s="619" t="s">
        <v>30223</v>
      </c>
      <c r="F3348"/>
      <c r="G3348"/>
      <c r="H3348"/>
    </row>
    <row r="3349" spans="1:8" ht="15" x14ac:dyDescent="0.25">
      <c r="A3349" s="609" t="str">
        <f t="shared" si="52"/>
        <v>96682</v>
      </c>
      <c r="B3349" s="607" t="s">
        <v>5072</v>
      </c>
      <c r="C3349" s="607" t="s">
        <v>14053</v>
      </c>
      <c r="D3349" s="618" t="s">
        <v>10494</v>
      </c>
      <c r="E3349" s="619" t="s">
        <v>30224</v>
      </c>
      <c r="F3349"/>
      <c r="G3349"/>
      <c r="H3349"/>
    </row>
    <row r="3350" spans="1:8" ht="15" x14ac:dyDescent="0.25">
      <c r="A3350" s="609" t="str">
        <f t="shared" si="52"/>
        <v>96683</v>
      </c>
      <c r="B3350" s="607" t="s">
        <v>5073</v>
      </c>
      <c r="C3350" s="607" t="s">
        <v>14054</v>
      </c>
      <c r="D3350" s="618" t="s">
        <v>10494</v>
      </c>
      <c r="E3350" s="619" t="s">
        <v>30225</v>
      </c>
      <c r="F3350"/>
      <c r="G3350"/>
      <c r="H3350"/>
    </row>
    <row r="3351" spans="1:8" ht="15" x14ac:dyDescent="0.25">
      <c r="A3351" s="609" t="str">
        <f t="shared" si="52"/>
        <v>96718</v>
      </c>
      <c r="B3351" s="607" t="s">
        <v>5108</v>
      </c>
      <c r="C3351" s="607" t="s">
        <v>14055</v>
      </c>
      <c r="D3351" s="618" t="s">
        <v>10494</v>
      </c>
      <c r="E3351" s="619" t="s">
        <v>14706</v>
      </c>
      <c r="F3351"/>
      <c r="G3351"/>
      <c r="H3351"/>
    </row>
    <row r="3352" spans="1:8" ht="15" x14ac:dyDescent="0.25">
      <c r="A3352" s="609" t="str">
        <f t="shared" si="52"/>
        <v>96719</v>
      </c>
      <c r="B3352" s="607" t="s">
        <v>5109</v>
      </c>
      <c r="C3352" s="607" t="s">
        <v>14057</v>
      </c>
      <c r="D3352" s="618" t="s">
        <v>10494</v>
      </c>
      <c r="E3352" s="619" t="s">
        <v>17971</v>
      </c>
      <c r="F3352"/>
      <c r="G3352"/>
      <c r="H3352"/>
    </row>
    <row r="3353" spans="1:8" ht="15" x14ac:dyDescent="0.25">
      <c r="A3353" s="609" t="str">
        <f t="shared" si="52"/>
        <v>96720</v>
      </c>
      <c r="B3353" s="607" t="s">
        <v>5110</v>
      </c>
      <c r="C3353" s="607" t="s">
        <v>14059</v>
      </c>
      <c r="D3353" s="618" t="s">
        <v>10494</v>
      </c>
      <c r="E3353" s="619" t="s">
        <v>10099</v>
      </c>
      <c r="F3353"/>
      <c r="G3353"/>
      <c r="H3353"/>
    </row>
    <row r="3354" spans="1:8" ht="15" x14ac:dyDescent="0.25">
      <c r="A3354" s="609" t="str">
        <f t="shared" si="52"/>
        <v>96721</v>
      </c>
      <c r="B3354" s="607" t="s">
        <v>5111</v>
      </c>
      <c r="C3354" s="607" t="s">
        <v>14060</v>
      </c>
      <c r="D3354" s="618" t="s">
        <v>10494</v>
      </c>
      <c r="E3354" s="619" t="s">
        <v>30226</v>
      </c>
      <c r="F3354"/>
      <c r="G3354"/>
      <c r="H3354"/>
    </row>
    <row r="3355" spans="1:8" ht="15" x14ac:dyDescent="0.25">
      <c r="A3355" s="609" t="str">
        <f t="shared" si="52"/>
        <v>96722</v>
      </c>
      <c r="B3355" s="607" t="s">
        <v>5112</v>
      </c>
      <c r="C3355" s="607" t="s">
        <v>14062</v>
      </c>
      <c r="D3355" s="618" t="s">
        <v>10494</v>
      </c>
      <c r="E3355" s="619" t="s">
        <v>9324</v>
      </c>
      <c r="F3355"/>
      <c r="G3355"/>
      <c r="H3355"/>
    </row>
    <row r="3356" spans="1:8" ht="15" x14ac:dyDescent="0.25">
      <c r="A3356" s="609" t="str">
        <f t="shared" si="52"/>
        <v>96723</v>
      </c>
      <c r="B3356" s="607" t="s">
        <v>5113</v>
      </c>
      <c r="C3356" s="607" t="s">
        <v>14063</v>
      </c>
      <c r="D3356" s="618" t="s">
        <v>10494</v>
      </c>
      <c r="E3356" s="619" t="s">
        <v>19690</v>
      </c>
      <c r="F3356"/>
      <c r="G3356"/>
      <c r="H3356"/>
    </row>
    <row r="3357" spans="1:8" ht="15" x14ac:dyDescent="0.25">
      <c r="A3357" s="609" t="str">
        <f t="shared" si="52"/>
        <v>96724</v>
      </c>
      <c r="B3357" s="607" t="s">
        <v>5114</v>
      </c>
      <c r="C3357" s="607" t="s">
        <v>14065</v>
      </c>
      <c r="D3357" s="618" t="s">
        <v>10494</v>
      </c>
      <c r="E3357" s="619" t="s">
        <v>30227</v>
      </c>
      <c r="F3357"/>
      <c r="G3357"/>
      <c r="H3357"/>
    </row>
    <row r="3358" spans="1:8" ht="15" x14ac:dyDescent="0.25">
      <c r="A3358" s="609" t="str">
        <f t="shared" si="52"/>
        <v>96725</v>
      </c>
      <c r="B3358" s="607" t="s">
        <v>5115</v>
      </c>
      <c r="C3358" s="607" t="s">
        <v>14066</v>
      </c>
      <c r="D3358" s="618" t="s">
        <v>10494</v>
      </c>
      <c r="E3358" s="619" t="s">
        <v>30228</v>
      </c>
      <c r="F3358"/>
      <c r="G3358"/>
      <c r="H3358"/>
    </row>
    <row r="3359" spans="1:8" ht="15" x14ac:dyDescent="0.25">
      <c r="A3359" s="609" t="str">
        <f t="shared" si="52"/>
        <v>96726</v>
      </c>
      <c r="B3359" s="607" t="s">
        <v>5116</v>
      </c>
      <c r="C3359" s="607" t="s">
        <v>14068</v>
      </c>
      <c r="D3359" s="618" t="s">
        <v>10494</v>
      </c>
      <c r="E3359" s="619" t="s">
        <v>30229</v>
      </c>
      <c r="F3359"/>
      <c r="G3359"/>
      <c r="H3359"/>
    </row>
    <row r="3360" spans="1:8" ht="15" x14ac:dyDescent="0.25">
      <c r="A3360" s="609" t="str">
        <f t="shared" si="52"/>
        <v>96727</v>
      </c>
      <c r="B3360" s="607" t="s">
        <v>5117</v>
      </c>
      <c r="C3360" s="607" t="s">
        <v>14069</v>
      </c>
      <c r="D3360" s="618" t="s">
        <v>10494</v>
      </c>
      <c r="E3360" s="619" t="s">
        <v>14552</v>
      </c>
      <c r="F3360"/>
      <c r="G3360"/>
      <c r="H3360"/>
    </row>
    <row r="3361" spans="1:8" ht="15" x14ac:dyDescent="0.25">
      <c r="A3361" s="609" t="str">
        <f t="shared" si="52"/>
        <v>96728</v>
      </c>
      <c r="B3361" s="607" t="s">
        <v>5118</v>
      </c>
      <c r="C3361" s="607" t="s">
        <v>14070</v>
      </c>
      <c r="D3361" s="618" t="s">
        <v>10494</v>
      </c>
      <c r="E3361" s="619" t="s">
        <v>18020</v>
      </c>
      <c r="F3361"/>
      <c r="G3361"/>
      <c r="H3361"/>
    </row>
    <row r="3362" spans="1:8" ht="15" x14ac:dyDescent="0.25">
      <c r="A3362" s="609" t="str">
        <f t="shared" si="52"/>
        <v>96729</v>
      </c>
      <c r="B3362" s="607" t="s">
        <v>5119</v>
      </c>
      <c r="C3362" s="607" t="s">
        <v>14071</v>
      </c>
      <c r="D3362" s="618" t="s">
        <v>10494</v>
      </c>
      <c r="E3362" s="619" t="s">
        <v>30230</v>
      </c>
      <c r="F3362"/>
      <c r="G3362"/>
      <c r="H3362"/>
    </row>
    <row r="3363" spans="1:8" ht="15" x14ac:dyDescent="0.25">
      <c r="A3363" s="609" t="str">
        <f t="shared" si="52"/>
        <v>96730</v>
      </c>
      <c r="B3363" s="607" t="s">
        <v>5120</v>
      </c>
      <c r="C3363" s="607" t="s">
        <v>14073</v>
      </c>
      <c r="D3363" s="618" t="s">
        <v>10494</v>
      </c>
      <c r="E3363" s="619" t="s">
        <v>9094</v>
      </c>
      <c r="F3363"/>
      <c r="G3363"/>
      <c r="H3363"/>
    </row>
    <row r="3364" spans="1:8" ht="15" x14ac:dyDescent="0.25">
      <c r="A3364" s="609" t="str">
        <f t="shared" si="52"/>
        <v>96731</v>
      </c>
      <c r="B3364" s="607" t="s">
        <v>5121</v>
      </c>
      <c r="C3364" s="607" t="s">
        <v>14075</v>
      </c>
      <c r="D3364" s="618" t="s">
        <v>10494</v>
      </c>
      <c r="E3364" s="619" t="s">
        <v>30231</v>
      </c>
      <c r="F3364"/>
      <c r="G3364"/>
      <c r="H3364"/>
    </row>
    <row r="3365" spans="1:8" ht="15" x14ac:dyDescent="0.25">
      <c r="A3365" s="609" t="str">
        <f t="shared" si="52"/>
        <v>96732</v>
      </c>
      <c r="B3365" s="607" t="s">
        <v>5122</v>
      </c>
      <c r="C3365" s="607" t="s">
        <v>14076</v>
      </c>
      <c r="D3365" s="618" t="s">
        <v>10494</v>
      </c>
      <c r="E3365" s="619" t="s">
        <v>18928</v>
      </c>
      <c r="F3365"/>
      <c r="G3365"/>
      <c r="H3365"/>
    </row>
    <row r="3366" spans="1:8" ht="15" x14ac:dyDescent="0.25">
      <c r="A3366" s="609" t="str">
        <f t="shared" si="52"/>
        <v>96733</v>
      </c>
      <c r="B3366" s="607" t="s">
        <v>5123</v>
      </c>
      <c r="C3366" s="607" t="s">
        <v>14077</v>
      </c>
      <c r="D3366" s="618" t="s">
        <v>10494</v>
      </c>
      <c r="E3366" s="619" t="s">
        <v>30232</v>
      </c>
      <c r="F3366"/>
      <c r="G3366"/>
      <c r="H3366"/>
    </row>
    <row r="3367" spans="1:8" ht="15" x14ac:dyDescent="0.25">
      <c r="A3367" s="609" t="str">
        <f t="shared" si="52"/>
        <v>96734</v>
      </c>
      <c r="B3367" s="607" t="s">
        <v>5124</v>
      </c>
      <c r="C3367" s="607" t="s">
        <v>14078</v>
      </c>
      <c r="D3367" s="618" t="s">
        <v>10494</v>
      </c>
      <c r="E3367" s="619" t="s">
        <v>30233</v>
      </c>
      <c r="F3367"/>
      <c r="G3367"/>
      <c r="H3367"/>
    </row>
    <row r="3368" spans="1:8" ht="15" x14ac:dyDescent="0.25">
      <c r="A3368" s="609" t="str">
        <f t="shared" si="52"/>
        <v>96735</v>
      </c>
      <c r="B3368" s="607" t="s">
        <v>5125</v>
      </c>
      <c r="C3368" s="607" t="s">
        <v>14079</v>
      </c>
      <c r="D3368" s="618" t="s">
        <v>10494</v>
      </c>
      <c r="E3368" s="619" t="s">
        <v>18540</v>
      </c>
      <c r="F3368"/>
      <c r="G3368"/>
      <c r="H3368"/>
    </row>
    <row r="3369" spans="1:8" ht="15" x14ac:dyDescent="0.25">
      <c r="A3369" s="609" t="str">
        <f t="shared" si="52"/>
        <v>96794</v>
      </c>
      <c r="B3369" s="607" t="s">
        <v>5156</v>
      </c>
      <c r="C3369" s="607" t="s">
        <v>14080</v>
      </c>
      <c r="D3369" s="618" t="s">
        <v>10494</v>
      </c>
      <c r="E3369" s="619" t="s">
        <v>17068</v>
      </c>
      <c r="F3369"/>
      <c r="G3369"/>
      <c r="H3369"/>
    </row>
    <row r="3370" spans="1:8" ht="15" x14ac:dyDescent="0.25">
      <c r="A3370" s="609" t="str">
        <f t="shared" si="52"/>
        <v>96795</v>
      </c>
      <c r="B3370" s="607" t="s">
        <v>5157</v>
      </c>
      <c r="C3370" s="607" t="s">
        <v>14082</v>
      </c>
      <c r="D3370" s="618" t="s">
        <v>10494</v>
      </c>
      <c r="E3370" s="619" t="s">
        <v>14524</v>
      </c>
      <c r="F3370"/>
      <c r="G3370"/>
      <c r="H3370"/>
    </row>
    <row r="3371" spans="1:8" ht="15" x14ac:dyDescent="0.25">
      <c r="A3371" s="609" t="str">
        <f t="shared" si="52"/>
        <v>96796</v>
      </c>
      <c r="B3371" s="607" t="s">
        <v>5158</v>
      </c>
      <c r="C3371" s="607" t="s">
        <v>14084</v>
      </c>
      <c r="D3371" s="618" t="s">
        <v>10494</v>
      </c>
      <c r="E3371" s="619" t="s">
        <v>8793</v>
      </c>
      <c r="F3371"/>
      <c r="G3371"/>
      <c r="H3371"/>
    </row>
    <row r="3372" spans="1:8" ht="15" x14ac:dyDescent="0.25">
      <c r="A3372" s="609" t="str">
        <f t="shared" si="52"/>
        <v>96797</v>
      </c>
      <c r="B3372" s="607" t="s">
        <v>5159</v>
      </c>
      <c r="C3372" s="607" t="s">
        <v>14085</v>
      </c>
      <c r="D3372" s="618" t="s">
        <v>10494</v>
      </c>
      <c r="E3372" s="619" t="s">
        <v>30234</v>
      </c>
      <c r="F3372"/>
      <c r="G3372"/>
      <c r="H3372"/>
    </row>
    <row r="3373" spans="1:8" ht="15" x14ac:dyDescent="0.25">
      <c r="A3373" s="609" t="str">
        <f t="shared" si="52"/>
        <v>96798</v>
      </c>
      <c r="B3373" s="607" t="s">
        <v>5160</v>
      </c>
      <c r="C3373" s="607" t="s">
        <v>14087</v>
      </c>
      <c r="D3373" s="618" t="s">
        <v>10494</v>
      </c>
      <c r="E3373" s="619" t="s">
        <v>9383</v>
      </c>
      <c r="F3373"/>
      <c r="G3373"/>
      <c r="H3373"/>
    </row>
    <row r="3374" spans="1:8" ht="15" x14ac:dyDescent="0.25">
      <c r="A3374" s="609" t="str">
        <f t="shared" si="52"/>
        <v>96799</v>
      </c>
      <c r="B3374" s="607" t="s">
        <v>5161</v>
      </c>
      <c r="C3374" s="607" t="s">
        <v>14088</v>
      </c>
      <c r="D3374" s="618" t="s">
        <v>10494</v>
      </c>
      <c r="E3374" s="619" t="s">
        <v>10321</v>
      </c>
      <c r="F3374"/>
      <c r="G3374"/>
      <c r="H3374"/>
    </row>
    <row r="3375" spans="1:8" ht="15" x14ac:dyDescent="0.25">
      <c r="A3375" s="609" t="str">
        <f t="shared" si="52"/>
        <v>96800</v>
      </c>
      <c r="B3375" s="607" t="s">
        <v>5162</v>
      </c>
      <c r="C3375" s="607" t="s">
        <v>14089</v>
      </c>
      <c r="D3375" s="618" t="s">
        <v>10494</v>
      </c>
      <c r="E3375" s="619" t="s">
        <v>14330</v>
      </c>
      <c r="F3375"/>
      <c r="G3375"/>
      <c r="H3375"/>
    </row>
    <row r="3376" spans="1:8" ht="15" x14ac:dyDescent="0.25">
      <c r="A3376" s="609" t="str">
        <f t="shared" si="52"/>
        <v>96801</v>
      </c>
      <c r="B3376" s="607" t="s">
        <v>5163</v>
      </c>
      <c r="C3376" s="607" t="s">
        <v>14090</v>
      </c>
      <c r="D3376" s="618" t="s">
        <v>10494</v>
      </c>
      <c r="E3376" s="619" t="s">
        <v>23999</v>
      </c>
      <c r="F3376"/>
      <c r="G3376"/>
      <c r="H3376"/>
    </row>
    <row r="3377" spans="1:8" ht="15" x14ac:dyDescent="0.25">
      <c r="A3377" s="609" t="str">
        <f t="shared" si="52"/>
        <v>97327</v>
      </c>
      <c r="B3377" s="607" t="s">
        <v>5368</v>
      </c>
      <c r="C3377" s="607" t="s">
        <v>14091</v>
      </c>
      <c r="D3377" s="618" t="s">
        <v>10494</v>
      </c>
      <c r="E3377" s="619" t="s">
        <v>19657</v>
      </c>
      <c r="F3377"/>
      <c r="G3377"/>
      <c r="H3377"/>
    </row>
    <row r="3378" spans="1:8" ht="15" x14ac:dyDescent="0.25">
      <c r="A3378" s="609" t="str">
        <f t="shared" si="52"/>
        <v>97328</v>
      </c>
      <c r="B3378" s="607" t="s">
        <v>5369</v>
      </c>
      <c r="C3378" s="607" t="s">
        <v>14092</v>
      </c>
      <c r="D3378" s="618" t="s">
        <v>10494</v>
      </c>
      <c r="E3378" s="619" t="s">
        <v>14049</v>
      </c>
      <c r="F3378"/>
      <c r="G3378"/>
      <c r="H3378"/>
    </row>
    <row r="3379" spans="1:8" ht="15" x14ac:dyDescent="0.25">
      <c r="A3379" s="609" t="str">
        <f t="shared" si="52"/>
        <v>97329</v>
      </c>
      <c r="B3379" s="607" t="s">
        <v>5370</v>
      </c>
      <c r="C3379" s="607" t="s">
        <v>14093</v>
      </c>
      <c r="D3379" s="618" t="s">
        <v>10494</v>
      </c>
      <c r="E3379" s="619" t="s">
        <v>19527</v>
      </c>
      <c r="F3379"/>
      <c r="G3379"/>
      <c r="H3379"/>
    </row>
    <row r="3380" spans="1:8" ht="15" x14ac:dyDescent="0.25">
      <c r="A3380" s="609" t="str">
        <f t="shared" si="52"/>
        <v>97330</v>
      </c>
      <c r="B3380" s="607" t="s">
        <v>5371</v>
      </c>
      <c r="C3380" s="607" t="s">
        <v>14094</v>
      </c>
      <c r="D3380" s="618" t="s">
        <v>10494</v>
      </c>
      <c r="E3380" s="619" t="s">
        <v>30235</v>
      </c>
      <c r="F3380"/>
      <c r="G3380"/>
      <c r="H3380"/>
    </row>
    <row r="3381" spans="1:8" ht="15" x14ac:dyDescent="0.25">
      <c r="A3381" s="609" t="str">
        <f t="shared" si="52"/>
        <v>97331</v>
      </c>
      <c r="B3381" s="607" t="s">
        <v>5372</v>
      </c>
      <c r="C3381" s="607" t="s">
        <v>14095</v>
      </c>
      <c r="D3381" s="618" t="s">
        <v>10494</v>
      </c>
      <c r="E3381" s="619" t="s">
        <v>22921</v>
      </c>
      <c r="F3381"/>
      <c r="G3381"/>
      <c r="H3381"/>
    </row>
    <row r="3382" spans="1:8" ht="15" x14ac:dyDescent="0.25">
      <c r="A3382" s="609" t="str">
        <f t="shared" si="52"/>
        <v>97332</v>
      </c>
      <c r="B3382" s="607" t="s">
        <v>5373</v>
      </c>
      <c r="C3382" s="607" t="s">
        <v>14096</v>
      </c>
      <c r="D3382" s="618" t="s">
        <v>10494</v>
      </c>
      <c r="E3382" s="619" t="s">
        <v>18825</v>
      </c>
      <c r="F3382"/>
      <c r="G3382"/>
      <c r="H3382"/>
    </row>
    <row r="3383" spans="1:8" ht="15" x14ac:dyDescent="0.25">
      <c r="A3383" s="609" t="str">
        <f t="shared" si="52"/>
        <v>97333</v>
      </c>
      <c r="B3383" s="607" t="s">
        <v>5374</v>
      </c>
      <c r="C3383" s="607" t="s">
        <v>14097</v>
      </c>
      <c r="D3383" s="618" t="s">
        <v>10494</v>
      </c>
      <c r="E3383" s="619" t="s">
        <v>30236</v>
      </c>
      <c r="F3383"/>
      <c r="G3383"/>
      <c r="H3383"/>
    </row>
    <row r="3384" spans="1:8" ht="15" x14ac:dyDescent="0.25">
      <c r="A3384" s="609" t="str">
        <f t="shared" si="52"/>
        <v>97334</v>
      </c>
      <c r="B3384" s="607" t="s">
        <v>5375</v>
      </c>
      <c r="C3384" s="607" t="s">
        <v>14098</v>
      </c>
      <c r="D3384" s="618" t="s">
        <v>10494</v>
      </c>
      <c r="E3384" s="619" t="s">
        <v>30020</v>
      </c>
      <c r="F3384"/>
      <c r="G3384"/>
      <c r="H3384"/>
    </row>
    <row r="3385" spans="1:8" ht="15" x14ac:dyDescent="0.25">
      <c r="A3385" s="609" t="str">
        <f t="shared" si="52"/>
        <v>97335</v>
      </c>
      <c r="B3385" s="607" t="s">
        <v>5376</v>
      </c>
      <c r="C3385" s="607" t="s">
        <v>14099</v>
      </c>
      <c r="D3385" s="618" t="s">
        <v>10494</v>
      </c>
      <c r="E3385" s="619" t="s">
        <v>9124</v>
      </c>
      <c r="F3385"/>
      <c r="G3385"/>
      <c r="H3385"/>
    </row>
    <row r="3386" spans="1:8" ht="15" x14ac:dyDescent="0.25">
      <c r="A3386" s="609" t="str">
        <f t="shared" si="52"/>
        <v>97336</v>
      </c>
      <c r="B3386" s="607" t="s">
        <v>5377</v>
      </c>
      <c r="C3386" s="607" t="s">
        <v>14100</v>
      </c>
      <c r="D3386" s="618" t="s">
        <v>10494</v>
      </c>
      <c r="E3386" s="619" t="s">
        <v>15026</v>
      </c>
      <c r="F3386"/>
      <c r="G3386"/>
      <c r="H3386"/>
    </row>
    <row r="3387" spans="1:8" ht="15" x14ac:dyDescent="0.25">
      <c r="A3387" s="609" t="str">
        <f t="shared" si="52"/>
        <v>97337</v>
      </c>
      <c r="B3387" s="607" t="s">
        <v>5378</v>
      </c>
      <c r="C3387" s="607" t="s">
        <v>14101</v>
      </c>
      <c r="D3387" s="618" t="s">
        <v>10494</v>
      </c>
      <c r="E3387" s="619" t="s">
        <v>29331</v>
      </c>
      <c r="F3387"/>
      <c r="G3387"/>
      <c r="H3387"/>
    </row>
    <row r="3388" spans="1:8" ht="15" x14ac:dyDescent="0.25">
      <c r="A3388" s="609" t="str">
        <f t="shared" si="52"/>
        <v>97338</v>
      </c>
      <c r="B3388" s="607" t="s">
        <v>5379</v>
      </c>
      <c r="C3388" s="607" t="s">
        <v>14102</v>
      </c>
      <c r="D3388" s="618" t="s">
        <v>10494</v>
      </c>
      <c r="E3388" s="619" t="s">
        <v>30237</v>
      </c>
      <c r="F3388"/>
      <c r="G3388"/>
      <c r="H3388"/>
    </row>
    <row r="3389" spans="1:8" ht="15" x14ac:dyDescent="0.25">
      <c r="A3389" s="609" t="str">
        <f t="shared" si="52"/>
        <v>97339</v>
      </c>
      <c r="B3389" s="607" t="s">
        <v>5380</v>
      </c>
      <c r="C3389" s="607" t="s">
        <v>14103</v>
      </c>
      <c r="D3389" s="618" t="s">
        <v>10494</v>
      </c>
      <c r="E3389" s="619" t="s">
        <v>30172</v>
      </c>
      <c r="F3389"/>
      <c r="G3389"/>
      <c r="H3389"/>
    </row>
    <row r="3390" spans="1:8" ht="15" x14ac:dyDescent="0.25">
      <c r="A3390" s="609" t="str">
        <f t="shared" si="52"/>
        <v>97340</v>
      </c>
      <c r="B3390" s="607" t="s">
        <v>5381</v>
      </c>
      <c r="C3390" s="607" t="s">
        <v>14104</v>
      </c>
      <c r="D3390" s="618" t="s">
        <v>10494</v>
      </c>
      <c r="E3390" s="619" t="s">
        <v>30238</v>
      </c>
      <c r="F3390"/>
      <c r="G3390"/>
      <c r="H3390"/>
    </row>
    <row r="3391" spans="1:8" ht="15" x14ac:dyDescent="0.25">
      <c r="A3391" s="609" t="str">
        <f t="shared" si="52"/>
        <v>97341</v>
      </c>
      <c r="B3391" s="607" t="s">
        <v>5382</v>
      </c>
      <c r="C3391" s="607" t="s">
        <v>14105</v>
      </c>
      <c r="D3391" s="618" t="s">
        <v>10494</v>
      </c>
      <c r="E3391" s="619" t="s">
        <v>10458</v>
      </c>
      <c r="F3391"/>
      <c r="G3391"/>
      <c r="H3391"/>
    </row>
    <row r="3392" spans="1:8" ht="15" x14ac:dyDescent="0.25">
      <c r="A3392" s="609" t="str">
        <f t="shared" si="52"/>
        <v>97342</v>
      </c>
      <c r="B3392" s="607" t="s">
        <v>5383</v>
      </c>
      <c r="C3392" s="607" t="s">
        <v>14106</v>
      </c>
      <c r="D3392" s="618" t="s">
        <v>10494</v>
      </c>
      <c r="E3392" s="619" t="s">
        <v>30239</v>
      </c>
      <c r="F3392"/>
      <c r="G3392"/>
      <c r="H3392"/>
    </row>
    <row r="3393" spans="1:8" ht="15" x14ac:dyDescent="0.25">
      <c r="A3393" s="609" t="str">
        <f t="shared" si="52"/>
        <v>97343</v>
      </c>
      <c r="B3393" s="607" t="s">
        <v>5384</v>
      </c>
      <c r="C3393" s="607" t="s">
        <v>14107</v>
      </c>
      <c r="D3393" s="618" t="s">
        <v>10494</v>
      </c>
      <c r="E3393" s="619" t="s">
        <v>30240</v>
      </c>
      <c r="F3393"/>
      <c r="G3393"/>
      <c r="H3393"/>
    </row>
    <row r="3394" spans="1:8" ht="15" x14ac:dyDescent="0.25">
      <c r="A3394" s="609" t="str">
        <f t="shared" ref="A3394:A3457" si="53">IF(ISERROR(SEARCH("/",B3394)=6),TRIM(CLEAN(B3394)),IF(SEARCH("/",B3394)=6,IF(LEN(TRIM(CLEAN(B3394)))=7,LEFT(TRIM(CLEAN(B3394)),6)&amp;"00"&amp;RIGHT(TRIM(CLEAN(B3394)),1),LEFT(TRIM(CLEAN(B3394)),6)&amp;"0"&amp;RIGHT(TRIM(CLEAN(B3394)),2)),TRIM(CLEAN(B3394))))</f>
        <v>97344</v>
      </c>
      <c r="B3394" s="607" t="s">
        <v>5385</v>
      </c>
      <c r="C3394" s="607" t="s">
        <v>14109</v>
      </c>
      <c r="D3394" s="618" t="s">
        <v>10494</v>
      </c>
      <c r="E3394" s="619" t="s">
        <v>19448</v>
      </c>
      <c r="F3394"/>
      <c r="G3394"/>
      <c r="H3394"/>
    </row>
    <row r="3395" spans="1:8" ht="15" x14ac:dyDescent="0.25">
      <c r="A3395" s="609" t="str">
        <f t="shared" si="53"/>
        <v>97345</v>
      </c>
      <c r="B3395" s="607" t="s">
        <v>5386</v>
      </c>
      <c r="C3395" s="607" t="s">
        <v>14110</v>
      </c>
      <c r="D3395" s="618" t="s">
        <v>10494</v>
      </c>
      <c r="E3395" s="619" t="s">
        <v>18921</v>
      </c>
      <c r="F3395"/>
      <c r="G3395"/>
      <c r="H3395"/>
    </row>
    <row r="3396" spans="1:8" ht="15" x14ac:dyDescent="0.25">
      <c r="A3396" s="609" t="str">
        <f t="shared" si="53"/>
        <v>97346</v>
      </c>
      <c r="B3396" s="607" t="s">
        <v>5387</v>
      </c>
      <c r="C3396" s="607" t="s">
        <v>14112</v>
      </c>
      <c r="D3396" s="618" t="s">
        <v>10494</v>
      </c>
      <c r="E3396" s="619" t="s">
        <v>30241</v>
      </c>
      <c r="F3396"/>
      <c r="G3396"/>
      <c r="H3396"/>
    </row>
    <row r="3397" spans="1:8" ht="15" x14ac:dyDescent="0.25">
      <c r="A3397" s="609" t="str">
        <f t="shared" si="53"/>
        <v>97347</v>
      </c>
      <c r="B3397" s="607" t="s">
        <v>5388</v>
      </c>
      <c r="C3397" s="607" t="s">
        <v>14114</v>
      </c>
      <c r="D3397" s="618" t="s">
        <v>10494</v>
      </c>
      <c r="E3397" s="619" t="s">
        <v>30242</v>
      </c>
      <c r="F3397"/>
      <c r="G3397"/>
      <c r="H3397"/>
    </row>
    <row r="3398" spans="1:8" ht="15" x14ac:dyDescent="0.25">
      <c r="A3398" s="609" t="str">
        <f t="shared" si="53"/>
        <v>97348</v>
      </c>
      <c r="B3398" s="607" t="s">
        <v>5389</v>
      </c>
      <c r="C3398" s="607" t="s">
        <v>14115</v>
      </c>
      <c r="D3398" s="618" t="s">
        <v>10494</v>
      </c>
      <c r="E3398" s="619" t="s">
        <v>30243</v>
      </c>
      <c r="F3398"/>
      <c r="G3398"/>
      <c r="H3398"/>
    </row>
    <row r="3399" spans="1:8" ht="15" x14ac:dyDescent="0.25">
      <c r="A3399" s="609" t="str">
        <f t="shared" si="53"/>
        <v>97349</v>
      </c>
      <c r="B3399" s="607" t="s">
        <v>5390</v>
      </c>
      <c r="C3399" s="607" t="s">
        <v>14116</v>
      </c>
      <c r="D3399" s="618" t="s">
        <v>10494</v>
      </c>
      <c r="E3399" s="619" t="s">
        <v>30244</v>
      </c>
      <c r="F3399"/>
      <c r="G3399"/>
      <c r="H3399"/>
    </row>
    <row r="3400" spans="1:8" ht="15" x14ac:dyDescent="0.25">
      <c r="A3400" s="609" t="str">
        <f t="shared" si="53"/>
        <v>97350</v>
      </c>
      <c r="B3400" s="607" t="s">
        <v>5391</v>
      </c>
      <c r="C3400" s="607" t="s">
        <v>14117</v>
      </c>
      <c r="D3400" s="618" t="s">
        <v>10494</v>
      </c>
      <c r="E3400" s="619" t="s">
        <v>28457</v>
      </c>
      <c r="F3400"/>
      <c r="G3400"/>
      <c r="H3400"/>
    </row>
    <row r="3401" spans="1:8" ht="15" x14ac:dyDescent="0.25">
      <c r="A3401" s="609" t="str">
        <f t="shared" si="53"/>
        <v>97351</v>
      </c>
      <c r="B3401" s="607" t="s">
        <v>5392</v>
      </c>
      <c r="C3401" s="607" t="s">
        <v>14118</v>
      </c>
      <c r="D3401" s="618" t="s">
        <v>10494</v>
      </c>
      <c r="E3401" s="619" t="s">
        <v>30245</v>
      </c>
      <c r="F3401"/>
      <c r="G3401"/>
      <c r="H3401"/>
    </row>
    <row r="3402" spans="1:8" ht="15" x14ac:dyDescent="0.25">
      <c r="A3402" s="609" t="str">
        <f t="shared" si="53"/>
        <v>97352</v>
      </c>
      <c r="B3402" s="607" t="s">
        <v>5393</v>
      </c>
      <c r="C3402" s="607" t="s">
        <v>14119</v>
      </c>
      <c r="D3402" s="618" t="s">
        <v>10494</v>
      </c>
      <c r="E3402" s="619" t="s">
        <v>30246</v>
      </c>
      <c r="F3402"/>
      <c r="G3402"/>
      <c r="H3402"/>
    </row>
    <row r="3403" spans="1:8" ht="15" x14ac:dyDescent="0.25">
      <c r="A3403" s="609" t="str">
        <f t="shared" si="53"/>
        <v>97353</v>
      </c>
      <c r="B3403" s="607" t="s">
        <v>5394</v>
      </c>
      <c r="C3403" s="607" t="s">
        <v>14120</v>
      </c>
      <c r="D3403" s="618" t="s">
        <v>10494</v>
      </c>
      <c r="E3403" s="619" t="s">
        <v>18477</v>
      </c>
      <c r="F3403"/>
      <c r="G3403"/>
      <c r="H3403"/>
    </row>
    <row r="3404" spans="1:8" ht="15" x14ac:dyDescent="0.25">
      <c r="A3404" s="609" t="str">
        <f t="shared" si="53"/>
        <v>97354</v>
      </c>
      <c r="B3404" s="607" t="s">
        <v>5395</v>
      </c>
      <c r="C3404" s="607" t="s">
        <v>14121</v>
      </c>
      <c r="D3404" s="618" t="s">
        <v>10494</v>
      </c>
      <c r="E3404" s="619" t="s">
        <v>21117</v>
      </c>
      <c r="F3404"/>
      <c r="G3404"/>
      <c r="H3404"/>
    </row>
    <row r="3405" spans="1:8" ht="15" x14ac:dyDescent="0.25">
      <c r="A3405" s="609" t="str">
        <f t="shared" si="53"/>
        <v>97355</v>
      </c>
      <c r="B3405" s="607" t="s">
        <v>5396</v>
      </c>
      <c r="C3405" s="607" t="s">
        <v>14122</v>
      </c>
      <c r="D3405" s="618" t="s">
        <v>10494</v>
      </c>
      <c r="E3405" s="619" t="s">
        <v>30247</v>
      </c>
      <c r="F3405"/>
      <c r="G3405"/>
      <c r="H3405"/>
    </row>
    <row r="3406" spans="1:8" ht="15" x14ac:dyDescent="0.25">
      <c r="A3406" s="609" t="str">
        <f t="shared" si="53"/>
        <v>97356</v>
      </c>
      <c r="B3406" s="607" t="s">
        <v>5397</v>
      </c>
      <c r="C3406" s="607" t="s">
        <v>14123</v>
      </c>
      <c r="D3406" s="618" t="s">
        <v>10494</v>
      </c>
      <c r="E3406" s="619" t="s">
        <v>30248</v>
      </c>
      <c r="F3406"/>
      <c r="G3406"/>
      <c r="H3406"/>
    </row>
    <row r="3407" spans="1:8" ht="15" x14ac:dyDescent="0.25">
      <c r="A3407" s="609" t="str">
        <f t="shared" si="53"/>
        <v>97357</v>
      </c>
      <c r="B3407" s="607" t="s">
        <v>5398</v>
      </c>
      <c r="C3407" s="607" t="s">
        <v>14124</v>
      </c>
      <c r="D3407" s="618" t="s">
        <v>10494</v>
      </c>
      <c r="E3407" s="619" t="s">
        <v>24423</v>
      </c>
      <c r="F3407"/>
      <c r="G3407"/>
      <c r="H3407"/>
    </row>
    <row r="3408" spans="1:8" ht="15" x14ac:dyDescent="0.25">
      <c r="A3408" s="609" t="str">
        <f t="shared" si="53"/>
        <v>97358</v>
      </c>
      <c r="B3408" s="607" t="s">
        <v>5399</v>
      </c>
      <c r="C3408" s="607" t="s">
        <v>14125</v>
      </c>
      <c r="D3408" s="618" t="s">
        <v>10494</v>
      </c>
      <c r="E3408" s="619" t="s">
        <v>30249</v>
      </c>
      <c r="F3408"/>
      <c r="G3408"/>
      <c r="H3408"/>
    </row>
    <row r="3409" spans="1:8" ht="15" x14ac:dyDescent="0.25">
      <c r="A3409" s="609" t="str">
        <f t="shared" si="53"/>
        <v>97498</v>
      </c>
      <c r="B3409" s="607" t="s">
        <v>5465</v>
      </c>
      <c r="C3409" s="607" t="s">
        <v>14126</v>
      </c>
      <c r="D3409" s="618" t="s">
        <v>10494</v>
      </c>
      <c r="E3409" s="619" t="s">
        <v>18909</v>
      </c>
      <c r="F3409"/>
      <c r="G3409"/>
      <c r="H3409"/>
    </row>
    <row r="3410" spans="1:8" ht="15" x14ac:dyDescent="0.25">
      <c r="A3410" s="609" t="str">
        <f t="shared" si="53"/>
        <v>97535</v>
      </c>
      <c r="B3410" s="607" t="s">
        <v>5496</v>
      </c>
      <c r="C3410" s="607" t="s">
        <v>14127</v>
      </c>
      <c r="D3410" s="618" t="s">
        <v>10494</v>
      </c>
      <c r="E3410" s="619" t="s">
        <v>19818</v>
      </c>
      <c r="F3410"/>
      <c r="G3410"/>
      <c r="H3410"/>
    </row>
    <row r="3411" spans="1:8" ht="15" x14ac:dyDescent="0.25">
      <c r="A3411" s="609" t="str">
        <f t="shared" si="53"/>
        <v>97536</v>
      </c>
      <c r="B3411" s="607" t="s">
        <v>5497</v>
      </c>
      <c r="C3411" s="607" t="s">
        <v>14128</v>
      </c>
      <c r="D3411" s="618" t="s">
        <v>10494</v>
      </c>
      <c r="E3411" s="619" t="s">
        <v>30250</v>
      </c>
      <c r="F3411"/>
      <c r="G3411"/>
      <c r="H3411"/>
    </row>
    <row r="3412" spans="1:8" ht="15" x14ac:dyDescent="0.25">
      <c r="A3412" s="609" t="str">
        <f t="shared" si="53"/>
        <v>100788</v>
      </c>
      <c r="B3412" s="607" t="s">
        <v>6724</v>
      </c>
      <c r="C3412" s="607" t="s">
        <v>14129</v>
      </c>
      <c r="D3412" s="618" t="s">
        <v>10580</v>
      </c>
      <c r="E3412" s="619" t="s">
        <v>30251</v>
      </c>
      <c r="F3412"/>
      <c r="G3412"/>
      <c r="H3412"/>
    </row>
    <row r="3413" spans="1:8" ht="15" x14ac:dyDescent="0.25">
      <c r="A3413" s="609" t="str">
        <f t="shared" si="53"/>
        <v>100791</v>
      </c>
      <c r="B3413" s="607" t="s">
        <v>6725</v>
      </c>
      <c r="C3413" s="607" t="s">
        <v>14130</v>
      </c>
      <c r="D3413" s="618" t="s">
        <v>10494</v>
      </c>
      <c r="E3413" s="619" t="s">
        <v>9487</v>
      </c>
      <c r="F3413"/>
      <c r="G3413"/>
      <c r="H3413"/>
    </row>
    <row r="3414" spans="1:8" ht="15" x14ac:dyDescent="0.25">
      <c r="A3414" s="609" t="str">
        <f t="shared" si="53"/>
        <v>100792</v>
      </c>
      <c r="B3414" s="607" t="s">
        <v>6726</v>
      </c>
      <c r="C3414" s="607" t="s">
        <v>14131</v>
      </c>
      <c r="D3414" s="618" t="s">
        <v>10494</v>
      </c>
      <c r="E3414" s="619" t="s">
        <v>30252</v>
      </c>
      <c r="F3414"/>
      <c r="G3414"/>
      <c r="H3414"/>
    </row>
    <row r="3415" spans="1:8" ht="15" x14ac:dyDescent="0.25">
      <c r="A3415" s="609" t="str">
        <f t="shared" si="53"/>
        <v>100793</v>
      </c>
      <c r="B3415" s="607" t="s">
        <v>6727</v>
      </c>
      <c r="C3415" s="607" t="s">
        <v>14132</v>
      </c>
      <c r="D3415" s="618" t="s">
        <v>10494</v>
      </c>
      <c r="E3415" s="619" t="s">
        <v>9229</v>
      </c>
      <c r="F3415"/>
      <c r="G3415"/>
      <c r="H3415"/>
    </row>
    <row r="3416" spans="1:8" ht="15" x14ac:dyDescent="0.25">
      <c r="A3416" s="609" t="str">
        <f t="shared" si="53"/>
        <v>100794</v>
      </c>
      <c r="B3416" s="607" t="s">
        <v>6728</v>
      </c>
      <c r="C3416" s="607" t="s">
        <v>14133</v>
      </c>
      <c r="D3416" s="618" t="s">
        <v>10494</v>
      </c>
      <c r="E3416" s="619" t="s">
        <v>16854</v>
      </c>
      <c r="F3416"/>
      <c r="G3416"/>
      <c r="H3416"/>
    </row>
    <row r="3417" spans="1:8" ht="15" x14ac:dyDescent="0.25">
      <c r="A3417" s="609" t="str">
        <f t="shared" si="53"/>
        <v>100799</v>
      </c>
      <c r="B3417" s="607" t="s">
        <v>30253</v>
      </c>
      <c r="C3417" s="607" t="s">
        <v>30254</v>
      </c>
      <c r="D3417" s="618" t="s">
        <v>10494</v>
      </c>
      <c r="E3417" s="619" t="s">
        <v>18738</v>
      </c>
      <c r="F3417"/>
      <c r="G3417"/>
      <c r="H3417"/>
    </row>
    <row r="3418" spans="1:8" ht="15" x14ac:dyDescent="0.25">
      <c r="A3418" s="609" t="str">
        <f t="shared" si="53"/>
        <v>100800</v>
      </c>
      <c r="B3418" s="607" t="s">
        <v>30255</v>
      </c>
      <c r="C3418" s="607" t="s">
        <v>30256</v>
      </c>
      <c r="D3418" s="618" t="s">
        <v>10494</v>
      </c>
      <c r="E3418" s="619" t="s">
        <v>28880</v>
      </c>
      <c r="F3418"/>
      <c r="G3418"/>
      <c r="H3418"/>
    </row>
    <row r="3419" spans="1:8" ht="15" x14ac:dyDescent="0.25">
      <c r="A3419" s="609" t="str">
        <f t="shared" si="53"/>
        <v>100801</v>
      </c>
      <c r="B3419" s="607" t="s">
        <v>30257</v>
      </c>
      <c r="C3419" s="607" t="s">
        <v>30258</v>
      </c>
      <c r="D3419" s="618" t="s">
        <v>10494</v>
      </c>
      <c r="E3419" s="619" t="s">
        <v>30259</v>
      </c>
      <c r="F3419"/>
      <c r="G3419"/>
      <c r="H3419"/>
    </row>
    <row r="3420" spans="1:8" ht="15" x14ac:dyDescent="0.25">
      <c r="A3420" s="609" t="str">
        <f t="shared" si="53"/>
        <v>100802</v>
      </c>
      <c r="B3420" s="607" t="s">
        <v>30260</v>
      </c>
      <c r="C3420" s="607" t="s">
        <v>30261</v>
      </c>
      <c r="D3420" s="618" t="s">
        <v>10494</v>
      </c>
      <c r="E3420" s="619" t="s">
        <v>10587</v>
      </c>
      <c r="F3420"/>
      <c r="G3420"/>
      <c r="H3420"/>
    </row>
    <row r="3421" spans="1:8" ht="15" x14ac:dyDescent="0.25">
      <c r="A3421" s="609" t="str">
        <f t="shared" si="53"/>
        <v>100803</v>
      </c>
      <c r="B3421" s="607" t="s">
        <v>6729</v>
      </c>
      <c r="C3421" s="607" t="s">
        <v>14134</v>
      </c>
      <c r="D3421" s="618" t="s">
        <v>10494</v>
      </c>
      <c r="E3421" s="619" t="s">
        <v>9153</v>
      </c>
      <c r="F3421"/>
      <c r="G3421"/>
      <c r="H3421"/>
    </row>
    <row r="3422" spans="1:8" ht="15" x14ac:dyDescent="0.25">
      <c r="A3422" s="609" t="str">
        <f t="shared" si="53"/>
        <v>100804</v>
      </c>
      <c r="B3422" s="607" t="s">
        <v>6730</v>
      </c>
      <c r="C3422" s="607" t="s">
        <v>14135</v>
      </c>
      <c r="D3422" s="618" t="s">
        <v>10494</v>
      </c>
      <c r="E3422" s="619" t="s">
        <v>11374</v>
      </c>
      <c r="F3422"/>
      <c r="G3422"/>
      <c r="H3422"/>
    </row>
    <row r="3423" spans="1:8" ht="15" x14ac:dyDescent="0.25">
      <c r="A3423" s="609" t="str">
        <f t="shared" si="53"/>
        <v>100805</v>
      </c>
      <c r="B3423" s="607" t="s">
        <v>6731</v>
      </c>
      <c r="C3423" s="607" t="s">
        <v>14137</v>
      </c>
      <c r="D3423" s="618" t="s">
        <v>10494</v>
      </c>
      <c r="E3423" s="619" t="s">
        <v>30262</v>
      </c>
      <c r="F3423"/>
      <c r="G3423"/>
      <c r="H3423"/>
    </row>
    <row r="3424" spans="1:8" ht="15" x14ac:dyDescent="0.25">
      <c r="A3424" s="609" t="str">
        <f t="shared" si="53"/>
        <v>100806</v>
      </c>
      <c r="B3424" s="607" t="s">
        <v>6732</v>
      </c>
      <c r="C3424" s="607" t="s">
        <v>14138</v>
      </c>
      <c r="D3424" s="618" t="s">
        <v>10494</v>
      </c>
      <c r="E3424" s="619" t="s">
        <v>23428</v>
      </c>
      <c r="F3424"/>
      <c r="G3424"/>
      <c r="H3424"/>
    </row>
    <row r="3425" spans="1:8" ht="15" x14ac:dyDescent="0.25">
      <c r="A3425" s="609" t="str">
        <f t="shared" si="53"/>
        <v>100807</v>
      </c>
      <c r="B3425" s="607" t="s">
        <v>30263</v>
      </c>
      <c r="C3425" s="607" t="s">
        <v>30264</v>
      </c>
      <c r="D3425" s="618" t="s">
        <v>10494</v>
      </c>
      <c r="E3425" s="619" t="s">
        <v>19025</v>
      </c>
      <c r="F3425"/>
      <c r="G3425"/>
      <c r="H3425"/>
    </row>
    <row r="3426" spans="1:8" ht="15" x14ac:dyDescent="0.25">
      <c r="A3426" s="609" t="str">
        <f t="shared" si="53"/>
        <v>100808</v>
      </c>
      <c r="B3426" s="607" t="s">
        <v>30265</v>
      </c>
      <c r="C3426" s="607" t="s">
        <v>30266</v>
      </c>
      <c r="D3426" s="618" t="s">
        <v>10494</v>
      </c>
      <c r="E3426" s="619" t="s">
        <v>18436</v>
      </c>
      <c r="F3426"/>
      <c r="G3426"/>
      <c r="H3426"/>
    </row>
    <row r="3427" spans="1:8" ht="15" x14ac:dyDescent="0.25">
      <c r="A3427" s="609" t="str">
        <f t="shared" si="53"/>
        <v>100809</v>
      </c>
      <c r="B3427" s="607" t="s">
        <v>30267</v>
      </c>
      <c r="C3427" s="607" t="s">
        <v>30268</v>
      </c>
      <c r="D3427" s="618" t="s">
        <v>10494</v>
      </c>
      <c r="E3427" s="619" t="s">
        <v>16652</v>
      </c>
      <c r="F3427"/>
      <c r="G3427"/>
      <c r="H3427"/>
    </row>
    <row r="3428" spans="1:8" ht="15" x14ac:dyDescent="0.25">
      <c r="A3428" s="609" t="str">
        <f t="shared" si="53"/>
        <v>100810</v>
      </c>
      <c r="B3428" s="607" t="s">
        <v>30269</v>
      </c>
      <c r="C3428" s="607" t="s">
        <v>30270</v>
      </c>
      <c r="D3428" s="618" t="s">
        <v>10494</v>
      </c>
      <c r="E3428" s="619" t="s">
        <v>19515</v>
      </c>
      <c r="F3428"/>
      <c r="G3428"/>
      <c r="H3428"/>
    </row>
    <row r="3429" spans="1:8" ht="15" x14ac:dyDescent="0.25">
      <c r="A3429" s="609" t="str">
        <f t="shared" si="53"/>
        <v>101918</v>
      </c>
      <c r="B3429" s="607" t="s">
        <v>8592</v>
      </c>
      <c r="C3429" s="607" t="s">
        <v>14139</v>
      </c>
      <c r="D3429" s="618" t="s">
        <v>10494</v>
      </c>
      <c r="E3429" s="619" t="s">
        <v>30271</v>
      </c>
      <c r="F3429"/>
      <c r="G3429"/>
      <c r="H3429"/>
    </row>
    <row r="3430" spans="1:8" ht="15" x14ac:dyDescent="0.25">
      <c r="A3430" s="609" t="str">
        <f t="shared" si="53"/>
        <v>101919</v>
      </c>
      <c r="B3430" s="607" t="s">
        <v>8593</v>
      </c>
      <c r="C3430" s="607" t="s">
        <v>14140</v>
      </c>
      <c r="D3430" s="618" t="s">
        <v>10580</v>
      </c>
      <c r="E3430" s="619" t="s">
        <v>18943</v>
      </c>
      <c r="F3430"/>
      <c r="G3430"/>
      <c r="H3430"/>
    </row>
    <row r="3431" spans="1:8" ht="15" x14ac:dyDescent="0.25">
      <c r="A3431" s="609" t="str">
        <f t="shared" si="53"/>
        <v>101920</v>
      </c>
      <c r="B3431" s="607" t="s">
        <v>8594</v>
      </c>
      <c r="C3431" s="607" t="s">
        <v>14141</v>
      </c>
      <c r="D3431" s="618" t="s">
        <v>10580</v>
      </c>
      <c r="E3431" s="619" t="s">
        <v>27014</v>
      </c>
      <c r="F3431"/>
      <c r="G3431"/>
      <c r="H3431"/>
    </row>
    <row r="3432" spans="1:8" ht="15" x14ac:dyDescent="0.25">
      <c r="A3432" s="609" t="str">
        <f t="shared" si="53"/>
        <v>101921</v>
      </c>
      <c r="B3432" s="607" t="s">
        <v>8595</v>
      </c>
      <c r="C3432" s="607" t="s">
        <v>14142</v>
      </c>
      <c r="D3432" s="618" t="s">
        <v>10580</v>
      </c>
      <c r="E3432" s="619" t="s">
        <v>30272</v>
      </c>
      <c r="F3432"/>
      <c r="G3432"/>
      <c r="H3432"/>
    </row>
    <row r="3433" spans="1:8" ht="15" x14ac:dyDescent="0.25">
      <c r="A3433" s="609" t="str">
        <f t="shared" si="53"/>
        <v>101922</v>
      </c>
      <c r="B3433" s="607" t="s">
        <v>8596</v>
      </c>
      <c r="C3433" s="607" t="s">
        <v>14143</v>
      </c>
      <c r="D3433" s="618" t="s">
        <v>10580</v>
      </c>
      <c r="E3433" s="619" t="s">
        <v>30272</v>
      </c>
      <c r="F3433"/>
      <c r="G3433"/>
      <c r="H3433"/>
    </row>
    <row r="3434" spans="1:8" ht="15" x14ac:dyDescent="0.25">
      <c r="A3434" s="609" t="str">
        <f t="shared" si="53"/>
        <v>101923</v>
      </c>
      <c r="B3434" s="607" t="s">
        <v>8597</v>
      </c>
      <c r="C3434" s="607" t="s">
        <v>14144</v>
      </c>
      <c r="D3434" s="618" t="s">
        <v>10580</v>
      </c>
      <c r="E3434" s="619" t="s">
        <v>30272</v>
      </c>
      <c r="F3434"/>
      <c r="G3434"/>
      <c r="H3434"/>
    </row>
    <row r="3435" spans="1:8" ht="15" x14ac:dyDescent="0.25">
      <c r="A3435" s="609" t="str">
        <f t="shared" si="53"/>
        <v>101924</v>
      </c>
      <c r="B3435" s="607" t="s">
        <v>8598</v>
      </c>
      <c r="C3435" s="607" t="s">
        <v>14145</v>
      </c>
      <c r="D3435" s="618" t="s">
        <v>10580</v>
      </c>
      <c r="E3435" s="619" t="s">
        <v>28469</v>
      </c>
      <c r="F3435"/>
      <c r="G3435"/>
      <c r="H3435"/>
    </row>
    <row r="3436" spans="1:8" ht="15" x14ac:dyDescent="0.25">
      <c r="A3436" s="609" t="str">
        <f t="shared" si="53"/>
        <v>101925</v>
      </c>
      <c r="B3436" s="607" t="s">
        <v>8599</v>
      </c>
      <c r="C3436" s="607" t="s">
        <v>14146</v>
      </c>
      <c r="D3436" s="618" t="s">
        <v>10580</v>
      </c>
      <c r="E3436" s="619" t="s">
        <v>30273</v>
      </c>
      <c r="F3436"/>
      <c r="G3436"/>
      <c r="H3436"/>
    </row>
    <row r="3437" spans="1:8" ht="15" x14ac:dyDescent="0.25">
      <c r="A3437" s="609" t="str">
        <f t="shared" si="53"/>
        <v>101926</v>
      </c>
      <c r="B3437" s="607" t="s">
        <v>8600</v>
      </c>
      <c r="C3437" s="607" t="s">
        <v>14147</v>
      </c>
      <c r="D3437" s="618" t="s">
        <v>10580</v>
      </c>
      <c r="E3437" s="619" t="s">
        <v>30274</v>
      </c>
      <c r="F3437"/>
      <c r="G3437"/>
      <c r="H3437"/>
    </row>
    <row r="3438" spans="1:8" ht="15" x14ac:dyDescent="0.25">
      <c r="A3438" s="609" t="str">
        <f t="shared" si="53"/>
        <v>101927</v>
      </c>
      <c r="B3438" s="607" t="s">
        <v>8601</v>
      </c>
      <c r="C3438" s="607" t="s">
        <v>14148</v>
      </c>
      <c r="D3438" s="618" t="s">
        <v>10494</v>
      </c>
      <c r="E3438" s="619" t="s">
        <v>30275</v>
      </c>
      <c r="F3438"/>
      <c r="G3438"/>
      <c r="H3438"/>
    </row>
    <row r="3439" spans="1:8" ht="15" x14ac:dyDescent="0.25">
      <c r="A3439" s="609" t="str">
        <f t="shared" si="53"/>
        <v>101928</v>
      </c>
      <c r="B3439" s="607" t="s">
        <v>8602</v>
      </c>
      <c r="C3439" s="607" t="s">
        <v>14149</v>
      </c>
      <c r="D3439" s="618" t="s">
        <v>10580</v>
      </c>
      <c r="E3439" s="619" t="s">
        <v>30276</v>
      </c>
      <c r="F3439"/>
      <c r="G3439"/>
      <c r="H3439"/>
    </row>
    <row r="3440" spans="1:8" ht="15" x14ac:dyDescent="0.25">
      <c r="A3440" s="609" t="str">
        <f t="shared" si="53"/>
        <v>101929</v>
      </c>
      <c r="B3440" s="607" t="s">
        <v>8603</v>
      </c>
      <c r="C3440" s="607" t="s">
        <v>14150</v>
      </c>
      <c r="D3440" s="618" t="s">
        <v>10580</v>
      </c>
      <c r="E3440" s="619" t="s">
        <v>28593</v>
      </c>
      <c r="F3440"/>
      <c r="G3440"/>
      <c r="H3440"/>
    </row>
    <row r="3441" spans="1:8" ht="15" x14ac:dyDescent="0.25">
      <c r="A3441" s="609" t="str">
        <f t="shared" si="53"/>
        <v>101930</v>
      </c>
      <c r="B3441" s="607" t="s">
        <v>8604</v>
      </c>
      <c r="C3441" s="607" t="s">
        <v>14151</v>
      </c>
      <c r="D3441" s="618" t="s">
        <v>10580</v>
      </c>
      <c r="E3441" s="619" t="s">
        <v>30277</v>
      </c>
      <c r="F3441"/>
      <c r="G3441"/>
      <c r="H3441"/>
    </row>
    <row r="3442" spans="1:8" ht="15" x14ac:dyDescent="0.25">
      <c r="A3442" s="609" t="str">
        <f t="shared" si="53"/>
        <v>101931</v>
      </c>
      <c r="B3442" s="607" t="s">
        <v>8605</v>
      </c>
      <c r="C3442" s="607" t="s">
        <v>14152</v>
      </c>
      <c r="D3442" s="618" t="s">
        <v>10580</v>
      </c>
      <c r="E3442" s="619" t="s">
        <v>30277</v>
      </c>
      <c r="F3442"/>
      <c r="G3442"/>
      <c r="H3442"/>
    </row>
    <row r="3443" spans="1:8" ht="15" x14ac:dyDescent="0.25">
      <c r="A3443" s="609" t="str">
        <f t="shared" si="53"/>
        <v>101932</v>
      </c>
      <c r="B3443" s="607" t="s">
        <v>8606</v>
      </c>
      <c r="C3443" s="607" t="s">
        <v>14153</v>
      </c>
      <c r="D3443" s="618" t="s">
        <v>10580</v>
      </c>
      <c r="E3443" s="619" t="s">
        <v>30277</v>
      </c>
      <c r="F3443"/>
      <c r="G3443"/>
      <c r="H3443"/>
    </row>
    <row r="3444" spans="1:8" ht="15" x14ac:dyDescent="0.25">
      <c r="A3444" s="609" t="str">
        <f t="shared" si="53"/>
        <v>101933</v>
      </c>
      <c r="B3444" s="607" t="s">
        <v>8607</v>
      </c>
      <c r="C3444" s="607" t="s">
        <v>14154</v>
      </c>
      <c r="D3444" s="618" t="s">
        <v>10580</v>
      </c>
      <c r="E3444" s="619" t="s">
        <v>19413</v>
      </c>
      <c r="F3444"/>
      <c r="G3444"/>
      <c r="H3444"/>
    </row>
    <row r="3445" spans="1:8" ht="15" x14ac:dyDescent="0.25">
      <c r="A3445" s="609" t="str">
        <f t="shared" si="53"/>
        <v>101934</v>
      </c>
      <c r="B3445" s="607" t="s">
        <v>8608</v>
      </c>
      <c r="C3445" s="607" t="s">
        <v>14155</v>
      </c>
      <c r="D3445" s="618" t="s">
        <v>10580</v>
      </c>
      <c r="E3445" s="619" t="s">
        <v>30278</v>
      </c>
      <c r="F3445"/>
      <c r="G3445"/>
      <c r="H3445"/>
    </row>
    <row r="3446" spans="1:8" ht="15" x14ac:dyDescent="0.25">
      <c r="A3446" s="609" t="str">
        <f t="shared" si="53"/>
        <v>101935</v>
      </c>
      <c r="B3446" s="607" t="s">
        <v>8609</v>
      </c>
      <c r="C3446" s="607" t="s">
        <v>14156</v>
      </c>
      <c r="D3446" s="618" t="s">
        <v>10580</v>
      </c>
      <c r="E3446" s="619" t="s">
        <v>30279</v>
      </c>
      <c r="F3446"/>
      <c r="G3446"/>
      <c r="H3446"/>
    </row>
    <row r="3447" spans="1:8" ht="15" x14ac:dyDescent="0.25">
      <c r="A3447" s="609" t="str">
        <f t="shared" si="53"/>
        <v>89358</v>
      </c>
      <c r="B3447" s="607" t="s">
        <v>1827</v>
      </c>
      <c r="C3447" s="607" t="s">
        <v>14157</v>
      </c>
      <c r="D3447" s="618" t="s">
        <v>10580</v>
      </c>
      <c r="E3447" s="619" t="s">
        <v>8994</v>
      </c>
      <c r="F3447"/>
      <c r="G3447"/>
      <c r="H3447"/>
    </row>
    <row r="3448" spans="1:8" ht="15" x14ac:dyDescent="0.25">
      <c r="A3448" s="609" t="str">
        <f t="shared" si="53"/>
        <v>89359</v>
      </c>
      <c r="B3448" s="607" t="s">
        <v>1828</v>
      </c>
      <c r="C3448" s="607" t="s">
        <v>14158</v>
      </c>
      <c r="D3448" s="618" t="s">
        <v>10580</v>
      </c>
      <c r="E3448" s="619" t="s">
        <v>17662</v>
      </c>
      <c r="F3448"/>
      <c r="G3448"/>
      <c r="H3448"/>
    </row>
    <row r="3449" spans="1:8" ht="15" x14ac:dyDescent="0.25">
      <c r="A3449" s="609" t="str">
        <f t="shared" si="53"/>
        <v>89360</v>
      </c>
      <c r="B3449" s="607" t="s">
        <v>1829</v>
      </c>
      <c r="C3449" s="607" t="s">
        <v>14160</v>
      </c>
      <c r="D3449" s="618" t="s">
        <v>10580</v>
      </c>
      <c r="E3449" s="619" t="s">
        <v>14316</v>
      </c>
      <c r="F3449"/>
      <c r="G3449"/>
      <c r="H3449"/>
    </row>
    <row r="3450" spans="1:8" ht="15" x14ac:dyDescent="0.25">
      <c r="A3450" s="609" t="str">
        <f t="shared" si="53"/>
        <v>89361</v>
      </c>
      <c r="B3450" s="607" t="s">
        <v>1830</v>
      </c>
      <c r="C3450" s="607" t="s">
        <v>14161</v>
      </c>
      <c r="D3450" s="618" t="s">
        <v>10580</v>
      </c>
      <c r="E3450" s="619" t="s">
        <v>17996</v>
      </c>
      <c r="F3450"/>
      <c r="G3450"/>
      <c r="H3450"/>
    </row>
    <row r="3451" spans="1:8" ht="15" x14ac:dyDescent="0.25">
      <c r="A3451" s="609" t="str">
        <f t="shared" si="53"/>
        <v>89362</v>
      </c>
      <c r="B3451" s="607" t="s">
        <v>1831</v>
      </c>
      <c r="C3451" s="607" t="s">
        <v>14163</v>
      </c>
      <c r="D3451" s="618" t="s">
        <v>10580</v>
      </c>
      <c r="E3451" s="619" t="s">
        <v>10868</v>
      </c>
      <c r="F3451"/>
      <c r="G3451"/>
      <c r="H3451"/>
    </row>
    <row r="3452" spans="1:8" ht="15" x14ac:dyDescent="0.25">
      <c r="A3452" s="609" t="str">
        <f t="shared" si="53"/>
        <v>89363</v>
      </c>
      <c r="B3452" s="607" t="s">
        <v>1832</v>
      </c>
      <c r="C3452" s="607" t="s">
        <v>14164</v>
      </c>
      <c r="D3452" s="618" t="s">
        <v>10580</v>
      </c>
      <c r="E3452" s="619" t="s">
        <v>23587</v>
      </c>
      <c r="F3452"/>
      <c r="G3452"/>
      <c r="H3452"/>
    </row>
    <row r="3453" spans="1:8" ht="15" x14ac:dyDescent="0.25">
      <c r="A3453" s="609" t="str">
        <f t="shared" si="53"/>
        <v>89364</v>
      </c>
      <c r="B3453" s="607" t="s">
        <v>1833</v>
      </c>
      <c r="C3453" s="607" t="s">
        <v>14165</v>
      </c>
      <c r="D3453" s="618" t="s">
        <v>10580</v>
      </c>
      <c r="E3453" s="619" t="s">
        <v>9985</v>
      </c>
      <c r="F3453"/>
      <c r="G3453"/>
      <c r="H3453"/>
    </row>
    <row r="3454" spans="1:8" ht="15" x14ac:dyDescent="0.25">
      <c r="A3454" s="609" t="str">
        <f t="shared" si="53"/>
        <v>89365</v>
      </c>
      <c r="B3454" s="607" t="s">
        <v>1834</v>
      </c>
      <c r="C3454" s="607" t="s">
        <v>14166</v>
      </c>
      <c r="D3454" s="618" t="s">
        <v>10580</v>
      </c>
      <c r="E3454" s="619" t="s">
        <v>9182</v>
      </c>
      <c r="F3454"/>
      <c r="G3454"/>
      <c r="H3454"/>
    </row>
    <row r="3455" spans="1:8" ht="15" x14ac:dyDescent="0.25">
      <c r="A3455" s="609" t="str">
        <f t="shared" si="53"/>
        <v>89366</v>
      </c>
      <c r="B3455" s="607" t="s">
        <v>1835</v>
      </c>
      <c r="C3455" s="607" t="s">
        <v>14167</v>
      </c>
      <c r="D3455" s="618" t="s">
        <v>10580</v>
      </c>
      <c r="E3455" s="619" t="s">
        <v>30280</v>
      </c>
      <c r="F3455"/>
      <c r="G3455"/>
      <c r="H3455"/>
    </row>
    <row r="3456" spans="1:8" ht="15" x14ac:dyDescent="0.25">
      <c r="A3456" s="609" t="str">
        <f t="shared" si="53"/>
        <v>89367</v>
      </c>
      <c r="B3456" s="607" t="s">
        <v>1836</v>
      </c>
      <c r="C3456" s="607" t="s">
        <v>14168</v>
      </c>
      <c r="D3456" s="618" t="s">
        <v>10580</v>
      </c>
      <c r="E3456" s="619" t="s">
        <v>14175</v>
      </c>
      <c r="F3456"/>
      <c r="G3456"/>
      <c r="H3456"/>
    </row>
    <row r="3457" spans="1:8" ht="15" x14ac:dyDescent="0.25">
      <c r="A3457" s="609" t="str">
        <f t="shared" si="53"/>
        <v>89368</v>
      </c>
      <c r="B3457" s="607" t="s">
        <v>1837</v>
      </c>
      <c r="C3457" s="607" t="s">
        <v>14169</v>
      </c>
      <c r="D3457" s="618" t="s">
        <v>10580</v>
      </c>
      <c r="E3457" s="619" t="s">
        <v>10036</v>
      </c>
      <c r="F3457"/>
      <c r="G3457"/>
      <c r="H3457"/>
    </row>
    <row r="3458" spans="1:8" ht="15" x14ac:dyDescent="0.25">
      <c r="A3458" s="609" t="str">
        <f t="shared" ref="A3458:A3521" si="54">IF(ISERROR(SEARCH("/",B3458)=6),TRIM(CLEAN(B3458)),IF(SEARCH("/",B3458)=6,IF(LEN(TRIM(CLEAN(B3458)))=7,LEFT(TRIM(CLEAN(B3458)),6)&amp;"00"&amp;RIGHT(TRIM(CLEAN(B3458)),1),LEFT(TRIM(CLEAN(B3458)),6)&amp;"0"&amp;RIGHT(TRIM(CLEAN(B3458)),2)),TRIM(CLEAN(B3458))))</f>
        <v>89369</v>
      </c>
      <c r="B3458" s="607" t="s">
        <v>1838</v>
      </c>
      <c r="C3458" s="607" t="s">
        <v>14171</v>
      </c>
      <c r="D3458" s="618" t="s">
        <v>10580</v>
      </c>
      <c r="E3458" s="619" t="s">
        <v>30281</v>
      </c>
      <c r="F3458"/>
      <c r="G3458"/>
      <c r="H3458"/>
    </row>
    <row r="3459" spans="1:8" ht="15" x14ac:dyDescent="0.25">
      <c r="A3459" s="609" t="str">
        <f t="shared" si="54"/>
        <v>89370</v>
      </c>
      <c r="B3459" s="607" t="s">
        <v>1839</v>
      </c>
      <c r="C3459" s="607" t="s">
        <v>14172</v>
      </c>
      <c r="D3459" s="618" t="s">
        <v>10580</v>
      </c>
      <c r="E3459" s="619" t="s">
        <v>19602</v>
      </c>
      <c r="F3459"/>
      <c r="G3459"/>
      <c r="H3459"/>
    </row>
    <row r="3460" spans="1:8" ht="15" x14ac:dyDescent="0.25">
      <c r="A3460" s="609" t="str">
        <f t="shared" si="54"/>
        <v>89371</v>
      </c>
      <c r="B3460" s="607" t="s">
        <v>1840</v>
      </c>
      <c r="C3460" s="607" t="s">
        <v>14173</v>
      </c>
      <c r="D3460" s="618" t="s">
        <v>10580</v>
      </c>
      <c r="E3460" s="619" t="s">
        <v>9830</v>
      </c>
      <c r="F3460"/>
      <c r="G3460"/>
      <c r="H3460"/>
    </row>
    <row r="3461" spans="1:8" ht="15" x14ac:dyDescent="0.25">
      <c r="A3461" s="609" t="str">
        <f t="shared" si="54"/>
        <v>89372</v>
      </c>
      <c r="B3461" s="607" t="s">
        <v>1841</v>
      </c>
      <c r="C3461" s="607" t="s">
        <v>14174</v>
      </c>
      <c r="D3461" s="618" t="s">
        <v>10580</v>
      </c>
      <c r="E3461" s="619" t="s">
        <v>18099</v>
      </c>
      <c r="F3461"/>
      <c r="G3461"/>
      <c r="H3461"/>
    </row>
    <row r="3462" spans="1:8" ht="15" x14ac:dyDescent="0.25">
      <c r="A3462" s="609" t="str">
        <f t="shared" si="54"/>
        <v>89373</v>
      </c>
      <c r="B3462" s="607" t="s">
        <v>1842</v>
      </c>
      <c r="C3462" s="607" t="s">
        <v>14176</v>
      </c>
      <c r="D3462" s="618" t="s">
        <v>10580</v>
      </c>
      <c r="E3462" s="619" t="s">
        <v>9823</v>
      </c>
      <c r="F3462"/>
      <c r="G3462"/>
      <c r="H3462"/>
    </row>
    <row r="3463" spans="1:8" ht="15" x14ac:dyDescent="0.25">
      <c r="A3463" s="609" t="str">
        <f t="shared" si="54"/>
        <v>89374</v>
      </c>
      <c r="B3463" s="607" t="s">
        <v>1843</v>
      </c>
      <c r="C3463" s="607" t="s">
        <v>14177</v>
      </c>
      <c r="D3463" s="618" t="s">
        <v>10580</v>
      </c>
      <c r="E3463" s="619" t="s">
        <v>18163</v>
      </c>
      <c r="F3463"/>
      <c r="G3463"/>
      <c r="H3463"/>
    </row>
    <row r="3464" spans="1:8" ht="15" x14ac:dyDescent="0.25">
      <c r="A3464" s="609" t="str">
        <f t="shared" si="54"/>
        <v>89375</v>
      </c>
      <c r="B3464" s="607" t="s">
        <v>1844</v>
      </c>
      <c r="C3464" s="607" t="s">
        <v>14178</v>
      </c>
      <c r="D3464" s="618" t="s">
        <v>10580</v>
      </c>
      <c r="E3464" s="619" t="s">
        <v>10169</v>
      </c>
      <c r="F3464"/>
      <c r="G3464"/>
      <c r="H3464"/>
    </row>
    <row r="3465" spans="1:8" ht="15" x14ac:dyDescent="0.25">
      <c r="A3465" s="609" t="str">
        <f t="shared" si="54"/>
        <v>89376</v>
      </c>
      <c r="B3465" s="607" t="s">
        <v>1845</v>
      </c>
      <c r="C3465" s="607" t="s">
        <v>14179</v>
      </c>
      <c r="D3465" s="618" t="s">
        <v>10580</v>
      </c>
      <c r="E3465" s="619" t="s">
        <v>9726</v>
      </c>
      <c r="F3465"/>
      <c r="G3465"/>
      <c r="H3465"/>
    </row>
    <row r="3466" spans="1:8" ht="15" x14ac:dyDescent="0.25">
      <c r="A3466" s="609" t="str">
        <f t="shared" si="54"/>
        <v>89377</v>
      </c>
      <c r="B3466" s="607" t="s">
        <v>1846</v>
      </c>
      <c r="C3466" s="607" t="s">
        <v>14180</v>
      </c>
      <c r="D3466" s="618" t="s">
        <v>10580</v>
      </c>
      <c r="E3466" s="619" t="s">
        <v>12805</v>
      </c>
      <c r="F3466"/>
      <c r="G3466"/>
      <c r="H3466"/>
    </row>
    <row r="3467" spans="1:8" ht="15" x14ac:dyDescent="0.25">
      <c r="A3467" s="609" t="str">
        <f t="shared" si="54"/>
        <v>89378</v>
      </c>
      <c r="B3467" s="607" t="s">
        <v>1847</v>
      </c>
      <c r="C3467" s="607" t="s">
        <v>14181</v>
      </c>
      <c r="D3467" s="618" t="s">
        <v>10580</v>
      </c>
      <c r="E3467" s="619" t="s">
        <v>12507</v>
      </c>
      <c r="F3467"/>
      <c r="G3467"/>
      <c r="H3467"/>
    </row>
    <row r="3468" spans="1:8" ht="15" x14ac:dyDescent="0.25">
      <c r="A3468" s="609" t="str">
        <f t="shared" si="54"/>
        <v>89379</v>
      </c>
      <c r="B3468" s="607" t="s">
        <v>1848</v>
      </c>
      <c r="C3468" s="607" t="s">
        <v>14182</v>
      </c>
      <c r="D3468" s="618" t="s">
        <v>10580</v>
      </c>
      <c r="E3468" s="619" t="s">
        <v>18206</v>
      </c>
      <c r="F3468"/>
      <c r="G3468"/>
      <c r="H3468"/>
    </row>
    <row r="3469" spans="1:8" ht="15" x14ac:dyDescent="0.25">
      <c r="A3469" s="609" t="str">
        <f t="shared" si="54"/>
        <v>89380</v>
      </c>
      <c r="B3469" s="607" t="s">
        <v>1849</v>
      </c>
      <c r="C3469" s="607" t="s">
        <v>14183</v>
      </c>
      <c r="D3469" s="618" t="s">
        <v>10580</v>
      </c>
      <c r="E3469" s="619" t="s">
        <v>12869</v>
      </c>
      <c r="F3469"/>
      <c r="G3469"/>
      <c r="H3469"/>
    </row>
    <row r="3470" spans="1:8" ht="15" x14ac:dyDescent="0.25">
      <c r="A3470" s="609" t="str">
        <f t="shared" si="54"/>
        <v>89381</v>
      </c>
      <c r="B3470" s="607" t="s">
        <v>1850</v>
      </c>
      <c r="C3470" s="607" t="s">
        <v>14184</v>
      </c>
      <c r="D3470" s="618" t="s">
        <v>10580</v>
      </c>
      <c r="E3470" s="619" t="s">
        <v>12819</v>
      </c>
      <c r="F3470"/>
      <c r="G3470"/>
      <c r="H3470"/>
    </row>
    <row r="3471" spans="1:8" ht="15" x14ac:dyDescent="0.25">
      <c r="A3471" s="609" t="str">
        <f t="shared" si="54"/>
        <v>89382</v>
      </c>
      <c r="B3471" s="607" t="s">
        <v>1851</v>
      </c>
      <c r="C3471" s="607" t="s">
        <v>14186</v>
      </c>
      <c r="D3471" s="618" t="s">
        <v>10580</v>
      </c>
      <c r="E3471" s="619" t="s">
        <v>9313</v>
      </c>
      <c r="F3471"/>
      <c r="G3471"/>
      <c r="H3471"/>
    </row>
    <row r="3472" spans="1:8" ht="15" x14ac:dyDescent="0.25">
      <c r="A3472" s="609" t="str">
        <f t="shared" si="54"/>
        <v>89383</v>
      </c>
      <c r="B3472" s="607" t="s">
        <v>1852</v>
      </c>
      <c r="C3472" s="607" t="s">
        <v>14187</v>
      </c>
      <c r="D3472" s="618" t="s">
        <v>10580</v>
      </c>
      <c r="E3472" s="619" t="s">
        <v>9579</v>
      </c>
      <c r="F3472"/>
      <c r="G3472"/>
      <c r="H3472"/>
    </row>
    <row r="3473" spans="1:8" ht="15" x14ac:dyDescent="0.25">
      <c r="A3473" s="609" t="str">
        <f t="shared" si="54"/>
        <v>89384</v>
      </c>
      <c r="B3473" s="607" t="s">
        <v>1853</v>
      </c>
      <c r="C3473" s="607" t="s">
        <v>14188</v>
      </c>
      <c r="D3473" s="618" t="s">
        <v>10580</v>
      </c>
      <c r="E3473" s="619" t="s">
        <v>9661</v>
      </c>
      <c r="F3473"/>
      <c r="G3473"/>
      <c r="H3473"/>
    </row>
    <row r="3474" spans="1:8" ht="15" x14ac:dyDescent="0.25">
      <c r="A3474" s="609" t="str">
        <f t="shared" si="54"/>
        <v>89385</v>
      </c>
      <c r="B3474" s="607" t="s">
        <v>1854</v>
      </c>
      <c r="C3474" s="607" t="s">
        <v>14189</v>
      </c>
      <c r="D3474" s="618" t="s">
        <v>10580</v>
      </c>
      <c r="E3474" s="619" t="s">
        <v>19338</v>
      </c>
      <c r="F3474"/>
      <c r="G3474"/>
      <c r="H3474"/>
    </row>
    <row r="3475" spans="1:8" ht="15" x14ac:dyDescent="0.25">
      <c r="A3475" s="609" t="str">
        <f t="shared" si="54"/>
        <v>89386</v>
      </c>
      <c r="B3475" s="607" t="s">
        <v>1855</v>
      </c>
      <c r="C3475" s="607" t="s">
        <v>14191</v>
      </c>
      <c r="D3475" s="618" t="s">
        <v>10580</v>
      </c>
      <c r="E3475" s="619" t="s">
        <v>9396</v>
      </c>
      <c r="F3475"/>
      <c r="G3475"/>
      <c r="H3475"/>
    </row>
    <row r="3476" spans="1:8" ht="15" x14ac:dyDescent="0.25">
      <c r="A3476" s="609" t="str">
        <f t="shared" si="54"/>
        <v>89387</v>
      </c>
      <c r="B3476" s="607" t="s">
        <v>1856</v>
      </c>
      <c r="C3476" s="607" t="s">
        <v>14192</v>
      </c>
      <c r="D3476" s="618" t="s">
        <v>10580</v>
      </c>
      <c r="E3476" s="619" t="s">
        <v>30282</v>
      </c>
      <c r="F3476"/>
      <c r="G3476"/>
      <c r="H3476"/>
    </row>
    <row r="3477" spans="1:8" ht="15" x14ac:dyDescent="0.25">
      <c r="A3477" s="609" t="str">
        <f t="shared" si="54"/>
        <v>89388</v>
      </c>
      <c r="B3477" s="607" t="s">
        <v>1857</v>
      </c>
      <c r="C3477" s="607" t="s">
        <v>14194</v>
      </c>
      <c r="D3477" s="618" t="s">
        <v>10580</v>
      </c>
      <c r="E3477" s="619" t="s">
        <v>11501</v>
      </c>
      <c r="F3477"/>
      <c r="G3477"/>
      <c r="H3477"/>
    </row>
    <row r="3478" spans="1:8" ht="15" x14ac:dyDescent="0.25">
      <c r="A3478" s="609" t="str">
        <f t="shared" si="54"/>
        <v>89389</v>
      </c>
      <c r="B3478" s="607" t="s">
        <v>1858</v>
      </c>
      <c r="C3478" s="607" t="s">
        <v>14195</v>
      </c>
      <c r="D3478" s="618" t="s">
        <v>10580</v>
      </c>
      <c r="E3478" s="619" t="s">
        <v>10435</v>
      </c>
      <c r="F3478"/>
      <c r="G3478"/>
      <c r="H3478"/>
    </row>
    <row r="3479" spans="1:8" ht="15" x14ac:dyDescent="0.25">
      <c r="A3479" s="609" t="str">
        <f t="shared" si="54"/>
        <v>89390</v>
      </c>
      <c r="B3479" s="607" t="s">
        <v>1859</v>
      </c>
      <c r="C3479" s="607" t="s">
        <v>14196</v>
      </c>
      <c r="D3479" s="618" t="s">
        <v>10580</v>
      </c>
      <c r="E3479" s="619" t="s">
        <v>30283</v>
      </c>
      <c r="F3479"/>
      <c r="G3479"/>
      <c r="H3479"/>
    </row>
    <row r="3480" spans="1:8" ht="15" x14ac:dyDescent="0.25">
      <c r="A3480" s="609" t="str">
        <f t="shared" si="54"/>
        <v>89391</v>
      </c>
      <c r="B3480" s="607" t="s">
        <v>1860</v>
      </c>
      <c r="C3480" s="607" t="s">
        <v>14197</v>
      </c>
      <c r="D3480" s="618" t="s">
        <v>10580</v>
      </c>
      <c r="E3480" s="619" t="s">
        <v>9304</v>
      </c>
      <c r="F3480"/>
      <c r="G3480"/>
      <c r="H3480"/>
    </row>
    <row r="3481" spans="1:8" ht="15" x14ac:dyDescent="0.25">
      <c r="A3481" s="609" t="str">
        <f t="shared" si="54"/>
        <v>89392</v>
      </c>
      <c r="B3481" s="607" t="s">
        <v>1861</v>
      </c>
      <c r="C3481" s="607" t="s">
        <v>14198</v>
      </c>
      <c r="D3481" s="618" t="s">
        <v>10580</v>
      </c>
      <c r="E3481" s="619" t="s">
        <v>11633</v>
      </c>
      <c r="F3481"/>
      <c r="G3481"/>
      <c r="H3481"/>
    </row>
    <row r="3482" spans="1:8" ht="15" x14ac:dyDescent="0.25">
      <c r="A3482" s="609" t="str">
        <f t="shared" si="54"/>
        <v>89393</v>
      </c>
      <c r="B3482" s="607" t="s">
        <v>1862</v>
      </c>
      <c r="C3482" s="607" t="s">
        <v>14199</v>
      </c>
      <c r="D3482" s="618" t="s">
        <v>10580</v>
      </c>
      <c r="E3482" s="619" t="s">
        <v>9988</v>
      </c>
      <c r="F3482"/>
      <c r="G3482"/>
      <c r="H3482"/>
    </row>
    <row r="3483" spans="1:8" ht="15" x14ac:dyDescent="0.25">
      <c r="A3483" s="609" t="str">
        <f t="shared" si="54"/>
        <v>89394</v>
      </c>
      <c r="B3483" s="607" t="s">
        <v>1863</v>
      </c>
      <c r="C3483" s="607" t="s">
        <v>14200</v>
      </c>
      <c r="D3483" s="618" t="s">
        <v>10580</v>
      </c>
      <c r="E3483" s="619" t="s">
        <v>18600</v>
      </c>
      <c r="F3483"/>
      <c r="G3483"/>
      <c r="H3483"/>
    </row>
    <row r="3484" spans="1:8" ht="15" x14ac:dyDescent="0.25">
      <c r="A3484" s="609" t="str">
        <f t="shared" si="54"/>
        <v>89395</v>
      </c>
      <c r="B3484" s="607" t="s">
        <v>1864</v>
      </c>
      <c r="C3484" s="607" t="s">
        <v>14202</v>
      </c>
      <c r="D3484" s="618" t="s">
        <v>10580</v>
      </c>
      <c r="E3484" s="619" t="s">
        <v>10293</v>
      </c>
      <c r="F3484"/>
      <c r="G3484"/>
      <c r="H3484"/>
    </row>
    <row r="3485" spans="1:8" ht="15" x14ac:dyDescent="0.25">
      <c r="A3485" s="609" t="str">
        <f t="shared" si="54"/>
        <v>89396</v>
      </c>
      <c r="B3485" s="607" t="s">
        <v>1865</v>
      </c>
      <c r="C3485" s="607" t="s">
        <v>14204</v>
      </c>
      <c r="D3485" s="618" t="s">
        <v>10580</v>
      </c>
      <c r="E3485" s="619" t="s">
        <v>9463</v>
      </c>
      <c r="F3485"/>
      <c r="G3485"/>
      <c r="H3485"/>
    </row>
    <row r="3486" spans="1:8" ht="15" x14ac:dyDescent="0.25">
      <c r="A3486" s="609" t="str">
        <f t="shared" si="54"/>
        <v>89397</v>
      </c>
      <c r="B3486" s="607" t="s">
        <v>1866</v>
      </c>
      <c r="C3486" s="607" t="s">
        <v>14205</v>
      </c>
      <c r="D3486" s="618" t="s">
        <v>10580</v>
      </c>
      <c r="E3486" s="619" t="s">
        <v>9750</v>
      </c>
      <c r="F3486"/>
      <c r="G3486"/>
      <c r="H3486"/>
    </row>
    <row r="3487" spans="1:8" ht="15" x14ac:dyDescent="0.25">
      <c r="A3487" s="609" t="str">
        <f t="shared" si="54"/>
        <v>89398</v>
      </c>
      <c r="B3487" s="607" t="s">
        <v>1867</v>
      </c>
      <c r="C3487" s="607" t="s">
        <v>14206</v>
      </c>
      <c r="D3487" s="618" t="s">
        <v>10580</v>
      </c>
      <c r="E3487" s="619" t="s">
        <v>10198</v>
      </c>
      <c r="F3487"/>
      <c r="G3487"/>
      <c r="H3487"/>
    </row>
    <row r="3488" spans="1:8" ht="15" x14ac:dyDescent="0.25">
      <c r="A3488" s="609" t="str">
        <f t="shared" si="54"/>
        <v>89399</v>
      </c>
      <c r="B3488" s="607" t="s">
        <v>1868</v>
      </c>
      <c r="C3488" s="607" t="s">
        <v>14207</v>
      </c>
      <c r="D3488" s="618" t="s">
        <v>10580</v>
      </c>
      <c r="E3488" s="619" t="s">
        <v>10311</v>
      </c>
      <c r="F3488"/>
      <c r="G3488"/>
      <c r="H3488"/>
    </row>
    <row r="3489" spans="1:8" ht="15" x14ac:dyDescent="0.25">
      <c r="A3489" s="609" t="str">
        <f t="shared" si="54"/>
        <v>89400</v>
      </c>
      <c r="B3489" s="607" t="s">
        <v>1869</v>
      </c>
      <c r="C3489" s="607" t="s">
        <v>14208</v>
      </c>
      <c r="D3489" s="618" t="s">
        <v>10580</v>
      </c>
      <c r="E3489" s="619" t="s">
        <v>18170</v>
      </c>
      <c r="F3489"/>
      <c r="G3489"/>
      <c r="H3489"/>
    </row>
    <row r="3490" spans="1:8" ht="15" x14ac:dyDescent="0.25">
      <c r="A3490" s="609" t="str">
        <f t="shared" si="54"/>
        <v>89404</v>
      </c>
      <c r="B3490" s="607" t="s">
        <v>1873</v>
      </c>
      <c r="C3490" s="607" t="s">
        <v>14210</v>
      </c>
      <c r="D3490" s="618" t="s">
        <v>10580</v>
      </c>
      <c r="E3490" s="619" t="s">
        <v>10108</v>
      </c>
      <c r="F3490"/>
      <c r="G3490"/>
      <c r="H3490"/>
    </row>
    <row r="3491" spans="1:8" ht="15" x14ac:dyDescent="0.25">
      <c r="A3491" s="609" t="str">
        <f t="shared" si="54"/>
        <v>89405</v>
      </c>
      <c r="B3491" s="607" t="s">
        <v>1874</v>
      </c>
      <c r="C3491" s="607" t="s">
        <v>14211</v>
      </c>
      <c r="D3491" s="618" t="s">
        <v>10580</v>
      </c>
      <c r="E3491" s="619" t="s">
        <v>9895</v>
      </c>
      <c r="F3491"/>
      <c r="G3491"/>
      <c r="H3491"/>
    </row>
    <row r="3492" spans="1:8" ht="15" x14ac:dyDescent="0.25">
      <c r="A3492" s="609" t="str">
        <f t="shared" si="54"/>
        <v>89406</v>
      </c>
      <c r="B3492" s="607" t="s">
        <v>1875</v>
      </c>
      <c r="C3492" s="607" t="s">
        <v>14212</v>
      </c>
      <c r="D3492" s="618" t="s">
        <v>10580</v>
      </c>
      <c r="E3492" s="619" t="s">
        <v>9659</v>
      </c>
      <c r="F3492"/>
      <c r="G3492"/>
      <c r="H3492"/>
    </row>
    <row r="3493" spans="1:8" ht="15" x14ac:dyDescent="0.25">
      <c r="A3493" s="609" t="str">
        <f t="shared" si="54"/>
        <v>89407</v>
      </c>
      <c r="B3493" s="607" t="s">
        <v>1876</v>
      </c>
      <c r="C3493" s="607" t="s">
        <v>14213</v>
      </c>
      <c r="D3493" s="618" t="s">
        <v>10580</v>
      </c>
      <c r="E3493" s="619" t="s">
        <v>24993</v>
      </c>
      <c r="F3493"/>
      <c r="G3493"/>
      <c r="H3493"/>
    </row>
    <row r="3494" spans="1:8" ht="15" x14ac:dyDescent="0.25">
      <c r="A3494" s="609" t="str">
        <f t="shared" si="54"/>
        <v>89408</v>
      </c>
      <c r="B3494" s="607" t="s">
        <v>1877</v>
      </c>
      <c r="C3494" s="607" t="s">
        <v>14214</v>
      </c>
      <c r="D3494" s="618" t="s">
        <v>10580</v>
      </c>
      <c r="E3494" s="619" t="s">
        <v>9614</v>
      </c>
      <c r="F3494"/>
      <c r="G3494"/>
      <c r="H3494"/>
    </row>
    <row r="3495" spans="1:8" ht="15" x14ac:dyDescent="0.25">
      <c r="A3495" s="609" t="str">
        <f t="shared" si="54"/>
        <v>89409</v>
      </c>
      <c r="B3495" s="607" t="s">
        <v>1878</v>
      </c>
      <c r="C3495" s="607" t="s">
        <v>14215</v>
      </c>
      <c r="D3495" s="618" t="s">
        <v>10580</v>
      </c>
      <c r="E3495" s="619" t="s">
        <v>9164</v>
      </c>
      <c r="F3495"/>
      <c r="G3495"/>
      <c r="H3495"/>
    </row>
    <row r="3496" spans="1:8" ht="15" x14ac:dyDescent="0.25">
      <c r="A3496" s="609" t="str">
        <f t="shared" si="54"/>
        <v>89410</v>
      </c>
      <c r="B3496" s="607" t="s">
        <v>1879</v>
      </c>
      <c r="C3496" s="607" t="s">
        <v>14216</v>
      </c>
      <c r="D3496" s="618" t="s">
        <v>10580</v>
      </c>
      <c r="E3496" s="619" t="s">
        <v>23587</v>
      </c>
      <c r="F3496"/>
      <c r="G3496"/>
      <c r="H3496"/>
    </row>
    <row r="3497" spans="1:8" ht="15" x14ac:dyDescent="0.25">
      <c r="A3497" s="609" t="str">
        <f t="shared" si="54"/>
        <v>89411</v>
      </c>
      <c r="B3497" s="607" t="s">
        <v>1880</v>
      </c>
      <c r="C3497" s="607" t="s">
        <v>14218</v>
      </c>
      <c r="D3497" s="618" t="s">
        <v>10580</v>
      </c>
      <c r="E3497" s="619" t="s">
        <v>13093</v>
      </c>
      <c r="F3497"/>
      <c r="G3497"/>
      <c r="H3497"/>
    </row>
    <row r="3498" spans="1:8" ht="15" x14ac:dyDescent="0.25">
      <c r="A3498" s="609" t="str">
        <f t="shared" si="54"/>
        <v>89412</v>
      </c>
      <c r="B3498" s="607" t="s">
        <v>1881</v>
      </c>
      <c r="C3498" s="607" t="s">
        <v>14220</v>
      </c>
      <c r="D3498" s="618" t="s">
        <v>10580</v>
      </c>
      <c r="E3498" s="619" t="s">
        <v>10150</v>
      </c>
      <c r="F3498"/>
      <c r="G3498"/>
      <c r="H3498"/>
    </row>
    <row r="3499" spans="1:8" ht="15" x14ac:dyDescent="0.25">
      <c r="A3499" s="609" t="str">
        <f t="shared" si="54"/>
        <v>89413</v>
      </c>
      <c r="B3499" s="607" t="s">
        <v>1882</v>
      </c>
      <c r="C3499" s="607" t="s">
        <v>14221</v>
      </c>
      <c r="D3499" s="618" t="s">
        <v>10580</v>
      </c>
      <c r="E3499" s="619" t="s">
        <v>9494</v>
      </c>
      <c r="F3499"/>
      <c r="G3499"/>
      <c r="H3499"/>
    </row>
    <row r="3500" spans="1:8" ht="15" x14ac:dyDescent="0.25">
      <c r="A3500" s="609" t="str">
        <f t="shared" si="54"/>
        <v>89414</v>
      </c>
      <c r="B3500" s="607" t="s">
        <v>1883</v>
      </c>
      <c r="C3500" s="607" t="s">
        <v>14223</v>
      </c>
      <c r="D3500" s="618" t="s">
        <v>10580</v>
      </c>
      <c r="E3500" s="619" t="s">
        <v>10302</v>
      </c>
      <c r="F3500"/>
      <c r="G3500"/>
      <c r="H3500"/>
    </row>
    <row r="3501" spans="1:8" ht="15" x14ac:dyDescent="0.25">
      <c r="A3501" s="609" t="str">
        <f t="shared" si="54"/>
        <v>89415</v>
      </c>
      <c r="B3501" s="607" t="s">
        <v>1884</v>
      </c>
      <c r="C3501" s="607" t="s">
        <v>14224</v>
      </c>
      <c r="D3501" s="618" t="s">
        <v>10580</v>
      </c>
      <c r="E3501" s="619" t="s">
        <v>9259</v>
      </c>
      <c r="F3501"/>
      <c r="G3501"/>
      <c r="H3501"/>
    </row>
    <row r="3502" spans="1:8" ht="15" x14ac:dyDescent="0.25">
      <c r="A3502" s="609" t="str">
        <f t="shared" si="54"/>
        <v>89416</v>
      </c>
      <c r="B3502" s="607" t="s">
        <v>1885</v>
      </c>
      <c r="C3502" s="607" t="s">
        <v>14225</v>
      </c>
      <c r="D3502" s="618" t="s">
        <v>10580</v>
      </c>
      <c r="E3502" s="619" t="s">
        <v>12799</v>
      </c>
      <c r="F3502"/>
      <c r="G3502"/>
      <c r="H3502"/>
    </row>
    <row r="3503" spans="1:8" ht="15" x14ac:dyDescent="0.25">
      <c r="A3503" s="609" t="str">
        <f t="shared" si="54"/>
        <v>89417</v>
      </c>
      <c r="B3503" s="607" t="s">
        <v>1886</v>
      </c>
      <c r="C3503" s="607" t="s">
        <v>14226</v>
      </c>
      <c r="D3503" s="618" t="s">
        <v>10580</v>
      </c>
      <c r="E3503" s="619" t="s">
        <v>9480</v>
      </c>
      <c r="F3503"/>
      <c r="G3503"/>
      <c r="H3503"/>
    </row>
    <row r="3504" spans="1:8" ht="15" x14ac:dyDescent="0.25">
      <c r="A3504" s="609" t="str">
        <f t="shared" si="54"/>
        <v>89418</v>
      </c>
      <c r="B3504" s="607" t="s">
        <v>1887</v>
      </c>
      <c r="C3504" s="607" t="s">
        <v>14227</v>
      </c>
      <c r="D3504" s="618" t="s">
        <v>10580</v>
      </c>
      <c r="E3504" s="619" t="s">
        <v>17879</v>
      </c>
      <c r="F3504"/>
      <c r="G3504"/>
      <c r="H3504"/>
    </row>
    <row r="3505" spans="1:8" ht="15" x14ac:dyDescent="0.25">
      <c r="A3505" s="609" t="str">
        <f t="shared" si="54"/>
        <v>89419</v>
      </c>
      <c r="B3505" s="607" t="s">
        <v>1888</v>
      </c>
      <c r="C3505" s="607" t="s">
        <v>14228</v>
      </c>
      <c r="D3505" s="618" t="s">
        <v>10580</v>
      </c>
      <c r="E3505" s="619" t="s">
        <v>9442</v>
      </c>
      <c r="F3505"/>
      <c r="G3505"/>
      <c r="H3505"/>
    </row>
    <row r="3506" spans="1:8" ht="15" x14ac:dyDescent="0.25">
      <c r="A3506" s="609" t="str">
        <f t="shared" si="54"/>
        <v>89420</v>
      </c>
      <c r="B3506" s="607" t="s">
        <v>1889</v>
      </c>
      <c r="C3506" s="607" t="s">
        <v>14229</v>
      </c>
      <c r="D3506" s="618" t="s">
        <v>10580</v>
      </c>
      <c r="E3506" s="619" t="s">
        <v>10102</v>
      </c>
      <c r="F3506"/>
      <c r="G3506"/>
      <c r="H3506"/>
    </row>
    <row r="3507" spans="1:8" ht="15" x14ac:dyDescent="0.25">
      <c r="A3507" s="609" t="str">
        <f t="shared" si="54"/>
        <v>89421</v>
      </c>
      <c r="B3507" s="607" t="s">
        <v>1890</v>
      </c>
      <c r="C3507" s="607" t="s">
        <v>14231</v>
      </c>
      <c r="D3507" s="618" t="s">
        <v>10580</v>
      </c>
      <c r="E3507" s="619" t="s">
        <v>12789</v>
      </c>
      <c r="F3507"/>
      <c r="G3507"/>
      <c r="H3507"/>
    </row>
    <row r="3508" spans="1:8" ht="15" x14ac:dyDescent="0.25">
      <c r="A3508" s="609" t="str">
        <f t="shared" si="54"/>
        <v>89422</v>
      </c>
      <c r="B3508" s="607" t="s">
        <v>1891</v>
      </c>
      <c r="C3508" s="607" t="s">
        <v>14232</v>
      </c>
      <c r="D3508" s="618" t="s">
        <v>10580</v>
      </c>
      <c r="E3508" s="619" t="s">
        <v>9194</v>
      </c>
      <c r="F3508"/>
      <c r="G3508"/>
      <c r="H3508"/>
    </row>
    <row r="3509" spans="1:8" ht="15" x14ac:dyDescent="0.25">
      <c r="A3509" s="609" t="str">
        <f t="shared" si="54"/>
        <v>89423</v>
      </c>
      <c r="B3509" s="607" t="s">
        <v>1892</v>
      </c>
      <c r="C3509" s="607" t="s">
        <v>14233</v>
      </c>
      <c r="D3509" s="618" t="s">
        <v>10580</v>
      </c>
      <c r="E3509" s="619" t="s">
        <v>18288</v>
      </c>
      <c r="F3509"/>
      <c r="G3509"/>
      <c r="H3509"/>
    </row>
    <row r="3510" spans="1:8" ht="15" x14ac:dyDescent="0.25">
      <c r="A3510" s="609" t="str">
        <f t="shared" si="54"/>
        <v>89424</v>
      </c>
      <c r="B3510" s="607" t="s">
        <v>1893</v>
      </c>
      <c r="C3510" s="607" t="s">
        <v>14235</v>
      </c>
      <c r="D3510" s="618" t="s">
        <v>10580</v>
      </c>
      <c r="E3510" s="619" t="s">
        <v>30284</v>
      </c>
      <c r="F3510"/>
      <c r="G3510"/>
      <c r="H3510"/>
    </row>
    <row r="3511" spans="1:8" ht="15" x14ac:dyDescent="0.25">
      <c r="A3511" s="609" t="str">
        <f t="shared" si="54"/>
        <v>89425</v>
      </c>
      <c r="B3511" s="607" t="s">
        <v>1894</v>
      </c>
      <c r="C3511" s="607" t="s">
        <v>14236</v>
      </c>
      <c r="D3511" s="618" t="s">
        <v>10580</v>
      </c>
      <c r="E3511" s="619" t="s">
        <v>10277</v>
      </c>
      <c r="F3511"/>
      <c r="G3511"/>
      <c r="H3511"/>
    </row>
    <row r="3512" spans="1:8" ht="15" x14ac:dyDescent="0.25">
      <c r="A3512" s="609" t="str">
        <f t="shared" si="54"/>
        <v>89426</v>
      </c>
      <c r="B3512" s="607" t="s">
        <v>1895</v>
      </c>
      <c r="C3512" s="607" t="s">
        <v>14237</v>
      </c>
      <c r="D3512" s="618" t="s">
        <v>10580</v>
      </c>
      <c r="E3512" s="619" t="s">
        <v>9494</v>
      </c>
      <c r="F3512"/>
      <c r="G3512"/>
      <c r="H3512"/>
    </row>
    <row r="3513" spans="1:8" ht="15" x14ac:dyDescent="0.25">
      <c r="A3513" s="609" t="str">
        <f t="shared" si="54"/>
        <v>89427</v>
      </c>
      <c r="B3513" s="607" t="s">
        <v>1896</v>
      </c>
      <c r="C3513" s="607" t="s">
        <v>14238</v>
      </c>
      <c r="D3513" s="618" t="s">
        <v>10580</v>
      </c>
      <c r="E3513" s="619" t="s">
        <v>9387</v>
      </c>
      <c r="F3513"/>
      <c r="G3513"/>
      <c r="H3513"/>
    </row>
    <row r="3514" spans="1:8" ht="15" x14ac:dyDescent="0.25">
      <c r="A3514" s="609" t="str">
        <f t="shared" si="54"/>
        <v>89428</v>
      </c>
      <c r="B3514" s="607" t="s">
        <v>1897</v>
      </c>
      <c r="C3514" s="607" t="s">
        <v>14240</v>
      </c>
      <c r="D3514" s="618" t="s">
        <v>10580</v>
      </c>
      <c r="E3514" s="619" t="s">
        <v>10179</v>
      </c>
      <c r="F3514"/>
      <c r="G3514"/>
      <c r="H3514"/>
    </row>
    <row r="3515" spans="1:8" ht="15" x14ac:dyDescent="0.25">
      <c r="A3515" s="609" t="str">
        <f t="shared" si="54"/>
        <v>89429</v>
      </c>
      <c r="B3515" s="607" t="s">
        <v>1898</v>
      </c>
      <c r="C3515" s="607" t="s">
        <v>14241</v>
      </c>
      <c r="D3515" s="618" t="s">
        <v>10580</v>
      </c>
      <c r="E3515" s="619" t="s">
        <v>9192</v>
      </c>
      <c r="F3515"/>
      <c r="G3515"/>
      <c r="H3515"/>
    </row>
    <row r="3516" spans="1:8" ht="15" x14ac:dyDescent="0.25">
      <c r="A3516" s="609" t="str">
        <f t="shared" si="54"/>
        <v>89430</v>
      </c>
      <c r="B3516" s="607" t="s">
        <v>1899</v>
      </c>
      <c r="C3516" s="607" t="s">
        <v>14242</v>
      </c>
      <c r="D3516" s="618" t="s">
        <v>10580</v>
      </c>
      <c r="E3516" s="619" t="s">
        <v>18093</v>
      </c>
      <c r="F3516"/>
      <c r="G3516"/>
      <c r="H3516"/>
    </row>
    <row r="3517" spans="1:8" ht="15" x14ac:dyDescent="0.25">
      <c r="A3517" s="609" t="str">
        <f t="shared" si="54"/>
        <v>89431</v>
      </c>
      <c r="B3517" s="607" t="s">
        <v>1900</v>
      </c>
      <c r="C3517" s="607" t="s">
        <v>14244</v>
      </c>
      <c r="D3517" s="618" t="s">
        <v>10580</v>
      </c>
      <c r="E3517" s="619" t="s">
        <v>19104</v>
      </c>
      <c r="F3517"/>
      <c r="G3517"/>
      <c r="H3517"/>
    </row>
    <row r="3518" spans="1:8" ht="15" x14ac:dyDescent="0.25">
      <c r="A3518" s="609" t="str">
        <f t="shared" si="54"/>
        <v>89432</v>
      </c>
      <c r="B3518" s="607" t="s">
        <v>1901</v>
      </c>
      <c r="C3518" s="607" t="s">
        <v>14245</v>
      </c>
      <c r="D3518" s="618" t="s">
        <v>10580</v>
      </c>
      <c r="E3518" s="619" t="s">
        <v>19814</v>
      </c>
      <c r="F3518"/>
      <c r="G3518"/>
      <c r="H3518"/>
    </row>
    <row r="3519" spans="1:8" ht="15" x14ac:dyDescent="0.25">
      <c r="A3519" s="609" t="str">
        <f t="shared" si="54"/>
        <v>89433</v>
      </c>
      <c r="B3519" s="607" t="s">
        <v>1902</v>
      </c>
      <c r="C3519" s="607" t="s">
        <v>14246</v>
      </c>
      <c r="D3519" s="618" t="s">
        <v>10580</v>
      </c>
      <c r="E3519" s="619" t="s">
        <v>18017</v>
      </c>
      <c r="F3519"/>
      <c r="G3519"/>
      <c r="H3519"/>
    </row>
    <row r="3520" spans="1:8" ht="15" x14ac:dyDescent="0.25">
      <c r="A3520" s="609" t="str">
        <f t="shared" si="54"/>
        <v>89434</v>
      </c>
      <c r="B3520" s="607" t="s">
        <v>1903</v>
      </c>
      <c r="C3520" s="607" t="s">
        <v>14248</v>
      </c>
      <c r="D3520" s="618" t="s">
        <v>10580</v>
      </c>
      <c r="E3520" s="619" t="s">
        <v>9114</v>
      </c>
      <c r="F3520"/>
      <c r="G3520"/>
      <c r="H3520"/>
    </row>
    <row r="3521" spans="1:8" ht="15" x14ac:dyDescent="0.25">
      <c r="A3521" s="609" t="str">
        <f t="shared" si="54"/>
        <v>89435</v>
      </c>
      <c r="B3521" s="607" t="s">
        <v>1904</v>
      </c>
      <c r="C3521" s="607" t="s">
        <v>14249</v>
      </c>
      <c r="D3521" s="618" t="s">
        <v>10580</v>
      </c>
      <c r="E3521" s="619" t="s">
        <v>19023</v>
      </c>
      <c r="F3521"/>
      <c r="G3521"/>
      <c r="H3521"/>
    </row>
    <row r="3522" spans="1:8" ht="15" x14ac:dyDescent="0.25">
      <c r="A3522" s="609" t="str">
        <f t="shared" ref="A3522:A3585" si="55">IF(ISERROR(SEARCH("/",B3522)=6),TRIM(CLEAN(B3522)),IF(SEARCH("/",B3522)=6,IF(LEN(TRIM(CLEAN(B3522)))=7,LEFT(TRIM(CLEAN(B3522)),6)&amp;"00"&amp;RIGHT(TRIM(CLEAN(B3522)),1),LEFT(TRIM(CLEAN(B3522)),6)&amp;"0"&amp;RIGHT(TRIM(CLEAN(B3522)),2)),TRIM(CLEAN(B3522))))</f>
        <v>89436</v>
      </c>
      <c r="B3522" s="607" t="s">
        <v>1905</v>
      </c>
      <c r="C3522" s="607" t="s">
        <v>14250</v>
      </c>
      <c r="D3522" s="618" t="s">
        <v>10580</v>
      </c>
      <c r="E3522" s="619" t="s">
        <v>10123</v>
      </c>
      <c r="F3522"/>
      <c r="G3522"/>
      <c r="H3522"/>
    </row>
    <row r="3523" spans="1:8" ht="15" x14ac:dyDescent="0.25">
      <c r="A3523" s="609" t="str">
        <f t="shared" si="55"/>
        <v>89437</v>
      </c>
      <c r="B3523" s="607" t="s">
        <v>1906</v>
      </c>
      <c r="C3523" s="607" t="s">
        <v>14251</v>
      </c>
      <c r="D3523" s="618" t="s">
        <v>10580</v>
      </c>
      <c r="E3523" s="619" t="s">
        <v>30285</v>
      </c>
      <c r="F3523"/>
      <c r="G3523"/>
      <c r="H3523"/>
    </row>
    <row r="3524" spans="1:8" ht="15" x14ac:dyDescent="0.25">
      <c r="A3524" s="609" t="str">
        <f t="shared" si="55"/>
        <v>89438</v>
      </c>
      <c r="B3524" s="607" t="s">
        <v>1907</v>
      </c>
      <c r="C3524" s="607" t="s">
        <v>14253</v>
      </c>
      <c r="D3524" s="618" t="s">
        <v>10580</v>
      </c>
      <c r="E3524" s="619" t="s">
        <v>9835</v>
      </c>
      <c r="F3524"/>
      <c r="G3524"/>
      <c r="H3524"/>
    </row>
    <row r="3525" spans="1:8" ht="15" x14ac:dyDescent="0.25">
      <c r="A3525" s="609" t="str">
        <f t="shared" si="55"/>
        <v>89439</v>
      </c>
      <c r="B3525" s="607" t="s">
        <v>1908</v>
      </c>
      <c r="C3525" s="607" t="s">
        <v>14254</v>
      </c>
      <c r="D3525" s="618" t="s">
        <v>10580</v>
      </c>
      <c r="E3525" s="619" t="s">
        <v>8865</v>
      </c>
      <c r="F3525"/>
      <c r="G3525"/>
      <c r="H3525"/>
    </row>
    <row r="3526" spans="1:8" ht="15" x14ac:dyDescent="0.25">
      <c r="A3526" s="609" t="str">
        <f t="shared" si="55"/>
        <v>89440</v>
      </c>
      <c r="B3526" s="607" t="s">
        <v>1909</v>
      </c>
      <c r="C3526" s="607" t="s">
        <v>14255</v>
      </c>
      <c r="D3526" s="618" t="s">
        <v>10580</v>
      </c>
      <c r="E3526" s="619" t="s">
        <v>11393</v>
      </c>
      <c r="F3526"/>
      <c r="G3526"/>
      <c r="H3526"/>
    </row>
    <row r="3527" spans="1:8" ht="15" x14ac:dyDescent="0.25">
      <c r="A3527" s="609" t="str">
        <f t="shared" si="55"/>
        <v>89441</v>
      </c>
      <c r="B3527" s="607" t="s">
        <v>1910</v>
      </c>
      <c r="C3527" s="607" t="s">
        <v>14256</v>
      </c>
      <c r="D3527" s="618" t="s">
        <v>10580</v>
      </c>
      <c r="E3527" s="619" t="s">
        <v>9237</v>
      </c>
      <c r="F3527"/>
      <c r="G3527"/>
      <c r="H3527"/>
    </row>
    <row r="3528" spans="1:8" ht="15" x14ac:dyDescent="0.25">
      <c r="A3528" s="609" t="str">
        <f t="shared" si="55"/>
        <v>89442</v>
      </c>
      <c r="B3528" s="607" t="s">
        <v>1911</v>
      </c>
      <c r="C3528" s="607" t="s">
        <v>14257</v>
      </c>
      <c r="D3528" s="618" t="s">
        <v>10580</v>
      </c>
      <c r="E3528" s="619" t="s">
        <v>15952</v>
      </c>
      <c r="F3528"/>
      <c r="G3528"/>
      <c r="H3528"/>
    </row>
    <row r="3529" spans="1:8" ht="15" x14ac:dyDescent="0.25">
      <c r="A3529" s="609" t="str">
        <f t="shared" si="55"/>
        <v>89443</v>
      </c>
      <c r="B3529" s="607" t="s">
        <v>1912</v>
      </c>
      <c r="C3529" s="607" t="s">
        <v>14258</v>
      </c>
      <c r="D3529" s="618" t="s">
        <v>10580</v>
      </c>
      <c r="E3529" s="619" t="s">
        <v>11777</v>
      </c>
      <c r="F3529"/>
      <c r="G3529"/>
      <c r="H3529"/>
    </row>
    <row r="3530" spans="1:8" ht="15" x14ac:dyDescent="0.25">
      <c r="A3530" s="609" t="str">
        <f t="shared" si="55"/>
        <v>89444</v>
      </c>
      <c r="B3530" s="607" t="s">
        <v>1913</v>
      </c>
      <c r="C3530" s="607" t="s">
        <v>14259</v>
      </c>
      <c r="D3530" s="618" t="s">
        <v>10580</v>
      </c>
      <c r="E3530" s="619" t="s">
        <v>18262</v>
      </c>
      <c r="F3530"/>
      <c r="G3530"/>
      <c r="H3530"/>
    </row>
    <row r="3531" spans="1:8" ht="15" x14ac:dyDescent="0.25">
      <c r="A3531" s="609" t="str">
        <f t="shared" si="55"/>
        <v>89445</v>
      </c>
      <c r="B3531" s="607" t="s">
        <v>1914</v>
      </c>
      <c r="C3531" s="607" t="s">
        <v>14260</v>
      </c>
      <c r="D3531" s="618" t="s">
        <v>10580</v>
      </c>
      <c r="E3531" s="619" t="s">
        <v>8798</v>
      </c>
      <c r="F3531"/>
      <c r="G3531"/>
      <c r="H3531"/>
    </row>
    <row r="3532" spans="1:8" ht="15" x14ac:dyDescent="0.25">
      <c r="A3532" s="609" t="str">
        <f t="shared" si="55"/>
        <v>89481</v>
      </c>
      <c r="B3532" s="607" t="s">
        <v>1949</v>
      </c>
      <c r="C3532" s="607" t="s">
        <v>14261</v>
      </c>
      <c r="D3532" s="618" t="s">
        <v>10580</v>
      </c>
      <c r="E3532" s="619" t="s">
        <v>10342</v>
      </c>
      <c r="F3532"/>
      <c r="G3532"/>
      <c r="H3532"/>
    </row>
    <row r="3533" spans="1:8" ht="15" x14ac:dyDescent="0.25">
      <c r="A3533" s="609" t="str">
        <f t="shared" si="55"/>
        <v>89485</v>
      </c>
      <c r="B3533" s="607" t="s">
        <v>1953</v>
      </c>
      <c r="C3533" s="607" t="s">
        <v>14263</v>
      </c>
      <c r="D3533" s="618" t="s">
        <v>10580</v>
      </c>
      <c r="E3533" s="619" t="s">
        <v>8907</v>
      </c>
      <c r="F3533"/>
      <c r="G3533"/>
      <c r="H3533"/>
    </row>
    <row r="3534" spans="1:8" ht="15" x14ac:dyDescent="0.25">
      <c r="A3534" s="609" t="str">
        <f t="shared" si="55"/>
        <v>89489</v>
      </c>
      <c r="B3534" s="607" t="s">
        <v>1957</v>
      </c>
      <c r="C3534" s="607" t="s">
        <v>14265</v>
      </c>
      <c r="D3534" s="618" t="s">
        <v>10580</v>
      </c>
      <c r="E3534" s="619" t="s">
        <v>9666</v>
      </c>
      <c r="F3534"/>
      <c r="G3534"/>
      <c r="H3534"/>
    </row>
    <row r="3535" spans="1:8" ht="15" x14ac:dyDescent="0.25">
      <c r="A3535" s="609" t="str">
        <f t="shared" si="55"/>
        <v>89490</v>
      </c>
      <c r="B3535" s="607" t="s">
        <v>1958</v>
      </c>
      <c r="C3535" s="607" t="s">
        <v>14266</v>
      </c>
      <c r="D3535" s="618" t="s">
        <v>10580</v>
      </c>
      <c r="E3535" s="619" t="s">
        <v>9486</v>
      </c>
      <c r="F3535"/>
      <c r="G3535"/>
      <c r="H3535"/>
    </row>
    <row r="3536" spans="1:8" ht="15" x14ac:dyDescent="0.25">
      <c r="A3536" s="609" t="str">
        <f t="shared" si="55"/>
        <v>89492</v>
      </c>
      <c r="B3536" s="607" t="s">
        <v>1960</v>
      </c>
      <c r="C3536" s="607" t="s">
        <v>14267</v>
      </c>
      <c r="D3536" s="618" t="s">
        <v>10580</v>
      </c>
      <c r="E3536" s="619" t="s">
        <v>18807</v>
      </c>
      <c r="F3536"/>
      <c r="G3536"/>
      <c r="H3536"/>
    </row>
    <row r="3537" spans="1:8" ht="15" x14ac:dyDescent="0.25">
      <c r="A3537" s="609" t="str">
        <f t="shared" si="55"/>
        <v>89493</v>
      </c>
      <c r="B3537" s="607" t="s">
        <v>1961</v>
      </c>
      <c r="C3537" s="607" t="s">
        <v>14269</v>
      </c>
      <c r="D3537" s="618" t="s">
        <v>10580</v>
      </c>
      <c r="E3537" s="619" t="s">
        <v>9300</v>
      </c>
      <c r="F3537"/>
      <c r="G3537"/>
      <c r="H3537"/>
    </row>
    <row r="3538" spans="1:8" ht="15" x14ac:dyDescent="0.25">
      <c r="A3538" s="609" t="str">
        <f t="shared" si="55"/>
        <v>89494</v>
      </c>
      <c r="B3538" s="607" t="s">
        <v>1962</v>
      </c>
      <c r="C3538" s="607" t="s">
        <v>14270</v>
      </c>
      <c r="D3538" s="618" t="s">
        <v>10580</v>
      </c>
      <c r="E3538" s="619" t="s">
        <v>18005</v>
      </c>
      <c r="F3538"/>
      <c r="G3538"/>
      <c r="H3538"/>
    </row>
    <row r="3539" spans="1:8" ht="15" x14ac:dyDescent="0.25">
      <c r="A3539" s="609" t="str">
        <f t="shared" si="55"/>
        <v>89496</v>
      </c>
      <c r="B3539" s="607" t="s">
        <v>1964</v>
      </c>
      <c r="C3539" s="607" t="s">
        <v>14271</v>
      </c>
      <c r="D3539" s="618" t="s">
        <v>10580</v>
      </c>
      <c r="E3539" s="619" t="s">
        <v>15490</v>
      </c>
      <c r="F3539"/>
      <c r="G3539"/>
      <c r="H3539"/>
    </row>
    <row r="3540" spans="1:8" ht="15" x14ac:dyDescent="0.25">
      <c r="A3540" s="609" t="str">
        <f t="shared" si="55"/>
        <v>89497</v>
      </c>
      <c r="B3540" s="607" t="s">
        <v>1965</v>
      </c>
      <c r="C3540" s="607" t="s">
        <v>14272</v>
      </c>
      <c r="D3540" s="618" t="s">
        <v>10580</v>
      </c>
      <c r="E3540" s="619" t="s">
        <v>9024</v>
      </c>
      <c r="F3540"/>
      <c r="G3540"/>
      <c r="H3540"/>
    </row>
    <row r="3541" spans="1:8" ht="15" x14ac:dyDescent="0.25">
      <c r="A3541" s="609" t="str">
        <f t="shared" si="55"/>
        <v>89498</v>
      </c>
      <c r="B3541" s="607" t="s">
        <v>1966</v>
      </c>
      <c r="C3541" s="607" t="s">
        <v>14273</v>
      </c>
      <c r="D3541" s="618" t="s">
        <v>10580</v>
      </c>
      <c r="E3541" s="619" t="s">
        <v>9583</v>
      </c>
      <c r="F3541"/>
      <c r="G3541"/>
      <c r="H3541"/>
    </row>
    <row r="3542" spans="1:8" ht="15" x14ac:dyDescent="0.25">
      <c r="A3542" s="609" t="str">
        <f t="shared" si="55"/>
        <v>89499</v>
      </c>
      <c r="B3542" s="607" t="s">
        <v>1967</v>
      </c>
      <c r="C3542" s="607" t="s">
        <v>14274</v>
      </c>
      <c r="D3542" s="618" t="s">
        <v>10580</v>
      </c>
      <c r="E3542" s="619" t="s">
        <v>9756</v>
      </c>
      <c r="F3542"/>
      <c r="G3542"/>
      <c r="H3542"/>
    </row>
    <row r="3543" spans="1:8" ht="15" x14ac:dyDescent="0.25">
      <c r="A3543" s="609" t="str">
        <f t="shared" si="55"/>
        <v>89500</v>
      </c>
      <c r="B3543" s="607" t="s">
        <v>1968</v>
      </c>
      <c r="C3543" s="607" t="s">
        <v>14275</v>
      </c>
      <c r="D3543" s="618" t="s">
        <v>10580</v>
      </c>
      <c r="E3543" s="619" t="s">
        <v>10349</v>
      </c>
      <c r="F3543"/>
      <c r="G3543"/>
      <c r="H3543"/>
    </row>
    <row r="3544" spans="1:8" ht="15" x14ac:dyDescent="0.25">
      <c r="A3544" s="609" t="str">
        <f t="shared" si="55"/>
        <v>89501</v>
      </c>
      <c r="B3544" s="607" t="s">
        <v>1969</v>
      </c>
      <c r="C3544" s="607" t="s">
        <v>14276</v>
      </c>
      <c r="D3544" s="618" t="s">
        <v>10580</v>
      </c>
      <c r="E3544" s="619" t="s">
        <v>18440</v>
      </c>
      <c r="F3544"/>
      <c r="G3544"/>
      <c r="H3544"/>
    </row>
    <row r="3545" spans="1:8" ht="15" x14ac:dyDescent="0.25">
      <c r="A3545" s="609" t="str">
        <f t="shared" si="55"/>
        <v>89502</v>
      </c>
      <c r="B3545" s="607" t="s">
        <v>1970</v>
      </c>
      <c r="C3545" s="607" t="s">
        <v>14277</v>
      </c>
      <c r="D3545" s="618" t="s">
        <v>10580</v>
      </c>
      <c r="E3545" s="619" t="s">
        <v>9071</v>
      </c>
      <c r="F3545"/>
      <c r="G3545"/>
      <c r="H3545"/>
    </row>
    <row r="3546" spans="1:8" ht="15" x14ac:dyDescent="0.25">
      <c r="A3546" s="609" t="str">
        <f t="shared" si="55"/>
        <v>89503</v>
      </c>
      <c r="B3546" s="607" t="s">
        <v>1971</v>
      </c>
      <c r="C3546" s="607" t="s">
        <v>14278</v>
      </c>
      <c r="D3546" s="618" t="s">
        <v>10580</v>
      </c>
      <c r="E3546" s="619" t="s">
        <v>30286</v>
      </c>
      <c r="F3546"/>
      <c r="G3546"/>
      <c r="H3546"/>
    </row>
    <row r="3547" spans="1:8" ht="15" x14ac:dyDescent="0.25">
      <c r="A3547" s="609" t="str">
        <f t="shared" si="55"/>
        <v>89504</v>
      </c>
      <c r="B3547" s="607" t="s">
        <v>1972</v>
      </c>
      <c r="C3547" s="607" t="s">
        <v>14280</v>
      </c>
      <c r="D3547" s="618" t="s">
        <v>10580</v>
      </c>
      <c r="E3547" s="619" t="s">
        <v>17964</v>
      </c>
      <c r="F3547"/>
      <c r="G3547"/>
      <c r="H3547"/>
    </row>
    <row r="3548" spans="1:8" ht="15" x14ac:dyDescent="0.25">
      <c r="A3548" s="609" t="str">
        <f t="shared" si="55"/>
        <v>89505</v>
      </c>
      <c r="B3548" s="607" t="s">
        <v>1973</v>
      </c>
      <c r="C3548" s="607" t="s">
        <v>14281</v>
      </c>
      <c r="D3548" s="618" t="s">
        <v>10580</v>
      </c>
      <c r="E3548" s="619" t="s">
        <v>28623</v>
      </c>
      <c r="F3548"/>
      <c r="G3548"/>
      <c r="H3548"/>
    </row>
    <row r="3549" spans="1:8" ht="15" x14ac:dyDescent="0.25">
      <c r="A3549" s="609" t="str">
        <f t="shared" si="55"/>
        <v>89506</v>
      </c>
      <c r="B3549" s="607" t="s">
        <v>1974</v>
      </c>
      <c r="C3549" s="607" t="s">
        <v>14282</v>
      </c>
      <c r="D3549" s="618" t="s">
        <v>10580</v>
      </c>
      <c r="E3549" s="619" t="s">
        <v>16850</v>
      </c>
      <c r="F3549"/>
      <c r="G3549"/>
      <c r="H3549"/>
    </row>
    <row r="3550" spans="1:8" ht="15" x14ac:dyDescent="0.25">
      <c r="A3550" s="609" t="str">
        <f t="shared" si="55"/>
        <v>89507</v>
      </c>
      <c r="B3550" s="607" t="s">
        <v>1975</v>
      </c>
      <c r="C3550" s="607" t="s">
        <v>14283</v>
      </c>
      <c r="D3550" s="618" t="s">
        <v>10580</v>
      </c>
      <c r="E3550" s="619" t="s">
        <v>30287</v>
      </c>
      <c r="F3550"/>
      <c r="G3550"/>
      <c r="H3550"/>
    </row>
    <row r="3551" spans="1:8" ht="15" x14ac:dyDescent="0.25">
      <c r="A3551" s="609" t="str">
        <f t="shared" si="55"/>
        <v>89510</v>
      </c>
      <c r="B3551" s="607" t="s">
        <v>1978</v>
      </c>
      <c r="C3551" s="607" t="s">
        <v>14284</v>
      </c>
      <c r="D3551" s="618" t="s">
        <v>10580</v>
      </c>
      <c r="E3551" s="619" t="s">
        <v>30288</v>
      </c>
      <c r="F3551"/>
      <c r="G3551"/>
      <c r="H3551"/>
    </row>
    <row r="3552" spans="1:8" ht="15" x14ac:dyDescent="0.25">
      <c r="A3552" s="609" t="str">
        <f t="shared" si="55"/>
        <v>89513</v>
      </c>
      <c r="B3552" s="607" t="s">
        <v>1981</v>
      </c>
      <c r="C3552" s="607" t="s">
        <v>14286</v>
      </c>
      <c r="D3552" s="618" t="s">
        <v>10580</v>
      </c>
      <c r="E3552" s="619" t="s">
        <v>18551</v>
      </c>
      <c r="F3552"/>
      <c r="G3552"/>
      <c r="H3552"/>
    </row>
    <row r="3553" spans="1:8" ht="15" x14ac:dyDescent="0.25">
      <c r="A3553" s="609" t="str">
        <f t="shared" si="55"/>
        <v>89514</v>
      </c>
      <c r="B3553" s="607" t="s">
        <v>1982</v>
      </c>
      <c r="C3553" s="607" t="s">
        <v>14287</v>
      </c>
      <c r="D3553" s="618" t="s">
        <v>10580</v>
      </c>
      <c r="E3553" s="619" t="s">
        <v>9481</v>
      </c>
      <c r="F3553"/>
      <c r="G3553"/>
      <c r="H3553"/>
    </row>
    <row r="3554" spans="1:8" ht="15" x14ac:dyDescent="0.25">
      <c r="A3554" s="609" t="str">
        <f t="shared" si="55"/>
        <v>89515</v>
      </c>
      <c r="B3554" s="607" t="s">
        <v>1983</v>
      </c>
      <c r="C3554" s="607" t="s">
        <v>14288</v>
      </c>
      <c r="D3554" s="618" t="s">
        <v>10580</v>
      </c>
      <c r="E3554" s="619" t="s">
        <v>30289</v>
      </c>
      <c r="F3554"/>
      <c r="G3554"/>
      <c r="H3554"/>
    </row>
    <row r="3555" spans="1:8" ht="15" x14ac:dyDescent="0.25">
      <c r="A3555" s="609" t="str">
        <f t="shared" si="55"/>
        <v>89516</v>
      </c>
      <c r="B3555" s="607" t="s">
        <v>1984</v>
      </c>
      <c r="C3555" s="607" t="s">
        <v>14289</v>
      </c>
      <c r="D3555" s="618" t="s">
        <v>10580</v>
      </c>
      <c r="E3555" s="619" t="s">
        <v>12827</v>
      </c>
      <c r="F3555"/>
      <c r="G3555"/>
      <c r="H3555"/>
    </row>
    <row r="3556" spans="1:8" ht="15" x14ac:dyDescent="0.25">
      <c r="A3556" s="609" t="str">
        <f t="shared" si="55"/>
        <v>89517</v>
      </c>
      <c r="B3556" s="607" t="s">
        <v>1985</v>
      </c>
      <c r="C3556" s="607" t="s">
        <v>14290</v>
      </c>
      <c r="D3556" s="618" t="s">
        <v>10580</v>
      </c>
      <c r="E3556" s="619" t="s">
        <v>30290</v>
      </c>
      <c r="F3556"/>
      <c r="G3556"/>
      <c r="H3556"/>
    </row>
    <row r="3557" spans="1:8" ht="15" x14ac:dyDescent="0.25">
      <c r="A3557" s="609" t="str">
        <f t="shared" si="55"/>
        <v>89518</v>
      </c>
      <c r="B3557" s="607" t="s">
        <v>1986</v>
      </c>
      <c r="C3557" s="607" t="s">
        <v>14291</v>
      </c>
      <c r="D3557" s="618" t="s">
        <v>10580</v>
      </c>
      <c r="E3557" s="619" t="s">
        <v>9153</v>
      </c>
      <c r="F3557"/>
      <c r="G3557"/>
      <c r="H3557"/>
    </row>
    <row r="3558" spans="1:8" ht="15" x14ac:dyDescent="0.25">
      <c r="A3558" s="609" t="str">
        <f t="shared" si="55"/>
        <v>89519</v>
      </c>
      <c r="B3558" s="607" t="s">
        <v>1987</v>
      </c>
      <c r="C3558" s="607" t="s">
        <v>14293</v>
      </c>
      <c r="D3558" s="618" t="s">
        <v>10580</v>
      </c>
      <c r="E3558" s="619" t="s">
        <v>30291</v>
      </c>
      <c r="F3558"/>
      <c r="G3558"/>
      <c r="H3558"/>
    </row>
    <row r="3559" spans="1:8" ht="15" x14ac:dyDescent="0.25">
      <c r="A3559" s="609" t="str">
        <f t="shared" si="55"/>
        <v>89520</v>
      </c>
      <c r="B3559" s="607" t="s">
        <v>1988</v>
      </c>
      <c r="C3559" s="607" t="s">
        <v>14294</v>
      </c>
      <c r="D3559" s="618" t="s">
        <v>10580</v>
      </c>
      <c r="E3559" s="619" t="s">
        <v>14805</v>
      </c>
      <c r="F3559"/>
      <c r="G3559"/>
      <c r="H3559"/>
    </row>
    <row r="3560" spans="1:8" ht="15" x14ac:dyDescent="0.25">
      <c r="A3560" s="609" t="str">
        <f t="shared" si="55"/>
        <v>89521</v>
      </c>
      <c r="B3560" s="607" t="s">
        <v>1989</v>
      </c>
      <c r="C3560" s="607" t="s">
        <v>14295</v>
      </c>
      <c r="D3560" s="618" t="s">
        <v>10580</v>
      </c>
      <c r="E3560" s="619" t="s">
        <v>30292</v>
      </c>
      <c r="F3560"/>
      <c r="G3560"/>
      <c r="H3560"/>
    </row>
    <row r="3561" spans="1:8" ht="15" x14ac:dyDescent="0.25">
      <c r="A3561" s="609" t="str">
        <f t="shared" si="55"/>
        <v>89522</v>
      </c>
      <c r="B3561" s="607" t="s">
        <v>1990</v>
      </c>
      <c r="C3561" s="607" t="s">
        <v>14297</v>
      </c>
      <c r="D3561" s="618" t="s">
        <v>10580</v>
      </c>
      <c r="E3561" s="619" t="s">
        <v>19686</v>
      </c>
      <c r="F3561"/>
      <c r="G3561"/>
      <c r="H3561"/>
    </row>
    <row r="3562" spans="1:8" ht="15" x14ac:dyDescent="0.25">
      <c r="A3562" s="609" t="str">
        <f t="shared" si="55"/>
        <v>89523</v>
      </c>
      <c r="B3562" s="607" t="s">
        <v>1991</v>
      </c>
      <c r="C3562" s="607" t="s">
        <v>14298</v>
      </c>
      <c r="D3562" s="618" t="s">
        <v>10580</v>
      </c>
      <c r="E3562" s="619" t="s">
        <v>30293</v>
      </c>
      <c r="F3562"/>
      <c r="G3562"/>
      <c r="H3562"/>
    </row>
    <row r="3563" spans="1:8" ht="15" x14ac:dyDescent="0.25">
      <c r="A3563" s="609" t="str">
        <f t="shared" si="55"/>
        <v>89524</v>
      </c>
      <c r="B3563" s="607" t="s">
        <v>1992</v>
      </c>
      <c r="C3563" s="607" t="s">
        <v>14299</v>
      </c>
      <c r="D3563" s="618" t="s">
        <v>10580</v>
      </c>
      <c r="E3563" s="619" t="s">
        <v>18741</v>
      </c>
      <c r="F3563"/>
      <c r="G3563"/>
      <c r="H3563"/>
    </row>
    <row r="3564" spans="1:8" ht="15" x14ac:dyDescent="0.25">
      <c r="A3564" s="609" t="str">
        <f t="shared" si="55"/>
        <v>89525</v>
      </c>
      <c r="B3564" s="607" t="s">
        <v>1993</v>
      </c>
      <c r="C3564" s="607" t="s">
        <v>14300</v>
      </c>
      <c r="D3564" s="618" t="s">
        <v>10580</v>
      </c>
      <c r="E3564" s="619" t="s">
        <v>30294</v>
      </c>
      <c r="F3564"/>
      <c r="G3564"/>
      <c r="H3564"/>
    </row>
    <row r="3565" spans="1:8" ht="15" x14ac:dyDescent="0.25">
      <c r="A3565" s="609" t="str">
        <f t="shared" si="55"/>
        <v>89526</v>
      </c>
      <c r="B3565" s="607" t="s">
        <v>1994</v>
      </c>
      <c r="C3565" s="607" t="s">
        <v>14301</v>
      </c>
      <c r="D3565" s="618" t="s">
        <v>10580</v>
      </c>
      <c r="E3565" s="619" t="s">
        <v>30295</v>
      </c>
      <c r="F3565"/>
      <c r="G3565"/>
      <c r="H3565"/>
    </row>
    <row r="3566" spans="1:8" ht="15" x14ac:dyDescent="0.25">
      <c r="A3566" s="609" t="str">
        <f t="shared" si="55"/>
        <v>89527</v>
      </c>
      <c r="B3566" s="607" t="s">
        <v>1995</v>
      </c>
      <c r="C3566" s="607" t="s">
        <v>14302</v>
      </c>
      <c r="D3566" s="618" t="s">
        <v>10580</v>
      </c>
      <c r="E3566" s="619" t="s">
        <v>30296</v>
      </c>
      <c r="F3566"/>
      <c r="G3566"/>
      <c r="H3566"/>
    </row>
    <row r="3567" spans="1:8" ht="15" x14ac:dyDescent="0.25">
      <c r="A3567" s="609" t="str">
        <f t="shared" si="55"/>
        <v>89528</v>
      </c>
      <c r="B3567" s="607" t="s">
        <v>1996</v>
      </c>
      <c r="C3567" s="607" t="s">
        <v>14303</v>
      </c>
      <c r="D3567" s="618" t="s">
        <v>10580</v>
      </c>
      <c r="E3567" s="619" t="s">
        <v>8824</v>
      </c>
      <c r="F3567"/>
      <c r="G3567"/>
      <c r="H3567"/>
    </row>
    <row r="3568" spans="1:8" ht="15" x14ac:dyDescent="0.25">
      <c r="A3568" s="609" t="str">
        <f t="shared" si="55"/>
        <v>89529</v>
      </c>
      <c r="B3568" s="607" t="s">
        <v>1997</v>
      </c>
      <c r="C3568" s="607" t="s">
        <v>14304</v>
      </c>
      <c r="D3568" s="618" t="s">
        <v>10580</v>
      </c>
      <c r="E3568" s="619" t="s">
        <v>30297</v>
      </c>
      <c r="F3568"/>
      <c r="G3568"/>
      <c r="H3568"/>
    </row>
    <row r="3569" spans="1:8" ht="15" x14ac:dyDescent="0.25">
      <c r="A3569" s="609" t="str">
        <f t="shared" si="55"/>
        <v>89530</v>
      </c>
      <c r="B3569" s="607" t="s">
        <v>1998</v>
      </c>
      <c r="C3569" s="607" t="s">
        <v>14305</v>
      </c>
      <c r="D3569" s="618" t="s">
        <v>10580</v>
      </c>
      <c r="E3569" s="619" t="s">
        <v>10198</v>
      </c>
      <c r="F3569"/>
      <c r="G3569"/>
      <c r="H3569"/>
    </row>
    <row r="3570" spans="1:8" ht="15" x14ac:dyDescent="0.25">
      <c r="A3570" s="609" t="str">
        <f t="shared" si="55"/>
        <v>89531</v>
      </c>
      <c r="B3570" s="607" t="s">
        <v>1999</v>
      </c>
      <c r="C3570" s="607" t="s">
        <v>14306</v>
      </c>
      <c r="D3570" s="618" t="s">
        <v>10580</v>
      </c>
      <c r="E3570" s="619" t="s">
        <v>9467</v>
      </c>
      <c r="F3570"/>
      <c r="G3570"/>
      <c r="H3570"/>
    </row>
    <row r="3571" spans="1:8" ht="15" x14ac:dyDescent="0.25">
      <c r="A3571" s="609" t="str">
        <f t="shared" si="55"/>
        <v>89532</v>
      </c>
      <c r="B3571" s="607" t="s">
        <v>2000</v>
      </c>
      <c r="C3571" s="607" t="s">
        <v>14308</v>
      </c>
      <c r="D3571" s="618" t="s">
        <v>10580</v>
      </c>
      <c r="E3571" s="619" t="s">
        <v>13093</v>
      </c>
      <c r="F3571"/>
      <c r="G3571"/>
      <c r="H3571"/>
    </row>
    <row r="3572" spans="1:8" ht="15" x14ac:dyDescent="0.25">
      <c r="A3572" s="609" t="str">
        <f t="shared" si="55"/>
        <v>89533</v>
      </c>
      <c r="B3572" s="607" t="s">
        <v>2001</v>
      </c>
      <c r="C3572" s="607" t="s">
        <v>14309</v>
      </c>
      <c r="D3572" s="618" t="s">
        <v>10580</v>
      </c>
      <c r="E3572" s="619" t="s">
        <v>9467</v>
      </c>
      <c r="F3572"/>
      <c r="G3572"/>
      <c r="H3572"/>
    </row>
    <row r="3573" spans="1:8" ht="15" x14ac:dyDescent="0.25">
      <c r="A3573" s="609" t="str">
        <f t="shared" si="55"/>
        <v>89534</v>
      </c>
      <c r="B3573" s="607" t="s">
        <v>2002</v>
      </c>
      <c r="C3573" s="607" t="s">
        <v>14310</v>
      </c>
      <c r="D3573" s="618" t="s">
        <v>10580</v>
      </c>
      <c r="E3573" s="619" t="s">
        <v>11424</v>
      </c>
      <c r="F3573"/>
      <c r="G3573"/>
      <c r="H3573"/>
    </row>
    <row r="3574" spans="1:8" ht="15" x14ac:dyDescent="0.25">
      <c r="A3574" s="609" t="str">
        <f t="shared" si="55"/>
        <v>89535</v>
      </c>
      <c r="B3574" s="607" t="s">
        <v>2003</v>
      </c>
      <c r="C3574" s="607" t="s">
        <v>14311</v>
      </c>
      <c r="D3574" s="618" t="s">
        <v>10580</v>
      </c>
      <c r="E3574" s="619" t="s">
        <v>30298</v>
      </c>
      <c r="F3574"/>
      <c r="G3574"/>
      <c r="H3574"/>
    </row>
    <row r="3575" spans="1:8" ht="15" x14ac:dyDescent="0.25">
      <c r="A3575" s="609" t="str">
        <f t="shared" si="55"/>
        <v>89536</v>
      </c>
      <c r="B3575" s="607" t="s">
        <v>2004</v>
      </c>
      <c r="C3575" s="607" t="s">
        <v>14312</v>
      </c>
      <c r="D3575" s="618" t="s">
        <v>10580</v>
      </c>
      <c r="E3575" s="619" t="s">
        <v>9397</v>
      </c>
      <c r="F3575"/>
      <c r="G3575"/>
      <c r="H3575"/>
    </row>
    <row r="3576" spans="1:8" ht="15" x14ac:dyDescent="0.25">
      <c r="A3576" s="609" t="str">
        <f t="shared" si="55"/>
        <v>89538</v>
      </c>
      <c r="B3576" s="607" t="s">
        <v>2005</v>
      </c>
      <c r="C3576" s="607" t="s">
        <v>14314</v>
      </c>
      <c r="D3576" s="618" t="s">
        <v>10580</v>
      </c>
      <c r="E3576" s="619" t="s">
        <v>9121</v>
      </c>
      <c r="F3576"/>
      <c r="G3576"/>
      <c r="H3576"/>
    </row>
    <row r="3577" spans="1:8" ht="15" x14ac:dyDescent="0.25">
      <c r="A3577" s="609" t="str">
        <f t="shared" si="55"/>
        <v>89539</v>
      </c>
      <c r="B3577" s="607" t="s">
        <v>30299</v>
      </c>
      <c r="C3577" s="607" t="s">
        <v>30300</v>
      </c>
      <c r="D3577" s="618" t="s">
        <v>10580</v>
      </c>
      <c r="E3577" s="619" t="s">
        <v>30301</v>
      </c>
      <c r="F3577"/>
      <c r="G3577"/>
      <c r="H3577"/>
    </row>
    <row r="3578" spans="1:8" ht="15" x14ac:dyDescent="0.25">
      <c r="A3578" s="609" t="str">
        <f t="shared" si="55"/>
        <v>89540</v>
      </c>
      <c r="B3578" s="607" t="s">
        <v>2006</v>
      </c>
      <c r="C3578" s="607" t="s">
        <v>14315</v>
      </c>
      <c r="D3578" s="618" t="s">
        <v>10580</v>
      </c>
      <c r="E3578" s="619" t="s">
        <v>10200</v>
      </c>
      <c r="F3578"/>
      <c r="G3578"/>
      <c r="H3578"/>
    </row>
    <row r="3579" spans="1:8" ht="15" x14ac:dyDescent="0.25">
      <c r="A3579" s="609" t="str">
        <f t="shared" si="55"/>
        <v>89541</v>
      </c>
      <c r="B3579" s="607" t="s">
        <v>2007</v>
      </c>
      <c r="C3579" s="607" t="s">
        <v>14317</v>
      </c>
      <c r="D3579" s="618" t="s">
        <v>10580</v>
      </c>
      <c r="E3579" s="619" t="s">
        <v>13807</v>
      </c>
      <c r="F3579"/>
      <c r="G3579"/>
      <c r="H3579"/>
    </row>
    <row r="3580" spans="1:8" ht="15" x14ac:dyDescent="0.25">
      <c r="A3580" s="609" t="str">
        <f t="shared" si="55"/>
        <v>89542</v>
      </c>
      <c r="B3580" s="607" t="s">
        <v>2008</v>
      </c>
      <c r="C3580" s="607" t="s">
        <v>14318</v>
      </c>
      <c r="D3580" s="618" t="s">
        <v>10580</v>
      </c>
      <c r="E3580" s="619" t="s">
        <v>19483</v>
      </c>
      <c r="F3580"/>
      <c r="G3580"/>
      <c r="H3580"/>
    </row>
    <row r="3581" spans="1:8" ht="15" x14ac:dyDescent="0.25">
      <c r="A3581" s="609" t="str">
        <f t="shared" si="55"/>
        <v>89544</v>
      </c>
      <c r="B3581" s="607" t="s">
        <v>2009</v>
      </c>
      <c r="C3581" s="607" t="s">
        <v>14319</v>
      </c>
      <c r="D3581" s="618" t="s">
        <v>10580</v>
      </c>
      <c r="E3581" s="619" t="s">
        <v>13287</v>
      </c>
      <c r="F3581"/>
      <c r="G3581"/>
      <c r="H3581"/>
    </row>
    <row r="3582" spans="1:8" ht="15" x14ac:dyDescent="0.25">
      <c r="A3582" s="609" t="str">
        <f t="shared" si="55"/>
        <v>89545</v>
      </c>
      <c r="B3582" s="607" t="s">
        <v>2010</v>
      </c>
      <c r="C3582" s="607" t="s">
        <v>14320</v>
      </c>
      <c r="D3582" s="618" t="s">
        <v>10580</v>
      </c>
      <c r="E3582" s="619" t="s">
        <v>10068</v>
      </c>
      <c r="F3582"/>
      <c r="G3582"/>
      <c r="H3582"/>
    </row>
    <row r="3583" spans="1:8" ht="15" x14ac:dyDescent="0.25">
      <c r="A3583" s="609" t="str">
        <f t="shared" si="55"/>
        <v>89546</v>
      </c>
      <c r="B3583" s="607" t="s">
        <v>2011</v>
      </c>
      <c r="C3583" s="607" t="s">
        <v>14321</v>
      </c>
      <c r="D3583" s="618" t="s">
        <v>10580</v>
      </c>
      <c r="E3583" s="619" t="s">
        <v>17972</v>
      </c>
      <c r="F3583"/>
      <c r="G3583"/>
      <c r="H3583"/>
    </row>
    <row r="3584" spans="1:8" ht="15" x14ac:dyDescent="0.25">
      <c r="A3584" s="609" t="str">
        <f t="shared" si="55"/>
        <v>89547</v>
      </c>
      <c r="B3584" s="607" t="s">
        <v>2012</v>
      </c>
      <c r="C3584" s="607" t="s">
        <v>14323</v>
      </c>
      <c r="D3584" s="618" t="s">
        <v>10580</v>
      </c>
      <c r="E3584" s="619" t="s">
        <v>13252</v>
      </c>
      <c r="F3584"/>
      <c r="G3584"/>
      <c r="H3584"/>
    </row>
    <row r="3585" spans="1:8" ht="15" x14ac:dyDescent="0.25">
      <c r="A3585" s="609" t="str">
        <f t="shared" si="55"/>
        <v>89548</v>
      </c>
      <c r="B3585" s="607" t="s">
        <v>2013</v>
      </c>
      <c r="C3585" s="607" t="s">
        <v>14324</v>
      </c>
      <c r="D3585" s="618" t="s">
        <v>10580</v>
      </c>
      <c r="E3585" s="619" t="s">
        <v>9613</v>
      </c>
      <c r="F3585"/>
      <c r="G3585"/>
      <c r="H3585"/>
    </row>
    <row r="3586" spans="1:8" ht="15" x14ac:dyDescent="0.25">
      <c r="A3586" s="609" t="str">
        <f t="shared" ref="A3586:A3649" si="56">IF(ISERROR(SEARCH("/",B3586)=6),TRIM(CLEAN(B3586)),IF(SEARCH("/",B3586)=6,IF(LEN(TRIM(CLEAN(B3586)))=7,LEFT(TRIM(CLEAN(B3586)),6)&amp;"00"&amp;RIGHT(TRIM(CLEAN(B3586)),1),LEFT(TRIM(CLEAN(B3586)),6)&amp;"0"&amp;RIGHT(TRIM(CLEAN(B3586)),2)),TRIM(CLEAN(B3586))))</f>
        <v>89549</v>
      </c>
      <c r="B3586" s="607" t="s">
        <v>2014</v>
      </c>
      <c r="C3586" s="607" t="s">
        <v>14325</v>
      </c>
      <c r="D3586" s="618" t="s">
        <v>10580</v>
      </c>
      <c r="E3586" s="619" t="s">
        <v>10037</v>
      </c>
      <c r="F3586"/>
      <c r="G3586"/>
      <c r="H3586"/>
    </row>
    <row r="3587" spans="1:8" ht="15" x14ac:dyDescent="0.25">
      <c r="A3587" s="609" t="str">
        <f t="shared" si="56"/>
        <v>89550</v>
      </c>
      <c r="B3587" s="607" t="s">
        <v>2015</v>
      </c>
      <c r="C3587" s="607" t="s">
        <v>14326</v>
      </c>
      <c r="D3587" s="618" t="s">
        <v>10580</v>
      </c>
      <c r="E3587" s="619" t="s">
        <v>10466</v>
      </c>
      <c r="F3587"/>
      <c r="G3587"/>
      <c r="H3587"/>
    </row>
    <row r="3588" spans="1:8" ht="15" x14ac:dyDescent="0.25">
      <c r="A3588" s="609" t="str">
        <f t="shared" si="56"/>
        <v>89551</v>
      </c>
      <c r="B3588" s="607" t="s">
        <v>2016</v>
      </c>
      <c r="C3588" s="607" t="s">
        <v>14328</v>
      </c>
      <c r="D3588" s="618" t="s">
        <v>10580</v>
      </c>
      <c r="E3588" s="619" t="s">
        <v>14683</v>
      </c>
      <c r="F3588"/>
      <c r="G3588"/>
      <c r="H3588"/>
    </row>
    <row r="3589" spans="1:8" ht="15" x14ac:dyDescent="0.25">
      <c r="A3589" s="609" t="str">
        <f t="shared" si="56"/>
        <v>89552</v>
      </c>
      <c r="B3589" s="607" t="s">
        <v>2017</v>
      </c>
      <c r="C3589" s="607" t="s">
        <v>14329</v>
      </c>
      <c r="D3589" s="618" t="s">
        <v>10580</v>
      </c>
      <c r="E3589" s="619" t="s">
        <v>19089</v>
      </c>
      <c r="F3589"/>
      <c r="G3589"/>
      <c r="H3589"/>
    </row>
    <row r="3590" spans="1:8" ht="15" x14ac:dyDescent="0.25">
      <c r="A3590" s="609" t="str">
        <f t="shared" si="56"/>
        <v>89553</v>
      </c>
      <c r="B3590" s="607" t="s">
        <v>2018</v>
      </c>
      <c r="C3590" s="607" t="s">
        <v>14331</v>
      </c>
      <c r="D3590" s="618" t="s">
        <v>10580</v>
      </c>
      <c r="E3590" s="619" t="s">
        <v>18010</v>
      </c>
      <c r="F3590"/>
      <c r="G3590"/>
      <c r="H3590"/>
    </row>
    <row r="3591" spans="1:8" ht="15" x14ac:dyDescent="0.25">
      <c r="A3591" s="609" t="str">
        <f t="shared" si="56"/>
        <v>89554</v>
      </c>
      <c r="B3591" s="607" t="s">
        <v>2019</v>
      </c>
      <c r="C3591" s="607" t="s">
        <v>14332</v>
      </c>
      <c r="D3591" s="618" t="s">
        <v>10580</v>
      </c>
      <c r="E3591" s="619" t="s">
        <v>18904</v>
      </c>
      <c r="F3591"/>
      <c r="G3591"/>
      <c r="H3591"/>
    </row>
    <row r="3592" spans="1:8" ht="15" x14ac:dyDescent="0.25">
      <c r="A3592" s="609" t="str">
        <f t="shared" si="56"/>
        <v>89555</v>
      </c>
      <c r="B3592" s="607" t="s">
        <v>2020</v>
      </c>
      <c r="C3592" s="607" t="s">
        <v>14333</v>
      </c>
      <c r="D3592" s="618" t="s">
        <v>10580</v>
      </c>
      <c r="E3592" s="619" t="s">
        <v>15095</v>
      </c>
      <c r="F3592"/>
      <c r="G3592"/>
      <c r="H3592"/>
    </row>
    <row r="3593" spans="1:8" ht="15" x14ac:dyDescent="0.25">
      <c r="A3593" s="609" t="str">
        <f t="shared" si="56"/>
        <v>89556</v>
      </c>
      <c r="B3593" s="607" t="s">
        <v>2021</v>
      </c>
      <c r="C3593" s="607" t="s">
        <v>14334</v>
      </c>
      <c r="D3593" s="618" t="s">
        <v>10580</v>
      </c>
      <c r="E3593" s="619" t="s">
        <v>30302</v>
      </c>
      <c r="F3593"/>
      <c r="G3593"/>
      <c r="H3593"/>
    </row>
    <row r="3594" spans="1:8" ht="15" x14ac:dyDescent="0.25">
      <c r="A3594" s="609" t="str">
        <f t="shared" si="56"/>
        <v>89557</v>
      </c>
      <c r="B3594" s="607" t="s">
        <v>2022</v>
      </c>
      <c r="C3594" s="607" t="s">
        <v>14335</v>
      </c>
      <c r="D3594" s="618" t="s">
        <v>10580</v>
      </c>
      <c r="E3594" s="619" t="s">
        <v>30205</v>
      </c>
      <c r="F3594"/>
      <c r="G3594"/>
      <c r="H3594"/>
    </row>
    <row r="3595" spans="1:8" ht="15" x14ac:dyDescent="0.25">
      <c r="A3595" s="609" t="str">
        <f t="shared" si="56"/>
        <v>89558</v>
      </c>
      <c r="B3595" s="607" t="s">
        <v>2023</v>
      </c>
      <c r="C3595" s="607" t="s">
        <v>14336</v>
      </c>
      <c r="D3595" s="618" t="s">
        <v>10580</v>
      </c>
      <c r="E3595" s="619" t="s">
        <v>8913</v>
      </c>
      <c r="F3595"/>
      <c r="G3595"/>
      <c r="H3595"/>
    </row>
    <row r="3596" spans="1:8" ht="15" x14ac:dyDescent="0.25">
      <c r="A3596" s="609" t="str">
        <f t="shared" si="56"/>
        <v>89559</v>
      </c>
      <c r="B3596" s="607" t="s">
        <v>2024</v>
      </c>
      <c r="C3596" s="607" t="s">
        <v>14337</v>
      </c>
      <c r="D3596" s="618" t="s">
        <v>10580</v>
      </c>
      <c r="E3596" s="619" t="s">
        <v>30303</v>
      </c>
      <c r="F3596"/>
      <c r="G3596"/>
      <c r="H3596"/>
    </row>
    <row r="3597" spans="1:8" ht="15" x14ac:dyDescent="0.25">
      <c r="A3597" s="609" t="str">
        <f t="shared" si="56"/>
        <v>89561</v>
      </c>
      <c r="B3597" s="607" t="s">
        <v>2025</v>
      </c>
      <c r="C3597" s="607" t="s">
        <v>14338</v>
      </c>
      <c r="D3597" s="618" t="s">
        <v>10580</v>
      </c>
      <c r="E3597" s="619" t="s">
        <v>10167</v>
      </c>
      <c r="F3597"/>
      <c r="G3597"/>
      <c r="H3597"/>
    </row>
    <row r="3598" spans="1:8" ht="15" x14ac:dyDescent="0.25">
      <c r="A3598" s="609" t="str">
        <f t="shared" si="56"/>
        <v>89562</v>
      </c>
      <c r="B3598" s="607" t="s">
        <v>2026</v>
      </c>
      <c r="C3598" s="607" t="s">
        <v>14340</v>
      </c>
      <c r="D3598" s="618" t="s">
        <v>10580</v>
      </c>
      <c r="E3598" s="619" t="s">
        <v>17994</v>
      </c>
      <c r="F3598"/>
      <c r="G3598"/>
      <c r="H3598"/>
    </row>
    <row r="3599" spans="1:8" ht="15" x14ac:dyDescent="0.25">
      <c r="A3599" s="609" t="str">
        <f t="shared" si="56"/>
        <v>89563</v>
      </c>
      <c r="B3599" s="607" t="s">
        <v>2027</v>
      </c>
      <c r="C3599" s="607" t="s">
        <v>14341</v>
      </c>
      <c r="D3599" s="618" t="s">
        <v>10580</v>
      </c>
      <c r="E3599" s="619" t="s">
        <v>10139</v>
      </c>
      <c r="F3599"/>
      <c r="G3599"/>
      <c r="H3599"/>
    </row>
    <row r="3600" spans="1:8" ht="15" x14ac:dyDescent="0.25">
      <c r="A3600" s="609" t="str">
        <f t="shared" si="56"/>
        <v>89564</v>
      </c>
      <c r="B3600" s="607" t="s">
        <v>2028</v>
      </c>
      <c r="C3600" s="607" t="s">
        <v>14342</v>
      </c>
      <c r="D3600" s="618" t="s">
        <v>10580</v>
      </c>
      <c r="E3600" s="619" t="s">
        <v>30304</v>
      </c>
      <c r="F3600"/>
      <c r="G3600"/>
      <c r="H3600"/>
    </row>
    <row r="3601" spans="1:8" ht="15" x14ac:dyDescent="0.25">
      <c r="A3601" s="609" t="str">
        <f t="shared" si="56"/>
        <v>89565</v>
      </c>
      <c r="B3601" s="607" t="s">
        <v>2029</v>
      </c>
      <c r="C3601" s="607" t="s">
        <v>14343</v>
      </c>
      <c r="D3601" s="618" t="s">
        <v>10580</v>
      </c>
      <c r="E3601" s="619" t="s">
        <v>30305</v>
      </c>
      <c r="F3601"/>
      <c r="G3601"/>
      <c r="H3601"/>
    </row>
    <row r="3602" spans="1:8" ht="15" x14ac:dyDescent="0.25">
      <c r="A3602" s="609" t="str">
        <f t="shared" si="56"/>
        <v>89566</v>
      </c>
      <c r="B3602" s="607" t="s">
        <v>2030</v>
      </c>
      <c r="C3602" s="607" t="s">
        <v>14344</v>
      </c>
      <c r="D3602" s="618" t="s">
        <v>10580</v>
      </c>
      <c r="E3602" s="619" t="s">
        <v>30306</v>
      </c>
      <c r="F3602"/>
      <c r="G3602"/>
      <c r="H3602"/>
    </row>
    <row r="3603" spans="1:8" ht="15" x14ac:dyDescent="0.25">
      <c r="A3603" s="609" t="str">
        <f t="shared" si="56"/>
        <v>89567</v>
      </c>
      <c r="B3603" s="607" t="s">
        <v>2031</v>
      </c>
      <c r="C3603" s="607" t="s">
        <v>14346</v>
      </c>
      <c r="D3603" s="618" t="s">
        <v>10580</v>
      </c>
      <c r="E3603" s="619" t="s">
        <v>30307</v>
      </c>
      <c r="F3603"/>
      <c r="G3603"/>
      <c r="H3603"/>
    </row>
    <row r="3604" spans="1:8" ht="15" x14ac:dyDescent="0.25">
      <c r="A3604" s="609" t="str">
        <f t="shared" si="56"/>
        <v>89568</v>
      </c>
      <c r="B3604" s="607" t="s">
        <v>2032</v>
      </c>
      <c r="C3604" s="607" t="s">
        <v>14347</v>
      </c>
      <c r="D3604" s="618" t="s">
        <v>10580</v>
      </c>
      <c r="E3604" s="619" t="s">
        <v>28626</v>
      </c>
      <c r="F3604"/>
      <c r="G3604"/>
      <c r="H3604"/>
    </row>
    <row r="3605" spans="1:8" ht="15" x14ac:dyDescent="0.25">
      <c r="A3605" s="609" t="str">
        <f t="shared" si="56"/>
        <v>89569</v>
      </c>
      <c r="B3605" s="607" t="s">
        <v>2033</v>
      </c>
      <c r="C3605" s="607" t="s">
        <v>14348</v>
      </c>
      <c r="D3605" s="618" t="s">
        <v>10580</v>
      </c>
      <c r="E3605" s="619" t="s">
        <v>30308</v>
      </c>
      <c r="F3605"/>
      <c r="G3605"/>
      <c r="H3605"/>
    </row>
    <row r="3606" spans="1:8" ht="15" x14ac:dyDescent="0.25">
      <c r="A3606" s="609" t="str">
        <f t="shared" si="56"/>
        <v>89570</v>
      </c>
      <c r="B3606" s="607" t="s">
        <v>2034</v>
      </c>
      <c r="C3606" s="607" t="s">
        <v>14350</v>
      </c>
      <c r="D3606" s="618" t="s">
        <v>10580</v>
      </c>
      <c r="E3606" s="619" t="s">
        <v>9303</v>
      </c>
      <c r="F3606"/>
      <c r="G3606"/>
      <c r="H3606"/>
    </row>
    <row r="3607" spans="1:8" ht="15" x14ac:dyDescent="0.25">
      <c r="A3607" s="609" t="str">
        <f t="shared" si="56"/>
        <v>89571</v>
      </c>
      <c r="B3607" s="607" t="s">
        <v>2035</v>
      </c>
      <c r="C3607" s="607" t="s">
        <v>14352</v>
      </c>
      <c r="D3607" s="618" t="s">
        <v>10580</v>
      </c>
      <c r="E3607" s="619" t="s">
        <v>16651</v>
      </c>
      <c r="F3607"/>
      <c r="G3607"/>
      <c r="H3607"/>
    </row>
    <row r="3608" spans="1:8" ht="15" x14ac:dyDescent="0.25">
      <c r="A3608" s="609" t="str">
        <f t="shared" si="56"/>
        <v>89572</v>
      </c>
      <c r="B3608" s="607" t="s">
        <v>2036</v>
      </c>
      <c r="C3608" s="607" t="s">
        <v>14353</v>
      </c>
      <c r="D3608" s="618" t="s">
        <v>10580</v>
      </c>
      <c r="E3608" s="619" t="s">
        <v>16448</v>
      </c>
      <c r="F3608"/>
      <c r="G3608"/>
      <c r="H3608"/>
    </row>
    <row r="3609" spans="1:8" ht="15" x14ac:dyDescent="0.25">
      <c r="A3609" s="609" t="str">
        <f t="shared" si="56"/>
        <v>89573</v>
      </c>
      <c r="B3609" s="607" t="s">
        <v>2037</v>
      </c>
      <c r="C3609" s="607" t="s">
        <v>14355</v>
      </c>
      <c r="D3609" s="618" t="s">
        <v>10580</v>
      </c>
      <c r="E3609" s="619" t="s">
        <v>19611</v>
      </c>
      <c r="F3609"/>
      <c r="G3609"/>
      <c r="H3609"/>
    </row>
    <row r="3610" spans="1:8" ht="15" x14ac:dyDescent="0.25">
      <c r="A3610" s="609" t="str">
        <f t="shared" si="56"/>
        <v>89574</v>
      </c>
      <c r="B3610" s="607" t="s">
        <v>2038</v>
      </c>
      <c r="C3610" s="607" t="s">
        <v>14356</v>
      </c>
      <c r="D3610" s="618" t="s">
        <v>10580</v>
      </c>
      <c r="E3610" s="619" t="s">
        <v>30309</v>
      </c>
      <c r="F3610"/>
      <c r="G3610"/>
      <c r="H3610"/>
    </row>
    <row r="3611" spans="1:8" ht="15" x14ac:dyDescent="0.25">
      <c r="A3611" s="609" t="str">
        <f t="shared" si="56"/>
        <v>89575</v>
      </c>
      <c r="B3611" s="607" t="s">
        <v>2039</v>
      </c>
      <c r="C3611" s="607" t="s">
        <v>14357</v>
      </c>
      <c r="D3611" s="618" t="s">
        <v>10580</v>
      </c>
      <c r="E3611" s="619" t="s">
        <v>9709</v>
      </c>
      <c r="F3611"/>
      <c r="G3611"/>
      <c r="H3611"/>
    </row>
    <row r="3612" spans="1:8" ht="15" x14ac:dyDescent="0.25">
      <c r="A3612" s="609" t="str">
        <f t="shared" si="56"/>
        <v>89577</v>
      </c>
      <c r="B3612" s="607" t="s">
        <v>2041</v>
      </c>
      <c r="C3612" s="607" t="s">
        <v>14358</v>
      </c>
      <c r="D3612" s="618" t="s">
        <v>10580</v>
      </c>
      <c r="E3612" s="619" t="s">
        <v>30310</v>
      </c>
      <c r="F3612"/>
      <c r="G3612"/>
      <c r="H3612"/>
    </row>
    <row r="3613" spans="1:8" ht="15" x14ac:dyDescent="0.25">
      <c r="A3613" s="609" t="str">
        <f t="shared" si="56"/>
        <v>89579</v>
      </c>
      <c r="B3613" s="607" t="s">
        <v>2043</v>
      </c>
      <c r="C3613" s="607" t="s">
        <v>14359</v>
      </c>
      <c r="D3613" s="618" t="s">
        <v>10580</v>
      </c>
      <c r="E3613" s="619" t="s">
        <v>9878</v>
      </c>
      <c r="F3613"/>
      <c r="G3613"/>
      <c r="H3613"/>
    </row>
    <row r="3614" spans="1:8" ht="15" x14ac:dyDescent="0.25">
      <c r="A3614" s="609" t="str">
        <f t="shared" si="56"/>
        <v>89581</v>
      </c>
      <c r="B3614" s="607" t="s">
        <v>2045</v>
      </c>
      <c r="C3614" s="607" t="s">
        <v>14360</v>
      </c>
      <c r="D3614" s="618" t="s">
        <v>10580</v>
      </c>
      <c r="E3614" s="619" t="s">
        <v>30311</v>
      </c>
      <c r="F3614"/>
      <c r="G3614"/>
      <c r="H3614"/>
    </row>
    <row r="3615" spans="1:8" ht="15" x14ac:dyDescent="0.25">
      <c r="A3615" s="609" t="str">
        <f t="shared" si="56"/>
        <v>89582</v>
      </c>
      <c r="B3615" s="607" t="s">
        <v>2046</v>
      </c>
      <c r="C3615" s="607" t="s">
        <v>14361</v>
      </c>
      <c r="D3615" s="618" t="s">
        <v>10580</v>
      </c>
      <c r="E3615" s="619" t="s">
        <v>29884</v>
      </c>
      <c r="F3615"/>
      <c r="G3615"/>
      <c r="H3615"/>
    </row>
    <row r="3616" spans="1:8" ht="15" x14ac:dyDescent="0.25">
      <c r="A3616" s="609" t="str">
        <f t="shared" si="56"/>
        <v>89583</v>
      </c>
      <c r="B3616" s="607" t="s">
        <v>2047</v>
      </c>
      <c r="C3616" s="607" t="s">
        <v>14362</v>
      </c>
      <c r="D3616" s="618" t="s">
        <v>10580</v>
      </c>
      <c r="E3616" s="619" t="s">
        <v>30312</v>
      </c>
      <c r="F3616"/>
      <c r="G3616"/>
      <c r="H3616"/>
    </row>
    <row r="3617" spans="1:8" ht="15" x14ac:dyDescent="0.25">
      <c r="A3617" s="609" t="str">
        <f t="shared" si="56"/>
        <v>89584</v>
      </c>
      <c r="B3617" s="607" t="s">
        <v>2048</v>
      </c>
      <c r="C3617" s="607" t="s">
        <v>14364</v>
      </c>
      <c r="D3617" s="618" t="s">
        <v>10580</v>
      </c>
      <c r="E3617" s="619" t="s">
        <v>27041</v>
      </c>
      <c r="F3617"/>
      <c r="G3617"/>
      <c r="H3617"/>
    </row>
    <row r="3618" spans="1:8" ht="15" x14ac:dyDescent="0.25">
      <c r="A3618" s="609" t="str">
        <f t="shared" si="56"/>
        <v>89585</v>
      </c>
      <c r="B3618" s="607" t="s">
        <v>2049</v>
      </c>
      <c r="C3618" s="607" t="s">
        <v>14366</v>
      </c>
      <c r="D3618" s="618" t="s">
        <v>10580</v>
      </c>
      <c r="E3618" s="619" t="s">
        <v>30313</v>
      </c>
      <c r="F3618"/>
      <c r="G3618"/>
      <c r="H3618"/>
    </row>
    <row r="3619" spans="1:8" ht="15" x14ac:dyDescent="0.25">
      <c r="A3619" s="609" t="str">
        <f t="shared" si="56"/>
        <v>89586</v>
      </c>
      <c r="B3619" s="607" t="s">
        <v>2050</v>
      </c>
      <c r="C3619" s="607" t="s">
        <v>14367</v>
      </c>
      <c r="D3619" s="618" t="s">
        <v>10580</v>
      </c>
      <c r="E3619" s="619" t="s">
        <v>30313</v>
      </c>
      <c r="F3619"/>
      <c r="G3619"/>
      <c r="H3619"/>
    </row>
    <row r="3620" spans="1:8" ht="15" x14ac:dyDescent="0.25">
      <c r="A3620" s="609" t="str">
        <f t="shared" si="56"/>
        <v>89587</v>
      </c>
      <c r="B3620" s="607" t="s">
        <v>2051</v>
      </c>
      <c r="C3620" s="607" t="s">
        <v>14368</v>
      </c>
      <c r="D3620" s="618" t="s">
        <v>10580</v>
      </c>
      <c r="E3620" s="619" t="s">
        <v>30314</v>
      </c>
      <c r="F3620"/>
      <c r="G3620"/>
      <c r="H3620"/>
    </row>
    <row r="3621" spans="1:8" ht="15" x14ac:dyDescent="0.25">
      <c r="A3621" s="609" t="str">
        <f t="shared" si="56"/>
        <v>89589</v>
      </c>
      <c r="B3621" s="607" t="s">
        <v>30315</v>
      </c>
      <c r="C3621" s="607" t="s">
        <v>30316</v>
      </c>
      <c r="D3621" s="618" t="s">
        <v>10580</v>
      </c>
      <c r="E3621" s="619" t="s">
        <v>16878</v>
      </c>
      <c r="F3621"/>
      <c r="G3621"/>
      <c r="H3621"/>
    </row>
    <row r="3622" spans="1:8" ht="15" x14ac:dyDescent="0.25">
      <c r="A3622" s="609" t="str">
        <f t="shared" si="56"/>
        <v>89590</v>
      </c>
      <c r="B3622" s="607" t="s">
        <v>2052</v>
      </c>
      <c r="C3622" s="607" t="s">
        <v>14369</v>
      </c>
      <c r="D3622" s="618" t="s">
        <v>10580</v>
      </c>
      <c r="E3622" s="619" t="s">
        <v>27105</v>
      </c>
      <c r="F3622"/>
      <c r="G3622"/>
      <c r="H3622"/>
    </row>
    <row r="3623" spans="1:8" ht="15" x14ac:dyDescent="0.25">
      <c r="A3623" s="609" t="str">
        <f t="shared" si="56"/>
        <v>89591</v>
      </c>
      <c r="B3623" s="607" t="s">
        <v>2053</v>
      </c>
      <c r="C3623" s="607" t="s">
        <v>14370</v>
      </c>
      <c r="D3623" s="618" t="s">
        <v>10580</v>
      </c>
      <c r="E3623" s="619" t="s">
        <v>30317</v>
      </c>
      <c r="F3623"/>
      <c r="G3623"/>
      <c r="H3623"/>
    </row>
    <row r="3624" spans="1:8" ht="15" x14ac:dyDescent="0.25">
      <c r="A3624" s="609" t="str">
        <f t="shared" si="56"/>
        <v>89592</v>
      </c>
      <c r="B3624" s="607" t="s">
        <v>2054</v>
      </c>
      <c r="C3624" s="607" t="s">
        <v>14371</v>
      </c>
      <c r="D3624" s="618" t="s">
        <v>10580</v>
      </c>
      <c r="E3624" s="619" t="s">
        <v>30318</v>
      </c>
      <c r="F3624"/>
      <c r="G3624"/>
      <c r="H3624"/>
    </row>
    <row r="3625" spans="1:8" ht="15" x14ac:dyDescent="0.25">
      <c r="A3625" s="609" t="str">
        <f t="shared" si="56"/>
        <v>89593</v>
      </c>
      <c r="B3625" s="607" t="s">
        <v>2055</v>
      </c>
      <c r="C3625" s="607" t="s">
        <v>14372</v>
      </c>
      <c r="D3625" s="618" t="s">
        <v>10580</v>
      </c>
      <c r="E3625" s="619" t="s">
        <v>9340</v>
      </c>
      <c r="F3625"/>
      <c r="G3625"/>
      <c r="H3625"/>
    </row>
    <row r="3626" spans="1:8" ht="15" x14ac:dyDescent="0.25">
      <c r="A3626" s="609" t="str">
        <f t="shared" si="56"/>
        <v>89594</v>
      </c>
      <c r="B3626" s="607" t="s">
        <v>2056</v>
      </c>
      <c r="C3626" s="607" t="s">
        <v>14373</v>
      </c>
      <c r="D3626" s="618" t="s">
        <v>10580</v>
      </c>
      <c r="E3626" s="619" t="s">
        <v>19068</v>
      </c>
      <c r="F3626"/>
      <c r="G3626"/>
      <c r="H3626"/>
    </row>
    <row r="3627" spans="1:8" ht="15" x14ac:dyDescent="0.25">
      <c r="A3627" s="609" t="str">
        <f t="shared" si="56"/>
        <v>89595</v>
      </c>
      <c r="B3627" s="607" t="s">
        <v>2057</v>
      </c>
      <c r="C3627" s="607" t="s">
        <v>14374</v>
      </c>
      <c r="D3627" s="618" t="s">
        <v>10580</v>
      </c>
      <c r="E3627" s="619" t="s">
        <v>13128</v>
      </c>
      <c r="F3627"/>
      <c r="G3627"/>
      <c r="H3627"/>
    </row>
    <row r="3628" spans="1:8" ht="15" x14ac:dyDescent="0.25">
      <c r="A3628" s="609" t="str">
        <f t="shared" si="56"/>
        <v>89596</v>
      </c>
      <c r="B3628" s="607" t="s">
        <v>2058</v>
      </c>
      <c r="C3628" s="607" t="s">
        <v>14375</v>
      </c>
      <c r="D3628" s="618" t="s">
        <v>10580</v>
      </c>
      <c r="E3628" s="619" t="s">
        <v>19009</v>
      </c>
      <c r="F3628"/>
      <c r="G3628"/>
      <c r="H3628"/>
    </row>
    <row r="3629" spans="1:8" ht="15" x14ac:dyDescent="0.25">
      <c r="A3629" s="609" t="str">
        <f t="shared" si="56"/>
        <v>89597</v>
      </c>
      <c r="B3629" s="607" t="s">
        <v>2059</v>
      </c>
      <c r="C3629" s="607" t="s">
        <v>14376</v>
      </c>
      <c r="D3629" s="618" t="s">
        <v>10580</v>
      </c>
      <c r="E3629" s="619" t="s">
        <v>13923</v>
      </c>
      <c r="F3629"/>
      <c r="G3629"/>
      <c r="H3629"/>
    </row>
    <row r="3630" spans="1:8" ht="15" x14ac:dyDescent="0.25">
      <c r="A3630" s="609" t="str">
        <f t="shared" si="56"/>
        <v>89598</v>
      </c>
      <c r="B3630" s="607" t="s">
        <v>2060</v>
      </c>
      <c r="C3630" s="607" t="s">
        <v>14377</v>
      </c>
      <c r="D3630" s="618" t="s">
        <v>10580</v>
      </c>
      <c r="E3630" s="619" t="s">
        <v>21117</v>
      </c>
      <c r="F3630"/>
      <c r="G3630"/>
      <c r="H3630"/>
    </row>
    <row r="3631" spans="1:8" ht="15" x14ac:dyDescent="0.25">
      <c r="A3631" s="609" t="str">
        <f t="shared" si="56"/>
        <v>89599</v>
      </c>
      <c r="B3631" s="607" t="s">
        <v>2061</v>
      </c>
      <c r="C3631" s="607" t="s">
        <v>14378</v>
      </c>
      <c r="D3631" s="618" t="s">
        <v>10580</v>
      </c>
      <c r="E3631" s="619" t="s">
        <v>30319</v>
      </c>
      <c r="F3631"/>
      <c r="G3631"/>
      <c r="H3631"/>
    </row>
    <row r="3632" spans="1:8" ht="15" x14ac:dyDescent="0.25">
      <c r="A3632" s="609" t="str">
        <f t="shared" si="56"/>
        <v>89600</v>
      </c>
      <c r="B3632" s="607" t="s">
        <v>2062</v>
      </c>
      <c r="C3632" s="607" t="s">
        <v>14379</v>
      </c>
      <c r="D3632" s="618" t="s">
        <v>10580</v>
      </c>
      <c r="E3632" s="619" t="s">
        <v>15551</v>
      </c>
      <c r="F3632"/>
      <c r="G3632"/>
      <c r="H3632"/>
    </row>
    <row r="3633" spans="1:8" ht="15" x14ac:dyDescent="0.25">
      <c r="A3633" s="609" t="str">
        <f t="shared" si="56"/>
        <v>89605</v>
      </c>
      <c r="B3633" s="607" t="s">
        <v>2063</v>
      </c>
      <c r="C3633" s="607" t="s">
        <v>14380</v>
      </c>
      <c r="D3633" s="618" t="s">
        <v>10580</v>
      </c>
      <c r="E3633" s="619" t="s">
        <v>19699</v>
      </c>
      <c r="F3633"/>
      <c r="G3633"/>
      <c r="H3633"/>
    </row>
    <row r="3634" spans="1:8" ht="15" x14ac:dyDescent="0.25">
      <c r="A3634" s="609" t="str">
        <f t="shared" si="56"/>
        <v>89609</v>
      </c>
      <c r="B3634" s="607" t="s">
        <v>2064</v>
      </c>
      <c r="C3634" s="607" t="s">
        <v>14381</v>
      </c>
      <c r="D3634" s="618" t="s">
        <v>10580</v>
      </c>
      <c r="E3634" s="619" t="s">
        <v>30320</v>
      </c>
      <c r="F3634"/>
      <c r="G3634"/>
      <c r="H3634"/>
    </row>
    <row r="3635" spans="1:8" ht="15" x14ac:dyDescent="0.25">
      <c r="A3635" s="609" t="str">
        <f t="shared" si="56"/>
        <v>89610</v>
      </c>
      <c r="B3635" s="607" t="s">
        <v>2065</v>
      </c>
      <c r="C3635" s="607" t="s">
        <v>14382</v>
      </c>
      <c r="D3635" s="618" t="s">
        <v>10580</v>
      </c>
      <c r="E3635" s="619" t="s">
        <v>30321</v>
      </c>
      <c r="F3635"/>
      <c r="G3635"/>
      <c r="H3635"/>
    </row>
    <row r="3636" spans="1:8" ht="15" x14ac:dyDescent="0.25">
      <c r="A3636" s="609" t="str">
        <f t="shared" si="56"/>
        <v>89611</v>
      </c>
      <c r="B3636" s="607" t="s">
        <v>2066</v>
      </c>
      <c r="C3636" s="607" t="s">
        <v>14383</v>
      </c>
      <c r="D3636" s="618" t="s">
        <v>10580</v>
      </c>
      <c r="E3636" s="619" t="s">
        <v>28574</v>
      </c>
      <c r="F3636"/>
      <c r="G3636"/>
      <c r="H3636"/>
    </row>
    <row r="3637" spans="1:8" ht="15" x14ac:dyDescent="0.25">
      <c r="A3637" s="609" t="str">
        <f t="shared" si="56"/>
        <v>89612</v>
      </c>
      <c r="B3637" s="607" t="s">
        <v>2067</v>
      </c>
      <c r="C3637" s="607" t="s">
        <v>14384</v>
      </c>
      <c r="D3637" s="618" t="s">
        <v>10580</v>
      </c>
      <c r="E3637" s="619" t="s">
        <v>30322</v>
      </c>
      <c r="F3637"/>
      <c r="G3637"/>
      <c r="H3637"/>
    </row>
    <row r="3638" spans="1:8" ht="15" x14ac:dyDescent="0.25">
      <c r="A3638" s="609" t="str">
        <f t="shared" si="56"/>
        <v>89613</v>
      </c>
      <c r="B3638" s="607" t="s">
        <v>2068</v>
      </c>
      <c r="C3638" s="607" t="s">
        <v>14385</v>
      </c>
      <c r="D3638" s="618" t="s">
        <v>10580</v>
      </c>
      <c r="E3638" s="619" t="s">
        <v>9021</v>
      </c>
      <c r="F3638"/>
      <c r="G3638"/>
      <c r="H3638"/>
    </row>
    <row r="3639" spans="1:8" ht="15" x14ac:dyDescent="0.25">
      <c r="A3639" s="609" t="str">
        <f t="shared" si="56"/>
        <v>89614</v>
      </c>
      <c r="B3639" s="607" t="s">
        <v>2069</v>
      </c>
      <c r="C3639" s="607" t="s">
        <v>14387</v>
      </c>
      <c r="D3639" s="618" t="s">
        <v>10580</v>
      </c>
      <c r="E3639" s="619" t="s">
        <v>18474</v>
      </c>
      <c r="F3639"/>
      <c r="G3639"/>
      <c r="H3639"/>
    </row>
    <row r="3640" spans="1:8" ht="15" x14ac:dyDescent="0.25">
      <c r="A3640" s="609" t="str">
        <f t="shared" si="56"/>
        <v>89615</v>
      </c>
      <c r="B3640" s="607" t="s">
        <v>2070</v>
      </c>
      <c r="C3640" s="607" t="s">
        <v>14388</v>
      </c>
      <c r="D3640" s="618" t="s">
        <v>10580</v>
      </c>
      <c r="E3640" s="619" t="s">
        <v>30323</v>
      </c>
      <c r="F3640"/>
      <c r="G3640"/>
      <c r="H3640"/>
    </row>
    <row r="3641" spans="1:8" ht="15" x14ac:dyDescent="0.25">
      <c r="A3641" s="609" t="str">
        <f t="shared" si="56"/>
        <v>89616</v>
      </c>
      <c r="B3641" s="607" t="s">
        <v>2071</v>
      </c>
      <c r="C3641" s="607" t="s">
        <v>14389</v>
      </c>
      <c r="D3641" s="618" t="s">
        <v>10580</v>
      </c>
      <c r="E3641" s="619" t="s">
        <v>18811</v>
      </c>
      <c r="F3641"/>
      <c r="G3641"/>
      <c r="H3641"/>
    </row>
    <row r="3642" spans="1:8" ht="15" x14ac:dyDescent="0.25">
      <c r="A3642" s="609" t="str">
        <f t="shared" si="56"/>
        <v>89617</v>
      </c>
      <c r="B3642" s="607" t="s">
        <v>2072</v>
      </c>
      <c r="C3642" s="607" t="s">
        <v>14390</v>
      </c>
      <c r="D3642" s="618" t="s">
        <v>10580</v>
      </c>
      <c r="E3642" s="619" t="s">
        <v>10378</v>
      </c>
      <c r="F3642"/>
      <c r="G3642"/>
      <c r="H3642"/>
    </row>
    <row r="3643" spans="1:8" ht="15" x14ac:dyDescent="0.25">
      <c r="A3643" s="609" t="str">
        <f t="shared" si="56"/>
        <v>89618</v>
      </c>
      <c r="B3643" s="607" t="s">
        <v>2073</v>
      </c>
      <c r="C3643" s="607" t="s">
        <v>14391</v>
      </c>
      <c r="D3643" s="618" t="s">
        <v>10580</v>
      </c>
      <c r="E3643" s="619" t="s">
        <v>15062</v>
      </c>
      <c r="F3643"/>
      <c r="G3643"/>
      <c r="H3643"/>
    </row>
    <row r="3644" spans="1:8" ht="15" x14ac:dyDescent="0.25">
      <c r="A3644" s="609" t="str">
        <f t="shared" si="56"/>
        <v>89619</v>
      </c>
      <c r="B3644" s="607" t="s">
        <v>2074</v>
      </c>
      <c r="C3644" s="607" t="s">
        <v>14392</v>
      </c>
      <c r="D3644" s="618" t="s">
        <v>10580</v>
      </c>
      <c r="E3644" s="619" t="s">
        <v>9174</v>
      </c>
      <c r="F3644"/>
      <c r="G3644"/>
      <c r="H3644"/>
    </row>
    <row r="3645" spans="1:8" ht="15" x14ac:dyDescent="0.25">
      <c r="A3645" s="609" t="str">
        <f t="shared" si="56"/>
        <v>89620</v>
      </c>
      <c r="B3645" s="607" t="s">
        <v>2075</v>
      </c>
      <c r="C3645" s="607" t="s">
        <v>14393</v>
      </c>
      <c r="D3645" s="618" t="s">
        <v>10580</v>
      </c>
      <c r="E3645" s="619" t="s">
        <v>12546</v>
      </c>
      <c r="F3645"/>
      <c r="G3645"/>
      <c r="H3645"/>
    </row>
    <row r="3646" spans="1:8" ht="15" x14ac:dyDescent="0.25">
      <c r="A3646" s="609" t="str">
        <f t="shared" si="56"/>
        <v>89621</v>
      </c>
      <c r="B3646" s="607" t="s">
        <v>2076</v>
      </c>
      <c r="C3646" s="607" t="s">
        <v>14394</v>
      </c>
      <c r="D3646" s="618" t="s">
        <v>10580</v>
      </c>
      <c r="E3646" s="619" t="s">
        <v>17382</v>
      </c>
      <c r="F3646"/>
      <c r="G3646"/>
      <c r="H3646"/>
    </row>
    <row r="3647" spans="1:8" ht="15" x14ac:dyDescent="0.25">
      <c r="A3647" s="609" t="str">
        <f t="shared" si="56"/>
        <v>89622</v>
      </c>
      <c r="B3647" s="607" t="s">
        <v>2077</v>
      </c>
      <c r="C3647" s="607" t="s">
        <v>14395</v>
      </c>
      <c r="D3647" s="618" t="s">
        <v>10580</v>
      </c>
      <c r="E3647" s="619" t="s">
        <v>10254</v>
      </c>
      <c r="F3647"/>
      <c r="G3647"/>
      <c r="H3647"/>
    </row>
    <row r="3648" spans="1:8" ht="15" x14ac:dyDescent="0.25">
      <c r="A3648" s="609" t="str">
        <f t="shared" si="56"/>
        <v>89623</v>
      </c>
      <c r="B3648" s="607" t="s">
        <v>2078</v>
      </c>
      <c r="C3648" s="607" t="s">
        <v>14396</v>
      </c>
      <c r="D3648" s="618" t="s">
        <v>10580</v>
      </c>
      <c r="E3648" s="619" t="s">
        <v>18025</v>
      </c>
      <c r="F3648"/>
      <c r="G3648"/>
      <c r="H3648"/>
    </row>
    <row r="3649" spans="1:8" ht="15" x14ac:dyDescent="0.25">
      <c r="A3649" s="609" t="str">
        <f t="shared" si="56"/>
        <v>89624</v>
      </c>
      <c r="B3649" s="607" t="s">
        <v>2079</v>
      </c>
      <c r="C3649" s="607" t="s">
        <v>14397</v>
      </c>
      <c r="D3649" s="618" t="s">
        <v>10580</v>
      </c>
      <c r="E3649" s="619" t="s">
        <v>18029</v>
      </c>
      <c r="F3649"/>
      <c r="G3649"/>
      <c r="H3649"/>
    </row>
    <row r="3650" spans="1:8" ht="15" x14ac:dyDescent="0.25">
      <c r="A3650" s="609" t="str">
        <f t="shared" ref="A3650:A3713" si="57">IF(ISERROR(SEARCH("/",B3650)=6),TRIM(CLEAN(B3650)),IF(SEARCH("/",B3650)=6,IF(LEN(TRIM(CLEAN(B3650)))=7,LEFT(TRIM(CLEAN(B3650)),6)&amp;"00"&amp;RIGHT(TRIM(CLEAN(B3650)),1),LEFT(TRIM(CLEAN(B3650)),6)&amp;"0"&amp;RIGHT(TRIM(CLEAN(B3650)),2)),TRIM(CLEAN(B3650))))</f>
        <v>89625</v>
      </c>
      <c r="B3650" s="607" t="s">
        <v>2080</v>
      </c>
      <c r="C3650" s="607" t="s">
        <v>14399</v>
      </c>
      <c r="D3650" s="618" t="s">
        <v>10580</v>
      </c>
      <c r="E3650" s="619" t="s">
        <v>13990</v>
      </c>
      <c r="F3650"/>
      <c r="G3650"/>
      <c r="H3650"/>
    </row>
    <row r="3651" spans="1:8" ht="15" x14ac:dyDescent="0.25">
      <c r="A3651" s="609" t="str">
        <f t="shared" si="57"/>
        <v>89626</v>
      </c>
      <c r="B3651" s="607" t="s">
        <v>2081</v>
      </c>
      <c r="C3651" s="607" t="s">
        <v>14401</v>
      </c>
      <c r="D3651" s="618" t="s">
        <v>10580</v>
      </c>
      <c r="E3651" s="619" t="s">
        <v>30324</v>
      </c>
      <c r="F3651"/>
      <c r="G3651"/>
      <c r="H3651"/>
    </row>
    <row r="3652" spans="1:8" ht="15" x14ac:dyDescent="0.25">
      <c r="A3652" s="609" t="str">
        <f t="shared" si="57"/>
        <v>89627</v>
      </c>
      <c r="B3652" s="607" t="s">
        <v>2082</v>
      </c>
      <c r="C3652" s="607" t="s">
        <v>14403</v>
      </c>
      <c r="D3652" s="618" t="s">
        <v>10580</v>
      </c>
      <c r="E3652" s="619" t="s">
        <v>18758</v>
      </c>
      <c r="F3652"/>
      <c r="G3652"/>
      <c r="H3652"/>
    </row>
    <row r="3653" spans="1:8" ht="15" x14ac:dyDescent="0.25">
      <c r="A3653" s="609" t="str">
        <f t="shared" si="57"/>
        <v>89628</v>
      </c>
      <c r="B3653" s="607" t="s">
        <v>2083</v>
      </c>
      <c r="C3653" s="607" t="s">
        <v>14404</v>
      </c>
      <c r="D3653" s="618" t="s">
        <v>10580</v>
      </c>
      <c r="E3653" s="619" t="s">
        <v>17973</v>
      </c>
      <c r="F3653"/>
      <c r="G3653"/>
      <c r="H3653"/>
    </row>
    <row r="3654" spans="1:8" ht="15" x14ac:dyDescent="0.25">
      <c r="A3654" s="609" t="str">
        <f t="shared" si="57"/>
        <v>89629</v>
      </c>
      <c r="B3654" s="607" t="s">
        <v>2084</v>
      </c>
      <c r="C3654" s="607" t="s">
        <v>14405</v>
      </c>
      <c r="D3654" s="618" t="s">
        <v>10580</v>
      </c>
      <c r="E3654" s="619" t="s">
        <v>30325</v>
      </c>
      <c r="F3654"/>
      <c r="G3654"/>
      <c r="H3654"/>
    </row>
    <row r="3655" spans="1:8" ht="15" x14ac:dyDescent="0.25">
      <c r="A3655" s="609" t="str">
        <f t="shared" si="57"/>
        <v>89630</v>
      </c>
      <c r="B3655" s="607" t="s">
        <v>2085</v>
      </c>
      <c r="C3655" s="607" t="s">
        <v>14406</v>
      </c>
      <c r="D3655" s="618" t="s">
        <v>10580</v>
      </c>
      <c r="E3655" s="619" t="s">
        <v>30326</v>
      </c>
      <c r="F3655"/>
      <c r="G3655"/>
      <c r="H3655"/>
    </row>
    <row r="3656" spans="1:8" ht="15" x14ac:dyDescent="0.25">
      <c r="A3656" s="609" t="str">
        <f t="shared" si="57"/>
        <v>89631</v>
      </c>
      <c r="B3656" s="607" t="s">
        <v>2086</v>
      </c>
      <c r="C3656" s="607" t="s">
        <v>14407</v>
      </c>
      <c r="D3656" s="618" t="s">
        <v>10580</v>
      </c>
      <c r="E3656" s="619" t="s">
        <v>30327</v>
      </c>
      <c r="F3656"/>
      <c r="G3656"/>
      <c r="H3656"/>
    </row>
    <row r="3657" spans="1:8" ht="15" x14ac:dyDescent="0.25">
      <c r="A3657" s="609" t="str">
        <f t="shared" si="57"/>
        <v>89632</v>
      </c>
      <c r="B3657" s="607" t="s">
        <v>2087</v>
      </c>
      <c r="C3657" s="607" t="s">
        <v>14408</v>
      </c>
      <c r="D3657" s="618" t="s">
        <v>10580</v>
      </c>
      <c r="E3657" s="619" t="s">
        <v>30328</v>
      </c>
      <c r="F3657"/>
      <c r="G3657"/>
      <c r="H3657"/>
    </row>
    <row r="3658" spans="1:8" ht="15" x14ac:dyDescent="0.25">
      <c r="A3658" s="609" t="str">
        <f t="shared" si="57"/>
        <v>89637</v>
      </c>
      <c r="B3658" s="607" t="s">
        <v>2092</v>
      </c>
      <c r="C3658" s="607" t="s">
        <v>14409</v>
      </c>
      <c r="D3658" s="618" t="s">
        <v>10580</v>
      </c>
      <c r="E3658" s="619" t="s">
        <v>9939</v>
      </c>
      <c r="F3658"/>
      <c r="G3658"/>
      <c r="H3658"/>
    </row>
    <row r="3659" spans="1:8" ht="15" x14ac:dyDescent="0.25">
      <c r="A3659" s="609" t="str">
        <f t="shared" si="57"/>
        <v>89638</v>
      </c>
      <c r="B3659" s="607" t="s">
        <v>2093</v>
      </c>
      <c r="C3659" s="607" t="s">
        <v>14410</v>
      </c>
      <c r="D3659" s="618" t="s">
        <v>10580</v>
      </c>
      <c r="E3659" s="619" t="s">
        <v>12851</v>
      </c>
      <c r="F3659"/>
      <c r="G3659"/>
      <c r="H3659"/>
    </row>
    <row r="3660" spans="1:8" ht="15" x14ac:dyDescent="0.25">
      <c r="A3660" s="609" t="str">
        <f t="shared" si="57"/>
        <v>89639</v>
      </c>
      <c r="B3660" s="607" t="s">
        <v>2094</v>
      </c>
      <c r="C3660" s="607" t="s">
        <v>14411</v>
      </c>
      <c r="D3660" s="618" t="s">
        <v>10580</v>
      </c>
      <c r="E3660" s="619" t="s">
        <v>9518</v>
      </c>
      <c r="F3660"/>
      <c r="G3660"/>
      <c r="H3660"/>
    </row>
    <row r="3661" spans="1:8" ht="15" x14ac:dyDescent="0.25">
      <c r="A3661" s="609" t="str">
        <f t="shared" si="57"/>
        <v>89640</v>
      </c>
      <c r="B3661" s="607" t="s">
        <v>2095</v>
      </c>
      <c r="C3661" s="607" t="s">
        <v>2096</v>
      </c>
      <c r="D3661" s="618" t="s">
        <v>10580</v>
      </c>
      <c r="E3661" s="619" t="s">
        <v>18146</v>
      </c>
      <c r="F3661"/>
      <c r="G3661"/>
      <c r="H3661"/>
    </row>
    <row r="3662" spans="1:8" ht="15" x14ac:dyDescent="0.25">
      <c r="A3662" s="609" t="str">
        <f t="shared" si="57"/>
        <v>89641</v>
      </c>
      <c r="B3662" s="607" t="s">
        <v>2097</v>
      </c>
      <c r="C3662" s="607" t="s">
        <v>14413</v>
      </c>
      <c r="D3662" s="618" t="s">
        <v>10580</v>
      </c>
      <c r="E3662" s="619" t="s">
        <v>9223</v>
      </c>
      <c r="F3662"/>
      <c r="G3662"/>
      <c r="H3662"/>
    </row>
    <row r="3663" spans="1:8" ht="15" x14ac:dyDescent="0.25">
      <c r="A3663" s="609" t="str">
        <f t="shared" si="57"/>
        <v>89642</v>
      </c>
      <c r="B3663" s="607" t="s">
        <v>2098</v>
      </c>
      <c r="C3663" s="607" t="s">
        <v>14414</v>
      </c>
      <c r="D3663" s="618" t="s">
        <v>10580</v>
      </c>
      <c r="E3663" s="619" t="s">
        <v>10283</v>
      </c>
      <c r="F3663"/>
      <c r="G3663"/>
      <c r="H3663"/>
    </row>
    <row r="3664" spans="1:8" ht="15" x14ac:dyDescent="0.25">
      <c r="A3664" s="609" t="str">
        <f t="shared" si="57"/>
        <v>89643</v>
      </c>
      <c r="B3664" s="607" t="s">
        <v>2099</v>
      </c>
      <c r="C3664" s="607" t="s">
        <v>14416</v>
      </c>
      <c r="D3664" s="618" t="s">
        <v>10580</v>
      </c>
      <c r="E3664" s="619" t="s">
        <v>9889</v>
      </c>
      <c r="F3664"/>
      <c r="G3664"/>
      <c r="H3664"/>
    </row>
    <row r="3665" spans="1:8" ht="15" x14ac:dyDescent="0.25">
      <c r="A3665" s="609" t="str">
        <f t="shared" si="57"/>
        <v>89644</v>
      </c>
      <c r="B3665" s="607" t="s">
        <v>2100</v>
      </c>
      <c r="C3665" s="607" t="s">
        <v>14417</v>
      </c>
      <c r="D3665" s="618" t="s">
        <v>10580</v>
      </c>
      <c r="E3665" s="619" t="s">
        <v>15639</v>
      </c>
      <c r="F3665"/>
      <c r="G3665"/>
      <c r="H3665"/>
    </row>
    <row r="3666" spans="1:8" ht="15" x14ac:dyDescent="0.25">
      <c r="A3666" s="609" t="str">
        <f t="shared" si="57"/>
        <v>89645</v>
      </c>
      <c r="B3666" s="607" t="s">
        <v>2101</v>
      </c>
      <c r="C3666" s="607" t="s">
        <v>14418</v>
      </c>
      <c r="D3666" s="618" t="s">
        <v>10580</v>
      </c>
      <c r="E3666" s="619" t="s">
        <v>14363</v>
      </c>
      <c r="F3666"/>
      <c r="G3666"/>
      <c r="H3666"/>
    </row>
    <row r="3667" spans="1:8" ht="15" x14ac:dyDescent="0.25">
      <c r="A3667" s="609" t="str">
        <f t="shared" si="57"/>
        <v>89646</v>
      </c>
      <c r="B3667" s="607" t="s">
        <v>2102</v>
      </c>
      <c r="C3667" s="607" t="s">
        <v>14419</v>
      </c>
      <c r="D3667" s="618" t="s">
        <v>10580</v>
      </c>
      <c r="E3667" s="619" t="s">
        <v>9924</v>
      </c>
      <c r="F3667"/>
      <c r="G3667"/>
      <c r="H3667"/>
    </row>
    <row r="3668" spans="1:8" ht="15" x14ac:dyDescent="0.25">
      <c r="A3668" s="609" t="str">
        <f t="shared" si="57"/>
        <v>89647</v>
      </c>
      <c r="B3668" s="607" t="s">
        <v>2103</v>
      </c>
      <c r="C3668" s="607" t="s">
        <v>14420</v>
      </c>
      <c r="D3668" s="618" t="s">
        <v>10580</v>
      </c>
      <c r="E3668" s="619" t="s">
        <v>10448</v>
      </c>
      <c r="F3668"/>
      <c r="G3668"/>
      <c r="H3668"/>
    </row>
    <row r="3669" spans="1:8" ht="15" x14ac:dyDescent="0.25">
      <c r="A3669" s="609" t="str">
        <f t="shared" si="57"/>
        <v>89648</v>
      </c>
      <c r="B3669" s="607" t="s">
        <v>2104</v>
      </c>
      <c r="C3669" s="607" t="s">
        <v>14421</v>
      </c>
      <c r="D3669" s="618" t="s">
        <v>10580</v>
      </c>
      <c r="E3669" s="619" t="s">
        <v>17405</v>
      </c>
      <c r="F3669"/>
      <c r="G3669"/>
      <c r="H3669"/>
    </row>
    <row r="3670" spans="1:8" ht="15" x14ac:dyDescent="0.25">
      <c r="A3670" s="609" t="str">
        <f t="shared" si="57"/>
        <v>89649</v>
      </c>
      <c r="B3670" s="607" t="s">
        <v>2105</v>
      </c>
      <c r="C3670" s="607" t="s">
        <v>14423</v>
      </c>
      <c r="D3670" s="618" t="s">
        <v>10580</v>
      </c>
      <c r="E3670" s="619" t="s">
        <v>30329</v>
      </c>
      <c r="F3670"/>
      <c r="G3670"/>
      <c r="H3670"/>
    </row>
    <row r="3671" spans="1:8" ht="15" x14ac:dyDescent="0.25">
      <c r="A3671" s="609" t="str">
        <f t="shared" si="57"/>
        <v>89650</v>
      </c>
      <c r="B3671" s="607" t="s">
        <v>2106</v>
      </c>
      <c r="C3671" s="607" t="s">
        <v>14425</v>
      </c>
      <c r="D3671" s="618" t="s">
        <v>10580</v>
      </c>
      <c r="E3671" s="619" t="s">
        <v>30329</v>
      </c>
      <c r="F3671"/>
      <c r="G3671"/>
      <c r="H3671"/>
    </row>
    <row r="3672" spans="1:8" ht="15" x14ac:dyDescent="0.25">
      <c r="A3672" s="609" t="str">
        <f t="shared" si="57"/>
        <v>89651</v>
      </c>
      <c r="B3672" s="607" t="s">
        <v>2107</v>
      </c>
      <c r="C3672" s="607" t="s">
        <v>14426</v>
      </c>
      <c r="D3672" s="618" t="s">
        <v>10580</v>
      </c>
      <c r="E3672" s="619" t="s">
        <v>19016</v>
      </c>
      <c r="F3672"/>
      <c r="G3672"/>
      <c r="H3672"/>
    </row>
    <row r="3673" spans="1:8" ht="15" x14ac:dyDescent="0.25">
      <c r="A3673" s="609" t="str">
        <f t="shared" si="57"/>
        <v>89652</v>
      </c>
      <c r="B3673" s="607" t="s">
        <v>2108</v>
      </c>
      <c r="C3673" s="607" t="s">
        <v>14427</v>
      </c>
      <c r="D3673" s="618" t="s">
        <v>10580</v>
      </c>
      <c r="E3673" s="619" t="s">
        <v>9390</v>
      </c>
      <c r="F3673"/>
      <c r="G3673"/>
      <c r="H3673"/>
    </row>
    <row r="3674" spans="1:8" ht="15" x14ac:dyDescent="0.25">
      <c r="A3674" s="609" t="str">
        <f t="shared" si="57"/>
        <v>89653</v>
      </c>
      <c r="B3674" s="607" t="s">
        <v>2109</v>
      </c>
      <c r="C3674" s="607" t="s">
        <v>14429</v>
      </c>
      <c r="D3674" s="618" t="s">
        <v>10580</v>
      </c>
      <c r="E3674" s="619" t="s">
        <v>23397</v>
      </c>
      <c r="F3674"/>
      <c r="G3674"/>
      <c r="H3674"/>
    </row>
    <row r="3675" spans="1:8" ht="15" x14ac:dyDescent="0.25">
      <c r="A3675" s="609" t="str">
        <f t="shared" si="57"/>
        <v>89654</v>
      </c>
      <c r="B3675" s="607" t="s">
        <v>2110</v>
      </c>
      <c r="C3675" s="607" t="s">
        <v>14430</v>
      </c>
      <c r="D3675" s="618" t="s">
        <v>10580</v>
      </c>
      <c r="E3675" s="619" t="s">
        <v>18243</v>
      </c>
      <c r="F3675"/>
      <c r="G3675"/>
      <c r="H3675"/>
    </row>
    <row r="3676" spans="1:8" ht="15" x14ac:dyDescent="0.25">
      <c r="A3676" s="609" t="str">
        <f t="shared" si="57"/>
        <v>89655</v>
      </c>
      <c r="B3676" s="607" t="s">
        <v>2111</v>
      </c>
      <c r="C3676" s="607" t="s">
        <v>14432</v>
      </c>
      <c r="D3676" s="618" t="s">
        <v>10580</v>
      </c>
      <c r="E3676" s="619" t="s">
        <v>18315</v>
      </c>
      <c r="F3676"/>
      <c r="G3676"/>
      <c r="H3676"/>
    </row>
    <row r="3677" spans="1:8" ht="15" x14ac:dyDescent="0.25">
      <c r="A3677" s="609" t="str">
        <f t="shared" si="57"/>
        <v>89656</v>
      </c>
      <c r="B3677" s="607" t="s">
        <v>2112</v>
      </c>
      <c r="C3677" s="607" t="s">
        <v>14433</v>
      </c>
      <c r="D3677" s="618" t="s">
        <v>10580</v>
      </c>
      <c r="E3677" s="619" t="s">
        <v>9301</v>
      </c>
      <c r="F3677"/>
      <c r="G3677"/>
      <c r="H3677"/>
    </row>
    <row r="3678" spans="1:8" ht="15" x14ac:dyDescent="0.25">
      <c r="A3678" s="609" t="str">
        <f t="shared" si="57"/>
        <v>89657</v>
      </c>
      <c r="B3678" s="607" t="s">
        <v>2113</v>
      </c>
      <c r="C3678" s="607" t="s">
        <v>14434</v>
      </c>
      <c r="D3678" s="618" t="s">
        <v>10580</v>
      </c>
      <c r="E3678" s="619" t="s">
        <v>12812</v>
      </c>
      <c r="F3678"/>
      <c r="G3678"/>
      <c r="H3678"/>
    </row>
    <row r="3679" spans="1:8" ht="15" x14ac:dyDescent="0.25">
      <c r="A3679" s="609" t="str">
        <f t="shared" si="57"/>
        <v>89658</v>
      </c>
      <c r="B3679" s="607" t="s">
        <v>2114</v>
      </c>
      <c r="C3679" s="607" t="s">
        <v>14435</v>
      </c>
      <c r="D3679" s="618" t="s">
        <v>10580</v>
      </c>
      <c r="E3679" s="619" t="s">
        <v>14247</v>
      </c>
      <c r="F3679"/>
      <c r="G3679"/>
      <c r="H3679"/>
    </row>
    <row r="3680" spans="1:8" ht="15" x14ac:dyDescent="0.25">
      <c r="A3680" s="609" t="str">
        <f t="shared" si="57"/>
        <v>89659</v>
      </c>
      <c r="B3680" s="607" t="s">
        <v>2115</v>
      </c>
      <c r="C3680" s="607" t="s">
        <v>14436</v>
      </c>
      <c r="D3680" s="618" t="s">
        <v>10580</v>
      </c>
      <c r="E3680" s="619" t="s">
        <v>17956</v>
      </c>
      <c r="F3680"/>
      <c r="G3680"/>
      <c r="H3680"/>
    </row>
    <row r="3681" spans="1:8" ht="15" x14ac:dyDescent="0.25">
      <c r="A3681" s="609" t="str">
        <f t="shared" si="57"/>
        <v>89660</v>
      </c>
      <c r="B3681" s="607" t="s">
        <v>2116</v>
      </c>
      <c r="C3681" s="607" t="s">
        <v>14438</v>
      </c>
      <c r="D3681" s="618" t="s">
        <v>10580</v>
      </c>
      <c r="E3681" s="619" t="s">
        <v>14462</v>
      </c>
      <c r="F3681"/>
      <c r="G3681"/>
      <c r="H3681"/>
    </row>
    <row r="3682" spans="1:8" ht="15" x14ac:dyDescent="0.25">
      <c r="A3682" s="609" t="str">
        <f t="shared" si="57"/>
        <v>89661</v>
      </c>
      <c r="B3682" s="607" t="s">
        <v>2117</v>
      </c>
      <c r="C3682" s="607" t="s">
        <v>14439</v>
      </c>
      <c r="D3682" s="618" t="s">
        <v>10580</v>
      </c>
      <c r="E3682" s="619" t="s">
        <v>8960</v>
      </c>
      <c r="F3682"/>
      <c r="G3682"/>
      <c r="H3682"/>
    </row>
    <row r="3683" spans="1:8" ht="15" x14ac:dyDescent="0.25">
      <c r="A3683" s="609" t="str">
        <f t="shared" si="57"/>
        <v>89662</v>
      </c>
      <c r="B3683" s="607" t="s">
        <v>2118</v>
      </c>
      <c r="C3683" s="607" t="s">
        <v>14441</v>
      </c>
      <c r="D3683" s="618" t="s">
        <v>10580</v>
      </c>
      <c r="E3683" s="619" t="s">
        <v>11697</v>
      </c>
      <c r="F3683"/>
      <c r="G3683"/>
      <c r="H3683"/>
    </row>
    <row r="3684" spans="1:8" ht="15" x14ac:dyDescent="0.25">
      <c r="A3684" s="609" t="str">
        <f t="shared" si="57"/>
        <v>89663</v>
      </c>
      <c r="B3684" s="607" t="s">
        <v>2119</v>
      </c>
      <c r="C3684" s="607" t="s">
        <v>14442</v>
      </c>
      <c r="D3684" s="618" t="s">
        <v>10580</v>
      </c>
      <c r="E3684" s="619" t="s">
        <v>9736</v>
      </c>
      <c r="F3684"/>
      <c r="G3684"/>
      <c r="H3684"/>
    </row>
    <row r="3685" spans="1:8" ht="15" x14ac:dyDescent="0.25">
      <c r="A3685" s="609" t="str">
        <f t="shared" si="57"/>
        <v>89664</v>
      </c>
      <c r="B3685" s="607" t="s">
        <v>2120</v>
      </c>
      <c r="C3685" s="607" t="s">
        <v>14443</v>
      </c>
      <c r="D3685" s="618" t="s">
        <v>10580</v>
      </c>
      <c r="E3685" s="619" t="s">
        <v>17956</v>
      </c>
      <c r="F3685"/>
      <c r="G3685"/>
      <c r="H3685"/>
    </row>
    <row r="3686" spans="1:8" ht="15" x14ac:dyDescent="0.25">
      <c r="A3686" s="609" t="str">
        <f t="shared" si="57"/>
        <v>89665</v>
      </c>
      <c r="B3686" s="607" t="s">
        <v>2121</v>
      </c>
      <c r="C3686" s="607" t="s">
        <v>14444</v>
      </c>
      <c r="D3686" s="618" t="s">
        <v>10580</v>
      </c>
      <c r="E3686" s="619" t="s">
        <v>9205</v>
      </c>
      <c r="F3686"/>
      <c r="G3686"/>
      <c r="H3686"/>
    </row>
    <row r="3687" spans="1:8" ht="15" x14ac:dyDescent="0.25">
      <c r="A3687" s="609" t="str">
        <f t="shared" si="57"/>
        <v>89666</v>
      </c>
      <c r="B3687" s="607" t="s">
        <v>2122</v>
      </c>
      <c r="C3687" s="607" t="s">
        <v>14445</v>
      </c>
      <c r="D3687" s="618" t="s">
        <v>10580</v>
      </c>
      <c r="E3687" s="619" t="s">
        <v>9987</v>
      </c>
      <c r="F3687"/>
      <c r="G3687"/>
      <c r="H3687"/>
    </row>
    <row r="3688" spans="1:8" ht="15" x14ac:dyDescent="0.25">
      <c r="A3688" s="609" t="str">
        <f t="shared" si="57"/>
        <v>89667</v>
      </c>
      <c r="B3688" s="607" t="s">
        <v>2123</v>
      </c>
      <c r="C3688" s="607" t="s">
        <v>14446</v>
      </c>
      <c r="D3688" s="618" t="s">
        <v>10580</v>
      </c>
      <c r="E3688" s="619" t="s">
        <v>30330</v>
      </c>
      <c r="F3688"/>
      <c r="G3688"/>
      <c r="H3688"/>
    </row>
    <row r="3689" spans="1:8" ht="15" x14ac:dyDescent="0.25">
      <c r="A3689" s="609" t="str">
        <f t="shared" si="57"/>
        <v>89668</v>
      </c>
      <c r="B3689" s="607" t="s">
        <v>2124</v>
      </c>
      <c r="C3689" s="607" t="s">
        <v>14448</v>
      </c>
      <c r="D3689" s="618" t="s">
        <v>10580</v>
      </c>
      <c r="E3689" s="619" t="s">
        <v>28516</v>
      </c>
      <c r="F3689"/>
      <c r="G3689"/>
      <c r="H3689"/>
    </row>
    <row r="3690" spans="1:8" ht="15" x14ac:dyDescent="0.25">
      <c r="A3690" s="609" t="str">
        <f t="shared" si="57"/>
        <v>89669</v>
      </c>
      <c r="B3690" s="607" t="s">
        <v>2125</v>
      </c>
      <c r="C3690" s="607" t="s">
        <v>14449</v>
      </c>
      <c r="D3690" s="618" t="s">
        <v>10580</v>
      </c>
      <c r="E3690" s="619" t="s">
        <v>24500</v>
      </c>
      <c r="F3690"/>
      <c r="G3690"/>
      <c r="H3690"/>
    </row>
    <row r="3691" spans="1:8" ht="15" x14ac:dyDescent="0.25">
      <c r="A3691" s="609" t="str">
        <f t="shared" si="57"/>
        <v>89670</v>
      </c>
      <c r="B3691" s="607" t="s">
        <v>2126</v>
      </c>
      <c r="C3691" s="607" t="s">
        <v>14450</v>
      </c>
      <c r="D3691" s="618" t="s">
        <v>10580</v>
      </c>
      <c r="E3691" s="619" t="s">
        <v>10181</v>
      </c>
      <c r="F3691"/>
      <c r="G3691"/>
      <c r="H3691"/>
    </row>
    <row r="3692" spans="1:8" ht="15" x14ac:dyDescent="0.25">
      <c r="A3692" s="609" t="str">
        <f t="shared" si="57"/>
        <v>89671</v>
      </c>
      <c r="B3692" s="607" t="s">
        <v>2127</v>
      </c>
      <c r="C3692" s="607" t="s">
        <v>14451</v>
      </c>
      <c r="D3692" s="618" t="s">
        <v>10580</v>
      </c>
      <c r="E3692" s="619" t="s">
        <v>12976</v>
      </c>
      <c r="F3692"/>
      <c r="G3692"/>
      <c r="H3692"/>
    </row>
    <row r="3693" spans="1:8" ht="15" x14ac:dyDescent="0.25">
      <c r="A3693" s="609" t="str">
        <f t="shared" si="57"/>
        <v>89672</v>
      </c>
      <c r="B3693" s="607" t="s">
        <v>2128</v>
      </c>
      <c r="C3693" s="607" t="s">
        <v>14452</v>
      </c>
      <c r="D3693" s="618" t="s">
        <v>10580</v>
      </c>
      <c r="E3693" s="619" t="s">
        <v>15035</v>
      </c>
      <c r="F3693"/>
      <c r="G3693"/>
      <c r="H3693"/>
    </row>
    <row r="3694" spans="1:8" ht="15" x14ac:dyDescent="0.25">
      <c r="A3694" s="609" t="str">
        <f t="shared" si="57"/>
        <v>89673</v>
      </c>
      <c r="B3694" s="607" t="s">
        <v>2129</v>
      </c>
      <c r="C3694" s="607" t="s">
        <v>14453</v>
      </c>
      <c r="D3694" s="618" t="s">
        <v>10580</v>
      </c>
      <c r="E3694" s="619" t="s">
        <v>15394</v>
      </c>
      <c r="F3694"/>
      <c r="G3694"/>
      <c r="H3694"/>
    </row>
    <row r="3695" spans="1:8" ht="15" x14ac:dyDescent="0.25">
      <c r="A3695" s="609" t="str">
        <f t="shared" si="57"/>
        <v>89674</v>
      </c>
      <c r="B3695" s="607" t="s">
        <v>2130</v>
      </c>
      <c r="C3695" s="607" t="s">
        <v>14455</v>
      </c>
      <c r="D3695" s="618" t="s">
        <v>10580</v>
      </c>
      <c r="E3695" s="619" t="s">
        <v>18132</v>
      </c>
      <c r="F3695"/>
      <c r="G3695"/>
      <c r="H3695"/>
    </row>
    <row r="3696" spans="1:8" ht="15" x14ac:dyDescent="0.25">
      <c r="A3696" s="609" t="str">
        <f t="shared" si="57"/>
        <v>89675</v>
      </c>
      <c r="B3696" s="607" t="s">
        <v>2131</v>
      </c>
      <c r="C3696" s="607" t="s">
        <v>14457</v>
      </c>
      <c r="D3696" s="618" t="s">
        <v>10580</v>
      </c>
      <c r="E3696" s="619" t="s">
        <v>30331</v>
      </c>
      <c r="F3696"/>
      <c r="G3696"/>
      <c r="H3696"/>
    </row>
    <row r="3697" spans="1:8" ht="15" x14ac:dyDescent="0.25">
      <c r="A3697" s="609" t="str">
        <f t="shared" si="57"/>
        <v>89676</v>
      </c>
      <c r="B3697" s="607" t="s">
        <v>2132</v>
      </c>
      <c r="C3697" s="607" t="s">
        <v>14459</v>
      </c>
      <c r="D3697" s="618" t="s">
        <v>10580</v>
      </c>
      <c r="E3697" s="619" t="s">
        <v>30332</v>
      </c>
      <c r="F3697"/>
      <c r="G3697"/>
      <c r="H3697"/>
    </row>
    <row r="3698" spans="1:8" ht="15" x14ac:dyDescent="0.25">
      <c r="A3698" s="609" t="str">
        <f t="shared" si="57"/>
        <v>89677</v>
      </c>
      <c r="B3698" s="607" t="s">
        <v>2133</v>
      </c>
      <c r="C3698" s="607" t="s">
        <v>14460</v>
      </c>
      <c r="D3698" s="618" t="s">
        <v>10580</v>
      </c>
      <c r="E3698" s="619" t="s">
        <v>30333</v>
      </c>
      <c r="F3698"/>
      <c r="G3698"/>
      <c r="H3698"/>
    </row>
    <row r="3699" spans="1:8" ht="15" x14ac:dyDescent="0.25">
      <c r="A3699" s="609" t="str">
        <f t="shared" si="57"/>
        <v>89678</v>
      </c>
      <c r="B3699" s="607" t="s">
        <v>2134</v>
      </c>
      <c r="C3699" s="607" t="s">
        <v>14461</v>
      </c>
      <c r="D3699" s="618" t="s">
        <v>10580</v>
      </c>
      <c r="E3699" s="619" t="s">
        <v>9396</v>
      </c>
      <c r="F3699"/>
      <c r="G3699"/>
      <c r="H3699"/>
    </row>
    <row r="3700" spans="1:8" ht="15" x14ac:dyDescent="0.25">
      <c r="A3700" s="609" t="str">
        <f t="shared" si="57"/>
        <v>89679</v>
      </c>
      <c r="B3700" s="607" t="s">
        <v>2135</v>
      </c>
      <c r="C3700" s="607" t="s">
        <v>14463</v>
      </c>
      <c r="D3700" s="618" t="s">
        <v>10580</v>
      </c>
      <c r="E3700" s="619" t="s">
        <v>18479</v>
      </c>
      <c r="F3700"/>
      <c r="G3700"/>
      <c r="H3700"/>
    </row>
    <row r="3701" spans="1:8" ht="15" x14ac:dyDescent="0.25">
      <c r="A3701" s="609" t="str">
        <f t="shared" si="57"/>
        <v>89680</v>
      </c>
      <c r="B3701" s="607" t="s">
        <v>2136</v>
      </c>
      <c r="C3701" s="607" t="s">
        <v>14464</v>
      </c>
      <c r="D3701" s="618" t="s">
        <v>10580</v>
      </c>
      <c r="E3701" s="619" t="s">
        <v>19198</v>
      </c>
      <c r="F3701"/>
      <c r="G3701"/>
      <c r="H3701"/>
    </row>
    <row r="3702" spans="1:8" ht="15" x14ac:dyDescent="0.25">
      <c r="A3702" s="609" t="str">
        <f t="shared" si="57"/>
        <v>89681</v>
      </c>
      <c r="B3702" s="607" t="s">
        <v>2137</v>
      </c>
      <c r="C3702" s="607" t="s">
        <v>14466</v>
      </c>
      <c r="D3702" s="618" t="s">
        <v>10580</v>
      </c>
      <c r="E3702" s="619" t="s">
        <v>30334</v>
      </c>
      <c r="F3702"/>
      <c r="G3702"/>
      <c r="H3702"/>
    </row>
    <row r="3703" spans="1:8" ht="15" x14ac:dyDescent="0.25">
      <c r="A3703" s="609" t="str">
        <f t="shared" si="57"/>
        <v>89682</v>
      </c>
      <c r="B3703" s="607" t="s">
        <v>2138</v>
      </c>
      <c r="C3703" s="607" t="s">
        <v>14467</v>
      </c>
      <c r="D3703" s="618" t="s">
        <v>10580</v>
      </c>
      <c r="E3703" s="619" t="s">
        <v>21356</v>
      </c>
      <c r="F3703"/>
      <c r="G3703"/>
      <c r="H3703"/>
    </row>
    <row r="3704" spans="1:8" ht="15" x14ac:dyDescent="0.25">
      <c r="A3704" s="609" t="str">
        <f t="shared" si="57"/>
        <v>89683</v>
      </c>
      <c r="B3704" s="607" t="s">
        <v>30335</v>
      </c>
      <c r="C3704" s="607" t="s">
        <v>30336</v>
      </c>
      <c r="D3704" s="618" t="s">
        <v>10580</v>
      </c>
      <c r="E3704" s="619" t="s">
        <v>30337</v>
      </c>
      <c r="F3704"/>
      <c r="G3704"/>
      <c r="H3704"/>
    </row>
    <row r="3705" spans="1:8" ht="15" x14ac:dyDescent="0.25">
      <c r="A3705" s="609" t="str">
        <f t="shared" si="57"/>
        <v>89684</v>
      </c>
      <c r="B3705" s="607" t="s">
        <v>2139</v>
      </c>
      <c r="C3705" s="607" t="s">
        <v>14469</v>
      </c>
      <c r="D3705" s="618" t="s">
        <v>10580</v>
      </c>
      <c r="E3705" s="619" t="s">
        <v>30338</v>
      </c>
      <c r="F3705"/>
      <c r="G3705"/>
      <c r="H3705"/>
    </row>
    <row r="3706" spans="1:8" ht="15" x14ac:dyDescent="0.25">
      <c r="A3706" s="609" t="str">
        <f t="shared" si="57"/>
        <v>89685</v>
      </c>
      <c r="B3706" s="607" t="s">
        <v>2140</v>
      </c>
      <c r="C3706" s="607" t="s">
        <v>14470</v>
      </c>
      <c r="D3706" s="618" t="s">
        <v>10580</v>
      </c>
      <c r="E3706" s="619" t="s">
        <v>30339</v>
      </c>
      <c r="F3706"/>
      <c r="G3706"/>
      <c r="H3706"/>
    </row>
    <row r="3707" spans="1:8" ht="15" x14ac:dyDescent="0.25">
      <c r="A3707" s="609" t="str">
        <f t="shared" si="57"/>
        <v>89686</v>
      </c>
      <c r="B3707" s="607" t="s">
        <v>2141</v>
      </c>
      <c r="C3707" s="607" t="s">
        <v>14472</v>
      </c>
      <c r="D3707" s="618" t="s">
        <v>10580</v>
      </c>
      <c r="E3707" s="619" t="s">
        <v>30340</v>
      </c>
      <c r="F3707"/>
      <c r="G3707"/>
      <c r="H3707"/>
    </row>
    <row r="3708" spans="1:8" ht="15" x14ac:dyDescent="0.25">
      <c r="A3708" s="609" t="str">
        <f t="shared" si="57"/>
        <v>89687</v>
      </c>
      <c r="B3708" s="607" t="s">
        <v>2142</v>
      </c>
      <c r="C3708" s="607" t="s">
        <v>14473</v>
      </c>
      <c r="D3708" s="618" t="s">
        <v>10580</v>
      </c>
      <c r="E3708" s="619" t="s">
        <v>9464</v>
      </c>
      <c r="F3708"/>
      <c r="G3708"/>
      <c r="H3708"/>
    </row>
    <row r="3709" spans="1:8" ht="15" x14ac:dyDescent="0.25">
      <c r="A3709" s="609" t="str">
        <f t="shared" si="57"/>
        <v>89689</v>
      </c>
      <c r="B3709" s="607" t="s">
        <v>2143</v>
      </c>
      <c r="C3709" s="607" t="s">
        <v>14474</v>
      </c>
      <c r="D3709" s="618" t="s">
        <v>10580</v>
      </c>
      <c r="E3709" s="619" t="s">
        <v>23868</v>
      </c>
      <c r="F3709"/>
      <c r="G3709"/>
      <c r="H3709"/>
    </row>
    <row r="3710" spans="1:8" ht="15" x14ac:dyDescent="0.25">
      <c r="A3710" s="609" t="str">
        <f t="shared" si="57"/>
        <v>89690</v>
      </c>
      <c r="B3710" s="607" t="s">
        <v>2144</v>
      </c>
      <c r="C3710" s="607" t="s">
        <v>14476</v>
      </c>
      <c r="D3710" s="618" t="s">
        <v>10580</v>
      </c>
      <c r="E3710" s="619" t="s">
        <v>27296</v>
      </c>
      <c r="F3710"/>
      <c r="G3710"/>
      <c r="H3710"/>
    </row>
    <row r="3711" spans="1:8" ht="15" x14ac:dyDescent="0.25">
      <c r="A3711" s="609" t="str">
        <f t="shared" si="57"/>
        <v>89691</v>
      </c>
      <c r="B3711" s="607" t="s">
        <v>2145</v>
      </c>
      <c r="C3711" s="607" t="s">
        <v>14477</v>
      </c>
      <c r="D3711" s="618" t="s">
        <v>10580</v>
      </c>
      <c r="E3711" s="619" t="s">
        <v>14683</v>
      </c>
      <c r="F3711"/>
      <c r="G3711"/>
      <c r="H3711"/>
    </row>
    <row r="3712" spans="1:8" ht="15" x14ac:dyDescent="0.25">
      <c r="A3712" s="609" t="str">
        <f t="shared" si="57"/>
        <v>89692</v>
      </c>
      <c r="B3712" s="607" t="s">
        <v>2146</v>
      </c>
      <c r="C3712" s="607" t="s">
        <v>14478</v>
      </c>
      <c r="D3712" s="618" t="s">
        <v>10580</v>
      </c>
      <c r="E3712" s="619" t="s">
        <v>18983</v>
      </c>
      <c r="F3712"/>
      <c r="G3712"/>
      <c r="H3712"/>
    </row>
    <row r="3713" spans="1:8" ht="15" x14ac:dyDescent="0.25">
      <c r="A3713" s="609" t="str">
        <f t="shared" si="57"/>
        <v>89693</v>
      </c>
      <c r="B3713" s="607" t="s">
        <v>2147</v>
      </c>
      <c r="C3713" s="607" t="s">
        <v>14480</v>
      </c>
      <c r="D3713" s="618" t="s">
        <v>10580</v>
      </c>
      <c r="E3713" s="619" t="s">
        <v>22862</v>
      </c>
      <c r="F3713"/>
      <c r="G3713"/>
      <c r="H3713"/>
    </row>
    <row r="3714" spans="1:8" ht="15" x14ac:dyDescent="0.25">
      <c r="A3714" s="609" t="str">
        <f t="shared" ref="A3714:A3777" si="58">IF(ISERROR(SEARCH("/",B3714)=6),TRIM(CLEAN(B3714)),IF(SEARCH("/",B3714)=6,IF(LEN(TRIM(CLEAN(B3714)))=7,LEFT(TRIM(CLEAN(B3714)),6)&amp;"00"&amp;RIGHT(TRIM(CLEAN(B3714)),1),LEFT(TRIM(CLEAN(B3714)),6)&amp;"0"&amp;RIGHT(TRIM(CLEAN(B3714)),2)),TRIM(CLEAN(B3714))))</f>
        <v>89694</v>
      </c>
      <c r="B3714" s="607" t="s">
        <v>2148</v>
      </c>
      <c r="C3714" s="607" t="s">
        <v>14481</v>
      </c>
      <c r="D3714" s="618" t="s">
        <v>10580</v>
      </c>
      <c r="E3714" s="619" t="s">
        <v>12560</v>
      </c>
      <c r="F3714"/>
      <c r="G3714"/>
      <c r="H3714"/>
    </row>
    <row r="3715" spans="1:8" ht="15" x14ac:dyDescent="0.25">
      <c r="A3715" s="609" t="str">
        <f t="shared" si="58"/>
        <v>89695</v>
      </c>
      <c r="B3715" s="607" t="s">
        <v>2149</v>
      </c>
      <c r="C3715" s="607" t="s">
        <v>14483</v>
      </c>
      <c r="D3715" s="618" t="s">
        <v>10580</v>
      </c>
      <c r="E3715" s="619" t="s">
        <v>9213</v>
      </c>
      <c r="F3715"/>
      <c r="G3715"/>
      <c r="H3715"/>
    </row>
    <row r="3716" spans="1:8" ht="15" x14ac:dyDescent="0.25">
      <c r="A3716" s="609" t="str">
        <f t="shared" si="58"/>
        <v>89696</v>
      </c>
      <c r="B3716" s="607" t="s">
        <v>2150</v>
      </c>
      <c r="C3716" s="607" t="s">
        <v>14484</v>
      </c>
      <c r="D3716" s="618" t="s">
        <v>10580</v>
      </c>
      <c r="E3716" s="619" t="s">
        <v>19361</v>
      </c>
      <c r="F3716"/>
      <c r="G3716"/>
      <c r="H3716"/>
    </row>
    <row r="3717" spans="1:8" ht="15" x14ac:dyDescent="0.25">
      <c r="A3717" s="609" t="str">
        <f t="shared" si="58"/>
        <v>89697</v>
      </c>
      <c r="B3717" s="607" t="s">
        <v>2151</v>
      </c>
      <c r="C3717" s="607" t="s">
        <v>14485</v>
      </c>
      <c r="D3717" s="618" t="s">
        <v>10580</v>
      </c>
      <c r="E3717" s="619" t="s">
        <v>9423</v>
      </c>
      <c r="F3717"/>
      <c r="G3717"/>
      <c r="H3717"/>
    </row>
    <row r="3718" spans="1:8" ht="15" x14ac:dyDescent="0.25">
      <c r="A3718" s="609" t="str">
        <f t="shared" si="58"/>
        <v>89698</v>
      </c>
      <c r="B3718" s="607" t="s">
        <v>2152</v>
      </c>
      <c r="C3718" s="607" t="s">
        <v>14487</v>
      </c>
      <c r="D3718" s="618" t="s">
        <v>10580</v>
      </c>
      <c r="E3718" s="619" t="s">
        <v>30341</v>
      </c>
      <c r="F3718"/>
      <c r="G3718"/>
      <c r="H3718"/>
    </row>
    <row r="3719" spans="1:8" ht="15" x14ac:dyDescent="0.25">
      <c r="A3719" s="609" t="str">
        <f t="shared" si="58"/>
        <v>89699</v>
      </c>
      <c r="B3719" s="607" t="s">
        <v>2153</v>
      </c>
      <c r="C3719" s="607" t="s">
        <v>14488</v>
      </c>
      <c r="D3719" s="618" t="s">
        <v>10580</v>
      </c>
      <c r="E3719" s="619" t="s">
        <v>30342</v>
      </c>
      <c r="F3719"/>
      <c r="G3719"/>
      <c r="H3719"/>
    </row>
    <row r="3720" spans="1:8" ht="15" x14ac:dyDescent="0.25">
      <c r="A3720" s="609" t="str">
        <f t="shared" si="58"/>
        <v>89700</v>
      </c>
      <c r="B3720" s="607" t="s">
        <v>2154</v>
      </c>
      <c r="C3720" s="607" t="s">
        <v>14489</v>
      </c>
      <c r="D3720" s="618" t="s">
        <v>10580</v>
      </c>
      <c r="E3720" s="619" t="s">
        <v>9761</v>
      </c>
      <c r="F3720"/>
      <c r="G3720"/>
      <c r="H3720"/>
    </row>
    <row r="3721" spans="1:8" ht="15" x14ac:dyDescent="0.25">
      <c r="A3721" s="609" t="str">
        <f t="shared" si="58"/>
        <v>89701</v>
      </c>
      <c r="B3721" s="607" t="s">
        <v>2155</v>
      </c>
      <c r="C3721" s="607" t="s">
        <v>14490</v>
      </c>
      <c r="D3721" s="618" t="s">
        <v>10580</v>
      </c>
      <c r="E3721" s="619" t="s">
        <v>30343</v>
      </c>
      <c r="F3721"/>
      <c r="G3721"/>
      <c r="H3721"/>
    </row>
    <row r="3722" spans="1:8" ht="15" x14ac:dyDescent="0.25">
      <c r="A3722" s="609" t="str">
        <f t="shared" si="58"/>
        <v>89702</v>
      </c>
      <c r="B3722" s="607" t="s">
        <v>2156</v>
      </c>
      <c r="C3722" s="607" t="s">
        <v>14491</v>
      </c>
      <c r="D3722" s="618" t="s">
        <v>10580</v>
      </c>
      <c r="E3722" s="619" t="s">
        <v>9761</v>
      </c>
      <c r="F3722"/>
      <c r="G3722"/>
      <c r="H3722"/>
    </row>
    <row r="3723" spans="1:8" ht="15" x14ac:dyDescent="0.25">
      <c r="A3723" s="609" t="str">
        <f t="shared" si="58"/>
        <v>89703</v>
      </c>
      <c r="B3723" s="607" t="s">
        <v>2157</v>
      </c>
      <c r="C3723" s="607" t="s">
        <v>14492</v>
      </c>
      <c r="D3723" s="618" t="s">
        <v>10580</v>
      </c>
      <c r="E3723" s="619" t="s">
        <v>30344</v>
      </c>
      <c r="F3723"/>
      <c r="G3723"/>
      <c r="H3723"/>
    </row>
    <row r="3724" spans="1:8" ht="15" x14ac:dyDescent="0.25">
      <c r="A3724" s="609" t="str">
        <f t="shared" si="58"/>
        <v>89704</v>
      </c>
      <c r="B3724" s="607" t="s">
        <v>2158</v>
      </c>
      <c r="C3724" s="607" t="s">
        <v>14494</v>
      </c>
      <c r="D3724" s="618" t="s">
        <v>10580</v>
      </c>
      <c r="E3724" s="619" t="s">
        <v>30345</v>
      </c>
      <c r="F3724"/>
      <c r="G3724"/>
      <c r="H3724"/>
    </row>
    <row r="3725" spans="1:8" ht="15" x14ac:dyDescent="0.25">
      <c r="A3725" s="609" t="str">
        <f t="shared" si="58"/>
        <v>89705</v>
      </c>
      <c r="B3725" s="607" t="s">
        <v>2159</v>
      </c>
      <c r="C3725" s="607" t="s">
        <v>14495</v>
      </c>
      <c r="D3725" s="618" t="s">
        <v>10580</v>
      </c>
      <c r="E3725" s="619" t="s">
        <v>30346</v>
      </c>
      <c r="F3725"/>
      <c r="G3725"/>
      <c r="H3725"/>
    </row>
    <row r="3726" spans="1:8" ht="15" x14ac:dyDescent="0.25">
      <c r="A3726" s="609" t="str">
        <f t="shared" si="58"/>
        <v>89706</v>
      </c>
      <c r="B3726" s="607" t="s">
        <v>2160</v>
      </c>
      <c r="C3726" s="607" t="s">
        <v>14497</v>
      </c>
      <c r="D3726" s="618" t="s">
        <v>10580</v>
      </c>
      <c r="E3726" s="619" t="s">
        <v>30347</v>
      </c>
      <c r="F3726"/>
      <c r="G3726"/>
      <c r="H3726"/>
    </row>
    <row r="3727" spans="1:8" ht="15" x14ac:dyDescent="0.25">
      <c r="A3727" s="609" t="str">
        <f t="shared" si="58"/>
        <v>89718</v>
      </c>
      <c r="B3727" s="607" t="s">
        <v>2171</v>
      </c>
      <c r="C3727" s="607" t="s">
        <v>14498</v>
      </c>
      <c r="D3727" s="618" t="s">
        <v>10494</v>
      </c>
      <c r="E3727" s="619" t="s">
        <v>30348</v>
      </c>
      <c r="F3727"/>
      <c r="G3727"/>
      <c r="H3727"/>
    </row>
    <row r="3728" spans="1:8" ht="15" x14ac:dyDescent="0.25">
      <c r="A3728" s="609" t="str">
        <f t="shared" si="58"/>
        <v>89719</v>
      </c>
      <c r="B3728" s="607" t="s">
        <v>2172</v>
      </c>
      <c r="C3728" s="607" t="s">
        <v>14499</v>
      </c>
      <c r="D3728" s="618" t="s">
        <v>10580</v>
      </c>
      <c r="E3728" s="619" t="s">
        <v>12869</v>
      </c>
      <c r="F3728"/>
      <c r="G3728"/>
      <c r="H3728"/>
    </row>
    <row r="3729" spans="1:8" ht="15" x14ac:dyDescent="0.25">
      <c r="A3729" s="609" t="str">
        <f t="shared" si="58"/>
        <v>89720</v>
      </c>
      <c r="B3729" s="607" t="s">
        <v>2173</v>
      </c>
      <c r="C3729" s="607" t="s">
        <v>14500</v>
      </c>
      <c r="D3729" s="618" t="s">
        <v>10580</v>
      </c>
      <c r="E3729" s="619" t="s">
        <v>9223</v>
      </c>
      <c r="F3729"/>
      <c r="G3729"/>
      <c r="H3729"/>
    </row>
    <row r="3730" spans="1:8" ht="15" x14ac:dyDescent="0.25">
      <c r="A3730" s="609" t="str">
        <f t="shared" si="58"/>
        <v>89721</v>
      </c>
      <c r="B3730" s="607" t="s">
        <v>2174</v>
      </c>
      <c r="C3730" s="607" t="s">
        <v>14501</v>
      </c>
      <c r="D3730" s="618" t="s">
        <v>10580</v>
      </c>
      <c r="E3730" s="619" t="s">
        <v>10234</v>
      </c>
      <c r="F3730"/>
      <c r="G3730"/>
      <c r="H3730"/>
    </row>
    <row r="3731" spans="1:8" ht="15" x14ac:dyDescent="0.25">
      <c r="A3731" s="609" t="str">
        <f t="shared" si="58"/>
        <v>89722</v>
      </c>
      <c r="B3731" s="607" t="s">
        <v>2175</v>
      </c>
      <c r="C3731" s="607" t="s">
        <v>14503</v>
      </c>
      <c r="D3731" s="618" t="s">
        <v>10580</v>
      </c>
      <c r="E3731" s="619" t="s">
        <v>15163</v>
      </c>
      <c r="F3731"/>
      <c r="G3731"/>
      <c r="H3731"/>
    </row>
    <row r="3732" spans="1:8" ht="15" x14ac:dyDescent="0.25">
      <c r="A3732" s="609" t="str">
        <f t="shared" si="58"/>
        <v>89723</v>
      </c>
      <c r="B3732" s="607" t="s">
        <v>2176</v>
      </c>
      <c r="C3732" s="607" t="s">
        <v>14505</v>
      </c>
      <c r="D3732" s="618" t="s">
        <v>10580</v>
      </c>
      <c r="E3732" s="619" t="s">
        <v>18275</v>
      </c>
      <c r="F3732"/>
      <c r="G3732"/>
      <c r="H3732"/>
    </row>
    <row r="3733" spans="1:8" ht="15" x14ac:dyDescent="0.25">
      <c r="A3733" s="609" t="str">
        <f t="shared" si="58"/>
        <v>89724</v>
      </c>
      <c r="B3733" s="607" t="s">
        <v>2177</v>
      </c>
      <c r="C3733" s="607" t="s">
        <v>14506</v>
      </c>
      <c r="D3733" s="618" t="s">
        <v>10580</v>
      </c>
      <c r="E3733" s="619" t="s">
        <v>16666</v>
      </c>
      <c r="F3733"/>
      <c r="G3733"/>
      <c r="H3733"/>
    </row>
    <row r="3734" spans="1:8" ht="15" x14ac:dyDescent="0.25">
      <c r="A3734" s="609" t="str">
        <f t="shared" si="58"/>
        <v>89725</v>
      </c>
      <c r="B3734" s="607" t="s">
        <v>2178</v>
      </c>
      <c r="C3734" s="607" t="s">
        <v>14507</v>
      </c>
      <c r="D3734" s="618" t="s">
        <v>10580</v>
      </c>
      <c r="E3734" s="619" t="s">
        <v>10073</v>
      </c>
      <c r="F3734"/>
      <c r="G3734"/>
      <c r="H3734"/>
    </row>
    <row r="3735" spans="1:8" ht="15" x14ac:dyDescent="0.25">
      <c r="A3735" s="609" t="str">
        <f t="shared" si="58"/>
        <v>89726</v>
      </c>
      <c r="B3735" s="607" t="s">
        <v>2179</v>
      </c>
      <c r="C3735" s="607" t="s">
        <v>14508</v>
      </c>
      <c r="D3735" s="618" t="s">
        <v>10580</v>
      </c>
      <c r="E3735" s="619" t="s">
        <v>9465</v>
      </c>
      <c r="F3735"/>
      <c r="G3735"/>
      <c r="H3735"/>
    </row>
    <row r="3736" spans="1:8" ht="15" x14ac:dyDescent="0.25">
      <c r="A3736" s="609" t="str">
        <f t="shared" si="58"/>
        <v>89727</v>
      </c>
      <c r="B3736" s="607" t="s">
        <v>2180</v>
      </c>
      <c r="C3736" s="607" t="s">
        <v>14509</v>
      </c>
      <c r="D3736" s="618" t="s">
        <v>10580</v>
      </c>
      <c r="E3736" s="619" t="s">
        <v>17091</v>
      </c>
      <c r="F3736"/>
      <c r="G3736"/>
      <c r="H3736"/>
    </row>
    <row r="3737" spans="1:8" ht="15" x14ac:dyDescent="0.25">
      <c r="A3737" s="609" t="str">
        <f t="shared" si="58"/>
        <v>89728</v>
      </c>
      <c r="B3737" s="607" t="s">
        <v>2181</v>
      </c>
      <c r="C3737" s="607" t="s">
        <v>14510</v>
      </c>
      <c r="D3737" s="618" t="s">
        <v>10580</v>
      </c>
      <c r="E3737" s="619" t="s">
        <v>9544</v>
      </c>
      <c r="F3737"/>
      <c r="G3737"/>
      <c r="H3737"/>
    </row>
    <row r="3738" spans="1:8" ht="15" x14ac:dyDescent="0.25">
      <c r="A3738" s="609" t="str">
        <f t="shared" si="58"/>
        <v>89729</v>
      </c>
      <c r="B3738" s="607" t="s">
        <v>2182</v>
      </c>
      <c r="C3738" s="607" t="s">
        <v>14512</v>
      </c>
      <c r="D3738" s="618" t="s">
        <v>10580</v>
      </c>
      <c r="E3738" s="619" t="s">
        <v>10318</v>
      </c>
      <c r="F3738"/>
      <c r="G3738"/>
      <c r="H3738"/>
    </row>
    <row r="3739" spans="1:8" ht="15" x14ac:dyDescent="0.25">
      <c r="A3739" s="609" t="str">
        <f t="shared" si="58"/>
        <v>89730</v>
      </c>
      <c r="B3739" s="607" t="s">
        <v>2183</v>
      </c>
      <c r="C3739" s="607" t="s">
        <v>14514</v>
      </c>
      <c r="D3739" s="618" t="s">
        <v>10580</v>
      </c>
      <c r="E3739" s="619" t="s">
        <v>12796</v>
      </c>
      <c r="F3739"/>
      <c r="G3739"/>
      <c r="H3739"/>
    </row>
    <row r="3740" spans="1:8" ht="15" x14ac:dyDescent="0.25">
      <c r="A3740" s="609" t="str">
        <f t="shared" si="58"/>
        <v>89731</v>
      </c>
      <c r="B3740" s="607" t="s">
        <v>2184</v>
      </c>
      <c r="C3740" s="607" t="s">
        <v>14515</v>
      </c>
      <c r="D3740" s="618" t="s">
        <v>10580</v>
      </c>
      <c r="E3740" s="619" t="s">
        <v>9999</v>
      </c>
      <c r="F3740"/>
      <c r="G3740"/>
      <c r="H3740"/>
    </row>
    <row r="3741" spans="1:8" ht="15" x14ac:dyDescent="0.25">
      <c r="A3741" s="609" t="str">
        <f t="shared" si="58"/>
        <v>89732</v>
      </c>
      <c r="B3741" s="607" t="s">
        <v>2185</v>
      </c>
      <c r="C3741" s="607" t="s">
        <v>14516</v>
      </c>
      <c r="D3741" s="618" t="s">
        <v>10580</v>
      </c>
      <c r="E3741" s="619" t="s">
        <v>9264</v>
      </c>
      <c r="F3741"/>
      <c r="G3741"/>
      <c r="H3741"/>
    </row>
    <row r="3742" spans="1:8" ht="15" x14ac:dyDescent="0.25">
      <c r="A3742" s="609" t="str">
        <f t="shared" si="58"/>
        <v>89733</v>
      </c>
      <c r="B3742" s="607" t="s">
        <v>2186</v>
      </c>
      <c r="C3742" s="607" t="s">
        <v>14517</v>
      </c>
      <c r="D3742" s="618" t="s">
        <v>10580</v>
      </c>
      <c r="E3742" s="619" t="s">
        <v>30349</v>
      </c>
      <c r="F3742"/>
      <c r="G3742"/>
      <c r="H3742"/>
    </row>
    <row r="3743" spans="1:8" ht="15" x14ac:dyDescent="0.25">
      <c r="A3743" s="609" t="str">
        <f t="shared" si="58"/>
        <v>89734</v>
      </c>
      <c r="B3743" s="607" t="s">
        <v>2187</v>
      </c>
      <c r="C3743" s="607" t="s">
        <v>14519</v>
      </c>
      <c r="D3743" s="618" t="s">
        <v>10580</v>
      </c>
      <c r="E3743" s="619" t="s">
        <v>10318</v>
      </c>
      <c r="F3743"/>
      <c r="G3743"/>
      <c r="H3743"/>
    </row>
    <row r="3744" spans="1:8" ht="15" x14ac:dyDescent="0.25">
      <c r="A3744" s="609" t="str">
        <f t="shared" si="58"/>
        <v>89735</v>
      </c>
      <c r="B3744" s="607" t="s">
        <v>2188</v>
      </c>
      <c r="C3744" s="607" t="s">
        <v>14520</v>
      </c>
      <c r="D3744" s="618" t="s">
        <v>10580</v>
      </c>
      <c r="E3744" s="619" t="s">
        <v>16627</v>
      </c>
      <c r="F3744"/>
      <c r="G3744"/>
      <c r="H3744"/>
    </row>
    <row r="3745" spans="1:8" ht="15" x14ac:dyDescent="0.25">
      <c r="A3745" s="609" t="str">
        <f t="shared" si="58"/>
        <v>89736</v>
      </c>
      <c r="B3745" s="607" t="s">
        <v>2189</v>
      </c>
      <c r="C3745" s="607" t="s">
        <v>14521</v>
      </c>
      <c r="D3745" s="618" t="s">
        <v>10580</v>
      </c>
      <c r="E3745" s="619" t="s">
        <v>25783</v>
      </c>
      <c r="F3745"/>
      <c r="G3745"/>
      <c r="H3745"/>
    </row>
    <row r="3746" spans="1:8" ht="15" x14ac:dyDescent="0.25">
      <c r="A3746" s="609" t="str">
        <f t="shared" si="58"/>
        <v>89737</v>
      </c>
      <c r="B3746" s="607" t="s">
        <v>2190</v>
      </c>
      <c r="C3746" s="607" t="s">
        <v>14522</v>
      </c>
      <c r="D3746" s="618" t="s">
        <v>10580</v>
      </c>
      <c r="E3746" s="619" t="s">
        <v>10237</v>
      </c>
      <c r="F3746"/>
      <c r="G3746"/>
      <c r="H3746"/>
    </row>
    <row r="3747" spans="1:8" ht="15" x14ac:dyDescent="0.25">
      <c r="A3747" s="609" t="str">
        <f t="shared" si="58"/>
        <v>89738</v>
      </c>
      <c r="B3747" s="607" t="s">
        <v>2191</v>
      </c>
      <c r="C3747" s="607" t="s">
        <v>14523</v>
      </c>
      <c r="D3747" s="618" t="s">
        <v>10580</v>
      </c>
      <c r="E3747" s="619" t="s">
        <v>8984</v>
      </c>
      <c r="F3747"/>
      <c r="G3747"/>
      <c r="H3747"/>
    </row>
    <row r="3748" spans="1:8" ht="15" x14ac:dyDescent="0.25">
      <c r="A3748" s="609" t="str">
        <f t="shared" si="58"/>
        <v>89739</v>
      </c>
      <c r="B3748" s="607" t="s">
        <v>2192</v>
      </c>
      <c r="C3748" s="607" t="s">
        <v>14525</v>
      </c>
      <c r="D3748" s="618" t="s">
        <v>10580</v>
      </c>
      <c r="E3748" s="619" t="s">
        <v>10099</v>
      </c>
      <c r="F3748"/>
      <c r="G3748"/>
      <c r="H3748"/>
    </row>
    <row r="3749" spans="1:8" ht="15" x14ac:dyDescent="0.25">
      <c r="A3749" s="609" t="str">
        <f t="shared" si="58"/>
        <v>89740</v>
      </c>
      <c r="B3749" s="607" t="s">
        <v>2193</v>
      </c>
      <c r="C3749" s="607" t="s">
        <v>14527</v>
      </c>
      <c r="D3749" s="618" t="s">
        <v>10580</v>
      </c>
      <c r="E3749" s="619" t="s">
        <v>9669</v>
      </c>
      <c r="F3749"/>
      <c r="G3749"/>
      <c r="H3749"/>
    </row>
    <row r="3750" spans="1:8" ht="15" x14ac:dyDescent="0.25">
      <c r="A3750" s="609" t="str">
        <f t="shared" si="58"/>
        <v>89741</v>
      </c>
      <c r="B3750" s="607" t="s">
        <v>2194</v>
      </c>
      <c r="C3750" s="607" t="s">
        <v>14528</v>
      </c>
      <c r="D3750" s="618" t="s">
        <v>10580</v>
      </c>
      <c r="E3750" s="619" t="s">
        <v>18313</v>
      </c>
      <c r="F3750"/>
      <c r="G3750"/>
      <c r="H3750"/>
    </row>
    <row r="3751" spans="1:8" ht="15" x14ac:dyDescent="0.25">
      <c r="A3751" s="609" t="str">
        <f t="shared" si="58"/>
        <v>89742</v>
      </c>
      <c r="B3751" s="607" t="s">
        <v>2195</v>
      </c>
      <c r="C3751" s="607" t="s">
        <v>14529</v>
      </c>
      <c r="D3751" s="618" t="s">
        <v>10580</v>
      </c>
      <c r="E3751" s="619" t="s">
        <v>19516</v>
      </c>
      <c r="F3751"/>
      <c r="G3751"/>
      <c r="H3751"/>
    </row>
    <row r="3752" spans="1:8" ht="15" x14ac:dyDescent="0.25">
      <c r="A3752" s="609" t="str">
        <f t="shared" si="58"/>
        <v>89743</v>
      </c>
      <c r="B3752" s="607" t="s">
        <v>2196</v>
      </c>
      <c r="C3752" s="607" t="s">
        <v>14530</v>
      </c>
      <c r="D3752" s="618" t="s">
        <v>10580</v>
      </c>
      <c r="E3752" s="619" t="s">
        <v>19805</v>
      </c>
      <c r="F3752"/>
      <c r="G3752"/>
      <c r="H3752"/>
    </row>
    <row r="3753" spans="1:8" ht="15" x14ac:dyDescent="0.25">
      <c r="A3753" s="609" t="str">
        <f t="shared" si="58"/>
        <v>89744</v>
      </c>
      <c r="B3753" s="607" t="s">
        <v>2197</v>
      </c>
      <c r="C3753" s="607" t="s">
        <v>14532</v>
      </c>
      <c r="D3753" s="618" t="s">
        <v>10580</v>
      </c>
      <c r="E3753" s="619" t="s">
        <v>30350</v>
      </c>
      <c r="F3753"/>
      <c r="G3753"/>
      <c r="H3753"/>
    </row>
    <row r="3754" spans="1:8" ht="15" x14ac:dyDescent="0.25">
      <c r="A3754" s="609" t="str">
        <f t="shared" si="58"/>
        <v>89745</v>
      </c>
      <c r="B3754" s="607" t="s">
        <v>2198</v>
      </c>
      <c r="C3754" s="607" t="s">
        <v>14533</v>
      </c>
      <c r="D3754" s="618" t="s">
        <v>10580</v>
      </c>
      <c r="E3754" s="619" t="s">
        <v>10292</v>
      </c>
      <c r="F3754"/>
      <c r="G3754"/>
      <c r="H3754"/>
    </row>
    <row r="3755" spans="1:8" ht="15" x14ac:dyDescent="0.25">
      <c r="A3755" s="609" t="str">
        <f t="shared" si="58"/>
        <v>89746</v>
      </c>
      <c r="B3755" s="607" t="s">
        <v>2199</v>
      </c>
      <c r="C3755" s="607" t="s">
        <v>14534</v>
      </c>
      <c r="D3755" s="618" t="s">
        <v>10580</v>
      </c>
      <c r="E3755" s="619" t="s">
        <v>8897</v>
      </c>
      <c r="F3755"/>
      <c r="G3755"/>
      <c r="H3755"/>
    </row>
    <row r="3756" spans="1:8" ht="15" x14ac:dyDescent="0.25">
      <c r="A3756" s="609" t="str">
        <f t="shared" si="58"/>
        <v>89747</v>
      </c>
      <c r="B3756" s="607" t="s">
        <v>2200</v>
      </c>
      <c r="C3756" s="607" t="s">
        <v>14535</v>
      </c>
      <c r="D3756" s="618" t="s">
        <v>10580</v>
      </c>
      <c r="E3756" s="619" t="s">
        <v>9378</v>
      </c>
      <c r="F3756"/>
      <c r="G3756"/>
      <c r="H3756"/>
    </row>
    <row r="3757" spans="1:8" ht="15" x14ac:dyDescent="0.25">
      <c r="A3757" s="609" t="str">
        <f t="shared" si="58"/>
        <v>89748</v>
      </c>
      <c r="B3757" s="607" t="s">
        <v>2201</v>
      </c>
      <c r="C3757" s="607" t="s">
        <v>14536</v>
      </c>
      <c r="D3757" s="618" t="s">
        <v>10580</v>
      </c>
      <c r="E3757" s="619" t="s">
        <v>30351</v>
      </c>
      <c r="F3757"/>
      <c r="G3757"/>
      <c r="H3757"/>
    </row>
    <row r="3758" spans="1:8" ht="15" x14ac:dyDescent="0.25">
      <c r="A3758" s="609" t="str">
        <f t="shared" si="58"/>
        <v>89749</v>
      </c>
      <c r="B3758" s="607" t="s">
        <v>2202</v>
      </c>
      <c r="C3758" s="607" t="s">
        <v>14538</v>
      </c>
      <c r="D3758" s="618" t="s">
        <v>10580</v>
      </c>
      <c r="E3758" s="619" t="s">
        <v>8984</v>
      </c>
      <c r="F3758"/>
      <c r="G3758"/>
      <c r="H3758"/>
    </row>
    <row r="3759" spans="1:8" ht="15" x14ac:dyDescent="0.25">
      <c r="A3759" s="609" t="str">
        <f t="shared" si="58"/>
        <v>89750</v>
      </c>
      <c r="B3759" s="607" t="s">
        <v>2203</v>
      </c>
      <c r="C3759" s="607" t="s">
        <v>14539</v>
      </c>
      <c r="D3759" s="618" t="s">
        <v>10580</v>
      </c>
      <c r="E3759" s="619" t="s">
        <v>23311</v>
      </c>
      <c r="F3759"/>
      <c r="G3759"/>
      <c r="H3759"/>
    </row>
    <row r="3760" spans="1:8" ht="15" x14ac:dyDescent="0.25">
      <c r="A3760" s="609" t="str">
        <f t="shared" si="58"/>
        <v>89751</v>
      </c>
      <c r="B3760" s="607" t="s">
        <v>2204</v>
      </c>
      <c r="C3760" s="607" t="s">
        <v>14540</v>
      </c>
      <c r="D3760" s="618" t="s">
        <v>10580</v>
      </c>
      <c r="E3760" s="619" t="s">
        <v>8908</v>
      </c>
      <c r="F3760"/>
      <c r="G3760"/>
      <c r="H3760"/>
    </row>
    <row r="3761" spans="1:8" ht="15" x14ac:dyDescent="0.25">
      <c r="A3761" s="609" t="str">
        <f t="shared" si="58"/>
        <v>89752</v>
      </c>
      <c r="B3761" s="607" t="s">
        <v>2205</v>
      </c>
      <c r="C3761" s="607" t="s">
        <v>14541</v>
      </c>
      <c r="D3761" s="618" t="s">
        <v>10580</v>
      </c>
      <c r="E3761" s="619" t="s">
        <v>18159</v>
      </c>
      <c r="F3761"/>
      <c r="G3761"/>
      <c r="H3761"/>
    </row>
    <row r="3762" spans="1:8" ht="15" x14ac:dyDescent="0.25">
      <c r="A3762" s="609" t="str">
        <f t="shared" si="58"/>
        <v>89753</v>
      </c>
      <c r="B3762" s="607" t="s">
        <v>2206</v>
      </c>
      <c r="C3762" s="607" t="s">
        <v>14543</v>
      </c>
      <c r="D3762" s="618" t="s">
        <v>10580</v>
      </c>
      <c r="E3762" s="619" t="s">
        <v>11386</v>
      </c>
      <c r="F3762"/>
      <c r="G3762"/>
      <c r="H3762"/>
    </row>
    <row r="3763" spans="1:8" ht="15" x14ac:dyDescent="0.25">
      <c r="A3763" s="609" t="str">
        <f t="shared" si="58"/>
        <v>89754</v>
      </c>
      <c r="B3763" s="607" t="s">
        <v>2207</v>
      </c>
      <c r="C3763" s="607" t="s">
        <v>14545</v>
      </c>
      <c r="D3763" s="618" t="s">
        <v>10580</v>
      </c>
      <c r="E3763" s="619" t="s">
        <v>11568</v>
      </c>
      <c r="F3763"/>
      <c r="G3763"/>
      <c r="H3763"/>
    </row>
    <row r="3764" spans="1:8" ht="15" x14ac:dyDescent="0.25">
      <c r="A3764" s="609" t="str">
        <f t="shared" si="58"/>
        <v>89755</v>
      </c>
      <c r="B3764" s="607" t="s">
        <v>2208</v>
      </c>
      <c r="C3764" s="607" t="s">
        <v>14546</v>
      </c>
      <c r="D3764" s="618" t="s">
        <v>10580</v>
      </c>
      <c r="E3764" s="619" t="s">
        <v>9298</v>
      </c>
      <c r="F3764"/>
      <c r="G3764"/>
      <c r="H3764"/>
    </row>
    <row r="3765" spans="1:8" ht="15" x14ac:dyDescent="0.25">
      <c r="A3765" s="609" t="str">
        <f t="shared" si="58"/>
        <v>89756</v>
      </c>
      <c r="B3765" s="607" t="s">
        <v>2209</v>
      </c>
      <c r="C3765" s="607" t="s">
        <v>14547</v>
      </c>
      <c r="D3765" s="618" t="s">
        <v>10580</v>
      </c>
      <c r="E3765" s="619" t="s">
        <v>18140</v>
      </c>
      <c r="F3765"/>
      <c r="G3765"/>
      <c r="H3765"/>
    </row>
    <row r="3766" spans="1:8" ht="15" x14ac:dyDescent="0.25">
      <c r="A3766" s="609" t="str">
        <f t="shared" si="58"/>
        <v>89757</v>
      </c>
      <c r="B3766" s="607" t="s">
        <v>2210</v>
      </c>
      <c r="C3766" s="607" t="s">
        <v>14548</v>
      </c>
      <c r="D3766" s="618" t="s">
        <v>10580</v>
      </c>
      <c r="E3766" s="619" t="s">
        <v>11712</v>
      </c>
      <c r="F3766"/>
      <c r="G3766"/>
      <c r="H3766"/>
    </row>
    <row r="3767" spans="1:8" ht="15" x14ac:dyDescent="0.25">
      <c r="A3767" s="609" t="str">
        <f t="shared" si="58"/>
        <v>89758</v>
      </c>
      <c r="B3767" s="607" t="s">
        <v>2211</v>
      </c>
      <c r="C3767" s="607" t="s">
        <v>14549</v>
      </c>
      <c r="D3767" s="618" t="s">
        <v>10580</v>
      </c>
      <c r="E3767" s="619" t="s">
        <v>19432</v>
      </c>
      <c r="F3767"/>
      <c r="G3767"/>
      <c r="H3767"/>
    </row>
    <row r="3768" spans="1:8" ht="15" x14ac:dyDescent="0.25">
      <c r="A3768" s="609" t="str">
        <f t="shared" si="58"/>
        <v>89759</v>
      </c>
      <c r="B3768" s="607" t="s">
        <v>2212</v>
      </c>
      <c r="C3768" s="607" t="s">
        <v>14550</v>
      </c>
      <c r="D3768" s="618" t="s">
        <v>10580</v>
      </c>
      <c r="E3768" s="619" t="s">
        <v>10259</v>
      </c>
      <c r="F3768"/>
      <c r="G3768"/>
      <c r="H3768"/>
    </row>
    <row r="3769" spans="1:8" ht="15" x14ac:dyDescent="0.25">
      <c r="A3769" s="609" t="str">
        <f t="shared" si="58"/>
        <v>89760</v>
      </c>
      <c r="B3769" s="607" t="s">
        <v>2213</v>
      </c>
      <c r="C3769" s="607" t="s">
        <v>14551</v>
      </c>
      <c r="D3769" s="618" t="s">
        <v>10580</v>
      </c>
      <c r="E3769" s="619" t="s">
        <v>17471</v>
      </c>
      <c r="F3769"/>
      <c r="G3769"/>
      <c r="H3769"/>
    </row>
    <row r="3770" spans="1:8" ht="15" x14ac:dyDescent="0.25">
      <c r="A3770" s="609" t="str">
        <f t="shared" si="58"/>
        <v>89761</v>
      </c>
      <c r="B3770" s="607" t="s">
        <v>2214</v>
      </c>
      <c r="C3770" s="607" t="s">
        <v>14553</v>
      </c>
      <c r="D3770" s="618" t="s">
        <v>10580</v>
      </c>
      <c r="E3770" s="619" t="s">
        <v>9085</v>
      </c>
      <c r="F3770"/>
      <c r="G3770"/>
      <c r="H3770"/>
    </row>
    <row r="3771" spans="1:8" ht="15" x14ac:dyDescent="0.25">
      <c r="A3771" s="609" t="str">
        <f t="shared" si="58"/>
        <v>89762</v>
      </c>
      <c r="B3771" s="607" t="s">
        <v>2215</v>
      </c>
      <c r="C3771" s="607" t="s">
        <v>14555</v>
      </c>
      <c r="D3771" s="618" t="s">
        <v>10580</v>
      </c>
      <c r="E3771" s="619" t="s">
        <v>10973</v>
      </c>
      <c r="F3771"/>
      <c r="G3771"/>
      <c r="H3771"/>
    </row>
    <row r="3772" spans="1:8" ht="15" x14ac:dyDescent="0.25">
      <c r="A3772" s="609" t="str">
        <f t="shared" si="58"/>
        <v>89763</v>
      </c>
      <c r="B3772" s="607" t="s">
        <v>2216</v>
      </c>
      <c r="C3772" s="607" t="s">
        <v>14556</v>
      </c>
      <c r="D3772" s="618" t="s">
        <v>10580</v>
      </c>
      <c r="E3772" s="619" t="s">
        <v>30352</v>
      </c>
      <c r="F3772"/>
      <c r="G3772"/>
      <c r="H3772"/>
    </row>
    <row r="3773" spans="1:8" ht="15" x14ac:dyDescent="0.25">
      <c r="A3773" s="609" t="str">
        <f t="shared" si="58"/>
        <v>89764</v>
      </c>
      <c r="B3773" s="607" t="s">
        <v>2217</v>
      </c>
      <c r="C3773" s="607" t="s">
        <v>14557</v>
      </c>
      <c r="D3773" s="618" t="s">
        <v>10580</v>
      </c>
      <c r="E3773" s="619" t="s">
        <v>30353</v>
      </c>
      <c r="F3773"/>
      <c r="G3773"/>
      <c r="H3773"/>
    </row>
    <row r="3774" spans="1:8" ht="15" x14ac:dyDescent="0.25">
      <c r="A3774" s="609" t="str">
        <f t="shared" si="58"/>
        <v>89765</v>
      </c>
      <c r="B3774" s="607" t="s">
        <v>2218</v>
      </c>
      <c r="C3774" s="607" t="s">
        <v>14558</v>
      </c>
      <c r="D3774" s="618" t="s">
        <v>10580</v>
      </c>
      <c r="E3774" s="619" t="s">
        <v>10059</v>
      </c>
      <c r="F3774"/>
      <c r="G3774"/>
      <c r="H3774"/>
    </row>
    <row r="3775" spans="1:8" ht="15" x14ac:dyDescent="0.25">
      <c r="A3775" s="609" t="str">
        <f t="shared" si="58"/>
        <v>89766</v>
      </c>
      <c r="B3775" s="607" t="s">
        <v>2219</v>
      </c>
      <c r="C3775" s="607" t="s">
        <v>14560</v>
      </c>
      <c r="D3775" s="618" t="s">
        <v>10580</v>
      </c>
      <c r="E3775" s="619" t="s">
        <v>9020</v>
      </c>
      <c r="F3775"/>
      <c r="G3775"/>
      <c r="H3775"/>
    </row>
    <row r="3776" spans="1:8" ht="15" x14ac:dyDescent="0.25">
      <c r="A3776" s="609" t="str">
        <f t="shared" si="58"/>
        <v>89767</v>
      </c>
      <c r="B3776" s="607" t="s">
        <v>2220</v>
      </c>
      <c r="C3776" s="607" t="s">
        <v>14561</v>
      </c>
      <c r="D3776" s="618" t="s">
        <v>10580</v>
      </c>
      <c r="E3776" s="619" t="s">
        <v>9020</v>
      </c>
      <c r="F3776"/>
      <c r="G3776"/>
      <c r="H3776"/>
    </row>
    <row r="3777" spans="1:8" ht="15" x14ac:dyDescent="0.25">
      <c r="A3777" s="609" t="str">
        <f t="shared" si="58"/>
        <v>89768</v>
      </c>
      <c r="B3777" s="607" t="s">
        <v>2221</v>
      </c>
      <c r="C3777" s="607" t="s">
        <v>14562</v>
      </c>
      <c r="D3777" s="618" t="s">
        <v>10580</v>
      </c>
      <c r="E3777" s="619" t="s">
        <v>26897</v>
      </c>
      <c r="F3777"/>
      <c r="G3777"/>
      <c r="H3777"/>
    </row>
    <row r="3778" spans="1:8" ht="15" x14ac:dyDescent="0.25">
      <c r="A3778" s="609" t="str">
        <f t="shared" ref="A3778:A3841" si="59">IF(ISERROR(SEARCH("/",B3778)=6),TRIM(CLEAN(B3778)),IF(SEARCH("/",B3778)=6,IF(LEN(TRIM(CLEAN(B3778)))=7,LEFT(TRIM(CLEAN(B3778)),6)&amp;"00"&amp;RIGHT(TRIM(CLEAN(B3778)),1),LEFT(TRIM(CLEAN(B3778)),6)&amp;"0"&amp;RIGHT(TRIM(CLEAN(B3778)),2)),TRIM(CLEAN(B3778))))</f>
        <v>89769</v>
      </c>
      <c r="B3778" s="607" t="s">
        <v>2222</v>
      </c>
      <c r="C3778" s="607" t="s">
        <v>14563</v>
      </c>
      <c r="D3778" s="618" t="s">
        <v>10580</v>
      </c>
      <c r="E3778" s="619" t="s">
        <v>30354</v>
      </c>
      <c r="F3778"/>
      <c r="G3778"/>
      <c r="H3778"/>
    </row>
    <row r="3779" spans="1:8" ht="15" x14ac:dyDescent="0.25">
      <c r="A3779" s="609" t="str">
        <f t="shared" si="59"/>
        <v>89772</v>
      </c>
      <c r="B3779" s="607" t="s">
        <v>2225</v>
      </c>
      <c r="C3779" s="607" t="s">
        <v>14565</v>
      </c>
      <c r="D3779" s="618" t="s">
        <v>10494</v>
      </c>
      <c r="E3779" s="619" t="s">
        <v>19139</v>
      </c>
      <c r="F3779"/>
      <c r="G3779"/>
      <c r="H3779"/>
    </row>
    <row r="3780" spans="1:8" ht="15" x14ac:dyDescent="0.25">
      <c r="A3780" s="609" t="str">
        <f t="shared" si="59"/>
        <v>89774</v>
      </c>
      <c r="B3780" s="607" t="s">
        <v>2227</v>
      </c>
      <c r="C3780" s="607" t="s">
        <v>14566</v>
      </c>
      <c r="D3780" s="618" t="s">
        <v>10580</v>
      </c>
      <c r="E3780" s="619" t="s">
        <v>19673</v>
      </c>
      <c r="F3780"/>
      <c r="G3780"/>
      <c r="H3780"/>
    </row>
    <row r="3781" spans="1:8" ht="15" x14ac:dyDescent="0.25">
      <c r="A3781" s="609" t="str">
        <f t="shared" si="59"/>
        <v>89776</v>
      </c>
      <c r="B3781" s="607" t="s">
        <v>2229</v>
      </c>
      <c r="C3781" s="607" t="s">
        <v>14568</v>
      </c>
      <c r="D3781" s="618" t="s">
        <v>10580</v>
      </c>
      <c r="E3781" s="619" t="s">
        <v>10354</v>
      </c>
      <c r="F3781"/>
      <c r="G3781"/>
      <c r="H3781"/>
    </row>
    <row r="3782" spans="1:8" ht="15" x14ac:dyDescent="0.25">
      <c r="A3782" s="609" t="str">
        <f t="shared" si="59"/>
        <v>89777</v>
      </c>
      <c r="B3782" s="607" t="s">
        <v>2230</v>
      </c>
      <c r="C3782" s="607" t="s">
        <v>14569</v>
      </c>
      <c r="D3782" s="618" t="s">
        <v>10580</v>
      </c>
      <c r="E3782" s="619" t="s">
        <v>18632</v>
      </c>
      <c r="F3782"/>
      <c r="G3782"/>
      <c r="H3782"/>
    </row>
    <row r="3783" spans="1:8" ht="15" x14ac:dyDescent="0.25">
      <c r="A3783" s="609" t="str">
        <f t="shared" si="59"/>
        <v>89778</v>
      </c>
      <c r="B3783" s="607" t="s">
        <v>2231</v>
      </c>
      <c r="C3783" s="607" t="s">
        <v>14570</v>
      </c>
      <c r="D3783" s="618" t="s">
        <v>10580</v>
      </c>
      <c r="E3783" s="619" t="s">
        <v>13683</v>
      </c>
      <c r="F3783"/>
      <c r="G3783"/>
      <c r="H3783"/>
    </row>
    <row r="3784" spans="1:8" ht="15" x14ac:dyDescent="0.25">
      <c r="A3784" s="609" t="str">
        <f t="shared" si="59"/>
        <v>89779</v>
      </c>
      <c r="B3784" s="607" t="s">
        <v>2232</v>
      </c>
      <c r="C3784" s="607" t="s">
        <v>14571</v>
      </c>
      <c r="D3784" s="618" t="s">
        <v>10580</v>
      </c>
      <c r="E3784" s="619" t="s">
        <v>18935</v>
      </c>
      <c r="F3784"/>
      <c r="G3784"/>
      <c r="H3784"/>
    </row>
    <row r="3785" spans="1:8" ht="15" x14ac:dyDescent="0.25">
      <c r="A3785" s="609" t="str">
        <f t="shared" si="59"/>
        <v>89780</v>
      </c>
      <c r="B3785" s="607" t="s">
        <v>2233</v>
      </c>
      <c r="C3785" s="607" t="s">
        <v>14573</v>
      </c>
      <c r="D3785" s="618" t="s">
        <v>10580</v>
      </c>
      <c r="E3785" s="619" t="s">
        <v>18632</v>
      </c>
      <c r="F3785"/>
      <c r="G3785"/>
      <c r="H3785"/>
    </row>
    <row r="3786" spans="1:8" ht="15" x14ac:dyDescent="0.25">
      <c r="A3786" s="609" t="str">
        <f t="shared" si="59"/>
        <v>89781</v>
      </c>
      <c r="B3786" s="607" t="s">
        <v>2234</v>
      </c>
      <c r="C3786" s="607" t="s">
        <v>14574</v>
      </c>
      <c r="D3786" s="618" t="s">
        <v>10580</v>
      </c>
      <c r="E3786" s="619" t="s">
        <v>17059</v>
      </c>
      <c r="F3786"/>
      <c r="G3786"/>
      <c r="H3786"/>
    </row>
    <row r="3787" spans="1:8" ht="15" x14ac:dyDescent="0.25">
      <c r="A3787" s="609" t="str">
        <f t="shared" si="59"/>
        <v>89782</v>
      </c>
      <c r="B3787" s="607" t="s">
        <v>2235</v>
      </c>
      <c r="C3787" s="607" t="s">
        <v>14575</v>
      </c>
      <c r="D3787" s="618" t="s">
        <v>10580</v>
      </c>
      <c r="E3787" s="619" t="s">
        <v>11841</v>
      </c>
      <c r="F3787"/>
      <c r="G3787"/>
      <c r="H3787"/>
    </row>
    <row r="3788" spans="1:8" ht="15" x14ac:dyDescent="0.25">
      <c r="A3788" s="609" t="str">
        <f t="shared" si="59"/>
        <v>89783</v>
      </c>
      <c r="B3788" s="607" t="s">
        <v>2236</v>
      </c>
      <c r="C3788" s="607" t="s">
        <v>14576</v>
      </c>
      <c r="D3788" s="618" t="s">
        <v>10580</v>
      </c>
      <c r="E3788" s="619" t="s">
        <v>9856</v>
      </c>
      <c r="F3788"/>
      <c r="G3788"/>
      <c r="H3788"/>
    </row>
    <row r="3789" spans="1:8" ht="15" x14ac:dyDescent="0.25">
      <c r="A3789" s="609" t="str">
        <f t="shared" si="59"/>
        <v>89784</v>
      </c>
      <c r="B3789" s="607" t="s">
        <v>2237</v>
      </c>
      <c r="C3789" s="607" t="s">
        <v>14577</v>
      </c>
      <c r="D3789" s="618" t="s">
        <v>10580</v>
      </c>
      <c r="E3789" s="619" t="s">
        <v>15161</v>
      </c>
      <c r="F3789"/>
      <c r="G3789"/>
      <c r="H3789"/>
    </row>
    <row r="3790" spans="1:8" ht="15" x14ac:dyDescent="0.25">
      <c r="A3790" s="609" t="str">
        <f t="shared" si="59"/>
        <v>89785</v>
      </c>
      <c r="B3790" s="607" t="s">
        <v>2238</v>
      </c>
      <c r="C3790" s="607" t="s">
        <v>14578</v>
      </c>
      <c r="D3790" s="618" t="s">
        <v>10580</v>
      </c>
      <c r="E3790" s="619" t="s">
        <v>13990</v>
      </c>
      <c r="F3790"/>
      <c r="G3790"/>
      <c r="H3790"/>
    </row>
    <row r="3791" spans="1:8" ht="15" x14ac:dyDescent="0.25">
      <c r="A3791" s="609" t="str">
        <f t="shared" si="59"/>
        <v>89786</v>
      </c>
      <c r="B3791" s="607" t="s">
        <v>2239</v>
      </c>
      <c r="C3791" s="607" t="s">
        <v>14580</v>
      </c>
      <c r="D3791" s="618" t="s">
        <v>10580</v>
      </c>
      <c r="E3791" s="619" t="s">
        <v>14593</v>
      </c>
      <c r="F3791"/>
      <c r="G3791"/>
      <c r="H3791"/>
    </row>
    <row r="3792" spans="1:8" ht="15" x14ac:dyDescent="0.25">
      <c r="A3792" s="609" t="str">
        <f t="shared" si="59"/>
        <v>89787</v>
      </c>
      <c r="B3792" s="607" t="s">
        <v>2240</v>
      </c>
      <c r="C3792" s="607" t="s">
        <v>14581</v>
      </c>
      <c r="D3792" s="618" t="s">
        <v>10580</v>
      </c>
      <c r="E3792" s="619" t="s">
        <v>17059</v>
      </c>
      <c r="F3792"/>
      <c r="G3792"/>
      <c r="H3792"/>
    </row>
    <row r="3793" spans="1:8" ht="15" x14ac:dyDescent="0.25">
      <c r="A3793" s="609" t="str">
        <f t="shared" si="59"/>
        <v>89788</v>
      </c>
      <c r="B3793" s="607" t="s">
        <v>2241</v>
      </c>
      <c r="C3793" s="607" t="s">
        <v>14582</v>
      </c>
      <c r="D3793" s="618" t="s">
        <v>10580</v>
      </c>
      <c r="E3793" s="619" t="s">
        <v>30355</v>
      </c>
      <c r="F3793"/>
      <c r="G3793"/>
      <c r="H3793"/>
    </row>
    <row r="3794" spans="1:8" ht="15" x14ac:dyDescent="0.25">
      <c r="A3794" s="609" t="str">
        <f t="shared" si="59"/>
        <v>89789</v>
      </c>
      <c r="B3794" s="607" t="s">
        <v>2242</v>
      </c>
      <c r="C3794" s="607" t="s">
        <v>14583</v>
      </c>
      <c r="D3794" s="618" t="s">
        <v>10580</v>
      </c>
      <c r="E3794" s="619" t="s">
        <v>19720</v>
      </c>
      <c r="F3794"/>
      <c r="G3794"/>
      <c r="H3794"/>
    </row>
    <row r="3795" spans="1:8" ht="15" x14ac:dyDescent="0.25">
      <c r="A3795" s="609" t="str">
        <f t="shared" si="59"/>
        <v>89790</v>
      </c>
      <c r="B3795" s="607" t="s">
        <v>2243</v>
      </c>
      <c r="C3795" s="607" t="s">
        <v>14584</v>
      </c>
      <c r="D3795" s="618" t="s">
        <v>10580</v>
      </c>
      <c r="E3795" s="619" t="s">
        <v>18980</v>
      </c>
      <c r="F3795"/>
      <c r="G3795"/>
      <c r="H3795"/>
    </row>
    <row r="3796" spans="1:8" ht="15" x14ac:dyDescent="0.25">
      <c r="A3796" s="609" t="str">
        <f t="shared" si="59"/>
        <v>89791</v>
      </c>
      <c r="B3796" s="607" t="s">
        <v>2244</v>
      </c>
      <c r="C3796" s="607" t="s">
        <v>14585</v>
      </c>
      <c r="D3796" s="618" t="s">
        <v>10580</v>
      </c>
      <c r="E3796" s="619" t="s">
        <v>30356</v>
      </c>
      <c r="F3796"/>
      <c r="G3796"/>
      <c r="H3796"/>
    </row>
    <row r="3797" spans="1:8" ht="15" x14ac:dyDescent="0.25">
      <c r="A3797" s="609" t="str">
        <f t="shared" si="59"/>
        <v>89792</v>
      </c>
      <c r="B3797" s="607" t="s">
        <v>2245</v>
      </c>
      <c r="C3797" s="607" t="s">
        <v>14586</v>
      </c>
      <c r="D3797" s="618" t="s">
        <v>10580</v>
      </c>
      <c r="E3797" s="619" t="s">
        <v>30357</v>
      </c>
      <c r="F3797"/>
      <c r="G3797"/>
      <c r="H3797"/>
    </row>
    <row r="3798" spans="1:8" ht="15" x14ac:dyDescent="0.25">
      <c r="A3798" s="609" t="str">
        <f t="shared" si="59"/>
        <v>89793</v>
      </c>
      <c r="B3798" s="607" t="s">
        <v>2246</v>
      </c>
      <c r="C3798" s="607" t="s">
        <v>14587</v>
      </c>
      <c r="D3798" s="618" t="s">
        <v>10580</v>
      </c>
      <c r="E3798" s="619" t="s">
        <v>30358</v>
      </c>
      <c r="F3798"/>
      <c r="G3798"/>
      <c r="H3798"/>
    </row>
    <row r="3799" spans="1:8" ht="15" x14ac:dyDescent="0.25">
      <c r="A3799" s="609" t="str">
        <f t="shared" si="59"/>
        <v>89794</v>
      </c>
      <c r="B3799" s="607" t="s">
        <v>2247</v>
      </c>
      <c r="C3799" s="607" t="s">
        <v>14588</v>
      </c>
      <c r="D3799" s="618" t="s">
        <v>10580</v>
      </c>
      <c r="E3799" s="619" t="s">
        <v>30359</v>
      </c>
      <c r="F3799"/>
      <c r="G3799"/>
      <c r="H3799"/>
    </row>
    <row r="3800" spans="1:8" ht="15" x14ac:dyDescent="0.25">
      <c r="A3800" s="609" t="str">
        <f t="shared" si="59"/>
        <v>89795</v>
      </c>
      <c r="B3800" s="607" t="s">
        <v>2248</v>
      </c>
      <c r="C3800" s="607" t="s">
        <v>14589</v>
      </c>
      <c r="D3800" s="618" t="s">
        <v>10580</v>
      </c>
      <c r="E3800" s="619" t="s">
        <v>30360</v>
      </c>
      <c r="F3800"/>
      <c r="G3800"/>
      <c r="H3800"/>
    </row>
    <row r="3801" spans="1:8" ht="15" x14ac:dyDescent="0.25">
      <c r="A3801" s="609" t="str">
        <f t="shared" si="59"/>
        <v>89796</v>
      </c>
      <c r="B3801" s="607" t="s">
        <v>2249</v>
      </c>
      <c r="C3801" s="607" t="s">
        <v>14590</v>
      </c>
      <c r="D3801" s="618" t="s">
        <v>10580</v>
      </c>
      <c r="E3801" s="619" t="s">
        <v>18495</v>
      </c>
      <c r="F3801"/>
      <c r="G3801"/>
      <c r="H3801"/>
    </row>
    <row r="3802" spans="1:8" ht="15" x14ac:dyDescent="0.25">
      <c r="A3802" s="609" t="str">
        <f t="shared" si="59"/>
        <v>89797</v>
      </c>
      <c r="B3802" s="607" t="s">
        <v>2250</v>
      </c>
      <c r="C3802" s="607" t="s">
        <v>14592</v>
      </c>
      <c r="D3802" s="618" t="s">
        <v>10580</v>
      </c>
      <c r="E3802" s="619" t="s">
        <v>30361</v>
      </c>
      <c r="F3802"/>
      <c r="G3802"/>
      <c r="H3802"/>
    </row>
    <row r="3803" spans="1:8" ht="15" x14ac:dyDescent="0.25">
      <c r="A3803" s="609" t="str">
        <f t="shared" si="59"/>
        <v>89801</v>
      </c>
      <c r="B3803" s="607" t="s">
        <v>2254</v>
      </c>
      <c r="C3803" s="607" t="s">
        <v>14594</v>
      </c>
      <c r="D3803" s="618" t="s">
        <v>10580</v>
      </c>
      <c r="E3803" s="619" t="s">
        <v>8861</v>
      </c>
      <c r="F3803"/>
      <c r="G3803"/>
      <c r="H3803"/>
    </row>
    <row r="3804" spans="1:8" ht="15" x14ac:dyDescent="0.25">
      <c r="A3804" s="609" t="str">
        <f t="shared" si="59"/>
        <v>89802</v>
      </c>
      <c r="B3804" s="607" t="s">
        <v>2255</v>
      </c>
      <c r="C3804" s="607" t="s">
        <v>14595</v>
      </c>
      <c r="D3804" s="618" t="s">
        <v>10580</v>
      </c>
      <c r="E3804" s="619" t="s">
        <v>9461</v>
      </c>
      <c r="F3804"/>
      <c r="G3804"/>
      <c r="H3804"/>
    </row>
    <row r="3805" spans="1:8" ht="15" x14ac:dyDescent="0.25">
      <c r="A3805" s="609" t="str">
        <f t="shared" si="59"/>
        <v>89803</v>
      </c>
      <c r="B3805" s="607" t="s">
        <v>2256</v>
      </c>
      <c r="C3805" s="607" t="s">
        <v>14596</v>
      </c>
      <c r="D3805" s="618" t="s">
        <v>10580</v>
      </c>
      <c r="E3805" s="619" t="s">
        <v>18020</v>
      </c>
      <c r="F3805"/>
      <c r="G3805"/>
      <c r="H3805"/>
    </row>
    <row r="3806" spans="1:8" ht="15" x14ac:dyDescent="0.25">
      <c r="A3806" s="609" t="str">
        <f t="shared" si="59"/>
        <v>89804</v>
      </c>
      <c r="B3806" s="607" t="s">
        <v>2257</v>
      </c>
      <c r="C3806" s="607" t="s">
        <v>14597</v>
      </c>
      <c r="D3806" s="618" t="s">
        <v>10580</v>
      </c>
      <c r="E3806" s="619" t="s">
        <v>15389</v>
      </c>
      <c r="F3806"/>
      <c r="G3806"/>
      <c r="H3806"/>
    </row>
    <row r="3807" spans="1:8" ht="15" x14ac:dyDescent="0.25">
      <c r="A3807" s="609" t="str">
        <f t="shared" si="59"/>
        <v>89805</v>
      </c>
      <c r="B3807" s="607" t="s">
        <v>2258</v>
      </c>
      <c r="C3807" s="607" t="s">
        <v>14598</v>
      </c>
      <c r="D3807" s="618" t="s">
        <v>10580</v>
      </c>
      <c r="E3807" s="619" t="s">
        <v>11334</v>
      </c>
      <c r="F3807"/>
      <c r="G3807"/>
      <c r="H3807"/>
    </row>
    <row r="3808" spans="1:8" ht="15" x14ac:dyDescent="0.25">
      <c r="A3808" s="609" t="str">
        <f t="shared" si="59"/>
        <v>89806</v>
      </c>
      <c r="B3808" s="607" t="s">
        <v>2259</v>
      </c>
      <c r="C3808" s="607" t="s">
        <v>14599</v>
      </c>
      <c r="D3808" s="618" t="s">
        <v>10580</v>
      </c>
      <c r="E3808" s="619" t="s">
        <v>18243</v>
      </c>
      <c r="F3808"/>
      <c r="G3808"/>
      <c r="H3808"/>
    </row>
    <row r="3809" spans="1:8" ht="15" x14ac:dyDescent="0.25">
      <c r="A3809" s="609" t="str">
        <f t="shared" si="59"/>
        <v>89807</v>
      </c>
      <c r="B3809" s="607" t="s">
        <v>2260</v>
      </c>
      <c r="C3809" s="607" t="s">
        <v>14600</v>
      </c>
      <c r="D3809" s="618" t="s">
        <v>10580</v>
      </c>
      <c r="E3809" s="619" t="s">
        <v>8967</v>
      </c>
      <c r="F3809"/>
      <c r="G3809"/>
      <c r="H3809"/>
    </row>
    <row r="3810" spans="1:8" ht="15" x14ac:dyDescent="0.25">
      <c r="A3810" s="609" t="str">
        <f t="shared" si="59"/>
        <v>89808</v>
      </c>
      <c r="B3810" s="607" t="s">
        <v>2261</v>
      </c>
      <c r="C3810" s="607" t="s">
        <v>14601</v>
      </c>
      <c r="D3810" s="618" t="s">
        <v>10580</v>
      </c>
      <c r="E3810" s="619" t="s">
        <v>19382</v>
      </c>
      <c r="F3810"/>
      <c r="G3810"/>
      <c r="H3810"/>
    </row>
    <row r="3811" spans="1:8" ht="15" x14ac:dyDescent="0.25">
      <c r="A3811" s="609" t="str">
        <f t="shared" si="59"/>
        <v>89809</v>
      </c>
      <c r="B3811" s="607" t="s">
        <v>2262</v>
      </c>
      <c r="C3811" s="607" t="s">
        <v>14602</v>
      </c>
      <c r="D3811" s="618" t="s">
        <v>10580</v>
      </c>
      <c r="E3811" s="619" t="s">
        <v>18769</v>
      </c>
      <c r="F3811"/>
      <c r="G3811"/>
      <c r="H3811"/>
    </row>
    <row r="3812" spans="1:8" ht="15" x14ac:dyDescent="0.25">
      <c r="A3812" s="609" t="str">
        <f t="shared" si="59"/>
        <v>89810</v>
      </c>
      <c r="B3812" s="607" t="s">
        <v>2263</v>
      </c>
      <c r="C3812" s="607" t="s">
        <v>14603</v>
      </c>
      <c r="D3812" s="618" t="s">
        <v>10580</v>
      </c>
      <c r="E3812" s="619" t="s">
        <v>14513</v>
      </c>
      <c r="F3812"/>
      <c r="G3812"/>
      <c r="H3812"/>
    </row>
    <row r="3813" spans="1:8" ht="15" x14ac:dyDescent="0.25">
      <c r="A3813" s="609" t="str">
        <f t="shared" si="59"/>
        <v>89811</v>
      </c>
      <c r="B3813" s="607" t="s">
        <v>2264</v>
      </c>
      <c r="C3813" s="607" t="s">
        <v>14604</v>
      </c>
      <c r="D3813" s="618" t="s">
        <v>10580</v>
      </c>
      <c r="E3813" s="619" t="s">
        <v>12599</v>
      </c>
      <c r="F3813"/>
      <c r="G3813"/>
      <c r="H3813"/>
    </row>
    <row r="3814" spans="1:8" ht="15" x14ac:dyDescent="0.25">
      <c r="A3814" s="609" t="str">
        <f t="shared" si="59"/>
        <v>89812</v>
      </c>
      <c r="B3814" s="607" t="s">
        <v>2265</v>
      </c>
      <c r="C3814" s="607" t="s">
        <v>14606</v>
      </c>
      <c r="D3814" s="618" t="s">
        <v>10580</v>
      </c>
      <c r="E3814" s="619" t="s">
        <v>28480</v>
      </c>
      <c r="F3814"/>
      <c r="G3814"/>
      <c r="H3814"/>
    </row>
    <row r="3815" spans="1:8" ht="15" x14ac:dyDescent="0.25">
      <c r="A3815" s="609" t="str">
        <f t="shared" si="59"/>
        <v>89813</v>
      </c>
      <c r="B3815" s="607" t="s">
        <v>2266</v>
      </c>
      <c r="C3815" s="607" t="s">
        <v>14607</v>
      </c>
      <c r="D3815" s="618" t="s">
        <v>10580</v>
      </c>
      <c r="E3815" s="619" t="s">
        <v>14056</v>
      </c>
      <c r="F3815"/>
      <c r="G3815"/>
      <c r="H3815"/>
    </row>
    <row r="3816" spans="1:8" ht="15" x14ac:dyDescent="0.25">
      <c r="A3816" s="609" t="str">
        <f t="shared" si="59"/>
        <v>89814</v>
      </c>
      <c r="B3816" s="607" t="s">
        <v>2267</v>
      </c>
      <c r="C3816" s="607" t="s">
        <v>14608</v>
      </c>
      <c r="D3816" s="618" t="s">
        <v>10580</v>
      </c>
      <c r="E3816" s="619" t="s">
        <v>18518</v>
      </c>
      <c r="F3816"/>
      <c r="G3816"/>
      <c r="H3816"/>
    </row>
    <row r="3817" spans="1:8" ht="15" x14ac:dyDescent="0.25">
      <c r="A3817" s="609" t="str">
        <f t="shared" si="59"/>
        <v>89815</v>
      </c>
      <c r="B3817" s="607" t="s">
        <v>2268</v>
      </c>
      <c r="C3817" s="607" t="s">
        <v>14609</v>
      </c>
      <c r="D3817" s="618" t="s">
        <v>10580</v>
      </c>
      <c r="E3817" s="619" t="s">
        <v>16470</v>
      </c>
      <c r="F3817"/>
      <c r="G3817"/>
      <c r="H3817"/>
    </row>
    <row r="3818" spans="1:8" ht="15" x14ac:dyDescent="0.25">
      <c r="A3818" s="609" t="str">
        <f t="shared" si="59"/>
        <v>89816</v>
      </c>
      <c r="B3818" s="607" t="s">
        <v>2269</v>
      </c>
      <c r="C3818" s="607" t="s">
        <v>14610</v>
      </c>
      <c r="D3818" s="618" t="s">
        <v>10580</v>
      </c>
      <c r="E3818" s="619" t="s">
        <v>30362</v>
      </c>
      <c r="F3818"/>
      <c r="G3818"/>
      <c r="H3818"/>
    </row>
    <row r="3819" spans="1:8" ht="15" x14ac:dyDescent="0.25">
      <c r="A3819" s="609" t="str">
        <f t="shared" si="59"/>
        <v>89817</v>
      </c>
      <c r="B3819" s="607" t="s">
        <v>2270</v>
      </c>
      <c r="C3819" s="607" t="s">
        <v>14611</v>
      </c>
      <c r="D3819" s="618" t="s">
        <v>10580</v>
      </c>
      <c r="E3819" s="619" t="s">
        <v>13193</v>
      </c>
      <c r="F3819"/>
      <c r="G3819"/>
      <c r="H3819"/>
    </row>
    <row r="3820" spans="1:8" ht="15" x14ac:dyDescent="0.25">
      <c r="A3820" s="609" t="str">
        <f t="shared" si="59"/>
        <v>89818</v>
      </c>
      <c r="B3820" s="607" t="s">
        <v>2271</v>
      </c>
      <c r="C3820" s="607" t="s">
        <v>14613</v>
      </c>
      <c r="D3820" s="618" t="s">
        <v>10580</v>
      </c>
      <c r="E3820" s="619" t="s">
        <v>30363</v>
      </c>
      <c r="F3820"/>
      <c r="G3820"/>
      <c r="H3820"/>
    </row>
    <row r="3821" spans="1:8" ht="15" x14ac:dyDescent="0.25">
      <c r="A3821" s="609" t="str">
        <f t="shared" si="59"/>
        <v>89819</v>
      </c>
      <c r="B3821" s="607" t="s">
        <v>2272</v>
      </c>
      <c r="C3821" s="607" t="s">
        <v>14614</v>
      </c>
      <c r="D3821" s="618" t="s">
        <v>10580</v>
      </c>
      <c r="E3821" s="619" t="s">
        <v>13291</v>
      </c>
      <c r="F3821"/>
      <c r="G3821"/>
      <c r="H3821"/>
    </row>
    <row r="3822" spans="1:8" ht="15" x14ac:dyDescent="0.25">
      <c r="A3822" s="609" t="str">
        <f t="shared" si="59"/>
        <v>89820</v>
      </c>
      <c r="B3822" s="607" t="s">
        <v>2273</v>
      </c>
      <c r="C3822" s="607" t="s">
        <v>14615</v>
      </c>
      <c r="D3822" s="618" t="s">
        <v>10580</v>
      </c>
      <c r="E3822" s="619" t="s">
        <v>19594</v>
      </c>
      <c r="F3822"/>
      <c r="G3822"/>
      <c r="H3822"/>
    </row>
    <row r="3823" spans="1:8" ht="15" x14ac:dyDescent="0.25">
      <c r="A3823" s="609" t="str">
        <f t="shared" si="59"/>
        <v>89821</v>
      </c>
      <c r="B3823" s="607" t="s">
        <v>2274</v>
      </c>
      <c r="C3823" s="607" t="s">
        <v>14617</v>
      </c>
      <c r="D3823" s="618" t="s">
        <v>10580</v>
      </c>
      <c r="E3823" s="619" t="s">
        <v>10413</v>
      </c>
      <c r="F3823"/>
      <c r="G3823"/>
      <c r="H3823"/>
    </row>
    <row r="3824" spans="1:8" ht="15" x14ac:dyDescent="0.25">
      <c r="A3824" s="609" t="str">
        <f t="shared" si="59"/>
        <v>89822</v>
      </c>
      <c r="B3824" s="607" t="s">
        <v>2275</v>
      </c>
      <c r="C3824" s="607" t="s">
        <v>14618</v>
      </c>
      <c r="D3824" s="618" t="s">
        <v>10580</v>
      </c>
      <c r="E3824" s="619" t="s">
        <v>30364</v>
      </c>
      <c r="F3824"/>
      <c r="G3824"/>
      <c r="H3824"/>
    </row>
    <row r="3825" spans="1:8" ht="15" x14ac:dyDescent="0.25">
      <c r="A3825" s="609" t="str">
        <f t="shared" si="59"/>
        <v>89823</v>
      </c>
      <c r="B3825" s="607" t="s">
        <v>2276</v>
      </c>
      <c r="C3825" s="607" t="s">
        <v>14619</v>
      </c>
      <c r="D3825" s="618" t="s">
        <v>10580</v>
      </c>
      <c r="E3825" s="619" t="s">
        <v>19051</v>
      </c>
      <c r="F3825"/>
      <c r="G3825"/>
      <c r="H3825"/>
    </row>
    <row r="3826" spans="1:8" ht="15" x14ac:dyDescent="0.25">
      <c r="A3826" s="609" t="str">
        <f t="shared" si="59"/>
        <v>89824</v>
      </c>
      <c r="B3826" s="607" t="s">
        <v>2277</v>
      </c>
      <c r="C3826" s="607" t="s">
        <v>14620</v>
      </c>
      <c r="D3826" s="618" t="s">
        <v>10580</v>
      </c>
      <c r="E3826" s="619" t="s">
        <v>17612</v>
      </c>
      <c r="F3826"/>
      <c r="G3826"/>
      <c r="H3826"/>
    </row>
    <row r="3827" spans="1:8" ht="15" x14ac:dyDescent="0.25">
      <c r="A3827" s="609" t="str">
        <f t="shared" si="59"/>
        <v>89825</v>
      </c>
      <c r="B3827" s="607" t="s">
        <v>2278</v>
      </c>
      <c r="C3827" s="607" t="s">
        <v>14622</v>
      </c>
      <c r="D3827" s="618" t="s">
        <v>10580</v>
      </c>
      <c r="E3827" s="619" t="s">
        <v>14676</v>
      </c>
      <c r="F3827"/>
      <c r="G3827"/>
      <c r="H3827"/>
    </row>
    <row r="3828" spans="1:8" ht="15" x14ac:dyDescent="0.25">
      <c r="A3828" s="609" t="str">
        <f t="shared" si="59"/>
        <v>89826</v>
      </c>
      <c r="B3828" s="607" t="s">
        <v>2279</v>
      </c>
      <c r="C3828" s="607" t="s">
        <v>14623</v>
      </c>
      <c r="D3828" s="618" t="s">
        <v>10580</v>
      </c>
      <c r="E3828" s="619" t="s">
        <v>30365</v>
      </c>
      <c r="F3828"/>
      <c r="G3828"/>
      <c r="H3828"/>
    </row>
    <row r="3829" spans="1:8" ht="15" x14ac:dyDescent="0.25">
      <c r="A3829" s="609" t="str">
        <f t="shared" si="59"/>
        <v>89827</v>
      </c>
      <c r="B3829" s="607" t="s">
        <v>2280</v>
      </c>
      <c r="C3829" s="607" t="s">
        <v>14624</v>
      </c>
      <c r="D3829" s="618" t="s">
        <v>10580</v>
      </c>
      <c r="E3829" s="619" t="s">
        <v>17685</v>
      </c>
      <c r="F3829"/>
      <c r="G3829"/>
      <c r="H3829"/>
    </row>
    <row r="3830" spans="1:8" ht="15" x14ac:dyDescent="0.25">
      <c r="A3830" s="609" t="str">
        <f t="shared" si="59"/>
        <v>89828</v>
      </c>
      <c r="B3830" s="607" t="s">
        <v>2281</v>
      </c>
      <c r="C3830" s="607" t="s">
        <v>14626</v>
      </c>
      <c r="D3830" s="618" t="s">
        <v>10580</v>
      </c>
      <c r="E3830" s="619" t="s">
        <v>18886</v>
      </c>
      <c r="F3830"/>
      <c r="G3830"/>
      <c r="H3830"/>
    </row>
    <row r="3831" spans="1:8" ht="15" x14ac:dyDescent="0.25">
      <c r="A3831" s="609" t="str">
        <f t="shared" si="59"/>
        <v>89829</v>
      </c>
      <c r="B3831" s="607" t="s">
        <v>2282</v>
      </c>
      <c r="C3831" s="607" t="s">
        <v>14627</v>
      </c>
      <c r="D3831" s="618" t="s">
        <v>10580</v>
      </c>
      <c r="E3831" s="619" t="s">
        <v>18261</v>
      </c>
      <c r="F3831"/>
      <c r="G3831"/>
      <c r="H3831"/>
    </row>
    <row r="3832" spans="1:8" ht="15" x14ac:dyDescent="0.25">
      <c r="A3832" s="609" t="str">
        <f t="shared" si="59"/>
        <v>89830</v>
      </c>
      <c r="B3832" s="607" t="s">
        <v>2283</v>
      </c>
      <c r="C3832" s="607" t="s">
        <v>14628</v>
      </c>
      <c r="D3832" s="618" t="s">
        <v>10580</v>
      </c>
      <c r="E3832" s="619" t="s">
        <v>10311</v>
      </c>
      <c r="F3832"/>
      <c r="G3832"/>
      <c r="H3832"/>
    </row>
    <row r="3833" spans="1:8" ht="15" x14ac:dyDescent="0.25">
      <c r="A3833" s="609" t="str">
        <f t="shared" si="59"/>
        <v>89831</v>
      </c>
      <c r="B3833" s="607" t="s">
        <v>2284</v>
      </c>
      <c r="C3833" s="607" t="s">
        <v>14630</v>
      </c>
      <c r="D3833" s="618" t="s">
        <v>10580</v>
      </c>
      <c r="E3833" s="619" t="s">
        <v>30366</v>
      </c>
      <c r="F3833"/>
      <c r="G3833"/>
      <c r="H3833"/>
    </row>
    <row r="3834" spans="1:8" ht="15" x14ac:dyDescent="0.25">
      <c r="A3834" s="609" t="str">
        <f t="shared" si="59"/>
        <v>89832</v>
      </c>
      <c r="B3834" s="607" t="s">
        <v>2285</v>
      </c>
      <c r="C3834" s="607" t="s">
        <v>14631</v>
      </c>
      <c r="D3834" s="618" t="s">
        <v>10580</v>
      </c>
      <c r="E3834" s="619" t="s">
        <v>17998</v>
      </c>
      <c r="F3834"/>
      <c r="G3834"/>
      <c r="H3834"/>
    </row>
    <row r="3835" spans="1:8" ht="15" x14ac:dyDescent="0.25">
      <c r="A3835" s="609" t="str">
        <f t="shared" si="59"/>
        <v>89833</v>
      </c>
      <c r="B3835" s="607" t="s">
        <v>2286</v>
      </c>
      <c r="C3835" s="607" t="s">
        <v>14633</v>
      </c>
      <c r="D3835" s="618" t="s">
        <v>10580</v>
      </c>
      <c r="E3835" s="619" t="s">
        <v>19666</v>
      </c>
      <c r="F3835"/>
      <c r="G3835"/>
      <c r="H3835"/>
    </row>
    <row r="3836" spans="1:8" ht="15" x14ac:dyDescent="0.25">
      <c r="A3836" s="609" t="str">
        <f t="shared" si="59"/>
        <v>89834</v>
      </c>
      <c r="B3836" s="607" t="s">
        <v>2287</v>
      </c>
      <c r="C3836" s="607" t="s">
        <v>14634</v>
      </c>
      <c r="D3836" s="618" t="s">
        <v>10580</v>
      </c>
      <c r="E3836" s="619" t="s">
        <v>17979</v>
      </c>
      <c r="F3836"/>
      <c r="G3836"/>
      <c r="H3836"/>
    </row>
    <row r="3837" spans="1:8" ht="15" x14ac:dyDescent="0.25">
      <c r="A3837" s="609" t="str">
        <f t="shared" si="59"/>
        <v>89835</v>
      </c>
      <c r="B3837" s="607" t="s">
        <v>2288</v>
      </c>
      <c r="C3837" s="607" t="s">
        <v>14635</v>
      </c>
      <c r="D3837" s="618" t="s">
        <v>10580</v>
      </c>
      <c r="E3837" s="619" t="s">
        <v>30367</v>
      </c>
      <c r="F3837"/>
      <c r="G3837"/>
      <c r="H3837"/>
    </row>
    <row r="3838" spans="1:8" ht="15" x14ac:dyDescent="0.25">
      <c r="A3838" s="609" t="str">
        <f t="shared" si="59"/>
        <v>89836</v>
      </c>
      <c r="B3838" s="607" t="s">
        <v>2289</v>
      </c>
      <c r="C3838" s="607" t="s">
        <v>14636</v>
      </c>
      <c r="D3838" s="618" t="s">
        <v>10580</v>
      </c>
      <c r="E3838" s="619" t="s">
        <v>30368</v>
      </c>
      <c r="F3838"/>
      <c r="G3838"/>
      <c r="H3838"/>
    </row>
    <row r="3839" spans="1:8" ht="15" x14ac:dyDescent="0.25">
      <c r="A3839" s="609" t="str">
        <f t="shared" si="59"/>
        <v>89837</v>
      </c>
      <c r="B3839" s="607" t="s">
        <v>2290</v>
      </c>
      <c r="C3839" s="607" t="s">
        <v>14637</v>
      </c>
      <c r="D3839" s="618" t="s">
        <v>10580</v>
      </c>
      <c r="E3839" s="619" t="s">
        <v>19747</v>
      </c>
      <c r="F3839"/>
      <c r="G3839"/>
      <c r="H3839"/>
    </row>
    <row r="3840" spans="1:8" ht="15" x14ac:dyDescent="0.25">
      <c r="A3840" s="609" t="str">
        <f t="shared" si="59"/>
        <v>89838</v>
      </c>
      <c r="B3840" s="607" t="s">
        <v>2291</v>
      </c>
      <c r="C3840" s="607" t="s">
        <v>14639</v>
      </c>
      <c r="D3840" s="618" t="s">
        <v>10580</v>
      </c>
      <c r="E3840" s="619" t="s">
        <v>30369</v>
      </c>
      <c r="F3840"/>
      <c r="G3840"/>
      <c r="H3840"/>
    </row>
    <row r="3841" spans="1:8" ht="15" x14ac:dyDescent="0.25">
      <c r="A3841" s="609" t="str">
        <f t="shared" si="59"/>
        <v>89839</v>
      </c>
      <c r="B3841" s="607" t="s">
        <v>2292</v>
      </c>
      <c r="C3841" s="607" t="s">
        <v>14640</v>
      </c>
      <c r="D3841" s="618" t="s">
        <v>10580</v>
      </c>
      <c r="E3841" s="619" t="s">
        <v>30370</v>
      </c>
      <c r="F3841"/>
      <c r="G3841"/>
      <c r="H3841"/>
    </row>
    <row r="3842" spans="1:8" ht="15" x14ac:dyDescent="0.25">
      <c r="A3842" s="609" t="str">
        <f t="shared" ref="A3842:A3905" si="60">IF(ISERROR(SEARCH("/",B3842)=6),TRIM(CLEAN(B3842)),IF(SEARCH("/",B3842)=6,IF(LEN(TRIM(CLEAN(B3842)))=7,LEFT(TRIM(CLEAN(B3842)),6)&amp;"00"&amp;RIGHT(TRIM(CLEAN(B3842)),1),LEFT(TRIM(CLEAN(B3842)),6)&amp;"0"&amp;RIGHT(TRIM(CLEAN(B3842)),2)),TRIM(CLEAN(B3842))))</f>
        <v>89840</v>
      </c>
      <c r="B3842" s="607" t="s">
        <v>2293</v>
      </c>
      <c r="C3842" s="607" t="s">
        <v>14641</v>
      </c>
      <c r="D3842" s="618" t="s">
        <v>10580</v>
      </c>
      <c r="E3842" s="619" t="s">
        <v>30371</v>
      </c>
      <c r="F3842"/>
      <c r="G3842"/>
      <c r="H3842"/>
    </row>
    <row r="3843" spans="1:8" ht="15" x14ac:dyDescent="0.25">
      <c r="A3843" s="609" t="str">
        <f t="shared" si="60"/>
        <v>89841</v>
      </c>
      <c r="B3843" s="607" t="s">
        <v>2294</v>
      </c>
      <c r="C3843" s="607" t="s">
        <v>14642</v>
      </c>
      <c r="D3843" s="618" t="s">
        <v>10580</v>
      </c>
      <c r="E3843" s="619" t="s">
        <v>30372</v>
      </c>
      <c r="F3843"/>
      <c r="G3843"/>
      <c r="H3843"/>
    </row>
    <row r="3844" spans="1:8" ht="15" x14ac:dyDescent="0.25">
      <c r="A3844" s="609" t="str">
        <f t="shared" si="60"/>
        <v>89842</v>
      </c>
      <c r="B3844" s="607" t="s">
        <v>2295</v>
      </c>
      <c r="C3844" s="607" t="s">
        <v>14643</v>
      </c>
      <c r="D3844" s="618" t="s">
        <v>10580</v>
      </c>
      <c r="E3844" s="619" t="s">
        <v>25473</v>
      </c>
      <c r="F3844"/>
      <c r="G3844"/>
      <c r="H3844"/>
    </row>
    <row r="3845" spans="1:8" ht="15" x14ac:dyDescent="0.25">
      <c r="A3845" s="609" t="str">
        <f t="shared" si="60"/>
        <v>89844</v>
      </c>
      <c r="B3845" s="607" t="s">
        <v>2297</v>
      </c>
      <c r="C3845" s="607" t="s">
        <v>14645</v>
      </c>
      <c r="D3845" s="618" t="s">
        <v>10580</v>
      </c>
      <c r="E3845" s="619" t="s">
        <v>30373</v>
      </c>
      <c r="F3845"/>
      <c r="G3845"/>
      <c r="H3845"/>
    </row>
    <row r="3846" spans="1:8" ht="15" x14ac:dyDescent="0.25">
      <c r="A3846" s="609" t="str">
        <f t="shared" si="60"/>
        <v>89845</v>
      </c>
      <c r="B3846" s="607" t="s">
        <v>2298</v>
      </c>
      <c r="C3846" s="607" t="s">
        <v>14646</v>
      </c>
      <c r="D3846" s="618" t="s">
        <v>10580</v>
      </c>
      <c r="E3846" s="619" t="s">
        <v>30374</v>
      </c>
      <c r="F3846"/>
      <c r="G3846"/>
      <c r="H3846"/>
    </row>
    <row r="3847" spans="1:8" ht="15" x14ac:dyDescent="0.25">
      <c r="A3847" s="609" t="str">
        <f t="shared" si="60"/>
        <v>89846</v>
      </c>
      <c r="B3847" s="607" t="s">
        <v>2299</v>
      </c>
      <c r="C3847" s="607" t="s">
        <v>14647</v>
      </c>
      <c r="D3847" s="618" t="s">
        <v>10580</v>
      </c>
      <c r="E3847" s="619" t="s">
        <v>30375</v>
      </c>
      <c r="F3847"/>
      <c r="G3847"/>
      <c r="H3847"/>
    </row>
    <row r="3848" spans="1:8" ht="15" x14ac:dyDescent="0.25">
      <c r="A3848" s="609" t="str">
        <f t="shared" si="60"/>
        <v>89847</v>
      </c>
      <c r="B3848" s="607" t="s">
        <v>2300</v>
      </c>
      <c r="C3848" s="607" t="s">
        <v>14648</v>
      </c>
      <c r="D3848" s="618" t="s">
        <v>10580</v>
      </c>
      <c r="E3848" s="619" t="s">
        <v>30376</v>
      </c>
      <c r="F3848"/>
      <c r="G3848"/>
      <c r="H3848"/>
    </row>
    <row r="3849" spans="1:8" ht="15" x14ac:dyDescent="0.25">
      <c r="A3849" s="609" t="str">
        <f t="shared" si="60"/>
        <v>89850</v>
      </c>
      <c r="B3849" s="607" t="s">
        <v>2303</v>
      </c>
      <c r="C3849" s="607" t="s">
        <v>14649</v>
      </c>
      <c r="D3849" s="618" t="s">
        <v>10580</v>
      </c>
      <c r="E3849" s="619" t="s">
        <v>23039</v>
      </c>
      <c r="F3849"/>
      <c r="G3849"/>
      <c r="H3849"/>
    </row>
    <row r="3850" spans="1:8" ht="15" x14ac:dyDescent="0.25">
      <c r="A3850" s="609" t="str">
        <f t="shared" si="60"/>
        <v>89851</v>
      </c>
      <c r="B3850" s="607" t="s">
        <v>2304</v>
      </c>
      <c r="C3850" s="607" t="s">
        <v>14650</v>
      </c>
      <c r="D3850" s="618" t="s">
        <v>10580</v>
      </c>
      <c r="E3850" s="619" t="s">
        <v>15704</v>
      </c>
      <c r="F3850"/>
      <c r="G3850"/>
      <c r="H3850"/>
    </row>
    <row r="3851" spans="1:8" ht="15" x14ac:dyDescent="0.25">
      <c r="A3851" s="609" t="str">
        <f t="shared" si="60"/>
        <v>89852</v>
      </c>
      <c r="B3851" s="607" t="s">
        <v>2305</v>
      </c>
      <c r="C3851" s="607" t="s">
        <v>14651</v>
      </c>
      <c r="D3851" s="618" t="s">
        <v>10580</v>
      </c>
      <c r="E3851" s="619" t="s">
        <v>9744</v>
      </c>
      <c r="F3851"/>
      <c r="G3851"/>
      <c r="H3851"/>
    </row>
    <row r="3852" spans="1:8" ht="15" x14ac:dyDescent="0.25">
      <c r="A3852" s="609" t="str">
        <f t="shared" si="60"/>
        <v>89853</v>
      </c>
      <c r="B3852" s="607" t="s">
        <v>2306</v>
      </c>
      <c r="C3852" s="607" t="s">
        <v>14652</v>
      </c>
      <c r="D3852" s="618" t="s">
        <v>10580</v>
      </c>
      <c r="E3852" s="619" t="s">
        <v>30377</v>
      </c>
      <c r="F3852"/>
      <c r="G3852"/>
      <c r="H3852"/>
    </row>
    <row r="3853" spans="1:8" ht="15" x14ac:dyDescent="0.25">
      <c r="A3853" s="609" t="str">
        <f t="shared" si="60"/>
        <v>89854</v>
      </c>
      <c r="B3853" s="607" t="s">
        <v>2307</v>
      </c>
      <c r="C3853" s="607" t="s">
        <v>14653</v>
      </c>
      <c r="D3853" s="618" t="s">
        <v>10580</v>
      </c>
      <c r="E3853" s="619" t="s">
        <v>30378</v>
      </c>
      <c r="F3853"/>
      <c r="G3853"/>
      <c r="H3853"/>
    </row>
    <row r="3854" spans="1:8" ht="15" x14ac:dyDescent="0.25">
      <c r="A3854" s="609" t="str">
        <f t="shared" si="60"/>
        <v>89855</v>
      </c>
      <c r="B3854" s="607" t="s">
        <v>2308</v>
      </c>
      <c r="C3854" s="607" t="s">
        <v>14654</v>
      </c>
      <c r="D3854" s="618" t="s">
        <v>10580</v>
      </c>
      <c r="E3854" s="619" t="s">
        <v>30379</v>
      </c>
      <c r="F3854"/>
      <c r="G3854"/>
      <c r="H3854"/>
    </row>
    <row r="3855" spans="1:8" ht="15" x14ac:dyDescent="0.25">
      <c r="A3855" s="609" t="str">
        <f t="shared" si="60"/>
        <v>89856</v>
      </c>
      <c r="B3855" s="607" t="s">
        <v>2309</v>
      </c>
      <c r="C3855" s="607" t="s">
        <v>14655</v>
      </c>
      <c r="D3855" s="618" t="s">
        <v>10580</v>
      </c>
      <c r="E3855" s="619" t="s">
        <v>9780</v>
      </c>
      <c r="F3855"/>
      <c r="G3855"/>
      <c r="H3855"/>
    </row>
    <row r="3856" spans="1:8" ht="15" x14ac:dyDescent="0.25">
      <c r="A3856" s="609" t="str">
        <f t="shared" si="60"/>
        <v>89857</v>
      </c>
      <c r="B3856" s="607" t="s">
        <v>2310</v>
      </c>
      <c r="C3856" s="607" t="s">
        <v>14656</v>
      </c>
      <c r="D3856" s="618" t="s">
        <v>10580</v>
      </c>
      <c r="E3856" s="619" t="s">
        <v>18892</v>
      </c>
      <c r="F3856"/>
      <c r="G3856"/>
      <c r="H3856"/>
    </row>
    <row r="3857" spans="1:8" ht="15" x14ac:dyDescent="0.25">
      <c r="A3857" s="609" t="str">
        <f t="shared" si="60"/>
        <v>89859</v>
      </c>
      <c r="B3857" s="607" t="s">
        <v>2311</v>
      </c>
      <c r="C3857" s="607" t="s">
        <v>14657</v>
      </c>
      <c r="D3857" s="618" t="s">
        <v>10580</v>
      </c>
      <c r="E3857" s="619" t="s">
        <v>18920</v>
      </c>
      <c r="F3857"/>
      <c r="G3857"/>
      <c r="H3857"/>
    </row>
    <row r="3858" spans="1:8" ht="15" x14ac:dyDescent="0.25">
      <c r="A3858" s="609" t="str">
        <f t="shared" si="60"/>
        <v>89860</v>
      </c>
      <c r="B3858" s="607" t="s">
        <v>2312</v>
      </c>
      <c r="C3858" s="607" t="s">
        <v>14658</v>
      </c>
      <c r="D3858" s="618" t="s">
        <v>10580</v>
      </c>
      <c r="E3858" s="619" t="s">
        <v>11120</v>
      </c>
      <c r="F3858"/>
      <c r="G3858"/>
      <c r="H3858"/>
    </row>
    <row r="3859" spans="1:8" ht="15" x14ac:dyDescent="0.25">
      <c r="A3859" s="609" t="str">
        <f t="shared" si="60"/>
        <v>89861</v>
      </c>
      <c r="B3859" s="607" t="s">
        <v>2313</v>
      </c>
      <c r="C3859" s="607" t="s">
        <v>14659</v>
      </c>
      <c r="D3859" s="618" t="s">
        <v>10580</v>
      </c>
      <c r="E3859" s="619" t="s">
        <v>17899</v>
      </c>
      <c r="F3859"/>
      <c r="G3859"/>
      <c r="H3859"/>
    </row>
    <row r="3860" spans="1:8" ht="15" x14ac:dyDescent="0.25">
      <c r="A3860" s="609" t="str">
        <f t="shared" si="60"/>
        <v>89862</v>
      </c>
      <c r="B3860" s="607" t="s">
        <v>2314</v>
      </c>
      <c r="C3860" s="607" t="s">
        <v>14660</v>
      </c>
      <c r="D3860" s="618" t="s">
        <v>10580</v>
      </c>
      <c r="E3860" s="619" t="s">
        <v>30380</v>
      </c>
      <c r="F3860"/>
      <c r="G3860"/>
      <c r="H3860"/>
    </row>
    <row r="3861" spans="1:8" ht="15" x14ac:dyDescent="0.25">
      <c r="A3861" s="609" t="str">
        <f t="shared" si="60"/>
        <v>89863</v>
      </c>
      <c r="B3861" s="607" t="s">
        <v>2315</v>
      </c>
      <c r="C3861" s="607" t="s">
        <v>14662</v>
      </c>
      <c r="D3861" s="618" t="s">
        <v>10580</v>
      </c>
      <c r="E3861" s="619" t="s">
        <v>30381</v>
      </c>
      <c r="F3861"/>
      <c r="G3861"/>
      <c r="H3861"/>
    </row>
    <row r="3862" spans="1:8" ht="15" x14ac:dyDescent="0.25">
      <c r="A3862" s="609" t="str">
        <f t="shared" si="60"/>
        <v>89866</v>
      </c>
      <c r="B3862" s="607" t="s">
        <v>2317</v>
      </c>
      <c r="C3862" s="607" t="s">
        <v>14663</v>
      </c>
      <c r="D3862" s="618" t="s">
        <v>10580</v>
      </c>
      <c r="E3862" s="619" t="s">
        <v>9969</v>
      </c>
      <c r="F3862"/>
      <c r="G3862"/>
      <c r="H3862"/>
    </row>
    <row r="3863" spans="1:8" ht="15" x14ac:dyDescent="0.25">
      <c r="A3863" s="609" t="str">
        <f t="shared" si="60"/>
        <v>89867</v>
      </c>
      <c r="B3863" s="607" t="s">
        <v>2318</v>
      </c>
      <c r="C3863" s="607" t="s">
        <v>14664</v>
      </c>
      <c r="D3863" s="618" t="s">
        <v>10580</v>
      </c>
      <c r="E3863" s="619" t="s">
        <v>19016</v>
      </c>
      <c r="F3863"/>
      <c r="G3863"/>
      <c r="H3863"/>
    </row>
    <row r="3864" spans="1:8" ht="15" x14ac:dyDescent="0.25">
      <c r="A3864" s="609" t="str">
        <f t="shared" si="60"/>
        <v>89868</v>
      </c>
      <c r="B3864" s="607" t="s">
        <v>2319</v>
      </c>
      <c r="C3864" s="607" t="s">
        <v>14665</v>
      </c>
      <c r="D3864" s="618" t="s">
        <v>10580</v>
      </c>
      <c r="E3864" s="619" t="s">
        <v>8841</v>
      </c>
      <c r="F3864"/>
      <c r="G3864"/>
      <c r="H3864"/>
    </row>
    <row r="3865" spans="1:8" ht="15" x14ac:dyDescent="0.25">
      <c r="A3865" s="609" t="str">
        <f t="shared" si="60"/>
        <v>89869</v>
      </c>
      <c r="B3865" s="607" t="s">
        <v>2320</v>
      </c>
      <c r="C3865" s="607" t="s">
        <v>14666</v>
      </c>
      <c r="D3865" s="618" t="s">
        <v>10580</v>
      </c>
      <c r="E3865" s="619" t="s">
        <v>9142</v>
      </c>
      <c r="F3865"/>
      <c r="G3865"/>
      <c r="H3865"/>
    </row>
    <row r="3866" spans="1:8" ht="15" x14ac:dyDescent="0.25">
      <c r="A3866" s="609" t="str">
        <f t="shared" si="60"/>
        <v>89979</v>
      </c>
      <c r="B3866" s="607" t="s">
        <v>2345</v>
      </c>
      <c r="C3866" s="607" t="s">
        <v>14667</v>
      </c>
      <c r="D3866" s="618" t="s">
        <v>10580</v>
      </c>
      <c r="E3866" s="619" t="s">
        <v>17928</v>
      </c>
      <c r="F3866"/>
      <c r="G3866"/>
      <c r="H3866"/>
    </row>
    <row r="3867" spans="1:8" ht="15" x14ac:dyDescent="0.25">
      <c r="A3867" s="609" t="str">
        <f t="shared" si="60"/>
        <v>89980</v>
      </c>
      <c r="B3867" s="607" t="s">
        <v>2346</v>
      </c>
      <c r="C3867" s="607" t="s">
        <v>14668</v>
      </c>
      <c r="D3867" s="618" t="s">
        <v>10580</v>
      </c>
      <c r="E3867" s="619" t="s">
        <v>10136</v>
      </c>
      <c r="F3867"/>
      <c r="G3867"/>
      <c r="H3867"/>
    </row>
    <row r="3868" spans="1:8" ht="15" x14ac:dyDescent="0.25">
      <c r="A3868" s="609" t="str">
        <f t="shared" si="60"/>
        <v>89981</v>
      </c>
      <c r="B3868" s="607" t="s">
        <v>2347</v>
      </c>
      <c r="C3868" s="607" t="s">
        <v>14669</v>
      </c>
      <c r="D3868" s="618" t="s">
        <v>10580</v>
      </c>
      <c r="E3868" s="619" t="s">
        <v>30382</v>
      </c>
      <c r="F3868"/>
      <c r="G3868"/>
      <c r="H3868"/>
    </row>
    <row r="3869" spans="1:8" ht="15" x14ac:dyDescent="0.25">
      <c r="A3869" s="609" t="str">
        <f t="shared" si="60"/>
        <v>90373</v>
      </c>
      <c r="B3869" s="607" t="s">
        <v>2385</v>
      </c>
      <c r="C3869" s="607" t="s">
        <v>14670</v>
      </c>
      <c r="D3869" s="618" t="s">
        <v>10580</v>
      </c>
      <c r="E3869" s="619" t="s">
        <v>11533</v>
      </c>
      <c r="F3869"/>
      <c r="G3869"/>
      <c r="H3869"/>
    </row>
    <row r="3870" spans="1:8" ht="15" x14ac:dyDescent="0.25">
      <c r="A3870" s="609" t="str">
        <f t="shared" si="60"/>
        <v>90374</v>
      </c>
      <c r="B3870" s="607" t="s">
        <v>2386</v>
      </c>
      <c r="C3870" s="607" t="s">
        <v>14671</v>
      </c>
      <c r="D3870" s="618" t="s">
        <v>10580</v>
      </c>
      <c r="E3870" s="619" t="s">
        <v>9960</v>
      </c>
      <c r="F3870"/>
      <c r="G3870"/>
      <c r="H3870"/>
    </row>
    <row r="3871" spans="1:8" ht="15" x14ac:dyDescent="0.25">
      <c r="A3871" s="609" t="str">
        <f t="shared" si="60"/>
        <v>90375</v>
      </c>
      <c r="B3871" s="607" t="s">
        <v>2387</v>
      </c>
      <c r="C3871" s="607" t="s">
        <v>14673</v>
      </c>
      <c r="D3871" s="618" t="s">
        <v>10580</v>
      </c>
      <c r="E3871" s="619" t="s">
        <v>18884</v>
      </c>
      <c r="F3871"/>
      <c r="G3871"/>
      <c r="H3871"/>
    </row>
    <row r="3872" spans="1:8" ht="15" x14ac:dyDescent="0.25">
      <c r="A3872" s="609" t="str">
        <f t="shared" si="60"/>
        <v>92287</v>
      </c>
      <c r="B3872" s="607" t="s">
        <v>3172</v>
      </c>
      <c r="C3872" s="607" t="s">
        <v>14674</v>
      </c>
      <c r="D3872" s="618" t="s">
        <v>10580</v>
      </c>
      <c r="E3872" s="619" t="s">
        <v>17636</v>
      </c>
      <c r="F3872"/>
      <c r="G3872"/>
      <c r="H3872"/>
    </row>
    <row r="3873" spans="1:8" ht="15" x14ac:dyDescent="0.25">
      <c r="A3873" s="609" t="str">
        <f t="shared" si="60"/>
        <v>92288</v>
      </c>
      <c r="B3873" s="607" t="s">
        <v>3173</v>
      </c>
      <c r="C3873" s="607" t="s">
        <v>14675</v>
      </c>
      <c r="D3873" s="618" t="s">
        <v>10580</v>
      </c>
      <c r="E3873" s="619" t="s">
        <v>18213</v>
      </c>
      <c r="F3873"/>
      <c r="G3873"/>
      <c r="H3873"/>
    </row>
    <row r="3874" spans="1:8" ht="15" x14ac:dyDescent="0.25">
      <c r="A3874" s="609" t="str">
        <f t="shared" si="60"/>
        <v>92289</v>
      </c>
      <c r="B3874" s="607" t="s">
        <v>3174</v>
      </c>
      <c r="C3874" s="607" t="s">
        <v>14677</v>
      </c>
      <c r="D3874" s="618" t="s">
        <v>10580</v>
      </c>
      <c r="E3874" s="619" t="s">
        <v>14632</v>
      </c>
      <c r="F3874"/>
      <c r="G3874"/>
      <c r="H3874"/>
    </row>
    <row r="3875" spans="1:8" ht="15" x14ac:dyDescent="0.25">
      <c r="A3875" s="609" t="str">
        <f t="shared" si="60"/>
        <v>92290</v>
      </c>
      <c r="B3875" s="607" t="s">
        <v>3175</v>
      </c>
      <c r="C3875" s="607" t="s">
        <v>14678</v>
      </c>
      <c r="D3875" s="618" t="s">
        <v>10580</v>
      </c>
      <c r="E3875" s="619" t="s">
        <v>18897</v>
      </c>
      <c r="F3875"/>
      <c r="G3875"/>
      <c r="H3875"/>
    </row>
    <row r="3876" spans="1:8" ht="15" x14ac:dyDescent="0.25">
      <c r="A3876" s="609" t="str">
        <f t="shared" si="60"/>
        <v>92291</v>
      </c>
      <c r="B3876" s="607" t="s">
        <v>3176</v>
      </c>
      <c r="C3876" s="607" t="s">
        <v>14679</v>
      </c>
      <c r="D3876" s="618" t="s">
        <v>10580</v>
      </c>
      <c r="E3876" s="619" t="s">
        <v>18231</v>
      </c>
      <c r="F3876"/>
      <c r="G3876"/>
      <c r="H3876"/>
    </row>
    <row r="3877" spans="1:8" ht="15" x14ac:dyDescent="0.25">
      <c r="A3877" s="609" t="str">
        <f t="shared" si="60"/>
        <v>92292</v>
      </c>
      <c r="B3877" s="607" t="s">
        <v>3177</v>
      </c>
      <c r="C3877" s="607" t="s">
        <v>14680</v>
      </c>
      <c r="D3877" s="618" t="s">
        <v>10580</v>
      </c>
      <c r="E3877" s="619" t="s">
        <v>30383</v>
      </c>
      <c r="F3877"/>
      <c r="G3877"/>
      <c r="H3877"/>
    </row>
    <row r="3878" spans="1:8" ht="15" x14ac:dyDescent="0.25">
      <c r="A3878" s="609" t="str">
        <f t="shared" si="60"/>
        <v>92293</v>
      </c>
      <c r="B3878" s="607" t="s">
        <v>3178</v>
      </c>
      <c r="C3878" s="607" t="s">
        <v>14681</v>
      </c>
      <c r="D3878" s="618" t="s">
        <v>10580</v>
      </c>
      <c r="E3878" s="619" t="s">
        <v>18084</v>
      </c>
      <c r="F3878"/>
      <c r="G3878"/>
      <c r="H3878"/>
    </row>
    <row r="3879" spans="1:8" ht="15" x14ac:dyDescent="0.25">
      <c r="A3879" s="609" t="str">
        <f t="shared" si="60"/>
        <v>92294</v>
      </c>
      <c r="B3879" s="607" t="s">
        <v>3179</v>
      </c>
      <c r="C3879" s="607" t="s">
        <v>14682</v>
      </c>
      <c r="D3879" s="618" t="s">
        <v>10580</v>
      </c>
      <c r="E3879" s="619" t="s">
        <v>9114</v>
      </c>
      <c r="F3879"/>
      <c r="G3879"/>
      <c r="H3879"/>
    </row>
    <row r="3880" spans="1:8" ht="15" x14ac:dyDescent="0.25">
      <c r="A3880" s="609" t="str">
        <f t="shared" si="60"/>
        <v>92295</v>
      </c>
      <c r="B3880" s="607" t="s">
        <v>3180</v>
      </c>
      <c r="C3880" s="607" t="s">
        <v>14684</v>
      </c>
      <c r="D3880" s="618" t="s">
        <v>10580</v>
      </c>
      <c r="E3880" s="619" t="s">
        <v>18600</v>
      </c>
      <c r="F3880"/>
      <c r="G3880"/>
      <c r="H3880"/>
    </row>
    <row r="3881" spans="1:8" ht="15" x14ac:dyDescent="0.25">
      <c r="A3881" s="609" t="str">
        <f t="shared" si="60"/>
        <v>92296</v>
      </c>
      <c r="B3881" s="607" t="s">
        <v>3181</v>
      </c>
      <c r="C3881" s="607" t="s">
        <v>14685</v>
      </c>
      <c r="D3881" s="618" t="s">
        <v>10580</v>
      </c>
      <c r="E3881" s="619" t="s">
        <v>21915</v>
      </c>
      <c r="F3881"/>
      <c r="G3881"/>
      <c r="H3881"/>
    </row>
    <row r="3882" spans="1:8" ht="15" x14ac:dyDescent="0.25">
      <c r="A3882" s="609" t="str">
        <f t="shared" si="60"/>
        <v>92297</v>
      </c>
      <c r="B3882" s="607" t="s">
        <v>3182</v>
      </c>
      <c r="C3882" s="607" t="s">
        <v>14686</v>
      </c>
      <c r="D3882" s="618" t="s">
        <v>10580</v>
      </c>
      <c r="E3882" s="619" t="s">
        <v>17657</v>
      </c>
      <c r="F3882"/>
      <c r="G3882"/>
      <c r="H3882"/>
    </row>
    <row r="3883" spans="1:8" ht="15" x14ac:dyDescent="0.25">
      <c r="A3883" s="609" t="str">
        <f t="shared" si="60"/>
        <v>92298</v>
      </c>
      <c r="B3883" s="607" t="s">
        <v>3183</v>
      </c>
      <c r="C3883" s="607" t="s">
        <v>14687</v>
      </c>
      <c r="D3883" s="618" t="s">
        <v>10580</v>
      </c>
      <c r="E3883" s="619" t="s">
        <v>19353</v>
      </c>
      <c r="F3883"/>
      <c r="G3883"/>
      <c r="H3883"/>
    </row>
    <row r="3884" spans="1:8" ht="15" x14ac:dyDescent="0.25">
      <c r="A3884" s="609" t="str">
        <f t="shared" si="60"/>
        <v>92299</v>
      </c>
      <c r="B3884" s="607" t="s">
        <v>3184</v>
      </c>
      <c r="C3884" s="607" t="s">
        <v>14688</v>
      </c>
      <c r="D3884" s="618" t="s">
        <v>10580</v>
      </c>
      <c r="E3884" s="619" t="s">
        <v>9547</v>
      </c>
      <c r="F3884"/>
      <c r="G3884"/>
      <c r="H3884"/>
    </row>
    <row r="3885" spans="1:8" ht="15" x14ac:dyDescent="0.25">
      <c r="A3885" s="609" t="str">
        <f t="shared" si="60"/>
        <v>92300</v>
      </c>
      <c r="B3885" s="607" t="s">
        <v>3185</v>
      </c>
      <c r="C3885" s="607" t="s">
        <v>14689</v>
      </c>
      <c r="D3885" s="618" t="s">
        <v>10580</v>
      </c>
      <c r="E3885" s="619" t="s">
        <v>10354</v>
      </c>
      <c r="F3885"/>
      <c r="G3885"/>
      <c r="H3885"/>
    </row>
    <row r="3886" spans="1:8" ht="15" x14ac:dyDescent="0.25">
      <c r="A3886" s="609" t="str">
        <f t="shared" si="60"/>
        <v>92301</v>
      </c>
      <c r="B3886" s="607" t="s">
        <v>3186</v>
      </c>
      <c r="C3886" s="607" t="s">
        <v>14690</v>
      </c>
      <c r="D3886" s="618" t="s">
        <v>10580</v>
      </c>
      <c r="E3886" s="619" t="s">
        <v>14458</v>
      </c>
      <c r="F3886"/>
      <c r="G3886"/>
      <c r="H3886"/>
    </row>
    <row r="3887" spans="1:8" ht="15" x14ac:dyDescent="0.25">
      <c r="A3887" s="609" t="str">
        <f t="shared" si="60"/>
        <v>92302</v>
      </c>
      <c r="B3887" s="607" t="s">
        <v>3187</v>
      </c>
      <c r="C3887" s="607" t="s">
        <v>14691</v>
      </c>
      <c r="D3887" s="618" t="s">
        <v>10580</v>
      </c>
      <c r="E3887" s="619" t="s">
        <v>30384</v>
      </c>
      <c r="F3887"/>
      <c r="G3887"/>
      <c r="H3887"/>
    </row>
    <row r="3888" spans="1:8" ht="15" x14ac:dyDescent="0.25">
      <c r="A3888" s="609" t="str">
        <f t="shared" si="60"/>
        <v>92303</v>
      </c>
      <c r="B3888" s="607" t="s">
        <v>3188</v>
      </c>
      <c r="C3888" s="607" t="s">
        <v>14693</v>
      </c>
      <c r="D3888" s="618" t="s">
        <v>10580</v>
      </c>
      <c r="E3888" s="619" t="s">
        <v>17953</v>
      </c>
      <c r="F3888"/>
      <c r="G3888"/>
      <c r="H3888"/>
    </row>
    <row r="3889" spans="1:8" ht="15" x14ac:dyDescent="0.25">
      <c r="A3889" s="609" t="str">
        <f t="shared" si="60"/>
        <v>92304</v>
      </c>
      <c r="B3889" s="607" t="s">
        <v>3189</v>
      </c>
      <c r="C3889" s="607" t="s">
        <v>14694</v>
      </c>
      <c r="D3889" s="618" t="s">
        <v>10580</v>
      </c>
      <c r="E3889" s="619" t="s">
        <v>30385</v>
      </c>
      <c r="F3889"/>
      <c r="G3889"/>
      <c r="H3889"/>
    </row>
    <row r="3890" spans="1:8" ht="15" x14ac:dyDescent="0.25">
      <c r="A3890" s="609" t="str">
        <f t="shared" si="60"/>
        <v>92311</v>
      </c>
      <c r="B3890" s="607" t="s">
        <v>3196</v>
      </c>
      <c r="C3890" s="607" t="s">
        <v>14695</v>
      </c>
      <c r="D3890" s="618" t="s">
        <v>10580</v>
      </c>
      <c r="E3890" s="619" t="s">
        <v>9158</v>
      </c>
      <c r="F3890"/>
      <c r="G3890"/>
      <c r="H3890"/>
    </row>
    <row r="3891" spans="1:8" ht="15" x14ac:dyDescent="0.25">
      <c r="A3891" s="609" t="str">
        <f t="shared" si="60"/>
        <v>92312</v>
      </c>
      <c r="B3891" s="607" t="s">
        <v>3197</v>
      </c>
      <c r="C3891" s="607" t="s">
        <v>14696</v>
      </c>
      <c r="D3891" s="618" t="s">
        <v>10580</v>
      </c>
      <c r="E3891" s="619" t="s">
        <v>14961</v>
      </c>
      <c r="F3891"/>
      <c r="G3891"/>
      <c r="H3891"/>
    </row>
    <row r="3892" spans="1:8" ht="15" x14ac:dyDescent="0.25">
      <c r="A3892" s="609" t="str">
        <f t="shared" si="60"/>
        <v>92313</v>
      </c>
      <c r="B3892" s="607" t="s">
        <v>3198</v>
      </c>
      <c r="C3892" s="607" t="s">
        <v>14697</v>
      </c>
      <c r="D3892" s="618" t="s">
        <v>10580</v>
      </c>
      <c r="E3892" s="619" t="s">
        <v>9550</v>
      </c>
      <c r="F3892"/>
      <c r="G3892"/>
      <c r="H3892"/>
    </row>
    <row r="3893" spans="1:8" ht="15" x14ac:dyDescent="0.25">
      <c r="A3893" s="609" t="str">
        <f t="shared" si="60"/>
        <v>92314</v>
      </c>
      <c r="B3893" s="607" t="s">
        <v>3199</v>
      </c>
      <c r="C3893" s="607" t="s">
        <v>14698</v>
      </c>
      <c r="D3893" s="618" t="s">
        <v>10580</v>
      </c>
      <c r="E3893" s="619" t="s">
        <v>10115</v>
      </c>
      <c r="F3893"/>
      <c r="G3893"/>
      <c r="H3893"/>
    </row>
    <row r="3894" spans="1:8" ht="15" x14ac:dyDescent="0.25">
      <c r="A3894" s="609" t="str">
        <f t="shared" si="60"/>
        <v>92315</v>
      </c>
      <c r="B3894" s="607" t="s">
        <v>3200</v>
      </c>
      <c r="C3894" s="607" t="s">
        <v>14700</v>
      </c>
      <c r="D3894" s="618" t="s">
        <v>10580</v>
      </c>
      <c r="E3894" s="619" t="s">
        <v>18884</v>
      </c>
      <c r="F3894"/>
      <c r="G3894"/>
      <c r="H3894"/>
    </row>
    <row r="3895" spans="1:8" ht="15" x14ac:dyDescent="0.25">
      <c r="A3895" s="609" t="str">
        <f t="shared" si="60"/>
        <v>92316</v>
      </c>
      <c r="B3895" s="607" t="s">
        <v>3201</v>
      </c>
      <c r="C3895" s="607" t="s">
        <v>14701</v>
      </c>
      <c r="D3895" s="618" t="s">
        <v>10580</v>
      </c>
      <c r="E3895" s="619" t="s">
        <v>9289</v>
      </c>
      <c r="F3895"/>
      <c r="G3895"/>
      <c r="H3895"/>
    </row>
    <row r="3896" spans="1:8" ht="15" x14ac:dyDescent="0.25">
      <c r="A3896" s="609" t="str">
        <f t="shared" si="60"/>
        <v>92317</v>
      </c>
      <c r="B3896" s="607" t="s">
        <v>3202</v>
      </c>
      <c r="C3896" s="607" t="s">
        <v>14702</v>
      </c>
      <c r="D3896" s="618" t="s">
        <v>10580</v>
      </c>
      <c r="E3896" s="619" t="s">
        <v>9199</v>
      </c>
      <c r="F3896"/>
      <c r="G3896"/>
      <c r="H3896"/>
    </row>
    <row r="3897" spans="1:8" ht="15" x14ac:dyDescent="0.25">
      <c r="A3897" s="609" t="str">
        <f t="shared" si="60"/>
        <v>92318</v>
      </c>
      <c r="B3897" s="607" t="s">
        <v>3203</v>
      </c>
      <c r="C3897" s="607" t="s">
        <v>14703</v>
      </c>
      <c r="D3897" s="618" t="s">
        <v>10580</v>
      </c>
      <c r="E3897" s="619" t="s">
        <v>9587</v>
      </c>
      <c r="F3897"/>
      <c r="G3897"/>
      <c r="H3897"/>
    </row>
    <row r="3898" spans="1:8" ht="15" x14ac:dyDescent="0.25">
      <c r="A3898" s="609" t="str">
        <f t="shared" si="60"/>
        <v>92319</v>
      </c>
      <c r="B3898" s="607" t="s">
        <v>3204</v>
      </c>
      <c r="C3898" s="607" t="s">
        <v>14704</v>
      </c>
      <c r="D3898" s="618" t="s">
        <v>10580</v>
      </c>
      <c r="E3898" s="619" t="s">
        <v>16304</v>
      </c>
      <c r="F3898"/>
      <c r="G3898"/>
      <c r="H3898"/>
    </row>
    <row r="3899" spans="1:8" ht="15" x14ac:dyDescent="0.25">
      <c r="A3899" s="609" t="str">
        <f t="shared" si="60"/>
        <v>92326</v>
      </c>
      <c r="B3899" s="607" t="s">
        <v>3211</v>
      </c>
      <c r="C3899" s="607" t="s">
        <v>14705</v>
      </c>
      <c r="D3899" s="618" t="s">
        <v>10580</v>
      </c>
      <c r="E3899" s="619" t="s">
        <v>11971</v>
      </c>
      <c r="F3899"/>
      <c r="G3899"/>
      <c r="H3899"/>
    </row>
    <row r="3900" spans="1:8" ht="15" x14ac:dyDescent="0.25">
      <c r="A3900" s="609" t="str">
        <f t="shared" si="60"/>
        <v>92327</v>
      </c>
      <c r="B3900" s="607" t="s">
        <v>3212</v>
      </c>
      <c r="C3900" s="607" t="s">
        <v>14707</v>
      </c>
      <c r="D3900" s="618" t="s">
        <v>10580</v>
      </c>
      <c r="E3900" s="619" t="s">
        <v>10003</v>
      </c>
      <c r="F3900"/>
      <c r="G3900"/>
      <c r="H3900"/>
    </row>
    <row r="3901" spans="1:8" ht="15" x14ac:dyDescent="0.25">
      <c r="A3901" s="609" t="str">
        <f t="shared" si="60"/>
        <v>92328</v>
      </c>
      <c r="B3901" s="607" t="s">
        <v>3213</v>
      </c>
      <c r="C3901" s="607" t="s">
        <v>14708</v>
      </c>
      <c r="D3901" s="618" t="s">
        <v>10580</v>
      </c>
      <c r="E3901" s="619" t="s">
        <v>18118</v>
      </c>
      <c r="F3901"/>
      <c r="G3901"/>
      <c r="H3901"/>
    </row>
    <row r="3902" spans="1:8" ht="15" x14ac:dyDescent="0.25">
      <c r="A3902" s="609" t="str">
        <f t="shared" si="60"/>
        <v>92329</v>
      </c>
      <c r="B3902" s="607" t="s">
        <v>3214</v>
      </c>
      <c r="C3902" s="607" t="s">
        <v>14709</v>
      </c>
      <c r="D3902" s="618" t="s">
        <v>10580</v>
      </c>
      <c r="E3902" s="619" t="s">
        <v>9746</v>
      </c>
      <c r="F3902"/>
      <c r="G3902"/>
      <c r="H3902"/>
    </row>
    <row r="3903" spans="1:8" ht="15" x14ac:dyDescent="0.25">
      <c r="A3903" s="609" t="str">
        <f t="shared" si="60"/>
        <v>92330</v>
      </c>
      <c r="B3903" s="607" t="s">
        <v>3215</v>
      </c>
      <c r="C3903" s="607" t="s">
        <v>14711</v>
      </c>
      <c r="D3903" s="618" t="s">
        <v>10580</v>
      </c>
      <c r="E3903" s="619" t="s">
        <v>9165</v>
      </c>
      <c r="F3903"/>
      <c r="G3903"/>
      <c r="H3903"/>
    </row>
    <row r="3904" spans="1:8" ht="15" x14ac:dyDescent="0.25">
      <c r="A3904" s="609" t="str">
        <f t="shared" si="60"/>
        <v>92331</v>
      </c>
      <c r="B3904" s="607" t="s">
        <v>3216</v>
      </c>
      <c r="C3904" s="607" t="s">
        <v>14712</v>
      </c>
      <c r="D3904" s="618" t="s">
        <v>10580</v>
      </c>
      <c r="E3904" s="619" t="s">
        <v>25236</v>
      </c>
      <c r="F3904"/>
      <c r="G3904"/>
      <c r="H3904"/>
    </row>
    <row r="3905" spans="1:8" ht="15" x14ac:dyDescent="0.25">
      <c r="A3905" s="609" t="str">
        <f t="shared" si="60"/>
        <v>92332</v>
      </c>
      <c r="B3905" s="607" t="s">
        <v>3217</v>
      </c>
      <c r="C3905" s="607" t="s">
        <v>14713</v>
      </c>
      <c r="D3905" s="618" t="s">
        <v>10580</v>
      </c>
      <c r="E3905" s="619" t="s">
        <v>23990</v>
      </c>
      <c r="F3905"/>
      <c r="G3905"/>
      <c r="H3905"/>
    </row>
    <row r="3906" spans="1:8" ht="15" x14ac:dyDescent="0.25">
      <c r="A3906" s="609" t="str">
        <f t="shared" ref="A3906:A3969" si="61">IF(ISERROR(SEARCH("/",B3906)=6),TRIM(CLEAN(B3906)),IF(SEARCH("/",B3906)=6,IF(LEN(TRIM(CLEAN(B3906)))=7,LEFT(TRIM(CLEAN(B3906)),6)&amp;"00"&amp;RIGHT(TRIM(CLEAN(B3906)),1),LEFT(TRIM(CLEAN(B3906)),6)&amp;"0"&amp;RIGHT(TRIM(CLEAN(B3906)),2)),TRIM(CLEAN(B3906))))</f>
        <v>92333</v>
      </c>
      <c r="B3906" s="607" t="s">
        <v>3218</v>
      </c>
      <c r="C3906" s="607" t="s">
        <v>14714</v>
      </c>
      <c r="D3906" s="618" t="s">
        <v>10580</v>
      </c>
      <c r="E3906" s="619" t="s">
        <v>26828</v>
      </c>
      <c r="F3906"/>
      <c r="G3906"/>
      <c r="H3906"/>
    </row>
    <row r="3907" spans="1:8" ht="15" x14ac:dyDescent="0.25">
      <c r="A3907" s="609" t="str">
        <f t="shared" si="61"/>
        <v>92334</v>
      </c>
      <c r="B3907" s="607" t="s">
        <v>3219</v>
      </c>
      <c r="C3907" s="607" t="s">
        <v>14715</v>
      </c>
      <c r="D3907" s="618" t="s">
        <v>10580</v>
      </c>
      <c r="E3907" s="619" t="s">
        <v>18893</v>
      </c>
      <c r="F3907"/>
      <c r="G3907"/>
      <c r="H3907"/>
    </row>
    <row r="3908" spans="1:8" ht="15" x14ac:dyDescent="0.25">
      <c r="A3908" s="609" t="str">
        <f t="shared" si="61"/>
        <v>92344</v>
      </c>
      <c r="B3908" s="607" t="s">
        <v>3228</v>
      </c>
      <c r="C3908" s="607" t="s">
        <v>14716</v>
      </c>
      <c r="D3908" s="618" t="s">
        <v>10580</v>
      </c>
      <c r="E3908" s="619" t="s">
        <v>24840</v>
      </c>
      <c r="F3908"/>
      <c r="G3908"/>
      <c r="H3908"/>
    </row>
    <row r="3909" spans="1:8" ht="15" x14ac:dyDescent="0.25">
      <c r="A3909" s="609" t="str">
        <f t="shared" si="61"/>
        <v>92345</v>
      </c>
      <c r="B3909" s="607" t="s">
        <v>3229</v>
      </c>
      <c r="C3909" s="607" t="s">
        <v>14718</v>
      </c>
      <c r="D3909" s="618" t="s">
        <v>10580</v>
      </c>
      <c r="E3909" s="619" t="s">
        <v>18483</v>
      </c>
      <c r="F3909"/>
      <c r="G3909"/>
      <c r="H3909"/>
    </row>
    <row r="3910" spans="1:8" ht="15" x14ac:dyDescent="0.25">
      <c r="A3910" s="609" t="str">
        <f t="shared" si="61"/>
        <v>92346</v>
      </c>
      <c r="B3910" s="607" t="s">
        <v>3230</v>
      </c>
      <c r="C3910" s="607" t="s">
        <v>14719</v>
      </c>
      <c r="D3910" s="618" t="s">
        <v>10580</v>
      </c>
      <c r="E3910" s="619" t="s">
        <v>21655</v>
      </c>
      <c r="F3910"/>
      <c r="G3910"/>
      <c r="H3910"/>
    </row>
    <row r="3911" spans="1:8" ht="15" x14ac:dyDescent="0.25">
      <c r="A3911" s="609" t="str">
        <f t="shared" si="61"/>
        <v>92347</v>
      </c>
      <c r="B3911" s="607" t="s">
        <v>3231</v>
      </c>
      <c r="C3911" s="607" t="s">
        <v>14720</v>
      </c>
      <c r="D3911" s="618" t="s">
        <v>10580</v>
      </c>
      <c r="E3911" s="619" t="s">
        <v>19076</v>
      </c>
      <c r="F3911"/>
      <c r="G3911"/>
      <c r="H3911"/>
    </row>
    <row r="3912" spans="1:8" ht="15" x14ac:dyDescent="0.25">
      <c r="A3912" s="609" t="str">
        <f t="shared" si="61"/>
        <v>92348</v>
      </c>
      <c r="B3912" s="607" t="s">
        <v>3232</v>
      </c>
      <c r="C3912" s="607" t="s">
        <v>14722</v>
      </c>
      <c r="D3912" s="618" t="s">
        <v>10580</v>
      </c>
      <c r="E3912" s="619" t="s">
        <v>30386</v>
      </c>
      <c r="F3912"/>
      <c r="G3912"/>
      <c r="H3912"/>
    </row>
    <row r="3913" spans="1:8" ht="15" x14ac:dyDescent="0.25">
      <c r="A3913" s="609" t="str">
        <f t="shared" si="61"/>
        <v>92349</v>
      </c>
      <c r="B3913" s="607" t="s">
        <v>3233</v>
      </c>
      <c r="C3913" s="607" t="s">
        <v>14723</v>
      </c>
      <c r="D3913" s="618" t="s">
        <v>10580</v>
      </c>
      <c r="E3913" s="619" t="s">
        <v>30387</v>
      </c>
      <c r="F3913"/>
      <c r="G3913"/>
      <c r="H3913"/>
    </row>
    <row r="3914" spans="1:8" ht="15" x14ac:dyDescent="0.25">
      <c r="A3914" s="609" t="str">
        <f t="shared" si="61"/>
        <v>92350</v>
      </c>
      <c r="B3914" s="607" t="s">
        <v>3234</v>
      </c>
      <c r="C3914" s="607" t="s">
        <v>14724</v>
      </c>
      <c r="D3914" s="618" t="s">
        <v>10580</v>
      </c>
      <c r="E3914" s="619" t="s">
        <v>30388</v>
      </c>
      <c r="F3914"/>
      <c r="G3914"/>
      <c r="H3914"/>
    </row>
    <row r="3915" spans="1:8" ht="15" x14ac:dyDescent="0.25">
      <c r="A3915" s="609" t="str">
        <f t="shared" si="61"/>
        <v>92351</v>
      </c>
      <c r="B3915" s="607" t="s">
        <v>3235</v>
      </c>
      <c r="C3915" s="607" t="s">
        <v>14725</v>
      </c>
      <c r="D3915" s="618" t="s">
        <v>10580</v>
      </c>
      <c r="E3915" s="619" t="s">
        <v>30389</v>
      </c>
      <c r="F3915"/>
      <c r="G3915"/>
      <c r="H3915"/>
    </row>
    <row r="3916" spans="1:8" ht="15" x14ac:dyDescent="0.25">
      <c r="A3916" s="609" t="str">
        <f t="shared" si="61"/>
        <v>92352</v>
      </c>
      <c r="B3916" s="607" t="s">
        <v>3236</v>
      </c>
      <c r="C3916" s="607" t="s">
        <v>14726</v>
      </c>
      <c r="D3916" s="618" t="s">
        <v>10580</v>
      </c>
      <c r="E3916" s="619" t="s">
        <v>30390</v>
      </c>
      <c r="F3916"/>
      <c r="G3916"/>
      <c r="H3916"/>
    </row>
    <row r="3917" spans="1:8" ht="15" x14ac:dyDescent="0.25">
      <c r="A3917" s="609" t="str">
        <f t="shared" si="61"/>
        <v>92353</v>
      </c>
      <c r="B3917" s="607" t="s">
        <v>3237</v>
      </c>
      <c r="C3917" s="607" t="s">
        <v>14727</v>
      </c>
      <c r="D3917" s="618" t="s">
        <v>10580</v>
      </c>
      <c r="E3917" s="619" t="s">
        <v>30391</v>
      </c>
      <c r="F3917"/>
      <c r="G3917"/>
      <c r="H3917"/>
    </row>
    <row r="3918" spans="1:8" ht="15" x14ac:dyDescent="0.25">
      <c r="A3918" s="609" t="str">
        <f t="shared" si="61"/>
        <v>92354</v>
      </c>
      <c r="B3918" s="607" t="s">
        <v>3238</v>
      </c>
      <c r="C3918" s="607" t="s">
        <v>14728</v>
      </c>
      <c r="D3918" s="618" t="s">
        <v>10580</v>
      </c>
      <c r="E3918" s="619" t="s">
        <v>30392</v>
      </c>
      <c r="F3918"/>
      <c r="G3918"/>
      <c r="H3918"/>
    </row>
    <row r="3919" spans="1:8" ht="15" x14ac:dyDescent="0.25">
      <c r="A3919" s="609" t="str">
        <f t="shared" si="61"/>
        <v>92355</v>
      </c>
      <c r="B3919" s="607" t="s">
        <v>3239</v>
      </c>
      <c r="C3919" s="607" t="s">
        <v>14730</v>
      </c>
      <c r="D3919" s="618" t="s">
        <v>10580</v>
      </c>
      <c r="E3919" s="619" t="s">
        <v>30393</v>
      </c>
      <c r="F3919"/>
      <c r="G3919"/>
      <c r="H3919"/>
    </row>
    <row r="3920" spans="1:8" ht="15" x14ac:dyDescent="0.25">
      <c r="A3920" s="609" t="str">
        <f t="shared" si="61"/>
        <v>92356</v>
      </c>
      <c r="B3920" s="607" t="s">
        <v>3240</v>
      </c>
      <c r="C3920" s="607" t="s">
        <v>14732</v>
      </c>
      <c r="D3920" s="618" t="s">
        <v>10580</v>
      </c>
      <c r="E3920" s="619" t="s">
        <v>30394</v>
      </c>
      <c r="F3920"/>
      <c r="G3920"/>
      <c r="H3920"/>
    </row>
    <row r="3921" spans="1:8" ht="15" x14ac:dyDescent="0.25">
      <c r="A3921" s="609" t="str">
        <f t="shared" si="61"/>
        <v>92357</v>
      </c>
      <c r="B3921" s="607" t="s">
        <v>3241</v>
      </c>
      <c r="C3921" s="607" t="s">
        <v>14733</v>
      </c>
      <c r="D3921" s="618" t="s">
        <v>10580</v>
      </c>
      <c r="E3921" s="619" t="s">
        <v>29086</v>
      </c>
      <c r="F3921"/>
      <c r="G3921"/>
      <c r="H3921"/>
    </row>
    <row r="3922" spans="1:8" ht="15" x14ac:dyDescent="0.25">
      <c r="A3922" s="609" t="str">
        <f t="shared" si="61"/>
        <v>92358</v>
      </c>
      <c r="B3922" s="607" t="s">
        <v>3242</v>
      </c>
      <c r="C3922" s="607" t="s">
        <v>14734</v>
      </c>
      <c r="D3922" s="618" t="s">
        <v>10580</v>
      </c>
      <c r="E3922" s="619" t="s">
        <v>19116</v>
      </c>
      <c r="F3922"/>
      <c r="G3922"/>
      <c r="H3922"/>
    </row>
    <row r="3923" spans="1:8" ht="15" x14ac:dyDescent="0.25">
      <c r="A3923" s="609" t="str">
        <f t="shared" si="61"/>
        <v>92369</v>
      </c>
      <c r="B3923" s="607" t="s">
        <v>3250</v>
      </c>
      <c r="C3923" s="607" t="s">
        <v>14735</v>
      </c>
      <c r="D3923" s="618" t="s">
        <v>10580</v>
      </c>
      <c r="E3923" s="619" t="s">
        <v>30395</v>
      </c>
      <c r="F3923"/>
      <c r="G3923"/>
      <c r="H3923"/>
    </row>
    <row r="3924" spans="1:8" ht="15" x14ac:dyDescent="0.25">
      <c r="A3924" s="609" t="str">
        <f t="shared" si="61"/>
        <v>92370</v>
      </c>
      <c r="B3924" s="607" t="s">
        <v>3251</v>
      </c>
      <c r="C3924" s="607" t="s">
        <v>14736</v>
      </c>
      <c r="D3924" s="618" t="s">
        <v>10580</v>
      </c>
      <c r="E3924" s="619" t="s">
        <v>11742</v>
      </c>
      <c r="F3924"/>
      <c r="G3924"/>
      <c r="H3924"/>
    </row>
    <row r="3925" spans="1:8" ht="15" x14ac:dyDescent="0.25">
      <c r="A3925" s="609" t="str">
        <f t="shared" si="61"/>
        <v>92371</v>
      </c>
      <c r="B3925" s="607" t="s">
        <v>3252</v>
      </c>
      <c r="C3925" s="607" t="s">
        <v>14737</v>
      </c>
      <c r="D3925" s="618" t="s">
        <v>10580</v>
      </c>
      <c r="E3925" s="619" t="s">
        <v>10405</v>
      </c>
      <c r="F3925"/>
      <c r="G3925"/>
      <c r="H3925"/>
    </row>
    <row r="3926" spans="1:8" ht="15" x14ac:dyDescent="0.25">
      <c r="A3926" s="609" t="str">
        <f t="shared" si="61"/>
        <v>92372</v>
      </c>
      <c r="B3926" s="607" t="s">
        <v>3253</v>
      </c>
      <c r="C3926" s="607" t="s">
        <v>14738</v>
      </c>
      <c r="D3926" s="618" t="s">
        <v>10580</v>
      </c>
      <c r="E3926" s="619" t="s">
        <v>18693</v>
      </c>
      <c r="F3926"/>
      <c r="G3926"/>
      <c r="H3926"/>
    </row>
    <row r="3927" spans="1:8" ht="15" x14ac:dyDescent="0.25">
      <c r="A3927" s="609" t="str">
        <f t="shared" si="61"/>
        <v>92373</v>
      </c>
      <c r="B3927" s="607" t="s">
        <v>3254</v>
      </c>
      <c r="C3927" s="607" t="s">
        <v>14739</v>
      </c>
      <c r="D3927" s="618" t="s">
        <v>10580</v>
      </c>
      <c r="E3927" s="619" t="s">
        <v>18947</v>
      </c>
      <c r="F3927"/>
      <c r="G3927"/>
      <c r="H3927"/>
    </row>
    <row r="3928" spans="1:8" ht="15" x14ac:dyDescent="0.25">
      <c r="A3928" s="609" t="str">
        <f t="shared" si="61"/>
        <v>92374</v>
      </c>
      <c r="B3928" s="607" t="s">
        <v>3255</v>
      </c>
      <c r="C3928" s="607" t="s">
        <v>14741</v>
      </c>
      <c r="D3928" s="618" t="s">
        <v>10580</v>
      </c>
      <c r="E3928" s="619" t="s">
        <v>21889</v>
      </c>
      <c r="F3928"/>
      <c r="G3928"/>
      <c r="H3928"/>
    </row>
    <row r="3929" spans="1:8" ht="15" x14ac:dyDescent="0.25">
      <c r="A3929" s="609" t="str">
        <f t="shared" si="61"/>
        <v>92375</v>
      </c>
      <c r="B3929" s="607" t="s">
        <v>3256</v>
      </c>
      <c r="C3929" s="607" t="s">
        <v>14742</v>
      </c>
      <c r="D3929" s="618" t="s">
        <v>10580</v>
      </c>
      <c r="E3929" s="619" t="s">
        <v>21680</v>
      </c>
      <c r="F3929"/>
      <c r="G3929"/>
      <c r="H3929"/>
    </row>
    <row r="3930" spans="1:8" ht="15" x14ac:dyDescent="0.25">
      <c r="A3930" s="609" t="str">
        <f t="shared" si="61"/>
        <v>92376</v>
      </c>
      <c r="B3930" s="607" t="s">
        <v>3257</v>
      </c>
      <c r="C3930" s="607" t="s">
        <v>14743</v>
      </c>
      <c r="D3930" s="618" t="s">
        <v>10580</v>
      </c>
      <c r="E3930" s="619" t="s">
        <v>24148</v>
      </c>
      <c r="F3930"/>
      <c r="G3930"/>
      <c r="H3930"/>
    </row>
    <row r="3931" spans="1:8" ht="15" x14ac:dyDescent="0.25">
      <c r="A3931" s="609" t="str">
        <f t="shared" si="61"/>
        <v>92377</v>
      </c>
      <c r="B3931" s="607" t="s">
        <v>3258</v>
      </c>
      <c r="C3931" s="607" t="s">
        <v>14745</v>
      </c>
      <c r="D3931" s="618" t="s">
        <v>10580</v>
      </c>
      <c r="E3931" s="619" t="s">
        <v>18898</v>
      </c>
      <c r="F3931"/>
      <c r="G3931"/>
      <c r="H3931"/>
    </row>
    <row r="3932" spans="1:8" ht="15" x14ac:dyDescent="0.25">
      <c r="A3932" s="609" t="str">
        <f t="shared" si="61"/>
        <v>92378</v>
      </c>
      <c r="B3932" s="607" t="s">
        <v>3259</v>
      </c>
      <c r="C3932" s="607" t="s">
        <v>14746</v>
      </c>
      <c r="D3932" s="618" t="s">
        <v>10580</v>
      </c>
      <c r="E3932" s="619" t="s">
        <v>24727</v>
      </c>
      <c r="F3932"/>
      <c r="G3932"/>
      <c r="H3932"/>
    </row>
    <row r="3933" spans="1:8" ht="15" x14ac:dyDescent="0.25">
      <c r="A3933" s="609" t="str">
        <f t="shared" si="61"/>
        <v>92379</v>
      </c>
      <c r="B3933" s="607" t="s">
        <v>3260</v>
      </c>
      <c r="C3933" s="607" t="s">
        <v>14747</v>
      </c>
      <c r="D3933" s="618" t="s">
        <v>10580</v>
      </c>
      <c r="E3933" s="619" t="s">
        <v>30396</v>
      </c>
      <c r="F3933"/>
      <c r="G3933"/>
      <c r="H3933"/>
    </row>
    <row r="3934" spans="1:8" ht="15" x14ac:dyDescent="0.25">
      <c r="A3934" s="609" t="str">
        <f t="shared" si="61"/>
        <v>92380</v>
      </c>
      <c r="B3934" s="607" t="s">
        <v>3261</v>
      </c>
      <c r="C3934" s="607" t="s">
        <v>14748</v>
      </c>
      <c r="D3934" s="618" t="s">
        <v>10580</v>
      </c>
      <c r="E3934" s="619" t="s">
        <v>30397</v>
      </c>
      <c r="F3934"/>
      <c r="G3934"/>
      <c r="H3934"/>
    </row>
    <row r="3935" spans="1:8" ht="15" x14ac:dyDescent="0.25">
      <c r="A3935" s="609" t="str">
        <f t="shared" si="61"/>
        <v>92381</v>
      </c>
      <c r="B3935" s="607" t="s">
        <v>3262</v>
      </c>
      <c r="C3935" s="607" t="s">
        <v>14749</v>
      </c>
      <c r="D3935" s="618" t="s">
        <v>10580</v>
      </c>
      <c r="E3935" s="619" t="s">
        <v>17927</v>
      </c>
      <c r="F3935"/>
      <c r="G3935"/>
      <c r="H3935"/>
    </row>
    <row r="3936" spans="1:8" ht="15" x14ac:dyDescent="0.25">
      <c r="A3936" s="609" t="str">
        <f t="shared" si="61"/>
        <v>92382</v>
      </c>
      <c r="B3936" s="607" t="s">
        <v>3263</v>
      </c>
      <c r="C3936" s="607" t="s">
        <v>14750</v>
      </c>
      <c r="D3936" s="618" t="s">
        <v>10580</v>
      </c>
      <c r="E3936" s="619" t="s">
        <v>19543</v>
      </c>
      <c r="F3936"/>
      <c r="G3936"/>
      <c r="H3936"/>
    </row>
    <row r="3937" spans="1:8" ht="15" x14ac:dyDescent="0.25">
      <c r="A3937" s="609" t="str">
        <f t="shared" si="61"/>
        <v>92383</v>
      </c>
      <c r="B3937" s="607" t="s">
        <v>3264</v>
      </c>
      <c r="C3937" s="607" t="s">
        <v>14751</v>
      </c>
      <c r="D3937" s="618" t="s">
        <v>10580</v>
      </c>
      <c r="E3937" s="619" t="s">
        <v>10314</v>
      </c>
      <c r="F3937"/>
      <c r="G3937"/>
      <c r="H3937"/>
    </row>
    <row r="3938" spans="1:8" ht="15" x14ac:dyDescent="0.25">
      <c r="A3938" s="609" t="str">
        <f t="shared" si="61"/>
        <v>92384</v>
      </c>
      <c r="B3938" s="607" t="s">
        <v>3265</v>
      </c>
      <c r="C3938" s="607" t="s">
        <v>14752</v>
      </c>
      <c r="D3938" s="618" t="s">
        <v>10580</v>
      </c>
      <c r="E3938" s="619" t="s">
        <v>18082</v>
      </c>
      <c r="F3938"/>
      <c r="G3938"/>
      <c r="H3938"/>
    </row>
    <row r="3939" spans="1:8" ht="15" x14ac:dyDescent="0.25">
      <c r="A3939" s="609" t="str">
        <f t="shared" si="61"/>
        <v>92385</v>
      </c>
      <c r="B3939" s="607" t="s">
        <v>3266</v>
      </c>
      <c r="C3939" s="607" t="s">
        <v>14753</v>
      </c>
      <c r="D3939" s="618" t="s">
        <v>10580</v>
      </c>
      <c r="E3939" s="619" t="s">
        <v>30398</v>
      </c>
      <c r="F3939"/>
      <c r="G3939"/>
      <c r="H3939"/>
    </row>
    <row r="3940" spans="1:8" ht="15" x14ac:dyDescent="0.25">
      <c r="A3940" s="609" t="str">
        <f t="shared" si="61"/>
        <v>92386</v>
      </c>
      <c r="B3940" s="607" t="s">
        <v>3267</v>
      </c>
      <c r="C3940" s="607" t="s">
        <v>14754</v>
      </c>
      <c r="D3940" s="618" t="s">
        <v>10580</v>
      </c>
      <c r="E3940" s="619" t="s">
        <v>18046</v>
      </c>
      <c r="F3940"/>
      <c r="G3940"/>
      <c r="H3940"/>
    </row>
    <row r="3941" spans="1:8" ht="15" x14ac:dyDescent="0.25">
      <c r="A3941" s="609" t="str">
        <f t="shared" si="61"/>
        <v>92387</v>
      </c>
      <c r="B3941" s="607" t="s">
        <v>3268</v>
      </c>
      <c r="C3941" s="607" t="s">
        <v>14755</v>
      </c>
      <c r="D3941" s="618" t="s">
        <v>10580</v>
      </c>
      <c r="E3941" s="619" t="s">
        <v>19557</v>
      </c>
      <c r="F3941"/>
      <c r="G3941"/>
      <c r="H3941"/>
    </row>
    <row r="3942" spans="1:8" ht="15" x14ac:dyDescent="0.25">
      <c r="A3942" s="609" t="str">
        <f t="shared" si="61"/>
        <v>92388</v>
      </c>
      <c r="B3942" s="607" t="s">
        <v>3269</v>
      </c>
      <c r="C3942" s="607" t="s">
        <v>14756</v>
      </c>
      <c r="D3942" s="618" t="s">
        <v>10580</v>
      </c>
      <c r="E3942" s="619" t="s">
        <v>30399</v>
      </c>
      <c r="F3942"/>
      <c r="G3942"/>
      <c r="H3942"/>
    </row>
    <row r="3943" spans="1:8" ht="15" x14ac:dyDescent="0.25">
      <c r="A3943" s="609" t="str">
        <f t="shared" si="61"/>
        <v>92389</v>
      </c>
      <c r="B3943" s="607" t="s">
        <v>3270</v>
      </c>
      <c r="C3943" s="607" t="s">
        <v>14757</v>
      </c>
      <c r="D3943" s="618" t="s">
        <v>10580</v>
      </c>
      <c r="E3943" s="619" t="s">
        <v>19193</v>
      </c>
      <c r="F3943"/>
      <c r="G3943"/>
      <c r="H3943"/>
    </row>
    <row r="3944" spans="1:8" ht="15" x14ac:dyDescent="0.25">
      <c r="A3944" s="609" t="str">
        <f t="shared" si="61"/>
        <v>92390</v>
      </c>
      <c r="B3944" s="607" t="s">
        <v>3271</v>
      </c>
      <c r="C3944" s="607" t="s">
        <v>14758</v>
      </c>
      <c r="D3944" s="618" t="s">
        <v>10580</v>
      </c>
      <c r="E3944" s="619" t="s">
        <v>19661</v>
      </c>
      <c r="F3944"/>
      <c r="G3944"/>
      <c r="H3944"/>
    </row>
    <row r="3945" spans="1:8" ht="15" x14ac:dyDescent="0.25">
      <c r="A3945" s="609" t="str">
        <f t="shared" si="61"/>
        <v>92635</v>
      </c>
      <c r="B3945" s="607" t="s">
        <v>3475</v>
      </c>
      <c r="C3945" s="607" t="s">
        <v>14759</v>
      </c>
      <c r="D3945" s="618" t="s">
        <v>10580</v>
      </c>
      <c r="E3945" s="619" t="s">
        <v>30400</v>
      </c>
      <c r="F3945"/>
      <c r="G3945"/>
      <c r="H3945"/>
    </row>
    <row r="3946" spans="1:8" ht="15" x14ac:dyDescent="0.25">
      <c r="A3946" s="609" t="str">
        <f t="shared" si="61"/>
        <v>92636</v>
      </c>
      <c r="B3946" s="607" t="s">
        <v>3476</v>
      </c>
      <c r="C3946" s="607" t="s">
        <v>14760</v>
      </c>
      <c r="D3946" s="618" t="s">
        <v>10580</v>
      </c>
      <c r="E3946" s="619" t="s">
        <v>30401</v>
      </c>
      <c r="F3946"/>
      <c r="G3946"/>
      <c r="H3946"/>
    </row>
    <row r="3947" spans="1:8" ht="15" x14ac:dyDescent="0.25">
      <c r="A3947" s="609" t="str">
        <f t="shared" si="61"/>
        <v>92637</v>
      </c>
      <c r="B3947" s="607" t="s">
        <v>3477</v>
      </c>
      <c r="C3947" s="607" t="s">
        <v>14762</v>
      </c>
      <c r="D3947" s="618" t="s">
        <v>10580</v>
      </c>
      <c r="E3947" s="619" t="s">
        <v>30402</v>
      </c>
      <c r="F3947"/>
      <c r="G3947"/>
      <c r="H3947"/>
    </row>
    <row r="3948" spans="1:8" ht="15" x14ac:dyDescent="0.25">
      <c r="A3948" s="609" t="str">
        <f t="shared" si="61"/>
        <v>92638</v>
      </c>
      <c r="B3948" s="607" t="s">
        <v>3478</v>
      </c>
      <c r="C3948" s="607" t="s">
        <v>14763</v>
      </c>
      <c r="D3948" s="618" t="s">
        <v>10580</v>
      </c>
      <c r="E3948" s="619" t="s">
        <v>21655</v>
      </c>
      <c r="F3948"/>
      <c r="G3948"/>
      <c r="H3948"/>
    </row>
    <row r="3949" spans="1:8" ht="15" x14ac:dyDescent="0.25">
      <c r="A3949" s="609" t="str">
        <f t="shared" si="61"/>
        <v>92639</v>
      </c>
      <c r="B3949" s="607" t="s">
        <v>3479</v>
      </c>
      <c r="C3949" s="607" t="s">
        <v>14764</v>
      </c>
      <c r="D3949" s="618" t="s">
        <v>10580</v>
      </c>
      <c r="E3949" s="619" t="s">
        <v>30403</v>
      </c>
      <c r="F3949"/>
      <c r="G3949"/>
      <c r="H3949"/>
    </row>
    <row r="3950" spans="1:8" ht="15" x14ac:dyDescent="0.25">
      <c r="A3950" s="609" t="str">
        <f t="shared" si="61"/>
        <v>92640</v>
      </c>
      <c r="B3950" s="607" t="s">
        <v>3480</v>
      </c>
      <c r="C3950" s="607" t="s">
        <v>14765</v>
      </c>
      <c r="D3950" s="618" t="s">
        <v>10580</v>
      </c>
      <c r="E3950" s="619" t="s">
        <v>23948</v>
      </c>
      <c r="F3950"/>
      <c r="G3950"/>
      <c r="H3950"/>
    </row>
    <row r="3951" spans="1:8" ht="15" x14ac:dyDescent="0.25">
      <c r="A3951" s="609" t="str">
        <f t="shared" si="61"/>
        <v>92642</v>
      </c>
      <c r="B3951" s="607" t="s">
        <v>3481</v>
      </c>
      <c r="C3951" s="607" t="s">
        <v>14766</v>
      </c>
      <c r="D3951" s="618" t="s">
        <v>10580</v>
      </c>
      <c r="E3951" s="619" t="s">
        <v>30404</v>
      </c>
      <c r="F3951"/>
      <c r="G3951"/>
      <c r="H3951"/>
    </row>
    <row r="3952" spans="1:8" ht="15" x14ac:dyDescent="0.25">
      <c r="A3952" s="609" t="str">
        <f t="shared" si="61"/>
        <v>92644</v>
      </c>
      <c r="B3952" s="607" t="s">
        <v>3482</v>
      </c>
      <c r="C3952" s="607" t="s">
        <v>14767</v>
      </c>
      <c r="D3952" s="618" t="s">
        <v>10580</v>
      </c>
      <c r="E3952" s="619" t="s">
        <v>30405</v>
      </c>
      <c r="F3952"/>
      <c r="G3952"/>
      <c r="H3952"/>
    </row>
    <row r="3953" spans="1:8" ht="15" x14ac:dyDescent="0.25">
      <c r="A3953" s="609" t="str">
        <f t="shared" si="61"/>
        <v>92657</v>
      </c>
      <c r="B3953" s="607" t="s">
        <v>3491</v>
      </c>
      <c r="C3953" s="607" t="s">
        <v>14768</v>
      </c>
      <c r="D3953" s="618" t="s">
        <v>10580</v>
      </c>
      <c r="E3953" s="619" t="s">
        <v>13469</v>
      </c>
      <c r="F3953"/>
      <c r="G3953"/>
      <c r="H3953"/>
    </row>
    <row r="3954" spans="1:8" ht="15" x14ac:dyDescent="0.25">
      <c r="A3954" s="609" t="str">
        <f t="shared" si="61"/>
        <v>92658</v>
      </c>
      <c r="B3954" s="607" t="s">
        <v>3492</v>
      </c>
      <c r="C3954" s="607" t="s">
        <v>14769</v>
      </c>
      <c r="D3954" s="618" t="s">
        <v>10580</v>
      </c>
      <c r="E3954" s="619" t="s">
        <v>9509</v>
      </c>
      <c r="F3954"/>
      <c r="G3954"/>
      <c r="H3954"/>
    </row>
    <row r="3955" spans="1:8" ht="15" x14ac:dyDescent="0.25">
      <c r="A3955" s="609" t="str">
        <f t="shared" si="61"/>
        <v>92659</v>
      </c>
      <c r="B3955" s="607" t="s">
        <v>3493</v>
      </c>
      <c r="C3955" s="607" t="s">
        <v>14770</v>
      </c>
      <c r="D3955" s="618" t="s">
        <v>10580</v>
      </c>
      <c r="E3955" s="619" t="s">
        <v>11969</v>
      </c>
      <c r="F3955"/>
      <c r="G3955"/>
      <c r="H3955"/>
    </row>
    <row r="3956" spans="1:8" ht="15" x14ac:dyDescent="0.25">
      <c r="A3956" s="609" t="str">
        <f t="shared" si="61"/>
        <v>92660</v>
      </c>
      <c r="B3956" s="607" t="s">
        <v>3494</v>
      </c>
      <c r="C3956" s="607" t="s">
        <v>14771</v>
      </c>
      <c r="D3956" s="618" t="s">
        <v>10580</v>
      </c>
      <c r="E3956" s="619" t="s">
        <v>13130</v>
      </c>
      <c r="F3956"/>
      <c r="G3956"/>
      <c r="H3956"/>
    </row>
    <row r="3957" spans="1:8" ht="15" x14ac:dyDescent="0.25">
      <c r="A3957" s="609" t="str">
        <f t="shared" si="61"/>
        <v>92661</v>
      </c>
      <c r="B3957" s="607" t="s">
        <v>3495</v>
      </c>
      <c r="C3957" s="607" t="s">
        <v>14772</v>
      </c>
      <c r="D3957" s="618" t="s">
        <v>10580</v>
      </c>
      <c r="E3957" s="619" t="s">
        <v>18127</v>
      </c>
      <c r="F3957"/>
      <c r="G3957"/>
      <c r="H3957"/>
    </row>
    <row r="3958" spans="1:8" ht="15" x14ac:dyDescent="0.25">
      <c r="A3958" s="609" t="str">
        <f t="shared" si="61"/>
        <v>92662</v>
      </c>
      <c r="B3958" s="607" t="s">
        <v>3496</v>
      </c>
      <c r="C3958" s="607" t="s">
        <v>14773</v>
      </c>
      <c r="D3958" s="618" t="s">
        <v>10580</v>
      </c>
      <c r="E3958" s="619" t="s">
        <v>30406</v>
      </c>
      <c r="F3958"/>
      <c r="G3958"/>
      <c r="H3958"/>
    </row>
    <row r="3959" spans="1:8" ht="15" x14ac:dyDescent="0.25">
      <c r="A3959" s="609" t="str">
        <f t="shared" si="61"/>
        <v>92663</v>
      </c>
      <c r="B3959" s="607" t="s">
        <v>3497</v>
      </c>
      <c r="C3959" s="607" t="s">
        <v>14774</v>
      </c>
      <c r="D3959" s="618" t="s">
        <v>10580</v>
      </c>
      <c r="E3959" s="619" t="s">
        <v>29305</v>
      </c>
      <c r="F3959"/>
      <c r="G3959"/>
      <c r="H3959"/>
    </row>
    <row r="3960" spans="1:8" ht="15" x14ac:dyDescent="0.25">
      <c r="A3960" s="609" t="str">
        <f t="shared" si="61"/>
        <v>92664</v>
      </c>
      <c r="B3960" s="607" t="s">
        <v>3498</v>
      </c>
      <c r="C3960" s="607" t="s">
        <v>14775</v>
      </c>
      <c r="D3960" s="618" t="s">
        <v>10580</v>
      </c>
      <c r="E3960" s="619" t="s">
        <v>11111</v>
      </c>
      <c r="F3960"/>
      <c r="G3960"/>
      <c r="H3960"/>
    </row>
    <row r="3961" spans="1:8" ht="15" x14ac:dyDescent="0.25">
      <c r="A3961" s="609" t="str">
        <f t="shared" si="61"/>
        <v>92665</v>
      </c>
      <c r="B3961" s="607" t="s">
        <v>3499</v>
      </c>
      <c r="C3961" s="607" t="s">
        <v>14776</v>
      </c>
      <c r="D3961" s="618" t="s">
        <v>10580</v>
      </c>
      <c r="E3961" s="619" t="s">
        <v>30407</v>
      </c>
      <c r="F3961"/>
      <c r="G3961"/>
      <c r="H3961"/>
    </row>
    <row r="3962" spans="1:8" ht="15" x14ac:dyDescent="0.25">
      <c r="A3962" s="609" t="str">
        <f t="shared" si="61"/>
        <v>92666</v>
      </c>
      <c r="B3962" s="607" t="s">
        <v>3500</v>
      </c>
      <c r="C3962" s="607" t="s">
        <v>14777</v>
      </c>
      <c r="D3962" s="618" t="s">
        <v>10580</v>
      </c>
      <c r="E3962" s="619" t="s">
        <v>21678</v>
      </c>
      <c r="F3962"/>
      <c r="G3962"/>
      <c r="H3962"/>
    </row>
    <row r="3963" spans="1:8" ht="15" x14ac:dyDescent="0.25">
      <c r="A3963" s="609" t="str">
        <f t="shared" si="61"/>
        <v>92667</v>
      </c>
      <c r="B3963" s="607" t="s">
        <v>3501</v>
      </c>
      <c r="C3963" s="607" t="s">
        <v>14778</v>
      </c>
      <c r="D3963" s="618" t="s">
        <v>10580</v>
      </c>
      <c r="E3963" s="619" t="s">
        <v>18054</v>
      </c>
      <c r="F3963"/>
      <c r="G3963"/>
      <c r="H3963"/>
    </row>
    <row r="3964" spans="1:8" ht="15" x14ac:dyDescent="0.25">
      <c r="A3964" s="609" t="str">
        <f t="shared" si="61"/>
        <v>92668</v>
      </c>
      <c r="B3964" s="607" t="s">
        <v>3502</v>
      </c>
      <c r="C3964" s="607" t="s">
        <v>14779</v>
      </c>
      <c r="D3964" s="618" t="s">
        <v>10580</v>
      </c>
      <c r="E3964" s="619" t="s">
        <v>19645</v>
      </c>
      <c r="F3964"/>
      <c r="G3964"/>
      <c r="H3964"/>
    </row>
    <row r="3965" spans="1:8" ht="15" x14ac:dyDescent="0.25">
      <c r="A3965" s="609" t="str">
        <f t="shared" si="61"/>
        <v>92669</v>
      </c>
      <c r="B3965" s="607" t="s">
        <v>3503</v>
      </c>
      <c r="C3965" s="607" t="s">
        <v>14780</v>
      </c>
      <c r="D3965" s="618" t="s">
        <v>10580</v>
      </c>
      <c r="E3965" s="619" t="s">
        <v>10402</v>
      </c>
      <c r="F3965"/>
      <c r="G3965"/>
      <c r="H3965"/>
    </row>
    <row r="3966" spans="1:8" ht="15" x14ac:dyDescent="0.25">
      <c r="A3966" s="609" t="str">
        <f t="shared" si="61"/>
        <v>92670</v>
      </c>
      <c r="B3966" s="607" t="s">
        <v>3504</v>
      </c>
      <c r="C3966" s="607" t="s">
        <v>14781</v>
      </c>
      <c r="D3966" s="618" t="s">
        <v>10580</v>
      </c>
      <c r="E3966" s="619" t="s">
        <v>19398</v>
      </c>
      <c r="F3966"/>
      <c r="G3966"/>
      <c r="H3966"/>
    </row>
    <row r="3967" spans="1:8" ht="15" x14ac:dyDescent="0.25">
      <c r="A3967" s="609" t="str">
        <f t="shared" si="61"/>
        <v>92671</v>
      </c>
      <c r="B3967" s="607" t="s">
        <v>3505</v>
      </c>
      <c r="C3967" s="607" t="s">
        <v>14782</v>
      </c>
      <c r="D3967" s="618" t="s">
        <v>10580</v>
      </c>
      <c r="E3967" s="619" t="s">
        <v>28337</v>
      </c>
      <c r="F3967"/>
      <c r="G3967"/>
      <c r="H3967"/>
    </row>
    <row r="3968" spans="1:8" ht="15" x14ac:dyDescent="0.25">
      <c r="A3968" s="609" t="str">
        <f t="shared" si="61"/>
        <v>92672</v>
      </c>
      <c r="B3968" s="607" t="s">
        <v>3506</v>
      </c>
      <c r="C3968" s="607" t="s">
        <v>14784</v>
      </c>
      <c r="D3968" s="618" t="s">
        <v>10580</v>
      </c>
      <c r="E3968" s="619" t="s">
        <v>29813</v>
      </c>
      <c r="F3968"/>
      <c r="G3968"/>
      <c r="H3968"/>
    </row>
    <row r="3969" spans="1:8" ht="15" x14ac:dyDescent="0.25">
      <c r="A3969" s="609" t="str">
        <f t="shared" si="61"/>
        <v>92673</v>
      </c>
      <c r="B3969" s="607" t="s">
        <v>3507</v>
      </c>
      <c r="C3969" s="607" t="s">
        <v>14785</v>
      </c>
      <c r="D3969" s="618" t="s">
        <v>10580</v>
      </c>
      <c r="E3969" s="619" t="s">
        <v>30408</v>
      </c>
      <c r="F3969"/>
      <c r="G3969"/>
      <c r="H3969"/>
    </row>
    <row r="3970" spans="1:8" ht="15" x14ac:dyDescent="0.25">
      <c r="A3970" s="609" t="str">
        <f t="shared" ref="A3970:A4033" si="62">IF(ISERROR(SEARCH("/",B3970)=6),TRIM(CLEAN(B3970)),IF(SEARCH("/",B3970)=6,IF(LEN(TRIM(CLEAN(B3970)))=7,LEFT(TRIM(CLEAN(B3970)),6)&amp;"00"&amp;RIGHT(TRIM(CLEAN(B3970)),1),LEFT(TRIM(CLEAN(B3970)),6)&amp;"0"&amp;RIGHT(TRIM(CLEAN(B3970)),2)),TRIM(CLEAN(B3970))))</f>
        <v>92674</v>
      </c>
      <c r="B3970" s="607" t="s">
        <v>3508</v>
      </c>
      <c r="C3970" s="607" t="s">
        <v>14786</v>
      </c>
      <c r="D3970" s="618" t="s">
        <v>10580</v>
      </c>
      <c r="E3970" s="619" t="s">
        <v>30409</v>
      </c>
      <c r="F3970"/>
      <c r="G3970"/>
      <c r="H3970"/>
    </row>
    <row r="3971" spans="1:8" ht="15" x14ac:dyDescent="0.25">
      <c r="A3971" s="609" t="str">
        <f t="shared" si="62"/>
        <v>92675</v>
      </c>
      <c r="B3971" s="607" t="s">
        <v>3509</v>
      </c>
      <c r="C3971" s="607" t="s">
        <v>14787</v>
      </c>
      <c r="D3971" s="618" t="s">
        <v>10580</v>
      </c>
      <c r="E3971" s="619" t="s">
        <v>18251</v>
      </c>
      <c r="F3971"/>
      <c r="G3971"/>
      <c r="H3971"/>
    </row>
    <row r="3972" spans="1:8" ht="15" x14ac:dyDescent="0.25">
      <c r="A3972" s="609" t="str">
        <f t="shared" si="62"/>
        <v>92676</v>
      </c>
      <c r="B3972" s="607" t="s">
        <v>3510</v>
      </c>
      <c r="C3972" s="607" t="s">
        <v>14788</v>
      </c>
      <c r="D3972" s="618" t="s">
        <v>10580</v>
      </c>
      <c r="E3972" s="619" t="s">
        <v>30410</v>
      </c>
      <c r="F3972"/>
      <c r="G3972"/>
      <c r="H3972"/>
    </row>
    <row r="3973" spans="1:8" ht="15" x14ac:dyDescent="0.25">
      <c r="A3973" s="609" t="str">
        <f t="shared" si="62"/>
        <v>92677</v>
      </c>
      <c r="B3973" s="607" t="s">
        <v>3511</v>
      </c>
      <c r="C3973" s="607" t="s">
        <v>14790</v>
      </c>
      <c r="D3973" s="618" t="s">
        <v>10580</v>
      </c>
      <c r="E3973" s="619" t="s">
        <v>18974</v>
      </c>
      <c r="F3973"/>
      <c r="G3973"/>
      <c r="H3973"/>
    </row>
    <row r="3974" spans="1:8" ht="15" x14ac:dyDescent="0.25">
      <c r="A3974" s="609" t="str">
        <f t="shared" si="62"/>
        <v>92678</v>
      </c>
      <c r="B3974" s="607" t="s">
        <v>3512</v>
      </c>
      <c r="C3974" s="607" t="s">
        <v>14791</v>
      </c>
      <c r="D3974" s="618" t="s">
        <v>10580</v>
      </c>
      <c r="E3974" s="619" t="s">
        <v>30411</v>
      </c>
      <c r="F3974"/>
      <c r="G3974"/>
      <c r="H3974"/>
    </row>
    <row r="3975" spans="1:8" ht="15" x14ac:dyDescent="0.25">
      <c r="A3975" s="609" t="str">
        <f t="shared" si="62"/>
        <v>92679</v>
      </c>
      <c r="B3975" s="607" t="s">
        <v>3513</v>
      </c>
      <c r="C3975" s="607" t="s">
        <v>14792</v>
      </c>
      <c r="D3975" s="618" t="s">
        <v>10580</v>
      </c>
      <c r="E3975" s="619" t="s">
        <v>30412</v>
      </c>
      <c r="F3975"/>
      <c r="G3975"/>
      <c r="H3975"/>
    </row>
    <row r="3976" spans="1:8" ht="15" x14ac:dyDescent="0.25">
      <c r="A3976" s="609" t="str">
        <f t="shared" si="62"/>
        <v>92680</v>
      </c>
      <c r="B3976" s="607" t="s">
        <v>3514</v>
      </c>
      <c r="C3976" s="607" t="s">
        <v>14793</v>
      </c>
      <c r="D3976" s="618" t="s">
        <v>10580</v>
      </c>
      <c r="E3976" s="619" t="s">
        <v>30413</v>
      </c>
      <c r="F3976"/>
      <c r="G3976"/>
      <c r="H3976"/>
    </row>
    <row r="3977" spans="1:8" ht="15" x14ac:dyDescent="0.25">
      <c r="A3977" s="609" t="str">
        <f t="shared" si="62"/>
        <v>92681</v>
      </c>
      <c r="B3977" s="607" t="s">
        <v>3515</v>
      </c>
      <c r="C3977" s="607" t="s">
        <v>14794</v>
      </c>
      <c r="D3977" s="618" t="s">
        <v>10580</v>
      </c>
      <c r="E3977" s="619" t="s">
        <v>27003</v>
      </c>
      <c r="F3977"/>
      <c r="G3977"/>
      <c r="H3977"/>
    </row>
    <row r="3978" spans="1:8" ht="15" x14ac:dyDescent="0.25">
      <c r="A3978" s="609" t="str">
        <f t="shared" si="62"/>
        <v>92682</v>
      </c>
      <c r="B3978" s="607" t="s">
        <v>3516</v>
      </c>
      <c r="C3978" s="607" t="s">
        <v>14795</v>
      </c>
      <c r="D3978" s="618" t="s">
        <v>10580</v>
      </c>
      <c r="E3978" s="619" t="s">
        <v>19448</v>
      </c>
      <c r="F3978"/>
      <c r="G3978"/>
      <c r="H3978"/>
    </row>
    <row r="3979" spans="1:8" ht="15" x14ac:dyDescent="0.25">
      <c r="A3979" s="609" t="str">
        <f t="shared" si="62"/>
        <v>92683</v>
      </c>
      <c r="B3979" s="607" t="s">
        <v>3517</v>
      </c>
      <c r="C3979" s="607" t="s">
        <v>14796</v>
      </c>
      <c r="D3979" s="618" t="s">
        <v>10580</v>
      </c>
      <c r="E3979" s="619" t="s">
        <v>10439</v>
      </c>
      <c r="F3979"/>
      <c r="G3979"/>
      <c r="H3979"/>
    </row>
    <row r="3980" spans="1:8" ht="15" x14ac:dyDescent="0.25">
      <c r="A3980" s="609" t="str">
        <f t="shared" si="62"/>
        <v>92684</v>
      </c>
      <c r="B3980" s="607" t="s">
        <v>3518</v>
      </c>
      <c r="C3980" s="607" t="s">
        <v>14797</v>
      </c>
      <c r="D3980" s="618" t="s">
        <v>10580</v>
      </c>
      <c r="E3980" s="619" t="s">
        <v>30414</v>
      </c>
      <c r="F3980"/>
      <c r="G3980"/>
      <c r="H3980"/>
    </row>
    <row r="3981" spans="1:8" ht="15" x14ac:dyDescent="0.25">
      <c r="A3981" s="609" t="str">
        <f t="shared" si="62"/>
        <v>92685</v>
      </c>
      <c r="B3981" s="607" t="s">
        <v>3519</v>
      </c>
      <c r="C3981" s="607" t="s">
        <v>14798</v>
      </c>
      <c r="D3981" s="618" t="s">
        <v>10580</v>
      </c>
      <c r="E3981" s="619" t="s">
        <v>30415</v>
      </c>
      <c r="F3981"/>
      <c r="G3981"/>
      <c r="H3981"/>
    </row>
    <row r="3982" spans="1:8" ht="15" x14ac:dyDescent="0.25">
      <c r="A3982" s="609" t="str">
        <f t="shared" si="62"/>
        <v>92686</v>
      </c>
      <c r="B3982" s="607" t="s">
        <v>3520</v>
      </c>
      <c r="C3982" s="607" t="s">
        <v>14799</v>
      </c>
      <c r="D3982" s="618" t="s">
        <v>10580</v>
      </c>
      <c r="E3982" s="619" t="s">
        <v>30416</v>
      </c>
      <c r="F3982"/>
      <c r="G3982"/>
      <c r="H3982"/>
    </row>
    <row r="3983" spans="1:8" ht="15" x14ac:dyDescent="0.25">
      <c r="A3983" s="609" t="str">
        <f t="shared" si="62"/>
        <v>92692</v>
      </c>
      <c r="B3983" s="607" t="s">
        <v>3525</v>
      </c>
      <c r="C3983" s="607" t="s">
        <v>14800</v>
      </c>
      <c r="D3983" s="618" t="s">
        <v>10580</v>
      </c>
      <c r="E3983" s="619" t="s">
        <v>17935</v>
      </c>
      <c r="F3983"/>
      <c r="G3983"/>
      <c r="H3983"/>
    </row>
    <row r="3984" spans="1:8" ht="15" x14ac:dyDescent="0.25">
      <c r="A3984" s="609" t="str">
        <f t="shared" si="62"/>
        <v>92693</v>
      </c>
      <c r="B3984" s="607" t="s">
        <v>3526</v>
      </c>
      <c r="C3984" s="607" t="s">
        <v>14801</v>
      </c>
      <c r="D3984" s="618" t="s">
        <v>10580</v>
      </c>
      <c r="E3984" s="619" t="s">
        <v>10064</v>
      </c>
      <c r="F3984"/>
      <c r="G3984"/>
      <c r="H3984"/>
    </row>
    <row r="3985" spans="1:8" ht="15" x14ac:dyDescent="0.25">
      <c r="A3985" s="609" t="str">
        <f t="shared" si="62"/>
        <v>92694</v>
      </c>
      <c r="B3985" s="607" t="s">
        <v>3527</v>
      </c>
      <c r="C3985" s="607" t="s">
        <v>14802</v>
      </c>
      <c r="D3985" s="618" t="s">
        <v>10580</v>
      </c>
      <c r="E3985" s="619" t="s">
        <v>18271</v>
      </c>
      <c r="F3985"/>
      <c r="G3985"/>
      <c r="H3985"/>
    </row>
    <row r="3986" spans="1:8" ht="15" x14ac:dyDescent="0.25">
      <c r="A3986" s="609" t="str">
        <f t="shared" si="62"/>
        <v>92695</v>
      </c>
      <c r="B3986" s="607" t="s">
        <v>3528</v>
      </c>
      <c r="C3986" s="607" t="s">
        <v>14804</v>
      </c>
      <c r="D3986" s="618" t="s">
        <v>10580</v>
      </c>
      <c r="E3986" s="619" t="s">
        <v>9107</v>
      </c>
      <c r="F3986"/>
      <c r="G3986"/>
      <c r="H3986"/>
    </row>
    <row r="3987" spans="1:8" ht="15" x14ac:dyDescent="0.25">
      <c r="A3987" s="609" t="str">
        <f t="shared" si="62"/>
        <v>92696</v>
      </c>
      <c r="B3987" s="607" t="s">
        <v>3529</v>
      </c>
      <c r="C3987" s="607" t="s">
        <v>14806</v>
      </c>
      <c r="D3987" s="618" t="s">
        <v>10580</v>
      </c>
      <c r="E3987" s="619" t="s">
        <v>9606</v>
      </c>
      <c r="F3987"/>
      <c r="G3987"/>
      <c r="H3987"/>
    </row>
    <row r="3988" spans="1:8" ht="15" x14ac:dyDescent="0.25">
      <c r="A3988" s="609" t="str">
        <f t="shared" si="62"/>
        <v>92697</v>
      </c>
      <c r="B3988" s="607" t="s">
        <v>3530</v>
      </c>
      <c r="C3988" s="607" t="s">
        <v>14807</v>
      </c>
      <c r="D3988" s="618" t="s">
        <v>10580</v>
      </c>
      <c r="E3988" s="619" t="s">
        <v>9934</v>
      </c>
      <c r="F3988"/>
      <c r="G3988"/>
      <c r="H3988"/>
    </row>
    <row r="3989" spans="1:8" ht="15" x14ac:dyDescent="0.25">
      <c r="A3989" s="609" t="str">
        <f t="shared" si="62"/>
        <v>92698</v>
      </c>
      <c r="B3989" s="607" t="s">
        <v>3531</v>
      </c>
      <c r="C3989" s="607" t="s">
        <v>14808</v>
      </c>
      <c r="D3989" s="618" t="s">
        <v>10580</v>
      </c>
      <c r="E3989" s="619" t="s">
        <v>9342</v>
      </c>
      <c r="F3989"/>
      <c r="G3989"/>
      <c r="H3989"/>
    </row>
    <row r="3990" spans="1:8" ht="15" x14ac:dyDescent="0.25">
      <c r="A3990" s="609" t="str">
        <f t="shared" si="62"/>
        <v>92699</v>
      </c>
      <c r="B3990" s="607" t="s">
        <v>3532</v>
      </c>
      <c r="C3990" s="607" t="s">
        <v>14809</v>
      </c>
      <c r="D3990" s="618" t="s">
        <v>10580</v>
      </c>
      <c r="E3990" s="619" t="s">
        <v>8984</v>
      </c>
      <c r="F3990"/>
      <c r="G3990"/>
      <c r="H3990"/>
    </row>
    <row r="3991" spans="1:8" ht="15" x14ac:dyDescent="0.25">
      <c r="A3991" s="609" t="str">
        <f t="shared" si="62"/>
        <v>92700</v>
      </c>
      <c r="B3991" s="607" t="s">
        <v>3533</v>
      </c>
      <c r="C3991" s="607" t="s">
        <v>14811</v>
      </c>
      <c r="D3991" s="618" t="s">
        <v>10580</v>
      </c>
      <c r="E3991" s="619" t="s">
        <v>30321</v>
      </c>
      <c r="F3991"/>
      <c r="G3991"/>
      <c r="H3991"/>
    </row>
    <row r="3992" spans="1:8" ht="15" x14ac:dyDescent="0.25">
      <c r="A3992" s="609" t="str">
        <f t="shared" si="62"/>
        <v>92701</v>
      </c>
      <c r="B3992" s="607" t="s">
        <v>3534</v>
      </c>
      <c r="C3992" s="607" t="s">
        <v>14812</v>
      </c>
      <c r="D3992" s="618" t="s">
        <v>10580</v>
      </c>
      <c r="E3992" s="619" t="s">
        <v>18562</v>
      </c>
      <c r="F3992"/>
      <c r="G3992"/>
      <c r="H3992"/>
    </row>
    <row r="3993" spans="1:8" ht="15" x14ac:dyDescent="0.25">
      <c r="A3993" s="609" t="str">
        <f t="shared" si="62"/>
        <v>92702</v>
      </c>
      <c r="B3993" s="607" t="s">
        <v>3535</v>
      </c>
      <c r="C3993" s="607" t="s">
        <v>14813</v>
      </c>
      <c r="D3993" s="618" t="s">
        <v>10580</v>
      </c>
      <c r="E3993" s="619" t="s">
        <v>18490</v>
      </c>
      <c r="F3993"/>
      <c r="G3993"/>
      <c r="H3993"/>
    </row>
    <row r="3994" spans="1:8" ht="15" x14ac:dyDescent="0.25">
      <c r="A3994" s="609" t="str">
        <f t="shared" si="62"/>
        <v>92703</v>
      </c>
      <c r="B3994" s="607" t="s">
        <v>3536</v>
      </c>
      <c r="C3994" s="607" t="s">
        <v>14815</v>
      </c>
      <c r="D3994" s="618" t="s">
        <v>10580</v>
      </c>
      <c r="E3994" s="619" t="s">
        <v>19118</v>
      </c>
      <c r="F3994"/>
      <c r="G3994"/>
      <c r="H3994"/>
    </row>
    <row r="3995" spans="1:8" ht="15" x14ac:dyDescent="0.25">
      <c r="A3995" s="609" t="str">
        <f t="shared" si="62"/>
        <v>92704</v>
      </c>
      <c r="B3995" s="607" t="s">
        <v>3537</v>
      </c>
      <c r="C3995" s="607" t="s">
        <v>14816</v>
      </c>
      <c r="D3995" s="618" t="s">
        <v>10580</v>
      </c>
      <c r="E3995" s="619" t="s">
        <v>19170</v>
      </c>
      <c r="F3995"/>
      <c r="G3995"/>
      <c r="H3995"/>
    </row>
    <row r="3996" spans="1:8" ht="15" x14ac:dyDescent="0.25">
      <c r="A3996" s="609" t="str">
        <f t="shared" si="62"/>
        <v>92705</v>
      </c>
      <c r="B3996" s="607" t="s">
        <v>3538</v>
      </c>
      <c r="C3996" s="607" t="s">
        <v>14817</v>
      </c>
      <c r="D3996" s="618" t="s">
        <v>10580</v>
      </c>
      <c r="E3996" s="619" t="s">
        <v>9320</v>
      </c>
      <c r="F3996"/>
      <c r="G3996"/>
      <c r="H3996"/>
    </row>
    <row r="3997" spans="1:8" ht="15" x14ac:dyDescent="0.25">
      <c r="A3997" s="609" t="str">
        <f t="shared" si="62"/>
        <v>92706</v>
      </c>
      <c r="B3997" s="607" t="s">
        <v>3539</v>
      </c>
      <c r="C3997" s="607" t="s">
        <v>14818</v>
      </c>
      <c r="D3997" s="618" t="s">
        <v>10580</v>
      </c>
      <c r="E3997" s="619" t="s">
        <v>30417</v>
      </c>
      <c r="F3997"/>
      <c r="G3997"/>
      <c r="H3997"/>
    </row>
    <row r="3998" spans="1:8" ht="15" x14ac:dyDescent="0.25">
      <c r="A3998" s="609" t="str">
        <f t="shared" si="62"/>
        <v>92889</v>
      </c>
      <c r="B3998" s="607" t="s">
        <v>3705</v>
      </c>
      <c r="C3998" s="607" t="s">
        <v>14819</v>
      </c>
      <c r="D3998" s="618" t="s">
        <v>10580</v>
      </c>
      <c r="E3998" s="619" t="s">
        <v>30418</v>
      </c>
      <c r="F3998"/>
      <c r="G3998"/>
      <c r="H3998"/>
    </row>
    <row r="3999" spans="1:8" ht="15" x14ac:dyDescent="0.25">
      <c r="A3999" s="609" t="str">
        <f t="shared" si="62"/>
        <v>92890</v>
      </c>
      <c r="B3999" s="607" t="s">
        <v>3706</v>
      </c>
      <c r="C3999" s="607" t="s">
        <v>14820</v>
      </c>
      <c r="D3999" s="618" t="s">
        <v>10580</v>
      </c>
      <c r="E3999" s="619" t="s">
        <v>26327</v>
      </c>
      <c r="F3999"/>
      <c r="G3999"/>
      <c r="H3999"/>
    </row>
    <row r="4000" spans="1:8" ht="15" x14ac:dyDescent="0.25">
      <c r="A4000" s="609" t="str">
        <f t="shared" si="62"/>
        <v>92891</v>
      </c>
      <c r="B4000" s="607" t="s">
        <v>3707</v>
      </c>
      <c r="C4000" s="607" t="s">
        <v>14821</v>
      </c>
      <c r="D4000" s="618" t="s">
        <v>10580</v>
      </c>
      <c r="E4000" s="619" t="s">
        <v>30419</v>
      </c>
      <c r="F4000"/>
      <c r="G4000"/>
      <c r="H4000"/>
    </row>
    <row r="4001" spans="1:8" ht="15" x14ac:dyDescent="0.25">
      <c r="A4001" s="609" t="str">
        <f t="shared" si="62"/>
        <v>92892</v>
      </c>
      <c r="B4001" s="607" t="s">
        <v>3708</v>
      </c>
      <c r="C4001" s="607" t="s">
        <v>14822</v>
      </c>
      <c r="D4001" s="618" t="s">
        <v>10580</v>
      </c>
      <c r="E4001" s="619" t="s">
        <v>26195</v>
      </c>
      <c r="F4001"/>
      <c r="G4001"/>
      <c r="H4001"/>
    </row>
    <row r="4002" spans="1:8" ht="15" x14ac:dyDescent="0.25">
      <c r="A4002" s="609" t="str">
        <f t="shared" si="62"/>
        <v>92893</v>
      </c>
      <c r="B4002" s="607" t="s">
        <v>3709</v>
      </c>
      <c r="C4002" s="607" t="s">
        <v>14823</v>
      </c>
      <c r="D4002" s="618" t="s">
        <v>10580</v>
      </c>
      <c r="E4002" s="619" t="s">
        <v>30420</v>
      </c>
      <c r="F4002"/>
      <c r="G4002"/>
      <c r="H4002"/>
    </row>
    <row r="4003" spans="1:8" ht="15" x14ac:dyDescent="0.25">
      <c r="A4003" s="609" t="str">
        <f t="shared" si="62"/>
        <v>92894</v>
      </c>
      <c r="B4003" s="607" t="s">
        <v>3710</v>
      </c>
      <c r="C4003" s="607" t="s">
        <v>14825</v>
      </c>
      <c r="D4003" s="618" t="s">
        <v>10580</v>
      </c>
      <c r="E4003" s="619" t="s">
        <v>30421</v>
      </c>
      <c r="F4003"/>
      <c r="G4003"/>
      <c r="H4003"/>
    </row>
    <row r="4004" spans="1:8" ht="15" x14ac:dyDescent="0.25">
      <c r="A4004" s="609" t="str">
        <f t="shared" si="62"/>
        <v>92895</v>
      </c>
      <c r="B4004" s="607" t="s">
        <v>3711</v>
      </c>
      <c r="C4004" s="607" t="s">
        <v>14827</v>
      </c>
      <c r="D4004" s="618" t="s">
        <v>10580</v>
      </c>
      <c r="E4004" s="619" t="s">
        <v>30422</v>
      </c>
      <c r="F4004"/>
      <c r="G4004"/>
      <c r="H4004"/>
    </row>
    <row r="4005" spans="1:8" ht="15" x14ac:dyDescent="0.25">
      <c r="A4005" s="609" t="str">
        <f t="shared" si="62"/>
        <v>92896</v>
      </c>
      <c r="B4005" s="607" t="s">
        <v>3712</v>
      </c>
      <c r="C4005" s="607" t="s">
        <v>14828</v>
      </c>
      <c r="D4005" s="618" t="s">
        <v>10580</v>
      </c>
      <c r="E4005" s="619" t="s">
        <v>30423</v>
      </c>
      <c r="F4005"/>
      <c r="G4005"/>
      <c r="H4005"/>
    </row>
    <row r="4006" spans="1:8" ht="15" x14ac:dyDescent="0.25">
      <c r="A4006" s="609" t="str">
        <f t="shared" si="62"/>
        <v>92897</v>
      </c>
      <c r="B4006" s="607" t="s">
        <v>3713</v>
      </c>
      <c r="C4006" s="607" t="s">
        <v>14829</v>
      </c>
      <c r="D4006" s="618" t="s">
        <v>10580</v>
      </c>
      <c r="E4006" s="619" t="s">
        <v>30424</v>
      </c>
      <c r="F4006"/>
      <c r="G4006"/>
      <c r="H4006"/>
    </row>
    <row r="4007" spans="1:8" ht="15" x14ac:dyDescent="0.25">
      <c r="A4007" s="609" t="str">
        <f t="shared" si="62"/>
        <v>92898</v>
      </c>
      <c r="B4007" s="607" t="s">
        <v>3714</v>
      </c>
      <c r="C4007" s="607" t="s">
        <v>14830</v>
      </c>
      <c r="D4007" s="618" t="s">
        <v>10580</v>
      </c>
      <c r="E4007" s="619" t="s">
        <v>18436</v>
      </c>
      <c r="F4007"/>
      <c r="G4007"/>
      <c r="H4007"/>
    </row>
    <row r="4008" spans="1:8" ht="15" x14ac:dyDescent="0.25">
      <c r="A4008" s="609" t="str">
        <f t="shared" si="62"/>
        <v>92899</v>
      </c>
      <c r="B4008" s="607" t="s">
        <v>3715</v>
      </c>
      <c r="C4008" s="607" t="s">
        <v>14831</v>
      </c>
      <c r="D4008" s="618" t="s">
        <v>10580</v>
      </c>
      <c r="E4008" s="619" t="s">
        <v>19601</v>
      </c>
      <c r="F4008"/>
      <c r="G4008"/>
      <c r="H4008"/>
    </row>
    <row r="4009" spans="1:8" ht="15" x14ac:dyDescent="0.25">
      <c r="A4009" s="609" t="str">
        <f t="shared" si="62"/>
        <v>92900</v>
      </c>
      <c r="B4009" s="607" t="s">
        <v>3716</v>
      </c>
      <c r="C4009" s="607" t="s">
        <v>14832</v>
      </c>
      <c r="D4009" s="618" t="s">
        <v>10580</v>
      </c>
      <c r="E4009" s="619" t="s">
        <v>19515</v>
      </c>
      <c r="F4009"/>
      <c r="G4009"/>
      <c r="H4009"/>
    </row>
    <row r="4010" spans="1:8" ht="15" x14ac:dyDescent="0.25">
      <c r="A4010" s="609" t="str">
        <f t="shared" si="62"/>
        <v>92901</v>
      </c>
      <c r="B4010" s="607" t="s">
        <v>3717</v>
      </c>
      <c r="C4010" s="607" t="s">
        <v>14833</v>
      </c>
      <c r="D4010" s="618" t="s">
        <v>10580</v>
      </c>
      <c r="E4010" s="619" t="s">
        <v>19360</v>
      </c>
      <c r="F4010"/>
      <c r="G4010"/>
      <c r="H4010"/>
    </row>
    <row r="4011" spans="1:8" ht="15" x14ac:dyDescent="0.25">
      <c r="A4011" s="609" t="str">
        <f t="shared" si="62"/>
        <v>92902</v>
      </c>
      <c r="B4011" s="607" t="s">
        <v>3718</v>
      </c>
      <c r="C4011" s="607" t="s">
        <v>14835</v>
      </c>
      <c r="D4011" s="618" t="s">
        <v>10580</v>
      </c>
      <c r="E4011" s="619" t="s">
        <v>30425</v>
      </c>
      <c r="F4011"/>
      <c r="G4011"/>
      <c r="H4011"/>
    </row>
    <row r="4012" spans="1:8" ht="15" x14ac:dyDescent="0.25">
      <c r="A4012" s="609" t="str">
        <f t="shared" si="62"/>
        <v>92903</v>
      </c>
      <c r="B4012" s="607" t="s">
        <v>3719</v>
      </c>
      <c r="C4012" s="607" t="s">
        <v>14836</v>
      </c>
      <c r="D4012" s="618" t="s">
        <v>10580</v>
      </c>
      <c r="E4012" s="619" t="s">
        <v>30426</v>
      </c>
      <c r="F4012"/>
      <c r="G4012"/>
      <c r="H4012"/>
    </row>
    <row r="4013" spans="1:8" ht="15" x14ac:dyDescent="0.25">
      <c r="A4013" s="609" t="str">
        <f t="shared" si="62"/>
        <v>92904</v>
      </c>
      <c r="B4013" s="607" t="s">
        <v>3720</v>
      </c>
      <c r="C4013" s="607" t="s">
        <v>14837</v>
      </c>
      <c r="D4013" s="618" t="s">
        <v>10580</v>
      </c>
      <c r="E4013" s="619" t="s">
        <v>11242</v>
      </c>
      <c r="F4013"/>
      <c r="G4013"/>
      <c r="H4013"/>
    </row>
    <row r="4014" spans="1:8" ht="15" x14ac:dyDescent="0.25">
      <c r="A4014" s="609" t="str">
        <f t="shared" si="62"/>
        <v>92905</v>
      </c>
      <c r="B4014" s="607" t="s">
        <v>3721</v>
      </c>
      <c r="C4014" s="607" t="s">
        <v>14838</v>
      </c>
      <c r="D4014" s="618" t="s">
        <v>10580</v>
      </c>
      <c r="E4014" s="619" t="s">
        <v>28306</v>
      </c>
      <c r="F4014"/>
      <c r="G4014"/>
      <c r="H4014"/>
    </row>
    <row r="4015" spans="1:8" ht="15" x14ac:dyDescent="0.25">
      <c r="A4015" s="609" t="str">
        <f t="shared" si="62"/>
        <v>92906</v>
      </c>
      <c r="B4015" s="607" t="s">
        <v>3722</v>
      </c>
      <c r="C4015" s="607" t="s">
        <v>14840</v>
      </c>
      <c r="D4015" s="618" t="s">
        <v>10580</v>
      </c>
      <c r="E4015" s="619" t="s">
        <v>19521</v>
      </c>
      <c r="F4015"/>
      <c r="G4015"/>
      <c r="H4015"/>
    </row>
    <row r="4016" spans="1:8" ht="15" x14ac:dyDescent="0.25">
      <c r="A4016" s="609" t="str">
        <f t="shared" si="62"/>
        <v>92907</v>
      </c>
      <c r="B4016" s="607" t="s">
        <v>3723</v>
      </c>
      <c r="C4016" s="607" t="s">
        <v>14842</v>
      </c>
      <c r="D4016" s="618" t="s">
        <v>10580</v>
      </c>
      <c r="E4016" s="619" t="s">
        <v>18650</v>
      </c>
      <c r="F4016"/>
      <c r="G4016"/>
      <c r="H4016"/>
    </row>
    <row r="4017" spans="1:8" ht="15" x14ac:dyDescent="0.25">
      <c r="A4017" s="609" t="str">
        <f t="shared" si="62"/>
        <v>92908</v>
      </c>
      <c r="B4017" s="607" t="s">
        <v>3724</v>
      </c>
      <c r="C4017" s="607" t="s">
        <v>14843</v>
      </c>
      <c r="D4017" s="618" t="s">
        <v>10580</v>
      </c>
      <c r="E4017" s="619" t="s">
        <v>18650</v>
      </c>
      <c r="F4017"/>
      <c r="G4017"/>
      <c r="H4017"/>
    </row>
    <row r="4018" spans="1:8" ht="15" x14ac:dyDescent="0.25">
      <c r="A4018" s="609" t="str">
        <f t="shared" si="62"/>
        <v>92909</v>
      </c>
      <c r="B4018" s="607" t="s">
        <v>3725</v>
      </c>
      <c r="C4018" s="607" t="s">
        <v>14844</v>
      </c>
      <c r="D4018" s="618" t="s">
        <v>10580</v>
      </c>
      <c r="E4018" s="619" t="s">
        <v>18650</v>
      </c>
      <c r="F4018"/>
      <c r="G4018"/>
      <c r="H4018"/>
    </row>
    <row r="4019" spans="1:8" ht="15" x14ac:dyDescent="0.25">
      <c r="A4019" s="609" t="str">
        <f t="shared" si="62"/>
        <v>92910</v>
      </c>
      <c r="B4019" s="607" t="s">
        <v>3726</v>
      </c>
      <c r="C4019" s="607" t="s">
        <v>14845</v>
      </c>
      <c r="D4019" s="618" t="s">
        <v>10580</v>
      </c>
      <c r="E4019" s="619" t="s">
        <v>18701</v>
      </c>
      <c r="F4019"/>
      <c r="G4019"/>
      <c r="H4019"/>
    </row>
    <row r="4020" spans="1:8" ht="15" x14ac:dyDescent="0.25">
      <c r="A4020" s="609" t="str">
        <f t="shared" si="62"/>
        <v>92911</v>
      </c>
      <c r="B4020" s="607" t="s">
        <v>3727</v>
      </c>
      <c r="C4020" s="607" t="s">
        <v>14846</v>
      </c>
      <c r="D4020" s="618" t="s">
        <v>10580</v>
      </c>
      <c r="E4020" s="619" t="s">
        <v>18701</v>
      </c>
      <c r="F4020"/>
      <c r="G4020"/>
      <c r="H4020"/>
    </row>
    <row r="4021" spans="1:8" ht="15" x14ac:dyDescent="0.25">
      <c r="A4021" s="609" t="str">
        <f t="shared" si="62"/>
        <v>92912</v>
      </c>
      <c r="B4021" s="607" t="s">
        <v>3728</v>
      </c>
      <c r="C4021" s="607" t="s">
        <v>14847</v>
      </c>
      <c r="D4021" s="618" t="s">
        <v>10580</v>
      </c>
      <c r="E4021" s="619" t="s">
        <v>30427</v>
      </c>
      <c r="F4021"/>
      <c r="G4021"/>
      <c r="H4021"/>
    </row>
    <row r="4022" spans="1:8" ht="15" x14ac:dyDescent="0.25">
      <c r="A4022" s="609" t="str">
        <f t="shared" si="62"/>
        <v>92913</v>
      </c>
      <c r="B4022" s="607" t="s">
        <v>3729</v>
      </c>
      <c r="C4022" s="607" t="s">
        <v>14848</v>
      </c>
      <c r="D4022" s="618" t="s">
        <v>10580</v>
      </c>
      <c r="E4022" s="619" t="s">
        <v>30428</v>
      </c>
      <c r="F4022"/>
      <c r="G4022"/>
      <c r="H4022"/>
    </row>
    <row r="4023" spans="1:8" ht="15" x14ac:dyDescent="0.25">
      <c r="A4023" s="609" t="str">
        <f t="shared" si="62"/>
        <v>92914</v>
      </c>
      <c r="B4023" s="607" t="s">
        <v>3730</v>
      </c>
      <c r="C4023" s="607" t="s">
        <v>14849</v>
      </c>
      <c r="D4023" s="618" t="s">
        <v>10580</v>
      </c>
      <c r="E4023" s="619" t="s">
        <v>30428</v>
      </c>
      <c r="F4023"/>
      <c r="G4023"/>
      <c r="H4023"/>
    </row>
    <row r="4024" spans="1:8" ht="15" x14ac:dyDescent="0.25">
      <c r="A4024" s="609" t="str">
        <f t="shared" si="62"/>
        <v>92918</v>
      </c>
      <c r="B4024" s="607" t="s">
        <v>3734</v>
      </c>
      <c r="C4024" s="607" t="s">
        <v>14850</v>
      </c>
      <c r="D4024" s="618" t="s">
        <v>10580</v>
      </c>
      <c r="E4024" s="619" t="s">
        <v>13457</v>
      </c>
      <c r="F4024"/>
      <c r="G4024"/>
      <c r="H4024"/>
    </row>
    <row r="4025" spans="1:8" ht="15" x14ac:dyDescent="0.25">
      <c r="A4025" s="609" t="str">
        <f t="shared" si="62"/>
        <v>92920</v>
      </c>
      <c r="B4025" s="607" t="s">
        <v>3736</v>
      </c>
      <c r="C4025" s="607" t="s">
        <v>14851</v>
      </c>
      <c r="D4025" s="618" t="s">
        <v>10580</v>
      </c>
      <c r="E4025" s="619" t="s">
        <v>18286</v>
      </c>
      <c r="F4025"/>
      <c r="G4025"/>
      <c r="H4025"/>
    </row>
    <row r="4026" spans="1:8" ht="15" x14ac:dyDescent="0.25">
      <c r="A4026" s="609" t="str">
        <f t="shared" si="62"/>
        <v>92925</v>
      </c>
      <c r="B4026" s="607" t="s">
        <v>3741</v>
      </c>
      <c r="C4026" s="607" t="s">
        <v>14852</v>
      </c>
      <c r="D4026" s="618" t="s">
        <v>10580</v>
      </c>
      <c r="E4026" s="619" t="s">
        <v>18851</v>
      </c>
      <c r="F4026"/>
      <c r="G4026"/>
      <c r="H4026"/>
    </row>
    <row r="4027" spans="1:8" ht="15" x14ac:dyDescent="0.25">
      <c r="A4027" s="609" t="str">
        <f t="shared" si="62"/>
        <v>92926</v>
      </c>
      <c r="B4027" s="607" t="s">
        <v>3742</v>
      </c>
      <c r="C4027" s="607" t="s">
        <v>14853</v>
      </c>
      <c r="D4027" s="618" t="s">
        <v>10580</v>
      </c>
      <c r="E4027" s="619" t="s">
        <v>10119</v>
      </c>
      <c r="F4027"/>
      <c r="G4027"/>
      <c r="H4027"/>
    </row>
    <row r="4028" spans="1:8" ht="15" x14ac:dyDescent="0.25">
      <c r="A4028" s="609" t="str">
        <f t="shared" si="62"/>
        <v>92927</v>
      </c>
      <c r="B4028" s="607" t="s">
        <v>3743</v>
      </c>
      <c r="C4028" s="607" t="s">
        <v>14854</v>
      </c>
      <c r="D4028" s="618" t="s">
        <v>10580</v>
      </c>
      <c r="E4028" s="619" t="s">
        <v>10119</v>
      </c>
      <c r="F4028"/>
      <c r="G4028"/>
      <c r="H4028"/>
    </row>
    <row r="4029" spans="1:8" ht="15" x14ac:dyDescent="0.25">
      <c r="A4029" s="609" t="str">
        <f t="shared" si="62"/>
        <v>92928</v>
      </c>
      <c r="B4029" s="607" t="s">
        <v>3744</v>
      </c>
      <c r="C4029" s="607" t="s">
        <v>14855</v>
      </c>
      <c r="D4029" s="618" t="s">
        <v>10580</v>
      </c>
      <c r="E4029" s="619" t="s">
        <v>9251</v>
      </c>
      <c r="F4029"/>
      <c r="G4029"/>
      <c r="H4029"/>
    </row>
    <row r="4030" spans="1:8" ht="15" x14ac:dyDescent="0.25">
      <c r="A4030" s="609" t="str">
        <f t="shared" si="62"/>
        <v>92929</v>
      </c>
      <c r="B4030" s="607" t="s">
        <v>3745</v>
      </c>
      <c r="C4030" s="607" t="s">
        <v>14857</v>
      </c>
      <c r="D4030" s="618" t="s">
        <v>10580</v>
      </c>
      <c r="E4030" s="619" t="s">
        <v>9251</v>
      </c>
      <c r="F4030"/>
      <c r="G4030"/>
      <c r="H4030"/>
    </row>
    <row r="4031" spans="1:8" ht="15" x14ac:dyDescent="0.25">
      <c r="A4031" s="609" t="str">
        <f t="shared" si="62"/>
        <v>92930</v>
      </c>
      <c r="B4031" s="607" t="s">
        <v>3746</v>
      </c>
      <c r="C4031" s="607" t="s">
        <v>14858</v>
      </c>
      <c r="D4031" s="618" t="s">
        <v>10580</v>
      </c>
      <c r="E4031" s="619" t="s">
        <v>9251</v>
      </c>
      <c r="F4031"/>
      <c r="G4031"/>
      <c r="H4031"/>
    </row>
    <row r="4032" spans="1:8" ht="15" x14ac:dyDescent="0.25">
      <c r="A4032" s="609" t="str">
        <f t="shared" si="62"/>
        <v>92931</v>
      </c>
      <c r="B4032" s="607" t="s">
        <v>3747</v>
      </c>
      <c r="C4032" s="607" t="s">
        <v>14859</v>
      </c>
      <c r="D4032" s="618" t="s">
        <v>10580</v>
      </c>
      <c r="E4032" s="619" t="s">
        <v>30429</v>
      </c>
      <c r="F4032"/>
      <c r="G4032"/>
      <c r="H4032"/>
    </row>
    <row r="4033" spans="1:8" ht="15" x14ac:dyDescent="0.25">
      <c r="A4033" s="609" t="str">
        <f t="shared" si="62"/>
        <v>92932</v>
      </c>
      <c r="B4033" s="607" t="s">
        <v>3748</v>
      </c>
      <c r="C4033" s="607" t="s">
        <v>14860</v>
      </c>
      <c r="D4033" s="618" t="s">
        <v>10580</v>
      </c>
      <c r="E4033" s="619" t="s">
        <v>30429</v>
      </c>
      <c r="F4033"/>
      <c r="G4033"/>
      <c r="H4033"/>
    </row>
    <row r="4034" spans="1:8" ht="15" x14ac:dyDescent="0.25">
      <c r="A4034" s="609" t="str">
        <f t="shared" ref="A4034:A4097" si="63">IF(ISERROR(SEARCH("/",B4034)=6),TRIM(CLEAN(B4034)),IF(SEARCH("/",B4034)=6,IF(LEN(TRIM(CLEAN(B4034)))=7,LEFT(TRIM(CLEAN(B4034)),6)&amp;"00"&amp;RIGHT(TRIM(CLEAN(B4034)),1),LEFT(TRIM(CLEAN(B4034)),6)&amp;"0"&amp;RIGHT(TRIM(CLEAN(B4034)),2)),TRIM(CLEAN(B4034))))</f>
        <v>92933</v>
      </c>
      <c r="B4034" s="607" t="s">
        <v>3749</v>
      </c>
      <c r="C4034" s="607" t="s">
        <v>14861</v>
      </c>
      <c r="D4034" s="618" t="s">
        <v>10580</v>
      </c>
      <c r="E4034" s="619" t="s">
        <v>30429</v>
      </c>
      <c r="F4034"/>
      <c r="G4034"/>
      <c r="H4034"/>
    </row>
    <row r="4035" spans="1:8" ht="15" x14ac:dyDescent="0.25">
      <c r="A4035" s="609" t="str">
        <f t="shared" si="63"/>
        <v>92934</v>
      </c>
      <c r="B4035" s="607" t="s">
        <v>3750</v>
      </c>
      <c r="C4035" s="607" t="s">
        <v>14862</v>
      </c>
      <c r="D4035" s="618" t="s">
        <v>10580</v>
      </c>
      <c r="E4035" s="619" t="s">
        <v>30430</v>
      </c>
      <c r="F4035"/>
      <c r="G4035"/>
      <c r="H4035"/>
    </row>
    <row r="4036" spans="1:8" ht="15" x14ac:dyDescent="0.25">
      <c r="A4036" s="609" t="str">
        <f t="shared" si="63"/>
        <v>92935</v>
      </c>
      <c r="B4036" s="607" t="s">
        <v>3751</v>
      </c>
      <c r="C4036" s="607" t="s">
        <v>14864</v>
      </c>
      <c r="D4036" s="618" t="s">
        <v>10580</v>
      </c>
      <c r="E4036" s="619" t="s">
        <v>30430</v>
      </c>
      <c r="F4036"/>
      <c r="G4036"/>
      <c r="H4036"/>
    </row>
    <row r="4037" spans="1:8" ht="15" x14ac:dyDescent="0.25">
      <c r="A4037" s="609" t="str">
        <f t="shared" si="63"/>
        <v>92936</v>
      </c>
      <c r="B4037" s="607" t="s">
        <v>3752</v>
      </c>
      <c r="C4037" s="607" t="s">
        <v>14865</v>
      </c>
      <c r="D4037" s="618" t="s">
        <v>10580</v>
      </c>
      <c r="E4037" s="619" t="s">
        <v>27458</v>
      </c>
      <c r="F4037"/>
      <c r="G4037"/>
      <c r="H4037"/>
    </row>
    <row r="4038" spans="1:8" ht="15" x14ac:dyDescent="0.25">
      <c r="A4038" s="609" t="str">
        <f t="shared" si="63"/>
        <v>92937</v>
      </c>
      <c r="B4038" s="607" t="s">
        <v>3753</v>
      </c>
      <c r="C4038" s="607" t="s">
        <v>14866</v>
      </c>
      <c r="D4038" s="618" t="s">
        <v>10580</v>
      </c>
      <c r="E4038" s="619" t="s">
        <v>27458</v>
      </c>
      <c r="F4038"/>
      <c r="G4038"/>
      <c r="H4038"/>
    </row>
    <row r="4039" spans="1:8" ht="15" x14ac:dyDescent="0.25">
      <c r="A4039" s="609" t="str">
        <f t="shared" si="63"/>
        <v>92938</v>
      </c>
      <c r="B4039" s="607" t="s">
        <v>3754</v>
      </c>
      <c r="C4039" s="607" t="s">
        <v>14867</v>
      </c>
      <c r="D4039" s="618" t="s">
        <v>10580</v>
      </c>
      <c r="E4039" s="619" t="s">
        <v>11789</v>
      </c>
      <c r="F4039"/>
      <c r="G4039"/>
      <c r="H4039"/>
    </row>
    <row r="4040" spans="1:8" ht="15" x14ac:dyDescent="0.25">
      <c r="A4040" s="609" t="str">
        <f t="shared" si="63"/>
        <v>92939</v>
      </c>
      <c r="B4040" s="607" t="s">
        <v>3755</v>
      </c>
      <c r="C4040" s="607" t="s">
        <v>14868</v>
      </c>
      <c r="D4040" s="618" t="s">
        <v>10580</v>
      </c>
      <c r="E4040" s="619" t="s">
        <v>30431</v>
      </c>
      <c r="F4040"/>
      <c r="G4040"/>
      <c r="H4040"/>
    </row>
    <row r="4041" spans="1:8" ht="15" x14ac:dyDescent="0.25">
      <c r="A4041" s="609" t="str">
        <f t="shared" si="63"/>
        <v>92940</v>
      </c>
      <c r="B4041" s="607" t="s">
        <v>3756</v>
      </c>
      <c r="C4041" s="607" t="s">
        <v>14870</v>
      </c>
      <c r="D4041" s="618" t="s">
        <v>10580</v>
      </c>
      <c r="E4041" s="619" t="s">
        <v>18489</v>
      </c>
      <c r="F4041"/>
      <c r="G4041"/>
      <c r="H4041"/>
    </row>
    <row r="4042" spans="1:8" ht="15" x14ac:dyDescent="0.25">
      <c r="A4042" s="609" t="str">
        <f t="shared" si="63"/>
        <v>92941</v>
      </c>
      <c r="B4042" s="607" t="s">
        <v>3757</v>
      </c>
      <c r="C4042" s="607" t="s">
        <v>14871</v>
      </c>
      <c r="D4042" s="618" t="s">
        <v>10580</v>
      </c>
      <c r="E4042" s="619" t="s">
        <v>17891</v>
      </c>
      <c r="F4042"/>
      <c r="G4042"/>
      <c r="H4042"/>
    </row>
    <row r="4043" spans="1:8" ht="15" x14ac:dyDescent="0.25">
      <c r="A4043" s="609" t="str">
        <f t="shared" si="63"/>
        <v>92942</v>
      </c>
      <c r="B4043" s="607" t="s">
        <v>3758</v>
      </c>
      <c r="C4043" s="607" t="s">
        <v>14872</v>
      </c>
      <c r="D4043" s="618" t="s">
        <v>10580</v>
      </c>
      <c r="E4043" s="619" t="s">
        <v>17891</v>
      </c>
      <c r="F4043"/>
      <c r="G4043"/>
      <c r="H4043"/>
    </row>
    <row r="4044" spans="1:8" ht="15" x14ac:dyDescent="0.25">
      <c r="A4044" s="609" t="str">
        <f t="shared" si="63"/>
        <v>92943</v>
      </c>
      <c r="B4044" s="607" t="s">
        <v>3759</v>
      </c>
      <c r="C4044" s="607" t="s">
        <v>14873</v>
      </c>
      <c r="D4044" s="618" t="s">
        <v>10580</v>
      </c>
      <c r="E4044" s="619" t="s">
        <v>30432</v>
      </c>
      <c r="F4044"/>
      <c r="G4044"/>
      <c r="H4044"/>
    </row>
    <row r="4045" spans="1:8" ht="15" x14ac:dyDescent="0.25">
      <c r="A4045" s="609" t="str">
        <f t="shared" si="63"/>
        <v>92944</v>
      </c>
      <c r="B4045" s="607" t="s">
        <v>3760</v>
      </c>
      <c r="C4045" s="607" t="s">
        <v>14875</v>
      </c>
      <c r="D4045" s="618" t="s">
        <v>10580</v>
      </c>
      <c r="E4045" s="619" t="s">
        <v>30432</v>
      </c>
      <c r="F4045"/>
      <c r="G4045"/>
      <c r="H4045"/>
    </row>
    <row r="4046" spans="1:8" ht="15" x14ac:dyDescent="0.25">
      <c r="A4046" s="609" t="str">
        <f t="shared" si="63"/>
        <v>92945</v>
      </c>
      <c r="B4046" s="607" t="s">
        <v>3761</v>
      </c>
      <c r="C4046" s="607" t="s">
        <v>14876</v>
      </c>
      <c r="D4046" s="618" t="s">
        <v>10580</v>
      </c>
      <c r="E4046" s="619" t="s">
        <v>30432</v>
      </c>
      <c r="F4046"/>
      <c r="G4046"/>
      <c r="H4046"/>
    </row>
    <row r="4047" spans="1:8" ht="15" x14ac:dyDescent="0.25">
      <c r="A4047" s="609" t="str">
        <f t="shared" si="63"/>
        <v>92946</v>
      </c>
      <c r="B4047" s="607" t="s">
        <v>3762</v>
      </c>
      <c r="C4047" s="607" t="s">
        <v>14877</v>
      </c>
      <c r="D4047" s="618" t="s">
        <v>10580</v>
      </c>
      <c r="E4047" s="619" t="s">
        <v>10441</v>
      </c>
      <c r="F4047"/>
      <c r="G4047"/>
      <c r="H4047"/>
    </row>
    <row r="4048" spans="1:8" ht="15" x14ac:dyDescent="0.25">
      <c r="A4048" s="609" t="str">
        <f t="shared" si="63"/>
        <v>92947</v>
      </c>
      <c r="B4048" s="607" t="s">
        <v>3763</v>
      </c>
      <c r="C4048" s="607" t="s">
        <v>14878</v>
      </c>
      <c r="D4048" s="618" t="s">
        <v>10580</v>
      </c>
      <c r="E4048" s="619" t="s">
        <v>10441</v>
      </c>
      <c r="F4048"/>
      <c r="G4048"/>
      <c r="H4048"/>
    </row>
    <row r="4049" spans="1:8" ht="15" x14ac:dyDescent="0.25">
      <c r="A4049" s="609" t="str">
        <f t="shared" si="63"/>
        <v>92948</v>
      </c>
      <c r="B4049" s="607" t="s">
        <v>3764</v>
      </c>
      <c r="C4049" s="607" t="s">
        <v>14879</v>
      </c>
      <c r="D4049" s="618" t="s">
        <v>10580</v>
      </c>
      <c r="E4049" s="619" t="s">
        <v>10441</v>
      </c>
      <c r="F4049"/>
      <c r="G4049"/>
      <c r="H4049"/>
    </row>
    <row r="4050" spans="1:8" ht="15" x14ac:dyDescent="0.25">
      <c r="A4050" s="609" t="str">
        <f t="shared" si="63"/>
        <v>92949</v>
      </c>
      <c r="B4050" s="607" t="s">
        <v>3765</v>
      </c>
      <c r="C4050" s="607" t="s">
        <v>14880</v>
      </c>
      <c r="D4050" s="618" t="s">
        <v>10580</v>
      </c>
      <c r="E4050" s="619" t="s">
        <v>9317</v>
      </c>
      <c r="F4050"/>
      <c r="G4050"/>
      <c r="H4050"/>
    </row>
    <row r="4051" spans="1:8" ht="15" x14ac:dyDescent="0.25">
      <c r="A4051" s="609" t="str">
        <f t="shared" si="63"/>
        <v>92950</v>
      </c>
      <c r="B4051" s="607" t="s">
        <v>3766</v>
      </c>
      <c r="C4051" s="607" t="s">
        <v>14881</v>
      </c>
      <c r="D4051" s="618" t="s">
        <v>10580</v>
      </c>
      <c r="E4051" s="619" t="s">
        <v>9317</v>
      </c>
      <c r="F4051"/>
      <c r="G4051"/>
      <c r="H4051"/>
    </row>
    <row r="4052" spans="1:8" ht="15" x14ac:dyDescent="0.25">
      <c r="A4052" s="609" t="str">
        <f t="shared" si="63"/>
        <v>92951</v>
      </c>
      <c r="B4052" s="607" t="s">
        <v>3767</v>
      </c>
      <c r="C4052" s="607" t="s">
        <v>14882</v>
      </c>
      <c r="D4052" s="618" t="s">
        <v>10580</v>
      </c>
      <c r="E4052" s="619" t="s">
        <v>18870</v>
      </c>
      <c r="F4052"/>
      <c r="G4052"/>
      <c r="H4052"/>
    </row>
    <row r="4053" spans="1:8" ht="15" x14ac:dyDescent="0.25">
      <c r="A4053" s="609" t="str">
        <f t="shared" si="63"/>
        <v>92952</v>
      </c>
      <c r="B4053" s="607" t="s">
        <v>3768</v>
      </c>
      <c r="C4053" s="607" t="s">
        <v>14883</v>
      </c>
      <c r="D4053" s="618" t="s">
        <v>10580</v>
      </c>
      <c r="E4053" s="619" t="s">
        <v>18870</v>
      </c>
      <c r="F4053"/>
      <c r="G4053"/>
      <c r="H4053"/>
    </row>
    <row r="4054" spans="1:8" ht="15" x14ac:dyDescent="0.25">
      <c r="A4054" s="609" t="str">
        <f t="shared" si="63"/>
        <v>92953</v>
      </c>
      <c r="B4054" s="607" t="s">
        <v>3769</v>
      </c>
      <c r="C4054" s="607" t="s">
        <v>14884</v>
      </c>
      <c r="D4054" s="618" t="s">
        <v>10580</v>
      </c>
      <c r="E4054" s="619" t="s">
        <v>18165</v>
      </c>
      <c r="F4054"/>
      <c r="G4054"/>
      <c r="H4054"/>
    </row>
    <row r="4055" spans="1:8" ht="15" x14ac:dyDescent="0.25">
      <c r="A4055" s="609" t="str">
        <f t="shared" si="63"/>
        <v>93050</v>
      </c>
      <c r="B4055" s="607" t="s">
        <v>3820</v>
      </c>
      <c r="C4055" s="607" t="s">
        <v>14885</v>
      </c>
      <c r="D4055" s="618" t="s">
        <v>10580</v>
      </c>
      <c r="E4055" s="619" t="s">
        <v>9431</v>
      </c>
      <c r="F4055"/>
      <c r="G4055"/>
      <c r="H4055"/>
    </row>
    <row r="4056" spans="1:8" ht="15" x14ac:dyDescent="0.25">
      <c r="A4056" s="609" t="str">
        <f t="shared" si="63"/>
        <v>93051</v>
      </c>
      <c r="B4056" s="607" t="s">
        <v>3821</v>
      </c>
      <c r="C4056" s="607" t="s">
        <v>14887</v>
      </c>
      <c r="D4056" s="618" t="s">
        <v>10580</v>
      </c>
      <c r="E4056" s="619" t="s">
        <v>9945</v>
      </c>
      <c r="F4056"/>
      <c r="G4056"/>
      <c r="H4056"/>
    </row>
    <row r="4057" spans="1:8" ht="15" x14ac:dyDescent="0.25">
      <c r="A4057" s="609" t="str">
        <f t="shared" si="63"/>
        <v>93052</v>
      </c>
      <c r="B4057" s="607" t="s">
        <v>3822</v>
      </c>
      <c r="C4057" s="607" t="s">
        <v>14888</v>
      </c>
      <c r="D4057" s="618" t="s">
        <v>10580</v>
      </c>
      <c r="E4057" s="619" t="s">
        <v>30433</v>
      </c>
      <c r="F4057"/>
      <c r="G4057"/>
      <c r="H4057"/>
    </row>
    <row r="4058" spans="1:8" ht="15" x14ac:dyDescent="0.25">
      <c r="A4058" s="609" t="str">
        <f t="shared" si="63"/>
        <v>93054</v>
      </c>
      <c r="B4058" s="607" t="s">
        <v>3823</v>
      </c>
      <c r="C4058" s="607" t="s">
        <v>14889</v>
      </c>
      <c r="D4058" s="618" t="s">
        <v>10580</v>
      </c>
      <c r="E4058" s="619" t="s">
        <v>9130</v>
      </c>
      <c r="F4058"/>
      <c r="G4058"/>
      <c r="H4058"/>
    </row>
    <row r="4059" spans="1:8" ht="15" x14ac:dyDescent="0.25">
      <c r="A4059" s="609" t="str">
        <f t="shared" si="63"/>
        <v>93055</v>
      </c>
      <c r="B4059" s="607" t="s">
        <v>3824</v>
      </c>
      <c r="C4059" s="607" t="s">
        <v>14891</v>
      </c>
      <c r="D4059" s="618" t="s">
        <v>10580</v>
      </c>
      <c r="E4059" s="619" t="s">
        <v>29866</v>
      </c>
      <c r="F4059"/>
      <c r="G4059"/>
      <c r="H4059"/>
    </row>
    <row r="4060" spans="1:8" ht="15" x14ac:dyDescent="0.25">
      <c r="A4060" s="609" t="str">
        <f t="shared" si="63"/>
        <v>93056</v>
      </c>
      <c r="B4060" s="607" t="s">
        <v>3825</v>
      </c>
      <c r="C4060" s="607" t="s">
        <v>14892</v>
      </c>
      <c r="D4060" s="618" t="s">
        <v>10580</v>
      </c>
      <c r="E4060" s="619" t="s">
        <v>9114</v>
      </c>
      <c r="F4060"/>
      <c r="G4060"/>
      <c r="H4060"/>
    </row>
    <row r="4061" spans="1:8" ht="15" x14ac:dyDescent="0.25">
      <c r="A4061" s="609" t="str">
        <f t="shared" si="63"/>
        <v>93057</v>
      </c>
      <c r="B4061" s="607" t="s">
        <v>3826</v>
      </c>
      <c r="C4061" s="607" t="s">
        <v>14893</v>
      </c>
      <c r="D4061" s="618" t="s">
        <v>10580</v>
      </c>
      <c r="E4061" s="619" t="s">
        <v>12899</v>
      </c>
      <c r="F4061"/>
      <c r="G4061"/>
      <c r="H4061"/>
    </row>
    <row r="4062" spans="1:8" ht="15" x14ac:dyDescent="0.25">
      <c r="A4062" s="609" t="str">
        <f t="shared" si="63"/>
        <v>93058</v>
      </c>
      <c r="B4062" s="607" t="s">
        <v>3827</v>
      </c>
      <c r="C4062" s="607" t="s">
        <v>14894</v>
      </c>
      <c r="D4062" s="618" t="s">
        <v>10580</v>
      </c>
      <c r="E4062" s="619" t="s">
        <v>30434</v>
      </c>
      <c r="F4062"/>
      <c r="G4062"/>
      <c r="H4062"/>
    </row>
    <row r="4063" spans="1:8" ht="15" x14ac:dyDescent="0.25">
      <c r="A4063" s="609" t="str">
        <f t="shared" si="63"/>
        <v>93059</v>
      </c>
      <c r="B4063" s="607" t="s">
        <v>3828</v>
      </c>
      <c r="C4063" s="607" t="s">
        <v>14895</v>
      </c>
      <c r="D4063" s="618" t="s">
        <v>10580</v>
      </c>
      <c r="E4063" s="619" t="s">
        <v>9241</v>
      </c>
      <c r="F4063"/>
      <c r="G4063"/>
      <c r="H4063"/>
    </row>
    <row r="4064" spans="1:8" ht="15" x14ac:dyDescent="0.25">
      <c r="A4064" s="609" t="str">
        <f t="shared" si="63"/>
        <v>93060</v>
      </c>
      <c r="B4064" s="607" t="s">
        <v>3829</v>
      </c>
      <c r="C4064" s="607" t="s">
        <v>14897</v>
      </c>
      <c r="D4064" s="618" t="s">
        <v>10580</v>
      </c>
      <c r="E4064" s="619" t="s">
        <v>27255</v>
      </c>
      <c r="F4064"/>
      <c r="G4064"/>
      <c r="H4064"/>
    </row>
    <row r="4065" spans="1:8" ht="15" x14ac:dyDescent="0.25">
      <c r="A4065" s="609" t="str">
        <f t="shared" si="63"/>
        <v>93061</v>
      </c>
      <c r="B4065" s="607" t="s">
        <v>3830</v>
      </c>
      <c r="C4065" s="607" t="s">
        <v>14898</v>
      </c>
      <c r="D4065" s="618" t="s">
        <v>10580</v>
      </c>
      <c r="E4065" s="619" t="s">
        <v>30435</v>
      </c>
      <c r="F4065"/>
      <c r="G4065"/>
      <c r="H4065"/>
    </row>
    <row r="4066" spans="1:8" ht="15" x14ac:dyDescent="0.25">
      <c r="A4066" s="609" t="str">
        <f t="shared" si="63"/>
        <v>93062</v>
      </c>
      <c r="B4066" s="607" t="s">
        <v>3831</v>
      </c>
      <c r="C4066" s="607" t="s">
        <v>14900</v>
      </c>
      <c r="D4066" s="618" t="s">
        <v>10580</v>
      </c>
      <c r="E4066" s="619" t="s">
        <v>18034</v>
      </c>
      <c r="F4066"/>
      <c r="G4066"/>
      <c r="H4066"/>
    </row>
    <row r="4067" spans="1:8" ht="15" x14ac:dyDescent="0.25">
      <c r="A4067" s="609" t="str">
        <f t="shared" si="63"/>
        <v>93063</v>
      </c>
      <c r="B4067" s="607" t="s">
        <v>3832</v>
      </c>
      <c r="C4067" s="607" t="s">
        <v>14902</v>
      </c>
      <c r="D4067" s="618" t="s">
        <v>10580</v>
      </c>
      <c r="E4067" s="619" t="s">
        <v>30436</v>
      </c>
      <c r="F4067"/>
      <c r="G4067"/>
      <c r="H4067"/>
    </row>
    <row r="4068" spans="1:8" ht="15" x14ac:dyDescent="0.25">
      <c r="A4068" s="609" t="str">
        <f t="shared" si="63"/>
        <v>93064</v>
      </c>
      <c r="B4068" s="607" t="s">
        <v>3833</v>
      </c>
      <c r="C4068" s="607" t="s">
        <v>14903</v>
      </c>
      <c r="D4068" s="618" t="s">
        <v>10580</v>
      </c>
      <c r="E4068" s="619" t="s">
        <v>17948</v>
      </c>
      <c r="F4068"/>
      <c r="G4068"/>
      <c r="H4068"/>
    </row>
    <row r="4069" spans="1:8" ht="15" x14ac:dyDescent="0.25">
      <c r="A4069" s="609" t="str">
        <f t="shared" si="63"/>
        <v>93065</v>
      </c>
      <c r="B4069" s="607" t="s">
        <v>3834</v>
      </c>
      <c r="C4069" s="607" t="s">
        <v>14905</v>
      </c>
      <c r="D4069" s="618" t="s">
        <v>10580</v>
      </c>
      <c r="E4069" s="619" t="s">
        <v>30437</v>
      </c>
      <c r="F4069"/>
      <c r="G4069"/>
      <c r="H4069"/>
    </row>
    <row r="4070" spans="1:8" ht="15" x14ac:dyDescent="0.25">
      <c r="A4070" s="609" t="str">
        <f t="shared" si="63"/>
        <v>93066</v>
      </c>
      <c r="B4070" s="607" t="s">
        <v>3835</v>
      </c>
      <c r="C4070" s="607" t="s">
        <v>14906</v>
      </c>
      <c r="D4070" s="618" t="s">
        <v>10580</v>
      </c>
      <c r="E4070" s="619" t="s">
        <v>30438</v>
      </c>
      <c r="F4070"/>
      <c r="G4070"/>
      <c r="H4070"/>
    </row>
    <row r="4071" spans="1:8" ht="15" x14ac:dyDescent="0.25">
      <c r="A4071" s="609" t="str">
        <f t="shared" si="63"/>
        <v>93067</v>
      </c>
      <c r="B4071" s="607" t="s">
        <v>3836</v>
      </c>
      <c r="C4071" s="607" t="s">
        <v>14907</v>
      </c>
      <c r="D4071" s="618" t="s">
        <v>10580</v>
      </c>
      <c r="E4071" s="619" t="s">
        <v>19461</v>
      </c>
      <c r="F4071"/>
      <c r="G4071"/>
      <c r="H4071"/>
    </row>
    <row r="4072" spans="1:8" ht="15" x14ac:dyDescent="0.25">
      <c r="A4072" s="609" t="str">
        <f t="shared" si="63"/>
        <v>93068</v>
      </c>
      <c r="B4072" s="607" t="s">
        <v>3837</v>
      </c>
      <c r="C4072" s="607" t="s">
        <v>14908</v>
      </c>
      <c r="D4072" s="618" t="s">
        <v>10580</v>
      </c>
      <c r="E4072" s="619" t="s">
        <v>30439</v>
      </c>
      <c r="F4072"/>
      <c r="G4072"/>
      <c r="H4072"/>
    </row>
    <row r="4073" spans="1:8" ht="15" x14ac:dyDescent="0.25">
      <c r="A4073" s="609" t="str">
        <f t="shared" si="63"/>
        <v>93069</v>
      </c>
      <c r="B4073" s="607" t="s">
        <v>3838</v>
      </c>
      <c r="C4073" s="607" t="s">
        <v>14909</v>
      </c>
      <c r="D4073" s="618" t="s">
        <v>10580</v>
      </c>
      <c r="E4073" s="619" t="s">
        <v>30440</v>
      </c>
      <c r="F4073"/>
      <c r="G4073"/>
      <c r="H4073"/>
    </row>
    <row r="4074" spans="1:8" ht="15" x14ac:dyDescent="0.25">
      <c r="A4074" s="609" t="str">
        <f t="shared" si="63"/>
        <v>93070</v>
      </c>
      <c r="B4074" s="607" t="s">
        <v>3839</v>
      </c>
      <c r="C4074" s="607" t="s">
        <v>14910</v>
      </c>
      <c r="D4074" s="618" t="s">
        <v>10580</v>
      </c>
      <c r="E4074" s="619" t="s">
        <v>19353</v>
      </c>
      <c r="F4074"/>
      <c r="G4074"/>
      <c r="H4074"/>
    </row>
    <row r="4075" spans="1:8" ht="15" x14ac:dyDescent="0.25">
      <c r="A4075" s="609" t="str">
        <f t="shared" si="63"/>
        <v>93071</v>
      </c>
      <c r="B4075" s="607" t="s">
        <v>3840</v>
      </c>
      <c r="C4075" s="607" t="s">
        <v>14911</v>
      </c>
      <c r="D4075" s="618" t="s">
        <v>10580</v>
      </c>
      <c r="E4075" s="619" t="s">
        <v>30441</v>
      </c>
      <c r="F4075"/>
      <c r="G4075"/>
      <c r="H4075"/>
    </row>
    <row r="4076" spans="1:8" ht="15" x14ac:dyDescent="0.25">
      <c r="A4076" s="609" t="str">
        <f t="shared" si="63"/>
        <v>93072</v>
      </c>
      <c r="B4076" s="607" t="s">
        <v>3841</v>
      </c>
      <c r="C4076" s="607" t="s">
        <v>14912</v>
      </c>
      <c r="D4076" s="618" t="s">
        <v>10580</v>
      </c>
      <c r="E4076" s="619" t="s">
        <v>30442</v>
      </c>
      <c r="F4076"/>
      <c r="G4076"/>
      <c r="H4076"/>
    </row>
    <row r="4077" spans="1:8" ht="15" x14ac:dyDescent="0.25">
      <c r="A4077" s="609" t="str">
        <f t="shared" si="63"/>
        <v>93073</v>
      </c>
      <c r="B4077" s="607" t="s">
        <v>3842</v>
      </c>
      <c r="C4077" s="607" t="s">
        <v>14913</v>
      </c>
      <c r="D4077" s="618" t="s">
        <v>10580</v>
      </c>
      <c r="E4077" s="619" t="s">
        <v>30443</v>
      </c>
      <c r="F4077"/>
      <c r="G4077"/>
      <c r="H4077"/>
    </row>
    <row r="4078" spans="1:8" ht="15" x14ac:dyDescent="0.25">
      <c r="A4078" s="609" t="str">
        <f t="shared" si="63"/>
        <v>93074</v>
      </c>
      <c r="B4078" s="607" t="s">
        <v>3843</v>
      </c>
      <c r="C4078" s="607" t="s">
        <v>14914</v>
      </c>
      <c r="D4078" s="618" t="s">
        <v>10580</v>
      </c>
      <c r="E4078" s="619" t="s">
        <v>18288</v>
      </c>
      <c r="F4078"/>
      <c r="G4078"/>
      <c r="H4078"/>
    </row>
    <row r="4079" spans="1:8" ht="15" x14ac:dyDescent="0.25">
      <c r="A4079" s="609" t="str">
        <f t="shared" si="63"/>
        <v>93075</v>
      </c>
      <c r="B4079" s="607" t="s">
        <v>3844</v>
      </c>
      <c r="C4079" s="607" t="s">
        <v>14915</v>
      </c>
      <c r="D4079" s="618" t="s">
        <v>10580</v>
      </c>
      <c r="E4079" s="619" t="s">
        <v>18113</v>
      </c>
      <c r="F4079"/>
      <c r="G4079"/>
      <c r="H4079"/>
    </row>
    <row r="4080" spans="1:8" ht="15" x14ac:dyDescent="0.25">
      <c r="A4080" s="609" t="str">
        <f t="shared" si="63"/>
        <v>93076</v>
      </c>
      <c r="B4080" s="607" t="s">
        <v>3845</v>
      </c>
      <c r="C4080" s="607" t="s">
        <v>14916</v>
      </c>
      <c r="D4080" s="618" t="s">
        <v>10580</v>
      </c>
      <c r="E4080" s="619" t="s">
        <v>12262</v>
      </c>
      <c r="F4080"/>
      <c r="G4080"/>
      <c r="H4080"/>
    </row>
    <row r="4081" spans="1:8" ht="15" x14ac:dyDescent="0.25">
      <c r="A4081" s="609" t="str">
        <f t="shared" si="63"/>
        <v>93077</v>
      </c>
      <c r="B4081" s="607" t="s">
        <v>3846</v>
      </c>
      <c r="C4081" s="607" t="s">
        <v>14917</v>
      </c>
      <c r="D4081" s="618" t="s">
        <v>10580</v>
      </c>
      <c r="E4081" s="619" t="s">
        <v>9416</v>
      </c>
      <c r="F4081"/>
      <c r="G4081"/>
      <c r="H4081"/>
    </row>
    <row r="4082" spans="1:8" ht="15" x14ac:dyDescent="0.25">
      <c r="A4082" s="609" t="str">
        <f t="shared" si="63"/>
        <v>93078</v>
      </c>
      <c r="B4082" s="607" t="s">
        <v>3847</v>
      </c>
      <c r="C4082" s="607" t="s">
        <v>14918</v>
      </c>
      <c r="D4082" s="618" t="s">
        <v>10580</v>
      </c>
      <c r="E4082" s="619" t="s">
        <v>13785</v>
      </c>
      <c r="F4082"/>
      <c r="G4082"/>
      <c r="H4082"/>
    </row>
    <row r="4083" spans="1:8" ht="15" x14ac:dyDescent="0.25">
      <c r="A4083" s="609" t="str">
        <f t="shared" si="63"/>
        <v>93079</v>
      </c>
      <c r="B4083" s="607" t="s">
        <v>3848</v>
      </c>
      <c r="C4083" s="607" t="s">
        <v>14920</v>
      </c>
      <c r="D4083" s="618" t="s">
        <v>10580</v>
      </c>
      <c r="E4083" s="619" t="s">
        <v>30444</v>
      </c>
      <c r="F4083"/>
      <c r="G4083"/>
      <c r="H4083"/>
    </row>
    <row r="4084" spans="1:8" ht="15" x14ac:dyDescent="0.25">
      <c r="A4084" s="609" t="str">
        <f t="shared" si="63"/>
        <v>93080</v>
      </c>
      <c r="B4084" s="607" t="s">
        <v>3849</v>
      </c>
      <c r="C4084" s="607" t="s">
        <v>14921</v>
      </c>
      <c r="D4084" s="618" t="s">
        <v>10580</v>
      </c>
      <c r="E4084" s="619" t="s">
        <v>13101</v>
      </c>
      <c r="F4084"/>
      <c r="G4084"/>
      <c r="H4084"/>
    </row>
    <row r="4085" spans="1:8" ht="15" x14ac:dyDescent="0.25">
      <c r="A4085" s="609" t="str">
        <f t="shared" si="63"/>
        <v>93081</v>
      </c>
      <c r="B4085" s="607" t="s">
        <v>3850</v>
      </c>
      <c r="C4085" s="607" t="s">
        <v>14922</v>
      </c>
      <c r="D4085" s="618" t="s">
        <v>10580</v>
      </c>
      <c r="E4085" s="619" t="s">
        <v>8792</v>
      </c>
      <c r="F4085"/>
      <c r="G4085"/>
      <c r="H4085"/>
    </row>
    <row r="4086" spans="1:8" ht="15" x14ac:dyDescent="0.25">
      <c r="A4086" s="609" t="str">
        <f t="shared" si="63"/>
        <v>93082</v>
      </c>
      <c r="B4086" s="607" t="s">
        <v>3851</v>
      </c>
      <c r="C4086" s="607" t="s">
        <v>14923</v>
      </c>
      <c r="D4086" s="618" t="s">
        <v>10580</v>
      </c>
      <c r="E4086" s="619" t="s">
        <v>13054</v>
      </c>
      <c r="F4086"/>
      <c r="G4086"/>
      <c r="H4086"/>
    </row>
    <row r="4087" spans="1:8" ht="15" x14ac:dyDescent="0.25">
      <c r="A4087" s="609" t="str">
        <f t="shared" si="63"/>
        <v>93083</v>
      </c>
      <c r="B4087" s="607" t="s">
        <v>3852</v>
      </c>
      <c r="C4087" s="607" t="s">
        <v>14925</v>
      </c>
      <c r="D4087" s="618" t="s">
        <v>10580</v>
      </c>
      <c r="E4087" s="619" t="s">
        <v>30445</v>
      </c>
      <c r="F4087"/>
      <c r="G4087"/>
      <c r="H4087"/>
    </row>
    <row r="4088" spans="1:8" ht="15" x14ac:dyDescent="0.25">
      <c r="A4088" s="609" t="str">
        <f t="shared" si="63"/>
        <v>93084</v>
      </c>
      <c r="B4088" s="607" t="s">
        <v>3853</v>
      </c>
      <c r="C4088" s="607" t="s">
        <v>14926</v>
      </c>
      <c r="D4088" s="618" t="s">
        <v>10580</v>
      </c>
      <c r="E4088" s="619" t="s">
        <v>14203</v>
      </c>
      <c r="F4088"/>
      <c r="G4088"/>
      <c r="H4088"/>
    </row>
    <row r="4089" spans="1:8" ht="15" x14ac:dyDescent="0.25">
      <c r="A4089" s="609" t="str">
        <f t="shared" si="63"/>
        <v>93085</v>
      </c>
      <c r="B4089" s="607" t="s">
        <v>3854</v>
      </c>
      <c r="C4089" s="607" t="s">
        <v>14927</v>
      </c>
      <c r="D4089" s="618" t="s">
        <v>10580</v>
      </c>
      <c r="E4089" s="619" t="s">
        <v>8858</v>
      </c>
      <c r="F4089"/>
      <c r="G4089"/>
      <c r="H4089"/>
    </row>
    <row r="4090" spans="1:8" ht="15" x14ac:dyDescent="0.25">
      <c r="A4090" s="609" t="str">
        <f t="shared" si="63"/>
        <v>93086</v>
      </c>
      <c r="B4090" s="607" t="s">
        <v>3855</v>
      </c>
      <c r="C4090" s="607" t="s">
        <v>14928</v>
      </c>
      <c r="D4090" s="618" t="s">
        <v>10580</v>
      </c>
      <c r="E4090" s="619" t="s">
        <v>30446</v>
      </c>
      <c r="F4090"/>
      <c r="G4090"/>
      <c r="H4090"/>
    </row>
    <row r="4091" spans="1:8" ht="15" x14ac:dyDescent="0.25">
      <c r="A4091" s="609" t="str">
        <f t="shared" si="63"/>
        <v>93087</v>
      </c>
      <c r="B4091" s="607" t="s">
        <v>3856</v>
      </c>
      <c r="C4091" s="607" t="s">
        <v>14929</v>
      </c>
      <c r="D4091" s="618" t="s">
        <v>10580</v>
      </c>
      <c r="E4091" s="619" t="s">
        <v>11485</v>
      </c>
      <c r="F4091"/>
      <c r="G4091"/>
      <c r="H4091"/>
    </row>
    <row r="4092" spans="1:8" ht="15" x14ac:dyDescent="0.25">
      <c r="A4092" s="609" t="str">
        <f t="shared" si="63"/>
        <v>93088</v>
      </c>
      <c r="B4092" s="607" t="s">
        <v>3857</v>
      </c>
      <c r="C4092" s="607" t="s">
        <v>14930</v>
      </c>
      <c r="D4092" s="618" t="s">
        <v>10580</v>
      </c>
      <c r="E4092" s="619" t="s">
        <v>8780</v>
      </c>
      <c r="F4092"/>
      <c r="G4092"/>
      <c r="H4092"/>
    </row>
    <row r="4093" spans="1:8" ht="15" x14ac:dyDescent="0.25">
      <c r="A4093" s="609" t="str">
        <f t="shared" si="63"/>
        <v>93089</v>
      </c>
      <c r="B4093" s="607" t="s">
        <v>3858</v>
      </c>
      <c r="C4093" s="607" t="s">
        <v>14931</v>
      </c>
      <c r="D4093" s="618" t="s">
        <v>10580</v>
      </c>
      <c r="E4093" s="619" t="s">
        <v>9316</v>
      </c>
      <c r="F4093"/>
      <c r="G4093"/>
      <c r="H4093"/>
    </row>
    <row r="4094" spans="1:8" ht="15" x14ac:dyDescent="0.25">
      <c r="A4094" s="609" t="str">
        <f t="shared" si="63"/>
        <v>93090</v>
      </c>
      <c r="B4094" s="607" t="s">
        <v>3859</v>
      </c>
      <c r="C4094" s="607" t="s">
        <v>14932</v>
      </c>
      <c r="D4094" s="618" t="s">
        <v>10580</v>
      </c>
      <c r="E4094" s="619" t="s">
        <v>9289</v>
      </c>
      <c r="F4094"/>
      <c r="G4094"/>
      <c r="H4094"/>
    </row>
    <row r="4095" spans="1:8" ht="15" x14ac:dyDescent="0.25">
      <c r="A4095" s="609" t="str">
        <f t="shared" si="63"/>
        <v>93091</v>
      </c>
      <c r="B4095" s="607" t="s">
        <v>3860</v>
      </c>
      <c r="C4095" s="607" t="s">
        <v>14933</v>
      </c>
      <c r="D4095" s="618" t="s">
        <v>10580</v>
      </c>
      <c r="E4095" s="619" t="s">
        <v>18210</v>
      </c>
      <c r="F4095"/>
      <c r="G4095"/>
      <c r="H4095"/>
    </row>
    <row r="4096" spans="1:8" ht="15" x14ac:dyDescent="0.25">
      <c r="A4096" s="609" t="str">
        <f t="shared" si="63"/>
        <v>93092</v>
      </c>
      <c r="B4096" s="607" t="s">
        <v>3861</v>
      </c>
      <c r="C4096" s="607" t="s">
        <v>14934</v>
      </c>
      <c r="D4096" s="618" t="s">
        <v>10580</v>
      </c>
      <c r="E4096" s="619" t="s">
        <v>30447</v>
      </c>
      <c r="F4096"/>
      <c r="G4096"/>
      <c r="H4096"/>
    </row>
    <row r="4097" spans="1:8" ht="15" x14ac:dyDescent="0.25">
      <c r="A4097" s="609" t="str">
        <f t="shared" si="63"/>
        <v>93093</v>
      </c>
      <c r="B4097" s="607" t="s">
        <v>3862</v>
      </c>
      <c r="C4097" s="607" t="s">
        <v>14935</v>
      </c>
      <c r="D4097" s="618" t="s">
        <v>10580</v>
      </c>
      <c r="E4097" s="619" t="s">
        <v>10187</v>
      </c>
      <c r="F4097"/>
      <c r="G4097"/>
      <c r="H4097"/>
    </row>
    <row r="4098" spans="1:8" ht="15" x14ac:dyDescent="0.25">
      <c r="A4098" s="609" t="str">
        <f t="shared" ref="A4098:A4161" si="64">IF(ISERROR(SEARCH("/",B4098)=6),TRIM(CLEAN(B4098)),IF(SEARCH("/",B4098)=6,IF(LEN(TRIM(CLEAN(B4098)))=7,LEFT(TRIM(CLEAN(B4098)),6)&amp;"00"&amp;RIGHT(TRIM(CLEAN(B4098)),1),LEFT(TRIM(CLEAN(B4098)),6)&amp;"0"&amp;RIGHT(TRIM(CLEAN(B4098)),2)),TRIM(CLEAN(B4098))))</f>
        <v>93094</v>
      </c>
      <c r="B4098" s="607" t="s">
        <v>3863</v>
      </c>
      <c r="C4098" s="607" t="s">
        <v>14936</v>
      </c>
      <c r="D4098" s="618" t="s">
        <v>10580</v>
      </c>
      <c r="E4098" s="619" t="s">
        <v>18757</v>
      </c>
      <c r="F4098"/>
      <c r="G4098"/>
      <c r="H4098"/>
    </row>
    <row r="4099" spans="1:8" ht="15" x14ac:dyDescent="0.25">
      <c r="A4099" s="609" t="str">
        <f t="shared" si="64"/>
        <v>93095</v>
      </c>
      <c r="B4099" s="607" t="s">
        <v>3864</v>
      </c>
      <c r="C4099" s="607" t="s">
        <v>14937</v>
      </c>
      <c r="D4099" s="618" t="s">
        <v>10580</v>
      </c>
      <c r="E4099" s="619" t="s">
        <v>19552</v>
      </c>
      <c r="F4099"/>
      <c r="G4099"/>
      <c r="H4099"/>
    </row>
    <row r="4100" spans="1:8" ht="15" x14ac:dyDescent="0.25">
      <c r="A4100" s="609" t="str">
        <f t="shared" si="64"/>
        <v>93096</v>
      </c>
      <c r="B4100" s="607" t="s">
        <v>3865</v>
      </c>
      <c r="C4100" s="607" t="s">
        <v>14939</v>
      </c>
      <c r="D4100" s="618" t="s">
        <v>10580</v>
      </c>
      <c r="E4100" s="619" t="s">
        <v>19123</v>
      </c>
      <c r="F4100"/>
      <c r="G4100"/>
      <c r="H4100"/>
    </row>
    <row r="4101" spans="1:8" ht="15" x14ac:dyDescent="0.25">
      <c r="A4101" s="609" t="str">
        <f t="shared" si="64"/>
        <v>93097</v>
      </c>
      <c r="B4101" s="607" t="s">
        <v>3866</v>
      </c>
      <c r="C4101" s="607" t="s">
        <v>14941</v>
      </c>
      <c r="D4101" s="618" t="s">
        <v>10580</v>
      </c>
      <c r="E4101" s="619" t="s">
        <v>9296</v>
      </c>
      <c r="F4101"/>
      <c r="G4101"/>
      <c r="H4101"/>
    </row>
    <row r="4102" spans="1:8" ht="15" x14ac:dyDescent="0.25">
      <c r="A4102" s="609" t="str">
        <f t="shared" si="64"/>
        <v>93098</v>
      </c>
      <c r="B4102" s="607" t="s">
        <v>3867</v>
      </c>
      <c r="C4102" s="607" t="s">
        <v>14942</v>
      </c>
      <c r="D4102" s="618" t="s">
        <v>10580</v>
      </c>
      <c r="E4102" s="619" t="s">
        <v>9589</v>
      </c>
      <c r="F4102"/>
      <c r="G4102"/>
      <c r="H4102"/>
    </row>
    <row r="4103" spans="1:8" ht="15" x14ac:dyDescent="0.25">
      <c r="A4103" s="609" t="str">
        <f t="shared" si="64"/>
        <v>93099</v>
      </c>
      <c r="B4103" s="607" t="s">
        <v>3868</v>
      </c>
      <c r="C4103" s="607" t="s">
        <v>14944</v>
      </c>
      <c r="D4103" s="618" t="s">
        <v>10580</v>
      </c>
      <c r="E4103" s="619" t="s">
        <v>18254</v>
      </c>
      <c r="F4103"/>
      <c r="G4103"/>
      <c r="H4103"/>
    </row>
    <row r="4104" spans="1:8" ht="15" x14ac:dyDescent="0.25">
      <c r="A4104" s="609" t="str">
        <f t="shared" si="64"/>
        <v>93100</v>
      </c>
      <c r="B4104" s="607" t="s">
        <v>3869</v>
      </c>
      <c r="C4104" s="607" t="s">
        <v>14946</v>
      </c>
      <c r="D4104" s="618" t="s">
        <v>10580</v>
      </c>
      <c r="E4104" s="619" t="s">
        <v>30448</v>
      </c>
      <c r="F4104"/>
      <c r="G4104"/>
      <c r="H4104"/>
    </row>
    <row r="4105" spans="1:8" ht="15" x14ac:dyDescent="0.25">
      <c r="A4105" s="609" t="str">
        <f t="shared" si="64"/>
        <v>93101</v>
      </c>
      <c r="B4105" s="607" t="s">
        <v>3870</v>
      </c>
      <c r="C4105" s="607" t="s">
        <v>14947</v>
      </c>
      <c r="D4105" s="618" t="s">
        <v>10580</v>
      </c>
      <c r="E4105" s="619" t="s">
        <v>9949</v>
      </c>
      <c r="F4105"/>
      <c r="G4105"/>
      <c r="H4105"/>
    </row>
    <row r="4106" spans="1:8" ht="15" x14ac:dyDescent="0.25">
      <c r="A4106" s="609" t="str">
        <f t="shared" si="64"/>
        <v>93102</v>
      </c>
      <c r="B4106" s="607" t="s">
        <v>3871</v>
      </c>
      <c r="C4106" s="607" t="s">
        <v>14949</v>
      </c>
      <c r="D4106" s="618" t="s">
        <v>10580</v>
      </c>
      <c r="E4106" s="619" t="s">
        <v>30449</v>
      </c>
      <c r="F4106"/>
      <c r="G4106"/>
      <c r="H4106"/>
    </row>
    <row r="4107" spans="1:8" ht="15" x14ac:dyDescent="0.25">
      <c r="A4107" s="609" t="str">
        <f t="shared" si="64"/>
        <v>93103</v>
      </c>
      <c r="B4107" s="607" t="s">
        <v>3872</v>
      </c>
      <c r="C4107" s="607" t="s">
        <v>14950</v>
      </c>
      <c r="D4107" s="618" t="s">
        <v>10580</v>
      </c>
      <c r="E4107" s="619" t="s">
        <v>9477</v>
      </c>
      <c r="F4107"/>
      <c r="G4107"/>
      <c r="H4107"/>
    </row>
    <row r="4108" spans="1:8" ht="15" x14ac:dyDescent="0.25">
      <c r="A4108" s="609" t="str">
        <f t="shared" si="64"/>
        <v>93104</v>
      </c>
      <c r="B4108" s="607" t="s">
        <v>3873</v>
      </c>
      <c r="C4108" s="607" t="s">
        <v>14951</v>
      </c>
      <c r="D4108" s="618" t="s">
        <v>10580</v>
      </c>
      <c r="E4108" s="619" t="s">
        <v>10194</v>
      </c>
      <c r="F4108"/>
      <c r="G4108"/>
      <c r="H4108"/>
    </row>
    <row r="4109" spans="1:8" ht="15" x14ac:dyDescent="0.25">
      <c r="A4109" s="609" t="str">
        <f t="shared" si="64"/>
        <v>93105</v>
      </c>
      <c r="B4109" s="607" t="s">
        <v>3874</v>
      </c>
      <c r="C4109" s="607" t="s">
        <v>14953</v>
      </c>
      <c r="D4109" s="618" t="s">
        <v>10580</v>
      </c>
      <c r="E4109" s="619" t="s">
        <v>18146</v>
      </c>
      <c r="F4109"/>
      <c r="G4109"/>
      <c r="H4109"/>
    </row>
    <row r="4110" spans="1:8" ht="15" x14ac:dyDescent="0.25">
      <c r="A4110" s="609" t="str">
        <f t="shared" si="64"/>
        <v>93106</v>
      </c>
      <c r="B4110" s="607" t="s">
        <v>3875</v>
      </c>
      <c r="C4110" s="607" t="s">
        <v>14955</v>
      </c>
      <c r="D4110" s="618" t="s">
        <v>10580</v>
      </c>
      <c r="E4110" s="619" t="s">
        <v>30450</v>
      </c>
      <c r="F4110"/>
      <c r="G4110"/>
      <c r="H4110"/>
    </row>
    <row r="4111" spans="1:8" ht="15" x14ac:dyDescent="0.25">
      <c r="A4111" s="609" t="str">
        <f t="shared" si="64"/>
        <v>93107</v>
      </c>
      <c r="B4111" s="607" t="s">
        <v>3876</v>
      </c>
      <c r="C4111" s="607" t="s">
        <v>14956</v>
      </c>
      <c r="D4111" s="618" t="s">
        <v>10580</v>
      </c>
      <c r="E4111" s="619" t="s">
        <v>14313</v>
      </c>
      <c r="F4111"/>
      <c r="G4111"/>
      <c r="H4111"/>
    </row>
    <row r="4112" spans="1:8" ht="15" x14ac:dyDescent="0.25">
      <c r="A4112" s="609" t="str">
        <f t="shared" si="64"/>
        <v>93108</v>
      </c>
      <c r="B4112" s="607" t="s">
        <v>3877</v>
      </c>
      <c r="C4112" s="607" t="s">
        <v>14957</v>
      </c>
      <c r="D4112" s="618" t="s">
        <v>10580</v>
      </c>
      <c r="E4112" s="619" t="s">
        <v>10526</v>
      </c>
      <c r="F4112"/>
      <c r="G4112"/>
      <c r="H4112"/>
    </row>
    <row r="4113" spans="1:8" ht="15" x14ac:dyDescent="0.25">
      <c r="A4113" s="609" t="str">
        <f t="shared" si="64"/>
        <v>93109</v>
      </c>
      <c r="B4113" s="607" t="s">
        <v>3878</v>
      </c>
      <c r="C4113" s="607" t="s">
        <v>14959</v>
      </c>
      <c r="D4113" s="618" t="s">
        <v>10580</v>
      </c>
      <c r="E4113" s="619" t="s">
        <v>24717</v>
      </c>
      <c r="F4113"/>
      <c r="G4113"/>
      <c r="H4113"/>
    </row>
    <row r="4114" spans="1:8" ht="15" x14ac:dyDescent="0.25">
      <c r="A4114" s="609" t="str">
        <f t="shared" si="64"/>
        <v>93110</v>
      </c>
      <c r="B4114" s="607" t="s">
        <v>3879</v>
      </c>
      <c r="C4114" s="607" t="s">
        <v>14960</v>
      </c>
      <c r="D4114" s="618" t="s">
        <v>10580</v>
      </c>
      <c r="E4114" s="619" t="s">
        <v>17151</v>
      </c>
      <c r="F4114"/>
      <c r="G4114"/>
      <c r="H4114"/>
    </row>
    <row r="4115" spans="1:8" ht="15" x14ac:dyDescent="0.25">
      <c r="A4115" s="609" t="str">
        <f t="shared" si="64"/>
        <v>93111</v>
      </c>
      <c r="B4115" s="607" t="s">
        <v>3880</v>
      </c>
      <c r="C4115" s="607" t="s">
        <v>14962</v>
      </c>
      <c r="D4115" s="618" t="s">
        <v>10580</v>
      </c>
      <c r="E4115" s="619" t="s">
        <v>10356</v>
      </c>
      <c r="F4115"/>
      <c r="G4115"/>
      <c r="H4115"/>
    </row>
    <row r="4116" spans="1:8" ht="15" x14ac:dyDescent="0.25">
      <c r="A4116" s="609" t="str">
        <f t="shared" si="64"/>
        <v>93112</v>
      </c>
      <c r="B4116" s="607" t="s">
        <v>3881</v>
      </c>
      <c r="C4116" s="607" t="s">
        <v>14963</v>
      </c>
      <c r="D4116" s="618" t="s">
        <v>10580</v>
      </c>
      <c r="E4116" s="619" t="s">
        <v>15394</v>
      </c>
      <c r="F4116"/>
      <c r="G4116"/>
      <c r="H4116"/>
    </row>
    <row r="4117" spans="1:8" ht="15" x14ac:dyDescent="0.25">
      <c r="A4117" s="609" t="str">
        <f t="shared" si="64"/>
        <v>93113</v>
      </c>
      <c r="B4117" s="607" t="s">
        <v>3882</v>
      </c>
      <c r="C4117" s="607" t="s">
        <v>14964</v>
      </c>
      <c r="D4117" s="618" t="s">
        <v>10580</v>
      </c>
      <c r="E4117" s="619" t="s">
        <v>25236</v>
      </c>
      <c r="F4117"/>
      <c r="G4117"/>
      <c r="H4117"/>
    </row>
    <row r="4118" spans="1:8" ht="15" x14ac:dyDescent="0.25">
      <c r="A4118" s="609" t="str">
        <f t="shared" si="64"/>
        <v>93114</v>
      </c>
      <c r="B4118" s="607" t="s">
        <v>3883</v>
      </c>
      <c r="C4118" s="607" t="s">
        <v>14965</v>
      </c>
      <c r="D4118" s="618" t="s">
        <v>10580</v>
      </c>
      <c r="E4118" s="619" t="s">
        <v>30451</v>
      </c>
      <c r="F4118"/>
      <c r="G4118"/>
      <c r="H4118"/>
    </row>
    <row r="4119" spans="1:8" ht="15" x14ac:dyDescent="0.25">
      <c r="A4119" s="609" t="str">
        <f t="shared" si="64"/>
        <v>93115</v>
      </c>
      <c r="B4119" s="607" t="s">
        <v>3884</v>
      </c>
      <c r="C4119" s="607" t="s">
        <v>14966</v>
      </c>
      <c r="D4119" s="618" t="s">
        <v>10580</v>
      </c>
      <c r="E4119" s="619" t="s">
        <v>18103</v>
      </c>
      <c r="F4119"/>
      <c r="G4119"/>
      <c r="H4119"/>
    </row>
    <row r="4120" spans="1:8" ht="15" x14ac:dyDescent="0.25">
      <c r="A4120" s="609" t="str">
        <f t="shared" si="64"/>
        <v>93116</v>
      </c>
      <c r="B4120" s="607" t="s">
        <v>3885</v>
      </c>
      <c r="C4120" s="607" t="s">
        <v>14967</v>
      </c>
      <c r="D4120" s="618" t="s">
        <v>10580</v>
      </c>
      <c r="E4120" s="619" t="s">
        <v>30452</v>
      </c>
      <c r="F4120"/>
      <c r="G4120"/>
      <c r="H4120"/>
    </row>
    <row r="4121" spans="1:8" ht="15" x14ac:dyDescent="0.25">
      <c r="A4121" s="609" t="str">
        <f t="shared" si="64"/>
        <v>93117</v>
      </c>
      <c r="B4121" s="607" t="s">
        <v>3886</v>
      </c>
      <c r="C4121" s="607" t="s">
        <v>14968</v>
      </c>
      <c r="D4121" s="618" t="s">
        <v>10580</v>
      </c>
      <c r="E4121" s="619" t="s">
        <v>22906</v>
      </c>
      <c r="F4121"/>
      <c r="G4121"/>
      <c r="H4121"/>
    </row>
    <row r="4122" spans="1:8" ht="15" x14ac:dyDescent="0.25">
      <c r="A4122" s="609" t="str">
        <f t="shared" si="64"/>
        <v>93118</v>
      </c>
      <c r="B4122" s="607" t="s">
        <v>3887</v>
      </c>
      <c r="C4122" s="607" t="s">
        <v>14970</v>
      </c>
      <c r="D4122" s="618" t="s">
        <v>10580</v>
      </c>
      <c r="E4122" s="619" t="s">
        <v>28602</v>
      </c>
      <c r="F4122"/>
      <c r="G4122"/>
      <c r="H4122"/>
    </row>
    <row r="4123" spans="1:8" ht="15" x14ac:dyDescent="0.25">
      <c r="A4123" s="609" t="str">
        <f t="shared" si="64"/>
        <v>93119</v>
      </c>
      <c r="B4123" s="607" t="s">
        <v>3888</v>
      </c>
      <c r="C4123" s="607" t="s">
        <v>14971</v>
      </c>
      <c r="D4123" s="618" t="s">
        <v>10580</v>
      </c>
      <c r="E4123" s="619" t="s">
        <v>9709</v>
      </c>
      <c r="F4123"/>
      <c r="G4123"/>
      <c r="H4123"/>
    </row>
    <row r="4124" spans="1:8" ht="15" x14ac:dyDescent="0.25">
      <c r="A4124" s="609" t="str">
        <f t="shared" si="64"/>
        <v>93120</v>
      </c>
      <c r="B4124" s="607" t="s">
        <v>3889</v>
      </c>
      <c r="C4124" s="607" t="s">
        <v>14972</v>
      </c>
      <c r="D4124" s="618" t="s">
        <v>10580</v>
      </c>
      <c r="E4124" s="619" t="s">
        <v>30453</v>
      </c>
      <c r="F4124"/>
      <c r="G4124"/>
      <c r="H4124"/>
    </row>
    <row r="4125" spans="1:8" ht="15" x14ac:dyDescent="0.25">
      <c r="A4125" s="609" t="str">
        <f t="shared" si="64"/>
        <v>93121</v>
      </c>
      <c r="B4125" s="607" t="s">
        <v>3890</v>
      </c>
      <c r="C4125" s="607" t="s">
        <v>14973</v>
      </c>
      <c r="D4125" s="618" t="s">
        <v>10580</v>
      </c>
      <c r="E4125" s="619" t="s">
        <v>8962</v>
      </c>
      <c r="F4125"/>
      <c r="G4125"/>
      <c r="H4125"/>
    </row>
    <row r="4126" spans="1:8" ht="15" x14ac:dyDescent="0.25">
      <c r="A4126" s="609" t="str">
        <f t="shared" si="64"/>
        <v>93122</v>
      </c>
      <c r="B4126" s="607" t="s">
        <v>3891</v>
      </c>
      <c r="C4126" s="607" t="s">
        <v>14975</v>
      </c>
      <c r="D4126" s="618" t="s">
        <v>10580</v>
      </c>
      <c r="E4126" s="619" t="s">
        <v>18020</v>
      </c>
      <c r="F4126"/>
      <c r="G4126"/>
      <c r="H4126"/>
    </row>
    <row r="4127" spans="1:8" ht="15" x14ac:dyDescent="0.25">
      <c r="A4127" s="609" t="str">
        <f t="shared" si="64"/>
        <v>93123</v>
      </c>
      <c r="B4127" s="607" t="s">
        <v>3892</v>
      </c>
      <c r="C4127" s="607" t="s">
        <v>14976</v>
      </c>
      <c r="D4127" s="618" t="s">
        <v>10580</v>
      </c>
      <c r="E4127" s="619" t="s">
        <v>16382</v>
      </c>
      <c r="F4127"/>
      <c r="G4127"/>
      <c r="H4127"/>
    </row>
    <row r="4128" spans="1:8" ht="15" x14ac:dyDescent="0.25">
      <c r="A4128" s="609" t="str">
        <f t="shared" si="64"/>
        <v>93124</v>
      </c>
      <c r="B4128" s="607" t="s">
        <v>3893</v>
      </c>
      <c r="C4128" s="607" t="s">
        <v>14977</v>
      </c>
      <c r="D4128" s="618" t="s">
        <v>10580</v>
      </c>
      <c r="E4128" s="619" t="s">
        <v>30454</v>
      </c>
      <c r="F4128"/>
      <c r="G4128"/>
      <c r="H4128"/>
    </row>
    <row r="4129" spans="1:8" ht="15" x14ac:dyDescent="0.25">
      <c r="A4129" s="609" t="str">
        <f t="shared" si="64"/>
        <v>93125</v>
      </c>
      <c r="B4129" s="607" t="s">
        <v>3894</v>
      </c>
      <c r="C4129" s="607" t="s">
        <v>14978</v>
      </c>
      <c r="D4129" s="618" t="s">
        <v>10580</v>
      </c>
      <c r="E4129" s="619" t="s">
        <v>26813</v>
      </c>
      <c r="F4129"/>
      <c r="G4129"/>
      <c r="H4129"/>
    </row>
    <row r="4130" spans="1:8" ht="15" x14ac:dyDescent="0.25">
      <c r="A4130" s="609" t="str">
        <f t="shared" si="64"/>
        <v>93126</v>
      </c>
      <c r="B4130" s="607" t="s">
        <v>3895</v>
      </c>
      <c r="C4130" s="607" t="s">
        <v>14979</v>
      </c>
      <c r="D4130" s="618" t="s">
        <v>10580</v>
      </c>
      <c r="E4130" s="619" t="s">
        <v>30455</v>
      </c>
      <c r="F4130"/>
      <c r="G4130"/>
      <c r="H4130"/>
    </row>
    <row r="4131" spans="1:8" ht="15" x14ac:dyDescent="0.25">
      <c r="A4131" s="609" t="str">
        <f t="shared" si="64"/>
        <v>93133</v>
      </c>
      <c r="B4131" s="607" t="s">
        <v>3897</v>
      </c>
      <c r="C4131" s="607" t="s">
        <v>14980</v>
      </c>
      <c r="D4131" s="618" t="s">
        <v>10580</v>
      </c>
      <c r="E4131" s="619" t="s">
        <v>17134</v>
      </c>
      <c r="F4131"/>
      <c r="G4131"/>
      <c r="H4131"/>
    </row>
    <row r="4132" spans="1:8" ht="15" x14ac:dyDescent="0.25">
      <c r="A4132" s="609" t="str">
        <f t="shared" si="64"/>
        <v>94465</v>
      </c>
      <c r="B4132" s="607" t="s">
        <v>4262</v>
      </c>
      <c r="C4132" s="607" t="s">
        <v>14981</v>
      </c>
      <c r="D4132" s="618" t="s">
        <v>10580</v>
      </c>
      <c r="E4132" s="619" t="s">
        <v>18661</v>
      </c>
      <c r="F4132"/>
      <c r="G4132"/>
      <c r="H4132"/>
    </row>
    <row r="4133" spans="1:8" ht="15" x14ac:dyDescent="0.25">
      <c r="A4133" s="609" t="str">
        <f t="shared" si="64"/>
        <v>94466</v>
      </c>
      <c r="B4133" s="607" t="s">
        <v>4263</v>
      </c>
      <c r="C4133" s="607" t="s">
        <v>14982</v>
      </c>
      <c r="D4133" s="618" t="s">
        <v>10580</v>
      </c>
      <c r="E4133" s="619" t="s">
        <v>10424</v>
      </c>
      <c r="F4133"/>
      <c r="G4133"/>
      <c r="H4133"/>
    </row>
    <row r="4134" spans="1:8" ht="15" x14ac:dyDescent="0.25">
      <c r="A4134" s="609" t="str">
        <f t="shared" si="64"/>
        <v>94467</v>
      </c>
      <c r="B4134" s="607" t="s">
        <v>4264</v>
      </c>
      <c r="C4134" s="607" t="s">
        <v>14983</v>
      </c>
      <c r="D4134" s="618" t="s">
        <v>10580</v>
      </c>
      <c r="E4134" s="619" t="s">
        <v>19093</v>
      </c>
      <c r="F4134"/>
      <c r="G4134"/>
      <c r="H4134"/>
    </row>
    <row r="4135" spans="1:8" ht="15" x14ac:dyDescent="0.25">
      <c r="A4135" s="609" t="str">
        <f t="shared" si="64"/>
        <v>94468</v>
      </c>
      <c r="B4135" s="607" t="s">
        <v>4265</v>
      </c>
      <c r="C4135" s="607" t="s">
        <v>14984</v>
      </c>
      <c r="D4135" s="618" t="s">
        <v>10580</v>
      </c>
      <c r="E4135" s="619" t="s">
        <v>18121</v>
      </c>
      <c r="F4135"/>
      <c r="G4135"/>
      <c r="H4135"/>
    </row>
    <row r="4136" spans="1:8" ht="15" x14ac:dyDescent="0.25">
      <c r="A4136" s="609" t="str">
        <f t="shared" si="64"/>
        <v>94469</v>
      </c>
      <c r="B4136" s="607" t="s">
        <v>4266</v>
      </c>
      <c r="C4136" s="607" t="s">
        <v>14985</v>
      </c>
      <c r="D4136" s="618" t="s">
        <v>10580</v>
      </c>
      <c r="E4136" s="619" t="s">
        <v>30456</v>
      </c>
      <c r="F4136"/>
      <c r="G4136"/>
      <c r="H4136"/>
    </row>
    <row r="4137" spans="1:8" ht="15" x14ac:dyDescent="0.25">
      <c r="A4137" s="609" t="str">
        <f t="shared" si="64"/>
        <v>94470</v>
      </c>
      <c r="B4137" s="607" t="s">
        <v>4267</v>
      </c>
      <c r="C4137" s="607" t="s">
        <v>14986</v>
      </c>
      <c r="D4137" s="618" t="s">
        <v>10580</v>
      </c>
      <c r="E4137" s="619" t="s">
        <v>30457</v>
      </c>
      <c r="F4137"/>
      <c r="G4137"/>
      <c r="H4137"/>
    </row>
    <row r="4138" spans="1:8" ht="15" x14ac:dyDescent="0.25">
      <c r="A4138" s="609" t="str">
        <f t="shared" si="64"/>
        <v>94471</v>
      </c>
      <c r="B4138" s="607" t="s">
        <v>4268</v>
      </c>
      <c r="C4138" s="607" t="s">
        <v>14987</v>
      </c>
      <c r="D4138" s="618" t="s">
        <v>10580</v>
      </c>
      <c r="E4138" s="619" t="s">
        <v>30458</v>
      </c>
      <c r="F4138"/>
      <c r="G4138"/>
      <c r="H4138"/>
    </row>
    <row r="4139" spans="1:8" ht="15" x14ac:dyDescent="0.25">
      <c r="A4139" s="609" t="str">
        <f t="shared" si="64"/>
        <v>94472</v>
      </c>
      <c r="B4139" s="607" t="s">
        <v>4269</v>
      </c>
      <c r="C4139" s="607" t="s">
        <v>14988</v>
      </c>
      <c r="D4139" s="618" t="s">
        <v>10580</v>
      </c>
      <c r="E4139" s="619" t="s">
        <v>19811</v>
      </c>
      <c r="F4139"/>
      <c r="G4139"/>
      <c r="H4139"/>
    </row>
    <row r="4140" spans="1:8" ht="15" x14ac:dyDescent="0.25">
      <c r="A4140" s="609" t="str">
        <f t="shared" si="64"/>
        <v>94473</v>
      </c>
      <c r="B4140" s="607" t="s">
        <v>4270</v>
      </c>
      <c r="C4140" s="607" t="s">
        <v>14989</v>
      </c>
      <c r="D4140" s="618" t="s">
        <v>10580</v>
      </c>
      <c r="E4140" s="619" t="s">
        <v>21808</v>
      </c>
      <c r="F4140"/>
      <c r="G4140"/>
      <c r="H4140"/>
    </row>
    <row r="4141" spans="1:8" ht="15" x14ac:dyDescent="0.25">
      <c r="A4141" s="609" t="str">
        <f t="shared" si="64"/>
        <v>94474</v>
      </c>
      <c r="B4141" s="607" t="s">
        <v>4271</v>
      </c>
      <c r="C4141" s="607" t="s">
        <v>14991</v>
      </c>
      <c r="D4141" s="618" t="s">
        <v>10580</v>
      </c>
      <c r="E4141" s="619" t="s">
        <v>30459</v>
      </c>
      <c r="F4141"/>
      <c r="G4141"/>
      <c r="H4141"/>
    </row>
    <row r="4142" spans="1:8" ht="15" x14ac:dyDescent="0.25">
      <c r="A4142" s="609" t="str">
        <f t="shared" si="64"/>
        <v>94475</v>
      </c>
      <c r="B4142" s="607" t="s">
        <v>4272</v>
      </c>
      <c r="C4142" s="607" t="s">
        <v>14992</v>
      </c>
      <c r="D4142" s="618" t="s">
        <v>10580</v>
      </c>
      <c r="E4142" s="619" t="s">
        <v>30460</v>
      </c>
      <c r="F4142"/>
      <c r="G4142"/>
      <c r="H4142"/>
    </row>
    <row r="4143" spans="1:8" ht="15" x14ac:dyDescent="0.25">
      <c r="A4143" s="609" t="str">
        <f t="shared" si="64"/>
        <v>94476</v>
      </c>
      <c r="B4143" s="607" t="s">
        <v>4273</v>
      </c>
      <c r="C4143" s="607" t="s">
        <v>14993</v>
      </c>
      <c r="D4143" s="618" t="s">
        <v>10580</v>
      </c>
      <c r="E4143" s="619" t="s">
        <v>30461</v>
      </c>
      <c r="F4143"/>
      <c r="G4143"/>
      <c r="H4143"/>
    </row>
    <row r="4144" spans="1:8" ht="15" x14ac:dyDescent="0.25">
      <c r="A4144" s="609" t="str">
        <f t="shared" si="64"/>
        <v>94477</v>
      </c>
      <c r="B4144" s="607" t="s">
        <v>4274</v>
      </c>
      <c r="C4144" s="607" t="s">
        <v>14994</v>
      </c>
      <c r="D4144" s="618" t="s">
        <v>10580</v>
      </c>
      <c r="E4144" s="619" t="s">
        <v>30462</v>
      </c>
      <c r="F4144"/>
      <c r="G4144"/>
      <c r="H4144"/>
    </row>
    <row r="4145" spans="1:8" ht="15" x14ac:dyDescent="0.25">
      <c r="A4145" s="609" t="str">
        <f t="shared" si="64"/>
        <v>94478</v>
      </c>
      <c r="B4145" s="607" t="s">
        <v>4275</v>
      </c>
      <c r="C4145" s="607" t="s">
        <v>14995</v>
      </c>
      <c r="D4145" s="618" t="s">
        <v>10580</v>
      </c>
      <c r="E4145" s="619" t="s">
        <v>30463</v>
      </c>
      <c r="F4145"/>
      <c r="G4145"/>
      <c r="H4145"/>
    </row>
    <row r="4146" spans="1:8" ht="15" x14ac:dyDescent="0.25">
      <c r="A4146" s="609" t="str">
        <f t="shared" si="64"/>
        <v>94479</v>
      </c>
      <c r="B4146" s="607" t="s">
        <v>4276</v>
      </c>
      <c r="C4146" s="607" t="s">
        <v>14996</v>
      </c>
      <c r="D4146" s="618" t="s">
        <v>10580</v>
      </c>
      <c r="E4146" s="619" t="s">
        <v>30464</v>
      </c>
      <c r="F4146"/>
      <c r="G4146"/>
      <c r="H4146"/>
    </row>
    <row r="4147" spans="1:8" ht="15" x14ac:dyDescent="0.25">
      <c r="A4147" s="609" t="str">
        <f t="shared" si="64"/>
        <v>94606</v>
      </c>
      <c r="B4147" s="607" t="s">
        <v>4307</v>
      </c>
      <c r="C4147" s="607" t="s">
        <v>14997</v>
      </c>
      <c r="D4147" s="618" t="s">
        <v>10580</v>
      </c>
      <c r="E4147" s="619" t="s">
        <v>30465</v>
      </c>
      <c r="F4147"/>
      <c r="G4147"/>
      <c r="H4147"/>
    </row>
    <row r="4148" spans="1:8" ht="15" x14ac:dyDescent="0.25">
      <c r="A4148" s="609" t="str">
        <f t="shared" si="64"/>
        <v>94608</v>
      </c>
      <c r="B4148" s="607" t="s">
        <v>4308</v>
      </c>
      <c r="C4148" s="607" t="s">
        <v>14998</v>
      </c>
      <c r="D4148" s="618" t="s">
        <v>10580</v>
      </c>
      <c r="E4148" s="619" t="s">
        <v>30466</v>
      </c>
      <c r="F4148"/>
      <c r="G4148"/>
      <c r="H4148"/>
    </row>
    <row r="4149" spans="1:8" ht="15" x14ac:dyDescent="0.25">
      <c r="A4149" s="609" t="str">
        <f t="shared" si="64"/>
        <v>94610</v>
      </c>
      <c r="B4149" s="607" t="s">
        <v>4309</v>
      </c>
      <c r="C4149" s="607" t="s">
        <v>14999</v>
      </c>
      <c r="D4149" s="618" t="s">
        <v>10580</v>
      </c>
      <c r="E4149" s="619" t="s">
        <v>27107</v>
      </c>
      <c r="F4149"/>
      <c r="G4149"/>
      <c r="H4149"/>
    </row>
    <row r="4150" spans="1:8" ht="15" x14ac:dyDescent="0.25">
      <c r="A4150" s="609" t="str">
        <f t="shared" si="64"/>
        <v>94612</v>
      </c>
      <c r="B4150" s="607" t="s">
        <v>4310</v>
      </c>
      <c r="C4150" s="607" t="s">
        <v>15000</v>
      </c>
      <c r="D4150" s="618" t="s">
        <v>10580</v>
      </c>
      <c r="E4150" s="619" t="s">
        <v>30467</v>
      </c>
      <c r="F4150"/>
      <c r="G4150"/>
      <c r="H4150"/>
    </row>
    <row r="4151" spans="1:8" ht="15" x14ac:dyDescent="0.25">
      <c r="A4151" s="609" t="str">
        <f t="shared" si="64"/>
        <v>94614</v>
      </c>
      <c r="B4151" s="607" t="s">
        <v>4311</v>
      </c>
      <c r="C4151" s="607" t="s">
        <v>15001</v>
      </c>
      <c r="D4151" s="618" t="s">
        <v>10580</v>
      </c>
      <c r="E4151" s="619" t="s">
        <v>30468</v>
      </c>
      <c r="F4151"/>
      <c r="G4151"/>
      <c r="H4151"/>
    </row>
    <row r="4152" spans="1:8" ht="15" x14ac:dyDescent="0.25">
      <c r="A4152" s="609" t="str">
        <f t="shared" si="64"/>
        <v>94615</v>
      </c>
      <c r="B4152" s="607" t="s">
        <v>4312</v>
      </c>
      <c r="C4152" s="607" t="s">
        <v>15002</v>
      </c>
      <c r="D4152" s="618" t="s">
        <v>10580</v>
      </c>
      <c r="E4152" s="619" t="s">
        <v>30469</v>
      </c>
      <c r="F4152"/>
      <c r="G4152"/>
      <c r="H4152"/>
    </row>
    <row r="4153" spans="1:8" ht="15" x14ac:dyDescent="0.25">
      <c r="A4153" s="609" t="str">
        <f t="shared" si="64"/>
        <v>94616</v>
      </c>
      <c r="B4153" s="607" t="s">
        <v>4313</v>
      </c>
      <c r="C4153" s="607" t="s">
        <v>15003</v>
      </c>
      <c r="D4153" s="618" t="s">
        <v>10580</v>
      </c>
      <c r="E4153" s="619" t="s">
        <v>30470</v>
      </c>
      <c r="F4153"/>
      <c r="G4153"/>
      <c r="H4153"/>
    </row>
    <row r="4154" spans="1:8" ht="15" x14ac:dyDescent="0.25">
      <c r="A4154" s="609" t="str">
        <f t="shared" si="64"/>
        <v>94617</v>
      </c>
      <c r="B4154" s="607" t="s">
        <v>4314</v>
      </c>
      <c r="C4154" s="607" t="s">
        <v>15004</v>
      </c>
      <c r="D4154" s="618" t="s">
        <v>10580</v>
      </c>
      <c r="E4154" s="619" t="s">
        <v>30471</v>
      </c>
      <c r="F4154"/>
      <c r="G4154"/>
      <c r="H4154"/>
    </row>
    <row r="4155" spans="1:8" ht="15" x14ac:dyDescent="0.25">
      <c r="A4155" s="609" t="str">
        <f t="shared" si="64"/>
        <v>94618</v>
      </c>
      <c r="B4155" s="607" t="s">
        <v>4315</v>
      </c>
      <c r="C4155" s="607" t="s">
        <v>15006</v>
      </c>
      <c r="D4155" s="618" t="s">
        <v>10580</v>
      </c>
      <c r="E4155" s="619" t="s">
        <v>30472</v>
      </c>
      <c r="F4155"/>
      <c r="G4155"/>
      <c r="H4155"/>
    </row>
    <row r="4156" spans="1:8" ht="15" x14ac:dyDescent="0.25">
      <c r="A4156" s="609" t="str">
        <f t="shared" si="64"/>
        <v>94620</v>
      </c>
      <c r="B4156" s="607" t="s">
        <v>4316</v>
      </c>
      <c r="C4156" s="607" t="s">
        <v>15007</v>
      </c>
      <c r="D4156" s="618" t="s">
        <v>10580</v>
      </c>
      <c r="E4156" s="619" t="s">
        <v>30473</v>
      </c>
      <c r="F4156"/>
      <c r="G4156"/>
      <c r="H4156"/>
    </row>
    <row r="4157" spans="1:8" ht="15" x14ac:dyDescent="0.25">
      <c r="A4157" s="609" t="str">
        <f t="shared" si="64"/>
        <v>94622</v>
      </c>
      <c r="B4157" s="607" t="s">
        <v>4317</v>
      </c>
      <c r="C4157" s="607" t="s">
        <v>15008</v>
      </c>
      <c r="D4157" s="618" t="s">
        <v>10580</v>
      </c>
      <c r="E4157" s="619" t="s">
        <v>30474</v>
      </c>
      <c r="F4157"/>
      <c r="G4157"/>
      <c r="H4157"/>
    </row>
    <row r="4158" spans="1:8" ht="15" x14ac:dyDescent="0.25">
      <c r="A4158" s="609" t="str">
        <f t="shared" si="64"/>
        <v>94623</v>
      </c>
      <c r="B4158" s="607" t="s">
        <v>4318</v>
      </c>
      <c r="C4158" s="607" t="s">
        <v>15009</v>
      </c>
      <c r="D4158" s="618" t="s">
        <v>10580</v>
      </c>
      <c r="E4158" s="619" t="s">
        <v>30475</v>
      </c>
      <c r="F4158"/>
      <c r="G4158"/>
      <c r="H4158"/>
    </row>
    <row r="4159" spans="1:8" ht="15" x14ac:dyDescent="0.25">
      <c r="A4159" s="609" t="str">
        <f t="shared" si="64"/>
        <v>94624</v>
      </c>
      <c r="B4159" s="607" t="s">
        <v>4319</v>
      </c>
      <c r="C4159" s="607" t="s">
        <v>15010</v>
      </c>
      <c r="D4159" s="618" t="s">
        <v>10580</v>
      </c>
      <c r="E4159" s="619" t="s">
        <v>30476</v>
      </c>
      <c r="F4159"/>
      <c r="G4159"/>
      <c r="H4159"/>
    </row>
    <row r="4160" spans="1:8" ht="15" x14ac:dyDescent="0.25">
      <c r="A4160" s="609" t="str">
        <f t="shared" si="64"/>
        <v>94625</v>
      </c>
      <c r="B4160" s="607" t="s">
        <v>4320</v>
      </c>
      <c r="C4160" s="607" t="s">
        <v>15011</v>
      </c>
      <c r="D4160" s="618" t="s">
        <v>10580</v>
      </c>
      <c r="E4160" s="619" t="s">
        <v>30477</v>
      </c>
      <c r="F4160"/>
      <c r="G4160"/>
      <c r="H4160"/>
    </row>
    <row r="4161" spans="1:8" ht="15" x14ac:dyDescent="0.25">
      <c r="A4161" s="609" t="str">
        <f t="shared" si="64"/>
        <v>94656</v>
      </c>
      <c r="B4161" s="607" t="s">
        <v>4329</v>
      </c>
      <c r="C4161" s="607" t="s">
        <v>15012</v>
      </c>
      <c r="D4161" s="618" t="s">
        <v>10580</v>
      </c>
      <c r="E4161" s="619" t="s">
        <v>9823</v>
      </c>
      <c r="F4161"/>
      <c r="G4161"/>
      <c r="H4161"/>
    </row>
    <row r="4162" spans="1:8" ht="15" x14ac:dyDescent="0.25">
      <c r="A4162" s="609" t="str">
        <f t="shared" ref="A4162:A4225" si="65">IF(ISERROR(SEARCH("/",B4162)=6),TRIM(CLEAN(B4162)),IF(SEARCH("/",B4162)=6,IF(LEN(TRIM(CLEAN(B4162)))=7,LEFT(TRIM(CLEAN(B4162)),6)&amp;"00"&amp;RIGHT(TRIM(CLEAN(B4162)),1),LEFT(TRIM(CLEAN(B4162)),6)&amp;"0"&amp;RIGHT(TRIM(CLEAN(B4162)),2)),TRIM(CLEAN(B4162))))</f>
        <v>94657</v>
      </c>
      <c r="B4162" s="607" t="s">
        <v>4330</v>
      </c>
      <c r="C4162" s="607" t="s">
        <v>15013</v>
      </c>
      <c r="D4162" s="618" t="s">
        <v>10580</v>
      </c>
      <c r="E4162" s="619" t="s">
        <v>9346</v>
      </c>
      <c r="F4162"/>
      <c r="G4162"/>
      <c r="H4162"/>
    </row>
    <row r="4163" spans="1:8" ht="15" x14ac:dyDescent="0.25">
      <c r="A4163" s="609" t="str">
        <f t="shared" si="65"/>
        <v>94658</v>
      </c>
      <c r="B4163" s="607" t="s">
        <v>4331</v>
      </c>
      <c r="C4163" s="607" t="s">
        <v>15014</v>
      </c>
      <c r="D4163" s="618" t="s">
        <v>10580</v>
      </c>
      <c r="E4163" s="619" t="s">
        <v>9970</v>
      </c>
      <c r="F4163"/>
      <c r="G4163"/>
      <c r="H4163"/>
    </row>
    <row r="4164" spans="1:8" ht="15" x14ac:dyDescent="0.25">
      <c r="A4164" s="609" t="str">
        <f t="shared" si="65"/>
        <v>94659</v>
      </c>
      <c r="B4164" s="607" t="s">
        <v>4332</v>
      </c>
      <c r="C4164" s="607" t="s">
        <v>15015</v>
      </c>
      <c r="D4164" s="618" t="s">
        <v>10580</v>
      </c>
      <c r="E4164" s="619" t="s">
        <v>14081</v>
      </c>
      <c r="F4164"/>
      <c r="G4164"/>
      <c r="H4164"/>
    </row>
    <row r="4165" spans="1:8" ht="15" x14ac:dyDescent="0.25">
      <c r="A4165" s="609" t="str">
        <f t="shared" si="65"/>
        <v>94660</v>
      </c>
      <c r="B4165" s="607" t="s">
        <v>4333</v>
      </c>
      <c r="C4165" s="607" t="s">
        <v>15016</v>
      </c>
      <c r="D4165" s="618" t="s">
        <v>10580</v>
      </c>
      <c r="E4165" s="619" t="s">
        <v>9115</v>
      </c>
      <c r="F4165"/>
      <c r="G4165"/>
      <c r="H4165"/>
    </row>
    <row r="4166" spans="1:8" ht="15" x14ac:dyDescent="0.25">
      <c r="A4166" s="609" t="str">
        <f t="shared" si="65"/>
        <v>94661</v>
      </c>
      <c r="B4166" s="607" t="s">
        <v>4334</v>
      </c>
      <c r="C4166" s="607" t="s">
        <v>15017</v>
      </c>
      <c r="D4166" s="618" t="s">
        <v>10580</v>
      </c>
      <c r="E4166" s="619" t="s">
        <v>9387</v>
      </c>
      <c r="F4166"/>
      <c r="G4166"/>
      <c r="H4166"/>
    </row>
    <row r="4167" spans="1:8" ht="15" x14ac:dyDescent="0.25">
      <c r="A4167" s="609" t="str">
        <f t="shared" si="65"/>
        <v>94662</v>
      </c>
      <c r="B4167" s="607" t="s">
        <v>4335</v>
      </c>
      <c r="C4167" s="607" t="s">
        <v>15018</v>
      </c>
      <c r="D4167" s="618" t="s">
        <v>10580</v>
      </c>
      <c r="E4167" s="619" t="s">
        <v>9996</v>
      </c>
      <c r="F4167"/>
      <c r="G4167"/>
      <c r="H4167"/>
    </row>
    <row r="4168" spans="1:8" ht="15" x14ac:dyDescent="0.25">
      <c r="A4168" s="609" t="str">
        <f t="shared" si="65"/>
        <v>94663</v>
      </c>
      <c r="B4168" s="607" t="s">
        <v>4336</v>
      </c>
      <c r="C4168" s="607" t="s">
        <v>15019</v>
      </c>
      <c r="D4168" s="618" t="s">
        <v>10580</v>
      </c>
      <c r="E4168" s="619" t="s">
        <v>9752</v>
      </c>
      <c r="F4168"/>
      <c r="G4168"/>
      <c r="H4168"/>
    </row>
    <row r="4169" spans="1:8" ht="15" x14ac:dyDescent="0.25">
      <c r="A4169" s="609" t="str">
        <f t="shared" si="65"/>
        <v>94664</v>
      </c>
      <c r="B4169" s="607" t="s">
        <v>4337</v>
      </c>
      <c r="C4169" s="607" t="s">
        <v>15020</v>
      </c>
      <c r="D4169" s="618" t="s">
        <v>10580</v>
      </c>
      <c r="E4169" s="619" t="s">
        <v>9120</v>
      </c>
      <c r="F4169"/>
      <c r="G4169"/>
      <c r="H4169"/>
    </row>
    <row r="4170" spans="1:8" ht="15" x14ac:dyDescent="0.25">
      <c r="A4170" s="609" t="str">
        <f t="shared" si="65"/>
        <v>94665</v>
      </c>
      <c r="B4170" s="607" t="s">
        <v>4338</v>
      </c>
      <c r="C4170" s="607" t="s">
        <v>15021</v>
      </c>
      <c r="D4170" s="618" t="s">
        <v>10580</v>
      </c>
      <c r="E4170" s="619" t="s">
        <v>18605</v>
      </c>
      <c r="F4170"/>
      <c r="G4170"/>
      <c r="H4170"/>
    </row>
    <row r="4171" spans="1:8" ht="15" x14ac:dyDescent="0.25">
      <c r="A4171" s="609" t="str">
        <f t="shared" si="65"/>
        <v>94666</v>
      </c>
      <c r="B4171" s="607" t="s">
        <v>4339</v>
      </c>
      <c r="C4171" s="607" t="s">
        <v>15022</v>
      </c>
      <c r="D4171" s="618" t="s">
        <v>10580</v>
      </c>
      <c r="E4171" s="619" t="s">
        <v>19807</v>
      </c>
      <c r="F4171"/>
      <c r="G4171"/>
      <c r="H4171"/>
    </row>
    <row r="4172" spans="1:8" ht="15" x14ac:dyDescent="0.25">
      <c r="A4172" s="609" t="str">
        <f t="shared" si="65"/>
        <v>94667</v>
      </c>
      <c r="B4172" s="607" t="s">
        <v>4340</v>
      </c>
      <c r="C4172" s="607" t="s">
        <v>15023</v>
      </c>
      <c r="D4172" s="618" t="s">
        <v>10580</v>
      </c>
      <c r="E4172" s="619" t="s">
        <v>30478</v>
      </c>
      <c r="F4172"/>
      <c r="G4172"/>
      <c r="H4172"/>
    </row>
    <row r="4173" spans="1:8" ht="15" x14ac:dyDescent="0.25">
      <c r="A4173" s="609" t="str">
        <f t="shared" si="65"/>
        <v>94668</v>
      </c>
      <c r="B4173" s="607" t="s">
        <v>4341</v>
      </c>
      <c r="C4173" s="607" t="s">
        <v>15024</v>
      </c>
      <c r="D4173" s="618" t="s">
        <v>10580</v>
      </c>
      <c r="E4173" s="619" t="s">
        <v>30479</v>
      </c>
      <c r="F4173"/>
      <c r="G4173"/>
      <c r="H4173"/>
    </row>
    <row r="4174" spans="1:8" ht="15" x14ac:dyDescent="0.25">
      <c r="A4174" s="609" t="str">
        <f t="shared" si="65"/>
        <v>94669</v>
      </c>
      <c r="B4174" s="607" t="s">
        <v>4342</v>
      </c>
      <c r="C4174" s="607" t="s">
        <v>15025</v>
      </c>
      <c r="D4174" s="618" t="s">
        <v>10580</v>
      </c>
      <c r="E4174" s="619" t="s">
        <v>30480</v>
      </c>
      <c r="F4174"/>
      <c r="G4174"/>
      <c r="H4174"/>
    </row>
    <row r="4175" spans="1:8" ht="15" x14ac:dyDescent="0.25">
      <c r="A4175" s="609" t="str">
        <f t="shared" si="65"/>
        <v>94670</v>
      </c>
      <c r="B4175" s="607" t="s">
        <v>4343</v>
      </c>
      <c r="C4175" s="607" t="s">
        <v>15027</v>
      </c>
      <c r="D4175" s="618" t="s">
        <v>10580</v>
      </c>
      <c r="E4175" s="619" t="s">
        <v>30481</v>
      </c>
      <c r="F4175"/>
      <c r="G4175"/>
      <c r="H4175"/>
    </row>
    <row r="4176" spans="1:8" ht="15" x14ac:dyDescent="0.25">
      <c r="A4176" s="609" t="str">
        <f t="shared" si="65"/>
        <v>94671</v>
      </c>
      <c r="B4176" s="607" t="s">
        <v>4344</v>
      </c>
      <c r="C4176" s="607" t="s">
        <v>15028</v>
      </c>
      <c r="D4176" s="618" t="s">
        <v>10580</v>
      </c>
      <c r="E4176" s="619" t="s">
        <v>30482</v>
      </c>
      <c r="F4176"/>
      <c r="G4176"/>
      <c r="H4176"/>
    </row>
    <row r="4177" spans="1:8" ht="15" x14ac:dyDescent="0.25">
      <c r="A4177" s="609" t="str">
        <f t="shared" si="65"/>
        <v>94672</v>
      </c>
      <c r="B4177" s="607" t="s">
        <v>4345</v>
      </c>
      <c r="C4177" s="607" t="s">
        <v>15029</v>
      </c>
      <c r="D4177" s="618" t="s">
        <v>10580</v>
      </c>
      <c r="E4177" s="619" t="s">
        <v>9391</v>
      </c>
      <c r="F4177"/>
      <c r="G4177"/>
      <c r="H4177"/>
    </row>
    <row r="4178" spans="1:8" ht="15" x14ac:dyDescent="0.25">
      <c r="A4178" s="609" t="str">
        <f t="shared" si="65"/>
        <v>94673</v>
      </c>
      <c r="B4178" s="607" t="s">
        <v>4346</v>
      </c>
      <c r="C4178" s="607" t="s">
        <v>15030</v>
      </c>
      <c r="D4178" s="618" t="s">
        <v>10580</v>
      </c>
      <c r="E4178" s="619" t="s">
        <v>11259</v>
      </c>
      <c r="F4178"/>
      <c r="G4178"/>
      <c r="H4178"/>
    </row>
    <row r="4179" spans="1:8" ht="15" x14ac:dyDescent="0.25">
      <c r="A4179" s="609" t="str">
        <f t="shared" si="65"/>
        <v>94674</v>
      </c>
      <c r="B4179" s="607" t="s">
        <v>4347</v>
      </c>
      <c r="C4179" s="607" t="s">
        <v>15031</v>
      </c>
      <c r="D4179" s="618" t="s">
        <v>10580</v>
      </c>
      <c r="E4179" s="619" t="s">
        <v>10090</v>
      </c>
      <c r="F4179"/>
      <c r="G4179"/>
      <c r="H4179"/>
    </row>
    <row r="4180" spans="1:8" ht="15" x14ac:dyDescent="0.25">
      <c r="A4180" s="609" t="str">
        <f t="shared" si="65"/>
        <v>94675</v>
      </c>
      <c r="B4180" s="607" t="s">
        <v>4348</v>
      </c>
      <c r="C4180" s="607" t="s">
        <v>15032</v>
      </c>
      <c r="D4180" s="618" t="s">
        <v>10580</v>
      </c>
      <c r="E4180" s="619" t="s">
        <v>9836</v>
      </c>
      <c r="F4180"/>
      <c r="G4180"/>
      <c r="H4180"/>
    </row>
    <row r="4181" spans="1:8" ht="15" x14ac:dyDescent="0.25">
      <c r="A4181" s="609" t="str">
        <f t="shared" si="65"/>
        <v>94676</v>
      </c>
      <c r="B4181" s="607" t="s">
        <v>4349</v>
      </c>
      <c r="C4181" s="607" t="s">
        <v>15033</v>
      </c>
      <c r="D4181" s="618" t="s">
        <v>10580</v>
      </c>
      <c r="E4181" s="619" t="s">
        <v>9448</v>
      </c>
      <c r="F4181"/>
      <c r="G4181"/>
      <c r="H4181"/>
    </row>
    <row r="4182" spans="1:8" ht="15" x14ac:dyDescent="0.25">
      <c r="A4182" s="609" t="str">
        <f t="shared" si="65"/>
        <v>94677</v>
      </c>
      <c r="B4182" s="607" t="s">
        <v>4350</v>
      </c>
      <c r="C4182" s="607" t="s">
        <v>15034</v>
      </c>
      <c r="D4182" s="618" t="s">
        <v>10580</v>
      </c>
      <c r="E4182" s="619" t="s">
        <v>30483</v>
      </c>
      <c r="F4182"/>
      <c r="G4182"/>
      <c r="H4182"/>
    </row>
    <row r="4183" spans="1:8" ht="15" x14ac:dyDescent="0.25">
      <c r="A4183" s="609" t="str">
        <f t="shared" si="65"/>
        <v>94678</v>
      </c>
      <c r="B4183" s="607" t="s">
        <v>4351</v>
      </c>
      <c r="C4183" s="607" t="s">
        <v>15036</v>
      </c>
      <c r="D4183" s="618" t="s">
        <v>10580</v>
      </c>
      <c r="E4183" s="619" t="s">
        <v>10310</v>
      </c>
      <c r="F4183"/>
      <c r="G4183"/>
      <c r="H4183"/>
    </row>
    <row r="4184" spans="1:8" ht="15" x14ac:dyDescent="0.25">
      <c r="A4184" s="609" t="str">
        <f t="shared" si="65"/>
        <v>94679</v>
      </c>
      <c r="B4184" s="607" t="s">
        <v>4352</v>
      </c>
      <c r="C4184" s="607" t="s">
        <v>15037</v>
      </c>
      <c r="D4184" s="618" t="s">
        <v>10580</v>
      </c>
      <c r="E4184" s="619" t="s">
        <v>30484</v>
      </c>
      <c r="F4184"/>
      <c r="G4184"/>
      <c r="H4184"/>
    </row>
    <row r="4185" spans="1:8" ht="15" x14ac:dyDescent="0.25">
      <c r="A4185" s="609" t="str">
        <f t="shared" si="65"/>
        <v>94680</v>
      </c>
      <c r="B4185" s="607" t="s">
        <v>4353</v>
      </c>
      <c r="C4185" s="607" t="s">
        <v>15038</v>
      </c>
      <c r="D4185" s="618" t="s">
        <v>10580</v>
      </c>
      <c r="E4185" s="619" t="s">
        <v>30485</v>
      </c>
      <c r="F4185"/>
      <c r="G4185"/>
      <c r="H4185"/>
    </row>
    <row r="4186" spans="1:8" ht="15" x14ac:dyDescent="0.25">
      <c r="A4186" s="609" t="str">
        <f t="shared" si="65"/>
        <v>94681</v>
      </c>
      <c r="B4186" s="607" t="s">
        <v>4354</v>
      </c>
      <c r="C4186" s="607" t="s">
        <v>15039</v>
      </c>
      <c r="D4186" s="618" t="s">
        <v>10580</v>
      </c>
      <c r="E4186" s="619" t="s">
        <v>30486</v>
      </c>
      <c r="F4186"/>
      <c r="G4186"/>
      <c r="H4186"/>
    </row>
    <row r="4187" spans="1:8" ht="15" x14ac:dyDescent="0.25">
      <c r="A4187" s="609" t="str">
        <f t="shared" si="65"/>
        <v>94682</v>
      </c>
      <c r="B4187" s="607" t="s">
        <v>4355</v>
      </c>
      <c r="C4187" s="607" t="s">
        <v>15040</v>
      </c>
      <c r="D4187" s="618" t="s">
        <v>10580</v>
      </c>
      <c r="E4187" s="619" t="s">
        <v>18878</v>
      </c>
      <c r="F4187"/>
      <c r="G4187"/>
      <c r="H4187"/>
    </row>
    <row r="4188" spans="1:8" ht="15" x14ac:dyDescent="0.25">
      <c r="A4188" s="609" t="str">
        <f t="shared" si="65"/>
        <v>94683</v>
      </c>
      <c r="B4188" s="607" t="s">
        <v>4356</v>
      </c>
      <c r="C4188" s="607" t="s">
        <v>15041</v>
      </c>
      <c r="D4188" s="618" t="s">
        <v>10580</v>
      </c>
      <c r="E4188" s="619" t="s">
        <v>30487</v>
      </c>
      <c r="F4188"/>
      <c r="G4188"/>
      <c r="H4188"/>
    </row>
    <row r="4189" spans="1:8" ht="15" x14ac:dyDescent="0.25">
      <c r="A4189" s="609" t="str">
        <f t="shared" si="65"/>
        <v>94684</v>
      </c>
      <c r="B4189" s="607" t="s">
        <v>4357</v>
      </c>
      <c r="C4189" s="607" t="s">
        <v>15042</v>
      </c>
      <c r="D4189" s="618" t="s">
        <v>10580</v>
      </c>
      <c r="E4189" s="619" t="s">
        <v>30488</v>
      </c>
      <c r="F4189"/>
      <c r="G4189"/>
      <c r="H4189"/>
    </row>
    <row r="4190" spans="1:8" ht="15" x14ac:dyDescent="0.25">
      <c r="A4190" s="609" t="str">
        <f t="shared" si="65"/>
        <v>94685</v>
      </c>
      <c r="B4190" s="607" t="s">
        <v>4358</v>
      </c>
      <c r="C4190" s="607" t="s">
        <v>15043</v>
      </c>
      <c r="D4190" s="618" t="s">
        <v>10580</v>
      </c>
      <c r="E4190" s="619" t="s">
        <v>30489</v>
      </c>
      <c r="F4190"/>
      <c r="G4190"/>
      <c r="H4190"/>
    </row>
    <row r="4191" spans="1:8" ht="15" x14ac:dyDescent="0.25">
      <c r="A4191" s="609" t="str">
        <f t="shared" si="65"/>
        <v>94686</v>
      </c>
      <c r="B4191" s="607" t="s">
        <v>4359</v>
      </c>
      <c r="C4191" s="607" t="s">
        <v>15044</v>
      </c>
      <c r="D4191" s="618" t="s">
        <v>10580</v>
      </c>
      <c r="E4191" s="619" t="s">
        <v>30490</v>
      </c>
      <c r="F4191"/>
      <c r="G4191"/>
      <c r="H4191"/>
    </row>
    <row r="4192" spans="1:8" ht="15" x14ac:dyDescent="0.25">
      <c r="A4192" s="609" t="str">
        <f t="shared" si="65"/>
        <v>94687</v>
      </c>
      <c r="B4192" s="607" t="s">
        <v>4360</v>
      </c>
      <c r="C4192" s="607" t="s">
        <v>15045</v>
      </c>
      <c r="D4192" s="618" t="s">
        <v>10580</v>
      </c>
      <c r="E4192" s="619" t="s">
        <v>30491</v>
      </c>
      <c r="F4192"/>
      <c r="G4192"/>
      <c r="H4192"/>
    </row>
    <row r="4193" spans="1:8" ht="15" x14ac:dyDescent="0.25">
      <c r="A4193" s="609" t="str">
        <f t="shared" si="65"/>
        <v>94688</v>
      </c>
      <c r="B4193" s="607" t="s">
        <v>4361</v>
      </c>
      <c r="C4193" s="607" t="s">
        <v>15046</v>
      </c>
      <c r="D4193" s="618" t="s">
        <v>10580</v>
      </c>
      <c r="E4193" s="619" t="s">
        <v>9729</v>
      </c>
      <c r="F4193"/>
      <c r="G4193"/>
      <c r="H4193"/>
    </row>
    <row r="4194" spans="1:8" ht="15" x14ac:dyDescent="0.25">
      <c r="A4194" s="609" t="str">
        <f t="shared" si="65"/>
        <v>94689</v>
      </c>
      <c r="B4194" s="607" t="s">
        <v>4362</v>
      </c>
      <c r="C4194" s="607" t="s">
        <v>15047</v>
      </c>
      <c r="D4194" s="618" t="s">
        <v>10580</v>
      </c>
      <c r="E4194" s="619" t="s">
        <v>9589</v>
      </c>
      <c r="F4194"/>
      <c r="G4194"/>
      <c r="H4194"/>
    </row>
    <row r="4195" spans="1:8" ht="15" x14ac:dyDescent="0.25">
      <c r="A4195" s="609" t="str">
        <f t="shared" si="65"/>
        <v>94690</v>
      </c>
      <c r="B4195" s="607" t="s">
        <v>4363</v>
      </c>
      <c r="C4195" s="607" t="s">
        <v>15048</v>
      </c>
      <c r="D4195" s="618" t="s">
        <v>10580</v>
      </c>
      <c r="E4195" s="619" t="s">
        <v>9804</v>
      </c>
      <c r="F4195"/>
      <c r="G4195"/>
      <c r="H4195"/>
    </row>
    <row r="4196" spans="1:8" ht="15" x14ac:dyDescent="0.25">
      <c r="A4196" s="609" t="str">
        <f t="shared" si="65"/>
        <v>94691</v>
      </c>
      <c r="B4196" s="607" t="s">
        <v>4364</v>
      </c>
      <c r="C4196" s="607" t="s">
        <v>15049</v>
      </c>
      <c r="D4196" s="618" t="s">
        <v>10580</v>
      </c>
      <c r="E4196" s="619" t="s">
        <v>9415</v>
      </c>
      <c r="F4196"/>
      <c r="G4196"/>
      <c r="H4196"/>
    </row>
    <row r="4197" spans="1:8" ht="15" x14ac:dyDescent="0.25">
      <c r="A4197" s="609" t="str">
        <f t="shared" si="65"/>
        <v>94692</v>
      </c>
      <c r="B4197" s="607" t="s">
        <v>4365</v>
      </c>
      <c r="C4197" s="607" t="s">
        <v>15050</v>
      </c>
      <c r="D4197" s="618" t="s">
        <v>10580</v>
      </c>
      <c r="E4197" s="619" t="s">
        <v>9501</v>
      </c>
      <c r="F4197"/>
      <c r="G4197"/>
      <c r="H4197"/>
    </row>
    <row r="4198" spans="1:8" ht="15" x14ac:dyDescent="0.25">
      <c r="A4198" s="609" t="str">
        <f t="shared" si="65"/>
        <v>94693</v>
      </c>
      <c r="B4198" s="607" t="s">
        <v>4366</v>
      </c>
      <c r="C4198" s="607" t="s">
        <v>15051</v>
      </c>
      <c r="D4198" s="618" t="s">
        <v>10580</v>
      </c>
      <c r="E4198" s="619" t="s">
        <v>18501</v>
      </c>
      <c r="F4198"/>
      <c r="G4198"/>
      <c r="H4198"/>
    </row>
    <row r="4199" spans="1:8" ht="15" x14ac:dyDescent="0.25">
      <c r="A4199" s="609" t="str">
        <f t="shared" si="65"/>
        <v>94694</v>
      </c>
      <c r="B4199" s="607" t="s">
        <v>4367</v>
      </c>
      <c r="C4199" s="607" t="s">
        <v>15052</v>
      </c>
      <c r="D4199" s="618" t="s">
        <v>10580</v>
      </c>
      <c r="E4199" s="619" t="s">
        <v>30492</v>
      </c>
      <c r="F4199"/>
      <c r="G4199"/>
      <c r="H4199"/>
    </row>
    <row r="4200" spans="1:8" ht="15" x14ac:dyDescent="0.25">
      <c r="A4200" s="609" t="str">
        <f t="shared" si="65"/>
        <v>94695</v>
      </c>
      <c r="B4200" s="607" t="s">
        <v>4368</v>
      </c>
      <c r="C4200" s="607" t="s">
        <v>15053</v>
      </c>
      <c r="D4200" s="618" t="s">
        <v>10580</v>
      </c>
      <c r="E4200" s="619" t="s">
        <v>30493</v>
      </c>
      <c r="F4200"/>
      <c r="G4200"/>
      <c r="H4200"/>
    </row>
    <row r="4201" spans="1:8" ht="15" x14ac:dyDescent="0.25">
      <c r="A4201" s="609" t="str">
        <f t="shared" si="65"/>
        <v>94696</v>
      </c>
      <c r="B4201" s="607" t="s">
        <v>4369</v>
      </c>
      <c r="C4201" s="607" t="s">
        <v>15054</v>
      </c>
      <c r="D4201" s="618" t="s">
        <v>10580</v>
      </c>
      <c r="E4201" s="619" t="s">
        <v>30494</v>
      </c>
      <c r="F4201"/>
      <c r="G4201"/>
      <c r="H4201"/>
    </row>
    <row r="4202" spans="1:8" ht="15" x14ac:dyDescent="0.25">
      <c r="A4202" s="609" t="str">
        <f t="shared" si="65"/>
        <v>94697</v>
      </c>
      <c r="B4202" s="607" t="s">
        <v>4370</v>
      </c>
      <c r="C4202" s="607" t="s">
        <v>15055</v>
      </c>
      <c r="D4202" s="618" t="s">
        <v>10580</v>
      </c>
      <c r="E4202" s="619" t="s">
        <v>30495</v>
      </c>
      <c r="F4202"/>
      <c r="G4202"/>
      <c r="H4202"/>
    </row>
    <row r="4203" spans="1:8" ht="15" x14ac:dyDescent="0.25">
      <c r="A4203" s="609" t="str">
        <f t="shared" si="65"/>
        <v>94698</v>
      </c>
      <c r="B4203" s="607" t="s">
        <v>4371</v>
      </c>
      <c r="C4203" s="607" t="s">
        <v>15056</v>
      </c>
      <c r="D4203" s="618" t="s">
        <v>10580</v>
      </c>
      <c r="E4203" s="619" t="s">
        <v>19077</v>
      </c>
      <c r="F4203"/>
      <c r="G4203"/>
      <c r="H4203"/>
    </row>
    <row r="4204" spans="1:8" ht="15" x14ac:dyDescent="0.25">
      <c r="A4204" s="609" t="str">
        <f t="shared" si="65"/>
        <v>94699</v>
      </c>
      <c r="B4204" s="607" t="s">
        <v>4372</v>
      </c>
      <c r="C4204" s="607" t="s">
        <v>15057</v>
      </c>
      <c r="D4204" s="618" t="s">
        <v>10580</v>
      </c>
      <c r="E4204" s="619" t="s">
        <v>30496</v>
      </c>
      <c r="F4204"/>
      <c r="G4204"/>
      <c r="H4204"/>
    </row>
    <row r="4205" spans="1:8" ht="15" x14ac:dyDescent="0.25">
      <c r="A4205" s="609" t="str">
        <f t="shared" si="65"/>
        <v>94700</v>
      </c>
      <c r="B4205" s="607" t="s">
        <v>4373</v>
      </c>
      <c r="C4205" s="607" t="s">
        <v>15058</v>
      </c>
      <c r="D4205" s="618" t="s">
        <v>10580</v>
      </c>
      <c r="E4205" s="619" t="s">
        <v>30497</v>
      </c>
      <c r="F4205"/>
      <c r="G4205"/>
      <c r="H4205"/>
    </row>
    <row r="4206" spans="1:8" ht="15" x14ac:dyDescent="0.25">
      <c r="A4206" s="609" t="str">
        <f t="shared" si="65"/>
        <v>94701</v>
      </c>
      <c r="B4206" s="607" t="s">
        <v>4374</v>
      </c>
      <c r="C4206" s="607" t="s">
        <v>15059</v>
      </c>
      <c r="D4206" s="618" t="s">
        <v>10580</v>
      </c>
      <c r="E4206" s="619" t="s">
        <v>30498</v>
      </c>
      <c r="F4206"/>
      <c r="G4206"/>
      <c r="H4206"/>
    </row>
    <row r="4207" spans="1:8" ht="15" x14ac:dyDescent="0.25">
      <c r="A4207" s="609" t="str">
        <f t="shared" si="65"/>
        <v>94702</v>
      </c>
      <c r="B4207" s="607" t="s">
        <v>4375</v>
      </c>
      <c r="C4207" s="607" t="s">
        <v>15060</v>
      </c>
      <c r="D4207" s="618" t="s">
        <v>10580</v>
      </c>
      <c r="E4207" s="619" t="s">
        <v>30499</v>
      </c>
      <c r="F4207"/>
      <c r="G4207"/>
      <c r="H4207"/>
    </row>
    <row r="4208" spans="1:8" ht="15" x14ac:dyDescent="0.25">
      <c r="A4208" s="609" t="str">
        <f t="shared" si="65"/>
        <v>94703</v>
      </c>
      <c r="B4208" s="607" t="s">
        <v>4376</v>
      </c>
      <c r="C4208" s="607" t="s">
        <v>15061</v>
      </c>
      <c r="D4208" s="618" t="s">
        <v>10580</v>
      </c>
      <c r="E4208" s="619" t="s">
        <v>11969</v>
      </c>
      <c r="F4208"/>
      <c r="G4208"/>
      <c r="H4208"/>
    </row>
    <row r="4209" spans="1:8" ht="15" x14ac:dyDescent="0.25">
      <c r="A4209" s="609" t="str">
        <f t="shared" si="65"/>
        <v>94704</v>
      </c>
      <c r="B4209" s="607" t="s">
        <v>4377</v>
      </c>
      <c r="C4209" s="607" t="s">
        <v>15063</v>
      </c>
      <c r="D4209" s="618" t="s">
        <v>10580</v>
      </c>
      <c r="E4209" s="619" t="s">
        <v>15306</v>
      </c>
      <c r="F4209"/>
      <c r="G4209"/>
      <c r="H4209"/>
    </row>
    <row r="4210" spans="1:8" ht="15" x14ac:dyDescent="0.25">
      <c r="A4210" s="609" t="str">
        <f t="shared" si="65"/>
        <v>94705</v>
      </c>
      <c r="B4210" s="607" t="s">
        <v>4378</v>
      </c>
      <c r="C4210" s="607" t="s">
        <v>15065</v>
      </c>
      <c r="D4210" s="618" t="s">
        <v>10580</v>
      </c>
      <c r="E4210" s="619" t="s">
        <v>18901</v>
      </c>
      <c r="F4210"/>
      <c r="G4210"/>
      <c r="H4210"/>
    </row>
    <row r="4211" spans="1:8" ht="15" x14ac:dyDescent="0.25">
      <c r="A4211" s="609" t="str">
        <f t="shared" si="65"/>
        <v>94706</v>
      </c>
      <c r="B4211" s="607" t="s">
        <v>4379</v>
      </c>
      <c r="C4211" s="607" t="s">
        <v>15067</v>
      </c>
      <c r="D4211" s="618" t="s">
        <v>10580</v>
      </c>
      <c r="E4211" s="619" t="s">
        <v>18913</v>
      </c>
      <c r="F4211"/>
      <c r="G4211"/>
      <c r="H4211"/>
    </row>
    <row r="4212" spans="1:8" ht="15" x14ac:dyDescent="0.25">
      <c r="A4212" s="609" t="str">
        <f t="shared" si="65"/>
        <v>94707</v>
      </c>
      <c r="B4212" s="607" t="s">
        <v>4380</v>
      </c>
      <c r="C4212" s="607" t="s">
        <v>15068</v>
      </c>
      <c r="D4212" s="618" t="s">
        <v>10580</v>
      </c>
      <c r="E4212" s="619" t="s">
        <v>30500</v>
      </c>
      <c r="F4212"/>
      <c r="G4212"/>
      <c r="H4212"/>
    </row>
    <row r="4213" spans="1:8" ht="15" x14ac:dyDescent="0.25">
      <c r="A4213" s="609" t="str">
        <f t="shared" si="65"/>
        <v>94708</v>
      </c>
      <c r="B4213" s="607" t="s">
        <v>4381</v>
      </c>
      <c r="C4213" s="607" t="s">
        <v>15069</v>
      </c>
      <c r="D4213" s="618" t="s">
        <v>10580</v>
      </c>
      <c r="E4213" s="619" t="s">
        <v>9011</v>
      </c>
      <c r="F4213"/>
      <c r="G4213"/>
      <c r="H4213"/>
    </row>
    <row r="4214" spans="1:8" ht="15" x14ac:dyDescent="0.25">
      <c r="A4214" s="609" t="str">
        <f t="shared" si="65"/>
        <v>94709</v>
      </c>
      <c r="B4214" s="607" t="s">
        <v>4382</v>
      </c>
      <c r="C4214" s="607" t="s">
        <v>15070</v>
      </c>
      <c r="D4214" s="618" t="s">
        <v>10580</v>
      </c>
      <c r="E4214" s="619" t="s">
        <v>19109</v>
      </c>
      <c r="F4214"/>
      <c r="G4214"/>
      <c r="H4214"/>
    </row>
    <row r="4215" spans="1:8" ht="15" x14ac:dyDescent="0.25">
      <c r="A4215" s="609" t="str">
        <f t="shared" si="65"/>
        <v>94710</v>
      </c>
      <c r="B4215" s="607" t="s">
        <v>4383</v>
      </c>
      <c r="C4215" s="607" t="s">
        <v>15071</v>
      </c>
      <c r="D4215" s="618" t="s">
        <v>10580</v>
      </c>
      <c r="E4215" s="619" t="s">
        <v>30501</v>
      </c>
      <c r="F4215"/>
      <c r="G4215"/>
      <c r="H4215"/>
    </row>
    <row r="4216" spans="1:8" ht="15" x14ac:dyDescent="0.25">
      <c r="A4216" s="609" t="str">
        <f t="shared" si="65"/>
        <v>94711</v>
      </c>
      <c r="B4216" s="607" t="s">
        <v>4384</v>
      </c>
      <c r="C4216" s="607" t="s">
        <v>15072</v>
      </c>
      <c r="D4216" s="618" t="s">
        <v>10580</v>
      </c>
      <c r="E4216" s="619" t="s">
        <v>30430</v>
      </c>
      <c r="F4216"/>
      <c r="G4216"/>
      <c r="H4216"/>
    </row>
    <row r="4217" spans="1:8" ht="15" x14ac:dyDescent="0.25">
      <c r="A4217" s="609" t="str">
        <f t="shared" si="65"/>
        <v>94712</v>
      </c>
      <c r="B4217" s="607" t="s">
        <v>4385</v>
      </c>
      <c r="C4217" s="607" t="s">
        <v>15074</v>
      </c>
      <c r="D4217" s="618" t="s">
        <v>10580</v>
      </c>
      <c r="E4217" s="619" t="s">
        <v>30502</v>
      </c>
      <c r="F4217"/>
      <c r="G4217"/>
      <c r="H4217"/>
    </row>
    <row r="4218" spans="1:8" ht="15" x14ac:dyDescent="0.25">
      <c r="A4218" s="609" t="str">
        <f t="shared" si="65"/>
        <v>94713</v>
      </c>
      <c r="B4218" s="607" t="s">
        <v>4386</v>
      </c>
      <c r="C4218" s="607" t="s">
        <v>15076</v>
      </c>
      <c r="D4218" s="618" t="s">
        <v>10580</v>
      </c>
      <c r="E4218" s="619" t="s">
        <v>30503</v>
      </c>
      <c r="F4218"/>
      <c r="G4218"/>
      <c r="H4218"/>
    </row>
    <row r="4219" spans="1:8" ht="15" x14ac:dyDescent="0.25">
      <c r="A4219" s="609" t="str">
        <f t="shared" si="65"/>
        <v>94714</v>
      </c>
      <c r="B4219" s="607" t="s">
        <v>4387</v>
      </c>
      <c r="C4219" s="607" t="s">
        <v>15077</v>
      </c>
      <c r="D4219" s="618" t="s">
        <v>10580</v>
      </c>
      <c r="E4219" s="619" t="s">
        <v>30504</v>
      </c>
      <c r="F4219"/>
      <c r="G4219"/>
      <c r="H4219"/>
    </row>
    <row r="4220" spans="1:8" ht="15" x14ac:dyDescent="0.25">
      <c r="A4220" s="609" t="str">
        <f t="shared" si="65"/>
        <v>94715</v>
      </c>
      <c r="B4220" s="607" t="s">
        <v>4388</v>
      </c>
      <c r="C4220" s="607" t="s">
        <v>15078</v>
      </c>
      <c r="D4220" s="618" t="s">
        <v>10580</v>
      </c>
      <c r="E4220" s="619" t="s">
        <v>24640</v>
      </c>
      <c r="F4220"/>
      <c r="G4220"/>
      <c r="H4220"/>
    </row>
    <row r="4221" spans="1:8" ht="15" x14ac:dyDescent="0.25">
      <c r="A4221" s="609" t="str">
        <f t="shared" si="65"/>
        <v>94724</v>
      </c>
      <c r="B4221" s="607" t="s">
        <v>4396</v>
      </c>
      <c r="C4221" s="607" t="s">
        <v>15079</v>
      </c>
      <c r="D4221" s="618" t="s">
        <v>10580</v>
      </c>
      <c r="E4221" s="619" t="s">
        <v>9838</v>
      </c>
      <c r="F4221"/>
      <c r="G4221"/>
      <c r="H4221"/>
    </row>
    <row r="4222" spans="1:8" ht="15" x14ac:dyDescent="0.25">
      <c r="A4222" s="609" t="str">
        <f t="shared" si="65"/>
        <v>94725</v>
      </c>
      <c r="B4222" s="607" t="s">
        <v>4397</v>
      </c>
      <c r="C4222" s="607" t="s">
        <v>15080</v>
      </c>
      <c r="D4222" s="618" t="s">
        <v>10580</v>
      </c>
      <c r="E4222" s="619" t="s">
        <v>9410</v>
      </c>
      <c r="F4222"/>
      <c r="G4222"/>
      <c r="H4222"/>
    </row>
    <row r="4223" spans="1:8" ht="15" x14ac:dyDescent="0.25">
      <c r="A4223" s="609" t="str">
        <f t="shared" si="65"/>
        <v>94726</v>
      </c>
      <c r="B4223" s="607" t="s">
        <v>4398</v>
      </c>
      <c r="C4223" s="607" t="s">
        <v>15081</v>
      </c>
      <c r="D4223" s="618" t="s">
        <v>10580</v>
      </c>
      <c r="E4223" s="619" t="s">
        <v>17974</v>
      </c>
      <c r="F4223"/>
      <c r="G4223"/>
      <c r="H4223"/>
    </row>
    <row r="4224" spans="1:8" ht="15" x14ac:dyDescent="0.25">
      <c r="A4224" s="609" t="str">
        <f t="shared" si="65"/>
        <v>94727</v>
      </c>
      <c r="B4224" s="607" t="s">
        <v>4399</v>
      </c>
      <c r="C4224" s="607" t="s">
        <v>15082</v>
      </c>
      <c r="D4224" s="618" t="s">
        <v>10580</v>
      </c>
      <c r="E4224" s="619" t="s">
        <v>12856</v>
      </c>
      <c r="F4224"/>
      <c r="G4224"/>
      <c r="H4224"/>
    </row>
    <row r="4225" spans="1:8" ht="15" x14ac:dyDescent="0.25">
      <c r="A4225" s="609" t="str">
        <f t="shared" si="65"/>
        <v>94728</v>
      </c>
      <c r="B4225" s="607" t="s">
        <v>4400</v>
      </c>
      <c r="C4225" s="607" t="s">
        <v>15083</v>
      </c>
      <c r="D4225" s="618" t="s">
        <v>10580</v>
      </c>
      <c r="E4225" s="619" t="s">
        <v>30505</v>
      </c>
      <c r="F4225"/>
      <c r="G4225"/>
      <c r="H4225"/>
    </row>
    <row r="4226" spans="1:8" ht="15" x14ac:dyDescent="0.25">
      <c r="A4226" s="609" t="str">
        <f t="shared" ref="A4226:A4289" si="66">IF(ISERROR(SEARCH("/",B4226)=6),TRIM(CLEAN(B4226)),IF(SEARCH("/",B4226)=6,IF(LEN(TRIM(CLEAN(B4226)))=7,LEFT(TRIM(CLEAN(B4226)),6)&amp;"00"&amp;RIGHT(TRIM(CLEAN(B4226)),1),LEFT(TRIM(CLEAN(B4226)),6)&amp;"0"&amp;RIGHT(TRIM(CLEAN(B4226)),2)),TRIM(CLEAN(B4226))))</f>
        <v>94729</v>
      </c>
      <c r="B4226" s="607" t="s">
        <v>4401</v>
      </c>
      <c r="C4226" s="607" t="s">
        <v>15084</v>
      </c>
      <c r="D4226" s="618" t="s">
        <v>10580</v>
      </c>
      <c r="E4226" s="619" t="s">
        <v>10072</v>
      </c>
      <c r="F4226"/>
      <c r="G4226"/>
      <c r="H4226"/>
    </row>
    <row r="4227" spans="1:8" ht="15" x14ac:dyDescent="0.25">
      <c r="A4227" s="609" t="str">
        <f t="shared" si="66"/>
        <v>94730</v>
      </c>
      <c r="B4227" s="607" t="s">
        <v>4402</v>
      </c>
      <c r="C4227" s="607" t="s">
        <v>15085</v>
      </c>
      <c r="D4227" s="618" t="s">
        <v>10580</v>
      </c>
      <c r="E4227" s="619" t="s">
        <v>30506</v>
      </c>
      <c r="F4227"/>
      <c r="G4227"/>
      <c r="H4227"/>
    </row>
    <row r="4228" spans="1:8" ht="15" x14ac:dyDescent="0.25">
      <c r="A4228" s="609" t="str">
        <f t="shared" si="66"/>
        <v>94731</v>
      </c>
      <c r="B4228" s="607" t="s">
        <v>4403</v>
      </c>
      <c r="C4228" s="607" t="s">
        <v>15086</v>
      </c>
      <c r="D4228" s="618" t="s">
        <v>10580</v>
      </c>
      <c r="E4228" s="619" t="s">
        <v>10468</v>
      </c>
      <c r="F4228"/>
      <c r="G4228"/>
      <c r="H4228"/>
    </row>
    <row r="4229" spans="1:8" ht="15" x14ac:dyDescent="0.25">
      <c r="A4229" s="609" t="str">
        <f t="shared" si="66"/>
        <v>94733</v>
      </c>
      <c r="B4229" s="607" t="s">
        <v>4404</v>
      </c>
      <c r="C4229" s="607" t="s">
        <v>15087</v>
      </c>
      <c r="D4229" s="618" t="s">
        <v>10580</v>
      </c>
      <c r="E4229" s="619" t="s">
        <v>13898</v>
      </c>
      <c r="F4229"/>
      <c r="G4229"/>
      <c r="H4229"/>
    </row>
    <row r="4230" spans="1:8" ht="15" x14ac:dyDescent="0.25">
      <c r="A4230" s="609" t="str">
        <f t="shared" si="66"/>
        <v>94737</v>
      </c>
      <c r="B4230" s="607" t="s">
        <v>4405</v>
      </c>
      <c r="C4230" s="607" t="s">
        <v>15088</v>
      </c>
      <c r="D4230" s="618" t="s">
        <v>10580</v>
      </c>
      <c r="E4230" s="619" t="s">
        <v>30507</v>
      </c>
      <c r="F4230"/>
      <c r="G4230"/>
      <c r="H4230"/>
    </row>
    <row r="4231" spans="1:8" ht="15" x14ac:dyDescent="0.25">
      <c r="A4231" s="609" t="str">
        <f t="shared" si="66"/>
        <v>94740</v>
      </c>
      <c r="B4231" s="607" t="s">
        <v>4406</v>
      </c>
      <c r="C4231" s="607" t="s">
        <v>15089</v>
      </c>
      <c r="D4231" s="618" t="s">
        <v>10580</v>
      </c>
      <c r="E4231" s="619" t="s">
        <v>12805</v>
      </c>
      <c r="F4231"/>
      <c r="G4231"/>
      <c r="H4231"/>
    </row>
    <row r="4232" spans="1:8" ht="15" x14ac:dyDescent="0.25">
      <c r="A4232" s="609" t="str">
        <f t="shared" si="66"/>
        <v>94741</v>
      </c>
      <c r="B4232" s="607" t="s">
        <v>4407</v>
      </c>
      <c r="C4232" s="607" t="s">
        <v>15090</v>
      </c>
      <c r="D4232" s="618" t="s">
        <v>10580</v>
      </c>
      <c r="E4232" s="619" t="s">
        <v>15875</v>
      </c>
      <c r="F4232"/>
      <c r="G4232"/>
      <c r="H4232"/>
    </row>
    <row r="4233" spans="1:8" ht="15" x14ac:dyDescent="0.25">
      <c r="A4233" s="609" t="str">
        <f t="shared" si="66"/>
        <v>94742</v>
      </c>
      <c r="B4233" s="607" t="s">
        <v>4408</v>
      </c>
      <c r="C4233" s="607" t="s">
        <v>15091</v>
      </c>
      <c r="D4233" s="618" t="s">
        <v>10580</v>
      </c>
      <c r="E4233" s="619" t="s">
        <v>11844</v>
      </c>
      <c r="F4233"/>
      <c r="G4233"/>
      <c r="H4233"/>
    </row>
    <row r="4234" spans="1:8" ht="15" x14ac:dyDescent="0.25">
      <c r="A4234" s="609" t="str">
        <f t="shared" si="66"/>
        <v>94743</v>
      </c>
      <c r="B4234" s="607" t="s">
        <v>4409</v>
      </c>
      <c r="C4234" s="607" t="s">
        <v>15092</v>
      </c>
      <c r="D4234" s="618" t="s">
        <v>10580</v>
      </c>
      <c r="E4234" s="619" t="s">
        <v>10322</v>
      </c>
      <c r="F4234"/>
      <c r="G4234"/>
      <c r="H4234"/>
    </row>
    <row r="4235" spans="1:8" ht="15" x14ac:dyDescent="0.25">
      <c r="A4235" s="609" t="str">
        <f t="shared" si="66"/>
        <v>94744</v>
      </c>
      <c r="B4235" s="607" t="s">
        <v>4410</v>
      </c>
      <c r="C4235" s="607" t="s">
        <v>15093</v>
      </c>
      <c r="D4235" s="618" t="s">
        <v>10580</v>
      </c>
      <c r="E4235" s="619" t="s">
        <v>30217</v>
      </c>
      <c r="F4235"/>
      <c r="G4235"/>
      <c r="H4235"/>
    </row>
    <row r="4236" spans="1:8" ht="15" x14ac:dyDescent="0.25">
      <c r="A4236" s="609" t="str">
        <f t="shared" si="66"/>
        <v>94746</v>
      </c>
      <c r="B4236" s="607" t="s">
        <v>4411</v>
      </c>
      <c r="C4236" s="607" t="s">
        <v>15094</v>
      </c>
      <c r="D4236" s="618" t="s">
        <v>10580</v>
      </c>
      <c r="E4236" s="619" t="s">
        <v>15512</v>
      </c>
      <c r="F4236"/>
      <c r="G4236"/>
      <c r="H4236"/>
    </row>
    <row r="4237" spans="1:8" ht="15" x14ac:dyDescent="0.25">
      <c r="A4237" s="609" t="str">
        <f t="shared" si="66"/>
        <v>94748</v>
      </c>
      <c r="B4237" s="607" t="s">
        <v>4412</v>
      </c>
      <c r="C4237" s="607" t="s">
        <v>15096</v>
      </c>
      <c r="D4237" s="618" t="s">
        <v>10580</v>
      </c>
      <c r="E4237" s="619" t="s">
        <v>30508</v>
      </c>
      <c r="F4237"/>
      <c r="G4237"/>
      <c r="H4237"/>
    </row>
    <row r="4238" spans="1:8" ht="15" x14ac:dyDescent="0.25">
      <c r="A4238" s="609" t="str">
        <f t="shared" si="66"/>
        <v>94750</v>
      </c>
      <c r="B4238" s="607" t="s">
        <v>4413</v>
      </c>
      <c r="C4238" s="607" t="s">
        <v>15097</v>
      </c>
      <c r="D4238" s="618" t="s">
        <v>10580</v>
      </c>
      <c r="E4238" s="619" t="s">
        <v>30509</v>
      </c>
      <c r="F4238"/>
      <c r="G4238"/>
      <c r="H4238"/>
    </row>
    <row r="4239" spans="1:8" ht="15" x14ac:dyDescent="0.25">
      <c r="A4239" s="609" t="str">
        <f t="shared" si="66"/>
        <v>94752</v>
      </c>
      <c r="B4239" s="607" t="s">
        <v>4414</v>
      </c>
      <c r="C4239" s="607" t="s">
        <v>15098</v>
      </c>
      <c r="D4239" s="618" t="s">
        <v>10580</v>
      </c>
      <c r="E4239" s="619" t="s">
        <v>30510</v>
      </c>
      <c r="F4239"/>
      <c r="G4239"/>
      <c r="H4239"/>
    </row>
    <row r="4240" spans="1:8" ht="15" x14ac:dyDescent="0.25">
      <c r="A4240" s="609" t="str">
        <f t="shared" si="66"/>
        <v>94756</v>
      </c>
      <c r="B4240" s="607" t="s">
        <v>4415</v>
      </c>
      <c r="C4240" s="607" t="s">
        <v>15099</v>
      </c>
      <c r="D4240" s="618" t="s">
        <v>10580</v>
      </c>
      <c r="E4240" s="619" t="s">
        <v>13226</v>
      </c>
      <c r="F4240"/>
      <c r="G4240"/>
      <c r="H4240"/>
    </row>
    <row r="4241" spans="1:8" ht="15" x14ac:dyDescent="0.25">
      <c r="A4241" s="609" t="str">
        <f t="shared" si="66"/>
        <v>94757</v>
      </c>
      <c r="B4241" s="607" t="s">
        <v>4416</v>
      </c>
      <c r="C4241" s="607" t="s">
        <v>15100</v>
      </c>
      <c r="D4241" s="618" t="s">
        <v>10580</v>
      </c>
      <c r="E4241" s="619" t="s">
        <v>10195</v>
      </c>
      <c r="F4241"/>
      <c r="G4241"/>
      <c r="H4241"/>
    </row>
    <row r="4242" spans="1:8" ht="15" x14ac:dyDescent="0.25">
      <c r="A4242" s="609" t="str">
        <f t="shared" si="66"/>
        <v>94758</v>
      </c>
      <c r="B4242" s="607" t="s">
        <v>4417</v>
      </c>
      <c r="C4242" s="607" t="s">
        <v>15101</v>
      </c>
      <c r="D4242" s="618" t="s">
        <v>10580</v>
      </c>
      <c r="E4242" s="619" t="s">
        <v>30511</v>
      </c>
      <c r="F4242"/>
      <c r="G4242"/>
      <c r="H4242"/>
    </row>
    <row r="4243" spans="1:8" ht="15" x14ac:dyDescent="0.25">
      <c r="A4243" s="609" t="str">
        <f t="shared" si="66"/>
        <v>94759</v>
      </c>
      <c r="B4243" s="607" t="s">
        <v>4418</v>
      </c>
      <c r="C4243" s="607" t="s">
        <v>15102</v>
      </c>
      <c r="D4243" s="618" t="s">
        <v>10580</v>
      </c>
      <c r="E4243" s="619" t="s">
        <v>30512</v>
      </c>
      <c r="F4243"/>
      <c r="G4243"/>
      <c r="H4243"/>
    </row>
    <row r="4244" spans="1:8" ht="15" x14ac:dyDescent="0.25">
      <c r="A4244" s="609" t="str">
        <f t="shared" si="66"/>
        <v>94760</v>
      </c>
      <c r="B4244" s="607" t="s">
        <v>4419</v>
      </c>
      <c r="C4244" s="607" t="s">
        <v>15103</v>
      </c>
      <c r="D4244" s="618" t="s">
        <v>10580</v>
      </c>
      <c r="E4244" s="619" t="s">
        <v>30513</v>
      </c>
      <c r="F4244"/>
      <c r="G4244"/>
      <c r="H4244"/>
    </row>
    <row r="4245" spans="1:8" ht="15" x14ac:dyDescent="0.25">
      <c r="A4245" s="609" t="str">
        <f t="shared" si="66"/>
        <v>94761</v>
      </c>
      <c r="B4245" s="607" t="s">
        <v>4420</v>
      </c>
      <c r="C4245" s="607" t="s">
        <v>15105</v>
      </c>
      <c r="D4245" s="618" t="s">
        <v>10580</v>
      </c>
      <c r="E4245" s="619" t="s">
        <v>30514</v>
      </c>
      <c r="F4245"/>
      <c r="G4245"/>
      <c r="H4245"/>
    </row>
    <row r="4246" spans="1:8" ht="15" x14ac:dyDescent="0.25">
      <c r="A4246" s="609" t="str">
        <f t="shared" si="66"/>
        <v>94762</v>
      </c>
      <c r="B4246" s="607" t="s">
        <v>4421</v>
      </c>
      <c r="C4246" s="607" t="s">
        <v>15106</v>
      </c>
      <c r="D4246" s="618" t="s">
        <v>10580</v>
      </c>
      <c r="E4246" s="619" t="s">
        <v>30515</v>
      </c>
      <c r="F4246"/>
      <c r="G4246"/>
      <c r="H4246"/>
    </row>
    <row r="4247" spans="1:8" ht="15" x14ac:dyDescent="0.25">
      <c r="A4247" s="609" t="str">
        <f t="shared" si="66"/>
        <v>94783</v>
      </c>
      <c r="B4247" s="607" t="s">
        <v>4424</v>
      </c>
      <c r="C4247" s="607" t="s">
        <v>15107</v>
      </c>
      <c r="D4247" s="618" t="s">
        <v>10580</v>
      </c>
      <c r="E4247" s="619" t="s">
        <v>18136</v>
      </c>
      <c r="F4247"/>
      <c r="G4247"/>
      <c r="H4247"/>
    </row>
    <row r="4248" spans="1:8" ht="15" x14ac:dyDescent="0.25">
      <c r="A4248" s="609" t="str">
        <f t="shared" si="66"/>
        <v>94785</v>
      </c>
      <c r="B4248" s="607" t="s">
        <v>4425</v>
      </c>
      <c r="C4248" s="607" t="s">
        <v>15108</v>
      </c>
      <c r="D4248" s="618" t="s">
        <v>10580</v>
      </c>
      <c r="E4248" s="619" t="s">
        <v>19039</v>
      </c>
      <c r="F4248"/>
      <c r="G4248"/>
      <c r="H4248"/>
    </row>
    <row r="4249" spans="1:8" ht="15" x14ac:dyDescent="0.25">
      <c r="A4249" s="609" t="str">
        <f t="shared" si="66"/>
        <v>94786</v>
      </c>
      <c r="B4249" s="607" t="s">
        <v>4426</v>
      </c>
      <c r="C4249" s="607" t="s">
        <v>15109</v>
      </c>
      <c r="D4249" s="618" t="s">
        <v>10580</v>
      </c>
      <c r="E4249" s="619" t="s">
        <v>30516</v>
      </c>
      <c r="F4249"/>
      <c r="G4249"/>
      <c r="H4249"/>
    </row>
    <row r="4250" spans="1:8" ht="15" x14ac:dyDescent="0.25">
      <c r="A4250" s="609" t="str">
        <f t="shared" si="66"/>
        <v>94787</v>
      </c>
      <c r="B4250" s="607" t="s">
        <v>4427</v>
      </c>
      <c r="C4250" s="607" t="s">
        <v>15110</v>
      </c>
      <c r="D4250" s="618" t="s">
        <v>10580</v>
      </c>
      <c r="E4250" s="619" t="s">
        <v>30399</v>
      </c>
      <c r="F4250"/>
      <c r="G4250"/>
      <c r="H4250"/>
    </row>
    <row r="4251" spans="1:8" ht="15" x14ac:dyDescent="0.25">
      <c r="A4251" s="609" t="str">
        <f t="shared" si="66"/>
        <v>94788</v>
      </c>
      <c r="B4251" s="607" t="s">
        <v>4428</v>
      </c>
      <c r="C4251" s="607" t="s">
        <v>15111</v>
      </c>
      <c r="D4251" s="618" t="s">
        <v>10580</v>
      </c>
      <c r="E4251" s="619" t="s">
        <v>30517</v>
      </c>
      <c r="F4251"/>
      <c r="G4251"/>
      <c r="H4251"/>
    </row>
    <row r="4252" spans="1:8" ht="15" x14ac:dyDescent="0.25">
      <c r="A4252" s="609" t="str">
        <f t="shared" si="66"/>
        <v>94789</v>
      </c>
      <c r="B4252" s="607" t="s">
        <v>4429</v>
      </c>
      <c r="C4252" s="607" t="s">
        <v>15112</v>
      </c>
      <c r="D4252" s="618" t="s">
        <v>10580</v>
      </c>
      <c r="E4252" s="619" t="s">
        <v>30518</v>
      </c>
      <c r="F4252"/>
      <c r="G4252"/>
      <c r="H4252"/>
    </row>
    <row r="4253" spans="1:8" ht="15" x14ac:dyDescent="0.25">
      <c r="A4253" s="609" t="str">
        <f t="shared" si="66"/>
        <v>94790</v>
      </c>
      <c r="B4253" s="607" t="s">
        <v>4430</v>
      </c>
      <c r="C4253" s="607" t="s">
        <v>15113</v>
      </c>
      <c r="D4253" s="618" t="s">
        <v>10580</v>
      </c>
      <c r="E4253" s="619" t="s">
        <v>30519</v>
      </c>
      <c r="F4253"/>
      <c r="G4253"/>
      <c r="H4253"/>
    </row>
    <row r="4254" spans="1:8" ht="15" x14ac:dyDescent="0.25">
      <c r="A4254" s="609" t="str">
        <f t="shared" si="66"/>
        <v>94791</v>
      </c>
      <c r="B4254" s="607" t="s">
        <v>4431</v>
      </c>
      <c r="C4254" s="607" t="s">
        <v>15114</v>
      </c>
      <c r="D4254" s="618" t="s">
        <v>10580</v>
      </c>
      <c r="E4254" s="619" t="s">
        <v>30520</v>
      </c>
      <c r="F4254"/>
      <c r="G4254"/>
      <c r="H4254"/>
    </row>
    <row r="4255" spans="1:8" ht="15" x14ac:dyDescent="0.25">
      <c r="A4255" s="609" t="str">
        <f t="shared" si="66"/>
        <v>94863</v>
      </c>
      <c r="B4255" s="607" t="s">
        <v>4444</v>
      </c>
      <c r="C4255" s="607" t="s">
        <v>15115</v>
      </c>
      <c r="D4255" s="618" t="s">
        <v>10580</v>
      </c>
      <c r="E4255" s="619" t="s">
        <v>30521</v>
      </c>
      <c r="F4255"/>
      <c r="G4255"/>
      <c r="H4255"/>
    </row>
    <row r="4256" spans="1:8" ht="15" x14ac:dyDescent="0.25">
      <c r="A4256" s="609" t="str">
        <f t="shared" si="66"/>
        <v>95141</v>
      </c>
      <c r="B4256" s="607" t="s">
        <v>4504</v>
      </c>
      <c r="C4256" s="607" t="s">
        <v>15116</v>
      </c>
      <c r="D4256" s="618" t="s">
        <v>10580</v>
      </c>
      <c r="E4256" s="619" t="s">
        <v>18978</v>
      </c>
      <c r="F4256"/>
      <c r="G4256"/>
      <c r="H4256"/>
    </row>
    <row r="4257" spans="1:8" ht="15" x14ac:dyDescent="0.25">
      <c r="A4257" s="609" t="str">
        <f t="shared" si="66"/>
        <v>95237</v>
      </c>
      <c r="B4257" s="607" t="s">
        <v>4512</v>
      </c>
      <c r="C4257" s="607" t="s">
        <v>15117</v>
      </c>
      <c r="D4257" s="618" t="s">
        <v>10580</v>
      </c>
      <c r="E4257" s="619" t="s">
        <v>30522</v>
      </c>
      <c r="F4257"/>
      <c r="G4257"/>
      <c r="H4257"/>
    </row>
    <row r="4258" spans="1:8" ht="15" x14ac:dyDescent="0.25">
      <c r="A4258" s="609" t="str">
        <f t="shared" si="66"/>
        <v>95693</v>
      </c>
      <c r="B4258" s="607" t="s">
        <v>4755</v>
      </c>
      <c r="C4258" s="607" t="s">
        <v>15118</v>
      </c>
      <c r="D4258" s="618" t="s">
        <v>10580</v>
      </c>
      <c r="E4258" s="619" t="s">
        <v>30523</v>
      </c>
      <c r="F4258"/>
      <c r="G4258"/>
      <c r="H4258"/>
    </row>
    <row r="4259" spans="1:8" ht="15" x14ac:dyDescent="0.25">
      <c r="A4259" s="609" t="str">
        <f t="shared" si="66"/>
        <v>95694</v>
      </c>
      <c r="B4259" s="607" t="s">
        <v>4756</v>
      </c>
      <c r="C4259" s="607" t="s">
        <v>15119</v>
      </c>
      <c r="D4259" s="618" t="s">
        <v>10580</v>
      </c>
      <c r="E4259" s="619" t="s">
        <v>30524</v>
      </c>
      <c r="F4259"/>
      <c r="G4259"/>
      <c r="H4259"/>
    </row>
    <row r="4260" spans="1:8" ht="15" x14ac:dyDescent="0.25">
      <c r="A4260" s="609" t="str">
        <f t="shared" si="66"/>
        <v>95695</v>
      </c>
      <c r="B4260" s="607" t="s">
        <v>4757</v>
      </c>
      <c r="C4260" s="607" t="s">
        <v>15121</v>
      </c>
      <c r="D4260" s="618" t="s">
        <v>10580</v>
      </c>
      <c r="E4260" s="619" t="s">
        <v>30525</v>
      </c>
      <c r="F4260"/>
      <c r="G4260"/>
      <c r="H4260"/>
    </row>
    <row r="4261" spans="1:8" ht="15" x14ac:dyDescent="0.25">
      <c r="A4261" s="609" t="str">
        <f t="shared" si="66"/>
        <v>95696</v>
      </c>
      <c r="B4261" s="607" t="s">
        <v>4758</v>
      </c>
      <c r="C4261" s="607" t="s">
        <v>15122</v>
      </c>
      <c r="D4261" s="618" t="s">
        <v>10580</v>
      </c>
      <c r="E4261" s="619" t="s">
        <v>30526</v>
      </c>
      <c r="F4261"/>
      <c r="G4261"/>
      <c r="H4261"/>
    </row>
    <row r="4262" spans="1:8" ht="15" x14ac:dyDescent="0.25">
      <c r="A4262" s="609" t="str">
        <f t="shared" si="66"/>
        <v>96637</v>
      </c>
      <c r="B4262" s="607" t="s">
        <v>5027</v>
      </c>
      <c r="C4262" s="607" t="s">
        <v>15123</v>
      </c>
      <c r="D4262" s="618" t="s">
        <v>10580</v>
      </c>
      <c r="E4262" s="619" t="s">
        <v>9481</v>
      </c>
      <c r="F4262"/>
      <c r="G4262"/>
      <c r="H4262"/>
    </row>
    <row r="4263" spans="1:8" ht="15" x14ac:dyDescent="0.25">
      <c r="A4263" s="609" t="str">
        <f t="shared" si="66"/>
        <v>96638</v>
      </c>
      <c r="B4263" s="607" t="s">
        <v>5028</v>
      </c>
      <c r="C4263" s="607" t="s">
        <v>15124</v>
      </c>
      <c r="D4263" s="618" t="s">
        <v>10580</v>
      </c>
      <c r="E4263" s="619" t="s">
        <v>9974</v>
      </c>
      <c r="F4263"/>
      <c r="G4263"/>
      <c r="H4263"/>
    </row>
    <row r="4264" spans="1:8" ht="15" x14ac:dyDescent="0.25">
      <c r="A4264" s="609" t="str">
        <f t="shared" si="66"/>
        <v>96639</v>
      </c>
      <c r="B4264" s="607" t="s">
        <v>5029</v>
      </c>
      <c r="C4264" s="607" t="s">
        <v>15125</v>
      </c>
      <c r="D4264" s="618" t="s">
        <v>10580</v>
      </c>
      <c r="E4264" s="619" t="s">
        <v>18334</v>
      </c>
      <c r="F4264"/>
      <c r="G4264"/>
      <c r="H4264"/>
    </row>
    <row r="4265" spans="1:8" ht="15" x14ac:dyDescent="0.25">
      <c r="A4265" s="609" t="str">
        <f t="shared" si="66"/>
        <v>96640</v>
      </c>
      <c r="B4265" s="607" t="s">
        <v>5030</v>
      </c>
      <c r="C4265" s="607" t="s">
        <v>15126</v>
      </c>
      <c r="D4265" s="618" t="s">
        <v>10580</v>
      </c>
      <c r="E4265" s="619" t="s">
        <v>9501</v>
      </c>
      <c r="F4265"/>
      <c r="G4265"/>
      <c r="H4265"/>
    </row>
    <row r="4266" spans="1:8" ht="15" x14ac:dyDescent="0.25">
      <c r="A4266" s="609" t="str">
        <f t="shared" si="66"/>
        <v>96641</v>
      </c>
      <c r="B4266" s="607" t="s">
        <v>5031</v>
      </c>
      <c r="C4266" s="607" t="s">
        <v>15128</v>
      </c>
      <c r="D4266" s="618" t="s">
        <v>10580</v>
      </c>
      <c r="E4266" s="619" t="s">
        <v>18877</v>
      </c>
      <c r="F4266"/>
      <c r="G4266"/>
      <c r="H4266"/>
    </row>
    <row r="4267" spans="1:8" ht="15" x14ac:dyDescent="0.25">
      <c r="A4267" s="609" t="str">
        <f t="shared" si="66"/>
        <v>96642</v>
      </c>
      <c r="B4267" s="607" t="s">
        <v>5032</v>
      </c>
      <c r="C4267" s="607" t="s">
        <v>15129</v>
      </c>
      <c r="D4267" s="618" t="s">
        <v>10580</v>
      </c>
      <c r="E4267" s="619" t="s">
        <v>16544</v>
      </c>
      <c r="F4267"/>
      <c r="G4267"/>
      <c r="H4267"/>
    </row>
    <row r="4268" spans="1:8" ht="15" x14ac:dyDescent="0.25">
      <c r="A4268" s="609" t="str">
        <f t="shared" si="66"/>
        <v>96643</v>
      </c>
      <c r="B4268" s="607" t="s">
        <v>5033</v>
      </c>
      <c r="C4268" s="607" t="s">
        <v>15130</v>
      </c>
      <c r="D4268" s="618" t="s">
        <v>10580</v>
      </c>
      <c r="E4268" s="619" t="s">
        <v>27041</v>
      </c>
      <c r="F4268"/>
      <c r="G4268"/>
      <c r="H4268"/>
    </row>
    <row r="4269" spans="1:8" ht="15" x14ac:dyDescent="0.25">
      <c r="A4269" s="609" t="str">
        <f t="shared" si="66"/>
        <v>96650</v>
      </c>
      <c r="B4269" s="607" t="s">
        <v>5040</v>
      </c>
      <c r="C4269" s="607" t="s">
        <v>15131</v>
      </c>
      <c r="D4269" s="618" t="s">
        <v>10580</v>
      </c>
      <c r="E4269" s="619" t="s">
        <v>10524</v>
      </c>
      <c r="F4269"/>
      <c r="G4269"/>
      <c r="H4269"/>
    </row>
    <row r="4270" spans="1:8" ht="15" x14ac:dyDescent="0.25">
      <c r="A4270" s="609" t="str">
        <f t="shared" si="66"/>
        <v>96651</v>
      </c>
      <c r="B4270" s="607" t="s">
        <v>5041</v>
      </c>
      <c r="C4270" s="607" t="s">
        <v>15132</v>
      </c>
      <c r="D4270" s="618" t="s">
        <v>10580</v>
      </c>
      <c r="E4270" s="619" t="s">
        <v>9807</v>
      </c>
      <c r="F4270"/>
      <c r="G4270"/>
      <c r="H4270"/>
    </row>
    <row r="4271" spans="1:8" ht="15" x14ac:dyDescent="0.25">
      <c r="A4271" s="609" t="str">
        <f t="shared" si="66"/>
        <v>96652</v>
      </c>
      <c r="B4271" s="607" t="s">
        <v>5042</v>
      </c>
      <c r="C4271" s="607" t="s">
        <v>15133</v>
      </c>
      <c r="D4271" s="618" t="s">
        <v>10580</v>
      </c>
      <c r="E4271" s="619" t="s">
        <v>8977</v>
      </c>
      <c r="F4271"/>
      <c r="G4271"/>
      <c r="H4271"/>
    </row>
    <row r="4272" spans="1:8" ht="15" x14ac:dyDescent="0.25">
      <c r="A4272" s="609" t="str">
        <f t="shared" si="66"/>
        <v>96653</v>
      </c>
      <c r="B4272" s="607" t="s">
        <v>5043</v>
      </c>
      <c r="C4272" s="607" t="s">
        <v>15134</v>
      </c>
      <c r="D4272" s="618" t="s">
        <v>10580</v>
      </c>
      <c r="E4272" s="619" t="s">
        <v>18275</v>
      </c>
      <c r="F4272"/>
      <c r="G4272"/>
      <c r="H4272"/>
    </row>
    <row r="4273" spans="1:8" ht="15" x14ac:dyDescent="0.25">
      <c r="A4273" s="609" t="str">
        <f t="shared" si="66"/>
        <v>96654</v>
      </c>
      <c r="B4273" s="607" t="s">
        <v>5044</v>
      </c>
      <c r="C4273" s="607" t="s">
        <v>15135</v>
      </c>
      <c r="D4273" s="618" t="s">
        <v>10580</v>
      </c>
      <c r="E4273" s="619" t="s">
        <v>10133</v>
      </c>
      <c r="F4273"/>
      <c r="G4273"/>
      <c r="H4273"/>
    </row>
    <row r="4274" spans="1:8" ht="15" x14ac:dyDescent="0.25">
      <c r="A4274" s="609" t="str">
        <f t="shared" si="66"/>
        <v>96655</v>
      </c>
      <c r="B4274" s="607" t="s">
        <v>5045</v>
      </c>
      <c r="C4274" s="607" t="s">
        <v>15136</v>
      </c>
      <c r="D4274" s="618" t="s">
        <v>10580</v>
      </c>
      <c r="E4274" s="619" t="s">
        <v>24500</v>
      </c>
      <c r="F4274"/>
      <c r="G4274"/>
      <c r="H4274"/>
    </row>
    <row r="4275" spans="1:8" ht="15" x14ac:dyDescent="0.25">
      <c r="A4275" s="609" t="str">
        <f t="shared" si="66"/>
        <v>96656</v>
      </c>
      <c r="B4275" s="607" t="s">
        <v>5046</v>
      </c>
      <c r="C4275" s="607" t="s">
        <v>15138</v>
      </c>
      <c r="D4275" s="618" t="s">
        <v>10580</v>
      </c>
      <c r="E4275" s="619" t="s">
        <v>13156</v>
      </c>
      <c r="F4275"/>
      <c r="G4275"/>
      <c r="H4275"/>
    </row>
    <row r="4276" spans="1:8" ht="15" x14ac:dyDescent="0.25">
      <c r="A4276" s="609" t="str">
        <f t="shared" si="66"/>
        <v>96657</v>
      </c>
      <c r="B4276" s="607" t="s">
        <v>5047</v>
      </c>
      <c r="C4276" s="607" t="s">
        <v>15140</v>
      </c>
      <c r="D4276" s="618" t="s">
        <v>10580</v>
      </c>
      <c r="E4276" s="619" t="s">
        <v>10308</v>
      </c>
      <c r="F4276"/>
      <c r="G4276"/>
      <c r="H4276"/>
    </row>
    <row r="4277" spans="1:8" ht="15" x14ac:dyDescent="0.25">
      <c r="A4277" s="609" t="str">
        <f t="shared" si="66"/>
        <v>96658</v>
      </c>
      <c r="B4277" s="607" t="s">
        <v>5048</v>
      </c>
      <c r="C4277" s="607" t="s">
        <v>15141</v>
      </c>
      <c r="D4277" s="618" t="s">
        <v>10580</v>
      </c>
      <c r="E4277" s="619" t="s">
        <v>18020</v>
      </c>
      <c r="F4277"/>
      <c r="G4277"/>
      <c r="H4277"/>
    </row>
    <row r="4278" spans="1:8" ht="15" x14ac:dyDescent="0.25">
      <c r="A4278" s="609" t="str">
        <f t="shared" si="66"/>
        <v>96659</v>
      </c>
      <c r="B4278" s="607" t="s">
        <v>5049</v>
      </c>
      <c r="C4278" s="607" t="s">
        <v>15143</v>
      </c>
      <c r="D4278" s="618" t="s">
        <v>10580</v>
      </c>
      <c r="E4278" s="619" t="s">
        <v>9357</v>
      </c>
      <c r="F4278"/>
      <c r="G4278"/>
      <c r="H4278"/>
    </row>
    <row r="4279" spans="1:8" ht="15" x14ac:dyDescent="0.25">
      <c r="A4279" s="609" t="str">
        <f t="shared" si="66"/>
        <v>96660</v>
      </c>
      <c r="B4279" s="607" t="s">
        <v>5050</v>
      </c>
      <c r="C4279" s="607" t="s">
        <v>15145</v>
      </c>
      <c r="D4279" s="618" t="s">
        <v>10580</v>
      </c>
      <c r="E4279" s="619" t="s">
        <v>9928</v>
      </c>
      <c r="F4279"/>
      <c r="G4279"/>
      <c r="H4279"/>
    </row>
    <row r="4280" spans="1:8" ht="15" x14ac:dyDescent="0.25">
      <c r="A4280" s="609" t="str">
        <f t="shared" si="66"/>
        <v>96661</v>
      </c>
      <c r="B4280" s="607" t="s">
        <v>5051</v>
      </c>
      <c r="C4280" s="607" t="s">
        <v>15146</v>
      </c>
      <c r="D4280" s="618" t="s">
        <v>10580</v>
      </c>
      <c r="E4280" s="619" t="s">
        <v>15403</v>
      </c>
      <c r="F4280"/>
      <c r="G4280"/>
      <c r="H4280"/>
    </row>
    <row r="4281" spans="1:8" ht="15" x14ac:dyDescent="0.25">
      <c r="A4281" s="609" t="str">
        <f t="shared" si="66"/>
        <v>96662</v>
      </c>
      <c r="B4281" s="607" t="s">
        <v>5052</v>
      </c>
      <c r="C4281" s="607" t="s">
        <v>15147</v>
      </c>
      <c r="D4281" s="618" t="s">
        <v>10580</v>
      </c>
      <c r="E4281" s="619" t="s">
        <v>10898</v>
      </c>
      <c r="F4281"/>
      <c r="G4281"/>
      <c r="H4281"/>
    </row>
    <row r="4282" spans="1:8" ht="15" x14ac:dyDescent="0.25">
      <c r="A4282" s="609" t="str">
        <f t="shared" si="66"/>
        <v>96663</v>
      </c>
      <c r="B4282" s="607" t="s">
        <v>5053</v>
      </c>
      <c r="C4282" s="607" t="s">
        <v>15148</v>
      </c>
      <c r="D4282" s="618" t="s">
        <v>10580</v>
      </c>
      <c r="E4282" s="619" t="s">
        <v>9155</v>
      </c>
      <c r="F4282"/>
      <c r="G4282"/>
      <c r="H4282"/>
    </row>
    <row r="4283" spans="1:8" ht="15" x14ac:dyDescent="0.25">
      <c r="A4283" s="609" t="str">
        <f t="shared" si="66"/>
        <v>96664</v>
      </c>
      <c r="B4283" s="607" t="s">
        <v>5054</v>
      </c>
      <c r="C4283" s="607" t="s">
        <v>15149</v>
      </c>
      <c r="D4283" s="618" t="s">
        <v>10580</v>
      </c>
      <c r="E4283" s="619" t="s">
        <v>10209</v>
      </c>
      <c r="F4283"/>
      <c r="G4283"/>
      <c r="H4283"/>
    </row>
    <row r="4284" spans="1:8" ht="15" x14ac:dyDescent="0.25">
      <c r="A4284" s="609" t="str">
        <f t="shared" si="66"/>
        <v>96665</v>
      </c>
      <c r="B4284" s="607" t="s">
        <v>5055</v>
      </c>
      <c r="C4284" s="607" t="s">
        <v>15150</v>
      </c>
      <c r="D4284" s="618" t="s">
        <v>10580</v>
      </c>
      <c r="E4284" s="619" t="s">
        <v>14567</v>
      </c>
      <c r="F4284"/>
      <c r="G4284"/>
      <c r="H4284"/>
    </row>
    <row r="4285" spans="1:8" ht="15" x14ac:dyDescent="0.25">
      <c r="A4285" s="609" t="str">
        <f t="shared" si="66"/>
        <v>96666</v>
      </c>
      <c r="B4285" s="607" t="s">
        <v>5056</v>
      </c>
      <c r="C4285" s="607" t="s">
        <v>15151</v>
      </c>
      <c r="D4285" s="618" t="s">
        <v>10580</v>
      </c>
      <c r="E4285" s="619" t="s">
        <v>26157</v>
      </c>
      <c r="F4285"/>
      <c r="G4285"/>
      <c r="H4285"/>
    </row>
    <row r="4286" spans="1:8" ht="15" x14ac:dyDescent="0.25">
      <c r="A4286" s="609" t="str">
        <f t="shared" si="66"/>
        <v>96667</v>
      </c>
      <c r="B4286" s="607" t="s">
        <v>5057</v>
      </c>
      <c r="C4286" s="607" t="s">
        <v>15152</v>
      </c>
      <c r="D4286" s="618" t="s">
        <v>10580</v>
      </c>
      <c r="E4286" s="619" t="s">
        <v>10421</v>
      </c>
      <c r="F4286"/>
      <c r="G4286"/>
      <c r="H4286"/>
    </row>
    <row r="4287" spans="1:8" ht="15" x14ac:dyDescent="0.25">
      <c r="A4287" s="609" t="str">
        <f t="shared" si="66"/>
        <v>96684</v>
      </c>
      <c r="B4287" s="607" t="s">
        <v>5074</v>
      </c>
      <c r="C4287" s="607" t="s">
        <v>15153</v>
      </c>
      <c r="D4287" s="618" t="s">
        <v>10580</v>
      </c>
      <c r="E4287" s="619" t="s">
        <v>11308</v>
      </c>
      <c r="F4287"/>
      <c r="G4287"/>
      <c r="H4287"/>
    </row>
    <row r="4288" spans="1:8" ht="15" x14ac:dyDescent="0.25">
      <c r="A4288" s="609" t="str">
        <f t="shared" si="66"/>
        <v>96685</v>
      </c>
      <c r="B4288" s="607" t="s">
        <v>5075</v>
      </c>
      <c r="C4288" s="607" t="s">
        <v>15154</v>
      </c>
      <c r="D4288" s="618" t="s">
        <v>10580</v>
      </c>
      <c r="E4288" s="619" t="s">
        <v>10000</v>
      </c>
      <c r="F4288"/>
      <c r="G4288"/>
      <c r="H4288"/>
    </row>
    <row r="4289" spans="1:8" ht="15" x14ac:dyDescent="0.25">
      <c r="A4289" s="609" t="str">
        <f t="shared" si="66"/>
        <v>96686</v>
      </c>
      <c r="B4289" s="607" t="s">
        <v>5076</v>
      </c>
      <c r="C4289" s="607" t="s">
        <v>15155</v>
      </c>
      <c r="D4289" s="618" t="s">
        <v>10580</v>
      </c>
      <c r="E4289" s="619" t="s">
        <v>10341</v>
      </c>
      <c r="F4289"/>
      <c r="G4289"/>
      <c r="H4289"/>
    </row>
    <row r="4290" spans="1:8" ht="15" x14ac:dyDescent="0.25">
      <c r="A4290" s="609" t="str">
        <f t="shared" ref="A4290:A4353" si="67">IF(ISERROR(SEARCH("/",B4290)=6),TRIM(CLEAN(B4290)),IF(SEARCH("/",B4290)=6,IF(LEN(TRIM(CLEAN(B4290)))=7,LEFT(TRIM(CLEAN(B4290)),6)&amp;"00"&amp;RIGHT(TRIM(CLEAN(B4290)),1),LEFT(TRIM(CLEAN(B4290)),6)&amp;"0"&amp;RIGHT(TRIM(CLEAN(B4290)),2)),TRIM(CLEAN(B4290))))</f>
        <v>96687</v>
      </c>
      <c r="B4290" s="607" t="s">
        <v>5077</v>
      </c>
      <c r="C4290" s="607" t="s">
        <v>15156</v>
      </c>
      <c r="D4290" s="618" t="s">
        <v>10580</v>
      </c>
      <c r="E4290" s="619" t="s">
        <v>14230</v>
      </c>
      <c r="F4290"/>
      <c r="G4290"/>
      <c r="H4290"/>
    </row>
    <row r="4291" spans="1:8" ht="15" x14ac:dyDescent="0.25">
      <c r="A4291" s="609" t="str">
        <f t="shared" si="67"/>
        <v>96688</v>
      </c>
      <c r="B4291" s="607" t="s">
        <v>5078</v>
      </c>
      <c r="C4291" s="607" t="s">
        <v>15158</v>
      </c>
      <c r="D4291" s="618" t="s">
        <v>10580</v>
      </c>
      <c r="E4291" s="619" t="s">
        <v>10194</v>
      </c>
      <c r="F4291"/>
      <c r="G4291"/>
      <c r="H4291"/>
    </row>
    <row r="4292" spans="1:8" ht="15" x14ac:dyDescent="0.25">
      <c r="A4292" s="609" t="str">
        <f t="shared" si="67"/>
        <v>96689</v>
      </c>
      <c r="B4292" s="607" t="s">
        <v>5079</v>
      </c>
      <c r="C4292" s="607" t="s">
        <v>15159</v>
      </c>
      <c r="D4292" s="618" t="s">
        <v>10580</v>
      </c>
      <c r="E4292" s="619" t="s">
        <v>10225</v>
      </c>
      <c r="F4292"/>
      <c r="G4292"/>
      <c r="H4292"/>
    </row>
    <row r="4293" spans="1:8" ht="15" x14ac:dyDescent="0.25">
      <c r="A4293" s="609" t="str">
        <f t="shared" si="67"/>
        <v>96690</v>
      </c>
      <c r="B4293" s="607" t="s">
        <v>5080</v>
      </c>
      <c r="C4293" s="607" t="s">
        <v>15160</v>
      </c>
      <c r="D4293" s="618" t="s">
        <v>10580</v>
      </c>
      <c r="E4293" s="619" t="s">
        <v>19088</v>
      </c>
      <c r="F4293"/>
      <c r="G4293"/>
      <c r="H4293"/>
    </row>
    <row r="4294" spans="1:8" ht="15" x14ac:dyDescent="0.25">
      <c r="A4294" s="609" t="str">
        <f t="shared" si="67"/>
        <v>96691</v>
      </c>
      <c r="B4294" s="607" t="s">
        <v>5081</v>
      </c>
      <c r="C4294" s="607" t="s">
        <v>15162</v>
      </c>
      <c r="D4294" s="618" t="s">
        <v>10580</v>
      </c>
      <c r="E4294" s="619" t="s">
        <v>19127</v>
      </c>
      <c r="F4294"/>
      <c r="G4294"/>
      <c r="H4294"/>
    </row>
    <row r="4295" spans="1:8" ht="15" x14ac:dyDescent="0.25">
      <c r="A4295" s="609" t="str">
        <f t="shared" si="67"/>
        <v>96692</v>
      </c>
      <c r="B4295" s="607" t="s">
        <v>5082</v>
      </c>
      <c r="C4295" s="607" t="s">
        <v>15164</v>
      </c>
      <c r="D4295" s="618" t="s">
        <v>10580</v>
      </c>
      <c r="E4295" s="619" t="s">
        <v>9371</v>
      </c>
      <c r="F4295"/>
      <c r="G4295"/>
      <c r="H4295"/>
    </row>
    <row r="4296" spans="1:8" ht="15" x14ac:dyDescent="0.25">
      <c r="A4296" s="609" t="str">
        <f t="shared" si="67"/>
        <v>96693</v>
      </c>
      <c r="B4296" s="607" t="s">
        <v>5083</v>
      </c>
      <c r="C4296" s="607" t="s">
        <v>15165</v>
      </c>
      <c r="D4296" s="618" t="s">
        <v>10580</v>
      </c>
      <c r="E4296" s="619" t="s">
        <v>30527</v>
      </c>
      <c r="F4296"/>
      <c r="G4296"/>
      <c r="H4296"/>
    </row>
    <row r="4297" spans="1:8" ht="15" x14ac:dyDescent="0.25">
      <c r="A4297" s="609" t="str">
        <f t="shared" si="67"/>
        <v>96694</v>
      </c>
      <c r="B4297" s="607" t="s">
        <v>5084</v>
      </c>
      <c r="C4297" s="607" t="s">
        <v>15166</v>
      </c>
      <c r="D4297" s="618" t="s">
        <v>10580</v>
      </c>
      <c r="E4297" s="619" t="s">
        <v>28689</v>
      </c>
      <c r="F4297"/>
      <c r="G4297"/>
      <c r="H4297"/>
    </row>
    <row r="4298" spans="1:8" ht="15" x14ac:dyDescent="0.25">
      <c r="A4298" s="609" t="str">
        <f t="shared" si="67"/>
        <v>96695</v>
      </c>
      <c r="B4298" s="607" t="s">
        <v>5085</v>
      </c>
      <c r="C4298" s="607" t="s">
        <v>15167</v>
      </c>
      <c r="D4298" s="618" t="s">
        <v>10580</v>
      </c>
      <c r="E4298" s="619" t="s">
        <v>30528</v>
      </c>
      <c r="F4298"/>
      <c r="G4298"/>
      <c r="H4298"/>
    </row>
    <row r="4299" spans="1:8" ht="15" x14ac:dyDescent="0.25">
      <c r="A4299" s="609" t="str">
        <f t="shared" si="67"/>
        <v>96696</v>
      </c>
      <c r="B4299" s="607" t="s">
        <v>5086</v>
      </c>
      <c r="C4299" s="607" t="s">
        <v>15168</v>
      </c>
      <c r="D4299" s="618" t="s">
        <v>10580</v>
      </c>
      <c r="E4299" s="619" t="s">
        <v>30529</v>
      </c>
      <c r="F4299"/>
      <c r="G4299"/>
      <c r="H4299"/>
    </row>
    <row r="4300" spans="1:8" ht="15" x14ac:dyDescent="0.25">
      <c r="A4300" s="609" t="str">
        <f t="shared" si="67"/>
        <v>96697</v>
      </c>
      <c r="B4300" s="607" t="s">
        <v>5087</v>
      </c>
      <c r="C4300" s="607" t="s">
        <v>15169</v>
      </c>
      <c r="D4300" s="618" t="s">
        <v>10580</v>
      </c>
      <c r="E4300" s="619" t="s">
        <v>30530</v>
      </c>
      <c r="F4300"/>
      <c r="G4300"/>
      <c r="H4300"/>
    </row>
    <row r="4301" spans="1:8" ht="15" x14ac:dyDescent="0.25">
      <c r="A4301" s="609" t="str">
        <f t="shared" si="67"/>
        <v>96698</v>
      </c>
      <c r="B4301" s="607" t="s">
        <v>5088</v>
      </c>
      <c r="C4301" s="607" t="s">
        <v>15170</v>
      </c>
      <c r="D4301" s="618" t="s">
        <v>10580</v>
      </c>
      <c r="E4301" s="619" t="s">
        <v>9044</v>
      </c>
      <c r="F4301"/>
      <c r="G4301"/>
      <c r="H4301"/>
    </row>
    <row r="4302" spans="1:8" ht="15" x14ac:dyDescent="0.25">
      <c r="A4302" s="609" t="str">
        <f t="shared" si="67"/>
        <v>96699</v>
      </c>
      <c r="B4302" s="607" t="s">
        <v>5089</v>
      </c>
      <c r="C4302" s="607" t="s">
        <v>15171</v>
      </c>
      <c r="D4302" s="618" t="s">
        <v>10580</v>
      </c>
      <c r="E4302" s="619" t="s">
        <v>18033</v>
      </c>
      <c r="F4302"/>
      <c r="G4302"/>
      <c r="H4302"/>
    </row>
    <row r="4303" spans="1:8" ht="15" x14ac:dyDescent="0.25">
      <c r="A4303" s="609" t="str">
        <f t="shared" si="67"/>
        <v>96700</v>
      </c>
      <c r="B4303" s="607" t="s">
        <v>5090</v>
      </c>
      <c r="C4303" s="607" t="s">
        <v>15172</v>
      </c>
      <c r="D4303" s="618" t="s">
        <v>10580</v>
      </c>
      <c r="E4303" s="619" t="s">
        <v>9233</v>
      </c>
      <c r="F4303"/>
      <c r="G4303"/>
      <c r="H4303"/>
    </row>
    <row r="4304" spans="1:8" ht="15" x14ac:dyDescent="0.25">
      <c r="A4304" s="609" t="str">
        <f t="shared" si="67"/>
        <v>96701</v>
      </c>
      <c r="B4304" s="607" t="s">
        <v>5091</v>
      </c>
      <c r="C4304" s="607" t="s">
        <v>15174</v>
      </c>
      <c r="D4304" s="618" t="s">
        <v>10580</v>
      </c>
      <c r="E4304" s="619" t="s">
        <v>18300</v>
      </c>
      <c r="F4304"/>
      <c r="G4304"/>
      <c r="H4304"/>
    </row>
    <row r="4305" spans="1:8" ht="15" x14ac:dyDescent="0.25">
      <c r="A4305" s="609" t="str">
        <f t="shared" si="67"/>
        <v>96702</v>
      </c>
      <c r="B4305" s="607" t="s">
        <v>5092</v>
      </c>
      <c r="C4305" s="607" t="s">
        <v>15175</v>
      </c>
      <c r="D4305" s="618" t="s">
        <v>10580</v>
      </c>
      <c r="E4305" s="619" t="s">
        <v>10289</v>
      </c>
      <c r="F4305"/>
      <c r="G4305"/>
      <c r="H4305"/>
    </row>
    <row r="4306" spans="1:8" ht="15" x14ac:dyDescent="0.25">
      <c r="A4306" s="609" t="str">
        <f t="shared" si="67"/>
        <v>96703</v>
      </c>
      <c r="B4306" s="607" t="s">
        <v>5093</v>
      </c>
      <c r="C4306" s="607" t="s">
        <v>15176</v>
      </c>
      <c r="D4306" s="618" t="s">
        <v>10580</v>
      </c>
      <c r="E4306" s="619" t="s">
        <v>10253</v>
      </c>
      <c r="F4306"/>
      <c r="G4306"/>
      <c r="H4306"/>
    </row>
    <row r="4307" spans="1:8" ht="15" x14ac:dyDescent="0.25">
      <c r="A4307" s="609" t="str">
        <f t="shared" si="67"/>
        <v>96704</v>
      </c>
      <c r="B4307" s="607" t="s">
        <v>5094</v>
      </c>
      <c r="C4307" s="607" t="s">
        <v>15178</v>
      </c>
      <c r="D4307" s="618" t="s">
        <v>10580</v>
      </c>
      <c r="E4307" s="619" t="s">
        <v>9737</v>
      </c>
      <c r="F4307"/>
      <c r="G4307"/>
      <c r="H4307"/>
    </row>
    <row r="4308" spans="1:8" ht="15" x14ac:dyDescent="0.25">
      <c r="A4308" s="609" t="str">
        <f t="shared" si="67"/>
        <v>96705</v>
      </c>
      <c r="B4308" s="607" t="s">
        <v>5095</v>
      </c>
      <c r="C4308" s="607" t="s">
        <v>15179</v>
      </c>
      <c r="D4308" s="618" t="s">
        <v>10580</v>
      </c>
      <c r="E4308" s="619" t="s">
        <v>10255</v>
      </c>
      <c r="F4308"/>
      <c r="G4308"/>
      <c r="H4308"/>
    </row>
    <row r="4309" spans="1:8" ht="15" x14ac:dyDescent="0.25">
      <c r="A4309" s="609" t="str">
        <f t="shared" si="67"/>
        <v>96706</v>
      </c>
      <c r="B4309" s="607" t="s">
        <v>5096</v>
      </c>
      <c r="C4309" s="607" t="s">
        <v>15180</v>
      </c>
      <c r="D4309" s="618" t="s">
        <v>10580</v>
      </c>
      <c r="E4309" s="619" t="s">
        <v>18107</v>
      </c>
      <c r="F4309"/>
      <c r="G4309"/>
      <c r="H4309"/>
    </row>
    <row r="4310" spans="1:8" ht="15" x14ac:dyDescent="0.25">
      <c r="A4310" s="609" t="str">
        <f t="shared" si="67"/>
        <v>96707</v>
      </c>
      <c r="B4310" s="607" t="s">
        <v>5097</v>
      </c>
      <c r="C4310" s="607" t="s">
        <v>15181</v>
      </c>
      <c r="D4310" s="618" t="s">
        <v>10580</v>
      </c>
      <c r="E4310" s="619" t="s">
        <v>19177</v>
      </c>
      <c r="F4310"/>
      <c r="G4310"/>
      <c r="H4310"/>
    </row>
    <row r="4311" spans="1:8" ht="15" x14ac:dyDescent="0.25">
      <c r="A4311" s="609" t="str">
        <f t="shared" si="67"/>
        <v>96708</v>
      </c>
      <c r="B4311" s="607" t="s">
        <v>5098</v>
      </c>
      <c r="C4311" s="607" t="s">
        <v>15182</v>
      </c>
      <c r="D4311" s="618" t="s">
        <v>10580</v>
      </c>
      <c r="E4311" s="619" t="s">
        <v>30531</v>
      </c>
      <c r="F4311"/>
      <c r="G4311"/>
      <c r="H4311"/>
    </row>
    <row r="4312" spans="1:8" ht="15" x14ac:dyDescent="0.25">
      <c r="A4312" s="609" t="str">
        <f t="shared" si="67"/>
        <v>96709</v>
      </c>
      <c r="B4312" s="607" t="s">
        <v>5099</v>
      </c>
      <c r="C4312" s="607" t="s">
        <v>15183</v>
      </c>
      <c r="D4312" s="618" t="s">
        <v>10580</v>
      </c>
      <c r="E4312" s="619" t="s">
        <v>30532</v>
      </c>
      <c r="F4312"/>
      <c r="G4312"/>
      <c r="H4312"/>
    </row>
    <row r="4313" spans="1:8" ht="15" x14ac:dyDescent="0.25">
      <c r="A4313" s="609" t="str">
        <f t="shared" si="67"/>
        <v>96710</v>
      </c>
      <c r="B4313" s="607" t="s">
        <v>5100</v>
      </c>
      <c r="C4313" s="607" t="s">
        <v>15184</v>
      </c>
      <c r="D4313" s="618" t="s">
        <v>10580</v>
      </c>
      <c r="E4313" s="619" t="s">
        <v>10189</v>
      </c>
      <c r="F4313"/>
      <c r="G4313"/>
      <c r="H4313"/>
    </row>
    <row r="4314" spans="1:8" ht="15" x14ac:dyDescent="0.25">
      <c r="A4314" s="609" t="str">
        <f t="shared" si="67"/>
        <v>96711</v>
      </c>
      <c r="B4314" s="607" t="s">
        <v>5101</v>
      </c>
      <c r="C4314" s="607" t="s">
        <v>15185</v>
      </c>
      <c r="D4314" s="618" t="s">
        <v>10580</v>
      </c>
      <c r="E4314" s="619" t="s">
        <v>9300</v>
      </c>
      <c r="F4314"/>
      <c r="G4314"/>
      <c r="H4314"/>
    </row>
    <row r="4315" spans="1:8" ht="15" x14ac:dyDescent="0.25">
      <c r="A4315" s="609" t="str">
        <f t="shared" si="67"/>
        <v>96712</v>
      </c>
      <c r="B4315" s="607" t="s">
        <v>5102</v>
      </c>
      <c r="C4315" s="607" t="s">
        <v>15186</v>
      </c>
      <c r="D4315" s="618" t="s">
        <v>10580</v>
      </c>
      <c r="E4315" s="619" t="s">
        <v>10015</v>
      </c>
      <c r="F4315"/>
      <c r="G4315"/>
      <c r="H4315"/>
    </row>
    <row r="4316" spans="1:8" ht="15" x14ac:dyDescent="0.25">
      <c r="A4316" s="609" t="str">
        <f t="shared" si="67"/>
        <v>96713</v>
      </c>
      <c r="B4316" s="607" t="s">
        <v>5103</v>
      </c>
      <c r="C4316" s="607" t="s">
        <v>15187</v>
      </c>
      <c r="D4316" s="618" t="s">
        <v>10580</v>
      </c>
      <c r="E4316" s="619" t="s">
        <v>30286</v>
      </c>
      <c r="F4316"/>
      <c r="G4316"/>
      <c r="H4316"/>
    </row>
    <row r="4317" spans="1:8" ht="15" x14ac:dyDescent="0.25">
      <c r="A4317" s="609" t="str">
        <f t="shared" si="67"/>
        <v>96714</v>
      </c>
      <c r="B4317" s="607" t="s">
        <v>5104</v>
      </c>
      <c r="C4317" s="607" t="s">
        <v>15188</v>
      </c>
      <c r="D4317" s="618" t="s">
        <v>10580</v>
      </c>
      <c r="E4317" s="619" t="s">
        <v>10080</v>
      </c>
      <c r="F4317"/>
      <c r="G4317"/>
      <c r="H4317"/>
    </row>
    <row r="4318" spans="1:8" ht="15" x14ac:dyDescent="0.25">
      <c r="A4318" s="609" t="str">
        <f t="shared" si="67"/>
        <v>96715</v>
      </c>
      <c r="B4318" s="607" t="s">
        <v>5105</v>
      </c>
      <c r="C4318" s="607" t="s">
        <v>15189</v>
      </c>
      <c r="D4318" s="618" t="s">
        <v>10580</v>
      </c>
      <c r="E4318" s="619" t="s">
        <v>30533</v>
      </c>
      <c r="F4318"/>
      <c r="G4318"/>
      <c r="H4318"/>
    </row>
    <row r="4319" spans="1:8" ht="15" x14ac:dyDescent="0.25">
      <c r="A4319" s="609" t="str">
        <f t="shared" si="67"/>
        <v>96716</v>
      </c>
      <c r="B4319" s="607" t="s">
        <v>5106</v>
      </c>
      <c r="C4319" s="607" t="s">
        <v>15190</v>
      </c>
      <c r="D4319" s="618" t="s">
        <v>10580</v>
      </c>
      <c r="E4319" s="619" t="s">
        <v>19008</v>
      </c>
      <c r="F4319"/>
      <c r="G4319"/>
      <c r="H4319"/>
    </row>
    <row r="4320" spans="1:8" ht="15" x14ac:dyDescent="0.25">
      <c r="A4320" s="609" t="str">
        <f t="shared" si="67"/>
        <v>96717</v>
      </c>
      <c r="B4320" s="607" t="s">
        <v>5107</v>
      </c>
      <c r="C4320" s="607" t="s">
        <v>15191</v>
      </c>
      <c r="D4320" s="618" t="s">
        <v>10580</v>
      </c>
      <c r="E4320" s="619" t="s">
        <v>30534</v>
      </c>
      <c r="F4320"/>
      <c r="G4320"/>
      <c r="H4320"/>
    </row>
    <row r="4321" spans="1:8" ht="15" x14ac:dyDescent="0.25">
      <c r="A4321" s="609" t="str">
        <f t="shared" si="67"/>
        <v>96736</v>
      </c>
      <c r="B4321" s="607" t="s">
        <v>5126</v>
      </c>
      <c r="C4321" s="607" t="s">
        <v>15192</v>
      </c>
      <c r="D4321" s="618" t="s">
        <v>10580</v>
      </c>
      <c r="E4321" s="619" t="s">
        <v>9225</v>
      </c>
      <c r="F4321"/>
      <c r="G4321"/>
      <c r="H4321"/>
    </row>
    <row r="4322" spans="1:8" ht="15" x14ac:dyDescent="0.25">
      <c r="A4322" s="609" t="str">
        <f t="shared" si="67"/>
        <v>96737</v>
      </c>
      <c r="B4322" s="607" t="s">
        <v>5127</v>
      </c>
      <c r="C4322" s="607" t="s">
        <v>15193</v>
      </c>
      <c r="D4322" s="618" t="s">
        <v>10580</v>
      </c>
      <c r="E4322" s="619" t="s">
        <v>15139</v>
      </c>
      <c r="F4322"/>
      <c r="G4322"/>
      <c r="H4322"/>
    </row>
    <row r="4323" spans="1:8" ht="15" x14ac:dyDescent="0.25">
      <c r="A4323" s="609" t="str">
        <f t="shared" si="67"/>
        <v>96738</v>
      </c>
      <c r="B4323" s="607" t="s">
        <v>5128</v>
      </c>
      <c r="C4323" s="607" t="s">
        <v>15194</v>
      </c>
      <c r="D4323" s="618" t="s">
        <v>10580</v>
      </c>
      <c r="E4323" s="619" t="s">
        <v>30535</v>
      </c>
      <c r="F4323"/>
      <c r="G4323"/>
      <c r="H4323"/>
    </row>
    <row r="4324" spans="1:8" ht="15" x14ac:dyDescent="0.25">
      <c r="A4324" s="609" t="str">
        <f t="shared" si="67"/>
        <v>96739</v>
      </c>
      <c r="B4324" s="607" t="s">
        <v>5129</v>
      </c>
      <c r="C4324" s="607" t="s">
        <v>15196</v>
      </c>
      <c r="D4324" s="618" t="s">
        <v>10580</v>
      </c>
      <c r="E4324" s="619" t="s">
        <v>10260</v>
      </c>
      <c r="F4324"/>
      <c r="G4324"/>
      <c r="H4324"/>
    </row>
    <row r="4325" spans="1:8" ht="15" x14ac:dyDescent="0.25">
      <c r="A4325" s="609" t="str">
        <f t="shared" si="67"/>
        <v>96740</v>
      </c>
      <c r="B4325" s="607" t="s">
        <v>5130</v>
      </c>
      <c r="C4325" s="607" t="s">
        <v>15197</v>
      </c>
      <c r="D4325" s="618" t="s">
        <v>10580</v>
      </c>
      <c r="E4325" s="619" t="s">
        <v>11118</v>
      </c>
      <c r="F4325"/>
      <c r="G4325"/>
      <c r="H4325"/>
    </row>
    <row r="4326" spans="1:8" ht="15" x14ac:dyDescent="0.25">
      <c r="A4326" s="609" t="str">
        <f t="shared" si="67"/>
        <v>96741</v>
      </c>
      <c r="B4326" s="607" t="s">
        <v>5131</v>
      </c>
      <c r="C4326" s="607" t="s">
        <v>15199</v>
      </c>
      <c r="D4326" s="618" t="s">
        <v>10580</v>
      </c>
      <c r="E4326" s="619" t="s">
        <v>11860</v>
      </c>
      <c r="F4326"/>
      <c r="G4326"/>
      <c r="H4326"/>
    </row>
    <row r="4327" spans="1:8" ht="15" x14ac:dyDescent="0.25">
      <c r="A4327" s="609" t="str">
        <f t="shared" si="67"/>
        <v>96742</v>
      </c>
      <c r="B4327" s="607" t="s">
        <v>5132</v>
      </c>
      <c r="C4327" s="607" t="s">
        <v>15200</v>
      </c>
      <c r="D4327" s="618" t="s">
        <v>10580</v>
      </c>
      <c r="E4327" s="619" t="s">
        <v>9369</v>
      </c>
      <c r="F4327"/>
      <c r="G4327"/>
      <c r="H4327"/>
    </row>
    <row r="4328" spans="1:8" ht="15" x14ac:dyDescent="0.25">
      <c r="A4328" s="609" t="str">
        <f t="shared" si="67"/>
        <v>96743</v>
      </c>
      <c r="B4328" s="607" t="s">
        <v>5133</v>
      </c>
      <c r="C4328" s="607" t="s">
        <v>15201</v>
      </c>
      <c r="D4328" s="618" t="s">
        <v>10580</v>
      </c>
      <c r="E4328" s="619" t="s">
        <v>26395</v>
      </c>
      <c r="F4328"/>
      <c r="G4328"/>
      <c r="H4328"/>
    </row>
    <row r="4329" spans="1:8" ht="15" x14ac:dyDescent="0.25">
      <c r="A4329" s="609" t="str">
        <f t="shared" si="67"/>
        <v>96744</v>
      </c>
      <c r="B4329" s="607" t="s">
        <v>5134</v>
      </c>
      <c r="C4329" s="607" t="s">
        <v>15202</v>
      </c>
      <c r="D4329" s="618" t="s">
        <v>10580</v>
      </c>
      <c r="E4329" s="619" t="s">
        <v>30536</v>
      </c>
      <c r="F4329"/>
      <c r="G4329"/>
      <c r="H4329"/>
    </row>
    <row r="4330" spans="1:8" ht="15" x14ac:dyDescent="0.25">
      <c r="A4330" s="609" t="str">
        <f t="shared" si="67"/>
        <v>96745</v>
      </c>
      <c r="B4330" s="607" t="s">
        <v>5135</v>
      </c>
      <c r="C4330" s="607" t="s">
        <v>15204</v>
      </c>
      <c r="D4330" s="618" t="s">
        <v>10580</v>
      </c>
      <c r="E4330" s="619" t="s">
        <v>30537</v>
      </c>
      <c r="F4330"/>
      <c r="G4330"/>
      <c r="H4330"/>
    </row>
    <row r="4331" spans="1:8" ht="15" x14ac:dyDescent="0.25">
      <c r="A4331" s="609" t="str">
        <f t="shared" si="67"/>
        <v>96746</v>
      </c>
      <c r="B4331" s="607" t="s">
        <v>5136</v>
      </c>
      <c r="C4331" s="607" t="s">
        <v>15205</v>
      </c>
      <c r="D4331" s="618" t="s">
        <v>10580</v>
      </c>
      <c r="E4331" s="619" t="s">
        <v>18762</v>
      </c>
      <c r="F4331"/>
      <c r="G4331"/>
      <c r="H4331"/>
    </row>
    <row r="4332" spans="1:8" ht="15" x14ac:dyDescent="0.25">
      <c r="A4332" s="609" t="str">
        <f t="shared" si="67"/>
        <v>96747</v>
      </c>
      <c r="B4332" s="607" t="s">
        <v>5137</v>
      </c>
      <c r="C4332" s="607" t="s">
        <v>15206</v>
      </c>
      <c r="D4332" s="618" t="s">
        <v>10580</v>
      </c>
      <c r="E4332" s="619" t="s">
        <v>9268</v>
      </c>
      <c r="F4332"/>
      <c r="G4332"/>
      <c r="H4332"/>
    </row>
    <row r="4333" spans="1:8" ht="15" x14ac:dyDescent="0.25">
      <c r="A4333" s="609" t="str">
        <f t="shared" si="67"/>
        <v>96748</v>
      </c>
      <c r="B4333" s="607" t="s">
        <v>5138</v>
      </c>
      <c r="C4333" s="607" t="s">
        <v>15207</v>
      </c>
      <c r="D4333" s="618" t="s">
        <v>10580</v>
      </c>
      <c r="E4333" s="619" t="s">
        <v>19197</v>
      </c>
      <c r="F4333"/>
      <c r="G4333"/>
      <c r="H4333"/>
    </row>
    <row r="4334" spans="1:8" ht="15" x14ac:dyDescent="0.25">
      <c r="A4334" s="609" t="str">
        <f t="shared" si="67"/>
        <v>96749</v>
      </c>
      <c r="B4334" s="607" t="s">
        <v>5139</v>
      </c>
      <c r="C4334" s="607" t="s">
        <v>15209</v>
      </c>
      <c r="D4334" s="618" t="s">
        <v>10580</v>
      </c>
      <c r="E4334" s="619" t="s">
        <v>10499</v>
      </c>
      <c r="F4334"/>
      <c r="G4334"/>
      <c r="H4334"/>
    </row>
    <row r="4335" spans="1:8" ht="15" x14ac:dyDescent="0.25">
      <c r="A4335" s="609" t="str">
        <f t="shared" si="67"/>
        <v>96750</v>
      </c>
      <c r="B4335" s="607" t="s">
        <v>5140</v>
      </c>
      <c r="C4335" s="607" t="s">
        <v>15211</v>
      </c>
      <c r="D4335" s="618" t="s">
        <v>10580</v>
      </c>
      <c r="E4335" s="619" t="s">
        <v>10416</v>
      </c>
      <c r="F4335"/>
      <c r="G4335"/>
      <c r="H4335"/>
    </row>
    <row r="4336" spans="1:8" ht="15" x14ac:dyDescent="0.25">
      <c r="A4336" s="609" t="str">
        <f t="shared" si="67"/>
        <v>96751</v>
      </c>
      <c r="B4336" s="607" t="s">
        <v>5141</v>
      </c>
      <c r="C4336" s="607" t="s">
        <v>15212</v>
      </c>
      <c r="D4336" s="618" t="s">
        <v>10580</v>
      </c>
      <c r="E4336" s="619" t="s">
        <v>10143</v>
      </c>
      <c r="F4336"/>
      <c r="G4336"/>
      <c r="H4336"/>
    </row>
    <row r="4337" spans="1:8" ht="15" x14ac:dyDescent="0.25">
      <c r="A4337" s="609" t="str">
        <f t="shared" si="67"/>
        <v>96752</v>
      </c>
      <c r="B4337" s="607" t="s">
        <v>5142</v>
      </c>
      <c r="C4337" s="607" t="s">
        <v>15213</v>
      </c>
      <c r="D4337" s="618" t="s">
        <v>10580</v>
      </c>
      <c r="E4337" s="619" t="s">
        <v>30538</v>
      </c>
      <c r="F4337"/>
      <c r="G4337"/>
      <c r="H4337"/>
    </row>
    <row r="4338" spans="1:8" ht="15" x14ac:dyDescent="0.25">
      <c r="A4338" s="609" t="str">
        <f t="shared" si="67"/>
        <v>96753</v>
      </c>
      <c r="B4338" s="607" t="s">
        <v>5143</v>
      </c>
      <c r="C4338" s="607" t="s">
        <v>15214</v>
      </c>
      <c r="D4338" s="618" t="s">
        <v>10580</v>
      </c>
      <c r="E4338" s="619" t="s">
        <v>30539</v>
      </c>
      <c r="F4338"/>
      <c r="G4338"/>
      <c r="H4338"/>
    </row>
    <row r="4339" spans="1:8" ht="15" x14ac:dyDescent="0.25">
      <c r="A4339" s="609" t="str">
        <f t="shared" si="67"/>
        <v>96754</v>
      </c>
      <c r="B4339" s="607" t="s">
        <v>5144</v>
      </c>
      <c r="C4339" s="607" t="s">
        <v>15215</v>
      </c>
      <c r="D4339" s="618" t="s">
        <v>10580</v>
      </c>
      <c r="E4339" s="619" t="s">
        <v>30540</v>
      </c>
      <c r="F4339"/>
      <c r="G4339"/>
      <c r="H4339"/>
    </row>
    <row r="4340" spans="1:8" ht="15" x14ac:dyDescent="0.25">
      <c r="A4340" s="609" t="str">
        <f t="shared" si="67"/>
        <v>96755</v>
      </c>
      <c r="B4340" s="607" t="s">
        <v>5145</v>
      </c>
      <c r="C4340" s="607" t="s">
        <v>15216</v>
      </c>
      <c r="D4340" s="618" t="s">
        <v>10580</v>
      </c>
      <c r="E4340" s="619" t="s">
        <v>30541</v>
      </c>
      <c r="F4340"/>
      <c r="G4340"/>
      <c r="H4340"/>
    </row>
    <row r="4341" spans="1:8" ht="15" x14ac:dyDescent="0.25">
      <c r="A4341" s="609" t="str">
        <f t="shared" si="67"/>
        <v>96756</v>
      </c>
      <c r="B4341" s="607" t="s">
        <v>5146</v>
      </c>
      <c r="C4341" s="607" t="s">
        <v>15217</v>
      </c>
      <c r="D4341" s="618" t="s">
        <v>10580</v>
      </c>
      <c r="E4341" s="619" t="s">
        <v>10364</v>
      </c>
      <c r="F4341"/>
      <c r="G4341"/>
      <c r="H4341"/>
    </row>
    <row r="4342" spans="1:8" ht="15" x14ac:dyDescent="0.25">
      <c r="A4342" s="609" t="str">
        <f t="shared" si="67"/>
        <v>96757</v>
      </c>
      <c r="B4342" s="607" t="s">
        <v>5147</v>
      </c>
      <c r="C4342" s="607" t="s">
        <v>15218</v>
      </c>
      <c r="D4342" s="618" t="s">
        <v>10580</v>
      </c>
      <c r="E4342" s="619" t="s">
        <v>17633</v>
      </c>
      <c r="F4342"/>
      <c r="G4342"/>
      <c r="H4342"/>
    </row>
    <row r="4343" spans="1:8" ht="15" x14ac:dyDescent="0.25">
      <c r="A4343" s="609" t="str">
        <f t="shared" si="67"/>
        <v>96758</v>
      </c>
      <c r="B4343" s="607" t="s">
        <v>5148</v>
      </c>
      <c r="C4343" s="607" t="s">
        <v>15219</v>
      </c>
      <c r="D4343" s="618" t="s">
        <v>10580</v>
      </c>
      <c r="E4343" s="619" t="s">
        <v>9589</v>
      </c>
      <c r="F4343"/>
      <c r="G4343"/>
      <c r="H4343"/>
    </row>
    <row r="4344" spans="1:8" ht="15" x14ac:dyDescent="0.25">
      <c r="A4344" s="609" t="str">
        <f t="shared" si="67"/>
        <v>96759</v>
      </c>
      <c r="B4344" s="607" t="s">
        <v>5149</v>
      </c>
      <c r="C4344" s="607" t="s">
        <v>15220</v>
      </c>
      <c r="D4344" s="618" t="s">
        <v>10580</v>
      </c>
      <c r="E4344" s="619" t="s">
        <v>30542</v>
      </c>
      <c r="F4344"/>
      <c r="G4344"/>
      <c r="H4344"/>
    </row>
    <row r="4345" spans="1:8" ht="15" x14ac:dyDescent="0.25">
      <c r="A4345" s="609" t="str">
        <f t="shared" si="67"/>
        <v>96760</v>
      </c>
      <c r="B4345" s="607" t="s">
        <v>5150</v>
      </c>
      <c r="C4345" s="607" t="s">
        <v>15222</v>
      </c>
      <c r="D4345" s="618" t="s">
        <v>10580</v>
      </c>
      <c r="E4345" s="619" t="s">
        <v>8967</v>
      </c>
      <c r="F4345"/>
      <c r="G4345"/>
      <c r="H4345"/>
    </row>
    <row r="4346" spans="1:8" ht="15" x14ac:dyDescent="0.25">
      <c r="A4346" s="609" t="str">
        <f t="shared" si="67"/>
        <v>96761</v>
      </c>
      <c r="B4346" s="607" t="s">
        <v>5151</v>
      </c>
      <c r="C4346" s="607" t="s">
        <v>15223</v>
      </c>
      <c r="D4346" s="618" t="s">
        <v>10580</v>
      </c>
      <c r="E4346" s="619" t="s">
        <v>18622</v>
      </c>
      <c r="F4346"/>
      <c r="G4346"/>
      <c r="H4346"/>
    </row>
    <row r="4347" spans="1:8" ht="15" x14ac:dyDescent="0.25">
      <c r="A4347" s="609" t="str">
        <f t="shared" si="67"/>
        <v>96762</v>
      </c>
      <c r="B4347" s="607" t="s">
        <v>5152</v>
      </c>
      <c r="C4347" s="607" t="s">
        <v>15224</v>
      </c>
      <c r="D4347" s="618" t="s">
        <v>10580</v>
      </c>
      <c r="E4347" s="619" t="s">
        <v>30543</v>
      </c>
      <c r="F4347"/>
      <c r="G4347"/>
      <c r="H4347"/>
    </row>
    <row r="4348" spans="1:8" ht="15" x14ac:dyDescent="0.25">
      <c r="A4348" s="609" t="str">
        <f t="shared" si="67"/>
        <v>96763</v>
      </c>
      <c r="B4348" s="607" t="s">
        <v>5153</v>
      </c>
      <c r="C4348" s="607" t="s">
        <v>15225</v>
      </c>
      <c r="D4348" s="618" t="s">
        <v>10580</v>
      </c>
      <c r="E4348" s="619" t="s">
        <v>19742</v>
      </c>
      <c r="F4348"/>
      <c r="G4348"/>
      <c r="H4348"/>
    </row>
    <row r="4349" spans="1:8" ht="15" x14ac:dyDescent="0.25">
      <c r="A4349" s="609" t="str">
        <f t="shared" si="67"/>
        <v>96764</v>
      </c>
      <c r="B4349" s="607" t="s">
        <v>5154</v>
      </c>
      <c r="C4349" s="607" t="s">
        <v>15226</v>
      </c>
      <c r="D4349" s="618" t="s">
        <v>10580</v>
      </c>
      <c r="E4349" s="619" t="s">
        <v>30544</v>
      </c>
      <c r="F4349"/>
      <c r="G4349"/>
      <c r="H4349"/>
    </row>
    <row r="4350" spans="1:8" ht="15" x14ac:dyDescent="0.25">
      <c r="A4350" s="609" t="str">
        <f t="shared" si="67"/>
        <v>96802</v>
      </c>
      <c r="B4350" s="607" t="s">
        <v>5164</v>
      </c>
      <c r="C4350" s="607" t="s">
        <v>15227</v>
      </c>
      <c r="D4350" s="618" t="s">
        <v>10580</v>
      </c>
      <c r="E4350" s="619" t="s">
        <v>30545</v>
      </c>
      <c r="F4350"/>
      <c r="G4350"/>
      <c r="H4350"/>
    </row>
    <row r="4351" spans="1:8" ht="15" x14ac:dyDescent="0.25">
      <c r="A4351" s="609" t="str">
        <f t="shared" si="67"/>
        <v>96803</v>
      </c>
      <c r="B4351" s="607" t="s">
        <v>5165</v>
      </c>
      <c r="C4351" s="607" t="s">
        <v>15228</v>
      </c>
      <c r="D4351" s="618" t="s">
        <v>10580</v>
      </c>
      <c r="E4351" s="619" t="s">
        <v>30546</v>
      </c>
      <c r="F4351"/>
      <c r="G4351"/>
      <c r="H4351"/>
    </row>
    <row r="4352" spans="1:8" ht="15" x14ac:dyDescent="0.25">
      <c r="A4352" s="609" t="str">
        <f t="shared" si="67"/>
        <v>96804</v>
      </c>
      <c r="B4352" s="607" t="s">
        <v>5166</v>
      </c>
      <c r="C4352" s="607" t="s">
        <v>15229</v>
      </c>
      <c r="D4352" s="618" t="s">
        <v>10580</v>
      </c>
      <c r="E4352" s="619" t="s">
        <v>30547</v>
      </c>
      <c r="F4352"/>
      <c r="G4352"/>
      <c r="H4352"/>
    </row>
    <row r="4353" spans="1:8" ht="15" x14ac:dyDescent="0.25">
      <c r="A4353" s="609" t="str">
        <f t="shared" si="67"/>
        <v>96805</v>
      </c>
      <c r="B4353" s="607" t="s">
        <v>5167</v>
      </c>
      <c r="C4353" s="607" t="s">
        <v>15230</v>
      </c>
      <c r="D4353" s="618" t="s">
        <v>10580</v>
      </c>
      <c r="E4353" s="619" t="s">
        <v>30548</v>
      </c>
      <c r="F4353"/>
      <c r="G4353"/>
      <c r="H4353"/>
    </row>
    <row r="4354" spans="1:8" ht="15" x14ac:dyDescent="0.25">
      <c r="A4354" s="609" t="str">
        <f t="shared" ref="A4354:A4417" si="68">IF(ISERROR(SEARCH("/",B4354)=6),TRIM(CLEAN(B4354)),IF(SEARCH("/",B4354)=6,IF(LEN(TRIM(CLEAN(B4354)))=7,LEFT(TRIM(CLEAN(B4354)),6)&amp;"00"&amp;RIGHT(TRIM(CLEAN(B4354)),1),LEFT(TRIM(CLEAN(B4354)),6)&amp;"0"&amp;RIGHT(TRIM(CLEAN(B4354)),2)),TRIM(CLEAN(B4354))))</f>
        <v>96806</v>
      </c>
      <c r="B4354" s="607" t="s">
        <v>5168</v>
      </c>
      <c r="C4354" s="607" t="s">
        <v>15231</v>
      </c>
      <c r="D4354" s="618" t="s">
        <v>10580</v>
      </c>
      <c r="E4354" s="619" t="s">
        <v>30549</v>
      </c>
      <c r="F4354"/>
      <c r="G4354"/>
      <c r="H4354"/>
    </row>
    <row r="4355" spans="1:8" ht="15" x14ac:dyDescent="0.25">
      <c r="A4355" s="609" t="str">
        <f t="shared" si="68"/>
        <v>96807</v>
      </c>
      <c r="B4355" s="607" t="s">
        <v>5169</v>
      </c>
      <c r="C4355" s="607" t="s">
        <v>15232</v>
      </c>
      <c r="D4355" s="618" t="s">
        <v>10580</v>
      </c>
      <c r="E4355" s="619" t="s">
        <v>30550</v>
      </c>
      <c r="F4355"/>
      <c r="G4355"/>
      <c r="H4355"/>
    </row>
    <row r="4356" spans="1:8" ht="15" x14ac:dyDescent="0.25">
      <c r="A4356" s="609" t="str">
        <f t="shared" si="68"/>
        <v>96808</v>
      </c>
      <c r="B4356" s="607" t="s">
        <v>5170</v>
      </c>
      <c r="C4356" s="607" t="s">
        <v>15233</v>
      </c>
      <c r="D4356" s="618" t="s">
        <v>10580</v>
      </c>
      <c r="E4356" s="619" t="s">
        <v>9366</v>
      </c>
      <c r="F4356"/>
      <c r="G4356"/>
      <c r="H4356"/>
    </row>
    <row r="4357" spans="1:8" ht="15" x14ac:dyDescent="0.25">
      <c r="A4357" s="609" t="str">
        <f t="shared" si="68"/>
        <v>96809</v>
      </c>
      <c r="B4357" s="607" t="s">
        <v>5171</v>
      </c>
      <c r="C4357" s="607" t="s">
        <v>15234</v>
      </c>
      <c r="D4357" s="618" t="s">
        <v>10580</v>
      </c>
      <c r="E4357" s="619" t="s">
        <v>19110</v>
      </c>
      <c r="F4357"/>
      <c r="G4357"/>
      <c r="H4357"/>
    </row>
    <row r="4358" spans="1:8" ht="15" x14ac:dyDescent="0.25">
      <c r="A4358" s="609" t="str">
        <f t="shared" si="68"/>
        <v>96810</v>
      </c>
      <c r="B4358" s="607" t="s">
        <v>5172</v>
      </c>
      <c r="C4358" s="607" t="s">
        <v>15235</v>
      </c>
      <c r="D4358" s="618" t="s">
        <v>10580</v>
      </c>
      <c r="E4358" s="619" t="s">
        <v>13128</v>
      </c>
      <c r="F4358"/>
      <c r="G4358"/>
      <c r="H4358"/>
    </row>
    <row r="4359" spans="1:8" ht="15" x14ac:dyDescent="0.25">
      <c r="A4359" s="609" t="str">
        <f t="shared" si="68"/>
        <v>96811</v>
      </c>
      <c r="B4359" s="607" t="s">
        <v>5173</v>
      </c>
      <c r="C4359" s="607" t="s">
        <v>15236</v>
      </c>
      <c r="D4359" s="618" t="s">
        <v>10580</v>
      </c>
      <c r="E4359" s="619" t="s">
        <v>10269</v>
      </c>
      <c r="F4359"/>
      <c r="G4359"/>
      <c r="H4359"/>
    </row>
    <row r="4360" spans="1:8" ht="15" x14ac:dyDescent="0.25">
      <c r="A4360" s="609" t="str">
        <f t="shared" si="68"/>
        <v>96812</v>
      </c>
      <c r="B4360" s="607" t="s">
        <v>5174</v>
      </c>
      <c r="C4360" s="607" t="s">
        <v>15237</v>
      </c>
      <c r="D4360" s="618" t="s">
        <v>10580</v>
      </c>
      <c r="E4360" s="619" t="s">
        <v>16753</v>
      </c>
      <c r="F4360"/>
      <c r="G4360"/>
      <c r="H4360"/>
    </row>
    <row r="4361" spans="1:8" ht="15" x14ac:dyDescent="0.25">
      <c r="A4361" s="609" t="str">
        <f t="shared" si="68"/>
        <v>96813</v>
      </c>
      <c r="B4361" s="607" t="s">
        <v>5175</v>
      </c>
      <c r="C4361" s="607" t="s">
        <v>15238</v>
      </c>
      <c r="D4361" s="618" t="s">
        <v>10580</v>
      </c>
      <c r="E4361" s="619" t="s">
        <v>11339</v>
      </c>
      <c r="F4361"/>
      <c r="G4361"/>
      <c r="H4361"/>
    </row>
    <row r="4362" spans="1:8" ht="15" x14ac:dyDescent="0.25">
      <c r="A4362" s="609" t="str">
        <f t="shared" si="68"/>
        <v>96814</v>
      </c>
      <c r="B4362" s="607" t="s">
        <v>5176</v>
      </c>
      <c r="C4362" s="607" t="s">
        <v>15239</v>
      </c>
      <c r="D4362" s="618" t="s">
        <v>10580</v>
      </c>
      <c r="E4362" s="619" t="s">
        <v>16434</v>
      </c>
      <c r="F4362"/>
      <c r="G4362"/>
      <c r="H4362"/>
    </row>
    <row r="4363" spans="1:8" ht="15" x14ac:dyDescent="0.25">
      <c r="A4363" s="609" t="str">
        <f t="shared" si="68"/>
        <v>96815</v>
      </c>
      <c r="B4363" s="607" t="s">
        <v>5177</v>
      </c>
      <c r="C4363" s="607" t="s">
        <v>15240</v>
      </c>
      <c r="D4363" s="618" t="s">
        <v>10580</v>
      </c>
      <c r="E4363" s="619" t="s">
        <v>18074</v>
      </c>
      <c r="F4363"/>
      <c r="G4363"/>
      <c r="H4363"/>
    </row>
    <row r="4364" spans="1:8" ht="15" x14ac:dyDescent="0.25">
      <c r="A4364" s="609" t="str">
        <f t="shared" si="68"/>
        <v>96816</v>
      </c>
      <c r="B4364" s="607" t="s">
        <v>5178</v>
      </c>
      <c r="C4364" s="607" t="s">
        <v>15241</v>
      </c>
      <c r="D4364" s="618" t="s">
        <v>10580</v>
      </c>
      <c r="E4364" s="619" t="s">
        <v>18185</v>
      </c>
      <c r="F4364"/>
      <c r="G4364"/>
      <c r="H4364"/>
    </row>
    <row r="4365" spans="1:8" ht="15" x14ac:dyDescent="0.25">
      <c r="A4365" s="609" t="str">
        <f t="shared" si="68"/>
        <v>96817</v>
      </c>
      <c r="B4365" s="607" t="s">
        <v>5179</v>
      </c>
      <c r="C4365" s="607" t="s">
        <v>15242</v>
      </c>
      <c r="D4365" s="618" t="s">
        <v>10580</v>
      </c>
      <c r="E4365" s="619" t="s">
        <v>29888</v>
      </c>
      <c r="F4365"/>
      <c r="G4365"/>
      <c r="H4365"/>
    </row>
    <row r="4366" spans="1:8" ht="15" x14ac:dyDescent="0.25">
      <c r="A4366" s="609" t="str">
        <f t="shared" si="68"/>
        <v>96818</v>
      </c>
      <c r="B4366" s="607" t="s">
        <v>5180</v>
      </c>
      <c r="C4366" s="607" t="s">
        <v>15244</v>
      </c>
      <c r="D4366" s="618" t="s">
        <v>10580</v>
      </c>
      <c r="E4366" s="619" t="s">
        <v>19732</v>
      </c>
      <c r="F4366"/>
      <c r="G4366"/>
      <c r="H4366"/>
    </row>
    <row r="4367" spans="1:8" ht="15" x14ac:dyDescent="0.25">
      <c r="A4367" s="609" t="str">
        <f t="shared" si="68"/>
        <v>96819</v>
      </c>
      <c r="B4367" s="607" t="s">
        <v>5181</v>
      </c>
      <c r="C4367" s="607" t="s">
        <v>15245</v>
      </c>
      <c r="D4367" s="618" t="s">
        <v>10580</v>
      </c>
      <c r="E4367" s="619" t="s">
        <v>19732</v>
      </c>
      <c r="F4367"/>
      <c r="G4367"/>
      <c r="H4367"/>
    </row>
    <row r="4368" spans="1:8" ht="15" x14ac:dyDescent="0.25">
      <c r="A4368" s="609" t="str">
        <f t="shared" si="68"/>
        <v>96820</v>
      </c>
      <c r="B4368" s="607" t="s">
        <v>5182</v>
      </c>
      <c r="C4368" s="607" t="s">
        <v>15246</v>
      </c>
      <c r="D4368" s="618" t="s">
        <v>10580</v>
      </c>
      <c r="E4368" s="619" t="s">
        <v>30551</v>
      </c>
      <c r="F4368"/>
      <c r="G4368"/>
      <c r="H4368"/>
    </row>
    <row r="4369" spans="1:8" ht="15" x14ac:dyDescent="0.25">
      <c r="A4369" s="609" t="str">
        <f t="shared" si="68"/>
        <v>96821</v>
      </c>
      <c r="B4369" s="607" t="s">
        <v>5183</v>
      </c>
      <c r="C4369" s="607" t="s">
        <v>15248</v>
      </c>
      <c r="D4369" s="618" t="s">
        <v>10580</v>
      </c>
      <c r="E4369" s="619" t="s">
        <v>19404</v>
      </c>
      <c r="F4369"/>
      <c r="G4369"/>
      <c r="H4369"/>
    </row>
    <row r="4370" spans="1:8" ht="15" x14ac:dyDescent="0.25">
      <c r="A4370" s="609" t="str">
        <f t="shared" si="68"/>
        <v>96822</v>
      </c>
      <c r="B4370" s="607" t="s">
        <v>5184</v>
      </c>
      <c r="C4370" s="607" t="s">
        <v>15249</v>
      </c>
      <c r="D4370" s="618" t="s">
        <v>10580</v>
      </c>
      <c r="E4370" s="619" t="s">
        <v>18507</v>
      </c>
      <c r="F4370"/>
      <c r="G4370"/>
      <c r="H4370"/>
    </row>
    <row r="4371" spans="1:8" ht="15" x14ac:dyDescent="0.25">
      <c r="A4371" s="609" t="str">
        <f t="shared" si="68"/>
        <v>96823</v>
      </c>
      <c r="B4371" s="607" t="s">
        <v>5185</v>
      </c>
      <c r="C4371" s="607" t="s">
        <v>15250</v>
      </c>
      <c r="D4371" s="618" t="s">
        <v>10580</v>
      </c>
      <c r="E4371" s="619" t="s">
        <v>10076</v>
      </c>
      <c r="F4371"/>
      <c r="G4371"/>
      <c r="H4371"/>
    </row>
    <row r="4372" spans="1:8" ht="15" x14ac:dyDescent="0.25">
      <c r="A4372" s="609" t="str">
        <f t="shared" si="68"/>
        <v>96824</v>
      </c>
      <c r="B4372" s="607" t="s">
        <v>5186</v>
      </c>
      <c r="C4372" s="607" t="s">
        <v>15251</v>
      </c>
      <c r="D4372" s="618" t="s">
        <v>10580</v>
      </c>
      <c r="E4372" s="619" t="s">
        <v>18065</v>
      </c>
      <c r="F4372"/>
      <c r="G4372"/>
      <c r="H4372"/>
    </row>
    <row r="4373" spans="1:8" ht="15" x14ac:dyDescent="0.25">
      <c r="A4373" s="609" t="str">
        <f t="shared" si="68"/>
        <v>96825</v>
      </c>
      <c r="B4373" s="607" t="s">
        <v>5187</v>
      </c>
      <c r="C4373" s="607" t="s">
        <v>15252</v>
      </c>
      <c r="D4373" s="618" t="s">
        <v>10580</v>
      </c>
      <c r="E4373" s="619" t="s">
        <v>10137</v>
      </c>
      <c r="F4373"/>
      <c r="G4373"/>
      <c r="H4373"/>
    </row>
    <row r="4374" spans="1:8" ht="15" x14ac:dyDescent="0.25">
      <c r="A4374" s="609" t="str">
        <f t="shared" si="68"/>
        <v>96826</v>
      </c>
      <c r="B4374" s="607" t="s">
        <v>5188</v>
      </c>
      <c r="C4374" s="607" t="s">
        <v>15253</v>
      </c>
      <c r="D4374" s="618" t="s">
        <v>10580</v>
      </c>
      <c r="E4374" s="619" t="s">
        <v>9902</v>
      </c>
      <c r="F4374"/>
      <c r="G4374"/>
      <c r="H4374"/>
    </row>
    <row r="4375" spans="1:8" ht="15" x14ac:dyDescent="0.25">
      <c r="A4375" s="609" t="str">
        <f t="shared" si="68"/>
        <v>96827</v>
      </c>
      <c r="B4375" s="607" t="s">
        <v>5189</v>
      </c>
      <c r="C4375" s="607" t="s">
        <v>15255</v>
      </c>
      <c r="D4375" s="618" t="s">
        <v>10580</v>
      </c>
      <c r="E4375" s="619" t="s">
        <v>9656</v>
      </c>
      <c r="F4375"/>
      <c r="G4375"/>
      <c r="H4375"/>
    </row>
    <row r="4376" spans="1:8" ht="15" x14ac:dyDescent="0.25">
      <c r="A4376" s="609" t="str">
        <f t="shared" si="68"/>
        <v>96828</v>
      </c>
      <c r="B4376" s="607" t="s">
        <v>5190</v>
      </c>
      <c r="C4376" s="607" t="s">
        <v>15256</v>
      </c>
      <c r="D4376" s="618" t="s">
        <v>10580</v>
      </c>
      <c r="E4376" s="619" t="s">
        <v>26473</v>
      </c>
      <c r="F4376"/>
      <c r="G4376"/>
      <c r="H4376"/>
    </row>
    <row r="4377" spans="1:8" ht="15" x14ac:dyDescent="0.25">
      <c r="A4377" s="609" t="str">
        <f t="shared" si="68"/>
        <v>96829</v>
      </c>
      <c r="B4377" s="607" t="s">
        <v>5191</v>
      </c>
      <c r="C4377" s="607" t="s">
        <v>15257</v>
      </c>
      <c r="D4377" s="618" t="s">
        <v>10580</v>
      </c>
      <c r="E4377" s="619" t="s">
        <v>18166</v>
      </c>
      <c r="F4377"/>
      <c r="G4377"/>
      <c r="H4377"/>
    </row>
    <row r="4378" spans="1:8" ht="15" x14ac:dyDescent="0.25">
      <c r="A4378" s="609" t="str">
        <f t="shared" si="68"/>
        <v>96830</v>
      </c>
      <c r="B4378" s="607" t="s">
        <v>5192</v>
      </c>
      <c r="C4378" s="607" t="s">
        <v>15259</v>
      </c>
      <c r="D4378" s="618" t="s">
        <v>10580</v>
      </c>
      <c r="E4378" s="619" t="s">
        <v>8887</v>
      </c>
      <c r="F4378"/>
      <c r="G4378"/>
      <c r="H4378"/>
    </row>
    <row r="4379" spans="1:8" ht="15" x14ac:dyDescent="0.25">
      <c r="A4379" s="609" t="str">
        <f t="shared" si="68"/>
        <v>96831</v>
      </c>
      <c r="B4379" s="607" t="s">
        <v>5193</v>
      </c>
      <c r="C4379" s="607" t="s">
        <v>15260</v>
      </c>
      <c r="D4379" s="618" t="s">
        <v>10580</v>
      </c>
      <c r="E4379" s="619" t="s">
        <v>18689</v>
      </c>
      <c r="F4379"/>
      <c r="G4379"/>
      <c r="H4379"/>
    </row>
    <row r="4380" spans="1:8" ht="15" x14ac:dyDescent="0.25">
      <c r="A4380" s="609" t="str">
        <f t="shared" si="68"/>
        <v>96832</v>
      </c>
      <c r="B4380" s="607" t="s">
        <v>5194</v>
      </c>
      <c r="C4380" s="607" t="s">
        <v>15262</v>
      </c>
      <c r="D4380" s="618" t="s">
        <v>10580</v>
      </c>
      <c r="E4380" s="619" t="s">
        <v>11214</v>
      </c>
      <c r="F4380"/>
      <c r="G4380"/>
      <c r="H4380"/>
    </row>
    <row r="4381" spans="1:8" ht="15" x14ac:dyDescent="0.25">
      <c r="A4381" s="609" t="str">
        <f t="shared" si="68"/>
        <v>96833</v>
      </c>
      <c r="B4381" s="607" t="s">
        <v>5195</v>
      </c>
      <c r="C4381" s="607" t="s">
        <v>15264</v>
      </c>
      <c r="D4381" s="618" t="s">
        <v>10580</v>
      </c>
      <c r="E4381" s="619" t="s">
        <v>18767</v>
      </c>
      <c r="F4381"/>
      <c r="G4381"/>
      <c r="H4381"/>
    </row>
    <row r="4382" spans="1:8" ht="15" x14ac:dyDescent="0.25">
      <c r="A4382" s="609" t="str">
        <f t="shared" si="68"/>
        <v>96834</v>
      </c>
      <c r="B4382" s="607" t="s">
        <v>5196</v>
      </c>
      <c r="C4382" s="607" t="s">
        <v>15266</v>
      </c>
      <c r="D4382" s="618" t="s">
        <v>10580</v>
      </c>
      <c r="E4382" s="619" t="s">
        <v>30552</v>
      </c>
      <c r="F4382"/>
      <c r="G4382"/>
      <c r="H4382"/>
    </row>
    <row r="4383" spans="1:8" ht="15" x14ac:dyDescent="0.25">
      <c r="A4383" s="609" t="str">
        <f t="shared" si="68"/>
        <v>96835</v>
      </c>
      <c r="B4383" s="607" t="s">
        <v>5197</v>
      </c>
      <c r="C4383" s="607" t="s">
        <v>15267</v>
      </c>
      <c r="D4383" s="618" t="s">
        <v>10580</v>
      </c>
      <c r="E4383" s="619" t="s">
        <v>18502</v>
      </c>
      <c r="F4383"/>
      <c r="G4383"/>
      <c r="H4383"/>
    </row>
    <row r="4384" spans="1:8" ht="15" x14ac:dyDescent="0.25">
      <c r="A4384" s="609" t="str">
        <f t="shared" si="68"/>
        <v>96836</v>
      </c>
      <c r="B4384" s="607" t="s">
        <v>5198</v>
      </c>
      <c r="C4384" s="607" t="s">
        <v>15268</v>
      </c>
      <c r="D4384" s="618" t="s">
        <v>10580</v>
      </c>
      <c r="E4384" s="619" t="s">
        <v>19822</v>
      </c>
      <c r="F4384"/>
      <c r="G4384"/>
      <c r="H4384"/>
    </row>
    <row r="4385" spans="1:8" ht="15" x14ac:dyDescent="0.25">
      <c r="A4385" s="609" t="str">
        <f t="shared" si="68"/>
        <v>96837</v>
      </c>
      <c r="B4385" s="607" t="s">
        <v>5199</v>
      </c>
      <c r="C4385" s="607" t="s">
        <v>15269</v>
      </c>
      <c r="D4385" s="618" t="s">
        <v>10580</v>
      </c>
      <c r="E4385" s="619" t="s">
        <v>13145</v>
      </c>
      <c r="F4385"/>
      <c r="G4385"/>
      <c r="H4385"/>
    </row>
    <row r="4386" spans="1:8" ht="15" x14ac:dyDescent="0.25">
      <c r="A4386" s="609" t="str">
        <f t="shared" si="68"/>
        <v>96838</v>
      </c>
      <c r="B4386" s="607" t="s">
        <v>5200</v>
      </c>
      <c r="C4386" s="607" t="s">
        <v>15270</v>
      </c>
      <c r="D4386" s="618" t="s">
        <v>10580</v>
      </c>
      <c r="E4386" s="619" t="s">
        <v>9657</v>
      </c>
      <c r="F4386"/>
      <c r="G4386"/>
      <c r="H4386"/>
    </row>
    <row r="4387" spans="1:8" ht="15" x14ac:dyDescent="0.25">
      <c r="A4387" s="609" t="str">
        <f t="shared" si="68"/>
        <v>96839</v>
      </c>
      <c r="B4387" s="607" t="s">
        <v>5201</v>
      </c>
      <c r="C4387" s="607" t="s">
        <v>15271</v>
      </c>
      <c r="D4387" s="618" t="s">
        <v>10580</v>
      </c>
      <c r="E4387" s="619" t="s">
        <v>9084</v>
      </c>
      <c r="F4387"/>
      <c r="G4387"/>
      <c r="H4387"/>
    </row>
    <row r="4388" spans="1:8" ht="15" x14ac:dyDescent="0.25">
      <c r="A4388" s="609" t="str">
        <f t="shared" si="68"/>
        <v>96840</v>
      </c>
      <c r="B4388" s="607" t="s">
        <v>5202</v>
      </c>
      <c r="C4388" s="607" t="s">
        <v>15272</v>
      </c>
      <c r="D4388" s="618" t="s">
        <v>10580</v>
      </c>
      <c r="E4388" s="619" t="s">
        <v>13333</v>
      </c>
      <c r="F4388"/>
      <c r="G4388"/>
      <c r="H4388"/>
    </row>
    <row r="4389" spans="1:8" ht="15" x14ac:dyDescent="0.25">
      <c r="A4389" s="609" t="str">
        <f t="shared" si="68"/>
        <v>96841</v>
      </c>
      <c r="B4389" s="607" t="s">
        <v>5203</v>
      </c>
      <c r="C4389" s="607" t="s">
        <v>15274</v>
      </c>
      <c r="D4389" s="618" t="s">
        <v>10580</v>
      </c>
      <c r="E4389" s="619" t="s">
        <v>17441</v>
      </c>
      <c r="F4389"/>
      <c r="G4389"/>
      <c r="H4389"/>
    </row>
    <row r="4390" spans="1:8" ht="15" x14ac:dyDescent="0.25">
      <c r="A4390" s="609" t="str">
        <f t="shared" si="68"/>
        <v>96842</v>
      </c>
      <c r="B4390" s="607" t="s">
        <v>5204</v>
      </c>
      <c r="C4390" s="607" t="s">
        <v>15275</v>
      </c>
      <c r="D4390" s="618" t="s">
        <v>10580</v>
      </c>
      <c r="E4390" s="619" t="s">
        <v>18571</v>
      </c>
      <c r="F4390"/>
      <c r="G4390"/>
      <c r="H4390"/>
    </row>
    <row r="4391" spans="1:8" ht="15" x14ac:dyDescent="0.25">
      <c r="A4391" s="609" t="str">
        <f t="shared" si="68"/>
        <v>96843</v>
      </c>
      <c r="B4391" s="607" t="s">
        <v>5205</v>
      </c>
      <c r="C4391" s="607" t="s">
        <v>15277</v>
      </c>
      <c r="D4391" s="618" t="s">
        <v>10580</v>
      </c>
      <c r="E4391" s="619" t="s">
        <v>9178</v>
      </c>
      <c r="F4391"/>
      <c r="G4391"/>
      <c r="H4391"/>
    </row>
    <row r="4392" spans="1:8" ht="15" x14ac:dyDescent="0.25">
      <c r="A4392" s="609" t="str">
        <f t="shared" si="68"/>
        <v>96844</v>
      </c>
      <c r="B4392" s="607" t="s">
        <v>5206</v>
      </c>
      <c r="C4392" s="607" t="s">
        <v>15278</v>
      </c>
      <c r="D4392" s="618" t="s">
        <v>10580</v>
      </c>
      <c r="E4392" s="619" t="s">
        <v>16652</v>
      </c>
      <c r="F4392"/>
      <c r="G4392"/>
      <c r="H4392"/>
    </row>
    <row r="4393" spans="1:8" ht="15" x14ac:dyDescent="0.25">
      <c r="A4393" s="609" t="str">
        <f t="shared" si="68"/>
        <v>96845</v>
      </c>
      <c r="B4393" s="607" t="s">
        <v>5207</v>
      </c>
      <c r="C4393" s="607" t="s">
        <v>15279</v>
      </c>
      <c r="D4393" s="618" t="s">
        <v>10580</v>
      </c>
      <c r="E4393" s="619" t="s">
        <v>18826</v>
      </c>
      <c r="F4393"/>
      <c r="G4393"/>
      <c r="H4393"/>
    </row>
    <row r="4394" spans="1:8" ht="15" x14ac:dyDescent="0.25">
      <c r="A4394" s="609" t="str">
        <f t="shared" si="68"/>
        <v>96846</v>
      </c>
      <c r="B4394" s="607" t="s">
        <v>5208</v>
      </c>
      <c r="C4394" s="607" t="s">
        <v>15280</v>
      </c>
      <c r="D4394" s="618" t="s">
        <v>10580</v>
      </c>
      <c r="E4394" s="619" t="s">
        <v>30553</v>
      </c>
      <c r="F4394"/>
      <c r="G4394"/>
      <c r="H4394"/>
    </row>
    <row r="4395" spans="1:8" ht="15" x14ac:dyDescent="0.25">
      <c r="A4395" s="609" t="str">
        <f t="shared" si="68"/>
        <v>96847</v>
      </c>
      <c r="B4395" s="607" t="s">
        <v>5209</v>
      </c>
      <c r="C4395" s="607" t="s">
        <v>15281</v>
      </c>
      <c r="D4395" s="618" t="s">
        <v>10580</v>
      </c>
      <c r="E4395" s="619" t="s">
        <v>10455</v>
      </c>
      <c r="F4395"/>
      <c r="G4395"/>
      <c r="H4395"/>
    </row>
    <row r="4396" spans="1:8" ht="15" x14ac:dyDescent="0.25">
      <c r="A4396" s="609" t="str">
        <f t="shared" si="68"/>
        <v>96848</v>
      </c>
      <c r="B4396" s="607" t="s">
        <v>5210</v>
      </c>
      <c r="C4396" s="607" t="s">
        <v>15282</v>
      </c>
      <c r="D4396" s="618" t="s">
        <v>10580</v>
      </c>
      <c r="E4396" s="619" t="s">
        <v>30554</v>
      </c>
      <c r="F4396"/>
      <c r="G4396"/>
      <c r="H4396"/>
    </row>
    <row r="4397" spans="1:8" ht="15" x14ac:dyDescent="0.25">
      <c r="A4397" s="609" t="str">
        <f t="shared" si="68"/>
        <v>96849</v>
      </c>
      <c r="B4397" s="607" t="s">
        <v>5211</v>
      </c>
      <c r="C4397" s="607" t="s">
        <v>15283</v>
      </c>
      <c r="D4397" s="618" t="s">
        <v>10580</v>
      </c>
      <c r="E4397" s="619" t="s">
        <v>18196</v>
      </c>
      <c r="F4397"/>
      <c r="G4397"/>
      <c r="H4397"/>
    </row>
    <row r="4398" spans="1:8" ht="15" x14ac:dyDescent="0.25">
      <c r="A4398" s="609" t="str">
        <f t="shared" si="68"/>
        <v>96850</v>
      </c>
      <c r="B4398" s="607" t="s">
        <v>5212</v>
      </c>
      <c r="C4398" s="607" t="s">
        <v>15284</v>
      </c>
      <c r="D4398" s="618" t="s">
        <v>10580</v>
      </c>
      <c r="E4398" s="619" t="s">
        <v>30451</v>
      </c>
      <c r="F4398"/>
      <c r="G4398"/>
      <c r="H4398"/>
    </row>
    <row r="4399" spans="1:8" ht="15" x14ac:dyDescent="0.25">
      <c r="A4399" s="609" t="str">
        <f t="shared" si="68"/>
        <v>96851</v>
      </c>
      <c r="B4399" s="607" t="s">
        <v>5213</v>
      </c>
      <c r="C4399" s="607" t="s">
        <v>15285</v>
      </c>
      <c r="D4399" s="618" t="s">
        <v>10580</v>
      </c>
      <c r="E4399" s="619" t="s">
        <v>12984</v>
      </c>
      <c r="F4399"/>
      <c r="G4399"/>
      <c r="H4399"/>
    </row>
    <row r="4400" spans="1:8" ht="15" x14ac:dyDescent="0.25">
      <c r="A4400" s="609" t="str">
        <f t="shared" si="68"/>
        <v>96852</v>
      </c>
      <c r="B4400" s="607" t="s">
        <v>5214</v>
      </c>
      <c r="C4400" s="607" t="s">
        <v>15286</v>
      </c>
      <c r="D4400" s="618" t="s">
        <v>10580</v>
      </c>
      <c r="E4400" s="619" t="s">
        <v>24500</v>
      </c>
      <c r="F4400"/>
      <c r="G4400"/>
      <c r="H4400"/>
    </row>
    <row r="4401" spans="1:8" ht="15" x14ac:dyDescent="0.25">
      <c r="A4401" s="609" t="str">
        <f t="shared" si="68"/>
        <v>96853</v>
      </c>
      <c r="B4401" s="607" t="s">
        <v>5215</v>
      </c>
      <c r="C4401" s="607" t="s">
        <v>15288</v>
      </c>
      <c r="D4401" s="618" t="s">
        <v>10580</v>
      </c>
      <c r="E4401" s="619" t="s">
        <v>26944</v>
      </c>
      <c r="F4401"/>
      <c r="G4401"/>
      <c r="H4401"/>
    </row>
    <row r="4402" spans="1:8" ht="15" x14ac:dyDescent="0.25">
      <c r="A4402" s="609" t="str">
        <f t="shared" si="68"/>
        <v>96854</v>
      </c>
      <c r="B4402" s="607" t="s">
        <v>5216</v>
      </c>
      <c r="C4402" s="607" t="s">
        <v>15289</v>
      </c>
      <c r="D4402" s="618" t="s">
        <v>10580</v>
      </c>
      <c r="E4402" s="619" t="s">
        <v>14938</v>
      </c>
      <c r="F4402"/>
      <c r="G4402"/>
      <c r="H4402"/>
    </row>
    <row r="4403" spans="1:8" ht="15" x14ac:dyDescent="0.25">
      <c r="A4403" s="609" t="str">
        <f t="shared" si="68"/>
        <v>96855</v>
      </c>
      <c r="B4403" s="607" t="s">
        <v>5217</v>
      </c>
      <c r="C4403" s="607" t="s">
        <v>15290</v>
      </c>
      <c r="D4403" s="618" t="s">
        <v>10580</v>
      </c>
      <c r="E4403" s="619" t="s">
        <v>28668</v>
      </c>
      <c r="F4403"/>
      <c r="G4403"/>
      <c r="H4403"/>
    </row>
    <row r="4404" spans="1:8" ht="15" x14ac:dyDescent="0.25">
      <c r="A4404" s="609" t="str">
        <f t="shared" si="68"/>
        <v>96856</v>
      </c>
      <c r="B4404" s="607" t="s">
        <v>5218</v>
      </c>
      <c r="C4404" s="607" t="s">
        <v>15291</v>
      </c>
      <c r="D4404" s="618" t="s">
        <v>10580</v>
      </c>
      <c r="E4404" s="619" t="s">
        <v>18899</v>
      </c>
      <c r="F4404"/>
      <c r="G4404"/>
      <c r="H4404"/>
    </row>
    <row r="4405" spans="1:8" ht="15" x14ac:dyDescent="0.25">
      <c r="A4405" s="609" t="str">
        <f t="shared" si="68"/>
        <v>96857</v>
      </c>
      <c r="B4405" s="607" t="s">
        <v>5219</v>
      </c>
      <c r="C4405" s="607" t="s">
        <v>15292</v>
      </c>
      <c r="D4405" s="618" t="s">
        <v>10580</v>
      </c>
      <c r="E4405" s="619" t="s">
        <v>18567</v>
      </c>
      <c r="F4405"/>
      <c r="G4405"/>
      <c r="H4405"/>
    </row>
    <row r="4406" spans="1:8" ht="15" x14ac:dyDescent="0.25">
      <c r="A4406" s="609" t="str">
        <f t="shared" si="68"/>
        <v>96858</v>
      </c>
      <c r="B4406" s="607" t="s">
        <v>5220</v>
      </c>
      <c r="C4406" s="607" t="s">
        <v>15293</v>
      </c>
      <c r="D4406" s="618" t="s">
        <v>10580</v>
      </c>
      <c r="E4406" s="619" t="s">
        <v>30555</v>
      </c>
      <c r="F4406"/>
      <c r="G4406"/>
      <c r="H4406"/>
    </row>
    <row r="4407" spans="1:8" ht="15" x14ac:dyDescent="0.25">
      <c r="A4407" s="609" t="str">
        <f t="shared" si="68"/>
        <v>96859</v>
      </c>
      <c r="B4407" s="607" t="s">
        <v>5221</v>
      </c>
      <c r="C4407" s="607" t="s">
        <v>15294</v>
      </c>
      <c r="D4407" s="618" t="s">
        <v>10580</v>
      </c>
      <c r="E4407" s="619" t="s">
        <v>30194</v>
      </c>
      <c r="F4407"/>
      <c r="G4407"/>
      <c r="H4407"/>
    </row>
    <row r="4408" spans="1:8" ht="15" x14ac:dyDescent="0.25">
      <c r="A4408" s="609" t="str">
        <f t="shared" si="68"/>
        <v>96860</v>
      </c>
      <c r="B4408" s="607" t="s">
        <v>5222</v>
      </c>
      <c r="C4408" s="607" t="s">
        <v>15295</v>
      </c>
      <c r="D4408" s="618" t="s">
        <v>10580</v>
      </c>
      <c r="E4408" s="619" t="s">
        <v>9336</v>
      </c>
      <c r="F4408"/>
      <c r="G4408"/>
      <c r="H4408"/>
    </row>
    <row r="4409" spans="1:8" ht="15" x14ac:dyDescent="0.25">
      <c r="A4409" s="609" t="str">
        <f t="shared" si="68"/>
        <v>96861</v>
      </c>
      <c r="B4409" s="607" t="s">
        <v>5223</v>
      </c>
      <c r="C4409" s="607" t="s">
        <v>15296</v>
      </c>
      <c r="D4409" s="618" t="s">
        <v>10580</v>
      </c>
      <c r="E4409" s="619" t="s">
        <v>17936</v>
      </c>
      <c r="F4409"/>
      <c r="G4409"/>
      <c r="H4409"/>
    </row>
    <row r="4410" spans="1:8" ht="15" x14ac:dyDescent="0.25">
      <c r="A4410" s="609" t="str">
        <f t="shared" si="68"/>
        <v>96862</v>
      </c>
      <c r="B4410" s="607" t="s">
        <v>5224</v>
      </c>
      <c r="C4410" s="607" t="s">
        <v>15297</v>
      </c>
      <c r="D4410" s="618" t="s">
        <v>10580</v>
      </c>
      <c r="E4410" s="619" t="s">
        <v>19606</v>
      </c>
      <c r="F4410"/>
      <c r="G4410"/>
      <c r="H4410"/>
    </row>
    <row r="4411" spans="1:8" ht="15" x14ac:dyDescent="0.25">
      <c r="A4411" s="609" t="str">
        <f t="shared" si="68"/>
        <v>96863</v>
      </c>
      <c r="B4411" s="607" t="s">
        <v>5225</v>
      </c>
      <c r="C4411" s="607" t="s">
        <v>15298</v>
      </c>
      <c r="D4411" s="618" t="s">
        <v>10580</v>
      </c>
      <c r="E4411" s="619" t="s">
        <v>14783</v>
      </c>
      <c r="F4411"/>
      <c r="G4411"/>
      <c r="H4411"/>
    </row>
    <row r="4412" spans="1:8" ht="15" x14ac:dyDescent="0.25">
      <c r="A4412" s="609" t="str">
        <f t="shared" si="68"/>
        <v>96864</v>
      </c>
      <c r="B4412" s="607" t="s">
        <v>5226</v>
      </c>
      <c r="C4412" s="607" t="s">
        <v>15300</v>
      </c>
      <c r="D4412" s="618" t="s">
        <v>10580</v>
      </c>
      <c r="E4412" s="619" t="s">
        <v>30556</v>
      </c>
      <c r="F4412"/>
      <c r="G4412"/>
      <c r="H4412"/>
    </row>
    <row r="4413" spans="1:8" ht="15" x14ac:dyDescent="0.25">
      <c r="A4413" s="609" t="str">
        <f t="shared" si="68"/>
        <v>96865</v>
      </c>
      <c r="B4413" s="607" t="s">
        <v>5227</v>
      </c>
      <c r="C4413" s="607" t="s">
        <v>15301</v>
      </c>
      <c r="D4413" s="618" t="s">
        <v>10580</v>
      </c>
      <c r="E4413" s="619" t="s">
        <v>11016</v>
      </c>
      <c r="F4413"/>
      <c r="G4413"/>
      <c r="H4413"/>
    </row>
    <row r="4414" spans="1:8" ht="15" x14ac:dyDescent="0.25">
      <c r="A4414" s="609" t="str">
        <f t="shared" si="68"/>
        <v>96866</v>
      </c>
      <c r="B4414" s="607" t="s">
        <v>5228</v>
      </c>
      <c r="C4414" s="607" t="s">
        <v>15302</v>
      </c>
      <c r="D4414" s="618" t="s">
        <v>10580</v>
      </c>
      <c r="E4414" s="619" t="s">
        <v>18122</v>
      </c>
      <c r="F4414"/>
      <c r="G4414"/>
      <c r="H4414"/>
    </row>
    <row r="4415" spans="1:8" ht="15" x14ac:dyDescent="0.25">
      <c r="A4415" s="609" t="str">
        <f t="shared" si="68"/>
        <v>96867</v>
      </c>
      <c r="B4415" s="607" t="s">
        <v>5229</v>
      </c>
      <c r="C4415" s="607" t="s">
        <v>15303</v>
      </c>
      <c r="D4415" s="618" t="s">
        <v>10580</v>
      </c>
      <c r="E4415" s="619" t="s">
        <v>30557</v>
      </c>
      <c r="F4415"/>
      <c r="G4415"/>
      <c r="H4415"/>
    </row>
    <row r="4416" spans="1:8" ht="15" x14ac:dyDescent="0.25">
      <c r="A4416" s="609" t="str">
        <f t="shared" si="68"/>
        <v>96868</v>
      </c>
      <c r="B4416" s="607" t="s">
        <v>5230</v>
      </c>
      <c r="C4416" s="607" t="s">
        <v>15305</v>
      </c>
      <c r="D4416" s="618" t="s">
        <v>10580</v>
      </c>
      <c r="E4416" s="619" t="s">
        <v>8803</v>
      </c>
      <c r="F4416"/>
      <c r="G4416"/>
      <c r="H4416"/>
    </row>
    <row r="4417" spans="1:8" ht="15" x14ac:dyDescent="0.25">
      <c r="A4417" s="609" t="str">
        <f t="shared" si="68"/>
        <v>96869</v>
      </c>
      <c r="B4417" s="607" t="s">
        <v>5231</v>
      </c>
      <c r="C4417" s="607" t="s">
        <v>15307</v>
      </c>
      <c r="D4417" s="618" t="s">
        <v>10580</v>
      </c>
      <c r="E4417" s="619" t="s">
        <v>28542</v>
      </c>
      <c r="F4417"/>
      <c r="G4417"/>
      <c r="H4417"/>
    </row>
    <row r="4418" spans="1:8" ht="15" x14ac:dyDescent="0.25">
      <c r="A4418" s="609" t="str">
        <f t="shared" ref="A4418:A4481" si="69">IF(ISERROR(SEARCH("/",B4418)=6),TRIM(CLEAN(B4418)),IF(SEARCH("/",B4418)=6,IF(LEN(TRIM(CLEAN(B4418)))=7,LEFT(TRIM(CLEAN(B4418)),6)&amp;"00"&amp;RIGHT(TRIM(CLEAN(B4418)),1),LEFT(TRIM(CLEAN(B4418)),6)&amp;"0"&amp;RIGHT(TRIM(CLEAN(B4418)),2)),TRIM(CLEAN(B4418))))</f>
        <v>96870</v>
      </c>
      <c r="B4418" s="607" t="s">
        <v>5232</v>
      </c>
      <c r="C4418" s="607" t="s">
        <v>15309</v>
      </c>
      <c r="D4418" s="618" t="s">
        <v>10580</v>
      </c>
      <c r="E4418" s="619" t="s">
        <v>30558</v>
      </c>
      <c r="F4418"/>
      <c r="G4418"/>
      <c r="H4418"/>
    </row>
    <row r="4419" spans="1:8" ht="15" x14ac:dyDescent="0.25">
      <c r="A4419" s="609" t="str">
        <f t="shared" si="69"/>
        <v>96871</v>
      </c>
      <c r="B4419" s="607" t="s">
        <v>5233</v>
      </c>
      <c r="C4419" s="607" t="s">
        <v>15310</v>
      </c>
      <c r="D4419" s="618" t="s">
        <v>10580</v>
      </c>
      <c r="E4419" s="619" t="s">
        <v>30559</v>
      </c>
      <c r="F4419"/>
      <c r="G4419"/>
      <c r="H4419"/>
    </row>
    <row r="4420" spans="1:8" ht="15" x14ac:dyDescent="0.25">
      <c r="A4420" s="609" t="str">
        <f t="shared" si="69"/>
        <v>96872</v>
      </c>
      <c r="B4420" s="607" t="s">
        <v>5234</v>
      </c>
      <c r="C4420" s="607" t="s">
        <v>15311</v>
      </c>
      <c r="D4420" s="618" t="s">
        <v>10580</v>
      </c>
      <c r="E4420" s="619" t="s">
        <v>30303</v>
      </c>
      <c r="F4420"/>
      <c r="G4420"/>
      <c r="H4420"/>
    </row>
    <row r="4421" spans="1:8" ht="15" x14ac:dyDescent="0.25">
      <c r="A4421" s="609" t="str">
        <f t="shared" si="69"/>
        <v>96873</v>
      </c>
      <c r="B4421" s="607" t="s">
        <v>5235</v>
      </c>
      <c r="C4421" s="607" t="s">
        <v>15312</v>
      </c>
      <c r="D4421" s="618" t="s">
        <v>10580</v>
      </c>
      <c r="E4421" s="619" t="s">
        <v>19591</v>
      </c>
      <c r="F4421"/>
      <c r="G4421"/>
      <c r="H4421"/>
    </row>
    <row r="4422" spans="1:8" ht="15" x14ac:dyDescent="0.25">
      <c r="A4422" s="609" t="str">
        <f t="shared" si="69"/>
        <v>96874</v>
      </c>
      <c r="B4422" s="607" t="s">
        <v>5236</v>
      </c>
      <c r="C4422" s="607" t="s">
        <v>15313</v>
      </c>
      <c r="D4422" s="618" t="s">
        <v>10580</v>
      </c>
      <c r="E4422" s="619" t="s">
        <v>30560</v>
      </c>
      <c r="F4422"/>
      <c r="G4422"/>
      <c r="H4422"/>
    </row>
    <row r="4423" spans="1:8" ht="15" x14ac:dyDescent="0.25">
      <c r="A4423" s="609" t="str">
        <f t="shared" si="69"/>
        <v>96875</v>
      </c>
      <c r="B4423" s="607" t="s">
        <v>5237</v>
      </c>
      <c r="C4423" s="607" t="s">
        <v>15314</v>
      </c>
      <c r="D4423" s="618" t="s">
        <v>10580</v>
      </c>
      <c r="E4423" s="619" t="s">
        <v>30561</v>
      </c>
      <c r="F4423"/>
      <c r="G4423"/>
      <c r="H4423"/>
    </row>
    <row r="4424" spans="1:8" ht="15" x14ac:dyDescent="0.25">
      <c r="A4424" s="609" t="str">
        <f t="shared" si="69"/>
        <v>96876</v>
      </c>
      <c r="B4424" s="607" t="s">
        <v>5238</v>
      </c>
      <c r="C4424" s="607" t="s">
        <v>15315</v>
      </c>
      <c r="D4424" s="618" t="s">
        <v>10580</v>
      </c>
      <c r="E4424" s="619" t="s">
        <v>30562</v>
      </c>
      <c r="F4424"/>
      <c r="G4424"/>
      <c r="H4424"/>
    </row>
    <row r="4425" spans="1:8" ht="15" x14ac:dyDescent="0.25">
      <c r="A4425" s="609" t="str">
        <f t="shared" si="69"/>
        <v>96877</v>
      </c>
      <c r="B4425" s="607" t="s">
        <v>5239</v>
      </c>
      <c r="C4425" s="607" t="s">
        <v>15316</v>
      </c>
      <c r="D4425" s="618" t="s">
        <v>10580</v>
      </c>
      <c r="E4425" s="619" t="s">
        <v>30563</v>
      </c>
      <c r="F4425"/>
      <c r="G4425"/>
      <c r="H4425"/>
    </row>
    <row r="4426" spans="1:8" ht="15" x14ac:dyDescent="0.25">
      <c r="A4426" s="609" t="str">
        <f t="shared" si="69"/>
        <v>96878</v>
      </c>
      <c r="B4426" s="607" t="s">
        <v>5240</v>
      </c>
      <c r="C4426" s="607" t="s">
        <v>15317</v>
      </c>
      <c r="D4426" s="618" t="s">
        <v>10580</v>
      </c>
      <c r="E4426" s="619" t="s">
        <v>30564</v>
      </c>
      <c r="F4426"/>
      <c r="G4426"/>
      <c r="H4426"/>
    </row>
    <row r="4427" spans="1:8" ht="15" x14ac:dyDescent="0.25">
      <c r="A4427" s="609" t="str">
        <f t="shared" si="69"/>
        <v>96879</v>
      </c>
      <c r="B4427" s="607" t="s">
        <v>5241</v>
      </c>
      <c r="C4427" s="607" t="s">
        <v>15318</v>
      </c>
      <c r="D4427" s="618" t="s">
        <v>10580</v>
      </c>
      <c r="E4427" s="619" t="s">
        <v>30565</v>
      </c>
      <c r="F4427"/>
      <c r="G4427"/>
      <c r="H4427"/>
    </row>
    <row r="4428" spans="1:8" ht="15" x14ac:dyDescent="0.25">
      <c r="A4428" s="609" t="str">
        <f t="shared" si="69"/>
        <v>96880</v>
      </c>
      <c r="B4428" s="607" t="s">
        <v>5242</v>
      </c>
      <c r="C4428" s="607" t="s">
        <v>15319</v>
      </c>
      <c r="D4428" s="618" t="s">
        <v>10580</v>
      </c>
      <c r="E4428" s="619" t="s">
        <v>30566</v>
      </c>
      <c r="F4428"/>
      <c r="G4428"/>
      <c r="H4428"/>
    </row>
    <row r="4429" spans="1:8" ht="15" x14ac:dyDescent="0.25">
      <c r="A4429" s="609" t="str">
        <f t="shared" si="69"/>
        <v>96881</v>
      </c>
      <c r="B4429" s="607" t="s">
        <v>5243</v>
      </c>
      <c r="C4429" s="607" t="s">
        <v>15320</v>
      </c>
      <c r="D4429" s="618" t="s">
        <v>10580</v>
      </c>
      <c r="E4429" s="619" t="s">
        <v>30567</v>
      </c>
      <c r="F4429"/>
      <c r="G4429"/>
      <c r="H4429"/>
    </row>
    <row r="4430" spans="1:8" ht="15" x14ac:dyDescent="0.25">
      <c r="A4430" s="609" t="str">
        <f t="shared" si="69"/>
        <v>97425</v>
      </c>
      <c r="B4430" s="607" t="s">
        <v>5403</v>
      </c>
      <c r="C4430" s="607" t="s">
        <v>15322</v>
      </c>
      <c r="D4430" s="618" t="s">
        <v>10580</v>
      </c>
      <c r="E4430" s="619" t="s">
        <v>19796</v>
      </c>
      <c r="F4430"/>
      <c r="G4430"/>
      <c r="H4430"/>
    </row>
    <row r="4431" spans="1:8" ht="15" x14ac:dyDescent="0.25">
      <c r="A4431" s="609" t="str">
        <f t="shared" si="69"/>
        <v>97426</v>
      </c>
      <c r="B4431" s="607" t="s">
        <v>5404</v>
      </c>
      <c r="C4431" s="607" t="s">
        <v>15324</v>
      </c>
      <c r="D4431" s="618" t="s">
        <v>10580</v>
      </c>
      <c r="E4431" s="619" t="s">
        <v>27261</v>
      </c>
      <c r="F4431"/>
      <c r="G4431"/>
      <c r="H4431"/>
    </row>
    <row r="4432" spans="1:8" ht="15" x14ac:dyDescent="0.25">
      <c r="A4432" s="609" t="str">
        <f t="shared" si="69"/>
        <v>97427</v>
      </c>
      <c r="B4432" s="607" t="s">
        <v>5405</v>
      </c>
      <c r="C4432" s="607" t="s">
        <v>15325</v>
      </c>
      <c r="D4432" s="618" t="s">
        <v>10580</v>
      </c>
      <c r="E4432" s="619" t="s">
        <v>17074</v>
      </c>
      <c r="F4432"/>
      <c r="G4432"/>
      <c r="H4432"/>
    </row>
    <row r="4433" spans="1:8" ht="15" x14ac:dyDescent="0.25">
      <c r="A4433" s="609" t="str">
        <f t="shared" si="69"/>
        <v>97428</v>
      </c>
      <c r="B4433" s="607" t="s">
        <v>5406</v>
      </c>
      <c r="C4433" s="607" t="s">
        <v>15327</v>
      </c>
      <c r="D4433" s="618" t="s">
        <v>10580</v>
      </c>
      <c r="E4433" s="619" t="s">
        <v>19378</v>
      </c>
      <c r="F4433"/>
      <c r="G4433"/>
      <c r="H4433"/>
    </row>
    <row r="4434" spans="1:8" ht="15" x14ac:dyDescent="0.25">
      <c r="A4434" s="609" t="str">
        <f t="shared" si="69"/>
        <v>97429</v>
      </c>
      <c r="B4434" s="607" t="s">
        <v>5407</v>
      </c>
      <c r="C4434" s="607" t="s">
        <v>15328</v>
      </c>
      <c r="D4434" s="618" t="s">
        <v>10580</v>
      </c>
      <c r="E4434" s="619" t="s">
        <v>19733</v>
      </c>
      <c r="F4434"/>
      <c r="G4434"/>
      <c r="H4434"/>
    </row>
    <row r="4435" spans="1:8" ht="15" x14ac:dyDescent="0.25">
      <c r="A4435" s="609" t="str">
        <f t="shared" si="69"/>
        <v>97430</v>
      </c>
      <c r="B4435" s="607" t="s">
        <v>5408</v>
      </c>
      <c r="C4435" s="607" t="s">
        <v>15329</v>
      </c>
      <c r="D4435" s="618" t="s">
        <v>10580</v>
      </c>
      <c r="E4435" s="619" t="s">
        <v>8936</v>
      </c>
      <c r="F4435"/>
      <c r="G4435"/>
      <c r="H4435"/>
    </row>
    <row r="4436" spans="1:8" ht="15" x14ac:dyDescent="0.25">
      <c r="A4436" s="609" t="str">
        <f t="shared" si="69"/>
        <v>97431</v>
      </c>
      <c r="B4436" s="607" t="s">
        <v>5409</v>
      </c>
      <c r="C4436" s="607" t="s">
        <v>15330</v>
      </c>
      <c r="D4436" s="618" t="s">
        <v>10580</v>
      </c>
      <c r="E4436" s="619" t="s">
        <v>19062</v>
      </c>
      <c r="F4436"/>
      <c r="G4436"/>
      <c r="H4436"/>
    </row>
    <row r="4437" spans="1:8" ht="15" x14ac:dyDescent="0.25">
      <c r="A4437" s="609" t="str">
        <f t="shared" si="69"/>
        <v>97432</v>
      </c>
      <c r="B4437" s="607" t="s">
        <v>5410</v>
      </c>
      <c r="C4437" s="607" t="s">
        <v>15331</v>
      </c>
      <c r="D4437" s="618" t="s">
        <v>10580</v>
      </c>
      <c r="E4437" s="619" t="s">
        <v>19145</v>
      </c>
      <c r="F4437"/>
      <c r="G4437"/>
      <c r="H4437"/>
    </row>
    <row r="4438" spans="1:8" ht="15" x14ac:dyDescent="0.25">
      <c r="A4438" s="609" t="str">
        <f t="shared" si="69"/>
        <v>97433</v>
      </c>
      <c r="B4438" s="607" t="s">
        <v>5411</v>
      </c>
      <c r="C4438" s="607" t="s">
        <v>15332</v>
      </c>
      <c r="D4438" s="618" t="s">
        <v>10580</v>
      </c>
      <c r="E4438" s="619" t="s">
        <v>30568</v>
      </c>
      <c r="F4438"/>
      <c r="G4438"/>
      <c r="H4438"/>
    </row>
    <row r="4439" spans="1:8" ht="15" x14ac:dyDescent="0.25">
      <c r="A4439" s="609" t="str">
        <f t="shared" si="69"/>
        <v>97434</v>
      </c>
      <c r="B4439" s="607" t="s">
        <v>5412</v>
      </c>
      <c r="C4439" s="607" t="s">
        <v>15333</v>
      </c>
      <c r="D4439" s="618" t="s">
        <v>10580</v>
      </c>
      <c r="E4439" s="619" t="s">
        <v>30531</v>
      </c>
      <c r="F4439"/>
      <c r="G4439"/>
      <c r="H4439"/>
    </row>
    <row r="4440" spans="1:8" ht="15" x14ac:dyDescent="0.25">
      <c r="A4440" s="609" t="str">
        <f t="shared" si="69"/>
        <v>97435</v>
      </c>
      <c r="B4440" s="607" t="s">
        <v>5413</v>
      </c>
      <c r="C4440" s="607" t="s">
        <v>15334</v>
      </c>
      <c r="D4440" s="618" t="s">
        <v>10580</v>
      </c>
      <c r="E4440" s="619" t="s">
        <v>30569</v>
      </c>
      <c r="F4440"/>
      <c r="G4440"/>
      <c r="H4440"/>
    </row>
    <row r="4441" spans="1:8" ht="15" x14ac:dyDescent="0.25">
      <c r="A4441" s="609" t="str">
        <f t="shared" si="69"/>
        <v>97436</v>
      </c>
      <c r="B4441" s="607" t="s">
        <v>5414</v>
      </c>
      <c r="C4441" s="607" t="s">
        <v>15335</v>
      </c>
      <c r="D4441" s="618" t="s">
        <v>10580</v>
      </c>
      <c r="E4441" s="619" t="s">
        <v>30570</v>
      </c>
      <c r="F4441"/>
      <c r="G4441"/>
      <c r="H4441"/>
    </row>
    <row r="4442" spans="1:8" ht="15" x14ac:dyDescent="0.25">
      <c r="A4442" s="609" t="str">
        <f t="shared" si="69"/>
        <v>97437</v>
      </c>
      <c r="B4442" s="607" t="s">
        <v>5415</v>
      </c>
      <c r="C4442" s="607" t="s">
        <v>15336</v>
      </c>
      <c r="D4442" s="618" t="s">
        <v>10580</v>
      </c>
      <c r="E4442" s="619" t="s">
        <v>30571</v>
      </c>
      <c r="F4442"/>
      <c r="G4442"/>
      <c r="H4442"/>
    </row>
    <row r="4443" spans="1:8" ht="15" x14ac:dyDescent="0.25">
      <c r="A4443" s="609" t="str">
        <f t="shared" si="69"/>
        <v>97438</v>
      </c>
      <c r="B4443" s="607" t="s">
        <v>5416</v>
      </c>
      <c r="C4443" s="607" t="s">
        <v>15337</v>
      </c>
      <c r="D4443" s="618" t="s">
        <v>10580</v>
      </c>
      <c r="E4443" s="619" t="s">
        <v>30572</v>
      </c>
      <c r="F4443"/>
      <c r="G4443"/>
      <c r="H4443"/>
    </row>
    <row r="4444" spans="1:8" ht="15" x14ac:dyDescent="0.25">
      <c r="A4444" s="609" t="str">
        <f t="shared" si="69"/>
        <v>97439</v>
      </c>
      <c r="B4444" s="607" t="s">
        <v>5417</v>
      </c>
      <c r="C4444" s="607" t="s">
        <v>15338</v>
      </c>
      <c r="D4444" s="618" t="s">
        <v>10580</v>
      </c>
      <c r="E4444" s="619" t="s">
        <v>30573</v>
      </c>
      <c r="F4444"/>
      <c r="G4444"/>
      <c r="H4444"/>
    </row>
    <row r="4445" spans="1:8" ht="15" x14ac:dyDescent="0.25">
      <c r="A4445" s="609" t="str">
        <f t="shared" si="69"/>
        <v>97440</v>
      </c>
      <c r="B4445" s="607" t="s">
        <v>5418</v>
      </c>
      <c r="C4445" s="607" t="s">
        <v>15339</v>
      </c>
      <c r="D4445" s="618" t="s">
        <v>10580</v>
      </c>
      <c r="E4445" s="619" t="s">
        <v>30574</v>
      </c>
      <c r="F4445"/>
      <c r="G4445"/>
      <c r="H4445"/>
    </row>
    <row r="4446" spans="1:8" ht="15" x14ac:dyDescent="0.25">
      <c r="A4446" s="609" t="str">
        <f t="shared" si="69"/>
        <v>97442</v>
      </c>
      <c r="B4446" s="607" t="s">
        <v>5419</v>
      </c>
      <c r="C4446" s="607" t="s">
        <v>15340</v>
      </c>
      <c r="D4446" s="618" t="s">
        <v>10580</v>
      </c>
      <c r="E4446" s="619" t="s">
        <v>30575</v>
      </c>
      <c r="F4446"/>
      <c r="G4446"/>
      <c r="H4446"/>
    </row>
    <row r="4447" spans="1:8" ht="15" x14ac:dyDescent="0.25">
      <c r="A4447" s="609" t="str">
        <f t="shared" si="69"/>
        <v>97443</v>
      </c>
      <c r="B4447" s="607" t="s">
        <v>5420</v>
      </c>
      <c r="C4447" s="607" t="s">
        <v>15341</v>
      </c>
      <c r="D4447" s="618" t="s">
        <v>10580</v>
      </c>
      <c r="E4447" s="619" t="s">
        <v>30576</v>
      </c>
      <c r="F4447"/>
      <c r="G4447"/>
      <c r="H4447"/>
    </row>
    <row r="4448" spans="1:8" ht="15" x14ac:dyDescent="0.25">
      <c r="A4448" s="609" t="str">
        <f t="shared" si="69"/>
        <v>97444</v>
      </c>
      <c r="B4448" s="607" t="s">
        <v>5421</v>
      </c>
      <c r="C4448" s="607" t="s">
        <v>15342</v>
      </c>
      <c r="D4448" s="618" t="s">
        <v>10580</v>
      </c>
      <c r="E4448" s="619" t="s">
        <v>19573</v>
      </c>
      <c r="F4448"/>
      <c r="G4448"/>
      <c r="H4448"/>
    </row>
    <row r="4449" spans="1:8" ht="15" x14ac:dyDescent="0.25">
      <c r="A4449" s="609" t="str">
        <f t="shared" si="69"/>
        <v>97446</v>
      </c>
      <c r="B4449" s="607" t="s">
        <v>5422</v>
      </c>
      <c r="C4449" s="607" t="s">
        <v>15343</v>
      </c>
      <c r="D4449" s="618" t="s">
        <v>10580</v>
      </c>
      <c r="E4449" s="619" t="s">
        <v>30577</v>
      </c>
      <c r="F4449"/>
      <c r="G4449"/>
      <c r="H4449"/>
    </row>
    <row r="4450" spans="1:8" ht="15" x14ac:dyDescent="0.25">
      <c r="A4450" s="609" t="str">
        <f t="shared" si="69"/>
        <v>97447</v>
      </c>
      <c r="B4450" s="607" t="s">
        <v>5423</v>
      </c>
      <c r="C4450" s="607" t="s">
        <v>15344</v>
      </c>
      <c r="D4450" s="618" t="s">
        <v>10580</v>
      </c>
      <c r="E4450" s="619" t="s">
        <v>30577</v>
      </c>
      <c r="F4450"/>
      <c r="G4450"/>
      <c r="H4450"/>
    </row>
    <row r="4451" spans="1:8" ht="15" x14ac:dyDescent="0.25">
      <c r="A4451" s="609" t="str">
        <f t="shared" si="69"/>
        <v>97449</v>
      </c>
      <c r="B4451" s="607" t="s">
        <v>5424</v>
      </c>
      <c r="C4451" s="607" t="s">
        <v>15345</v>
      </c>
      <c r="D4451" s="618" t="s">
        <v>10580</v>
      </c>
      <c r="E4451" s="619" t="s">
        <v>30578</v>
      </c>
      <c r="F4451"/>
      <c r="G4451"/>
      <c r="H4451"/>
    </row>
    <row r="4452" spans="1:8" ht="15" x14ac:dyDescent="0.25">
      <c r="A4452" s="609" t="str">
        <f t="shared" si="69"/>
        <v>97450</v>
      </c>
      <c r="B4452" s="607" t="s">
        <v>5425</v>
      </c>
      <c r="C4452" s="607" t="s">
        <v>15346</v>
      </c>
      <c r="D4452" s="618" t="s">
        <v>10580</v>
      </c>
      <c r="E4452" s="619" t="s">
        <v>30579</v>
      </c>
      <c r="F4452"/>
      <c r="G4452"/>
      <c r="H4452"/>
    </row>
    <row r="4453" spans="1:8" ht="15" x14ac:dyDescent="0.25">
      <c r="A4453" s="609" t="str">
        <f t="shared" si="69"/>
        <v>97452</v>
      </c>
      <c r="B4453" s="607" t="s">
        <v>5426</v>
      </c>
      <c r="C4453" s="607" t="s">
        <v>15347</v>
      </c>
      <c r="D4453" s="618" t="s">
        <v>10580</v>
      </c>
      <c r="E4453" s="619" t="s">
        <v>30580</v>
      </c>
      <c r="F4453"/>
      <c r="G4453"/>
      <c r="H4453"/>
    </row>
    <row r="4454" spans="1:8" ht="15" x14ac:dyDescent="0.25">
      <c r="A4454" s="609" t="str">
        <f t="shared" si="69"/>
        <v>97453</v>
      </c>
      <c r="B4454" s="607" t="s">
        <v>5427</v>
      </c>
      <c r="C4454" s="607" t="s">
        <v>15348</v>
      </c>
      <c r="D4454" s="618" t="s">
        <v>10580</v>
      </c>
      <c r="E4454" s="619" t="s">
        <v>19002</v>
      </c>
      <c r="F4454"/>
      <c r="G4454"/>
      <c r="H4454"/>
    </row>
    <row r="4455" spans="1:8" ht="15" x14ac:dyDescent="0.25">
      <c r="A4455" s="609" t="str">
        <f t="shared" si="69"/>
        <v>97454</v>
      </c>
      <c r="B4455" s="607" t="s">
        <v>5428</v>
      </c>
      <c r="C4455" s="607" t="s">
        <v>15349</v>
      </c>
      <c r="D4455" s="618" t="s">
        <v>10580</v>
      </c>
      <c r="E4455" s="619" t="s">
        <v>30581</v>
      </c>
      <c r="F4455"/>
      <c r="G4455"/>
      <c r="H4455"/>
    </row>
    <row r="4456" spans="1:8" ht="15" x14ac:dyDescent="0.25">
      <c r="A4456" s="609" t="str">
        <f t="shared" si="69"/>
        <v>97455</v>
      </c>
      <c r="B4456" s="607" t="s">
        <v>5429</v>
      </c>
      <c r="C4456" s="607" t="s">
        <v>15350</v>
      </c>
      <c r="D4456" s="618" t="s">
        <v>10580</v>
      </c>
      <c r="E4456" s="619" t="s">
        <v>19187</v>
      </c>
      <c r="F4456"/>
      <c r="G4456"/>
      <c r="H4456"/>
    </row>
    <row r="4457" spans="1:8" ht="15" x14ac:dyDescent="0.25">
      <c r="A4457" s="609" t="str">
        <f t="shared" si="69"/>
        <v>97456</v>
      </c>
      <c r="B4457" s="607" t="s">
        <v>5430</v>
      </c>
      <c r="C4457" s="607" t="s">
        <v>15351</v>
      </c>
      <c r="D4457" s="618" t="s">
        <v>10580</v>
      </c>
      <c r="E4457" s="619" t="s">
        <v>30582</v>
      </c>
      <c r="F4457"/>
      <c r="G4457"/>
      <c r="H4457"/>
    </row>
    <row r="4458" spans="1:8" ht="15" x14ac:dyDescent="0.25">
      <c r="A4458" s="609" t="str">
        <f t="shared" si="69"/>
        <v>97457</v>
      </c>
      <c r="B4458" s="607" t="s">
        <v>5431</v>
      </c>
      <c r="C4458" s="607" t="s">
        <v>15352</v>
      </c>
      <c r="D4458" s="618" t="s">
        <v>10580</v>
      </c>
      <c r="E4458" s="619" t="s">
        <v>30583</v>
      </c>
      <c r="F4458"/>
      <c r="G4458"/>
      <c r="H4458"/>
    </row>
    <row r="4459" spans="1:8" ht="15" x14ac:dyDescent="0.25">
      <c r="A4459" s="609" t="str">
        <f t="shared" si="69"/>
        <v>97458</v>
      </c>
      <c r="B4459" s="607" t="s">
        <v>5432</v>
      </c>
      <c r="C4459" s="607" t="s">
        <v>15353</v>
      </c>
      <c r="D4459" s="618" t="s">
        <v>10580</v>
      </c>
      <c r="E4459" s="619" t="s">
        <v>30584</v>
      </c>
      <c r="F4459"/>
      <c r="G4459"/>
      <c r="H4459"/>
    </row>
    <row r="4460" spans="1:8" ht="15" x14ac:dyDescent="0.25">
      <c r="A4460" s="609" t="str">
        <f t="shared" si="69"/>
        <v>97459</v>
      </c>
      <c r="B4460" s="607" t="s">
        <v>5433</v>
      </c>
      <c r="C4460" s="607" t="s">
        <v>15354</v>
      </c>
      <c r="D4460" s="618" t="s">
        <v>10580</v>
      </c>
      <c r="E4460" s="619" t="s">
        <v>30585</v>
      </c>
      <c r="F4460"/>
      <c r="G4460"/>
      <c r="H4460"/>
    </row>
    <row r="4461" spans="1:8" ht="15" x14ac:dyDescent="0.25">
      <c r="A4461" s="609" t="str">
        <f t="shared" si="69"/>
        <v>97460</v>
      </c>
      <c r="B4461" s="607" t="s">
        <v>5434</v>
      </c>
      <c r="C4461" s="607" t="s">
        <v>15355</v>
      </c>
      <c r="D4461" s="618" t="s">
        <v>10580</v>
      </c>
      <c r="E4461" s="619" t="s">
        <v>30586</v>
      </c>
      <c r="F4461"/>
      <c r="G4461"/>
      <c r="H4461"/>
    </row>
    <row r="4462" spans="1:8" ht="15" x14ac:dyDescent="0.25">
      <c r="A4462" s="609" t="str">
        <f t="shared" si="69"/>
        <v>97461</v>
      </c>
      <c r="B4462" s="607" t="s">
        <v>5435</v>
      </c>
      <c r="C4462" s="607" t="s">
        <v>15356</v>
      </c>
      <c r="D4462" s="618" t="s">
        <v>10580</v>
      </c>
      <c r="E4462" s="619" t="s">
        <v>15095</v>
      </c>
      <c r="F4462"/>
      <c r="G4462"/>
      <c r="H4462"/>
    </row>
    <row r="4463" spans="1:8" ht="15" x14ac:dyDescent="0.25">
      <c r="A4463" s="609" t="str">
        <f t="shared" si="69"/>
        <v>97462</v>
      </c>
      <c r="B4463" s="607" t="s">
        <v>5436</v>
      </c>
      <c r="C4463" s="607" t="s">
        <v>15358</v>
      </c>
      <c r="D4463" s="618" t="s">
        <v>10580</v>
      </c>
      <c r="E4463" s="619" t="s">
        <v>19750</v>
      </c>
      <c r="F4463"/>
      <c r="G4463"/>
      <c r="H4463"/>
    </row>
    <row r="4464" spans="1:8" ht="15" x14ac:dyDescent="0.25">
      <c r="A4464" s="609" t="str">
        <f t="shared" si="69"/>
        <v>97464</v>
      </c>
      <c r="B4464" s="607" t="s">
        <v>5437</v>
      </c>
      <c r="C4464" s="607" t="s">
        <v>15359</v>
      </c>
      <c r="D4464" s="618" t="s">
        <v>10580</v>
      </c>
      <c r="E4464" s="619" t="s">
        <v>26955</v>
      </c>
      <c r="F4464"/>
      <c r="G4464"/>
      <c r="H4464"/>
    </row>
    <row r="4465" spans="1:8" ht="15" x14ac:dyDescent="0.25">
      <c r="A4465" s="609" t="str">
        <f t="shared" si="69"/>
        <v>97465</v>
      </c>
      <c r="B4465" s="607" t="s">
        <v>5438</v>
      </c>
      <c r="C4465" s="607" t="s">
        <v>15360</v>
      </c>
      <c r="D4465" s="618" t="s">
        <v>10580</v>
      </c>
      <c r="E4465" s="619" t="s">
        <v>16355</v>
      </c>
      <c r="F4465"/>
      <c r="G4465"/>
      <c r="H4465"/>
    </row>
    <row r="4466" spans="1:8" ht="15" x14ac:dyDescent="0.25">
      <c r="A4466" s="609" t="str">
        <f t="shared" si="69"/>
        <v>97467</v>
      </c>
      <c r="B4466" s="607" t="s">
        <v>5439</v>
      </c>
      <c r="C4466" s="607" t="s">
        <v>15361</v>
      </c>
      <c r="D4466" s="618" t="s">
        <v>10580</v>
      </c>
      <c r="E4466" s="619" t="s">
        <v>11154</v>
      </c>
      <c r="F4466"/>
      <c r="G4466"/>
      <c r="H4466"/>
    </row>
    <row r="4467" spans="1:8" ht="15" x14ac:dyDescent="0.25">
      <c r="A4467" s="609" t="str">
        <f t="shared" si="69"/>
        <v>97468</v>
      </c>
      <c r="B4467" s="607" t="s">
        <v>5440</v>
      </c>
      <c r="C4467" s="607" t="s">
        <v>15362</v>
      </c>
      <c r="D4467" s="618" t="s">
        <v>10580</v>
      </c>
      <c r="E4467" s="619" t="s">
        <v>18233</v>
      </c>
      <c r="F4467"/>
      <c r="G4467"/>
      <c r="H4467"/>
    </row>
    <row r="4468" spans="1:8" ht="15" x14ac:dyDescent="0.25">
      <c r="A4468" s="609" t="str">
        <f t="shared" si="69"/>
        <v>97470</v>
      </c>
      <c r="B4468" s="607" t="s">
        <v>5441</v>
      </c>
      <c r="C4468" s="607" t="s">
        <v>15363</v>
      </c>
      <c r="D4468" s="618" t="s">
        <v>10580</v>
      </c>
      <c r="E4468" s="619" t="s">
        <v>30587</v>
      </c>
      <c r="F4468"/>
      <c r="G4468"/>
      <c r="H4468"/>
    </row>
    <row r="4469" spans="1:8" ht="15" x14ac:dyDescent="0.25">
      <c r="A4469" s="609" t="str">
        <f t="shared" si="69"/>
        <v>97471</v>
      </c>
      <c r="B4469" s="607" t="s">
        <v>5442</v>
      </c>
      <c r="C4469" s="607" t="s">
        <v>15364</v>
      </c>
      <c r="D4469" s="618" t="s">
        <v>10580</v>
      </c>
      <c r="E4469" s="619" t="s">
        <v>30588</v>
      </c>
      <c r="F4469"/>
      <c r="G4469"/>
      <c r="H4469"/>
    </row>
    <row r="4470" spans="1:8" ht="15" x14ac:dyDescent="0.25">
      <c r="A4470" s="609" t="str">
        <f t="shared" si="69"/>
        <v>97474</v>
      </c>
      <c r="B4470" s="607" t="s">
        <v>5443</v>
      </c>
      <c r="C4470" s="607" t="s">
        <v>15365</v>
      </c>
      <c r="D4470" s="618" t="s">
        <v>10580</v>
      </c>
      <c r="E4470" s="619" t="s">
        <v>29804</v>
      </c>
      <c r="F4470"/>
      <c r="G4470"/>
      <c r="H4470"/>
    </row>
    <row r="4471" spans="1:8" ht="15" x14ac:dyDescent="0.25">
      <c r="A4471" s="609" t="str">
        <f t="shared" si="69"/>
        <v>97475</v>
      </c>
      <c r="B4471" s="607" t="s">
        <v>5444</v>
      </c>
      <c r="C4471" s="607" t="s">
        <v>15366</v>
      </c>
      <c r="D4471" s="618" t="s">
        <v>10580</v>
      </c>
      <c r="E4471" s="619" t="s">
        <v>30589</v>
      </c>
      <c r="F4471"/>
      <c r="G4471"/>
      <c r="H4471"/>
    </row>
    <row r="4472" spans="1:8" ht="15" x14ac:dyDescent="0.25">
      <c r="A4472" s="609" t="str">
        <f t="shared" si="69"/>
        <v>97477</v>
      </c>
      <c r="B4472" s="607" t="s">
        <v>5445</v>
      </c>
      <c r="C4472" s="607" t="s">
        <v>15367</v>
      </c>
      <c r="D4472" s="618" t="s">
        <v>10580</v>
      </c>
      <c r="E4472" s="619" t="s">
        <v>30590</v>
      </c>
      <c r="F4472"/>
      <c r="G4472"/>
      <c r="H4472"/>
    </row>
    <row r="4473" spans="1:8" ht="15" x14ac:dyDescent="0.25">
      <c r="A4473" s="609" t="str">
        <f t="shared" si="69"/>
        <v>97478</v>
      </c>
      <c r="B4473" s="607" t="s">
        <v>5446</v>
      </c>
      <c r="C4473" s="607" t="s">
        <v>15368</v>
      </c>
      <c r="D4473" s="618" t="s">
        <v>10580</v>
      </c>
      <c r="E4473" s="619" t="s">
        <v>30591</v>
      </c>
      <c r="F4473"/>
      <c r="G4473"/>
      <c r="H4473"/>
    </row>
    <row r="4474" spans="1:8" ht="15" x14ac:dyDescent="0.25">
      <c r="A4474" s="609" t="str">
        <f t="shared" si="69"/>
        <v>97479</v>
      </c>
      <c r="B4474" s="607" t="s">
        <v>5447</v>
      </c>
      <c r="C4474" s="607" t="s">
        <v>15369</v>
      </c>
      <c r="D4474" s="618" t="s">
        <v>10580</v>
      </c>
      <c r="E4474" s="619" t="s">
        <v>30592</v>
      </c>
      <c r="F4474"/>
      <c r="G4474"/>
      <c r="H4474"/>
    </row>
    <row r="4475" spans="1:8" ht="15" x14ac:dyDescent="0.25">
      <c r="A4475" s="609" t="str">
        <f t="shared" si="69"/>
        <v>97480</v>
      </c>
      <c r="B4475" s="607" t="s">
        <v>5448</v>
      </c>
      <c r="C4475" s="607" t="s">
        <v>15371</v>
      </c>
      <c r="D4475" s="618" t="s">
        <v>10580</v>
      </c>
      <c r="E4475" s="619" t="s">
        <v>30592</v>
      </c>
      <c r="F4475"/>
      <c r="G4475"/>
      <c r="H4475"/>
    </row>
    <row r="4476" spans="1:8" ht="15" x14ac:dyDescent="0.25">
      <c r="A4476" s="609" t="str">
        <f t="shared" si="69"/>
        <v>97481</v>
      </c>
      <c r="B4476" s="607" t="s">
        <v>5449</v>
      </c>
      <c r="C4476" s="607" t="s">
        <v>15372</v>
      </c>
      <c r="D4476" s="618" t="s">
        <v>10580</v>
      </c>
      <c r="E4476" s="619" t="s">
        <v>18658</v>
      </c>
      <c r="F4476"/>
      <c r="G4476"/>
      <c r="H4476"/>
    </row>
    <row r="4477" spans="1:8" ht="15" x14ac:dyDescent="0.25">
      <c r="A4477" s="609" t="str">
        <f t="shared" si="69"/>
        <v>97482</v>
      </c>
      <c r="B4477" s="607" t="s">
        <v>5450</v>
      </c>
      <c r="C4477" s="607" t="s">
        <v>15373</v>
      </c>
      <c r="D4477" s="618" t="s">
        <v>10580</v>
      </c>
      <c r="E4477" s="619" t="s">
        <v>18658</v>
      </c>
      <c r="F4477"/>
      <c r="G4477"/>
      <c r="H4477"/>
    </row>
    <row r="4478" spans="1:8" ht="15" x14ac:dyDescent="0.25">
      <c r="A4478" s="609" t="str">
        <f t="shared" si="69"/>
        <v>97483</v>
      </c>
      <c r="B4478" s="607" t="s">
        <v>5451</v>
      </c>
      <c r="C4478" s="607" t="s">
        <v>15374</v>
      </c>
      <c r="D4478" s="618" t="s">
        <v>10580</v>
      </c>
      <c r="E4478" s="619" t="s">
        <v>30593</v>
      </c>
      <c r="F4478"/>
      <c r="G4478"/>
      <c r="H4478"/>
    </row>
    <row r="4479" spans="1:8" ht="15" x14ac:dyDescent="0.25">
      <c r="A4479" s="609" t="str">
        <f t="shared" si="69"/>
        <v>97484</v>
      </c>
      <c r="B4479" s="607" t="s">
        <v>5452</v>
      </c>
      <c r="C4479" s="607" t="s">
        <v>15375</v>
      </c>
      <c r="D4479" s="618" t="s">
        <v>10580</v>
      </c>
      <c r="E4479" s="619" t="s">
        <v>30593</v>
      </c>
      <c r="F4479"/>
      <c r="G4479"/>
      <c r="H4479"/>
    </row>
    <row r="4480" spans="1:8" ht="15" x14ac:dyDescent="0.25">
      <c r="A4480" s="609" t="str">
        <f t="shared" si="69"/>
        <v>97485</v>
      </c>
      <c r="B4480" s="607" t="s">
        <v>5453</v>
      </c>
      <c r="C4480" s="607" t="s">
        <v>15376</v>
      </c>
      <c r="D4480" s="618" t="s">
        <v>10580</v>
      </c>
      <c r="E4480" s="619" t="s">
        <v>30594</v>
      </c>
      <c r="F4480"/>
      <c r="G4480"/>
      <c r="H4480"/>
    </row>
    <row r="4481" spans="1:8" ht="15" x14ac:dyDescent="0.25">
      <c r="A4481" s="609" t="str">
        <f t="shared" si="69"/>
        <v>97486</v>
      </c>
      <c r="B4481" s="607" t="s">
        <v>5454</v>
      </c>
      <c r="C4481" s="607" t="s">
        <v>15377</v>
      </c>
      <c r="D4481" s="618" t="s">
        <v>10580</v>
      </c>
      <c r="E4481" s="619" t="s">
        <v>30595</v>
      </c>
      <c r="F4481"/>
      <c r="G4481"/>
      <c r="H4481"/>
    </row>
    <row r="4482" spans="1:8" ht="15" x14ac:dyDescent="0.25">
      <c r="A4482" s="609" t="str">
        <f t="shared" ref="A4482:A4545" si="70">IF(ISERROR(SEARCH("/",B4482)=6),TRIM(CLEAN(B4482)),IF(SEARCH("/",B4482)=6,IF(LEN(TRIM(CLEAN(B4482)))=7,LEFT(TRIM(CLEAN(B4482)),6)&amp;"00"&amp;RIGHT(TRIM(CLEAN(B4482)),1),LEFT(TRIM(CLEAN(B4482)),6)&amp;"0"&amp;RIGHT(TRIM(CLEAN(B4482)),2)),TRIM(CLEAN(B4482))))</f>
        <v>97487</v>
      </c>
      <c r="B4482" s="607" t="s">
        <v>5455</v>
      </c>
      <c r="C4482" s="607" t="s">
        <v>15378</v>
      </c>
      <c r="D4482" s="618" t="s">
        <v>10580</v>
      </c>
      <c r="E4482" s="619" t="s">
        <v>30596</v>
      </c>
      <c r="F4482"/>
      <c r="G4482"/>
      <c r="H4482"/>
    </row>
    <row r="4483" spans="1:8" ht="15" x14ac:dyDescent="0.25">
      <c r="A4483" s="609" t="str">
        <f t="shared" si="70"/>
        <v>97488</v>
      </c>
      <c r="B4483" s="607" t="s">
        <v>5456</v>
      </c>
      <c r="C4483" s="607" t="s">
        <v>15379</v>
      </c>
      <c r="D4483" s="618" t="s">
        <v>10580</v>
      </c>
      <c r="E4483" s="619" t="s">
        <v>30597</v>
      </c>
      <c r="F4483"/>
      <c r="G4483"/>
      <c r="H4483"/>
    </row>
    <row r="4484" spans="1:8" ht="15" x14ac:dyDescent="0.25">
      <c r="A4484" s="609" t="str">
        <f t="shared" si="70"/>
        <v>97489</v>
      </c>
      <c r="B4484" s="607" t="s">
        <v>5457</v>
      </c>
      <c r="C4484" s="607" t="s">
        <v>15380</v>
      </c>
      <c r="D4484" s="618" t="s">
        <v>10580</v>
      </c>
      <c r="E4484" s="619" t="s">
        <v>30598</v>
      </c>
      <c r="F4484"/>
      <c r="G4484"/>
      <c r="H4484"/>
    </row>
    <row r="4485" spans="1:8" ht="15" x14ac:dyDescent="0.25">
      <c r="A4485" s="609" t="str">
        <f t="shared" si="70"/>
        <v>97490</v>
      </c>
      <c r="B4485" s="607" t="s">
        <v>5458</v>
      </c>
      <c r="C4485" s="607" t="s">
        <v>15381</v>
      </c>
      <c r="D4485" s="618" t="s">
        <v>10580</v>
      </c>
      <c r="E4485" s="619" t="s">
        <v>30599</v>
      </c>
      <c r="F4485"/>
      <c r="G4485"/>
      <c r="H4485"/>
    </row>
    <row r="4486" spans="1:8" ht="15" x14ac:dyDescent="0.25">
      <c r="A4486" s="609" t="str">
        <f t="shared" si="70"/>
        <v>97491</v>
      </c>
      <c r="B4486" s="607" t="s">
        <v>5459</v>
      </c>
      <c r="C4486" s="607" t="s">
        <v>15382</v>
      </c>
      <c r="D4486" s="618" t="s">
        <v>10580</v>
      </c>
      <c r="E4486" s="619" t="s">
        <v>30600</v>
      </c>
      <c r="F4486"/>
      <c r="G4486"/>
      <c r="H4486"/>
    </row>
    <row r="4487" spans="1:8" ht="15" x14ac:dyDescent="0.25">
      <c r="A4487" s="609" t="str">
        <f t="shared" si="70"/>
        <v>97492</v>
      </c>
      <c r="B4487" s="607" t="s">
        <v>5460</v>
      </c>
      <c r="C4487" s="607" t="s">
        <v>15383</v>
      </c>
      <c r="D4487" s="618" t="s">
        <v>10580</v>
      </c>
      <c r="E4487" s="619" t="s">
        <v>30601</v>
      </c>
      <c r="F4487"/>
      <c r="G4487"/>
      <c r="H4487"/>
    </row>
    <row r="4488" spans="1:8" ht="15" x14ac:dyDescent="0.25">
      <c r="A4488" s="609" t="str">
        <f t="shared" si="70"/>
        <v>97493</v>
      </c>
      <c r="B4488" s="607" t="s">
        <v>5461</v>
      </c>
      <c r="C4488" s="607" t="s">
        <v>15384</v>
      </c>
      <c r="D4488" s="618" t="s">
        <v>10580</v>
      </c>
      <c r="E4488" s="619" t="s">
        <v>28420</v>
      </c>
      <c r="F4488"/>
      <c r="G4488"/>
      <c r="H4488"/>
    </row>
    <row r="4489" spans="1:8" ht="15" x14ac:dyDescent="0.25">
      <c r="A4489" s="609" t="str">
        <f t="shared" si="70"/>
        <v>97494</v>
      </c>
      <c r="B4489" s="607" t="s">
        <v>5462</v>
      </c>
      <c r="C4489" s="607" t="s">
        <v>15385</v>
      </c>
      <c r="D4489" s="618" t="s">
        <v>10580</v>
      </c>
      <c r="E4489" s="619" t="s">
        <v>30602</v>
      </c>
      <c r="F4489"/>
      <c r="G4489"/>
      <c r="H4489"/>
    </row>
    <row r="4490" spans="1:8" ht="15" x14ac:dyDescent="0.25">
      <c r="A4490" s="609" t="str">
        <f t="shared" si="70"/>
        <v>97495</v>
      </c>
      <c r="B4490" s="607" t="s">
        <v>5463</v>
      </c>
      <c r="C4490" s="607" t="s">
        <v>15386</v>
      </c>
      <c r="D4490" s="618" t="s">
        <v>10580</v>
      </c>
      <c r="E4490" s="619" t="s">
        <v>30603</v>
      </c>
      <c r="F4490"/>
      <c r="G4490"/>
      <c r="H4490"/>
    </row>
    <row r="4491" spans="1:8" ht="15" x14ac:dyDescent="0.25">
      <c r="A4491" s="609" t="str">
        <f t="shared" si="70"/>
        <v>97496</v>
      </c>
      <c r="B4491" s="607" t="s">
        <v>5464</v>
      </c>
      <c r="C4491" s="607" t="s">
        <v>15387</v>
      </c>
      <c r="D4491" s="618" t="s">
        <v>10580</v>
      </c>
      <c r="E4491" s="619" t="s">
        <v>30604</v>
      </c>
      <c r="F4491"/>
      <c r="G4491"/>
      <c r="H4491"/>
    </row>
    <row r="4492" spans="1:8" ht="15" x14ac:dyDescent="0.25">
      <c r="A4492" s="609" t="str">
        <f t="shared" si="70"/>
        <v>97499</v>
      </c>
      <c r="B4492" s="607" t="s">
        <v>5466</v>
      </c>
      <c r="C4492" s="607" t="s">
        <v>15388</v>
      </c>
      <c r="D4492" s="618" t="s">
        <v>10580</v>
      </c>
      <c r="E4492" s="619" t="s">
        <v>10401</v>
      </c>
      <c r="F4492"/>
      <c r="G4492"/>
      <c r="H4492"/>
    </row>
    <row r="4493" spans="1:8" ht="15" x14ac:dyDescent="0.25">
      <c r="A4493" s="609" t="str">
        <f t="shared" si="70"/>
        <v>97500</v>
      </c>
      <c r="B4493" s="607" t="s">
        <v>5467</v>
      </c>
      <c r="C4493" s="607" t="s">
        <v>15390</v>
      </c>
      <c r="D4493" s="618" t="s">
        <v>10580</v>
      </c>
      <c r="E4493" s="619" t="s">
        <v>10383</v>
      </c>
      <c r="F4493"/>
      <c r="G4493"/>
      <c r="H4493"/>
    </row>
    <row r="4494" spans="1:8" ht="15" x14ac:dyDescent="0.25">
      <c r="A4494" s="609" t="str">
        <f t="shared" si="70"/>
        <v>97502</v>
      </c>
      <c r="B4494" s="607" t="s">
        <v>5468</v>
      </c>
      <c r="C4494" s="607" t="s">
        <v>15391</v>
      </c>
      <c r="D4494" s="618" t="s">
        <v>10580</v>
      </c>
      <c r="E4494" s="619" t="s">
        <v>18052</v>
      </c>
      <c r="F4494"/>
      <c r="G4494"/>
      <c r="H4494"/>
    </row>
    <row r="4495" spans="1:8" ht="15" x14ac:dyDescent="0.25">
      <c r="A4495" s="609" t="str">
        <f t="shared" si="70"/>
        <v>97503</v>
      </c>
      <c r="B4495" s="607" t="s">
        <v>5469</v>
      </c>
      <c r="C4495" s="607" t="s">
        <v>15392</v>
      </c>
      <c r="D4495" s="618" t="s">
        <v>10580</v>
      </c>
      <c r="E4495" s="619" t="s">
        <v>30605</v>
      </c>
      <c r="F4495"/>
      <c r="G4495"/>
      <c r="H4495"/>
    </row>
    <row r="4496" spans="1:8" ht="15" x14ac:dyDescent="0.25">
      <c r="A4496" s="609" t="str">
        <f t="shared" si="70"/>
        <v>97505</v>
      </c>
      <c r="B4496" s="607" t="s">
        <v>5470</v>
      </c>
      <c r="C4496" s="607" t="s">
        <v>15393</v>
      </c>
      <c r="D4496" s="618" t="s">
        <v>10580</v>
      </c>
      <c r="E4496" s="619" t="s">
        <v>30606</v>
      </c>
      <c r="F4496"/>
      <c r="G4496"/>
      <c r="H4496"/>
    </row>
    <row r="4497" spans="1:8" ht="15" x14ac:dyDescent="0.25">
      <c r="A4497" s="609" t="str">
        <f t="shared" si="70"/>
        <v>97506</v>
      </c>
      <c r="B4497" s="607" t="s">
        <v>5471</v>
      </c>
      <c r="C4497" s="607" t="s">
        <v>15395</v>
      </c>
      <c r="D4497" s="618" t="s">
        <v>10580</v>
      </c>
      <c r="E4497" s="619" t="s">
        <v>12992</v>
      </c>
      <c r="F4497"/>
      <c r="G4497"/>
      <c r="H4497"/>
    </row>
    <row r="4498" spans="1:8" ht="15" x14ac:dyDescent="0.25">
      <c r="A4498" s="609" t="str">
        <f t="shared" si="70"/>
        <v>97508</v>
      </c>
      <c r="B4498" s="607" t="s">
        <v>5472</v>
      </c>
      <c r="C4498" s="607" t="s">
        <v>15396</v>
      </c>
      <c r="D4498" s="618" t="s">
        <v>10580</v>
      </c>
      <c r="E4498" s="619" t="s">
        <v>30607</v>
      </c>
      <c r="F4498"/>
      <c r="G4498"/>
      <c r="H4498"/>
    </row>
    <row r="4499" spans="1:8" ht="15" x14ac:dyDescent="0.25">
      <c r="A4499" s="609" t="str">
        <f t="shared" si="70"/>
        <v>97509</v>
      </c>
      <c r="B4499" s="607" t="s">
        <v>5473</v>
      </c>
      <c r="C4499" s="607" t="s">
        <v>15397</v>
      </c>
      <c r="D4499" s="618" t="s">
        <v>10580</v>
      </c>
      <c r="E4499" s="619" t="s">
        <v>30608</v>
      </c>
      <c r="F4499"/>
      <c r="G4499"/>
      <c r="H4499"/>
    </row>
    <row r="4500" spans="1:8" ht="15" x14ac:dyDescent="0.25">
      <c r="A4500" s="609" t="str">
        <f t="shared" si="70"/>
        <v>97511</v>
      </c>
      <c r="B4500" s="607" t="s">
        <v>5474</v>
      </c>
      <c r="C4500" s="607" t="s">
        <v>15398</v>
      </c>
      <c r="D4500" s="618" t="s">
        <v>10580</v>
      </c>
      <c r="E4500" s="619" t="s">
        <v>30609</v>
      </c>
      <c r="F4500"/>
      <c r="G4500"/>
      <c r="H4500"/>
    </row>
    <row r="4501" spans="1:8" ht="15" x14ac:dyDescent="0.25">
      <c r="A4501" s="609" t="str">
        <f t="shared" si="70"/>
        <v>97512</v>
      </c>
      <c r="B4501" s="607" t="s">
        <v>5475</v>
      </c>
      <c r="C4501" s="607" t="s">
        <v>15399</v>
      </c>
      <c r="D4501" s="618" t="s">
        <v>10580</v>
      </c>
      <c r="E4501" s="619" t="s">
        <v>30610</v>
      </c>
      <c r="F4501"/>
      <c r="G4501"/>
      <c r="H4501"/>
    </row>
    <row r="4502" spans="1:8" ht="15" x14ac:dyDescent="0.25">
      <c r="A4502" s="609" t="str">
        <f t="shared" si="70"/>
        <v>97514</v>
      </c>
      <c r="B4502" s="607" t="s">
        <v>5476</v>
      </c>
      <c r="C4502" s="607" t="s">
        <v>15400</v>
      </c>
      <c r="D4502" s="618" t="s">
        <v>10580</v>
      </c>
      <c r="E4502" s="619" t="s">
        <v>30611</v>
      </c>
      <c r="F4502"/>
      <c r="G4502"/>
      <c r="H4502"/>
    </row>
    <row r="4503" spans="1:8" ht="15" x14ac:dyDescent="0.25">
      <c r="A4503" s="609" t="str">
        <f t="shared" si="70"/>
        <v>97515</v>
      </c>
      <c r="B4503" s="607" t="s">
        <v>5477</v>
      </c>
      <c r="C4503" s="607" t="s">
        <v>15401</v>
      </c>
      <c r="D4503" s="618" t="s">
        <v>10580</v>
      </c>
      <c r="E4503" s="619" t="s">
        <v>30612</v>
      </c>
      <c r="F4503"/>
      <c r="G4503"/>
      <c r="H4503"/>
    </row>
    <row r="4504" spans="1:8" ht="15" x14ac:dyDescent="0.25">
      <c r="A4504" s="609" t="str">
        <f t="shared" si="70"/>
        <v>97517</v>
      </c>
      <c r="B4504" s="607" t="s">
        <v>5478</v>
      </c>
      <c r="C4504" s="607" t="s">
        <v>15402</v>
      </c>
      <c r="D4504" s="618" t="s">
        <v>10580</v>
      </c>
      <c r="E4504" s="619" t="s">
        <v>30613</v>
      </c>
      <c r="F4504"/>
      <c r="G4504"/>
      <c r="H4504"/>
    </row>
    <row r="4505" spans="1:8" ht="15" x14ac:dyDescent="0.25">
      <c r="A4505" s="609" t="str">
        <f t="shared" si="70"/>
        <v>97518</v>
      </c>
      <c r="B4505" s="607" t="s">
        <v>5479</v>
      </c>
      <c r="C4505" s="607" t="s">
        <v>15404</v>
      </c>
      <c r="D4505" s="618" t="s">
        <v>10580</v>
      </c>
      <c r="E4505" s="619" t="s">
        <v>30613</v>
      </c>
      <c r="F4505"/>
      <c r="G4505"/>
      <c r="H4505"/>
    </row>
    <row r="4506" spans="1:8" ht="15" x14ac:dyDescent="0.25">
      <c r="A4506" s="609" t="str">
        <f t="shared" si="70"/>
        <v>97519</v>
      </c>
      <c r="B4506" s="607" t="s">
        <v>5480</v>
      </c>
      <c r="C4506" s="607" t="s">
        <v>15405</v>
      </c>
      <c r="D4506" s="618" t="s">
        <v>10580</v>
      </c>
      <c r="E4506" s="619" t="s">
        <v>30614</v>
      </c>
      <c r="F4506"/>
      <c r="G4506"/>
      <c r="H4506"/>
    </row>
    <row r="4507" spans="1:8" ht="15" x14ac:dyDescent="0.25">
      <c r="A4507" s="609" t="str">
        <f t="shared" si="70"/>
        <v>97520</v>
      </c>
      <c r="B4507" s="607" t="s">
        <v>5481</v>
      </c>
      <c r="C4507" s="607" t="s">
        <v>15406</v>
      </c>
      <c r="D4507" s="618" t="s">
        <v>10580</v>
      </c>
      <c r="E4507" s="619" t="s">
        <v>30614</v>
      </c>
      <c r="F4507"/>
      <c r="G4507"/>
      <c r="H4507"/>
    </row>
    <row r="4508" spans="1:8" ht="15" x14ac:dyDescent="0.25">
      <c r="A4508" s="609" t="str">
        <f t="shared" si="70"/>
        <v>97521</v>
      </c>
      <c r="B4508" s="607" t="s">
        <v>5482</v>
      </c>
      <c r="C4508" s="607" t="s">
        <v>15407</v>
      </c>
      <c r="D4508" s="618" t="s">
        <v>10580</v>
      </c>
      <c r="E4508" s="619" t="s">
        <v>19374</v>
      </c>
      <c r="F4508"/>
      <c r="G4508"/>
      <c r="H4508"/>
    </row>
    <row r="4509" spans="1:8" ht="15" x14ac:dyDescent="0.25">
      <c r="A4509" s="609" t="str">
        <f t="shared" si="70"/>
        <v>97522</v>
      </c>
      <c r="B4509" s="607" t="s">
        <v>5483</v>
      </c>
      <c r="C4509" s="607" t="s">
        <v>15408</v>
      </c>
      <c r="D4509" s="618" t="s">
        <v>10580</v>
      </c>
      <c r="E4509" s="619" t="s">
        <v>19374</v>
      </c>
      <c r="F4509"/>
      <c r="G4509"/>
      <c r="H4509"/>
    </row>
    <row r="4510" spans="1:8" ht="15" x14ac:dyDescent="0.25">
      <c r="A4510" s="609" t="str">
        <f t="shared" si="70"/>
        <v>97523</v>
      </c>
      <c r="B4510" s="607" t="s">
        <v>5484</v>
      </c>
      <c r="C4510" s="607" t="s">
        <v>15409</v>
      </c>
      <c r="D4510" s="618" t="s">
        <v>10580</v>
      </c>
      <c r="E4510" s="619" t="s">
        <v>30615</v>
      </c>
      <c r="F4510"/>
      <c r="G4510"/>
      <c r="H4510"/>
    </row>
    <row r="4511" spans="1:8" ht="15" x14ac:dyDescent="0.25">
      <c r="A4511" s="609" t="str">
        <f t="shared" si="70"/>
        <v>97524</v>
      </c>
      <c r="B4511" s="607" t="s">
        <v>5485</v>
      </c>
      <c r="C4511" s="607" t="s">
        <v>15410</v>
      </c>
      <c r="D4511" s="618" t="s">
        <v>10580</v>
      </c>
      <c r="E4511" s="619" t="s">
        <v>30616</v>
      </c>
      <c r="F4511"/>
      <c r="G4511"/>
      <c r="H4511"/>
    </row>
    <row r="4512" spans="1:8" ht="15" x14ac:dyDescent="0.25">
      <c r="A4512" s="609" t="str">
        <f t="shared" si="70"/>
        <v>97525</v>
      </c>
      <c r="B4512" s="607" t="s">
        <v>5486</v>
      </c>
      <c r="C4512" s="607" t="s">
        <v>15412</v>
      </c>
      <c r="D4512" s="618" t="s">
        <v>10580</v>
      </c>
      <c r="E4512" s="619" t="s">
        <v>30028</v>
      </c>
      <c r="F4512"/>
      <c r="G4512"/>
      <c r="H4512"/>
    </row>
    <row r="4513" spans="1:8" ht="15" x14ac:dyDescent="0.25">
      <c r="A4513" s="609" t="str">
        <f t="shared" si="70"/>
        <v>97526</v>
      </c>
      <c r="B4513" s="607" t="s">
        <v>5487</v>
      </c>
      <c r="C4513" s="607" t="s">
        <v>15413</v>
      </c>
      <c r="D4513" s="618" t="s">
        <v>10580</v>
      </c>
      <c r="E4513" s="619" t="s">
        <v>30617</v>
      </c>
      <c r="F4513"/>
      <c r="G4513"/>
      <c r="H4513"/>
    </row>
    <row r="4514" spans="1:8" ht="15" x14ac:dyDescent="0.25">
      <c r="A4514" s="609" t="str">
        <f t="shared" si="70"/>
        <v>97527</v>
      </c>
      <c r="B4514" s="607" t="s">
        <v>5488</v>
      </c>
      <c r="C4514" s="607" t="s">
        <v>15414</v>
      </c>
      <c r="D4514" s="618" t="s">
        <v>10580</v>
      </c>
      <c r="E4514" s="619" t="s">
        <v>30618</v>
      </c>
      <c r="F4514"/>
      <c r="G4514"/>
      <c r="H4514"/>
    </row>
    <row r="4515" spans="1:8" ht="15" x14ac:dyDescent="0.25">
      <c r="A4515" s="609" t="str">
        <f t="shared" si="70"/>
        <v>97528</v>
      </c>
      <c r="B4515" s="607" t="s">
        <v>5489</v>
      </c>
      <c r="C4515" s="607" t="s">
        <v>15415</v>
      </c>
      <c r="D4515" s="618" t="s">
        <v>10580</v>
      </c>
      <c r="E4515" s="619" t="s">
        <v>30619</v>
      </c>
      <c r="F4515"/>
      <c r="G4515"/>
      <c r="H4515"/>
    </row>
    <row r="4516" spans="1:8" ht="15" x14ac:dyDescent="0.25">
      <c r="A4516" s="609" t="str">
        <f t="shared" si="70"/>
        <v>97529</v>
      </c>
      <c r="B4516" s="607" t="s">
        <v>5490</v>
      </c>
      <c r="C4516" s="607" t="s">
        <v>15416</v>
      </c>
      <c r="D4516" s="618" t="s">
        <v>10580</v>
      </c>
      <c r="E4516" s="619" t="s">
        <v>30620</v>
      </c>
      <c r="F4516"/>
      <c r="G4516"/>
      <c r="H4516"/>
    </row>
    <row r="4517" spans="1:8" ht="15" x14ac:dyDescent="0.25">
      <c r="A4517" s="609" t="str">
        <f t="shared" si="70"/>
        <v>97530</v>
      </c>
      <c r="B4517" s="607" t="s">
        <v>5491</v>
      </c>
      <c r="C4517" s="607" t="s">
        <v>15417</v>
      </c>
      <c r="D4517" s="618" t="s">
        <v>10580</v>
      </c>
      <c r="E4517" s="619" t="s">
        <v>30621</v>
      </c>
      <c r="F4517"/>
      <c r="G4517"/>
      <c r="H4517"/>
    </row>
    <row r="4518" spans="1:8" ht="15" x14ac:dyDescent="0.25">
      <c r="A4518" s="609" t="str">
        <f t="shared" si="70"/>
        <v>97531</v>
      </c>
      <c r="B4518" s="607" t="s">
        <v>5492</v>
      </c>
      <c r="C4518" s="607" t="s">
        <v>15418</v>
      </c>
      <c r="D4518" s="618" t="s">
        <v>10580</v>
      </c>
      <c r="E4518" s="619" t="s">
        <v>30143</v>
      </c>
      <c r="F4518"/>
      <c r="G4518"/>
      <c r="H4518"/>
    </row>
    <row r="4519" spans="1:8" ht="15" x14ac:dyDescent="0.25">
      <c r="A4519" s="609" t="str">
        <f t="shared" si="70"/>
        <v>97532</v>
      </c>
      <c r="B4519" s="607" t="s">
        <v>5493</v>
      </c>
      <c r="C4519" s="607" t="s">
        <v>15419</v>
      </c>
      <c r="D4519" s="618" t="s">
        <v>10580</v>
      </c>
      <c r="E4519" s="619" t="s">
        <v>30622</v>
      </c>
      <c r="F4519"/>
      <c r="G4519"/>
      <c r="H4519"/>
    </row>
    <row r="4520" spans="1:8" ht="15" x14ac:dyDescent="0.25">
      <c r="A4520" s="609" t="str">
        <f t="shared" si="70"/>
        <v>97533</v>
      </c>
      <c r="B4520" s="607" t="s">
        <v>5494</v>
      </c>
      <c r="C4520" s="607" t="s">
        <v>15420</v>
      </c>
      <c r="D4520" s="618" t="s">
        <v>10580</v>
      </c>
      <c r="E4520" s="619" t="s">
        <v>30623</v>
      </c>
      <c r="F4520"/>
      <c r="G4520"/>
      <c r="H4520"/>
    </row>
    <row r="4521" spans="1:8" ht="15" x14ac:dyDescent="0.25">
      <c r="A4521" s="609" t="str">
        <f t="shared" si="70"/>
        <v>97534</v>
      </c>
      <c r="B4521" s="607" t="s">
        <v>5495</v>
      </c>
      <c r="C4521" s="607" t="s">
        <v>15421</v>
      </c>
      <c r="D4521" s="618" t="s">
        <v>10580</v>
      </c>
      <c r="E4521" s="619" t="s">
        <v>30624</v>
      </c>
      <c r="F4521"/>
      <c r="G4521"/>
      <c r="H4521"/>
    </row>
    <row r="4522" spans="1:8" ht="15" x14ac:dyDescent="0.25">
      <c r="A4522" s="609" t="str">
        <f t="shared" si="70"/>
        <v>97537</v>
      </c>
      <c r="B4522" s="607" t="s">
        <v>5498</v>
      </c>
      <c r="C4522" s="607" t="s">
        <v>15422</v>
      </c>
      <c r="D4522" s="618" t="s">
        <v>10580</v>
      </c>
      <c r="E4522" s="619" t="s">
        <v>12240</v>
      </c>
      <c r="F4522"/>
      <c r="G4522"/>
      <c r="H4522"/>
    </row>
    <row r="4523" spans="1:8" ht="15" x14ac:dyDescent="0.25">
      <c r="A4523" s="609" t="str">
        <f t="shared" si="70"/>
        <v>97540</v>
      </c>
      <c r="B4523" s="607" t="s">
        <v>5499</v>
      </c>
      <c r="C4523" s="607" t="s">
        <v>15423</v>
      </c>
      <c r="D4523" s="618" t="s">
        <v>10580</v>
      </c>
      <c r="E4523" s="619" t="s">
        <v>15833</v>
      </c>
      <c r="F4523"/>
      <c r="G4523"/>
      <c r="H4523"/>
    </row>
    <row r="4524" spans="1:8" ht="15" x14ac:dyDescent="0.25">
      <c r="A4524" s="609" t="str">
        <f t="shared" si="70"/>
        <v>97541</v>
      </c>
      <c r="B4524" s="607" t="s">
        <v>5500</v>
      </c>
      <c r="C4524" s="607" t="s">
        <v>15424</v>
      </c>
      <c r="D4524" s="618" t="s">
        <v>10580</v>
      </c>
      <c r="E4524" s="619" t="s">
        <v>11306</v>
      </c>
      <c r="F4524"/>
      <c r="G4524"/>
      <c r="H4524"/>
    </row>
    <row r="4525" spans="1:8" ht="15" x14ac:dyDescent="0.25">
      <c r="A4525" s="609" t="str">
        <f t="shared" si="70"/>
        <v>97543</v>
      </c>
      <c r="B4525" s="607" t="s">
        <v>5501</v>
      </c>
      <c r="C4525" s="607" t="s">
        <v>15425</v>
      </c>
      <c r="D4525" s="618" t="s">
        <v>10580</v>
      </c>
      <c r="E4525" s="619" t="s">
        <v>30625</v>
      </c>
      <c r="F4525"/>
      <c r="G4525"/>
      <c r="H4525"/>
    </row>
    <row r="4526" spans="1:8" ht="15" x14ac:dyDescent="0.25">
      <c r="A4526" s="609" t="str">
        <f t="shared" si="70"/>
        <v>97544</v>
      </c>
      <c r="B4526" s="607" t="s">
        <v>5502</v>
      </c>
      <c r="C4526" s="607" t="s">
        <v>15426</v>
      </c>
      <c r="D4526" s="618" t="s">
        <v>10580</v>
      </c>
      <c r="E4526" s="619" t="s">
        <v>18572</v>
      </c>
      <c r="F4526"/>
      <c r="G4526"/>
      <c r="H4526"/>
    </row>
    <row r="4527" spans="1:8" ht="15" x14ac:dyDescent="0.25">
      <c r="A4527" s="609" t="str">
        <f t="shared" si="70"/>
        <v>97546</v>
      </c>
      <c r="B4527" s="607" t="s">
        <v>5503</v>
      </c>
      <c r="C4527" s="607" t="s">
        <v>15427</v>
      </c>
      <c r="D4527" s="618" t="s">
        <v>10580</v>
      </c>
      <c r="E4527" s="619" t="s">
        <v>16780</v>
      </c>
      <c r="F4527"/>
      <c r="G4527"/>
      <c r="H4527"/>
    </row>
    <row r="4528" spans="1:8" ht="15" x14ac:dyDescent="0.25">
      <c r="A4528" s="609" t="str">
        <f t="shared" si="70"/>
        <v>97547</v>
      </c>
      <c r="B4528" s="607" t="s">
        <v>5504</v>
      </c>
      <c r="C4528" s="607" t="s">
        <v>15429</v>
      </c>
      <c r="D4528" s="618" t="s">
        <v>10580</v>
      </c>
      <c r="E4528" s="619" t="s">
        <v>16780</v>
      </c>
      <c r="F4528"/>
      <c r="G4528"/>
      <c r="H4528"/>
    </row>
    <row r="4529" spans="1:8" ht="15" x14ac:dyDescent="0.25">
      <c r="A4529" s="609" t="str">
        <f t="shared" si="70"/>
        <v>97548</v>
      </c>
      <c r="B4529" s="607" t="s">
        <v>5505</v>
      </c>
      <c r="C4529" s="607" t="s">
        <v>15430</v>
      </c>
      <c r="D4529" s="618" t="s">
        <v>10580</v>
      </c>
      <c r="E4529" s="619" t="s">
        <v>19552</v>
      </c>
      <c r="F4529"/>
      <c r="G4529"/>
      <c r="H4529"/>
    </row>
    <row r="4530" spans="1:8" ht="15" x14ac:dyDescent="0.25">
      <c r="A4530" s="609" t="str">
        <f t="shared" si="70"/>
        <v>97549</v>
      </c>
      <c r="B4530" s="607" t="s">
        <v>5506</v>
      </c>
      <c r="C4530" s="607" t="s">
        <v>15432</v>
      </c>
      <c r="D4530" s="618" t="s">
        <v>10580</v>
      </c>
      <c r="E4530" s="619" t="s">
        <v>19552</v>
      </c>
      <c r="F4530"/>
      <c r="G4530"/>
      <c r="H4530"/>
    </row>
    <row r="4531" spans="1:8" ht="15" x14ac:dyDescent="0.25">
      <c r="A4531" s="609" t="str">
        <f t="shared" si="70"/>
        <v>97550</v>
      </c>
      <c r="B4531" s="607" t="s">
        <v>5507</v>
      </c>
      <c r="C4531" s="607" t="s">
        <v>15433</v>
      </c>
      <c r="D4531" s="618" t="s">
        <v>10580</v>
      </c>
      <c r="E4531" s="619" t="s">
        <v>27164</v>
      </c>
      <c r="F4531"/>
      <c r="G4531"/>
      <c r="H4531"/>
    </row>
    <row r="4532" spans="1:8" ht="15" x14ac:dyDescent="0.25">
      <c r="A4532" s="609" t="str">
        <f t="shared" si="70"/>
        <v>97551</v>
      </c>
      <c r="B4532" s="607" t="s">
        <v>5508</v>
      </c>
      <c r="C4532" s="607" t="s">
        <v>15434</v>
      </c>
      <c r="D4532" s="618" t="s">
        <v>10580</v>
      </c>
      <c r="E4532" s="619" t="s">
        <v>27164</v>
      </c>
      <c r="F4532"/>
      <c r="G4532"/>
      <c r="H4532"/>
    </row>
    <row r="4533" spans="1:8" ht="15" x14ac:dyDescent="0.25">
      <c r="A4533" s="609" t="str">
        <f t="shared" si="70"/>
        <v>97552</v>
      </c>
      <c r="B4533" s="607" t="s">
        <v>5509</v>
      </c>
      <c r="C4533" s="607" t="s">
        <v>15435</v>
      </c>
      <c r="D4533" s="618" t="s">
        <v>10580</v>
      </c>
      <c r="E4533" s="619" t="s">
        <v>30408</v>
      </c>
      <c r="F4533"/>
      <c r="G4533"/>
      <c r="H4533"/>
    </row>
    <row r="4534" spans="1:8" ht="15" x14ac:dyDescent="0.25">
      <c r="A4534" s="609" t="str">
        <f t="shared" si="70"/>
        <v>97553</v>
      </c>
      <c r="B4534" s="607" t="s">
        <v>5510</v>
      </c>
      <c r="C4534" s="607" t="s">
        <v>15436</v>
      </c>
      <c r="D4534" s="618" t="s">
        <v>10580</v>
      </c>
      <c r="E4534" s="619" t="s">
        <v>19565</v>
      </c>
      <c r="F4534"/>
      <c r="G4534"/>
      <c r="H4534"/>
    </row>
    <row r="4535" spans="1:8" ht="15" x14ac:dyDescent="0.25">
      <c r="A4535" s="609" t="str">
        <f t="shared" si="70"/>
        <v>97554</v>
      </c>
      <c r="B4535" s="607" t="s">
        <v>5511</v>
      </c>
      <c r="C4535" s="607" t="s">
        <v>15437</v>
      </c>
      <c r="D4535" s="618" t="s">
        <v>10580</v>
      </c>
      <c r="E4535" s="619" t="s">
        <v>26184</v>
      </c>
      <c r="F4535"/>
      <c r="G4535"/>
      <c r="H4535"/>
    </row>
    <row r="4536" spans="1:8" ht="15" x14ac:dyDescent="0.25">
      <c r="A4536" s="609" t="str">
        <f t="shared" si="70"/>
        <v>98602</v>
      </c>
      <c r="B4536" s="607" t="s">
        <v>5899</v>
      </c>
      <c r="C4536" s="607" t="s">
        <v>15438</v>
      </c>
      <c r="D4536" s="618" t="s">
        <v>10580</v>
      </c>
      <c r="E4536" s="619" t="s">
        <v>9824</v>
      </c>
      <c r="F4536"/>
      <c r="G4536"/>
      <c r="H4536"/>
    </row>
    <row r="4537" spans="1:8" ht="15" x14ac:dyDescent="0.25">
      <c r="A4537" s="609" t="str">
        <f t="shared" si="70"/>
        <v>97895</v>
      </c>
      <c r="B4537" s="607" t="s">
        <v>8526</v>
      </c>
      <c r="C4537" s="607" t="s">
        <v>15439</v>
      </c>
      <c r="D4537" s="618" t="s">
        <v>10580</v>
      </c>
      <c r="E4537" s="619" t="s">
        <v>19540</v>
      </c>
      <c r="F4537"/>
      <c r="G4537"/>
      <c r="H4537"/>
    </row>
    <row r="4538" spans="1:8" ht="15" x14ac:dyDescent="0.25">
      <c r="A4538" s="609" t="str">
        <f t="shared" si="70"/>
        <v>97896</v>
      </c>
      <c r="B4538" s="607" t="s">
        <v>8527</v>
      </c>
      <c r="C4538" s="607" t="s">
        <v>15440</v>
      </c>
      <c r="D4538" s="618" t="s">
        <v>10580</v>
      </c>
      <c r="E4538" s="619" t="s">
        <v>30626</v>
      </c>
      <c r="F4538"/>
      <c r="G4538"/>
      <c r="H4538"/>
    </row>
    <row r="4539" spans="1:8" ht="15" x14ac:dyDescent="0.25">
      <c r="A4539" s="609" t="str">
        <f t="shared" si="70"/>
        <v>97897</v>
      </c>
      <c r="B4539" s="607" t="s">
        <v>8528</v>
      </c>
      <c r="C4539" s="607" t="s">
        <v>15441</v>
      </c>
      <c r="D4539" s="618" t="s">
        <v>10580</v>
      </c>
      <c r="E4539" s="619" t="s">
        <v>30627</v>
      </c>
      <c r="F4539"/>
      <c r="G4539"/>
      <c r="H4539"/>
    </row>
    <row r="4540" spans="1:8" ht="15" x14ac:dyDescent="0.25">
      <c r="A4540" s="609" t="str">
        <f t="shared" si="70"/>
        <v>97898</v>
      </c>
      <c r="B4540" s="607" t="s">
        <v>8529</v>
      </c>
      <c r="C4540" s="607" t="s">
        <v>15442</v>
      </c>
      <c r="D4540" s="618" t="s">
        <v>10580</v>
      </c>
      <c r="E4540" s="619" t="s">
        <v>30628</v>
      </c>
      <c r="F4540"/>
      <c r="G4540"/>
      <c r="H4540"/>
    </row>
    <row r="4541" spans="1:8" ht="15" x14ac:dyDescent="0.25">
      <c r="A4541" s="609" t="str">
        <f t="shared" si="70"/>
        <v>97900</v>
      </c>
      <c r="B4541" s="607" t="s">
        <v>5622</v>
      </c>
      <c r="C4541" s="607" t="s">
        <v>15443</v>
      </c>
      <c r="D4541" s="618" t="s">
        <v>10580</v>
      </c>
      <c r="E4541" s="619" t="s">
        <v>30629</v>
      </c>
      <c r="F4541"/>
      <c r="G4541"/>
      <c r="H4541"/>
    </row>
    <row r="4542" spans="1:8" ht="15" x14ac:dyDescent="0.25">
      <c r="A4542" s="609" t="str">
        <f t="shared" si="70"/>
        <v>97901</v>
      </c>
      <c r="B4542" s="607" t="s">
        <v>5623</v>
      </c>
      <c r="C4542" s="607" t="s">
        <v>15444</v>
      </c>
      <c r="D4542" s="618" t="s">
        <v>10580</v>
      </c>
      <c r="E4542" s="619" t="s">
        <v>30630</v>
      </c>
      <c r="F4542"/>
      <c r="G4542"/>
      <c r="H4542"/>
    </row>
    <row r="4543" spans="1:8" ht="15" x14ac:dyDescent="0.25">
      <c r="A4543" s="609" t="str">
        <f t="shared" si="70"/>
        <v>97902</v>
      </c>
      <c r="B4543" s="607" t="s">
        <v>5624</v>
      </c>
      <c r="C4543" s="607" t="s">
        <v>15445</v>
      </c>
      <c r="D4543" s="618" t="s">
        <v>10580</v>
      </c>
      <c r="E4543" s="619" t="s">
        <v>30631</v>
      </c>
      <c r="F4543"/>
      <c r="G4543"/>
      <c r="H4543"/>
    </row>
    <row r="4544" spans="1:8" ht="15" x14ac:dyDescent="0.25">
      <c r="A4544" s="609" t="str">
        <f t="shared" si="70"/>
        <v>97903</v>
      </c>
      <c r="B4544" s="607" t="s">
        <v>5625</v>
      </c>
      <c r="C4544" s="607" t="s">
        <v>15446</v>
      </c>
      <c r="D4544" s="618" t="s">
        <v>10580</v>
      </c>
      <c r="E4544" s="619" t="s">
        <v>30632</v>
      </c>
      <c r="F4544"/>
      <c r="G4544"/>
      <c r="H4544"/>
    </row>
    <row r="4545" spans="1:8" ht="15" x14ac:dyDescent="0.25">
      <c r="A4545" s="609" t="str">
        <f t="shared" si="70"/>
        <v>97904</v>
      </c>
      <c r="B4545" s="607" t="s">
        <v>5626</v>
      </c>
      <c r="C4545" s="607" t="s">
        <v>15447</v>
      </c>
      <c r="D4545" s="618" t="s">
        <v>10580</v>
      </c>
      <c r="E4545" s="619" t="s">
        <v>30633</v>
      </c>
      <c r="F4545"/>
      <c r="G4545"/>
      <c r="H4545"/>
    </row>
    <row r="4546" spans="1:8" ht="15" x14ac:dyDescent="0.25">
      <c r="A4546" s="609" t="str">
        <f t="shared" ref="A4546:A4609" si="71">IF(ISERROR(SEARCH("/",B4546)=6),TRIM(CLEAN(B4546)),IF(SEARCH("/",B4546)=6,IF(LEN(TRIM(CLEAN(B4546)))=7,LEFT(TRIM(CLEAN(B4546)),6)&amp;"00"&amp;RIGHT(TRIM(CLEAN(B4546)),1),LEFT(TRIM(CLEAN(B4546)),6)&amp;"0"&amp;RIGHT(TRIM(CLEAN(B4546)),2)),TRIM(CLEAN(B4546))))</f>
        <v>97905</v>
      </c>
      <c r="B4546" s="607" t="s">
        <v>5627</v>
      </c>
      <c r="C4546" s="607" t="s">
        <v>15448</v>
      </c>
      <c r="D4546" s="618" t="s">
        <v>10580</v>
      </c>
      <c r="E4546" s="619" t="s">
        <v>30634</v>
      </c>
      <c r="F4546"/>
      <c r="G4546"/>
      <c r="H4546"/>
    </row>
    <row r="4547" spans="1:8" ht="15" x14ac:dyDescent="0.25">
      <c r="A4547" s="609" t="str">
        <f t="shared" si="71"/>
        <v>97906</v>
      </c>
      <c r="B4547" s="607" t="s">
        <v>5628</v>
      </c>
      <c r="C4547" s="607" t="s">
        <v>15449</v>
      </c>
      <c r="D4547" s="618" t="s">
        <v>10580</v>
      </c>
      <c r="E4547" s="619" t="s">
        <v>30635</v>
      </c>
      <c r="F4547"/>
      <c r="G4547"/>
      <c r="H4547"/>
    </row>
    <row r="4548" spans="1:8" ht="15" x14ac:dyDescent="0.25">
      <c r="A4548" s="609" t="str">
        <f t="shared" si="71"/>
        <v>97907</v>
      </c>
      <c r="B4548" s="607" t="s">
        <v>5629</v>
      </c>
      <c r="C4548" s="607" t="s">
        <v>15450</v>
      </c>
      <c r="D4548" s="618" t="s">
        <v>10580</v>
      </c>
      <c r="E4548" s="619" t="s">
        <v>30636</v>
      </c>
      <c r="F4548"/>
      <c r="G4548"/>
      <c r="H4548"/>
    </row>
    <row r="4549" spans="1:8" ht="15" x14ac:dyDescent="0.25">
      <c r="A4549" s="609" t="str">
        <f t="shared" si="71"/>
        <v>97908</v>
      </c>
      <c r="B4549" s="607" t="s">
        <v>5630</v>
      </c>
      <c r="C4549" s="607" t="s">
        <v>15451</v>
      </c>
      <c r="D4549" s="618" t="s">
        <v>10580</v>
      </c>
      <c r="E4549" s="619" t="s">
        <v>30637</v>
      </c>
      <c r="F4549"/>
      <c r="G4549"/>
      <c r="H4549"/>
    </row>
    <row r="4550" spans="1:8" ht="15" x14ac:dyDescent="0.25">
      <c r="A4550" s="609" t="str">
        <f t="shared" si="71"/>
        <v>98102</v>
      </c>
      <c r="B4550" s="607" t="s">
        <v>5743</v>
      </c>
      <c r="C4550" s="607" t="s">
        <v>15452</v>
      </c>
      <c r="D4550" s="618" t="s">
        <v>10580</v>
      </c>
      <c r="E4550" s="619" t="s">
        <v>30638</v>
      </c>
      <c r="F4550"/>
      <c r="G4550"/>
      <c r="H4550"/>
    </row>
    <row r="4551" spans="1:8" ht="15" x14ac:dyDescent="0.25">
      <c r="A4551" s="609" t="str">
        <f t="shared" si="71"/>
        <v>98104</v>
      </c>
      <c r="B4551" s="607" t="s">
        <v>5744</v>
      </c>
      <c r="C4551" s="607" t="s">
        <v>15453</v>
      </c>
      <c r="D4551" s="618" t="s">
        <v>10580</v>
      </c>
      <c r="E4551" s="619" t="s">
        <v>30639</v>
      </c>
      <c r="F4551"/>
      <c r="G4551"/>
      <c r="H4551"/>
    </row>
    <row r="4552" spans="1:8" ht="15" x14ac:dyDescent="0.25">
      <c r="A4552" s="609" t="str">
        <f t="shared" si="71"/>
        <v>98105</v>
      </c>
      <c r="B4552" s="607" t="s">
        <v>5745</v>
      </c>
      <c r="C4552" s="607" t="s">
        <v>15454</v>
      </c>
      <c r="D4552" s="618" t="s">
        <v>10580</v>
      </c>
      <c r="E4552" s="619" t="s">
        <v>30640</v>
      </c>
      <c r="F4552"/>
      <c r="G4552"/>
      <c r="H4552"/>
    </row>
    <row r="4553" spans="1:8" ht="15" x14ac:dyDescent="0.25">
      <c r="A4553" s="609" t="str">
        <f t="shared" si="71"/>
        <v>98106</v>
      </c>
      <c r="B4553" s="607" t="s">
        <v>5746</v>
      </c>
      <c r="C4553" s="607" t="s">
        <v>15455</v>
      </c>
      <c r="D4553" s="618" t="s">
        <v>10580</v>
      </c>
      <c r="E4553" s="619" t="s">
        <v>30641</v>
      </c>
      <c r="F4553"/>
      <c r="G4553"/>
      <c r="H4553"/>
    </row>
    <row r="4554" spans="1:8" ht="15" x14ac:dyDescent="0.25">
      <c r="A4554" s="609" t="str">
        <f t="shared" si="71"/>
        <v>98107</v>
      </c>
      <c r="B4554" s="607" t="s">
        <v>5747</v>
      </c>
      <c r="C4554" s="607" t="s">
        <v>15456</v>
      </c>
      <c r="D4554" s="618" t="s">
        <v>10580</v>
      </c>
      <c r="E4554" s="619" t="s">
        <v>30642</v>
      </c>
      <c r="F4554"/>
      <c r="G4554"/>
      <c r="H4554"/>
    </row>
    <row r="4555" spans="1:8" ht="15" x14ac:dyDescent="0.25">
      <c r="A4555" s="609" t="str">
        <f t="shared" si="71"/>
        <v>98108</v>
      </c>
      <c r="B4555" s="607" t="s">
        <v>5748</v>
      </c>
      <c r="C4555" s="607" t="s">
        <v>15457</v>
      </c>
      <c r="D4555" s="618" t="s">
        <v>10580</v>
      </c>
      <c r="E4555" s="619" t="s">
        <v>30643</v>
      </c>
      <c r="F4555"/>
      <c r="G4555"/>
      <c r="H4555"/>
    </row>
    <row r="4556" spans="1:8" ht="15" x14ac:dyDescent="0.25">
      <c r="A4556" s="609" t="str">
        <f t="shared" si="71"/>
        <v>99250</v>
      </c>
      <c r="B4556" s="607" t="s">
        <v>5966</v>
      </c>
      <c r="C4556" s="607" t="s">
        <v>15458</v>
      </c>
      <c r="D4556" s="618" t="s">
        <v>10580</v>
      </c>
      <c r="E4556" s="619" t="s">
        <v>30644</v>
      </c>
      <c r="F4556"/>
      <c r="G4556"/>
      <c r="H4556"/>
    </row>
    <row r="4557" spans="1:8" ht="15" x14ac:dyDescent="0.25">
      <c r="A4557" s="609" t="str">
        <f t="shared" si="71"/>
        <v>99251</v>
      </c>
      <c r="B4557" s="607" t="s">
        <v>5967</v>
      </c>
      <c r="C4557" s="607" t="s">
        <v>15459</v>
      </c>
      <c r="D4557" s="618" t="s">
        <v>10580</v>
      </c>
      <c r="E4557" s="619" t="s">
        <v>30645</v>
      </c>
      <c r="F4557"/>
      <c r="G4557"/>
      <c r="H4557"/>
    </row>
    <row r="4558" spans="1:8" ht="15" x14ac:dyDescent="0.25">
      <c r="A4558" s="609" t="str">
        <f t="shared" si="71"/>
        <v>99253</v>
      </c>
      <c r="B4558" s="607" t="s">
        <v>5969</v>
      </c>
      <c r="C4558" s="607" t="s">
        <v>15460</v>
      </c>
      <c r="D4558" s="618" t="s">
        <v>10580</v>
      </c>
      <c r="E4558" s="619" t="s">
        <v>30646</v>
      </c>
      <c r="F4558"/>
      <c r="G4558"/>
      <c r="H4558"/>
    </row>
    <row r="4559" spans="1:8" ht="15" x14ac:dyDescent="0.25">
      <c r="A4559" s="609" t="str">
        <f t="shared" si="71"/>
        <v>99255</v>
      </c>
      <c r="B4559" s="607" t="s">
        <v>5971</v>
      </c>
      <c r="C4559" s="607" t="s">
        <v>15461</v>
      </c>
      <c r="D4559" s="618" t="s">
        <v>10580</v>
      </c>
      <c r="E4559" s="619" t="s">
        <v>30647</v>
      </c>
      <c r="F4559"/>
      <c r="G4559"/>
      <c r="H4559"/>
    </row>
    <row r="4560" spans="1:8" ht="15" x14ac:dyDescent="0.25">
      <c r="A4560" s="609" t="str">
        <f t="shared" si="71"/>
        <v>99257</v>
      </c>
      <c r="B4560" s="607" t="s">
        <v>5973</v>
      </c>
      <c r="C4560" s="607" t="s">
        <v>15462</v>
      </c>
      <c r="D4560" s="618" t="s">
        <v>10580</v>
      </c>
      <c r="E4560" s="619" t="s">
        <v>30648</v>
      </c>
      <c r="F4560"/>
      <c r="G4560"/>
      <c r="H4560"/>
    </row>
    <row r="4561" spans="1:8" ht="15" x14ac:dyDescent="0.25">
      <c r="A4561" s="609" t="str">
        <f t="shared" si="71"/>
        <v>99258</v>
      </c>
      <c r="B4561" s="607" t="s">
        <v>5974</v>
      </c>
      <c r="C4561" s="607" t="s">
        <v>15463</v>
      </c>
      <c r="D4561" s="618" t="s">
        <v>10580</v>
      </c>
      <c r="E4561" s="619" t="s">
        <v>30649</v>
      </c>
      <c r="F4561"/>
      <c r="G4561"/>
      <c r="H4561"/>
    </row>
    <row r="4562" spans="1:8" ht="15" x14ac:dyDescent="0.25">
      <c r="A4562" s="609" t="str">
        <f t="shared" si="71"/>
        <v>99260</v>
      </c>
      <c r="B4562" s="607" t="s">
        <v>5976</v>
      </c>
      <c r="C4562" s="607" t="s">
        <v>15464</v>
      </c>
      <c r="D4562" s="618" t="s">
        <v>10580</v>
      </c>
      <c r="E4562" s="619" t="s">
        <v>30650</v>
      </c>
      <c r="F4562"/>
      <c r="G4562"/>
      <c r="H4562"/>
    </row>
    <row r="4563" spans="1:8" ht="15" x14ac:dyDescent="0.25">
      <c r="A4563" s="609" t="str">
        <f t="shared" si="71"/>
        <v>99262</v>
      </c>
      <c r="B4563" s="607" t="s">
        <v>5978</v>
      </c>
      <c r="C4563" s="607" t="s">
        <v>15465</v>
      </c>
      <c r="D4563" s="618" t="s">
        <v>10580</v>
      </c>
      <c r="E4563" s="619" t="s">
        <v>30651</v>
      </c>
      <c r="F4563"/>
      <c r="G4563"/>
      <c r="H4563"/>
    </row>
    <row r="4564" spans="1:8" ht="15" x14ac:dyDescent="0.25">
      <c r="A4564" s="609" t="str">
        <f t="shared" si="71"/>
        <v>99264</v>
      </c>
      <c r="B4564" s="607" t="s">
        <v>5980</v>
      </c>
      <c r="C4564" s="607" t="s">
        <v>15466</v>
      </c>
      <c r="D4564" s="618" t="s">
        <v>10580</v>
      </c>
      <c r="E4564" s="619" t="s">
        <v>30652</v>
      </c>
      <c r="F4564"/>
      <c r="G4564"/>
      <c r="H4564"/>
    </row>
    <row r="4565" spans="1:8" ht="15" x14ac:dyDescent="0.25">
      <c r="A4565" s="609" t="str">
        <f t="shared" si="71"/>
        <v>102587</v>
      </c>
      <c r="B4565" s="607" t="s">
        <v>30653</v>
      </c>
      <c r="C4565" s="607" t="s">
        <v>30654</v>
      </c>
      <c r="D4565" s="618" t="s">
        <v>10580</v>
      </c>
      <c r="E4565" s="619" t="s">
        <v>9800</v>
      </c>
      <c r="F4565"/>
      <c r="G4565"/>
      <c r="H4565"/>
    </row>
    <row r="4566" spans="1:8" ht="15" x14ac:dyDescent="0.25">
      <c r="A4566" s="609" t="str">
        <f t="shared" si="71"/>
        <v>102588</v>
      </c>
      <c r="B4566" s="607" t="s">
        <v>30655</v>
      </c>
      <c r="C4566" s="607" t="s">
        <v>30656</v>
      </c>
      <c r="D4566" s="618" t="s">
        <v>10580</v>
      </c>
      <c r="E4566" s="619" t="s">
        <v>9082</v>
      </c>
      <c r="F4566"/>
      <c r="G4566"/>
      <c r="H4566"/>
    </row>
    <row r="4567" spans="1:8" ht="15" x14ac:dyDescent="0.25">
      <c r="A4567" s="609" t="str">
        <f t="shared" si="71"/>
        <v>102589</v>
      </c>
      <c r="B4567" s="607" t="s">
        <v>30657</v>
      </c>
      <c r="C4567" s="607" t="s">
        <v>30658</v>
      </c>
      <c r="D4567" s="618" t="s">
        <v>10580</v>
      </c>
      <c r="E4567" s="619" t="s">
        <v>8973</v>
      </c>
      <c r="F4567"/>
      <c r="G4567"/>
      <c r="H4567"/>
    </row>
    <row r="4568" spans="1:8" ht="15" x14ac:dyDescent="0.25">
      <c r="A4568" s="609" t="str">
        <f t="shared" si="71"/>
        <v>102590</v>
      </c>
      <c r="B4568" s="607" t="s">
        <v>30659</v>
      </c>
      <c r="C4568" s="607" t="s">
        <v>30660</v>
      </c>
      <c r="D4568" s="618" t="s">
        <v>10580</v>
      </c>
      <c r="E4568" s="619" t="s">
        <v>10516</v>
      </c>
      <c r="F4568"/>
      <c r="G4568"/>
      <c r="H4568"/>
    </row>
    <row r="4569" spans="1:8" ht="15" x14ac:dyDescent="0.25">
      <c r="A4569" s="609" t="str">
        <f t="shared" si="71"/>
        <v>102591</v>
      </c>
      <c r="B4569" s="607" t="s">
        <v>30661</v>
      </c>
      <c r="C4569" s="607" t="s">
        <v>30662</v>
      </c>
      <c r="D4569" s="618" t="s">
        <v>10580</v>
      </c>
      <c r="E4569" s="619" t="s">
        <v>10620</v>
      </c>
      <c r="F4569"/>
      <c r="G4569"/>
      <c r="H4569"/>
    </row>
    <row r="4570" spans="1:8" ht="15" x14ac:dyDescent="0.25">
      <c r="A4570" s="609" t="str">
        <f t="shared" si="71"/>
        <v>102592</v>
      </c>
      <c r="B4570" s="607" t="s">
        <v>30663</v>
      </c>
      <c r="C4570" s="607" t="s">
        <v>30664</v>
      </c>
      <c r="D4570" s="618" t="s">
        <v>10580</v>
      </c>
      <c r="E4570" s="619" t="s">
        <v>9288</v>
      </c>
      <c r="F4570"/>
      <c r="G4570"/>
      <c r="H4570"/>
    </row>
    <row r="4571" spans="1:8" ht="15" x14ac:dyDescent="0.25">
      <c r="A4571" s="609" t="str">
        <f t="shared" si="71"/>
        <v>102593</v>
      </c>
      <c r="B4571" s="607" t="s">
        <v>30665</v>
      </c>
      <c r="C4571" s="607" t="s">
        <v>30666</v>
      </c>
      <c r="D4571" s="618" t="s">
        <v>10580</v>
      </c>
      <c r="E4571" s="619" t="s">
        <v>9043</v>
      </c>
      <c r="F4571"/>
      <c r="G4571"/>
      <c r="H4571"/>
    </row>
    <row r="4572" spans="1:8" ht="15" x14ac:dyDescent="0.25">
      <c r="A4572" s="609" t="str">
        <f t="shared" si="71"/>
        <v>102594</v>
      </c>
      <c r="B4572" s="607" t="s">
        <v>30667</v>
      </c>
      <c r="C4572" s="607" t="s">
        <v>30668</v>
      </c>
      <c r="D4572" s="618" t="s">
        <v>10580</v>
      </c>
      <c r="E4572" s="619" t="s">
        <v>10221</v>
      </c>
      <c r="F4572"/>
      <c r="G4572"/>
      <c r="H4572"/>
    </row>
    <row r="4573" spans="1:8" ht="15" x14ac:dyDescent="0.25">
      <c r="A4573" s="609" t="str">
        <f t="shared" si="71"/>
        <v>102595</v>
      </c>
      <c r="B4573" s="607" t="s">
        <v>30669</v>
      </c>
      <c r="C4573" s="607" t="s">
        <v>30670</v>
      </c>
      <c r="D4573" s="618" t="s">
        <v>10580</v>
      </c>
      <c r="E4573" s="619" t="s">
        <v>10516</v>
      </c>
      <c r="F4573"/>
      <c r="G4573"/>
      <c r="H4573"/>
    </row>
    <row r="4574" spans="1:8" ht="15" x14ac:dyDescent="0.25">
      <c r="A4574" s="609" t="str">
        <f t="shared" si="71"/>
        <v>102596</v>
      </c>
      <c r="B4574" s="607" t="s">
        <v>30671</v>
      </c>
      <c r="C4574" s="607" t="s">
        <v>30672</v>
      </c>
      <c r="D4574" s="618" t="s">
        <v>10580</v>
      </c>
      <c r="E4574" s="619" t="s">
        <v>9137</v>
      </c>
      <c r="F4574"/>
      <c r="G4574"/>
      <c r="H4574"/>
    </row>
    <row r="4575" spans="1:8" ht="15" x14ac:dyDescent="0.25">
      <c r="A4575" s="609" t="str">
        <f t="shared" si="71"/>
        <v>102597</v>
      </c>
      <c r="B4575" s="607" t="s">
        <v>30673</v>
      </c>
      <c r="C4575" s="607" t="s">
        <v>30674</v>
      </c>
      <c r="D4575" s="618" t="s">
        <v>10580</v>
      </c>
      <c r="E4575" s="619" t="s">
        <v>9927</v>
      </c>
      <c r="F4575"/>
      <c r="G4575"/>
      <c r="H4575"/>
    </row>
    <row r="4576" spans="1:8" ht="15" x14ac:dyDescent="0.25">
      <c r="A4576" s="609" t="str">
        <f t="shared" si="71"/>
        <v>102598</v>
      </c>
      <c r="B4576" s="607" t="s">
        <v>30675</v>
      </c>
      <c r="C4576" s="607" t="s">
        <v>30676</v>
      </c>
      <c r="D4576" s="618" t="s">
        <v>10580</v>
      </c>
      <c r="E4576" s="619" t="s">
        <v>14710</v>
      </c>
      <c r="F4576"/>
      <c r="G4576"/>
      <c r="H4576"/>
    </row>
    <row r="4577" spans="1:8" ht="15" x14ac:dyDescent="0.25">
      <c r="A4577" s="609" t="str">
        <f t="shared" si="71"/>
        <v>102599</v>
      </c>
      <c r="B4577" s="607" t="s">
        <v>30677</v>
      </c>
      <c r="C4577" s="607" t="s">
        <v>30678</v>
      </c>
      <c r="D4577" s="618" t="s">
        <v>10580</v>
      </c>
      <c r="E4577" s="619" t="s">
        <v>9932</v>
      </c>
      <c r="F4577"/>
      <c r="G4577"/>
      <c r="H4577"/>
    </row>
    <row r="4578" spans="1:8" ht="15" x14ac:dyDescent="0.25">
      <c r="A4578" s="609" t="str">
        <f t="shared" si="71"/>
        <v>102600</v>
      </c>
      <c r="B4578" s="607" t="s">
        <v>30679</v>
      </c>
      <c r="C4578" s="607" t="s">
        <v>30680</v>
      </c>
      <c r="D4578" s="618" t="s">
        <v>10580</v>
      </c>
      <c r="E4578" s="619" t="s">
        <v>30681</v>
      </c>
      <c r="F4578"/>
      <c r="G4578"/>
      <c r="H4578"/>
    </row>
    <row r="4579" spans="1:8" ht="15" x14ac:dyDescent="0.25">
      <c r="A4579" s="609" t="str">
        <f t="shared" si="71"/>
        <v>102601</v>
      </c>
      <c r="B4579" s="607" t="s">
        <v>30682</v>
      </c>
      <c r="C4579" s="607" t="s">
        <v>30683</v>
      </c>
      <c r="D4579" s="618" t="s">
        <v>10580</v>
      </c>
      <c r="E4579" s="619" t="s">
        <v>18217</v>
      </c>
      <c r="F4579"/>
      <c r="G4579"/>
      <c r="H4579"/>
    </row>
    <row r="4580" spans="1:8" ht="15" x14ac:dyDescent="0.25">
      <c r="A4580" s="609" t="str">
        <f t="shared" si="71"/>
        <v>102602</v>
      </c>
      <c r="B4580" s="607" t="s">
        <v>30684</v>
      </c>
      <c r="C4580" s="607" t="s">
        <v>30685</v>
      </c>
      <c r="D4580" s="618" t="s">
        <v>10580</v>
      </c>
      <c r="E4580" s="619" t="s">
        <v>14222</v>
      </c>
      <c r="F4580"/>
      <c r="G4580"/>
      <c r="H4580"/>
    </row>
    <row r="4581" spans="1:8" ht="15" x14ac:dyDescent="0.25">
      <c r="A4581" s="609" t="str">
        <f t="shared" si="71"/>
        <v>102603</v>
      </c>
      <c r="B4581" s="607" t="s">
        <v>30686</v>
      </c>
      <c r="C4581" s="607" t="s">
        <v>30687</v>
      </c>
      <c r="D4581" s="618" t="s">
        <v>10580</v>
      </c>
      <c r="E4581" s="619" t="s">
        <v>13294</v>
      </c>
      <c r="F4581"/>
      <c r="G4581"/>
      <c r="H4581"/>
    </row>
    <row r="4582" spans="1:8" ht="15" x14ac:dyDescent="0.25">
      <c r="A4582" s="609" t="str">
        <f t="shared" si="71"/>
        <v>102604</v>
      </c>
      <c r="B4582" s="607" t="s">
        <v>30688</v>
      </c>
      <c r="C4582" s="607" t="s">
        <v>30689</v>
      </c>
      <c r="D4582" s="618" t="s">
        <v>10580</v>
      </c>
      <c r="E4582" s="619" t="s">
        <v>9304</v>
      </c>
      <c r="F4582"/>
      <c r="G4582"/>
      <c r="H4582"/>
    </row>
    <row r="4583" spans="1:8" ht="15" x14ac:dyDescent="0.25">
      <c r="A4583" s="609" t="str">
        <f t="shared" si="71"/>
        <v>102605</v>
      </c>
      <c r="B4583" s="607" t="s">
        <v>30690</v>
      </c>
      <c r="C4583" s="607" t="s">
        <v>30691</v>
      </c>
      <c r="D4583" s="618" t="s">
        <v>10580</v>
      </c>
      <c r="E4583" s="619" t="s">
        <v>30692</v>
      </c>
      <c r="F4583"/>
      <c r="G4583"/>
      <c r="H4583"/>
    </row>
    <row r="4584" spans="1:8" ht="15" x14ac:dyDescent="0.25">
      <c r="A4584" s="609" t="str">
        <f t="shared" si="71"/>
        <v>102606</v>
      </c>
      <c r="B4584" s="607" t="s">
        <v>30693</v>
      </c>
      <c r="C4584" s="607" t="s">
        <v>30694</v>
      </c>
      <c r="D4584" s="618" t="s">
        <v>10580</v>
      </c>
      <c r="E4584" s="619" t="s">
        <v>30695</v>
      </c>
      <c r="F4584"/>
      <c r="G4584"/>
      <c r="H4584"/>
    </row>
    <row r="4585" spans="1:8" ht="15" x14ac:dyDescent="0.25">
      <c r="A4585" s="609" t="str">
        <f t="shared" si="71"/>
        <v>102607</v>
      </c>
      <c r="B4585" s="607" t="s">
        <v>30696</v>
      </c>
      <c r="C4585" s="607" t="s">
        <v>30697</v>
      </c>
      <c r="D4585" s="618" t="s">
        <v>10580</v>
      </c>
      <c r="E4585" s="619" t="s">
        <v>30698</v>
      </c>
      <c r="F4585"/>
      <c r="G4585"/>
      <c r="H4585"/>
    </row>
    <row r="4586" spans="1:8" ht="15" x14ac:dyDescent="0.25">
      <c r="A4586" s="609" t="str">
        <f t="shared" si="71"/>
        <v>102608</v>
      </c>
      <c r="B4586" s="607" t="s">
        <v>30699</v>
      </c>
      <c r="C4586" s="607" t="s">
        <v>30700</v>
      </c>
      <c r="D4586" s="618" t="s">
        <v>10580</v>
      </c>
      <c r="E4586" s="619" t="s">
        <v>30701</v>
      </c>
      <c r="F4586"/>
      <c r="G4586"/>
      <c r="H4586"/>
    </row>
    <row r="4587" spans="1:8" ht="15" x14ac:dyDescent="0.25">
      <c r="A4587" s="609" t="str">
        <f t="shared" si="71"/>
        <v>102609</v>
      </c>
      <c r="B4587" s="607" t="s">
        <v>30702</v>
      </c>
      <c r="C4587" s="607" t="s">
        <v>30703</v>
      </c>
      <c r="D4587" s="618" t="s">
        <v>10580</v>
      </c>
      <c r="E4587" s="619" t="s">
        <v>30704</v>
      </c>
      <c r="F4587"/>
      <c r="G4587"/>
      <c r="H4587"/>
    </row>
    <row r="4588" spans="1:8" ht="15" x14ac:dyDescent="0.25">
      <c r="A4588" s="609" t="str">
        <f t="shared" si="71"/>
        <v>102611</v>
      </c>
      <c r="B4588" s="607" t="s">
        <v>30705</v>
      </c>
      <c r="C4588" s="607" t="s">
        <v>30706</v>
      </c>
      <c r="D4588" s="618" t="s">
        <v>10580</v>
      </c>
      <c r="E4588" s="619" t="s">
        <v>30707</v>
      </c>
      <c r="F4588"/>
      <c r="G4588"/>
      <c r="H4588"/>
    </row>
    <row r="4589" spans="1:8" ht="15" x14ac:dyDescent="0.25">
      <c r="A4589" s="609" t="str">
        <f t="shared" si="71"/>
        <v>102613</v>
      </c>
      <c r="B4589" s="607" t="s">
        <v>30708</v>
      </c>
      <c r="C4589" s="607" t="s">
        <v>30709</v>
      </c>
      <c r="D4589" s="618" t="s">
        <v>10580</v>
      </c>
      <c r="E4589" s="619" t="s">
        <v>30710</v>
      </c>
      <c r="F4589"/>
      <c r="G4589"/>
      <c r="H4589"/>
    </row>
    <row r="4590" spans="1:8" ht="15" x14ac:dyDescent="0.25">
      <c r="A4590" s="609" t="str">
        <f t="shared" si="71"/>
        <v>102614</v>
      </c>
      <c r="B4590" s="607" t="s">
        <v>30711</v>
      </c>
      <c r="C4590" s="607" t="s">
        <v>30712</v>
      </c>
      <c r="D4590" s="618" t="s">
        <v>10580</v>
      </c>
      <c r="E4590" s="619" t="s">
        <v>30713</v>
      </c>
      <c r="F4590"/>
      <c r="G4590"/>
      <c r="H4590"/>
    </row>
    <row r="4591" spans="1:8" ht="15" x14ac:dyDescent="0.25">
      <c r="A4591" s="609" t="str">
        <f t="shared" si="71"/>
        <v>102615</v>
      </c>
      <c r="B4591" s="607" t="s">
        <v>30714</v>
      </c>
      <c r="C4591" s="607" t="s">
        <v>30715</v>
      </c>
      <c r="D4591" s="618" t="s">
        <v>10580</v>
      </c>
      <c r="E4591" s="619" t="s">
        <v>30716</v>
      </c>
      <c r="F4591"/>
      <c r="G4591"/>
      <c r="H4591"/>
    </row>
    <row r="4592" spans="1:8" ht="15" x14ac:dyDescent="0.25">
      <c r="A4592" s="609" t="str">
        <f t="shared" si="71"/>
        <v>102617</v>
      </c>
      <c r="B4592" s="607" t="s">
        <v>30717</v>
      </c>
      <c r="C4592" s="607" t="s">
        <v>30718</v>
      </c>
      <c r="D4592" s="618" t="s">
        <v>10580</v>
      </c>
      <c r="E4592" s="619" t="s">
        <v>30719</v>
      </c>
      <c r="F4592"/>
      <c r="G4592"/>
      <c r="H4592"/>
    </row>
    <row r="4593" spans="1:8" ht="15" x14ac:dyDescent="0.25">
      <c r="A4593" s="609" t="str">
        <f t="shared" si="71"/>
        <v>102619</v>
      </c>
      <c r="B4593" s="607" t="s">
        <v>30720</v>
      </c>
      <c r="C4593" s="607" t="s">
        <v>30721</v>
      </c>
      <c r="D4593" s="618" t="s">
        <v>10580</v>
      </c>
      <c r="E4593" s="619" t="s">
        <v>30722</v>
      </c>
      <c r="F4593"/>
      <c r="G4593"/>
      <c r="H4593"/>
    </row>
    <row r="4594" spans="1:8" ht="15" x14ac:dyDescent="0.25">
      <c r="A4594" s="609" t="str">
        <f t="shared" si="71"/>
        <v>102622</v>
      </c>
      <c r="B4594" s="607" t="s">
        <v>30723</v>
      </c>
      <c r="C4594" s="607" t="s">
        <v>30724</v>
      </c>
      <c r="D4594" s="618" t="s">
        <v>10580</v>
      </c>
      <c r="E4594" s="619" t="s">
        <v>30725</v>
      </c>
      <c r="F4594"/>
      <c r="G4594"/>
      <c r="H4594"/>
    </row>
    <row r="4595" spans="1:8" ht="15" x14ac:dyDescent="0.25">
      <c r="A4595" s="609" t="str">
        <f t="shared" si="71"/>
        <v>102623</v>
      </c>
      <c r="B4595" s="607" t="s">
        <v>30726</v>
      </c>
      <c r="C4595" s="607" t="s">
        <v>30727</v>
      </c>
      <c r="D4595" s="618" t="s">
        <v>10580</v>
      </c>
      <c r="E4595" s="619" t="s">
        <v>30728</v>
      </c>
      <c r="F4595"/>
      <c r="G4595"/>
      <c r="H4595"/>
    </row>
    <row r="4596" spans="1:8" ht="15" x14ac:dyDescent="0.25">
      <c r="A4596" s="609" t="str">
        <f t="shared" si="71"/>
        <v>89482</v>
      </c>
      <c r="B4596" s="607" t="s">
        <v>1950</v>
      </c>
      <c r="C4596" s="607" t="s">
        <v>15467</v>
      </c>
      <c r="D4596" s="618" t="s">
        <v>10580</v>
      </c>
      <c r="E4596" s="619" t="s">
        <v>16844</v>
      </c>
      <c r="F4596"/>
      <c r="G4596"/>
      <c r="H4596"/>
    </row>
    <row r="4597" spans="1:8" ht="15" x14ac:dyDescent="0.25">
      <c r="A4597" s="609" t="str">
        <f t="shared" si="71"/>
        <v>89491</v>
      </c>
      <c r="B4597" s="607" t="s">
        <v>1959</v>
      </c>
      <c r="C4597" s="607" t="s">
        <v>15468</v>
      </c>
      <c r="D4597" s="618" t="s">
        <v>10580</v>
      </c>
      <c r="E4597" s="619" t="s">
        <v>30729</v>
      </c>
      <c r="F4597"/>
      <c r="G4597"/>
      <c r="H4597"/>
    </row>
    <row r="4598" spans="1:8" ht="15" x14ac:dyDescent="0.25">
      <c r="A4598" s="609" t="str">
        <f t="shared" si="71"/>
        <v>89495</v>
      </c>
      <c r="B4598" s="607" t="s">
        <v>1963</v>
      </c>
      <c r="C4598" s="607" t="s">
        <v>15469</v>
      </c>
      <c r="D4598" s="618" t="s">
        <v>10580</v>
      </c>
      <c r="E4598" s="619" t="s">
        <v>21989</v>
      </c>
      <c r="F4598"/>
      <c r="G4598"/>
      <c r="H4598"/>
    </row>
    <row r="4599" spans="1:8" ht="15" x14ac:dyDescent="0.25">
      <c r="A4599" s="609" t="str">
        <f t="shared" si="71"/>
        <v>89707</v>
      </c>
      <c r="B4599" s="607" t="s">
        <v>2161</v>
      </c>
      <c r="C4599" s="607" t="s">
        <v>15470</v>
      </c>
      <c r="D4599" s="618" t="s">
        <v>10580</v>
      </c>
      <c r="E4599" s="619" t="s">
        <v>18919</v>
      </c>
      <c r="F4599"/>
      <c r="G4599"/>
      <c r="H4599"/>
    </row>
    <row r="4600" spans="1:8" ht="15" x14ac:dyDescent="0.25">
      <c r="A4600" s="609" t="str">
        <f t="shared" si="71"/>
        <v>89708</v>
      </c>
      <c r="B4600" s="607" t="s">
        <v>2162</v>
      </c>
      <c r="C4600" s="607" t="s">
        <v>15471</v>
      </c>
      <c r="D4600" s="618" t="s">
        <v>10580</v>
      </c>
      <c r="E4600" s="619" t="s">
        <v>30730</v>
      </c>
      <c r="F4600"/>
      <c r="G4600"/>
      <c r="H4600"/>
    </row>
    <row r="4601" spans="1:8" ht="15" x14ac:dyDescent="0.25">
      <c r="A4601" s="609" t="str">
        <f t="shared" si="71"/>
        <v>89709</v>
      </c>
      <c r="B4601" s="607" t="s">
        <v>2163</v>
      </c>
      <c r="C4601" s="607" t="s">
        <v>15472</v>
      </c>
      <c r="D4601" s="618" t="s">
        <v>10580</v>
      </c>
      <c r="E4601" s="619" t="s">
        <v>8886</v>
      </c>
      <c r="F4601"/>
      <c r="G4601"/>
      <c r="H4601"/>
    </row>
    <row r="4602" spans="1:8" ht="15" x14ac:dyDescent="0.25">
      <c r="A4602" s="609" t="str">
        <f t="shared" si="71"/>
        <v>89710</v>
      </c>
      <c r="B4602" s="607" t="s">
        <v>2164</v>
      </c>
      <c r="C4602" s="607" t="s">
        <v>15473</v>
      </c>
      <c r="D4602" s="618" t="s">
        <v>10580</v>
      </c>
      <c r="E4602" s="619" t="s">
        <v>8921</v>
      </c>
      <c r="F4602"/>
      <c r="G4602"/>
      <c r="H4602"/>
    </row>
    <row r="4603" spans="1:8" ht="15" x14ac:dyDescent="0.25">
      <c r="A4603" s="609" t="str">
        <f t="shared" si="71"/>
        <v>86872</v>
      </c>
      <c r="B4603" s="607" t="s">
        <v>1009</v>
      </c>
      <c r="C4603" s="607" t="s">
        <v>15474</v>
      </c>
      <c r="D4603" s="618" t="s">
        <v>10580</v>
      </c>
      <c r="E4603" s="619" t="s">
        <v>30731</v>
      </c>
      <c r="F4603"/>
      <c r="G4603"/>
      <c r="H4603"/>
    </row>
    <row r="4604" spans="1:8" ht="15" x14ac:dyDescent="0.25">
      <c r="A4604" s="609" t="str">
        <f t="shared" si="71"/>
        <v>86874</v>
      </c>
      <c r="B4604" s="607" t="s">
        <v>1010</v>
      </c>
      <c r="C4604" s="607" t="s">
        <v>15475</v>
      </c>
      <c r="D4604" s="618" t="s">
        <v>10580</v>
      </c>
      <c r="E4604" s="619" t="s">
        <v>30732</v>
      </c>
      <c r="F4604"/>
      <c r="G4604"/>
      <c r="H4604"/>
    </row>
    <row r="4605" spans="1:8" ht="15" x14ac:dyDescent="0.25">
      <c r="A4605" s="609" t="str">
        <f t="shared" si="71"/>
        <v>86875</v>
      </c>
      <c r="B4605" s="607" t="s">
        <v>1011</v>
      </c>
      <c r="C4605" s="607" t="s">
        <v>15476</v>
      </c>
      <c r="D4605" s="618" t="s">
        <v>10580</v>
      </c>
      <c r="E4605" s="619" t="s">
        <v>30733</v>
      </c>
      <c r="F4605"/>
      <c r="G4605"/>
      <c r="H4605"/>
    </row>
    <row r="4606" spans="1:8" ht="15" x14ac:dyDescent="0.25">
      <c r="A4606" s="609" t="str">
        <f t="shared" si="71"/>
        <v>86876</v>
      </c>
      <c r="B4606" s="607" t="s">
        <v>1012</v>
      </c>
      <c r="C4606" s="607" t="s">
        <v>15477</v>
      </c>
      <c r="D4606" s="618" t="s">
        <v>10580</v>
      </c>
      <c r="E4606" s="619" t="s">
        <v>30734</v>
      </c>
      <c r="F4606"/>
      <c r="G4606"/>
      <c r="H4606"/>
    </row>
    <row r="4607" spans="1:8" ht="15" x14ac:dyDescent="0.25">
      <c r="A4607" s="609" t="str">
        <f t="shared" si="71"/>
        <v>86877</v>
      </c>
      <c r="B4607" s="607" t="s">
        <v>1013</v>
      </c>
      <c r="C4607" s="607" t="s">
        <v>15478</v>
      </c>
      <c r="D4607" s="618" t="s">
        <v>10580</v>
      </c>
      <c r="E4607" s="619" t="s">
        <v>11852</v>
      </c>
      <c r="F4607"/>
      <c r="G4607"/>
      <c r="H4607"/>
    </row>
    <row r="4608" spans="1:8" ht="15" x14ac:dyDescent="0.25">
      <c r="A4608" s="609" t="str">
        <f t="shared" si="71"/>
        <v>86878</v>
      </c>
      <c r="B4608" s="607" t="s">
        <v>1014</v>
      </c>
      <c r="C4608" s="607" t="s">
        <v>15480</v>
      </c>
      <c r="D4608" s="618" t="s">
        <v>10580</v>
      </c>
      <c r="E4608" s="619" t="s">
        <v>30735</v>
      </c>
      <c r="F4608"/>
      <c r="G4608"/>
      <c r="H4608"/>
    </row>
    <row r="4609" spans="1:8" ht="15" x14ac:dyDescent="0.25">
      <c r="A4609" s="609" t="str">
        <f t="shared" si="71"/>
        <v>86879</v>
      </c>
      <c r="B4609" s="607" t="s">
        <v>1015</v>
      </c>
      <c r="C4609" s="607" t="s">
        <v>15482</v>
      </c>
      <c r="D4609" s="618" t="s">
        <v>10580</v>
      </c>
      <c r="E4609" s="619" t="s">
        <v>9406</v>
      </c>
      <c r="F4609"/>
      <c r="G4609"/>
      <c r="H4609"/>
    </row>
    <row r="4610" spans="1:8" ht="15" x14ac:dyDescent="0.25">
      <c r="A4610" s="609" t="str">
        <f t="shared" ref="A4610:A4673" si="72">IF(ISERROR(SEARCH("/",B4610)=6),TRIM(CLEAN(B4610)),IF(SEARCH("/",B4610)=6,IF(LEN(TRIM(CLEAN(B4610)))=7,LEFT(TRIM(CLEAN(B4610)),6)&amp;"00"&amp;RIGHT(TRIM(CLEAN(B4610)),1),LEFT(TRIM(CLEAN(B4610)),6)&amp;"0"&amp;RIGHT(TRIM(CLEAN(B4610)),2)),TRIM(CLEAN(B4610))))</f>
        <v>86880</v>
      </c>
      <c r="B4610" s="607" t="s">
        <v>1016</v>
      </c>
      <c r="C4610" s="607" t="s">
        <v>15484</v>
      </c>
      <c r="D4610" s="618" t="s">
        <v>10580</v>
      </c>
      <c r="E4610" s="619" t="s">
        <v>9071</v>
      </c>
      <c r="F4610"/>
      <c r="G4610"/>
      <c r="H4610"/>
    </row>
    <row r="4611" spans="1:8" ht="15" x14ac:dyDescent="0.25">
      <c r="A4611" s="609" t="str">
        <f t="shared" si="72"/>
        <v>86881</v>
      </c>
      <c r="B4611" s="607" t="s">
        <v>1017</v>
      </c>
      <c r="C4611" s="607" t="s">
        <v>15486</v>
      </c>
      <c r="D4611" s="618" t="s">
        <v>10580</v>
      </c>
      <c r="E4611" s="619" t="s">
        <v>30736</v>
      </c>
      <c r="F4611"/>
      <c r="G4611"/>
      <c r="H4611"/>
    </row>
    <row r="4612" spans="1:8" ht="15" x14ac:dyDescent="0.25">
      <c r="A4612" s="609" t="str">
        <f t="shared" si="72"/>
        <v>86882</v>
      </c>
      <c r="B4612" s="607" t="s">
        <v>1018</v>
      </c>
      <c r="C4612" s="607" t="s">
        <v>15487</v>
      </c>
      <c r="D4612" s="618" t="s">
        <v>10580</v>
      </c>
      <c r="E4612" s="619" t="s">
        <v>14869</v>
      </c>
      <c r="F4612"/>
      <c r="G4612"/>
      <c r="H4612"/>
    </row>
    <row r="4613" spans="1:8" ht="15" x14ac:dyDescent="0.25">
      <c r="A4613" s="609" t="str">
        <f t="shared" si="72"/>
        <v>86883</v>
      </c>
      <c r="B4613" s="607" t="s">
        <v>1019</v>
      </c>
      <c r="C4613" s="607" t="s">
        <v>15489</v>
      </c>
      <c r="D4613" s="618" t="s">
        <v>10580</v>
      </c>
      <c r="E4613" s="619" t="s">
        <v>17987</v>
      </c>
      <c r="F4613"/>
      <c r="G4613"/>
      <c r="H4613"/>
    </row>
    <row r="4614" spans="1:8" ht="15" x14ac:dyDescent="0.25">
      <c r="A4614" s="609" t="str">
        <f t="shared" si="72"/>
        <v>86884</v>
      </c>
      <c r="B4614" s="607" t="s">
        <v>1020</v>
      </c>
      <c r="C4614" s="607" t="s">
        <v>15491</v>
      </c>
      <c r="D4614" s="618" t="s">
        <v>10580</v>
      </c>
      <c r="E4614" s="619" t="s">
        <v>10841</v>
      </c>
      <c r="F4614"/>
      <c r="G4614"/>
      <c r="H4614"/>
    </row>
    <row r="4615" spans="1:8" ht="15" x14ac:dyDescent="0.25">
      <c r="A4615" s="609" t="str">
        <f t="shared" si="72"/>
        <v>86885</v>
      </c>
      <c r="B4615" s="607" t="s">
        <v>1021</v>
      </c>
      <c r="C4615" s="607" t="s">
        <v>15492</v>
      </c>
      <c r="D4615" s="618" t="s">
        <v>10580</v>
      </c>
      <c r="E4615" s="619" t="s">
        <v>9008</v>
      </c>
      <c r="F4615"/>
      <c r="G4615"/>
      <c r="H4615"/>
    </row>
    <row r="4616" spans="1:8" ht="15" x14ac:dyDescent="0.25">
      <c r="A4616" s="609" t="str">
        <f t="shared" si="72"/>
        <v>86886</v>
      </c>
      <c r="B4616" s="607" t="s">
        <v>1022</v>
      </c>
      <c r="C4616" s="607" t="s">
        <v>15493</v>
      </c>
      <c r="D4616" s="618" t="s">
        <v>10580</v>
      </c>
      <c r="E4616" s="619" t="s">
        <v>30737</v>
      </c>
      <c r="F4616"/>
      <c r="G4616"/>
      <c r="H4616"/>
    </row>
    <row r="4617" spans="1:8" ht="15" x14ac:dyDescent="0.25">
      <c r="A4617" s="609" t="str">
        <f t="shared" si="72"/>
        <v>86887</v>
      </c>
      <c r="B4617" s="607" t="s">
        <v>1023</v>
      </c>
      <c r="C4617" s="607" t="s">
        <v>15494</v>
      </c>
      <c r="D4617" s="618" t="s">
        <v>10580</v>
      </c>
      <c r="E4617" s="619" t="s">
        <v>19175</v>
      </c>
      <c r="F4617"/>
      <c r="G4617"/>
      <c r="H4617"/>
    </row>
    <row r="4618" spans="1:8" ht="15" x14ac:dyDescent="0.25">
      <c r="A4618" s="609" t="str">
        <f t="shared" si="72"/>
        <v>86888</v>
      </c>
      <c r="B4618" s="607" t="s">
        <v>1024</v>
      </c>
      <c r="C4618" s="607" t="s">
        <v>15495</v>
      </c>
      <c r="D4618" s="618" t="s">
        <v>10580</v>
      </c>
      <c r="E4618" s="619" t="s">
        <v>30738</v>
      </c>
      <c r="F4618"/>
      <c r="G4618"/>
      <c r="H4618"/>
    </row>
    <row r="4619" spans="1:8" ht="15" x14ac:dyDescent="0.25">
      <c r="A4619" s="609" t="str">
        <f t="shared" si="72"/>
        <v>86889</v>
      </c>
      <c r="B4619" s="607" t="s">
        <v>1025</v>
      </c>
      <c r="C4619" s="607" t="s">
        <v>15496</v>
      </c>
      <c r="D4619" s="618" t="s">
        <v>10580</v>
      </c>
      <c r="E4619" s="619" t="s">
        <v>30739</v>
      </c>
      <c r="F4619"/>
      <c r="G4619"/>
      <c r="H4619"/>
    </row>
    <row r="4620" spans="1:8" ht="15" x14ac:dyDescent="0.25">
      <c r="A4620" s="609" t="str">
        <f t="shared" si="72"/>
        <v>86893</v>
      </c>
      <c r="B4620" s="607" t="s">
        <v>1026</v>
      </c>
      <c r="C4620" s="607" t="s">
        <v>15497</v>
      </c>
      <c r="D4620" s="618" t="s">
        <v>10580</v>
      </c>
      <c r="E4620" s="619" t="s">
        <v>30740</v>
      </c>
      <c r="F4620"/>
      <c r="G4620"/>
      <c r="H4620"/>
    </row>
    <row r="4621" spans="1:8" ht="15" x14ac:dyDescent="0.25">
      <c r="A4621" s="609" t="str">
        <f t="shared" si="72"/>
        <v>86894</v>
      </c>
      <c r="B4621" s="607" t="s">
        <v>1027</v>
      </c>
      <c r="C4621" s="607" t="s">
        <v>15498</v>
      </c>
      <c r="D4621" s="618" t="s">
        <v>10580</v>
      </c>
      <c r="E4621" s="619" t="s">
        <v>30741</v>
      </c>
      <c r="F4621"/>
      <c r="G4621"/>
      <c r="H4621"/>
    </row>
    <row r="4622" spans="1:8" ht="15" x14ac:dyDescent="0.25">
      <c r="A4622" s="609" t="str">
        <f t="shared" si="72"/>
        <v>86895</v>
      </c>
      <c r="B4622" s="607" t="s">
        <v>1028</v>
      </c>
      <c r="C4622" s="607" t="s">
        <v>15499</v>
      </c>
      <c r="D4622" s="618" t="s">
        <v>10580</v>
      </c>
      <c r="E4622" s="619" t="s">
        <v>30742</v>
      </c>
      <c r="F4622"/>
      <c r="G4622"/>
      <c r="H4622"/>
    </row>
    <row r="4623" spans="1:8" ht="15" x14ac:dyDescent="0.25">
      <c r="A4623" s="609" t="str">
        <f t="shared" si="72"/>
        <v>86899</v>
      </c>
      <c r="B4623" s="607" t="s">
        <v>1029</v>
      </c>
      <c r="C4623" s="607" t="s">
        <v>15500</v>
      </c>
      <c r="D4623" s="618" t="s">
        <v>10580</v>
      </c>
      <c r="E4623" s="619" t="s">
        <v>30743</v>
      </c>
      <c r="F4623"/>
      <c r="G4623"/>
      <c r="H4623"/>
    </row>
    <row r="4624" spans="1:8" ht="15" x14ac:dyDescent="0.25">
      <c r="A4624" s="609" t="str">
        <f t="shared" si="72"/>
        <v>86900</v>
      </c>
      <c r="B4624" s="607" t="s">
        <v>1030</v>
      </c>
      <c r="C4624" s="607" t="s">
        <v>15501</v>
      </c>
      <c r="D4624" s="618" t="s">
        <v>10580</v>
      </c>
      <c r="E4624" s="619" t="s">
        <v>30744</v>
      </c>
      <c r="F4624"/>
      <c r="G4624"/>
      <c r="H4624"/>
    </row>
    <row r="4625" spans="1:8" ht="15" x14ac:dyDescent="0.25">
      <c r="A4625" s="609" t="str">
        <f t="shared" si="72"/>
        <v>86901</v>
      </c>
      <c r="B4625" s="607" t="s">
        <v>1031</v>
      </c>
      <c r="C4625" s="607" t="s">
        <v>15502</v>
      </c>
      <c r="D4625" s="618" t="s">
        <v>10580</v>
      </c>
      <c r="E4625" s="619" t="s">
        <v>19649</v>
      </c>
      <c r="F4625"/>
      <c r="G4625"/>
      <c r="H4625"/>
    </row>
    <row r="4626" spans="1:8" ht="15" x14ac:dyDescent="0.25">
      <c r="A4626" s="609" t="str">
        <f t="shared" si="72"/>
        <v>86902</v>
      </c>
      <c r="B4626" s="607" t="s">
        <v>1032</v>
      </c>
      <c r="C4626" s="607" t="s">
        <v>15503</v>
      </c>
      <c r="D4626" s="618" t="s">
        <v>10580</v>
      </c>
      <c r="E4626" s="619" t="s">
        <v>30745</v>
      </c>
      <c r="F4626"/>
      <c r="G4626"/>
      <c r="H4626"/>
    </row>
    <row r="4627" spans="1:8" ht="15" x14ac:dyDescent="0.25">
      <c r="A4627" s="609" t="str">
        <f t="shared" si="72"/>
        <v>86903</v>
      </c>
      <c r="B4627" s="607" t="s">
        <v>1033</v>
      </c>
      <c r="C4627" s="607" t="s">
        <v>15504</v>
      </c>
      <c r="D4627" s="618" t="s">
        <v>10580</v>
      </c>
      <c r="E4627" s="619" t="s">
        <v>30746</v>
      </c>
      <c r="F4627"/>
      <c r="G4627"/>
      <c r="H4627"/>
    </row>
    <row r="4628" spans="1:8" ht="15" x14ac:dyDescent="0.25">
      <c r="A4628" s="609" t="str">
        <f t="shared" si="72"/>
        <v>86904</v>
      </c>
      <c r="B4628" s="607" t="s">
        <v>1034</v>
      </c>
      <c r="C4628" s="607" t="s">
        <v>15505</v>
      </c>
      <c r="D4628" s="618" t="s">
        <v>10580</v>
      </c>
      <c r="E4628" s="619" t="s">
        <v>30390</v>
      </c>
      <c r="F4628"/>
      <c r="G4628"/>
      <c r="H4628"/>
    </row>
    <row r="4629" spans="1:8" ht="15" x14ac:dyDescent="0.25">
      <c r="A4629" s="609" t="str">
        <f t="shared" si="72"/>
        <v>86905</v>
      </c>
      <c r="B4629" s="607" t="s">
        <v>1035</v>
      </c>
      <c r="C4629" s="607" t="s">
        <v>15506</v>
      </c>
      <c r="D4629" s="618" t="s">
        <v>10580</v>
      </c>
      <c r="E4629" s="619" t="s">
        <v>30747</v>
      </c>
      <c r="F4629"/>
      <c r="G4629"/>
      <c r="H4629"/>
    </row>
    <row r="4630" spans="1:8" ht="15" x14ac:dyDescent="0.25">
      <c r="A4630" s="609" t="str">
        <f t="shared" si="72"/>
        <v>86906</v>
      </c>
      <c r="B4630" s="607" t="s">
        <v>1036</v>
      </c>
      <c r="C4630" s="607" t="s">
        <v>15507</v>
      </c>
      <c r="D4630" s="618" t="s">
        <v>10580</v>
      </c>
      <c r="E4630" s="619" t="s">
        <v>30748</v>
      </c>
      <c r="F4630"/>
      <c r="G4630"/>
      <c r="H4630"/>
    </row>
    <row r="4631" spans="1:8" ht="15" x14ac:dyDescent="0.25">
      <c r="A4631" s="609" t="str">
        <f t="shared" si="72"/>
        <v>86908</v>
      </c>
      <c r="B4631" s="607" t="s">
        <v>1037</v>
      </c>
      <c r="C4631" s="607" t="s">
        <v>15508</v>
      </c>
      <c r="D4631" s="618" t="s">
        <v>10580</v>
      </c>
      <c r="E4631" s="619" t="s">
        <v>30749</v>
      </c>
      <c r="F4631"/>
      <c r="G4631"/>
      <c r="H4631"/>
    </row>
    <row r="4632" spans="1:8" ht="15" x14ac:dyDescent="0.25">
      <c r="A4632" s="609" t="str">
        <f t="shared" si="72"/>
        <v>86909</v>
      </c>
      <c r="B4632" s="607" t="s">
        <v>1038</v>
      </c>
      <c r="C4632" s="607" t="s">
        <v>15509</v>
      </c>
      <c r="D4632" s="618" t="s">
        <v>10580</v>
      </c>
      <c r="E4632" s="619" t="s">
        <v>30750</v>
      </c>
      <c r="F4632"/>
      <c r="G4632"/>
      <c r="H4632"/>
    </row>
    <row r="4633" spans="1:8" ht="15" x14ac:dyDescent="0.25">
      <c r="A4633" s="609" t="str">
        <f t="shared" si="72"/>
        <v>86910</v>
      </c>
      <c r="B4633" s="607" t="s">
        <v>1039</v>
      </c>
      <c r="C4633" s="607" t="s">
        <v>15510</v>
      </c>
      <c r="D4633" s="618" t="s">
        <v>10580</v>
      </c>
      <c r="E4633" s="619" t="s">
        <v>30751</v>
      </c>
      <c r="F4633"/>
      <c r="G4633"/>
      <c r="H4633"/>
    </row>
    <row r="4634" spans="1:8" ht="15" x14ac:dyDescent="0.25">
      <c r="A4634" s="609" t="str">
        <f t="shared" si="72"/>
        <v>86911</v>
      </c>
      <c r="B4634" s="607" t="s">
        <v>1040</v>
      </c>
      <c r="C4634" s="607" t="s">
        <v>15511</v>
      </c>
      <c r="D4634" s="618" t="s">
        <v>10580</v>
      </c>
      <c r="E4634" s="619" t="s">
        <v>19447</v>
      </c>
      <c r="F4634"/>
      <c r="G4634"/>
      <c r="H4634"/>
    </row>
    <row r="4635" spans="1:8" ht="15" x14ac:dyDescent="0.25">
      <c r="A4635" s="609" t="str">
        <f t="shared" si="72"/>
        <v>86913</v>
      </c>
      <c r="B4635" s="607" t="s">
        <v>1041</v>
      </c>
      <c r="C4635" s="607" t="s">
        <v>15513</v>
      </c>
      <c r="D4635" s="618" t="s">
        <v>10580</v>
      </c>
      <c r="E4635" s="619" t="s">
        <v>12232</v>
      </c>
      <c r="F4635"/>
      <c r="G4635"/>
      <c r="H4635"/>
    </row>
    <row r="4636" spans="1:8" ht="15" x14ac:dyDescent="0.25">
      <c r="A4636" s="609" t="str">
        <f t="shared" si="72"/>
        <v>86914</v>
      </c>
      <c r="B4636" s="607" t="s">
        <v>1042</v>
      </c>
      <c r="C4636" s="607" t="s">
        <v>15514</v>
      </c>
      <c r="D4636" s="618" t="s">
        <v>10580</v>
      </c>
      <c r="E4636" s="619" t="s">
        <v>10687</v>
      </c>
      <c r="F4636"/>
      <c r="G4636"/>
      <c r="H4636"/>
    </row>
    <row r="4637" spans="1:8" ht="15" x14ac:dyDescent="0.25">
      <c r="A4637" s="609" t="str">
        <f t="shared" si="72"/>
        <v>86915</v>
      </c>
      <c r="B4637" s="607" t="s">
        <v>1043</v>
      </c>
      <c r="C4637" s="607" t="s">
        <v>15515</v>
      </c>
      <c r="D4637" s="618" t="s">
        <v>10580</v>
      </c>
      <c r="E4637" s="619" t="s">
        <v>30752</v>
      </c>
      <c r="F4637"/>
      <c r="G4637"/>
      <c r="H4637"/>
    </row>
    <row r="4638" spans="1:8" ht="15" x14ac:dyDescent="0.25">
      <c r="A4638" s="609" t="str">
        <f t="shared" si="72"/>
        <v>86916</v>
      </c>
      <c r="B4638" s="607" t="s">
        <v>1044</v>
      </c>
      <c r="C4638" s="607" t="s">
        <v>15516</v>
      </c>
      <c r="D4638" s="618" t="s">
        <v>10580</v>
      </c>
      <c r="E4638" s="619" t="s">
        <v>9948</v>
      </c>
      <c r="F4638"/>
      <c r="G4638"/>
      <c r="H4638"/>
    </row>
    <row r="4639" spans="1:8" ht="15" x14ac:dyDescent="0.25">
      <c r="A4639" s="609" t="str">
        <f t="shared" si="72"/>
        <v>86919</v>
      </c>
      <c r="B4639" s="607" t="s">
        <v>1045</v>
      </c>
      <c r="C4639" s="607" t="s">
        <v>15517</v>
      </c>
      <c r="D4639" s="618" t="s">
        <v>10580</v>
      </c>
      <c r="E4639" s="619" t="s">
        <v>30753</v>
      </c>
      <c r="F4639"/>
      <c r="G4639"/>
      <c r="H4639"/>
    </row>
    <row r="4640" spans="1:8" ht="15" x14ac:dyDescent="0.25">
      <c r="A4640" s="609" t="str">
        <f t="shared" si="72"/>
        <v>86920</v>
      </c>
      <c r="B4640" s="607" t="s">
        <v>1046</v>
      </c>
      <c r="C4640" s="607" t="s">
        <v>15518</v>
      </c>
      <c r="D4640" s="618" t="s">
        <v>10580</v>
      </c>
      <c r="E4640" s="619" t="s">
        <v>30754</v>
      </c>
      <c r="F4640"/>
      <c r="G4640"/>
      <c r="H4640"/>
    </row>
    <row r="4641" spans="1:8" ht="15" x14ac:dyDescent="0.25">
      <c r="A4641" s="609" t="str">
        <f t="shared" si="72"/>
        <v>86921</v>
      </c>
      <c r="B4641" s="607" t="s">
        <v>1047</v>
      </c>
      <c r="C4641" s="607" t="s">
        <v>15519</v>
      </c>
      <c r="D4641" s="618" t="s">
        <v>10580</v>
      </c>
      <c r="E4641" s="619" t="s">
        <v>30755</v>
      </c>
      <c r="F4641"/>
      <c r="G4641"/>
      <c r="H4641"/>
    </row>
    <row r="4642" spans="1:8" ht="15" x14ac:dyDescent="0.25">
      <c r="A4642" s="609" t="str">
        <f t="shared" si="72"/>
        <v>86922</v>
      </c>
      <c r="B4642" s="607" t="s">
        <v>1048</v>
      </c>
      <c r="C4642" s="607" t="s">
        <v>15520</v>
      </c>
      <c r="D4642" s="618" t="s">
        <v>10580</v>
      </c>
      <c r="E4642" s="619" t="s">
        <v>30756</v>
      </c>
      <c r="F4642"/>
      <c r="G4642"/>
      <c r="H4642"/>
    </row>
    <row r="4643" spans="1:8" ht="15" x14ac:dyDescent="0.25">
      <c r="A4643" s="609" t="str">
        <f t="shared" si="72"/>
        <v>86923</v>
      </c>
      <c r="B4643" s="607" t="s">
        <v>1049</v>
      </c>
      <c r="C4643" s="607" t="s">
        <v>15521</v>
      </c>
      <c r="D4643" s="618" t="s">
        <v>10580</v>
      </c>
      <c r="E4643" s="619" t="s">
        <v>30757</v>
      </c>
      <c r="F4643"/>
      <c r="G4643"/>
      <c r="H4643"/>
    </row>
    <row r="4644" spans="1:8" ht="15" x14ac:dyDescent="0.25">
      <c r="A4644" s="609" t="str">
        <f t="shared" si="72"/>
        <v>86924</v>
      </c>
      <c r="B4644" s="607" t="s">
        <v>1050</v>
      </c>
      <c r="C4644" s="607" t="s">
        <v>15522</v>
      </c>
      <c r="D4644" s="618" t="s">
        <v>10580</v>
      </c>
      <c r="E4644" s="619" t="s">
        <v>30758</v>
      </c>
      <c r="F4644"/>
      <c r="G4644"/>
      <c r="H4644"/>
    </row>
    <row r="4645" spans="1:8" ht="15" x14ac:dyDescent="0.25">
      <c r="A4645" s="609" t="str">
        <f t="shared" si="72"/>
        <v>86925</v>
      </c>
      <c r="B4645" s="607" t="s">
        <v>1051</v>
      </c>
      <c r="C4645" s="607" t="s">
        <v>15523</v>
      </c>
      <c r="D4645" s="618" t="s">
        <v>10580</v>
      </c>
      <c r="E4645" s="619" t="s">
        <v>30759</v>
      </c>
      <c r="F4645"/>
      <c r="G4645"/>
      <c r="H4645"/>
    </row>
    <row r="4646" spans="1:8" ht="15" x14ac:dyDescent="0.25">
      <c r="A4646" s="609" t="str">
        <f t="shared" si="72"/>
        <v>86926</v>
      </c>
      <c r="B4646" s="607" t="s">
        <v>1052</v>
      </c>
      <c r="C4646" s="607" t="s">
        <v>15524</v>
      </c>
      <c r="D4646" s="618" t="s">
        <v>10580</v>
      </c>
      <c r="E4646" s="619" t="s">
        <v>30760</v>
      </c>
      <c r="F4646"/>
      <c r="G4646"/>
      <c r="H4646"/>
    </row>
    <row r="4647" spans="1:8" ht="15" x14ac:dyDescent="0.25">
      <c r="A4647" s="609" t="str">
        <f t="shared" si="72"/>
        <v>86927</v>
      </c>
      <c r="B4647" s="607" t="s">
        <v>1053</v>
      </c>
      <c r="C4647" s="607" t="s">
        <v>15525</v>
      </c>
      <c r="D4647" s="618" t="s">
        <v>10580</v>
      </c>
      <c r="E4647" s="619" t="s">
        <v>30761</v>
      </c>
      <c r="F4647"/>
      <c r="G4647"/>
      <c r="H4647"/>
    </row>
    <row r="4648" spans="1:8" ht="15" x14ac:dyDescent="0.25">
      <c r="A4648" s="609" t="str">
        <f t="shared" si="72"/>
        <v>86928</v>
      </c>
      <c r="B4648" s="607" t="s">
        <v>1054</v>
      </c>
      <c r="C4648" s="607" t="s">
        <v>15526</v>
      </c>
      <c r="D4648" s="618" t="s">
        <v>10580</v>
      </c>
      <c r="E4648" s="619" t="s">
        <v>30762</v>
      </c>
      <c r="F4648"/>
      <c r="G4648"/>
      <c r="H4648"/>
    </row>
    <row r="4649" spans="1:8" ht="15" x14ac:dyDescent="0.25">
      <c r="A4649" s="609" t="str">
        <f t="shared" si="72"/>
        <v>86929</v>
      </c>
      <c r="B4649" s="607" t="s">
        <v>1055</v>
      </c>
      <c r="C4649" s="607" t="s">
        <v>15527</v>
      </c>
      <c r="D4649" s="618" t="s">
        <v>10580</v>
      </c>
      <c r="E4649" s="619" t="s">
        <v>19731</v>
      </c>
      <c r="F4649"/>
      <c r="G4649"/>
      <c r="H4649"/>
    </row>
    <row r="4650" spans="1:8" ht="15" x14ac:dyDescent="0.25">
      <c r="A4650" s="609" t="str">
        <f t="shared" si="72"/>
        <v>86930</v>
      </c>
      <c r="B4650" s="607" t="s">
        <v>1056</v>
      </c>
      <c r="C4650" s="607" t="s">
        <v>15528</v>
      </c>
      <c r="D4650" s="618" t="s">
        <v>10580</v>
      </c>
      <c r="E4650" s="619" t="s">
        <v>30763</v>
      </c>
      <c r="F4650"/>
      <c r="G4650"/>
      <c r="H4650"/>
    </row>
    <row r="4651" spans="1:8" ht="15" x14ac:dyDescent="0.25">
      <c r="A4651" s="609" t="str">
        <f t="shared" si="72"/>
        <v>86931</v>
      </c>
      <c r="B4651" s="607" t="s">
        <v>1057</v>
      </c>
      <c r="C4651" s="607" t="s">
        <v>15529</v>
      </c>
      <c r="D4651" s="618" t="s">
        <v>10580</v>
      </c>
      <c r="E4651" s="619" t="s">
        <v>30764</v>
      </c>
      <c r="F4651"/>
      <c r="G4651"/>
      <c r="H4651"/>
    </row>
    <row r="4652" spans="1:8" ht="15" x14ac:dyDescent="0.25">
      <c r="A4652" s="609" t="str">
        <f t="shared" si="72"/>
        <v>86932</v>
      </c>
      <c r="B4652" s="607" t="s">
        <v>1058</v>
      </c>
      <c r="C4652" s="607" t="s">
        <v>15530</v>
      </c>
      <c r="D4652" s="618" t="s">
        <v>10580</v>
      </c>
      <c r="E4652" s="619" t="s">
        <v>30765</v>
      </c>
      <c r="F4652"/>
      <c r="G4652"/>
      <c r="H4652"/>
    </row>
    <row r="4653" spans="1:8" ht="15" x14ac:dyDescent="0.25">
      <c r="A4653" s="609" t="str">
        <f t="shared" si="72"/>
        <v>86933</v>
      </c>
      <c r="B4653" s="607" t="s">
        <v>1059</v>
      </c>
      <c r="C4653" s="607" t="s">
        <v>15531</v>
      </c>
      <c r="D4653" s="618" t="s">
        <v>10580</v>
      </c>
      <c r="E4653" s="619" t="s">
        <v>30766</v>
      </c>
      <c r="F4653"/>
      <c r="G4653"/>
      <c r="H4653"/>
    </row>
    <row r="4654" spans="1:8" ht="15" x14ac:dyDescent="0.25">
      <c r="A4654" s="609" t="str">
        <f t="shared" si="72"/>
        <v>86934</v>
      </c>
      <c r="B4654" s="607" t="s">
        <v>1060</v>
      </c>
      <c r="C4654" s="607" t="s">
        <v>15532</v>
      </c>
      <c r="D4654" s="618" t="s">
        <v>10580</v>
      </c>
      <c r="E4654" s="619" t="s">
        <v>30767</v>
      </c>
      <c r="F4654"/>
      <c r="G4654"/>
      <c r="H4654"/>
    </row>
    <row r="4655" spans="1:8" ht="15" x14ac:dyDescent="0.25">
      <c r="A4655" s="609" t="str">
        <f t="shared" si="72"/>
        <v>86935</v>
      </c>
      <c r="B4655" s="607" t="s">
        <v>1061</v>
      </c>
      <c r="C4655" s="607" t="s">
        <v>15533</v>
      </c>
      <c r="D4655" s="618" t="s">
        <v>10580</v>
      </c>
      <c r="E4655" s="619" t="s">
        <v>19599</v>
      </c>
      <c r="F4655"/>
      <c r="G4655"/>
      <c r="H4655"/>
    </row>
    <row r="4656" spans="1:8" ht="15" x14ac:dyDescent="0.25">
      <c r="A4656" s="609" t="str">
        <f t="shared" si="72"/>
        <v>86936</v>
      </c>
      <c r="B4656" s="607" t="s">
        <v>1062</v>
      </c>
      <c r="C4656" s="607" t="s">
        <v>15534</v>
      </c>
      <c r="D4656" s="618" t="s">
        <v>10580</v>
      </c>
      <c r="E4656" s="619" t="s">
        <v>30768</v>
      </c>
      <c r="F4656"/>
      <c r="G4656"/>
      <c r="H4656"/>
    </row>
    <row r="4657" spans="1:8" ht="15" x14ac:dyDescent="0.25">
      <c r="A4657" s="609" t="str">
        <f t="shared" si="72"/>
        <v>86937</v>
      </c>
      <c r="B4657" s="607" t="s">
        <v>1063</v>
      </c>
      <c r="C4657" s="607" t="s">
        <v>15535</v>
      </c>
      <c r="D4657" s="618" t="s">
        <v>10580</v>
      </c>
      <c r="E4657" s="619" t="s">
        <v>30769</v>
      </c>
      <c r="F4657"/>
      <c r="G4657"/>
      <c r="H4657"/>
    </row>
    <row r="4658" spans="1:8" ht="15" x14ac:dyDescent="0.25">
      <c r="A4658" s="609" t="str">
        <f t="shared" si="72"/>
        <v>86938</v>
      </c>
      <c r="B4658" s="607" t="s">
        <v>1064</v>
      </c>
      <c r="C4658" s="607" t="s">
        <v>15536</v>
      </c>
      <c r="D4658" s="618" t="s">
        <v>10580</v>
      </c>
      <c r="E4658" s="619" t="s">
        <v>30770</v>
      </c>
      <c r="F4658"/>
      <c r="G4658"/>
      <c r="H4658"/>
    </row>
    <row r="4659" spans="1:8" ht="15" x14ac:dyDescent="0.25">
      <c r="A4659" s="609" t="str">
        <f t="shared" si="72"/>
        <v>86939</v>
      </c>
      <c r="B4659" s="607" t="s">
        <v>1065</v>
      </c>
      <c r="C4659" s="607" t="s">
        <v>15537</v>
      </c>
      <c r="D4659" s="618" t="s">
        <v>10580</v>
      </c>
      <c r="E4659" s="619" t="s">
        <v>30771</v>
      </c>
      <c r="F4659"/>
      <c r="G4659"/>
      <c r="H4659"/>
    </row>
    <row r="4660" spans="1:8" ht="15" x14ac:dyDescent="0.25">
      <c r="A4660" s="609" t="str">
        <f t="shared" si="72"/>
        <v>86940</v>
      </c>
      <c r="B4660" s="607" t="s">
        <v>1066</v>
      </c>
      <c r="C4660" s="607" t="s">
        <v>15538</v>
      </c>
      <c r="D4660" s="618" t="s">
        <v>10580</v>
      </c>
      <c r="E4660" s="619" t="s">
        <v>30772</v>
      </c>
      <c r="F4660"/>
      <c r="G4660"/>
      <c r="H4660"/>
    </row>
    <row r="4661" spans="1:8" ht="15" x14ac:dyDescent="0.25">
      <c r="A4661" s="609" t="str">
        <f t="shared" si="72"/>
        <v>86941</v>
      </c>
      <c r="B4661" s="607" t="s">
        <v>1067</v>
      </c>
      <c r="C4661" s="607" t="s">
        <v>15539</v>
      </c>
      <c r="D4661" s="618" t="s">
        <v>10580</v>
      </c>
      <c r="E4661" s="619" t="s">
        <v>30773</v>
      </c>
      <c r="F4661"/>
      <c r="G4661"/>
      <c r="H4661"/>
    </row>
    <row r="4662" spans="1:8" ht="15" x14ac:dyDescent="0.25">
      <c r="A4662" s="609" t="str">
        <f t="shared" si="72"/>
        <v>86942</v>
      </c>
      <c r="B4662" s="607" t="s">
        <v>1068</v>
      </c>
      <c r="C4662" s="607" t="s">
        <v>15540</v>
      </c>
      <c r="D4662" s="618" t="s">
        <v>10580</v>
      </c>
      <c r="E4662" s="619" t="s">
        <v>30774</v>
      </c>
      <c r="F4662"/>
      <c r="G4662"/>
      <c r="H4662"/>
    </row>
    <row r="4663" spans="1:8" ht="15" x14ac:dyDescent="0.25">
      <c r="A4663" s="609" t="str">
        <f t="shared" si="72"/>
        <v>86943</v>
      </c>
      <c r="B4663" s="607" t="s">
        <v>1069</v>
      </c>
      <c r="C4663" s="607" t="s">
        <v>15541</v>
      </c>
      <c r="D4663" s="618" t="s">
        <v>10580</v>
      </c>
      <c r="E4663" s="619" t="s">
        <v>30775</v>
      </c>
      <c r="F4663"/>
      <c r="G4663"/>
      <c r="H4663"/>
    </row>
    <row r="4664" spans="1:8" ht="15" x14ac:dyDescent="0.25">
      <c r="A4664" s="609" t="str">
        <f t="shared" si="72"/>
        <v>86947</v>
      </c>
      <c r="B4664" s="607" t="s">
        <v>1070</v>
      </c>
      <c r="C4664" s="607" t="s">
        <v>15542</v>
      </c>
      <c r="D4664" s="618" t="s">
        <v>10580</v>
      </c>
      <c r="E4664" s="619" t="s">
        <v>30776</v>
      </c>
      <c r="F4664"/>
      <c r="G4664"/>
      <c r="H4664"/>
    </row>
    <row r="4665" spans="1:8" ht="15" x14ac:dyDescent="0.25">
      <c r="A4665" s="609" t="str">
        <f t="shared" si="72"/>
        <v>93396</v>
      </c>
      <c r="B4665" s="607" t="s">
        <v>4015</v>
      </c>
      <c r="C4665" s="607" t="s">
        <v>15543</v>
      </c>
      <c r="D4665" s="618" t="s">
        <v>10580</v>
      </c>
      <c r="E4665" s="619" t="s">
        <v>30777</v>
      </c>
      <c r="F4665"/>
      <c r="G4665"/>
      <c r="H4665"/>
    </row>
    <row r="4666" spans="1:8" ht="15" x14ac:dyDescent="0.25">
      <c r="A4666" s="609" t="str">
        <f t="shared" si="72"/>
        <v>93441</v>
      </c>
      <c r="B4666" s="607" t="s">
        <v>4059</v>
      </c>
      <c r="C4666" s="607" t="s">
        <v>15544</v>
      </c>
      <c r="D4666" s="618" t="s">
        <v>10580</v>
      </c>
      <c r="E4666" s="619" t="s">
        <v>30778</v>
      </c>
      <c r="F4666"/>
      <c r="G4666"/>
      <c r="H4666"/>
    </row>
    <row r="4667" spans="1:8" ht="15" x14ac:dyDescent="0.25">
      <c r="A4667" s="609" t="str">
        <f t="shared" si="72"/>
        <v>93442</v>
      </c>
      <c r="B4667" s="607" t="s">
        <v>4060</v>
      </c>
      <c r="C4667" s="607" t="s">
        <v>15545</v>
      </c>
      <c r="D4667" s="618" t="s">
        <v>10580</v>
      </c>
      <c r="E4667" s="619" t="s">
        <v>30779</v>
      </c>
      <c r="F4667"/>
      <c r="G4667"/>
      <c r="H4667"/>
    </row>
    <row r="4668" spans="1:8" ht="15" x14ac:dyDescent="0.25">
      <c r="A4668" s="609" t="str">
        <f t="shared" si="72"/>
        <v>95469</v>
      </c>
      <c r="B4668" s="607" t="s">
        <v>4674</v>
      </c>
      <c r="C4668" s="607" t="s">
        <v>15546</v>
      </c>
      <c r="D4668" s="618" t="s">
        <v>10580</v>
      </c>
      <c r="E4668" s="619" t="s">
        <v>30780</v>
      </c>
      <c r="F4668"/>
      <c r="G4668"/>
      <c r="H4668"/>
    </row>
    <row r="4669" spans="1:8" ht="15" x14ac:dyDescent="0.25">
      <c r="A4669" s="609" t="str">
        <f t="shared" si="72"/>
        <v>95470</v>
      </c>
      <c r="B4669" s="607" t="s">
        <v>4675</v>
      </c>
      <c r="C4669" s="607" t="s">
        <v>15547</v>
      </c>
      <c r="D4669" s="618" t="s">
        <v>10580</v>
      </c>
      <c r="E4669" s="619" t="s">
        <v>30781</v>
      </c>
      <c r="F4669"/>
      <c r="G4669"/>
      <c r="H4669"/>
    </row>
    <row r="4670" spans="1:8" ht="15" x14ac:dyDescent="0.25">
      <c r="A4670" s="609" t="str">
        <f t="shared" si="72"/>
        <v>95471</v>
      </c>
      <c r="B4670" s="607" t="s">
        <v>4676</v>
      </c>
      <c r="C4670" s="607" t="s">
        <v>15548</v>
      </c>
      <c r="D4670" s="618" t="s">
        <v>10580</v>
      </c>
      <c r="E4670" s="619" t="s">
        <v>30782</v>
      </c>
      <c r="F4670"/>
      <c r="G4670"/>
      <c r="H4670"/>
    </row>
    <row r="4671" spans="1:8" ht="15" x14ac:dyDescent="0.25">
      <c r="A4671" s="609" t="str">
        <f t="shared" si="72"/>
        <v>95472</v>
      </c>
      <c r="B4671" s="607" t="s">
        <v>4677</v>
      </c>
      <c r="C4671" s="607" t="s">
        <v>15549</v>
      </c>
      <c r="D4671" s="618" t="s">
        <v>10580</v>
      </c>
      <c r="E4671" s="619" t="s">
        <v>30783</v>
      </c>
      <c r="F4671"/>
      <c r="G4671"/>
      <c r="H4671"/>
    </row>
    <row r="4672" spans="1:8" ht="15" x14ac:dyDescent="0.25">
      <c r="A4672" s="609" t="str">
        <f t="shared" si="72"/>
        <v>95542</v>
      </c>
      <c r="B4672" s="607" t="s">
        <v>4679</v>
      </c>
      <c r="C4672" s="607" t="s">
        <v>15550</v>
      </c>
      <c r="D4672" s="618" t="s">
        <v>10580</v>
      </c>
      <c r="E4672" s="619" t="s">
        <v>9315</v>
      </c>
      <c r="F4672"/>
      <c r="G4672"/>
      <c r="H4672"/>
    </row>
    <row r="4673" spans="1:8" ht="15" x14ac:dyDescent="0.25">
      <c r="A4673" s="609" t="str">
        <f t="shared" si="72"/>
        <v>95543</v>
      </c>
      <c r="B4673" s="607" t="s">
        <v>4680</v>
      </c>
      <c r="C4673" s="607" t="s">
        <v>15552</v>
      </c>
      <c r="D4673" s="618" t="s">
        <v>10580</v>
      </c>
      <c r="E4673" s="619" t="s">
        <v>19510</v>
      </c>
      <c r="F4673"/>
      <c r="G4673"/>
      <c r="H4673"/>
    </row>
    <row r="4674" spans="1:8" ht="15" x14ac:dyDescent="0.25">
      <c r="A4674" s="609" t="str">
        <f t="shared" ref="A4674:A4737" si="73">IF(ISERROR(SEARCH("/",B4674)=6),TRIM(CLEAN(B4674)),IF(SEARCH("/",B4674)=6,IF(LEN(TRIM(CLEAN(B4674)))=7,LEFT(TRIM(CLEAN(B4674)),6)&amp;"00"&amp;RIGHT(TRIM(CLEAN(B4674)),1),LEFT(TRIM(CLEAN(B4674)),6)&amp;"0"&amp;RIGHT(TRIM(CLEAN(B4674)),2)),TRIM(CLEAN(B4674))))</f>
        <v>95544</v>
      </c>
      <c r="B4674" s="607" t="s">
        <v>4681</v>
      </c>
      <c r="C4674" s="607" t="s">
        <v>15553</v>
      </c>
      <c r="D4674" s="618" t="s">
        <v>10580</v>
      </c>
      <c r="E4674" s="619" t="s">
        <v>29968</v>
      </c>
      <c r="F4674"/>
      <c r="G4674"/>
      <c r="H4674"/>
    </row>
    <row r="4675" spans="1:8" ht="15" x14ac:dyDescent="0.25">
      <c r="A4675" s="609" t="str">
        <f t="shared" si="73"/>
        <v>95545</v>
      </c>
      <c r="B4675" s="607" t="s">
        <v>4682</v>
      </c>
      <c r="C4675" s="607" t="s">
        <v>15554</v>
      </c>
      <c r="D4675" s="618" t="s">
        <v>10580</v>
      </c>
      <c r="E4675" s="619" t="s">
        <v>19436</v>
      </c>
      <c r="F4675"/>
      <c r="G4675"/>
      <c r="H4675"/>
    </row>
    <row r="4676" spans="1:8" ht="15" x14ac:dyDescent="0.25">
      <c r="A4676" s="609" t="str">
        <f t="shared" si="73"/>
        <v>95546</v>
      </c>
      <c r="B4676" s="607" t="s">
        <v>4683</v>
      </c>
      <c r="C4676" s="607" t="s">
        <v>15555</v>
      </c>
      <c r="D4676" s="618" t="s">
        <v>10580</v>
      </c>
      <c r="E4676" s="619" t="s">
        <v>30784</v>
      </c>
      <c r="F4676"/>
      <c r="G4676"/>
      <c r="H4676"/>
    </row>
    <row r="4677" spans="1:8" ht="15" x14ac:dyDescent="0.25">
      <c r="A4677" s="609" t="str">
        <f t="shared" si="73"/>
        <v>95547</v>
      </c>
      <c r="B4677" s="607" t="s">
        <v>4684</v>
      </c>
      <c r="C4677" s="607" t="s">
        <v>15556</v>
      </c>
      <c r="D4677" s="618" t="s">
        <v>10580</v>
      </c>
      <c r="E4677" s="619" t="s">
        <v>18595</v>
      </c>
      <c r="F4677"/>
      <c r="G4677"/>
      <c r="H4677"/>
    </row>
    <row r="4678" spans="1:8" ht="15" x14ac:dyDescent="0.25">
      <c r="A4678" s="609" t="str">
        <f t="shared" si="73"/>
        <v>100848</v>
      </c>
      <c r="B4678" s="607" t="s">
        <v>6733</v>
      </c>
      <c r="C4678" s="607" t="s">
        <v>15557</v>
      </c>
      <c r="D4678" s="618" t="s">
        <v>10580</v>
      </c>
      <c r="E4678" s="619" t="s">
        <v>30785</v>
      </c>
      <c r="F4678"/>
      <c r="G4678"/>
      <c r="H4678"/>
    </row>
    <row r="4679" spans="1:8" ht="15" x14ac:dyDescent="0.25">
      <c r="A4679" s="609" t="str">
        <f t="shared" si="73"/>
        <v>100849</v>
      </c>
      <c r="B4679" s="607" t="s">
        <v>6734</v>
      </c>
      <c r="C4679" s="607" t="s">
        <v>15558</v>
      </c>
      <c r="D4679" s="618" t="s">
        <v>10580</v>
      </c>
      <c r="E4679" s="619" t="s">
        <v>30786</v>
      </c>
      <c r="F4679"/>
      <c r="G4679"/>
      <c r="H4679"/>
    </row>
    <row r="4680" spans="1:8" ht="15" x14ac:dyDescent="0.25">
      <c r="A4680" s="609" t="str">
        <f t="shared" si="73"/>
        <v>100851</v>
      </c>
      <c r="B4680" s="607" t="s">
        <v>6735</v>
      </c>
      <c r="C4680" s="607" t="s">
        <v>15559</v>
      </c>
      <c r="D4680" s="618" t="s">
        <v>10580</v>
      </c>
      <c r="E4680" s="619" t="s">
        <v>30787</v>
      </c>
      <c r="F4680"/>
      <c r="G4680"/>
      <c r="H4680"/>
    </row>
    <row r="4681" spans="1:8" ht="15" x14ac:dyDescent="0.25">
      <c r="A4681" s="609" t="str">
        <f t="shared" si="73"/>
        <v>100852</v>
      </c>
      <c r="B4681" s="607" t="s">
        <v>6736</v>
      </c>
      <c r="C4681" s="607" t="s">
        <v>15560</v>
      </c>
      <c r="D4681" s="618" t="s">
        <v>10580</v>
      </c>
      <c r="E4681" s="619" t="s">
        <v>30788</v>
      </c>
      <c r="F4681"/>
      <c r="G4681"/>
      <c r="H4681"/>
    </row>
    <row r="4682" spans="1:8" ht="15" x14ac:dyDescent="0.25">
      <c r="A4682" s="609" t="str">
        <f t="shared" si="73"/>
        <v>100854</v>
      </c>
      <c r="B4682" s="607" t="s">
        <v>6737</v>
      </c>
      <c r="C4682" s="607" t="s">
        <v>15561</v>
      </c>
      <c r="D4682" s="618" t="s">
        <v>10580</v>
      </c>
      <c r="E4682" s="619" t="s">
        <v>30789</v>
      </c>
      <c r="F4682"/>
      <c r="G4682"/>
      <c r="H4682"/>
    </row>
    <row r="4683" spans="1:8" ht="15" x14ac:dyDescent="0.25">
      <c r="A4683" s="609" t="str">
        <f t="shared" si="73"/>
        <v>100855</v>
      </c>
      <c r="B4683" s="607" t="s">
        <v>6738</v>
      </c>
      <c r="C4683" s="607" t="s">
        <v>15562</v>
      </c>
      <c r="D4683" s="618" t="s">
        <v>10580</v>
      </c>
      <c r="E4683" s="619" t="s">
        <v>19436</v>
      </c>
      <c r="F4683"/>
      <c r="G4683"/>
      <c r="H4683"/>
    </row>
    <row r="4684" spans="1:8" ht="15" x14ac:dyDescent="0.25">
      <c r="A4684" s="609" t="str">
        <f t="shared" si="73"/>
        <v>100856</v>
      </c>
      <c r="B4684" s="607" t="s">
        <v>6739</v>
      </c>
      <c r="C4684" s="607" t="s">
        <v>15563</v>
      </c>
      <c r="D4684" s="618" t="s">
        <v>10580</v>
      </c>
      <c r="E4684" s="619" t="s">
        <v>30790</v>
      </c>
      <c r="F4684"/>
      <c r="G4684"/>
      <c r="H4684"/>
    </row>
    <row r="4685" spans="1:8" ht="15" x14ac:dyDescent="0.25">
      <c r="A4685" s="609" t="str">
        <f t="shared" si="73"/>
        <v>100857</v>
      </c>
      <c r="B4685" s="607" t="s">
        <v>6740</v>
      </c>
      <c r="C4685" s="607" t="s">
        <v>15565</v>
      </c>
      <c r="D4685" s="618" t="s">
        <v>10580</v>
      </c>
      <c r="E4685" s="619" t="s">
        <v>30791</v>
      </c>
      <c r="F4685"/>
      <c r="G4685"/>
      <c r="H4685"/>
    </row>
    <row r="4686" spans="1:8" ht="15" x14ac:dyDescent="0.25">
      <c r="A4686" s="609" t="str">
        <f t="shared" si="73"/>
        <v>100858</v>
      </c>
      <c r="B4686" s="607" t="s">
        <v>6741</v>
      </c>
      <c r="C4686" s="607" t="s">
        <v>15566</v>
      </c>
      <c r="D4686" s="618" t="s">
        <v>10580</v>
      </c>
      <c r="E4686" s="619" t="s">
        <v>30792</v>
      </c>
      <c r="F4686"/>
      <c r="G4686"/>
      <c r="H4686"/>
    </row>
    <row r="4687" spans="1:8" ht="15" x14ac:dyDescent="0.25">
      <c r="A4687" s="609" t="str">
        <f t="shared" si="73"/>
        <v>100859</v>
      </c>
      <c r="B4687" s="607" t="s">
        <v>30793</v>
      </c>
      <c r="C4687" s="607" t="s">
        <v>30794</v>
      </c>
      <c r="D4687" s="618" t="s">
        <v>10580</v>
      </c>
      <c r="E4687" s="619" t="s">
        <v>30795</v>
      </c>
      <c r="F4687"/>
      <c r="G4687"/>
      <c r="H4687"/>
    </row>
    <row r="4688" spans="1:8" ht="15" x14ac:dyDescent="0.25">
      <c r="A4688" s="609" t="str">
        <f t="shared" si="73"/>
        <v>100860</v>
      </c>
      <c r="B4688" s="607" t="s">
        <v>6742</v>
      </c>
      <c r="C4688" s="607" t="s">
        <v>15567</v>
      </c>
      <c r="D4688" s="618" t="s">
        <v>10580</v>
      </c>
      <c r="E4688" s="619" t="s">
        <v>18231</v>
      </c>
      <c r="F4688"/>
      <c r="G4688"/>
      <c r="H4688"/>
    </row>
    <row r="4689" spans="1:8" ht="15" x14ac:dyDescent="0.25">
      <c r="A4689" s="609" t="str">
        <f t="shared" si="73"/>
        <v>100861</v>
      </c>
      <c r="B4689" s="607" t="s">
        <v>6743</v>
      </c>
      <c r="C4689" s="607" t="s">
        <v>15568</v>
      </c>
      <c r="D4689" s="618" t="s">
        <v>10580</v>
      </c>
      <c r="E4689" s="619" t="s">
        <v>18059</v>
      </c>
      <c r="F4689"/>
      <c r="G4689"/>
      <c r="H4689"/>
    </row>
    <row r="4690" spans="1:8" ht="15" x14ac:dyDescent="0.25">
      <c r="A4690" s="609" t="str">
        <f t="shared" si="73"/>
        <v>100862</v>
      </c>
      <c r="B4690" s="607" t="s">
        <v>6744</v>
      </c>
      <c r="C4690" s="607" t="s">
        <v>15569</v>
      </c>
      <c r="D4690" s="618" t="s">
        <v>10580</v>
      </c>
      <c r="E4690" s="619" t="s">
        <v>19598</v>
      </c>
      <c r="F4690"/>
      <c r="G4690"/>
      <c r="H4690"/>
    </row>
    <row r="4691" spans="1:8" ht="15" x14ac:dyDescent="0.25">
      <c r="A4691" s="609" t="str">
        <f t="shared" si="73"/>
        <v>100863</v>
      </c>
      <c r="B4691" s="607" t="s">
        <v>6745</v>
      </c>
      <c r="C4691" s="607" t="s">
        <v>15570</v>
      </c>
      <c r="D4691" s="618" t="s">
        <v>10580</v>
      </c>
      <c r="E4691" s="619" t="s">
        <v>30796</v>
      </c>
      <c r="F4691"/>
      <c r="G4691"/>
      <c r="H4691"/>
    </row>
    <row r="4692" spans="1:8" ht="15" x14ac:dyDescent="0.25">
      <c r="A4692" s="609" t="str">
        <f t="shared" si="73"/>
        <v>100864</v>
      </c>
      <c r="B4692" s="607" t="s">
        <v>6746</v>
      </c>
      <c r="C4692" s="607" t="s">
        <v>15571</v>
      </c>
      <c r="D4692" s="618" t="s">
        <v>10580</v>
      </c>
      <c r="E4692" s="619" t="s">
        <v>30797</v>
      </c>
      <c r="F4692"/>
      <c r="G4692"/>
      <c r="H4692"/>
    </row>
    <row r="4693" spans="1:8" ht="15" x14ac:dyDescent="0.25">
      <c r="A4693" s="609" t="str">
        <f t="shared" si="73"/>
        <v>100865</v>
      </c>
      <c r="B4693" s="607" t="s">
        <v>6747</v>
      </c>
      <c r="C4693" s="607" t="s">
        <v>15572</v>
      </c>
      <c r="D4693" s="618" t="s">
        <v>10580</v>
      </c>
      <c r="E4693" s="619" t="s">
        <v>29754</v>
      </c>
      <c r="F4693"/>
      <c r="G4693"/>
      <c r="H4693"/>
    </row>
    <row r="4694" spans="1:8" ht="15" x14ac:dyDescent="0.25">
      <c r="A4694" s="609" t="str">
        <f t="shared" si="73"/>
        <v>100866</v>
      </c>
      <c r="B4694" s="607" t="s">
        <v>6748</v>
      </c>
      <c r="C4694" s="607" t="s">
        <v>15573</v>
      </c>
      <c r="D4694" s="618" t="s">
        <v>10580</v>
      </c>
      <c r="E4694" s="619" t="s">
        <v>19625</v>
      </c>
      <c r="F4694"/>
      <c r="G4694"/>
      <c r="H4694"/>
    </row>
    <row r="4695" spans="1:8" ht="15" x14ac:dyDescent="0.25">
      <c r="A4695" s="609" t="str">
        <f t="shared" si="73"/>
        <v>100867</v>
      </c>
      <c r="B4695" s="607" t="s">
        <v>6749</v>
      </c>
      <c r="C4695" s="607" t="s">
        <v>15574</v>
      </c>
      <c r="D4695" s="618" t="s">
        <v>10580</v>
      </c>
      <c r="E4695" s="619" t="s">
        <v>30798</v>
      </c>
      <c r="F4695"/>
      <c r="G4695"/>
      <c r="H4695"/>
    </row>
    <row r="4696" spans="1:8" ht="15" x14ac:dyDescent="0.25">
      <c r="A4696" s="609" t="str">
        <f t="shared" si="73"/>
        <v>100868</v>
      </c>
      <c r="B4696" s="607" t="s">
        <v>6750</v>
      </c>
      <c r="C4696" s="607" t="s">
        <v>15575</v>
      </c>
      <c r="D4696" s="618" t="s">
        <v>10580</v>
      </c>
      <c r="E4696" s="619" t="s">
        <v>30799</v>
      </c>
      <c r="F4696"/>
      <c r="G4696"/>
      <c r="H4696"/>
    </row>
    <row r="4697" spans="1:8" ht="15" x14ac:dyDescent="0.25">
      <c r="A4697" s="609" t="str">
        <f t="shared" si="73"/>
        <v>100869</v>
      </c>
      <c r="B4697" s="607" t="s">
        <v>6751</v>
      </c>
      <c r="C4697" s="607" t="s">
        <v>15576</v>
      </c>
      <c r="D4697" s="618" t="s">
        <v>10580</v>
      </c>
      <c r="E4697" s="619" t="s">
        <v>30800</v>
      </c>
      <c r="F4697"/>
      <c r="G4697"/>
      <c r="H4697"/>
    </row>
    <row r="4698" spans="1:8" ht="15" x14ac:dyDescent="0.25">
      <c r="A4698" s="609" t="str">
        <f t="shared" si="73"/>
        <v>100870</v>
      </c>
      <c r="B4698" s="607" t="s">
        <v>6752</v>
      </c>
      <c r="C4698" s="607" t="s">
        <v>15577</v>
      </c>
      <c r="D4698" s="618" t="s">
        <v>10580</v>
      </c>
      <c r="E4698" s="619" t="s">
        <v>30801</v>
      </c>
      <c r="F4698"/>
      <c r="G4698"/>
      <c r="H4698"/>
    </row>
    <row r="4699" spans="1:8" ht="15" x14ac:dyDescent="0.25">
      <c r="A4699" s="609" t="str">
        <f t="shared" si="73"/>
        <v>100871</v>
      </c>
      <c r="B4699" s="607" t="s">
        <v>6753</v>
      </c>
      <c r="C4699" s="607" t="s">
        <v>15578</v>
      </c>
      <c r="D4699" s="618" t="s">
        <v>10580</v>
      </c>
      <c r="E4699" s="619" t="s">
        <v>30802</v>
      </c>
      <c r="F4699"/>
      <c r="G4699"/>
      <c r="H4699"/>
    </row>
    <row r="4700" spans="1:8" ht="15" x14ac:dyDescent="0.25">
      <c r="A4700" s="609" t="str">
        <f t="shared" si="73"/>
        <v>100872</v>
      </c>
      <c r="B4700" s="607" t="s">
        <v>6754</v>
      </c>
      <c r="C4700" s="607" t="s">
        <v>15579</v>
      </c>
      <c r="D4700" s="618" t="s">
        <v>10580</v>
      </c>
      <c r="E4700" s="619" t="s">
        <v>30803</v>
      </c>
      <c r="F4700"/>
      <c r="G4700"/>
      <c r="H4700"/>
    </row>
    <row r="4701" spans="1:8" ht="15" x14ac:dyDescent="0.25">
      <c r="A4701" s="609" t="str">
        <f t="shared" si="73"/>
        <v>100873</v>
      </c>
      <c r="B4701" s="607" t="s">
        <v>6755</v>
      </c>
      <c r="C4701" s="607" t="s">
        <v>15580</v>
      </c>
      <c r="D4701" s="618" t="s">
        <v>10580</v>
      </c>
      <c r="E4701" s="619" t="s">
        <v>30804</v>
      </c>
      <c r="F4701"/>
      <c r="G4701"/>
      <c r="H4701"/>
    </row>
    <row r="4702" spans="1:8" ht="15" x14ac:dyDescent="0.25">
      <c r="A4702" s="609" t="str">
        <f t="shared" si="73"/>
        <v>100874</v>
      </c>
      <c r="B4702" s="607" t="s">
        <v>6756</v>
      </c>
      <c r="C4702" s="607" t="s">
        <v>15581</v>
      </c>
      <c r="D4702" s="618" t="s">
        <v>10580</v>
      </c>
      <c r="E4702" s="619" t="s">
        <v>19625</v>
      </c>
      <c r="F4702"/>
      <c r="G4702"/>
      <c r="H4702"/>
    </row>
    <row r="4703" spans="1:8" ht="15" x14ac:dyDescent="0.25">
      <c r="A4703" s="609" t="str">
        <f t="shared" si="73"/>
        <v>100875</v>
      </c>
      <c r="B4703" s="607" t="s">
        <v>6757</v>
      </c>
      <c r="C4703" s="607" t="s">
        <v>15582</v>
      </c>
      <c r="D4703" s="618" t="s">
        <v>10580</v>
      </c>
      <c r="E4703" s="619" t="s">
        <v>30805</v>
      </c>
      <c r="F4703"/>
      <c r="G4703"/>
      <c r="H4703"/>
    </row>
    <row r="4704" spans="1:8" ht="15" x14ac:dyDescent="0.25">
      <c r="A4704" s="609" t="str">
        <f t="shared" si="73"/>
        <v>100878</v>
      </c>
      <c r="B4704" s="607" t="s">
        <v>30806</v>
      </c>
      <c r="C4704" s="607" t="s">
        <v>30807</v>
      </c>
      <c r="D4704" s="618" t="s">
        <v>10580</v>
      </c>
      <c r="E4704" s="619" t="s">
        <v>30808</v>
      </c>
      <c r="F4704"/>
      <c r="G4704"/>
      <c r="H4704"/>
    </row>
    <row r="4705" spans="1:8" ht="15" x14ac:dyDescent="0.25">
      <c r="A4705" s="609" t="str">
        <f t="shared" si="73"/>
        <v>98052</v>
      </c>
      <c r="B4705" s="607" t="s">
        <v>5705</v>
      </c>
      <c r="C4705" s="607" t="s">
        <v>15583</v>
      </c>
      <c r="D4705" s="618" t="s">
        <v>10580</v>
      </c>
      <c r="E4705" s="619" t="s">
        <v>30809</v>
      </c>
      <c r="F4705"/>
      <c r="G4705"/>
      <c r="H4705"/>
    </row>
    <row r="4706" spans="1:8" ht="15" x14ac:dyDescent="0.25">
      <c r="A4706" s="609" t="str">
        <f t="shared" si="73"/>
        <v>98053</v>
      </c>
      <c r="B4706" s="607" t="s">
        <v>5706</v>
      </c>
      <c r="C4706" s="607" t="s">
        <v>15584</v>
      </c>
      <c r="D4706" s="618" t="s">
        <v>10580</v>
      </c>
      <c r="E4706" s="619" t="s">
        <v>30810</v>
      </c>
      <c r="F4706"/>
      <c r="G4706"/>
      <c r="H4706"/>
    </row>
    <row r="4707" spans="1:8" ht="15" x14ac:dyDescent="0.25">
      <c r="A4707" s="609" t="str">
        <f t="shared" si="73"/>
        <v>98054</v>
      </c>
      <c r="B4707" s="607" t="s">
        <v>5707</v>
      </c>
      <c r="C4707" s="607" t="s">
        <v>15585</v>
      </c>
      <c r="D4707" s="618" t="s">
        <v>10580</v>
      </c>
      <c r="E4707" s="619" t="s">
        <v>30811</v>
      </c>
      <c r="F4707"/>
      <c r="G4707"/>
      <c r="H4707"/>
    </row>
    <row r="4708" spans="1:8" ht="15" x14ac:dyDescent="0.25">
      <c r="A4708" s="609" t="str">
        <f t="shared" si="73"/>
        <v>98055</v>
      </c>
      <c r="B4708" s="607" t="s">
        <v>5708</v>
      </c>
      <c r="C4708" s="607" t="s">
        <v>15586</v>
      </c>
      <c r="D4708" s="618" t="s">
        <v>10580</v>
      </c>
      <c r="E4708" s="619" t="s">
        <v>30812</v>
      </c>
      <c r="F4708"/>
      <c r="G4708"/>
      <c r="H4708"/>
    </row>
    <row r="4709" spans="1:8" ht="15" x14ac:dyDescent="0.25">
      <c r="A4709" s="609" t="str">
        <f t="shared" si="73"/>
        <v>98056</v>
      </c>
      <c r="B4709" s="607" t="s">
        <v>5709</v>
      </c>
      <c r="C4709" s="607" t="s">
        <v>15587</v>
      </c>
      <c r="D4709" s="618" t="s">
        <v>10580</v>
      </c>
      <c r="E4709" s="619" t="s">
        <v>30813</v>
      </c>
      <c r="F4709"/>
      <c r="G4709"/>
      <c r="H4709"/>
    </row>
    <row r="4710" spans="1:8" ht="15" x14ac:dyDescent="0.25">
      <c r="A4710" s="609" t="str">
        <f t="shared" si="73"/>
        <v>98057</v>
      </c>
      <c r="B4710" s="607" t="s">
        <v>5710</v>
      </c>
      <c r="C4710" s="607" t="s">
        <v>15588</v>
      </c>
      <c r="D4710" s="618" t="s">
        <v>10580</v>
      </c>
      <c r="E4710" s="619" t="s">
        <v>30814</v>
      </c>
      <c r="F4710"/>
      <c r="G4710"/>
      <c r="H4710"/>
    </row>
    <row r="4711" spans="1:8" ht="15" x14ac:dyDescent="0.25">
      <c r="A4711" s="609" t="str">
        <f t="shared" si="73"/>
        <v>98058</v>
      </c>
      <c r="B4711" s="607" t="s">
        <v>8538</v>
      </c>
      <c r="C4711" s="607" t="s">
        <v>15589</v>
      </c>
      <c r="D4711" s="618" t="s">
        <v>10580</v>
      </c>
      <c r="E4711" s="619" t="s">
        <v>30815</v>
      </c>
      <c r="F4711"/>
      <c r="G4711"/>
      <c r="H4711"/>
    </row>
    <row r="4712" spans="1:8" ht="15" x14ac:dyDescent="0.25">
      <c r="A4712" s="609" t="str">
        <f t="shared" si="73"/>
        <v>98059</v>
      </c>
      <c r="B4712" s="607" t="s">
        <v>7912</v>
      </c>
      <c r="C4712" s="607" t="s">
        <v>15590</v>
      </c>
      <c r="D4712" s="618" t="s">
        <v>10580</v>
      </c>
      <c r="E4712" s="619" t="s">
        <v>30816</v>
      </c>
      <c r="F4712"/>
      <c r="G4712"/>
      <c r="H4712"/>
    </row>
    <row r="4713" spans="1:8" ht="15" x14ac:dyDescent="0.25">
      <c r="A4713" s="609" t="str">
        <f t="shared" si="73"/>
        <v>98060</v>
      </c>
      <c r="B4713" s="607" t="s">
        <v>7913</v>
      </c>
      <c r="C4713" s="607" t="s">
        <v>15591</v>
      </c>
      <c r="D4713" s="618" t="s">
        <v>10580</v>
      </c>
      <c r="E4713" s="619" t="s">
        <v>30817</v>
      </c>
      <c r="F4713"/>
      <c r="G4713"/>
      <c r="H4713"/>
    </row>
    <row r="4714" spans="1:8" ht="15" x14ac:dyDescent="0.25">
      <c r="A4714" s="609" t="str">
        <f t="shared" si="73"/>
        <v>98061</v>
      </c>
      <c r="B4714" s="607" t="s">
        <v>7914</v>
      </c>
      <c r="C4714" s="607" t="s">
        <v>15592</v>
      </c>
      <c r="D4714" s="618" t="s">
        <v>10580</v>
      </c>
      <c r="E4714" s="619" t="s">
        <v>30818</v>
      </c>
      <c r="F4714"/>
      <c r="G4714"/>
      <c r="H4714"/>
    </row>
    <row r="4715" spans="1:8" ht="15" x14ac:dyDescent="0.25">
      <c r="A4715" s="609" t="str">
        <f t="shared" si="73"/>
        <v>98062</v>
      </c>
      <c r="B4715" s="607" t="s">
        <v>8539</v>
      </c>
      <c r="C4715" s="607" t="s">
        <v>15593</v>
      </c>
      <c r="D4715" s="618" t="s">
        <v>10580</v>
      </c>
      <c r="E4715" s="619" t="s">
        <v>30819</v>
      </c>
      <c r="F4715"/>
      <c r="G4715"/>
      <c r="H4715"/>
    </row>
    <row r="4716" spans="1:8" ht="15" x14ac:dyDescent="0.25">
      <c r="A4716" s="609" t="str">
        <f t="shared" si="73"/>
        <v>98063</v>
      </c>
      <c r="B4716" s="607" t="s">
        <v>8540</v>
      </c>
      <c r="C4716" s="607" t="s">
        <v>15594</v>
      </c>
      <c r="D4716" s="618" t="s">
        <v>10580</v>
      </c>
      <c r="E4716" s="619" t="s">
        <v>30820</v>
      </c>
      <c r="F4716"/>
      <c r="G4716"/>
      <c r="H4716"/>
    </row>
    <row r="4717" spans="1:8" ht="15" x14ac:dyDescent="0.25">
      <c r="A4717" s="609" t="str">
        <f t="shared" si="73"/>
        <v>98064</v>
      </c>
      <c r="B4717" s="607" t="s">
        <v>8541</v>
      </c>
      <c r="C4717" s="607" t="s">
        <v>15595</v>
      </c>
      <c r="D4717" s="618" t="s">
        <v>10580</v>
      </c>
      <c r="E4717" s="619" t="s">
        <v>30821</v>
      </c>
      <c r="F4717"/>
      <c r="G4717"/>
      <c r="H4717"/>
    </row>
    <row r="4718" spans="1:8" ht="15" x14ac:dyDescent="0.25">
      <c r="A4718" s="609" t="str">
        <f t="shared" si="73"/>
        <v>98065</v>
      </c>
      <c r="B4718" s="607" t="s">
        <v>8542</v>
      </c>
      <c r="C4718" s="607" t="s">
        <v>15596</v>
      </c>
      <c r="D4718" s="618" t="s">
        <v>10580</v>
      </c>
      <c r="E4718" s="619" t="s">
        <v>30822</v>
      </c>
      <c r="F4718"/>
      <c r="G4718"/>
      <c r="H4718"/>
    </row>
    <row r="4719" spans="1:8" ht="15" x14ac:dyDescent="0.25">
      <c r="A4719" s="609" t="str">
        <f t="shared" si="73"/>
        <v>98066</v>
      </c>
      <c r="B4719" s="607" t="s">
        <v>5711</v>
      </c>
      <c r="C4719" s="607" t="s">
        <v>15597</v>
      </c>
      <c r="D4719" s="618" t="s">
        <v>10580</v>
      </c>
      <c r="E4719" s="619" t="s">
        <v>30823</v>
      </c>
      <c r="F4719"/>
      <c r="G4719"/>
      <c r="H4719"/>
    </row>
    <row r="4720" spans="1:8" ht="15" x14ac:dyDescent="0.25">
      <c r="A4720" s="609" t="str">
        <f t="shared" si="73"/>
        <v>98067</v>
      </c>
      <c r="B4720" s="607" t="s">
        <v>5712</v>
      </c>
      <c r="C4720" s="607" t="s">
        <v>15598</v>
      </c>
      <c r="D4720" s="618" t="s">
        <v>10580</v>
      </c>
      <c r="E4720" s="619" t="s">
        <v>30824</v>
      </c>
      <c r="F4720"/>
      <c r="G4720"/>
      <c r="H4720"/>
    </row>
    <row r="4721" spans="1:8" ht="15" x14ac:dyDescent="0.25">
      <c r="A4721" s="609" t="str">
        <f t="shared" si="73"/>
        <v>98068</v>
      </c>
      <c r="B4721" s="607" t="s">
        <v>5713</v>
      </c>
      <c r="C4721" s="607" t="s">
        <v>15599</v>
      </c>
      <c r="D4721" s="618" t="s">
        <v>10580</v>
      </c>
      <c r="E4721" s="619" t="s">
        <v>30825</v>
      </c>
      <c r="F4721"/>
      <c r="G4721"/>
      <c r="H4721"/>
    </row>
    <row r="4722" spans="1:8" ht="15" x14ac:dyDescent="0.25">
      <c r="A4722" s="609" t="str">
        <f t="shared" si="73"/>
        <v>98069</v>
      </c>
      <c r="B4722" s="607" t="s">
        <v>5714</v>
      </c>
      <c r="C4722" s="607" t="s">
        <v>15600</v>
      </c>
      <c r="D4722" s="618" t="s">
        <v>10580</v>
      </c>
      <c r="E4722" s="619" t="s">
        <v>30826</v>
      </c>
      <c r="F4722"/>
      <c r="G4722"/>
      <c r="H4722"/>
    </row>
    <row r="4723" spans="1:8" ht="15" x14ac:dyDescent="0.25">
      <c r="A4723" s="609" t="str">
        <f t="shared" si="73"/>
        <v>98070</v>
      </c>
      <c r="B4723" s="607" t="s">
        <v>5715</v>
      </c>
      <c r="C4723" s="607" t="s">
        <v>15601</v>
      </c>
      <c r="D4723" s="618" t="s">
        <v>10580</v>
      </c>
      <c r="E4723" s="619" t="s">
        <v>30827</v>
      </c>
      <c r="F4723"/>
      <c r="G4723"/>
      <c r="H4723"/>
    </row>
    <row r="4724" spans="1:8" ht="15" x14ac:dyDescent="0.25">
      <c r="A4724" s="609" t="str">
        <f t="shared" si="73"/>
        <v>98071</v>
      </c>
      <c r="B4724" s="607" t="s">
        <v>5716</v>
      </c>
      <c r="C4724" s="607" t="s">
        <v>15602</v>
      </c>
      <c r="D4724" s="618" t="s">
        <v>10580</v>
      </c>
      <c r="E4724" s="619" t="s">
        <v>30828</v>
      </c>
      <c r="F4724"/>
      <c r="G4724"/>
      <c r="H4724"/>
    </row>
    <row r="4725" spans="1:8" ht="15" x14ac:dyDescent="0.25">
      <c r="A4725" s="609" t="str">
        <f t="shared" si="73"/>
        <v>98072</v>
      </c>
      <c r="B4725" s="607" t="s">
        <v>5717</v>
      </c>
      <c r="C4725" s="607" t="s">
        <v>15603</v>
      </c>
      <c r="D4725" s="618" t="s">
        <v>10580</v>
      </c>
      <c r="E4725" s="619" t="s">
        <v>30829</v>
      </c>
      <c r="F4725"/>
      <c r="G4725"/>
      <c r="H4725"/>
    </row>
    <row r="4726" spans="1:8" ht="15" x14ac:dyDescent="0.25">
      <c r="A4726" s="609" t="str">
        <f t="shared" si="73"/>
        <v>98073</v>
      </c>
      <c r="B4726" s="607" t="s">
        <v>5718</v>
      </c>
      <c r="C4726" s="607" t="s">
        <v>15604</v>
      </c>
      <c r="D4726" s="618" t="s">
        <v>10580</v>
      </c>
      <c r="E4726" s="619" t="s">
        <v>30830</v>
      </c>
      <c r="F4726"/>
      <c r="G4726"/>
      <c r="H4726"/>
    </row>
    <row r="4727" spans="1:8" ht="15" x14ac:dyDescent="0.25">
      <c r="A4727" s="609" t="str">
        <f t="shared" si="73"/>
        <v>98074</v>
      </c>
      <c r="B4727" s="607" t="s">
        <v>5719</v>
      </c>
      <c r="C4727" s="607" t="s">
        <v>15605</v>
      </c>
      <c r="D4727" s="618" t="s">
        <v>10580</v>
      </c>
      <c r="E4727" s="619" t="s">
        <v>30831</v>
      </c>
      <c r="F4727"/>
      <c r="G4727"/>
      <c r="H4727"/>
    </row>
    <row r="4728" spans="1:8" ht="15" x14ac:dyDescent="0.25">
      <c r="A4728" s="609" t="str">
        <f t="shared" si="73"/>
        <v>98075</v>
      </c>
      <c r="B4728" s="607" t="s">
        <v>5720</v>
      </c>
      <c r="C4728" s="607" t="s">
        <v>15606</v>
      </c>
      <c r="D4728" s="618" t="s">
        <v>10580</v>
      </c>
      <c r="E4728" s="619" t="s">
        <v>30832</v>
      </c>
      <c r="F4728"/>
      <c r="G4728"/>
      <c r="H4728"/>
    </row>
    <row r="4729" spans="1:8" ht="15" x14ac:dyDescent="0.25">
      <c r="A4729" s="609" t="str">
        <f t="shared" si="73"/>
        <v>98076</v>
      </c>
      <c r="B4729" s="607" t="s">
        <v>5721</v>
      </c>
      <c r="C4729" s="607" t="s">
        <v>15607</v>
      </c>
      <c r="D4729" s="618" t="s">
        <v>10580</v>
      </c>
      <c r="E4729" s="619" t="s">
        <v>30833</v>
      </c>
      <c r="F4729"/>
      <c r="G4729"/>
      <c r="H4729"/>
    </row>
    <row r="4730" spans="1:8" ht="15" x14ac:dyDescent="0.25">
      <c r="A4730" s="609" t="str">
        <f t="shared" si="73"/>
        <v>98077</v>
      </c>
      <c r="B4730" s="607" t="s">
        <v>5722</v>
      </c>
      <c r="C4730" s="607" t="s">
        <v>15608</v>
      </c>
      <c r="D4730" s="618" t="s">
        <v>10580</v>
      </c>
      <c r="E4730" s="619" t="s">
        <v>30834</v>
      </c>
      <c r="F4730"/>
      <c r="G4730"/>
      <c r="H4730"/>
    </row>
    <row r="4731" spans="1:8" ht="15" x14ac:dyDescent="0.25">
      <c r="A4731" s="609" t="str">
        <f t="shared" si="73"/>
        <v>98078</v>
      </c>
      <c r="B4731" s="607" t="s">
        <v>5723</v>
      </c>
      <c r="C4731" s="607" t="s">
        <v>15609</v>
      </c>
      <c r="D4731" s="618" t="s">
        <v>10580</v>
      </c>
      <c r="E4731" s="619" t="s">
        <v>30835</v>
      </c>
      <c r="F4731"/>
      <c r="G4731"/>
      <c r="H4731"/>
    </row>
    <row r="4732" spans="1:8" ht="15" x14ac:dyDescent="0.25">
      <c r="A4732" s="609" t="str">
        <f t="shared" si="73"/>
        <v>98079</v>
      </c>
      <c r="B4732" s="607" t="s">
        <v>5724</v>
      </c>
      <c r="C4732" s="607" t="s">
        <v>15610</v>
      </c>
      <c r="D4732" s="618" t="s">
        <v>10580</v>
      </c>
      <c r="E4732" s="619" t="s">
        <v>30836</v>
      </c>
      <c r="F4732"/>
      <c r="G4732"/>
      <c r="H4732"/>
    </row>
    <row r="4733" spans="1:8" ht="15" x14ac:dyDescent="0.25">
      <c r="A4733" s="609" t="str">
        <f t="shared" si="73"/>
        <v>98080</v>
      </c>
      <c r="B4733" s="607" t="s">
        <v>5725</v>
      </c>
      <c r="C4733" s="607" t="s">
        <v>15611</v>
      </c>
      <c r="D4733" s="618" t="s">
        <v>10580</v>
      </c>
      <c r="E4733" s="619" t="s">
        <v>30837</v>
      </c>
      <c r="F4733"/>
      <c r="G4733"/>
      <c r="H4733"/>
    </row>
    <row r="4734" spans="1:8" ht="15" x14ac:dyDescent="0.25">
      <c r="A4734" s="609" t="str">
        <f t="shared" si="73"/>
        <v>98081</v>
      </c>
      <c r="B4734" s="607" t="s">
        <v>5726</v>
      </c>
      <c r="C4734" s="607" t="s">
        <v>15612</v>
      </c>
      <c r="D4734" s="618" t="s">
        <v>10580</v>
      </c>
      <c r="E4734" s="619" t="s">
        <v>30838</v>
      </c>
      <c r="F4734"/>
      <c r="G4734"/>
      <c r="H4734"/>
    </row>
    <row r="4735" spans="1:8" ht="15" x14ac:dyDescent="0.25">
      <c r="A4735" s="609" t="str">
        <f t="shared" si="73"/>
        <v>98082</v>
      </c>
      <c r="B4735" s="607" t="s">
        <v>5727</v>
      </c>
      <c r="C4735" s="607" t="s">
        <v>15613</v>
      </c>
      <c r="D4735" s="618" t="s">
        <v>10580</v>
      </c>
      <c r="E4735" s="619" t="s">
        <v>30839</v>
      </c>
      <c r="F4735"/>
      <c r="G4735"/>
      <c r="H4735"/>
    </row>
    <row r="4736" spans="1:8" ht="15" x14ac:dyDescent="0.25">
      <c r="A4736" s="609" t="str">
        <f t="shared" si="73"/>
        <v>98083</v>
      </c>
      <c r="B4736" s="607" t="s">
        <v>5728</v>
      </c>
      <c r="C4736" s="607" t="s">
        <v>15614</v>
      </c>
      <c r="D4736" s="618" t="s">
        <v>10580</v>
      </c>
      <c r="E4736" s="619" t="s">
        <v>30840</v>
      </c>
      <c r="F4736"/>
      <c r="G4736"/>
      <c r="H4736"/>
    </row>
    <row r="4737" spans="1:8" ht="15" x14ac:dyDescent="0.25">
      <c r="A4737" s="609" t="str">
        <f t="shared" si="73"/>
        <v>98084</v>
      </c>
      <c r="B4737" s="607" t="s">
        <v>5729</v>
      </c>
      <c r="C4737" s="607" t="s">
        <v>15615</v>
      </c>
      <c r="D4737" s="618" t="s">
        <v>10580</v>
      </c>
      <c r="E4737" s="619" t="s">
        <v>30841</v>
      </c>
      <c r="F4737"/>
      <c r="G4737"/>
      <c r="H4737"/>
    </row>
    <row r="4738" spans="1:8" ht="15" x14ac:dyDescent="0.25">
      <c r="A4738" s="609" t="str">
        <f t="shared" ref="A4738:A4801" si="74">IF(ISERROR(SEARCH("/",B4738)=6),TRIM(CLEAN(B4738)),IF(SEARCH("/",B4738)=6,IF(LEN(TRIM(CLEAN(B4738)))=7,LEFT(TRIM(CLEAN(B4738)),6)&amp;"00"&amp;RIGHT(TRIM(CLEAN(B4738)),1),LEFT(TRIM(CLEAN(B4738)),6)&amp;"0"&amp;RIGHT(TRIM(CLEAN(B4738)),2)),TRIM(CLEAN(B4738))))</f>
        <v>98085</v>
      </c>
      <c r="B4738" s="607" t="s">
        <v>5730</v>
      </c>
      <c r="C4738" s="607" t="s">
        <v>15616</v>
      </c>
      <c r="D4738" s="618" t="s">
        <v>10580</v>
      </c>
      <c r="E4738" s="619" t="s">
        <v>30842</v>
      </c>
      <c r="F4738"/>
      <c r="G4738"/>
      <c r="H4738"/>
    </row>
    <row r="4739" spans="1:8" ht="15" x14ac:dyDescent="0.25">
      <c r="A4739" s="609" t="str">
        <f t="shared" si="74"/>
        <v>98086</v>
      </c>
      <c r="B4739" s="607" t="s">
        <v>5731</v>
      </c>
      <c r="C4739" s="607" t="s">
        <v>15617</v>
      </c>
      <c r="D4739" s="618" t="s">
        <v>10580</v>
      </c>
      <c r="E4739" s="619" t="s">
        <v>30843</v>
      </c>
      <c r="F4739"/>
      <c r="G4739"/>
      <c r="H4739"/>
    </row>
    <row r="4740" spans="1:8" ht="15" x14ac:dyDescent="0.25">
      <c r="A4740" s="609" t="str">
        <f t="shared" si="74"/>
        <v>98087</v>
      </c>
      <c r="B4740" s="607" t="s">
        <v>5732</v>
      </c>
      <c r="C4740" s="607" t="s">
        <v>15618</v>
      </c>
      <c r="D4740" s="618" t="s">
        <v>10580</v>
      </c>
      <c r="E4740" s="619" t="s">
        <v>30844</v>
      </c>
      <c r="F4740"/>
      <c r="G4740"/>
      <c r="H4740"/>
    </row>
    <row r="4741" spans="1:8" ht="15" x14ac:dyDescent="0.25">
      <c r="A4741" s="609" t="str">
        <f t="shared" si="74"/>
        <v>98088</v>
      </c>
      <c r="B4741" s="607" t="s">
        <v>5733</v>
      </c>
      <c r="C4741" s="607" t="s">
        <v>15619</v>
      </c>
      <c r="D4741" s="618" t="s">
        <v>10580</v>
      </c>
      <c r="E4741" s="619" t="s">
        <v>30845</v>
      </c>
      <c r="F4741"/>
      <c r="G4741"/>
      <c r="H4741"/>
    </row>
    <row r="4742" spans="1:8" ht="15" x14ac:dyDescent="0.25">
      <c r="A4742" s="609" t="str">
        <f t="shared" si="74"/>
        <v>98089</v>
      </c>
      <c r="B4742" s="607" t="s">
        <v>5734</v>
      </c>
      <c r="C4742" s="607" t="s">
        <v>15620</v>
      </c>
      <c r="D4742" s="618" t="s">
        <v>10580</v>
      </c>
      <c r="E4742" s="619" t="s">
        <v>30846</v>
      </c>
      <c r="F4742"/>
      <c r="G4742"/>
      <c r="H4742"/>
    </row>
    <row r="4743" spans="1:8" ht="15" x14ac:dyDescent="0.25">
      <c r="A4743" s="609" t="str">
        <f t="shared" si="74"/>
        <v>98090</v>
      </c>
      <c r="B4743" s="607" t="s">
        <v>5735</v>
      </c>
      <c r="C4743" s="607" t="s">
        <v>15621</v>
      </c>
      <c r="D4743" s="618" t="s">
        <v>10580</v>
      </c>
      <c r="E4743" s="619" t="s">
        <v>30847</v>
      </c>
      <c r="F4743"/>
      <c r="G4743"/>
      <c r="H4743"/>
    </row>
    <row r="4744" spans="1:8" ht="15" x14ac:dyDescent="0.25">
      <c r="A4744" s="609" t="str">
        <f t="shared" si="74"/>
        <v>98091</v>
      </c>
      <c r="B4744" s="607" t="s">
        <v>5736</v>
      </c>
      <c r="C4744" s="607" t="s">
        <v>15622</v>
      </c>
      <c r="D4744" s="618" t="s">
        <v>10580</v>
      </c>
      <c r="E4744" s="619" t="s">
        <v>30848</v>
      </c>
      <c r="F4744"/>
      <c r="G4744"/>
      <c r="H4744"/>
    </row>
    <row r="4745" spans="1:8" ht="15" x14ac:dyDescent="0.25">
      <c r="A4745" s="609" t="str">
        <f t="shared" si="74"/>
        <v>98092</v>
      </c>
      <c r="B4745" s="607" t="s">
        <v>5737</v>
      </c>
      <c r="C4745" s="607" t="s">
        <v>15623</v>
      </c>
      <c r="D4745" s="618" t="s">
        <v>10580</v>
      </c>
      <c r="E4745" s="619" t="s">
        <v>30849</v>
      </c>
      <c r="F4745"/>
      <c r="G4745"/>
      <c r="H4745"/>
    </row>
    <row r="4746" spans="1:8" ht="15" x14ac:dyDescent="0.25">
      <c r="A4746" s="609" t="str">
        <f t="shared" si="74"/>
        <v>98093</v>
      </c>
      <c r="B4746" s="607" t="s">
        <v>5738</v>
      </c>
      <c r="C4746" s="607" t="s">
        <v>15624</v>
      </c>
      <c r="D4746" s="618" t="s">
        <v>10580</v>
      </c>
      <c r="E4746" s="619" t="s">
        <v>30850</v>
      </c>
      <c r="F4746"/>
      <c r="G4746"/>
      <c r="H4746"/>
    </row>
    <row r="4747" spans="1:8" ht="15" x14ac:dyDescent="0.25">
      <c r="A4747" s="609" t="str">
        <f t="shared" si="74"/>
        <v>98094</v>
      </c>
      <c r="B4747" s="607" t="s">
        <v>5739</v>
      </c>
      <c r="C4747" s="607" t="s">
        <v>15625</v>
      </c>
      <c r="D4747" s="618" t="s">
        <v>10580</v>
      </c>
      <c r="E4747" s="619" t="s">
        <v>30851</v>
      </c>
      <c r="F4747"/>
      <c r="G4747"/>
      <c r="H4747"/>
    </row>
    <row r="4748" spans="1:8" ht="15" x14ac:dyDescent="0.25">
      <c r="A4748" s="609" t="str">
        <f t="shared" si="74"/>
        <v>98099</v>
      </c>
      <c r="B4748" s="607" t="s">
        <v>5740</v>
      </c>
      <c r="C4748" s="607" t="s">
        <v>15626</v>
      </c>
      <c r="D4748" s="618" t="s">
        <v>10580</v>
      </c>
      <c r="E4748" s="619" t="s">
        <v>30852</v>
      </c>
      <c r="F4748"/>
      <c r="G4748"/>
      <c r="H4748"/>
    </row>
    <row r="4749" spans="1:8" ht="15" x14ac:dyDescent="0.25">
      <c r="A4749" s="609" t="str">
        <f t="shared" si="74"/>
        <v>98100</v>
      </c>
      <c r="B4749" s="607" t="s">
        <v>5741</v>
      </c>
      <c r="C4749" s="607" t="s">
        <v>15627</v>
      </c>
      <c r="D4749" s="618" t="s">
        <v>10580</v>
      </c>
      <c r="E4749" s="619" t="s">
        <v>30853</v>
      </c>
      <c r="F4749"/>
      <c r="G4749"/>
      <c r="H4749"/>
    </row>
    <row r="4750" spans="1:8" ht="15" x14ac:dyDescent="0.25">
      <c r="A4750" s="609" t="str">
        <f t="shared" si="74"/>
        <v>98101</v>
      </c>
      <c r="B4750" s="607" t="s">
        <v>5742</v>
      </c>
      <c r="C4750" s="607" t="s">
        <v>15628</v>
      </c>
      <c r="D4750" s="618" t="s">
        <v>10580</v>
      </c>
      <c r="E4750" s="619" t="s">
        <v>30854</v>
      </c>
      <c r="F4750"/>
      <c r="G4750"/>
      <c r="H4750"/>
    </row>
    <row r="4751" spans="1:8" ht="15" x14ac:dyDescent="0.25">
      <c r="A4751" s="609" t="str">
        <f t="shared" si="74"/>
        <v>98109</v>
      </c>
      <c r="B4751" s="607" t="s">
        <v>5749</v>
      </c>
      <c r="C4751" s="607" t="s">
        <v>15629</v>
      </c>
      <c r="D4751" s="618" t="s">
        <v>10580</v>
      </c>
      <c r="E4751" s="619" t="s">
        <v>30855</v>
      </c>
      <c r="F4751"/>
      <c r="G4751"/>
      <c r="H4751"/>
    </row>
    <row r="4752" spans="1:8" ht="15" x14ac:dyDescent="0.25">
      <c r="A4752" s="609" t="str">
        <f t="shared" si="74"/>
        <v>98110</v>
      </c>
      <c r="B4752" s="607" t="s">
        <v>5750</v>
      </c>
      <c r="C4752" s="607" t="s">
        <v>15630</v>
      </c>
      <c r="D4752" s="618" t="s">
        <v>10580</v>
      </c>
      <c r="E4752" s="619" t="s">
        <v>30856</v>
      </c>
      <c r="F4752"/>
      <c r="G4752"/>
      <c r="H4752"/>
    </row>
    <row r="4753" spans="1:8" ht="15" x14ac:dyDescent="0.25">
      <c r="A4753" s="609" t="str">
        <f t="shared" si="74"/>
        <v>98111</v>
      </c>
      <c r="B4753" s="607" t="s">
        <v>5751</v>
      </c>
      <c r="C4753" s="607" t="s">
        <v>15631</v>
      </c>
      <c r="D4753" s="618" t="s">
        <v>10580</v>
      </c>
      <c r="E4753" s="619" t="s">
        <v>23996</v>
      </c>
      <c r="F4753"/>
      <c r="G4753"/>
      <c r="H4753"/>
    </row>
    <row r="4754" spans="1:8" ht="15" x14ac:dyDescent="0.25">
      <c r="A4754" s="609" t="str">
        <f t="shared" si="74"/>
        <v>98112</v>
      </c>
      <c r="B4754" s="607" t="s">
        <v>8543</v>
      </c>
      <c r="C4754" s="607" t="s">
        <v>15632</v>
      </c>
      <c r="D4754" s="618" t="s">
        <v>10580</v>
      </c>
      <c r="E4754" s="619" t="s">
        <v>30857</v>
      </c>
      <c r="F4754"/>
      <c r="G4754"/>
      <c r="H4754"/>
    </row>
    <row r="4755" spans="1:8" ht="15" x14ac:dyDescent="0.25">
      <c r="A4755" s="609" t="str">
        <f t="shared" si="74"/>
        <v>98114</v>
      </c>
      <c r="B4755" s="607" t="s">
        <v>5752</v>
      </c>
      <c r="C4755" s="607" t="s">
        <v>15633</v>
      </c>
      <c r="D4755" s="618" t="s">
        <v>10580</v>
      </c>
      <c r="E4755" s="619" t="s">
        <v>30858</v>
      </c>
      <c r="F4755"/>
      <c r="G4755"/>
      <c r="H4755"/>
    </row>
    <row r="4756" spans="1:8" ht="15" x14ac:dyDescent="0.25">
      <c r="A4756" s="609" t="str">
        <f t="shared" si="74"/>
        <v>98115</v>
      </c>
      <c r="B4756" s="607" t="s">
        <v>5753</v>
      </c>
      <c r="C4756" s="607" t="s">
        <v>15634</v>
      </c>
      <c r="D4756" s="618" t="s">
        <v>10580</v>
      </c>
      <c r="E4756" s="619" t="s">
        <v>30859</v>
      </c>
      <c r="F4756"/>
      <c r="G4756"/>
      <c r="H4756"/>
    </row>
    <row r="4757" spans="1:8" ht="15" x14ac:dyDescent="0.25">
      <c r="A4757" s="609" t="str">
        <f t="shared" si="74"/>
        <v>89957</v>
      </c>
      <c r="B4757" s="607" t="s">
        <v>2335</v>
      </c>
      <c r="C4757" s="607" t="s">
        <v>15635</v>
      </c>
      <c r="D4757" s="618" t="s">
        <v>10580</v>
      </c>
      <c r="E4757" s="619" t="s">
        <v>30860</v>
      </c>
      <c r="F4757"/>
      <c r="G4757"/>
      <c r="H4757"/>
    </row>
    <row r="4758" spans="1:8" ht="15" x14ac:dyDescent="0.25">
      <c r="A4758" s="609" t="str">
        <f t="shared" si="74"/>
        <v>89959</v>
      </c>
      <c r="B4758" s="607" t="s">
        <v>2336</v>
      </c>
      <c r="C4758" s="607" t="s">
        <v>15636</v>
      </c>
      <c r="D4758" s="618" t="s">
        <v>10580</v>
      </c>
      <c r="E4758" s="619" t="s">
        <v>30861</v>
      </c>
      <c r="F4758"/>
      <c r="G4758"/>
      <c r="H4758"/>
    </row>
    <row r="4759" spans="1:8" ht="15" x14ac:dyDescent="0.25">
      <c r="A4759" s="609" t="str">
        <f t="shared" si="74"/>
        <v>89349</v>
      </c>
      <c r="B4759" s="607" t="s">
        <v>1819</v>
      </c>
      <c r="C4759" s="607" t="s">
        <v>15637</v>
      </c>
      <c r="D4759" s="618" t="s">
        <v>10580</v>
      </c>
      <c r="E4759" s="619" t="s">
        <v>19081</v>
      </c>
      <c r="F4759"/>
      <c r="G4759"/>
      <c r="H4759"/>
    </row>
    <row r="4760" spans="1:8" ht="15" x14ac:dyDescent="0.25">
      <c r="A4760" s="609" t="str">
        <f t="shared" si="74"/>
        <v>89351</v>
      </c>
      <c r="B4760" s="607" t="s">
        <v>1820</v>
      </c>
      <c r="C4760" s="607" t="s">
        <v>15638</v>
      </c>
      <c r="D4760" s="618" t="s">
        <v>10580</v>
      </c>
      <c r="E4760" s="619" t="s">
        <v>9323</v>
      </c>
      <c r="F4760"/>
      <c r="G4760"/>
      <c r="H4760"/>
    </row>
    <row r="4761" spans="1:8" ht="15" x14ac:dyDescent="0.25">
      <c r="A4761" s="609" t="str">
        <f t="shared" si="74"/>
        <v>89352</v>
      </c>
      <c r="B4761" s="607" t="s">
        <v>1821</v>
      </c>
      <c r="C4761" s="607" t="s">
        <v>15640</v>
      </c>
      <c r="D4761" s="618" t="s">
        <v>10580</v>
      </c>
      <c r="E4761" s="619" t="s">
        <v>9527</v>
      </c>
      <c r="F4761"/>
      <c r="G4761"/>
      <c r="H4761"/>
    </row>
    <row r="4762" spans="1:8" ht="15" x14ac:dyDescent="0.25">
      <c r="A4762" s="609" t="str">
        <f t="shared" si="74"/>
        <v>89353</v>
      </c>
      <c r="B4762" s="607" t="s">
        <v>1822</v>
      </c>
      <c r="C4762" s="607" t="s">
        <v>15641</v>
      </c>
      <c r="D4762" s="618" t="s">
        <v>10580</v>
      </c>
      <c r="E4762" s="619" t="s">
        <v>28880</v>
      </c>
      <c r="F4762"/>
      <c r="G4762"/>
      <c r="H4762"/>
    </row>
    <row r="4763" spans="1:8" ht="15" x14ac:dyDescent="0.25">
      <c r="A4763" s="609" t="str">
        <f t="shared" si="74"/>
        <v>89354</v>
      </c>
      <c r="B4763" s="607" t="s">
        <v>1823</v>
      </c>
      <c r="C4763" s="607" t="s">
        <v>15642</v>
      </c>
      <c r="D4763" s="618" t="s">
        <v>10580</v>
      </c>
      <c r="E4763" s="619" t="s">
        <v>30862</v>
      </c>
      <c r="F4763"/>
      <c r="G4763"/>
      <c r="H4763"/>
    </row>
    <row r="4764" spans="1:8" ht="15" x14ac:dyDescent="0.25">
      <c r="A4764" s="609" t="str">
        <f t="shared" si="74"/>
        <v>89969</v>
      </c>
      <c r="B4764" s="607" t="s">
        <v>2337</v>
      </c>
      <c r="C4764" s="607" t="s">
        <v>15643</v>
      </c>
      <c r="D4764" s="618" t="s">
        <v>10580</v>
      </c>
      <c r="E4764" s="619" t="s">
        <v>29305</v>
      </c>
      <c r="F4764"/>
      <c r="G4764"/>
      <c r="H4764"/>
    </row>
    <row r="4765" spans="1:8" ht="15" x14ac:dyDescent="0.25">
      <c r="A4765" s="609" t="str">
        <f t="shared" si="74"/>
        <v>89970</v>
      </c>
      <c r="B4765" s="607" t="s">
        <v>2338</v>
      </c>
      <c r="C4765" s="607" t="s">
        <v>15644</v>
      </c>
      <c r="D4765" s="618" t="s">
        <v>10580</v>
      </c>
      <c r="E4765" s="619" t="s">
        <v>30863</v>
      </c>
      <c r="F4765"/>
      <c r="G4765"/>
      <c r="H4765"/>
    </row>
    <row r="4766" spans="1:8" ht="15" x14ac:dyDescent="0.25">
      <c r="A4766" s="609" t="str">
        <f t="shared" si="74"/>
        <v>89971</v>
      </c>
      <c r="B4766" s="607" t="s">
        <v>2339</v>
      </c>
      <c r="C4766" s="607" t="s">
        <v>15645</v>
      </c>
      <c r="D4766" s="618" t="s">
        <v>10580</v>
      </c>
      <c r="E4766" s="619" t="s">
        <v>18730</v>
      </c>
      <c r="F4766"/>
      <c r="G4766"/>
      <c r="H4766"/>
    </row>
    <row r="4767" spans="1:8" ht="15" x14ac:dyDescent="0.25">
      <c r="A4767" s="609" t="str">
        <f t="shared" si="74"/>
        <v>89972</v>
      </c>
      <c r="B4767" s="607" t="s">
        <v>2340</v>
      </c>
      <c r="C4767" s="607" t="s">
        <v>15646</v>
      </c>
      <c r="D4767" s="618" t="s">
        <v>10580</v>
      </c>
      <c r="E4767" s="619" t="s">
        <v>12570</v>
      </c>
      <c r="F4767"/>
      <c r="G4767"/>
      <c r="H4767"/>
    </row>
    <row r="4768" spans="1:8" ht="15" x14ac:dyDescent="0.25">
      <c r="A4768" s="609" t="str">
        <f t="shared" si="74"/>
        <v>89973</v>
      </c>
      <c r="B4768" s="607" t="s">
        <v>2341</v>
      </c>
      <c r="C4768" s="607" t="s">
        <v>15647</v>
      </c>
      <c r="D4768" s="618" t="s">
        <v>10580</v>
      </c>
      <c r="E4768" s="619" t="s">
        <v>30864</v>
      </c>
      <c r="F4768"/>
      <c r="G4768"/>
      <c r="H4768"/>
    </row>
    <row r="4769" spans="1:8" ht="15" x14ac:dyDescent="0.25">
      <c r="A4769" s="609" t="str">
        <f t="shared" si="74"/>
        <v>89974</v>
      </c>
      <c r="B4769" s="607" t="s">
        <v>2342</v>
      </c>
      <c r="C4769" s="607" t="s">
        <v>15648</v>
      </c>
      <c r="D4769" s="618" t="s">
        <v>10580</v>
      </c>
      <c r="E4769" s="619" t="s">
        <v>30865</v>
      </c>
      <c r="F4769"/>
      <c r="G4769"/>
      <c r="H4769"/>
    </row>
    <row r="4770" spans="1:8" ht="15" x14ac:dyDescent="0.25">
      <c r="A4770" s="609" t="str">
        <f t="shared" si="74"/>
        <v>89984</v>
      </c>
      <c r="B4770" s="607" t="s">
        <v>2348</v>
      </c>
      <c r="C4770" s="607" t="s">
        <v>15649</v>
      </c>
      <c r="D4770" s="618" t="s">
        <v>10580</v>
      </c>
      <c r="E4770" s="619" t="s">
        <v>18307</v>
      </c>
      <c r="F4770"/>
      <c r="G4770"/>
      <c r="H4770"/>
    </row>
    <row r="4771" spans="1:8" ht="15" x14ac:dyDescent="0.25">
      <c r="A4771" s="609" t="str">
        <f t="shared" si="74"/>
        <v>89985</v>
      </c>
      <c r="B4771" s="607" t="s">
        <v>2349</v>
      </c>
      <c r="C4771" s="607" t="s">
        <v>15650</v>
      </c>
      <c r="D4771" s="618" t="s">
        <v>10580</v>
      </c>
      <c r="E4771" s="619" t="s">
        <v>30866</v>
      </c>
      <c r="F4771"/>
      <c r="G4771"/>
      <c r="H4771"/>
    </row>
    <row r="4772" spans="1:8" ht="15" x14ac:dyDescent="0.25">
      <c r="A4772" s="609" t="str">
        <f t="shared" si="74"/>
        <v>89986</v>
      </c>
      <c r="B4772" s="607" t="s">
        <v>2350</v>
      </c>
      <c r="C4772" s="607" t="s">
        <v>15651</v>
      </c>
      <c r="D4772" s="618" t="s">
        <v>10580</v>
      </c>
      <c r="E4772" s="619" t="s">
        <v>30867</v>
      </c>
      <c r="F4772"/>
      <c r="G4772"/>
      <c r="H4772"/>
    </row>
    <row r="4773" spans="1:8" ht="15" x14ac:dyDescent="0.25">
      <c r="A4773" s="609" t="str">
        <f t="shared" si="74"/>
        <v>89987</v>
      </c>
      <c r="B4773" s="607" t="s">
        <v>2351</v>
      </c>
      <c r="C4773" s="607" t="s">
        <v>15652</v>
      </c>
      <c r="D4773" s="618" t="s">
        <v>10580</v>
      </c>
      <c r="E4773" s="619" t="s">
        <v>18798</v>
      </c>
      <c r="F4773"/>
      <c r="G4773"/>
      <c r="H4773"/>
    </row>
    <row r="4774" spans="1:8" ht="15" x14ac:dyDescent="0.25">
      <c r="A4774" s="609" t="str">
        <f t="shared" si="74"/>
        <v>90371</v>
      </c>
      <c r="B4774" s="607" t="s">
        <v>2384</v>
      </c>
      <c r="C4774" s="607" t="s">
        <v>15653</v>
      </c>
      <c r="D4774" s="618" t="s">
        <v>10580</v>
      </c>
      <c r="E4774" s="619" t="s">
        <v>18663</v>
      </c>
      <c r="F4774"/>
      <c r="G4774"/>
      <c r="H4774"/>
    </row>
    <row r="4775" spans="1:8" ht="15" x14ac:dyDescent="0.25">
      <c r="A4775" s="609" t="str">
        <f t="shared" si="74"/>
        <v>94489</v>
      </c>
      <c r="B4775" s="607" t="s">
        <v>4281</v>
      </c>
      <c r="C4775" s="607" t="s">
        <v>15655</v>
      </c>
      <c r="D4775" s="618" t="s">
        <v>10580</v>
      </c>
      <c r="E4775" s="619" t="s">
        <v>19633</v>
      </c>
      <c r="F4775"/>
      <c r="G4775"/>
      <c r="H4775"/>
    </row>
    <row r="4776" spans="1:8" ht="15" x14ac:dyDescent="0.25">
      <c r="A4776" s="609" t="str">
        <f t="shared" si="74"/>
        <v>94490</v>
      </c>
      <c r="B4776" s="607" t="s">
        <v>4282</v>
      </c>
      <c r="C4776" s="607" t="s">
        <v>15657</v>
      </c>
      <c r="D4776" s="618" t="s">
        <v>10580</v>
      </c>
      <c r="E4776" s="619" t="s">
        <v>30868</v>
      </c>
      <c r="F4776"/>
      <c r="G4776"/>
      <c r="H4776"/>
    </row>
    <row r="4777" spans="1:8" ht="15" x14ac:dyDescent="0.25">
      <c r="A4777" s="609" t="str">
        <f t="shared" si="74"/>
        <v>94491</v>
      </c>
      <c r="B4777" s="607" t="s">
        <v>4283</v>
      </c>
      <c r="C4777" s="607" t="s">
        <v>15658</v>
      </c>
      <c r="D4777" s="618" t="s">
        <v>10580</v>
      </c>
      <c r="E4777" s="619" t="s">
        <v>30869</v>
      </c>
      <c r="F4777"/>
      <c r="G4777"/>
      <c r="H4777"/>
    </row>
    <row r="4778" spans="1:8" ht="15" x14ac:dyDescent="0.25">
      <c r="A4778" s="609" t="str">
        <f t="shared" si="74"/>
        <v>94492</v>
      </c>
      <c r="B4778" s="607" t="s">
        <v>4284</v>
      </c>
      <c r="C4778" s="607" t="s">
        <v>15659</v>
      </c>
      <c r="D4778" s="618" t="s">
        <v>10580</v>
      </c>
      <c r="E4778" s="619" t="s">
        <v>30870</v>
      </c>
      <c r="F4778"/>
      <c r="G4778"/>
      <c r="H4778"/>
    </row>
    <row r="4779" spans="1:8" ht="15" x14ac:dyDescent="0.25">
      <c r="A4779" s="609" t="str">
        <f t="shared" si="74"/>
        <v>94493</v>
      </c>
      <c r="B4779" s="607" t="s">
        <v>4285</v>
      </c>
      <c r="C4779" s="607" t="s">
        <v>15660</v>
      </c>
      <c r="D4779" s="618" t="s">
        <v>10580</v>
      </c>
      <c r="E4779" s="619" t="s">
        <v>29960</v>
      </c>
      <c r="F4779"/>
      <c r="G4779"/>
      <c r="H4779"/>
    </row>
    <row r="4780" spans="1:8" ht="15" x14ac:dyDescent="0.25">
      <c r="A4780" s="609" t="str">
        <f t="shared" si="74"/>
        <v>94494</v>
      </c>
      <c r="B4780" s="607" t="s">
        <v>4286</v>
      </c>
      <c r="C4780" s="607" t="s">
        <v>15662</v>
      </c>
      <c r="D4780" s="618" t="s">
        <v>10580</v>
      </c>
      <c r="E4780" s="619" t="s">
        <v>12253</v>
      </c>
      <c r="F4780"/>
      <c r="G4780"/>
      <c r="H4780"/>
    </row>
    <row r="4781" spans="1:8" ht="15" x14ac:dyDescent="0.25">
      <c r="A4781" s="609" t="str">
        <f t="shared" si="74"/>
        <v>94495</v>
      </c>
      <c r="B4781" s="607" t="s">
        <v>4287</v>
      </c>
      <c r="C4781" s="607" t="s">
        <v>15663</v>
      </c>
      <c r="D4781" s="618" t="s">
        <v>10580</v>
      </c>
      <c r="E4781" s="619" t="s">
        <v>28525</v>
      </c>
      <c r="F4781"/>
      <c r="G4781"/>
      <c r="H4781"/>
    </row>
    <row r="4782" spans="1:8" ht="15" x14ac:dyDescent="0.25">
      <c r="A4782" s="609" t="str">
        <f t="shared" si="74"/>
        <v>94496</v>
      </c>
      <c r="B4782" s="607" t="s">
        <v>4288</v>
      </c>
      <c r="C4782" s="607" t="s">
        <v>15664</v>
      </c>
      <c r="D4782" s="618" t="s">
        <v>10580</v>
      </c>
      <c r="E4782" s="619" t="s">
        <v>30871</v>
      </c>
      <c r="F4782"/>
      <c r="G4782"/>
      <c r="H4782"/>
    </row>
    <row r="4783" spans="1:8" ht="15" x14ac:dyDescent="0.25">
      <c r="A4783" s="609" t="str">
        <f t="shared" si="74"/>
        <v>94497</v>
      </c>
      <c r="B4783" s="607" t="s">
        <v>4289</v>
      </c>
      <c r="C4783" s="607" t="s">
        <v>15665</v>
      </c>
      <c r="D4783" s="618" t="s">
        <v>10580</v>
      </c>
      <c r="E4783" s="619" t="s">
        <v>30872</v>
      </c>
      <c r="F4783"/>
      <c r="G4783"/>
      <c r="H4783"/>
    </row>
    <row r="4784" spans="1:8" ht="15" x14ac:dyDescent="0.25">
      <c r="A4784" s="609" t="str">
        <f t="shared" si="74"/>
        <v>94498</v>
      </c>
      <c r="B4784" s="607" t="s">
        <v>4290</v>
      </c>
      <c r="C4784" s="607" t="s">
        <v>15666</v>
      </c>
      <c r="D4784" s="618" t="s">
        <v>10580</v>
      </c>
      <c r="E4784" s="619" t="s">
        <v>10902</v>
      </c>
      <c r="F4784"/>
      <c r="G4784"/>
      <c r="H4784"/>
    </row>
    <row r="4785" spans="1:8" ht="15" x14ac:dyDescent="0.25">
      <c r="A4785" s="609" t="str">
        <f t="shared" si="74"/>
        <v>94499</v>
      </c>
      <c r="B4785" s="607" t="s">
        <v>4291</v>
      </c>
      <c r="C4785" s="607" t="s">
        <v>15667</v>
      </c>
      <c r="D4785" s="618" t="s">
        <v>10580</v>
      </c>
      <c r="E4785" s="619" t="s">
        <v>30873</v>
      </c>
      <c r="F4785"/>
      <c r="G4785"/>
      <c r="H4785"/>
    </row>
    <row r="4786" spans="1:8" ht="15" x14ac:dyDescent="0.25">
      <c r="A4786" s="609" t="str">
        <f t="shared" si="74"/>
        <v>94500</v>
      </c>
      <c r="B4786" s="607" t="s">
        <v>4292</v>
      </c>
      <c r="C4786" s="607" t="s">
        <v>15668</v>
      </c>
      <c r="D4786" s="618" t="s">
        <v>10580</v>
      </c>
      <c r="E4786" s="619" t="s">
        <v>30874</v>
      </c>
      <c r="F4786"/>
      <c r="G4786"/>
      <c r="H4786"/>
    </row>
    <row r="4787" spans="1:8" ht="15" x14ac:dyDescent="0.25">
      <c r="A4787" s="609" t="str">
        <f t="shared" si="74"/>
        <v>94501</v>
      </c>
      <c r="B4787" s="607" t="s">
        <v>4293</v>
      </c>
      <c r="C4787" s="607" t="s">
        <v>15669</v>
      </c>
      <c r="D4787" s="618" t="s">
        <v>10580</v>
      </c>
      <c r="E4787" s="619" t="s">
        <v>30875</v>
      </c>
      <c r="F4787"/>
      <c r="G4787"/>
      <c r="H4787"/>
    </row>
    <row r="4788" spans="1:8" ht="15" x14ac:dyDescent="0.25">
      <c r="A4788" s="609" t="str">
        <f t="shared" si="74"/>
        <v>94792</v>
      </c>
      <c r="B4788" s="607" t="s">
        <v>4432</v>
      </c>
      <c r="C4788" s="607" t="s">
        <v>15670</v>
      </c>
      <c r="D4788" s="618" t="s">
        <v>10580</v>
      </c>
      <c r="E4788" s="619" t="s">
        <v>19036</v>
      </c>
      <c r="F4788"/>
      <c r="G4788"/>
      <c r="H4788"/>
    </row>
    <row r="4789" spans="1:8" ht="15" x14ac:dyDescent="0.25">
      <c r="A4789" s="609" t="str">
        <f t="shared" si="74"/>
        <v>94793</v>
      </c>
      <c r="B4789" s="607" t="s">
        <v>4433</v>
      </c>
      <c r="C4789" s="607" t="s">
        <v>15671</v>
      </c>
      <c r="D4789" s="618" t="s">
        <v>10580</v>
      </c>
      <c r="E4789" s="619" t="s">
        <v>30876</v>
      </c>
      <c r="F4789"/>
      <c r="G4789"/>
      <c r="H4789"/>
    </row>
    <row r="4790" spans="1:8" ht="15" x14ac:dyDescent="0.25">
      <c r="A4790" s="609" t="str">
        <f t="shared" si="74"/>
        <v>94794</v>
      </c>
      <c r="B4790" s="607" t="s">
        <v>4434</v>
      </c>
      <c r="C4790" s="607" t="s">
        <v>15672</v>
      </c>
      <c r="D4790" s="618" t="s">
        <v>10580</v>
      </c>
      <c r="E4790" s="619" t="s">
        <v>30877</v>
      </c>
      <c r="F4790"/>
      <c r="G4790"/>
      <c r="H4790"/>
    </row>
    <row r="4791" spans="1:8" ht="15" x14ac:dyDescent="0.25">
      <c r="A4791" s="609" t="str">
        <f t="shared" si="74"/>
        <v>94795</v>
      </c>
      <c r="B4791" s="607" t="s">
        <v>4435</v>
      </c>
      <c r="C4791" s="607" t="s">
        <v>15673</v>
      </c>
      <c r="D4791" s="618" t="s">
        <v>10580</v>
      </c>
      <c r="E4791" s="619" t="s">
        <v>30878</v>
      </c>
      <c r="F4791"/>
      <c r="G4791"/>
      <c r="H4791"/>
    </row>
    <row r="4792" spans="1:8" ht="15" x14ac:dyDescent="0.25">
      <c r="A4792" s="609" t="str">
        <f t="shared" si="74"/>
        <v>94796</v>
      </c>
      <c r="B4792" s="607" t="s">
        <v>4436</v>
      </c>
      <c r="C4792" s="607" t="s">
        <v>15674</v>
      </c>
      <c r="D4792" s="618" t="s">
        <v>10580</v>
      </c>
      <c r="E4792" s="619" t="s">
        <v>18646</v>
      </c>
      <c r="F4792"/>
      <c r="G4792"/>
      <c r="H4792"/>
    </row>
    <row r="4793" spans="1:8" ht="15" x14ac:dyDescent="0.25">
      <c r="A4793" s="609" t="str">
        <f t="shared" si="74"/>
        <v>94797</v>
      </c>
      <c r="B4793" s="607" t="s">
        <v>4437</v>
      </c>
      <c r="C4793" s="607" t="s">
        <v>15676</v>
      </c>
      <c r="D4793" s="618" t="s">
        <v>10580</v>
      </c>
      <c r="E4793" s="619" t="s">
        <v>12247</v>
      </c>
      <c r="F4793"/>
      <c r="G4793"/>
      <c r="H4793"/>
    </row>
    <row r="4794" spans="1:8" ht="15" x14ac:dyDescent="0.25">
      <c r="A4794" s="609" t="str">
        <f t="shared" si="74"/>
        <v>94798</v>
      </c>
      <c r="B4794" s="607" t="s">
        <v>4438</v>
      </c>
      <c r="C4794" s="607" t="s">
        <v>15677</v>
      </c>
      <c r="D4794" s="618" t="s">
        <v>10580</v>
      </c>
      <c r="E4794" s="619" t="s">
        <v>19656</v>
      </c>
      <c r="F4794"/>
      <c r="G4794"/>
      <c r="H4794"/>
    </row>
    <row r="4795" spans="1:8" ht="15" x14ac:dyDescent="0.25">
      <c r="A4795" s="609" t="str">
        <f t="shared" si="74"/>
        <v>94799</v>
      </c>
      <c r="B4795" s="607" t="s">
        <v>4439</v>
      </c>
      <c r="C4795" s="607" t="s">
        <v>15678</v>
      </c>
      <c r="D4795" s="618" t="s">
        <v>10580</v>
      </c>
      <c r="E4795" s="619" t="s">
        <v>18999</v>
      </c>
      <c r="F4795"/>
      <c r="G4795"/>
      <c r="H4795"/>
    </row>
    <row r="4796" spans="1:8" ht="15" x14ac:dyDescent="0.25">
      <c r="A4796" s="609" t="str">
        <f t="shared" si="74"/>
        <v>94800</v>
      </c>
      <c r="B4796" s="607" t="s">
        <v>4440</v>
      </c>
      <c r="C4796" s="607" t="s">
        <v>15679</v>
      </c>
      <c r="D4796" s="618" t="s">
        <v>10580</v>
      </c>
      <c r="E4796" s="619" t="s">
        <v>30879</v>
      </c>
      <c r="F4796"/>
      <c r="G4796"/>
      <c r="H4796"/>
    </row>
    <row r="4797" spans="1:8" ht="15" x14ac:dyDescent="0.25">
      <c r="A4797" s="609" t="str">
        <f t="shared" si="74"/>
        <v>95248</v>
      </c>
      <c r="B4797" s="607" t="s">
        <v>4515</v>
      </c>
      <c r="C4797" s="607" t="s">
        <v>15680</v>
      </c>
      <c r="D4797" s="618" t="s">
        <v>10580</v>
      </c>
      <c r="E4797" s="619" t="s">
        <v>30869</v>
      </c>
      <c r="F4797"/>
      <c r="G4797"/>
      <c r="H4797"/>
    </row>
    <row r="4798" spans="1:8" ht="15" x14ac:dyDescent="0.25">
      <c r="A4798" s="609" t="str">
        <f t="shared" si="74"/>
        <v>95249</v>
      </c>
      <c r="B4798" s="607" t="s">
        <v>4516</v>
      </c>
      <c r="C4798" s="607" t="s">
        <v>15681</v>
      </c>
      <c r="D4798" s="618" t="s">
        <v>10580</v>
      </c>
      <c r="E4798" s="619" t="s">
        <v>21760</v>
      </c>
      <c r="F4798"/>
      <c r="G4798"/>
      <c r="H4798"/>
    </row>
    <row r="4799" spans="1:8" ht="15" x14ac:dyDescent="0.25">
      <c r="A4799" s="609" t="str">
        <f t="shared" si="74"/>
        <v>95250</v>
      </c>
      <c r="B4799" s="607" t="s">
        <v>4517</v>
      </c>
      <c r="C4799" s="607" t="s">
        <v>15682</v>
      </c>
      <c r="D4799" s="618" t="s">
        <v>10580</v>
      </c>
      <c r="E4799" s="619" t="s">
        <v>18054</v>
      </c>
      <c r="F4799"/>
      <c r="G4799"/>
      <c r="H4799"/>
    </row>
    <row r="4800" spans="1:8" ht="15" x14ac:dyDescent="0.25">
      <c r="A4800" s="609" t="str">
        <f t="shared" si="74"/>
        <v>95251</v>
      </c>
      <c r="B4800" s="607" t="s">
        <v>4518</v>
      </c>
      <c r="C4800" s="607" t="s">
        <v>15683</v>
      </c>
      <c r="D4800" s="618" t="s">
        <v>10580</v>
      </c>
      <c r="E4800" s="619" t="s">
        <v>9571</v>
      </c>
      <c r="F4800"/>
      <c r="G4800"/>
      <c r="H4800"/>
    </row>
    <row r="4801" spans="1:8" ht="15" x14ac:dyDescent="0.25">
      <c r="A4801" s="609" t="str">
        <f t="shared" si="74"/>
        <v>95252</v>
      </c>
      <c r="B4801" s="607" t="s">
        <v>4519</v>
      </c>
      <c r="C4801" s="607" t="s">
        <v>15684</v>
      </c>
      <c r="D4801" s="618" t="s">
        <v>10580</v>
      </c>
      <c r="E4801" s="619" t="s">
        <v>30880</v>
      </c>
      <c r="F4801"/>
      <c r="G4801"/>
      <c r="H4801"/>
    </row>
    <row r="4802" spans="1:8" ht="15" x14ac:dyDescent="0.25">
      <c r="A4802" s="609" t="str">
        <f t="shared" ref="A4802:A4865" si="75">IF(ISERROR(SEARCH("/",B4802)=6),TRIM(CLEAN(B4802)),IF(SEARCH("/",B4802)=6,IF(LEN(TRIM(CLEAN(B4802)))=7,LEFT(TRIM(CLEAN(B4802)),6)&amp;"00"&amp;RIGHT(TRIM(CLEAN(B4802)),1),LEFT(TRIM(CLEAN(B4802)),6)&amp;"0"&amp;RIGHT(TRIM(CLEAN(B4802)),2)),TRIM(CLEAN(B4802))))</f>
        <v>95253</v>
      </c>
      <c r="B4802" s="607" t="s">
        <v>4520</v>
      </c>
      <c r="C4802" s="607" t="s">
        <v>15685</v>
      </c>
      <c r="D4802" s="618" t="s">
        <v>10580</v>
      </c>
      <c r="E4802" s="619" t="s">
        <v>30881</v>
      </c>
      <c r="F4802"/>
      <c r="G4802"/>
      <c r="H4802"/>
    </row>
    <row r="4803" spans="1:8" ht="15" x14ac:dyDescent="0.25">
      <c r="A4803" s="609" t="str">
        <f t="shared" si="75"/>
        <v>99619</v>
      </c>
      <c r="B4803" s="607" t="s">
        <v>6056</v>
      </c>
      <c r="C4803" s="607" t="s">
        <v>6057</v>
      </c>
      <c r="D4803" s="618" t="s">
        <v>10580</v>
      </c>
      <c r="E4803" s="619" t="s">
        <v>30882</v>
      </c>
      <c r="F4803"/>
      <c r="G4803"/>
      <c r="H4803"/>
    </row>
    <row r="4804" spans="1:8" ht="15" x14ac:dyDescent="0.25">
      <c r="A4804" s="609" t="str">
        <f t="shared" si="75"/>
        <v>99620</v>
      </c>
      <c r="B4804" s="607" t="s">
        <v>6058</v>
      </c>
      <c r="C4804" s="607" t="s">
        <v>6059</v>
      </c>
      <c r="D4804" s="618" t="s">
        <v>10580</v>
      </c>
      <c r="E4804" s="619" t="s">
        <v>30883</v>
      </c>
      <c r="F4804"/>
      <c r="G4804"/>
      <c r="H4804"/>
    </row>
    <row r="4805" spans="1:8" ht="15" x14ac:dyDescent="0.25">
      <c r="A4805" s="609" t="str">
        <f t="shared" si="75"/>
        <v>99621</v>
      </c>
      <c r="B4805" s="607" t="s">
        <v>6060</v>
      </c>
      <c r="C4805" s="607" t="s">
        <v>6061</v>
      </c>
      <c r="D4805" s="618" t="s">
        <v>10580</v>
      </c>
      <c r="E4805" s="619" t="s">
        <v>30884</v>
      </c>
      <c r="F4805"/>
      <c r="G4805"/>
      <c r="H4805"/>
    </row>
    <row r="4806" spans="1:8" ht="15" x14ac:dyDescent="0.25">
      <c r="A4806" s="609" t="str">
        <f t="shared" si="75"/>
        <v>99622</v>
      </c>
      <c r="B4806" s="607" t="s">
        <v>6062</v>
      </c>
      <c r="C4806" s="607" t="s">
        <v>6063</v>
      </c>
      <c r="D4806" s="618" t="s">
        <v>10580</v>
      </c>
      <c r="E4806" s="619" t="s">
        <v>30885</v>
      </c>
      <c r="F4806"/>
      <c r="G4806"/>
      <c r="H4806"/>
    </row>
    <row r="4807" spans="1:8" ht="15" x14ac:dyDescent="0.25">
      <c r="A4807" s="609" t="str">
        <f t="shared" si="75"/>
        <v>99623</v>
      </c>
      <c r="B4807" s="607" t="s">
        <v>6064</v>
      </c>
      <c r="C4807" s="607" t="s">
        <v>6065</v>
      </c>
      <c r="D4807" s="618" t="s">
        <v>10580</v>
      </c>
      <c r="E4807" s="619" t="s">
        <v>30886</v>
      </c>
      <c r="F4807"/>
      <c r="G4807"/>
      <c r="H4807"/>
    </row>
    <row r="4808" spans="1:8" ht="15" x14ac:dyDescent="0.25">
      <c r="A4808" s="609" t="str">
        <f t="shared" si="75"/>
        <v>99624</v>
      </c>
      <c r="B4808" s="607" t="s">
        <v>6066</v>
      </c>
      <c r="C4808" s="607" t="s">
        <v>6067</v>
      </c>
      <c r="D4808" s="618" t="s">
        <v>10580</v>
      </c>
      <c r="E4808" s="619" t="s">
        <v>30887</v>
      </c>
      <c r="F4808"/>
      <c r="G4808"/>
      <c r="H4808"/>
    </row>
    <row r="4809" spans="1:8" ht="15" x14ac:dyDescent="0.25">
      <c r="A4809" s="609" t="str">
        <f t="shared" si="75"/>
        <v>99625</v>
      </c>
      <c r="B4809" s="607" t="s">
        <v>6068</v>
      </c>
      <c r="C4809" s="607" t="s">
        <v>6069</v>
      </c>
      <c r="D4809" s="618" t="s">
        <v>10580</v>
      </c>
      <c r="E4809" s="619" t="s">
        <v>30888</v>
      </c>
      <c r="F4809"/>
      <c r="G4809"/>
      <c r="H4809"/>
    </row>
    <row r="4810" spans="1:8" ht="15" x14ac:dyDescent="0.25">
      <c r="A4810" s="609" t="str">
        <f t="shared" si="75"/>
        <v>99626</v>
      </c>
      <c r="B4810" s="607" t="s">
        <v>6070</v>
      </c>
      <c r="C4810" s="607" t="s">
        <v>6071</v>
      </c>
      <c r="D4810" s="618" t="s">
        <v>10580</v>
      </c>
      <c r="E4810" s="619" t="s">
        <v>30889</v>
      </c>
      <c r="F4810"/>
      <c r="G4810"/>
      <c r="H4810"/>
    </row>
    <row r="4811" spans="1:8" ht="15" x14ac:dyDescent="0.25">
      <c r="A4811" s="609" t="str">
        <f t="shared" si="75"/>
        <v>99627</v>
      </c>
      <c r="B4811" s="607" t="s">
        <v>6072</v>
      </c>
      <c r="C4811" s="607" t="s">
        <v>6073</v>
      </c>
      <c r="D4811" s="618" t="s">
        <v>10580</v>
      </c>
      <c r="E4811" s="619" t="s">
        <v>30890</v>
      </c>
      <c r="F4811"/>
      <c r="G4811"/>
      <c r="H4811"/>
    </row>
    <row r="4812" spans="1:8" ht="15" x14ac:dyDescent="0.25">
      <c r="A4812" s="609" t="str">
        <f t="shared" si="75"/>
        <v>99628</v>
      </c>
      <c r="B4812" s="607" t="s">
        <v>6074</v>
      </c>
      <c r="C4812" s="607" t="s">
        <v>6075</v>
      </c>
      <c r="D4812" s="618" t="s">
        <v>10580</v>
      </c>
      <c r="E4812" s="619" t="s">
        <v>19587</v>
      </c>
      <c r="F4812"/>
      <c r="G4812"/>
      <c r="H4812"/>
    </row>
    <row r="4813" spans="1:8" ht="15" x14ac:dyDescent="0.25">
      <c r="A4813" s="609" t="str">
        <f t="shared" si="75"/>
        <v>99629</v>
      </c>
      <c r="B4813" s="607" t="s">
        <v>6076</v>
      </c>
      <c r="C4813" s="607" t="s">
        <v>6077</v>
      </c>
      <c r="D4813" s="618" t="s">
        <v>10580</v>
      </c>
      <c r="E4813" s="619" t="s">
        <v>19768</v>
      </c>
      <c r="F4813"/>
      <c r="G4813"/>
      <c r="H4813"/>
    </row>
    <row r="4814" spans="1:8" ht="15" x14ac:dyDescent="0.25">
      <c r="A4814" s="609" t="str">
        <f t="shared" si="75"/>
        <v>99630</v>
      </c>
      <c r="B4814" s="607" t="s">
        <v>6078</v>
      </c>
      <c r="C4814" s="607" t="s">
        <v>6079</v>
      </c>
      <c r="D4814" s="618" t="s">
        <v>10580</v>
      </c>
      <c r="E4814" s="619" t="s">
        <v>30891</v>
      </c>
      <c r="F4814"/>
      <c r="G4814"/>
      <c r="H4814"/>
    </row>
    <row r="4815" spans="1:8" ht="15" x14ac:dyDescent="0.25">
      <c r="A4815" s="609" t="str">
        <f t="shared" si="75"/>
        <v>99631</v>
      </c>
      <c r="B4815" s="607" t="s">
        <v>6080</v>
      </c>
      <c r="C4815" s="607" t="s">
        <v>6081</v>
      </c>
      <c r="D4815" s="618" t="s">
        <v>10580</v>
      </c>
      <c r="E4815" s="619" t="s">
        <v>30892</v>
      </c>
      <c r="F4815"/>
      <c r="G4815"/>
      <c r="H4815"/>
    </row>
    <row r="4816" spans="1:8" ht="15" x14ac:dyDescent="0.25">
      <c r="A4816" s="609" t="str">
        <f t="shared" si="75"/>
        <v>99632</v>
      </c>
      <c r="B4816" s="607" t="s">
        <v>6082</v>
      </c>
      <c r="C4816" s="607" t="s">
        <v>6083</v>
      </c>
      <c r="D4816" s="618" t="s">
        <v>10580</v>
      </c>
      <c r="E4816" s="619" t="s">
        <v>30893</v>
      </c>
      <c r="F4816"/>
      <c r="G4816"/>
      <c r="H4816"/>
    </row>
    <row r="4817" spans="1:8" ht="15" x14ac:dyDescent="0.25">
      <c r="A4817" s="609" t="str">
        <f t="shared" si="75"/>
        <v>99633</v>
      </c>
      <c r="B4817" s="607" t="s">
        <v>6084</v>
      </c>
      <c r="C4817" s="607" t="s">
        <v>6085</v>
      </c>
      <c r="D4817" s="618" t="s">
        <v>10580</v>
      </c>
      <c r="E4817" s="619" t="s">
        <v>18690</v>
      </c>
      <c r="F4817"/>
      <c r="G4817"/>
      <c r="H4817"/>
    </row>
    <row r="4818" spans="1:8" ht="15" x14ac:dyDescent="0.25">
      <c r="A4818" s="609" t="str">
        <f t="shared" si="75"/>
        <v>99634</v>
      </c>
      <c r="B4818" s="607" t="s">
        <v>6086</v>
      </c>
      <c r="C4818" s="607" t="s">
        <v>6087</v>
      </c>
      <c r="D4818" s="618" t="s">
        <v>10580</v>
      </c>
      <c r="E4818" s="619" t="s">
        <v>30894</v>
      </c>
      <c r="F4818"/>
      <c r="G4818"/>
      <c r="H4818"/>
    </row>
    <row r="4819" spans="1:8" ht="15" x14ac:dyDescent="0.25">
      <c r="A4819" s="609" t="str">
        <f t="shared" si="75"/>
        <v>99635</v>
      </c>
      <c r="B4819" s="607" t="s">
        <v>6088</v>
      </c>
      <c r="C4819" s="607" t="s">
        <v>6089</v>
      </c>
      <c r="D4819" s="618" t="s">
        <v>10580</v>
      </c>
      <c r="E4819" s="619" t="s">
        <v>30895</v>
      </c>
      <c r="F4819"/>
      <c r="G4819"/>
      <c r="H4819"/>
    </row>
    <row r="4820" spans="1:8" ht="15" x14ac:dyDescent="0.25">
      <c r="A4820" s="609" t="str">
        <f t="shared" si="75"/>
        <v>95634</v>
      </c>
      <c r="B4820" s="607" t="s">
        <v>4737</v>
      </c>
      <c r="C4820" s="607" t="s">
        <v>4738</v>
      </c>
      <c r="D4820" s="618" t="s">
        <v>10580</v>
      </c>
      <c r="E4820" s="619" t="s">
        <v>30896</v>
      </c>
      <c r="F4820"/>
      <c r="G4820"/>
      <c r="H4820"/>
    </row>
    <row r="4821" spans="1:8" ht="15" x14ac:dyDescent="0.25">
      <c r="A4821" s="609" t="str">
        <f t="shared" si="75"/>
        <v>95635</v>
      </c>
      <c r="B4821" s="607" t="s">
        <v>4739</v>
      </c>
      <c r="C4821" s="607" t="s">
        <v>4740</v>
      </c>
      <c r="D4821" s="618" t="s">
        <v>10580</v>
      </c>
      <c r="E4821" s="619" t="s">
        <v>30897</v>
      </c>
      <c r="F4821"/>
      <c r="G4821"/>
      <c r="H4821"/>
    </row>
    <row r="4822" spans="1:8" ht="15" x14ac:dyDescent="0.25">
      <c r="A4822" s="609" t="str">
        <f t="shared" si="75"/>
        <v>95636</v>
      </c>
      <c r="B4822" s="607" t="s">
        <v>30898</v>
      </c>
      <c r="C4822" s="607" t="s">
        <v>30899</v>
      </c>
      <c r="D4822" s="618" t="s">
        <v>10580</v>
      </c>
      <c r="E4822" s="619" t="s">
        <v>30900</v>
      </c>
      <c r="F4822"/>
      <c r="G4822"/>
      <c r="H4822"/>
    </row>
    <row r="4823" spans="1:8" ht="15" x14ac:dyDescent="0.25">
      <c r="A4823" s="609" t="str">
        <f t="shared" si="75"/>
        <v>95637</v>
      </c>
      <c r="B4823" s="607" t="s">
        <v>4741</v>
      </c>
      <c r="C4823" s="607" t="s">
        <v>15686</v>
      </c>
      <c r="D4823" s="618" t="s">
        <v>10580</v>
      </c>
      <c r="E4823" s="619" t="s">
        <v>30901</v>
      </c>
      <c r="F4823"/>
      <c r="G4823"/>
      <c r="H4823"/>
    </row>
    <row r="4824" spans="1:8" ht="15" x14ac:dyDescent="0.25">
      <c r="A4824" s="609" t="str">
        <f t="shared" si="75"/>
        <v>95638</v>
      </c>
      <c r="B4824" s="607" t="s">
        <v>4742</v>
      </c>
      <c r="C4824" s="607" t="s">
        <v>15687</v>
      </c>
      <c r="D4824" s="618" t="s">
        <v>10580</v>
      </c>
      <c r="E4824" s="619" t="s">
        <v>30902</v>
      </c>
      <c r="F4824"/>
      <c r="G4824"/>
      <c r="H4824"/>
    </row>
    <row r="4825" spans="1:8" ht="15" x14ac:dyDescent="0.25">
      <c r="A4825" s="609" t="str">
        <f t="shared" si="75"/>
        <v>95639</v>
      </c>
      <c r="B4825" s="607" t="s">
        <v>4743</v>
      </c>
      <c r="C4825" s="607" t="s">
        <v>15688</v>
      </c>
      <c r="D4825" s="618" t="s">
        <v>10580</v>
      </c>
      <c r="E4825" s="619" t="s">
        <v>30903</v>
      </c>
      <c r="F4825"/>
      <c r="G4825"/>
      <c r="H4825"/>
    </row>
    <row r="4826" spans="1:8" ht="15" x14ac:dyDescent="0.25">
      <c r="A4826" s="609" t="str">
        <f t="shared" si="75"/>
        <v>95641</v>
      </c>
      <c r="B4826" s="607" t="s">
        <v>4744</v>
      </c>
      <c r="C4826" s="607" t="s">
        <v>15689</v>
      </c>
      <c r="D4826" s="618" t="s">
        <v>10580</v>
      </c>
      <c r="E4826" s="619" t="s">
        <v>30904</v>
      </c>
      <c r="F4826"/>
      <c r="G4826"/>
      <c r="H4826"/>
    </row>
    <row r="4827" spans="1:8" ht="15" x14ac:dyDescent="0.25">
      <c r="A4827" s="609" t="str">
        <f t="shared" si="75"/>
        <v>95642</v>
      </c>
      <c r="B4827" s="607" t="s">
        <v>4745</v>
      </c>
      <c r="C4827" s="607" t="s">
        <v>15690</v>
      </c>
      <c r="D4827" s="618" t="s">
        <v>10580</v>
      </c>
      <c r="E4827" s="619" t="s">
        <v>18861</v>
      </c>
      <c r="F4827"/>
      <c r="G4827"/>
      <c r="H4827"/>
    </row>
    <row r="4828" spans="1:8" ht="15" x14ac:dyDescent="0.25">
      <c r="A4828" s="609" t="str">
        <f t="shared" si="75"/>
        <v>95643</v>
      </c>
      <c r="B4828" s="607" t="s">
        <v>4746</v>
      </c>
      <c r="C4828" s="607" t="s">
        <v>15691</v>
      </c>
      <c r="D4828" s="618" t="s">
        <v>10580</v>
      </c>
      <c r="E4828" s="619" t="s">
        <v>30905</v>
      </c>
      <c r="F4828"/>
      <c r="G4828"/>
      <c r="H4828"/>
    </row>
    <row r="4829" spans="1:8" ht="15" x14ac:dyDescent="0.25">
      <c r="A4829" s="609" t="str">
        <f t="shared" si="75"/>
        <v>95644</v>
      </c>
      <c r="B4829" s="607" t="s">
        <v>4747</v>
      </c>
      <c r="C4829" s="607" t="s">
        <v>15692</v>
      </c>
      <c r="D4829" s="618" t="s">
        <v>10580</v>
      </c>
      <c r="E4829" s="619" t="s">
        <v>30906</v>
      </c>
      <c r="F4829"/>
      <c r="G4829"/>
      <c r="H4829"/>
    </row>
    <row r="4830" spans="1:8" ht="15" x14ac:dyDescent="0.25">
      <c r="A4830" s="609" t="str">
        <f t="shared" si="75"/>
        <v>95645</v>
      </c>
      <c r="B4830" s="607" t="s">
        <v>4748</v>
      </c>
      <c r="C4830" s="607" t="s">
        <v>15693</v>
      </c>
      <c r="D4830" s="618" t="s">
        <v>10580</v>
      </c>
      <c r="E4830" s="619" t="s">
        <v>30907</v>
      </c>
      <c r="F4830"/>
      <c r="G4830"/>
      <c r="H4830"/>
    </row>
    <row r="4831" spans="1:8" ht="15" x14ac:dyDescent="0.25">
      <c r="A4831" s="609" t="str">
        <f t="shared" si="75"/>
        <v>95646</v>
      </c>
      <c r="B4831" s="607" t="s">
        <v>4749</v>
      </c>
      <c r="C4831" s="607" t="s">
        <v>15694</v>
      </c>
      <c r="D4831" s="618" t="s">
        <v>10580</v>
      </c>
      <c r="E4831" s="619" t="s">
        <v>30908</v>
      </c>
      <c r="F4831"/>
      <c r="G4831"/>
      <c r="H4831"/>
    </row>
    <row r="4832" spans="1:8" ht="15" x14ac:dyDescent="0.25">
      <c r="A4832" s="609" t="str">
        <f t="shared" si="75"/>
        <v>95647</v>
      </c>
      <c r="B4832" s="607" t="s">
        <v>4750</v>
      </c>
      <c r="C4832" s="607" t="s">
        <v>15695</v>
      </c>
      <c r="D4832" s="618" t="s">
        <v>10580</v>
      </c>
      <c r="E4832" s="619" t="s">
        <v>30909</v>
      </c>
      <c r="F4832"/>
      <c r="G4832"/>
      <c r="H4832"/>
    </row>
    <row r="4833" spans="1:8" ht="15" x14ac:dyDescent="0.25">
      <c r="A4833" s="609" t="str">
        <f t="shared" si="75"/>
        <v>95673</v>
      </c>
      <c r="B4833" s="607" t="s">
        <v>4751</v>
      </c>
      <c r="C4833" s="607" t="s">
        <v>15696</v>
      </c>
      <c r="D4833" s="618" t="s">
        <v>10580</v>
      </c>
      <c r="E4833" s="619" t="s">
        <v>30910</v>
      </c>
      <c r="F4833"/>
      <c r="G4833"/>
      <c r="H4833"/>
    </row>
    <row r="4834" spans="1:8" ht="15" x14ac:dyDescent="0.25">
      <c r="A4834" s="609" t="str">
        <f t="shared" si="75"/>
        <v>95674</v>
      </c>
      <c r="B4834" s="607" t="s">
        <v>4752</v>
      </c>
      <c r="C4834" s="607" t="s">
        <v>15697</v>
      </c>
      <c r="D4834" s="618" t="s">
        <v>10580</v>
      </c>
      <c r="E4834" s="619" t="s">
        <v>30911</v>
      </c>
      <c r="F4834"/>
      <c r="G4834"/>
      <c r="H4834"/>
    </row>
    <row r="4835" spans="1:8" ht="15" x14ac:dyDescent="0.25">
      <c r="A4835" s="609" t="str">
        <f t="shared" si="75"/>
        <v>95675</v>
      </c>
      <c r="B4835" s="607" t="s">
        <v>4753</v>
      </c>
      <c r="C4835" s="607" t="s">
        <v>15698</v>
      </c>
      <c r="D4835" s="618" t="s">
        <v>10580</v>
      </c>
      <c r="E4835" s="619" t="s">
        <v>18942</v>
      </c>
      <c r="F4835"/>
      <c r="G4835"/>
      <c r="H4835"/>
    </row>
    <row r="4836" spans="1:8" ht="15" x14ac:dyDescent="0.25">
      <c r="A4836" s="609" t="str">
        <f t="shared" si="75"/>
        <v>95676</v>
      </c>
      <c r="B4836" s="607" t="s">
        <v>4754</v>
      </c>
      <c r="C4836" s="607" t="s">
        <v>15699</v>
      </c>
      <c r="D4836" s="618" t="s">
        <v>10580</v>
      </c>
      <c r="E4836" s="619" t="s">
        <v>30912</v>
      </c>
      <c r="F4836"/>
      <c r="G4836"/>
      <c r="H4836"/>
    </row>
    <row r="4837" spans="1:8" ht="15" x14ac:dyDescent="0.25">
      <c r="A4837" s="609" t="str">
        <f t="shared" si="75"/>
        <v>97741</v>
      </c>
      <c r="B4837" s="607" t="s">
        <v>5603</v>
      </c>
      <c r="C4837" s="607" t="s">
        <v>15700</v>
      </c>
      <c r="D4837" s="618" t="s">
        <v>10580</v>
      </c>
      <c r="E4837" s="619" t="s">
        <v>30913</v>
      </c>
      <c r="F4837"/>
      <c r="G4837"/>
      <c r="H4837"/>
    </row>
    <row r="4838" spans="1:8" ht="15" x14ac:dyDescent="0.25">
      <c r="A4838" s="609" t="str">
        <f t="shared" si="75"/>
        <v>90436</v>
      </c>
      <c r="B4838" s="607" t="s">
        <v>2392</v>
      </c>
      <c r="C4838" s="607" t="s">
        <v>15701</v>
      </c>
      <c r="D4838" s="618" t="s">
        <v>10580</v>
      </c>
      <c r="E4838" s="619" t="s">
        <v>11684</v>
      </c>
      <c r="F4838"/>
      <c r="G4838"/>
      <c r="H4838"/>
    </row>
    <row r="4839" spans="1:8" ht="15" x14ac:dyDescent="0.25">
      <c r="A4839" s="609" t="str">
        <f t="shared" si="75"/>
        <v>90437</v>
      </c>
      <c r="B4839" s="607" t="s">
        <v>2393</v>
      </c>
      <c r="C4839" s="607" t="s">
        <v>15703</v>
      </c>
      <c r="D4839" s="618" t="s">
        <v>10580</v>
      </c>
      <c r="E4839" s="619" t="s">
        <v>19387</v>
      </c>
      <c r="F4839"/>
      <c r="G4839"/>
      <c r="H4839"/>
    </row>
    <row r="4840" spans="1:8" ht="15" x14ac:dyDescent="0.25">
      <c r="A4840" s="609" t="str">
        <f t="shared" si="75"/>
        <v>90438</v>
      </c>
      <c r="B4840" s="607" t="s">
        <v>2394</v>
      </c>
      <c r="C4840" s="607" t="s">
        <v>15705</v>
      </c>
      <c r="D4840" s="618" t="s">
        <v>10580</v>
      </c>
      <c r="E4840" s="619" t="s">
        <v>9054</v>
      </c>
      <c r="F4840"/>
      <c r="G4840"/>
      <c r="H4840"/>
    </row>
    <row r="4841" spans="1:8" ht="15" x14ac:dyDescent="0.25">
      <c r="A4841" s="609" t="str">
        <f t="shared" si="75"/>
        <v>90439</v>
      </c>
      <c r="B4841" s="607" t="s">
        <v>2395</v>
      </c>
      <c r="C4841" s="607" t="s">
        <v>15706</v>
      </c>
      <c r="D4841" s="618" t="s">
        <v>10580</v>
      </c>
      <c r="E4841" s="619" t="s">
        <v>19143</v>
      </c>
      <c r="F4841"/>
      <c r="G4841"/>
      <c r="H4841"/>
    </row>
    <row r="4842" spans="1:8" ht="15" x14ac:dyDescent="0.25">
      <c r="A4842" s="609" t="str">
        <f t="shared" si="75"/>
        <v>90440</v>
      </c>
      <c r="B4842" s="607" t="s">
        <v>2396</v>
      </c>
      <c r="C4842" s="607" t="s">
        <v>15707</v>
      </c>
      <c r="D4842" s="618" t="s">
        <v>10580</v>
      </c>
      <c r="E4842" s="619" t="s">
        <v>18872</v>
      </c>
      <c r="F4842"/>
      <c r="G4842"/>
      <c r="H4842"/>
    </row>
    <row r="4843" spans="1:8" ht="15" x14ac:dyDescent="0.25">
      <c r="A4843" s="609" t="str">
        <f t="shared" si="75"/>
        <v>90441</v>
      </c>
      <c r="B4843" s="607" t="s">
        <v>2397</v>
      </c>
      <c r="C4843" s="607" t="s">
        <v>15708</v>
      </c>
      <c r="D4843" s="618" t="s">
        <v>10580</v>
      </c>
      <c r="E4843" s="619" t="s">
        <v>30914</v>
      </c>
      <c r="F4843"/>
      <c r="G4843"/>
      <c r="H4843"/>
    </row>
    <row r="4844" spans="1:8" ht="15" x14ac:dyDescent="0.25">
      <c r="A4844" s="609" t="str">
        <f t="shared" si="75"/>
        <v>90443</v>
      </c>
      <c r="B4844" s="607" t="s">
        <v>2398</v>
      </c>
      <c r="C4844" s="607" t="s">
        <v>15709</v>
      </c>
      <c r="D4844" s="618" t="s">
        <v>10494</v>
      </c>
      <c r="E4844" s="619" t="s">
        <v>10064</v>
      </c>
      <c r="F4844"/>
      <c r="G4844"/>
      <c r="H4844"/>
    </row>
    <row r="4845" spans="1:8" ht="15" x14ac:dyDescent="0.25">
      <c r="A4845" s="609" t="str">
        <f t="shared" si="75"/>
        <v>90444</v>
      </c>
      <c r="B4845" s="607" t="s">
        <v>2399</v>
      </c>
      <c r="C4845" s="607" t="s">
        <v>15710</v>
      </c>
      <c r="D4845" s="618" t="s">
        <v>10494</v>
      </c>
      <c r="E4845" s="619" t="s">
        <v>17289</v>
      </c>
      <c r="F4845"/>
      <c r="G4845"/>
      <c r="H4845"/>
    </row>
    <row r="4846" spans="1:8" ht="15" x14ac:dyDescent="0.25">
      <c r="A4846" s="609" t="str">
        <f t="shared" si="75"/>
        <v>90445</v>
      </c>
      <c r="B4846" s="607" t="s">
        <v>2400</v>
      </c>
      <c r="C4846" s="607" t="s">
        <v>15711</v>
      </c>
      <c r="D4846" s="618" t="s">
        <v>10494</v>
      </c>
      <c r="E4846" s="619" t="s">
        <v>19088</v>
      </c>
      <c r="F4846"/>
      <c r="G4846"/>
      <c r="H4846"/>
    </row>
    <row r="4847" spans="1:8" ht="15" x14ac:dyDescent="0.25">
      <c r="A4847" s="609" t="str">
        <f t="shared" si="75"/>
        <v>90446</v>
      </c>
      <c r="B4847" s="607" t="s">
        <v>2401</v>
      </c>
      <c r="C4847" s="607" t="s">
        <v>15712</v>
      </c>
      <c r="D4847" s="618" t="s">
        <v>10494</v>
      </c>
      <c r="E4847" s="619" t="s">
        <v>27674</v>
      </c>
      <c r="F4847"/>
      <c r="G4847"/>
      <c r="H4847"/>
    </row>
    <row r="4848" spans="1:8" ht="15" x14ac:dyDescent="0.25">
      <c r="A4848" s="609" t="str">
        <f t="shared" si="75"/>
        <v>90447</v>
      </c>
      <c r="B4848" s="607" t="s">
        <v>2402</v>
      </c>
      <c r="C4848" s="607" t="s">
        <v>15713</v>
      </c>
      <c r="D4848" s="618" t="s">
        <v>10494</v>
      </c>
      <c r="E4848" s="619" t="s">
        <v>9257</v>
      </c>
      <c r="F4848"/>
      <c r="G4848"/>
      <c r="H4848"/>
    </row>
    <row r="4849" spans="1:8" ht="15" x14ac:dyDescent="0.25">
      <c r="A4849" s="609" t="str">
        <f t="shared" si="75"/>
        <v>90451</v>
      </c>
      <c r="B4849" s="607" t="s">
        <v>2403</v>
      </c>
      <c r="C4849" s="607" t="s">
        <v>15715</v>
      </c>
      <c r="D4849" s="618" t="s">
        <v>10580</v>
      </c>
      <c r="E4849" s="619" t="s">
        <v>11281</v>
      </c>
      <c r="F4849"/>
      <c r="G4849"/>
      <c r="H4849"/>
    </row>
    <row r="4850" spans="1:8" ht="15" x14ac:dyDescent="0.25">
      <c r="A4850" s="609" t="str">
        <f t="shared" si="75"/>
        <v>90452</v>
      </c>
      <c r="B4850" s="607" t="s">
        <v>2404</v>
      </c>
      <c r="C4850" s="607" t="s">
        <v>15716</v>
      </c>
      <c r="D4850" s="618" t="s">
        <v>10580</v>
      </c>
      <c r="E4850" s="619" t="s">
        <v>8845</v>
      </c>
      <c r="F4850"/>
      <c r="G4850"/>
      <c r="H4850"/>
    </row>
    <row r="4851" spans="1:8" ht="15" x14ac:dyDescent="0.25">
      <c r="A4851" s="609" t="str">
        <f t="shared" si="75"/>
        <v>90453</v>
      </c>
      <c r="B4851" s="607" t="s">
        <v>2405</v>
      </c>
      <c r="C4851" s="607" t="s">
        <v>15717</v>
      </c>
      <c r="D4851" s="618" t="s">
        <v>10580</v>
      </c>
      <c r="E4851" s="619" t="s">
        <v>11206</v>
      </c>
      <c r="F4851"/>
      <c r="G4851"/>
      <c r="H4851"/>
    </row>
    <row r="4852" spans="1:8" ht="15" x14ac:dyDescent="0.25">
      <c r="A4852" s="609" t="str">
        <f t="shared" si="75"/>
        <v>90454</v>
      </c>
      <c r="B4852" s="607" t="s">
        <v>2406</v>
      </c>
      <c r="C4852" s="607" t="s">
        <v>15718</v>
      </c>
      <c r="D4852" s="618" t="s">
        <v>10580</v>
      </c>
      <c r="E4852" s="619" t="s">
        <v>9932</v>
      </c>
      <c r="F4852"/>
      <c r="G4852"/>
      <c r="H4852"/>
    </row>
    <row r="4853" spans="1:8" ht="15" x14ac:dyDescent="0.25">
      <c r="A4853" s="609" t="str">
        <f t="shared" si="75"/>
        <v>90455</v>
      </c>
      <c r="B4853" s="607" t="s">
        <v>2407</v>
      </c>
      <c r="C4853" s="607" t="s">
        <v>15719</v>
      </c>
      <c r="D4853" s="618" t="s">
        <v>10580</v>
      </c>
      <c r="E4853" s="619" t="s">
        <v>9407</v>
      </c>
      <c r="F4853"/>
      <c r="G4853"/>
      <c r="H4853"/>
    </row>
    <row r="4854" spans="1:8" ht="15" x14ac:dyDescent="0.25">
      <c r="A4854" s="609" t="str">
        <f t="shared" si="75"/>
        <v>90456</v>
      </c>
      <c r="B4854" s="607" t="s">
        <v>2408</v>
      </c>
      <c r="C4854" s="607" t="s">
        <v>15720</v>
      </c>
      <c r="D4854" s="618" t="s">
        <v>10580</v>
      </c>
      <c r="E4854" s="619" t="s">
        <v>11180</v>
      </c>
      <c r="F4854"/>
      <c r="G4854"/>
      <c r="H4854"/>
    </row>
    <row r="4855" spans="1:8" ht="15" x14ac:dyDescent="0.25">
      <c r="A4855" s="609" t="str">
        <f t="shared" si="75"/>
        <v>90457</v>
      </c>
      <c r="B4855" s="607" t="s">
        <v>2409</v>
      </c>
      <c r="C4855" s="607" t="s">
        <v>15722</v>
      </c>
      <c r="D4855" s="618" t="s">
        <v>10580</v>
      </c>
      <c r="E4855" s="619" t="s">
        <v>9951</v>
      </c>
      <c r="F4855"/>
      <c r="G4855"/>
      <c r="H4855"/>
    </row>
    <row r="4856" spans="1:8" ht="15" x14ac:dyDescent="0.25">
      <c r="A4856" s="609" t="str">
        <f t="shared" si="75"/>
        <v>90458</v>
      </c>
      <c r="B4856" s="607" t="s">
        <v>2410</v>
      </c>
      <c r="C4856" s="607" t="s">
        <v>15723</v>
      </c>
      <c r="D4856" s="618" t="s">
        <v>10580</v>
      </c>
      <c r="E4856" s="619" t="s">
        <v>9850</v>
      </c>
      <c r="F4856"/>
      <c r="G4856"/>
      <c r="H4856"/>
    </row>
    <row r="4857" spans="1:8" ht="15" x14ac:dyDescent="0.25">
      <c r="A4857" s="609" t="str">
        <f t="shared" si="75"/>
        <v>90459</v>
      </c>
      <c r="B4857" s="607" t="s">
        <v>2411</v>
      </c>
      <c r="C4857" s="607" t="s">
        <v>15725</v>
      </c>
      <c r="D4857" s="618" t="s">
        <v>10580</v>
      </c>
      <c r="E4857" s="619" t="s">
        <v>18161</v>
      </c>
      <c r="F4857"/>
      <c r="G4857"/>
      <c r="H4857"/>
    </row>
    <row r="4858" spans="1:8" ht="15" x14ac:dyDescent="0.25">
      <c r="A4858" s="609" t="str">
        <f t="shared" si="75"/>
        <v>90460</v>
      </c>
      <c r="B4858" s="607" t="s">
        <v>2412</v>
      </c>
      <c r="C4858" s="607" t="s">
        <v>15726</v>
      </c>
      <c r="D4858" s="618" t="s">
        <v>10494</v>
      </c>
      <c r="E4858" s="619" t="s">
        <v>8849</v>
      </c>
      <c r="F4858"/>
      <c r="G4858"/>
      <c r="H4858"/>
    </row>
    <row r="4859" spans="1:8" ht="15" x14ac:dyDescent="0.25">
      <c r="A4859" s="609" t="str">
        <f t="shared" si="75"/>
        <v>90461</v>
      </c>
      <c r="B4859" s="607" t="s">
        <v>2413</v>
      </c>
      <c r="C4859" s="607" t="s">
        <v>15727</v>
      </c>
      <c r="D4859" s="618" t="s">
        <v>10494</v>
      </c>
      <c r="E4859" s="619" t="s">
        <v>9462</v>
      </c>
      <c r="F4859"/>
      <c r="G4859"/>
      <c r="H4859"/>
    </row>
    <row r="4860" spans="1:8" ht="15" x14ac:dyDescent="0.25">
      <c r="A4860" s="609" t="str">
        <f t="shared" si="75"/>
        <v>90462</v>
      </c>
      <c r="B4860" s="607" t="s">
        <v>2414</v>
      </c>
      <c r="C4860" s="607" t="s">
        <v>15728</v>
      </c>
      <c r="D4860" s="618" t="s">
        <v>10494</v>
      </c>
      <c r="E4860" s="619" t="s">
        <v>8808</v>
      </c>
      <c r="F4860"/>
      <c r="G4860"/>
      <c r="H4860"/>
    </row>
    <row r="4861" spans="1:8" ht="15" x14ac:dyDescent="0.25">
      <c r="A4861" s="609" t="str">
        <f t="shared" si="75"/>
        <v>90463</v>
      </c>
      <c r="B4861" s="607" t="s">
        <v>2415</v>
      </c>
      <c r="C4861" s="607" t="s">
        <v>15729</v>
      </c>
      <c r="D4861" s="618" t="s">
        <v>10494</v>
      </c>
      <c r="E4861" s="619" t="s">
        <v>9126</v>
      </c>
      <c r="F4861"/>
      <c r="G4861"/>
      <c r="H4861"/>
    </row>
    <row r="4862" spans="1:8" ht="15" x14ac:dyDescent="0.25">
      <c r="A4862" s="609" t="str">
        <f t="shared" si="75"/>
        <v>90466</v>
      </c>
      <c r="B4862" s="607" t="s">
        <v>2416</v>
      </c>
      <c r="C4862" s="607" t="s">
        <v>15730</v>
      </c>
      <c r="D4862" s="618" t="s">
        <v>10494</v>
      </c>
      <c r="E4862" s="619" t="s">
        <v>9577</v>
      </c>
      <c r="F4862"/>
      <c r="G4862"/>
      <c r="H4862"/>
    </row>
    <row r="4863" spans="1:8" ht="15" x14ac:dyDescent="0.25">
      <c r="A4863" s="609" t="str">
        <f t="shared" si="75"/>
        <v>90467</v>
      </c>
      <c r="B4863" s="607" t="s">
        <v>2417</v>
      </c>
      <c r="C4863" s="607" t="s">
        <v>15731</v>
      </c>
      <c r="D4863" s="618" t="s">
        <v>10494</v>
      </c>
      <c r="E4863" s="619" t="s">
        <v>9214</v>
      </c>
      <c r="F4863"/>
      <c r="G4863"/>
      <c r="H4863"/>
    </row>
    <row r="4864" spans="1:8" ht="15" x14ac:dyDescent="0.25">
      <c r="A4864" s="609" t="str">
        <f t="shared" si="75"/>
        <v>90468</v>
      </c>
      <c r="B4864" s="607" t="s">
        <v>2418</v>
      </c>
      <c r="C4864" s="607" t="s">
        <v>15732</v>
      </c>
      <c r="D4864" s="618" t="s">
        <v>10494</v>
      </c>
      <c r="E4864" s="619" t="s">
        <v>9969</v>
      </c>
      <c r="F4864"/>
      <c r="G4864"/>
      <c r="H4864"/>
    </row>
    <row r="4865" spans="1:8" ht="15" x14ac:dyDescent="0.25">
      <c r="A4865" s="609" t="str">
        <f t="shared" si="75"/>
        <v>90469</v>
      </c>
      <c r="B4865" s="607" t="s">
        <v>2419</v>
      </c>
      <c r="C4865" s="607" t="s">
        <v>15733</v>
      </c>
      <c r="D4865" s="618" t="s">
        <v>10494</v>
      </c>
      <c r="E4865" s="619" t="s">
        <v>10260</v>
      </c>
      <c r="F4865"/>
      <c r="G4865"/>
      <c r="H4865"/>
    </row>
    <row r="4866" spans="1:8" ht="15" x14ac:dyDescent="0.25">
      <c r="A4866" s="609" t="str">
        <f t="shared" ref="A4866:A4929" si="76">IF(ISERROR(SEARCH("/",B4866)=6),TRIM(CLEAN(B4866)),IF(SEARCH("/",B4866)=6,IF(LEN(TRIM(CLEAN(B4866)))=7,LEFT(TRIM(CLEAN(B4866)),6)&amp;"00"&amp;RIGHT(TRIM(CLEAN(B4866)),1),LEFT(TRIM(CLEAN(B4866)),6)&amp;"0"&amp;RIGHT(TRIM(CLEAN(B4866)),2)),TRIM(CLEAN(B4866))))</f>
        <v>90470</v>
      </c>
      <c r="B4866" s="607" t="s">
        <v>2420</v>
      </c>
      <c r="C4866" s="607" t="s">
        <v>15734</v>
      </c>
      <c r="D4866" s="618" t="s">
        <v>10494</v>
      </c>
      <c r="E4866" s="619" t="s">
        <v>9000</v>
      </c>
      <c r="F4866"/>
      <c r="G4866"/>
      <c r="H4866"/>
    </row>
    <row r="4867" spans="1:8" ht="15" x14ac:dyDescent="0.25">
      <c r="A4867" s="609" t="str">
        <f t="shared" si="76"/>
        <v>91166</v>
      </c>
      <c r="B4867" s="607" t="s">
        <v>2686</v>
      </c>
      <c r="C4867" s="607" t="s">
        <v>15735</v>
      </c>
      <c r="D4867" s="618" t="s">
        <v>10494</v>
      </c>
      <c r="E4867" s="619" t="s">
        <v>18910</v>
      </c>
      <c r="F4867"/>
      <c r="G4867"/>
      <c r="H4867"/>
    </row>
    <row r="4868" spans="1:8" ht="15" x14ac:dyDescent="0.25">
      <c r="A4868" s="609" t="str">
        <f t="shared" si="76"/>
        <v>91167</v>
      </c>
      <c r="B4868" s="607" t="s">
        <v>2687</v>
      </c>
      <c r="C4868" s="607" t="s">
        <v>15737</v>
      </c>
      <c r="D4868" s="618" t="s">
        <v>10494</v>
      </c>
      <c r="E4868" s="619" t="s">
        <v>10386</v>
      </c>
      <c r="F4868"/>
      <c r="G4868"/>
      <c r="H4868"/>
    </row>
    <row r="4869" spans="1:8" ht="15" x14ac:dyDescent="0.25">
      <c r="A4869" s="609" t="str">
        <f t="shared" si="76"/>
        <v>91168</v>
      </c>
      <c r="B4869" s="607" t="s">
        <v>2688</v>
      </c>
      <c r="C4869" s="607" t="s">
        <v>15738</v>
      </c>
      <c r="D4869" s="618" t="s">
        <v>10494</v>
      </c>
      <c r="E4869" s="619" t="s">
        <v>9465</v>
      </c>
      <c r="F4869"/>
      <c r="G4869"/>
      <c r="H4869"/>
    </row>
    <row r="4870" spans="1:8" ht="15" x14ac:dyDescent="0.25">
      <c r="A4870" s="609" t="str">
        <f t="shared" si="76"/>
        <v>91169</v>
      </c>
      <c r="B4870" s="607" t="s">
        <v>2689</v>
      </c>
      <c r="C4870" s="607" t="s">
        <v>15739</v>
      </c>
      <c r="D4870" s="618" t="s">
        <v>10494</v>
      </c>
      <c r="E4870" s="619" t="s">
        <v>10185</v>
      </c>
      <c r="F4870"/>
      <c r="G4870"/>
      <c r="H4870"/>
    </row>
    <row r="4871" spans="1:8" ht="15" x14ac:dyDescent="0.25">
      <c r="A4871" s="609" t="str">
        <f t="shared" si="76"/>
        <v>91170</v>
      </c>
      <c r="B4871" s="607" t="s">
        <v>2690</v>
      </c>
      <c r="C4871" s="607" t="s">
        <v>15740</v>
      </c>
      <c r="D4871" s="618" t="s">
        <v>10494</v>
      </c>
      <c r="E4871" s="619" t="s">
        <v>9608</v>
      </c>
      <c r="F4871"/>
      <c r="G4871"/>
      <c r="H4871"/>
    </row>
    <row r="4872" spans="1:8" ht="15" x14ac:dyDescent="0.25">
      <c r="A4872" s="609" t="str">
        <f t="shared" si="76"/>
        <v>91171</v>
      </c>
      <c r="B4872" s="607" t="s">
        <v>2691</v>
      </c>
      <c r="C4872" s="607" t="s">
        <v>15741</v>
      </c>
      <c r="D4872" s="618" t="s">
        <v>10494</v>
      </c>
      <c r="E4872" s="619" t="s">
        <v>9255</v>
      </c>
      <c r="F4872"/>
      <c r="G4872"/>
      <c r="H4872"/>
    </row>
    <row r="4873" spans="1:8" ht="15" x14ac:dyDescent="0.25">
      <c r="A4873" s="609" t="str">
        <f t="shared" si="76"/>
        <v>91172</v>
      </c>
      <c r="B4873" s="607" t="s">
        <v>2692</v>
      </c>
      <c r="C4873" s="607" t="s">
        <v>15742</v>
      </c>
      <c r="D4873" s="618" t="s">
        <v>10494</v>
      </c>
      <c r="E4873" s="619" t="s">
        <v>16688</v>
      </c>
      <c r="F4873"/>
      <c r="G4873"/>
      <c r="H4873"/>
    </row>
    <row r="4874" spans="1:8" ht="15" x14ac:dyDescent="0.25">
      <c r="A4874" s="609" t="str">
        <f t="shared" si="76"/>
        <v>91173</v>
      </c>
      <c r="B4874" s="607" t="s">
        <v>2693</v>
      </c>
      <c r="C4874" s="607" t="s">
        <v>15743</v>
      </c>
      <c r="D4874" s="618" t="s">
        <v>10494</v>
      </c>
      <c r="E4874" s="619" t="s">
        <v>10305</v>
      </c>
      <c r="F4874"/>
      <c r="G4874"/>
      <c r="H4874"/>
    </row>
    <row r="4875" spans="1:8" ht="15" x14ac:dyDescent="0.25">
      <c r="A4875" s="609" t="str">
        <f t="shared" si="76"/>
        <v>91174</v>
      </c>
      <c r="B4875" s="607" t="s">
        <v>2694</v>
      </c>
      <c r="C4875" s="607" t="s">
        <v>15745</v>
      </c>
      <c r="D4875" s="618" t="s">
        <v>10494</v>
      </c>
      <c r="E4875" s="619" t="s">
        <v>30915</v>
      </c>
      <c r="F4875"/>
      <c r="G4875"/>
      <c r="H4875"/>
    </row>
    <row r="4876" spans="1:8" ht="15" x14ac:dyDescent="0.25">
      <c r="A4876" s="609" t="str">
        <f t="shared" si="76"/>
        <v>91175</v>
      </c>
      <c r="B4876" s="607" t="s">
        <v>2695</v>
      </c>
      <c r="C4876" s="607" t="s">
        <v>15747</v>
      </c>
      <c r="D4876" s="618" t="s">
        <v>10494</v>
      </c>
      <c r="E4876" s="619" t="s">
        <v>9194</v>
      </c>
      <c r="F4876"/>
      <c r="G4876"/>
      <c r="H4876"/>
    </row>
    <row r="4877" spans="1:8" ht="15" x14ac:dyDescent="0.25">
      <c r="A4877" s="609" t="str">
        <f t="shared" si="76"/>
        <v>91176</v>
      </c>
      <c r="B4877" s="607" t="s">
        <v>2696</v>
      </c>
      <c r="C4877" s="607" t="s">
        <v>15749</v>
      </c>
      <c r="D4877" s="618" t="s">
        <v>10494</v>
      </c>
      <c r="E4877" s="619" t="s">
        <v>18160</v>
      </c>
      <c r="F4877"/>
      <c r="G4877"/>
      <c r="H4877"/>
    </row>
    <row r="4878" spans="1:8" ht="15" x14ac:dyDescent="0.25">
      <c r="A4878" s="609" t="str">
        <f t="shared" si="76"/>
        <v>91177</v>
      </c>
      <c r="B4878" s="607" t="s">
        <v>2697</v>
      </c>
      <c r="C4878" s="607" t="s">
        <v>15750</v>
      </c>
      <c r="D4878" s="618" t="s">
        <v>10494</v>
      </c>
      <c r="E4878" s="619" t="s">
        <v>9386</v>
      </c>
      <c r="F4878"/>
      <c r="G4878"/>
      <c r="H4878"/>
    </row>
    <row r="4879" spans="1:8" ht="15" x14ac:dyDescent="0.25">
      <c r="A4879" s="609" t="str">
        <f t="shared" si="76"/>
        <v>91178</v>
      </c>
      <c r="B4879" s="607" t="s">
        <v>2698</v>
      </c>
      <c r="C4879" s="607" t="s">
        <v>15751</v>
      </c>
      <c r="D4879" s="618" t="s">
        <v>10494</v>
      </c>
      <c r="E4879" s="619" t="s">
        <v>9560</v>
      </c>
      <c r="F4879"/>
      <c r="G4879"/>
      <c r="H4879"/>
    </row>
    <row r="4880" spans="1:8" ht="15" x14ac:dyDescent="0.25">
      <c r="A4880" s="609" t="str">
        <f t="shared" si="76"/>
        <v>91179</v>
      </c>
      <c r="B4880" s="607" t="s">
        <v>2699</v>
      </c>
      <c r="C4880" s="607" t="s">
        <v>15752</v>
      </c>
      <c r="D4880" s="618" t="s">
        <v>10494</v>
      </c>
      <c r="E4880" s="619" t="s">
        <v>30916</v>
      </c>
      <c r="F4880"/>
      <c r="G4880"/>
      <c r="H4880"/>
    </row>
    <row r="4881" spans="1:8" ht="15" x14ac:dyDescent="0.25">
      <c r="A4881" s="609" t="str">
        <f t="shared" si="76"/>
        <v>91180</v>
      </c>
      <c r="B4881" s="607" t="s">
        <v>2700</v>
      </c>
      <c r="C4881" s="607" t="s">
        <v>15753</v>
      </c>
      <c r="D4881" s="618" t="s">
        <v>10494</v>
      </c>
      <c r="E4881" s="619" t="s">
        <v>8904</v>
      </c>
      <c r="F4881"/>
      <c r="G4881"/>
      <c r="H4881"/>
    </row>
    <row r="4882" spans="1:8" ht="15" x14ac:dyDescent="0.25">
      <c r="A4882" s="609" t="str">
        <f t="shared" si="76"/>
        <v>91181</v>
      </c>
      <c r="B4882" s="607" t="s">
        <v>2701</v>
      </c>
      <c r="C4882" s="607" t="s">
        <v>15754</v>
      </c>
      <c r="D4882" s="618" t="s">
        <v>10494</v>
      </c>
      <c r="E4882" s="619" t="s">
        <v>9795</v>
      </c>
      <c r="F4882"/>
      <c r="G4882"/>
      <c r="H4882"/>
    </row>
    <row r="4883" spans="1:8" ht="15" x14ac:dyDescent="0.25">
      <c r="A4883" s="609" t="str">
        <f t="shared" si="76"/>
        <v>91182</v>
      </c>
      <c r="B4883" s="607" t="s">
        <v>2702</v>
      </c>
      <c r="C4883" s="607" t="s">
        <v>15756</v>
      </c>
      <c r="D4883" s="618" t="s">
        <v>10494</v>
      </c>
      <c r="E4883" s="619" t="s">
        <v>30435</v>
      </c>
      <c r="F4883"/>
      <c r="G4883"/>
      <c r="H4883"/>
    </row>
    <row r="4884" spans="1:8" ht="15" x14ac:dyDescent="0.25">
      <c r="A4884" s="609" t="str">
        <f t="shared" si="76"/>
        <v>91183</v>
      </c>
      <c r="B4884" s="607" t="s">
        <v>2703</v>
      </c>
      <c r="C4884" s="607" t="s">
        <v>15757</v>
      </c>
      <c r="D4884" s="618" t="s">
        <v>10494</v>
      </c>
      <c r="E4884" s="619" t="s">
        <v>19748</v>
      </c>
      <c r="F4884"/>
      <c r="G4884"/>
      <c r="H4884"/>
    </row>
    <row r="4885" spans="1:8" ht="15" x14ac:dyDescent="0.25">
      <c r="A4885" s="609" t="str">
        <f t="shared" si="76"/>
        <v>91184</v>
      </c>
      <c r="B4885" s="607" t="s">
        <v>2704</v>
      </c>
      <c r="C4885" s="607" t="s">
        <v>15758</v>
      </c>
      <c r="D4885" s="618" t="s">
        <v>10494</v>
      </c>
      <c r="E4885" s="619" t="s">
        <v>9453</v>
      </c>
      <c r="F4885"/>
      <c r="G4885"/>
      <c r="H4885"/>
    </row>
    <row r="4886" spans="1:8" ht="15" x14ac:dyDescent="0.25">
      <c r="A4886" s="609" t="str">
        <f t="shared" si="76"/>
        <v>91185</v>
      </c>
      <c r="B4886" s="607" t="s">
        <v>2705</v>
      </c>
      <c r="C4886" s="607" t="s">
        <v>15760</v>
      </c>
      <c r="D4886" s="618" t="s">
        <v>10494</v>
      </c>
      <c r="E4886" s="619" t="s">
        <v>10340</v>
      </c>
      <c r="F4886"/>
      <c r="G4886"/>
      <c r="H4886"/>
    </row>
    <row r="4887" spans="1:8" ht="15" x14ac:dyDescent="0.25">
      <c r="A4887" s="609" t="str">
        <f t="shared" si="76"/>
        <v>91186</v>
      </c>
      <c r="B4887" s="607" t="s">
        <v>2706</v>
      </c>
      <c r="C4887" s="607" t="s">
        <v>15761</v>
      </c>
      <c r="D4887" s="618" t="s">
        <v>10494</v>
      </c>
      <c r="E4887" s="619" t="s">
        <v>16407</v>
      </c>
      <c r="F4887"/>
      <c r="G4887"/>
      <c r="H4887"/>
    </row>
    <row r="4888" spans="1:8" ht="15" x14ac:dyDescent="0.25">
      <c r="A4888" s="609" t="str">
        <f t="shared" si="76"/>
        <v>91187</v>
      </c>
      <c r="B4888" s="607" t="s">
        <v>2707</v>
      </c>
      <c r="C4888" s="607" t="s">
        <v>15762</v>
      </c>
      <c r="D4888" s="618" t="s">
        <v>10494</v>
      </c>
      <c r="E4888" s="619" t="s">
        <v>9097</v>
      </c>
      <c r="F4888"/>
      <c r="G4888"/>
      <c r="H4888"/>
    </row>
    <row r="4889" spans="1:8" ht="15" x14ac:dyDescent="0.25">
      <c r="A4889" s="609" t="str">
        <f t="shared" si="76"/>
        <v>91188</v>
      </c>
      <c r="B4889" s="607" t="s">
        <v>2708</v>
      </c>
      <c r="C4889" s="607" t="s">
        <v>15763</v>
      </c>
      <c r="D4889" s="618" t="s">
        <v>10580</v>
      </c>
      <c r="E4889" s="619" t="s">
        <v>8827</v>
      </c>
      <c r="F4889"/>
      <c r="G4889"/>
      <c r="H4889"/>
    </row>
    <row r="4890" spans="1:8" ht="15" x14ac:dyDescent="0.25">
      <c r="A4890" s="609" t="str">
        <f t="shared" si="76"/>
        <v>91189</v>
      </c>
      <c r="B4890" s="607" t="s">
        <v>2709</v>
      </c>
      <c r="C4890" s="607" t="s">
        <v>15764</v>
      </c>
      <c r="D4890" s="618" t="s">
        <v>10580</v>
      </c>
      <c r="E4890" s="619" t="s">
        <v>28302</v>
      </c>
      <c r="F4890"/>
      <c r="G4890"/>
      <c r="H4890"/>
    </row>
    <row r="4891" spans="1:8" ht="15" x14ac:dyDescent="0.25">
      <c r="A4891" s="609" t="str">
        <f t="shared" si="76"/>
        <v>91190</v>
      </c>
      <c r="B4891" s="607" t="s">
        <v>2710</v>
      </c>
      <c r="C4891" s="607" t="s">
        <v>15765</v>
      </c>
      <c r="D4891" s="618" t="s">
        <v>10580</v>
      </c>
      <c r="E4891" s="619" t="s">
        <v>9503</v>
      </c>
      <c r="F4891"/>
      <c r="G4891"/>
      <c r="H4891"/>
    </row>
    <row r="4892" spans="1:8" ht="15" x14ac:dyDescent="0.25">
      <c r="A4892" s="609" t="str">
        <f t="shared" si="76"/>
        <v>91191</v>
      </c>
      <c r="B4892" s="607" t="s">
        <v>2711</v>
      </c>
      <c r="C4892" s="607" t="s">
        <v>15766</v>
      </c>
      <c r="D4892" s="618" t="s">
        <v>10580</v>
      </c>
      <c r="E4892" s="619" t="s">
        <v>11134</v>
      </c>
      <c r="F4892"/>
      <c r="G4892"/>
      <c r="H4892"/>
    </row>
    <row r="4893" spans="1:8" ht="15" x14ac:dyDescent="0.25">
      <c r="A4893" s="609" t="str">
        <f t="shared" si="76"/>
        <v>91192</v>
      </c>
      <c r="B4893" s="607" t="s">
        <v>2712</v>
      </c>
      <c r="C4893" s="607" t="s">
        <v>15767</v>
      </c>
      <c r="D4893" s="618" t="s">
        <v>10580</v>
      </c>
      <c r="E4893" s="619" t="s">
        <v>9969</v>
      </c>
      <c r="F4893"/>
      <c r="G4893"/>
      <c r="H4893"/>
    </row>
    <row r="4894" spans="1:8" ht="15" x14ac:dyDescent="0.25">
      <c r="A4894" s="609" t="str">
        <f t="shared" si="76"/>
        <v>91222</v>
      </c>
      <c r="B4894" s="607" t="s">
        <v>2713</v>
      </c>
      <c r="C4894" s="607" t="s">
        <v>15768</v>
      </c>
      <c r="D4894" s="618" t="s">
        <v>10494</v>
      </c>
      <c r="E4894" s="619" t="s">
        <v>8866</v>
      </c>
      <c r="F4894"/>
      <c r="G4894"/>
      <c r="H4894"/>
    </row>
    <row r="4895" spans="1:8" ht="15" x14ac:dyDescent="0.25">
      <c r="A4895" s="609" t="str">
        <f t="shared" si="76"/>
        <v>94480</v>
      </c>
      <c r="B4895" s="607" t="s">
        <v>4277</v>
      </c>
      <c r="C4895" s="607" t="s">
        <v>15769</v>
      </c>
      <c r="D4895" s="618" t="s">
        <v>10580</v>
      </c>
      <c r="E4895" s="619" t="s">
        <v>30917</v>
      </c>
      <c r="F4895"/>
      <c r="G4895"/>
      <c r="H4895"/>
    </row>
    <row r="4896" spans="1:8" ht="15" x14ac:dyDescent="0.25">
      <c r="A4896" s="609" t="str">
        <f t="shared" si="76"/>
        <v>94481</v>
      </c>
      <c r="B4896" s="607" t="s">
        <v>4278</v>
      </c>
      <c r="C4896" s="607" t="s">
        <v>15770</v>
      </c>
      <c r="D4896" s="618" t="s">
        <v>10580</v>
      </c>
      <c r="E4896" s="619" t="s">
        <v>30918</v>
      </c>
      <c r="F4896"/>
      <c r="G4896"/>
      <c r="H4896"/>
    </row>
    <row r="4897" spans="1:8" ht="15" x14ac:dyDescent="0.25">
      <c r="A4897" s="609" t="str">
        <f t="shared" si="76"/>
        <v>94482</v>
      </c>
      <c r="B4897" s="607" t="s">
        <v>4279</v>
      </c>
      <c r="C4897" s="607" t="s">
        <v>15771</v>
      </c>
      <c r="D4897" s="618" t="s">
        <v>10580</v>
      </c>
      <c r="E4897" s="619" t="s">
        <v>30919</v>
      </c>
      <c r="F4897"/>
      <c r="G4897"/>
      <c r="H4897"/>
    </row>
    <row r="4898" spans="1:8" ht="15" x14ac:dyDescent="0.25">
      <c r="A4898" s="609" t="str">
        <f t="shared" si="76"/>
        <v>94483</v>
      </c>
      <c r="B4898" s="607" t="s">
        <v>4280</v>
      </c>
      <c r="C4898" s="607" t="s">
        <v>15772</v>
      </c>
      <c r="D4898" s="618" t="s">
        <v>10580</v>
      </c>
      <c r="E4898" s="619" t="s">
        <v>30920</v>
      </c>
      <c r="F4898"/>
      <c r="G4898"/>
      <c r="H4898"/>
    </row>
    <row r="4899" spans="1:8" ht="15" x14ac:dyDescent="0.25">
      <c r="A4899" s="609" t="str">
        <f t="shared" si="76"/>
        <v>95541</v>
      </c>
      <c r="B4899" s="607" t="s">
        <v>4678</v>
      </c>
      <c r="C4899" s="607" t="s">
        <v>15773</v>
      </c>
      <c r="D4899" s="618" t="s">
        <v>10580</v>
      </c>
      <c r="E4899" s="619" t="s">
        <v>9082</v>
      </c>
      <c r="F4899"/>
      <c r="G4899"/>
      <c r="H4899"/>
    </row>
    <row r="4900" spans="1:8" ht="15" x14ac:dyDescent="0.25">
      <c r="A4900" s="609" t="str">
        <f t="shared" si="76"/>
        <v>96559</v>
      </c>
      <c r="B4900" s="607" t="s">
        <v>5012</v>
      </c>
      <c r="C4900" s="607" t="s">
        <v>15774</v>
      </c>
      <c r="D4900" s="618" t="s">
        <v>10737</v>
      </c>
      <c r="E4900" s="619" t="s">
        <v>15639</v>
      </c>
      <c r="F4900"/>
      <c r="G4900"/>
      <c r="H4900"/>
    </row>
    <row r="4901" spans="1:8" ht="15" x14ac:dyDescent="0.25">
      <c r="A4901" s="609" t="str">
        <f t="shared" si="76"/>
        <v>96560</v>
      </c>
      <c r="B4901" s="607" t="s">
        <v>5013</v>
      </c>
      <c r="C4901" s="607" t="s">
        <v>15775</v>
      </c>
      <c r="D4901" s="618" t="s">
        <v>10737</v>
      </c>
      <c r="E4901" s="619" t="s">
        <v>10197</v>
      </c>
      <c r="F4901"/>
      <c r="G4901"/>
      <c r="H4901"/>
    </row>
    <row r="4902" spans="1:8" ht="15" x14ac:dyDescent="0.25">
      <c r="A4902" s="609" t="str">
        <f t="shared" si="76"/>
        <v>96561</v>
      </c>
      <c r="B4902" s="607" t="s">
        <v>5014</v>
      </c>
      <c r="C4902" s="607" t="s">
        <v>15776</v>
      </c>
      <c r="D4902" s="618" t="s">
        <v>10737</v>
      </c>
      <c r="E4902" s="619" t="s">
        <v>10372</v>
      </c>
      <c r="F4902"/>
      <c r="G4902"/>
      <c r="H4902"/>
    </row>
    <row r="4903" spans="1:8" ht="15" x14ac:dyDescent="0.25">
      <c r="A4903" s="609" t="str">
        <f t="shared" si="76"/>
        <v>96562</v>
      </c>
      <c r="B4903" s="607" t="s">
        <v>5015</v>
      </c>
      <c r="C4903" s="607" t="s">
        <v>15777</v>
      </c>
      <c r="D4903" s="618" t="s">
        <v>10494</v>
      </c>
      <c r="E4903" s="619" t="s">
        <v>17627</v>
      </c>
      <c r="F4903"/>
      <c r="G4903"/>
      <c r="H4903"/>
    </row>
    <row r="4904" spans="1:8" ht="15" x14ac:dyDescent="0.25">
      <c r="A4904" s="609" t="str">
        <f t="shared" si="76"/>
        <v>96563</v>
      </c>
      <c r="B4904" s="607" t="s">
        <v>5016</v>
      </c>
      <c r="C4904" s="607" t="s">
        <v>15778</v>
      </c>
      <c r="D4904" s="618" t="s">
        <v>10494</v>
      </c>
      <c r="E4904" s="619" t="s">
        <v>15724</v>
      </c>
      <c r="F4904"/>
      <c r="G4904"/>
      <c r="H4904"/>
    </row>
    <row r="4905" spans="1:8" ht="15" x14ac:dyDescent="0.25">
      <c r="A4905" s="609" t="str">
        <f t="shared" si="76"/>
        <v>101802</v>
      </c>
      <c r="B4905" s="607" t="s">
        <v>15779</v>
      </c>
      <c r="C4905" s="607" t="s">
        <v>15780</v>
      </c>
      <c r="D4905" s="618" t="s">
        <v>10580</v>
      </c>
      <c r="E4905" s="619" t="s">
        <v>30921</v>
      </c>
      <c r="F4905"/>
      <c r="G4905"/>
      <c r="H4905"/>
    </row>
    <row r="4906" spans="1:8" ht="15" x14ac:dyDescent="0.25">
      <c r="A4906" s="609" t="str">
        <f t="shared" si="76"/>
        <v>101803</v>
      </c>
      <c r="B4906" s="607" t="s">
        <v>15781</v>
      </c>
      <c r="C4906" s="607" t="s">
        <v>15782</v>
      </c>
      <c r="D4906" s="618" t="s">
        <v>10580</v>
      </c>
      <c r="E4906" s="619" t="s">
        <v>30922</v>
      </c>
      <c r="F4906"/>
      <c r="G4906"/>
      <c r="H4906"/>
    </row>
    <row r="4907" spans="1:8" ht="15" x14ac:dyDescent="0.25">
      <c r="A4907" s="609" t="str">
        <f t="shared" si="76"/>
        <v>101804</v>
      </c>
      <c r="B4907" s="607" t="s">
        <v>15783</v>
      </c>
      <c r="C4907" s="607" t="s">
        <v>15784</v>
      </c>
      <c r="D4907" s="618" t="s">
        <v>10580</v>
      </c>
      <c r="E4907" s="619" t="s">
        <v>30923</v>
      </c>
      <c r="F4907"/>
      <c r="G4907"/>
      <c r="H4907"/>
    </row>
    <row r="4908" spans="1:8" ht="15" x14ac:dyDescent="0.25">
      <c r="A4908" s="609" t="str">
        <f t="shared" si="76"/>
        <v>101805</v>
      </c>
      <c r="B4908" s="607" t="s">
        <v>15785</v>
      </c>
      <c r="C4908" s="607" t="s">
        <v>15786</v>
      </c>
      <c r="D4908" s="618" t="s">
        <v>10580</v>
      </c>
      <c r="E4908" s="619" t="s">
        <v>30924</v>
      </c>
      <c r="F4908"/>
      <c r="G4908"/>
      <c r="H4908"/>
    </row>
    <row r="4909" spans="1:8" ht="15" x14ac:dyDescent="0.25">
      <c r="A4909" s="609" t="str">
        <f t="shared" si="76"/>
        <v>102111</v>
      </c>
      <c r="B4909" s="607" t="s">
        <v>15787</v>
      </c>
      <c r="C4909" s="607" t="s">
        <v>15788</v>
      </c>
      <c r="D4909" s="618" t="s">
        <v>10580</v>
      </c>
      <c r="E4909" s="619" t="s">
        <v>30925</v>
      </c>
      <c r="F4909"/>
      <c r="G4909"/>
      <c r="H4909"/>
    </row>
    <row r="4910" spans="1:8" ht="15" x14ac:dyDescent="0.25">
      <c r="A4910" s="609" t="str">
        <f t="shared" si="76"/>
        <v>102112</v>
      </c>
      <c r="B4910" s="607" t="s">
        <v>15789</v>
      </c>
      <c r="C4910" s="607" t="s">
        <v>15790</v>
      </c>
      <c r="D4910" s="618" t="s">
        <v>10580</v>
      </c>
      <c r="E4910" s="619" t="s">
        <v>30926</v>
      </c>
      <c r="F4910"/>
      <c r="G4910"/>
      <c r="H4910"/>
    </row>
    <row r="4911" spans="1:8" ht="15" x14ac:dyDescent="0.25">
      <c r="A4911" s="609" t="str">
        <f t="shared" si="76"/>
        <v>102113</v>
      </c>
      <c r="B4911" s="607" t="s">
        <v>15791</v>
      </c>
      <c r="C4911" s="607" t="s">
        <v>15792</v>
      </c>
      <c r="D4911" s="618" t="s">
        <v>10580</v>
      </c>
      <c r="E4911" s="619" t="s">
        <v>30927</v>
      </c>
      <c r="F4911"/>
      <c r="G4911"/>
      <c r="H4911"/>
    </row>
    <row r="4912" spans="1:8" ht="15" x14ac:dyDescent="0.25">
      <c r="A4912" s="609" t="str">
        <f t="shared" si="76"/>
        <v>102114</v>
      </c>
      <c r="B4912" s="607" t="s">
        <v>15793</v>
      </c>
      <c r="C4912" s="607" t="s">
        <v>15794</v>
      </c>
      <c r="D4912" s="618" t="s">
        <v>10580</v>
      </c>
      <c r="E4912" s="619" t="s">
        <v>30928</v>
      </c>
      <c r="F4912"/>
      <c r="G4912"/>
      <c r="H4912"/>
    </row>
    <row r="4913" spans="1:8" ht="15" x14ac:dyDescent="0.25">
      <c r="A4913" s="609" t="str">
        <f t="shared" si="76"/>
        <v>102115</v>
      </c>
      <c r="B4913" s="607" t="s">
        <v>15795</v>
      </c>
      <c r="C4913" s="607" t="s">
        <v>15796</v>
      </c>
      <c r="D4913" s="618" t="s">
        <v>10580</v>
      </c>
      <c r="E4913" s="619" t="s">
        <v>30929</v>
      </c>
      <c r="F4913"/>
      <c r="G4913"/>
      <c r="H4913"/>
    </row>
    <row r="4914" spans="1:8" ht="15" x14ac:dyDescent="0.25">
      <c r="A4914" s="609" t="str">
        <f t="shared" si="76"/>
        <v>102116</v>
      </c>
      <c r="B4914" s="607" t="s">
        <v>15797</v>
      </c>
      <c r="C4914" s="607" t="s">
        <v>15798</v>
      </c>
      <c r="D4914" s="618" t="s">
        <v>10580</v>
      </c>
      <c r="E4914" s="619" t="s">
        <v>30930</v>
      </c>
      <c r="F4914"/>
      <c r="G4914"/>
      <c r="H4914"/>
    </row>
    <row r="4915" spans="1:8" ht="15" x14ac:dyDescent="0.25">
      <c r="A4915" s="609" t="str">
        <f t="shared" si="76"/>
        <v>102117</v>
      </c>
      <c r="B4915" s="607" t="s">
        <v>15799</v>
      </c>
      <c r="C4915" s="607" t="s">
        <v>15800</v>
      </c>
      <c r="D4915" s="618" t="s">
        <v>10580</v>
      </c>
      <c r="E4915" s="619" t="s">
        <v>30931</v>
      </c>
      <c r="F4915"/>
      <c r="G4915"/>
      <c r="H4915"/>
    </row>
    <row r="4916" spans="1:8" ht="15" x14ac:dyDescent="0.25">
      <c r="A4916" s="609" t="str">
        <f t="shared" si="76"/>
        <v>102118</v>
      </c>
      <c r="B4916" s="607" t="s">
        <v>15801</v>
      </c>
      <c r="C4916" s="607" t="s">
        <v>15802</v>
      </c>
      <c r="D4916" s="618" t="s">
        <v>10580</v>
      </c>
      <c r="E4916" s="619" t="s">
        <v>30932</v>
      </c>
      <c r="F4916"/>
      <c r="G4916"/>
      <c r="H4916"/>
    </row>
    <row r="4917" spans="1:8" ht="15" x14ac:dyDescent="0.25">
      <c r="A4917" s="609" t="str">
        <f t="shared" si="76"/>
        <v>102119</v>
      </c>
      <c r="B4917" s="607" t="s">
        <v>15803</v>
      </c>
      <c r="C4917" s="607" t="s">
        <v>15804</v>
      </c>
      <c r="D4917" s="618" t="s">
        <v>10580</v>
      </c>
      <c r="E4917" s="619" t="s">
        <v>30933</v>
      </c>
      <c r="F4917"/>
      <c r="G4917"/>
      <c r="H4917"/>
    </row>
    <row r="4918" spans="1:8" ht="15" x14ac:dyDescent="0.25">
      <c r="A4918" s="609" t="str">
        <f t="shared" si="76"/>
        <v>102121</v>
      </c>
      <c r="B4918" s="607" t="s">
        <v>15805</v>
      </c>
      <c r="C4918" s="607" t="s">
        <v>15806</v>
      </c>
      <c r="D4918" s="618" t="s">
        <v>10580</v>
      </c>
      <c r="E4918" s="619" t="s">
        <v>30934</v>
      </c>
      <c r="F4918"/>
      <c r="G4918"/>
      <c r="H4918"/>
    </row>
    <row r="4919" spans="1:8" ht="15" x14ac:dyDescent="0.25">
      <c r="A4919" s="609" t="str">
        <f t="shared" si="76"/>
        <v>102122</v>
      </c>
      <c r="B4919" s="607" t="s">
        <v>15807</v>
      </c>
      <c r="C4919" s="607" t="s">
        <v>15808</v>
      </c>
      <c r="D4919" s="618" t="s">
        <v>10580</v>
      </c>
      <c r="E4919" s="619" t="s">
        <v>30935</v>
      </c>
      <c r="F4919"/>
      <c r="G4919"/>
      <c r="H4919"/>
    </row>
    <row r="4920" spans="1:8" ht="15" x14ac:dyDescent="0.25">
      <c r="A4920" s="609" t="str">
        <f t="shared" si="76"/>
        <v>102123</v>
      </c>
      <c r="B4920" s="607" t="s">
        <v>15809</v>
      </c>
      <c r="C4920" s="607" t="s">
        <v>15810</v>
      </c>
      <c r="D4920" s="618" t="s">
        <v>10580</v>
      </c>
      <c r="E4920" s="619" t="s">
        <v>10895</v>
      </c>
      <c r="F4920"/>
      <c r="G4920"/>
      <c r="H4920"/>
    </row>
    <row r="4921" spans="1:8" ht="15" x14ac:dyDescent="0.25">
      <c r="A4921" s="609" t="str">
        <f t="shared" si="76"/>
        <v>102136</v>
      </c>
      <c r="B4921" s="607" t="s">
        <v>15811</v>
      </c>
      <c r="C4921" s="607" t="s">
        <v>15812</v>
      </c>
      <c r="D4921" s="618" t="s">
        <v>10580</v>
      </c>
      <c r="E4921" s="619" t="s">
        <v>9317</v>
      </c>
      <c r="F4921"/>
      <c r="G4921"/>
      <c r="H4921"/>
    </row>
    <row r="4922" spans="1:8" ht="15" x14ac:dyDescent="0.25">
      <c r="A4922" s="609" t="str">
        <f t="shared" si="76"/>
        <v>102137</v>
      </c>
      <c r="B4922" s="607" t="s">
        <v>15813</v>
      </c>
      <c r="C4922" s="607" t="s">
        <v>15814</v>
      </c>
      <c r="D4922" s="618" t="s">
        <v>10580</v>
      </c>
      <c r="E4922" s="619" t="s">
        <v>21921</v>
      </c>
      <c r="F4922"/>
      <c r="G4922"/>
      <c r="H4922"/>
    </row>
    <row r="4923" spans="1:8" ht="15" x14ac:dyDescent="0.25">
      <c r="A4923" s="609" t="str">
        <f t="shared" si="76"/>
        <v>102138</v>
      </c>
      <c r="B4923" s="607" t="s">
        <v>15815</v>
      </c>
      <c r="C4923" s="607" t="s">
        <v>15816</v>
      </c>
      <c r="D4923" s="618" t="s">
        <v>10580</v>
      </c>
      <c r="E4923" s="619" t="s">
        <v>30936</v>
      </c>
      <c r="F4923"/>
      <c r="G4923"/>
      <c r="H4923"/>
    </row>
    <row r="4924" spans="1:8" ht="15" x14ac:dyDescent="0.25">
      <c r="A4924" s="609" t="str">
        <f t="shared" si="76"/>
        <v>93350</v>
      </c>
      <c r="B4924" s="607" t="s">
        <v>3979</v>
      </c>
      <c r="C4924" s="607" t="s">
        <v>15817</v>
      </c>
      <c r="D4924" s="618" t="s">
        <v>10580</v>
      </c>
      <c r="E4924" s="619" t="s">
        <v>30937</v>
      </c>
      <c r="F4924"/>
      <c r="G4924"/>
      <c r="H4924"/>
    </row>
    <row r="4925" spans="1:8" ht="15" x14ac:dyDescent="0.25">
      <c r="A4925" s="609" t="str">
        <f t="shared" si="76"/>
        <v>93351</v>
      </c>
      <c r="B4925" s="607" t="s">
        <v>3980</v>
      </c>
      <c r="C4925" s="607" t="s">
        <v>15818</v>
      </c>
      <c r="D4925" s="618" t="s">
        <v>10580</v>
      </c>
      <c r="E4925" s="619" t="s">
        <v>30938</v>
      </c>
      <c r="F4925"/>
      <c r="G4925"/>
      <c r="H4925"/>
    </row>
    <row r="4926" spans="1:8" ht="15" x14ac:dyDescent="0.25">
      <c r="A4926" s="609" t="str">
        <f t="shared" si="76"/>
        <v>93352</v>
      </c>
      <c r="B4926" s="607" t="s">
        <v>3981</v>
      </c>
      <c r="C4926" s="607" t="s">
        <v>15819</v>
      </c>
      <c r="D4926" s="618" t="s">
        <v>10580</v>
      </c>
      <c r="E4926" s="619" t="s">
        <v>30939</v>
      </c>
      <c r="F4926"/>
      <c r="G4926"/>
      <c r="H4926"/>
    </row>
    <row r="4927" spans="1:8" ht="15" x14ac:dyDescent="0.25">
      <c r="A4927" s="609" t="str">
        <f t="shared" si="76"/>
        <v>93353</v>
      </c>
      <c r="B4927" s="607" t="s">
        <v>3982</v>
      </c>
      <c r="C4927" s="607" t="s">
        <v>15820</v>
      </c>
      <c r="D4927" s="618" t="s">
        <v>10580</v>
      </c>
      <c r="E4927" s="619" t="s">
        <v>30940</v>
      </c>
      <c r="F4927"/>
      <c r="G4927"/>
      <c r="H4927"/>
    </row>
    <row r="4928" spans="1:8" ht="15" x14ac:dyDescent="0.25">
      <c r="A4928" s="609" t="str">
        <f t="shared" si="76"/>
        <v>93354</v>
      </c>
      <c r="B4928" s="607" t="s">
        <v>3983</v>
      </c>
      <c r="C4928" s="607" t="s">
        <v>15821</v>
      </c>
      <c r="D4928" s="618" t="s">
        <v>10580</v>
      </c>
      <c r="E4928" s="619" t="s">
        <v>30941</v>
      </c>
      <c r="F4928"/>
      <c r="G4928"/>
      <c r="H4928"/>
    </row>
    <row r="4929" spans="1:8" ht="15" x14ac:dyDescent="0.25">
      <c r="A4929" s="609" t="str">
        <f t="shared" si="76"/>
        <v>93355</v>
      </c>
      <c r="B4929" s="607" t="s">
        <v>3984</v>
      </c>
      <c r="C4929" s="607" t="s">
        <v>15822</v>
      </c>
      <c r="D4929" s="618" t="s">
        <v>10580</v>
      </c>
      <c r="E4929" s="619" t="s">
        <v>30942</v>
      </c>
      <c r="F4929"/>
      <c r="G4929"/>
      <c r="H4929"/>
    </row>
    <row r="4930" spans="1:8" ht="15" x14ac:dyDescent="0.25">
      <c r="A4930" s="609" t="str">
        <f t="shared" ref="A4930:A4993" si="77">IF(ISERROR(SEARCH("/",B4930)=6),TRIM(CLEAN(B4930)),IF(SEARCH("/",B4930)=6,IF(LEN(TRIM(CLEAN(B4930)))=7,LEFT(TRIM(CLEAN(B4930)),6)&amp;"00"&amp;RIGHT(TRIM(CLEAN(B4930)),1),LEFT(TRIM(CLEAN(B4930)),6)&amp;"0"&amp;RIGHT(TRIM(CLEAN(B4930)),2)),TRIM(CLEAN(B4930))))</f>
        <v>93356</v>
      </c>
      <c r="B4930" s="607" t="s">
        <v>3985</v>
      </c>
      <c r="C4930" s="607" t="s">
        <v>15823</v>
      </c>
      <c r="D4930" s="618" t="s">
        <v>10580</v>
      </c>
      <c r="E4930" s="619" t="s">
        <v>24075</v>
      </c>
      <c r="F4930"/>
      <c r="G4930"/>
      <c r="H4930"/>
    </row>
    <row r="4931" spans="1:8" ht="15" x14ac:dyDescent="0.25">
      <c r="A4931" s="609" t="str">
        <f t="shared" si="77"/>
        <v>93357</v>
      </c>
      <c r="B4931" s="607" t="s">
        <v>3986</v>
      </c>
      <c r="C4931" s="607" t="s">
        <v>15824</v>
      </c>
      <c r="D4931" s="618" t="s">
        <v>10580</v>
      </c>
      <c r="E4931" s="619" t="s">
        <v>30943</v>
      </c>
      <c r="F4931"/>
      <c r="G4931"/>
      <c r="H4931"/>
    </row>
    <row r="4932" spans="1:8" ht="15" x14ac:dyDescent="0.25">
      <c r="A4932" s="609" t="str">
        <f t="shared" si="77"/>
        <v>96520</v>
      </c>
      <c r="B4932" s="607" t="s">
        <v>4978</v>
      </c>
      <c r="C4932" s="607" t="s">
        <v>15825</v>
      </c>
      <c r="D4932" s="618" t="s">
        <v>11895</v>
      </c>
      <c r="E4932" s="619" t="s">
        <v>19764</v>
      </c>
      <c r="F4932"/>
      <c r="G4932"/>
      <c r="H4932"/>
    </row>
    <row r="4933" spans="1:8" ht="15" x14ac:dyDescent="0.25">
      <c r="A4933" s="609" t="str">
        <f t="shared" si="77"/>
        <v>96521</v>
      </c>
      <c r="B4933" s="607" t="s">
        <v>4979</v>
      </c>
      <c r="C4933" s="607" t="s">
        <v>15826</v>
      </c>
      <c r="D4933" s="618" t="s">
        <v>11895</v>
      </c>
      <c r="E4933" s="619" t="s">
        <v>18053</v>
      </c>
      <c r="F4933"/>
      <c r="G4933"/>
      <c r="H4933"/>
    </row>
    <row r="4934" spans="1:8" ht="15" x14ac:dyDescent="0.25">
      <c r="A4934" s="609" t="str">
        <f t="shared" si="77"/>
        <v>96522</v>
      </c>
      <c r="B4934" s="607" t="s">
        <v>4980</v>
      </c>
      <c r="C4934" s="607" t="s">
        <v>15828</v>
      </c>
      <c r="D4934" s="618" t="s">
        <v>11895</v>
      </c>
      <c r="E4934" s="619" t="s">
        <v>30944</v>
      </c>
      <c r="F4934"/>
      <c r="G4934"/>
      <c r="H4934"/>
    </row>
    <row r="4935" spans="1:8" ht="15" x14ac:dyDescent="0.25">
      <c r="A4935" s="609" t="str">
        <f t="shared" si="77"/>
        <v>96523</v>
      </c>
      <c r="B4935" s="607" t="s">
        <v>4981</v>
      </c>
      <c r="C4935" s="607" t="s">
        <v>15829</v>
      </c>
      <c r="D4935" s="618" t="s">
        <v>11895</v>
      </c>
      <c r="E4935" s="619" t="s">
        <v>30945</v>
      </c>
      <c r="F4935"/>
      <c r="G4935"/>
      <c r="H4935"/>
    </row>
    <row r="4936" spans="1:8" ht="15" x14ac:dyDescent="0.25">
      <c r="A4936" s="609" t="str">
        <f t="shared" si="77"/>
        <v>96524</v>
      </c>
      <c r="B4936" s="607" t="s">
        <v>4982</v>
      </c>
      <c r="C4936" s="607" t="s">
        <v>15831</v>
      </c>
      <c r="D4936" s="618" t="s">
        <v>11895</v>
      </c>
      <c r="E4936" s="619" t="s">
        <v>30946</v>
      </c>
      <c r="F4936"/>
      <c r="G4936"/>
      <c r="H4936"/>
    </row>
    <row r="4937" spans="1:8" ht="15" x14ac:dyDescent="0.25">
      <c r="A4937" s="609" t="str">
        <f t="shared" si="77"/>
        <v>96525</v>
      </c>
      <c r="B4937" s="607" t="s">
        <v>4983</v>
      </c>
      <c r="C4937" s="607" t="s">
        <v>15832</v>
      </c>
      <c r="D4937" s="618" t="s">
        <v>11895</v>
      </c>
      <c r="E4937" s="619" t="s">
        <v>30947</v>
      </c>
      <c r="F4937"/>
      <c r="G4937"/>
      <c r="H4937"/>
    </row>
    <row r="4938" spans="1:8" ht="15" x14ac:dyDescent="0.25">
      <c r="A4938" s="609" t="str">
        <f t="shared" si="77"/>
        <v>96526</v>
      </c>
      <c r="B4938" s="607" t="s">
        <v>4984</v>
      </c>
      <c r="C4938" s="607" t="s">
        <v>15834</v>
      </c>
      <c r="D4938" s="618" t="s">
        <v>11895</v>
      </c>
      <c r="E4938" s="619" t="s">
        <v>30948</v>
      </c>
      <c r="F4938"/>
      <c r="G4938"/>
      <c r="H4938"/>
    </row>
    <row r="4939" spans="1:8" ht="15" x14ac:dyDescent="0.25">
      <c r="A4939" s="609" t="str">
        <f t="shared" si="77"/>
        <v>96527</v>
      </c>
      <c r="B4939" s="607" t="s">
        <v>4985</v>
      </c>
      <c r="C4939" s="607" t="s">
        <v>15835</v>
      </c>
      <c r="D4939" s="618" t="s">
        <v>11895</v>
      </c>
      <c r="E4939" s="619" t="s">
        <v>30949</v>
      </c>
      <c r="F4939"/>
      <c r="G4939"/>
      <c r="H4939"/>
    </row>
    <row r="4940" spans="1:8" ht="15" x14ac:dyDescent="0.25">
      <c r="A4940" s="609" t="str">
        <f t="shared" si="77"/>
        <v>96528</v>
      </c>
      <c r="B4940" s="607" t="s">
        <v>4986</v>
      </c>
      <c r="C4940" s="607" t="s">
        <v>15837</v>
      </c>
      <c r="D4940" s="618" t="s">
        <v>10737</v>
      </c>
      <c r="E4940" s="619" t="s">
        <v>30950</v>
      </c>
      <c r="F4940"/>
      <c r="G4940"/>
      <c r="H4940"/>
    </row>
    <row r="4941" spans="1:8" ht="15" x14ac:dyDescent="0.25">
      <c r="A4941" s="609" t="str">
        <f t="shared" si="77"/>
        <v>101114</v>
      </c>
      <c r="B4941" s="607" t="s">
        <v>7992</v>
      </c>
      <c r="C4941" s="607" t="s">
        <v>15838</v>
      </c>
      <c r="D4941" s="618" t="s">
        <v>11895</v>
      </c>
      <c r="E4941" s="619" t="s">
        <v>8929</v>
      </c>
      <c r="F4941"/>
      <c r="G4941"/>
      <c r="H4941"/>
    </row>
    <row r="4942" spans="1:8" ht="15" x14ac:dyDescent="0.25">
      <c r="A4942" s="609" t="str">
        <f t="shared" si="77"/>
        <v>101115</v>
      </c>
      <c r="B4942" s="607" t="s">
        <v>7993</v>
      </c>
      <c r="C4942" s="607" t="s">
        <v>15839</v>
      </c>
      <c r="D4942" s="618" t="s">
        <v>11895</v>
      </c>
      <c r="E4942" s="619" t="s">
        <v>9615</v>
      </c>
      <c r="F4942"/>
      <c r="G4942"/>
      <c r="H4942"/>
    </row>
    <row r="4943" spans="1:8" ht="15" x14ac:dyDescent="0.25">
      <c r="A4943" s="609" t="str">
        <f t="shared" si="77"/>
        <v>101116</v>
      </c>
      <c r="B4943" s="607" t="s">
        <v>7994</v>
      </c>
      <c r="C4943" s="607" t="s">
        <v>15840</v>
      </c>
      <c r="D4943" s="618" t="s">
        <v>11895</v>
      </c>
      <c r="E4943" s="619" t="s">
        <v>8946</v>
      </c>
      <c r="F4943"/>
      <c r="G4943"/>
      <c r="H4943"/>
    </row>
    <row r="4944" spans="1:8" ht="15" x14ac:dyDescent="0.25">
      <c r="A4944" s="609" t="str">
        <f t="shared" si="77"/>
        <v>101117</v>
      </c>
      <c r="B4944" s="607" t="s">
        <v>7995</v>
      </c>
      <c r="C4944" s="607" t="s">
        <v>15841</v>
      </c>
      <c r="D4944" s="618" t="s">
        <v>11895</v>
      </c>
      <c r="E4944" s="619" t="s">
        <v>8925</v>
      </c>
      <c r="F4944"/>
      <c r="G4944"/>
      <c r="H4944"/>
    </row>
    <row r="4945" spans="1:8" ht="15" x14ac:dyDescent="0.25">
      <c r="A4945" s="609" t="str">
        <f t="shared" si="77"/>
        <v>101118</v>
      </c>
      <c r="B4945" s="607" t="s">
        <v>7996</v>
      </c>
      <c r="C4945" s="607" t="s">
        <v>15842</v>
      </c>
      <c r="D4945" s="618" t="s">
        <v>11895</v>
      </c>
      <c r="E4945" s="619" t="s">
        <v>11206</v>
      </c>
      <c r="F4945"/>
      <c r="G4945"/>
      <c r="H4945"/>
    </row>
    <row r="4946" spans="1:8" ht="15" x14ac:dyDescent="0.25">
      <c r="A4946" s="609" t="str">
        <f t="shared" si="77"/>
        <v>101119</v>
      </c>
      <c r="B4946" s="607" t="s">
        <v>7997</v>
      </c>
      <c r="C4946" s="607" t="s">
        <v>15843</v>
      </c>
      <c r="D4946" s="618" t="s">
        <v>11895</v>
      </c>
      <c r="E4946" s="619" t="s">
        <v>9247</v>
      </c>
      <c r="F4946"/>
      <c r="G4946"/>
      <c r="H4946"/>
    </row>
    <row r="4947" spans="1:8" ht="15" x14ac:dyDescent="0.25">
      <c r="A4947" s="609" t="str">
        <f t="shared" si="77"/>
        <v>101120</v>
      </c>
      <c r="B4947" s="607" t="s">
        <v>7998</v>
      </c>
      <c r="C4947" s="607" t="s">
        <v>15844</v>
      </c>
      <c r="D4947" s="618" t="s">
        <v>11895</v>
      </c>
      <c r="E4947" s="619" t="s">
        <v>18574</v>
      </c>
      <c r="F4947"/>
      <c r="G4947"/>
      <c r="H4947"/>
    </row>
    <row r="4948" spans="1:8" ht="15" x14ac:dyDescent="0.25">
      <c r="A4948" s="609" t="str">
        <f t="shared" si="77"/>
        <v>101121</v>
      </c>
      <c r="B4948" s="607" t="s">
        <v>7999</v>
      </c>
      <c r="C4948" s="607" t="s">
        <v>15845</v>
      </c>
      <c r="D4948" s="618" t="s">
        <v>11895</v>
      </c>
      <c r="E4948" s="619" t="s">
        <v>18492</v>
      </c>
      <c r="F4948"/>
      <c r="G4948"/>
      <c r="H4948"/>
    </row>
    <row r="4949" spans="1:8" ht="15" x14ac:dyDescent="0.25">
      <c r="A4949" s="609" t="str">
        <f t="shared" si="77"/>
        <v>101122</v>
      </c>
      <c r="B4949" s="607" t="s">
        <v>8000</v>
      </c>
      <c r="C4949" s="607" t="s">
        <v>15846</v>
      </c>
      <c r="D4949" s="618" t="s">
        <v>11895</v>
      </c>
      <c r="E4949" s="619" t="s">
        <v>13098</v>
      </c>
      <c r="F4949"/>
      <c r="G4949"/>
      <c r="H4949"/>
    </row>
    <row r="4950" spans="1:8" ht="15" x14ac:dyDescent="0.25">
      <c r="A4950" s="609" t="str">
        <f t="shared" si="77"/>
        <v>101123</v>
      </c>
      <c r="B4950" s="607" t="s">
        <v>8001</v>
      </c>
      <c r="C4950" s="607" t="s">
        <v>15847</v>
      </c>
      <c r="D4950" s="618" t="s">
        <v>11895</v>
      </c>
      <c r="E4950" s="619" t="s">
        <v>9049</v>
      </c>
      <c r="F4950"/>
      <c r="G4950"/>
      <c r="H4950"/>
    </row>
    <row r="4951" spans="1:8" ht="15" x14ac:dyDescent="0.25">
      <c r="A4951" s="609" t="str">
        <f t="shared" si="77"/>
        <v>101124</v>
      </c>
      <c r="B4951" s="607" t="s">
        <v>8002</v>
      </c>
      <c r="C4951" s="607" t="s">
        <v>15848</v>
      </c>
      <c r="D4951" s="618" t="s">
        <v>11895</v>
      </c>
      <c r="E4951" s="619" t="s">
        <v>11474</v>
      </c>
      <c r="F4951"/>
      <c r="G4951"/>
      <c r="H4951"/>
    </row>
    <row r="4952" spans="1:8" ht="15" x14ac:dyDescent="0.25">
      <c r="A4952" s="609" t="str">
        <f t="shared" si="77"/>
        <v>101125</v>
      </c>
      <c r="B4952" s="607" t="s">
        <v>8003</v>
      </c>
      <c r="C4952" s="607" t="s">
        <v>15850</v>
      </c>
      <c r="D4952" s="618" t="s">
        <v>11895</v>
      </c>
      <c r="E4952" s="619" t="s">
        <v>12869</v>
      </c>
      <c r="F4952"/>
      <c r="G4952"/>
      <c r="H4952"/>
    </row>
    <row r="4953" spans="1:8" ht="15" x14ac:dyDescent="0.25">
      <c r="A4953" s="609" t="str">
        <f t="shared" si="77"/>
        <v>101126</v>
      </c>
      <c r="B4953" s="607" t="s">
        <v>8004</v>
      </c>
      <c r="C4953" s="607" t="s">
        <v>15851</v>
      </c>
      <c r="D4953" s="618" t="s">
        <v>11895</v>
      </c>
      <c r="E4953" s="619" t="s">
        <v>16448</v>
      </c>
      <c r="F4953"/>
      <c r="G4953"/>
      <c r="H4953"/>
    </row>
    <row r="4954" spans="1:8" ht="15" x14ac:dyDescent="0.25">
      <c r="A4954" s="609" t="str">
        <f t="shared" si="77"/>
        <v>101127</v>
      </c>
      <c r="B4954" s="607" t="s">
        <v>8005</v>
      </c>
      <c r="C4954" s="607" t="s">
        <v>15852</v>
      </c>
      <c r="D4954" s="618" t="s">
        <v>11895</v>
      </c>
      <c r="E4954" s="619" t="s">
        <v>9915</v>
      </c>
      <c r="F4954"/>
      <c r="G4954"/>
      <c r="H4954"/>
    </row>
    <row r="4955" spans="1:8" ht="15" x14ac:dyDescent="0.25">
      <c r="A4955" s="609" t="str">
        <f t="shared" si="77"/>
        <v>101128</v>
      </c>
      <c r="B4955" s="607" t="s">
        <v>8006</v>
      </c>
      <c r="C4955" s="607" t="s">
        <v>15853</v>
      </c>
      <c r="D4955" s="618" t="s">
        <v>11895</v>
      </c>
      <c r="E4955" s="619" t="s">
        <v>14339</v>
      </c>
      <c r="F4955"/>
      <c r="G4955"/>
      <c r="H4955"/>
    </row>
    <row r="4956" spans="1:8" ht="15" x14ac:dyDescent="0.25">
      <c r="A4956" s="609" t="str">
        <f t="shared" si="77"/>
        <v>101129</v>
      </c>
      <c r="B4956" s="607" t="s">
        <v>8007</v>
      </c>
      <c r="C4956" s="607" t="s">
        <v>15854</v>
      </c>
      <c r="D4956" s="618" t="s">
        <v>11895</v>
      </c>
      <c r="E4956" s="619" t="s">
        <v>17879</v>
      </c>
      <c r="F4956"/>
      <c r="G4956"/>
      <c r="H4956"/>
    </row>
    <row r="4957" spans="1:8" ht="15" x14ac:dyDescent="0.25">
      <c r="A4957" s="609" t="str">
        <f t="shared" si="77"/>
        <v>101130</v>
      </c>
      <c r="B4957" s="607" t="s">
        <v>8008</v>
      </c>
      <c r="C4957" s="607" t="s">
        <v>15855</v>
      </c>
      <c r="D4957" s="618" t="s">
        <v>11895</v>
      </c>
      <c r="E4957" s="619" t="s">
        <v>12881</v>
      </c>
      <c r="F4957"/>
      <c r="G4957"/>
      <c r="H4957"/>
    </row>
    <row r="4958" spans="1:8" ht="15" x14ac:dyDescent="0.25">
      <c r="A4958" s="609" t="str">
        <f t="shared" si="77"/>
        <v>101131</v>
      </c>
      <c r="B4958" s="607" t="s">
        <v>8009</v>
      </c>
      <c r="C4958" s="607" t="s">
        <v>15856</v>
      </c>
      <c r="D4958" s="618" t="s">
        <v>11895</v>
      </c>
      <c r="E4958" s="619" t="s">
        <v>8948</v>
      </c>
      <c r="F4958"/>
      <c r="G4958"/>
      <c r="H4958"/>
    </row>
    <row r="4959" spans="1:8" ht="15" x14ac:dyDescent="0.25">
      <c r="A4959" s="609" t="str">
        <f t="shared" si="77"/>
        <v>101132</v>
      </c>
      <c r="B4959" s="607" t="s">
        <v>8010</v>
      </c>
      <c r="C4959" s="607" t="s">
        <v>15857</v>
      </c>
      <c r="D4959" s="618" t="s">
        <v>11895</v>
      </c>
      <c r="E4959" s="619" t="s">
        <v>9580</v>
      </c>
      <c r="F4959"/>
      <c r="G4959"/>
      <c r="H4959"/>
    </row>
    <row r="4960" spans="1:8" ht="15" x14ac:dyDescent="0.25">
      <c r="A4960" s="609" t="str">
        <f t="shared" si="77"/>
        <v>101133</v>
      </c>
      <c r="B4960" s="607" t="s">
        <v>8011</v>
      </c>
      <c r="C4960" s="607" t="s">
        <v>15858</v>
      </c>
      <c r="D4960" s="618" t="s">
        <v>11895</v>
      </c>
      <c r="E4960" s="619" t="s">
        <v>10059</v>
      </c>
      <c r="F4960"/>
      <c r="G4960"/>
      <c r="H4960"/>
    </row>
    <row r="4961" spans="1:8" ht="15" x14ac:dyDescent="0.25">
      <c r="A4961" s="609" t="str">
        <f t="shared" si="77"/>
        <v>101134</v>
      </c>
      <c r="B4961" s="607" t="s">
        <v>8012</v>
      </c>
      <c r="C4961" s="607" t="s">
        <v>15859</v>
      </c>
      <c r="D4961" s="618" t="s">
        <v>11895</v>
      </c>
      <c r="E4961" s="619" t="s">
        <v>9985</v>
      </c>
      <c r="F4961"/>
      <c r="G4961"/>
      <c r="H4961"/>
    </row>
    <row r="4962" spans="1:8" ht="15" x14ac:dyDescent="0.25">
      <c r="A4962" s="609" t="str">
        <f t="shared" si="77"/>
        <v>101135</v>
      </c>
      <c r="B4962" s="607" t="s">
        <v>8013</v>
      </c>
      <c r="C4962" s="607" t="s">
        <v>15860</v>
      </c>
      <c r="D4962" s="618" t="s">
        <v>11895</v>
      </c>
      <c r="E4962" s="619" t="s">
        <v>9577</v>
      </c>
      <c r="F4962"/>
      <c r="G4962"/>
      <c r="H4962"/>
    </row>
    <row r="4963" spans="1:8" ht="15" x14ac:dyDescent="0.25">
      <c r="A4963" s="609" t="str">
        <f t="shared" si="77"/>
        <v>101136</v>
      </c>
      <c r="B4963" s="607" t="s">
        <v>8014</v>
      </c>
      <c r="C4963" s="607" t="s">
        <v>15861</v>
      </c>
      <c r="D4963" s="618" t="s">
        <v>11895</v>
      </c>
      <c r="E4963" s="619" t="s">
        <v>10407</v>
      </c>
      <c r="F4963"/>
      <c r="G4963"/>
      <c r="H4963"/>
    </row>
    <row r="4964" spans="1:8" ht="15" x14ac:dyDescent="0.25">
      <c r="A4964" s="609" t="str">
        <f t="shared" si="77"/>
        <v>101137</v>
      </c>
      <c r="B4964" s="607" t="s">
        <v>8015</v>
      </c>
      <c r="C4964" s="607" t="s">
        <v>15862</v>
      </c>
      <c r="D4964" s="618" t="s">
        <v>11895</v>
      </c>
      <c r="E4964" s="619" t="s">
        <v>9729</v>
      </c>
      <c r="F4964"/>
      <c r="G4964"/>
      <c r="H4964"/>
    </row>
    <row r="4965" spans="1:8" ht="15" x14ac:dyDescent="0.25">
      <c r="A4965" s="609" t="str">
        <f t="shared" si="77"/>
        <v>101138</v>
      </c>
      <c r="B4965" s="607" t="s">
        <v>8016</v>
      </c>
      <c r="C4965" s="607" t="s">
        <v>15863</v>
      </c>
      <c r="D4965" s="618" t="s">
        <v>11895</v>
      </c>
      <c r="E4965" s="619" t="s">
        <v>8807</v>
      </c>
      <c r="F4965"/>
      <c r="G4965"/>
      <c r="H4965"/>
    </row>
    <row r="4966" spans="1:8" ht="15" x14ac:dyDescent="0.25">
      <c r="A4966" s="609" t="str">
        <f t="shared" si="77"/>
        <v>101139</v>
      </c>
      <c r="B4966" s="607" t="s">
        <v>8017</v>
      </c>
      <c r="C4966" s="607" t="s">
        <v>15864</v>
      </c>
      <c r="D4966" s="618" t="s">
        <v>11895</v>
      </c>
      <c r="E4966" s="619" t="s">
        <v>13061</v>
      </c>
      <c r="F4966"/>
      <c r="G4966"/>
      <c r="H4966"/>
    </row>
    <row r="4967" spans="1:8" ht="15" x14ac:dyDescent="0.25">
      <c r="A4967" s="609" t="str">
        <f t="shared" si="77"/>
        <v>101140</v>
      </c>
      <c r="B4967" s="607" t="s">
        <v>8018</v>
      </c>
      <c r="C4967" s="607" t="s">
        <v>15865</v>
      </c>
      <c r="D4967" s="618" t="s">
        <v>11895</v>
      </c>
      <c r="E4967" s="619" t="s">
        <v>9289</v>
      </c>
      <c r="F4967"/>
      <c r="G4967"/>
      <c r="H4967"/>
    </row>
    <row r="4968" spans="1:8" ht="15" x14ac:dyDescent="0.25">
      <c r="A4968" s="609" t="str">
        <f t="shared" si="77"/>
        <v>101141</v>
      </c>
      <c r="B4968" s="607" t="s">
        <v>8019</v>
      </c>
      <c r="C4968" s="607" t="s">
        <v>15866</v>
      </c>
      <c r="D4968" s="618" t="s">
        <v>11895</v>
      </c>
      <c r="E4968" s="619" t="s">
        <v>13172</v>
      </c>
      <c r="F4968"/>
      <c r="G4968"/>
      <c r="H4968"/>
    </row>
    <row r="4969" spans="1:8" ht="15" x14ac:dyDescent="0.25">
      <c r="A4969" s="609" t="str">
        <f t="shared" si="77"/>
        <v>101142</v>
      </c>
      <c r="B4969" s="607" t="s">
        <v>8020</v>
      </c>
      <c r="C4969" s="607" t="s">
        <v>15867</v>
      </c>
      <c r="D4969" s="618" t="s">
        <v>11895</v>
      </c>
      <c r="E4969" s="619" t="s">
        <v>28304</v>
      </c>
      <c r="F4969"/>
      <c r="G4969"/>
      <c r="H4969"/>
    </row>
    <row r="4970" spans="1:8" ht="15" x14ac:dyDescent="0.25">
      <c r="A4970" s="609" t="str">
        <f t="shared" si="77"/>
        <v>101143</v>
      </c>
      <c r="B4970" s="607" t="s">
        <v>8021</v>
      </c>
      <c r="C4970" s="607" t="s">
        <v>15868</v>
      </c>
      <c r="D4970" s="618" t="s">
        <v>11895</v>
      </c>
      <c r="E4970" s="619" t="s">
        <v>9556</v>
      </c>
      <c r="F4970"/>
      <c r="G4970"/>
      <c r="H4970"/>
    </row>
    <row r="4971" spans="1:8" ht="15" x14ac:dyDescent="0.25">
      <c r="A4971" s="609" t="str">
        <f t="shared" si="77"/>
        <v>101144</v>
      </c>
      <c r="B4971" s="607" t="s">
        <v>8022</v>
      </c>
      <c r="C4971" s="607" t="s">
        <v>15869</v>
      </c>
      <c r="D4971" s="618" t="s">
        <v>11895</v>
      </c>
      <c r="E4971" s="619" t="s">
        <v>9582</v>
      </c>
      <c r="F4971"/>
      <c r="G4971"/>
      <c r="H4971"/>
    </row>
    <row r="4972" spans="1:8" ht="15" x14ac:dyDescent="0.25">
      <c r="A4972" s="609" t="str">
        <f t="shared" si="77"/>
        <v>101145</v>
      </c>
      <c r="B4972" s="607" t="s">
        <v>8023</v>
      </c>
      <c r="C4972" s="607" t="s">
        <v>15870</v>
      </c>
      <c r="D4972" s="618" t="s">
        <v>11895</v>
      </c>
      <c r="E4972" s="619" t="s">
        <v>12833</v>
      </c>
      <c r="F4972"/>
      <c r="G4972"/>
      <c r="H4972"/>
    </row>
    <row r="4973" spans="1:8" ht="15" x14ac:dyDescent="0.25">
      <c r="A4973" s="609" t="str">
        <f t="shared" si="77"/>
        <v>101146</v>
      </c>
      <c r="B4973" s="607" t="s">
        <v>8024</v>
      </c>
      <c r="C4973" s="607" t="s">
        <v>15871</v>
      </c>
      <c r="D4973" s="618" t="s">
        <v>11895</v>
      </c>
      <c r="E4973" s="619" t="s">
        <v>12869</v>
      </c>
      <c r="F4973"/>
      <c r="G4973"/>
      <c r="H4973"/>
    </row>
    <row r="4974" spans="1:8" ht="15" x14ac:dyDescent="0.25">
      <c r="A4974" s="609" t="str">
        <f t="shared" si="77"/>
        <v>101147</v>
      </c>
      <c r="B4974" s="607" t="s">
        <v>8025</v>
      </c>
      <c r="C4974" s="607" t="s">
        <v>15872</v>
      </c>
      <c r="D4974" s="618" t="s">
        <v>11895</v>
      </c>
      <c r="E4974" s="619" t="s">
        <v>9490</v>
      </c>
      <c r="F4974"/>
      <c r="G4974"/>
      <c r="H4974"/>
    </row>
    <row r="4975" spans="1:8" ht="15" x14ac:dyDescent="0.25">
      <c r="A4975" s="609" t="str">
        <f t="shared" si="77"/>
        <v>101148</v>
      </c>
      <c r="B4975" s="607" t="s">
        <v>8026</v>
      </c>
      <c r="C4975" s="607" t="s">
        <v>15873</v>
      </c>
      <c r="D4975" s="618" t="s">
        <v>11895</v>
      </c>
      <c r="E4975" s="619" t="s">
        <v>14292</v>
      </c>
      <c r="F4975"/>
      <c r="G4975"/>
      <c r="H4975"/>
    </row>
    <row r="4976" spans="1:8" ht="15" x14ac:dyDescent="0.25">
      <c r="A4976" s="609" t="str">
        <f t="shared" si="77"/>
        <v>101149</v>
      </c>
      <c r="B4976" s="607" t="s">
        <v>8027</v>
      </c>
      <c r="C4976" s="607" t="s">
        <v>15874</v>
      </c>
      <c r="D4976" s="618" t="s">
        <v>11895</v>
      </c>
      <c r="E4976" s="619" t="s">
        <v>17895</v>
      </c>
      <c r="F4976"/>
      <c r="G4976"/>
      <c r="H4976"/>
    </row>
    <row r="4977" spans="1:8" ht="15" x14ac:dyDescent="0.25">
      <c r="A4977" s="609" t="str">
        <f t="shared" si="77"/>
        <v>101150</v>
      </c>
      <c r="B4977" s="607" t="s">
        <v>8028</v>
      </c>
      <c r="C4977" s="607" t="s">
        <v>15876</v>
      </c>
      <c r="D4977" s="618" t="s">
        <v>11895</v>
      </c>
      <c r="E4977" s="619" t="s">
        <v>9750</v>
      </c>
      <c r="F4977"/>
      <c r="G4977"/>
      <c r="H4977"/>
    </row>
    <row r="4978" spans="1:8" ht="15" x14ac:dyDescent="0.25">
      <c r="A4978" s="609" t="str">
        <f t="shared" si="77"/>
        <v>101151</v>
      </c>
      <c r="B4978" s="607" t="s">
        <v>8029</v>
      </c>
      <c r="C4978" s="607" t="s">
        <v>15877</v>
      </c>
      <c r="D4978" s="618" t="s">
        <v>11895</v>
      </c>
      <c r="E4978" s="619" t="s">
        <v>8921</v>
      </c>
      <c r="F4978"/>
      <c r="G4978"/>
      <c r="H4978"/>
    </row>
    <row r="4979" spans="1:8" ht="15" x14ac:dyDescent="0.25">
      <c r="A4979" s="609" t="str">
        <f t="shared" si="77"/>
        <v>101152</v>
      </c>
      <c r="B4979" s="607" t="s">
        <v>8030</v>
      </c>
      <c r="C4979" s="607" t="s">
        <v>15878</v>
      </c>
      <c r="D4979" s="618" t="s">
        <v>11895</v>
      </c>
      <c r="E4979" s="619" t="s">
        <v>18093</v>
      </c>
      <c r="F4979"/>
      <c r="G4979"/>
      <c r="H4979"/>
    </row>
    <row r="4980" spans="1:8" ht="15" x14ac:dyDescent="0.25">
      <c r="A4980" s="609" t="str">
        <f t="shared" si="77"/>
        <v>101153</v>
      </c>
      <c r="B4980" s="607" t="s">
        <v>8031</v>
      </c>
      <c r="C4980" s="607" t="s">
        <v>15879</v>
      </c>
      <c r="D4980" s="618" t="s">
        <v>11895</v>
      </c>
      <c r="E4980" s="619" t="s">
        <v>18106</v>
      </c>
      <c r="F4980"/>
      <c r="G4980"/>
      <c r="H4980"/>
    </row>
    <row r="4981" spans="1:8" ht="15" x14ac:dyDescent="0.25">
      <c r="A4981" s="609" t="str">
        <f t="shared" si="77"/>
        <v>101206</v>
      </c>
      <c r="B4981" s="607" t="s">
        <v>6845</v>
      </c>
      <c r="C4981" s="607" t="s">
        <v>15880</v>
      </c>
      <c r="D4981" s="618" t="s">
        <v>11895</v>
      </c>
      <c r="E4981" s="619" t="s">
        <v>12801</v>
      </c>
      <c r="F4981"/>
      <c r="G4981"/>
      <c r="H4981"/>
    </row>
    <row r="4982" spans="1:8" ht="15" x14ac:dyDescent="0.25">
      <c r="A4982" s="609" t="str">
        <f t="shared" si="77"/>
        <v>101207</v>
      </c>
      <c r="B4982" s="607" t="s">
        <v>6846</v>
      </c>
      <c r="C4982" s="607" t="s">
        <v>15881</v>
      </c>
      <c r="D4982" s="618" t="s">
        <v>11895</v>
      </c>
      <c r="E4982" s="619" t="s">
        <v>11893</v>
      </c>
      <c r="F4982"/>
      <c r="G4982"/>
      <c r="H4982"/>
    </row>
    <row r="4983" spans="1:8" ht="15" x14ac:dyDescent="0.25">
      <c r="A4983" s="609" t="str">
        <f t="shared" si="77"/>
        <v>101208</v>
      </c>
      <c r="B4983" s="607" t="s">
        <v>6847</v>
      </c>
      <c r="C4983" s="607" t="s">
        <v>15882</v>
      </c>
      <c r="D4983" s="618" t="s">
        <v>11895</v>
      </c>
      <c r="E4983" s="619" t="s">
        <v>8854</v>
      </c>
      <c r="F4983"/>
      <c r="G4983"/>
      <c r="H4983"/>
    </row>
    <row r="4984" spans="1:8" ht="15" x14ac:dyDescent="0.25">
      <c r="A4984" s="609" t="str">
        <f t="shared" si="77"/>
        <v>101209</v>
      </c>
      <c r="B4984" s="607" t="s">
        <v>6848</v>
      </c>
      <c r="C4984" s="607" t="s">
        <v>15883</v>
      </c>
      <c r="D4984" s="618" t="s">
        <v>11895</v>
      </c>
      <c r="E4984" s="619" t="s">
        <v>10089</v>
      </c>
      <c r="F4984"/>
      <c r="G4984"/>
      <c r="H4984"/>
    </row>
    <row r="4985" spans="1:8" ht="15" x14ac:dyDescent="0.25">
      <c r="A4985" s="609" t="str">
        <f t="shared" si="77"/>
        <v>101210</v>
      </c>
      <c r="B4985" s="607" t="s">
        <v>6849</v>
      </c>
      <c r="C4985" s="607" t="s">
        <v>15884</v>
      </c>
      <c r="D4985" s="618" t="s">
        <v>11895</v>
      </c>
      <c r="E4985" s="619" t="s">
        <v>9739</v>
      </c>
      <c r="F4985"/>
      <c r="G4985"/>
      <c r="H4985"/>
    </row>
    <row r="4986" spans="1:8" ht="15" x14ac:dyDescent="0.25">
      <c r="A4986" s="609" t="str">
        <f t="shared" si="77"/>
        <v>101211</v>
      </c>
      <c r="B4986" s="607" t="s">
        <v>6850</v>
      </c>
      <c r="C4986" s="607" t="s">
        <v>15885</v>
      </c>
      <c r="D4986" s="618" t="s">
        <v>11895</v>
      </c>
      <c r="E4986" s="619" t="s">
        <v>18466</v>
      </c>
      <c r="F4986"/>
      <c r="G4986"/>
      <c r="H4986"/>
    </row>
    <row r="4987" spans="1:8" ht="15" x14ac:dyDescent="0.25">
      <c r="A4987" s="609" t="str">
        <f t="shared" si="77"/>
        <v>101212</v>
      </c>
      <c r="B4987" s="607" t="s">
        <v>6851</v>
      </c>
      <c r="C4987" s="607" t="s">
        <v>15886</v>
      </c>
      <c r="D4987" s="618" t="s">
        <v>11895</v>
      </c>
      <c r="E4987" s="619" t="s">
        <v>9975</v>
      </c>
      <c r="F4987"/>
      <c r="G4987"/>
      <c r="H4987"/>
    </row>
    <row r="4988" spans="1:8" ht="15" x14ac:dyDescent="0.25">
      <c r="A4988" s="609" t="str">
        <f t="shared" si="77"/>
        <v>101213</v>
      </c>
      <c r="B4988" s="607" t="s">
        <v>6852</v>
      </c>
      <c r="C4988" s="607" t="s">
        <v>15887</v>
      </c>
      <c r="D4988" s="618" t="s">
        <v>11895</v>
      </c>
      <c r="E4988" s="619" t="s">
        <v>18813</v>
      </c>
      <c r="F4988"/>
      <c r="G4988"/>
      <c r="H4988"/>
    </row>
    <row r="4989" spans="1:8" ht="15" x14ac:dyDescent="0.25">
      <c r="A4989" s="609" t="str">
        <f t="shared" si="77"/>
        <v>101214</v>
      </c>
      <c r="B4989" s="607" t="s">
        <v>6853</v>
      </c>
      <c r="C4989" s="607" t="s">
        <v>15888</v>
      </c>
      <c r="D4989" s="618" t="s">
        <v>11895</v>
      </c>
      <c r="E4989" s="619" t="s">
        <v>26576</v>
      </c>
      <c r="F4989"/>
      <c r="G4989"/>
      <c r="H4989"/>
    </row>
    <row r="4990" spans="1:8" ht="15" x14ac:dyDescent="0.25">
      <c r="A4990" s="609" t="str">
        <f t="shared" si="77"/>
        <v>101215</v>
      </c>
      <c r="B4990" s="607" t="s">
        <v>6854</v>
      </c>
      <c r="C4990" s="607" t="s">
        <v>15889</v>
      </c>
      <c r="D4990" s="618" t="s">
        <v>11895</v>
      </c>
      <c r="E4990" s="619" t="s">
        <v>18569</v>
      </c>
      <c r="F4990"/>
      <c r="G4990"/>
      <c r="H4990"/>
    </row>
    <row r="4991" spans="1:8" ht="15" x14ac:dyDescent="0.25">
      <c r="A4991" s="609" t="str">
        <f t="shared" si="77"/>
        <v>101216</v>
      </c>
      <c r="B4991" s="607" t="s">
        <v>6855</v>
      </c>
      <c r="C4991" s="607" t="s">
        <v>15890</v>
      </c>
      <c r="D4991" s="618" t="s">
        <v>11895</v>
      </c>
      <c r="E4991" s="619" t="s">
        <v>9405</v>
      </c>
      <c r="F4991"/>
      <c r="G4991"/>
      <c r="H4991"/>
    </row>
    <row r="4992" spans="1:8" ht="15" x14ac:dyDescent="0.25">
      <c r="A4992" s="609" t="str">
        <f t="shared" si="77"/>
        <v>101217</v>
      </c>
      <c r="B4992" s="607" t="s">
        <v>6856</v>
      </c>
      <c r="C4992" s="607" t="s">
        <v>15892</v>
      </c>
      <c r="D4992" s="618" t="s">
        <v>11895</v>
      </c>
      <c r="E4992" s="619" t="s">
        <v>13386</v>
      </c>
      <c r="F4992"/>
      <c r="G4992"/>
      <c r="H4992"/>
    </row>
    <row r="4993" spans="1:8" ht="15" x14ac:dyDescent="0.25">
      <c r="A4993" s="609" t="str">
        <f t="shared" si="77"/>
        <v>101218</v>
      </c>
      <c r="B4993" s="607" t="s">
        <v>6857</v>
      </c>
      <c r="C4993" s="607" t="s">
        <v>15893</v>
      </c>
      <c r="D4993" s="618" t="s">
        <v>11895</v>
      </c>
      <c r="E4993" s="619" t="s">
        <v>17605</v>
      </c>
      <c r="F4993"/>
      <c r="G4993"/>
      <c r="H4993"/>
    </row>
    <row r="4994" spans="1:8" ht="15" x14ac:dyDescent="0.25">
      <c r="A4994" s="609" t="str">
        <f t="shared" ref="A4994:A5057" si="78">IF(ISERROR(SEARCH("/",B4994)=6),TRIM(CLEAN(B4994)),IF(SEARCH("/",B4994)=6,IF(LEN(TRIM(CLEAN(B4994)))=7,LEFT(TRIM(CLEAN(B4994)),6)&amp;"00"&amp;RIGHT(TRIM(CLEAN(B4994)),1),LEFT(TRIM(CLEAN(B4994)),6)&amp;"0"&amp;RIGHT(TRIM(CLEAN(B4994)),2)),TRIM(CLEAN(B4994))))</f>
        <v>101219</v>
      </c>
      <c r="B4994" s="607" t="s">
        <v>6858</v>
      </c>
      <c r="C4994" s="607" t="s">
        <v>15894</v>
      </c>
      <c r="D4994" s="618" t="s">
        <v>11895</v>
      </c>
      <c r="E4994" s="619" t="s">
        <v>16563</v>
      </c>
      <c r="F4994"/>
      <c r="G4994"/>
      <c r="H4994"/>
    </row>
    <row r="4995" spans="1:8" ht="15" x14ac:dyDescent="0.25">
      <c r="A4995" s="609" t="str">
        <f t="shared" si="78"/>
        <v>101220</v>
      </c>
      <c r="B4995" s="607" t="s">
        <v>6859</v>
      </c>
      <c r="C4995" s="607" t="s">
        <v>15895</v>
      </c>
      <c r="D4995" s="618" t="s">
        <v>11895</v>
      </c>
      <c r="E4995" s="619" t="s">
        <v>19667</v>
      </c>
      <c r="F4995"/>
      <c r="G4995"/>
      <c r="H4995"/>
    </row>
    <row r="4996" spans="1:8" ht="15" x14ac:dyDescent="0.25">
      <c r="A4996" s="609" t="str">
        <f t="shared" si="78"/>
        <v>101221</v>
      </c>
      <c r="B4996" s="607" t="s">
        <v>6860</v>
      </c>
      <c r="C4996" s="607" t="s">
        <v>15896</v>
      </c>
      <c r="D4996" s="618" t="s">
        <v>11895</v>
      </c>
      <c r="E4996" s="619" t="s">
        <v>17633</v>
      </c>
      <c r="F4996"/>
      <c r="G4996"/>
      <c r="H4996"/>
    </row>
    <row r="4997" spans="1:8" ht="15" x14ac:dyDescent="0.25">
      <c r="A4997" s="609" t="str">
        <f t="shared" si="78"/>
        <v>101222</v>
      </c>
      <c r="B4997" s="607" t="s">
        <v>6861</v>
      </c>
      <c r="C4997" s="607" t="s">
        <v>15897</v>
      </c>
      <c r="D4997" s="618" t="s">
        <v>11895</v>
      </c>
      <c r="E4997" s="619" t="s">
        <v>10167</v>
      </c>
      <c r="F4997"/>
      <c r="G4997"/>
      <c r="H4997"/>
    </row>
    <row r="4998" spans="1:8" ht="15" x14ac:dyDescent="0.25">
      <c r="A4998" s="609" t="str">
        <f t="shared" si="78"/>
        <v>101223</v>
      </c>
      <c r="B4998" s="607" t="s">
        <v>6862</v>
      </c>
      <c r="C4998" s="607" t="s">
        <v>15898</v>
      </c>
      <c r="D4998" s="618" t="s">
        <v>11895</v>
      </c>
      <c r="E4998" s="619" t="s">
        <v>19102</v>
      </c>
      <c r="F4998"/>
      <c r="G4998"/>
      <c r="H4998"/>
    </row>
    <row r="4999" spans="1:8" ht="15" x14ac:dyDescent="0.25">
      <c r="A4999" s="609" t="str">
        <f t="shared" si="78"/>
        <v>101224</v>
      </c>
      <c r="B4999" s="607" t="s">
        <v>6863</v>
      </c>
      <c r="C4999" s="607" t="s">
        <v>15900</v>
      </c>
      <c r="D4999" s="618" t="s">
        <v>11895</v>
      </c>
      <c r="E4999" s="619" t="s">
        <v>17929</v>
      </c>
      <c r="F4999"/>
      <c r="G4999"/>
      <c r="H4999"/>
    </row>
    <row r="5000" spans="1:8" ht="15" x14ac:dyDescent="0.25">
      <c r="A5000" s="609" t="str">
        <f t="shared" si="78"/>
        <v>101225</v>
      </c>
      <c r="B5000" s="607" t="s">
        <v>6864</v>
      </c>
      <c r="C5000" s="607" t="s">
        <v>15901</v>
      </c>
      <c r="D5000" s="618" t="s">
        <v>11895</v>
      </c>
      <c r="E5000" s="619" t="s">
        <v>9301</v>
      </c>
      <c r="F5000"/>
      <c r="G5000"/>
      <c r="H5000"/>
    </row>
    <row r="5001" spans="1:8" ht="15" x14ac:dyDescent="0.25">
      <c r="A5001" s="609" t="str">
        <f t="shared" si="78"/>
        <v>101226</v>
      </c>
      <c r="B5001" s="607" t="s">
        <v>6865</v>
      </c>
      <c r="C5001" s="607" t="s">
        <v>15902</v>
      </c>
      <c r="D5001" s="618" t="s">
        <v>11895</v>
      </c>
      <c r="E5001" s="619" t="s">
        <v>9469</v>
      </c>
      <c r="F5001"/>
      <c r="G5001"/>
      <c r="H5001"/>
    </row>
    <row r="5002" spans="1:8" ht="15" x14ac:dyDescent="0.25">
      <c r="A5002" s="609" t="str">
        <f t="shared" si="78"/>
        <v>101227</v>
      </c>
      <c r="B5002" s="607" t="s">
        <v>6866</v>
      </c>
      <c r="C5002" s="607" t="s">
        <v>15904</v>
      </c>
      <c r="D5002" s="618" t="s">
        <v>11895</v>
      </c>
      <c r="E5002" s="619" t="s">
        <v>14431</v>
      </c>
      <c r="F5002"/>
      <c r="G5002"/>
      <c r="H5002"/>
    </row>
    <row r="5003" spans="1:8" ht="15" x14ac:dyDescent="0.25">
      <c r="A5003" s="609" t="str">
        <f t="shared" si="78"/>
        <v>101228</v>
      </c>
      <c r="B5003" s="607" t="s">
        <v>6867</v>
      </c>
      <c r="C5003" s="607" t="s">
        <v>15905</v>
      </c>
      <c r="D5003" s="618" t="s">
        <v>11895</v>
      </c>
      <c r="E5003" s="619" t="s">
        <v>17895</v>
      </c>
      <c r="F5003"/>
      <c r="G5003"/>
      <c r="H5003"/>
    </row>
    <row r="5004" spans="1:8" ht="15" x14ac:dyDescent="0.25">
      <c r="A5004" s="609" t="str">
        <f t="shared" si="78"/>
        <v>101229</v>
      </c>
      <c r="B5004" s="607" t="s">
        <v>6868</v>
      </c>
      <c r="C5004" s="607" t="s">
        <v>15906</v>
      </c>
      <c r="D5004" s="618" t="s">
        <v>11895</v>
      </c>
      <c r="E5004" s="619" t="s">
        <v>8831</v>
      </c>
      <c r="F5004"/>
      <c r="G5004"/>
      <c r="H5004"/>
    </row>
    <row r="5005" spans="1:8" ht="15" x14ac:dyDescent="0.25">
      <c r="A5005" s="609" t="str">
        <f t="shared" si="78"/>
        <v>101230</v>
      </c>
      <c r="B5005" s="607" t="s">
        <v>6869</v>
      </c>
      <c r="C5005" s="607" t="s">
        <v>15907</v>
      </c>
      <c r="D5005" s="618" t="s">
        <v>11895</v>
      </c>
      <c r="E5005" s="619" t="s">
        <v>8857</v>
      </c>
      <c r="F5005"/>
      <c r="G5005"/>
      <c r="H5005"/>
    </row>
    <row r="5006" spans="1:8" ht="15" x14ac:dyDescent="0.25">
      <c r="A5006" s="609" t="str">
        <f t="shared" si="78"/>
        <v>101231</v>
      </c>
      <c r="B5006" s="607" t="s">
        <v>6870</v>
      </c>
      <c r="C5006" s="607" t="s">
        <v>15908</v>
      </c>
      <c r="D5006" s="618" t="s">
        <v>11895</v>
      </c>
      <c r="E5006" s="619" t="s">
        <v>10060</v>
      </c>
      <c r="F5006"/>
      <c r="G5006"/>
      <c r="H5006"/>
    </row>
    <row r="5007" spans="1:8" ht="15" x14ac:dyDescent="0.25">
      <c r="A5007" s="609" t="str">
        <f t="shared" si="78"/>
        <v>101232</v>
      </c>
      <c r="B5007" s="607" t="s">
        <v>6871</v>
      </c>
      <c r="C5007" s="607" t="s">
        <v>15909</v>
      </c>
      <c r="D5007" s="618" t="s">
        <v>11895</v>
      </c>
      <c r="E5007" s="619" t="s">
        <v>9384</v>
      </c>
      <c r="F5007"/>
      <c r="G5007"/>
      <c r="H5007"/>
    </row>
    <row r="5008" spans="1:8" ht="15" x14ac:dyDescent="0.25">
      <c r="A5008" s="609" t="str">
        <f t="shared" si="78"/>
        <v>101233</v>
      </c>
      <c r="B5008" s="607" t="s">
        <v>6872</v>
      </c>
      <c r="C5008" s="607" t="s">
        <v>15910</v>
      </c>
      <c r="D5008" s="618" t="s">
        <v>11895</v>
      </c>
      <c r="E5008" s="619" t="s">
        <v>9982</v>
      </c>
      <c r="F5008"/>
      <c r="G5008"/>
      <c r="H5008"/>
    </row>
    <row r="5009" spans="1:8" ht="15" x14ac:dyDescent="0.25">
      <c r="A5009" s="609" t="str">
        <f t="shared" si="78"/>
        <v>101234</v>
      </c>
      <c r="B5009" s="607" t="s">
        <v>6873</v>
      </c>
      <c r="C5009" s="607" t="s">
        <v>15911</v>
      </c>
      <c r="D5009" s="618" t="s">
        <v>11895</v>
      </c>
      <c r="E5009" s="619" t="s">
        <v>10234</v>
      </c>
      <c r="F5009"/>
      <c r="G5009"/>
      <c r="H5009"/>
    </row>
    <row r="5010" spans="1:8" ht="15" x14ac:dyDescent="0.25">
      <c r="A5010" s="609" t="str">
        <f t="shared" si="78"/>
        <v>101235</v>
      </c>
      <c r="B5010" s="607" t="s">
        <v>6874</v>
      </c>
      <c r="C5010" s="607" t="s">
        <v>15912</v>
      </c>
      <c r="D5010" s="618" t="s">
        <v>11895</v>
      </c>
      <c r="E5010" s="619" t="s">
        <v>18594</v>
      </c>
      <c r="F5010"/>
      <c r="G5010"/>
      <c r="H5010"/>
    </row>
    <row r="5011" spans="1:8" ht="15" x14ac:dyDescent="0.25">
      <c r="A5011" s="609" t="str">
        <f t="shared" si="78"/>
        <v>101236</v>
      </c>
      <c r="B5011" s="607" t="s">
        <v>6875</v>
      </c>
      <c r="C5011" s="607" t="s">
        <v>15913</v>
      </c>
      <c r="D5011" s="618" t="s">
        <v>11895</v>
      </c>
      <c r="E5011" s="619" t="s">
        <v>9210</v>
      </c>
      <c r="F5011"/>
      <c r="G5011"/>
      <c r="H5011"/>
    </row>
    <row r="5012" spans="1:8" ht="15" x14ac:dyDescent="0.25">
      <c r="A5012" s="609" t="str">
        <f t="shared" si="78"/>
        <v>101237</v>
      </c>
      <c r="B5012" s="607" t="s">
        <v>6876</v>
      </c>
      <c r="C5012" s="607" t="s">
        <v>15914</v>
      </c>
      <c r="D5012" s="618" t="s">
        <v>11895</v>
      </c>
      <c r="E5012" s="619" t="s">
        <v>10197</v>
      </c>
      <c r="F5012"/>
      <c r="G5012"/>
      <c r="H5012"/>
    </row>
    <row r="5013" spans="1:8" ht="15" x14ac:dyDescent="0.25">
      <c r="A5013" s="609" t="str">
        <f t="shared" si="78"/>
        <v>101238</v>
      </c>
      <c r="B5013" s="607" t="s">
        <v>6877</v>
      </c>
      <c r="C5013" s="607" t="s">
        <v>15915</v>
      </c>
      <c r="D5013" s="618" t="s">
        <v>11895</v>
      </c>
      <c r="E5013" s="619" t="s">
        <v>10910</v>
      </c>
      <c r="F5013"/>
      <c r="G5013"/>
      <c r="H5013"/>
    </row>
    <row r="5014" spans="1:8" ht="15" x14ac:dyDescent="0.25">
      <c r="A5014" s="609" t="str">
        <f t="shared" si="78"/>
        <v>101239</v>
      </c>
      <c r="B5014" s="607" t="s">
        <v>6878</v>
      </c>
      <c r="C5014" s="607" t="s">
        <v>15916</v>
      </c>
      <c r="D5014" s="618" t="s">
        <v>11895</v>
      </c>
      <c r="E5014" s="619" t="s">
        <v>9003</v>
      </c>
      <c r="F5014"/>
      <c r="G5014"/>
      <c r="H5014"/>
    </row>
    <row r="5015" spans="1:8" ht="15" x14ac:dyDescent="0.25">
      <c r="A5015" s="609" t="str">
        <f t="shared" si="78"/>
        <v>101240</v>
      </c>
      <c r="B5015" s="607" t="s">
        <v>6879</v>
      </c>
      <c r="C5015" s="607" t="s">
        <v>15917</v>
      </c>
      <c r="D5015" s="618" t="s">
        <v>11895</v>
      </c>
      <c r="E5015" s="619" t="s">
        <v>9469</v>
      </c>
      <c r="F5015"/>
      <c r="G5015"/>
      <c r="H5015"/>
    </row>
    <row r="5016" spans="1:8" ht="15" x14ac:dyDescent="0.25">
      <c r="A5016" s="609" t="str">
        <f t="shared" si="78"/>
        <v>101241</v>
      </c>
      <c r="B5016" s="607" t="s">
        <v>6880</v>
      </c>
      <c r="C5016" s="607" t="s">
        <v>15918</v>
      </c>
      <c r="D5016" s="618" t="s">
        <v>11895</v>
      </c>
      <c r="E5016" s="619" t="s">
        <v>10172</v>
      </c>
      <c r="F5016"/>
      <c r="G5016"/>
      <c r="H5016"/>
    </row>
    <row r="5017" spans="1:8" ht="15" x14ac:dyDescent="0.25">
      <c r="A5017" s="609" t="str">
        <f t="shared" si="78"/>
        <v>101242</v>
      </c>
      <c r="B5017" s="607" t="s">
        <v>6881</v>
      </c>
      <c r="C5017" s="607" t="s">
        <v>15920</v>
      </c>
      <c r="D5017" s="618" t="s">
        <v>11895</v>
      </c>
      <c r="E5017" s="619" t="s">
        <v>17627</v>
      </c>
      <c r="F5017"/>
      <c r="G5017"/>
      <c r="H5017"/>
    </row>
    <row r="5018" spans="1:8" ht="15" x14ac:dyDescent="0.25">
      <c r="A5018" s="609" t="str">
        <f t="shared" si="78"/>
        <v>101243</v>
      </c>
      <c r="B5018" s="607" t="s">
        <v>6882</v>
      </c>
      <c r="C5018" s="607" t="s">
        <v>15921</v>
      </c>
      <c r="D5018" s="618" t="s">
        <v>11895</v>
      </c>
      <c r="E5018" s="619" t="s">
        <v>19170</v>
      </c>
      <c r="F5018"/>
      <c r="G5018"/>
      <c r="H5018"/>
    </row>
    <row r="5019" spans="1:8" ht="15" x14ac:dyDescent="0.25">
      <c r="A5019" s="609" t="str">
        <f t="shared" si="78"/>
        <v>101244</v>
      </c>
      <c r="B5019" s="607" t="s">
        <v>6883</v>
      </c>
      <c r="C5019" s="607" t="s">
        <v>15923</v>
      </c>
      <c r="D5019" s="618" t="s">
        <v>11895</v>
      </c>
      <c r="E5019" s="619" t="s">
        <v>12546</v>
      </c>
      <c r="F5019"/>
      <c r="G5019"/>
      <c r="H5019"/>
    </row>
    <row r="5020" spans="1:8" ht="15" x14ac:dyDescent="0.25">
      <c r="A5020" s="609" t="str">
        <f t="shared" si="78"/>
        <v>101245</v>
      </c>
      <c r="B5020" s="607" t="s">
        <v>6884</v>
      </c>
      <c r="C5020" s="607" t="s">
        <v>15924</v>
      </c>
      <c r="D5020" s="618" t="s">
        <v>11895</v>
      </c>
      <c r="E5020" s="619" t="s">
        <v>15173</v>
      </c>
      <c r="F5020"/>
      <c r="G5020"/>
      <c r="H5020"/>
    </row>
    <row r="5021" spans="1:8" ht="15" x14ac:dyDescent="0.25">
      <c r="A5021" s="609" t="str">
        <f t="shared" si="78"/>
        <v>101246</v>
      </c>
      <c r="B5021" s="607" t="s">
        <v>6885</v>
      </c>
      <c r="C5021" s="607" t="s">
        <v>15925</v>
      </c>
      <c r="D5021" s="618" t="s">
        <v>11895</v>
      </c>
      <c r="E5021" s="619" t="s">
        <v>14803</v>
      </c>
      <c r="F5021"/>
      <c r="G5021"/>
      <c r="H5021"/>
    </row>
    <row r="5022" spans="1:8" ht="15" x14ac:dyDescent="0.25">
      <c r="A5022" s="609" t="str">
        <f t="shared" si="78"/>
        <v>101247</v>
      </c>
      <c r="B5022" s="607" t="s">
        <v>6886</v>
      </c>
      <c r="C5022" s="607" t="s">
        <v>15926</v>
      </c>
      <c r="D5022" s="618" t="s">
        <v>11895</v>
      </c>
      <c r="E5022" s="619" t="s">
        <v>10657</v>
      </c>
      <c r="F5022"/>
      <c r="G5022"/>
      <c r="H5022"/>
    </row>
    <row r="5023" spans="1:8" ht="15" x14ac:dyDescent="0.25">
      <c r="A5023" s="609" t="str">
        <f t="shared" si="78"/>
        <v>101248</v>
      </c>
      <c r="B5023" s="607" t="s">
        <v>6887</v>
      </c>
      <c r="C5023" s="607" t="s">
        <v>15927</v>
      </c>
      <c r="D5023" s="618" t="s">
        <v>11895</v>
      </c>
      <c r="E5023" s="619" t="s">
        <v>18143</v>
      </c>
      <c r="F5023"/>
      <c r="G5023"/>
      <c r="H5023"/>
    </row>
    <row r="5024" spans="1:8" ht="15" x14ac:dyDescent="0.25">
      <c r="A5024" s="609" t="str">
        <f t="shared" si="78"/>
        <v>101249</v>
      </c>
      <c r="B5024" s="607" t="s">
        <v>6888</v>
      </c>
      <c r="C5024" s="607" t="s">
        <v>15928</v>
      </c>
      <c r="D5024" s="618" t="s">
        <v>11895</v>
      </c>
      <c r="E5024" s="619" t="s">
        <v>10447</v>
      </c>
      <c r="F5024"/>
      <c r="G5024"/>
      <c r="H5024"/>
    </row>
    <row r="5025" spans="1:8" ht="15" x14ac:dyDescent="0.25">
      <c r="A5025" s="609" t="str">
        <f t="shared" si="78"/>
        <v>101250</v>
      </c>
      <c r="B5025" s="607" t="s">
        <v>6889</v>
      </c>
      <c r="C5025" s="607" t="s">
        <v>15929</v>
      </c>
      <c r="D5025" s="618" t="s">
        <v>11895</v>
      </c>
      <c r="E5025" s="619" t="s">
        <v>18092</v>
      </c>
      <c r="F5025"/>
      <c r="G5025"/>
      <c r="H5025"/>
    </row>
    <row r="5026" spans="1:8" ht="15" x14ac:dyDescent="0.25">
      <c r="A5026" s="609" t="str">
        <f t="shared" si="78"/>
        <v>101251</v>
      </c>
      <c r="B5026" s="607" t="s">
        <v>6890</v>
      </c>
      <c r="C5026" s="607" t="s">
        <v>15930</v>
      </c>
      <c r="D5026" s="618" t="s">
        <v>11895</v>
      </c>
      <c r="E5026" s="619" t="s">
        <v>9370</v>
      </c>
      <c r="F5026"/>
      <c r="G5026"/>
      <c r="H5026"/>
    </row>
    <row r="5027" spans="1:8" ht="15" x14ac:dyDescent="0.25">
      <c r="A5027" s="609" t="str">
        <f t="shared" si="78"/>
        <v>101252</v>
      </c>
      <c r="B5027" s="607" t="s">
        <v>6891</v>
      </c>
      <c r="C5027" s="607" t="s">
        <v>15931</v>
      </c>
      <c r="D5027" s="618" t="s">
        <v>11895</v>
      </c>
      <c r="E5027" s="619" t="s">
        <v>10207</v>
      </c>
      <c r="F5027"/>
      <c r="G5027"/>
      <c r="H5027"/>
    </row>
    <row r="5028" spans="1:8" ht="15" x14ac:dyDescent="0.25">
      <c r="A5028" s="609" t="str">
        <f t="shared" si="78"/>
        <v>101253</v>
      </c>
      <c r="B5028" s="607" t="s">
        <v>6892</v>
      </c>
      <c r="C5028" s="607" t="s">
        <v>15932</v>
      </c>
      <c r="D5028" s="618" t="s">
        <v>11895</v>
      </c>
      <c r="E5028" s="619" t="s">
        <v>9877</v>
      </c>
      <c r="F5028"/>
      <c r="G5028"/>
      <c r="H5028"/>
    </row>
    <row r="5029" spans="1:8" ht="15" x14ac:dyDescent="0.25">
      <c r="A5029" s="609" t="str">
        <f t="shared" si="78"/>
        <v>101254</v>
      </c>
      <c r="B5029" s="607" t="s">
        <v>6893</v>
      </c>
      <c r="C5029" s="607" t="s">
        <v>15933</v>
      </c>
      <c r="D5029" s="618" t="s">
        <v>11895</v>
      </c>
      <c r="E5029" s="619" t="s">
        <v>9670</v>
      </c>
      <c r="F5029"/>
      <c r="G5029"/>
      <c r="H5029"/>
    </row>
    <row r="5030" spans="1:8" ht="15" x14ac:dyDescent="0.25">
      <c r="A5030" s="609" t="str">
        <f t="shared" si="78"/>
        <v>101255</v>
      </c>
      <c r="B5030" s="607" t="s">
        <v>6894</v>
      </c>
      <c r="C5030" s="607" t="s">
        <v>15934</v>
      </c>
      <c r="D5030" s="618" t="s">
        <v>11895</v>
      </c>
      <c r="E5030" s="619" t="s">
        <v>14056</v>
      </c>
      <c r="F5030"/>
      <c r="G5030"/>
      <c r="H5030"/>
    </row>
    <row r="5031" spans="1:8" ht="15" x14ac:dyDescent="0.25">
      <c r="A5031" s="609" t="str">
        <f t="shared" si="78"/>
        <v>101256</v>
      </c>
      <c r="B5031" s="607" t="s">
        <v>6895</v>
      </c>
      <c r="C5031" s="607" t="s">
        <v>15935</v>
      </c>
      <c r="D5031" s="618" t="s">
        <v>11895</v>
      </c>
      <c r="E5031" s="619" t="s">
        <v>10110</v>
      </c>
      <c r="F5031"/>
      <c r="G5031"/>
      <c r="H5031"/>
    </row>
    <row r="5032" spans="1:8" ht="15" x14ac:dyDescent="0.25">
      <c r="A5032" s="609" t="str">
        <f t="shared" si="78"/>
        <v>101257</v>
      </c>
      <c r="B5032" s="607" t="s">
        <v>6896</v>
      </c>
      <c r="C5032" s="607" t="s">
        <v>15936</v>
      </c>
      <c r="D5032" s="618" t="s">
        <v>11895</v>
      </c>
      <c r="E5032" s="619" t="s">
        <v>10406</v>
      </c>
      <c r="F5032"/>
      <c r="G5032"/>
      <c r="H5032"/>
    </row>
    <row r="5033" spans="1:8" ht="15" x14ac:dyDescent="0.25">
      <c r="A5033" s="609" t="str">
        <f t="shared" si="78"/>
        <v>101258</v>
      </c>
      <c r="B5033" s="607" t="s">
        <v>6897</v>
      </c>
      <c r="C5033" s="607" t="s">
        <v>15938</v>
      </c>
      <c r="D5033" s="618" t="s">
        <v>11895</v>
      </c>
      <c r="E5033" s="619" t="s">
        <v>9448</v>
      </c>
      <c r="F5033"/>
      <c r="G5033"/>
      <c r="H5033"/>
    </row>
    <row r="5034" spans="1:8" ht="15" x14ac:dyDescent="0.25">
      <c r="A5034" s="609" t="str">
        <f t="shared" si="78"/>
        <v>101259</v>
      </c>
      <c r="B5034" s="607" t="s">
        <v>6898</v>
      </c>
      <c r="C5034" s="607" t="s">
        <v>15940</v>
      </c>
      <c r="D5034" s="618" t="s">
        <v>11895</v>
      </c>
      <c r="E5034" s="619" t="s">
        <v>10531</v>
      </c>
      <c r="F5034"/>
      <c r="G5034"/>
      <c r="H5034"/>
    </row>
    <row r="5035" spans="1:8" ht="15" x14ac:dyDescent="0.25">
      <c r="A5035" s="609" t="str">
        <f t="shared" si="78"/>
        <v>101260</v>
      </c>
      <c r="B5035" s="607" t="s">
        <v>6899</v>
      </c>
      <c r="C5035" s="607" t="s">
        <v>15942</v>
      </c>
      <c r="D5035" s="618" t="s">
        <v>11895</v>
      </c>
      <c r="E5035" s="619" t="s">
        <v>17067</v>
      </c>
      <c r="F5035"/>
      <c r="G5035"/>
      <c r="H5035"/>
    </row>
    <row r="5036" spans="1:8" ht="15" x14ac:dyDescent="0.25">
      <c r="A5036" s="609" t="str">
        <f t="shared" si="78"/>
        <v>101261</v>
      </c>
      <c r="B5036" s="607" t="s">
        <v>6900</v>
      </c>
      <c r="C5036" s="607" t="s">
        <v>15943</v>
      </c>
      <c r="D5036" s="618" t="s">
        <v>11895</v>
      </c>
      <c r="E5036" s="619" t="s">
        <v>9508</v>
      </c>
      <c r="F5036"/>
      <c r="G5036"/>
      <c r="H5036"/>
    </row>
    <row r="5037" spans="1:8" ht="15" x14ac:dyDescent="0.25">
      <c r="A5037" s="609" t="str">
        <f t="shared" si="78"/>
        <v>101262</v>
      </c>
      <c r="B5037" s="607" t="s">
        <v>6901</v>
      </c>
      <c r="C5037" s="607" t="s">
        <v>15944</v>
      </c>
      <c r="D5037" s="618" t="s">
        <v>11895</v>
      </c>
      <c r="E5037" s="619" t="s">
        <v>10110</v>
      </c>
      <c r="F5037"/>
      <c r="G5037"/>
      <c r="H5037"/>
    </row>
    <row r="5038" spans="1:8" ht="15" x14ac:dyDescent="0.25">
      <c r="A5038" s="609" t="str">
        <f t="shared" si="78"/>
        <v>101263</v>
      </c>
      <c r="B5038" s="607" t="s">
        <v>6902</v>
      </c>
      <c r="C5038" s="607" t="s">
        <v>15946</v>
      </c>
      <c r="D5038" s="618" t="s">
        <v>11895</v>
      </c>
      <c r="E5038" s="619" t="s">
        <v>10416</v>
      </c>
      <c r="F5038"/>
      <c r="G5038"/>
      <c r="H5038"/>
    </row>
    <row r="5039" spans="1:8" ht="15" x14ac:dyDescent="0.25">
      <c r="A5039" s="609" t="str">
        <f t="shared" si="78"/>
        <v>101264</v>
      </c>
      <c r="B5039" s="607" t="s">
        <v>6903</v>
      </c>
      <c r="C5039" s="607" t="s">
        <v>15947</v>
      </c>
      <c r="D5039" s="618" t="s">
        <v>11895</v>
      </c>
      <c r="E5039" s="619" t="s">
        <v>14901</v>
      </c>
      <c r="F5039"/>
      <c r="G5039"/>
      <c r="H5039"/>
    </row>
    <row r="5040" spans="1:8" ht="15" x14ac:dyDescent="0.25">
      <c r="A5040" s="609" t="str">
        <f t="shared" si="78"/>
        <v>101265</v>
      </c>
      <c r="B5040" s="607" t="s">
        <v>6904</v>
      </c>
      <c r="C5040" s="607" t="s">
        <v>15948</v>
      </c>
      <c r="D5040" s="618" t="s">
        <v>11895</v>
      </c>
      <c r="E5040" s="619" t="s">
        <v>9657</v>
      </c>
      <c r="F5040"/>
      <c r="G5040"/>
      <c r="H5040"/>
    </row>
    <row r="5041" spans="1:8" ht="15" x14ac:dyDescent="0.25">
      <c r="A5041" s="609" t="str">
        <f t="shared" si="78"/>
        <v>101266</v>
      </c>
      <c r="B5041" s="607" t="s">
        <v>6905</v>
      </c>
      <c r="C5041" s="607" t="s">
        <v>15949</v>
      </c>
      <c r="D5041" s="618" t="s">
        <v>11895</v>
      </c>
      <c r="E5041" s="619" t="s">
        <v>17942</v>
      </c>
      <c r="F5041"/>
      <c r="G5041"/>
      <c r="H5041"/>
    </row>
    <row r="5042" spans="1:8" ht="15" x14ac:dyDescent="0.25">
      <c r="A5042" s="609" t="str">
        <f t="shared" si="78"/>
        <v>101267</v>
      </c>
      <c r="B5042" s="607" t="s">
        <v>6906</v>
      </c>
      <c r="C5042" s="607" t="s">
        <v>15950</v>
      </c>
      <c r="D5042" s="618" t="s">
        <v>11895</v>
      </c>
      <c r="E5042" s="619" t="s">
        <v>9274</v>
      </c>
      <c r="F5042"/>
      <c r="G5042"/>
      <c r="H5042"/>
    </row>
    <row r="5043" spans="1:8" ht="15" x14ac:dyDescent="0.25">
      <c r="A5043" s="609" t="str">
        <f t="shared" si="78"/>
        <v>101268</v>
      </c>
      <c r="B5043" s="607" t="s">
        <v>6907</v>
      </c>
      <c r="C5043" s="607" t="s">
        <v>15951</v>
      </c>
      <c r="D5043" s="618" t="s">
        <v>11895</v>
      </c>
      <c r="E5043" s="619" t="s">
        <v>18446</v>
      </c>
      <c r="F5043"/>
      <c r="G5043"/>
      <c r="H5043"/>
    </row>
    <row r="5044" spans="1:8" ht="15" x14ac:dyDescent="0.25">
      <c r="A5044" s="609" t="str">
        <f t="shared" si="78"/>
        <v>101269</v>
      </c>
      <c r="B5044" s="607" t="s">
        <v>6908</v>
      </c>
      <c r="C5044" s="607" t="s">
        <v>15953</v>
      </c>
      <c r="D5044" s="618" t="s">
        <v>11895</v>
      </c>
      <c r="E5044" s="619" t="s">
        <v>22897</v>
      </c>
      <c r="F5044"/>
      <c r="G5044"/>
      <c r="H5044"/>
    </row>
    <row r="5045" spans="1:8" ht="15" x14ac:dyDescent="0.25">
      <c r="A5045" s="609" t="str">
        <f t="shared" si="78"/>
        <v>101270</v>
      </c>
      <c r="B5045" s="607" t="s">
        <v>6909</v>
      </c>
      <c r="C5045" s="607" t="s">
        <v>15955</v>
      </c>
      <c r="D5045" s="618" t="s">
        <v>11895</v>
      </c>
      <c r="E5045" s="619" t="s">
        <v>18271</v>
      </c>
      <c r="F5045"/>
      <c r="G5045"/>
      <c r="H5045"/>
    </row>
    <row r="5046" spans="1:8" ht="15" x14ac:dyDescent="0.25">
      <c r="A5046" s="609" t="str">
        <f t="shared" si="78"/>
        <v>101271</v>
      </c>
      <c r="B5046" s="607" t="s">
        <v>6910</v>
      </c>
      <c r="C5046" s="607" t="s">
        <v>15956</v>
      </c>
      <c r="D5046" s="618" t="s">
        <v>11895</v>
      </c>
      <c r="E5046" s="619" t="s">
        <v>9687</v>
      </c>
      <c r="F5046"/>
      <c r="G5046"/>
      <c r="H5046"/>
    </row>
    <row r="5047" spans="1:8" ht="15" x14ac:dyDescent="0.25">
      <c r="A5047" s="609" t="str">
        <f t="shared" si="78"/>
        <v>101272</v>
      </c>
      <c r="B5047" s="607" t="s">
        <v>6911</v>
      </c>
      <c r="C5047" s="607" t="s">
        <v>15957</v>
      </c>
      <c r="D5047" s="618" t="s">
        <v>11895</v>
      </c>
      <c r="E5047" s="619" t="s">
        <v>10219</v>
      </c>
      <c r="F5047"/>
      <c r="G5047"/>
      <c r="H5047"/>
    </row>
    <row r="5048" spans="1:8" ht="15" x14ac:dyDescent="0.25">
      <c r="A5048" s="609" t="str">
        <f t="shared" si="78"/>
        <v>101273</v>
      </c>
      <c r="B5048" s="607" t="s">
        <v>6912</v>
      </c>
      <c r="C5048" s="607" t="s">
        <v>15958</v>
      </c>
      <c r="D5048" s="618" t="s">
        <v>11895</v>
      </c>
      <c r="E5048" s="619" t="s">
        <v>8921</v>
      </c>
      <c r="F5048"/>
      <c r="G5048"/>
      <c r="H5048"/>
    </row>
    <row r="5049" spans="1:8" ht="15" x14ac:dyDescent="0.25">
      <c r="A5049" s="609" t="str">
        <f t="shared" si="78"/>
        <v>101274</v>
      </c>
      <c r="B5049" s="607" t="s">
        <v>6913</v>
      </c>
      <c r="C5049" s="607" t="s">
        <v>15959</v>
      </c>
      <c r="D5049" s="618" t="s">
        <v>11895</v>
      </c>
      <c r="E5049" s="619" t="s">
        <v>9935</v>
      </c>
      <c r="F5049"/>
      <c r="G5049"/>
      <c r="H5049"/>
    </row>
    <row r="5050" spans="1:8" ht="15" x14ac:dyDescent="0.25">
      <c r="A5050" s="609" t="str">
        <f t="shared" si="78"/>
        <v>101275</v>
      </c>
      <c r="B5050" s="607" t="s">
        <v>6914</v>
      </c>
      <c r="C5050" s="607" t="s">
        <v>15960</v>
      </c>
      <c r="D5050" s="618" t="s">
        <v>11895</v>
      </c>
      <c r="E5050" s="619" t="s">
        <v>9286</v>
      </c>
      <c r="F5050"/>
      <c r="G5050"/>
      <c r="H5050"/>
    </row>
    <row r="5051" spans="1:8" ht="15" x14ac:dyDescent="0.25">
      <c r="A5051" s="609" t="str">
        <f t="shared" si="78"/>
        <v>101276</v>
      </c>
      <c r="B5051" s="607" t="s">
        <v>6915</v>
      </c>
      <c r="C5051" s="607" t="s">
        <v>15961</v>
      </c>
      <c r="D5051" s="618" t="s">
        <v>11895</v>
      </c>
      <c r="E5051" s="619" t="s">
        <v>10003</v>
      </c>
      <c r="F5051"/>
      <c r="G5051"/>
      <c r="H5051"/>
    </row>
    <row r="5052" spans="1:8" ht="15" x14ac:dyDescent="0.25">
      <c r="A5052" s="609" t="str">
        <f t="shared" si="78"/>
        <v>101277</v>
      </c>
      <c r="B5052" s="607" t="s">
        <v>6916</v>
      </c>
      <c r="C5052" s="607" t="s">
        <v>15962</v>
      </c>
      <c r="D5052" s="618" t="s">
        <v>11895</v>
      </c>
      <c r="E5052" s="619" t="s">
        <v>19151</v>
      </c>
      <c r="F5052"/>
      <c r="G5052"/>
      <c r="H5052"/>
    </row>
    <row r="5053" spans="1:8" ht="15" x14ac:dyDescent="0.25">
      <c r="A5053" s="609" t="str">
        <f t="shared" si="78"/>
        <v>102354</v>
      </c>
      <c r="B5053" s="607" t="s">
        <v>19199</v>
      </c>
      <c r="C5053" s="607" t="s">
        <v>19200</v>
      </c>
      <c r="D5053" s="618" t="s">
        <v>11895</v>
      </c>
      <c r="E5053" s="619" t="s">
        <v>18860</v>
      </c>
      <c r="F5053"/>
      <c r="G5053"/>
      <c r="H5053"/>
    </row>
    <row r="5054" spans="1:8" ht="15" x14ac:dyDescent="0.25">
      <c r="A5054" s="609" t="str">
        <f t="shared" si="78"/>
        <v>102355</v>
      </c>
      <c r="B5054" s="607" t="s">
        <v>19202</v>
      </c>
      <c r="C5054" s="607" t="s">
        <v>19203</v>
      </c>
      <c r="D5054" s="618" t="s">
        <v>11895</v>
      </c>
      <c r="E5054" s="619" t="s">
        <v>30951</v>
      </c>
      <c r="F5054"/>
      <c r="G5054"/>
      <c r="H5054"/>
    </row>
    <row r="5055" spans="1:8" ht="15" x14ac:dyDescent="0.25">
      <c r="A5055" s="609" t="str">
        <f t="shared" si="78"/>
        <v>102360</v>
      </c>
      <c r="B5055" s="607" t="s">
        <v>19204</v>
      </c>
      <c r="C5055" s="607" t="s">
        <v>19205</v>
      </c>
      <c r="D5055" s="618" t="s">
        <v>11895</v>
      </c>
      <c r="E5055" s="619" t="s">
        <v>9731</v>
      </c>
      <c r="F5055"/>
      <c r="G5055"/>
      <c r="H5055"/>
    </row>
    <row r="5056" spans="1:8" ht="15" x14ac:dyDescent="0.25">
      <c r="A5056" s="609" t="str">
        <f t="shared" si="78"/>
        <v>102361</v>
      </c>
      <c r="B5056" s="607" t="s">
        <v>19206</v>
      </c>
      <c r="C5056" s="607" t="s">
        <v>19207</v>
      </c>
      <c r="D5056" s="618" t="s">
        <v>11895</v>
      </c>
      <c r="E5056" s="619" t="s">
        <v>15263</v>
      </c>
      <c r="F5056"/>
      <c r="G5056"/>
      <c r="H5056"/>
    </row>
    <row r="5057" spans="1:8" ht="15" x14ac:dyDescent="0.25">
      <c r="A5057" s="609" t="str">
        <f t="shared" si="78"/>
        <v>90082</v>
      </c>
      <c r="B5057" s="607" t="s">
        <v>261</v>
      </c>
      <c r="C5057" s="607" t="s">
        <v>19208</v>
      </c>
      <c r="D5057" s="618" t="s">
        <v>11895</v>
      </c>
      <c r="E5057" s="619" t="s">
        <v>9939</v>
      </c>
      <c r="F5057"/>
      <c r="G5057"/>
      <c r="H5057"/>
    </row>
    <row r="5058" spans="1:8" ht="15" x14ac:dyDescent="0.25">
      <c r="A5058" s="609" t="str">
        <f t="shared" ref="A5058:A5121" si="79">IF(ISERROR(SEARCH("/",B5058)=6),TRIM(CLEAN(B5058)),IF(SEARCH("/",B5058)=6,IF(LEN(TRIM(CLEAN(B5058)))=7,LEFT(TRIM(CLEAN(B5058)),6)&amp;"00"&amp;RIGHT(TRIM(CLEAN(B5058)),1),LEFT(TRIM(CLEAN(B5058)),6)&amp;"0"&amp;RIGHT(TRIM(CLEAN(B5058)),2)),TRIM(CLEAN(B5058))))</f>
        <v>90084</v>
      </c>
      <c r="B5058" s="607" t="s">
        <v>2360</v>
      </c>
      <c r="C5058" s="607" t="s">
        <v>19209</v>
      </c>
      <c r="D5058" s="618" t="s">
        <v>11895</v>
      </c>
      <c r="E5058" s="619" t="s">
        <v>8855</v>
      </c>
      <c r="F5058"/>
      <c r="G5058"/>
      <c r="H5058"/>
    </row>
    <row r="5059" spans="1:8" ht="15" x14ac:dyDescent="0.25">
      <c r="A5059" s="609" t="str">
        <f t="shared" si="79"/>
        <v>90086</v>
      </c>
      <c r="B5059" s="607" t="s">
        <v>2361</v>
      </c>
      <c r="C5059" s="607" t="s">
        <v>19210</v>
      </c>
      <c r="D5059" s="618" t="s">
        <v>11895</v>
      </c>
      <c r="E5059" s="619" t="s">
        <v>9426</v>
      </c>
      <c r="F5059"/>
      <c r="G5059"/>
      <c r="H5059"/>
    </row>
    <row r="5060" spans="1:8" ht="15" x14ac:dyDescent="0.25">
      <c r="A5060" s="609" t="str">
        <f t="shared" si="79"/>
        <v>90087</v>
      </c>
      <c r="B5060" s="607" t="s">
        <v>2362</v>
      </c>
      <c r="C5060" s="607" t="s">
        <v>19211</v>
      </c>
      <c r="D5060" s="618" t="s">
        <v>11895</v>
      </c>
      <c r="E5060" s="619" t="s">
        <v>10106</v>
      </c>
      <c r="F5060"/>
      <c r="G5060"/>
      <c r="H5060"/>
    </row>
    <row r="5061" spans="1:8" ht="15" x14ac:dyDescent="0.25">
      <c r="A5061" s="609" t="str">
        <f t="shared" si="79"/>
        <v>90090</v>
      </c>
      <c r="B5061" s="607" t="s">
        <v>2363</v>
      </c>
      <c r="C5061" s="607" t="s">
        <v>19212</v>
      </c>
      <c r="D5061" s="618" t="s">
        <v>11895</v>
      </c>
      <c r="E5061" s="619" t="s">
        <v>8830</v>
      </c>
      <c r="F5061"/>
      <c r="G5061"/>
      <c r="H5061"/>
    </row>
    <row r="5062" spans="1:8" ht="15" x14ac:dyDescent="0.25">
      <c r="A5062" s="609" t="str">
        <f t="shared" si="79"/>
        <v>90091</v>
      </c>
      <c r="B5062" s="607" t="s">
        <v>2364</v>
      </c>
      <c r="C5062" s="607" t="s">
        <v>19213</v>
      </c>
      <c r="D5062" s="618" t="s">
        <v>11895</v>
      </c>
      <c r="E5062" s="619" t="s">
        <v>9538</v>
      </c>
      <c r="F5062"/>
      <c r="G5062"/>
      <c r="H5062"/>
    </row>
    <row r="5063" spans="1:8" ht="15" x14ac:dyDescent="0.25">
      <c r="A5063" s="609" t="str">
        <f t="shared" si="79"/>
        <v>90092</v>
      </c>
      <c r="B5063" s="607" t="s">
        <v>2365</v>
      </c>
      <c r="C5063" s="607" t="s">
        <v>19214</v>
      </c>
      <c r="D5063" s="618" t="s">
        <v>11895</v>
      </c>
      <c r="E5063" s="619" t="s">
        <v>9805</v>
      </c>
      <c r="F5063"/>
      <c r="G5063"/>
      <c r="H5063"/>
    </row>
    <row r="5064" spans="1:8" ht="15" x14ac:dyDescent="0.25">
      <c r="A5064" s="609" t="str">
        <f t="shared" si="79"/>
        <v>90094</v>
      </c>
      <c r="B5064" s="607" t="s">
        <v>2366</v>
      </c>
      <c r="C5064" s="607" t="s">
        <v>19215</v>
      </c>
      <c r="D5064" s="618" t="s">
        <v>11895</v>
      </c>
      <c r="E5064" s="619" t="s">
        <v>8879</v>
      </c>
      <c r="F5064"/>
      <c r="G5064"/>
      <c r="H5064"/>
    </row>
    <row r="5065" spans="1:8" ht="15" x14ac:dyDescent="0.25">
      <c r="A5065" s="609" t="str">
        <f t="shared" si="79"/>
        <v>90095</v>
      </c>
      <c r="B5065" s="607" t="s">
        <v>2367</v>
      </c>
      <c r="C5065" s="607" t="s">
        <v>19216</v>
      </c>
      <c r="D5065" s="618" t="s">
        <v>11895</v>
      </c>
      <c r="E5065" s="619" t="s">
        <v>17917</v>
      </c>
      <c r="F5065"/>
      <c r="G5065"/>
      <c r="H5065"/>
    </row>
    <row r="5066" spans="1:8" ht="15" x14ac:dyDescent="0.25">
      <c r="A5066" s="609" t="str">
        <f t="shared" si="79"/>
        <v>90098</v>
      </c>
      <c r="B5066" s="607" t="s">
        <v>2368</v>
      </c>
      <c r="C5066" s="607" t="s">
        <v>19217</v>
      </c>
      <c r="D5066" s="618" t="s">
        <v>11895</v>
      </c>
      <c r="E5066" s="619" t="s">
        <v>9091</v>
      </c>
      <c r="F5066"/>
      <c r="G5066"/>
      <c r="H5066"/>
    </row>
    <row r="5067" spans="1:8" ht="15" x14ac:dyDescent="0.25">
      <c r="A5067" s="609" t="str">
        <f t="shared" si="79"/>
        <v>90099</v>
      </c>
      <c r="B5067" s="607" t="s">
        <v>293</v>
      </c>
      <c r="C5067" s="607" t="s">
        <v>19218</v>
      </c>
      <c r="D5067" s="618" t="s">
        <v>11895</v>
      </c>
      <c r="E5067" s="619" t="s">
        <v>10307</v>
      </c>
      <c r="F5067"/>
      <c r="G5067"/>
      <c r="H5067"/>
    </row>
    <row r="5068" spans="1:8" ht="15" x14ac:dyDescent="0.25">
      <c r="A5068" s="609" t="str">
        <f t="shared" si="79"/>
        <v>90100</v>
      </c>
      <c r="B5068" s="607" t="s">
        <v>260</v>
      </c>
      <c r="C5068" s="607" t="s">
        <v>19219</v>
      </c>
      <c r="D5068" s="618" t="s">
        <v>11895</v>
      </c>
      <c r="E5068" s="619" t="s">
        <v>9729</v>
      </c>
      <c r="F5068"/>
      <c r="G5068"/>
      <c r="H5068"/>
    </row>
    <row r="5069" spans="1:8" ht="15" x14ac:dyDescent="0.25">
      <c r="A5069" s="609" t="str">
        <f t="shared" si="79"/>
        <v>90101</v>
      </c>
      <c r="B5069" s="607" t="s">
        <v>2369</v>
      </c>
      <c r="C5069" s="607" t="s">
        <v>19220</v>
      </c>
      <c r="D5069" s="618" t="s">
        <v>11895</v>
      </c>
      <c r="E5069" s="619" t="s">
        <v>8917</v>
      </c>
      <c r="F5069"/>
      <c r="G5069"/>
      <c r="H5069"/>
    </row>
    <row r="5070" spans="1:8" ht="15" x14ac:dyDescent="0.25">
      <c r="A5070" s="609" t="str">
        <f t="shared" si="79"/>
        <v>90102</v>
      </c>
      <c r="B5070" s="607" t="s">
        <v>2370</v>
      </c>
      <c r="C5070" s="607" t="s">
        <v>19221</v>
      </c>
      <c r="D5070" s="618" t="s">
        <v>11895</v>
      </c>
      <c r="E5070" s="619" t="s">
        <v>9532</v>
      </c>
      <c r="F5070"/>
      <c r="G5070"/>
      <c r="H5070"/>
    </row>
    <row r="5071" spans="1:8" ht="15" x14ac:dyDescent="0.25">
      <c r="A5071" s="609" t="str">
        <f t="shared" si="79"/>
        <v>90105</v>
      </c>
      <c r="B5071" s="607" t="s">
        <v>2371</v>
      </c>
      <c r="C5071" s="607" t="s">
        <v>19222</v>
      </c>
      <c r="D5071" s="618" t="s">
        <v>11895</v>
      </c>
      <c r="E5071" s="619" t="s">
        <v>9599</v>
      </c>
      <c r="F5071"/>
      <c r="G5071"/>
      <c r="H5071"/>
    </row>
    <row r="5072" spans="1:8" ht="15" x14ac:dyDescent="0.25">
      <c r="A5072" s="609" t="str">
        <f t="shared" si="79"/>
        <v>90106</v>
      </c>
      <c r="B5072" s="607" t="s">
        <v>2372</v>
      </c>
      <c r="C5072" s="607" t="s">
        <v>19223</v>
      </c>
      <c r="D5072" s="618" t="s">
        <v>11895</v>
      </c>
      <c r="E5072" s="619" t="s">
        <v>9714</v>
      </c>
      <c r="F5072"/>
      <c r="G5072"/>
      <c r="H5072"/>
    </row>
    <row r="5073" spans="1:8" ht="15" x14ac:dyDescent="0.25">
      <c r="A5073" s="609" t="str">
        <f t="shared" si="79"/>
        <v>90107</v>
      </c>
      <c r="B5073" s="607" t="s">
        <v>2373</v>
      </c>
      <c r="C5073" s="607" t="s">
        <v>19224</v>
      </c>
      <c r="D5073" s="618" t="s">
        <v>11895</v>
      </c>
      <c r="E5073" s="619" t="s">
        <v>9089</v>
      </c>
      <c r="F5073"/>
      <c r="G5073"/>
      <c r="H5073"/>
    </row>
    <row r="5074" spans="1:8" ht="15" x14ac:dyDescent="0.25">
      <c r="A5074" s="609" t="str">
        <f t="shared" si="79"/>
        <v>90108</v>
      </c>
      <c r="B5074" s="607" t="s">
        <v>2374</v>
      </c>
      <c r="C5074" s="607" t="s">
        <v>19225</v>
      </c>
      <c r="D5074" s="618" t="s">
        <v>11895</v>
      </c>
      <c r="E5074" s="619" t="s">
        <v>11445</v>
      </c>
      <c r="F5074"/>
      <c r="G5074"/>
      <c r="H5074"/>
    </row>
    <row r="5075" spans="1:8" ht="15" x14ac:dyDescent="0.25">
      <c r="A5075" s="609" t="str">
        <f t="shared" si="79"/>
        <v>93358</v>
      </c>
      <c r="B5075" s="607" t="s">
        <v>53</v>
      </c>
      <c r="C5075" s="607" t="s">
        <v>19226</v>
      </c>
      <c r="D5075" s="618" t="s">
        <v>11895</v>
      </c>
      <c r="E5075" s="619" t="s">
        <v>30952</v>
      </c>
      <c r="F5075"/>
      <c r="G5075"/>
      <c r="H5075"/>
    </row>
    <row r="5076" spans="1:8" ht="15" x14ac:dyDescent="0.25">
      <c r="A5076" s="609" t="str">
        <f t="shared" si="79"/>
        <v>102276</v>
      </c>
      <c r="B5076" s="607" t="s">
        <v>19227</v>
      </c>
      <c r="C5076" s="607" t="s">
        <v>19228</v>
      </c>
      <c r="D5076" s="618" t="s">
        <v>11895</v>
      </c>
      <c r="E5076" s="619" t="s">
        <v>13107</v>
      </c>
      <c r="F5076"/>
      <c r="G5076"/>
      <c r="H5076"/>
    </row>
    <row r="5077" spans="1:8" ht="15" x14ac:dyDescent="0.25">
      <c r="A5077" s="609" t="str">
        <f t="shared" si="79"/>
        <v>102277</v>
      </c>
      <c r="B5077" s="607" t="s">
        <v>19229</v>
      </c>
      <c r="C5077" s="607" t="s">
        <v>19230</v>
      </c>
      <c r="D5077" s="618" t="s">
        <v>11895</v>
      </c>
      <c r="E5077" s="619" t="s">
        <v>10915</v>
      </c>
      <c r="F5077"/>
      <c r="G5077"/>
      <c r="H5077"/>
    </row>
    <row r="5078" spans="1:8" ht="15" x14ac:dyDescent="0.25">
      <c r="A5078" s="609" t="str">
        <f t="shared" si="79"/>
        <v>102278</v>
      </c>
      <c r="B5078" s="607" t="s">
        <v>19231</v>
      </c>
      <c r="C5078" s="607" t="s">
        <v>19232</v>
      </c>
      <c r="D5078" s="618" t="s">
        <v>11895</v>
      </c>
      <c r="E5078" s="619" t="s">
        <v>9128</v>
      </c>
      <c r="F5078"/>
      <c r="G5078"/>
      <c r="H5078"/>
    </row>
    <row r="5079" spans="1:8" ht="15" x14ac:dyDescent="0.25">
      <c r="A5079" s="609" t="str">
        <f t="shared" si="79"/>
        <v>102279</v>
      </c>
      <c r="B5079" s="607" t="s">
        <v>19233</v>
      </c>
      <c r="C5079" s="607" t="s">
        <v>19234</v>
      </c>
      <c r="D5079" s="618" t="s">
        <v>11895</v>
      </c>
      <c r="E5079" s="619" t="s">
        <v>10157</v>
      </c>
      <c r="F5079"/>
      <c r="G5079"/>
      <c r="H5079"/>
    </row>
    <row r="5080" spans="1:8" ht="15" x14ac:dyDescent="0.25">
      <c r="A5080" s="609" t="str">
        <f t="shared" si="79"/>
        <v>102280</v>
      </c>
      <c r="B5080" s="607" t="s">
        <v>19235</v>
      </c>
      <c r="C5080" s="607" t="s">
        <v>19236</v>
      </c>
      <c r="D5080" s="618" t="s">
        <v>11895</v>
      </c>
      <c r="E5080" s="619" t="s">
        <v>9990</v>
      </c>
      <c r="F5080"/>
      <c r="G5080"/>
      <c r="H5080"/>
    </row>
    <row r="5081" spans="1:8" ht="15" x14ac:dyDescent="0.25">
      <c r="A5081" s="609" t="str">
        <f t="shared" si="79"/>
        <v>102281</v>
      </c>
      <c r="B5081" s="607" t="s">
        <v>19237</v>
      </c>
      <c r="C5081" s="607" t="s">
        <v>19238</v>
      </c>
      <c r="D5081" s="618" t="s">
        <v>11895</v>
      </c>
      <c r="E5081" s="619" t="s">
        <v>15748</v>
      </c>
      <c r="F5081"/>
      <c r="G5081"/>
      <c r="H5081"/>
    </row>
    <row r="5082" spans="1:8" ht="15" x14ac:dyDescent="0.25">
      <c r="A5082" s="609" t="str">
        <f t="shared" si="79"/>
        <v>102282</v>
      </c>
      <c r="B5082" s="607" t="s">
        <v>19239</v>
      </c>
      <c r="C5082" s="607" t="s">
        <v>19240</v>
      </c>
      <c r="D5082" s="618" t="s">
        <v>11895</v>
      </c>
      <c r="E5082" s="619" t="s">
        <v>9702</v>
      </c>
      <c r="F5082"/>
      <c r="G5082"/>
      <c r="H5082"/>
    </row>
    <row r="5083" spans="1:8" ht="15" x14ac:dyDescent="0.25">
      <c r="A5083" s="609" t="str">
        <f t="shared" si="79"/>
        <v>102283</v>
      </c>
      <c r="B5083" s="607" t="s">
        <v>19241</v>
      </c>
      <c r="C5083" s="607" t="s">
        <v>19242</v>
      </c>
      <c r="D5083" s="618" t="s">
        <v>11895</v>
      </c>
      <c r="E5083" s="619" t="s">
        <v>8882</v>
      </c>
      <c r="F5083"/>
      <c r="G5083"/>
      <c r="H5083"/>
    </row>
    <row r="5084" spans="1:8" ht="15" x14ac:dyDescent="0.25">
      <c r="A5084" s="609" t="str">
        <f t="shared" si="79"/>
        <v>102284</v>
      </c>
      <c r="B5084" s="607" t="s">
        <v>19243</v>
      </c>
      <c r="C5084" s="607" t="s">
        <v>19244</v>
      </c>
      <c r="D5084" s="618" t="s">
        <v>11895</v>
      </c>
      <c r="E5084" s="619" t="s">
        <v>9988</v>
      </c>
      <c r="F5084"/>
      <c r="G5084"/>
      <c r="H5084"/>
    </row>
    <row r="5085" spans="1:8" ht="15" x14ac:dyDescent="0.25">
      <c r="A5085" s="609" t="str">
        <f t="shared" si="79"/>
        <v>102285</v>
      </c>
      <c r="B5085" s="607" t="s">
        <v>19245</v>
      </c>
      <c r="C5085" s="607" t="s">
        <v>19246</v>
      </c>
      <c r="D5085" s="618" t="s">
        <v>11895</v>
      </c>
      <c r="E5085" s="619" t="s">
        <v>9461</v>
      </c>
      <c r="F5085"/>
      <c r="G5085"/>
      <c r="H5085"/>
    </row>
    <row r="5086" spans="1:8" ht="15" x14ac:dyDescent="0.25">
      <c r="A5086" s="609" t="str">
        <f t="shared" si="79"/>
        <v>102286</v>
      </c>
      <c r="B5086" s="607" t="s">
        <v>19247</v>
      </c>
      <c r="C5086" s="607" t="s">
        <v>19248</v>
      </c>
      <c r="D5086" s="618" t="s">
        <v>11895</v>
      </c>
      <c r="E5086" s="619" t="s">
        <v>10325</v>
      </c>
      <c r="F5086"/>
      <c r="G5086"/>
      <c r="H5086"/>
    </row>
    <row r="5087" spans="1:8" ht="15" x14ac:dyDescent="0.25">
      <c r="A5087" s="609" t="str">
        <f t="shared" si="79"/>
        <v>102287</v>
      </c>
      <c r="B5087" s="607" t="s">
        <v>19249</v>
      </c>
      <c r="C5087" s="607" t="s">
        <v>19250</v>
      </c>
      <c r="D5087" s="618" t="s">
        <v>11895</v>
      </c>
      <c r="E5087" s="619" t="s">
        <v>17941</v>
      </c>
      <c r="F5087"/>
      <c r="G5087"/>
      <c r="H5087"/>
    </row>
    <row r="5088" spans="1:8" ht="15" x14ac:dyDescent="0.25">
      <c r="A5088" s="609" t="str">
        <f t="shared" si="79"/>
        <v>102288</v>
      </c>
      <c r="B5088" s="607" t="s">
        <v>19251</v>
      </c>
      <c r="C5088" s="607" t="s">
        <v>19252</v>
      </c>
      <c r="D5088" s="618" t="s">
        <v>11895</v>
      </c>
      <c r="E5088" s="619" t="s">
        <v>18097</v>
      </c>
      <c r="F5088"/>
      <c r="G5088"/>
      <c r="H5088"/>
    </row>
    <row r="5089" spans="1:8" ht="15" x14ac:dyDescent="0.25">
      <c r="A5089" s="609" t="str">
        <f t="shared" si="79"/>
        <v>102289</v>
      </c>
      <c r="B5089" s="607" t="s">
        <v>19253</v>
      </c>
      <c r="C5089" s="607" t="s">
        <v>19254</v>
      </c>
      <c r="D5089" s="618" t="s">
        <v>11895</v>
      </c>
      <c r="E5089" s="619" t="s">
        <v>9666</v>
      </c>
      <c r="F5089"/>
      <c r="G5089"/>
      <c r="H5089"/>
    </row>
    <row r="5090" spans="1:8" ht="15" x14ac:dyDescent="0.25">
      <c r="A5090" s="609" t="str">
        <f t="shared" si="79"/>
        <v>102290</v>
      </c>
      <c r="B5090" s="607" t="s">
        <v>19255</v>
      </c>
      <c r="C5090" s="607" t="s">
        <v>19256</v>
      </c>
      <c r="D5090" s="618" t="s">
        <v>11895</v>
      </c>
      <c r="E5090" s="619" t="s">
        <v>10290</v>
      </c>
      <c r="F5090"/>
      <c r="G5090"/>
      <c r="H5090"/>
    </row>
    <row r="5091" spans="1:8" ht="15" x14ac:dyDescent="0.25">
      <c r="A5091" s="609" t="str">
        <f t="shared" si="79"/>
        <v>102291</v>
      </c>
      <c r="B5091" s="607" t="s">
        <v>19257</v>
      </c>
      <c r="C5091" s="607" t="s">
        <v>19258</v>
      </c>
      <c r="D5091" s="618" t="s">
        <v>11895</v>
      </c>
      <c r="E5091" s="619" t="s">
        <v>9143</v>
      </c>
      <c r="F5091"/>
      <c r="G5091"/>
      <c r="H5091"/>
    </row>
    <row r="5092" spans="1:8" ht="15" x14ac:dyDescent="0.25">
      <c r="A5092" s="609" t="str">
        <f t="shared" si="79"/>
        <v>102292</v>
      </c>
      <c r="B5092" s="607" t="s">
        <v>19259</v>
      </c>
      <c r="C5092" s="607" t="s">
        <v>19260</v>
      </c>
      <c r="D5092" s="618" t="s">
        <v>11895</v>
      </c>
      <c r="E5092" s="619" t="s">
        <v>9830</v>
      </c>
      <c r="F5092"/>
      <c r="G5092"/>
      <c r="H5092"/>
    </row>
    <row r="5093" spans="1:8" ht="15" x14ac:dyDescent="0.25">
      <c r="A5093" s="609" t="str">
        <f t="shared" si="79"/>
        <v>102293</v>
      </c>
      <c r="B5093" s="607" t="s">
        <v>19261</v>
      </c>
      <c r="C5093" s="607" t="s">
        <v>19262</v>
      </c>
      <c r="D5093" s="618" t="s">
        <v>11895</v>
      </c>
      <c r="E5093" s="619" t="s">
        <v>9048</v>
      </c>
      <c r="F5093"/>
      <c r="G5093"/>
      <c r="H5093"/>
    </row>
    <row r="5094" spans="1:8" ht="15" x14ac:dyDescent="0.25">
      <c r="A5094" s="609" t="str">
        <f t="shared" si="79"/>
        <v>102294</v>
      </c>
      <c r="B5094" s="607" t="s">
        <v>19263</v>
      </c>
      <c r="C5094" s="607" t="s">
        <v>19264</v>
      </c>
      <c r="D5094" s="618" t="s">
        <v>11895</v>
      </c>
      <c r="E5094" s="619" t="s">
        <v>10345</v>
      </c>
      <c r="F5094"/>
      <c r="G5094"/>
      <c r="H5094"/>
    </row>
    <row r="5095" spans="1:8" ht="15" x14ac:dyDescent="0.25">
      <c r="A5095" s="609" t="str">
        <f t="shared" si="79"/>
        <v>102295</v>
      </c>
      <c r="B5095" s="607" t="s">
        <v>19265</v>
      </c>
      <c r="C5095" s="607" t="s">
        <v>19266</v>
      </c>
      <c r="D5095" s="618" t="s">
        <v>11895</v>
      </c>
      <c r="E5095" s="619" t="s">
        <v>18063</v>
      </c>
      <c r="F5095"/>
      <c r="G5095"/>
      <c r="H5095"/>
    </row>
    <row r="5096" spans="1:8" ht="15" x14ac:dyDescent="0.25">
      <c r="A5096" s="609" t="str">
        <f t="shared" si="79"/>
        <v>102296</v>
      </c>
      <c r="B5096" s="607" t="s">
        <v>19267</v>
      </c>
      <c r="C5096" s="607" t="s">
        <v>19268</v>
      </c>
      <c r="D5096" s="618" t="s">
        <v>11895</v>
      </c>
      <c r="E5096" s="619" t="s">
        <v>9956</v>
      </c>
      <c r="F5096"/>
      <c r="G5096"/>
      <c r="H5096"/>
    </row>
    <row r="5097" spans="1:8" ht="15" x14ac:dyDescent="0.25">
      <c r="A5097" s="609" t="str">
        <f t="shared" si="79"/>
        <v>102297</v>
      </c>
      <c r="B5097" s="607" t="s">
        <v>19269</v>
      </c>
      <c r="C5097" s="607" t="s">
        <v>19270</v>
      </c>
      <c r="D5097" s="618" t="s">
        <v>11895</v>
      </c>
      <c r="E5097" s="619" t="s">
        <v>9288</v>
      </c>
      <c r="F5097"/>
      <c r="G5097"/>
      <c r="H5097"/>
    </row>
    <row r="5098" spans="1:8" ht="15" x14ac:dyDescent="0.25">
      <c r="A5098" s="609" t="str">
        <f t="shared" si="79"/>
        <v>102298</v>
      </c>
      <c r="B5098" s="607" t="s">
        <v>19271</v>
      </c>
      <c r="C5098" s="607" t="s">
        <v>19272</v>
      </c>
      <c r="D5098" s="618" t="s">
        <v>11895</v>
      </c>
      <c r="E5098" s="619" t="s">
        <v>18207</v>
      </c>
      <c r="F5098"/>
      <c r="G5098"/>
      <c r="H5098"/>
    </row>
    <row r="5099" spans="1:8" ht="15" x14ac:dyDescent="0.25">
      <c r="A5099" s="609" t="str">
        <f t="shared" si="79"/>
        <v>102299</v>
      </c>
      <c r="B5099" s="607" t="s">
        <v>19273</v>
      </c>
      <c r="C5099" s="607" t="s">
        <v>19274</v>
      </c>
      <c r="D5099" s="618" t="s">
        <v>11895</v>
      </c>
      <c r="E5099" s="619" t="s">
        <v>9617</v>
      </c>
      <c r="F5099"/>
      <c r="G5099"/>
      <c r="H5099"/>
    </row>
    <row r="5100" spans="1:8" ht="15" x14ac:dyDescent="0.25">
      <c r="A5100" s="609" t="str">
        <f t="shared" si="79"/>
        <v>102300</v>
      </c>
      <c r="B5100" s="607" t="s">
        <v>19275</v>
      </c>
      <c r="C5100" s="607" t="s">
        <v>19276</v>
      </c>
      <c r="D5100" s="618" t="s">
        <v>11895</v>
      </c>
      <c r="E5100" s="619" t="s">
        <v>10499</v>
      </c>
      <c r="F5100"/>
      <c r="G5100"/>
      <c r="H5100"/>
    </row>
    <row r="5101" spans="1:8" ht="15" x14ac:dyDescent="0.25">
      <c r="A5101" s="609" t="str">
        <f t="shared" si="79"/>
        <v>102301</v>
      </c>
      <c r="B5101" s="607" t="s">
        <v>19277</v>
      </c>
      <c r="C5101" s="607" t="s">
        <v>19278</v>
      </c>
      <c r="D5101" s="618" t="s">
        <v>11895</v>
      </c>
      <c r="E5101" s="619" t="s">
        <v>12827</v>
      </c>
      <c r="F5101"/>
      <c r="G5101"/>
      <c r="H5101"/>
    </row>
    <row r="5102" spans="1:8" ht="15" x14ac:dyDescent="0.25">
      <c r="A5102" s="609" t="str">
        <f t="shared" si="79"/>
        <v>102302</v>
      </c>
      <c r="B5102" s="607" t="s">
        <v>19279</v>
      </c>
      <c r="C5102" s="607" t="s">
        <v>19280</v>
      </c>
      <c r="D5102" s="618" t="s">
        <v>11895</v>
      </c>
      <c r="E5102" s="619" t="s">
        <v>14544</v>
      </c>
      <c r="F5102"/>
      <c r="G5102"/>
      <c r="H5102"/>
    </row>
    <row r="5103" spans="1:8" ht="15" x14ac:dyDescent="0.25">
      <c r="A5103" s="609" t="str">
        <f t="shared" si="79"/>
        <v>102303</v>
      </c>
      <c r="B5103" s="607" t="s">
        <v>19281</v>
      </c>
      <c r="C5103" s="607" t="s">
        <v>19282</v>
      </c>
      <c r="D5103" s="618" t="s">
        <v>11895</v>
      </c>
      <c r="E5103" s="619" t="s">
        <v>11344</v>
      </c>
      <c r="F5103"/>
      <c r="G5103"/>
      <c r="H5103"/>
    </row>
    <row r="5104" spans="1:8" ht="15" x14ac:dyDescent="0.25">
      <c r="A5104" s="609" t="str">
        <f t="shared" si="79"/>
        <v>102304</v>
      </c>
      <c r="B5104" s="607" t="s">
        <v>19283</v>
      </c>
      <c r="C5104" s="607" t="s">
        <v>19284</v>
      </c>
      <c r="D5104" s="618" t="s">
        <v>11895</v>
      </c>
      <c r="E5104" s="619" t="s">
        <v>9669</v>
      </c>
      <c r="F5104"/>
      <c r="G5104"/>
      <c r="H5104"/>
    </row>
    <row r="5105" spans="1:8" ht="15" x14ac:dyDescent="0.25">
      <c r="A5105" s="609" t="str">
        <f t="shared" si="79"/>
        <v>102305</v>
      </c>
      <c r="B5105" s="607" t="s">
        <v>19285</v>
      </c>
      <c r="C5105" s="607" t="s">
        <v>19286</v>
      </c>
      <c r="D5105" s="618" t="s">
        <v>11895</v>
      </c>
      <c r="E5105" s="619" t="s">
        <v>11750</v>
      </c>
      <c r="F5105"/>
      <c r="G5105"/>
      <c r="H5105"/>
    </row>
    <row r="5106" spans="1:8" ht="15" x14ac:dyDescent="0.25">
      <c r="A5106" s="609" t="str">
        <f t="shared" si="79"/>
        <v>102306</v>
      </c>
      <c r="B5106" s="607" t="s">
        <v>19287</v>
      </c>
      <c r="C5106" s="607" t="s">
        <v>19288</v>
      </c>
      <c r="D5106" s="618" t="s">
        <v>11895</v>
      </c>
      <c r="E5106" s="619" t="s">
        <v>10898</v>
      </c>
      <c r="F5106"/>
      <c r="G5106"/>
      <c r="H5106"/>
    </row>
    <row r="5107" spans="1:8" ht="15" x14ac:dyDescent="0.25">
      <c r="A5107" s="609" t="str">
        <f t="shared" si="79"/>
        <v>102307</v>
      </c>
      <c r="B5107" s="607" t="s">
        <v>19289</v>
      </c>
      <c r="C5107" s="607" t="s">
        <v>19290</v>
      </c>
      <c r="D5107" s="618" t="s">
        <v>11895</v>
      </c>
      <c r="E5107" s="619" t="s">
        <v>9702</v>
      </c>
      <c r="F5107"/>
      <c r="G5107"/>
      <c r="H5107"/>
    </row>
    <row r="5108" spans="1:8" ht="15" x14ac:dyDescent="0.25">
      <c r="A5108" s="609" t="str">
        <f t="shared" si="79"/>
        <v>102308</v>
      </c>
      <c r="B5108" s="607" t="s">
        <v>19291</v>
      </c>
      <c r="C5108" s="607" t="s">
        <v>19292</v>
      </c>
      <c r="D5108" s="618" t="s">
        <v>11895</v>
      </c>
      <c r="E5108" s="619" t="s">
        <v>12899</v>
      </c>
      <c r="F5108"/>
      <c r="G5108"/>
      <c r="H5108"/>
    </row>
    <row r="5109" spans="1:8" ht="15" x14ac:dyDescent="0.25">
      <c r="A5109" s="609" t="str">
        <f t="shared" si="79"/>
        <v>102309</v>
      </c>
      <c r="B5109" s="607" t="s">
        <v>19293</v>
      </c>
      <c r="C5109" s="607" t="s">
        <v>19294</v>
      </c>
      <c r="D5109" s="618" t="s">
        <v>11895</v>
      </c>
      <c r="E5109" s="619" t="s">
        <v>8913</v>
      </c>
      <c r="F5109"/>
      <c r="G5109"/>
      <c r="H5109"/>
    </row>
    <row r="5110" spans="1:8" ht="15" x14ac:dyDescent="0.25">
      <c r="A5110" s="609" t="str">
        <f t="shared" si="79"/>
        <v>102310</v>
      </c>
      <c r="B5110" s="607" t="s">
        <v>19295</v>
      </c>
      <c r="C5110" s="607" t="s">
        <v>19296</v>
      </c>
      <c r="D5110" s="618" t="s">
        <v>11895</v>
      </c>
      <c r="E5110" s="619" t="s">
        <v>16447</v>
      </c>
      <c r="F5110"/>
      <c r="G5110"/>
      <c r="H5110"/>
    </row>
    <row r="5111" spans="1:8" ht="15" x14ac:dyDescent="0.25">
      <c r="A5111" s="609" t="str">
        <f t="shared" si="79"/>
        <v>102311</v>
      </c>
      <c r="B5111" s="607" t="s">
        <v>19297</v>
      </c>
      <c r="C5111" s="607" t="s">
        <v>19298</v>
      </c>
      <c r="D5111" s="618" t="s">
        <v>11895</v>
      </c>
      <c r="E5111" s="619" t="s">
        <v>12863</v>
      </c>
      <c r="F5111"/>
      <c r="G5111"/>
      <c r="H5111"/>
    </row>
    <row r="5112" spans="1:8" ht="15" x14ac:dyDescent="0.25">
      <c r="A5112" s="609" t="str">
        <f t="shared" si="79"/>
        <v>102312</v>
      </c>
      <c r="B5112" s="607" t="s">
        <v>19299</v>
      </c>
      <c r="C5112" s="607" t="s">
        <v>19300</v>
      </c>
      <c r="D5112" s="618" t="s">
        <v>11895</v>
      </c>
      <c r="E5112" s="619" t="s">
        <v>9381</v>
      </c>
      <c r="F5112"/>
      <c r="G5112"/>
      <c r="H5112"/>
    </row>
    <row r="5113" spans="1:8" ht="15" x14ac:dyDescent="0.25">
      <c r="A5113" s="609" t="str">
        <f t="shared" si="79"/>
        <v>102313</v>
      </c>
      <c r="B5113" s="607" t="s">
        <v>19301</v>
      </c>
      <c r="C5113" s="607" t="s">
        <v>19302</v>
      </c>
      <c r="D5113" s="618" t="s">
        <v>11895</v>
      </c>
      <c r="E5113" s="619" t="s">
        <v>9292</v>
      </c>
      <c r="F5113"/>
      <c r="G5113"/>
      <c r="H5113"/>
    </row>
    <row r="5114" spans="1:8" ht="15" x14ac:dyDescent="0.25">
      <c r="A5114" s="609" t="str">
        <f t="shared" si="79"/>
        <v>102314</v>
      </c>
      <c r="B5114" s="607" t="s">
        <v>19303</v>
      </c>
      <c r="C5114" s="607" t="s">
        <v>19304</v>
      </c>
      <c r="D5114" s="618" t="s">
        <v>11895</v>
      </c>
      <c r="E5114" s="619" t="s">
        <v>9164</v>
      </c>
      <c r="F5114"/>
      <c r="G5114"/>
      <c r="H5114"/>
    </row>
    <row r="5115" spans="1:8" ht="15" x14ac:dyDescent="0.25">
      <c r="A5115" s="609" t="str">
        <f t="shared" si="79"/>
        <v>102315</v>
      </c>
      <c r="B5115" s="607" t="s">
        <v>19305</v>
      </c>
      <c r="C5115" s="607" t="s">
        <v>19306</v>
      </c>
      <c r="D5115" s="618" t="s">
        <v>11895</v>
      </c>
      <c r="E5115" s="619" t="s">
        <v>10290</v>
      </c>
      <c r="F5115"/>
      <c r="G5115"/>
      <c r="H5115"/>
    </row>
    <row r="5116" spans="1:8" ht="15" x14ac:dyDescent="0.25">
      <c r="A5116" s="609" t="str">
        <f t="shared" si="79"/>
        <v>102316</v>
      </c>
      <c r="B5116" s="607" t="s">
        <v>19307</v>
      </c>
      <c r="C5116" s="607" t="s">
        <v>19308</v>
      </c>
      <c r="D5116" s="618" t="s">
        <v>11895</v>
      </c>
      <c r="E5116" s="619" t="s">
        <v>9141</v>
      </c>
      <c r="F5116"/>
      <c r="G5116"/>
      <c r="H5116"/>
    </row>
    <row r="5117" spans="1:8" ht="15" x14ac:dyDescent="0.25">
      <c r="A5117" s="609" t="str">
        <f t="shared" si="79"/>
        <v>102317</v>
      </c>
      <c r="B5117" s="607" t="s">
        <v>19309</v>
      </c>
      <c r="C5117" s="607" t="s">
        <v>19310</v>
      </c>
      <c r="D5117" s="618" t="s">
        <v>11895</v>
      </c>
      <c r="E5117" s="619" t="s">
        <v>8840</v>
      </c>
      <c r="F5117"/>
      <c r="G5117"/>
      <c r="H5117"/>
    </row>
    <row r="5118" spans="1:8" ht="15" x14ac:dyDescent="0.25">
      <c r="A5118" s="609" t="str">
        <f t="shared" si="79"/>
        <v>102318</v>
      </c>
      <c r="B5118" s="607" t="s">
        <v>19311</v>
      </c>
      <c r="C5118" s="607" t="s">
        <v>19312</v>
      </c>
      <c r="D5118" s="618" t="s">
        <v>11895</v>
      </c>
      <c r="E5118" s="619" t="s">
        <v>11040</v>
      </c>
      <c r="F5118"/>
      <c r="G5118"/>
      <c r="H5118"/>
    </row>
    <row r="5119" spans="1:8" ht="15" x14ac:dyDescent="0.25">
      <c r="A5119" s="609" t="str">
        <f t="shared" si="79"/>
        <v>102319</v>
      </c>
      <c r="B5119" s="607" t="s">
        <v>19313</v>
      </c>
      <c r="C5119" s="607" t="s">
        <v>19314</v>
      </c>
      <c r="D5119" s="618" t="s">
        <v>11895</v>
      </c>
      <c r="E5119" s="619" t="s">
        <v>8908</v>
      </c>
      <c r="F5119"/>
      <c r="G5119"/>
      <c r="H5119"/>
    </row>
    <row r="5120" spans="1:8" ht="15" x14ac:dyDescent="0.25">
      <c r="A5120" s="609" t="str">
        <f t="shared" si="79"/>
        <v>102320</v>
      </c>
      <c r="B5120" s="607" t="s">
        <v>19315</v>
      </c>
      <c r="C5120" s="607" t="s">
        <v>19316</v>
      </c>
      <c r="D5120" s="618" t="s">
        <v>11895</v>
      </c>
      <c r="E5120" s="619" t="s">
        <v>18088</v>
      </c>
      <c r="F5120"/>
      <c r="G5120"/>
      <c r="H5120"/>
    </row>
    <row r="5121" spans="1:8" ht="15" x14ac:dyDescent="0.25">
      <c r="A5121" s="609" t="str">
        <f t="shared" si="79"/>
        <v>102321</v>
      </c>
      <c r="B5121" s="607" t="s">
        <v>19317</v>
      </c>
      <c r="C5121" s="607" t="s">
        <v>19318</v>
      </c>
      <c r="D5121" s="618" t="s">
        <v>11895</v>
      </c>
      <c r="E5121" s="619" t="s">
        <v>8799</v>
      </c>
      <c r="F5121"/>
      <c r="G5121"/>
      <c r="H5121"/>
    </row>
    <row r="5122" spans="1:8" ht="15" x14ac:dyDescent="0.25">
      <c r="A5122" s="609" t="str">
        <f t="shared" ref="A5122:A5185" si="80">IF(ISERROR(SEARCH("/",B5122)=6),TRIM(CLEAN(B5122)),IF(SEARCH("/",B5122)=6,IF(LEN(TRIM(CLEAN(B5122)))=7,LEFT(TRIM(CLEAN(B5122)),6)&amp;"00"&amp;RIGHT(TRIM(CLEAN(B5122)),1),LEFT(TRIM(CLEAN(B5122)),6)&amp;"0"&amp;RIGHT(TRIM(CLEAN(B5122)),2)),TRIM(CLEAN(B5122))))</f>
        <v>102322</v>
      </c>
      <c r="B5122" s="607" t="s">
        <v>19319</v>
      </c>
      <c r="C5122" s="607" t="s">
        <v>19320</v>
      </c>
      <c r="D5122" s="618" t="s">
        <v>11895</v>
      </c>
      <c r="E5122" s="619" t="s">
        <v>19393</v>
      </c>
      <c r="F5122"/>
      <c r="G5122"/>
      <c r="H5122"/>
    </row>
    <row r="5123" spans="1:8" ht="15" x14ac:dyDescent="0.25">
      <c r="A5123" s="609" t="str">
        <f t="shared" si="80"/>
        <v>102323</v>
      </c>
      <c r="B5123" s="607" t="s">
        <v>19321</v>
      </c>
      <c r="C5123" s="607" t="s">
        <v>19322</v>
      </c>
      <c r="D5123" s="618" t="s">
        <v>11895</v>
      </c>
      <c r="E5123" s="619" t="s">
        <v>12796</v>
      </c>
      <c r="F5123"/>
      <c r="G5123"/>
      <c r="H5123"/>
    </row>
    <row r="5124" spans="1:8" ht="15" x14ac:dyDescent="0.25">
      <c r="A5124" s="609" t="str">
        <f t="shared" si="80"/>
        <v>102324</v>
      </c>
      <c r="B5124" s="607" t="s">
        <v>19323</v>
      </c>
      <c r="C5124" s="607" t="s">
        <v>19324</v>
      </c>
      <c r="D5124" s="618" t="s">
        <v>11895</v>
      </c>
      <c r="E5124" s="619" t="s">
        <v>15937</v>
      </c>
      <c r="F5124"/>
      <c r="G5124"/>
      <c r="H5124"/>
    </row>
    <row r="5125" spans="1:8" ht="15" x14ac:dyDescent="0.25">
      <c r="A5125" s="609" t="str">
        <f t="shared" si="80"/>
        <v>102325</v>
      </c>
      <c r="B5125" s="607" t="s">
        <v>19325</v>
      </c>
      <c r="C5125" s="607" t="s">
        <v>19326</v>
      </c>
      <c r="D5125" s="618" t="s">
        <v>11895</v>
      </c>
      <c r="E5125" s="619" t="s">
        <v>11786</v>
      </c>
      <c r="F5125"/>
      <c r="G5125"/>
      <c r="H5125"/>
    </row>
    <row r="5126" spans="1:8" ht="15" x14ac:dyDescent="0.25">
      <c r="A5126" s="609" t="str">
        <f t="shared" si="80"/>
        <v>102326</v>
      </c>
      <c r="B5126" s="607" t="s">
        <v>19327</v>
      </c>
      <c r="C5126" s="607" t="s">
        <v>19328</v>
      </c>
      <c r="D5126" s="618" t="s">
        <v>11895</v>
      </c>
      <c r="E5126" s="619" t="s">
        <v>13121</v>
      </c>
      <c r="F5126"/>
      <c r="G5126"/>
      <c r="H5126"/>
    </row>
    <row r="5127" spans="1:8" ht="15" x14ac:dyDescent="0.25">
      <c r="A5127" s="609" t="str">
        <f t="shared" si="80"/>
        <v>102327</v>
      </c>
      <c r="B5127" s="607" t="s">
        <v>19329</v>
      </c>
      <c r="C5127" s="607" t="s">
        <v>19330</v>
      </c>
      <c r="D5127" s="618" t="s">
        <v>11895</v>
      </c>
      <c r="E5127" s="619" t="s">
        <v>9465</v>
      </c>
      <c r="F5127"/>
      <c r="G5127"/>
      <c r="H5127"/>
    </row>
    <row r="5128" spans="1:8" ht="15" x14ac:dyDescent="0.25">
      <c r="A5128" s="609" t="str">
        <f t="shared" si="80"/>
        <v>102328</v>
      </c>
      <c r="B5128" s="607" t="s">
        <v>19331</v>
      </c>
      <c r="C5128" s="607" t="s">
        <v>19332</v>
      </c>
      <c r="D5128" s="618" t="s">
        <v>11895</v>
      </c>
      <c r="E5128" s="619" t="s">
        <v>13274</v>
      </c>
      <c r="F5128"/>
      <c r="G5128"/>
      <c r="H5128"/>
    </row>
    <row r="5129" spans="1:8" ht="15" x14ac:dyDescent="0.25">
      <c r="A5129" s="609" t="str">
        <f t="shared" si="80"/>
        <v>102329</v>
      </c>
      <c r="B5129" s="607" t="s">
        <v>19333</v>
      </c>
      <c r="C5129" s="607" t="s">
        <v>19334</v>
      </c>
      <c r="D5129" s="618" t="s">
        <v>11895</v>
      </c>
      <c r="E5129" s="619" t="s">
        <v>18159</v>
      </c>
      <c r="F5129"/>
      <c r="G5129"/>
      <c r="H5129"/>
    </row>
    <row r="5130" spans="1:8" ht="15" x14ac:dyDescent="0.25">
      <c r="A5130" s="609" t="str">
        <f t="shared" si="80"/>
        <v>94304</v>
      </c>
      <c r="B5130" s="607" t="s">
        <v>4211</v>
      </c>
      <c r="C5130" s="607" t="s">
        <v>15965</v>
      </c>
      <c r="D5130" s="618" t="s">
        <v>11895</v>
      </c>
      <c r="E5130" s="619" t="s">
        <v>14839</v>
      </c>
      <c r="F5130"/>
      <c r="G5130"/>
      <c r="H5130"/>
    </row>
    <row r="5131" spans="1:8" ht="15" x14ac:dyDescent="0.25">
      <c r="A5131" s="609" t="str">
        <f t="shared" si="80"/>
        <v>94305</v>
      </c>
      <c r="B5131" s="607" t="s">
        <v>4212</v>
      </c>
      <c r="C5131" s="607" t="s">
        <v>15966</v>
      </c>
      <c r="D5131" s="618" t="s">
        <v>11895</v>
      </c>
      <c r="E5131" s="619" t="s">
        <v>18030</v>
      </c>
      <c r="F5131"/>
      <c r="G5131"/>
      <c r="H5131"/>
    </row>
    <row r="5132" spans="1:8" ht="15" x14ac:dyDescent="0.25">
      <c r="A5132" s="609" t="str">
        <f t="shared" si="80"/>
        <v>94306</v>
      </c>
      <c r="B5132" s="607" t="s">
        <v>4213</v>
      </c>
      <c r="C5132" s="607" t="s">
        <v>15968</v>
      </c>
      <c r="D5132" s="618" t="s">
        <v>11895</v>
      </c>
      <c r="E5132" s="619" t="s">
        <v>13656</v>
      </c>
      <c r="F5132"/>
      <c r="G5132"/>
      <c r="H5132"/>
    </row>
    <row r="5133" spans="1:8" ht="15" x14ac:dyDescent="0.25">
      <c r="A5133" s="609" t="str">
        <f t="shared" si="80"/>
        <v>94307</v>
      </c>
      <c r="B5133" s="607" t="s">
        <v>4214</v>
      </c>
      <c r="C5133" s="607" t="s">
        <v>15969</v>
      </c>
      <c r="D5133" s="618" t="s">
        <v>11895</v>
      </c>
      <c r="E5133" s="619" t="s">
        <v>10014</v>
      </c>
      <c r="F5133"/>
      <c r="G5133"/>
      <c r="H5133"/>
    </row>
    <row r="5134" spans="1:8" ht="15" x14ac:dyDescent="0.25">
      <c r="A5134" s="609" t="str">
        <f t="shared" si="80"/>
        <v>94308</v>
      </c>
      <c r="B5134" s="607" t="s">
        <v>4215</v>
      </c>
      <c r="C5134" s="607" t="s">
        <v>15970</v>
      </c>
      <c r="D5134" s="618" t="s">
        <v>11895</v>
      </c>
      <c r="E5134" s="619" t="s">
        <v>19522</v>
      </c>
      <c r="F5134"/>
      <c r="G5134"/>
      <c r="H5134"/>
    </row>
    <row r="5135" spans="1:8" ht="15" x14ac:dyDescent="0.25">
      <c r="A5135" s="609" t="str">
        <f t="shared" si="80"/>
        <v>94309</v>
      </c>
      <c r="B5135" s="607" t="s">
        <v>4216</v>
      </c>
      <c r="C5135" s="607" t="s">
        <v>15972</v>
      </c>
      <c r="D5135" s="618" t="s">
        <v>11895</v>
      </c>
      <c r="E5135" s="619" t="s">
        <v>9177</v>
      </c>
      <c r="F5135"/>
      <c r="G5135"/>
      <c r="H5135"/>
    </row>
    <row r="5136" spans="1:8" ht="15" x14ac:dyDescent="0.25">
      <c r="A5136" s="609" t="str">
        <f t="shared" si="80"/>
        <v>94310</v>
      </c>
      <c r="B5136" s="607" t="s">
        <v>4217</v>
      </c>
      <c r="C5136" s="607" t="s">
        <v>15973</v>
      </c>
      <c r="D5136" s="618" t="s">
        <v>11895</v>
      </c>
      <c r="E5136" s="619" t="s">
        <v>10218</v>
      </c>
      <c r="F5136"/>
      <c r="G5136"/>
      <c r="H5136"/>
    </row>
    <row r="5137" spans="1:8" ht="15" x14ac:dyDescent="0.25">
      <c r="A5137" s="609" t="str">
        <f t="shared" si="80"/>
        <v>94315</v>
      </c>
      <c r="B5137" s="607" t="s">
        <v>4218</v>
      </c>
      <c r="C5137" s="607" t="s">
        <v>15974</v>
      </c>
      <c r="D5137" s="618" t="s">
        <v>11895</v>
      </c>
      <c r="E5137" s="619" t="s">
        <v>9249</v>
      </c>
      <c r="F5137"/>
      <c r="G5137"/>
      <c r="H5137"/>
    </row>
    <row r="5138" spans="1:8" ht="15" x14ac:dyDescent="0.25">
      <c r="A5138" s="609" t="str">
        <f t="shared" si="80"/>
        <v>94316</v>
      </c>
      <c r="B5138" s="607" t="s">
        <v>4219</v>
      </c>
      <c r="C5138" s="607" t="s">
        <v>15975</v>
      </c>
      <c r="D5138" s="618" t="s">
        <v>11895</v>
      </c>
      <c r="E5138" s="619" t="s">
        <v>10103</v>
      </c>
      <c r="F5138"/>
      <c r="G5138"/>
      <c r="H5138"/>
    </row>
    <row r="5139" spans="1:8" ht="15" x14ac:dyDescent="0.25">
      <c r="A5139" s="609" t="str">
        <f t="shared" si="80"/>
        <v>94317</v>
      </c>
      <c r="B5139" s="607" t="s">
        <v>4220</v>
      </c>
      <c r="C5139" s="607" t="s">
        <v>15976</v>
      </c>
      <c r="D5139" s="618" t="s">
        <v>11895</v>
      </c>
      <c r="E5139" s="619" t="s">
        <v>10209</v>
      </c>
      <c r="F5139"/>
      <c r="G5139"/>
      <c r="H5139"/>
    </row>
    <row r="5140" spans="1:8" ht="15" x14ac:dyDescent="0.25">
      <c r="A5140" s="609" t="str">
        <f t="shared" si="80"/>
        <v>94318</v>
      </c>
      <c r="B5140" s="607" t="s">
        <v>4221</v>
      </c>
      <c r="C5140" s="607" t="s">
        <v>15977</v>
      </c>
      <c r="D5140" s="618" t="s">
        <v>11895</v>
      </c>
      <c r="E5140" s="619" t="s">
        <v>10412</v>
      </c>
      <c r="F5140"/>
      <c r="G5140"/>
      <c r="H5140"/>
    </row>
    <row r="5141" spans="1:8" ht="15" x14ac:dyDescent="0.25">
      <c r="A5141" s="609" t="str">
        <f t="shared" si="80"/>
        <v>94319</v>
      </c>
      <c r="B5141" s="607" t="s">
        <v>4222</v>
      </c>
      <c r="C5141" s="607" t="s">
        <v>15978</v>
      </c>
      <c r="D5141" s="618" t="s">
        <v>11895</v>
      </c>
      <c r="E5141" s="619" t="s">
        <v>18726</v>
      </c>
      <c r="F5141"/>
      <c r="G5141"/>
      <c r="H5141"/>
    </row>
    <row r="5142" spans="1:8" ht="15" x14ac:dyDescent="0.25">
      <c r="A5142" s="609" t="str">
        <f t="shared" si="80"/>
        <v>94327</v>
      </c>
      <c r="B5142" s="607" t="s">
        <v>4223</v>
      </c>
      <c r="C5142" s="607" t="s">
        <v>15979</v>
      </c>
      <c r="D5142" s="618" t="s">
        <v>11895</v>
      </c>
      <c r="E5142" s="619" t="s">
        <v>14692</v>
      </c>
      <c r="F5142"/>
      <c r="G5142"/>
      <c r="H5142"/>
    </row>
    <row r="5143" spans="1:8" ht="15" x14ac:dyDescent="0.25">
      <c r="A5143" s="609" t="str">
        <f t="shared" si="80"/>
        <v>94328</v>
      </c>
      <c r="B5143" s="607" t="s">
        <v>4224</v>
      </c>
      <c r="C5143" s="607" t="s">
        <v>15980</v>
      </c>
      <c r="D5143" s="618" t="s">
        <v>11895</v>
      </c>
      <c r="E5143" s="619" t="s">
        <v>17924</v>
      </c>
      <c r="F5143"/>
      <c r="G5143"/>
      <c r="H5143"/>
    </row>
    <row r="5144" spans="1:8" ht="15" x14ac:dyDescent="0.25">
      <c r="A5144" s="609" t="str">
        <f t="shared" si="80"/>
        <v>94329</v>
      </c>
      <c r="B5144" s="607" t="s">
        <v>4225</v>
      </c>
      <c r="C5144" s="607" t="s">
        <v>15981</v>
      </c>
      <c r="D5144" s="618" t="s">
        <v>11895</v>
      </c>
      <c r="E5144" s="619" t="s">
        <v>12368</v>
      </c>
      <c r="F5144"/>
      <c r="G5144"/>
      <c r="H5144"/>
    </row>
    <row r="5145" spans="1:8" ht="15" x14ac:dyDescent="0.25">
      <c r="A5145" s="609" t="str">
        <f t="shared" si="80"/>
        <v>94330</v>
      </c>
      <c r="B5145" s="607" t="s">
        <v>4226</v>
      </c>
      <c r="C5145" s="607" t="s">
        <v>15982</v>
      </c>
      <c r="D5145" s="618" t="s">
        <v>11895</v>
      </c>
      <c r="E5145" s="619" t="s">
        <v>19161</v>
      </c>
      <c r="F5145"/>
      <c r="G5145"/>
      <c r="H5145"/>
    </row>
    <row r="5146" spans="1:8" ht="15" x14ac:dyDescent="0.25">
      <c r="A5146" s="609" t="str">
        <f t="shared" si="80"/>
        <v>94331</v>
      </c>
      <c r="B5146" s="607" t="s">
        <v>4227</v>
      </c>
      <c r="C5146" s="607" t="s">
        <v>15983</v>
      </c>
      <c r="D5146" s="618" t="s">
        <v>11895</v>
      </c>
      <c r="E5146" s="619" t="s">
        <v>30407</v>
      </c>
      <c r="F5146"/>
      <c r="G5146"/>
      <c r="H5146"/>
    </row>
    <row r="5147" spans="1:8" ht="15" x14ac:dyDescent="0.25">
      <c r="A5147" s="609" t="str">
        <f t="shared" si="80"/>
        <v>94332</v>
      </c>
      <c r="B5147" s="607" t="s">
        <v>4228</v>
      </c>
      <c r="C5147" s="607" t="s">
        <v>15984</v>
      </c>
      <c r="D5147" s="618" t="s">
        <v>11895</v>
      </c>
      <c r="E5147" s="619" t="s">
        <v>19422</v>
      </c>
      <c r="F5147"/>
      <c r="G5147"/>
      <c r="H5147"/>
    </row>
    <row r="5148" spans="1:8" ht="15" x14ac:dyDescent="0.25">
      <c r="A5148" s="609" t="str">
        <f t="shared" si="80"/>
        <v>94333</v>
      </c>
      <c r="B5148" s="607" t="s">
        <v>4229</v>
      </c>
      <c r="C5148" s="607" t="s">
        <v>15985</v>
      </c>
      <c r="D5148" s="618" t="s">
        <v>11895</v>
      </c>
      <c r="E5148" s="619" t="s">
        <v>18197</v>
      </c>
      <c r="F5148"/>
      <c r="G5148"/>
      <c r="H5148"/>
    </row>
    <row r="5149" spans="1:8" ht="15" x14ac:dyDescent="0.25">
      <c r="A5149" s="609" t="str">
        <f t="shared" si="80"/>
        <v>94338</v>
      </c>
      <c r="B5149" s="607" t="s">
        <v>4230</v>
      </c>
      <c r="C5149" s="607" t="s">
        <v>15986</v>
      </c>
      <c r="D5149" s="618" t="s">
        <v>11895</v>
      </c>
      <c r="E5149" s="619" t="s">
        <v>30953</v>
      </c>
      <c r="F5149"/>
      <c r="G5149"/>
      <c r="H5149"/>
    </row>
    <row r="5150" spans="1:8" ht="15" x14ac:dyDescent="0.25">
      <c r="A5150" s="609" t="str">
        <f t="shared" si="80"/>
        <v>94339</v>
      </c>
      <c r="B5150" s="607" t="s">
        <v>4231</v>
      </c>
      <c r="C5150" s="607" t="s">
        <v>15987</v>
      </c>
      <c r="D5150" s="618" t="s">
        <v>11895</v>
      </c>
      <c r="E5150" s="619" t="s">
        <v>18891</v>
      </c>
      <c r="F5150"/>
      <c r="G5150"/>
      <c r="H5150"/>
    </row>
    <row r="5151" spans="1:8" ht="15" x14ac:dyDescent="0.25">
      <c r="A5151" s="609" t="str">
        <f t="shared" si="80"/>
        <v>94340</v>
      </c>
      <c r="B5151" s="607" t="s">
        <v>4232</v>
      </c>
      <c r="C5151" s="607" t="s">
        <v>15988</v>
      </c>
      <c r="D5151" s="618" t="s">
        <v>11895</v>
      </c>
      <c r="E5151" s="619" t="s">
        <v>30297</v>
      </c>
      <c r="F5151"/>
      <c r="G5151"/>
      <c r="H5151"/>
    </row>
    <row r="5152" spans="1:8" ht="15" x14ac:dyDescent="0.25">
      <c r="A5152" s="609" t="str">
        <f t="shared" si="80"/>
        <v>94341</v>
      </c>
      <c r="B5152" s="607" t="s">
        <v>4233</v>
      </c>
      <c r="C5152" s="607" t="s">
        <v>15989</v>
      </c>
      <c r="D5152" s="618" t="s">
        <v>11895</v>
      </c>
      <c r="E5152" s="619" t="s">
        <v>19431</v>
      </c>
      <c r="F5152"/>
      <c r="G5152"/>
      <c r="H5152"/>
    </row>
    <row r="5153" spans="1:8" ht="15" x14ac:dyDescent="0.25">
      <c r="A5153" s="609" t="str">
        <f t="shared" si="80"/>
        <v>94342</v>
      </c>
      <c r="B5153" s="607" t="s">
        <v>4234</v>
      </c>
      <c r="C5153" s="607" t="s">
        <v>15990</v>
      </c>
      <c r="D5153" s="618" t="s">
        <v>11895</v>
      </c>
      <c r="E5153" s="619" t="s">
        <v>18153</v>
      </c>
      <c r="F5153"/>
      <c r="G5153"/>
      <c r="H5153"/>
    </row>
    <row r="5154" spans="1:8" ht="15" x14ac:dyDescent="0.25">
      <c r="A5154" s="609" t="str">
        <f t="shared" si="80"/>
        <v>96385</v>
      </c>
      <c r="B5154" s="607" t="s">
        <v>215</v>
      </c>
      <c r="C5154" s="607" t="s">
        <v>15991</v>
      </c>
      <c r="D5154" s="618" t="s">
        <v>11895</v>
      </c>
      <c r="E5154" s="619" t="s">
        <v>9796</v>
      </c>
      <c r="F5154"/>
      <c r="G5154"/>
      <c r="H5154"/>
    </row>
    <row r="5155" spans="1:8" ht="15" x14ac:dyDescent="0.25">
      <c r="A5155" s="609" t="str">
        <f t="shared" si="80"/>
        <v>96386</v>
      </c>
      <c r="B5155" s="607" t="s">
        <v>4955</v>
      </c>
      <c r="C5155" s="607" t="s">
        <v>15992</v>
      </c>
      <c r="D5155" s="618" t="s">
        <v>11895</v>
      </c>
      <c r="E5155" s="619" t="s">
        <v>9156</v>
      </c>
      <c r="F5155"/>
      <c r="G5155"/>
      <c r="H5155"/>
    </row>
    <row r="5156" spans="1:8" ht="15" x14ac:dyDescent="0.25">
      <c r="A5156" s="609" t="str">
        <f t="shared" si="80"/>
        <v>93360</v>
      </c>
      <c r="B5156" s="607" t="s">
        <v>3987</v>
      </c>
      <c r="C5156" s="607" t="s">
        <v>15993</v>
      </c>
      <c r="D5156" s="618" t="s">
        <v>11895</v>
      </c>
      <c r="E5156" s="619" t="s">
        <v>17971</v>
      </c>
      <c r="F5156"/>
      <c r="G5156"/>
      <c r="H5156"/>
    </row>
    <row r="5157" spans="1:8" ht="15" x14ac:dyDescent="0.25">
      <c r="A5157" s="609" t="str">
        <f t="shared" si="80"/>
        <v>93361</v>
      </c>
      <c r="B5157" s="607" t="s">
        <v>3988</v>
      </c>
      <c r="C5157" s="607" t="s">
        <v>15994</v>
      </c>
      <c r="D5157" s="618" t="s">
        <v>11895</v>
      </c>
      <c r="E5157" s="619" t="s">
        <v>9110</v>
      </c>
      <c r="F5157"/>
      <c r="G5157"/>
      <c r="H5157"/>
    </row>
    <row r="5158" spans="1:8" ht="15" x14ac:dyDescent="0.25">
      <c r="A5158" s="609" t="str">
        <f t="shared" si="80"/>
        <v>93362</v>
      </c>
      <c r="B5158" s="607" t="s">
        <v>204</v>
      </c>
      <c r="C5158" s="607" t="s">
        <v>15995</v>
      </c>
      <c r="D5158" s="618" t="s">
        <v>11895</v>
      </c>
      <c r="E5158" s="619" t="s">
        <v>9300</v>
      </c>
      <c r="F5158"/>
      <c r="G5158"/>
      <c r="H5158"/>
    </row>
    <row r="5159" spans="1:8" ht="15" x14ac:dyDescent="0.25">
      <c r="A5159" s="609" t="str">
        <f t="shared" si="80"/>
        <v>93363</v>
      </c>
      <c r="B5159" s="607" t="s">
        <v>3989</v>
      </c>
      <c r="C5159" s="607" t="s">
        <v>15996</v>
      </c>
      <c r="D5159" s="618" t="s">
        <v>11895</v>
      </c>
      <c r="E5159" s="619" t="s">
        <v>9299</v>
      </c>
      <c r="F5159"/>
      <c r="G5159"/>
      <c r="H5159"/>
    </row>
    <row r="5160" spans="1:8" ht="15" x14ac:dyDescent="0.25">
      <c r="A5160" s="609" t="str">
        <f t="shared" si="80"/>
        <v>93364</v>
      </c>
      <c r="B5160" s="607" t="s">
        <v>3990</v>
      </c>
      <c r="C5160" s="607" t="s">
        <v>15997</v>
      </c>
      <c r="D5160" s="618" t="s">
        <v>11895</v>
      </c>
      <c r="E5160" s="619" t="s">
        <v>8849</v>
      </c>
      <c r="F5160"/>
      <c r="G5160"/>
      <c r="H5160"/>
    </row>
    <row r="5161" spans="1:8" ht="15" x14ac:dyDescent="0.25">
      <c r="A5161" s="609" t="str">
        <f t="shared" si="80"/>
        <v>93365</v>
      </c>
      <c r="B5161" s="607" t="s">
        <v>3991</v>
      </c>
      <c r="C5161" s="607" t="s">
        <v>15998</v>
      </c>
      <c r="D5161" s="618" t="s">
        <v>11895</v>
      </c>
      <c r="E5161" s="619" t="s">
        <v>13096</v>
      </c>
      <c r="F5161"/>
      <c r="G5161"/>
      <c r="H5161"/>
    </row>
    <row r="5162" spans="1:8" ht="15" x14ac:dyDescent="0.25">
      <c r="A5162" s="609" t="str">
        <f t="shared" si="80"/>
        <v>93366</v>
      </c>
      <c r="B5162" s="607" t="s">
        <v>3992</v>
      </c>
      <c r="C5162" s="607" t="s">
        <v>15999</v>
      </c>
      <c r="D5162" s="618" t="s">
        <v>11895</v>
      </c>
      <c r="E5162" s="619" t="s">
        <v>10186</v>
      </c>
      <c r="F5162"/>
      <c r="G5162"/>
      <c r="H5162"/>
    </row>
    <row r="5163" spans="1:8" ht="15" x14ac:dyDescent="0.25">
      <c r="A5163" s="609" t="str">
        <f t="shared" si="80"/>
        <v>93367</v>
      </c>
      <c r="B5163" s="607" t="s">
        <v>3993</v>
      </c>
      <c r="C5163" s="607" t="s">
        <v>16000</v>
      </c>
      <c r="D5163" s="618" t="s">
        <v>11895</v>
      </c>
      <c r="E5163" s="619" t="s">
        <v>9584</v>
      </c>
      <c r="F5163"/>
      <c r="G5163"/>
      <c r="H5163"/>
    </row>
    <row r="5164" spans="1:8" ht="15" x14ac:dyDescent="0.25">
      <c r="A5164" s="609" t="str">
        <f t="shared" si="80"/>
        <v>93368</v>
      </c>
      <c r="B5164" s="607" t="s">
        <v>3994</v>
      </c>
      <c r="C5164" s="607" t="s">
        <v>16001</v>
      </c>
      <c r="D5164" s="618" t="s">
        <v>11895</v>
      </c>
      <c r="E5164" s="619" t="s">
        <v>9019</v>
      </c>
      <c r="F5164"/>
      <c r="G5164"/>
      <c r="H5164"/>
    </row>
    <row r="5165" spans="1:8" ht="15" x14ac:dyDescent="0.25">
      <c r="A5165" s="609" t="str">
        <f t="shared" si="80"/>
        <v>93369</v>
      </c>
      <c r="B5165" s="607" t="s">
        <v>3995</v>
      </c>
      <c r="C5165" s="607" t="s">
        <v>16002</v>
      </c>
      <c r="D5165" s="618" t="s">
        <v>11895</v>
      </c>
      <c r="E5165" s="619" t="s">
        <v>9964</v>
      </c>
      <c r="F5165"/>
      <c r="G5165"/>
      <c r="H5165"/>
    </row>
    <row r="5166" spans="1:8" ht="15" x14ac:dyDescent="0.25">
      <c r="A5166" s="609" t="str">
        <f t="shared" si="80"/>
        <v>93370</v>
      </c>
      <c r="B5166" s="607" t="s">
        <v>3996</v>
      </c>
      <c r="C5166" s="607" t="s">
        <v>16003</v>
      </c>
      <c r="D5166" s="618" t="s">
        <v>11895</v>
      </c>
      <c r="E5166" s="619" t="s">
        <v>9165</v>
      </c>
      <c r="F5166"/>
      <c r="G5166"/>
      <c r="H5166"/>
    </row>
    <row r="5167" spans="1:8" ht="15" x14ac:dyDescent="0.25">
      <c r="A5167" s="609" t="str">
        <f t="shared" si="80"/>
        <v>93371</v>
      </c>
      <c r="B5167" s="607" t="s">
        <v>3997</v>
      </c>
      <c r="C5167" s="607" t="s">
        <v>16004</v>
      </c>
      <c r="D5167" s="618" t="s">
        <v>11895</v>
      </c>
      <c r="E5167" s="619" t="s">
        <v>9475</v>
      </c>
      <c r="F5167"/>
      <c r="G5167"/>
      <c r="H5167"/>
    </row>
    <row r="5168" spans="1:8" ht="15" x14ac:dyDescent="0.25">
      <c r="A5168" s="609" t="str">
        <f t="shared" si="80"/>
        <v>93372</v>
      </c>
      <c r="B5168" s="607" t="s">
        <v>3998</v>
      </c>
      <c r="C5168" s="607" t="s">
        <v>16005</v>
      </c>
      <c r="D5168" s="618" t="s">
        <v>11895</v>
      </c>
      <c r="E5168" s="619" t="s">
        <v>9295</v>
      </c>
      <c r="F5168"/>
      <c r="G5168"/>
      <c r="H5168"/>
    </row>
    <row r="5169" spans="1:8" ht="15" x14ac:dyDescent="0.25">
      <c r="A5169" s="609" t="str">
        <f t="shared" si="80"/>
        <v>93373</v>
      </c>
      <c r="B5169" s="607" t="s">
        <v>3999</v>
      </c>
      <c r="C5169" s="607" t="s">
        <v>16006</v>
      </c>
      <c r="D5169" s="618" t="s">
        <v>11895</v>
      </c>
      <c r="E5169" s="619" t="s">
        <v>9414</v>
      </c>
      <c r="F5169"/>
      <c r="G5169"/>
      <c r="H5169"/>
    </row>
    <row r="5170" spans="1:8" ht="15" x14ac:dyDescent="0.25">
      <c r="A5170" s="609" t="str">
        <f t="shared" si="80"/>
        <v>93374</v>
      </c>
      <c r="B5170" s="607" t="s">
        <v>4000</v>
      </c>
      <c r="C5170" s="607" t="s">
        <v>16007</v>
      </c>
      <c r="D5170" s="618" t="s">
        <v>11895</v>
      </c>
      <c r="E5170" s="619" t="s">
        <v>18136</v>
      </c>
      <c r="F5170"/>
      <c r="G5170"/>
      <c r="H5170"/>
    </row>
    <row r="5171" spans="1:8" ht="15" x14ac:dyDescent="0.25">
      <c r="A5171" s="609" t="str">
        <f t="shared" si="80"/>
        <v>93375</v>
      </c>
      <c r="B5171" s="607" t="s">
        <v>265</v>
      </c>
      <c r="C5171" s="607" t="s">
        <v>16009</v>
      </c>
      <c r="D5171" s="618" t="s">
        <v>11895</v>
      </c>
      <c r="E5171" s="619" t="s">
        <v>9112</v>
      </c>
      <c r="F5171"/>
      <c r="G5171"/>
      <c r="H5171"/>
    </row>
    <row r="5172" spans="1:8" ht="15" x14ac:dyDescent="0.25">
      <c r="A5172" s="609" t="str">
        <f t="shared" si="80"/>
        <v>93376</v>
      </c>
      <c r="B5172" s="607" t="s">
        <v>4001</v>
      </c>
      <c r="C5172" s="607" t="s">
        <v>16010</v>
      </c>
      <c r="D5172" s="618" t="s">
        <v>11895</v>
      </c>
      <c r="E5172" s="619" t="s">
        <v>9508</v>
      </c>
      <c r="F5172"/>
      <c r="G5172"/>
      <c r="H5172"/>
    </row>
    <row r="5173" spans="1:8" ht="15" x14ac:dyDescent="0.25">
      <c r="A5173" s="609" t="str">
        <f t="shared" si="80"/>
        <v>93377</v>
      </c>
      <c r="B5173" s="607" t="s">
        <v>4002</v>
      </c>
      <c r="C5173" s="607" t="s">
        <v>16011</v>
      </c>
      <c r="D5173" s="618" t="s">
        <v>11895</v>
      </c>
      <c r="E5173" s="619" t="s">
        <v>9494</v>
      </c>
      <c r="F5173"/>
      <c r="G5173"/>
      <c r="H5173"/>
    </row>
    <row r="5174" spans="1:8" ht="15" x14ac:dyDescent="0.25">
      <c r="A5174" s="609" t="str">
        <f t="shared" si="80"/>
        <v>93378</v>
      </c>
      <c r="B5174" s="607" t="s">
        <v>4003</v>
      </c>
      <c r="C5174" s="607" t="s">
        <v>16012</v>
      </c>
      <c r="D5174" s="618" t="s">
        <v>11895</v>
      </c>
      <c r="E5174" s="619" t="s">
        <v>13824</v>
      </c>
      <c r="F5174"/>
      <c r="G5174"/>
      <c r="H5174"/>
    </row>
    <row r="5175" spans="1:8" ht="15" x14ac:dyDescent="0.25">
      <c r="A5175" s="609" t="str">
        <f t="shared" si="80"/>
        <v>93379</v>
      </c>
      <c r="B5175" s="607" t="s">
        <v>4004</v>
      </c>
      <c r="C5175" s="607" t="s">
        <v>16013</v>
      </c>
      <c r="D5175" s="618" t="s">
        <v>11895</v>
      </c>
      <c r="E5175" s="619" t="s">
        <v>10045</v>
      </c>
      <c r="F5175"/>
      <c r="G5175"/>
      <c r="H5175"/>
    </row>
    <row r="5176" spans="1:8" ht="15" x14ac:dyDescent="0.25">
      <c r="A5176" s="609" t="str">
        <f t="shared" si="80"/>
        <v>93380</v>
      </c>
      <c r="B5176" s="607" t="s">
        <v>4005</v>
      </c>
      <c r="C5176" s="607" t="s">
        <v>16014</v>
      </c>
      <c r="D5176" s="618" t="s">
        <v>11895</v>
      </c>
      <c r="E5176" s="619" t="s">
        <v>18015</v>
      </c>
      <c r="F5176"/>
      <c r="G5176"/>
      <c r="H5176"/>
    </row>
    <row r="5177" spans="1:8" ht="15" x14ac:dyDescent="0.25">
      <c r="A5177" s="609" t="str">
        <f t="shared" si="80"/>
        <v>93381</v>
      </c>
      <c r="B5177" s="607" t="s">
        <v>4006</v>
      </c>
      <c r="C5177" s="607" t="s">
        <v>16016</v>
      </c>
      <c r="D5177" s="618" t="s">
        <v>11895</v>
      </c>
      <c r="E5177" s="619" t="s">
        <v>9504</v>
      </c>
      <c r="F5177"/>
      <c r="G5177"/>
      <c r="H5177"/>
    </row>
    <row r="5178" spans="1:8" ht="15" x14ac:dyDescent="0.25">
      <c r="A5178" s="609" t="str">
        <f t="shared" si="80"/>
        <v>93382</v>
      </c>
      <c r="B5178" s="607" t="s">
        <v>4007</v>
      </c>
      <c r="C5178" s="607" t="s">
        <v>16017</v>
      </c>
      <c r="D5178" s="618" t="s">
        <v>11895</v>
      </c>
      <c r="E5178" s="619" t="s">
        <v>30954</v>
      </c>
      <c r="F5178"/>
      <c r="G5178"/>
      <c r="H5178"/>
    </row>
    <row r="5179" spans="1:8" ht="15" x14ac:dyDescent="0.25">
      <c r="A5179" s="609" t="str">
        <f t="shared" si="80"/>
        <v>96995</v>
      </c>
      <c r="B5179" s="607" t="s">
        <v>5259</v>
      </c>
      <c r="C5179" s="607" t="s">
        <v>16018</v>
      </c>
      <c r="D5179" s="618" t="s">
        <v>11895</v>
      </c>
      <c r="E5179" s="619" t="s">
        <v>28574</v>
      </c>
      <c r="F5179"/>
      <c r="G5179"/>
      <c r="H5179"/>
    </row>
    <row r="5180" spans="1:8" ht="15" x14ac:dyDescent="0.25">
      <c r="A5180" s="609" t="str">
        <f t="shared" si="80"/>
        <v>97916</v>
      </c>
      <c r="B5180" s="607" t="s">
        <v>5635</v>
      </c>
      <c r="C5180" s="607" t="s">
        <v>16020</v>
      </c>
      <c r="D5180" s="618" t="s">
        <v>155</v>
      </c>
      <c r="E5180" s="619" t="s">
        <v>10969</v>
      </c>
      <c r="F5180"/>
      <c r="G5180"/>
      <c r="H5180"/>
    </row>
    <row r="5181" spans="1:8" ht="15" x14ac:dyDescent="0.25">
      <c r="A5181" s="609" t="str">
        <f t="shared" si="80"/>
        <v>97917</v>
      </c>
      <c r="B5181" s="607" t="s">
        <v>5636</v>
      </c>
      <c r="C5181" s="607" t="s">
        <v>16021</v>
      </c>
      <c r="D5181" s="618" t="s">
        <v>155</v>
      </c>
      <c r="E5181" s="619" t="s">
        <v>9910</v>
      </c>
      <c r="F5181"/>
      <c r="G5181"/>
      <c r="H5181"/>
    </row>
    <row r="5182" spans="1:8" ht="15" x14ac:dyDescent="0.25">
      <c r="A5182" s="609" t="str">
        <f t="shared" si="80"/>
        <v>97918</v>
      </c>
      <c r="B5182" s="607" t="s">
        <v>5637</v>
      </c>
      <c r="C5182" s="607" t="s">
        <v>16022</v>
      </c>
      <c r="D5182" s="618" t="s">
        <v>155</v>
      </c>
      <c r="E5182" s="619" t="s">
        <v>8988</v>
      </c>
      <c r="F5182"/>
      <c r="G5182"/>
      <c r="H5182"/>
    </row>
    <row r="5183" spans="1:8" ht="15" x14ac:dyDescent="0.25">
      <c r="A5183" s="609" t="str">
        <f t="shared" si="80"/>
        <v>97919</v>
      </c>
      <c r="B5183" s="607" t="s">
        <v>5638</v>
      </c>
      <c r="C5183" s="607" t="s">
        <v>16023</v>
      </c>
      <c r="D5183" s="618" t="s">
        <v>155</v>
      </c>
      <c r="E5183" s="619" t="s">
        <v>9331</v>
      </c>
      <c r="F5183"/>
      <c r="G5183"/>
      <c r="H5183"/>
    </row>
    <row r="5184" spans="1:8" ht="15" x14ac:dyDescent="0.25">
      <c r="A5184" s="609" t="str">
        <f t="shared" si="80"/>
        <v>101616</v>
      </c>
      <c r="B5184" s="607" t="s">
        <v>8218</v>
      </c>
      <c r="C5184" s="607" t="s">
        <v>16024</v>
      </c>
      <c r="D5184" s="618" t="s">
        <v>10737</v>
      </c>
      <c r="E5184" s="619" t="s">
        <v>8785</v>
      </c>
      <c r="F5184"/>
      <c r="G5184"/>
      <c r="H5184"/>
    </row>
    <row r="5185" spans="1:8" ht="15" x14ac:dyDescent="0.25">
      <c r="A5185" s="609" t="str">
        <f t="shared" si="80"/>
        <v>101617</v>
      </c>
      <c r="B5185" s="607" t="s">
        <v>8219</v>
      </c>
      <c r="C5185" s="607" t="s">
        <v>16025</v>
      </c>
      <c r="D5185" s="618" t="s">
        <v>10737</v>
      </c>
      <c r="E5185" s="619" t="s">
        <v>9595</v>
      </c>
      <c r="F5185"/>
      <c r="G5185"/>
      <c r="H5185"/>
    </row>
    <row r="5186" spans="1:8" ht="15" x14ac:dyDescent="0.25">
      <c r="A5186" s="609" t="str">
        <f t="shared" ref="A5186:A5249" si="81">IF(ISERROR(SEARCH("/",B5186)=6),TRIM(CLEAN(B5186)),IF(SEARCH("/",B5186)=6,IF(LEN(TRIM(CLEAN(B5186)))=7,LEFT(TRIM(CLEAN(B5186)),6)&amp;"00"&amp;RIGHT(TRIM(CLEAN(B5186)),1),LEFT(TRIM(CLEAN(B5186)),6)&amp;"0"&amp;RIGHT(TRIM(CLEAN(B5186)),2)),TRIM(CLEAN(B5186))))</f>
        <v>101618</v>
      </c>
      <c r="B5186" s="607" t="s">
        <v>8220</v>
      </c>
      <c r="C5186" s="607" t="s">
        <v>16026</v>
      </c>
      <c r="D5186" s="618" t="s">
        <v>11895</v>
      </c>
      <c r="E5186" s="619" t="s">
        <v>28453</v>
      </c>
      <c r="F5186"/>
      <c r="G5186"/>
      <c r="H5186"/>
    </row>
    <row r="5187" spans="1:8" ht="15" x14ac:dyDescent="0.25">
      <c r="A5187" s="609" t="str">
        <f t="shared" si="81"/>
        <v>101619</v>
      </c>
      <c r="B5187" s="607" t="s">
        <v>8221</v>
      </c>
      <c r="C5187" s="607" t="s">
        <v>16027</v>
      </c>
      <c r="D5187" s="618" t="s">
        <v>11895</v>
      </c>
      <c r="E5187" s="619" t="s">
        <v>30955</v>
      </c>
      <c r="F5187"/>
      <c r="G5187"/>
      <c r="H5187"/>
    </row>
    <row r="5188" spans="1:8" ht="15" x14ac:dyDescent="0.25">
      <c r="A5188" s="609" t="str">
        <f t="shared" si="81"/>
        <v>101620</v>
      </c>
      <c r="B5188" s="607" t="s">
        <v>8222</v>
      </c>
      <c r="C5188" s="607" t="s">
        <v>16028</v>
      </c>
      <c r="D5188" s="618" t="s">
        <v>11895</v>
      </c>
      <c r="E5188" s="619" t="s">
        <v>30956</v>
      </c>
      <c r="F5188"/>
      <c r="G5188"/>
      <c r="H5188"/>
    </row>
    <row r="5189" spans="1:8" ht="15" x14ac:dyDescent="0.25">
      <c r="A5189" s="609" t="str">
        <f t="shared" si="81"/>
        <v>101621</v>
      </c>
      <c r="B5189" s="607" t="s">
        <v>8223</v>
      </c>
      <c r="C5189" s="607" t="s">
        <v>16029</v>
      </c>
      <c r="D5189" s="618" t="s">
        <v>11895</v>
      </c>
      <c r="E5189" s="619" t="s">
        <v>30957</v>
      </c>
      <c r="F5189"/>
      <c r="G5189"/>
      <c r="H5189"/>
    </row>
    <row r="5190" spans="1:8" ht="15" x14ac:dyDescent="0.25">
      <c r="A5190" s="609" t="str">
        <f t="shared" si="81"/>
        <v>101622</v>
      </c>
      <c r="B5190" s="607" t="s">
        <v>8224</v>
      </c>
      <c r="C5190" s="607" t="s">
        <v>16030</v>
      </c>
      <c r="D5190" s="618" t="s">
        <v>11895</v>
      </c>
      <c r="E5190" s="619" t="s">
        <v>30958</v>
      </c>
      <c r="F5190"/>
      <c r="G5190"/>
      <c r="H5190"/>
    </row>
    <row r="5191" spans="1:8" ht="15" x14ac:dyDescent="0.25">
      <c r="A5191" s="609" t="str">
        <f t="shared" si="81"/>
        <v>101623</v>
      </c>
      <c r="B5191" s="607" t="s">
        <v>8225</v>
      </c>
      <c r="C5191" s="607" t="s">
        <v>16031</v>
      </c>
      <c r="D5191" s="618" t="s">
        <v>11895</v>
      </c>
      <c r="E5191" s="619" t="s">
        <v>28864</v>
      </c>
      <c r="F5191"/>
      <c r="G5191"/>
      <c r="H5191"/>
    </row>
    <row r="5192" spans="1:8" ht="15" x14ac:dyDescent="0.25">
      <c r="A5192" s="609" t="str">
        <f t="shared" si="81"/>
        <v>101624</v>
      </c>
      <c r="B5192" s="607" t="s">
        <v>8226</v>
      </c>
      <c r="C5192" s="607" t="s">
        <v>16032</v>
      </c>
      <c r="D5192" s="618" t="s">
        <v>11895</v>
      </c>
      <c r="E5192" s="619" t="s">
        <v>30959</v>
      </c>
      <c r="F5192"/>
      <c r="G5192"/>
      <c r="H5192"/>
    </row>
    <row r="5193" spans="1:8" ht="15" x14ac:dyDescent="0.25">
      <c r="A5193" s="609" t="str">
        <f t="shared" si="81"/>
        <v>101625</v>
      </c>
      <c r="B5193" s="607" t="s">
        <v>8227</v>
      </c>
      <c r="C5193" s="607" t="s">
        <v>16033</v>
      </c>
      <c r="D5193" s="618" t="s">
        <v>11895</v>
      </c>
      <c r="E5193" s="619" t="s">
        <v>30960</v>
      </c>
      <c r="F5193"/>
      <c r="G5193"/>
      <c r="H5193"/>
    </row>
    <row r="5194" spans="1:8" ht="15" x14ac:dyDescent="0.25">
      <c r="A5194" s="609" t="str">
        <f t="shared" si="81"/>
        <v>95606</v>
      </c>
      <c r="B5194" s="607" t="s">
        <v>4717</v>
      </c>
      <c r="C5194" s="607" t="s">
        <v>16034</v>
      </c>
      <c r="D5194" s="618" t="s">
        <v>11895</v>
      </c>
      <c r="E5194" s="619" t="s">
        <v>9607</v>
      </c>
      <c r="F5194"/>
      <c r="G5194"/>
      <c r="H5194"/>
    </row>
    <row r="5195" spans="1:8" ht="15" x14ac:dyDescent="0.25">
      <c r="A5195" s="609" t="str">
        <f t="shared" si="81"/>
        <v>87471</v>
      </c>
      <c r="B5195" s="607" t="s">
        <v>1275</v>
      </c>
      <c r="C5195" s="607" t="s">
        <v>16035</v>
      </c>
      <c r="D5195" s="618" t="s">
        <v>10737</v>
      </c>
      <c r="E5195" s="619" t="s">
        <v>25713</v>
      </c>
      <c r="F5195"/>
      <c r="G5195"/>
      <c r="H5195"/>
    </row>
    <row r="5196" spans="1:8" ht="15" x14ac:dyDescent="0.25">
      <c r="A5196" s="609" t="str">
        <f t="shared" si="81"/>
        <v>87472</v>
      </c>
      <c r="B5196" s="607" t="s">
        <v>1276</v>
      </c>
      <c r="C5196" s="607" t="s">
        <v>16036</v>
      </c>
      <c r="D5196" s="618" t="s">
        <v>10737</v>
      </c>
      <c r="E5196" s="619" t="s">
        <v>23758</v>
      </c>
      <c r="F5196"/>
      <c r="G5196"/>
      <c r="H5196"/>
    </row>
    <row r="5197" spans="1:8" ht="15" x14ac:dyDescent="0.25">
      <c r="A5197" s="609" t="str">
        <f t="shared" si="81"/>
        <v>87473</v>
      </c>
      <c r="B5197" s="607" t="s">
        <v>1277</v>
      </c>
      <c r="C5197" s="607" t="s">
        <v>16037</v>
      </c>
      <c r="D5197" s="618" t="s">
        <v>10737</v>
      </c>
      <c r="E5197" s="619" t="s">
        <v>30961</v>
      </c>
      <c r="F5197"/>
      <c r="G5197"/>
      <c r="H5197"/>
    </row>
    <row r="5198" spans="1:8" ht="15" x14ac:dyDescent="0.25">
      <c r="A5198" s="609" t="str">
        <f t="shared" si="81"/>
        <v>87474</v>
      </c>
      <c r="B5198" s="607" t="s">
        <v>1278</v>
      </c>
      <c r="C5198" s="607" t="s">
        <v>16038</v>
      </c>
      <c r="D5198" s="618" t="s">
        <v>10737</v>
      </c>
      <c r="E5198" s="619" t="s">
        <v>30160</v>
      </c>
      <c r="F5198"/>
      <c r="G5198"/>
      <c r="H5198"/>
    </row>
    <row r="5199" spans="1:8" ht="15" x14ac:dyDescent="0.25">
      <c r="A5199" s="609" t="str">
        <f t="shared" si="81"/>
        <v>87475</v>
      </c>
      <c r="B5199" s="607" t="s">
        <v>1279</v>
      </c>
      <c r="C5199" s="607" t="s">
        <v>16039</v>
      </c>
      <c r="D5199" s="618" t="s">
        <v>10737</v>
      </c>
      <c r="E5199" s="619" t="s">
        <v>30199</v>
      </c>
      <c r="F5199"/>
      <c r="G5199"/>
      <c r="H5199"/>
    </row>
    <row r="5200" spans="1:8" ht="15" x14ac:dyDescent="0.25">
      <c r="A5200" s="609" t="str">
        <f t="shared" si="81"/>
        <v>87476</v>
      </c>
      <c r="B5200" s="607" t="s">
        <v>1280</v>
      </c>
      <c r="C5200" s="607" t="s">
        <v>16040</v>
      </c>
      <c r="D5200" s="618" t="s">
        <v>10737</v>
      </c>
      <c r="E5200" s="619" t="s">
        <v>11866</v>
      </c>
      <c r="F5200"/>
      <c r="G5200"/>
      <c r="H5200"/>
    </row>
    <row r="5201" spans="1:8" ht="15" x14ac:dyDescent="0.25">
      <c r="A5201" s="609" t="str">
        <f t="shared" si="81"/>
        <v>87477</v>
      </c>
      <c r="B5201" s="607" t="s">
        <v>1281</v>
      </c>
      <c r="C5201" s="607" t="s">
        <v>16041</v>
      </c>
      <c r="D5201" s="618" t="s">
        <v>10737</v>
      </c>
      <c r="E5201" s="619" t="s">
        <v>30962</v>
      </c>
      <c r="F5201"/>
      <c r="G5201"/>
      <c r="H5201"/>
    </row>
    <row r="5202" spans="1:8" ht="15" x14ac:dyDescent="0.25">
      <c r="A5202" s="609" t="str">
        <f t="shared" si="81"/>
        <v>87478</v>
      </c>
      <c r="B5202" s="607" t="s">
        <v>1282</v>
      </c>
      <c r="C5202" s="607" t="s">
        <v>16042</v>
      </c>
      <c r="D5202" s="618" t="s">
        <v>10737</v>
      </c>
      <c r="E5202" s="619" t="s">
        <v>19823</v>
      </c>
      <c r="F5202"/>
      <c r="G5202"/>
      <c r="H5202"/>
    </row>
    <row r="5203" spans="1:8" ht="15" x14ac:dyDescent="0.25">
      <c r="A5203" s="609" t="str">
        <f t="shared" si="81"/>
        <v>87479</v>
      </c>
      <c r="B5203" s="607" t="s">
        <v>1283</v>
      </c>
      <c r="C5203" s="607" t="s">
        <v>16043</v>
      </c>
      <c r="D5203" s="618" t="s">
        <v>10737</v>
      </c>
      <c r="E5203" s="619" t="s">
        <v>30963</v>
      </c>
      <c r="F5203"/>
      <c r="G5203"/>
      <c r="H5203"/>
    </row>
    <row r="5204" spans="1:8" ht="15" x14ac:dyDescent="0.25">
      <c r="A5204" s="609" t="str">
        <f t="shared" si="81"/>
        <v>87480</v>
      </c>
      <c r="B5204" s="607" t="s">
        <v>1284</v>
      </c>
      <c r="C5204" s="607" t="s">
        <v>16044</v>
      </c>
      <c r="D5204" s="618" t="s">
        <v>10737</v>
      </c>
      <c r="E5204" s="619" t="s">
        <v>30964</v>
      </c>
      <c r="F5204"/>
      <c r="G5204"/>
      <c r="H5204"/>
    </row>
    <row r="5205" spans="1:8" ht="15" x14ac:dyDescent="0.25">
      <c r="A5205" s="609" t="str">
        <f t="shared" si="81"/>
        <v>87481</v>
      </c>
      <c r="B5205" s="607" t="s">
        <v>1285</v>
      </c>
      <c r="C5205" s="607" t="s">
        <v>16045</v>
      </c>
      <c r="D5205" s="618" t="s">
        <v>10737</v>
      </c>
      <c r="E5205" s="619" t="s">
        <v>30965</v>
      </c>
      <c r="F5205"/>
      <c r="G5205"/>
      <c r="H5205"/>
    </row>
    <row r="5206" spans="1:8" ht="15" x14ac:dyDescent="0.25">
      <c r="A5206" s="609" t="str">
        <f t="shared" si="81"/>
        <v>87482</v>
      </c>
      <c r="B5206" s="607" t="s">
        <v>1286</v>
      </c>
      <c r="C5206" s="607" t="s">
        <v>16046</v>
      </c>
      <c r="D5206" s="618" t="s">
        <v>10737</v>
      </c>
      <c r="E5206" s="619" t="s">
        <v>30966</v>
      </c>
      <c r="F5206"/>
      <c r="G5206"/>
      <c r="H5206"/>
    </row>
    <row r="5207" spans="1:8" ht="15" x14ac:dyDescent="0.25">
      <c r="A5207" s="609" t="str">
        <f t="shared" si="81"/>
        <v>87483</v>
      </c>
      <c r="B5207" s="607" t="s">
        <v>1287</v>
      </c>
      <c r="C5207" s="607" t="s">
        <v>16047</v>
      </c>
      <c r="D5207" s="618" t="s">
        <v>10737</v>
      </c>
      <c r="E5207" s="619" t="s">
        <v>30967</v>
      </c>
      <c r="F5207"/>
      <c r="G5207"/>
      <c r="H5207"/>
    </row>
    <row r="5208" spans="1:8" ht="15" x14ac:dyDescent="0.25">
      <c r="A5208" s="609" t="str">
        <f t="shared" si="81"/>
        <v>87484</v>
      </c>
      <c r="B5208" s="607" t="s">
        <v>1288</v>
      </c>
      <c r="C5208" s="607" t="s">
        <v>16048</v>
      </c>
      <c r="D5208" s="618" t="s">
        <v>10737</v>
      </c>
      <c r="E5208" s="619" t="s">
        <v>18224</v>
      </c>
      <c r="F5208"/>
      <c r="G5208"/>
      <c r="H5208"/>
    </row>
    <row r="5209" spans="1:8" ht="15" x14ac:dyDescent="0.25">
      <c r="A5209" s="609" t="str">
        <f t="shared" si="81"/>
        <v>87485</v>
      </c>
      <c r="B5209" s="607" t="s">
        <v>1289</v>
      </c>
      <c r="C5209" s="607" t="s">
        <v>16050</v>
      </c>
      <c r="D5209" s="618" t="s">
        <v>10737</v>
      </c>
      <c r="E5209" s="619" t="s">
        <v>30968</v>
      </c>
      <c r="F5209"/>
      <c r="G5209"/>
      <c r="H5209"/>
    </row>
    <row r="5210" spans="1:8" ht="15" x14ac:dyDescent="0.25">
      <c r="A5210" s="609" t="str">
        <f t="shared" si="81"/>
        <v>87487</v>
      </c>
      <c r="B5210" s="607" t="s">
        <v>1290</v>
      </c>
      <c r="C5210" s="607" t="s">
        <v>16051</v>
      </c>
      <c r="D5210" s="618" t="s">
        <v>10737</v>
      </c>
      <c r="E5210" s="619" t="s">
        <v>30969</v>
      </c>
      <c r="F5210"/>
      <c r="G5210"/>
      <c r="H5210"/>
    </row>
    <row r="5211" spans="1:8" ht="15" x14ac:dyDescent="0.25">
      <c r="A5211" s="609" t="str">
        <f t="shared" si="81"/>
        <v>87488</v>
      </c>
      <c r="B5211" s="607" t="s">
        <v>1291</v>
      </c>
      <c r="C5211" s="607" t="s">
        <v>16052</v>
      </c>
      <c r="D5211" s="618" t="s">
        <v>10737</v>
      </c>
      <c r="E5211" s="619" t="s">
        <v>30970</v>
      </c>
      <c r="F5211"/>
      <c r="G5211"/>
      <c r="H5211"/>
    </row>
    <row r="5212" spans="1:8" ht="15" x14ac:dyDescent="0.25">
      <c r="A5212" s="609" t="str">
        <f t="shared" si="81"/>
        <v>87489</v>
      </c>
      <c r="B5212" s="607" t="s">
        <v>1292</v>
      </c>
      <c r="C5212" s="607" t="s">
        <v>16053</v>
      </c>
      <c r="D5212" s="618" t="s">
        <v>10737</v>
      </c>
      <c r="E5212" s="619" t="s">
        <v>10301</v>
      </c>
      <c r="F5212"/>
      <c r="G5212"/>
      <c r="H5212"/>
    </row>
    <row r="5213" spans="1:8" ht="15" x14ac:dyDescent="0.25">
      <c r="A5213" s="609" t="str">
        <f t="shared" si="81"/>
        <v>87490</v>
      </c>
      <c r="B5213" s="607" t="s">
        <v>1293</v>
      </c>
      <c r="C5213" s="607" t="s">
        <v>16054</v>
      </c>
      <c r="D5213" s="618" t="s">
        <v>10737</v>
      </c>
      <c r="E5213" s="619" t="s">
        <v>19021</v>
      </c>
      <c r="F5213"/>
      <c r="G5213"/>
      <c r="H5213"/>
    </row>
    <row r="5214" spans="1:8" ht="15" x14ac:dyDescent="0.25">
      <c r="A5214" s="609" t="str">
        <f t="shared" si="81"/>
        <v>87491</v>
      </c>
      <c r="B5214" s="607" t="s">
        <v>1294</v>
      </c>
      <c r="C5214" s="607" t="s">
        <v>16055</v>
      </c>
      <c r="D5214" s="618" t="s">
        <v>10737</v>
      </c>
      <c r="E5214" s="619" t="s">
        <v>30971</v>
      </c>
      <c r="F5214"/>
      <c r="G5214"/>
      <c r="H5214"/>
    </row>
    <row r="5215" spans="1:8" ht="15" x14ac:dyDescent="0.25">
      <c r="A5215" s="609" t="str">
        <f t="shared" si="81"/>
        <v>87492</v>
      </c>
      <c r="B5215" s="607" t="s">
        <v>1295</v>
      </c>
      <c r="C5215" s="607" t="s">
        <v>16056</v>
      </c>
      <c r="D5215" s="618" t="s">
        <v>10737</v>
      </c>
      <c r="E5215" s="619" t="s">
        <v>9861</v>
      </c>
      <c r="F5215"/>
      <c r="G5215"/>
      <c r="H5215"/>
    </row>
    <row r="5216" spans="1:8" ht="15" x14ac:dyDescent="0.25">
      <c r="A5216" s="609" t="str">
        <f t="shared" si="81"/>
        <v>87493</v>
      </c>
      <c r="B5216" s="607" t="s">
        <v>1296</v>
      </c>
      <c r="C5216" s="607" t="s">
        <v>16057</v>
      </c>
      <c r="D5216" s="618" t="s">
        <v>10737</v>
      </c>
      <c r="E5216" s="619" t="s">
        <v>30972</v>
      </c>
      <c r="F5216"/>
      <c r="G5216"/>
      <c r="H5216"/>
    </row>
    <row r="5217" spans="1:8" ht="15" x14ac:dyDescent="0.25">
      <c r="A5217" s="609" t="str">
        <f t="shared" si="81"/>
        <v>87494</v>
      </c>
      <c r="B5217" s="607" t="s">
        <v>1297</v>
      </c>
      <c r="C5217" s="607" t="s">
        <v>16058</v>
      </c>
      <c r="D5217" s="618" t="s">
        <v>10737</v>
      </c>
      <c r="E5217" s="619" t="s">
        <v>28673</v>
      </c>
      <c r="F5217"/>
      <c r="G5217"/>
      <c r="H5217"/>
    </row>
    <row r="5218" spans="1:8" ht="15" x14ac:dyDescent="0.25">
      <c r="A5218" s="609" t="str">
        <f t="shared" si="81"/>
        <v>87495</v>
      </c>
      <c r="B5218" s="607" t="s">
        <v>1298</v>
      </c>
      <c r="C5218" s="607" t="s">
        <v>16059</v>
      </c>
      <c r="D5218" s="618" t="s">
        <v>10737</v>
      </c>
      <c r="E5218" s="619" t="s">
        <v>17984</v>
      </c>
      <c r="F5218"/>
      <c r="G5218"/>
      <c r="H5218"/>
    </row>
    <row r="5219" spans="1:8" ht="15" x14ac:dyDescent="0.25">
      <c r="A5219" s="609" t="str">
        <f t="shared" si="81"/>
        <v>87496</v>
      </c>
      <c r="B5219" s="607" t="s">
        <v>1299</v>
      </c>
      <c r="C5219" s="607" t="s">
        <v>16060</v>
      </c>
      <c r="D5219" s="618" t="s">
        <v>10737</v>
      </c>
      <c r="E5219" s="619" t="s">
        <v>30093</v>
      </c>
      <c r="F5219"/>
      <c r="G5219"/>
      <c r="H5219"/>
    </row>
    <row r="5220" spans="1:8" ht="15" x14ac:dyDescent="0.25">
      <c r="A5220" s="609" t="str">
        <f t="shared" si="81"/>
        <v>87497</v>
      </c>
      <c r="B5220" s="607" t="s">
        <v>1300</v>
      </c>
      <c r="C5220" s="607" t="s">
        <v>16061</v>
      </c>
      <c r="D5220" s="618" t="s">
        <v>10737</v>
      </c>
      <c r="E5220" s="619" t="s">
        <v>18308</v>
      </c>
      <c r="F5220"/>
      <c r="G5220"/>
      <c r="H5220"/>
    </row>
    <row r="5221" spans="1:8" ht="15" x14ac:dyDescent="0.25">
      <c r="A5221" s="609" t="str">
        <f t="shared" si="81"/>
        <v>87498</v>
      </c>
      <c r="B5221" s="607" t="s">
        <v>1301</v>
      </c>
      <c r="C5221" s="607" t="s">
        <v>16062</v>
      </c>
      <c r="D5221" s="618" t="s">
        <v>10737</v>
      </c>
      <c r="E5221" s="619" t="s">
        <v>8982</v>
      </c>
      <c r="F5221"/>
      <c r="G5221"/>
      <c r="H5221"/>
    </row>
    <row r="5222" spans="1:8" ht="15" x14ac:dyDescent="0.25">
      <c r="A5222" s="609" t="str">
        <f t="shared" si="81"/>
        <v>87499</v>
      </c>
      <c r="B5222" s="607" t="s">
        <v>1302</v>
      </c>
      <c r="C5222" s="607" t="s">
        <v>16063</v>
      </c>
      <c r="D5222" s="618" t="s">
        <v>10737</v>
      </c>
      <c r="E5222" s="619" t="s">
        <v>27296</v>
      </c>
      <c r="F5222"/>
      <c r="G5222"/>
      <c r="H5222"/>
    </row>
    <row r="5223" spans="1:8" ht="15" x14ac:dyDescent="0.25">
      <c r="A5223" s="609" t="str">
        <f t="shared" si="81"/>
        <v>87500</v>
      </c>
      <c r="B5223" s="607" t="s">
        <v>1303</v>
      </c>
      <c r="C5223" s="607" t="s">
        <v>16064</v>
      </c>
      <c r="D5223" s="618" t="s">
        <v>10737</v>
      </c>
      <c r="E5223" s="619" t="s">
        <v>16653</v>
      </c>
      <c r="F5223"/>
      <c r="G5223"/>
      <c r="H5223"/>
    </row>
    <row r="5224" spans="1:8" ht="15" x14ac:dyDescent="0.25">
      <c r="A5224" s="609" t="str">
        <f t="shared" si="81"/>
        <v>87501</v>
      </c>
      <c r="B5224" s="607" t="s">
        <v>1304</v>
      </c>
      <c r="C5224" s="607" t="s">
        <v>16065</v>
      </c>
      <c r="D5224" s="618" t="s">
        <v>10737</v>
      </c>
      <c r="E5224" s="619" t="s">
        <v>30973</v>
      </c>
      <c r="F5224"/>
      <c r="G5224"/>
      <c r="H5224"/>
    </row>
    <row r="5225" spans="1:8" ht="15" x14ac:dyDescent="0.25">
      <c r="A5225" s="609" t="str">
        <f t="shared" si="81"/>
        <v>87502</v>
      </c>
      <c r="B5225" s="607" t="s">
        <v>1305</v>
      </c>
      <c r="C5225" s="607" t="s">
        <v>16066</v>
      </c>
      <c r="D5225" s="618" t="s">
        <v>10737</v>
      </c>
      <c r="E5225" s="619" t="s">
        <v>30974</v>
      </c>
      <c r="F5225"/>
      <c r="G5225"/>
      <c r="H5225"/>
    </row>
    <row r="5226" spans="1:8" ht="15" x14ac:dyDescent="0.25">
      <c r="A5226" s="609" t="str">
        <f t="shared" si="81"/>
        <v>87503</v>
      </c>
      <c r="B5226" s="607" t="s">
        <v>1306</v>
      </c>
      <c r="C5226" s="607" t="s">
        <v>16067</v>
      </c>
      <c r="D5226" s="618" t="s">
        <v>10737</v>
      </c>
      <c r="E5226" s="619" t="s">
        <v>28375</v>
      </c>
      <c r="F5226"/>
      <c r="G5226"/>
      <c r="H5226"/>
    </row>
    <row r="5227" spans="1:8" ht="15" x14ac:dyDescent="0.25">
      <c r="A5227" s="609" t="str">
        <f t="shared" si="81"/>
        <v>87504</v>
      </c>
      <c r="B5227" s="607" t="s">
        <v>1307</v>
      </c>
      <c r="C5227" s="607" t="s">
        <v>16068</v>
      </c>
      <c r="D5227" s="618" t="s">
        <v>10737</v>
      </c>
      <c r="E5227" s="619" t="s">
        <v>19637</v>
      </c>
      <c r="F5227"/>
      <c r="G5227"/>
      <c r="H5227"/>
    </row>
    <row r="5228" spans="1:8" ht="15" x14ac:dyDescent="0.25">
      <c r="A5228" s="609" t="str">
        <f t="shared" si="81"/>
        <v>87505</v>
      </c>
      <c r="B5228" s="607" t="s">
        <v>1308</v>
      </c>
      <c r="C5228" s="607" t="s">
        <v>16069</v>
      </c>
      <c r="D5228" s="618" t="s">
        <v>10737</v>
      </c>
      <c r="E5228" s="619" t="s">
        <v>30975</v>
      </c>
      <c r="F5228"/>
      <c r="G5228"/>
      <c r="H5228"/>
    </row>
    <row r="5229" spans="1:8" ht="15" x14ac:dyDescent="0.25">
      <c r="A5229" s="609" t="str">
        <f t="shared" si="81"/>
        <v>87506</v>
      </c>
      <c r="B5229" s="607" t="s">
        <v>1309</v>
      </c>
      <c r="C5229" s="607" t="s">
        <v>16070</v>
      </c>
      <c r="D5229" s="618" t="s">
        <v>10737</v>
      </c>
      <c r="E5229" s="619" t="s">
        <v>19767</v>
      </c>
      <c r="F5229"/>
      <c r="G5229"/>
      <c r="H5229"/>
    </row>
    <row r="5230" spans="1:8" ht="15" x14ac:dyDescent="0.25">
      <c r="A5230" s="609" t="str">
        <f t="shared" si="81"/>
        <v>87507</v>
      </c>
      <c r="B5230" s="607" t="s">
        <v>1310</v>
      </c>
      <c r="C5230" s="607" t="s">
        <v>16071</v>
      </c>
      <c r="D5230" s="618" t="s">
        <v>10737</v>
      </c>
      <c r="E5230" s="619" t="s">
        <v>18971</v>
      </c>
      <c r="F5230"/>
      <c r="G5230"/>
      <c r="H5230"/>
    </row>
    <row r="5231" spans="1:8" ht="15" x14ac:dyDescent="0.25">
      <c r="A5231" s="609" t="str">
        <f t="shared" si="81"/>
        <v>87508</v>
      </c>
      <c r="B5231" s="607" t="s">
        <v>1311</v>
      </c>
      <c r="C5231" s="607" t="s">
        <v>16072</v>
      </c>
      <c r="D5231" s="618" t="s">
        <v>10737</v>
      </c>
      <c r="E5231" s="619" t="s">
        <v>30976</v>
      </c>
      <c r="F5231"/>
      <c r="G5231"/>
      <c r="H5231"/>
    </row>
    <row r="5232" spans="1:8" ht="15" x14ac:dyDescent="0.25">
      <c r="A5232" s="609" t="str">
        <f t="shared" si="81"/>
        <v>87509</v>
      </c>
      <c r="B5232" s="607" t="s">
        <v>1312</v>
      </c>
      <c r="C5232" s="607" t="s">
        <v>16073</v>
      </c>
      <c r="D5232" s="618" t="s">
        <v>10737</v>
      </c>
      <c r="E5232" s="619" t="s">
        <v>30401</v>
      </c>
      <c r="F5232"/>
      <c r="G5232"/>
      <c r="H5232"/>
    </row>
    <row r="5233" spans="1:8" ht="15" x14ac:dyDescent="0.25">
      <c r="A5233" s="609" t="str">
        <f t="shared" si="81"/>
        <v>87510</v>
      </c>
      <c r="B5233" s="607" t="s">
        <v>1313</v>
      </c>
      <c r="C5233" s="607" t="s">
        <v>16074</v>
      </c>
      <c r="D5233" s="618" t="s">
        <v>10737</v>
      </c>
      <c r="E5233" s="619" t="s">
        <v>30977</v>
      </c>
      <c r="F5233"/>
      <c r="G5233"/>
      <c r="H5233"/>
    </row>
    <row r="5234" spans="1:8" ht="15" x14ac:dyDescent="0.25">
      <c r="A5234" s="609" t="str">
        <f t="shared" si="81"/>
        <v>87511</v>
      </c>
      <c r="B5234" s="607" t="s">
        <v>1314</v>
      </c>
      <c r="C5234" s="607" t="s">
        <v>16075</v>
      </c>
      <c r="D5234" s="618" t="s">
        <v>10737</v>
      </c>
      <c r="E5234" s="619" t="s">
        <v>30978</v>
      </c>
      <c r="F5234"/>
      <c r="G5234"/>
      <c r="H5234"/>
    </row>
    <row r="5235" spans="1:8" ht="15" x14ac:dyDescent="0.25">
      <c r="A5235" s="609" t="str">
        <f t="shared" si="81"/>
        <v>87512</v>
      </c>
      <c r="B5235" s="607" t="s">
        <v>1315</v>
      </c>
      <c r="C5235" s="607" t="s">
        <v>16076</v>
      </c>
      <c r="D5235" s="618" t="s">
        <v>10737</v>
      </c>
      <c r="E5235" s="619" t="s">
        <v>30979</v>
      </c>
      <c r="F5235"/>
      <c r="G5235"/>
      <c r="H5235"/>
    </row>
    <row r="5236" spans="1:8" ht="15" x14ac:dyDescent="0.25">
      <c r="A5236" s="609" t="str">
        <f t="shared" si="81"/>
        <v>87513</v>
      </c>
      <c r="B5236" s="607" t="s">
        <v>1316</v>
      </c>
      <c r="C5236" s="607" t="s">
        <v>16077</v>
      </c>
      <c r="D5236" s="618" t="s">
        <v>10737</v>
      </c>
      <c r="E5236" s="619" t="s">
        <v>9575</v>
      </c>
      <c r="F5236"/>
      <c r="G5236"/>
      <c r="H5236"/>
    </row>
    <row r="5237" spans="1:8" ht="15" x14ac:dyDescent="0.25">
      <c r="A5237" s="609" t="str">
        <f t="shared" si="81"/>
        <v>87514</v>
      </c>
      <c r="B5237" s="607" t="s">
        <v>1317</v>
      </c>
      <c r="C5237" s="607" t="s">
        <v>16079</v>
      </c>
      <c r="D5237" s="618" t="s">
        <v>10737</v>
      </c>
      <c r="E5237" s="619" t="s">
        <v>9180</v>
      </c>
      <c r="F5237"/>
      <c r="G5237"/>
      <c r="H5237"/>
    </row>
    <row r="5238" spans="1:8" ht="15" x14ac:dyDescent="0.25">
      <c r="A5238" s="609" t="str">
        <f t="shared" si="81"/>
        <v>87515</v>
      </c>
      <c r="B5238" s="607" t="s">
        <v>1318</v>
      </c>
      <c r="C5238" s="607" t="s">
        <v>16080</v>
      </c>
      <c r="D5238" s="618" t="s">
        <v>10737</v>
      </c>
      <c r="E5238" s="619" t="s">
        <v>30980</v>
      </c>
      <c r="F5238"/>
      <c r="G5238"/>
      <c r="H5238"/>
    </row>
    <row r="5239" spans="1:8" ht="15" x14ac:dyDescent="0.25">
      <c r="A5239" s="609" t="str">
        <f t="shared" si="81"/>
        <v>87516</v>
      </c>
      <c r="B5239" s="607" t="s">
        <v>1319</v>
      </c>
      <c r="C5239" s="607" t="s">
        <v>16081</v>
      </c>
      <c r="D5239" s="618" t="s">
        <v>10737</v>
      </c>
      <c r="E5239" s="619" t="s">
        <v>30981</v>
      </c>
      <c r="F5239"/>
      <c r="G5239"/>
      <c r="H5239"/>
    </row>
    <row r="5240" spans="1:8" ht="15" x14ac:dyDescent="0.25">
      <c r="A5240" s="609" t="str">
        <f t="shared" si="81"/>
        <v>87517</v>
      </c>
      <c r="B5240" s="607" t="s">
        <v>1320</v>
      </c>
      <c r="C5240" s="607" t="s">
        <v>16082</v>
      </c>
      <c r="D5240" s="618" t="s">
        <v>10737</v>
      </c>
      <c r="E5240" s="619" t="s">
        <v>19631</v>
      </c>
      <c r="F5240"/>
      <c r="G5240"/>
      <c r="H5240"/>
    </row>
    <row r="5241" spans="1:8" ht="15" x14ac:dyDescent="0.25">
      <c r="A5241" s="609" t="str">
        <f t="shared" si="81"/>
        <v>87518</v>
      </c>
      <c r="B5241" s="607" t="s">
        <v>1321</v>
      </c>
      <c r="C5241" s="607" t="s">
        <v>16083</v>
      </c>
      <c r="D5241" s="618" t="s">
        <v>10737</v>
      </c>
      <c r="E5241" s="619" t="s">
        <v>19340</v>
      </c>
      <c r="F5241"/>
      <c r="G5241"/>
      <c r="H5241"/>
    </row>
    <row r="5242" spans="1:8" ht="15" x14ac:dyDescent="0.25">
      <c r="A5242" s="609" t="str">
        <f t="shared" si="81"/>
        <v>87519</v>
      </c>
      <c r="B5242" s="607" t="s">
        <v>1322</v>
      </c>
      <c r="C5242" s="607" t="s">
        <v>16084</v>
      </c>
      <c r="D5242" s="618" t="s">
        <v>10737</v>
      </c>
      <c r="E5242" s="619" t="s">
        <v>30982</v>
      </c>
      <c r="F5242"/>
      <c r="G5242"/>
      <c r="H5242"/>
    </row>
    <row r="5243" spans="1:8" ht="15" x14ac:dyDescent="0.25">
      <c r="A5243" s="609" t="str">
        <f t="shared" si="81"/>
        <v>87520</v>
      </c>
      <c r="B5243" s="607" t="s">
        <v>1323</v>
      </c>
      <c r="C5243" s="607" t="s">
        <v>16085</v>
      </c>
      <c r="D5243" s="618" t="s">
        <v>10737</v>
      </c>
      <c r="E5243" s="619" t="s">
        <v>30983</v>
      </c>
      <c r="F5243"/>
      <c r="G5243"/>
      <c r="H5243"/>
    </row>
    <row r="5244" spans="1:8" ht="15" x14ac:dyDescent="0.25">
      <c r="A5244" s="609" t="str">
        <f t="shared" si="81"/>
        <v>87521</v>
      </c>
      <c r="B5244" s="607" t="s">
        <v>1324</v>
      </c>
      <c r="C5244" s="607" t="s">
        <v>16086</v>
      </c>
      <c r="D5244" s="618" t="s">
        <v>10737</v>
      </c>
      <c r="E5244" s="619" t="s">
        <v>30984</v>
      </c>
      <c r="F5244"/>
      <c r="G5244"/>
      <c r="H5244"/>
    </row>
    <row r="5245" spans="1:8" ht="15" x14ac:dyDescent="0.25">
      <c r="A5245" s="609" t="str">
        <f t="shared" si="81"/>
        <v>87522</v>
      </c>
      <c r="B5245" s="607" t="s">
        <v>1325</v>
      </c>
      <c r="C5245" s="607" t="s">
        <v>16087</v>
      </c>
      <c r="D5245" s="618" t="s">
        <v>10737</v>
      </c>
      <c r="E5245" s="619" t="s">
        <v>30985</v>
      </c>
      <c r="F5245"/>
      <c r="G5245"/>
      <c r="H5245"/>
    </row>
    <row r="5246" spans="1:8" ht="15" x14ac:dyDescent="0.25">
      <c r="A5246" s="609" t="str">
        <f t="shared" si="81"/>
        <v>87523</v>
      </c>
      <c r="B5246" s="607" t="s">
        <v>1326</v>
      </c>
      <c r="C5246" s="607" t="s">
        <v>16088</v>
      </c>
      <c r="D5246" s="618" t="s">
        <v>10737</v>
      </c>
      <c r="E5246" s="619" t="s">
        <v>30986</v>
      </c>
      <c r="F5246"/>
      <c r="G5246"/>
      <c r="H5246"/>
    </row>
    <row r="5247" spans="1:8" ht="15" x14ac:dyDescent="0.25">
      <c r="A5247" s="609" t="str">
        <f t="shared" si="81"/>
        <v>87524</v>
      </c>
      <c r="B5247" s="607" t="s">
        <v>1327</v>
      </c>
      <c r="C5247" s="607" t="s">
        <v>16089</v>
      </c>
      <c r="D5247" s="618" t="s">
        <v>10737</v>
      </c>
      <c r="E5247" s="619" t="s">
        <v>11337</v>
      </c>
      <c r="F5247"/>
      <c r="G5247"/>
      <c r="H5247"/>
    </row>
    <row r="5248" spans="1:8" ht="15" x14ac:dyDescent="0.25">
      <c r="A5248" s="609" t="str">
        <f t="shared" si="81"/>
        <v>87525</v>
      </c>
      <c r="B5248" s="607" t="s">
        <v>1328</v>
      </c>
      <c r="C5248" s="607" t="s">
        <v>16090</v>
      </c>
      <c r="D5248" s="618" t="s">
        <v>10737</v>
      </c>
      <c r="E5248" s="619" t="s">
        <v>30987</v>
      </c>
      <c r="F5248"/>
      <c r="G5248"/>
      <c r="H5248"/>
    </row>
    <row r="5249" spans="1:8" ht="15" x14ac:dyDescent="0.25">
      <c r="A5249" s="609" t="str">
        <f t="shared" si="81"/>
        <v>87526</v>
      </c>
      <c r="B5249" s="607" t="s">
        <v>1329</v>
      </c>
      <c r="C5249" s="607" t="s">
        <v>16091</v>
      </c>
      <c r="D5249" s="618" t="s">
        <v>10737</v>
      </c>
      <c r="E5249" s="619" t="s">
        <v>30988</v>
      </c>
      <c r="F5249"/>
      <c r="G5249"/>
      <c r="H5249"/>
    </row>
    <row r="5250" spans="1:8" ht="15" x14ac:dyDescent="0.25">
      <c r="A5250" s="609" t="str">
        <f t="shared" ref="A5250:A5313" si="82">IF(ISERROR(SEARCH("/",B5250)=6),TRIM(CLEAN(B5250)),IF(SEARCH("/",B5250)=6,IF(LEN(TRIM(CLEAN(B5250)))=7,LEFT(TRIM(CLEAN(B5250)),6)&amp;"00"&amp;RIGHT(TRIM(CLEAN(B5250)),1),LEFT(TRIM(CLEAN(B5250)),6)&amp;"0"&amp;RIGHT(TRIM(CLEAN(B5250)),2)),TRIM(CLEAN(B5250))))</f>
        <v>89043</v>
      </c>
      <c r="B5250" s="607" t="s">
        <v>1710</v>
      </c>
      <c r="C5250" s="607" t="s">
        <v>16092</v>
      </c>
      <c r="D5250" s="618" t="s">
        <v>10737</v>
      </c>
      <c r="E5250" s="619" t="s">
        <v>8956</v>
      </c>
      <c r="F5250"/>
      <c r="G5250"/>
      <c r="H5250"/>
    </row>
    <row r="5251" spans="1:8" ht="15" x14ac:dyDescent="0.25">
      <c r="A5251" s="609" t="str">
        <f t="shared" si="82"/>
        <v>89168</v>
      </c>
      <c r="B5251" s="607" t="s">
        <v>1720</v>
      </c>
      <c r="C5251" s="607" t="s">
        <v>16093</v>
      </c>
      <c r="D5251" s="618" t="s">
        <v>10737</v>
      </c>
      <c r="E5251" s="619" t="s">
        <v>30989</v>
      </c>
      <c r="F5251"/>
      <c r="G5251"/>
      <c r="H5251"/>
    </row>
    <row r="5252" spans="1:8" ht="15" x14ac:dyDescent="0.25">
      <c r="A5252" s="609" t="str">
        <f t="shared" si="82"/>
        <v>89977</v>
      </c>
      <c r="B5252" s="607" t="s">
        <v>2343</v>
      </c>
      <c r="C5252" s="607" t="s">
        <v>16094</v>
      </c>
      <c r="D5252" s="618" t="s">
        <v>10737</v>
      </c>
      <c r="E5252" s="619" t="s">
        <v>30990</v>
      </c>
      <c r="F5252"/>
      <c r="G5252"/>
      <c r="H5252"/>
    </row>
    <row r="5253" spans="1:8" ht="15" x14ac:dyDescent="0.25">
      <c r="A5253" s="609" t="str">
        <f t="shared" si="82"/>
        <v>90112</v>
      </c>
      <c r="B5253" s="607" t="s">
        <v>2375</v>
      </c>
      <c r="C5253" s="607" t="s">
        <v>16095</v>
      </c>
      <c r="D5253" s="618" t="s">
        <v>10737</v>
      </c>
      <c r="E5253" s="619" t="s">
        <v>30991</v>
      </c>
      <c r="F5253"/>
      <c r="G5253"/>
      <c r="H5253"/>
    </row>
    <row r="5254" spans="1:8" ht="15" x14ac:dyDescent="0.25">
      <c r="A5254" s="609" t="str">
        <f t="shared" si="82"/>
        <v>101159</v>
      </c>
      <c r="B5254" s="607" t="s">
        <v>6812</v>
      </c>
      <c r="C5254" s="607" t="s">
        <v>16096</v>
      </c>
      <c r="D5254" s="618" t="s">
        <v>10737</v>
      </c>
      <c r="E5254" s="619" t="s">
        <v>30992</v>
      </c>
      <c r="F5254"/>
      <c r="G5254"/>
      <c r="H5254"/>
    </row>
    <row r="5255" spans="1:8" ht="15" x14ac:dyDescent="0.25">
      <c r="A5255" s="609" t="str">
        <f t="shared" si="82"/>
        <v>89282</v>
      </c>
      <c r="B5255" s="607" t="s">
        <v>1787</v>
      </c>
      <c r="C5255" s="607" t="s">
        <v>16097</v>
      </c>
      <c r="D5255" s="618" t="s">
        <v>10737</v>
      </c>
      <c r="E5255" s="619" t="s">
        <v>30993</v>
      </c>
      <c r="F5255"/>
      <c r="G5255"/>
      <c r="H5255"/>
    </row>
    <row r="5256" spans="1:8" ht="15" x14ac:dyDescent="0.25">
      <c r="A5256" s="609" t="str">
        <f t="shared" si="82"/>
        <v>89283</v>
      </c>
      <c r="B5256" s="607" t="s">
        <v>1788</v>
      </c>
      <c r="C5256" s="607" t="s">
        <v>16098</v>
      </c>
      <c r="D5256" s="618" t="s">
        <v>10737</v>
      </c>
      <c r="E5256" s="619" t="s">
        <v>30994</v>
      </c>
      <c r="F5256"/>
      <c r="G5256"/>
      <c r="H5256"/>
    </row>
    <row r="5257" spans="1:8" ht="15" x14ac:dyDescent="0.25">
      <c r="A5257" s="609" t="str">
        <f t="shared" si="82"/>
        <v>89284</v>
      </c>
      <c r="B5257" s="607" t="s">
        <v>1789</v>
      </c>
      <c r="C5257" s="607" t="s">
        <v>16099</v>
      </c>
      <c r="D5257" s="618" t="s">
        <v>10737</v>
      </c>
      <c r="E5257" s="619" t="s">
        <v>30995</v>
      </c>
      <c r="F5257"/>
      <c r="G5257"/>
      <c r="H5257"/>
    </row>
    <row r="5258" spans="1:8" ht="15" x14ac:dyDescent="0.25">
      <c r="A5258" s="609" t="str">
        <f t="shared" si="82"/>
        <v>89285</v>
      </c>
      <c r="B5258" s="607" t="s">
        <v>1790</v>
      </c>
      <c r="C5258" s="607" t="s">
        <v>16101</v>
      </c>
      <c r="D5258" s="618" t="s">
        <v>10737</v>
      </c>
      <c r="E5258" s="619" t="s">
        <v>19356</v>
      </c>
      <c r="F5258"/>
      <c r="G5258"/>
      <c r="H5258"/>
    </row>
    <row r="5259" spans="1:8" ht="15" x14ac:dyDescent="0.25">
      <c r="A5259" s="609" t="str">
        <f t="shared" si="82"/>
        <v>89286</v>
      </c>
      <c r="B5259" s="607" t="s">
        <v>1791</v>
      </c>
      <c r="C5259" s="607" t="s">
        <v>16102</v>
      </c>
      <c r="D5259" s="618" t="s">
        <v>10737</v>
      </c>
      <c r="E5259" s="619" t="s">
        <v>21590</v>
      </c>
      <c r="F5259"/>
      <c r="G5259"/>
      <c r="H5259"/>
    </row>
    <row r="5260" spans="1:8" ht="15" x14ac:dyDescent="0.25">
      <c r="A5260" s="609" t="str">
        <f t="shared" si="82"/>
        <v>89287</v>
      </c>
      <c r="B5260" s="607" t="s">
        <v>1792</v>
      </c>
      <c r="C5260" s="607" t="s">
        <v>16103</v>
      </c>
      <c r="D5260" s="618" t="s">
        <v>10737</v>
      </c>
      <c r="E5260" s="619" t="s">
        <v>19761</v>
      </c>
      <c r="F5260"/>
      <c r="G5260"/>
      <c r="H5260"/>
    </row>
    <row r="5261" spans="1:8" ht="15" x14ac:dyDescent="0.25">
      <c r="A5261" s="609" t="str">
        <f t="shared" si="82"/>
        <v>89288</v>
      </c>
      <c r="B5261" s="607" t="s">
        <v>1793</v>
      </c>
      <c r="C5261" s="607" t="s">
        <v>16104</v>
      </c>
      <c r="D5261" s="618" t="s">
        <v>10737</v>
      </c>
      <c r="E5261" s="619" t="s">
        <v>19034</v>
      </c>
      <c r="F5261"/>
      <c r="G5261"/>
      <c r="H5261"/>
    </row>
    <row r="5262" spans="1:8" ht="15" x14ac:dyDescent="0.25">
      <c r="A5262" s="609" t="str">
        <f t="shared" si="82"/>
        <v>89289</v>
      </c>
      <c r="B5262" s="607" t="s">
        <v>1794</v>
      </c>
      <c r="C5262" s="607" t="s">
        <v>16105</v>
      </c>
      <c r="D5262" s="618" t="s">
        <v>10737</v>
      </c>
      <c r="E5262" s="619" t="s">
        <v>30996</v>
      </c>
      <c r="F5262"/>
      <c r="G5262"/>
      <c r="H5262"/>
    </row>
    <row r="5263" spans="1:8" ht="15" x14ac:dyDescent="0.25">
      <c r="A5263" s="609" t="str">
        <f t="shared" si="82"/>
        <v>89290</v>
      </c>
      <c r="B5263" s="607" t="s">
        <v>1795</v>
      </c>
      <c r="C5263" s="607" t="s">
        <v>16106</v>
      </c>
      <c r="D5263" s="618" t="s">
        <v>10737</v>
      </c>
      <c r="E5263" s="619" t="s">
        <v>30997</v>
      </c>
      <c r="F5263"/>
      <c r="G5263"/>
      <c r="H5263"/>
    </row>
    <row r="5264" spans="1:8" ht="15" x14ac:dyDescent="0.25">
      <c r="A5264" s="609" t="str">
        <f t="shared" si="82"/>
        <v>89291</v>
      </c>
      <c r="B5264" s="607" t="s">
        <v>1796</v>
      </c>
      <c r="C5264" s="607" t="s">
        <v>16108</v>
      </c>
      <c r="D5264" s="618" t="s">
        <v>10737</v>
      </c>
      <c r="E5264" s="619" t="s">
        <v>30998</v>
      </c>
      <c r="F5264"/>
      <c r="G5264"/>
      <c r="H5264"/>
    </row>
    <row r="5265" spans="1:8" ht="15" x14ac:dyDescent="0.25">
      <c r="A5265" s="609" t="str">
        <f t="shared" si="82"/>
        <v>89292</v>
      </c>
      <c r="B5265" s="607" t="s">
        <v>1797</v>
      </c>
      <c r="C5265" s="607" t="s">
        <v>16109</v>
      </c>
      <c r="D5265" s="618" t="s">
        <v>10737</v>
      </c>
      <c r="E5265" s="619" t="s">
        <v>30999</v>
      </c>
      <c r="F5265"/>
      <c r="G5265"/>
      <c r="H5265"/>
    </row>
    <row r="5266" spans="1:8" ht="15" x14ac:dyDescent="0.25">
      <c r="A5266" s="609" t="str">
        <f t="shared" si="82"/>
        <v>89293</v>
      </c>
      <c r="B5266" s="607" t="s">
        <v>1798</v>
      </c>
      <c r="C5266" s="607" t="s">
        <v>16110</v>
      </c>
      <c r="D5266" s="618" t="s">
        <v>10737</v>
      </c>
      <c r="E5266" s="619" t="s">
        <v>31000</v>
      </c>
      <c r="F5266"/>
      <c r="G5266"/>
      <c r="H5266"/>
    </row>
    <row r="5267" spans="1:8" ht="15" x14ac:dyDescent="0.25">
      <c r="A5267" s="609" t="str">
        <f t="shared" si="82"/>
        <v>89294</v>
      </c>
      <c r="B5267" s="607" t="s">
        <v>1799</v>
      </c>
      <c r="C5267" s="607" t="s">
        <v>16112</v>
      </c>
      <c r="D5267" s="618" t="s">
        <v>10737</v>
      </c>
      <c r="E5267" s="619" t="s">
        <v>31001</v>
      </c>
      <c r="F5267"/>
      <c r="G5267"/>
      <c r="H5267"/>
    </row>
    <row r="5268" spans="1:8" ht="15" x14ac:dyDescent="0.25">
      <c r="A5268" s="609" t="str">
        <f t="shared" si="82"/>
        <v>89295</v>
      </c>
      <c r="B5268" s="607" t="s">
        <v>1800</v>
      </c>
      <c r="C5268" s="607" t="s">
        <v>16113</v>
      </c>
      <c r="D5268" s="618" t="s">
        <v>10737</v>
      </c>
      <c r="E5268" s="619" t="s">
        <v>19490</v>
      </c>
      <c r="F5268"/>
      <c r="G5268"/>
      <c r="H5268"/>
    </row>
    <row r="5269" spans="1:8" ht="15" x14ac:dyDescent="0.25">
      <c r="A5269" s="609" t="str">
        <f t="shared" si="82"/>
        <v>89296</v>
      </c>
      <c r="B5269" s="607" t="s">
        <v>1801</v>
      </c>
      <c r="C5269" s="607" t="s">
        <v>16114</v>
      </c>
      <c r="D5269" s="618" t="s">
        <v>10737</v>
      </c>
      <c r="E5269" s="619" t="s">
        <v>19029</v>
      </c>
      <c r="F5269"/>
      <c r="G5269"/>
      <c r="H5269"/>
    </row>
    <row r="5270" spans="1:8" ht="15" x14ac:dyDescent="0.25">
      <c r="A5270" s="609" t="str">
        <f t="shared" si="82"/>
        <v>89297</v>
      </c>
      <c r="B5270" s="607" t="s">
        <v>1802</v>
      </c>
      <c r="C5270" s="607" t="s">
        <v>16115</v>
      </c>
      <c r="D5270" s="618" t="s">
        <v>10737</v>
      </c>
      <c r="E5270" s="619" t="s">
        <v>11913</v>
      </c>
      <c r="F5270"/>
      <c r="G5270"/>
      <c r="H5270"/>
    </row>
    <row r="5271" spans="1:8" ht="15" x14ac:dyDescent="0.25">
      <c r="A5271" s="609" t="str">
        <f t="shared" si="82"/>
        <v>89298</v>
      </c>
      <c r="B5271" s="607" t="s">
        <v>1803</v>
      </c>
      <c r="C5271" s="607" t="s">
        <v>16116</v>
      </c>
      <c r="D5271" s="618" t="s">
        <v>10737</v>
      </c>
      <c r="E5271" s="619" t="s">
        <v>31002</v>
      </c>
      <c r="F5271"/>
      <c r="G5271"/>
      <c r="H5271"/>
    </row>
    <row r="5272" spans="1:8" ht="15" x14ac:dyDescent="0.25">
      <c r="A5272" s="609" t="str">
        <f t="shared" si="82"/>
        <v>89299</v>
      </c>
      <c r="B5272" s="607" t="s">
        <v>1804</v>
      </c>
      <c r="C5272" s="607" t="s">
        <v>16117</v>
      </c>
      <c r="D5272" s="618" t="s">
        <v>10737</v>
      </c>
      <c r="E5272" s="619" t="s">
        <v>31003</v>
      </c>
      <c r="F5272"/>
      <c r="G5272"/>
      <c r="H5272"/>
    </row>
    <row r="5273" spans="1:8" ht="15" x14ac:dyDescent="0.25">
      <c r="A5273" s="609" t="str">
        <f t="shared" si="82"/>
        <v>89300</v>
      </c>
      <c r="B5273" s="607" t="s">
        <v>1805</v>
      </c>
      <c r="C5273" s="607" t="s">
        <v>16118</v>
      </c>
      <c r="D5273" s="618" t="s">
        <v>10737</v>
      </c>
      <c r="E5273" s="619" t="s">
        <v>31004</v>
      </c>
      <c r="F5273"/>
      <c r="G5273"/>
      <c r="H5273"/>
    </row>
    <row r="5274" spans="1:8" ht="15" x14ac:dyDescent="0.25">
      <c r="A5274" s="609" t="str">
        <f t="shared" si="82"/>
        <v>89301</v>
      </c>
      <c r="B5274" s="607" t="s">
        <v>1806</v>
      </c>
      <c r="C5274" s="607" t="s">
        <v>16119</v>
      </c>
      <c r="D5274" s="618" t="s">
        <v>10737</v>
      </c>
      <c r="E5274" s="619" t="s">
        <v>29582</v>
      </c>
      <c r="F5274"/>
      <c r="G5274"/>
      <c r="H5274"/>
    </row>
    <row r="5275" spans="1:8" ht="15" x14ac:dyDescent="0.25">
      <c r="A5275" s="609" t="str">
        <f t="shared" si="82"/>
        <v>89302</v>
      </c>
      <c r="B5275" s="607" t="s">
        <v>1807</v>
      </c>
      <c r="C5275" s="607" t="s">
        <v>16120</v>
      </c>
      <c r="D5275" s="618" t="s">
        <v>10737</v>
      </c>
      <c r="E5275" s="619" t="s">
        <v>31005</v>
      </c>
      <c r="F5275"/>
      <c r="G5275"/>
      <c r="H5275"/>
    </row>
    <row r="5276" spans="1:8" ht="15" x14ac:dyDescent="0.25">
      <c r="A5276" s="609" t="str">
        <f t="shared" si="82"/>
        <v>89303</v>
      </c>
      <c r="B5276" s="607" t="s">
        <v>1808</v>
      </c>
      <c r="C5276" s="607" t="s">
        <v>16121</v>
      </c>
      <c r="D5276" s="618" t="s">
        <v>10737</v>
      </c>
      <c r="E5276" s="619" t="s">
        <v>18869</v>
      </c>
      <c r="F5276"/>
      <c r="G5276"/>
      <c r="H5276"/>
    </row>
    <row r="5277" spans="1:8" ht="15" x14ac:dyDescent="0.25">
      <c r="A5277" s="609" t="str">
        <f t="shared" si="82"/>
        <v>89304</v>
      </c>
      <c r="B5277" s="607" t="s">
        <v>1809</v>
      </c>
      <c r="C5277" s="607" t="s">
        <v>16122</v>
      </c>
      <c r="D5277" s="618" t="s">
        <v>10737</v>
      </c>
      <c r="E5277" s="619" t="s">
        <v>31006</v>
      </c>
      <c r="F5277"/>
      <c r="G5277"/>
      <c r="H5277"/>
    </row>
    <row r="5278" spans="1:8" ht="15" x14ac:dyDescent="0.25">
      <c r="A5278" s="609" t="str">
        <f t="shared" si="82"/>
        <v>89305</v>
      </c>
      <c r="B5278" s="607" t="s">
        <v>1810</v>
      </c>
      <c r="C5278" s="607" t="s">
        <v>16123</v>
      </c>
      <c r="D5278" s="618" t="s">
        <v>10737</v>
      </c>
      <c r="E5278" s="619" t="s">
        <v>19348</v>
      </c>
      <c r="F5278"/>
      <c r="G5278"/>
      <c r="H5278"/>
    </row>
    <row r="5279" spans="1:8" ht="15" x14ac:dyDescent="0.25">
      <c r="A5279" s="609" t="str">
        <f t="shared" si="82"/>
        <v>89306</v>
      </c>
      <c r="B5279" s="607" t="s">
        <v>1811</v>
      </c>
      <c r="C5279" s="607" t="s">
        <v>16124</v>
      </c>
      <c r="D5279" s="618" t="s">
        <v>10737</v>
      </c>
      <c r="E5279" s="619" t="s">
        <v>31007</v>
      </c>
      <c r="F5279"/>
      <c r="G5279"/>
      <c r="H5279"/>
    </row>
    <row r="5280" spans="1:8" ht="15" x14ac:dyDescent="0.25">
      <c r="A5280" s="609" t="str">
        <f t="shared" si="82"/>
        <v>89307</v>
      </c>
      <c r="B5280" s="607" t="s">
        <v>1812</v>
      </c>
      <c r="C5280" s="607" t="s">
        <v>16125</v>
      </c>
      <c r="D5280" s="618" t="s">
        <v>10737</v>
      </c>
      <c r="E5280" s="619" t="s">
        <v>31008</v>
      </c>
      <c r="F5280"/>
      <c r="G5280"/>
      <c r="H5280"/>
    </row>
    <row r="5281" spans="1:8" ht="15" x14ac:dyDescent="0.25">
      <c r="A5281" s="609" t="str">
        <f t="shared" si="82"/>
        <v>89308</v>
      </c>
      <c r="B5281" s="607" t="s">
        <v>1813</v>
      </c>
      <c r="C5281" s="607" t="s">
        <v>16126</v>
      </c>
      <c r="D5281" s="618" t="s">
        <v>10737</v>
      </c>
      <c r="E5281" s="619" t="s">
        <v>31009</v>
      </c>
      <c r="F5281"/>
      <c r="G5281"/>
      <c r="H5281"/>
    </row>
    <row r="5282" spans="1:8" ht="15" x14ac:dyDescent="0.25">
      <c r="A5282" s="609" t="str">
        <f t="shared" si="82"/>
        <v>89309</v>
      </c>
      <c r="B5282" s="607" t="s">
        <v>1814</v>
      </c>
      <c r="C5282" s="607" t="s">
        <v>16127</v>
      </c>
      <c r="D5282" s="618" t="s">
        <v>10737</v>
      </c>
      <c r="E5282" s="619" t="s">
        <v>18997</v>
      </c>
      <c r="F5282"/>
      <c r="G5282"/>
      <c r="H5282"/>
    </row>
    <row r="5283" spans="1:8" ht="15" x14ac:dyDescent="0.25">
      <c r="A5283" s="609" t="str">
        <f t="shared" si="82"/>
        <v>89310</v>
      </c>
      <c r="B5283" s="607" t="s">
        <v>1815</v>
      </c>
      <c r="C5283" s="607" t="s">
        <v>16128</v>
      </c>
      <c r="D5283" s="618" t="s">
        <v>10737</v>
      </c>
      <c r="E5283" s="619" t="s">
        <v>29830</v>
      </c>
      <c r="F5283"/>
      <c r="G5283"/>
      <c r="H5283"/>
    </row>
    <row r="5284" spans="1:8" ht="15" x14ac:dyDescent="0.25">
      <c r="A5284" s="609" t="str">
        <f t="shared" si="82"/>
        <v>89311</v>
      </c>
      <c r="B5284" s="607" t="s">
        <v>1816</v>
      </c>
      <c r="C5284" s="607" t="s">
        <v>16129</v>
      </c>
      <c r="D5284" s="618" t="s">
        <v>10737</v>
      </c>
      <c r="E5284" s="619" t="s">
        <v>30981</v>
      </c>
      <c r="F5284"/>
      <c r="G5284"/>
      <c r="H5284"/>
    </row>
    <row r="5285" spans="1:8" ht="15" x14ac:dyDescent="0.25">
      <c r="A5285" s="609" t="str">
        <f t="shared" si="82"/>
        <v>89312</v>
      </c>
      <c r="B5285" s="607" t="s">
        <v>1817</v>
      </c>
      <c r="C5285" s="607" t="s">
        <v>16130</v>
      </c>
      <c r="D5285" s="618" t="s">
        <v>10737</v>
      </c>
      <c r="E5285" s="619" t="s">
        <v>19373</v>
      </c>
      <c r="F5285"/>
      <c r="G5285"/>
      <c r="H5285"/>
    </row>
    <row r="5286" spans="1:8" ht="15" x14ac:dyDescent="0.25">
      <c r="A5286" s="609" t="str">
        <f t="shared" si="82"/>
        <v>89313</v>
      </c>
      <c r="B5286" s="607" t="s">
        <v>1818</v>
      </c>
      <c r="C5286" s="607" t="s">
        <v>16131</v>
      </c>
      <c r="D5286" s="618" t="s">
        <v>10737</v>
      </c>
      <c r="E5286" s="619" t="s">
        <v>9569</v>
      </c>
      <c r="F5286"/>
      <c r="G5286"/>
      <c r="H5286"/>
    </row>
    <row r="5287" spans="1:8" ht="15" x14ac:dyDescent="0.25">
      <c r="A5287" s="609" t="str">
        <f t="shared" si="82"/>
        <v>101162</v>
      </c>
      <c r="B5287" s="607" t="s">
        <v>6814</v>
      </c>
      <c r="C5287" s="607" t="s">
        <v>16132</v>
      </c>
      <c r="D5287" s="618" t="s">
        <v>10737</v>
      </c>
      <c r="E5287" s="619" t="s">
        <v>31010</v>
      </c>
      <c r="F5287"/>
      <c r="G5287"/>
      <c r="H5287"/>
    </row>
    <row r="5288" spans="1:8" ht="15" x14ac:dyDescent="0.25">
      <c r="A5288" s="609" t="str">
        <f t="shared" si="82"/>
        <v>87447</v>
      </c>
      <c r="B5288" s="607" t="s">
        <v>1251</v>
      </c>
      <c r="C5288" s="607" t="s">
        <v>16133</v>
      </c>
      <c r="D5288" s="618" t="s">
        <v>10737</v>
      </c>
      <c r="E5288" s="619" t="s">
        <v>18103</v>
      </c>
      <c r="F5288"/>
      <c r="G5288"/>
      <c r="H5288"/>
    </row>
    <row r="5289" spans="1:8" ht="15" x14ac:dyDescent="0.25">
      <c r="A5289" s="609" t="str">
        <f t="shared" si="82"/>
        <v>87448</v>
      </c>
      <c r="B5289" s="607" t="s">
        <v>1252</v>
      </c>
      <c r="C5289" s="607" t="s">
        <v>16135</v>
      </c>
      <c r="D5289" s="618" t="s">
        <v>10737</v>
      </c>
      <c r="E5289" s="619" t="s">
        <v>31011</v>
      </c>
      <c r="F5289"/>
      <c r="G5289"/>
      <c r="H5289"/>
    </row>
    <row r="5290" spans="1:8" ht="15" x14ac:dyDescent="0.25">
      <c r="A5290" s="609" t="str">
        <f t="shared" si="82"/>
        <v>87449</v>
      </c>
      <c r="B5290" s="607" t="s">
        <v>1253</v>
      </c>
      <c r="C5290" s="607" t="s">
        <v>16137</v>
      </c>
      <c r="D5290" s="618" t="s">
        <v>10737</v>
      </c>
      <c r="E5290" s="619" t="s">
        <v>22946</v>
      </c>
      <c r="F5290"/>
      <c r="G5290"/>
      <c r="H5290"/>
    </row>
    <row r="5291" spans="1:8" ht="15" x14ac:dyDescent="0.25">
      <c r="A5291" s="609" t="str">
        <f t="shared" si="82"/>
        <v>87450</v>
      </c>
      <c r="B5291" s="607" t="s">
        <v>1254</v>
      </c>
      <c r="C5291" s="607" t="s">
        <v>16138</v>
      </c>
      <c r="D5291" s="618" t="s">
        <v>10737</v>
      </c>
      <c r="E5291" s="619" t="s">
        <v>31012</v>
      </c>
      <c r="F5291"/>
      <c r="G5291"/>
      <c r="H5291"/>
    </row>
    <row r="5292" spans="1:8" ht="15" x14ac:dyDescent="0.25">
      <c r="A5292" s="609" t="str">
        <f t="shared" si="82"/>
        <v>87451</v>
      </c>
      <c r="B5292" s="607" t="s">
        <v>1255</v>
      </c>
      <c r="C5292" s="607" t="s">
        <v>16139</v>
      </c>
      <c r="D5292" s="618" t="s">
        <v>10737</v>
      </c>
      <c r="E5292" s="619" t="s">
        <v>31013</v>
      </c>
      <c r="F5292"/>
      <c r="G5292"/>
      <c r="H5292"/>
    </row>
    <row r="5293" spans="1:8" ht="15" x14ac:dyDescent="0.25">
      <c r="A5293" s="609" t="str">
        <f t="shared" si="82"/>
        <v>87452</v>
      </c>
      <c r="B5293" s="607" t="s">
        <v>1256</v>
      </c>
      <c r="C5293" s="607" t="s">
        <v>16140</v>
      </c>
      <c r="D5293" s="618" t="s">
        <v>10737</v>
      </c>
      <c r="E5293" s="619" t="s">
        <v>30468</v>
      </c>
      <c r="F5293"/>
      <c r="G5293"/>
      <c r="H5293"/>
    </row>
    <row r="5294" spans="1:8" ht="15" x14ac:dyDescent="0.25">
      <c r="A5294" s="609" t="str">
        <f t="shared" si="82"/>
        <v>87453</v>
      </c>
      <c r="B5294" s="607" t="s">
        <v>1257</v>
      </c>
      <c r="C5294" s="607" t="s">
        <v>16141</v>
      </c>
      <c r="D5294" s="618" t="s">
        <v>10737</v>
      </c>
      <c r="E5294" s="619" t="s">
        <v>13043</v>
      </c>
      <c r="F5294"/>
      <c r="G5294"/>
      <c r="H5294"/>
    </row>
    <row r="5295" spans="1:8" ht="15" x14ac:dyDescent="0.25">
      <c r="A5295" s="609" t="str">
        <f t="shared" si="82"/>
        <v>87454</v>
      </c>
      <c r="B5295" s="607" t="s">
        <v>1258</v>
      </c>
      <c r="C5295" s="607" t="s">
        <v>16142</v>
      </c>
      <c r="D5295" s="618" t="s">
        <v>10737</v>
      </c>
      <c r="E5295" s="619" t="s">
        <v>19823</v>
      </c>
      <c r="F5295"/>
      <c r="G5295"/>
      <c r="H5295"/>
    </row>
    <row r="5296" spans="1:8" ht="15" x14ac:dyDescent="0.25">
      <c r="A5296" s="609" t="str">
        <f t="shared" si="82"/>
        <v>87455</v>
      </c>
      <c r="B5296" s="607" t="s">
        <v>1259</v>
      </c>
      <c r="C5296" s="607" t="s">
        <v>16143</v>
      </c>
      <c r="D5296" s="618" t="s">
        <v>10737</v>
      </c>
      <c r="E5296" s="619" t="s">
        <v>18072</v>
      </c>
      <c r="F5296"/>
      <c r="G5296"/>
      <c r="H5296"/>
    </row>
    <row r="5297" spans="1:8" ht="15" x14ac:dyDescent="0.25">
      <c r="A5297" s="609" t="str">
        <f t="shared" si="82"/>
        <v>87456</v>
      </c>
      <c r="B5297" s="607" t="s">
        <v>1260</v>
      </c>
      <c r="C5297" s="607" t="s">
        <v>16144</v>
      </c>
      <c r="D5297" s="618" t="s">
        <v>10737</v>
      </c>
      <c r="E5297" s="619" t="s">
        <v>31014</v>
      </c>
      <c r="F5297"/>
      <c r="G5297"/>
      <c r="H5297"/>
    </row>
    <row r="5298" spans="1:8" ht="15" x14ac:dyDescent="0.25">
      <c r="A5298" s="609" t="str">
        <f t="shared" si="82"/>
        <v>87457</v>
      </c>
      <c r="B5298" s="607" t="s">
        <v>1261</v>
      </c>
      <c r="C5298" s="607" t="s">
        <v>16145</v>
      </c>
      <c r="D5298" s="618" t="s">
        <v>10737</v>
      </c>
      <c r="E5298" s="619" t="s">
        <v>31015</v>
      </c>
      <c r="F5298"/>
      <c r="G5298"/>
      <c r="H5298"/>
    </row>
    <row r="5299" spans="1:8" ht="15" x14ac:dyDescent="0.25">
      <c r="A5299" s="609" t="str">
        <f t="shared" si="82"/>
        <v>87458</v>
      </c>
      <c r="B5299" s="607" t="s">
        <v>1262</v>
      </c>
      <c r="C5299" s="607" t="s">
        <v>16146</v>
      </c>
      <c r="D5299" s="618" t="s">
        <v>10737</v>
      </c>
      <c r="E5299" s="619" t="s">
        <v>31016</v>
      </c>
      <c r="F5299"/>
      <c r="G5299"/>
      <c r="H5299"/>
    </row>
    <row r="5300" spans="1:8" ht="15" x14ac:dyDescent="0.25">
      <c r="A5300" s="609" t="str">
        <f t="shared" si="82"/>
        <v>87459</v>
      </c>
      <c r="B5300" s="607" t="s">
        <v>1263</v>
      </c>
      <c r="C5300" s="607" t="s">
        <v>16147</v>
      </c>
      <c r="D5300" s="618" t="s">
        <v>10737</v>
      </c>
      <c r="E5300" s="619" t="s">
        <v>31017</v>
      </c>
      <c r="F5300"/>
      <c r="G5300"/>
      <c r="H5300"/>
    </row>
    <row r="5301" spans="1:8" ht="15" x14ac:dyDescent="0.25">
      <c r="A5301" s="609" t="str">
        <f t="shared" si="82"/>
        <v>87460</v>
      </c>
      <c r="B5301" s="607" t="s">
        <v>1264</v>
      </c>
      <c r="C5301" s="607" t="s">
        <v>16148</v>
      </c>
      <c r="D5301" s="618" t="s">
        <v>10737</v>
      </c>
      <c r="E5301" s="619" t="s">
        <v>19545</v>
      </c>
      <c r="F5301"/>
      <c r="G5301"/>
      <c r="H5301"/>
    </row>
    <row r="5302" spans="1:8" ht="15" x14ac:dyDescent="0.25">
      <c r="A5302" s="609" t="str">
        <f t="shared" si="82"/>
        <v>87461</v>
      </c>
      <c r="B5302" s="607" t="s">
        <v>1265</v>
      </c>
      <c r="C5302" s="607" t="s">
        <v>16150</v>
      </c>
      <c r="D5302" s="618" t="s">
        <v>10737</v>
      </c>
      <c r="E5302" s="619" t="s">
        <v>31018</v>
      </c>
      <c r="F5302"/>
      <c r="G5302"/>
      <c r="H5302"/>
    </row>
    <row r="5303" spans="1:8" ht="15" x14ac:dyDescent="0.25">
      <c r="A5303" s="609" t="str">
        <f t="shared" si="82"/>
        <v>87462</v>
      </c>
      <c r="B5303" s="607" t="s">
        <v>1266</v>
      </c>
      <c r="C5303" s="607" t="s">
        <v>16151</v>
      </c>
      <c r="D5303" s="618" t="s">
        <v>10737</v>
      </c>
      <c r="E5303" s="619" t="s">
        <v>30985</v>
      </c>
      <c r="F5303"/>
      <c r="G5303"/>
      <c r="H5303"/>
    </row>
    <row r="5304" spans="1:8" ht="15" x14ac:dyDescent="0.25">
      <c r="A5304" s="609" t="str">
        <f t="shared" si="82"/>
        <v>87463</v>
      </c>
      <c r="B5304" s="607" t="s">
        <v>1267</v>
      </c>
      <c r="C5304" s="607" t="s">
        <v>16152</v>
      </c>
      <c r="D5304" s="618" t="s">
        <v>10737</v>
      </c>
      <c r="E5304" s="619" t="s">
        <v>23106</v>
      </c>
      <c r="F5304"/>
      <c r="G5304"/>
      <c r="H5304"/>
    </row>
    <row r="5305" spans="1:8" ht="15" x14ac:dyDescent="0.25">
      <c r="A5305" s="609" t="str">
        <f t="shared" si="82"/>
        <v>87464</v>
      </c>
      <c r="B5305" s="607" t="s">
        <v>1268</v>
      </c>
      <c r="C5305" s="607" t="s">
        <v>16153</v>
      </c>
      <c r="D5305" s="618" t="s">
        <v>10737</v>
      </c>
      <c r="E5305" s="619" t="s">
        <v>19080</v>
      </c>
      <c r="F5305"/>
      <c r="G5305"/>
      <c r="H5305"/>
    </row>
    <row r="5306" spans="1:8" ht="15" x14ac:dyDescent="0.25">
      <c r="A5306" s="609" t="str">
        <f t="shared" si="82"/>
        <v>87465</v>
      </c>
      <c r="B5306" s="607" t="s">
        <v>1269</v>
      </c>
      <c r="C5306" s="607" t="s">
        <v>16154</v>
      </c>
      <c r="D5306" s="618" t="s">
        <v>10737</v>
      </c>
      <c r="E5306" s="619" t="s">
        <v>19726</v>
      </c>
      <c r="F5306"/>
      <c r="G5306"/>
      <c r="H5306"/>
    </row>
    <row r="5307" spans="1:8" ht="15" x14ac:dyDescent="0.25">
      <c r="A5307" s="609" t="str">
        <f t="shared" si="82"/>
        <v>87466</v>
      </c>
      <c r="B5307" s="607" t="s">
        <v>1270</v>
      </c>
      <c r="C5307" s="607" t="s">
        <v>16155</v>
      </c>
      <c r="D5307" s="618" t="s">
        <v>10737</v>
      </c>
      <c r="E5307" s="619" t="s">
        <v>9122</v>
      </c>
      <c r="F5307"/>
      <c r="G5307"/>
      <c r="H5307"/>
    </row>
    <row r="5308" spans="1:8" ht="15" x14ac:dyDescent="0.25">
      <c r="A5308" s="609" t="str">
        <f t="shared" si="82"/>
        <v>87467</v>
      </c>
      <c r="B5308" s="607" t="s">
        <v>1271</v>
      </c>
      <c r="C5308" s="607" t="s">
        <v>16156</v>
      </c>
      <c r="D5308" s="618" t="s">
        <v>10737</v>
      </c>
      <c r="E5308" s="619" t="s">
        <v>31019</v>
      </c>
      <c r="F5308"/>
      <c r="G5308"/>
      <c r="H5308"/>
    </row>
    <row r="5309" spans="1:8" ht="15" x14ac:dyDescent="0.25">
      <c r="A5309" s="609" t="str">
        <f t="shared" si="82"/>
        <v>87468</v>
      </c>
      <c r="B5309" s="607" t="s">
        <v>1272</v>
      </c>
      <c r="C5309" s="607" t="s">
        <v>16157</v>
      </c>
      <c r="D5309" s="618" t="s">
        <v>10737</v>
      </c>
      <c r="E5309" s="619" t="s">
        <v>31020</v>
      </c>
      <c r="F5309"/>
      <c r="G5309"/>
      <c r="H5309"/>
    </row>
    <row r="5310" spans="1:8" ht="15" x14ac:dyDescent="0.25">
      <c r="A5310" s="609" t="str">
        <f t="shared" si="82"/>
        <v>87469</v>
      </c>
      <c r="B5310" s="607" t="s">
        <v>1273</v>
      </c>
      <c r="C5310" s="607" t="s">
        <v>16158</v>
      </c>
      <c r="D5310" s="618" t="s">
        <v>10737</v>
      </c>
      <c r="E5310" s="619" t="s">
        <v>31021</v>
      </c>
      <c r="F5310"/>
      <c r="G5310"/>
      <c r="H5310"/>
    </row>
    <row r="5311" spans="1:8" ht="15" x14ac:dyDescent="0.25">
      <c r="A5311" s="609" t="str">
        <f t="shared" si="82"/>
        <v>87470</v>
      </c>
      <c r="B5311" s="607" t="s">
        <v>1274</v>
      </c>
      <c r="C5311" s="607" t="s">
        <v>16159</v>
      </c>
      <c r="D5311" s="618" t="s">
        <v>10737</v>
      </c>
      <c r="E5311" s="619" t="s">
        <v>31022</v>
      </c>
      <c r="F5311"/>
      <c r="G5311"/>
      <c r="H5311"/>
    </row>
    <row r="5312" spans="1:8" ht="15" x14ac:dyDescent="0.25">
      <c r="A5312" s="609" t="str">
        <f t="shared" si="82"/>
        <v>89044</v>
      </c>
      <c r="B5312" s="607" t="s">
        <v>1711</v>
      </c>
      <c r="C5312" s="607" t="s">
        <v>16160</v>
      </c>
      <c r="D5312" s="618" t="s">
        <v>10737</v>
      </c>
      <c r="E5312" s="619" t="s">
        <v>31023</v>
      </c>
      <c r="F5312"/>
      <c r="G5312"/>
      <c r="H5312"/>
    </row>
    <row r="5313" spans="1:8" ht="15" x14ac:dyDescent="0.25">
      <c r="A5313" s="609" t="str">
        <f t="shared" si="82"/>
        <v>89169</v>
      </c>
      <c r="B5313" s="607" t="s">
        <v>1721</v>
      </c>
      <c r="C5313" s="607" t="s">
        <v>16161</v>
      </c>
      <c r="D5313" s="618" t="s">
        <v>10737</v>
      </c>
      <c r="E5313" s="619" t="s">
        <v>18276</v>
      </c>
      <c r="F5313"/>
      <c r="G5313"/>
      <c r="H5313"/>
    </row>
    <row r="5314" spans="1:8" ht="15" x14ac:dyDescent="0.25">
      <c r="A5314" s="609" t="str">
        <f t="shared" ref="A5314:A5377" si="83">IF(ISERROR(SEARCH("/",B5314)=6),TRIM(CLEAN(B5314)),IF(SEARCH("/",B5314)=6,IF(LEN(TRIM(CLEAN(B5314)))=7,LEFT(TRIM(CLEAN(B5314)),6)&amp;"00"&amp;RIGHT(TRIM(CLEAN(B5314)),1),LEFT(TRIM(CLEAN(B5314)),6)&amp;"0"&amp;RIGHT(TRIM(CLEAN(B5314)),2)),TRIM(CLEAN(B5314))))</f>
        <v>89978</v>
      </c>
      <c r="B5314" s="607" t="s">
        <v>2344</v>
      </c>
      <c r="C5314" s="607" t="s">
        <v>16162</v>
      </c>
      <c r="D5314" s="618" t="s">
        <v>10737</v>
      </c>
      <c r="E5314" s="619" t="s">
        <v>19763</v>
      </c>
      <c r="F5314"/>
      <c r="G5314"/>
      <c r="H5314"/>
    </row>
    <row r="5315" spans="1:8" ht="15" x14ac:dyDescent="0.25">
      <c r="A5315" s="609" t="str">
        <f t="shared" si="83"/>
        <v>89453</v>
      </c>
      <c r="B5315" s="607" t="s">
        <v>1922</v>
      </c>
      <c r="C5315" s="607" t="s">
        <v>16163</v>
      </c>
      <c r="D5315" s="618" t="s">
        <v>10737</v>
      </c>
      <c r="E5315" s="619" t="s">
        <v>31024</v>
      </c>
      <c r="F5315"/>
      <c r="G5315"/>
      <c r="H5315"/>
    </row>
    <row r="5316" spans="1:8" ht="15" x14ac:dyDescent="0.25">
      <c r="A5316" s="609" t="str">
        <f t="shared" si="83"/>
        <v>89454</v>
      </c>
      <c r="B5316" s="607" t="s">
        <v>1923</v>
      </c>
      <c r="C5316" s="607" t="s">
        <v>16164</v>
      </c>
      <c r="D5316" s="618" t="s">
        <v>10737</v>
      </c>
      <c r="E5316" s="619" t="s">
        <v>31025</v>
      </c>
      <c r="F5316"/>
      <c r="G5316"/>
      <c r="H5316"/>
    </row>
    <row r="5317" spans="1:8" ht="15" x14ac:dyDescent="0.25">
      <c r="A5317" s="609" t="str">
        <f t="shared" si="83"/>
        <v>89455</v>
      </c>
      <c r="B5317" s="607" t="s">
        <v>1924</v>
      </c>
      <c r="C5317" s="607" t="s">
        <v>16166</v>
      </c>
      <c r="D5317" s="618" t="s">
        <v>10737</v>
      </c>
      <c r="E5317" s="619" t="s">
        <v>18799</v>
      </c>
      <c r="F5317"/>
      <c r="G5317"/>
      <c r="H5317"/>
    </row>
    <row r="5318" spans="1:8" ht="15" x14ac:dyDescent="0.25">
      <c r="A5318" s="609" t="str">
        <f t="shared" si="83"/>
        <v>89456</v>
      </c>
      <c r="B5318" s="607" t="s">
        <v>1925</v>
      </c>
      <c r="C5318" s="607" t="s">
        <v>16167</v>
      </c>
      <c r="D5318" s="618" t="s">
        <v>10737</v>
      </c>
      <c r="E5318" s="619" t="s">
        <v>31026</v>
      </c>
      <c r="F5318"/>
      <c r="G5318"/>
      <c r="H5318"/>
    </row>
    <row r="5319" spans="1:8" ht="15" x14ac:dyDescent="0.25">
      <c r="A5319" s="609" t="str">
        <f t="shared" si="83"/>
        <v>89457</v>
      </c>
      <c r="B5319" s="607" t="s">
        <v>1926</v>
      </c>
      <c r="C5319" s="607" t="s">
        <v>16169</v>
      </c>
      <c r="D5319" s="618" t="s">
        <v>10737</v>
      </c>
      <c r="E5319" s="619" t="s">
        <v>19354</v>
      </c>
      <c r="F5319"/>
      <c r="G5319"/>
      <c r="H5319"/>
    </row>
    <row r="5320" spans="1:8" ht="15" x14ac:dyDescent="0.25">
      <c r="A5320" s="609" t="str">
        <f t="shared" si="83"/>
        <v>89458</v>
      </c>
      <c r="B5320" s="607" t="s">
        <v>1927</v>
      </c>
      <c r="C5320" s="607" t="s">
        <v>16170</v>
      </c>
      <c r="D5320" s="618" t="s">
        <v>10737</v>
      </c>
      <c r="E5320" s="619" t="s">
        <v>31027</v>
      </c>
      <c r="F5320"/>
      <c r="G5320"/>
      <c r="H5320"/>
    </row>
    <row r="5321" spans="1:8" ht="15" x14ac:dyDescent="0.25">
      <c r="A5321" s="609" t="str">
        <f t="shared" si="83"/>
        <v>89459</v>
      </c>
      <c r="B5321" s="607" t="s">
        <v>1928</v>
      </c>
      <c r="C5321" s="607" t="s">
        <v>16171</v>
      </c>
      <c r="D5321" s="618" t="s">
        <v>10737</v>
      </c>
      <c r="E5321" s="619" t="s">
        <v>31028</v>
      </c>
      <c r="F5321"/>
      <c r="G5321"/>
      <c r="H5321"/>
    </row>
    <row r="5322" spans="1:8" ht="15" x14ac:dyDescent="0.25">
      <c r="A5322" s="609" t="str">
        <f t="shared" si="83"/>
        <v>89460</v>
      </c>
      <c r="B5322" s="607" t="s">
        <v>1929</v>
      </c>
      <c r="C5322" s="607" t="s">
        <v>16172</v>
      </c>
      <c r="D5322" s="618" t="s">
        <v>10737</v>
      </c>
      <c r="E5322" s="619" t="s">
        <v>31029</v>
      </c>
      <c r="F5322"/>
      <c r="G5322"/>
      <c r="H5322"/>
    </row>
    <row r="5323" spans="1:8" ht="15" x14ac:dyDescent="0.25">
      <c r="A5323" s="609" t="str">
        <f t="shared" si="83"/>
        <v>89462</v>
      </c>
      <c r="B5323" s="607" t="s">
        <v>1930</v>
      </c>
      <c r="C5323" s="607" t="s">
        <v>16173</v>
      </c>
      <c r="D5323" s="618" t="s">
        <v>10737</v>
      </c>
      <c r="E5323" s="619" t="s">
        <v>26785</v>
      </c>
      <c r="F5323"/>
      <c r="G5323"/>
      <c r="H5323"/>
    </row>
    <row r="5324" spans="1:8" ht="15" x14ac:dyDescent="0.25">
      <c r="A5324" s="609" t="str">
        <f t="shared" si="83"/>
        <v>89463</v>
      </c>
      <c r="B5324" s="607" t="s">
        <v>1931</v>
      </c>
      <c r="C5324" s="607" t="s">
        <v>16174</v>
      </c>
      <c r="D5324" s="618" t="s">
        <v>10737</v>
      </c>
      <c r="E5324" s="619" t="s">
        <v>19479</v>
      </c>
      <c r="F5324"/>
      <c r="G5324"/>
      <c r="H5324"/>
    </row>
    <row r="5325" spans="1:8" ht="15" x14ac:dyDescent="0.25">
      <c r="A5325" s="609" t="str">
        <f t="shared" si="83"/>
        <v>89464</v>
      </c>
      <c r="B5325" s="607" t="s">
        <v>1932</v>
      </c>
      <c r="C5325" s="607" t="s">
        <v>16175</v>
      </c>
      <c r="D5325" s="618" t="s">
        <v>10737</v>
      </c>
      <c r="E5325" s="619" t="s">
        <v>31030</v>
      </c>
      <c r="F5325"/>
      <c r="G5325"/>
      <c r="H5325"/>
    </row>
    <row r="5326" spans="1:8" ht="15" x14ac:dyDescent="0.25">
      <c r="A5326" s="609" t="str">
        <f t="shared" si="83"/>
        <v>89465</v>
      </c>
      <c r="B5326" s="607" t="s">
        <v>1933</v>
      </c>
      <c r="C5326" s="607" t="s">
        <v>16176</v>
      </c>
      <c r="D5326" s="618" t="s">
        <v>10737</v>
      </c>
      <c r="E5326" s="619" t="s">
        <v>31031</v>
      </c>
      <c r="F5326"/>
      <c r="G5326"/>
      <c r="H5326"/>
    </row>
    <row r="5327" spans="1:8" ht="15" x14ac:dyDescent="0.25">
      <c r="A5327" s="609" t="str">
        <f t="shared" si="83"/>
        <v>89466</v>
      </c>
      <c r="B5327" s="607" t="s">
        <v>1934</v>
      </c>
      <c r="C5327" s="607" t="s">
        <v>16177</v>
      </c>
      <c r="D5327" s="618" t="s">
        <v>10737</v>
      </c>
      <c r="E5327" s="619" t="s">
        <v>19375</v>
      </c>
      <c r="F5327"/>
      <c r="G5327"/>
      <c r="H5327"/>
    </row>
    <row r="5328" spans="1:8" ht="15" x14ac:dyDescent="0.25">
      <c r="A5328" s="609" t="str">
        <f t="shared" si="83"/>
        <v>89467</v>
      </c>
      <c r="B5328" s="607" t="s">
        <v>1935</v>
      </c>
      <c r="C5328" s="607" t="s">
        <v>16178</v>
      </c>
      <c r="D5328" s="618" t="s">
        <v>10737</v>
      </c>
      <c r="E5328" s="619" t="s">
        <v>18304</v>
      </c>
      <c r="F5328"/>
      <c r="G5328"/>
      <c r="H5328"/>
    </row>
    <row r="5329" spans="1:8" ht="15" x14ac:dyDescent="0.25">
      <c r="A5329" s="609" t="str">
        <f t="shared" si="83"/>
        <v>89468</v>
      </c>
      <c r="B5329" s="607" t="s">
        <v>1936</v>
      </c>
      <c r="C5329" s="607" t="s">
        <v>16179</v>
      </c>
      <c r="D5329" s="618" t="s">
        <v>10737</v>
      </c>
      <c r="E5329" s="619" t="s">
        <v>18981</v>
      </c>
      <c r="F5329"/>
      <c r="G5329"/>
      <c r="H5329"/>
    </row>
    <row r="5330" spans="1:8" ht="15" x14ac:dyDescent="0.25">
      <c r="A5330" s="609" t="str">
        <f t="shared" si="83"/>
        <v>89469</v>
      </c>
      <c r="B5330" s="607" t="s">
        <v>1937</v>
      </c>
      <c r="C5330" s="607" t="s">
        <v>16180</v>
      </c>
      <c r="D5330" s="618" t="s">
        <v>10737</v>
      </c>
      <c r="E5330" s="619" t="s">
        <v>31032</v>
      </c>
      <c r="F5330"/>
      <c r="G5330"/>
      <c r="H5330"/>
    </row>
    <row r="5331" spans="1:8" ht="15" x14ac:dyDescent="0.25">
      <c r="A5331" s="609" t="str">
        <f t="shared" si="83"/>
        <v>89470</v>
      </c>
      <c r="B5331" s="607" t="s">
        <v>1938</v>
      </c>
      <c r="C5331" s="607" t="s">
        <v>16181</v>
      </c>
      <c r="D5331" s="618" t="s">
        <v>10737</v>
      </c>
      <c r="E5331" s="619" t="s">
        <v>31033</v>
      </c>
      <c r="F5331"/>
      <c r="G5331"/>
      <c r="H5331"/>
    </row>
    <row r="5332" spans="1:8" ht="15" x14ac:dyDescent="0.25">
      <c r="A5332" s="609" t="str">
        <f t="shared" si="83"/>
        <v>89471</v>
      </c>
      <c r="B5332" s="607" t="s">
        <v>1939</v>
      </c>
      <c r="C5332" s="607" t="s">
        <v>16182</v>
      </c>
      <c r="D5332" s="618" t="s">
        <v>10737</v>
      </c>
      <c r="E5332" s="619" t="s">
        <v>31034</v>
      </c>
      <c r="F5332"/>
      <c r="G5332"/>
      <c r="H5332"/>
    </row>
    <row r="5333" spans="1:8" ht="15" x14ac:dyDescent="0.25">
      <c r="A5333" s="609" t="str">
        <f t="shared" si="83"/>
        <v>89472</v>
      </c>
      <c r="B5333" s="607" t="s">
        <v>1940</v>
      </c>
      <c r="C5333" s="607" t="s">
        <v>16184</v>
      </c>
      <c r="D5333" s="618" t="s">
        <v>10737</v>
      </c>
      <c r="E5333" s="619" t="s">
        <v>31035</v>
      </c>
      <c r="F5333"/>
      <c r="G5333"/>
      <c r="H5333"/>
    </row>
    <row r="5334" spans="1:8" ht="15" x14ac:dyDescent="0.25">
      <c r="A5334" s="609" t="str">
        <f t="shared" si="83"/>
        <v>89473</v>
      </c>
      <c r="B5334" s="607" t="s">
        <v>1941</v>
      </c>
      <c r="C5334" s="607" t="s">
        <v>16185</v>
      </c>
      <c r="D5334" s="618" t="s">
        <v>10737</v>
      </c>
      <c r="E5334" s="619" t="s">
        <v>31036</v>
      </c>
      <c r="F5334"/>
      <c r="G5334"/>
      <c r="H5334"/>
    </row>
    <row r="5335" spans="1:8" ht="15" x14ac:dyDescent="0.25">
      <c r="A5335" s="609" t="str">
        <f t="shared" si="83"/>
        <v>89474</v>
      </c>
      <c r="B5335" s="607" t="s">
        <v>1942</v>
      </c>
      <c r="C5335" s="607" t="s">
        <v>16186</v>
      </c>
      <c r="D5335" s="618" t="s">
        <v>10737</v>
      </c>
      <c r="E5335" s="619" t="s">
        <v>10129</v>
      </c>
      <c r="F5335"/>
      <c r="G5335"/>
      <c r="H5335"/>
    </row>
    <row r="5336" spans="1:8" ht="15" x14ac:dyDescent="0.25">
      <c r="A5336" s="609" t="str">
        <f t="shared" si="83"/>
        <v>89475</v>
      </c>
      <c r="B5336" s="607" t="s">
        <v>1943</v>
      </c>
      <c r="C5336" s="607" t="s">
        <v>16187</v>
      </c>
      <c r="D5336" s="618" t="s">
        <v>10737</v>
      </c>
      <c r="E5336" s="619" t="s">
        <v>18326</v>
      </c>
      <c r="F5336"/>
      <c r="G5336"/>
      <c r="H5336"/>
    </row>
    <row r="5337" spans="1:8" ht="15" x14ac:dyDescent="0.25">
      <c r="A5337" s="609" t="str">
        <f t="shared" si="83"/>
        <v>89476</v>
      </c>
      <c r="B5337" s="607" t="s">
        <v>1944</v>
      </c>
      <c r="C5337" s="607" t="s">
        <v>16188</v>
      </c>
      <c r="D5337" s="618" t="s">
        <v>10737</v>
      </c>
      <c r="E5337" s="619" t="s">
        <v>18852</v>
      </c>
      <c r="F5337"/>
      <c r="G5337"/>
      <c r="H5337"/>
    </row>
    <row r="5338" spans="1:8" ht="15" x14ac:dyDescent="0.25">
      <c r="A5338" s="609" t="str">
        <f t="shared" si="83"/>
        <v>89477</v>
      </c>
      <c r="B5338" s="607" t="s">
        <v>1945</v>
      </c>
      <c r="C5338" s="607" t="s">
        <v>16189</v>
      </c>
      <c r="D5338" s="618" t="s">
        <v>10737</v>
      </c>
      <c r="E5338" s="619" t="s">
        <v>31037</v>
      </c>
      <c r="F5338"/>
      <c r="G5338"/>
      <c r="H5338"/>
    </row>
    <row r="5339" spans="1:8" ht="15" x14ac:dyDescent="0.25">
      <c r="A5339" s="609" t="str">
        <f t="shared" si="83"/>
        <v>89478</v>
      </c>
      <c r="B5339" s="607" t="s">
        <v>1946</v>
      </c>
      <c r="C5339" s="607" t="s">
        <v>16190</v>
      </c>
      <c r="D5339" s="618" t="s">
        <v>10737</v>
      </c>
      <c r="E5339" s="619" t="s">
        <v>31038</v>
      </c>
      <c r="F5339"/>
      <c r="G5339"/>
      <c r="H5339"/>
    </row>
    <row r="5340" spans="1:8" ht="15" x14ac:dyDescent="0.25">
      <c r="A5340" s="609" t="str">
        <f t="shared" si="83"/>
        <v>89479</v>
      </c>
      <c r="B5340" s="607" t="s">
        <v>1947</v>
      </c>
      <c r="C5340" s="607" t="s">
        <v>16191</v>
      </c>
      <c r="D5340" s="618" t="s">
        <v>10737</v>
      </c>
      <c r="E5340" s="619" t="s">
        <v>31039</v>
      </c>
      <c r="F5340"/>
      <c r="G5340"/>
      <c r="H5340"/>
    </row>
    <row r="5341" spans="1:8" ht="15" x14ac:dyDescent="0.25">
      <c r="A5341" s="609" t="str">
        <f t="shared" si="83"/>
        <v>89480</v>
      </c>
      <c r="B5341" s="607" t="s">
        <v>1948</v>
      </c>
      <c r="C5341" s="607" t="s">
        <v>16192</v>
      </c>
      <c r="D5341" s="618" t="s">
        <v>10737</v>
      </c>
      <c r="E5341" s="619" t="s">
        <v>18550</v>
      </c>
      <c r="F5341"/>
      <c r="G5341"/>
      <c r="H5341"/>
    </row>
    <row r="5342" spans="1:8" ht="15" x14ac:dyDescent="0.25">
      <c r="A5342" s="609" t="str">
        <f t="shared" si="83"/>
        <v>89483</v>
      </c>
      <c r="B5342" s="607" t="s">
        <v>1951</v>
      </c>
      <c r="C5342" s="607" t="s">
        <v>16193</v>
      </c>
      <c r="D5342" s="618" t="s">
        <v>10737</v>
      </c>
      <c r="E5342" s="619" t="s">
        <v>9562</v>
      </c>
      <c r="F5342"/>
      <c r="G5342"/>
      <c r="H5342"/>
    </row>
    <row r="5343" spans="1:8" ht="15" x14ac:dyDescent="0.25">
      <c r="A5343" s="609" t="str">
        <f t="shared" si="83"/>
        <v>89484</v>
      </c>
      <c r="B5343" s="607" t="s">
        <v>1952</v>
      </c>
      <c r="C5343" s="607" t="s">
        <v>16194</v>
      </c>
      <c r="D5343" s="618" t="s">
        <v>10737</v>
      </c>
      <c r="E5343" s="619" t="s">
        <v>19746</v>
      </c>
      <c r="F5343"/>
      <c r="G5343"/>
      <c r="H5343"/>
    </row>
    <row r="5344" spans="1:8" ht="15" x14ac:dyDescent="0.25">
      <c r="A5344" s="609" t="str">
        <f t="shared" si="83"/>
        <v>89486</v>
      </c>
      <c r="B5344" s="607" t="s">
        <v>1954</v>
      </c>
      <c r="C5344" s="607" t="s">
        <v>16195</v>
      </c>
      <c r="D5344" s="618" t="s">
        <v>10737</v>
      </c>
      <c r="E5344" s="619" t="s">
        <v>31040</v>
      </c>
      <c r="F5344"/>
      <c r="G5344"/>
      <c r="H5344"/>
    </row>
    <row r="5345" spans="1:8" ht="15" x14ac:dyDescent="0.25">
      <c r="A5345" s="609" t="str">
        <f t="shared" si="83"/>
        <v>89487</v>
      </c>
      <c r="B5345" s="607" t="s">
        <v>1955</v>
      </c>
      <c r="C5345" s="607" t="s">
        <v>16196</v>
      </c>
      <c r="D5345" s="618" t="s">
        <v>10737</v>
      </c>
      <c r="E5345" s="619" t="s">
        <v>31041</v>
      </c>
      <c r="F5345"/>
      <c r="G5345"/>
      <c r="H5345"/>
    </row>
    <row r="5346" spans="1:8" ht="15" x14ac:dyDescent="0.25">
      <c r="A5346" s="609" t="str">
        <f t="shared" si="83"/>
        <v>89488</v>
      </c>
      <c r="B5346" s="607" t="s">
        <v>1956</v>
      </c>
      <c r="C5346" s="607" t="s">
        <v>16197</v>
      </c>
      <c r="D5346" s="618" t="s">
        <v>10737</v>
      </c>
      <c r="E5346" s="619" t="s">
        <v>31042</v>
      </c>
      <c r="F5346"/>
      <c r="G5346"/>
      <c r="H5346"/>
    </row>
    <row r="5347" spans="1:8" ht="15" x14ac:dyDescent="0.25">
      <c r="A5347" s="609" t="str">
        <f t="shared" si="83"/>
        <v>91815</v>
      </c>
      <c r="B5347" s="607" t="s">
        <v>2866</v>
      </c>
      <c r="C5347" s="607" t="s">
        <v>16198</v>
      </c>
      <c r="D5347" s="618" t="s">
        <v>10737</v>
      </c>
      <c r="E5347" s="619" t="s">
        <v>8788</v>
      </c>
      <c r="F5347"/>
      <c r="G5347"/>
      <c r="H5347"/>
    </row>
    <row r="5348" spans="1:8" ht="15" x14ac:dyDescent="0.25">
      <c r="A5348" s="609" t="str">
        <f t="shared" si="83"/>
        <v>91816</v>
      </c>
      <c r="B5348" s="607" t="s">
        <v>2867</v>
      </c>
      <c r="C5348" s="607" t="s">
        <v>16199</v>
      </c>
      <c r="D5348" s="618" t="s">
        <v>10737</v>
      </c>
      <c r="E5348" s="619" t="s">
        <v>19376</v>
      </c>
      <c r="F5348"/>
      <c r="G5348"/>
      <c r="H5348"/>
    </row>
    <row r="5349" spans="1:8" ht="15" x14ac:dyDescent="0.25">
      <c r="A5349" s="609" t="str">
        <f t="shared" si="83"/>
        <v>101161</v>
      </c>
      <c r="B5349" s="607" t="s">
        <v>6813</v>
      </c>
      <c r="C5349" s="607" t="s">
        <v>16200</v>
      </c>
      <c r="D5349" s="618" t="s">
        <v>10737</v>
      </c>
      <c r="E5349" s="619" t="s">
        <v>31043</v>
      </c>
      <c r="F5349"/>
      <c r="G5349"/>
      <c r="H5349"/>
    </row>
    <row r="5350" spans="1:8" ht="15" x14ac:dyDescent="0.25">
      <c r="A5350" s="609" t="str">
        <f t="shared" si="83"/>
        <v>101163</v>
      </c>
      <c r="B5350" s="607" t="s">
        <v>6815</v>
      </c>
      <c r="C5350" s="607" t="s">
        <v>16201</v>
      </c>
      <c r="D5350" s="618" t="s">
        <v>10737</v>
      </c>
      <c r="E5350" s="619" t="s">
        <v>31044</v>
      </c>
      <c r="F5350"/>
      <c r="G5350"/>
      <c r="H5350"/>
    </row>
    <row r="5351" spans="1:8" ht="15" x14ac:dyDescent="0.25">
      <c r="A5351" s="609" t="str">
        <f t="shared" si="83"/>
        <v>101164</v>
      </c>
      <c r="B5351" s="607" t="s">
        <v>6816</v>
      </c>
      <c r="C5351" s="607" t="s">
        <v>16202</v>
      </c>
      <c r="D5351" s="618" t="s">
        <v>10737</v>
      </c>
      <c r="E5351" s="619" t="s">
        <v>31045</v>
      </c>
      <c r="F5351"/>
      <c r="G5351"/>
      <c r="H5351"/>
    </row>
    <row r="5352" spans="1:8" ht="15" x14ac:dyDescent="0.25">
      <c r="A5352" s="609" t="str">
        <f t="shared" si="83"/>
        <v>96358</v>
      </c>
      <c r="B5352" s="607" t="s">
        <v>4939</v>
      </c>
      <c r="C5352" s="607" t="s">
        <v>16203</v>
      </c>
      <c r="D5352" s="618" t="s">
        <v>10737</v>
      </c>
      <c r="E5352" s="619" t="s">
        <v>19824</v>
      </c>
      <c r="F5352"/>
      <c r="G5352"/>
      <c r="H5352"/>
    </row>
    <row r="5353" spans="1:8" ht="15" x14ac:dyDescent="0.25">
      <c r="A5353" s="609" t="str">
        <f t="shared" si="83"/>
        <v>96359</v>
      </c>
      <c r="B5353" s="607" t="s">
        <v>4940</v>
      </c>
      <c r="C5353" s="607" t="s">
        <v>16204</v>
      </c>
      <c r="D5353" s="618" t="s">
        <v>10737</v>
      </c>
      <c r="E5353" s="619" t="s">
        <v>29854</v>
      </c>
      <c r="F5353"/>
      <c r="G5353"/>
      <c r="H5353"/>
    </row>
    <row r="5354" spans="1:8" ht="15" x14ac:dyDescent="0.25">
      <c r="A5354" s="609" t="str">
        <f t="shared" si="83"/>
        <v>96360</v>
      </c>
      <c r="B5354" s="607" t="s">
        <v>4941</v>
      </c>
      <c r="C5354" s="607" t="s">
        <v>16205</v>
      </c>
      <c r="D5354" s="618" t="s">
        <v>10737</v>
      </c>
      <c r="E5354" s="619" t="s">
        <v>19583</v>
      </c>
      <c r="F5354"/>
      <c r="G5354"/>
      <c r="H5354"/>
    </row>
    <row r="5355" spans="1:8" ht="15" x14ac:dyDescent="0.25">
      <c r="A5355" s="609" t="str">
        <f t="shared" si="83"/>
        <v>96361</v>
      </c>
      <c r="B5355" s="607" t="s">
        <v>4942</v>
      </c>
      <c r="C5355" s="607" t="s">
        <v>16206</v>
      </c>
      <c r="D5355" s="618" t="s">
        <v>10737</v>
      </c>
      <c r="E5355" s="619" t="s">
        <v>30860</v>
      </c>
      <c r="F5355"/>
      <c r="G5355"/>
      <c r="H5355"/>
    </row>
    <row r="5356" spans="1:8" ht="15" x14ac:dyDescent="0.25">
      <c r="A5356" s="609" t="str">
        <f t="shared" si="83"/>
        <v>96362</v>
      </c>
      <c r="B5356" s="607" t="s">
        <v>4943</v>
      </c>
      <c r="C5356" s="607" t="s">
        <v>16207</v>
      </c>
      <c r="D5356" s="618" t="s">
        <v>10737</v>
      </c>
      <c r="E5356" s="619" t="s">
        <v>31046</v>
      </c>
      <c r="F5356"/>
      <c r="G5356"/>
      <c r="H5356"/>
    </row>
    <row r="5357" spans="1:8" ht="15" x14ac:dyDescent="0.25">
      <c r="A5357" s="609" t="str">
        <f t="shared" si="83"/>
        <v>96363</v>
      </c>
      <c r="B5357" s="607" t="s">
        <v>4944</v>
      </c>
      <c r="C5357" s="607" t="s">
        <v>16208</v>
      </c>
      <c r="D5357" s="618" t="s">
        <v>10737</v>
      </c>
      <c r="E5357" s="619" t="s">
        <v>31047</v>
      </c>
      <c r="F5357"/>
      <c r="G5357"/>
      <c r="H5357"/>
    </row>
    <row r="5358" spans="1:8" ht="15" x14ac:dyDescent="0.25">
      <c r="A5358" s="609" t="str">
        <f t="shared" si="83"/>
        <v>96364</v>
      </c>
      <c r="B5358" s="607" t="s">
        <v>4945</v>
      </c>
      <c r="C5358" s="607" t="s">
        <v>16209</v>
      </c>
      <c r="D5358" s="618" t="s">
        <v>10737</v>
      </c>
      <c r="E5358" s="619" t="s">
        <v>31048</v>
      </c>
      <c r="F5358"/>
      <c r="G5358"/>
      <c r="H5358"/>
    </row>
    <row r="5359" spans="1:8" ht="15" x14ac:dyDescent="0.25">
      <c r="A5359" s="609" t="str">
        <f t="shared" si="83"/>
        <v>96365</v>
      </c>
      <c r="B5359" s="607" t="s">
        <v>4946</v>
      </c>
      <c r="C5359" s="607" t="s">
        <v>16210</v>
      </c>
      <c r="D5359" s="618" t="s">
        <v>10737</v>
      </c>
      <c r="E5359" s="619" t="s">
        <v>31049</v>
      </c>
      <c r="F5359"/>
      <c r="G5359"/>
      <c r="H5359"/>
    </row>
    <row r="5360" spans="1:8" ht="15" x14ac:dyDescent="0.25">
      <c r="A5360" s="609" t="str">
        <f t="shared" si="83"/>
        <v>96366</v>
      </c>
      <c r="B5360" s="607" t="s">
        <v>4947</v>
      </c>
      <c r="C5360" s="607" t="s">
        <v>16211</v>
      </c>
      <c r="D5360" s="618" t="s">
        <v>10737</v>
      </c>
      <c r="E5360" s="619" t="s">
        <v>31050</v>
      </c>
      <c r="F5360"/>
      <c r="G5360"/>
      <c r="H5360"/>
    </row>
    <row r="5361" spans="1:8" ht="15" x14ac:dyDescent="0.25">
      <c r="A5361" s="609" t="str">
        <f t="shared" si="83"/>
        <v>96367</v>
      </c>
      <c r="B5361" s="607" t="s">
        <v>4948</v>
      </c>
      <c r="C5361" s="607" t="s">
        <v>16212</v>
      </c>
      <c r="D5361" s="618" t="s">
        <v>10737</v>
      </c>
      <c r="E5361" s="619" t="s">
        <v>19001</v>
      </c>
      <c r="F5361"/>
      <c r="G5361"/>
      <c r="H5361"/>
    </row>
    <row r="5362" spans="1:8" ht="15" x14ac:dyDescent="0.25">
      <c r="A5362" s="609" t="str">
        <f t="shared" si="83"/>
        <v>96368</v>
      </c>
      <c r="B5362" s="607" t="s">
        <v>4949</v>
      </c>
      <c r="C5362" s="607" t="s">
        <v>16213</v>
      </c>
      <c r="D5362" s="618" t="s">
        <v>10737</v>
      </c>
      <c r="E5362" s="619" t="s">
        <v>31051</v>
      </c>
      <c r="F5362"/>
      <c r="G5362"/>
      <c r="H5362"/>
    </row>
    <row r="5363" spans="1:8" ht="15" x14ac:dyDescent="0.25">
      <c r="A5363" s="609" t="str">
        <f t="shared" si="83"/>
        <v>96369</v>
      </c>
      <c r="B5363" s="607" t="s">
        <v>4950</v>
      </c>
      <c r="C5363" s="607" t="s">
        <v>16214</v>
      </c>
      <c r="D5363" s="618" t="s">
        <v>10737</v>
      </c>
      <c r="E5363" s="619" t="s">
        <v>10926</v>
      </c>
      <c r="F5363"/>
      <c r="G5363"/>
      <c r="H5363"/>
    </row>
    <row r="5364" spans="1:8" ht="15" x14ac:dyDescent="0.25">
      <c r="A5364" s="609" t="str">
        <f t="shared" si="83"/>
        <v>96370</v>
      </c>
      <c r="B5364" s="607" t="s">
        <v>4951</v>
      </c>
      <c r="C5364" s="607" t="s">
        <v>16215</v>
      </c>
      <c r="D5364" s="618" t="s">
        <v>10737</v>
      </c>
      <c r="E5364" s="619" t="s">
        <v>31052</v>
      </c>
      <c r="F5364"/>
      <c r="G5364"/>
      <c r="H5364"/>
    </row>
    <row r="5365" spans="1:8" ht="15" x14ac:dyDescent="0.25">
      <c r="A5365" s="609" t="str">
        <f t="shared" si="83"/>
        <v>96371</v>
      </c>
      <c r="B5365" s="607" t="s">
        <v>4952</v>
      </c>
      <c r="C5365" s="607" t="s">
        <v>16216</v>
      </c>
      <c r="D5365" s="618" t="s">
        <v>10737</v>
      </c>
      <c r="E5365" s="619" t="s">
        <v>31053</v>
      </c>
      <c r="F5365"/>
      <c r="G5365"/>
      <c r="H5365"/>
    </row>
    <row r="5366" spans="1:8" ht="15" x14ac:dyDescent="0.25">
      <c r="A5366" s="609" t="str">
        <f t="shared" si="83"/>
        <v>96373</v>
      </c>
      <c r="B5366" s="607" t="s">
        <v>4953</v>
      </c>
      <c r="C5366" s="607" t="s">
        <v>16218</v>
      </c>
      <c r="D5366" s="618" t="s">
        <v>10494</v>
      </c>
      <c r="E5366" s="619" t="s">
        <v>19748</v>
      </c>
      <c r="F5366"/>
      <c r="G5366"/>
      <c r="H5366"/>
    </row>
    <row r="5367" spans="1:8" ht="15" x14ac:dyDescent="0.25">
      <c r="A5367" s="609" t="str">
        <f t="shared" si="83"/>
        <v>96374</v>
      </c>
      <c r="B5367" s="607" t="s">
        <v>4954</v>
      </c>
      <c r="C5367" s="607" t="s">
        <v>16219</v>
      </c>
      <c r="D5367" s="618" t="s">
        <v>10494</v>
      </c>
      <c r="E5367" s="619" t="s">
        <v>31054</v>
      </c>
      <c r="F5367"/>
      <c r="G5367"/>
      <c r="H5367"/>
    </row>
    <row r="5368" spans="1:8" ht="15" x14ac:dyDescent="0.25">
      <c r="A5368" s="609" t="str">
        <f t="shared" si="83"/>
        <v>102235</v>
      </c>
      <c r="B5368" s="607" t="s">
        <v>16220</v>
      </c>
      <c r="C5368" s="607" t="s">
        <v>16221</v>
      </c>
      <c r="D5368" s="618" t="s">
        <v>10737</v>
      </c>
      <c r="E5368" s="619" t="s">
        <v>31055</v>
      </c>
      <c r="F5368"/>
      <c r="G5368"/>
      <c r="H5368"/>
    </row>
    <row r="5369" spans="1:8" ht="15" x14ac:dyDescent="0.25">
      <c r="A5369" s="609" t="str">
        <f t="shared" si="83"/>
        <v>102253</v>
      </c>
      <c r="B5369" s="607" t="s">
        <v>16222</v>
      </c>
      <c r="C5369" s="607" t="s">
        <v>16223</v>
      </c>
      <c r="D5369" s="618" t="s">
        <v>10737</v>
      </c>
      <c r="E5369" s="619" t="s">
        <v>31056</v>
      </c>
      <c r="F5369"/>
      <c r="G5369"/>
      <c r="H5369"/>
    </row>
    <row r="5370" spans="1:8" ht="15" x14ac:dyDescent="0.25">
      <c r="A5370" s="609" t="str">
        <f t="shared" si="83"/>
        <v>102254</v>
      </c>
      <c r="B5370" s="607" t="s">
        <v>16224</v>
      </c>
      <c r="C5370" s="607" t="s">
        <v>16225</v>
      </c>
      <c r="D5370" s="618" t="s">
        <v>10737</v>
      </c>
      <c r="E5370" s="619" t="s">
        <v>31057</v>
      </c>
      <c r="F5370"/>
      <c r="G5370"/>
      <c r="H5370"/>
    </row>
    <row r="5371" spans="1:8" ht="15" x14ac:dyDescent="0.25">
      <c r="A5371" s="609" t="str">
        <f t="shared" si="83"/>
        <v>102255</v>
      </c>
      <c r="B5371" s="607" t="s">
        <v>16226</v>
      </c>
      <c r="C5371" s="607" t="s">
        <v>16227</v>
      </c>
      <c r="D5371" s="618" t="s">
        <v>10737</v>
      </c>
      <c r="E5371" s="619" t="s">
        <v>31058</v>
      </c>
      <c r="F5371"/>
      <c r="G5371"/>
      <c r="H5371"/>
    </row>
    <row r="5372" spans="1:8" ht="15" x14ac:dyDescent="0.25">
      <c r="A5372" s="609" t="str">
        <f t="shared" si="83"/>
        <v>102256</v>
      </c>
      <c r="B5372" s="607" t="s">
        <v>16228</v>
      </c>
      <c r="C5372" s="607" t="s">
        <v>16229</v>
      </c>
      <c r="D5372" s="618" t="s">
        <v>10737</v>
      </c>
      <c r="E5372" s="619" t="s">
        <v>31059</v>
      </c>
      <c r="F5372"/>
      <c r="G5372"/>
      <c r="H5372"/>
    </row>
    <row r="5373" spans="1:8" ht="15" x14ac:dyDescent="0.25">
      <c r="A5373" s="609" t="str">
        <f t="shared" si="83"/>
        <v>102257</v>
      </c>
      <c r="B5373" s="607" t="s">
        <v>16230</v>
      </c>
      <c r="C5373" s="607" t="s">
        <v>16231</v>
      </c>
      <c r="D5373" s="618" t="s">
        <v>10737</v>
      </c>
      <c r="E5373" s="619" t="s">
        <v>31060</v>
      </c>
      <c r="F5373"/>
      <c r="G5373"/>
      <c r="H5373"/>
    </row>
    <row r="5374" spans="1:8" ht="15" x14ac:dyDescent="0.25">
      <c r="A5374" s="609" t="str">
        <f t="shared" si="83"/>
        <v>102258</v>
      </c>
      <c r="B5374" s="607" t="s">
        <v>16232</v>
      </c>
      <c r="C5374" s="607" t="s">
        <v>16233</v>
      </c>
      <c r="D5374" s="618" t="s">
        <v>10737</v>
      </c>
      <c r="E5374" s="619" t="s">
        <v>31061</v>
      </c>
      <c r="F5374"/>
      <c r="G5374"/>
      <c r="H5374"/>
    </row>
    <row r="5375" spans="1:8" ht="15" x14ac:dyDescent="0.25">
      <c r="A5375" s="609" t="str">
        <f t="shared" si="83"/>
        <v>101154</v>
      </c>
      <c r="B5375" s="607" t="s">
        <v>6809</v>
      </c>
      <c r="C5375" s="607" t="s">
        <v>16234</v>
      </c>
      <c r="D5375" s="618" t="s">
        <v>10737</v>
      </c>
      <c r="E5375" s="619" t="s">
        <v>17464</v>
      </c>
      <c r="F5375"/>
      <c r="G5375"/>
      <c r="H5375"/>
    </row>
    <row r="5376" spans="1:8" ht="15" x14ac:dyDescent="0.25">
      <c r="A5376" s="609" t="str">
        <f t="shared" si="83"/>
        <v>101155</v>
      </c>
      <c r="B5376" s="607" t="s">
        <v>6810</v>
      </c>
      <c r="C5376" s="607" t="s">
        <v>16235</v>
      </c>
      <c r="D5376" s="618" t="s">
        <v>10737</v>
      </c>
      <c r="E5376" s="619" t="s">
        <v>30174</v>
      </c>
      <c r="F5376"/>
      <c r="G5376"/>
      <c r="H5376"/>
    </row>
    <row r="5377" spans="1:8" ht="15" x14ac:dyDescent="0.25">
      <c r="A5377" s="609" t="str">
        <f t="shared" si="83"/>
        <v>101156</v>
      </c>
      <c r="B5377" s="607" t="s">
        <v>6811</v>
      </c>
      <c r="C5377" s="607" t="s">
        <v>16236</v>
      </c>
      <c r="D5377" s="618" t="s">
        <v>10737</v>
      </c>
      <c r="E5377" s="619" t="s">
        <v>18771</v>
      </c>
      <c r="F5377"/>
      <c r="G5377"/>
      <c r="H5377"/>
    </row>
    <row r="5378" spans="1:8" ht="15" x14ac:dyDescent="0.25">
      <c r="A5378" s="609" t="str">
        <f t="shared" ref="A5378:A5441" si="84">IF(ISERROR(SEARCH("/",B5378)=6),TRIM(CLEAN(B5378)),IF(SEARCH("/",B5378)=6,IF(LEN(TRIM(CLEAN(B5378)))=7,LEFT(TRIM(CLEAN(B5378)),6)&amp;"00"&amp;RIGHT(TRIM(CLEAN(B5378)),1),LEFT(TRIM(CLEAN(B5378)),6)&amp;"0"&amp;RIGHT(TRIM(CLEAN(B5378)),2)),TRIM(CLEAN(B5378))))</f>
        <v>101810</v>
      </c>
      <c r="B5378" s="607" t="s">
        <v>16237</v>
      </c>
      <c r="C5378" s="607" t="s">
        <v>16238</v>
      </c>
      <c r="D5378" s="618" t="s">
        <v>11895</v>
      </c>
      <c r="E5378" s="619" t="s">
        <v>31062</v>
      </c>
      <c r="F5378"/>
      <c r="G5378"/>
      <c r="H5378"/>
    </row>
    <row r="5379" spans="1:8" ht="15" x14ac:dyDescent="0.25">
      <c r="A5379" s="609" t="str">
        <f t="shared" si="84"/>
        <v>101811</v>
      </c>
      <c r="B5379" s="607" t="s">
        <v>16239</v>
      </c>
      <c r="C5379" s="607" t="s">
        <v>16240</v>
      </c>
      <c r="D5379" s="618" t="s">
        <v>11895</v>
      </c>
      <c r="E5379" s="619" t="s">
        <v>31063</v>
      </c>
      <c r="F5379"/>
      <c r="G5379"/>
      <c r="H5379"/>
    </row>
    <row r="5380" spans="1:8" ht="15" x14ac:dyDescent="0.25">
      <c r="A5380" s="609" t="str">
        <f t="shared" si="84"/>
        <v>101812</v>
      </c>
      <c r="B5380" s="607" t="s">
        <v>16241</v>
      </c>
      <c r="C5380" s="607" t="s">
        <v>31064</v>
      </c>
      <c r="D5380" s="618" t="s">
        <v>11895</v>
      </c>
      <c r="E5380" s="619" t="s">
        <v>31065</v>
      </c>
      <c r="F5380"/>
      <c r="G5380"/>
      <c r="H5380"/>
    </row>
    <row r="5381" spans="1:8" ht="15" x14ac:dyDescent="0.25">
      <c r="A5381" s="609" t="str">
        <f t="shared" si="84"/>
        <v>101813</v>
      </c>
      <c r="B5381" s="607" t="s">
        <v>16242</v>
      </c>
      <c r="C5381" s="607" t="s">
        <v>31066</v>
      </c>
      <c r="D5381" s="618" t="s">
        <v>11895</v>
      </c>
      <c r="E5381" s="619" t="s">
        <v>31067</v>
      </c>
      <c r="F5381"/>
      <c r="G5381"/>
      <c r="H5381"/>
    </row>
    <row r="5382" spans="1:8" ht="15" x14ac:dyDescent="0.25">
      <c r="A5382" s="609" t="str">
        <f t="shared" si="84"/>
        <v>101814</v>
      </c>
      <c r="B5382" s="607" t="s">
        <v>16243</v>
      </c>
      <c r="C5382" s="607" t="s">
        <v>31068</v>
      </c>
      <c r="D5382" s="618" t="s">
        <v>10737</v>
      </c>
      <c r="E5382" s="619" t="s">
        <v>8901</v>
      </c>
      <c r="F5382"/>
      <c r="G5382"/>
      <c r="H5382"/>
    </row>
    <row r="5383" spans="1:8" ht="15" x14ac:dyDescent="0.25">
      <c r="A5383" s="609" t="str">
        <f t="shared" si="84"/>
        <v>101815</v>
      </c>
      <c r="B5383" s="607" t="s">
        <v>16244</v>
      </c>
      <c r="C5383" s="607" t="s">
        <v>31069</v>
      </c>
      <c r="D5383" s="618" t="s">
        <v>10737</v>
      </c>
      <c r="E5383" s="619" t="s">
        <v>31070</v>
      </c>
      <c r="F5383"/>
      <c r="G5383"/>
      <c r="H5383"/>
    </row>
    <row r="5384" spans="1:8" ht="15" x14ac:dyDescent="0.25">
      <c r="A5384" s="609" t="str">
        <f t="shared" si="84"/>
        <v>101816</v>
      </c>
      <c r="B5384" s="607" t="s">
        <v>16245</v>
      </c>
      <c r="C5384" s="607" t="s">
        <v>31071</v>
      </c>
      <c r="D5384" s="618" t="s">
        <v>10737</v>
      </c>
      <c r="E5384" s="619" t="s">
        <v>19343</v>
      </c>
      <c r="F5384"/>
      <c r="G5384"/>
      <c r="H5384"/>
    </row>
    <row r="5385" spans="1:8" ht="15" x14ac:dyDescent="0.25">
      <c r="A5385" s="609" t="str">
        <f t="shared" si="84"/>
        <v>101817</v>
      </c>
      <c r="B5385" s="607" t="s">
        <v>16246</v>
      </c>
      <c r="C5385" s="607" t="s">
        <v>31072</v>
      </c>
      <c r="D5385" s="618" t="s">
        <v>10737</v>
      </c>
      <c r="E5385" s="619" t="s">
        <v>31073</v>
      </c>
      <c r="F5385"/>
      <c r="G5385"/>
      <c r="H5385"/>
    </row>
    <row r="5386" spans="1:8" ht="15" x14ac:dyDescent="0.25">
      <c r="A5386" s="609" t="str">
        <f t="shared" si="84"/>
        <v>101818</v>
      </c>
      <c r="B5386" s="607" t="s">
        <v>16247</v>
      </c>
      <c r="C5386" s="607" t="s">
        <v>31074</v>
      </c>
      <c r="D5386" s="618" t="s">
        <v>10737</v>
      </c>
      <c r="E5386" s="619" t="s">
        <v>18249</v>
      </c>
      <c r="F5386"/>
      <c r="G5386"/>
      <c r="H5386"/>
    </row>
    <row r="5387" spans="1:8" ht="15" x14ac:dyDescent="0.25">
      <c r="A5387" s="609" t="str">
        <f t="shared" si="84"/>
        <v>101819</v>
      </c>
      <c r="B5387" s="607" t="s">
        <v>16248</v>
      </c>
      <c r="C5387" s="607" t="s">
        <v>31075</v>
      </c>
      <c r="D5387" s="618" t="s">
        <v>10737</v>
      </c>
      <c r="E5387" s="619" t="s">
        <v>31076</v>
      </c>
      <c r="F5387"/>
      <c r="G5387"/>
      <c r="H5387"/>
    </row>
    <row r="5388" spans="1:8" ht="15" x14ac:dyDescent="0.25">
      <c r="A5388" s="609" t="str">
        <f t="shared" si="84"/>
        <v>101820</v>
      </c>
      <c r="B5388" s="607" t="s">
        <v>16249</v>
      </c>
      <c r="C5388" s="607" t="s">
        <v>31077</v>
      </c>
      <c r="D5388" s="618" t="s">
        <v>10737</v>
      </c>
      <c r="E5388" s="619" t="s">
        <v>9948</v>
      </c>
      <c r="F5388"/>
      <c r="G5388"/>
      <c r="H5388"/>
    </row>
    <row r="5389" spans="1:8" ht="15" x14ac:dyDescent="0.25">
      <c r="A5389" s="609" t="str">
        <f t="shared" si="84"/>
        <v>101821</v>
      </c>
      <c r="B5389" s="607" t="s">
        <v>16250</v>
      </c>
      <c r="C5389" s="607" t="s">
        <v>31078</v>
      </c>
      <c r="D5389" s="618" t="s">
        <v>11895</v>
      </c>
      <c r="E5389" s="619" t="s">
        <v>10004</v>
      </c>
      <c r="F5389"/>
      <c r="G5389"/>
      <c r="H5389"/>
    </row>
    <row r="5390" spans="1:8" ht="15" x14ac:dyDescent="0.25">
      <c r="A5390" s="609" t="str">
        <f t="shared" si="84"/>
        <v>101822</v>
      </c>
      <c r="B5390" s="607" t="s">
        <v>16252</v>
      </c>
      <c r="C5390" s="607" t="s">
        <v>31079</v>
      </c>
      <c r="D5390" s="618" t="s">
        <v>11895</v>
      </c>
      <c r="E5390" s="619" t="s">
        <v>31080</v>
      </c>
      <c r="F5390"/>
      <c r="G5390"/>
      <c r="H5390"/>
    </row>
    <row r="5391" spans="1:8" ht="15" x14ac:dyDescent="0.25">
      <c r="A5391" s="609" t="str">
        <f t="shared" si="84"/>
        <v>101823</v>
      </c>
      <c r="B5391" s="607" t="s">
        <v>16253</v>
      </c>
      <c r="C5391" s="607" t="s">
        <v>31081</v>
      </c>
      <c r="D5391" s="618" t="s">
        <v>11895</v>
      </c>
      <c r="E5391" s="619" t="s">
        <v>31082</v>
      </c>
      <c r="F5391"/>
      <c r="G5391"/>
      <c r="H5391"/>
    </row>
    <row r="5392" spans="1:8" ht="15" x14ac:dyDescent="0.25">
      <c r="A5392" s="609" t="str">
        <f t="shared" si="84"/>
        <v>101824</v>
      </c>
      <c r="B5392" s="607" t="s">
        <v>16254</v>
      </c>
      <c r="C5392" s="607" t="s">
        <v>31083</v>
      </c>
      <c r="D5392" s="618" t="s">
        <v>11895</v>
      </c>
      <c r="E5392" s="619" t="s">
        <v>31084</v>
      </c>
      <c r="F5392"/>
      <c r="G5392"/>
      <c r="H5392"/>
    </row>
    <row r="5393" spans="1:8" ht="15" x14ac:dyDescent="0.25">
      <c r="A5393" s="609" t="str">
        <f t="shared" si="84"/>
        <v>101825</v>
      </c>
      <c r="B5393" s="607" t="s">
        <v>16255</v>
      </c>
      <c r="C5393" s="607" t="s">
        <v>31085</v>
      </c>
      <c r="D5393" s="618" t="s">
        <v>11895</v>
      </c>
      <c r="E5393" s="619" t="s">
        <v>31086</v>
      </c>
      <c r="F5393"/>
      <c r="G5393"/>
      <c r="H5393"/>
    </row>
    <row r="5394" spans="1:8" ht="15" x14ac:dyDescent="0.25">
      <c r="A5394" s="609" t="str">
        <f t="shared" si="84"/>
        <v>101826</v>
      </c>
      <c r="B5394" s="607" t="s">
        <v>16256</v>
      </c>
      <c r="C5394" s="607" t="s">
        <v>31087</v>
      </c>
      <c r="D5394" s="618" t="s">
        <v>11895</v>
      </c>
      <c r="E5394" s="619" t="s">
        <v>31088</v>
      </c>
      <c r="F5394"/>
      <c r="G5394"/>
      <c r="H5394"/>
    </row>
    <row r="5395" spans="1:8" ht="15" x14ac:dyDescent="0.25">
      <c r="A5395" s="609" t="str">
        <f t="shared" si="84"/>
        <v>101827</v>
      </c>
      <c r="B5395" s="607" t="s">
        <v>16257</v>
      </c>
      <c r="C5395" s="607" t="s">
        <v>31089</v>
      </c>
      <c r="D5395" s="618" t="s">
        <v>11895</v>
      </c>
      <c r="E5395" s="619" t="s">
        <v>31090</v>
      </c>
      <c r="F5395"/>
      <c r="G5395"/>
      <c r="H5395"/>
    </row>
    <row r="5396" spans="1:8" ht="15" x14ac:dyDescent="0.25">
      <c r="A5396" s="609" t="str">
        <f t="shared" si="84"/>
        <v>101828</v>
      </c>
      <c r="B5396" s="607" t="s">
        <v>16258</v>
      </c>
      <c r="C5396" s="607" t="s">
        <v>31091</v>
      </c>
      <c r="D5396" s="618" t="s">
        <v>11895</v>
      </c>
      <c r="E5396" s="619" t="s">
        <v>31092</v>
      </c>
      <c r="F5396"/>
      <c r="G5396"/>
      <c r="H5396"/>
    </row>
    <row r="5397" spans="1:8" ht="15" x14ac:dyDescent="0.25">
      <c r="A5397" s="609" t="str">
        <f t="shared" si="84"/>
        <v>101829</v>
      </c>
      <c r="B5397" s="607" t="s">
        <v>16259</v>
      </c>
      <c r="C5397" s="607" t="s">
        <v>31093</v>
      </c>
      <c r="D5397" s="618" t="s">
        <v>11895</v>
      </c>
      <c r="E5397" s="619" t="s">
        <v>31094</v>
      </c>
      <c r="F5397"/>
      <c r="G5397"/>
      <c r="H5397"/>
    </row>
    <row r="5398" spans="1:8" ht="15" x14ac:dyDescent="0.25">
      <c r="A5398" s="609" t="str">
        <f t="shared" si="84"/>
        <v>101830</v>
      </c>
      <c r="B5398" s="607" t="s">
        <v>16260</v>
      </c>
      <c r="C5398" s="607" t="s">
        <v>31095</v>
      </c>
      <c r="D5398" s="618" t="s">
        <v>11895</v>
      </c>
      <c r="E5398" s="619" t="s">
        <v>31096</v>
      </c>
      <c r="F5398"/>
      <c r="G5398"/>
      <c r="H5398"/>
    </row>
    <row r="5399" spans="1:8" ht="15" x14ac:dyDescent="0.25">
      <c r="A5399" s="609" t="str">
        <f t="shared" si="84"/>
        <v>101831</v>
      </c>
      <c r="B5399" s="607" t="s">
        <v>16261</v>
      </c>
      <c r="C5399" s="607" t="s">
        <v>31097</v>
      </c>
      <c r="D5399" s="618" t="s">
        <v>11895</v>
      </c>
      <c r="E5399" s="619" t="s">
        <v>31098</v>
      </c>
      <c r="F5399"/>
      <c r="G5399"/>
      <c r="H5399"/>
    </row>
    <row r="5400" spans="1:8" ht="15" x14ac:dyDescent="0.25">
      <c r="A5400" s="609" t="str">
        <f t="shared" si="84"/>
        <v>101832</v>
      </c>
      <c r="B5400" s="607" t="s">
        <v>16262</v>
      </c>
      <c r="C5400" s="607" t="s">
        <v>31099</v>
      </c>
      <c r="D5400" s="618" t="s">
        <v>11895</v>
      </c>
      <c r="E5400" s="619" t="s">
        <v>31100</v>
      </c>
      <c r="F5400"/>
      <c r="G5400"/>
      <c r="H5400"/>
    </row>
    <row r="5401" spans="1:8" ht="15" x14ac:dyDescent="0.25">
      <c r="A5401" s="609" t="str">
        <f t="shared" si="84"/>
        <v>101833</v>
      </c>
      <c r="B5401" s="607" t="s">
        <v>16263</v>
      </c>
      <c r="C5401" s="607" t="s">
        <v>31101</v>
      </c>
      <c r="D5401" s="618" t="s">
        <v>11895</v>
      </c>
      <c r="E5401" s="619" t="s">
        <v>31102</v>
      </c>
      <c r="F5401"/>
      <c r="G5401"/>
      <c r="H5401"/>
    </row>
    <row r="5402" spans="1:8" ht="15" x14ac:dyDescent="0.25">
      <c r="A5402" s="609" t="str">
        <f t="shared" si="84"/>
        <v>101834</v>
      </c>
      <c r="B5402" s="607" t="s">
        <v>16264</v>
      </c>
      <c r="C5402" s="607" t="s">
        <v>31103</v>
      </c>
      <c r="D5402" s="618" t="s">
        <v>11895</v>
      </c>
      <c r="E5402" s="619" t="s">
        <v>31104</v>
      </c>
      <c r="F5402"/>
      <c r="G5402"/>
      <c r="H5402"/>
    </row>
    <row r="5403" spans="1:8" ht="15" x14ac:dyDescent="0.25">
      <c r="A5403" s="609" t="str">
        <f t="shared" si="84"/>
        <v>101835</v>
      </c>
      <c r="B5403" s="607" t="s">
        <v>16265</v>
      </c>
      <c r="C5403" s="607" t="s">
        <v>31105</v>
      </c>
      <c r="D5403" s="618" t="s">
        <v>11895</v>
      </c>
      <c r="E5403" s="619" t="s">
        <v>31106</v>
      </c>
      <c r="F5403"/>
      <c r="G5403"/>
      <c r="H5403"/>
    </row>
    <row r="5404" spans="1:8" ht="15" x14ac:dyDescent="0.25">
      <c r="A5404" s="609" t="str">
        <f t="shared" si="84"/>
        <v>101836</v>
      </c>
      <c r="B5404" s="607" t="s">
        <v>16266</v>
      </c>
      <c r="C5404" s="607" t="s">
        <v>31107</v>
      </c>
      <c r="D5404" s="618" t="s">
        <v>11895</v>
      </c>
      <c r="E5404" s="619" t="s">
        <v>9863</v>
      </c>
      <c r="F5404"/>
      <c r="G5404"/>
      <c r="H5404"/>
    </row>
    <row r="5405" spans="1:8" ht="15" x14ac:dyDescent="0.25">
      <c r="A5405" s="609" t="str">
        <f t="shared" si="84"/>
        <v>101837</v>
      </c>
      <c r="B5405" s="607" t="s">
        <v>16267</v>
      </c>
      <c r="C5405" s="607" t="s">
        <v>31108</v>
      </c>
      <c r="D5405" s="618" t="s">
        <v>11895</v>
      </c>
      <c r="E5405" s="619" t="s">
        <v>31109</v>
      </c>
      <c r="F5405"/>
      <c r="G5405"/>
      <c r="H5405"/>
    </row>
    <row r="5406" spans="1:8" ht="15" x14ac:dyDescent="0.25">
      <c r="A5406" s="609" t="str">
        <f t="shared" si="84"/>
        <v>101838</v>
      </c>
      <c r="B5406" s="607" t="s">
        <v>16268</v>
      </c>
      <c r="C5406" s="607" t="s">
        <v>31110</v>
      </c>
      <c r="D5406" s="618" t="s">
        <v>11895</v>
      </c>
      <c r="E5406" s="619" t="s">
        <v>31111</v>
      </c>
      <c r="F5406"/>
      <c r="G5406"/>
      <c r="H5406"/>
    </row>
    <row r="5407" spans="1:8" ht="15" x14ac:dyDescent="0.25">
      <c r="A5407" s="609" t="str">
        <f t="shared" si="84"/>
        <v>101839</v>
      </c>
      <c r="B5407" s="607" t="s">
        <v>16269</v>
      </c>
      <c r="C5407" s="607" t="s">
        <v>31112</v>
      </c>
      <c r="D5407" s="618" t="s">
        <v>11895</v>
      </c>
      <c r="E5407" s="619" t="s">
        <v>31113</v>
      </c>
      <c r="F5407"/>
      <c r="G5407"/>
      <c r="H5407"/>
    </row>
    <row r="5408" spans="1:8" ht="15" x14ac:dyDescent="0.25">
      <c r="A5408" s="609" t="str">
        <f t="shared" si="84"/>
        <v>101840</v>
      </c>
      <c r="B5408" s="607" t="s">
        <v>16270</v>
      </c>
      <c r="C5408" s="607" t="s">
        <v>31114</v>
      </c>
      <c r="D5408" s="618" t="s">
        <v>11895</v>
      </c>
      <c r="E5408" s="619" t="s">
        <v>28868</v>
      </c>
      <c r="F5408"/>
      <c r="G5408"/>
      <c r="H5408"/>
    </row>
    <row r="5409" spans="1:8" ht="15" x14ac:dyDescent="0.25">
      <c r="A5409" s="609" t="str">
        <f t="shared" si="84"/>
        <v>101841</v>
      </c>
      <c r="B5409" s="607" t="s">
        <v>16271</v>
      </c>
      <c r="C5409" s="607" t="s">
        <v>31115</v>
      </c>
      <c r="D5409" s="618" t="s">
        <v>11895</v>
      </c>
      <c r="E5409" s="619" t="s">
        <v>19346</v>
      </c>
      <c r="F5409"/>
      <c r="G5409"/>
      <c r="H5409"/>
    </row>
    <row r="5410" spans="1:8" ht="15" x14ac:dyDescent="0.25">
      <c r="A5410" s="609" t="str">
        <f t="shared" si="84"/>
        <v>101842</v>
      </c>
      <c r="B5410" s="607" t="s">
        <v>16272</v>
      </c>
      <c r="C5410" s="607" t="s">
        <v>31116</v>
      </c>
      <c r="D5410" s="618" t="s">
        <v>11895</v>
      </c>
      <c r="E5410" s="619" t="s">
        <v>9998</v>
      </c>
      <c r="F5410"/>
      <c r="G5410"/>
      <c r="H5410"/>
    </row>
    <row r="5411" spans="1:8" ht="15" x14ac:dyDescent="0.25">
      <c r="A5411" s="609" t="str">
        <f t="shared" si="84"/>
        <v>101843</v>
      </c>
      <c r="B5411" s="607" t="s">
        <v>16273</v>
      </c>
      <c r="C5411" s="607" t="s">
        <v>31117</v>
      </c>
      <c r="D5411" s="618" t="s">
        <v>11895</v>
      </c>
      <c r="E5411" s="619" t="s">
        <v>31118</v>
      </c>
      <c r="F5411"/>
      <c r="G5411"/>
      <c r="H5411"/>
    </row>
    <row r="5412" spans="1:8" ht="15" x14ac:dyDescent="0.25">
      <c r="A5412" s="609" t="str">
        <f t="shared" si="84"/>
        <v>101844</v>
      </c>
      <c r="B5412" s="607" t="s">
        <v>16274</v>
      </c>
      <c r="C5412" s="607" t="s">
        <v>31119</v>
      </c>
      <c r="D5412" s="618" t="s">
        <v>11895</v>
      </c>
      <c r="E5412" s="619" t="s">
        <v>31120</v>
      </c>
      <c r="F5412"/>
      <c r="G5412"/>
      <c r="H5412"/>
    </row>
    <row r="5413" spans="1:8" ht="15" x14ac:dyDescent="0.25">
      <c r="A5413" s="609" t="str">
        <f t="shared" si="84"/>
        <v>101845</v>
      </c>
      <c r="B5413" s="607" t="s">
        <v>16275</v>
      </c>
      <c r="C5413" s="607" t="s">
        <v>31121</v>
      </c>
      <c r="D5413" s="618" t="s">
        <v>11895</v>
      </c>
      <c r="E5413" s="619" t="s">
        <v>31122</v>
      </c>
      <c r="F5413"/>
      <c r="G5413"/>
      <c r="H5413"/>
    </row>
    <row r="5414" spans="1:8" ht="15" x14ac:dyDescent="0.25">
      <c r="A5414" s="609" t="str">
        <f t="shared" si="84"/>
        <v>101846</v>
      </c>
      <c r="B5414" s="607" t="s">
        <v>16276</v>
      </c>
      <c r="C5414" s="607" t="s">
        <v>31123</v>
      </c>
      <c r="D5414" s="618" t="s">
        <v>11895</v>
      </c>
      <c r="E5414" s="619" t="s">
        <v>31124</v>
      </c>
      <c r="F5414"/>
      <c r="G5414"/>
      <c r="H5414"/>
    </row>
    <row r="5415" spans="1:8" ht="15" x14ac:dyDescent="0.25">
      <c r="A5415" s="609" t="str">
        <f t="shared" si="84"/>
        <v>101847</v>
      </c>
      <c r="B5415" s="607" t="s">
        <v>16277</v>
      </c>
      <c r="C5415" s="607" t="s">
        <v>31125</v>
      </c>
      <c r="D5415" s="618" t="s">
        <v>11895</v>
      </c>
      <c r="E5415" s="619" t="s">
        <v>31126</v>
      </c>
      <c r="F5415"/>
      <c r="G5415"/>
      <c r="H5415"/>
    </row>
    <row r="5416" spans="1:8" ht="15" x14ac:dyDescent="0.25">
      <c r="A5416" s="609" t="str">
        <f t="shared" si="84"/>
        <v>101848</v>
      </c>
      <c r="B5416" s="607" t="s">
        <v>16278</v>
      </c>
      <c r="C5416" s="607" t="s">
        <v>31127</v>
      </c>
      <c r="D5416" s="618" t="s">
        <v>11895</v>
      </c>
      <c r="E5416" s="619" t="s">
        <v>18713</v>
      </c>
      <c r="F5416"/>
      <c r="G5416"/>
      <c r="H5416"/>
    </row>
    <row r="5417" spans="1:8" ht="15" x14ac:dyDescent="0.25">
      <c r="A5417" s="609" t="str">
        <f t="shared" si="84"/>
        <v>101849</v>
      </c>
      <c r="B5417" s="607" t="s">
        <v>16279</v>
      </c>
      <c r="C5417" s="607" t="s">
        <v>31128</v>
      </c>
      <c r="D5417" s="618" t="s">
        <v>11895</v>
      </c>
      <c r="E5417" s="619" t="s">
        <v>31129</v>
      </c>
      <c r="F5417"/>
      <c r="G5417"/>
      <c r="H5417"/>
    </row>
    <row r="5418" spans="1:8" ht="15" x14ac:dyDescent="0.25">
      <c r="A5418" s="609" t="str">
        <f t="shared" si="84"/>
        <v>101850</v>
      </c>
      <c r="B5418" s="607" t="s">
        <v>16280</v>
      </c>
      <c r="C5418" s="607" t="s">
        <v>31130</v>
      </c>
      <c r="D5418" s="618" t="s">
        <v>10737</v>
      </c>
      <c r="E5418" s="619" t="s">
        <v>18680</v>
      </c>
      <c r="F5418"/>
      <c r="G5418"/>
      <c r="H5418"/>
    </row>
    <row r="5419" spans="1:8" ht="15" x14ac:dyDescent="0.25">
      <c r="A5419" s="609" t="str">
        <f t="shared" si="84"/>
        <v>101851</v>
      </c>
      <c r="B5419" s="607" t="s">
        <v>16281</v>
      </c>
      <c r="C5419" s="607" t="s">
        <v>31131</v>
      </c>
      <c r="D5419" s="618" t="s">
        <v>10737</v>
      </c>
      <c r="E5419" s="619" t="s">
        <v>31132</v>
      </c>
      <c r="F5419"/>
      <c r="G5419"/>
      <c r="H5419"/>
    </row>
    <row r="5420" spans="1:8" ht="15" x14ac:dyDescent="0.25">
      <c r="A5420" s="609" t="str">
        <f t="shared" si="84"/>
        <v>101852</v>
      </c>
      <c r="B5420" s="607" t="s">
        <v>16282</v>
      </c>
      <c r="C5420" s="607" t="s">
        <v>31133</v>
      </c>
      <c r="D5420" s="618" t="s">
        <v>10737</v>
      </c>
      <c r="E5420" s="619" t="s">
        <v>17957</v>
      </c>
      <c r="F5420"/>
      <c r="G5420"/>
      <c r="H5420"/>
    </row>
    <row r="5421" spans="1:8" ht="15" x14ac:dyDescent="0.25">
      <c r="A5421" s="609" t="str">
        <f t="shared" si="84"/>
        <v>101853</v>
      </c>
      <c r="B5421" s="607" t="s">
        <v>16284</v>
      </c>
      <c r="C5421" s="607" t="s">
        <v>31134</v>
      </c>
      <c r="D5421" s="618" t="s">
        <v>10737</v>
      </c>
      <c r="E5421" s="619" t="s">
        <v>9446</v>
      </c>
      <c r="F5421"/>
      <c r="G5421"/>
      <c r="H5421"/>
    </row>
    <row r="5422" spans="1:8" ht="15" x14ac:dyDescent="0.25">
      <c r="A5422" s="609" t="str">
        <f t="shared" si="84"/>
        <v>101854</v>
      </c>
      <c r="B5422" s="607" t="s">
        <v>16285</v>
      </c>
      <c r="C5422" s="607" t="s">
        <v>31135</v>
      </c>
      <c r="D5422" s="618" t="s">
        <v>10737</v>
      </c>
      <c r="E5422" s="619" t="s">
        <v>31136</v>
      </c>
      <c r="F5422"/>
      <c r="G5422"/>
      <c r="H5422"/>
    </row>
    <row r="5423" spans="1:8" ht="15" x14ac:dyDescent="0.25">
      <c r="A5423" s="609" t="str">
        <f t="shared" si="84"/>
        <v>101855</v>
      </c>
      <c r="B5423" s="607" t="s">
        <v>16286</v>
      </c>
      <c r="C5423" s="607" t="s">
        <v>31137</v>
      </c>
      <c r="D5423" s="618" t="s">
        <v>10737</v>
      </c>
      <c r="E5423" s="619" t="s">
        <v>31138</v>
      </c>
      <c r="F5423"/>
      <c r="G5423"/>
      <c r="H5423"/>
    </row>
    <row r="5424" spans="1:8" ht="15" x14ac:dyDescent="0.25">
      <c r="A5424" s="609" t="str">
        <f t="shared" si="84"/>
        <v>101856</v>
      </c>
      <c r="B5424" s="607" t="s">
        <v>16287</v>
      </c>
      <c r="C5424" s="607" t="s">
        <v>31139</v>
      </c>
      <c r="D5424" s="618" t="s">
        <v>10737</v>
      </c>
      <c r="E5424" s="619" t="s">
        <v>31140</v>
      </c>
      <c r="F5424"/>
      <c r="G5424"/>
      <c r="H5424"/>
    </row>
    <row r="5425" spans="1:8" ht="15" x14ac:dyDescent="0.25">
      <c r="A5425" s="609" t="str">
        <f t="shared" si="84"/>
        <v>101857</v>
      </c>
      <c r="B5425" s="607" t="s">
        <v>16288</v>
      </c>
      <c r="C5425" s="607" t="s">
        <v>31141</v>
      </c>
      <c r="D5425" s="618" t="s">
        <v>10737</v>
      </c>
      <c r="E5425" s="619" t="s">
        <v>9814</v>
      </c>
      <c r="F5425"/>
      <c r="G5425"/>
      <c r="H5425"/>
    </row>
    <row r="5426" spans="1:8" ht="15" x14ac:dyDescent="0.25">
      <c r="A5426" s="609" t="str">
        <f t="shared" si="84"/>
        <v>101858</v>
      </c>
      <c r="B5426" s="607" t="s">
        <v>16289</v>
      </c>
      <c r="C5426" s="607" t="s">
        <v>31142</v>
      </c>
      <c r="D5426" s="618" t="s">
        <v>10737</v>
      </c>
      <c r="E5426" s="619" t="s">
        <v>9768</v>
      </c>
      <c r="F5426"/>
      <c r="G5426"/>
      <c r="H5426"/>
    </row>
    <row r="5427" spans="1:8" ht="15" x14ac:dyDescent="0.25">
      <c r="A5427" s="609" t="str">
        <f t="shared" si="84"/>
        <v>101859</v>
      </c>
      <c r="B5427" s="607" t="s">
        <v>16291</v>
      </c>
      <c r="C5427" s="607" t="s">
        <v>31143</v>
      </c>
      <c r="D5427" s="618" t="s">
        <v>10737</v>
      </c>
      <c r="E5427" s="619" t="s">
        <v>19025</v>
      </c>
      <c r="F5427"/>
      <c r="G5427"/>
      <c r="H5427"/>
    </row>
    <row r="5428" spans="1:8" ht="15" x14ac:dyDescent="0.25">
      <c r="A5428" s="609" t="str">
        <f t="shared" si="84"/>
        <v>101860</v>
      </c>
      <c r="B5428" s="607" t="s">
        <v>16292</v>
      </c>
      <c r="C5428" s="607" t="s">
        <v>31144</v>
      </c>
      <c r="D5428" s="618" t="s">
        <v>10737</v>
      </c>
      <c r="E5428" s="619" t="s">
        <v>29528</v>
      </c>
      <c r="F5428"/>
      <c r="G5428"/>
      <c r="H5428"/>
    </row>
    <row r="5429" spans="1:8" ht="15" x14ac:dyDescent="0.25">
      <c r="A5429" s="609" t="str">
        <f t="shared" si="84"/>
        <v>101861</v>
      </c>
      <c r="B5429" s="607" t="s">
        <v>16293</v>
      </c>
      <c r="C5429" s="607" t="s">
        <v>31145</v>
      </c>
      <c r="D5429" s="618" t="s">
        <v>10737</v>
      </c>
      <c r="E5429" s="619" t="s">
        <v>10006</v>
      </c>
      <c r="F5429"/>
      <c r="G5429"/>
      <c r="H5429"/>
    </row>
    <row r="5430" spans="1:8" ht="15" x14ac:dyDescent="0.25">
      <c r="A5430" s="609" t="str">
        <f t="shared" si="84"/>
        <v>101862</v>
      </c>
      <c r="B5430" s="607" t="s">
        <v>16294</v>
      </c>
      <c r="C5430" s="607" t="s">
        <v>31146</v>
      </c>
      <c r="D5430" s="618" t="s">
        <v>10737</v>
      </c>
      <c r="E5430" s="619" t="s">
        <v>31147</v>
      </c>
      <c r="F5430"/>
      <c r="G5430"/>
      <c r="H5430"/>
    </row>
    <row r="5431" spans="1:8" ht="15" x14ac:dyDescent="0.25">
      <c r="A5431" s="609" t="str">
        <f t="shared" si="84"/>
        <v>101863</v>
      </c>
      <c r="B5431" s="607" t="s">
        <v>16295</v>
      </c>
      <c r="C5431" s="607" t="s">
        <v>31148</v>
      </c>
      <c r="D5431" s="618" t="s">
        <v>10737</v>
      </c>
      <c r="E5431" s="619" t="s">
        <v>9177</v>
      </c>
      <c r="F5431"/>
      <c r="G5431"/>
      <c r="H5431"/>
    </row>
    <row r="5432" spans="1:8" ht="15" x14ac:dyDescent="0.25">
      <c r="A5432" s="609" t="str">
        <f t="shared" si="84"/>
        <v>101864</v>
      </c>
      <c r="B5432" s="607" t="s">
        <v>16297</v>
      </c>
      <c r="C5432" s="607" t="s">
        <v>31149</v>
      </c>
      <c r="D5432" s="618" t="s">
        <v>10737</v>
      </c>
      <c r="E5432" s="619" t="s">
        <v>30234</v>
      </c>
      <c r="F5432"/>
      <c r="G5432"/>
      <c r="H5432"/>
    </row>
    <row r="5433" spans="1:8" ht="15" x14ac:dyDescent="0.25">
      <c r="A5433" s="609" t="str">
        <f t="shared" si="84"/>
        <v>101865</v>
      </c>
      <c r="B5433" s="607" t="s">
        <v>16298</v>
      </c>
      <c r="C5433" s="607" t="s">
        <v>31150</v>
      </c>
      <c r="D5433" s="618" t="s">
        <v>10737</v>
      </c>
      <c r="E5433" s="619" t="s">
        <v>21861</v>
      </c>
      <c r="F5433"/>
      <c r="G5433"/>
      <c r="H5433"/>
    </row>
    <row r="5434" spans="1:8" ht="15" x14ac:dyDescent="0.25">
      <c r="A5434" s="609" t="str">
        <f t="shared" si="84"/>
        <v>101866</v>
      </c>
      <c r="B5434" s="607" t="s">
        <v>16299</v>
      </c>
      <c r="C5434" s="607" t="s">
        <v>31151</v>
      </c>
      <c r="D5434" s="618" t="s">
        <v>10737</v>
      </c>
      <c r="E5434" s="619" t="s">
        <v>9864</v>
      </c>
      <c r="F5434"/>
      <c r="G5434"/>
      <c r="H5434"/>
    </row>
    <row r="5435" spans="1:8" ht="15" x14ac:dyDescent="0.25">
      <c r="A5435" s="609" t="str">
        <f t="shared" si="84"/>
        <v>101867</v>
      </c>
      <c r="B5435" s="607" t="s">
        <v>16300</v>
      </c>
      <c r="C5435" s="607" t="s">
        <v>31152</v>
      </c>
      <c r="D5435" s="618" t="s">
        <v>10737</v>
      </c>
      <c r="E5435" s="619" t="s">
        <v>31153</v>
      </c>
      <c r="F5435"/>
      <c r="G5435"/>
      <c r="H5435"/>
    </row>
    <row r="5436" spans="1:8" ht="15" x14ac:dyDescent="0.25">
      <c r="A5436" s="609" t="str">
        <f t="shared" si="84"/>
        <v>101868</v>
      </c>
      <c r="B5436" s="607" t="s">
        <v>16301</v>
      </c>
      <c r="C5436" s="607" t="s">
        <v>31154</v>
      </c>
      <c r="D5436" s="618" t="s">
        <v>10737</v>
      </c>
      <c r="E5436" s="619" t="s">
        <v>9023</v>
      </c>
      <c r="F5436"/>
      <c r="G5436"/>
      <c r="H5436"/>
    </row>
    <row r="5437" spans="1:8" ht="15" x14ac:dyDescent="0.25">
      <c r="A5437" s="609" t="str">
        <f t="shared" si="84"/>
        <v>101869</v>
      </c>
      <c r="B5437" s="607" t="s">
        <v>16302</v>
      </c>
      <c r="C5437" s="607" t="s">
        <v>31155</v>
      </c>
      <c r="D5437" s="618" t="s">
        <v>10737</v>
      </c>
      <c r="E5437" s="619" t="s">
        <v>18158</v>
      </c>
      <c r="F5437"/>
      <c r="G5437"/>
      <c r="H5437"/>
    </row>
    <row r="5438" spans="1:8" ht="15" x14ac:dyDescent="0.25">
      <c r="A5438" s="609" t="str">
        <f t="shared" si="84"/>
        <v>101870</v>
      </c>
      <c r="B5438" s="607" t="s">
        <v>16303</v>
      </c>
      <c r="C5438" s="607" t="s">
        <v>31156</v>
      </c>
      <c r="D5438" s="618" t="s">
        <v>10737</v>
      </c>
      <c r="E5438" s="619" t="s">
        <v>9995</v>
      </c>
      <c r="F5438"/>
      <c r="G5438"/>
      <c r="H5438"/>
    </row>
    <row r="5439" spans="1:8" ht="15" x14ac:dyDescent="0.25">
      <c r="A5439" s="609" t="str">
        <f t="shared" si="84"/>
        <v>102096</v>
      </c>
      <c r="B5439" s="607" t="s">
        <v>16305</v>
      </c>
      <c r="C5439" s="607" t="s">
        <v>16306</v>
      </c>
      <c r="D5439" s="618" t="s">
        <v>11895</v>
      </c>
      <c r="E5439" s="619" t="s">
        <v>31157</v>
      </c>
      <c r="F5439"/>
      <c r="G5439"/>
      <c r="H5439"/>
    </row>
    <row r="5440" spans="1:8" ht="15" x14ac:dyDescent="0.25">
      <c r="A5440" s="609" t="str">
        <f t="shared" si="84"/>
        <v>102098</v>
      </c>
      <c r="B5440" s="607" t="s">
        <v>16307</v>
      </c>
      <c r="C5440" s="607" t="s">
        <v>31158</v>
      </c>
      <c r="D5440" s="618" t="s">
        <v>11895</v>
      </c>
      <c r="E5440" s="619" t="s">
        <v>31159</v>
      </c>
      <c r="F5440"/>
      <c r="G5440"/>
      <c r="H5440"/>
    </row>
    <row r="5441" spans="1:8" ht="15" x14ac:dyDescent="0.25">
      <c r="A5441" s="609" t="str">
        <f t="shared" si="84"/>
        <v>102101</v>
      </c>
      <c r="B5441" s="607" t="s">
        <v>16309</v>
      </c>
      <c r="C5441" s="607" t="s">
        <v>16310</v>
      </c>
      <c r="D5441" s="618" t="s">
        <v>10737</v>
      </c>
      <c r="E5441" s="619" t="s">
        <v>9269</v>
      </c>
      <c r="F5441"/>
      <c r="G5441"/>
      <c r="H5441"/>
    </row>
    <row r="5442" spans="1:8" ht="15" x14ac:dyDescent="0.25">
      <c r="A5442" s="609" t="str">
        <f t="shared" ref="A5442:A5505" si="85">IF(ISERROR(SEARCH("/",B5442)=6),TRIM(CLEAN(B5442)),IF(SEARCH("/",B5442)=6,IF(LEN(TRIM(CLEAN(B5442)))=7,LEFT(TRIM(CLEAN(B5442)),6)&amp;"00"&amp;RIGHT(TRIM(CLEAN(B5442)),1),LEFT(TRIM(CLEAN(B5442)),6)&amp;"0"&amp;RIGHT(TRIM(CLEAN(B5442)),2)),TRIM(CLEAN(B5442))))</f>
        <v>100576</v>
      </c>
      <c r="B5442" s="607" t="s">
        <v>218</v>
      </c>
      <c r="C5442" s="607" t="s">
        <v>16311</v>
      </c>
      <c r="D5442" s="618" t="s">
        <v>10737</v>
      </c>
      <c r="E5442" s="619" t="s">
        <v>8934</v>
      </c>
      <c r="F5442"/>
      <c r="G5442"/>
      <c r="H5442"/>
    </row>
    <row r="5443" spans="1:8" ht="15" x14ac:dyDescent="0.25">
      <c r="A5443" s="609" t="str">
        <f t="shared" si="85"/>
        <v>100577</v>
      </c>
      <c r="B5443" s="607" t="s">
        <v>6551</v>
      </c>
      <c r="C5443" s="607" t="s">
        <v>16313</v>
      </c>
      <c r="D5443" s="618" t="s">
        <v>10737</v>
      </c>
      <c r="E5443" s="619" t="s">
        <v>18201</v>
      </c>
      <c r="F5443"/>
      <c r="G5443"/>
      <c r="H5443"/>
    </row>
    <row r="5444" spans="1:8" ht="15" x14ac:dyDescent="0.25">
      <c r="A5444" s="609" t="str">
        <f t="shared" si="85"/>
        <v>96388</v>
      </c>
      <c r="B5444" s="607" t="s">
        <v>4956</v>
      </c>
      <c r="C5444" s="607" t="s">
        <v>16314</v>
      </c>
      <c r="D5444" s="618" t="s">
        <v>11895</v>
      </c>
      <c r="E5444" s="619" t="s">
        <v>8860</v>
      </c>
      <c r="F5444"/>
      <c r="G5444"/>
      <c r="H5444"/>
    </row>
    <row r="5445" spans="1:8" ht="15" x14ac:dyDescent="0.25">
      <c r="A5445" s="609" t="str">
        <f t="shared" si="85"/>
        <v>96389</v>
      </c>
      <c r="B5445" s="607" t="s">
        <v>4957</v>
      </c>
      <c r="C5445" s="607" t="s">
        <v>16315</v>
      </c>
      <c r="D5445" s="618" t="s">
        <v>11895</v>
      </c>
      <c r="E5445" s="619" t="s">
        <v>19841</v>
      </c>
      <c r="F5445"/>
      <c r="G5445"/>
      <c r="H5445"/>
    </row>
    <row r="5446" spans="1:8" ht="15" x14ac:dyDescent="0.25">
      <c r="A5446" s="609" t="str">
        <f t="shared" si="85"/>
        <v>96390</v>
      </c>
      <c r="B5446" s="607" t="s">
        <v>4958</v>
      </c>
      <c r="C5446" s="607" t="s">
        <v>16317</v>
      </c>
      <c r="D5446" s="618" t="s">
        <v>11895</v>
      </c>
      <c r="E5446" s="619" t="s">
        <v>31160</v>
      </c>
      <c r="F5446"/>
      <c r="G5446"/>
      <c r="H5446"/>
    </row>
    <row r="5447" spans="1:8" ht="15" x14ac:dyDescent="0.25">
      <c r="A5447" s="609" t="str">
        <f t="shared" si="85"/>
        <v>96391</v>
      </c>
      <c r="B5447" s="607" t="s">
        <v>4959</v>
      </c>
      <c r="C5447" s="607" t="s">
        <v>16318</v>
      </c>
      <c r="D5447" s="618" t="s">
        <v>11895</v>
      </c>
      <c r="E5447" s="619" t="s">
        <v>31161</v>
      </c>
      <c r="F5447"/>
      <c r="G5447"/>
      <c r="H5447"/>
    </row>
    <row r="5448" spans="1:8" ht="15" x14ac:dyDescent="0.25">
      <c r="A5448" s="609" t="str">
        <f t="shared" si="85"/>
        <v>96392</v>
      </c>
      <c r="B5448" s="607" t="s">
        <v>4960</v>
      </c>
      <c r="C5448" s="607" t="s">
        <v>16319</v>
      </c>
      <c r="D5448" s="618" t="s">
        <v>11895</v>
      </c>
      <c r="E5448" s="619" t="s">
        <v>31162</v>
      </c>
      <c r="F5448"/>
      <c r="G5448"/>
      <c r="H5448"/>
    </row>
    <row r="5449" spans="1:8" ht="15" x14ac:dyDescent="0.25">
      <c r="A5449" s="609" t="str">
        <f t="shared" si="85"/>
        <v>96396</v>
      </c>
      <c r="B5449" s="607" t="s">
        <v>4964</v>
      </c>
      <c r="C5449" s="607" t="s">
        <v>16320</v>
      </c>
      <c r="D5449" s="618" t="s">
        <v>11895</v>
      </c>
      <c r="E5449" s="619" t="s">
        <v>23464</v>
      </c>
      <c r="F5449"/>
      <c r="G5449"/>
      <c r="H5449"/>
    </row>
    <row r="5450" spans="1:8" ht="15" x14ac:dyDescent="0.25">
      <c r="A5450" s="609" t="str">
        <f t="shared" si="85"/>
        <v>96397</v>
      </c>
      <c r="B5450" s="607" t="s">
        <v>4965</v>
      </c>
      <c r="C5450" s="607" t="s">
        <v>16321</v>
      </c>
      <c r="D5450" s="618" t="s">
        <v>11895</v>
      </c>
      <c r="E5450" s="619" t="s">
        <v>31163</v>
      </c>
      <c r="F5450"/>
      <c r="G5450"/>
      <c r="H5450"/>
    </row>
    <row r="5451" spans="1:8" ht="15" x14ac:dyDescent="0.25">
      <c r="A5451" s="609" t="str">
        <f t="shared" si="85"/>
        <v>96398</v>
      </c>
      <c r="B5451" s="607" t="s">
        <v>4966</v>
      </c>
      <c r="C5451" s="607" t="s">
        <v>16322</v>
      </c>
      <c r="D5451" s="618" t="s">
        <v>11895</v>
      </c>
      <c r="E5451" s="619" t="s">
        <v>31164</v>
      </c>
      <c r="F5451"/>
      <c r="G5451"/>
      <c r="H5451"/>
    </row>
    <row r="5452" spans="1:8" ht="15" x14ac:dyDescent="0.25">
      <c r="A5452" s="609" t="str">
        <f t="shared" si="85"/>
        <v>96399</v>
      </c>
      <c r="B5452" s="607" t="s">
        <v>4967</v>
      </c>
      <c r="C5452" s="607" t="s">
        <v>16323</v>
      </c>
      <c r="D5452" s="618" t="s">
        <v>11895</v>
      </c>
      <c r="E5452" s="619" t="s">
        <v>31165</v>
      </c>
      <c r="F5452"/>
      <c r="G5452"/>
      <c r="H5452"/>
    </row>
    <row r="5453" spans="1:8" ht="15" x14ac:dyDescent="0.25">
      <c r="A5453" s="609" t="str">
        <f t="shared" si="85"/>
        <v>96400</v>
      </c>
      <c r="B5453" s="607" t="s">
        <v>294</v>
      </c>
      <c r="C5453" s="607" t="s">
        <v>16324</v>
      </c>
      <c r="D5453" s="618" t="s">
        <v>11895</v>
      </c>
      <c r="E5453" s="619" t="s">
        <v>31166</v>
      </c>
      <c r="F5453"/>
      <c r="G5453"/>
      <c r="H5453"/>
    </row>
    <row r="5454" spans="1:8" ht="15" x14ac:dyDescent="0.25">
      <c r="A5454" s="609" t="str">
        <f t="shared" si="85"/>
        <v>96402</v>
      </c>
      <c r="B5454" s="607" t="s">
        <v>4968</v>
      </c>
      <c r="C5454" s="607" t="s">
        <v>16325</v>
      </c>
      <c r="D5454" s="618" t="s">
        <v>10737</v>
      </c>
      <c r="E5454" s="619" t="s">
        <v>9183</v>
      </c>
      <c r="F5454"/>
      <c r="G5454"/>
      <c r="H5454"/>
    </row>
    <row r="5455" spans="1:8" ht="15" x14ac:dyDescent="0.25">
      <c r="A5455" s="609" t="str">
        <f t="shared" si="85"/>
        <v>100564</v>
      </c>
      <c r="B5455" s="607" t="s">
        <v>6540</v>
      </c>
      <c r="C5455" s="607" t="s">
        <v>16326</v>
      </c>
      <c r="D5455" s="618" t="s">
        <v>11895</v>
      </c>
      <c r="E5455" s="619" t="s">
        <v>31167</v>
      </c>
      <c r="F5455"/>
      <c r="G5455"/>
      <c r="H5455"/>
    </row>
    <row r="5456" spans="1:8" ht="15" x14ac:dyDescent="0.25">
      <c r="A5456" s="609" t="str">
        <f t="shared" si="85"/>
        <v>100565</v>
      </c>
      <c r="B5456" s="607" t="s">
        <v>6541</v>
      </c>
      <c r="C5456" s="607" t="s">
        <v>16327</v>
      </c>
      <c r="D5456" s="618" t="s">
        <v>11895</v>
      </c>
      <c r="E5456" s="619" t="s">
        <v>31168</v>
      </c>
      <c r="F5456"/>
      <c r="G5456"/>
      <c r="H5456"/>
    </row>
    <row r="5457" spans="1:8" ht="15" x14ac:dyDescent="0.25">
      <c r="A5457" s="609" t="str">
        <f t="shared" si="85"/>
        <v>100566</v>
      </c>
      <c r="B5457" s="607" t="s">
        <v>6542</v>
      </c>
      <c r="C5457" s="607" t="s">
        <v>16328</v>
      </c>
      <c r="D5457" s="618" t="s">
        <v>11895</v>
      </c>
      <c r="E5457" s="619" t="s">
        <v>31169</v>
      </c>
      <c r="F5457"/>
      <c r="G5457"/>
      <c r="H5457"/>
    </row>
    <row r="5458" spans="1:8" ht="15" x14ac:dyDescent="0.25">
      <c r="A5458" s="609" t="str">
        <f t="shared" si="85"/>
        <v>100567</v>
      </c>
      <c r="B5458" s="607" t="s">
        <v>6543</v>
      </c>
      <c r="C5458" s="607" t="s">
        <v>16330</v>
      </c>
      <c r="D5458" s="618" t="s">
        <v>11895</v>
      </c>
      <c r="E5458" s="619" t="s">
        <v>31170</v>
      </c>
      <c r="F5458"/>
      <c r="G5458"/>
      <c r="H5458"/>
    </row>
    <row r="5459" spans="1:8" ht="15" x14ac:dyDescent="0.25">
      <c r="A5459" s="609" t="str">
        <f t="shared" si="85"/>
        <v>100568</v>
      </c>
      <c r="B5459" s="607" t="s">
        <v>6544</v>
      </c>
      <c r="C5459" s="607" t="s">
        <v>16332</v>
      </c>
      <c r="D5459" s="618" t="s">
        <v>11895</v>
      </c>
      <c r="E5459" s="619" t="s">
        <v>31171</v>
      </c>
      <c r="F5459"/>
      <c r="G5459"/>
      <c r="H5459"/>
    </row>
    <row r="5460" spans="1:8" ht="15" x14ac:dyDescent="0.25">
      <c r="A5460" s="609" t="str">
        <f t="shared" si="85"/>
        <v>100569</v>
      </c>
      <c r="B5460" s="607" t="s">
        <v>6545</v>
      </c>
      <c r="C5460" s="607" t="s">
        <v>16333</v>
      </c>
      <c r="D5460" s="618" t="s">
        <v>11895</v>
      </c>
      <c r="E5460" s="619" t="s">
        <v>31172</v>
      </c>
      <c r="F5460"/>
      <c r="G5460"/>
      <c r="H5460"/>
    </row>
    <row r="5461" spans="1:8" ht="15" x14ac:dyDescent="0.25">
      <c r="A5461" s="609" t="str">
        <f t="shared" si="85"/>
        <v>100570</v>
      </c>
      <c r="B5461" s="607" t="s">
        <v>6546</v>
      </c>
      <c r="C5461" s="607" t="s">
        <v>16335</v>
      </c>
      <c r="D5461" s="618" t="s">
        <v>11895</v>
      </c>
      <c r="E5461" s="619" t="s">
        <v>19381</v>
      </c>
      <c r="F5461"/>
      <c r="G5461"/>
      <c r="H5461"/>
    </row>
    <row r="5462" spans="1:8" ht="15" x14ac:dyDescent="0.25">
      <c r="A5462" s="609" t="str">
        <f t="shared" si="85"/>
        <v>100571</v>
      </c>
      <c r="B5462" s="607" t="s">
        <v>6547</v>
      </c>
      <c r="C5462" s="607" t="s">
        <v>16336</v>
      </c>
      <c r="D5462" s="618" t="s">
        <v>11895</v>
      </c>
      <c r="E5462" s="619" t="s">
        <v>31173</v>
      </c>
      <c r="F5462"/>
      <c r="G5462"/>
      <c r="H5462"/>
    </row>
    <row r="5463" spans="1:8" ht="15" x14ac:dyDescent="0.25">
      <c r="A5463" s="609" t="str">
        <f t="shared" si="85"/>
        <v>100572</v>
      </c>
      <c r="B5463" s="607" t="s">
        <v>6548</v>
      </c>
      <c r="C5463" s="607" t="s">
        <v>16337</v>
      </c>
      <c r="D5463" s="618" t="s">
        <v>11895</v>
      </c>
      <c r="E5463" s="619" t="s">
        <v>18705</v>
      </c>
      <c r="F5463"/>
      <c r="G5463"/>
      <c r="H5463"/>
    </row>
    <row r="5464" spans="1:8" ht="15" x14ac:dyDescent="0.25">
      <c r="A5464" s="609" t="str">
        <f t="shared" si="85"/>
        <v>100573</v>
      </c>
      <c r="B5464" s="607" t="s">
        <v>6549</v>
      </c>
      <c r="C5464" s="607" t="s">
        <v>16339</v>
      </c>
      <c r="D5464" s="618" t="s">
        <v>11895</v>
      </c>
      <c r="E5464" s="619" t="s">
        <v>31174</v>
      </c>
      <c r="F5464"/>
      <c r="G5464"/>
      <c r="H5464"/>
    </row>
    <row r="5465" spans="1:8" ht="15" x14ac:dyDescent="0.25">
      <c r="A5465" s="609" t="str">
        <f t="shared" si="85"/>
        <v>100574</v>
      </c>
      <c r="B5465" s="607" t="s">
        <v>216</v>
      </c>
      <c r="C5465" s="607" t="s">
        <v>16340</v>
      </c>
      <c r="D5465" s="618" t="s">
        <v>11895</v>
      </c>
      <c r="E5465" s="619" t="s">
        <v>17179</v>
      </c>
      <c r="F5465"/>
      <c r="G5465"/>
      <c r="H5465"/>
    </row>
    <row r="5466" spans="1:8" ht="15" x14ac:dyDescent="0.25">
      <c r="A5466" s="609" t="str">
        <f t="shared" si="85"/>
        <v>100575</v>
      </c>
      <c r="B5466" s="607" t="s">
        <v>6550</v>
      </c>
      <c r="C5466" s="607" t="s">
        <v>16341</v>
      </c>
      <c r="D5466" s="618" t="s">
        <v>10737</v>
      </c>
      <c r="E5466" s="619" t="s">
        <v>9232</v>
      </c>
      <c r="F5466"/>
      <c r="G5466"/>
      <c r="H5466"/>
    </row>
    <row r="5467" spans="1:8" ht="15" x14ac:dyDescent="0.25">
      <c r="A5467" s="609" t="str">
        <f t="shared" si="85"/>
        <v>101767</v>
      </c>
      <c r="B5467" s="607" t="s">
        <v>8290</v>
      </c>
      <c r="C5467" s="607" t="s">
        <v>16342</v>
      </c>
      <c r="D5467" s="618" t="s">
        <v>11895</v>
      </c>
      <c r="E5467" s="619" t="s">
        <v>17933</v>
      </c>
      <c r="F5467"/>
      <c r="G5467"/>
      <c r="H5467"/>
    </row>
    <row r="5468" spans="1:8" ht="15" x14ac:dyDescent="0.25">
      <c r="A5468" s="609" t="str">
        <f t="shared" si="85"/>
        <v>101768</v>
      </c>
      <c r="B5468" s="607" t="s">
        <v>8291</v>
      </c>
      <c r="C5468" s="607" t="s">
        <v>16344</v>
      </c>
      <c r="D5468" s="618" t="s">
        <v>11895</v>
      </c>
      <c r="E5468" s="619" t="s">
        <v>18077</v>
      </c>
      <c r="F5468"/>
      <c r="G5468"/>
      <c r="H5468"/>
    </row>
    <row r="5469" spans="1:8" ht="15" x14ac:dyDescent="0.25">
      <c r="A5469" s="609" t="str">
        <f t="shared" si="85"/>
        <v>92391</v>
      </c>
      <c r="B5469" s="607" t="s">
        <v>3272</v>
      </c>
      <c r="C5469" s="607" t="s">
        <v>16345</v>
      </c>
      <c r="D5469" s="618" t="s">
        <v>10737</v>
      </c>
      <c r="E5469" s="619" t="s">
        <v>19568</v>
      </c>
      <c r="F5469"/>
      <c r="G5469"/>
      <c r="H5469"/>
    </row>
    <row r="5470" spans="1:8" ht="15" x14ac:dyDescent="0.25">
      <c r="A5470" s="609" t="str">
        <f t="shared" si="85"/>
        <v>92392</v>
      </c>
      <c r="B5470" s="607" t="s">
        <v>3273</v>
      </c>
      <c r="C5470" s="607" t="s">
        <v>16346</v>
      </c>
      <c r="D5470" s="618" t="s">
        <v>10737</v>
      </c>
      <c r="E5470" s="619" t="s">
        <v>31080</v>
      </c>
      <c r="F5470"/>
      <c r="G5470"/>
      <c r="H5470"/>
    </row>
    <row r="5471" spans="1:8" ht="15" x14ac:dyDescent="0.25">
      <c r="A5471" s="609" t="str">
        <f t="shared" si="85"/>
        <v>92393</v>
      </c>
      <c r="B5471" s="607" t="s">
        <v>3274</v>
      </c>
      <c r="C5471" s="607" t="s">
        <v>16347</v>
      </c>
      <c r="D5471" s="618" t="s">
        <v>10737</v>
      </c>
      <c r="E5471" s="619" t="s">
        <v>19589</v>
      </c>
      <c r="F5471"/>
      <c r="G5471"/>
      <c r="H5471"/>
    </row>
    <row r="5472" spans="1:8" ht="15" x14ac:dyDescent="0.25">
      <c r="A5472" s="609" t="str">
        <f t="shared" si="85"/>
        <v>92394</v>
      </c>
      <c r="B5472" s="607" t="s">
        <v>3275</v>
      </c>
      <c r="C5472" s="607" t="s">
        <v>16348</v>
      </c>
      <c r="D5472" s="618" t="s">
        <v>10737</v>
      </c>
      <c r="E5472" s="619" t="s">
        <v>31175</v>
      </c>
      <c r="F5472"/>
      <c r="G5472"/>
      <c r="H5472"/>
    </row>
    <row r="5473" spans="1:8" ht="15" x14ac:dyDescent="0.25">
      <c r="A5473" s="609" t="str">
        <f t="shared" si="85"/>
        <v>92395</v>
      </c>
      <c r="B5473" s="607" t="s">
        <v>3276</v>
      </c>
      <c r="C5473" s="607" t="s">
        <v>16349</v>
      </c>
      <c r="D5473" s="618" t="s">
        <v>10737</v>
      </c>
      <c r="E5473" s="619" t="s">
        <v>19094</v>
      </c>
      <c r="F5473"/>
      <c r="G5473"/>
      <c r="H5473"/>
    </row>
    <row r="5474" spans="1:8" ht="15" x14ac:dyDescent="0.25">
      <c r="A5474" s="609" t="str">
        <f t="shared" si="85"/>
        <v>92396</v>
      </c>
      <c r="B5474" s="607" t="s">
        <v>3277</v>
      </c>
      <c r="C5474" s="607" t="s">
        <v>16350</v>
      </c>
      <c r="D5474" s="618" t="s">
        <v>10737</v>
      </c>
      <c r="E5474" s="619" t="s">
        <v>31176</v>
      </c>
      <c r="F5474"/>
      <c r="G5474"/>
      <c r="H5474"/>
    </row>
    <row r="5475" spans="1:8" ht="15" x14ac:dyDescent="0.25">
      <c r="A5475" s="609" t="str">
        <f t="shared" si="85"/>
        <v>92397</v>
      </c>
      <c r="B5475" s="607" t="s">
        <v>3278</v>
      </c>
      <c r="C5475" s="607" t="s">
        <v>16351</v>
      </c>
      <c r="D5475" s="618" t="s">
        <v>10737</v>
      </c>
      <c r="E5475" s="619" t="s">
        <v>18281</v>
      </c>
      <c r="F5475"/>
      <c r="G5475"/>
      <c r="H5475"/>
    </row>
    <row r="5476" spans="1:8" ht="15" x14ac:dyDescent="0.25">
      <c r="A5476" s="609" t="str">
        <f t="shared" si="85"/>
        <v>92398</v>
      </c>
      <c r="B5476" s="607" t="s">
        <v>3279</v>
      </c>
      <c r="C5476" s="607" t="s">
        <v>16353</v>
      </c>
      <c r="D5476" s="618" t="s">
        <v>10737</v>
      </c>
      <c r="E5476" s="619" t="s">
        <v>31177</v>
      </c>
      <c r="F5476"/>
      <c r="G5476"/>
      <c r="H5476"/>
    </row>
    <row r="5477" spans="1:8" ht="15" x14ac:dyDescent="0.25">
      <c r="A5477" s="609" t="str">
        <f t="shared" si="85"/>
        <v>92399</v>
      </c>
      <c r="B5477" s="607" t="s">
        <v>3280</v>
      </c>
      <c r="C5477" s="607" t="s">
        <v>16354</v>
      </c>
      <c r="D5477" s="618" t="s">
        <v>10737</v>
      </c>
      <c r="E5477" s="619" t="s">
        <v>10460</v>
      </c>
      <c r="F5477"/>
      <c r="G5477"/>
      <c r="H5477"/>
    </row>
    <row r="5478" spans="1:8" ht="15" x14ac:dyDescent="0.25">
      <c r="A5478" s="609" t="str">
        <f t="shared" si="85"/>
        <v>92400</v>
      </c>
      <c r="B5478" s="607" t="s">
        <v>3281</v>
      </c>
      <c r="C5478" s="607" t="s">
        <v>16356</v>
      </c>
      <c r="D5478" s="618" t="s">
        <v>10737</v>
      </c>
      <c r="E5478" s="619" t="s">
        <v>31178</v>
      </c>
      <c r="F5478"/>
      <c r="G5478"/>
      <c r="H5478"/>
    </row>
    <row r="5479" spans="1:8" ht="15" x14ac:dyDescent="0.25">
      <c r="A5479" s="609" t="str">
        <f t="shared" si="85"/>
        <v>92401</v>
      </c>
      <c r="B5479" s="607" t="s">
        <v>3282</v>
      </c>
      <c r="C5479" s="607" t="s">
        <v>16357</v>
      </c>
      <c r="D5479" s="618" t="s">
        <v>10737</v>
      </c>
      <c r="E5479" s="619" t="s">
        <v>31179</v>
      </c>
      <c r="F5479"/>
      <c r="G5479"/>
      <c r="H5479"/>
    </row>
    <row r="5480" spans="1:8" ht="15" x14ac:dyDescent="0.25">
      <c r="A5480" s="609" t="str">
        <f t="shared" si="85"/>
        <v>92402</v>
      </c>
      <c r="B5480" s="607" t="s">
        <v>3283</v>
      </c>
      <c r="C5480" s="607" t="s">
        <v>16358</v>
      </c>
      <c r="D5480" s="618" t="s">
        <v>10737</v>
      </c>
      <c r="E5480" s="619" t="s">
        <v>31180</v>
      </c>
      <c r="F5480"/>
      <c r="G5480"/>
      <c r="H5480"/>
    </row>
    <row r="5481" spans="1:8" ht="15" x14ac:dyDescent="0.25">
      <c r="A5481" s="609" t="str">
        <f t="shared" si="85"/>
        <v>92403</v>
      </c>
      <c r="B5481" s="607" t="s">
        <v>3284</v>
      </c>
      <c r="C5481" s="607" t="s">
        <v>16360</v>
      </c>
      <c r="D5481" s="618" t="s">
        <v>10737</v>
      </c>
      <c r="E5481" s="619" t="s">
        <v>31181</v>
      </c>
      <c r="F5481"/>
      <c r="G5481"/>
      <c r="H5481"/>
    </row>
    <row r="5482" spans="1:8" ht="15" x14ac:dyDescent="0.25">
      <c r="A5482" s="609" t="str">
        <f t="shared" si="85"/>
        <v>92404</v>
      </c>
      <c r="B5482" s="607" t="s">
        <v>3285</v>
      </c>
      <c r="C5482" s="607" t="s">
        <v>16361</v>
      </c>
      <c r="D5482" s="618" t="s">
        <v>10737</v>
      </c>
      <c r="E5482" s="619" t="s">
        <v>26301</v>
      </c>
      <c r="F5482"/>
      <c r="G5482"/>
      <c r="H5482"/>
    </row>
    <row r="5483" spans="1:8" ht="15" x14ac:dyDescent="0.25">
      <c r="A5483" s="609" t="str">
        <f t="shared" si="85"/>
        <v>92405</v>
      </c>
      <c r="B5483" s="607" t="s">
        <v>3286</v>
      </c>
      <c r="C5483" s="607" t="s">
        <v>16362</v>
      </c>
      <c r="D5483" s="618" t="s">
        <v>10737</v>
      </c>
      <c r="E5483" s="619" t="s">
        <v>28517</v>
      </c>
      <c r="F5483"/>
      <c r="G5483"/>
      <c r="H5483"/>
    </row>
    <row r="5484" spans="1:8" ht="15" x14ac:dyDescent="0.25">
      <c r="A5484" s="609" t="str">
        <f t="shared" si="85"/>
        <v>92406</v>
      </c>
      <c r="B5484" s="607" t="s">
        <v>3287</v>
      </c>
      <c r="C5484" s="607" t="s">
        <v>16363</v>
      </c>
      <c r="D5484" s="618" t="s">
        <v>10737</v>
      </c>
      <c r="E5484" s="619" t="s">
        <v>31182</v>
      </c>
      <c r="F5484"/>
      <c r="G5484"/>
      <c r="H5484"/>
    </row>
    <row r="5485" spans="1:8" ht="15" x14ac:dyDescent="0.25">
      <c r="A5485" s="609" t="str">
        <f t="shared" si="85"/>
        <v>92407</v>
      </c>
      <c r="B5485" s="607" t="s">
        <v>3288</v>
      </c>
      <c r="C5485" s="607" t="s">
        <v>16364</v>
      </c>
      <c r="D5485" s="618" t="s">
        <v>10737</v>
      </c>
      <c r="E5485" s="619" t="s">
        <v>29932</v>
      </c>
      <c r="F5485"/>
      <c r="G5485"/>
      <c r="H5485"/>
    </row>
    <row r="5486" spans="1:8" ht="15" x14ac:dyDescent="0.25">
      <c r="A5486" s="609" t="str">
        <f t="shared" si="85"/>
        <v>93679</v>
      </c>
      <c r="B5486" s="607" t="s">
        <v>4112</v>
      </c>
      <c r="C5486" s="607" t="s">
        <v>16365</v>
      </c>
      <c r="D5486" s="618" t="s">
        <v>10737</v>
      </c>
      <c r="E5486" s="619" t="s">
        <v>18664</v>
      </c>
      <c r="F5486"/>
      <c r="G5486"/>
      <c r="H5486"/>
    </row>
    <row r="5487" spans="1:8" ht="15" x14ac:dyDescent="0.25">
      <c r="A5487" s="609" t="str">
        <f t="shared" si="85"/>
        <v>93680</v>
      </c>
      <c r="B5487" s="607" t="s">
        <v>4113</v>
      </c>
      <c r="C5487" s="607" t="s">
        <v>16367</v>
      </c>
      <c r="D5487" s="618" t="s">
        <v>10737</v>
      </c>
      <c r="E5487" s="619" t="s">
        <v>31183</v>
      </c>
      <c r="F5487"/>
      <c r="G5487"/>
      <c r="H5487"/>
    </row>
    <row r="5488" spans="1:8" ht="15" x14ac:dyDescent="0.25">
      <c r="A5488" s="609" t="str">
        <f t="shared" si="85"/>
        <v>93681</v>
      </c>
      <c r="B5488" s="607" t="s">
        <v>4114</v>
      </c>
      <c r="C5488" s="607" t="s">
        <v>16368</v>
      </c>
      <c r="D5488" s="618" t="s">
        <v>10737</v>
      </c>
      <c r="E5488" s="619" t="s">
        <v>31184</v>
      </c>
      <c r="F5488"/>
      <c r="G5488"/>
      <c r="H5488"/>
    </row>
    <row r="5489" spans="1:8" ht="15" x14ac:dyDescent="0.25">
      <c r="A5489" s="609" t="str">
        <f t="shared" si="85"/>
        <v>93682</v>
      </c>
      <c r="B5489" s="607" t="s">
        <v>4115</v>
      </c>
      <c r="C5489" s="607" t="s">
        <v>16369</v>
      </c>
      <c r="D5489" s="618" t="s">
        <v>10737</v>
      </c>
      <c r="E5489" s="619" t="s">
        <v>31185</v>
      </c>
      <c r="F5489"/>
      <c r="G5489"/>
      <c r="H5489"/>
    </row>
    <row r="5490" spans="1:8" ht="15" x14ac:dyDescent="0.25">
      <c r="A5490" s="609" t="str">
        <f t="shared" si="85"/>
        <v>97104</v>
      </c>
      <c r="B5490" s="607" t="s">
        <v>8506</v>
      </c>
      <c r="C5490" s="607" t="s">
        <v>16370</v>
      </c>
      <c r="D5490" s="618" t="s">
        <v>10737</v>
      </c>
      <c r="E5490" s="619" t="s">
        <v>27798</v>
      </c>
      <c r="F5490"/>
      <c r="G5490"/>
      <c r="H5490"/>
    </row>
    <row r="5491" spans="1:8" ht="15" x14ac:dyDescent="0.25">
      <c r="A5491" s="609" t="str">
        <f t="shared" si="85"/>
        <v>97105</v>
      </c>
      <c r="B5491" s="607" t="s">
        <v>8507</v>
      </c>
      <c r="C5491" s="607" t="s">
        <v>16371</v>
      </c>
      <c r="D5491" s="618" t="s">
        <v>10737</v>
      </c>
      <c r="E5491" s="619" t="s">
        <v>19162</v>
      </c>
      <c r="F5491"/>
      <c r="G5491"/>
      <c r="H5491"/>
    </row>
    <row r="5492" spans="1:8" ht="15" x14ac:dyDescent="0.25">
      <c r="A5492" s="609" t="str">
        <f t="shared" si="85"/>
        <v>97106</v>
      </c>
      <c r="B5492" s="607" t="s">
        <v>8508</v>
      </c>
      <c r="C5492" s="607" t="s">
        <v>16372</v>
      </c>
      <c r="D5492" s="618" t="s">
        <v>10737</v>
      </c>
      <c r="E5492" s="619" t="s">
        <v>28494</v>
      </c>
      <c r="F5492"/>
      <c r="G5492"/>
      <c r="H5492"/>
    </row>
    <row r="5493" spans="1:8" ht="15" x14ac:dyDescent="0.25">
      <c r="A5493" s="609" t="str">
        <f t="shared" si="85"/>
        <v>97107</v>
      </c>
      <c r="B5493" s="607" t="s">
        <v>8509</v>
      </c>
      <c r="C5493" s="607" t="s">
        <v>16373</v>
      </c>
      <c r="D5493" s="618" t="s">
        <v>10737</v>
      </c>
      <c r="E5493" s="619" t="s">
        <v>31186</v>
      </c>
      <c r="F5493"/>
      <c r="G5493"/>
      <c r="H5493"/>
    </row>
    <row r="5494" spans="1:8" ht="15" x14ac:dyDescent="0.25">
      <c r="A5494" s="609" t="str">
        <f t="shared" si="85"/>
        <v>97108</v>
      </c>
      <c r="B5494" s="607" t="s">
        <v>8510</v>
      </c>
      <c r="C5494" s="607" t="s">
        <v>16374</v>
      </c>
      <c r="D5494" s="618" t="s">
        <v>10737</v>
      </c>
      <c r="E5494" s="619" t="s">
        <v>31187</v>
      </c>
      <c r="F5494"/>
      <c r="G5494"/>
      <c r="H5494"/>
    </row>
    <row r="5495" spans="1:8" ht="15" x14ac:dyDescent="0.25">
      <c r="A5495" s="609" t="str">
        <f t="shared" si="85"/>
        <v>97109</v>
      </c>
      <c r="B5495" s="607" t="s">
        <v>8511</v>
      </c>
      <c r="C5495" s="607" t="s">
        <v>16375</v>
      </c>
      <c r="D5495" s="618" t="s">
        <v>10737</v>
      </c>
      <c r="E5495" s="619" t="s">
        <v>31188</v>
      </c>
      <c r="F5495"/>
      <c r="G5495"/>
      <c r="H5495"/>
    </row>
    <row r="5496" spans="1:8" ht="15" x14ac:dyDescent="0.25">
      <c r="A5496" s="609" t="str">
        <f t="shared" si="85"/>
        <v>97110</v>
      </c>
      <c r="B5496" s="607" t="s">
        <v>8512</v>
      </c>
      <c r="C5496" s="607" t="s">
        <v>16376</v>
      </c>
      <c r="D5496" s="618" t="s">
        <v>10737</v>
      </c>
      <c r="E5496" s="619" t="s">
        <v>31189</v>
      </c>
      <c r="F5496"/>
      <c r="G5496"/>
      <c r="H5496"/>
    </row>
    <row r="5497" spans="1:8" ht="15" x14ac:dyDescent="0.25">
      <c r="A5497" s="609" t="str">
        <f t="shared" si="85"/>
        <v>97111</v>
      </c>
      <c r="B5497" s="607" t="s">
        <v>8513</v>
      </c>
      <c r="C5497" s="607" t="s">
        <v>16377</v>
      </c>
      <c r="D5497" s="618" t="s">
        <v>10737</v>
      </c>
      <c r="E5497" s="619" t="s">
        <v>31190</v>
      </c>
      <c r="F5497"/>
      <c r="G5497"/>
      <c r="H5497"/>
    </row>
    <row r="5498" spans="1:8" ht="15" x14ac:dyDescent="0.25">
      <c r="A5498" s="609" t="str">
        <f t="shared" si="85"/>
        <v>97112</v>
      </c>
      <c r="B5498" s="607" t="s">
        <v>8514</v>
      </c>
      <c r="C5498" s="607" t="s">
        <v>16378</v>
      </c>
      <c r="D5498" s="618" t="s">
        <v>10737</v>
      </c>
      <c r="E5498" s="619" t="s">
        <v>31191</v>
      </c>
      <c r="F5498"/>
      <c r="G5498"/>
      <c r="H5498"/>
    </row>
    <row r="5499" spans="1:8" ht="15" x14ac:dyDescent="0.25">
      <c r="A5499" s="609" t="str">
        <f t="shared" si="85"/>
        <v>97113</v>
      </c>
      <c r="B5499" s="607" t="s">
        <v>8515</v>
      </c>
      <c r="C5499" s="607" t="s">
        <v>16379</v>
      </c>
      <c r="D5499" s="618" t="s">
        <v>10737</v>
      </c>
      <c r="E5499" s="619" t="s">
        <v>10097</v>
      </c>
      <c r="F5499"/>
      <c r="G5499"/>
      <c r="H5499"/>
    </row>
    <row r="5500" spans="1:8" ht="15" x14ac:dyDescent="0.25">
      <c r="A5500" s="609" t="str">
        <f t="shared" si="85"/>
        <v>97114</v>
      </c>
      <c r="B5500" s="607" t="s">
        <v>5293</v>
      </c>
      <c r="C5500" s="607" t="s">
        <v>16380</v>
      </c>
      <c r="D5500" s="618" t="s">
        <v>10494</v>
      </c>
      <c r="E5500" s="619" t="s">
        <v>9095</v>
      </c>
      <c r="F5500"/>
      <c r="G5500"/>
      <c r="H5500"/>
    </row>
    <row r="5501" spans="1:8" ht="15" x14ac:dyDescent="0.25">
      <c r="A5501" s="609" t="str">
        <f t="shared" si="85"/>
        <v>97115</v>
      </c>
      <c r="B5501" s="607" t="s">
        <v>5294</v>
      </c>
      <c r="C5501" s="607" t="s">
        <v>16381</v>
      </c>
      <c r="D5501" s="618" t="s">
        <v>11875</v>
      </c>
      <c r="E5501" s="619" t="s">
        <v>18665</v>
      </c>
      <c r="F5501"/>
      <c r="G5501"/>
      <c r="H5501"/>
    </row>
    <row r="5502" spans="1:8" ht="15" x14ac:dyDescent="0.25">
      <c r="A5502" s="609" t="str">
        <f t="shared" si="85"/>
        <v>97116</v>
      </c>
      <c r="B5502" s="607" t="s">
        <v>8516</v>
      </c>
      <c r="C5502" s="607" t="s">
        <v>16383</v>
      </c>
      <c r="D5502" s="618" t="s">
        <v>11875</v>
      </c>
      <c r="E5502" s="619" t="s">
        <v>17084</v>
      </c>
      <c r="F5502"/>
      <c r="G5502"/>
      <c r="H5502"/>
    </row>
    <row r="5503" spans="1:8" ht="15" x14ac:dyDescent="0.25">
      <c r="A5503" s="609" t="str">
        <f t="shared" si="85"/>
        <v>97117</v>
      </c>
      <c r="B5503" s="607" t="s">
        <v>8517</v>
      </c>
      <c r="C5503" s="607" t="s">
        <v>16384</v>
      </c>
      <c r="D5503" s="618" t="s">
        <v>11875</v>
      </c>
      <c r="E5503" s="619" t="s">
        <v>18769</v>
      </c>
      <c r="F5503"/>
      <c r="G5503"/>
      <c r="H5503"/>
    </row>
    <row r="5504" spans="1:8" ht="15" x14ac:dyDescent="0.25">
      <c r="A5504" s="609" t="str">
        <f t="shared" si="85"/>
        <v>97118</v>
      </c>
      <c r="B5504" s="607" t="s">
        <v>8518</v>
      </c>
      <c r="C5504" s="607" t="s">
        <v>16386</v>
      </c>
      <c r="D5504" s="618" t="s">
        <v>11875</v>
      </c>
      <c r="E5504" s="619" t="s">
        <v>19032</v>
      </c>
      <c r="F5504"/>
      <c r="G5504"/>
      <c r="H5504"/>
    </row>
    <row r="5505" spans="1:8" ht="15" x14ac:dyDescent="0.25">
      <c r="A5505" s="609" t="str">
        <f t="shared" si="85"/>
        <v>97119</v>
      </c>
      <c r="B5505" s="607" t="s">
        <v>8519</v>
      </c>
      <c r="C5505" s="607" t="s">
        <v>16388</v>
      </c>
      <c r="D5505" s="618" t="s">
        <v>11875</v>
      </c>
      <c r="E5505" s="619" t="s">
        <v>10967</v>
      </c>
      <c r="F5505"/>
      <c r="G5505"/>
      <c r="H5505"/>
    </row>
    <row r="5506" spans="1:8" ht="15" x14ac:dyDescent="0.25">
      <c r="A5506" s="609" t="str">
        <f t="shared" ref="A5506:A5569" si="86">IF(ISERROR(SEARCH("/",B5506)=6),TRIM(CLEAN(B5506)),IF(SEARCH("/",B5506)=6,IF(LEN(TRIM(CLEAN(B5506)))=7,LEFT(TRIM(CLEAN(B5506)),6)&amp;"00"&amp;RIGHT(TRIM(CLEAN(B5506)),1),LEFT(TRIM(CLEAN(B5506)),6)&amp;"0"&amp;RIGHT(TRIM(CLEAN(B5506)),2)),TRIM(CLEAN(B5506))))</f>
        <v>97120</v>
      </c>
      <c r="B5506" s="607" t="s">
        <v>5295</v>
      </c>
      <c r="C5506" s="607" t="s">
        <v>16389</v>
      </c>
      <c r="D5506" s="618" t="s">
        <v>11875</v>
      </c>
      <c r="E5506" s="619" t="s">
        <v>16387</v>
      </c>
      <c r="F5506"/>
      <c r="G5506"/>
      <c r="H5506"/>
    </row>
    <row r="5507" spans="1:8" ht="15" x14ac:dyDescent="0.25">
      <c r="A5507" s="609" t="str">
        <f t="shared" si="86"/>
        <v>97802</v>
      </c>
      <c r="B5507" s="607" t="s">
        <v>5605</v>
      </c>
      <c r="C5507" s="607" t="s">
        <v>16390</v>
      </c>
      <c r="D5507" s="618" t="s">
        <v>10737</v>
      </c>
      <c r="E5507" s="619" t="s">
        <v>13114</v>
      </c>
      <c r="F5507"/>
      <c r="G5507"/>
      <c r="H5507"/>
    </row>
    <row r="5508" spans="1:8" ht="15" x14ac:dyDescent="0.25">
      <c r="A5508" s="609" t="str">
        <f t="shared" si="86"/>
        <v>97803</v>
      </c>
      <c r="B5508" s="607" t="s">
        <v>5606</v>
      </c>
      <c r="C5508" s="607" t="s">
        <v>16391</v>
      </c>
      <c r="D5508" s="618" t="s">
        <v>10737</v>
      </c>
      <c r="E5508" s="619" t="s">
        <v>9396</v>
      </c>
      <c r="F5508"/>
      <c r="G5508"/>
      <c r="H5508"/>
    </row>
    <row r="5509" spans="1:8" ht="15" x14ac:dyDescent="0.25">
      <c r="A5509" s="609" t="str">
        <f t="shared" si="86"/>
        <v>97805</v>
      </c>
      <c r="B5509" s="607" t="s">
        <v>5607</v>
      </c>
      <c r="C5509" s="607" t="s">
        <v>16392</v>
      </c>
      <c r="D5509" s="618" t="s">
        <v>10737</v>
      </c>
      <c r="E5509" s="619" t="s">
        <v>16482</v>
      </c>
      <c r="F5509"/>
      <c r="G5509"/>
      <c r="H5509"/>
    </row>
    <row r="5510" spans="1:8" ht="15" x14ac:dyDescent="0.25">
      <c r="A5510" s="609" t="str">
        <f t="shared" si="86"/>
        <v>97806</v>
      </c>
      <c r="B5510" s="607" t="s">
        <v>5608</v>
      </c>
      <c r="C5510" s="607" t="s">
        <v>16393</v>
      </c>
      <c r="D5510" s="618" t="s">
        <v>10737</v>
      </c>
      <c r="E5510" s="619" t="s">
        <v>9980</v>
      </c>
      <c r="F5510"/>
      <c r="G5510"/>
      <c r="H5510"/>
    </row>
    <row r="5511" spans="1:8" ht="15" x14ac:dyDescent="0.25">
      <c r="A5511" s="609" t="str">
        <f t="shared" si="86"/>
        <v>97807</v>
      </c>
      <c r="B5511" s="607" t="s">
        <v>5609</v>
      </c>
      <c r="C5511" s="607" t="s">
        <v>16394</v>
      </c>
      <c r="D5511" s="618" t="s">
        <v>10737</v>
      </c>
      <c r="E5511" s="619" t="s">
        <v>15254</v>
      </c>
      <c r="F5511"/>
      <c r="G5511"/>
      <c r="H5511"/>
    </row>
    <row r="5512" spans="1:8" ht="15" x14ac:dyDescent="0.25">
      <c r="A5512" s="609" t="str">
        <f t="shared" si="86"/>
        <v>97809</v>
      </c>
      <c r="B5512" s="607" t="s">
        <v>5610</v>
      </c>
      <c r="C5512" s="607" t="s">
        <v>16395</v>
      </c>
      <c r="D5512" s="618" t="s">
        <v>10737</v>
      </c>
      <c r="E5512" s="619" t="s">
        <v>9660</v>
      </c>
      <c r="F5512"/>
      <c r="G5512"/>
      <c r="H5512"/>
    </row>
    <row r="5513" spans="1:8" ht="15" x14ac:dyDescent="0.25">
      <c r="A5513" s="609" t="str">
        <f t="shared" si="86"/>
        <v>97810</v>
      </c>
      <c r="B5513" s="607" t="s">
        <v>5611</v>
      </c>
      <c r="C5513" s="607" t="s">
        <v>16396</v>
      </c>
      <c r="D5513" s="618" t="s">
        <v>10737</v>
      </c>
      <c r="E5513" s="619" t="s">
        <v>9809</v>
      </c>
      <c r="F5513"/>
      <c r="G5513"/>
      <c r="H5513"/>
    </row>
    <row r="5514" spans="1:8" ht="15" x14ac:dyDescent="0.25">
      <c r="A5514" s="609" t="str">
        <f t="shared" si="86"/>
        <v>97811</v>
      </c>
      <c r="B5514" s="607" t="s">
        <v>5612</v>
      </c>
      <c r="C5514" s="607" t="s">
        <v>16397</v>
      </c>
      <c r="D5514" s="618" t="s">
        <v>10737</v>
      </c>
      <c r="E5514" s="619" t="s">
        <v>18145</v>
      </c>
      <c r="F5514"/>
      <c r="G5514"/>
      <c r="H5514"/>
    </row>
    <row r="5515" spans="1:8" ht="15" x14ac:dyDescent="0.25">
      <c r="A5515" s="609" t="str">
        <f t="shared" si="86"/>
        <v>101167</v>
      </c>
      <c r="B5515" s="607" t="s">
        <v>6819</v>
      </c>
      <c r="C5515" s="607" t="s">
        <v>16398</v>
      </c>
      <c r="D5515" s="618" t="s">
        <v>10737</v>
      </c>
      <c r="E5515" s="619" t="s">
        <v>31192</v>
      </c>
      <c r="F5515"/>
      <c r="G5515"/>
      <c r="H5515"/>
    </row>
    <row r="5516" spans="1:8" ht="15" x14ac:dyDescent="0.25">
      <c r="A5516" s="609" t="str">
        <f t="shared" si="86"/>
        <v>101168</v>
      </c>
      <c r="B5516" s="607" t="s">
        <v>6820</v>
      </c>
      <c r="C5516" s="607" t="s">
        <v>16399</v>
      </c>
      <c r="D5516" s="618" t="s">
        <v>10737</v>
      </c>
      <c r="E5516" s="619" t="s">
        <v>31193</v>
      </c>
      <c r="F5516"/>
      <c r="G5516"/>
      <c r="H5516"/>
    </row>
    <row r="5517" spans="1:8" ht="15" x14ac:dyDescent="0.25">
      <c r="A5517" s="609" t="str">
        <f t="shared" si="86"/>
        <v>101169</v>
      </c>
      <c r="B5517" s="607" t="s">
        <v>6821</v>
      </c>
      <c r="C5517" s="607" t="s">
        <v>16400</v>
      </c>
      <c r="D5517" s="618" t="s">
        <v>10737</v>
      </c>
      <c r="E5517" s="619" t="s">
        <v>31194</v>
      </c>
      <c r="F5517"/>
      <c r="G5517"/>
      <c r="H5517"/>
    </row>
    <row r="5518" spans="1:8" ht="15" x14ac:dyDescent="0.25">
      <c r="A5518" s="609" t="str">
        <f t="shared" si="86"/>
        <v>101170</v>
      </c>
      <c r="B5518" s="607" t="s">
        <v>6822</v>
      </c>
      <c r="C5518" s="607" t="s">
        <v>16401</v>
      </c>
      <c r="D5518" s="618" t="s">
        <v>10737</v>
      </c>
      <c r="E5518" s="619" t="s">
        <v>18290</v>
      </c>
      <c r="F5518"/>
      <c r="G5518"/>
      <c r="H5518"/>
    </row>
    <row r="5519" spans="1:8" ht="15" x14ac:dyDescent="0.25">
      <c r="A5519" s="609" t="str">
        <f t="shared" si="86"/>
        <v>101171</v>
      </c>
      <c r="B5519" s="607" t="s">
        <v>6823</v>
      </c>
      <c r="C5519" s="607" t="s">
        <v>16402</v>
      </c>
      <c r="D5519" s="618" t="s">
        <v>10737</v>
      </c>
      <c r="E5519" s="619" t="s">
        <v>31195</v>
      </c>
      <c r="F5519"/>
      <c r="G5519"/>
      <c r="H5519"/>
    </row>
    <row r="5520" spans="1:8" ht="15" x14ac:dyDescent="0.25">
      <c r="A5520" s="609" t="str">
        <f t="shared" si="86"/>
        <v>101172</v>
      </c>
      <c r="B5520" s="607" t="s">
        <v>6824</v>
      </c>
      <c r="C5520" s="607" t="s">
        <v>16403</v>
      </c>
      <c r="D5520" s="618" t="s">
        <v>10737</v>
      </c>
      <c r="E5520" s="619" t="s">
        <v>18214</v>
      </c>
      <c r="F5520"/>
      <c r="G5520"/>
      <c r="H5520"/>
    </row>
    <row r="5521" spans="1:8" ht="15" x14ac:dyDescent="0.25">
      <c r="A5521" s="609" t="str">
        <f t="shared" si="86"/>
        <v>95995</v>
      </c>
      <c r="B5521" s="607" t="s">
        <v>397</v>
      </c>
      <c r="C5521" s="607" t="s">
        <v>16404</v>
      </c>
      <c r="D5521" s="618" t="s">
        <v>11895</v>
      </c>
      <c r="E5521" s="619" t="s">
        <v>19542</v>
      </c>
      <c r="F5521"/>
      <c r="G5521"/>
      <c r="H5521"/>
    </row>
    <row r="5522" spans="1:8" ht="15" x14ac:dyDescent="0.25">
      <c r="A5522" s="609" t="str">
        <f t="shared" si="86"/>
        <v>95996</v>
      </c>
      <c r="B5522" s="607" t="s">
        <v>4866</v>
      </c>
      <c r="C5522" s="607" t="s">
        <v>16405</v>
      </c>
      <c r="D5522" s="618" t="s">
        <v>11895</v>
      </c>
      <c r="E5522" s="619" t="s">
        <v>31196</v>
      </c>
      <c r="F5522"/>
      <c r="G5522"/>
      <c r="H5522"/>
    </row>
    <row r="5523" spans="1:8" ht="15" x14ac:dyDescent="0.25">
      <c r="A5523" s="609" t="str">
        <f t="shared" si="86"/>
        <v>96001</v>
      </c>
      <c r="B5523" s="607" t="s">
        <v>4867</v>
      </c>
      <c r="C5523" s="607" t="s">
        <v>16406</v>
      </c>
      <c r="D5523" s="618" t="s">
        <v>10737</v>
      </c>
      <c r="E5523" s="619" t="s">
        <v>9203</v>
      </c>
      <c r="F5523"/>
      <c r="G5523"/>
      <c r="H5523"/>
    </row>
    <row r="5524" spans="1:8" ht="15" x14ac:dyDescent="0.25">
      <c r="A5524" s="609" t="str">
        <f t="shared" si="86"/>
        <v>96393</v>
      </c>
      <c r="B5524" s="607" t="s">
        <v>4961</v>
      </c>
      <c r="C5524" s="607" t="s">
        <v>16408</v>
      </c>
      <c r="D5524" s="618" t="s">
        <v>11895</v>
      </c>
      <c r="E5524" s="619" t="s">
        <v>31197</v>
      </c>
      <c r="F5524"/>
      <c r="G5524"/>
      <c r="H5524"/>
    </row>
    <row r="5525" spans="1:8" ht="15" x14ac:dyDescent="0.25">
      <c r="A5525" s="609" t="str">
        <f t="shared" si="86"/>
        <v>96394</v>
      </c>
      <c r="B5525" s="607" t="s">
        <v>4962</v>
      </c>
      <c r="C5525" s="607" t="s">
        <v>16409</v>
      </c>
      <c r="D5525" s="618" t="s">
        <v>11895</v>
      </c>
      <c r="E5525" s="619" t="s">
        <v>31198</v>
      </c>
      <c r="F5525"/>
      <c r="G5525"/>
      <c r="H5525"/>
    </row>
    <row r="5526" spans="1:8" ht="15" x14ac:dyDescent="0.25">
      <c r="A5526" s="609" t="str">
        <f t="shared" si="86"/>
        <v>96395</v>
      </c>
      <c r="B5526" s="607" t="s">
        <v>4963</v>
      </c>
      <c r="C5526" s="607" t="s">
        <v>16410</v>
      </c>
      <c r="D5526" s="618" t="s">
        <v>11895</v>
      </c>
      <c r="E5526" s="619" t="s">
        <v>31199</v>
      </c>
      <c r="F5526"/>
      <c r="G5526"/>
      <c r="H5526"/>
    </row>
    <row r="5527" spans="1:8" ht="15" x14ac:dyDescent="0.25">
      <c r="A5527" s="609" t="str">
        <f t="shared" si="86"/>
        <v>100624</v>
      </c>
      <c r="B5527" s="607" t="s">
        <v>6598</v>
      </c>
      <c r="C5527" s="607" t="s">
        <v>16411</v>
      </c>
      <c r="D5527" s="618" t="s">
        <v>11895</v>
      </c>
      <c r="E5527" s="619" t="s">
        <v>31200</v>
      </c>
      <c r="F5527"/>
      <c r="G5527"/>
      <c r="H5527"/>
    </row>
    <row r="5528" spans="1:8" ht="15" x14ac:dyDescent="0.25">
      <c r="A5528" s="609" t="str">
        <f t="shared" si="86"/>
        <v>100625</v>
      </c>
      <c r="B5528" s="607" t="s">
        <v>6599</v>
      </c>
      <c r="C5528" s="607" t="s">
        <v>16412</v>
      </c>
      <c r="D5528" s="618" t="s">
        <v>11895</v>
      </c>
      <c r="E5528" s="619" t="s">
        <v>31201</v>
      </c>
      <c r="F5528"/>
      <c r="G5528"/>
      <c r="H5528"/>
    </row>
    <row r="5529" spans="1:8" ht="15" x14ac:dyDescent="0.25">
      <c r="A5529" s="609" t="str">
        <f t="shared" si="86"/>
        <v>101020</v>
      </c>
      <c r="B5529" s="607" t="s">
        <v>6778</v>
      </c>
      <c r="C5529" s="607" t="s">
        <v>16413</v>
      </c>
      <c r="D5529" s="618" t="s">
        <v>16414</v>
      </c>
      <c r="E5529" s="619" t="s">
        <v>31202</v>
      </c>
      <c r="F5529"/>
      <c r="G5529"/>
      <c r="H5529"/>
    </row>
    <row r="5530" spans="1:8" ht="15" x14ac:dyDescent="0.25">
      <c r="A5530" s="609" t="str">
        <f t="shared" si="86"/>
        <v>101021</v>
      </c>
      <c r="B5530" s="607" t="s">
        <v>6779</v>
      </c>
      <c r="C5530" s="607" t="s">
        <v>16415</v>
      </c>
      <c r="D5530" s="618" t="s">
        <v>16414</v>
      </c>
      <c r="E5530" s="619" t="s">
        <v>31203</v>
      </c>
      <c r="F5530"/>
      <c r="G5530"/>
      <c r="H5530"/>
    </row>
    <row r="5531" spans="1:8" ht="15" x14ac:dyDescent="0.25">
      <c r="A5531" s="609" t="str">
        <f t="shared" si="86"/>
        <v>101022</v>
      </c>
      <c r="B5531" s="607" t="s">
        <v>6780</v>
      </c>
      <c r="C5531" s="607" t="s">
        <v>16416</v>
      </c>
      <c r="D5531" s="618" t="s">
        <v>16414</v>
      </c>
      <c r="E5531" s="619" t="s">
        <v>31204</v>
      </c>
      <c r="F5531"/>
      <c r="G5531"/>
      <c r="H5531"/>
    </row>
    <row r="5532" spans="1:8" ht="15" x14ac:dyDescent="0.25">
      <c r="A5532" s="609" t="str">
        <f t="shared" si="86"/>
        <v>101023</v>
      </c>
      <c r="B5532" s="607" t="s">
        <v>6781</v>
      </c>
      <c r="C5532" s="607" t="s">
        <v>16417</v>
      </c>
      <c r="D5532" s="618" t="s">
        <v>16414</v>
      </c>
      <c r="E5532" s="619" t="s">
        <v>31205</v>
      </c>
      <c r="F5532"/>
      <c r="G5532"/>
      <c r="H5532"/>
    </row>
    <row r="5533" spans="1:8" ht="15" x14ac:dyDescent="0.25">
      <c r="A5533" s="609" t="str">
        <f t="shared" si="86"/>
        <v>101024</v>
      </c>
      <c r="B5533" s="607" t="s">
        <v>6782</v>
      </c>
      <c r="C5533" s="607" t="s">
        <v>16418</v>
      </c>
      <c r="D5533" s="618" t="s">
        <v>16414</v>
      </c>
      <c r="E5533" s="619" t="s">
        <v>31206</v>
      </c>
      <c r="F5533"/>
      <c r="G5533"/>
      <c r="H5533"/>
    </row>
    <row r="5534" spans="1:8" ht="15" x14ac:dyDescent="0.25">
      <c r="A5534" s="609" t="str">
        <f t="shared" si="86"/>
        <v>101025</v>
      </c>
      <c r="B5534" s="607" t="s">
        <v>6783</v>
      </c>
      <c r="C5534" s="607" t="s">
        <v>16419</v>
      </c>
      <c r="D5534" s="618" t="s">
        <v>16414</v>
      </c>
      <c r="E5534" s="619" t="s">
        <v>31207</v>
      </c>
      <c r="F5534"/>
      <c r="G5534"/>
      <c r="H5534"/>
    </row>
    <row r="5535" spans="1:8" ht="15" x14ac:dyDescent="0.25">
      <c r="A5535" s="609" t="str">
        <f t="shared" si="86"/>
        <v>101026</v>
      </c>
      <c r="B5535" s="607" t="s">
        <v>6784</v>
      </c>
      <c r="C5535" s="607" t="s">
        <v>16420</v>
      </c>
      <c r="D5535" s="618" t="s">
        <v>16414</v>
      </c>
      <c r="E5535" s="619" t="s">
        <v>31208</v>
      </c>
      <c r="F5535"/>
      <c r="G5535"/>
      <c r="H5535"/>
    </row>
    <row r="5536" spans="1:8" ht="15" x14ac:dyDescent="0.25">
      <c r="A5536" s="609" t="str">
        <f t="shared" si="86"/>
        <v>101027</v>
      </c>
      <c r="B5536" s="607" t="s">
        <v>6785</v>
      </c>
      <c r="C5536" s="607" t="s">
        <v>16421</v>
      </c>
      <c r="D5536" s="618" t="s">
        <v>16414</v>
      </c>
      <c r="E5536" s="619" t="s">
        <v>31209</v>
      </c>
      <c r="F5536"/>
      <c r="G5536"/>
      <c r="H5536"/>
    </row>
    <row r="5537" spans="1:8" ht="15" x14ac:dyDescent="0.25">
      <c r="A5537" s="609" t="str">
        <f t="shared" si="86"/>
        <v>88411</v>
      </c>
      <c r="B5537" s="607" t="s">
        <v>1590</v>
      </c>
      <c r="C5537" s="607" t="s">
        <v>16422</v>
      </c>
      <c r="D5537" s="618" t="s">
        <v>10737</v>
      </c>
      <c r="E5537" s="619" t="s">
        <v>9595</v>
      </c>
      <c r="F5537"/>
      <c r="G5537"/>
      <c r="H5537"/>
    </row>
    <row r="5538" spans="1:8" ht="15" x14ac:dyDescent="0.25">
      <c r="A5538" s="609" t="str">
        <f t="shared" si="86"/>
        <v>88412</v>
      </c>
      <c r="B5538" s="607" t="s">
        <v>1591</v>
      </c>
      <c r="C5538" s="607" t="s">
        <v>16423</v>
      </c>
      <c r="D5538" s="618" t="s">
        <v>10737</v>
      </c>
      <c r="E5538" s="619" t="s">
        <v>17231</v>
      </c>
      <c r="F5538"/>
      <c r="G5538"/>
      <c r="H5538"/>
    </row>
    <row r="5539" spans="1:8" ht="15" x14ac:dyDescent="0.25">
      <c r="A5539" s="609" t="str">
        <f t="shared" si="86"/>
        <v>88413</v>
      </c>
      <c r="B5539" s="607" t="s">
        <v>1592</v>
      </c>
      <c r="C5539" s="607" t="s">
        <v>16424</v>
      </c>
      <c r="D5539" s="618" t="s">
        <v>10737</v>
      </c>
      <c r="E5539" s="619" t="s">
        <v>9955</v>
      </c>
      <c r="F5539"/>
      <c r="G5539"/>
      <c r="H5539"/>
    </row>
    <row r="5540" spans="1:8" ht="15" x14ac:dyDescent="0.25">
      <c r="A5540" s="609" t="str">
        <f t="shared" si="86"/>
        <v>88414</v>
      </c>
      <c r="B5540" s="607" t="s">
        <v>1593</v>
      </c>
      <c r="C5540" s="607" t="s">
        <v>16425</v>
      </c>
      <c r="D5540" s="618" t="s">
        <v>10737</v>
      </c>
      <c r="E5540" s="619" t="s">
        <v>17904</v>
      </c>
      <c r="F5540"/>
      <c r="G5540"/>
      <c r="H5540"/>
    </row>
    <row r="5541" spans="1:8" ht="15" x14ac:dyDescent="0.25">
      <c r="A5541" s="609" t="str">
        <f t="shared" si="86"/>
        <v>88415</v>
      </c>
      <c r="B5541" s="607" t="s">
        <v>1594</v>
      </c>
      <c r="C5541" s="607" t="s">
        <v>16426</v>
      </c>
      <c r="D5541" s="618" t="s">
        <v>10737</v>
      </c>
      <c r="E5541" s="619" t="s">
        <v>11271</v>
      </c>
      <c r="F5541"/>
      <c r="G5541"/>
      <c r="H5541"/>
    </row>
    <row r="5542" spans="1:8" ht="15" x14ac:dyDescent="0.25">
      <c r="A5542" s="609" t="str">
        <f t="shared" si="86"/>
        <v>88416</v>
      </c>
      <c r="B5542" s="607" t="s">
        <v>1595</v>
      </c>
      <c r="C5542" s="607" t="s">
        <v>16427</v>
      </c>
      <c r="D5542" s="618" t="s">
        <v>10737</v>
      </c>
      <c r="E5542" s="619" t="s">
        <v>18076</v>
      </c>
      <c r="F5542"/>
      <c r="G5542"/>
      <c r="H5542"/>
    </row>
    <row r="5543" spans="1:8" ht="15" x14ac:dyDescent="0.25">
      <c r="A5543" s="609" t="str">
        <f t="shared" si="86"/>
        <v>88417</v>
      </c>
      <c r="B5543" s="607" t="s">
        <v>1596</v>
      </c>
      <c r="C5543" s="607" t="s">
        <v>16428</v>
      </c>
      <c r="D5543" s="618" t="s">
        <v>10737</v>
      </c>
      <c r="E5543" s="619" t="s">
        <v>17151</v>
      </c>
      <c r="F5543"/>
      <c r="G5543"/>
      <c r="H5543"/>
    </row>
    <row r="5544" spans="1:8" ht="15" x14ac:dyDescent="0.25">
      <c r="A5544" s="609" t="str">
        <f t="shared" si="86"/>
        <v>88420</v>
      </c>
      <c r="B5544" s="607" t="s">
        <v>1599</v>
      </c>
      <c r="C5544" s="607" t="s">
        <v>16429</v>
      </c>
      <c r="D5544" s="618" t="s">
        <v>10737</v>
      </c>
      <c r="E5544" s="619" t="s">
        <v>9023</v>
      </c>
      <c r="F5544"/>
      <c r="G5544"/>
      <c r="H5544"/>
    </row>
    <row r="5545" spans="1:8" ht="15" x14ac:dyDescent="0.25">
      <c r="A5545" s="609" t="str">
        <f t="shared" si="86"/>
        <v>88421</v>
      </c>
      <c r="B5545" s="607" t="s">
        <v>1600</v>
      </c>
      <c r="C5545" s="607" t="s">
        <v>16431</v>
      </c>
      <c r="D5545" s="618" t="s">
        <v>10737</v>
      </c>
      <c r="E5545" s="619" t="s">
        <v>18314</v>
      </c>
      <c r="F5545"/>
      <c r="G5545"/>
      <c r="H5545"/>
    </row>
    <row r="5546" spans="1:8" ht="15" x14ac:dyDescent="0.25">
      <c r="A5546" s="609" t="str">
        <f t="shared" si="86"/>
        <v>88423</v>
      </c>
      <c r="B5546" s="607" t="s">
        <v>1602</v>
      </c>
      <c r="C5546" s="607" t="s">
        <v>16433</v>
      </c>
      <c r="D5546" s="618" t="s">
        <v>10737</v>
      </c>
      <c r="E5546" s="619" t="s">
        <v>9456</v>
      </c>
      <c r="F5546"/>
      <c r="G5546"/>
      <c r="H5546"/>
    </row>
    <row r="5547" spans="1:8" ht="15" x14ac:dyDescent="0.25">
      <c r="A5547" s="609" t="str">
        <f t="shared" si="86"/>
        <v>88424</v>
      </c>
      <c r="B5547" s="607" t="s">
        <v>1603</v>
      </c>
      <c r="C5547" s="607" t="s">
        <v>16435</v>
      </c>
      <c r="D5547" s="618" t="s">
        <v>10737</v>
      </c>
      <c r="E5547" s="619" t="s">
        <v>15428</v>
      </c>
      <c r="F5547"/>
      <c r="G5547"/>
      <c r="H5547"/>
    </row>
    <row r="5548" spans="1:8" ht="15" x14ac:dyDescent="0.25">
      <c r="A5548" s="609" t="str">
        <f t="shared" si="86"/>
        <v>88426</v>
      </c>
      <c r="B5548" s="607" t="s">
        <v>1605</v>
      </c>
      <c r="C5548" s="607" t="s">
        <v>16436</v>
      </c>
      <c r="D5548" s="618" t="s">
        <v>10737</v>
      </c>
      <c r="E5548" s="619" t="s">
        <v>18691</v>
      </c>
      <c r="F5548"/>
      <c r="G5548"/>
      <c r="H5548"/>
    </row>
    <row r="5549" spans="1:8" ht="15" x14ac:dyDescent="0.25">
      <c r="A5549" s="609" t="str">
        <f t="shared" si="86"/>
        <v>88428</v>
      </c>
      <c r="B5549" s="607" t="s">
        <v>1607</v>
      </c>
      <c r="C5549" s="607" t="s">
        <v>16437</v>
      </c>
      <c r="D5549" s="618" t="s">
        <v>10737</v>
      </c>
      <c r="E5549" s="619" t="s">
        <v>31210</v>
      </c>
      <c r="F5549"/>
      <c r="G5549"/>
      <c r="H5549"/>
    </row>
    <row r="5550" spans="1:8" ht="15" x14ac:dyDescent="0.25">
      <c r="A5550" s="609" t="str">
        <f t="shared" si="86"/>
        <v>88429</v>
      </c>
      <c r="B5550" s="607" t="s">
        <v>1608</v>
      </c>
      <c r="C5550" s="607" t="s">
        <v>16439</v>
      </c>
      <c r="D5550" s="618" t="s">
        <v>10737</v>
      </c>
      <c r="E5550" s="619" t="s">
        <v>31211</v>
      </c>
      <c r="F5550"/>
      <c r="G5550"/>
      <c r="H5550"/>
    </row>
    <row r="5551" spans="1:8" ht="15" x14ac:dyDescent="0.25">
      <c r="A5551" s="609" t="str">
        <f t="shared" si="86"/>
        <v>88431</v>
      </c>
      <c r="B5551" s="607" t="s">
        <v>1610</v>
      </c>
      <c r="C5551" s="607" t="s">
        <v>16441</v>
      </c>
      <c r="D5551" s="618" t="s">
        <v>10737</v>
      </c>
      <c r="E5551" s="619" t="s">
        <v>9657</v>
      </c>
      <c r="F5551"/>
      <c r="G5551"/>
      <c r="H5551"/>
    </row>
    <row r="5552" spans="1:8" ht="15" x14ac:dyDescent="0.25">
      <c r="A5552" s="609" t="str">
        <f t="shared" si="86"/>
        <v>88432</v>
      </c>
      <c r="B5552" s="607" t="s">
        <v>1611</v>
      </c>
      <c r="C5552" s="607" t="s">
        <v>16442</v>
      </c>
      <c r="D5552" s="618" t="s">
        <v>10737</v>
      </c>
      <c r="E5552" s="619" t="s">
        <v>10008</v>
      </c>
      <c r="F5552"/>
      <c r="G5552"/>
      <c r="H5552"/>
    </row>
    <row r="5553" spans="1:8" ht="15" x14ac:dyDescent="0.25">
      <c r="A5553" s="609" t="str">
        <f t="shared" si="86"/>
        <v>88484</v>
      </c>
      <c r="B5553" s="607" t="s">
        <v>1625</v>
      </c>
      <c r="C5553" s="607" t="s">
        <v>16443</v>
      </c>
      <c r="D5553" s="618" t="s">
        <v>10737</v>
      </c>
      <c r="E5553" s="619" t="s">
        <v>17080</v>
      </c>
      <c r="F5553"/>
      <c r="G5553"/>
      <c r="H5553"/>
    </row>
    <row r="5554" spans="1:8" ht="15" x14ac:dyDescent="0.25">
      <c r="A5554" s="609" t="str">
        <f t="shared" si="86"/>
        <v>88485</v>
      </c>
      <c r="B5554" s="607" t="s">
        <v>1626</v>
      </c>
      <c r="C5554" s="607" t="s">
        <v>16444</v>
      </c>
      <c r="D5554" s="618" t="s">
        <v>10737</v>
      </c>
      <c r="E5554" s="619" t="s">
        <v>11020</v>
      </c>
      <c r="F5554"/>
      <c r="G5554"/>
      <c r="H5554"/>
    </row>
    <row r="5555" spans="1:8" ht="15" x14ac:dyDescent="0.25">
      <c r="A5555" s="609" t="str">
        <f t="shared" si="86"/>
        <v>88488</v>
      </c>
      <c r="B5555" s="607" t="s">
        <v>1627</v>
      </c>
      <c r="C5555" s="607" t="s">
        <v>16445</v>
      </c>
      <c r="D5555" s="618" t="s">
        <v>10737</v>
      </c>
      <c r="E5555" s="619" t="s">
        <v>15939</v>
      </c>
      <c r="F5555"/>
      <c r="G5555"/>
      <c r="H5555"/>
    </row>
    <row r="5556" spans="1:8" ht="15" x14ac:dyDescent="0.25">
      <c r="A5556" s="609" t="str">
        <f t="shared" si="86"/>
        <v>88489</v>
      </c>
      <c r="B5556" s="607" t="s">
        <v>1628</v>
      </c>
      <c r="C5556" s="607" t="s">
        <v>16446</v>
      </c>
      <c r="D5556" s="618" t="s">
        <v>10737</v>
      </c>
      <c r="E5556" s="619" t="s">
        <v>9508</v>
      </c>
      <c r="F5556"/>
      <c r="G5556"/>
      <c r="H5556"/>
    </row>
    <row r="5557" spans="1:8" ht="15" x14ac:dyDescent="0.25">
      <c r="A5557" s="609" t="str">
        <f t="shared" si="86"/>
        <v>88494</v>
      </c>
      <c r="B5557" s="607" t="s">
        <v>1629</v>
      </c>
      <c r="C5557" s="607" t="s">
        <v>16449</v>
      </c>
      <c r="D5557" s="618" t="s">
        <v>10737</v>
      </c>
      <c r="E5557" s="619" t="s">
        <v>9549</v>
      </c>
      <c r="F5557"/>
      <c r="G5557"/>
      <c r="H5557"/>
    </row>
    <row r="5558" spans="1:8" ht="15" x14ac:dyDescent="0.25">
      <c r="A5558" s="609" t="str">
        <f t="shared" si="86"/>
        <v>88495</v>
      </c>
      <c r="B5558" s="607" t="s">
        <v>1630</v>
      </c>
      <c r="C5558" s="607" t="s">
        <v>16450</v>
      </c>
      <c r="D5558" s="618" t="s">
        <v>10737</v>
      </c>
      <c r="E5558" s="619" t="s">
        <v>10150</v>
      </c>
      <c r="F5558"/>
      <c r="G5558"/>
      <c r="H5558"/>
    </row>
    <row r="5559" spans="1:8" ht="15" x14ac:dyDescent="0.25">
      <c r="A5559" s="609" t="str">
        <f t="shared" si="86"/>
        <v>88496</v>
      </c>
      <c r="B5559" s="607" t="s">
        <v>1631</v>
      </c>
      <c r="C5559" s="607" t="s">
        <v>16451</v>
      </c>
      <c r="D5559" s="618" t="s">
        <v>10737</v>
      </c>
      <c r="E5559" s="619" t="s">
        <v>19547</v>
      </c>
      <c r="F5559"/>
      <c r="G5559"/>
      <c r="H5559"/>
    </row>
    <row r="5560" spans="1:8" ht="15" x14ac:dyDescent="0.25">
      <c r="A5560" s="609" t="str">
        <f t="shared" si="86"/>
        <v>88497</v>
      </c>
      <c r="B5560" s="607" t="s">
        <v>1632</v>
      </c>
      <c r="C5560" s="607" t="s">
        <v>16452</v>
      </c>
      <c r="D5560" s="618" t="s">
        <v>10737</v>
      </c>
      <c r="E5560" s="619" t="s">
        <v>23990</v>
      </c>
      <c r="F5560"/>
      <c r="G5560"/>
      <c r="H5560"/>
    </row>
    <row r="5561" spans="1:8" ht="15" x14ac:dyDescent="0.25">
      <c r="A5561" s="609" t="str">
        <f t="shared" si="86"/>
        <v>95305</v>
      </c>
      <c r="B5561" s="607" t="s">
        <v>4550</v>
      </c>
      <c r="C5561" s="607" t="s">
        <v>16453</v>
      </c>
      <c r="D5561" s="618" t="s">
        <v>10737</v>
      </c>
      <c r="E5561" s="619" t="s">
        <v>9366</v>
      </c>
      <c r="F5561"/>
      <c r="G5561"/>
      <c r="H5561"/>
    </row>
    <row r="5562" spans="1:8" ht="15" x14ac:dyDescent="0.25">
      <c r="A5562" s="609" t="str">
        <f t="shared" si="86"/>
        <v>95306</v>
      </c>
      <c r="B5562" s="607" t="s">
        <v>4551</v>
      </c>
      <c r="C5562" s="607" t="s">
        <v>16454</v>
      </c>
      <c r="D5562" s="618" t="s">
        <v>10737</v>
      </c>
      <c r="E5562" s="619" t="s">
        <v>10151</v>
      </c>
      <c r="F5562"/>
      <c r="G5562"/>
      <c r="H5562"/>
    </row>
    <row r="5563" spans="1:8" ht="15" x14ac:dyDescent="0.25">
      <c r="A5563" s="609" t="str">
        <f t="shared" si="86"/>
        <v>95622</v>
      </c>
      <c r="B5563" s="607" t="s">
        <v>4726</v>
      </c>
      <c r="C5563" s="607" t="s">
        <v>16455</v>
      </c>
      <c r="D5563" s="618" t="s">
        <v>10737</v>
      </c>
      <c r="E5563" s="619" t="s">
        <v>10225</v>
      </c>
      <c r="F5563"/>
      <c r="G5563"/>
      <c r="H5563"/>
    </row>
    <row r="5564" spans="1:8" ht="15" x14ac:dyDescent="0.25">
      <c r="A5564" s="609" t="str">
        <f t="shared" si="86"/>
        <v>95623</v>
      </c>
      <c r="B5564" s="607" t="s">
        <v>4727</v>
      </c>
      <c r="C5564" s="607" t="s">
        <v>16457</v>
      </c>
      <c r="D5564" s="618" t="s">
        <v>10737</v>
      </c>
      <c r="E5564" s="619" t="s">
        <v>9362</v>
      </c>
      <c r="F5564"/>
      <c r="G5564"/>
      <c r="H5564"/>
    </row>
    <row r="5565" spans="1:8" ht="15" x14ac:dyDescent="0.25">
      <c r="A5565" s="609" t="str">
        <f t="shared" si="86"/>
        <v>95624</v>
      </c>
      <c r="B5565" s="607" t="s">
        <v>4728</v>
      </c>
      <c r="C5565" s="607" t="s">
        <v>16458</v>
      </c>
      <c r="D5565" s="618" t="s">
        <v>10737</v>
      </c>
      <c r="E5565" s="619" t="s">
        <v>31212</v>
      </c>
      <c r="F5565"/>
      <c r="G5565"/>
      <c r="H5565"/>
    </row>
    <row r="5566" spans="1:8" ht="15" x14ac:dyDescent="0.25">
      <c r="A5566" s="609" t="str">
        <f t="shared" si="86"/>
        <v>95625</v>
      </c>
      <c r="B5566" s="607" t="s">
        <v>4729</v>
      </c>
      <c r="C5566" s="607" t="s">
        <v>16459</v>
      </c>
      <c r="D5566" s="618" t="s">
        <v>10737</v>
      </c>
      <c r="E5566" s="619" t="s">
        <v>14086</v>
      </c>
      <c r="F5566"/>
      <c r="G5566"/>
      <c r="H5566"/>
    </row>
    <row r="5567" spans="1:8" ht="15" x14ac:dyDescent="0.25">
      <c r="A5567" s="609" t="str">
        <f t="shared" si="86"/>
        <v>95626</v>
      </c>
      <c r="B5567" s="607" t="s">
        <v>4730</v>
      </c>
      <c r="C5567" s="607" t="s">
        <v>16460</v>
      </c>
      <c r="D5567" s="618" t="s">
        <v>10737</v>
      </c>
      <c r="E5567" s="619" t="s">
        <v>9905</v>
      </c>
      <c r="F5567"/>
      <c r="G5567"/>
      <c r="H5567"/>
    </row>
    <row r="5568" spans="1:8" ht="15" x14ac:dyDescent="0.25">
      <c r="A5568" s="609" t="str">
        <f t="shared" si="86"/>
        <v>96126</v>
      </c>
      <c r="B5568" s="607" t="s">
        <v>4913</v>
      </c>
      <c r="C5568" s="607" t="s">
        <v>16462</v>
      </c>
      <c r="D5568" s="618" t="s">
        <v>10737</v>
      </c>
      <c r="E5568" s="619" t="s">
        <v>13386</v>
      </c>
      <c r="F5568"/>
      <c r="G5568"/>
      <c r="H5568"/>
    </row>
    <row r="5569" spans="1:8" ht="15" x14ac:dyDescent="0.25">
      <c r="A5569" s="609" t="str">
        <f t="shared" si="86"/>
        <v>96127</v>
      </c>
      <c r="B5569" s="607" t="s">
        <v>4914</v>
      </c>
      <c r="C5569" s="607" t="s">
        <v>16463</v>
      </c>
      <c r="D5569" s="618" t="s">
        <v>10737</v>
      </c>
      <c r="E5569" s="619" t="s">
        <v>17307</v>
      </c>
      <c r="F5569"/>
      <c r="G5569"/>
      <c r="H5569"/>
    </row>
    <row r="5570" spans="1:8" ht="15" x14ac:dyDescent="0.25">
      <c r="A5570" s="609" t="str">
        <f t="shared" ref="A5570:A5633" si="87">IF(ISERROR(SEARCH("/",B5570)=6),TRIM(CLEAN(B5570)),IF(SEARCH("/",B5570)=6,IF(LEN(TRIM(CLEAN(B5570)))=7,LEFT(TRIM(CLEAN(B5570)),6)&amp;"00"&amp;RIGHT(TRIM(CLEAN(B5570)),1),LEFT(TRIM(CLEAN(B5570)),6)&amp;"0"&amp;RIGHT(TRIM(CLEAN(B5570)),2)),TRIM(CLEAN(B5570))))</f>
        <v>96128</v>
      </c>
      <c r="B5570" s="607" t="s">
        <v>4915</v>
      </c>
      <c r="C5570" s="607" t="s">
        <v>16464</v>
      </c>
      <c r="D5570" s="618" t="s">
        <v>10737</v>
      </c>
      <c r="E5570" s="619" t="s">
        <v>31213</v>
      </c>
      <c r="F5570"/>
      <c r="G5570"/>
      <c r="H5570"/>
    </row>
    <row r="5571" spans="1:8" ht="15" x14ac:dyDescent="0.25">
      <c r="A5571" s="609" t="str">
        <f t="shared" si="87"/>
        <v>96129</v>
      </c>
      <c r="B5571" s="607" t="s">
        <v>4916</v>
      </c>
      <c r="C5571" s="607" t="s">
        <v>16465</v>
      </c>
      <c r="D5571" s="618" t="s">
        <v>10737</v>
      </c>
      <c r="E5571" s="619" t="s">
        <v>14456</v>
      </c>
      <c r="F5571"/>
      <c r="G5571"/>
      <c r="H5571"/>
    </row>
    <row r="5572" spans="1:8" ht="15" x14ac:dyDescent="0.25">
      <c r="A5572" s="609" t="str">
        <f t="shared" si="87"/>
        <v>96130</v>
      </c>
      <c r="B5572" s="607" t="s">
        <v>4917</v>
      </c>
      <c r="C5572" s="607" t="s">
        <v>16466</v>
      </c>
      <c r="D5572" s="618" t="s">
        <v>10737</v>
      </c>
      <c r="E5572" s="619" t="s">
        <v>14398</v>
      </c>
      <c r="F5572"/>
      <c r="G5572"/>
      <c r="H5572"/>
    </row>
    <row r="5573" spans="1:8" ht="15" x14ac:dyDescent="0.25">
      <c r="A5573" s="609" t="str">
        <f t="shared" si="87"/>
        <v>96131</v>
      </c>
      <c r="B5573" s="607" t="s">
        <v>4918</v>
      </c>
      <c r="C5573" s="607" t="s">
        <v>16467</v>
      </c>
      <c r="D5573" s="618" t="s">
        <v>10737</v>
      </c>
      <c r="E5573" s="619" t="s">
        <v>9318</v>
      </c>
      <c r="F5573"/>
      <c r="G5573"/>
      <c r="H5573"/>
    </row>
    <row r="5574" spans="1:8" ht="15" x14ac:dyDescent="0.25">
      <c r="A5574" s="609" t="str">
        <f t="shared" si="87"/>
        <v>96132</v>
      </c>
      <c r="B5574" s="607" t="s">
        <v>4919</v>
      </c>
      <c r="C5574" s="607" t="s">
        <v>16468</v>
      </c>
      <c r="D5574" s="618" t="s">
        <v>10737</v>
      </c>
      <c r="E5574" s="619" t="s">
        <v>9879</v>
      </c>
      <c r="F5574"/>
      <c r="G5574"/>
      <c r="H5574"/>
    </row>
    <row r="5575" spans="1:8" ht="15" x14ac:dyDescent="0.25">
      <c r="A5575" s="609" t="str">
        <f t="shared" si="87"/>
        <v>96133</v>
      </c>
      <c r="B5575" s="607" t="s">
        <v>4920</v>
      </c>
      <c r="C5575" s="607" t="s">
        <v>16469</v>
      </c>
      <c r="D5575" s="618" t="s">
        <v>10737</v>
      </c>
      <c r="E5575" s="619" t="s">
        <v>15198</v>
      </c>
      <c r="F5575"/>
      <c r="G5575"/>
      <c r="H5575"/>
    </row>
    <row r="5576" spans="1:8" ht="15" x14ac:dyDescent="0.25">
      <c r="A5576" s="609" t="str">
        <f t="shared" si="87"/>
        <v>96134</v>
      </c>
      <c r="B5576" s="607" t="s">
        <v>4921</v>
      </c>
      <c r="C5576" s="607" t="s">
        <v>16471</v>
      </c>
      <c r="D5576" s="618" t="s">
        <v>10737</v>
      </c>
      <c r="E5576" s="619" t="s">
        <v>31214</v>
      </c>
      <c r="F5576"/>
      <c r="G5576"/>
      <c r="H5576"/>
    </row>
    <row r="5577" spans="1:8" ht="15" x14ac:dyDescent="0.25">
      <c r="A5577" s="609" t="str">
        <f t="shared" si="87"/>
        <v>96135</v>
      </c>
      <c r="B5577" s="607" t="s">
        <v>4922</v>
      </c>
      <c r="C5577" s="607" t="s">
        <v>16473</v>
      </c>
      <c r="D5577" s="618" t="s">
        <v>10737</v>
      </c>
      <c r="E5577" s="619" t="s">
        <v>13785</v>
      </c>
      <c r="F5577"/>
      <c r="G5577"/>
      <c r="H5577"/>
    </row>
    <row r="5578" spans="1:8" ht="15" x14ac:dyDescent="0.25">
      <c r="A5578" s="609" t="str">
        <f t="shared" si="87"/>
        <v>102193</v>
      </c>
      <c r="B5578" s="607" t="s">
        <v>16474</v>
      </c>
      <c r="C5578" s="607" t="s">
        <v>16475</v>
      </c>
      <c r="D5578" s="618" t="s">
        <v>10737</v>
      </c>
      <c r="E5578" s="619" t="s">
        <v>9715</v>
      </c>
      <c r="F5578"/>
      <c r="G5578"/>
      <c r="H5578"/>
    </row>
    <row r="5579" spans="1:8" ht="15" x14ac:dyDescent="0.25">
      <c r="A5579" s="609" t="str">
        <f t="shared" si="87"/>
        <v>102194</v>
      </c>
      <c r="B5579" s="607" t="s">
        <v>16476</v>
      </c>
      <c r="C5579" s="607" t="s">
        <v>16477</v>
      </c>
      <c r="D5579" s="618" t="s">
        <v>10737</v>
      </c>
      <c r="E5579" s="619" t="s">
        <v>24962</v>
      </c>
      <c r="F5579"/>
      <c r="G5579"/>
      <c r="H5579"/>
    </row>
    <row r="5580" spans="1:8" ht="15" x14ac:dyDescent="0.25">
      <c r="A5580" s="609" t="str">
        <f t="shared" si="87"/>
        <v>102197</v>
      </c>
      <c r="B5580" s="607" t="s">
        <v>16478</v>
      </c>
      <c r="C5580" s="607" t="s">
        <v>16479</v>
      </c>
      <c r="D5580" s="618" t="s">
        <v>10737</v>
      </c>
      <c r="E5580" s="619" t="s">
        <v>18659</v>
      </c>
      <c r="F5580"/>
      <c r="G5580"/>
      <c r="H5580"/>
    </row>
    <row r="5581" spans="1:8" ht="15" x14ac:dyDescent="0.25">
      <c r="A5581" s="609" t="str">
        <f t="shared" si="87"/>
        <v>102200</v>
      </c>
      <c r="B5581" s="607" t="s">
        <v>16480</v>
      </c>
      <c r="C5581" s="607" t="s">
        <v>16481</v>
      </c>
      <c r="D5581" s="618" t="s">
        <v>10737</v>
      </c>
      <c r="E5581" s="619" t="s">
        <v>9661</v>
      </c>
      <c r="F5581"/>
      <c r="G5581"/>
      <c r="H5581"/>
    </row>
    <row r="5582" spans="1:8" ht="15" x14ac:dyDescent="0.25">
      <c r="A5582" s="609" t="str">
        <f t="shared" si="87"/>
        <v>102202</v>
      </c>
      <c r="B5582" s="607" t="s">
        <v>16483</v>
      </c>
      <c r="C5582" s="607" t="s">
        <v>16484</v>
      </c>
      <c r="D5582" s="618" t="s">
        <v>10737</v>
      </c>
      <c r="E5582" s="619" t="s">
        <v>31215</v>
      </c>
      <c r="F5582"/>
      <c r="G5582"/>
      <c r="H5582"/>
    </row>
    <row r="5583" spans="1:8" ht="15" x14ac:dyDescent="0.25">
      <c r="A5583" s="609" t="str">
        <f t="shared" si="87"/>
        <v>102203</v>
      </c>
      <c r="B5583" s="607" t="s">
        <v>16485</v>
      </c>
      <c r="C5583" s="607" t="s">
        <v>16486</v>
      </c>
      <c r="D5583" s="618" t="s">
        <v>10737</v>
      </c>
      <c r="E5583" s="619" t="s">
        <v>9010</v>
      </c>
      <c r="F5583"/>
      <c r="G5583"/>
      <c r="H5583"/>
    </row>
    <row r="5584" spans="1:8" ht="15" x14ac:dyDescent="0.25">
      <c r="A5584" s="609" t="str">
        <f t="shared" si="87"/>
        <v>102204</v>
      </c>
      <c r="B5584" s="607" t="s">
        <v>16487</v>
      </c>
      <c r="C5584" s="607" t="s">
        <v>16488</v>
      </c>
      <c r="D5584" s="618" t="s">
        <v>10737</v>
      </c>
      <c r="E5584" s="619" t="s">
        <v>9372</v>
      </c>
      <c r="F5584"/>
      <c r="G5584"/>
      <c r="H5584"/>
    </row>
    <row r="5585" spans="1:8" ht="15" x14ac:dyDescent="0.25">
      <c r="A5585" s="609" t="str">
        <f t="shared" si="87"/>
        <v>102205</v>
      </c>
      <c r="B5585" s="607" t="s">
        <v>16489</v>
      </c>
      <c r="C5585" s="607" t="s">
        <v>16490</v>
      </c>
      <c r="D5585" s="618" t="s">
        <v>10737</v>
      </c>
      <c r="E5585" s="619" t="s">
        <v>14081</v>
      </c>
      <c r="F5585"/>
      <c r="G5585"/>
      <c r="H5585"/>
    </row>
    <row r="5586" spans="1:8" ht="15" x14ac:dyDescent="0.25">
      <c r="A5586" s="609" t="str">
        <f t="shared" si="87"/>
        <v>102207</v>
      </c>
      <c r="B5586" s="607" t="s">
        <v>16491</v>
      </c>
      <c r="C5586" s="607" t="s">
        <v>16492</v>
      </c>
      <c r="D5586" s="618" t="s">
        <v>10737</v>
      </c>
      <c r="E5586" s="619" t="s">
        <v>9250</v>
      </c>
      <c r="F5586"/>
      <c r="G5586"/>
      <c r="H5586"/>
    </row>
    <row r="5587" spans="1:8" ht="15" x14ac:dyDescent="0.25">
      <c r="A5587" s="609" t="str">
        <f t="shared" si="87"/>
        <v>102208</v>
      </c>
      <c r="B5587" s="607" t="s">
        <v>16494</v>
      </c>
      <c r="C5587" s="607" t="s">
        <v>16495</v>
      </c>
      <c r="D5587" s="618" t="s">
        <v>10737</v>
      </c>
      <c r="E5587" s="619" t="s">
        <v>9823</v>
      </c>
      <c r="F5587"/>
      <c r="G5587"/>
      <c r="H5587"/>
    </row>
    <row r="5588" spans="1:8" ht="15" x14ac:dyDescent="0.25">
      <c r="A5588" s="609" t="str">
        <f t="shared" si="87"/>
        <v>102209</v>
      </c>
      <c r="B5588" s="607" t="s">
        <v>16496</v>
      </c>
      <c r="C5588" s="607" t="s">
        <v>16497</v>
      </c>
      <c r="D5588" s="618" t="s">
        <v>10737</v>
      </c>
      <c r="E5588" s="619" t="s">
        <v>9477</v>
      </c>
      <c r="F5588"/>
      <c r="G5588"/>
      <c r="H5588"/>
    </row>
    <row r="5589" spans="1:8" ht="15" x14ac:dyDescent="0.25">
      <c r="A5589" s="609" t="str">
        <f t="shared" si="87"/>
        <v>102210</v>
      </c>
      <c r="B5589" s="607" t="s">
        <v>16498</v>
      </c>
      <c r="C5589" s="607" t="s">
        <v>16499</v>
      </c>
      <c r="D5589" s="618" t="s">
        <v>10737</v>
      </c>
      <c r="E5589" s="619" t="s">
        <v>19016</v>
      </c>
      <c r="F5589"/>
      <c r="G5589"/>
      <c r="H5589"/>
    </row>
    <row r="5590" spans="1:8" ht="15" x14ac:dyDescent="0.25">
      <c r="A5590" s="609" t="str">
        <f t="shared" si="87"/>
        <v>102213</v>
      </c>
      <c r="B5590" s="607" t="s">
        <v>16501</v>
      </c>
      <c r="C5590" s="607" t="s">
        <v>16502</v>
      </c>
      <c r="D5590" s="618" t="s">
        <v>10737</v>
      </c>
      <c r="E5590" s="619" t="s">
        <v>8798</v>
      </c>
      <c r="F5590"/>
      <c r="G5590"/>
      <c r="H5590"/>
    </row>
    <row r="5591" spans="1:8" ht="15" x14ac:dyDescent="0.25">
      <c r="A5591" s="609" t="str">
        <f t="shared" si="87"/>
        <v>102214</v>
      </c>
      <c r="B5591" s="607" t="s">
        <v>16503</v>
      </c>
      <c r="C5591" s="607" t="s">
        <v>16504</v>
      </c>
      <c r="D5591" s="618" t="s">
        <v>10737</v>
      </c>
      <c r="E5591" s="619" t="s">
        <v>9845</v>
      </c>
      <c r="F5591"/>
      <c r="G5591"/>
      <c r="H5591"/>
    </row>
    <row r="5592" spans="1:8" ht="15" x14ac:dyDescent="0.25">
      <c r="A5592" s="609" t="str">
        <f t="shared" si="87"/>
        <v>102215</v>
      </c>
      <c r="B5592" s="607" t="s">
        <v>16505</v>
      </c>
      <c r="C5592" s="607" t="s">
        <v>16506</v>
      </c>
      <c r="D5592" s="618" t="s">
        <v>10737</v>
      </c>
      <c r="E5592" s="619" t="s">
        <v>14058</v>
      </c>
      <c r="F5592"/>
      <c r="G5592"/>
      <c r="H5592"/>
    </row>
    <row r="5593" spans="1:8" ht="15" x14ac:dyDescent="0.25">
      <c r="A5593" s="609" t="str">
        <f t="shared" si="87"/>
        <v>102217</v>
      </c>
      <c r="B5593" s="607" t="s">
        <v>16507</v>
      </c>
      <c r="C5593" s="607" t="s">
        <v>16508</v>
      </c>
      <c r="D5593" s="618" t="s">
        <v>10737</v>
      </c>
      <c r="E5593" s="619" t="s">
        <v>9944</v>
      </c>
      <c r="F5593"/>
      <c r="G5593"/>
      <c r="H5593"/>
    </row>
    <row r="5594" spans="1:8" ht="15" x14ac:dyDescent="0.25">
      <c r="A5594" s="609" t="str">
        <f t="shared" si="87"/>
        <v>102218</v>
      </c>
      <c r="B5594" s="607" t="s">
        <v>16509</v>
      </c>
      <c r="C5594" s="607" t="s">
        <v>16510</v>
      </c>
      <c r="D5594" s="618" t="s">
        <v>10737</v>
      </c>
      <c r="E5594" s="619" t="s">
        <v>15945</v>
      </c>
      <c r="F5594"/>
      <c r="G5594"/>
      <c r="H5594"/>
    </row>
    <row r="5595" spans="1:8" ht="15" x14ac:dyDescent="0.25">
      <c r="A5595" s="609" t="str">
        <f t="shared" si="87"/>
        <v>102219</v>
      </c>
      <c r="B5595" s="607" t="s">
        <v>16511</v>
      </c>
      <c r="C5595" s="607" t="s">
        <v>16512</v>
      </c>
      <c r="D5595" s="618" t="s">
        <v>10737</v>
      </c>
      <c r="E5595" s="619" t="s">
        <v>8940</v>
      </c>
      <c r="F5595"/>
      <c r="G5595"/>
      <c r="H5595"/>
    </row>
    <row r="5596" spans="1:8" ht="15" x14ac:dyDescent="0.25">
      <c r="A5596" s="609" t="str">
        <f t="shared" si="87"/>
        <v>102220</v>
      </c>
      <c r="B5596" s="607" t="s">
        <v>16513</v>
      </c>
      <c r="C5596" s="607" t="s">
        <v>16514</v>
      </c>
      <c r="D5596" s="618" t="s">
        <v>10737</v>
      </c>
      <c r="E5596" s="619" t="s">
        <v>9114</v>
      </c>
      <c r="F5596"/>
      <c r="G5596"/>
      <c r="H5596"/>
    </row>
    <row r="5597" spans="1:8" ht="15" x14ac:dyDescent="0.25">
      <c r="A5597" s="609" t="str">
        <f t="shared" si="87"/>
        <v>102223</v>
      </c>
      <c r="B5597" s="607" t="s">
        <v>16515</v>
      </c>
      <c r="C5597" s="607" t="s">
        <v>16516</v>
      </c>
      <c r="D5597" s="618" t="s">
        <v>10737</v>
      </c>
      <c r="E5597" s="619" t="s">
        <v>10211</v>
      </c>
      <c r="F5597"/>
      <c r="G5597"/>
      <c r="H5597"/>
    </row>
    <row r="5598" spans="1:8" ht="15" x14ac:dyDescent="0.25">
      <c r="A5598" s="609" t="str">
        <f t="shared" si="87"/>
        <v>102224</v>
      </c>
      <c r="B5598" s="607" t="s">
        <v>16517</v>
      </c>
      <c r="C5598" s="607" t="s">
        <v>16518</v>
      </c>
      <c r="D5598" s="618" t="s">
        <v>10737</v>
      </c>
      <c r="E5598" s="619" t="s">
        <v>15551</v>
      </c>
      <c r="F5598"/>
      <c r="G5598"/>
      <c r="H5598"/>
    </row>
    <row r="5599" spans="1:8" ht="15" x14ac:dyDescent="0.25">
      <c r="A5599" s="609" t="str">
        <f t="shared" si="87"/>
        <v>102225</v>
      </c>
      <c r="B5599" s="607" t="s">
        <v>16520</v>
      </c>
      <c r="C5599" s="607" t="s">
        <v>16521</v>
      </c>
      <c r="D5599" s="618" t="s">
        <v>10737</v>
      </c>
      <c r="E5599" s="619" t="s">
        <v>17610</v>
      </c>
      <c r="F5599"/>
      <c r="G5599"/>
      <c r="H5599"/>
    </row>
    <row r="5600" spans="1:8" ht="15" x14ac:dyDescent="0.25">
      <c r="A5600" s="609" t="str">
        <f t="shared" si="87"/>
        <v>102227</v>
      </c>
      <c r="B5600" s="607" t="s">
        <v>16522</v>
      </c>
      <c r="C5600" s="607" t="s">
        <v>16523</v>
      </c>
      <c r="D5600" s="618" t="s">
        <v>10737</v>
      </c>
      <c r="E5600" s="619" t="s">
        <v>14400</v>
      </c>
      <c r="F5600"/>
      <c r="G5600"/>
      <c r="H5600"/>
    </row>
    <row r="5601" spans="1:8" ht="15" x14ac:dyDescent="0.25">
      <c r="A5601" s="609" t="str">
        <f t="shared" si="87"/>
        <v>102228</v>
      </c>
      <c r="B5601" s="607" t="s">
        <v>16524</v>
      </c>
      <c r="C5601" s="607" t="s">
        <v>16525</v>
      </c>
      <c r="D5601" s="618" t="s">
        <v>10737</v>
      </c>
      <c r="E5601" s="619" t="s">
        <v>9877</v>
      </c>
      <c r="F5601"/>
      <c r="G5601"/>
      <c r="H5601"/>
    </row>
    <row r="5602" spans="1:8" ht="15" x14ac:dyDescent="0.25">
      <c r="A5602" s="609" t="str">
        <f t="shared" si="87"/>
        <v>102229</v>
      </c>
      <c r="B5602" s="607" t="s">
        <v>16526</v>
      </c>
      <c r="C5602" s="607" t="s">
        <v>16527</v>
      </c>
      <c r="D5602" s="618" t="s">
        <v>10737</v>
      </c>
      <c r="E5602" s="619" t="s">
        <v>10343</v>
      </c>
      <c r="F5602"/>
      <c r="G5602"/>
      <c r="H5602"/>
    </row>
    <row r="5603" spans="1:8" ht="15" x14ac:dyDescent="0.25">
      <c r="A5603" s="609" t="str">
        <f t="shared" si="87"/>
        <v>102230</v>
      </c>
      <c r="B5603" s="607" t="s">
        <v>16528</v>
      </c>
      <c r="C5603" s="607" t="s">
        <v>16529</v>
      </c>
      <c r="D5603" s="618" t="s">
        <v>10737</v>
      </c>
      <c r="E5603" s="619" t="s">
        <v>19176</v>
      </c>
      <c r="F5603"/>
      <c r="G5603"/>
      <c r="H5603"/>
    </row>
    <row r="5604" spans="1:8" ht="15" x14ac:dyDescent="0.25">
      <c r="A5604" s="609" t="str">
        <f t="shared" si="87"/>
        <v>102233</v>
      </c>
      <c r="B5604" s="607" t="s">
        <v>16530</v>
      </c>
      <c r="C5604" s="607" t="s">
        <v>16531</v>
      </c>
      <c r="D5604" s="618" t="s">
        <v>10737</v>
      </c>
      <c r="E5604" s="619" t="s">
        <v>9725</v>
      </c>
      <c r="F5604"/>
      <c r="G5604"/>
      <c r="H5604"/>
    </row>
    <row r="5605" spans="1:8" ht="15" x14ac:dyDescent="0.25">
      <c r="A5605" s="609" t="str">
        <f t="shared" si="87"/>
        <v>102234</v>
      </c>
      <c r="B5605" s="607" t="s">
        <v>16532</v>
      </c>
      <c r="C5605" s="607" t="s">
        <v>16533</v>
      </c>
      <c r="D5605" s="618" t="s">
        <v>10737</v>
      </c>
      <c r="E5605" s="619" t="s">
        <v>17971</v>
      </c>
      <c r="F5605"/>
      <c r="G5605"/>
      <c r="H5605"/>
    </row>
    <row r="5606" spans="1:8" ht="15" x14ac:dyDescent="0.25">
      <c r="A5606" s="609" t="str">
        <f t="shared" si="87"/>
        <v>100716</v>
      </c>
      <c r="B5606" s="607" t="s">
        <v>6667</v>
      </c>
      <c r="C5606" s="607" t="s">
        <v>16534</v>
      </c>
      <c r="D5606" s="618" t="s">
        <v>10737</v>
      </c>
      <c r="E5606" s="619" t="s">
        <v>18026</v>
      </c>
      <c r="F5606"/>
      <c r="G5606"/>
      <c r="H5606"/>
    </row>
    <row r="5607" spans="1:8" ht="15" x14ac:dyDescent="0.25">
      <c r="A5607" s="609" t="str">
        <f t="shared" si="87"/>
        <v>100717</v>
      </c>
      <c r="B5607" s="607" t="s">
        <v>6668</v>
      </c>
      <c r="C5607" s="607" t="s">
        <v>16535</v>
      </c>
      <c r="D5607" s="618" t="s">
        <v>10737</v>
      </c>
      <c r="E5607" s="619" t="s">
        <v>19786</v>
      </c>
      <c r="F5607"/>
      <c r="G5607"/>
      <c r="H5607"/>
    </row>
    <row r="5608" spans="1:8" ht="15" x14ac:dyDescent="0.25">
      <c r="A5608" s="609" t="str">
        <f t="shared" si="87"/>
        <v>100718</v>
      </c>
      <c r="B5608" s="607" t="s">
        <v>6669</v>
      </c>
      <c r="C5608" s="607" t="s">
        <v>16536</v>
      </c>
      <c r="D5608" s="618" t="s">
        <v>10494</v>
      </c>
      <c r="E5608" s="619" t="s">
        <v>9200</v>
      </c>
      <c r="F5608"/>
      <c r="G5608"/>
      <c r="H5608"/>
    </row>
    <row r="5609" spans="1:8" ht="15" x14ac:dyDescent="0.25">
      <c r="A5609" s="609" t="str">
        <f t="shared" si="87"/>
        <v>100719</v>
      </c>
      <c r="B5609" s="607" t="s">
        <v>6670</v>
      </c>
      <c r="C5609" s="607" t="s">
        <v>31216</v>
      </c>
      <c r="D5609" s="618" t="s">
        <v>10737</v>
      </c>
      <c r="E5609" s="619" t="s">
        <v>13294</v>
      </c>
      <c r="F5609"/>
      <c r="G5609"/>
      <c r="H5609"/>
    </row>
    <row r="5610" spans="1:8" ht="15" x14ac:dyDescent="0.25">
      <c r="A5610" s="609" t="str">
        <f t="shared" si="87"/>
        <v>100720</v>
      </c>
      <c r="B5610" s="607" t="s">
        <v>6671</v>
      </c>
      <c r="C5610" s="607" t="s">
        <v>16537</v>
      </c>
      <c r="D5610" s="618" t="s">
        <v>10737</v>
      </c>
      <c r="E5610" s="619" t="s">
        <v>8861</v>
      </c>
      <c r="F5610"/>
      <c r="G5610"/>
      <c r="H5610"/>
    </row>
    <row r="5611" spans="1:8" ht="15" x14ac:dyDescent="0.25">
      <c r="A5611" s="609" t="str">
        <f t="shared" si="87"/>
        <v>100721</v>
      </c>
      <c r="B5611" s="607" t="s">
        <v>6672</v>
      </c>
      <c r="C5611" s="607" t="s">
        <v>31217</v>
      </c>
      <c r="D5611" s="618" t="s">
        <v>10737</v>
      </c>
      <c r="E5611" s="619" t="s">
        <v>9907</v>
      </c>
      <c r="F5611"/>
      <c r="G5611"/>
      <c r="H5611"/>
    </row>
    <row r="5612" spans="1:8" ht="15" x14ac:dyDescent="0.25">
      <c r="A5612" s="609" t="str">
        <f t="shared" si="87"/>
        <v>100722</v>
      </c>
      <c r="B5612" s="607" t="s">
        <v>6673</v>
      </c>
      <c r="C5612" s="607" t="s">
        <v>16538</v>
      </c>
      <c r="D5612" s="618" t="s">
        <v>10737</v>
      </c>
      <c r="E5612" s="619" t="s">
        <v>8963</v>
      </c>
      <c r="F5612"/>
      <c r="G5612"/>
      <c r="H5612"/>
    </row>
    <row r="5613" spans="1:8" ht="15" x14ac:dyDescent="0.25">
      <c r="A5613" s="609" t="str">
        <f t="shared" si="87"/>
        <v>100723</v>
      </c>
      <c r="B5613" s="607" t="s">
        <v>6674</v>
      </c>
      <c r="C5613" s="607" t="s">
        <v>31218</v>
      </c>
      <c r="D5613" s="618" t="s">
        <v>10737</v>
      </c>
      <c r="E5613" s="619" t="s">
        <v>12859</v>
      </c>
      <c r="F5613"/>
      <c r="G5613"/>
      <c r="H5613"/>
    </row>
    <row r="5614" spans="1:8" ht="15" x14ac:dyDescent="0.25">
      <c r="A5614" s="609" t="str">
        <f t="shared" si="87"/>
        <v>100724</v>
      </c>
      <c r="B5614" s="607" t="s">
        <v>6675</v>
      </c>
      <c r="C5614" s="607" t="s">
        <v>16540</v>
      </c>
      <c r="D5614" s="618" t="s">
        <v>10737</v>
      </c>
      <c r="E5614" s="619" t="s">
        <v>12517</v>
      </c>
      <c r="F5614"/>
      <c r="G5614"/>
      <c r="H5614"/>
    </row>
    <row r="5615" spans="1:8" ht="15" x14ac:dyDescent="0.25">
      <c r="A5615" s="609" t="str">
        <f t="shared" si="87"/>
        <v>100725</v>
      </c>
      <c r="B5615" s="607" t="s">
        <v>6676</v>
      </c>
      <c r="C5615" s="607" t="s">
        <v>31219</v>
      </c>
      <c r="D5615" s="618" t="s">
        <v>10737</v>
      </c>
      <c r="E5615" s="619" t="s">
        <v>27075</v>
      </c>
      <c r="F5615"/>
      <c r="G5615"/>
      <c r="H5615"/>
    </row>
    <row r="5616" spans="1:8" ht="15" x14ac:dyDescent="0.25">
      <c r="A5616" s="609" t="str">
        <f t="shared" si="87"/>
        <v>100726</v>
      </c>
      <c r="B5616" s="607" t="s">
        <v>6677</v>
      </c>
      <c r="C5616" s="607" t="s">
        <v>16541</v>
      </c>
      <c r="D5616" s="618" t="s">
        <v>10737</v>
      </c>
      <c r="E5616" s="619" t="s">
        <v>9352</v>
      </c>
      <c r="F5616"/>
      <c r="G5616"/>
      <c r="H5616"/>
    </row>
    <row r="5617" spans="1:8" ht="15" x14ac:dyDescent="0.25">
      <c r="A5617" s="609" t="str">
        <f t="shared" si="87"/>
        <v>100727</v>
      </c>
      <c r="B5617" s="607" t="s">
        <v>6678</v>
      </c>
      <c r="C5617" s="607" t="s">
        <v>31220</v>
      </c>
      <c r="D5617" s="618" t="s">
        <v>10737</v>
      </c>
      <c r="E5617" s="619" t="s">
        <v>9380</v>
      </c>
      <c r="F5617"/>
      <c r="G5617"/>
      <c r="H5617"/>
    </row>
    <row r="5618" spans="1:8" ht="15" x14ac:dyDescent="0.25">
      <c r="A5618" s="609" t="str">
        <f t="shared" si="87"/>
        <v>100728</v>
      </c>
      <c r="B5618" s="607" t="s">
        <v>6679</v>
      </c>
      <c r="C5618" s="607" t="s">
        <v>16542</v>
      </c>
      <c r="D5618" s="618" t="s">
        <v>10737</v>
      </c>
      <c r="E5618" s="619" t="s">
        <v>10371</v>
      </c>
      <c r="F5618"/>
      <c r="G5618"/>
      <c r="H5618"/>
    </row>
    <row r="5619" spans="1:8" ht="15" x14ac:dyDescent="0.25">
      <c r="A5619" s="609" t="str">
        <f t="shared" si="87"/>
        <v>100729</v>
      </c>
      <c r="B5619" s="607" t="s">
        <v>6680</v>
      </c>
      <c r="C5619" s="607" t="s">
        <v>31221</v>
      </c>
      <c r="D5619" s="618" t="s">
        <v>10737</v>
      </c>
      <c r="E5619" s="619" t="s">
        <v>10196</v>
      </c>
      <c r="F5619"/>
      <c r="G5619"/>
      <c r="H5619"/>
    </row>
    <row r="5620" spans="1:8" ht="15" x14ac:dyDescent="0.25">
      <c r="A5620" s="609" t="str">
        <f t="shared" si="87"/>
        <v>100730</v>
      </c>
      <c r="B5620" s="607" t="s">
        <v>6681</v>
      </c>
      <c r="C5620" s="607" t="s">
        <v>16543</v>
      </c>
      <c r="D5620" s="618" t="s">
        <v>10737</v>
      </c>
      <c r="E5620" s="619" t="s">
        <v>10072</v>
      </c>
      <c r="F5620"/>
      <c r="G5620"/>
      <c r="H5620"/>
    </row>
    <row r="5621" spans="1:8" ht="15" x14ac:dyDescent="0.25">
      <c r="A5621" s="609" t="str">
        <f t="shared" si="87"/>
        <v>100733</v>
      </c>
      <c r="B5621" s="607" t="s">
        <v>6682</v>
      </c>
      <c r="C5621" s="607" t="s">
        <v>31222</v>
      </c>
      <c r="D5621" s="618" t="s">
        <v>10737</v>
      </c>
      <c r="E5621" s="619" t="s">
        <v>12863</v>
      </c>
      <c r="F5621"/>
      <c r="G5621"/>
      <c r="H5621"/>
    </row>
    <row r="5622" spans="1:8" ht="15" x14ac:dyDescent="0.25">
      <c r="A5622" s="609" t="str">
        <f t="shared" si="87"/>
        <v>100734</v>
      </c>
      <c r="B5622" s="607" t="s">
        <v>6683</v>
      </c>
      <c r="C5622" s="607" t="s">
        <v>16545</v>
      </c>
      <c r="D5622" s="618" t="s">
        <v>10737</v>
      </c>
      <c r="E5622" s="619" t="s">
        <v>15945</v>
      </c>
      <c r="F5622"/>
      <c r="G5622"/>
      <c r="H5622"/>
    </row>
    <row r="5623" spans="1:8" ht="15" x14ac:dyDescent="0.25">
      <c r="A5623" s="609" t="str">
        <f t="shared" si="87"/>
        <v>100735</v>
      </c>
      <c r="B5623" s="607" t="s">
        <v>6684</v>
      </c>
      <c r="C5623" s="607" t="s">
        <v>31223</v>
      </c>
      <c r="D5623" s="618" t="s">
        <v>10737</v>
      </c>
      <c r="E5623" s="619" t="s">
        <v>11393</v>
      </c>
      <c r="F5623"/>
      <c r="G5623"/>
      <c r="H5623"/>
    </row>
    <row r="5624" spans="1:8" ht="15" x14ac:dyDescent="0.25">
      <c r="A5624" s="609" t="str">
        <f t="shared" si="87"/>
        <v>100736</v>
      </c>
      <c r="B5624" s="607" t="s">
        <v>6685</v>
      </c>
      <c r="C5624" s="607" t="s">
        <v>16546</v>
      </c>
      <c r="D5624" s="618" t="s">
        <v>10737</v>
      </c>
      <c r="E5624" s="619" t="s">
        <v>14683</v>
      </c>
      <c r="F5624"/>
      <c r="G5624"/>
      <c r="H5624"/>
    </row>
    <row r="5625" spans="1:8" ht="15" x14ac:dyDescent="0.25">
      <c r="A5625" s="609" t="str">
        <f t="shared" si="87"/>
        <v>100739</v>
      </c>
      <c r="B5625" s="607" t="s">
        <v>6686</v>
      </c>
      <c r="C5625" s="607" t="s">
        <v>31224</v>
      </c>
      <c r="D5625" s="618" t="s">
        <v>10737</v>
      </c>
      <c r="E5625" s="619" t="s">
        <v>10249</v>
      </c>
      <c r="F5625"/>
      <c r="G5625"/>
      <c r="H5625"/>
    </row>
    <row r="5626" spans="1:8" ht="15" x14ac:dyDescent="0.25">
      <c r="A5626" s="609" t="str">
        <f t="shared" si="87"/>
        <v>100740</v>
      </c>
      <c r="B5626" s="607" t="s">
        <v>6687</v>
      </c>
      <c r="C5626" s="607" t="s">
        <v>16547</v>
      </c>
      <c r="D5626" s="618" t="s">
        <v>10737</v>
      </c>
      <c r="E5626" s="619" t="s">
        <v>8860</v>
      </c>
      <c r="F5626"/>
      <c r="G5626"/>
      <c r="H5626"/>
    </row>
    <row r="5627" spans="1:8" ht="15" x14ac:dyDescent="0.25">
      <c r="A5627" s="609" t="str">
        <f t="shared" si="87"/>
        <v>100741</v>
      </c>
      <c r="B5627" s="607" t="s">
        <v>6688</v>
      </c>
      <c r="C5627" s="607" t="s">
        <v>31225</v>
      </c>
      <c r="D5627" s="618" t="s">
        <v>10737</v>
      </c>
      <c r="E5627" s="619" t="s">
        <v>10277</v>
      </c>
      <c r="F5627"/>
      <c r="G5627"/>
      <c r="H5627"/>
    </row>
    <row r="5628" spans="1:8" ht="15" x14ac:dyDescent="0.25">
      <c r="A5628" s="609" t="str">
        <f t="shared" si="87"/>
        <v>100742</v>
      </c>
      <c r="B5628" s="607" t="s">
        <v>6689</v>
      </c>
      <c r="C5628" s="607" t="s">
        <v>16549</v>
      </c>
      <c r="D5628" s="618" t="s">
        <v>10737</v>
      </c>
      <c r="E5628" s="619" t="s">
        <v>8959</v>
      </c>
      <c r="F5628"/>
      <c r="G5628"/>
      <c r="H5628"/>
    </row>
    <row r="5629" spans="1:8" ht="15" x14ac:dyDescent="0.25">
      <c r="A5629" s="609" t="str">
        <f t="shared" si="87"/>
        <v>100743</v>
      </c>
      <c r="B5629" s="607" t="s">
        <v>6690</v>
      </c>
      <c r="C5629" s="607" t="s">
        <v>31226</v>
      </c>
      <c r="D5629" s="618" t="s">
        <v>10737</v>
      </c>
      <c r="E5629" s="619" t="s">
        <v>8856</v>
      </c>
      <c r="F5629"/>
      <c r="G5629"/>
      <c r="H5629"/>
    </row>
    <row r="5630" spans="1:8" ht="15" x14ac:dyDescent="0.25">
      <c r="A5630" s="609" t="str">
        <f t="shared" si="87"/>
        <v>100744</v>
      </c>
      <c r="B5630" s="607" t="s">
        <v>6691</v>
      </c>
      <c r="C5630" s="607" t="s">
        <v>16550</v>
      </c>
      <c r="D5630" s="618" t="s">
        <v>10737</v>
      </c>
      <c r="E5630" s="619" t="s">
        <v>8910</v>
      </c>
      <c r="F5630"/>
      <c r="G5630"/>
      <c r="H5630"/>
    </row>
    <row r="5631" spans="1:8" ht="15" x14ac:dyDescent="0.25">
      <c r="A5631" s="609" t="str">
        <f t="shared" si="87"/>
        <v>100745</v>
      </c>
      <c r="B5631" s="607" t="s">
        <v>6692</v>
      </c>
      <c r="C5631" s="607" t="s">
        <v>31227</v>
      </c>
      <c r="D5631" s="618" t="s">
        <v>10737</v>
      </c>
      <c r="E5631" s="619" t="s">
        <v>10291</v>
      </c>
      <c r="F5631"/>
      <c r="G5631"/>
      <c r="H5631"/>
    </row>
    <row r="5632" spans="1:8" ht="15" x14ac:dyDescent="0.25">
      <c r="A5632" s="609" t="str">
        <f t="shared" si="87"/>
        <v>100746</v>
      </c>
      <c r="B5632" s="607" t="s">
        <v>6693</v>
      </c>
      <c r="C5632" s="607" t="s">
        <v>16552</v>
      </c>
      <c r="D5632" s="618" t="s">
        <v>10737</v>
      </c>
      <c r="E5632" s="619" t="s">
        <v>18013</v>
      </c>
      <c r="F5632"/>
      <c r="G5632"/>
      <c r="H5632"/>
    </row>
    <row r="5633" spans="1:8" ht="15" x14ac:dyDescent="0.25">
      <c r="A5633" s="609" t="str">
        <f t="shared" si="87"/>
        <v>100747</v>
      </c>
      <c r="B5633" s="607" t="s">
        <v>6694</v>
      </c>
      <c r="C5633" s="607" t="s">
        <v>31228</v>
      </c>
      <c r="D5633" s="618" t="s">
        <v>10737</v>
      </c>
      <c r="E5633" s="619" t="s">
        <v>19338</v>
      </c>
      <c r="F5633"/>
      <c r="G5633"/>
      <c r="H5633"/>
    </row>
    <row r="5634" spans="1:8" ht="15" x14ac:dyDescent="0.25">
      <c r="A5634" s="609" t="str">
        <f t="shared" ref="A5634:A5697" si="88">IF(ISERROR(SEARCH("/",B5634)=6),TRIM(CLEAN(B5634)),IF(SEARCH("/",B5634)=6,IF(LEN(TRIM(CLEAN(B5634)))=7,LEFT(TRIM(CLEAN(B5634)),6)&amp;"00"&amp;RIGHT(TRIM(CLEAN(B5634)),1),LEFT(TRIM(CLEAN(B5634)),6)&amp;"0"&amp;RIGHT(TRIM(CLEAN(B5634)),2)),TRIM(CLEAN(B5634))))</f>
        <v>100748</v>
      </c>
      <c r="B5634" s="607" t="s">
        <v>6695</v>
      </c>
      <c r="C5634" s="607" t="s">
        <v>16553</v>
      </c>
      <c r="D5634" s="618" t="s">
        <v>10737</v>
      </c>
      <c r="E5634" s="619" t="s">
        <v>11893</v>
      </c>
      <c r="F5634"/>
      <c r="G5634"/>
      <c r="H5634"/>
    </row>
    <row r="5635" spans="1:8" ht="15" x14ac:dyDescent="0.25">
      <c r="A5635" s="609" t="str">
        <f t="shared" si="88"/>
        <v>100749</v>
      </c>
      <c r="B5635" s="607" t="s">
        <v>6696</v>
      </c>
      <c r="C5635" s="607" t="s">
        <v>31229</v>
      </c>
      <c r="D5635" s="618" t="s">
        <v>10737</v>
      </c>
      <c r="E5635" s="619" t="s">
        <v>14676</v>
      </c>
      <c r="F5635"/>
      <c r="G5635"/>
      <c r="H5635"/>
    </row>
    <row r="5636" spans="1:8" ht="15" x14ac:dyDescent="0.25">
      <c r="A5636" s="609" t="str">
        <f t="shared" si="88"/>
        <v>100750</v>
      </c>
      <c r="B5636" s="607" t="s">
        <v>6697</v>
      </c>
      <c r="C5636" s="607" t="s">
        <v>16554</v>
      </c>
      <c r="D5636" s="618" t="s">
        <v>10737</v>
      </c>
      <c r="E5636" s="619" t="s">
        <v>18738</v>
      </c>
      <c r="F5636"/>
      <c r="G5636"/>
      <c r="H5636"/>
    </row>
    <row r="5637" spans="1:8" ht="15" x14ac:dyDescent="0.25">
      <c r="A5637" s="609" t="str">
        <f t="shared" si="88"/>
        <v>100751</v>
      </c>
      <c r="B5637" s="607" t="s">
        <v>6698</v>
      </c>
      <c r="C5637" s="607" t="s">
        <v>31230</v>
      </c>
      <c r="D5637" s="618" t="s">
        <v>10737</v>
      </c>
      <c r="E5637" s="619" t="s">
        <v>24500</v>
      </c>
      <c r="F5637"/>
      <c r="G5637"/>
      <c r="H5637"/>
    </row>
    <row r="5638" spans="1:8" ht="15" x14ac:dyDescent="0.25">
      <c r="A5638" s="609" t="str">
        <f t="shared" si="88"/>
        <v>100752</v>
      </c>
      <c r="B5638" s="607" t="s">
        <v>6699</v>
      </c>
      <c r="C5638" s="607" t="s">
        <v>16556</v>
      </c>
      <c r="D5638" s="618" t="s">
        <v>10737</v>
      </c>
      <c r="E5638" s="619" t="s">
        <v>31231</v>
      </c>
      <c r="F5638"/>
      <c r="G5638"/>
      <c r="H5638"/>
    </row>
    <row r="5639" spans="1:8" ht="15" x14ac:dyDescent="0.25">
      <c r="A5639" s="609" t="str">
        <f t="shared" si="88"/>
        <v>100753</v>
      </c>
      <c r="B5639" s="607" t="s">
        <v>6700</v>
      </c>
      <c r="C5639" s="607" t="s">
        <v>31232</v>
      </c>
      <c r="D5639" s="618" t="s">
        <v>10737</v>
      </c>
      <c r="E5639" s="619" t="s">
        <v>10047</v>
      </c>
      <c r="F5639"/>
      <c r="G5639"/>
      <c r="H5639"/>
    </row>
    <row r="5640" spans="1:8" ht="15" x14ac:dyDescent="0.25">
      <c r="A5640" s="609" t="str">
        <f t="shared" si="88"/>
        <v>100754</v>
      </c>
      <c r="B5640" s="607" t="s">
        <v>6701</v>
      </c>
      <c r="C5640" s="607" t="s">
        <v>16557</v>
      </c>
      <c r="D5640" s="618" t="s">
        <v>10737</v>
      </c>
      <c r="E5640" s="619" t="s">
        <v>17922</v>
      </c>
      <c r="F5640"/>
      <c r="G5640"/>
      <c r="H5640"/>
    </row>
    <row r="5641" spans="1:8" ht="15" x14ac:dyDescent="0.25">
      <c r="A5641" s="609" t="str">
        <f t="shared" si="88"/>
        <v>100757</v>
      </c>
      <c r="B5641" s="607" t="s">
        <v>6702</v>
      </c>
      <c r="C5641" s="607" t="s">
        <v>31233</v>
      </c>
      <c r="D5641" s="618" t="s">
        <v>10737</v>
      </c>
      <c r="E5641" s="619" t="s">
        <v>9021</v>
      </c>
      <c r="F5641"/>
      <c r="G5641"/>
      <c r="H5641"/>
    </row>
    <row r="5642" spans="1:8" ht="15" x14ac:dyDescent="0.25">
      <c r="A5642" s="609" t="str">
        <f t="shared" si="88"/>
        <v>100758</v>
      </c>
      <c r="B5642" s="607" t="s">
        <v>6703</v>
      </c>
      <c r="C5642" s="607" t="s">
        <v>16559</v>
      </c>
      <c r="D5642" s="618" t="s">
        <v>10737</v>
      </c>
      <c r="E5642" s="619" t="s">
        <v>18283</v>
      </c>
      <c r="F5642"/>
      <c r="G5642"/>
      <c r="H5642"/>
    </row>
    <row r="5643" spans="1:8" ht="15" x14ac:dyDescent="0.25">
      <c r="A5643" s="609" t="str">
        <f t="shared" si="88"/>
        <v>100759</v>
      </c>
      <c r="B5643" s="607" t="s">
        <v>6704</v>
      </c>
      <c r="C5643" s="607" t="s">
        <v>31234</v>
      </c>
      <c r="D5643" s="618" t="s">
        <v>10737</v>
      </c>
      <c r="E5643" s="619" t="s">
        <v>18978</v>
      </c>
      <c r="F5643"/>
      <c r="G5643"/>
      <c r="H5643"/>
    </row>
    <row r="5644" spans="1:8" ht="15" x14ac:dyDescent="0.25">
      <c r="A5644" s="609" t="str">
        <f t="shared" si="88"/>
        <v>100760</v>
      </c>
      <c r="B5644" s="607" t="s">
        <v>6705</v>
      </c>
      <c r="C5644" s="607" t="s">
        <v>16560</v>
      </c>
      <c r="D5644" s="618" t="s">
        <v>10737</v>
      </c>
      <c r="E5644" s="619" t="s">
        <v>13068</v>
      </c>
      <c r="F5644"/>
      <c r="G5644"/>
      <c r="H5644"/>
    </row>
    <row r="5645" spans="1:8" ht="15" x14ac:dyDescent="0.25">
      <c r="A5645" s="609" t="str">
        <f t="shared" si="88"/>
        <v>100761</v>
      </c>
      <c r="B5645" s="607" t="s">
        <v>6706</v>
      </c>
      <c r="C5645" s="607" t="s">
        <v>31235</v>
      </c>
      <c r="D5645" s="618" t="s">
        <v>10737</v>
      </c>
      <c r="E5645" s="619" t="s">
        <v>24456</v>
      </c>
      <c r="F5645"/>
      <c r="G5645"/>
      <c r="H5645"/>
    </row>
    <row r="5646" spans="1:8" ht="15" x14ac:dyDescent="0.25">
      <c r="A5646" s="609" t="str">
        <f t="shared" si="88"/>
        <v>100762</v>
      </c>
      <c r="B5646" s="607" t="s">
        <v>6707</v>
      </c>
      <c r="C5646" s="607" t="s">
        <v>16561</v>
      </c>
      <c r="D5646" s="618" t="s">
        <v>10737</v>
      </c>
      <c r="E5646" s="619" t="s">
        <v>13547</v>
      </c>
      <c r="F5646"/>
      <c r="G5646"/>
      <c r="H5646"/>
    </row>
    <row r="5647" spans="1:8" ht="15" x14ac:dyDescent="0.25">
      <c r="A5647" s="609" t="str">
        <f t="shared" si="88"/>
        <v>102488</v>
      </c>
      <c r="B5647" s="607" t="s">
        <v>31236</v>
      </c>
      <c r="C5647" s="607" t="s">
        <v>31237</v>
      </c>
      <c r="D5647" s="618" t="s">
        <v>10737</v>
      </c>
      <c r="E5647" s="619" t="s">
        <v>9072</v>
      </c>
      <c r="F5647"/>
      <c r="G5647"/>
      <c r="H5647"/>
    </row>
    <row r="5648" spans="1:8" ht="15" x14ac:dyDescent="0.25">
      <c r="A5648" s="609" t="str">
        <f t="shared" si="88"/>
        <v>102489</v>
      </c>
      <c r="B5648" s="607" t="s">
        <v>31238</v>
      </c>
      <c r="C5648" s="607" t="s">
        <v>31239</v>
      </c>
      <c r="D5648" s="618" t="s">
        <v>10737</v>
      </c>
      <c r="E5648" s="619" t="s">
        <v>9352</v>
      </c>
      <c r="F5648"/>
      <c r="G5648"/>
      <c r="H5648"/>
    </row>
    <row r="5649" spans="1:8" ht="15" x14ac:dyDescent="0.25">
      <c r="A5649" s="609" t="str">
        <f t="shared" si="88"/>
        <v>102491</v>
      </c>
      <c r="B5649" s="607" t="s">
        <v>31240</v>
      </c>
      <c r="C5649" s="607" t="s">
        <v>31241</v>
      </c>
      <c r="D5649" s="618" t="s">
        <v>10737</v>
      </c>
      <c r="E5649" s="619" t="s">
        <v>9098</v>
      </c>
      <c r="F5649"/>
      <c r="G5649"/>
      <c r="H5649"/>
    </row>
    <row r="5650" spans="1:8" ht="15" x14ac:dyDescent="0.25">
      <c r="A5650" s="609" t="str">
        <f t="shared" si="88"/>
        <v>102492</v>
      </c>
      <c r="B5650" s="607" t="s">
        <v>31242</v>
      </c>
      <c r="C5650" s="607" t="s">
        <v>31243</v>
      </c>
      <c r="D5650" s="618" t="s">
        <v>10737</v>
      </c>
      <c r="E5650" s="619" t="s">
        <v>8801</v>
      </c>
      <c r="F5650"/>
      <c r="G5650"/>
      <c r="H5650"/>
    </row>
    <row r="5651" spans="1:8" ht="15" x14ac:dyDescent="0.25">
      <c r="A5651" s="609" t="str">
        <f t="shared" si="88"/>
        <v>102494</v>
      </c>
      <c r="B5651" s="607" t="s">
        <v>31244</v>
      </c>
      <c r="C5651" s="607" t="s">
        <v>31245</v>
      </c>
      <c r="D5651" s="618" t="s">
        <v>10737</v>
      </c>
      <c r="E5651" s="619" t="s">
        <v>18925</v>
      </c>
      <c r="F5651"/>
      <c r="G5651"/>
      <c r="H5651"/>
    </row>
    <row r="5652" spans="1:8" ht="15" x14ac:dyDescent="0.25">
      <c r="A5652" s="609" t="str">
        <f t="shared" si="88"/>
        <v>102496</v>
      </c>
      <c r="B5652" s="607" t="s">
        <v>31246</v>
      </c>
      <c r="C5652" s="607" t="s">
        <v>31247</v>
      </c>
      <c r="D5652" s="618" t="s">
        <v>10494</v>
      </c>
      <c r="E5652" s="619" t="s">
        <v>9807</v>
      </c>
      <c r="F5652"/>
      <c r="G5652"/>
      <c r="H5652"/>
    </row>
    <row r="5653" spans="1:8" ht="15" x14ac:dyDescent="0.25">
      <c r="A5653" s="609" t="str">
        <f t="shared" si="88"/>
        <v>102497</v>
      </c>
      <c r="B5653" s="607" t="s">
        <v>31248</v>
      </c>
      <c r="C5653" s="607" t="s">
        <v>31249</v>
      </c>
      <c r="D5653" s="618" t="s">
        <v>10494</v>
      </c>
      <c r="E5653" s="619" t="s">
        <v>9121</v>
      </c>
      <c r="F5653"/>
      <c r="G5653"/>
      <c r="H5653"/>
    </row>
    <row r="5654" spans="1:8" ht="15" x14ac:dyDescent="0.25">
      <c r="A5654" s="609" t="str">
        <f t="shared" si="88"/>
        <v>102498</v>
      </c>
      <c r="B5654" s="607" t="s">
        <v>31250</v>
      </c>
      <c r="C5654" s="607" t="s">
        <v>31251</v>
      </c>
      <c r="D5654" s="618" t="s">
        <v>10494</v>
      </c>
      <c r="E5654" s="619" t="s">
        <v>10034</v>
      </c>
      <c r="F5654"/>
      <c r="G5654"/>
      <c r="H5654"/>
    </row>
    <row r="5655" spans="1:8" ht="15" x14ac:dyDescent="0.25">
      <c r="A5655" s="609" t="str">
        <f t="shared" si="88"/>
        <v>102499</v>
      </c>
      <c r="B5655" s="607" t="s">
        <v>31252</v>
      </c>
      <c r="C5655" s="607" t="s">
        <v>31253</v>
      </c>
      <c r="D5655" s="618" t="s">
        <v>10737</v>
      </c>
      <c r="E5655" s="619" t="s">
        <v>8876</v>
      </c>
      <c r="F5655"/>
      <c r="G5655"/>
      <c r="H5655"/>
    </row>
    <row r="5656" spans="1:8" ht="15" x14ac:dyDescent="0.25">
      <c r="A5656" s="609" t="str">
        <f t="shared" si="88"/>
        <v>102500</v>
      </c>
      <c r="B5656" s="607" t="s">
        <v>31254</v>
      </c>
      <c r="C5656" s="607" t="s">
        <v>31255</v>
      </c>
      <c r="D5656" s="618" t="s">
        <v>10494</v>
      </c>
      <c r="E5656" s="619" t="s">
        <v>8815</v>
      </c>
      <c r="F5656"/>
      <c r="G5656"/>
      <c r="H5656"/>
    </row>
    <row r="5657" spans="1:8" ht="15" x14ac:dyDescent="0.25">
      <c r="A5657" s="609" t="str">
        <f t="shared" si="88"/>
        <v>102501</v>
      </c>
      <c r="B5657" s="607" t="s">
        <v>31256</v>
      </c>
      <c r="C5657" s="607" t="s">
        <v>31257</v>
      </c>
      <c r="D5657" s="618" t="s">
        <v>10737</v>
      </c>
      <c r="E5657" s="619" t="s">
        <v>12232</v>
      </c>
      <c r="F5657"/>
      <c r="G5657"/>
      <c r="H5657"/>
    </row>
    <row r="5658" spans="1:8" ht="15" x14ac:dyDescent="0.25">
      <c r="A5658" s="609" t="str">
        <f t="shared" si="88"/>
        <v>102504</v>
      </c>
      <c r="B5658" s="607" t="s">
        <v>31258</v>
      </c>
      <c r="C5658" s="607" t="s">
        <v>31259</v>
      </c>
      <c r="D5658" s="618" t="s">
        <v>10494</v>
      </c>
      <c r="E5658" s="619" t="s">
        <v>9951</v>
      </c>
      <c r="F5658"/>
      <c r="G5658"/>
      <c r="H5658"/>
    </row>
    <row r="5659" spans="1:8" ht="15" x14ac:dyDescent="0.25">
      <c r="A5659" s="609" t="str">
        <f t="shared" si="88"/>
        <v>102505</v>
      </c>
      <c r="B5659" s="607" t="s">
        <v>31260</v>
      </c>
      <c r="C5659" s="607" t="s">
        <v>31261</v>
      </c>
      <c r="D5659" s="618" t="s">
        <v>10494</v>
      </c>
      <c r="E5659" s="619" t="s">
        <v>23795</v>
      </c>
      <c r="F5659"/>
      <c r="G5659"/>
      <c r="H5659"/>
    </row>
    <row r="5660" spans="1:8" ht="15" x14ac:dyDescent="0.25">
      <c r="A5660" s="609" t="str">
        <f t="shared" si="88"/>
        <v>102506</v>
      </c>
      <c r="B5660" s="607" t="s">
        <v>31262</v>
      </c>
      <c r="C5660" s="607" t="s">
        <v>31263</v>
      </c>
      <c r="D5660" s="618" t="s">
        <v>10494</v>
      </c>
      <c r="E5660" s="619" t="s">
        <v>15963</v>
      </c>
      <c r="F5660"/>
      <c r="G5660"/>
      <c r="H5660"/>
    </row>
    <row r="5661" spans="1:8" ht="15" x14ac:dyDescent="0.25">
      <c r="A5661" s="609" t="str">
        <f t="shared" si="88"/>
        <v>102507</v>
      </c>
      <c r="B5661" s="607" t="s">
        <v>31264</v>
      </c>
      <c r="C5661" s="607" t="s">
        <v>31265</v>
      </c>
      <c r="D5661" s="618" t="s">
        <v>10494</v>
      </c>
      <c r="E5661" s="619" t="s">
        <v>8993</v>
      </c>
      <c r="F5661"/>
      <c r="G5661"/>
      <c r="H5661"/>
    </row>
    <row r="5662" spans="1:8" ht="15" x14ac:dyDescent="0.25">
      <c r="A5662" s="609" t="str">
        <f t="shared" si="88"/>
        <v>102508</v>
      </c>
      <c r="B5662" s="607" t="s">
        <v>31266</v>
      </c>
      <c r="C5662" s="607" t="s">
        <v>31267</v>
      </c>
      <c r="D5662" s="618" t="s">
        <v>10737</v>
      </c>
      <c r="E5662" s="619" t="s">
        <v>8885</v>
      </c>
      <c r="F5662"/>
      <c r="G5662"/>
      <c r="H5662"/>
    </row>
    <row r="5663" spans="1:8" ht="15" x14ac:dyDescent="0.25">
      <c r="A5663" s="609" t="str">
        <f t="shared" si="88"/>
        <v>102509</v>
      </c>
      <c r="B5663" s="607" t="s">
        <v>31268</v>
      </c>
      <c r="C5663" s="607" t="s">
        <v>31269</v>
      </c>
      <c r="D5663" s="618" t="s">
        <v>10737</v>
      </c>
      <c r="E5663" s="619" t="s">
        <v>9177</v>
      </c>
      <c r="F5663"/>
      <c r="G5663"/>
      <c r="H5663"/>
    </row>
    <row r="5664" spans="1:8" ht="15" x14ac:dyDescent="0.25">
      <c r="A5664" s="609" t="str">
        <f t="shared" si="88"/>
        <v>102512</v>
      </c>
      <c r="B5664" s="607" t="s">
        <v>31270</v>
      </c>
      <c r="C5664" s="607" t="s">
        <v>31271</v>
      </c>
      <c r="D5664" s="618" t="s">
        <v>10494</v>
      </c>
      <c r="E5664" s="619" t="s">
        <v>9803</v>
      </c>
      <c r="F5664"/>
      <c r="G5664"/>
      <c r="H5664"/>
    </row>
    <row r="5665" spans="1:8" ht="15" x14ac:dyDescent="0.25">
      <c r="A5665" s="609" t="str">
        <f t="shared" si="88"/>
        <v>102513</v>
      </c>
      <c r="B5665" s="607" t="s">
        <v>31272</v>
      </c>
      <c r="C5665" s="607" t="s">
        <v>31273</v>
      </c>
      <c r="D5665" s="618" t="s">
        <v>10737</v>
      </c>
      <c r="E5665" s="619" t="s">
        <v>9865</v>
      </c>
      <c r="F5665"/>
      <c r="G5665"/>
      <c r="H5665"/>
    </row>
    <row r="5666" spans="1:8" ht="15" x14ac:dyDescent="0.25">
      <c r="A5666" s="609" t="str">
        <f t="shared" si="88"/>
        <v>102520</v>
      </c>
      <c r="B5666" s="607" t="s">
        <v>31274</v>
      </c>
      <c r="C5666" s="607" t="s">
        <v>31275</v>
      </c>
      <c r="D5666" s="618" t="s">
        <v>10737</v>
      </c>
      <c r="E5666" s="619" t="s">
        <v>31276</v>
      </c>
      <c r="F5666"/>
      <c r="G5666"/>
      <c r="H5666"/>
    </row>
    <row r="5667" spans="1:8" ht="15" x14ac:dyDescent="0.25">
      <c r="A5667" s="609" t="str">
        <f t="shared" si="88"/>
        <v>101749</v>
      </c>
      <c r="B5667" s="607" t="s">
        <v>8287</v>
      </c>
      <c r="C5667" s="607" t="s">
        <v>16564</v>
      </c>
      <c r="D5667" s="618" t="s">
        <v>10737</v>
      </c>
      <c r="E5667" s="619" t="s">
        <v>18764</v>
      </c>
      <c r="F5667"/>
      <c r="G5667"/>
      <c r="H5667"/>
    </row>
    <row r="5668" spans="1:8" ht="15" x14ac:dyDescent="0.25">
      <c r="A5668" s="609" t="str">
        <f t="shared" si="88"/>
        <v>101750</v>
      </c>
      <c r="B5668" s="607" t="s">
        <v>8288</v>
      </c>
      <c r="C5668" s="607" t="s">
        <v>16566</v>
      </c>
      <c r="D5668" s="618" t="s">
        <v>10737</v>
      </c>
      <c r="E5668" s="619" t="s">
        <v>31277</v>
      </c>
      <c r="F5668"/>
      <c r="G5668"/>
      <c r="H5668"/>
    </row>
    <row r="5669" spans="1:8" ht="15" x14ac:dyDescent="0.25">
      <c r="A5669" s="609" t="str">
        <f t="shared" si="88"/>
        <v>101729</v>
      </c>
      <c r="B5669" s="607" t="s">
        <v>8268</v>
      </c>
      <c r="C5669" s="607" t="s">
        <v>16568</v>
      </c>
      <c r="D5669" s="618" t="s">
        <v>10737</v>
      </c>
      <c r="E5669" s="619" t="s">
        <v>30464</v>
      </c>
      <c r="F5669"/>
      <c r="G5669"/>
      <c r="H5669"/>
    </row>
    <row r="5670" spans="1:8" ht="15" x14ac:dyDescent="0.25">
      <c r="A5670" s="609" t="str">
        <f t="shared" si="88"/>
        <v>101746</v>
      </c>
      <c r="B5670" s="607" t="s">
        <v>8284</v>
      </c>
      <c r="C5670" s="607" t="s">
        <v>16569</v>
      </c>
      <c r="D5670" s="618" t="s">
        <v>10737</v>
      </c>
      <c r="E5670" s="619" t="s">
        <v>19096</v>
      </c>
      <c r="F5670"/>
      <c r="G5670"/>
      <c r="H5670"/>
    </row>
    <row r="5671" spans="1:8" ht="15" x14ac:dyDescent="0.25">
      <c r="A5671" s="609" t="str">
        <f t="shared" si="88"/>
        <v>101751</v>
      </c>
      <c r="B5671" s="607" t="s">
        <v>8289</v>
      </c>
      <c r="C5671" s="607" t="s">
        <v>16570</v>
      </c>
      <c r="D5671" s="618" t="s">
        <v>10737</v>
      </c>
      <c r="E5671" s="619" t="s">
        <v>31278</v>
      </c>
      <c r="F5671"/>
      <c r="G5671"/>
      <c r="H5671"/>
    </row>
    <row r="5672" spans="1:8" ht="15" x14ac:dyDescent="0.25">
      <c r="A5672" s="609" t="str">
        <f t="shared" si="88"/>
        <v>87246</v>
      </c>
      <c r="B5672" s="607" t="s">
        <v>1076</v>
      </c>
      <c r="C5672" s="607" t="s">
        <v>16571</v>
      </c>
      <c r="D5672" s="618" t="s">
        <v>10737</v>
      </c>
      <c r="E5672" s="619" t="s">
        <v>31279</v>
      </c>
      <c r="F5672"/>
      <c r="G5672"/>
      <c r="H5672"/>
    </row>
    <row r="5673" spans="1:8" ht="15" x14ac:dyDescent="0.25">
      <c r="A5673" s="609" t="str">
        <f t="shared" si="88"/>
        <v>87247</v>
      </c>
      <c r="B5673" s="607" t="s">
        <v>1077</v>
      </c>
      <c r="C5673" s="607" t="s">
        <v>16573</v>
      </c>
      <c r="D5673" s="618" t="s">
        <v>10737</v>
      </c>
      <c r="E5673" s="619" t="s">
        <v>26153</v>
      </c>
      <c r="F5673"/>
      <c r="G5673"/>
      <c r="H5673"/>
    </row>
    <row r="5674" spans="1:8" ht="15" x14ac:dyDescent="0.25">
      <c r="A5674" s="609" t="str">
        <f t="shared" si="88"/>
        <v>87248</v>
      </c>
      <c r="B5674" s="607" t="s">
        <v>1078</v>
      </c>
      <c r="C5674" s="607" t="s">
        <v>16574</v>
      </c>
      <c r="D5674" s="618" t="s">
        <v>10737</v>
      </c>
      <c r="E5674" s="619" t="s">
        <v>9948</v>
      </c>
      <c r="F5674"/>
      <c r="G5674"/>
      <c r="H5674"/>
    </row>
    <row r="5675" spans="1:8" ht="15" x14ac:dyDescent="0.25">
      <c r="A5675" s="609" t="str">
        <f t="shared" si="88"/>
        <v>87249</v>
      </c>
      <c r="B5675" s="607" t="s">
        <v>1079</v>
      </c>
      <c r="C5675" s="607" t="s">
        <v>16575</v>
      </c>
      <c r="D5675" s="618" t="s">
        <v>10737</v>
      </c>
      <c r="E5675" s="619" t="s">
        <v>31280</v>
      </c>
      <c r="F5675"/>
      <c r="G5675"/>
      <c r="H5675"/>
    </row>
    <row r="5676" spans="1:8" ht="15" x14ac:dyDescent="0.25">
      <c r="A5676" s="609" t="str">
        <f t="shared" si="88"/>
        <v>87250</v>
      </c>
      <c r="B5676" s="607" t="s">
        <v>1080</v>
      </c>
      <c r="C5676" s="607" t="s">
        <v>16577</v>
      </c>
      <c r="D5676" s="618" t="s">
        <v>10737</v>
      </c>
      <c r="E5676" s="619" t="s">
        <v>28514</v>
      </c>
      <c r="F5676"/>
      <c r="G5676"/>
      <c r="H5676"/>
    </row>
    <row r="5677" spans="1:8" ht="15" x14ac:dyDescent="0.25">
      <c r="A5677" s="609" t="str">
        <f t="shared" si="88"/>
        <v>87251</v>
      </c>
      <c r="B5677" s="607" t="s">
        <v>1081</v>
      </c>
      <c r="C5677" s="607" t="s">
        <v>16578</v>
      </c>
      <c r="D5677" s="618" t="s">
        <v>10737</v>
      </c>
      <c r="E5677" s="619" t="s">
        <v>14740</v>
      </c>
      <c r="F5677"/>
      <c r="G5677"/>
      <c r="H5677"/>
    </row>
    <row r="5678" spans="1:8" ht="15" x14ac:dyDescent="0.25">
      <c r="A5678" s="609" t="str">
        <f t="shared" si="88"/>
        <v>87255</v>
      </c>
      <c r="B5678" s="607" t="s">
        <v>1082</v>
      </c>
      <c r="C5678" s="607" t="s">
        <v>16579</v>
      </c>
      <c r="D5678" s="618" t="s">
        <v>10737</v>
      </c>
      <c r="E5678" s="619" t="s">
        <v>19766</v>
      </c>
      <c r="F5678"/>
      <c r="G5678"/>
      <c r="H5678"/>
    </row>
    <row r="5679" spans="1:8" ht="15" x14ac:dyDescent="0.25">
      <c r="A5679" s="609" t="str">
        <f t="shared" si="88"/>
        <v>87256</v>
      </c>
      <c r="B5679" s="607" t="s">
        <v>1083</v>
      </c>
      <c r="C5679" s="607" t="s">
        <v>16580</v>
      </c>
      <c r="D5679" s="618" t="s">
        <v>10737</v>
      </c>
      <c r="E5679" s="619" t="s">
        <v>9712</v>
      </c>
      <c r="F5679"/>
      <c r="G5679"/>
      <c r="H5679"/>
    </row>
    <row r="5680" spans="1:8" ht="15" x14ac:dyDescent="0.25">
      <c r="A5680" s="609" t="str">
        <f t="shared" si="88"/>
        <v>87257</v>
      </c>
      <c r="B5680" s="607" t="s">
        <v>1084</v>
      </c>
      <c r="C5680" s="607" t="s">
        <v>1085</v>
      </c>
      <c r="D5680" s="618" t="s">
        <v>10737</v>
      </c>
      <c r="E5680" s="619" t="s">
        <v>19652</v>
      </c>
      <c r="F5680"/>
      <c r="G5680"/>
      <c r="H5680"/>
    </row>
    <row r="5681" spans="1:8" ht="15" x14ac:dyDescent="0.25">
      <c r="A5681" s="609" t="str">
        <f t="shared" si="88"/>
        <v>87258</v>
      </c>
      <c r="B5681" s="607" t="s">
        <v>1086</v>
      </c>
      <c r="C5681" s="607" t="s">
        <v>16581</v>
      </c>
      <c r="D5681" s="618" t="s">
        <v>10737</v>
      </c>
      <c r="E5681" s="619" t="s">
        <v>30560</v>
      </c>
      <c r="F5681"/>
      <c r="G5681"/>
      <c r="H5681"/>
    </row>
    <row r="5682" spans="1:8" ht="15" x14ac:dyDescent="0.25">
      <c r="A5682" s="609" t="str">
        <f t="shared" si="88"/>
        <v>87259</v>
      </c>
      <c r="B5682" s="607" t="s">
        <v>1087</v>
      </c>
      <c r="C5682" s="607" t="s">
        <v>16582</v>
      </c>
      <c r="D5682" s="618" t="s">
        <v>10737</v>
      </c>
      <c r="E5682" s="619" t="s">
        <v>23669</v>
      </c>
      <c r="F5682"/>
      <c r="G5682"/>
      <c r="H5682"/>
    </row>
    <row r="5683" spans="1:8" ht="15" x14ac:dyDescent="0.25">
      <c r="A5683" s="609" t="str">
        <f t="shared" si="88"/>
        <v>87260</v>
      </c>
      <c r="B5683" s="607" t="s">
        <v>1088</v>
      </c>
      <c r="C5683" s="607" t="s">
        <v>16583</v>
      </c>
      <c r="D5683" s="618" t="s">
        <v>10737</v>
      </c>
      <c r="E5683" s="619" t="s">
        <v>21963</v>
      </c>
      <c r="F5683"/>
      <c r="G5683"/>
      <c r="H5683"/>
    </row>
    <row r="5684" spans="1:8" ht="15" x14ac:dyDescent="0.25">
      <c r="A5684" s="609" t="str">
        <f t="shared" si="88"/>
        <v>87261</v>
      </c>
      <c r="B5684" s="607" t="s">
        <v>1089</v>
      </c>
      <c r="C5684" s="607" t="s">
        <v>16584</v>
      </c>
      <c r="D5684" s="618" t="s">
        <v>10737</v>
      </c>
      <c r="E5684" s="619" t="s">
        <v>31281</v>
      </c>
      <c r="F5684"/>
      <c r="G5684"/>
      <c r="H5684"/>
    </row>
    <row r="5685" spans="1:8" ht="15" x14ac:dyDescent="0.25">
      <c r="A5685" s="609" t="str">
        <f t="shared" si="88"/>
        <v>87262</v>
      </c>
      <c r="B5685" s="607" t="s">
        <v>1090</v>
      </c>
      <c r="C5685" s="607" t="s">
        <v>16585</v>
      </c>
      <c r="D5685" s="618" t="s">
        <v>10737</v>
      </c>
      <c r="E5685" s="619" t="s">
        <v>16334</v>
      </c>
      <c r="F5685"/>
      <c r="G5685"/>
      <c r="H5685"/>
    </row>
    <row r="5686" spans="1:8" ht="15" x14ac:dyDescent="0.25">
      <c r="A5686" s="609" t="str">
        <f t="shared" si="88"/>
        <v>87263</v>
      </c>
      <c r="B5686" s="607" t="s">
        <v>1091</v>
      </c>
      <c r="C5686" s="607" t="s">
        <v>16586</v>
      </c>
      <c r="D5686" s="618" t="s">
        <v>10737</v>
      </c>
      <c r="E5686" s="619" t="s">
        <v>19014</v>
      </c>
      <c r="F5686"/>
      <c r="G5686"/>
      <c r="H5686"/>
    </row>
    <row r="5687" spans="1:8" ht="15" x14ac:dyDescent="0.25">
      <c r="A5687" s="609" t="str">
        <f t="shared" si="88"/>
        <v>89046</v>
      </c>
      <c r="B5687" s="607" t="s">
        <v>1713</v>
      </c>
      <c r="C5687" s="607" t="s">
        <v>16587</v>
      </c>
      <c r="D5687" s="618" t="s">
        <v>10737</v>
      </c>
      <c r="E5687" s="619" t="s">
        <v>10199</v>
      </c>
      <c r="F5687"/>
      <c r="G5687"/>
      <c r="H5687"/>
    </row>
    <row r="5688" spans="1:8" ht="15" x14ac:dyDescent="0.25">
      <c r="A5688" s="609" t="str">
        <f t="shared" si="88"/>
        <v>89171</v>
      </c>
      <c r="B5688" s="607" t="s">
        <v>1723</v>
      </c>
      <c r="C5688" s="607" t="s">
        <v>16588</v>
      </c>
      <c r="D5688" s="618" t="s">
        <v>10737</v>
      </c>
      <c r="E5688" s="619" t="s">
        <v>10232</v>
      </c>
      <c r="F5688"/>
      <c r="G5688"/>
      <c r="H5688"/>
    </row>
    <row r="5689" spans="1:8" ht="15" x14ac:dyDescent="0.25">
      <c r="A5689" s="609" t="str">
        <f t="shared" si="88"/>
        <v>93389</v>
      </c>
      <c r="B5689" s="607" t="s">
        <v>4008</v>
      </c>
      <c r="C5689" s="607" t="s">
        <v>16589</v>
      </c>
      <c r="D5689" s="618" t="s">
        <v>10737</v>
      </c>
      <c r="E5689" s="619" t="s">
        <v>31282</v>
      </c>
      <c r="F5689"/>
      <c r="G5689"/>
      <c r="H5689"/>
    </row>
    <row r="5690" spans="1:8" ht="15" x14ac:dyDescent="0.25">
      <c r="A5690" s="609" t="str">
        <f t="shared" si="88"/>
        <v>93390</v>
      </c>
      <c r="B5690" s="607" t="s">
        <v>4009</v>
      </c>
      <c r="C5690" s="607" t="s">
        <v>16590</v>
      </c>
      <c r="D5690" s="618" t="s">
        <v>10737</v>
      </c>
      <c r="E5690" s="619" t="s">
        <v>30353</v>
      </c>
      <c r="F5690"/>
      <c r="G5690"/>
      <c r="H5690"/>
    </row>
    <row r="5691" spans="1:8" ht="15" x14ac:dyDescent="0.25">
      <c r="A5691" s="609" t="str">
        <f t="shared" si="88"/>
        <v>93391</v>
      </c>
      <c r="B5691" s="607" t="s">
        <v>4010</v>
      </c>
      <c r="C5691" s="607" t="s">
        <v>16591</v>
      </c>
      <c r="D5691" s="618" t="s">
        <v>10737</v>
      </c>
      <c r="E5691" s="619" t="s">
        <v>14447</v>
      </c>
      <c r="F5691"/>
      <c r="G5691"/>
      <c r="H5691"/>
    </row>
    <row r="5692" spans="1:8" ht="15" x14ac:dyDescent="0.25">
      <c r="A5692" s="609" t="str">
        <f t="shared" si="88"/>
        <v>98670</v>
      </c>
      <c r="B5692" s="607" t="s">
        <v>5917</v>
      </c>
      <c r="C5692" s="607" t="s">
        <v>16592</v>
      </c>
      <c r="D5692" s="618" t="s">
        <v>10737</v>
      </c>
      <c r="E5692" s="619" t="s">
        <v>31283</v>
      </c>
      <c r="F5692"/>
      <c r="G5692"/>
      <c r="H5692"/>
    </row>
    <row r="5693" spans="1:8" ht="15" x14ac:dyDescent="0.25">
      <c r="A5693" s="609" t="str">
        <f t="shared" si="88"/>
        <v>98671</v>
      </c>
      <c r="B5693" s="607" t="s">
        <v>5918</v>
      </c>
      <c r="C5693" s="607" t="s">
        <v>16593</v>
      </c>
      <c r="D5693" s="618" t="s">
        <v>10737</v>
      </c>
      <c r="E5693" s="619" t="s">
        <v>24868</v>
      </c>
      <c r="F5693"/>
      <c r="G5693"/>
      <c r="H5693"/>
    </row>
    <row r="5694" spans="1:8" ht="15" x14ac:dyDescent="0.25">
      <c r="A5694" s="609" t="str">
        <f t="shared" si="88"/>
        <v>98672</v>
      </c>
      <c r="B5694" s="607" t="s">
        <v>5919</v>
      </c>
      <c r="C5694" s="607" t="s">
        <v>16594</v>
      </c>
      <c r="D5694" s="618" t="s">
        <v>10737</v>
      </c>
      <c r="E5694" s="619" t="s">
        <v>31284</v>
      </c>
      <c r="F5694"/>
      <c r="G5694"/>
      <c r="H5694"/>
    </row>
    <row r="5695" spans="1:8" ht="15" x14ac:dyDescent="0.25">
      <c r="A5695" s="609" t="str">
        <f t="shared" si="88"/>
        <v>98673</v>
      </c>
      <c r="B5695" s="607" t="s">
        <v>5920</v>
      </c>
      <c r="C5695" s="607" t="s">
        <v>16595</v>
      </c>
      <c r="D5695" s="618" t="s">
        <v>10737</v>
      </c>
      <c r="E5695" s="619" t="s">
        <v>31285</v>
      </c>
      <c r="F5695"/>
      <c r="G5695"/>
      <c r="H5695"/>
    </row>
    <row r="5696" spans="1:8" ht="15" x14ac:dyDescent="0.25">
      <c r="A5696" s="609" t="str">
        <f t="shared" si="88"/>
        <v>98678</v>
      </c>
      <c r="B5696" s="607" t="s">
        <v>8187</v>
      </c>
      <c r="C5696" s="607" t="s">
        <v>16596</v>
      </c>
      <c r="D5696" s="618" t="s">
        <v>10737</v>
      </c>
      <c r="E5696" s="619" t="s">
        <v>31286</v>
      </c>
      <c r="F5696"/>
      <c r="G5696"/>
      <c r="H5696"/>
    </row>
    <row r="5697" spans="1:8" ht="15" x14ac:dyDescent="0.25">
      <c r="A5697" s="609" t="str">
        <f t="shared" si="88"/>
        <v>98679</v>
      </c>
      <c r="B5697" s="607" t="s">
        <v>5921</v>
      </c>
      <c r="C5697" s="607" t="s">
        <v>16597</v>
      </c>
      <c r="D5697" s="618" t="s">
        <v>10737</v>
      </c>
      <c r="E5697" s="619" t="s">
        <v>11142</v>
      </c>
      <c r="F5697"/>
      <c r="G5697"/>
      <c r="H5697"/>
    </row>
    <row r="5698" spans="1:8" ht="15" x14ac:dyDescent="0.25">
      <c r="A5698" s="609" t="str">
        <f t="shared" ref="A5698:A5761" si="89">IF(ISERROR(SEARCH("/",B5698)=6),TRIM(CLEAN(B5698)),IF(SEARCH("/",B5698)=6,IF(LEN(TRIM(CLEAN(B5698)))=7,LEFT(TRIM(CLEAN(B5698)),6)&amp;"00"&amp;RIGHT(TRIM(CLEAN(B5698)),1),LEFT(TRIM(CLEAN(B5698)),6)&amp;"0"&amp;RIGHT(TRIM(CLEAN(B5698)),2)),TRIM(CLEAN(B5698))))</f>
        <v>98680</v>
      </c>
      <c r="B5698" s="607" t="s">
        <v>5922</v>
      </c>
      <c r="C5698" s="607" t="s">
        <v>16598</v>
      </c>
      <c r="D5698" s="618" t="s">
        <v>10737</v>
      </c>
      <c r="E5698" s="619" t="s">
        <v>31287</v>
      </c>
      <c r="F5698"/>
      <c r="G5698"/>
      <c r="H5698"/>
    </row>
    <row r="5699" spans="1:8" ht="15" x14ac:dyDescent="0.25">
      <c r="A5699" s="609" t="str">
        <f t="shared" si="89"/>
        <v>98681</v>
      </c>
      <c r="B5699" s="607" t="s">
        <v>5923</v>
      </c>
      <c r="C5699" s="607" t="s">
        <v>16599</v>
      </c>
      <c r="D5699" s="618" t="s">
        <v>10737</v>
      </c>
      <c r="E5699" s="619" t="s">
        <v>9119</v>
      </c>
      <c r="F5699"/>
      <c r="G5699"/>
      <c r="H5699"/>
    </row>
    <row r="5700" spans="1:8" ht="15" x14ac:dyDescent="0.25">
      <c r="A5700" s="609" t="str">
        <f t="shared" si="89"/>
        <v>98682</v>
      </c>
      <c r="B5700" s="607" t="s">
        <v>5924</v>
      </c>
      <c r="C5700" s="607" t="s">
        <v>16600</v>
      </c>
      <c r="D5700" s="618" t="s">
        <v>10737</v>
      </c>
      <c r="E5700" s="619" t="s">
        <v>31288</v>
      </c>
      <c r="F5700"/>
      <c r="G5700"/>
      <c r="H5700"/>
    </row>
    <row r="5701" spans="1:8" ht="15" x14ac:dyDescent="0.25">
      <c r="A5701" s="609" t="str">
        <f t="shared" si="89"/>
        <v>98685</v>
      </c>
      <c r="B5701" s="607" t="s">
        <v>5925</v>
      </c>
      <c r="C5701" s="607" t="s">
        <v>16602</v>
      </c>
      <c r="D5701" s="618" t="s">
        <v>10494</v>
      </c>
      <c r="E5701" s="619" t="s">
        <v>31289</v>
      </c>
      <c r="F5701"/>
      <c r="G5701"/>
      <c r="H5701"/>
    </row>
    <row r="5702" spans="1:8" ht="15" x14ac:dyDescent="0.25">
      <c r="A5702" s="609" t="str">
        <f t="shared" si="89"/>
        <v>98686</v>
      </c>
      <c r="B5702" s="607" t="s">
        <v>5926</v>
      </c>
      <c r="C5702" s="607" t="s">
        <v>16603</v>
      </c>
      <c r="D5702" s="618" t="s">
        <v>10494</v>
      </c>
      <c r="E5702" s="619" t="s">
        <v>18727</v>
      </c>
      <c r="F5702"/>
      <c r="G5702"/>
      <c r="H5702"/>
    </row>
    <row r="5703" spans="1:8" ht="15" x14ac:dyDescent="0.25">
      <c r="A5703" s="609" t="str">
        <f t="shared" si="89"/>
        <v>98688</v>
      </c>
      <c r="B5703" s="607" t="s">
        <v>5927</v>
      </c>
      <c r="C5703" s="607" t="s">
        <v>16604</v>
      </c>
      <c r="D5703" s="618" t="s">
        <v>10494</v>
      </c>
      <c r="E5703" s="619" t="s">
        <v>9557</v>
      </c>
      <c r="F5703"/>
      <c r="G5703"/>
      <c r="H5703"/>
    </row>
    <row r="5704" spans="1:8" ht="15" x14ac:dyDescent="0.25">
      <c r="A5704" s="609" t="str">
        <f t="shared" si="89"/>
        <v>98689</v>
      </c>
      <c r="B5704" s="607" t="s">
        <v>5928</v>
      </c>
      <c r="C5704" s="607" t="s">
        <v>16605</v>
      </c>
      <c r="D5704" s="618" t="s">
        <v>10494</v>
      </c>
      <c r="E5704" s="619" t="s">
        <v>31290</v>
      </c>
      <c r="F5704"/>
      <c r="G5704"/>
      <c r="H5704"/>
    </row>
    <row r="5705" spans="1:8" ht="15" x14ac:dyDescent="0.25">
      <c r="A5705" s="609" t="str">
        <f t="shared" si="89"/>
        <v>101090</v>
      </c>
      <c r="B5705" s="607" t="s">
        <v>6786</v>
      </c>
      <c r="C5705" s="607" t="s">
        <v>16606</v>
      </c>
      <c r="D5705" s="618" t="s">
        <v>10737</v>
      </c>
      <c r="E5705" s="619" t="s">
        <v>31291</v>
      </c>
      <c r="F5705"/>
      <c r="G5705"/>
      <c r="H5705"/>
    </row>
    <row r="5706" spans="1:8" ht="15" x14ac:dyDescent="0.25">
      <c r="A5706" s="609" t="str">
        <f t="shared" si="89"/>
        <v>101091</v>
      </c>
      <c r="B5706" s="607" t="s">
        <v>6787</v>
      </c>
      <c r="C5706" s="607" t="s">
        <v>16607</v>
      </c>
      <c r="D5706" s="618" t="s">
        <v>10737</v>
      </c>
      <c r="E5706" s="619" t="s">
        <v>9962</v>
      </c>
      <c r="F5706"/>
      <c r="G5706"/>
      <c r="H5706"/>
    </row>
    <row r="5707" spans="1:8" ht="15" x14ac:dyDescent="0.25">
      <c r="A5707" s="609" t="str">
        <f t="shared" si="89"/>
        <v>101725</v>
      </c>
      <c r="B5707" s="607" t="s">
        <v>8265</v>
      </c>
      <c r="C5707" s="607" t="s">
        <v>16608</v>
      </c>
      <c r="D5707" s="618" t="s">
        <v>10737</v>
      </c>
      <c r="E5707" s="619" t="s">
        <v>31292</v>
      </c>
      <c r="F5707"/>
      <c r="G5707"/>
      <c r="H5707"/>
    </row>
    <row r="5708" spans="1:8" ht="15" x14ac:dyDescent="0.25">
      <c r="A5708" s="609" t="str">
        <f t="shared" si="89"/>
        <v>101726</v>
      </c>
      <c r="B5708" s="607" t="s">
        <v>8266</v>
      </c>
      <c r="C5708" s="607" t="s">
        <v>16609</v>
      </c>
      <c r="D5708" s="618" t="s">
        <v>10737</v>
      </c>
      <c r="E5708" s="619" t="s">
        <v>31283</v>
      </c>
      <c r="F5708"/>
      <c r="G5708"/>
      <c r="H5708"/>
    </row>
    <row r="5709" spans="1:8" ht="15" x14ac:dyDescent="0.25">
      <c r="A5709" s="609" t="str">
        <f t="shared" si="89"/>
        <v>101731</v>
      </c>
      <c r="B5709" s="607" t="s">
        <v>8269</v>
      </c>
      <c r="C5709" s="607" t="s">
        <v>16610</v>
      </c>
      <c r="D5709" s="618" t="s">
        <v>10737</v>
      </c>
      <c r="E5709" s="619" t="s">
        <v>31293</v>
      </c>
      <c r="F5709"/>
      <c r="G5709"/>
      <c r="H5709"/>
    </row>
    <row r="5710" spans="1:8" ht="15" x14ac:dyDescent="0.25">
      <c r="A5710" s="609" t="str">
        <f t="shared" si="89"/>
        <v>101732</v>
      </c>
      <c r="B5710" s="607" t="s">
        <v>8270</v>
      </c>
      <c r="C5710" s="607" t="s">
        <v>16611</v>
      </c>
      <c r="D5710" s="618" t="s">
        <v>10737</v>
      </c>
      <c r="E5710" s="619" t="s">
        <v>31294</v>
      </c>
      <c r="F5710"/>
      <c r="G5710"/>
      <c r="H5710"/>
    </row>
    <row r="5711" spans="1:8" ht="15" x14ac:dyDescent="0.25">
      <c r="A5711" s="609" t="str">
        <f t="shared" si="89"/>
        <v>101094</v>
      </c>
      <c r="B5711" s="607" t="s">
        <v>6790</v>
      </c>
      <c r="C5711" s="607" t="s">
        <v>16613</v>
      </c>
      <c r="D5711" s="618" t="s">
        <v>10494</v>
      </c>
      <c r="E5711" s="619" t="s">
        <v>31295</v>
      </c>
      <c r="F5711"/>
      <c r="G5711"/>
      <c r="H5711"/>
    </row>
    <row r="5712" spans="1:8" ht="15" x14ac:dyDescent="0.25">
      <c r="A5712" s="609" t="str">
        <f t="shared" si="89"/>
        <v>101727</v>
      </c>
      <c r="B5712" s="607" t="s">
        <v>8267</v>
      </c>
      <c r="C5712" s="607" t="s">
        <v>16614</v>
      </c>
      <c r="D5712" s="618" t="s">
        <v>10737</v>
      </c>
      <c r="E5712" s="619" t="s">
        <v>31296</v>
      </c>
      <c r="F5712"/>
      <c r="G5712"/>
      <c r="H5712"/>
    </row>
    <row r="5713" spans="1:8" ht="15" x14ac:dyDescent="0.25">
      <c r="A5713" s="609" t="str">
        <f t="shared" si="89"/>
        <v>101733</v>
      </c>
      <c r="B5713" s="607" t="s">
        <v>8271</v>
      </c>
      <c r="C5713" s="607" t="s">
        <v>16615</v>
      </c>
      <c r="D5713" s="618" t="s">
        <v>10737</v>
      </c>
      <c r="E5713" s="619" t="s">
        <v>31297</v>
      </c>
      <c r="F5713"/>
      <c r="G5713"/>
      <c r="H5713"/>
    </row>
    <row r="5714" spans="1:8" ht="15" x14ac:dyDescent="0.25">
      <c r="A5714" s="609" t="str">
        <f t="shared" si="89"/>
        <v>101734</v>
      </c>
      <c r="B5714" s="607" t="s">
        <v>8272</v>
      </c>
      <c r="C5714" s="607" t="s">
        <v>16616</v>
      </c>
      <c r="D5714" s="618" t="s">
        <v>10737</v>
      </c>
      <c r="E5714" s="619" t="s">
        <v>31298</v>
      </c>
      <c r="F5714"/>
      <c r="G5714"/>
      <c r="H5714"/>
    </row>
    <row r="5715" spans="1:8" ht="15" x14ac:dyDescent="0.25">
      <c r="A5715" s="609" t="str">
        <f t="shared" si="89"/>
        <v>101735</v>
      </c>
      <c r="B5715" s="607" t="s">
        <v>8273</v>
      </c>
      <c r="C5715" s="607" t="s">
        <v>16617</v>
      </c>
      <c r="D5715" s="618" t="s">
        <v>10737</v>
      </c>
      <c r="E5715" s="619" t="s">
        <v>31299</v>
      </c>
      <c r="F5715"/>
      <c r="G5715"/>
      <c r="H5715"/>
    </row>
    <row r="5716" spans="1:8" ht="15" x14ac:dyDescent="0.25">
      <c r="A5716" s="609" t="str">
        <f t="shared" si="89"/>
        <v>101736</v>
      </c>
      <c r="B5716" s="607" t="s">
        <v>8274</v>
      </c>
      <c r="C5716" s="607" t="s">
        <v>16618</v>
      </c>
      <c r="D5716" s="618" t="s">
        <v>10737</v>
      </c>
      <c r="E5716" s="619" t="s">
        <v>15104</v>
      </c>
      <c r="F5716"/>
      <c r="G5716"/>
      <c r="H5716"/>
    </row>
    <row r="5717" spans="1:8" ht="15" x14ac:dyDescent="0.25">
      <c r="A5717" s="609" t="str">
        <f t="shared" si="89"/>
        <v>101737</v>
      </c>
      <c r="B5717" s="607" t="s">
        <v>8275</v>
      </c>
      <c r="C5717" s="607" t="s">
        <v>16619</v>
      </c>
      <c r="D5717" s="618" t="s">
        <v>10737</v>
      </c>
      <c r="E5717" s="619" t="s">
        <v>31300</v>
      </c>
      <c r="F5717"/>
      <c r="G5717"/>
      <c r="H5717"/>
    </row>
    <row r="5718" spans="1:8" ht="15" x14ac:dyDescent="0.25">
      <c r="A5718" s="609" t="str">
        <f t="shared" si="89"/>
        <v>101748</v>
      </c>
      <c r="B5718" s="607" t="s">
        <v>8286</v>
      </c>
      <c r="C5718" s="607" t="s">
        <v>16620</v>
      </c>
      <c r="D5718" s="618" t="s">
        <v>10737</v>
      </c>
      <c r="E5718" s="619" t="s">
        <v>9202</v>
      </c>
      <c r="F5718"/>
      <c r="G5718"/>
      <c r="H5718"/>
    </row>
    <row r="5719" spans="1:8" ht="15" x14ac:dyDescent="0.25">
      <c r="A5719" s="609" t="str">
        <f t="shared" si="89"/>
        <v>101092</v>
      </c>
      <c r="B5719" s="607" t="s">
        <v>6788</v>
      </c>
      <c r="C5719" s="607" t="s">
        <v>16621</v>
      </c>
      <c r="D5719" s="618" t="s">
        <v>10737</v>
      </c>
      <c r="E5719" s="619" t="s">
        <v>31301</v>
      </c>
      <c r="F5719"/>
      <c r="G5719"/>
      <c r="H5719"/>
    </row>
    <row r="5720" spans="1:8" ht="15" x14ac:dyDescent="0.25">
      <c r="A5720" s="609" t="str">
        <f t="shared" si="89"/>
        <v>101093</v>
      </c>
      <c r="B5720" s="607" t="s">
        <v>6789</v>
      </c>
      <c r="C5720" s="607" t="s">
        <v>16622</v>
      </c>
      <c r="D5720" s="618" t="s">
        <v>10737</v>
      </c>
      <c r="E5720" s="619" t="s">
        <v>31302</v>
      </c>
      <c r="F5720"/>
      <c r="G5720"/>
      <c r="H5720"/>
    </row>
    <row r="5721" spans="1:8" ht="15" x14ac:dyDescent="0.25">
      <c r="A5721" s="609" t="str">
        <f t="shared" si="89"/>
        <v>98695</v>
      </c>
      <c r="B5721" s="607" t="s">
        <v>5929</v>
      </c>
      <c r="C5721" s="607" t="s">
        <v>16623</v>
      </c>
      <c r="D5721" s="618" t="s">
        <v>10494</v>
      </c>
      <c r="E5721" s="619" t="s">
        <v>31303</v>
      </c>
      <c r="F5721"/>
      <c r="G5721"/>
      <c r="H5721"/>
    </row>
    <row r="5722" spans="1:8" ht="15" x14ac:dyDescent="0.25">
      <c r="A5722" s="609" t="str">
        <f t="shared" si="89"/>
        <v>98697</v>
      </c>
      <c r="B5722" s="607" t="s">
        <v>5930</v>
      </c>
      <c r="C5722" s="607" t="s">
        <v>16624</v>
      </c>
      <c r="D5722" s="618" t="s">
        <v>10494</v>
      </c>
      <c r="E5722" s="619" t="s">
        <v>29953</v>
      </c>
      <c r="F5722"/>
      <c r="G5722"/>
      <c r="H5722"/>
    </row>
    <row r="5723" spans="1:8" ht="15" x14ac:dyDescent="0.25">
      <c r="A5723" s="609" t="str">
        <f t="shared" si="89"/>
        <v>101738</v>
      </c>
      <c r="B5723" s="607" t="s">
        <v>8276</v>
      </c>
      <c r="C5723" s="607" t="s">
        <v>16625</v>
      </c>
      <c r="D5723" s="618" t="s">
        <v>10494</v>
      </c>
      <c r="E5723" s="619" t="s">
        <v>30448</v>
      </c>
      <c r="F5723"/>
      <c r="G5723"/>
      <c r="H5723"/>
    </row>
    <row r="5724" spans="1:8" ht="15" x14ac:dyDescent="0.25">
      <c r="A5724" s="609" t="str">
        <f t="shared" si="89"/>
        <v>101739</v>
      </c>
      <c r="B5724" s="607" t="s">
        <v>8277</v>
      </c>
      <c r="C5724" s="607" t="s">
        <v>16626</v>
      </c>
      <c r="D5724" s="618" t="s">
        <v>10494</v>
      </c>
      <c r="E5724" s="619" t="s">
        <v>31304</v>
      </c>
      <c r="F5724"/>
      <c r="G5724"/>
      <c r="H5724"/>
    </row>
    <row r="5725" spans="1:8" ht="15" x14ac:dyDescent="0.25">
      <c r="A5725" s="609" t="str">
        <f t="shared" si="89"/>
        <v>88648</v>
      </c>
      <c r="B5725" s="607" t="s">
        <v>1642</v>
      </c>
      <c r="C5725" s="607" t="s">
        <v>16628</v>
      </c>
      <c r="D5725" s="618" t="s">
        <v>10494</v>
      </c>
      <c r="E5725" s="619" t="s">
        <v>9225</v>
      </c>
      <c r="F5725"/>
      <c r="G5725"/>
      <c r="H5725"/>
    </row>
    <row r="5726" spans="1:8" ht="15" x14ac:dyDescent="0.25">
      <c r="A5726" s="609" t="str">
        <f t="shared" si="89"/>
        <v>88649</v>
      </c>
      <c r="B5726" s="607" t="s">
        <v>1643</v>
      </c>
      <c r="C5726" s="607" t="s">
        <v>16629</v>
      </c>
      <c r="D5726" s="618" t="s">
        <v>10494</v>
      </c>
      <c r="E5726" s="619" t="s">
        <v>18014</v>
      </c>
      <c r="F5726"/>
      <c r="G5726"/>
      <c r="H5726"/>
    </row>
    <row r="5727" spans="1:8" ht="15" x14ac:dyDescent="0.25">
      <c r="A5727" s="609" t="str">
        <f t="shared" si="89"/>
        <v>88650</v>
      </c>
      <c r="B5727" s="607" t="s">
        <v>1644</v>
      </c>
      <c r="C5727" s="607" t="s">
        <v>16630</v>
      </c>
      <c r="D5727" s="618" t="s">
        <v>10494</v>
      </c>
      <c r="E5727" s="619" t="s">
        <v>9403</v>
      </c>
      <c r="F5727"/>
      <c r="G5727"/>
      <c r="H5727"/>
    </row>
    <row r="5728" spans="1:8" ht="15" x14ac:dyDescent="0.25">
      <c r="A5728" s="609" t="str">
        <f t="shared" si="89"/>
        <v>96467</v>
      </c>
      <c r="B5728" s="607" t="s">
        <v>4975</v>
      </c>
      <c r="C5728" s="607" t="s">
        <v>16631</v>
      </c>
      <c r="D5728" s="618" t="s">
        <v>10494</v>
      </c>
      <c r="E5728" s="619" t="s">
        <v>9927</v>
      </c>
      <c r="F5728"/>
      <c r="G5728"/>
      <c r="H5728"/>
    </row>
    <row r="5729" spans="1:8" ht="15" x14ac:dyDescent="0.25">
      <c r="A5729" s="609" t="str">
        <f t="shared" si="89"/>
        <v>101740</v>
      </c>
      <c r="B5729" s="607" t="s">
        <v>8278</v>
      </c>
      <c r="C5729" s="607" t="s">
        <v>16632</v>
      </c>
      <c r="D5729" s="618" t="s">
        <v>10494</v>
      </c>
      <c r="E5729" s="619" t="s">
        <v>29941</v>
      </c>
      <c r="F5729"/>
      <c r="G5729"/>
      <c r="H5729"/>
    </row>
    <row r="5730" spans="1:8" ht="15" x14ac:dyDescent="0.25">
      <c r="A5730" s="609" t="str">
        <f t="shared" si="89"/>
        <v>101741</v>
      </c>
      <c r="B5730" s="607" t="s">
        <v>8279</v>
      </c>
      <c r="C5730" s="607" t="s">
        <v>16633</v>
      </c>
      <c r="D5730" s="618" t="s">
        <v>10494</v>
      </c>
      <c r="E5730" s="619" t="s">
        <v>18481</v>
      </c>
      <c r="F5730"/>
      <c r="G5730"/>
      <c r="H5730"/>
    </row>
    <row r="5731" spans="1:8" ht="15" x14ac:dyDescent="0.25">
      <c r="A5731" s="609" t="str">
        <f t="shared" si="89"/>
        <v>94990</v>
      </c>
      <c r="B5731" s="607" t="s">
        <v>4468</v>
      </c>
      <c r="C5731" s="607" t="s">
        <v>16634</v>
      </c>
      <c r="D5731" s="618" t="s">
        <v>11895</v>
      </c>
      <c r="E5731" s="619" t="s">
        <v>31305</v>
      </c>
      <c r="F5731"/>
      <c r="G5731"/>
      <c r="H5731"/>
    </row>
    <row r="5732" spans="1:8" ht="15" x14ac:dyDescent="0.25">
      <c r="A5732" s="609" t="str">
        <f t="shared" si="89"/>
        <v>94991</v>
      </c>
      <c r="B5732" s="607" t="s">
        <v>4469</v>
      </c>
      <c r="C5732" s="607" t="s">
        <v>16635</v>
      </c>
      <c r="D5732" s="618" t="s">
        <v>11895</v>
      </c>
      <c r="E5732" s="619" t="s">
        <v>31306</v>
      </c>
      <c r="F5732"/>
      <c r="G5732"/>
      <c r="H5732"/>
    </row>
    <row r="5733" spans="1:8" ht="15" x14ac:dyDescent="0.25">
      <c r="A5733" s="609" t="str">
        <f t="shared" si="89"/>
        <v>94992</v>
      </c>
      <c r="B5733" s="607" t="s">
        <v>4470</v>
      </c>
      <c r="C5733" s="607" t="s">
        <v>16636</v>
      </c>
      <c r="D5733" s="618" t="s">
        <v>10737</v>
      </c>
      <c r="E5733" s="619" t="s">
        <v>31307</v>
      </c>
      <c r="F5733"/>
      <c r="G5733"/>
      <c r="H5733"/>
    </row>
    <row r="5734" spans="1:8" ht="15" x14ac:dyDescent="0.25">
      <c r="A5734" s="609" t="str">
        <f t="shared" si="89"/>
        <v>94993</v>
      </c>
      <c r="B5734" s="607" t="s">
        <v>4471</v>
      </c>
      <c r="C5734" s="607" t="s">
        <v>16637</v>
      </c>
      <c r="D5734" s="618" t="s">
        <v>10737</v>
      </c>
      <c r="E5734" s="619" t="s">
        <v>18915</v>
      </c>
      <c r="F5734"/>
      <c r="G5734"/>
      <c r="H5734"/>
    </row>
    <row r="5735" spans="1:8" ht="15" x14ac:dyDescent="0.25">
      <c r="A5735" s="609" t="str">
        <f t="shared" si="89"/>
        <v>94994</v>
      </c>
      <c r="B5735" s="607" t="s">
        <v>4472</v>
      </c>
      <c r="C5735" s="607" t="s">
        <v>16638</v>
      </c>
      <c r="D5735" s="618" t="s">
        <v>10737</v>
      </c>
      <c r="E5735" s="619" t="s">
        <v>31308</v>
      </c>
      <c r="F5735"/>
      <c r="G5735"/>
      <c r="H5735"/>
    </row>
    <row r="5736" spans="1:8" ht="15" x14ac:dyDescent="0.25">
      <c r="A5736" s="609" t="str">
        <f t="shared" si="89"/>
        <v>94995</v>
      </c>
      <c r="B5736" s="607" t="s">
        <v>4473</v>
      </c>
      <c r="C5736" s="607" t="s">
        <v>16639</v>
      </c>
      <c r="D5736" s="618" t="s">
        <v>10737</v>
      </c>
      <c r="E5736" s="619" t="s">
        <v>19178</v>
      </c>
      <c r="F5736"/>
      <c r="G5736"/>
      <c r="H5736"/>
    </row>
    <row r="5737" spans="1:8" ht="15" x14ac:dyDescent="0.25">
      <c r="A5737" s="609" t="str">
        <f t="shared" si="89"/>
        <v>94996</v>
      </c>
      <c r="B5737" s="607" t="s">
        <v>4474</v>
      </c>
      <c r="C5737" s="607" t="s">
        <v>16640</v>
      </c>
      <c r="D5737" s="618" t="s">
        <v>10737</v>
      </c>
      <c r="E5737" s="619" t="s">
        <v>31309</v>
      </c>
      <c r="F5737"/>
      <c r="G5737"/>
      <c r="H5737"/>
    </row>
    <row r="5738" spans="1:8" ht="15" x14ac:dyDescent="0.25">
      <c r="A5738" s="609" t="str">
        <f t="shared" si="89"/>
        <v>94997</v>
      </c>
      <c r="B5738" s="607" t="s">
        <v>4475</v>
      </c>
      <c r="C5738" s="607" t="s">
        <v>16641</v>
      </c>
      <c r="D5738" s="618" t="s">
        <v>10737</v>
      </c>
      <c r="E5738" s="619" t="s">
        <v>31310</v>
      </c>
      <c r="F5738"/>
      <c r="G5738"/>
      <c r="H5738"/>
    </row>
    <row r="5739" spans="1:8" ht="15" x14ac:dyDescent="0.25">
      <c r="A5739" s="609" t="str">
        <f t="shared" si="89"/>
        <v>94998</v>
      </c>
      <c r="B5739" s="607" t="s">
        <v>4476</v>
      </c>
      <c r="C5739" s="607" t="s">
        <v>16642</v>
      </c>
      <c r="D5739" s="618" t="s">
        <v>10737</v>
      </c>
      <c r="E5739" s="619" t="s">
        <v>19457</v>
      </c>
      <c r="F5739"/>
      <c r="G5739"/>
      <c r="H5739"/>
    </row>
    <row r="5740" spans="1:8" ht="15" x14ac:dyDescent="0.25">
      <c r="A5740" s="609" t="str">
        <f t="shared" si="89"/>
        <v>94999</v>
      </c>
      <c r="B5740" s="607" t="s">
        <v>4477</v>
      </c>
      <c r="C5740" s="607" t="s">
        <v>16643</v>
      </c>
      <c r="D5740" s="618" t="s">
        <v>10737</v>
      </c>
      <c r="E5740" s="619" t="s">
        <v>31311</v>
      </c>
      <c r="F5740"/>
      <c r="G5740"/>
      <c r="H5740"/>
    </row>
    <row r="5741" spans="1:8" ht="15" x14ac:dyDescent="0.25">
      <c r="A5741" s="609" t="str">
        <f t="shared" si="89"/>
        <v>101747</v>
      </c>
      <c r="B5741" s="607" t="s">
        <v>8285</v>
      </c>
      <c r="C5741" s="607" t="s">
        <v>16644</v>
      </c>
      <c r="D5741" s="618" t="s">
        <v>10737</v>
      </c>
      <c r="E5741" s="619" t="s">
        <v>31312</v>
      </c>
      <c r="F5741"/>
      <c r="G5741"/>
      <c r="H5741"/>
    </row>
    <row r="5742" spans="1:8" ht="15" x14ac:dyDescent="0.25">
      <c r="A5742" s="609" t="str">
        <f t="shared" si="89"/>
        <v>101743</v>
      </c>
      <c r="B5742" s="607" t="s">
        <v>8281</v>
      </c>
      <c r="C5742" s="607" t="s">
        <v>16646</v>
      </c>
      <c r="D5742" s="618" t="s">
        <v>10737</v>
      </c>
      <c r="E5742" s="619" t="s">
        <v>9282</v>
      </c>
      <c r="F5742"/>
      <c r="G5742"/>
      <c r="H5742"/>
    </row>
    <row r="5743" spans="1:8" ht="15" x14ac:dyDescent="0.25">
      <c r="A5743" s="609" t="str">
        <f t="shared" si="89"/>
        <v>101744</v>
      </c>
      <c r="B5743" s="607" t="s">
        <v>8282</v>
      </c>
      <c r="C5743" s="607" t="s">
        <v>16647</v>
      </c>
      <c r="D5743" s="618" t="s">
        <v>10737</v>
      </c>
      <c r="E5743" s="619" t="s">
        <v>9280</v>
      </c>
      <c r="F5743"/>
      <c r="G5743"/>
      <c r="H5743"/>
    </row>
    <row r="5744" spans="1:8" ht="15" x14ac:dyDescent="0.25">
      <c r="A5744" s="609" t="str">
        <f t="shared" si="89"/>
        <v>101745</v>
      </c>
      <c r="B5744" s="607" t="s">
        <v>8283</v>
      </c>
      <c r="C5744" s="607" t="s">
        <v>16648</v>
      </c>
      <c r="D5744" s="618" t="s">
        <v>10737</v>
      </c>
      <c r="E5744" s="619" t="s">
        <v>9281</v>
      </c>
      <c r="F5744"/>
      <c r="G5744"/>
      <c r="H5744"/>
    </row>
    <row r="5745" spans="1:8" ht="15" x14ac:dyDescent="0.25">
      <c r="A5745" s="609" t="str">
        <f t="shared" si="89"/>
        <v>87620</v>
      </c>
      <c r="B5745" s="607" t="s">
        <v>1357</v>
      </c>
      <c r="C5745" s="607" t="s">
        <v>31313</v>
      </c>
      <c r="D5745" s="618" t="s">
        <v>10737</v>
      </c>
      <c r="E5745" s="619" t="s">
        <v>31314</v>
      </c>
      <c r="F5745"/>
      <c r="G5745"/>
      <c r="H5745"/>
    </row>
    <row r="5746" spans="1:8" ht="15" x14ac:dyDescent="0.25">
      <c r="A5746" s="609" t="str">
        <f t="shared" si="89"/>
        <v>87622</v>
      </c>
      <c r="B5746" s="607" t="s">
        <v>1358</v>
      </c>
      <c r="C5746" s="607" t="s">
        <v>31315</v>
      </c>
      <c r="D5746" s="618" t="s">
        <v>10737</v>
      </c>
      <c r="E5746" s="619" t="s">
        <v>18239</v>
      </c>
      <c r="F5746"/>
      <c r="G5746"/>
      <c r="H5746"/>
    </row>
    <row r="5747" spans="1:8" ht="15" x14ac:dyDescent="0.25">
      <c r="A5747" s="609" t="str">
        <f t="shared" si="89"/>
        <v>87623</v>
      </c>
      <c r="B5747" s="607" t="s">
        <v>1359</v>
      </c>
      <c r="C5747" s="607" t="s">
        <v>31316</v>
      </c>
      <c r="D5747" s="618" t="s">
        <v>10737</v>
      </c>
      <c r="E5747" s="619" t="s">
        <v>18062</v>
      </c>
      <c r="F5747"/>
      <c r="G5747"/>
      <c r="H5747"/>
    </row>
    <row r="5748" spans="1:8" ht="15" x14ac:dyDescent="0.25">
      <c r="A5748" s="609" t="str">
        <f t="shared" si="89"/>
        <v>87624</v>
      </c>
      <c r="B5748" s="607" t="s">
        <v>1360</v>
      </c>
      <c r="C5748" s="607" t="s">
        <v>31316</v>
      </c>
      <c r="D5748" s="618" t="s">
        <v>10737</v>
      </c>
      <c r="E5748" s="619" t="s">
        <v>31317</v>
      </c>
      <c r="F5748"/>
      <c r="G5748"/>
      <c r="H5748"/>
    </row>
    <row r="5749" spans="1:8" ht="15" x14ac:dyDescent="0.25">
      <c r="A5749" s="609" t="str">
        <f t="shared" si="89"/>
        <v>87630</v>
      </c>
      <c r="B5749" s="607" t="s">
        <v>1361</v>
      </c>
      <c r="C5749" s="607" t="s">
        <v>31318</v>
      </c>
      <c r="D5749" s="618" t="s">
        <v>10737</v>
      </c>
      <c r="E5749" s="619" t="s">
        <v>18709</v>
      </c>
      <c r="F5749"/>
      <c r="G5749"/>
      <c r="H5749"/>
    </row>
    <row r="5750" spans="1:8" ht="15" x14ac:dyDescent="0.25">
      <c r="A5750" s="609" t="str">
        <f t="shared" si="89"/>
        <v>87632</v>
      </c>
      <c r="B5750" s="607" t="s">
        <v>1362</v>
      </c>
      <c r="C5750" s="607" t="s">
        <v>31319</v>
      </c>
      <c r="D5750" s="618" t="s">
        <v>10737</v>
      </c>
      <c r="E5750" s="619" t="s">
        <v>19718</v>
      </c>
      <c r="F5750"/>
      <c r="G5750"/>
      <c r="H5750"/>
    </row>
    <row r="5751" spans="1:8" ht="15" x14ac:dyDescent="0.25">
      <c r="A5751" s="609" t="str">
        <f t="shared" si="89"/>
        <v>87633</v>
      </c>
      <c r="B5751" s="607" t="s">
        <v>1363</v>
      </c>
      <c r="C5751" s="607" t="s">
        <v>31320</v>
      </c>
      <c r="D5751" s="618" t="s">
        <v>10737</v>
      </c>
      <c r="E5751" s="619" t="s">
        <v>18597</v>
      </c>
      <c r="F5751"/>
      <c r="G5751"/>
      <c r="H5751"/>
    </row>
    <row r="5752" spans="1:8" ht="15" x14ac:dyDescent="0.25">
      <c r="A5752" s="609" t="str">
        <f t="shared" si="89"/>
        <v>87634</v>
      </c>
      <c r="B5752" s="607" t="s">
        <v>1364</v>
      </c>
      <c r="C5752" s="607" t="s">
        <v>31321</v>
      </c>
      <c r="D5752" s="618" t="s">
        <v>10737</v>
      </c>
      <c r="E5752" s="619" t="s">
        <v>31322</v>
      </c>
      <c r="F5752"/>
      <c r="G5752"/>
      <c r="H5752"/>
    </row>
    <row r="5753" spans="1:8" ht="15" x14ac:dyDescent="0.25">
      <c r="A5753" s="609" t="str">
        <f t="shared" si="89"/>
        <v>87640</v>
      </c>
      <c r="B5753" s="607" t="s">
        <v>1365</v>
      </c>
      <c r="C5753" s="607" t="s">
        <v>31323</v>
      </c>
      <c r="D5753" s="618" t="s">
        <v>10737</v>
      </c>
      <c r="E5753" s="619" t="s">
        <v>27967</v>
      </c>
      <c r="F5753"/>
      <c r="G5753"/>
      <c r="H5753"/>
    </row>
    <row r="5754" spans="1:8" ht="15" x14ac:dyDescent="0.25">
      <c r="A5754" s="609" t="str">
        <f t="shared" si="89"/>
        <v>87642</v>
      </c>
      <c r="B5754" s="607" t="s">
        <v>1366</v>
      </c>
      <c r="C5754" s="607" t="s">
        <v>31324</v>
      </c>
      <c r="D5754" s="618" t="s">
        <v>10737</v>
      </c>
      <c r="E5754" s="619" t="s">
        <v>19523</v>
      </c>
      <c r="F5754"/>
      <c r="G5754"/>
      <c r="H5754"/>
    </row>
    <row r="5755" spans="1:8" ht="15" x14ac:dyDescent="0.25">
      <c r="A5755" s="609" t="str">
        <f t="shared" si="89"/>
        <v>87643</v>
      </c>
      <c r="B5755" s="607" t="s">
        <v>1367</v>
      </c>
      <c r="C5755" s="607" t="s">
        <v>31325</v>
      </c>
      <c r="D5755" s="618" t="s">
        <v>10737</v>
      </c>
      <c r="E5755" s="619" t="s">
        <v>31326</v>
      </c>
      <c r="F5755"/>
      <c r="G5755"/>
      <c r="H5755"/>
    </row>
    <row r="5756" spans="1:8" ht="15" x14ac:dyDescent="0.25">
      <c r="A5756" s="609" t="str">
        <f t="shared" si="89"/>
        <v>87644</v>
      </c>
      <c r="B5756" s="607" t="s">
        <v>1368</v>
      </c>
      <c r="C5756" s="607" t="s">
        <v>31327</v>
      </c>
      <c r="D5756" s="618" t="s">
        <v>10737</v>
      </c>
      <c r="E5756" s="619" t="s">
        <v>31328</v>
      </c>
      <c r="F5756"/>
      <c r="G5756"/>
      <c r="H5756"/>
    </row>
    <row r="5757" spans="1:8" ht="15" x14ac:dyDescent="0.25">
      <c r="A5757" s="609" t="str">
        <f t="shared" si="89"/>
        <v>87680</v>
      </c>
      <c r="B5757" s="607" t="s">
        <v>1369</v>
      </c>
      <c r="C5757" s="607" t="s">
        <v>31329</v>
      </c>
      <c r="D5757" s="618" t="s">
        <v>10737</v>
      </c>
      <c r="E5757" s="619" t="s">
        <v>9954</v>
      </c>
      <c r="F5757"/>
      <c r="G5757"/>
      <c r="H5757"/>
    </row>
    <row r="5758" spans="1:8" ht="15" x14ac:dyDescent="0.25">
      <c r="A5758" s="609" t="str">
        <f t="shared" si="89"/>
        <v>87682</v>
      </c>
      <c r="B5758" s="607" t="s">
        <v>1370</v>
      </c>
      <c r="C5758" s="607" t="s">
        <v>31330</v>
      </c>
      <c r="D5758" s="618" t="s">
        <v>10737</v>
      </c>
      <c r="E5758" s="619" t="s">
        <v>14969</v>
      </c>
      <c r="F5758"/>
      <c r="G5758"/>
      <c r="H5758"/>
    </row>
    <row r="5759" spans="1:8" ht="15" x14ac:dyDescent="0.25">
      <c r="A5759" s="609" t="str">
        <f t="shared" si="89"/>
        <v>87683</v>
      </c>
      <c r="B5759" s="607" t="s">
        <v>1371</v>
      </c>
      <c r="C5759" s="607" t="s">
        <v>31331</v>
      </c>
      <c r="D5759" s="618" t="s">
        <v>10737</v>
      </c>
      <c r="E5759" s="619" t="s">
        <v>31332</v>
      </c>
      <c r="F5759"/>
      <c r="G5759"/>
      <c r="H5759"/>
    </row>
    <row r="5760" spans="1:8" ht="15" x14ac:dyDescent="0.25">
      <c r="A5760" s="609" t="str">
        <f t="shared" si="89"/>
        <v>87684</v>
      </c>
      <c r="B5760" s="607" t="s">
        <v>1372</v>
      </c>
      <c r="C5760" s="607" t="s">
        <v>31333</v>
      </c>
      <c r="D5760" s="618" t="s">
        <v>10737</v>
      </c>
      <c r="E5760" s="619" t="s">
        <v>18465</v>
      </c>
      <c r="F5760"/>
      <c r="G5760"/>
      <c r="H5760"/>
    </row>
    <row r="5761" spans="1:8" ht="15" x14ac:dyDescent="0.25">
      <c r="A5761" s="609" t="str">
        <f t="shared" si="89"/>
        <v>87690</v>
      </c>
      <c r="B5761" s="607" t="s">
        <v>1373</v>
      </c>
      <c r="C5761" s="607" t="s">
        <v>31334</v>
      </c>
      <c r="D5761" s="618" t="s">
        <v>10737</v>
      </c>
      <c r="E5761" s="619" t="s">
        <v>30288</v>
      </c>
      <c r="F5761"/>
      <c r="G5761"/>
      <c r="H5761"/>
    </row>
    <row r="5762" spans="1:8" ht="15" x14ac:dyDescent="0.25">
      <c r="A5762" s="609" t="str">
        <f t="shared" ref="A5762:A5825" si="90">IF(ISERROR(SEARCH("/",B5762)=6),TRIM(CLEAN(B5762)),IF(SEARCH("/",B5762)=6,IF(LEN(TRIM(CLEAN(B5762)))=7,LEFT(TRIM(CLEAN(B5762)),6)&amp;"00"&amp;RIGHT(TRIM(CLEAN(B5762)),1),LEFT(TRIM(CLEAN(B5762)),6)&amp;"0"&amp;RIGHT(TRIM(CLEAN(B5762)),2)),TRIM(CLEAN(B5762))))</f>
        <v>87692</v>
      </c>
      <c r="B5762" s="607" t="s">
        <v>1374</v>
      </c>
      <c r="C5762" s="607" t="s">
        <v>31335</v>
      </c>
      <c r="D5762" s="618" t="s">
        <v>10737</v>
      </c>
      <c r="E5762" s="619" t="s">
        <v>31336</v>
      </c>
      <c r="F5762"/>
      <c r="G5762"/>
      <c r="H5762"/>
    </row>
    <row r="5763" spans="1:8" ht="15" x14ac:dyDescent="0.25">
      <c r="A5763" s="609" t="str">
        <f t="shared" si="90"/>
        <v>87693</v>
      </c>
      <c r="B5763" s="607" t="s">
        <v>1375</v>
      </c>
      <c r="C5763" s="607" t="s">
        <v>31337</v>
      </c>
      <c r="D5763" s="618" t="s">
        <v>10737</v>
      </c>
      <c r="E5763" s="619" t="s">
        <v>18617</v>
      </c>
      <c r="F5763"/>
      <c r="G5763"/>
      <c r="H5763"/>
    </row>
    <row r="5764" spans="1:8" ht="15" x14ac:dyDescent="0.25">
      <c r="A5764" s="609" t="str">
        <f t="shared" si="90"/>
        <v>87694</v>
      </c>
      <c r="B5764" s="607" t="s">
        <v>1376</v>
      </c>
      <c r="C5764" s="607" t="s">
        <v>31338</v>
      </c>
      <c r="D5764" s="618" t="s">
        <v>10737</v>
      </c>
      <c r="E5764" s="619" t="s">
        <v>31339</v>
      </c>
      <c r="F5764"/>
      <c r="G5764"/>
      <c r="H5764"/>
    </row>
    <row r="5765" spans="1:8" ht="15" x14ac:dyDescent="0.25">
      <c r="A5765" s="609" t="str">
        <f t="shared" si="90"/>
        <v>87700</v>
      </c>
      <c r="B5765" s="607" t="s">
        <v>1377</v>
      </c>
      <c r="C5765" s="607" t="s">
        <v>31340</v>
      </c>
      <c r="D5765" s="618" t="s">
        <v>10737</v>
      </c>
      <c r="E5765" s="619" t="s">
        <v>18695</v>
      </c>
      <c r="F5765"/>
      <c r="G5765"/>
      <c r="H5765"/>
    </row>
    <row r="5766" spans="1:8" ht="15" x14ac:dyDescent="0.25">
      <c r="A5766" s="609" t="str">
        <f t="shared" si="90"/>
        <v>87702</v>
      </c>
      <c r="B5766" s="607" t="s">
        <v>1378</v>
      </c>
      <c r="C5766" s="607" t="s">
        <v>31341</v>
      </c>
      <c r="D5766" s="618" t="s">
        <v>10737</v>
      </c>
      <c r="E5766" s="619" t="s">
        <v>30605</v>
      </c>
      <c r="F5766"/>
      <c r="G5766"/>
      <c r="H5766"/>
    </row>
    <row r="5767" spans="1:8" ht="15" x14ac:dyDescent="0.25">
      <c r="A5767" s="609" t="str">
        <f t="shared" si="90"/>
        <v>87703</v>
      </c>
      <c r="B5767" s="607" t="s">
        <v>1379</v>
      </c>
      <c r="C5767" s="607" t="s">
        <v>31342</v>
      </c>
      <c r="D5767" s="618" t="s">
        <v>10737</v>
      </c>
      <c r="E5767" s="619" t="s">
        <v>27458</v>
      </c>
      <c r="F5767"/>
      <c r="G5767"/>
      <c r="H5767"/>
    </row>
    <row r="5768" spans="1:8" ht="15" x14ac:dyDescent="0.25">
      <c r="A5768" s="609" t="str">
        <f t="shared" si="90"/>
        <v>87704</v>
      </c>
      <c r="B5768" s="607" t="s">
        <v>1380</v>
      </c>
      <c r="C5768" s="607" t="s">
        <v>31343</v>
      </c>
      <c r="D5768" s="618" t="s">
        <v>10737</v>
      </c>
      <c r="E5768" s="619" t="s">
        <v>19582</v>
      </c>
      <c r="F5768"/>
      <c r="G5768"/>
      <c r="H5768"/>
    </row>
    <row r="5769" spans="1:8" ht="15" x14ac:dyDescent="0.25">
      <c r="A5769" s="609" t="str">
        <f t="shared" si="90"/>
        <v>87735</v>
      </c>
      <c r="B5769" s="607" t="s">
        <v>1381</v>
      </c>
      <c r="C5769" s="607" t="s">
        <v>31344</v>
      </c>
      <c r="D5769" s="618" t="s">
        <v>10737</v>
      </c>
      <c r="E5769" s="619" t="s">
        <v>19084</v>
      </c>
      <c r="F5769"/>
      <c r="G5769"/>
      <c r="H5769"/>
    </row>
    <row r="5770" spans="1:8" ht="15" x14ac:dyDescent="0.25">
      <c r="A5770" s="609" t="str">
        <f t="shared" si="90"/>
        <v>87737</v>
      </c>
      <c r="B5770" s="607" t="s">
        <v>1382</v>
      </c>
      <c r="C5770" s="607" t="s">
        <v>31345</v>
      </c>
      <c r="D5770" s="618" t="s">
        <v>10737</v>
      </c>
      <c r="E5770" s="619" t="s">
        <v>14593</v>
      </c>
      <c r="F5770"/>
      <c r="G5770"/>
      <c r="H5770"/>
    </row>
    <row r="5771" spans="1:8" ht="15" x14ac:dyDescent="0.25">
      <c r="A5771" s="609" t="str">
        <f t="shared" si="90"/>
        <v>87738</v>
      </c>
      <c r="B5771" s="607" t="s">
        <v>1383</v>
      </c>
      <c r="C5771" s="607" t="s">
        <v>31346</v>
      </c>
      <c r="D5771" s="618" t="s">
        <v>10737</v>
      </c>
      <c r="E5771" s="619" t="s">
        <v>31289</v>
      </c>
      <c r="F5771"/>
      <c r="G5771"/>
      <c r="H5771"/>
    </row>
    <row r="5772" spans="1:8" ht="15" x14ac:dyDescent="0.25">
      <c r="A5772" s="609" t="str">
        <f t="shared" si="90"/>
        <v>87739</v>
      </c>
      <c r="B5772" s="607" t="s">
        <v>1384</v>
      </c>
      <c r="C5772" s="607" t="s">
        <v>31347</v>
      </c>
      <c r="D5772" s="618" t="s">
        <v>10737</v>
      </c>
      <c r="E5772" s="619" t="s">
        <v>31348</v>
      </c>
      <c r="F5772"/>
      <c r="G5772"/>
      <c r="H5772"/>
    </row>
    <row r="5773" spans="1:8" ht="15" x14ac:dyDescent="0.25">
      <c r="A5773" s="609" t="str">
        <f t="shared" si="90"/>
        <v>87745</v>
      </c>
      <c r="B5773" s="607" t="s">
        <v>1385</v>
      </c>
      <c r="C5773" s="607" t="s">
        <v>31349</v>
      </c>
      <c r="D5773" s="618" t="s">
        <v>10737</v>
      </c>
      <c r="E5773" s="619" t="s">
        <v>19830</v>
      </c>
      <c r="F5773"/>
      <c r="G5773"/>
      <c r="H5773"/>
    </row>
    <row r="5774" spans="1:8" ht="15" x14ac:dyDescent="0.25">
      <c r="A5774" s="609" t="str">
        <f t="shared" si="90"/>
        <v>87747</v>
      </c>
      <c r="B5774" s="607" t="s">
        <v>1386</v>
      </c>
      <c r="C5774" s="607" t="s">
        <v>31350</v>
      </c>
      <c r="D5774" s="618" t="s">
        <v>10737</v>
      </c>
      <c r="E5774" s="619" t="s">
        <v>19061</v>
      </c>
      <c r="F5774"/>
      <c r="G5774"/>
      <c r="H5774"/>
    </row>
    <row r="5775" spans="1:8" ht="15" x14ac:dyDescent="0.25">
      <c r="A5775" s="609" t="str">
        <f t="shared" si="90"/>
        <v>87748</v>
      </c>
      <c r="B5775" s="607" t="s">
        <v>1387</v>
      </c>
      <c r="C5775" s="607" t="s">
        <v>31351</v>
      </c>
      <c r="D5775" s="618" t="s">
        <v>10737</v>
      </c>
      <c r="E5775" s="619" t="s">
        <v>19028</v>
      </c>
      <c r="F5775"/>
      <c r="G5775"/>
      <c r="H5775"/>
    </row>
    <row r="5776" spans="1:8" ht="15" x14ac:dyDescent="0.25">
      <c r="A5776" s="609" t="str">
        <f t="shared" si="90"/>
        <v>87749</v>
      </c>
      <c r="B5776" s="607" t="s">
        <v>1388</v>
      </c>
      <c r="C5776" s="607" t="s">
        <v>31352</v>
      </c>
      <c r="D5776" s="618" t="s">
        <v>10737</v>
      </c>
      <c r="E5776" s="619" t="s">
        <v>19530</v>
      </c>
      <c r="F5776"/>
      <c r="G5776"/>
      <c r="H5776"/>
    </row>
    <row r="5777" spans="1:8" ht="15" x14ac:dyDescent="0.25">
      <c r="A5777" s="609" t="str">
        <f t="shared" si="90"/>
        <v>87755</v>
      </c>
      <c r="B5777" s="607" t="s">
        <v>1389</v>
      </c>
      <c r="C5777" s="607" t="s">
        <v>31353</v>
      </c>
      <c r="D5777" s="618" t="s">
        <v>10737</v>
      </c>
      <c r="E5777" s="619" t="s">
        <v>31354</v>
      </c>
      <c r="F5777"/>
      <c r="G5777"/>
      <c r="H5777"/>
    </row>
    <row r="5778" spans="1:8" ht="15" x14ac:dyDescent="0.25">
      <c r="A5778" s="609" t="str">
        <f t="shared" si="90"/>
        <v>87757</v>
      </c>
      <c r="B5778" s="607" t="s">
        <v>1390</v>
      </c>
      <c r="C5778" s="607" t="s">
        <v>31355</v>
      </c>
      <c r="D5778" s="618" t="s">
        <v>10737</v>
      </c>
      <c r="E5778" s="619" t="s">
        <v>19733</v>
      </c>
      <c r="F5778"/>
      <c r="G5778"/>
      <c r="H5778"/>
    </row>
    <row r="5779" spans="1:8" ht="15" x14ac:dyDescent="0.25">
      <c r="A5779" s="609" t="str">
        <f t="shared" si="90"/>
        <v>87758</v>
      </c>
      <c r="B5779" s="607" t="s">
        <v>1391</v>
      </c>
      <c r="C5779" s="607" t="s">
        <v>31356</v>
      </c>
      <c r="D5779" s="618" t="s">
        <v>10737</v>
      </c>
      <c r="E5779" s="619" t="s">
        <v>31357</v>
      </c>
      <c r="F5779"/>
      <c r="G5779"/>
      <c r="H5779"/>
    </row>
    <row r="5780" spans="1:8" ht="15" x14ac:dyDescent="0.25">
      <c r="A5780" s="609" t="str">
        <f t="shared" si="90"/>
        <v>87759</v>
      </c>
      <c r="B5780" s="607" t="s">
        <v>1392</v>
      </c>
      <c r="C5780" s="607" t="s">
        <v>31358</v>
      </c>
      <c r="D5780" s="618" t="s">
        <v>10737</v>
      </c>
      <c r="E5780" s="619" t="s">
        <v>18962</v>
      </c>
      <c r="F5780"/>
      <c r="G5780"/>
      <c r="H5780"/>
    </row>
    <row r="5781" spans="1:8" ht="15" x14ac:dyDescent="0.25">
      <c r="A5781" s="609" t="str">
        <f t="shared" si="90"/>
        <v>87765</v>
      </c>
      <c r="B5781" s="607" t="s">
        <v>1393</v>
      </c>
      <c r="C5781" s="607" t="s">
        <v>31359</v>
      </c>
      <c r="D5781" s="618" t="s">
        <v>10737</v>
      </c>
      <c r="E5781" s="619" t="s">
        <v>18598</v>
      </c>
      <c r="F5781"/>
      <c r="G5781"/>
      <c r="H5781"/>
    </row>
    <row r="5782" spans="1:8" ht="15" x14ac:dyDescent="0.25">
      <c r="A5782" s="609" t="str">
        <f t="shared" si="90"/>
        <v>87767</v>
      </c>
      <c r="B5782" s="607" t="s">
        <v>1394</v>
      </c>
      <c r="C5782" s="607" t="s">
        <v>31360</v>
      </c>
      <c r="D5782" s="618" t="s">
        <v>10737</v>
      </c>
      <c r="E5782" s="619" t="s">
        <v>18622</v>
      </c>
      <c r="F5782"/>
      <c r="G5782"/>
      <c r="H5782"/>
    </row>
    <row r="5783" spans="1:8" ht="15" x14ac:dyDescent="0.25">
      <c r="A5783" s="609" t="str">
        <f t="shared" si="90"/>
        <v>87768</v>
      </c>
      <c r="B5783" s="607" t="s">
        <v>1395</v>
      </c>
      <c r="C5783" s="607" t="s">
        <v>31361</v>
      </c>
      <c r="D5783" s="618" t="s">
        <v>10737</v>
      </c>
      <c r="E5783" s="619" t="s">
        <v>31362</v>
      </c>
      <c r="F5783"/>
      <c r="G5783"/>
      <c r="H5783"/>
    </row>
    <row r="5784" spans="1:8" ht="15" x14ac:dyDescent="0.25">
      <c r="A5784" s="609" t="str">
        <f t="shared" si="90"/>
        <v>87769</v>
      </c>
      <c r="B5784" s="607" t="s">
        <v>1396</v>
      </c>
      <c r="C5784" s="607" t="s">
        <v>31363</v>
      </c>
      <c r="D5784" s="618" t="s">
        <v>10737</v>
      </c>
      <c r="E5784" s="619" t="s">
        <v>18673</v>
      </c>
      <c r="F5784"/>
      <c r="G5784"/>
      <c r="H5784"/>
    </row>
    <row r="5785" spans="1:8" ht="15" x14ac:dyDescent="0.25">
      <c r="A5785" s="609" t="str">
        <f t="shared" si="90"/>
        <v>88470</v>
      </c>
      <c r="B5785" s="607" t="s">
        <v>1619</v>
      </c>
      <c r="C5785" s="607" t="s">
        <v>31364</v>
      </c>
      <c r="D5785" s="618" t="s">
        <v>10737</v>
      </c>
      <c r="E5785" s="619" t="s">
        <v>19522</v>
      </c>
      <c r="F5785"/>
      <c r="G5785"/>
      <c r="H5785"/>
    </row>
    <row r="5786" spans="1:8" ht="15" x14ac:dyDescent="0.25">
      <c r="A5786" s="609" t="str">
        <f t="shared" si="90"/>
        <v>88471</v>
      </c>
      <c r="B5786" s="607" t="s">
        <v>1620</v>
      </c>
      <c r="C5786" s="607" t="s">
        <v>31365</v>
      </c>
      <c r="D5786" s="618" t="s">
        <v>10737</v>
      </c>
      <c r="E5786" s="619" t="s">
        <v>17412</v>
      </c>
      <c r="F5786"/>
      <c r="G5786"/>
      <c r="H5786"/>
    </row>
    <row r="5787" spans="1:8" ht="15" x14ac:dyDescent="0.25">
      <c r="A5787" s="609" t="str">
        <f t="shared" si="90"/>
        <v>88472</v>
      </c>
      <c r="B5787" s="607" t="s">
        <v>1621</v>
      </c>
      <c r="C5787" s="607" t="s">
        <v>31366</v>
      </c>
      <c r="D5787" s="618" t="s">
        <v>10737</v>
      </c>
      <c r="E5787" s="619" t="s">
        <v>31153</v>
      </c>
      <c r="F5787"/>
      <c r="G5787"/>
      <c r="H5787"/>
    </row>
    <row r="5788" spans="1:8" ht="15" x14ac:dyDescent="0.25">
      <c r="A5788" s="609" t="str">
        <f t="shared" si="90"/>
        <v>88476</v>
      </c>
      <c r="B5788" s="607" t="s">
        <v>1622</v>
      </c>
      <c r="C5788" s="607" t="s">
        <v>31367</v>
      </c>
      <c r="D5788" s="618" t="s">
        <v>10737</v>
      </c>
      <c r="E5788" s="619" t="s">
        <v>17305</v>
      </c>
      <c r="F5788"/>
      <c r="G5788"/>
      <c r="H5788"/>
    </row>
    <row r="5789" spans="1:8" ht="15" x14ac:dyDescent="0.25">
      <c r="A5789" s="609" t="str">
        <f t="shared" si="90"/>
        <v>88477</v>
      </c>
      <c r="B5789" s="607" t="s">
        <v>1623</v>
      </c>
      <c r="C5789" s="607" t="s">
        <v>31368</v>
      </c>
      <c r="D5789" s="618" t="s">
        <v>10737</v>
      </c>
      <c r="E5789" s="619" t="s">
        <v>18186</v>
      </c>
      <c r="F5789"/>
      <c r="G5789"/>
      <c r="H5789"/>
    </row>
    <row r="5790" spans="1:8" ht="15" x14ac:dyDescent="0.25">
      <c r="A5790" s="609" t="str">
        <f t="shared" si="90"/>
        <v>88478</v>
      </c>
      <c r="B5790" s="607" t="s">
        <v>1624</v>
      </c>
      <c r="C5790" s="607" t="s">
        <v>31369</v>
      </c>
      <c r="D5790" s="618" t="s">
        <v>10737</v>
      </c>
      <c r="E5790" s="619" t="s">
        <v>31370</v>
      </c>
      <c r="F5790"/>
      <c r="G5790"/>
      <c r="H5790"/>
    </row>
    <row r="5791" spans="1:8" ht="15" x14ac:dyDescent="0.25">
      <c r="A5791" s="609" t="str">
        <f t="shared" si="90"/>
        <v>90930</v>
      </c>
      <c r="B5791" s="607" t="s">
        <v>2599</v>
      </c>
      <c r="C5791" s="607" t="s">
        <v>31371</v>
      </c>
      <c r="D5791" s="618" t="s">
        <v>10737</v>
      </c>
      <c r="E5791" s="619" t="s">
        <v>18230</v>
      </c>
      <c r="F5791"/>
      <c r="G5791"/>
      <c r="H5791"/>
    </row>
    <row r="5792" spans="1:8" ht="15" x14ac:dyDescent="0.25">
      <c r="A5792" s="609" t="str">
        <f t="shared" si="90"/>
        <v>90932</v>
      </c>
      <c r="B5792" s="607" t="s">
        <v>2600</v>
      </c>
      <c r="C5792" s="607" t="s">
        <v>31372</v>
      </c>
      <c r="D5792" s="618" t="s">
        <v>10737</v>
      </c>
      <c r="E5792" s="619" t="s">
        <v>18278</v>
      </c>
      <c r="F5792"/>
      <c r="G5792"/>
      <c r="H5792"/>
    </row>
    <row r="5793" spans="1:8" ht="15" x14ac:dyDescent="0.25">
      <c r="A5793" s="609" t="str">
        <f t="shared" si="90"/>
        <v>90933</v>
      </c>
      <c r="B5793" s="607" t="s">
        <v>2601</v>
      </c>
      <c r="C5793" s="607" t="s">
        <v>31373</v>
      </c>
      <c r="D5793" s="618" t="s">
        <v>10737</v>
      </c>
      <c r="E5793" s="619" t="s">
        <v>8983</v>
      </c>
      <c r="F5793"/>
      <c r="G5793"/>
      <c r="H5793"/>
    </row>
    <row r="5794" spans="1:8" ht="15" x14ac:dyDescent="0.25">
      <c r="A5794" s="609" t="str">
        <f t="shared" si="90"/>
        <v>90934</v>
      </c>
      <c r="B5794" s="607" t="s">
        <v>2602</v>
      </c>
      <c r="C5794" s="607" t="s">
        <v>31374</v>
      </c>
      <c r="D5794" s="618" t="s">
        <v>10737</v>
      </c>
      <c r="E5794" s="619" t="s">
        <v>31375</v>
      </c>
      <c r="F5794"/>
      <c r="G5794"/>
      <c r="H5794"/>
    </row>
    <row r="5795" spans="1:8" ht="15" x14ac:dyDescent="0.25">
      <c r="A5795" s="609" t="str">
        <f t="shared" si="90"/>
        <v>90940</v>
      </c>
      <c r="B5795" s="607" t="s">
        <v>2603</v>
      </c>
      <c r="C5795" s="607" t="s">
        <v>31376</v>
      </c>
      <c r="D5795" s="618" t="s">
        <v>10737</v>
      </c>
      <c r="E5795" s="619" t="s">
        <v>31377</v>
      </c>
      <c r="F5795"/>
      <c r="G5795"/>
      <c r="H5795"/>
    </row>
    <row r="5796" spans="1:8" ht="15" x14ac:dyDescent="0.25">
      <c r="A5796" s="609" t="str">
        <f t="shared" si="90"/>
        <v>90942</v>
      </c>
      <c r="B5796" s="607" t="s">
        <v>2604</v>
      </c>
      <c r="C5796" s="607" t="s">
        <v>31378</v>
      </c>
      <c r="D5796" s="618" t="s">
        <v>10737</v>
      </c>
      <c r="E5796" s="619" t="s">
        <v>22606</v>
      </c>
      <c r="F5796"/>
      <c r="G5796"/>
      <c r="H5796"/>
    </row>
    <row r="5797" spans="1:8" ht="15" x14ac:dyDescent="0.25">
      <c r="A5797" s="609" t="str">
        <f t="shared" si="90"/>
        <v>90943</v>
      </c>
      <c r="B5797" s="607" t="s">
        <v>2605</v>
      </c>
      <c r="C5797" s="607" t="s">
        <v>31379</v>
      </c>
      <c r="D5797" s="618" t="s">
        <v>10737</v>
      </c>
      <c r="E5797" s="619" t="s">
        <v>31380</v>
      </c>
      <c r="F5797"/>
      <c r="G5797"/>
      <c r="H5797"/>
    </row>
    <row r="5798" spans="1:8" ht="15" x14ac:dyDescent="0.25">
      <c r="A5798" s="609" t="str">
        <f t="shared" si="90"/>
        <v>90944</v>
      </c>
      <c r="B5798" s="607" t="s">
        <v>2606</v>
      </c>
      <c r="C5798" s="607" t="s">
        <v>31381</v>
      </c>
      <c r="D5798" s="618" t="s">
        <v>10737</v>
      </c>
      <c r="E5798" s="619" t="s">
        <v>31382</v>
      </c>
      <c r="F5798"/>
      <c r="G5798"/>
      <c r="H5798"/>
    </row>
    <row r="5799" spans="1:8" ht="15" x14ac:dyDescent="0.25">
      <c r="A5799" s="609" t="str">
        <f t="shared" si="90"/>
        <v>90950</v>
      </c>
      <c r="B5799" s="607" t="s">
        <v>2607</v>
      </c>
      <c r="C5799" s="607" t="s">
        <v>31383</v>
      </c>
      <c r="D5799" s="618" t="s">
        <v>10737</v>
      </c>
      <c r="E5799" s="619" t="s">
        <v>19358</v>
      </c>
      <c r="F5799"/>
      <c r="G5799"/>
      <c r="H5799"/>
    </row>
    <row r="5800" spans="1:8" ht="15" x14ac:dyDescent="0.25">
      <c r="A5800" s="609" t="str">
        <f t="shared" si="90"/>
        <v>90952</v>
      </c>
      <c r="B5800" s="607" t="s">
        <v>2608</v>
      </c>
      <c r="C5800" s="607" t="s">
        <v>31384</v>
      </c>
      <c r="D5800" s="618" t="s">
        <v>10737</v>
      </c>
      <c r="E5800" s="619" t="s">
        <v>19682</v>
      </c>
      <c r="F5800"/>
      <c r="G5800"/>
      <c r="H5800"/>
    </row>
    <row r="5801" spans="1:8" ht="15" x14ac:dyDescent="0.25">
      <c r="A5801" s="609" t="str">
        <f t="shared" si="90"/>
        <v>90953</v>
      </c>
      <c r="B5801" s="607" t="s">
        <v>2609</v>
      </c>
      <c r="C5801" s="607" t="s">
        <v>31385</v>
      </c>
      <c r="D5801" s="618" t="s">
        <v>10737</v>
      </c>
      <c r="E5801" s="619" t="s">
        <v>8952</v>
      </c>
      <c r="F5801"/>
      <c r="G5801"/>
      <c r="H5801"/>
    </row>
    <row r="5802" spans="1:8" ht="15" x14ac:dyDescent="0.25">
      <c r="A5802" s="609" t="str">
        <f t="shared" si="90"/>
        <v>90954</v>
      </c>
      <c r="B5802" s="607" t="s">
        <v>2610</v>
      </c>
      <c r="C5802" s="607" t="s">
        <v>31386</v>
      </c>
      <c r="D5802" s="618" t="s">
        <v>10737</v>
      </c>
      <c r="E5802" s="619" t="s">
        <v>30277</v>
      </c>
      <c r="F5802"/>
      <c r="G5802"/>
      <c r="H5802"/>
    </row>
    <row r="5803" spans="1:8" ht="15" x14ac:dyDescent="0.25">
      <c r="A5803" s="609" t="str">
        <f t="shared" si="90"/>
        <v>94438</v>
      </c>
      <c r="B5803" s="607" t="s">
        <v>4235</v>
      </c>
      <c r="C5803" s="607" t="s">
        <v>16660</v>
      </c>
      <c r="D5803" s="618" t="s">
        <v>10737</v>
      </c>
      <c r="E5803" s="619" t="s">
        <v>17912</v>
      </c>
      <c r="F5803"/>
      <c r="G5803"/>
      <c r="H5803"/>
    </row>
    <row r="5804" spans="1:8" ht="15" x14ac:dyDescent="0.25">
      <c r="A5804" s="609" t="str">
        <f t="shared" si="90"/>
        <v>94439</v>
      </c>
      <c r="B5804" s="607" t="s">
        <v>4236</v>
      </c>
      <c r="C5804" s="607" t="s">
        <v>16661</v>
      </c>
      <c r="D5804" s="618" t="s">
        <v>10737</v>
      </c>
      <c r="E5804" s="619" t="s">
        <v>29853</v>
      </c>
      <c r="F5804"/>
      <c r="G5804"/>
      <c r="H5804"/>
    </row>
    <row r="5805" spans="1:8" ht="15" x14ac:dyDescent="0.25">
      <c r="A5805" s="609" t="str">
        <f t="shared" si="90"/>
        <v>94779</v>
      </c>
      <c r="B5805" s="607" t="s">
        <v>4422</v>
      </c>
      <c r="C5805" s="607" t="s">
        <v>16662</v>
      </c>
      <c r="D5805" s="618" t="s">
        <v>10737</v>
      </c>
      <c r="E5805" s="619" t="s">
        <v>31387</v>
      </c>
      <c r="F5805"/>
      <c r="G5805"/>
      <c r="H5805"/>
    </row>
    <row r="5806" spans="1:8" ht="15" x14ac:dyDescent="0.25">
      <c r="A5806" s="609" t="str">
        <f t="shared" si="90"/>
        <v>94782</v>
      </c>
      <c r="B5806" s="607" t="s">
        <v>4423</v>
      </c>
      <c r="C5806" s="607" t="s">
        <v>16663</v>
      </c>
      <c r="D5806" s="618" t="s">
        <v>10737</v>
      </c>
      <c r="E5806" s="619" t="s">
        <v>31388</v>
      </c>
      <c r="F5806"/>
      <c r="G5806"/>
      <c r="H5806"/>
    </row>
    <row r="5807" spans="1:8" ht="15" x14ac:dyDescent="0.25">
      <c r="A5807" s="609" t="str">
        <f t="shared" si="90"/>
        <v>102803</v>
      </c>
      <c r="B5807" s="607" t="s">
        <v>31389</v>
      </c>
      <c r="C5807" s="607" t="s">
        <v>31390</v>
      </c>
      <c r="D5807" s="618" t="s">
        <v>10737</v>
      </c>
      <c r="E5807" s="619" t="s">
        <v>11779</v>
      </c>
      <c r="F5807"/>
      <c r="G5807"/>
      <c r="H5807"/>
    </row>
    <row r="5808" spans="1:8" ht="15" x14ac:dyDescent="0.25">
      <c r="A5808" s="609" t="str">
        <f t="shared" si="90"/>
        <v>101742</v>
      </c>
      <c r="B5808" s="607" t="s">
        <v>8280</v>
      </c>
      <c r="C5808" s="607" t="s">
        <v>16664</v>
      </c>
      <c r="D5808" s="618" t="s">
        <v>10494</v>
      </c>
      <c r="E5808" s="619" t="s">
        <v>31391</v>
      </c>
      <c r="F5808"/>
      <c r="G5808"/>
      <c r="H5808"/>
    </row>
    <row r="5809" spans="1:8" ht="15" x14ac:dyDescent="0.25">
      <c r="A5809" s="609" t="str">
        <f t="shared" si="90"/>
        <v>87871</v>
      </c>
      <c r="B5809" s="607" t="s">
        <v>1465</v>
      </c>
      <c r="C5809" s="607" t="s">
        <v>16665</v>
      </c>
      <c r="D5809" s="618" t="s">
        <v>10737</v>
      </c>
      <c r="E5809" s="619" t="s">
        <v>18095</v>
      </c>
      <c r="F5809"/>
      <c r="G5809"/>
      <c r="H5809"/>
    </row>
    <row r="5810" spans="1:8" ht="15" x14ac:dyDescent="0.25">
      <c r="A5810" s="609" t="str">
        <f t="shared" si="90"/>
        <v>87872</v>
      </c>
      <c r="B5810" s="607" t="s">
        <v>1466</v>
      </c>
      <c r="C5810" s="607" t="s">
        <v>16667</v>
      </c>
      <c r="D5810" s="618" t="s">
        <v>10737</v>
      </c>
      <c r="E5810" s="619" t="s">
        <v>9386</v>
      </c>
      <c r="F5810"/>
      <c r="G5810"/>
      <c r="H5810"/>
    </row>
    <row r="5811" spans="1:8" ht="15" x14ac:dyDescent="0.25">
      <c r="A5811" s="609" t="str">
        <f t="shared" si="90"/>
        <v>87873</v>
      </c>
      <c r="B5811" s="607" t="s">
        <v>1467</v>
      </c>
      <c r="C5811" s="607" t="s">
        <v>16668</v>
      </c>
      <c r="D5811" s="618" t="s">
        <v>10737</v>
      </c>
      <c r="E5811" s="619" t="s">
        <v>11308</v>
      </c>
      <c r="F5811"/>
      <c r="G5811"/>
      <c r="H5811"/>
    </row>
    <row r="5812" spans="1:8" ht="15" x14ac:dyDescent="0.25">
      <c r="A5812" s="609" t="str">
        <f t="shared" si="90"/>
        <v>87874</v>
      </c>
      <c r="B5812" s="607" t="s">
        <v>1468</v>
      </c>
      <c r="C5812" s="607" t="s">
        <v>16669</v>
      </c>
      <c r="D5812" s="618" t="s">
        <v>10737</v>
      </c>
      <c r="E5812" s="619" t="s">
        <v>18167</v>
      </c>
      <c r="F5812"/>
      <c r="G5812"/>
      <c r="H5812"/>
    </row>
    <row r="5813" spans="1:8" ht="15" x14ac:dyDescent="0.25">
      <c r="A5813" s="609" t="str">
        <f t="shared" si="90"/>
        <v>87876</v>
      </c>
      <c r="B5813" s="607" t="s">
        <v>1469</v>
      </c>
      <c r="C5813" s="607" t="s">
        <v>16670</v>
      </c>
      <c r="D5813" s="618" t="s">
        <v>10737</v>
      </c>
      <c r="E5813" s="619" t="s">
        <v>10495</v>
      </c>
      <c r="F5813"/>
      <c r="G5813"/>
      <c r="H5813"/>
    </row>
    <row r="5814" spans="1:8" ht="15" x14ac:dyDescent="0.25">
      <c r="A5814" s="609" t="str">
        <f t="shared" si="90"/>
        <v>87877</v>
      </c>
      <c r="B5814" s="607" t="s">
        <v>1470</v>
      </c>
      <c r="C5814" s="607" t="s">
        <v>16671</v>
      </c>
      <c r="D5814" s="618" t="s">
        <v>10737</v>
      </c>
      <c r="E5814" s="619" t="s">
        <v>30681</v>
      </c>
      <c r="F5814"/>
      <c r="G5814"/>
      <c r="H5814"/>
    </row>
    <row r="5815" spans="1:8" ht="15" x14ac:dyDescent="0.25">
      <c r="A5815" s="609" t="str">
        <f t="shared" si="90"/>
        <v>87878</v>
      </c>
      <c r="B5815" s="607" t="s">
        <v>1471</v>
      </c>
      <c r="C5815" s="607" t="s">
        <v>16672</v>
      </c>
      <c r="D5815" s="618" t="s">
        <v>10737</v>
      </c>
      <c r="E5815" s="619" t="s">
        <v>9460</v>
      </c>
      <c r="F5815"/>
      <c r="G5815"/>
      <c r="H5815"/>
    </row>
    <row r="5816" spans="1:8" ht="15" x14ac:dyDescent="0.25">
      <c r="A5816" s="609" t="str">
        <f t="shared" si="90"/>
        <v>87879</v>
      </c>
      <c r="B5816" s="607" t="s">
        <v>1472</v>
      </c>
      <c r="C5816" s="607" t="s">
        <v>16673</v>
      </c>
      <c r="D5816" s="618" t="s">
        <v>10737</v>
      </c>
      <c r="E5816" s="619" t="s">
        <v>9058</v>
      </c>
      <c r="F5816"/>
      <c r="G5816"/>
      <c r="H5816"/>
    </row>
    <row r="5817" spans="1:8" ht="15" x14ac:dyDescent="0.25">
      <c r="A5817" s="609" t="str">
        <f t="shared" si="90"/>
        <v>87881</v>
      </c>
      <c r="B5817" s="607" t="s">
        <v>1473</v>
      </c>
      <c r="C5817" s="607" t="s">
        <v>16674</v>
      </c>
      <c r="D5817" s="618" t="s">
        <v>10737</v>
      </c>
      <c r="E5817" s="619" t="s">
        <v>9225</v>
      </c>
      <c r="F5817"/>
      <c r="G5817"/>
      <c r="H5817"/>
    </row>
    <row r="5818" spans="1:8" ht="15" x14ac:dyDescent="0.25">
      <c r="A5818" s="609" t="str">
        <f t="shared" si="90"/>
        <v>87882</v>
      </c>
      <c r="B5818" s="607" t="s">
        <v>1474</v>
      </c>
      <c r="C5818" s="607" t="s">
        <v>16675</v>
      </c>
      <c r="D5818" s="618" t="s">
        <v>10737</v>
      </c>
      <c r="E5818" s="619" t="s">
        <v>8822</v>
      </c>
      <c r="F5818"/>
      <c r="G5818"/>
      <c r="H5818"/>
    </row>
    <row r="5819" spans="1:8" ht="15" x14ac:dyDescent="0.25">
      <c r="A5819" s="609" t="str">
        <f t="shared" si="90"/>
        <v>87884</v>
      </c>
      <c r="B5819" s="607" t="s">
        <v>1475</v>
      </c>
      <c r="C5819" s="607" t="s">
        <v>16676</v>
      </c>
      <c r="D5819" s="618" t="s">
        <v>10737</v>
      </c>
      <c r="E5819" s="619" t="s">
        <v>9543</v>
      </c>
      <c r="F5819"/>
      <c r="G5819"/>
      <c r="H5819"/>
    </row>
    <row r="5820" spans="1:8" ht="15" x14ac:dyDescent="0.25">
      <c r="A5820" s="609" t="str">
        <f t="shared" si="90"/>
        <v>87885</v>
      </c>
      <c r="B5820" s="607" t="s">
        <v>1476</v>
      </c>
      <c r="C5820" s="607" t="s">
        <v>16677</v>
      </c>
      <c r="D5820" s="618" t="s">
        <v>10737</v>
      </c>
      <c r="E5820" s="619" t="s">
        <v>9669</v>
      </c>
      <c r="F5820"/>
      <c r="G5820"/>
      <c r="H5820"/>
    </row>
    <row r="5821" spans="1:8" ht="15" x14ac:dyDescent="0.25">
      <c r="A5821" s="609" t="str">
        <f t="shared" si="90"/>
        <v>87886</v>
      </c>
      <c r="B5821" s="607" t="s">
        <v>1477</v>
      </c>
      <c r="C5821" s="607" t="s">
        <v>16678</v>
      </c>
      <c r="D5821" s="618" t="s">
        <v>10737</v>
      </c>
      <c r="E5821" s="619" t="s">
        <v>17305</v>
      </c>
      <c r="F5821"/>
      <c r="G5821"/>
      <c r="H5821"/>
    </row>
    <row r="5822" spans="1:8" ht="15" x14ac:dyDescent="0.25">
      <c r="A5822" s="609" t="str">
        <f t="shared" si="90"/>
        <v>87887</v>
      </c>
      <c r="B5822" s="607" t="s">
        <v>1478</v>
      </c>
      <c r="C5822" s="607" t="s">
        <v>16679</v>
      </c>
      <c r="D5822" s="618" t="s">
        <v>10737</v>
      </c>
      <c r="E5822" s="619" t="s">
        <v>11523</v>
      </c>
      <c r="F5822"/>
      <c r="G5822"/>
      <c r="H5822"/>
    </row>
    <row r="5823" spans="1:8" ht="15" x14ac:dyDescent="0.25">
      <c r="A5823" s="609" t="str">
        <f t="shared" si="90"/>
        <v>87888</v>
      </c>
      <c r="B5823" s="607" t="s">
        <v>1479</v>
      </c>
      <c r="C5823" s="607" t="s">
        <v>16680</v>
      </c>
      <c r="D5823" s="618" t="s">
        <v>10737</v>
      </c>
      <c r="E5823" s="619" t="s">
        <v>8844</v>
      </c>
      <c r="F5823"/>
      <c r="G5823"/>
      <c r="H5823"/>
    </row>
    <row r="5824" spans="1:8" ht="15" x14ac:dyDescent="0.25">
      <c r="A5824" s="609" t="str">
        <f t="shared" si="90"/>
        <v>87889</v>
      </c>
      <c r="B5824" s="607" t="s">
        <v>1480</v>
      </c>
      <c r="C5824" s="607" t="s">
        <v>16681</v>
      </c>
      <c r="D5824" s="618" t="s">
        <v>10737</v>
      </c>
      <c r="E5824" s="619" t="s">
        <v>13103</v>
      </c>
      <c r="F5824"/>
      <c r="G5824"/>
      <c r="H5824"/>
    </row>
    <row r="5825" spans="1:8" ht="15" x14ac:dyDescent="0.25">
      <c r="A5825" s="609" t="str">
        <f t="shared" si="90"/>
        <v>87891</v>
      </c>
      <c r="B5825" s="607" t="s">
        <v>1481</v>
      </c>
      <c r="C5825" s="607" t="s">
        <v>16682</v>
      </c>
      <c r="D5825" s="618" t="s">
        <v>10737</v>
      </c>
      <c r="E5825" s="619" t="s">
        <v>18016</v>
      </c>
      <c r="F5825"/>
      <c r="G5825"/>
      <c r="H5825"/>
    </row>
    <row r="5826" spans="1:8" ht="15" x14ac:dyDescent="0.25">
      <c r="A5826" s="609" t="str">
        <f t="shared" ref="A5826:A5889" si="91">IF(ISERROR(SEARCH("/",B5826)=6),TRIM(CLEAN(B5826)),IF(SEARCH("/",B5826)=6,IF(LEN(TRIM(CLEAN(B5826)))=7,LEFT(TRIM(CLEAN(B5826)),6)&amp;"00"&amp;RIGHT(TRIM(CLEAN(B5826)),1),LEFT(TRIM(CLEAN(B5826)),6)&amp;"0"&amp;RIGHT(TRIM(CLEAN(B5826)),2)),TRIM(CLEAN(B5826))))</f>
        <v>87892</v>
      </c>
      <c r="B5826" s="607" t="s">
        <v>1482</v>
      </c>
      <c r="C5826" s="607" t="s">
        <v>16683</v>
      </c>
      <c r="D5826" s="618" t="s">
        <v>10737</v>
      </c>
      <c r="E5826" s="619" t="s">
        <v>10270</v>
      </c>
      <c r="F5826"/>
      <c r="G5826"/>
      <c r="H5826"/>
    </row>
    <row r="5827" spans="1:8" ht="15" x14ac:dyDescent="0.25">
      <c r="A5827" s="609" t="str">
        <f t="shared" si="91"/>
        <v>87893</v>
      </c>
      <c r="B5827" s="607" t="s">
        <v>1483</v>
      </c>
      <c r="C5827" s="607" t="s">
        <v>16684</v>
      </c>
      <c r="D5827" s="618" t="s">
        <v>10737</v>
      </c>
      <c r="E5827" s="619" t="s">
        <v>8895</v>
      </c>
      <c r="F5827"/>
      <c r="G5827"/>
      <c r="H5827"/>
    </row>
    <row r="5828" spans="1:8" ht="15" x14ac:dyDescent="0.25">
      <c r="A5828" s="609" t="str">
        <f t="shared" si="91"/>
        <v>87894</v>
      </c>
      <c r="B5828" s="607" t="s">
        <v>1484</v>
      </c>
      <c r="C5828" s="607" t="s">
        <v>16685</v>
      </c>
      <c r="D5828" s="618" t="s">
        <v>10737</v>
      </c>
      <c r="E5828" s="619" t="s">
        <v>30916</v>
      </c>
      <c r="F5828"/>
      <c r="G5828"/>
      <c r="H5828"/>
    </row>
    <row r="5829" spans="1:8" ht="15" x14ac:dyDescent="0.25">
      <c r="A5829" s="609" t="str">
        <f t="shared" si="91"/>
        <v>87896</v>
      </c>
      <c r="B5829" s="607" t="s">
        <v>1485</v>
      </c>
      <c r="C5829" s="607" t="s">
        <v>16686</v>
      </c>
      <c r="D5829" s="618" t="s">
        <v>10737</v>
      </c>
      <c r="E5829" s="619" t="s">
        <v>16500</v>
      </c>
      <c r="F5829"/>
      <c r="G5829"/>
      <c r="H5829"/>
    </row>
    <row r="5830" spans="1:8" ht="15" x14ac:dyDescent="0.25">
      <c r="A5830" s="609" t="str">
        <f t="shared" si="91"/>
        <v>87897</v>
      </c>
      <c r="B5830" s="607" t="s">
        <v>1486</v>
      </c>
      <c r="C5830" s="607" t="s">
        <v>16687</v>
      </c>
      <c r="D5830" s="618" t="s">
        <v>10737</v>
      </c>
      <c r="E5830" s="619" t="s">
        <v>9830</v>
      </c>
      <c r="F5830"/>
      <c r="G5830"/>
      <c r="H5830"/>
    </row>
    <row r="5831" spans="1:8" ht="15" x14ac:dyDescent="0.25">
      <c r="A5831" s="609" t="str">
        <f t="shared" si="91"/>
        <v>87899</v>
      </c>
      <c r="B5831" s="607" t="s">
        <v>1487</v>
      </c>
      <c r="C5831" s="607" t="s">
        <v>16689</v>
      </c>
      <c r="D5831" s="618" t="s">
        <v>10737</v>
      </c>
      <c r="E5831" s="619" t="s">
        <v>9970</v>
      </c>
      <c r="F5831"/>
      <c r="G5831"/>
      <c r="H5831"/>
    </row>
    <row r="5832" spans="1:8" ht="15" x14ac:dyDescent="0.25">
      <c r="A5832" s="609" t="str">
        <f t="shared" si="91"/>
        <v>87900</v>
      </c>
      <c r="B5832" s="607" t="s">
        <v>1488</v>
      </c>
      <c r="C5832" s="607" t="s">
        <v>16690</v>
      </c>
      <c r="D5832" s="618" t="s">
        <v>10737</v>
      </c>
      <c r="E5832" s="619" t="s">
        <v>10259</v>
      </c>
      <c r="F5832"/>
      <c r="G5832"/>
      <c r="H5832"/>
    </row>
    <row r="5833" spans="1:8" ht="15" x14ac:dyDescent="0.25">
      <c r="A5833" s="609" t="str">
        <f t="shared" si="91"/>
        <v>87902</v>
      </c>
      <c r="B5833" s="607" t="s">
        <v>1489</v>
      </c>
      <c r="C5833" s="607" t="s">
        <v>16691</v>
      </c>
      <c r="D5833" s="618" t="s">
        <v>10737</v>
      </c>
      <c r="E5833" s="619" t="s">
        <v>18883</v>
      </c>
      <c r="F5833"/>
      <c r="G5833"/>
      <c r="H5833"/>
    </row>
    <row r="5834" spans="1:8" ht="15" x14ac:dyDescent="0.25">
      <c r="A5834" s="609" t="str">
        <f t="shared" si="91"/>
        <v>87903</v>
      </c>
      <c r="B5834" s="607" t="s">
        <v>1490</v>
      </c>
      <c r="C5834" s="607" t="s">
        <v>16692</v>
      </c>
      <c r="D5834" s="618" t="s">
        <v>10737</v>
      </c>
      <c r="E5834" s="619" t="s">
        <v>9017</v>
      </c>
      <c r="F5834"/>
      <c r="G5834"/>
      <c r="H5834"/>
    </row>
    <row r="5835" spans="1:8" ht="15" x14ac:dyDescent="0.25">
      <c r="A5835" s="609" t="str">
        <f t="shared" si="91"/>
        <v>87904</v>
      </c>
      <c r="B5835" s="607" t="s">
        <v>1491</v>
      </c>
      <c r="C5835" s="607" t="s">
        <v>16693</v>
      </c>
      <c r="D5835" s="618" t="s">
        <v>10737</v>
      </c>
      <c r="E5835" s="619" t="s">
        <v>9528</v>
      </c>
      <c r="F5835"/>
      <c r="G5835"/>
      <c r="H5835"/>
    </row>
    <row r="5836" spans="1:8" ht="15" x14ac:dyDescent="0.25">
      <c r="A5836" s="609" t="str">
        <f t="shared" si="91"/>
        <v>87905</v>
      </c>
      <c r="B5836" s="607" t="s">
        <v>1492</v>
      </c>
      <c r="C5836" s="607" t="s">
        <v>16694</v>
      </c>
      <c r="D5836" s="618" t="s">
        <v>10737</v>
      </c>
      <c r="E5836" s="619" t="s">
        <v>18923</v>
      </c>
      <c r="F5836"/>
      <c r="G5836"/>
      <c r="H5836"/>
    </row>
    <row r="5837" spans="1:8" ht="15" x14ac:dyDescent="0.25">
      <c r="A5837" s="609" t="str">
        <f t="shared" si="91"/>
        <v>87907</v>
      </c>
      <c r="B5837" s="607" t="s">
        <v>1493</v>
      </c>
      <c r="C5837" s="607" t="s">
        <v>16695</v>
      </c>
      <c r="D5837" s="618" t="s">
        <v>10737</v>
      </c>
      <c r="E5837" s="619" t="s">
        <v>10817</v>
      </c>
      <c r="F5837"/>
      <c r="G5837"/>
      <c r="H5837"/>
    </row>
    <row r="5838" spans="1:8" ht="15" x14ac:dyDescent="0.25">
      <c r="A5838" s="609" t="str">
        <f t="shared" si="91"/>
        <v>87908</v>
      </c>
      <c r="B5838" s="607" t="s">
        <v>1494</v>
      </c>
      <c r="C5838" s="607" t="s">
        <v>16696</v>
      </c>
      <c r="D5838" s="618" t="s">
        <v>10737</v>
      </c>
      <c r="E5838" s="619" t="s">
        <v>8804</v>
      </c>
      <c r="F5838"/>
      <c r="G5838"/>
      <c r="H5838"/>
    </row>
    <row r="5839" spans="1:8" ht="15" x14ac:dyDescent="0.25">
      <c r="A5839" s="609" t="str">
        <f t="shared" si="91"/>
        <v>87910</v>
      </c>
      <c r="B5839" s="607" t="s">
        <v>1495</v>
      </c>
      <c r="C5839" s="607" t="s">
        <v>16697</v>
      </c>
      <c r="D5839" s="618" t="s">
        <v>10737</v>
      </c>
      <c r="E5839" s="619" t="s">
        <v>31392</v>
      </c>
      <c r="F5839"/>
      <c r="G5839"/>
      <c r="H5839"/>
    </row>
    <row r="5840" spans="1:8" ht="15" x14ac:dyDescent="0.25">
      <c r="A5840" s="609" t="str">
        <f t="shared" si="91"/>
        <v>87911</v>
      </c>
      <c r="B5840" s="607" t="s">
        <v>1496</v>
      </c>
      <c r="C5840" s="607" t="s">
        <v>16699</v>
      </c>
      <c r="D5840" s="618" t="s">
        <v>10737</v>
      </c>
      <c r="E5840" s="619" t="s">
        <v>19110</v>
      </c>
      <c r="F5840"/>
      <c r="G5840"/>
      <c r="H5840"/>
    </row>
    <row r="5841" spans="1:8" ht="15" x14ac:dyDescent="0.25">
      <c r="A5841" s="609" t="str">
        <f t="shared" si="91"/>
        <v>87411</v>
      </c>
      <c r="B5841" s="607" t="s">
        <v>1215</v>
      </c>
      <c r="C5841" s="607" t="s">
        <v>16700</v>
      </c>
      <c r="D5841" s="618" t="s">
        <v>10737</v>
      </c>
      <c r="E5841" s="619" t="s">
        <v>9378</v>
      </c>
      <c r="F5841"/>
      <c r="G5841"/>
      <c r="H5841"/>
    </row>
    <row r="5842" spans="1:8" ht="15" x14ac:dyDescent="0.25">
      <c r="A5842" s="609" t="str">
        <f t="shared" si="91"/>
        <v>87412</v>
      </c>
      <c r="B5842" s="607" t="s">
        <v>1216</v>
      </c>
      <c r="C5842" s="607" t="s">
        <v>16701</v>
      </c>
      <c r="D5842" s="618" t="s">
        <v>10737</v>
      </c>
      <c r="E5842" s="619" t="s">
        <v>10101</v>
      </c>
      <c r="F5842"/>
      <c r="G5842"/>
      <c r="H5842"/>
    </row>
    <row r="5843" spans="1:8" ht="15" x14ac:dyDescent="0.25">
      <c r="A5843" s="609" t="str">
        <f t="shared" si="91"/>
        <v>87413</v>
      </c>
      <c r="B5843" s="607" t="s">
        <v>1217</v>
      </c>
      <c r="C5843" s="607" t="s">
        <v>16702</v>
      </c>
      <c r="D5843" s="618" t="s">
        <v>10737</v>
      </c>
      <c r="E5843" s="619" t="s">
        <v>18494</v>
      </c>
      <c r="F5843"/>
      <c r="G5843"/>
      <c r="H5843"/>
    </row>
    <row r="5844" spans="1:8" ht="15" x14ac:dyDescent="0.25">
      <c r="A5844" s="609" t="str">
        <f t="shared" si="91"/>
        <v>87414</v>
      </c>
      <c r="B5844" s="607" t="s">
        <v>1218</v>
      </c>
      <c r="C5844" s="607" t="s">
        <v>16703</v>
      </c>
      <c r="D5844" s="618" t="s">
        <v>10737</v>
      </c>
      <c r="E5844" s="619" t="s">
        <v>17995</v>
      </c>
      <c r="F5844"/>
      <c r="G5844"/>
      <c r="H5844"/>
    </row>
    <row r="5845" spans="1:8" ht="15" x14ac:dyDescent="0.25">
      <c r="A5845" s="609" t="str">
        <f t="shared" si="91"/>
        <v>87415</v>
      </c>
      <c r="B5845" s="607" t="s">
        <v>1219</v>
      </c>
      <c r="C5845" s="607" t="s">
        <v>16704</v>
      </c>
      <c r="D5845" s="618" t="s">
        <v>10737</v>
      </c>
      <c r="E5845" s="619" t="s">
        <v>18990</v>
      </c>
      <c r="F5845"/>
      <c r="G5845"/>
      <c r="H5845"/>
    </row>
    <row r="5846" spans="1:8" ht="15" x14ac:dyDescent="0.25">
      <c r="A5846" s="609" t="str">
        <f t="shared" si="91"/>
        <v>87416</v>
      </c>
      <c r="B5846" s="607" t="s">
        <v>1220</v>
      </c>
      <c r="C5846" s="607" t="s">
        <v>16706</v>
      </c>
      <c r="D5846" s="618" t="s">
        <v>10737</v>
      </c>
      <c r="E5846" s="619" t="s">
        <v>19414</v>
      </c>
      <c r="F5846"/>
      <c r="G5846"/>
      <c r="H5846"/>
    </row>
    <row r="5847" spans="1:8" ht="15" x14ac:dyDescent="0.25">
      <c r="A5847" s="609" t="str">
        <f t="shared" si="91"/>
        <v>87417</v>
      </c>
      <c r="B5847" s="607" t="s">
        <v>1221</v>
      </c>
      <c r="C5847" s="607" t="s">
        <v>16707</v>
      </c>
      <c r="D5847" s="618" t="s">
        <v>10737</v>
      </c>
      <c r="E5847" s="619" t="s">
        <v>9966</v>
      </c>
      <c r="F5847"/>
      <c r="G5847"/>
      <c r="H5847"/>
    </row>
    <row r="5848" spans="1:8" ht="15" x14ac:dyDescent="0.25">
      <c r="A5848" s="609" t="str">
        <f t="shared" si="91"/>
        <v>87418</v>
      </c>
      <c r="B5848" s="607" t="s">
        <v>1222</v>
      </c>
      <c r="C5848" s="607" t="s">
        <v>16708</v>
      </c>
      <c r="D5848" s="618" t="s">
        <v>10737</v>
      </c>
      <c r="E5848" s="619" t="s">
        <v>9736</v>
      </c>
      <c r="F5848"/>
      <c r="G5848"/>
      <c r="H5848"/>
    </row>
    <row r="5849" spans="1:8" ht="15" x14ac:dyDescent="0.25">
      <c r="A5849" s="609" t="str">
        <f t="shared" si="91"/>
        <v>87419</v>
      </c>
      <c r="B5849" s="607" t="s">
        <v>1223</v>
      </c>
      <c r="C5849" s="607" t="s">
        <v>16709</v>
      </c>
      <c r="D5849" s="618" t="s">
        <v>10737</v>
      </c>
      <c r="E5849" s="619" t="s">
        <v>12561</v>
      </c>
      <c r="F5849"/>
      <c r="G5849"/>
      <c r="H5849"/>
    </row>
    <row r="5850" spans="1:8" ht="15" x14ac:dyDescent="0.25">
      <c r="A5850" s="609" t="str">
        <f t="shared" si="91"/>
        <v>87420</v>
      </c>
      <c r="B5850" s="607" t="s">
        <v>1224</v>
      </c>
      <c r="C5850" s="607" t="s">
        <v>16710</v>
      </c>
      <c r="D5850" s="618" t="s">
        <v>10737</v>
      </c>
      <c r="E5850" s="619" t="s">
        <v>17884</v>
      </c>
      <c r="F5850"/>
      <c r="G5850"/>
      <c r="H5850"/>
    </row>
    <row r="5851" spans="1:8" ht="15" x14ac:dyDescent="0.25">
      <c r="A5851" s="609" t="str">
        <f t="shared" si="91"/>
        <v>87421</v>
      </c>
      <c r="B5851" s="607" t="s">
        <v>1225</v>
      </c>
      <c r="C5851" s="607" t="s">
        <v>16711</v>
      </c>
      <c r="D5851" s="618" t="s">
        <v>10737</v>
      </c>
      <c r="E5851" s="619" t="s">
        <v>9727</v>
      </c>
      <c r="F5851"/>
      <c r="G5851"/>
      <c r="H5851"/>
    </row>
    <row r="5852" spans="1:8" ht="15" x14ac:dyDescent="0.25">
      <c r="A5852" s="609" t="str">
        <f t="shared" si="91"/>
        <v>87422</v>
      </c>
      <c r="B5852" s="607" t="s">
        <v>1226</v>
      </c>
      <c r="C5852" s="607" t="s">
        <v>16712</v>
      </c>
      <c r="D5852" s="618" t="s">
        <v>10737</v>
      </c>
      <c r="E5852" s="619" t="s">
        <v>29600</v>
      </c>
      <c r="F5852"/>
      <c r="G5852"/>
      <c r="H5852"/>
    </row>
    <row r="5853" spans="1:8" ht="15" x14ac:dyDescent="0.25">
      <c r="A5853" s="609" t="str">
        <f t="shared" si="91"/>
        <v>87423</v>
      </c>
      <c r="B5853" s="607" t="s">
        <v>1227</v>
      </c>
      <c r="C5853" s="607" t="s">
        <v>16713</v>
      </c>
      <c r="D5853" s="618" t="s">
        <v>10737</v>
      </c>
      <c r="E5853" s="619" t="s">
        <v>25025</v>
      </c>
      <c r="F5853"/>
      <c r="G5853"/>
      <c r="H5853"/>
    </row>
    <row r="5854" spans="1:8" ht="15" x14ac:dyDescent="0.25">
      <c r="A5854" s="609" t="str">
        <f t="shared" si="91"/>
        <v>87424</v>
      </c>
      <c r="B5854" s="607" t="s">
        <v>1228</v>
      </c>
      <c r="C5854" s="607" t="s">
        <v>16715</v>
      </c>
      <c r="D5854" s="618" t="s">
        <v>10737</v>
      </c>
      <c r="E5854" s="619" t="s">
        <v>19414</v>
      </c>
      <c r="F5854"/>
      <c r="G5854"/>
      <c r="H5854"/>
    </row>
    <row r="5855" spans="1:8" ht="15" x14ac:dyDescent="0.25">
      <c r="A5855" s="609" t="str">
        <f t="shared" si="91"/>
        <v>87425</v>
      </c>
      <c r="B5855" s="607" t="s">
        <v>1229</v>
      </c>
      <c r="C5855" s="607" t="s">
        <v>16716</v>
      </c>
      <c r="D5855" s="618" t="s">
        <v>10737</v>
      </c>
      <c r="E5855" s="619" t="s">
        <v>13415</v>
      </c>
      <c r="F5855"/>
      <c r="G5855"/>
      <c r="H5855"/>
    </row>
    <row r="5856" spans="1:8" ht="15" x14ac:dyDescent="0.25">
      <c r="A5856" s="609" t="str">
        <f t="shared" si="91"/>
        <v>87426</v>
      </c>
      <c r="B5856" s="607" t="s">
        <v>1230</v>
      </c>
      <c r="C5856" s="607" t="s">
        <v>16718</v>
      </c>
      <c r="D5856" s="618" t="s">
        <v>10737</v>
      </c>
      <c r="E5856" s="619" t="s">
        <v>9680</v>
      </c>
      <c r="F5856"/>
      <c r="G5856"/>
      <c r="H5856"/>
    </row>
    <row r="5857" spans="1:8" ht="15" x14ac:dyDescent="0.25">
      <c r="A5857" s="609" t="str">
        <f t="shared" si="91"/>
        <v>87427</v>
      </c>
      <c r="B5857" s="607" t="s">
        <v>1231</v>
      </c>
      <c r="C5857" s="607" t="s">
        <v>16719</v>
      </c>
      <c r="D5857" s="618" t="s">
        <v>10737</v>
      </c>
      <c r="E5857" s="619" t="s">
        <v>9548</v>
      </c>
      <c r="F5857"/>
      <c r="G5857"/>
      <c r="H5857"/>
    </row>
    <row r="5858" spans="1:8" ht="15" x14ac:dyDescent="0.25">
      <c r="A5858" s="609" t="str">
        <f t="shared" si="91"/>
        <v>87428</v>
      </c>
      <c r="B5858" s="607" t="s">
        <v>1232</v>
      </c>
      <c r="C5858" s="607" t="s">
        <v>16720</v>
      </c>
      <c r="D5858" s="618" t="s">
        <v>10737</v>
      </c>
      <c r="E5858" s="619" t="s">
        <v>31393</v>
      </c>
      <c r="F5858"/>
      <c r="G5858"/>
      <c r="H5858"/>
    </row>
    <row r="5859" spans="1:8" ht="15" x14ac:dyDescent="0.25">
      <c r="A5859" s="609" t="str">
        <f t="shared" si="91"/>
        <v>87429</v>
      </c>
      <c r="B5859" s="607" t="s">
        <v>1233</v>
      </c>
      <c r="C5859" s="607" t="s">
        <v>16722</v>
      </c>
      <c r="D5859" s="618" t="s">
        <v>10737</v>
      </c>
      <c r="E5859" s="619" t="s">
        <v>9660</v>
      </c>
      <c r="F5859"/>
      <c r="G5859"/>
      <c r="H5859"/>
    </row>
    <row r="5860" spans="1:8" ht="15" x14ac:dyDescent="0.25">
      <c r="A5860" s="609" t="str">
        <f t="shared" si="91"/>
        <v>87430</v>
      </c>
      <c r="B5860" s="607" t="s">
        <v>1234</v>
      </c>
      <c r="C5860" s="607" t="s">
        <v>16723</v>
      </c>
      <c r="D5860" s="618" t="s">
        <v>10737</v>
      </c>
      <c r="E5860" s="619" t="s">
        <v>9879</v>
      </c>
      <c r="F5860"/>
      <c r="G5860"/>
      <c r="H5860"/>
    </row>
    <row r="5861" spans="1:8" ht="15" x14ac:dyDescent="0.25">
      <c r="A5861" s="609" t="str">
        <f t="shared" si="91"/>
        <v>87431</v>
      </c>
      <c r="B5861" s="607" t="s">
        <v>1235</v>
      </c>
      <c r="C5861" s="607" t="s">
        <v>16725</v>
      </c>
      <c r="D5861" s="618" t="s">
        <v>10737</v>
      </c>
      <c r="E5861" s="619" t="s">
        <v>13811</v>
      </c>
      <c r="F5861"/>
      <c r="G5861"/>
      <c r="H5861"/>
    </row>
    <row r="5862" spans="1:8" ht="15" x14ac:dyDescent="0.25">
      <c r="A5862" s="609" t="str">
        <f t="shared" si="91"/>
        <v>87432</v>
      </c>
      <c r="B5862" s="607" t="s">
        <v>1236</v>
      </c>
      <c r="C5862" s="607" t="s">
        <v>16726</v>
      </c>
      <c r="D5862" s="618" t="s">
        <v>10737</v>
      </c>
      <c r="E5862" s="619" t="s">
        <v>19459</v>
      </c>
      <c r="F5862"/>
      <c r="G5862"/>
      <c r="H5862"/>
    </row>
    <row r="5863" spans="1:8" ht="15" x14ac:dyDescent="0.25">
      <c r="A5863" s="609" t="str">
        <f t="shared" si="91"/>
        <v>87433</v>
      </c>
      <c r="B5863" s="607" t="s">
        <v>1237</v>
      </c>
      <c r="C5863" s="607" t="s">
        <v>16728</v>
      </c>
      <c r="D5863" s="618" t="s">
        <v>10737</v>
      </c>
      <c r="E5863" s="619" t="s">
        <v>14072</v>
      </c>
      <c r="F5863"/>
      <c r="G5863"/>
      <c r="H5863"/>
    </row>
    <row r="5864" spans="1:8" ht="15" x14ac:dyDescent="0.25">
      <c r="A5864" s="609" t="str">
        <f t="shared" si="91"/>
        <v>87434</v>
      </c>
      <c r="B5864" s="607" t="s">
        <v>1238</v>
      </c>
      <c r="C5864" s="607" t="s">
        <v>16729</v>
      </c>
      <c r="D5864" s="618" t="s">
        <v>10737</v>
      </c>
      <c r="E5864" s="619" t="s">
        <v>10231</v>
      </c>
      <c r="F5864"/>
      <c r="G5864"/>
      <c r="H5864"/>
    </row>
    <row r="5865" spans="1:8" ht="15" x14ac:dyDescent="0.25">
      <c r="A5865" s="609" t="str">
        <f t="shared" si="91"/>
        <v>87435</v>
      </c>
      <c r="B5865" s="607" t="s">
        <v>1239</v>
      </c>
      <c r="C5865" s="607" t="s">
        <v>16730</v>
      </c>
      <c r="D5865" s="618" t="s">
        <v>10737</v>
      </c>
      <c r="E5865" s="619" t="s">
        <v>31394</v>
      </c>
      <c r="F5865"/>
      <c r="G5865"/>
      <c r="H5865"/>
    </row>
    <row r="5866" spans="1:8" ht="15" x14ac:dyDescent="0.25">
      <c r="A5866" s="609" t="str">
        <f t="shared" si="91"/>
        <v>87436</v>
      </c>
      <c r="B5866" s="607" t="s">
        <v>1240</v>
      </c>
      <c r="C5866" s="607" t="s">
        <v>16731</v>
      </c>
      <c r="D5866" s="618" t="s">
        <v>10737</v>
      </c>
      <c r="E5866" s="619" t="s">
        <v>10017</v>
      </c>
      <c r="F5866"/>
      <c r="G5866"/>
      <c r="H5866"/>
    </row>
    <row r="5867" spans="1:8" ht="15" x14ac:dyDescent="0.25">
      <c r="A5867" s="609" t="str">
        <f t="shared" si="91"/>
        <v>87437</v>
      </c>
      <c r="B5867" s="607" t="s">
        <v>1241</v>
      </c>
      <c r="C5867" s="607" t="s">
        <v>16732</v>
      </c>
      <c r="D5867" s="618" t="s">
        <v>10737</v>
      </c>
      <c r="E5867" s="619" t="s">
        <v>14033</v>
      </c>
      <c r="F5867"/>
      <c r="G5867"/>
      <c r="H5867"/>
    </row>
    <row r="5868" spans="1:8" ht="15" x14ac:dyDescent="0.25">
      <c r="A5868" s="609" t="str">
        <f t="shared" si="91"/>
        <v>87438</v>
      </c>
      <c r="B5868" s="607" t="s">
        <v>1242</v>
      </c>
      <c r="C5868" s="607" t="s">
        <v>16733</v>
      </c>
      <c r="D5868" s="618" t="s">
        <v>10737</v>
      </c>
      <c r="E5868" s="619" t="s">
        <v>26473</v>
      </c>
      <c r="F5868"/>
      <c r="G5868"/>
      <c r="H5868"/>
    </row>
    <row r="5869" spans="1:8" ht="15" x14ac:dyDescent="0.25">
      <c r="A5869" s="609" t="str">
        <f t="shared" si="91"/>
        <v>87439</v>
      </c>
      <c r="B5869" s="607" t="s">
        <v>1243</v>
      </c>
      <c r="C5869" s="607" t="s">
        <v>16734</v>
      </c>
      <c r="D5869" s="618" t="s">
        <v>10737</v>
      </c>
      <c r="E5869" s="619" t="s">
        <v>13417</v>
      </c>
      <c r="F5869"/>
      <c r="G5869"/>
      <c r="H5869"/>
    </row>
    <row r="5870" spans="1:8" ht="15" x14ac:dyDescent="0.25">
      <c r="A5870" s="609" t="str">
        <f t="shared" si="91"/>
        <v>87440</v>
      </c>
      <c r="B5870" s="607" t="s">
        <v>1244</v>
      </c>
      <c r="C5870" s="607" t="s">
        <v>16736</v>
      </c>
      <c r="D5870" s="618" t="s">
        <v>10737</v>
      </c>
      <c r="E5870" s="619" t="s">
        <v>9674</v>
      </c>
      <c r="F5870"/>
      <c r="G5870"/>
      <c r="H5870"/>
    </row>
    <row r="5871" spans="1:8" ht="15" x14ac:dyDescent="0.25">
      <c r="A5871" s="609" t="str">
        <f t="shared" si="91"/>
        <v>87527</v>
      </c>
      <c r="B5871" s="607" t="s">
        <v>1330</v>
      </c>
      <c r="C5871" s="607" t="s">
        <v>16737</v>
      </c>
      <c r="D5871" s="618" t="s">
        <v>10737</v>
      </c>
      <c r="E5871" s="619" t="s">
        <v>30353</v>
      </c>
      <c r="F5871"/>
      <c r="G5871"/>
      <c r="H5871"/>
    </row>
    <row r="5872" spans="1:8" ht="15" x14ac:dyDescent="0.25">
      <c r="A5872" s="609" t="str">
        <f t="shared" si="91"/>
        <v>87528</v>
      </c>
      <c r="B5872" s="607" t="s">
        <v>1331</v>
      </c>
      <c r="C5872" s="607" t="s">
        <v>16738</v>
      </c>
      <c r="D5872" s="618" t="s">
        <v>10737</v>
      </c>
      <c r="E5872" s="619" t="s">
        <v>31395</v>
      </c>
      <c r="F5872"/>
      <c r="G5872"/>
      <c r="H5872"/>
    </row>
    <row r="5873" spans="1:8" ht="15" x14ac:dyDescent="0.25">
      <c r="A5873" s="609" t="str">
        <f t="shared" si="91"/>
        <v>87529</v>
      </c>
      <c r="B5873" s="607" t="s">
        <v>1332</v>
      </c>
      <c r="C5873" s="607" t="s">
        <v>16739</v>
      </c>
      <c r="D5873" s="618" t="s">
        <v>10737</v>
      </c>
      <c r="E5873" s="619" t="s">
        <v>31396</v>
      </c>
      <c r="F5873"/>
      <c r="G5873"/>
      <c r="H5873"/>
    </row>
    <row r="5874" spans="1:8" ht="15" x14ac:dyDescent="0.25">
      <c r="A5874" s="609" t="str">
        <f t="shared" si="91"/>
        <v>87530</v>
      </c>
      <c r="B5874" s="607" t="s">
        <v>1333</v>
      </c>
      <c r="C5874" s="607" t="s">
        <v>16740</v>
      </c>
      <c r="D5874" s="618" t="s">
        <v>10737</v>
      </c>
      <c r="E5874" s="619" t="s">
        <v>26288</v>
      </c>
      <c r="F5874"/>
      <c r="G5874"/>
      <c r="H5874"/>
    </row>
    <row r="5875" spans="1:8" ht="15" x14ac:dyDescent="0.25">
      <c r="A5875" s="609" t="str">
        <f t="shared" si="91"/>
        <v>87531</v>
      </c>
      <c r="B5875" s="607" t="s">
        <v>1334</v>
      </c>
      <c r="C5875" s="607" t="s">
        <v>1335</v>
      </c>
      <c r="D5875" s="618" t="s">
        <v>10737</v>
      </c>
      <c r="E5875" s="619" t="s">
        <v>24233</v>
      </c>
      <c r="F5875"/>
      <c r="G5875"/>
      <c r="H5875"/>
    </row>
    <row r="5876" spans="1:8" ht="15" x14ac:dyDescent="0.25">
      <c r="A5876" s="609" t="str">
        <f t="shared" si="91"/>
        <v>87532</v>
      </c>
      <c r="B5876" s="607" t="s">
        <v>1336</v>
      </c>
      <c r="C5876" s="607" t="s">
        <v>16741</v>
      </c>
      <c r="D5876" s="618" t="s">
        <v>10737</v>
      </c>
      <c r="E5876" s="619" t="s">
        <v>11214</v>
      </c>
      <c r="F5876"/>
      <c r="G5876"/>
      <c r="H5876"/>
    </row>
    <row r="5877" spans="1:8" ht="15" x14ac:dyDescent="0.25">
      <c r="A5877" s="609" t="str">
        <f t="shared" si="91"/>
        <v>87535</v>
      </c>
      <c r="B5877" s="607" t="s">
        <v>1337</v>
      </c>
      <c r="C5877" s="607" t="s">
        <v>16742</v>
      </c>
      <c r="D5877" s="618" t="s">
        <v>10737</v>
      </c>
      <c r="E5877" s="619" t="s">
        <v>10352</v>
      </c>
      <c r="F5877"/>
      <c r="G5877"/>
      <c r="H5877"/>
    </row>
    <row r="5878" spans="1:8" ht="15" x14ac:dyDescent="0.25">
      <c r="A5878" s="609" t="str">
        <f t="shared" si="91"/>
        <v>87536</v>
      </c>
      <c r="B5878" s="607" t="s">
        <v>1338</v>
      </c>
      <c r="C5878" s="607" t="s">
        <v>16743</v>
      </c>
      <c r="D5878" s="618" t="s">
        <v>10737</v>
      </c>
      <c r="E5878" s="619" t="s">
        <v>9161</v>
      </c>
      <c r="F5878"/>
      <c r="G5878"/>
      <c r="H5878"/>
    </row>
    <row r="5879" spans="1:8" ht="15" x14ac:dyDescent="0.25">
      <c r="A5879" s="609" t="str">
        <f t="shared" si="91"/>
        <v>87537</v>
      </c>
      <c r="B5879" s="607" t="s">
        <v>1339</v>
      </c>
      <c r="C5879" s="607" t="s">
        <v>16745</v>
      </c>
      <c r="D5879" s="618" t="s">
        <v>10737</v>
      </c>
      <c r="E5879" s="619" t="s">
        <v>18888</v>
      </c>
      <c r="F5879"/>
      <c r="G5879"/>
      <c r="H5879"/>
    </row>
    <row r="5880" spans="1:8" ht="15" x14ac:dyDescent="0.25">
      <c r="A5880" s="609" t="str">
        <f t="shared" si="91"/>
        <v>87538</v>
      </c>
      <c r="B5880" s="607" t="s">
        <v>1340</v>
      </c>
      <c r="C5880" s="607" t="s">
        <v>16746</v>
      </c>
      <c r="D5880" s="618" t="s">
        <v>10737</v>
      </c>
      <c r="E5880" s="619" t="s">
        <v>9685</v>
      </c>
      <c r="F5880"/>
      <c r="G5880"/>
      <c r="H5880"/>
    </row>
    <row r="5881" spans="1:8" ht="15" x14ac:dyDescent="0.25">
      <c r="A5881" s="609" t="str">
        <f t="shared" si="91"/>
        <v>87539</v>
      </c>
      <c r="B5881" s="607" t="s">
        <v>1341</v>
      </c>
      <c r="C5881" s="607" t="s">
        <v>16747</v>
      </c>
      <c r="D5881" s="618" t="s">
        <v>10737</v>
      </c>
      <c r="E5881" s="619" t="s">
        <v>9312</v>
      </c>
      <c r="F5881"/>
      <c r="G5881"/>
      <c r="H5881"/>
    </row>
    <row r="5882" spans="1:8" ht="15" x14ac:dyDescent="0.25">
      <c r="A5882" s="609" t="str">
        <f t="shared" si="91"/>
        <v>87541</v>
      </c>
      <c r="B5882" s="607" t="s">
        <v>1342</v>
      </c>
      <c r="C5882" s="607" t="s">
        <v>16748</v>
      </c>
      <c r="D5882" s="618" t="s">
        <v>10737</v>
      </c>
      <c r="E5882" s="619" t="s">
        <v>31397</v>
      </c>
      <c r="F5882"/>
      <c r="G5882"/>
      <c r="H5882"/>
    </row>
    <row r="5883" spans="1:8" ht="15" x14ac:dyDescent="0.25">
      <c r="A5883" s="609" t="str">
        <f t="shared" si="91"/>
        <v>87543</v>
      </c>
      <c r="B5883" s="607" t="s">
        <v>1343</v>
      </c>
      <c r="C5883" s="607" t="s">
        <v>16749</v>
      </c>
      <c r="D5883" s="618" t="s">
        <v>10737</v>
      </c>
      <c r="E5883" s="619" t="s">
        <v>14504</v>
      </c>
      <c r="F5883"/>
      <c r="G5883"/>
      <c r="H5883"/>
    </row>
    <row r="5884" spans="1:8" ht="15" x14ac:dyDescent="0.25">
      <c r="A5884" s="609" t="str">
        <f t="shared" si="91"/>
        <v>87545</v>
      </c>
      <c r="B5884" s="607" t="s">
        <v>1344</v>
      </c>
      <c r="C5884" s="607" t="s">
        <v>16750</v>
      </c>
      <c r="D5884" s="618" t="s">
        <v>10737</v>
      </c>
      <c r="E5884" s="619" t="s">
        <v>10417</v>
      </c>
      <c r="F5884"/>
      <c r="G5884"/>
      <c r="H5884"/>
    </row>
    <row r="5885" spans="1:8" ht="15" x14ac:dyDescent="0.25">
      <c r="A5885" s="609" t="str">
        <f t="shared" si="91"/>
        <v>87546</v>
      </c>
      <c r="B5885" s="607" t="s">
        <v>1345</v>
      </c>
      <c r="C5885" s="607" t="s">
        <v>16751</v>
      </c>
      <c r="D5885" s="618" t="s">
        <v>10737</v>
      </c>
      <c r="E5885" s="619" t="s">
        <v>18761</v>
      </c>
      <c r="F5885"/>
      <c r="G5885"/>
      <c r="H5885"/>
    </row>
    <row r="5886" spans="1:8" ht="15" x14ac:dyDescent="0.25">
      <c r="A5886" s="609" t="str">
        <f t="shared" si="91"/>
        <v>87547</v>
      </c>
      <c r="B5886" s="607" t="s">
        <v>1346</v>
      </c>
      <c r="C5886" s="607" t="s">
        <v>16752</v>
      </c>
      <c r="D5886" s="618" t="s">
        <v>10737</v>
      </c>
      <c r="E5886" s="619" t="s">
        <v>9686</v>
      </c>
      <c r="F5886"/>
      <c r="G5886"/>
      <c r="H5886"/>
    </row>
    <row r="5887" spans="1:8" ht="15" x14ac:dyDescent="0.25">
      <c r="A5887" s="609" t="str">
        <f t="shared" si="91"/>
        <v>87548</v>
      </c>
      <c r="B5887" s="607" t="s">
        <v>1347</v>
      </c>
      <c r="C5887" s="607" t="s">
        <v>16754</v>
      </c>
      <c r="D5887" s="618" t="s">
        <v>10737</v>
      </c>
      <c r="E5887" s="619" t="s">
        <v>10300</v>
      </c>
      <c r="F5887"/>
      <c r="G5887"/>
      <c r="H5887"/>
    </row>
    <row r="5888" spans="1:8" ht="15" x14ac:dyDescent="0.25">
      <c r="A5888" s="609" t="str">
        <f t="shared" si="91"/>
        <v>87549</v>
      </c>
      <c r="B5888" s="607" t="s">
        <v>1348</v>
      </c>
      <c r="C5888" s="607" t="s">
        <v>16755</v>
      </c>
      <c r="D5888" s="618" t="s">
        <v>10737</v>
      </c>
      <c r="E5888" s="619" t="s">
        <v>23275</v>
      </c>
      <c r="F5888"/>
      <c r="G5888"/>
      <c r="H5888"/>
    </row>
    <row r="5889" spans="1:8" ht="15" x14ac:dyDescent="0.25">
      <c r="A5889" s="609" t="str">
        <f t="shared" si="91"/>
        <v>87550</v>
      </c>
      <c r="B5889" s="607" t="s">
        <v>1349</v>
      </c>
      <c r="C5889" s="607" t="s">
        <v>16756</v>
      </c>
      <c r="D5889" s="618" t="s">
        <v>10737</v>
      </c>
      <c r="E5889" s="619" t="s">
        <v>13000</v>
      </c>
      <c r="F5889"/>
      <c r="G5889"/>
      <c r="H5889"/>
    </row>
    <row r="5890" spans="1:8" ht="15" x14ac:dyDescent="0.25">
      <c r="A5890" s="609" t="str">
        <f t="shared" ref="A5890:A5953" si="92">IF(ISERROR(SEARCH("/",B5890)=6),TRIM(CLEAN(B5890)),IF(SEARCH("/",B5890)=6,IF(LEN(TRIM(CLEAN(B5890)))=7,LEFT(TRIM(CLEAN(B5890)),6)&amp;"00"&amp;RIGHT(TRIM(CLEAN(B5890)),1),LEFT(TRIM(CLEAN(B5890)),6)&amp;"0"&amp;RIGHT(TRIM(CLEAN(B5890)),2)),TRIM(CLEAN(B5890))))</f>
        <v>87553</v>
      </c>
      <c r="B5890" s="607" t="s">
        <v>1350</v>
      </c>
      <c r="C5890" s="607" t="s">
        <v>16757</v>
      </c>
      <c r="D5890" s="618" t="s">
        <v>10737</v>
      </c>
      <c r="E5890" s="619" t="s">
        <v>14954</v>
      </c>
      <c r="F5890"/>
      <c r="G5890"/>
      <c r="H5890"/>
    </row>
    <row r="5891" spans="1:8" ht="15" x14ac:dyDescent="0.25">
      <c r="A5891" s="609" t="str">
        <f t="shared" si="92"/>
        <v>87554</v>
      </c>
      <c r="B5891" s="607" t="s">
        <v>1351</v>
      </c>
      <c r="C5891" s="607" t="s">
        <v>16758</v>
      </c>
      <c r="D5891" s="618" t="s">
        <v>10737</v>
      </c>
      <c r="E5891" s="619" t="s">
        <v>9535</v>
      </c>
      <c r="F5891"/>
      <c r="G5891"/>
      <c r="H5891"/>
    </row>
    <row r="5892" spans="1:8" ht="15" x14ac:dyDescent="0.25">
      <c r="A5892" s="609" t="str">
        <f t="shared" si="92"/>
        <v>87555</v>
      </c>
      <c r="B5892" s="607" t="s">
        <v>1352</v>
      </c>
      <c r="C5892" s="607" t="s">
        <v>16760</v>
      </c>
      <c r="D5892" s="618" t="s">
        <v>10737</v>
      </c>
      <c r="E5892" s="619" t="s">
        <v>21762</v>
      </c>
      <c r="F5892"/>
      <c r="G5892"/>
      <c r="H5892"/>
    </row>
    <row r="5893" spans="1:8" ht="15" x14ac:dyDescent="0.25">
      <c r="A5893" s="609" t="str">
        <f t="shared" si="92"/>
        <v>87556</v>
      </c>
      <c r="B5893" s="607" t="s">
        <v>1353</v>
      </c>
      <c r="C5893" s="607" t="s">
        <v>16761</v>
      </c>
      <c r="D5893" s="618" t="s">
        <v>10737</v>
      </c>
      <c r="E5893" s="619" t="s">
        <v>18436</v>
      </c>
      <c r="F5893"/>
      <c r="G5893"/>
      <c r="H5893"/>
    </row>
    <row r="5894" spans="1:8" ht="15" x14ac:dyDescent="0.25">
      <c r="A5894" s="609" t="str">
        <f t="shared" si="92"/>
        <v>87557</v>
      </c>
      <c r="B5894" s="607" t="s">
        <v>1354</v>
      </c>
      <c r="C5894" s="607" t="s">
        <v>16762</v>
      </c>
      <c r="D5894" s="618" t="s">
        <v>10737</v>
      </c>
      <c r="E5894" s="619" t="s">
        <v>8901</v>
      </c>
      <c r="F5894"/>
      <c r="G5894"/>
      <c r="H5894"/>
    </row>
    <row r="5895" spans="1:8" ht="15" x14ac:dyDescent="0.25">
      <c r="A5895" s="609" t="str">
        <f t="shared" si="92"/>
        <v>87559</v>
      </c>
      <c r="B5895" s="607" t="s">
        <v>1355</v>
      </c>
      <c r="C5895" s="607" t="s">
        <v>16763</v>
      </c>
      <c r="D5895" s="618" t="s">
        <v>10737</v>
      </c>
      <c r="E5895" s="619" t="s">
        <v>31398</v>
      </c>
      <c r="F5895"/>
      <c r="G5895"/>
      <c r="H5895"/>
    </row>
    <row r="5896" spans="1:8" ht="15" x14ac:dyDescent="0.25">
      <c r="A5896" s="609" t="str">
        <f t="shared" si="92"/>
        <v>87561</v>
      </c>
      <c r="B5896" s="607" t="s">
        <v>1356</v>
      </c>
      <c r="C5896" s="607" t="s">
        <v>16765</v>
      </c>
      <c r="D5896" s="618" t="s">
        <v>10737</v>
      </c>
      <c r="E5896" s="619" t="s">
        <v>14621</v>
      </c>
      <c r="F5896"/>
      <c r="G5896"/>
      <c r="H5896"/>
    </row>
    <row r="5897" spans="1:8" ht="15" x14ac:dyDescent="0.25">
      <c r="A5897" s="609" t="str">
        <f t="shared" si="92"/>
        <v>87775</v>
      </c>
      <c r="B5897" s="607" t="s">
        <v>1397</v>
      </c>
      <c r="C5897" s="607" t="s">
        <v>16766</v>
      </c>
      <c r="D5897" s="618" t="s">
        <v>10737</v>
      </c>
      <c r="E5897" s="619" t="s">
        <v>10542</v>
      </c>
      <c r="F5897"/>
      <c r="G5897"/>
      <c r="H5897"/>
    </row>
    <row r="5898" spans="1:8" ht="15" x14ac:dyDescent="0.25">
      <c r="A5898" s="609" t="str">
        <f t="shared" si="92"/>
        <v>87777</v>
      </c>
      <c r="B5898" s="607" t="s">
        <v>1398</v>
      </c>
      <c r="C5898" s="607" t="s">
        <v>16767</v>
      </c>
      <c r="D5898" s="618" t="s">
        <v>10737</v>
      </c>
      <c r="E5898" s="619" t="s">
        <v>18249</v>
      </c>
      <c r="F5898"/>
      <c r="G5898"/>
      <c r="H5898"/>
    </row>
    <row r="5899" spans="1:8" ht="15" x14ac:dyDescent="0.25">
      <c r="A5899" s="609" t="str">
        <f t="shared" si="92"/>
        <v>87778</v>
      </c>
      <c r="B5899" s="607" t="s">
        <v>1399</v>
      </c>
      <c r="C5899" s="607" t="s">
        <v>16769</v>
      </c>
      <c r="D5899" s="618" t="s">
        <v>10737</v>
      </c>
      <c r="E5899" s="619" t="s">
        <v>21210</v>
      </c>
      <c r="F5899"/>
      <c r="G5899"/>
      <c r="H5899"/>
    </row>
    <row r="5900" spans="1:8" ht="15" x14ac:dyDescent="0.25">
      <c r="A5900" s="609" t="str">
        <f t="shared" si="92"/>
        <v>87779</v>
      </c>
      <c r="B5900" s="607" t="s">
        <v>1400</v>
      </c>
      <c r="C5900" s="607" t="s">
        <v>16770</v>
      </c>
      <c r="D5900" s="618" t="s">
        <v>10737</v>
      </c>
      <c r="E5900" s="619" t="s">
        <v>29951</v>
      </c>
      <c r="F5900"/>
      <c r="G5900"/>
      <c r="H5900"/>
    </row>
    <row r="5901" spans="1:8" ht="15" x14ac:dyDescent="0.25">
      <c r="A5901" s="609" t="str">
        <f t="shared" si="92"/>
        <v>87781</v>
      </c>
      <c r="B5901" s="607" t="s">
        <v>1401</v>
      </c>
      <c r="C5901" s="607" t="s">
        <v>16771</v>
      </c>
      <c r="D5901" s="618" t="s">
        <v>10737</v>
      </c>
      <c r="E5901" s="619" t="s">
        <v>31399</v>
      </c>
      <c r="F5901"/>
      <c r="G5901"/>
      <c r="H5901"/>
    </row>
    <row r="5902" spans="1:8" ht="15" x14ac:dyDescent="0.25">
      <c r="A5902" s="609" t="str">
        <f t="shared" si="92"/>
        <v>87783</v>
      </c>
      <c r="B5902" s="607" t="s">
        <v>1402</v>
      </c>
      <c r="C5902" s="607" t="s">
        <v>16772</v>
      </c>
      <c r="D5902" s="618" t="s">
        <v>10737</v>
      </c>
      <c r="E5902" s="619" t="s">
        <v>31400</v>
      </c>
      <c r="F5902"/>
      <c r="G5902"/>
      <c r="H5902"/>
    </row>
    <row r="5903" spans="1:8" ht="15" x14ac:dyDescent="0.25">
      <c r="A5903" s="609" t="str">
        <f t="shared" si="92"/>
        <v>87784</v>
      </c>
      <c r="B5903" s="607" t="s">
        <v>1403</v>
      </c>
      <c r="C5903" s="607" t="s">
        <v>16773</v>
      </c>
      <c r="D5903" s="618" t="s">
        <v>10737</v>
      </c>
      <c r="E5903" s="619" t="s">
        <v>19791</v>
      </c>
      <c r="F5903"/>
      <c r="G5903"/>
      <c r="H5903"/>
    </row>
    <row r="5904" spans="1:8" ht="15" x14ac:dyDescent="0.25">
      <c r="A5904" s="609" t="str">
        <f t="shared" si="92"/>
        <v>87786</v>
      </c>
      <c r="B5904" s="607" t="s">
        <v>1404</v>
      </c>
      <c r="C5904" s="607" t="s">
        <v>16774</v>
      </c>
      <c r="D5904" s="618" t="s">
        <v>10737</v>
      </c>
      <c r="E5904" s="619" t="s">
        <v>12216</v>
      </c>
      <c r="F5904"/>
      <c r="G5904"/>
      <c r="H5904"/>
    </row>
    <row r="5905" spans="1:8" ht="15" x14ac:dyDescent="0.25">
      <c r="A5905" s="609" t="str">
        <f t="shared" si="92"/>
        <v>87787</v>
      </c>
      <c r="B5905" s="607" t="s">
        <v>1405</v>
      </c>
      <c r="C5905" s="607" t="s">
        <v>16775</v>
      </c>
      <c r="D5905" s="618" t="s">
        <v>10737</v>
      </c>
      <c r="E5905" s="619" t="s">
        <v>9180</v>
      </c>
      <c r="F5905"/>
      <c r="G5905"/>
      <c r="H5905"/>
    </row>
    <row r="5906" spans="1:8" ht="15" x14ac:dyDescent="0.25">
      <c r="A5906" s="609" t="str">
        <f t="shared" si="92"/>
        <v>87788</v>
      </c>
      <c r="B5906" s="607" t="s">
        <v>1406</v>
      </c>
      <c r="C5906" s="607" t="s">
        <v>16776</v>
      </c>
      <c r="D5906" s="618" t="s">
        <v>10737</v>
      </c>
      <c r="E5906" s="619" t="s">
        <v>31401</v>
      </c>
      <c r="F5906"/>
      <c r="G5906"/>
      <c r="H5906"/>
    </row>
    <row r="5907" spans="1:8" ht="15" x14ac:dyDescent="0.25">
      <c r="A5907" s="609" t="str">
        <f t="shared" si="92"/>
        <v>87790</v>
      </c>
      <c r="B5907" s="607" t="s">
        <v>1407</v>
      </c>
      <c r="C5907" s="607" t="s">
        <v>16777</v>
      </c>
      <c r="D5907" s="618" t="s">
        <v>10737</v>
      </c>
      <c r="E5907" s="619" t="s">
        <v>31402</v>
      </c>
      <c r="F5907"/>
      <c r="G5907"/>
      <c r="H5907"/>
    </row>
    <row r="5908" spans="1:8" ht="15" x14ac:dyDescent="0.25">
      <c r="A5908" s="609" t="str">
        <f t="shared" si="92"/>
        <v>87791</v>
      </c>
      <c r="B5908" s="607" t="s">
        <v>1408</v>
      </c>
      <c r="C5908" s="607" t="s">
        <v>16778</v>
      </c>
      <c r="D5908" s="618" t="s">
        <v>10737</v>
      </c>
      <c r="E5908" s="619" t="s">
        <v>8958</v>
      </c>
      <c r="F5908"/>
      <c r="G5908"/>
      <c r="H5908"/>
    </row>
    <row r="5909" spans="1:8" ht="15" x14ac:dyDescent="0.25">
      <c r="A5909" s="609" t="str">
        <f t="shared" si="92"/>
        <v>87792</v>
      </c>
      <c r="B5909" s="607" t="s">
        <v>1409</v>
      </c>
      <c r="C5909" s="607" t="s">
        <v>16779</v>
      </c>
      <c r="D5909" s="618" t="s">
        <v>10737</v>
      </c>
      <c r="E5909" s="619" t="s">
        <v>17337</v>
      </c>
      <c r="F5909"/>
      <c r="G5909"/>
      <c r="H5909"/>
    </row>
    <row r="5910" spans="1:8" ht="15" x14ac:dyDescent="0.25">
      <c r="A5910" s="609" t="str">
        <f t="shared" si="92"/>
        <v>87794</v>
      </c>
      <c r="B5910" s="607" t="s">
        <v>1410</v>
      </c>
      <c r="C5910" s="607" t="s">
        <v>16781</v>
      </c>
      <c r="D5910" s="618" t="s">
        <v>10737</v>
      </c>
      <c r="E5910" s="619" t="s">
        <v>31403</v>
      </c>
      <c r="F5910"/>
      <c r="G5910"/>
      <c r="H5910"/>
    </row>
    <row r="5911" spans="1:8" ht="15" x14ac:dyDescent="0.25">
      <c r="A5911" s="609" t="str">
        <f t="shared" si="92"/>
        <v>87795</v>
      </c>
      <c r="B5911" s="607" t="s">
        <v>1411</v>
      </c>
      <c r="C5911" s="607" t="s">
        <v>16782</v>
      </c>
      <c r="D5911" s="618" t="s">
        <v>10737</v>
      </c>
      <c r="E5911" s="619" t="s">
        <v>11063</v>
      </c>
      <c r="F5911"/>
      <c r="G5911"/>
      <c r="H5911"/>
    </row>
    <row r="5912" spans="1:8" ht="15" x14ac:dyDescent="0.25">
      <c r="A5912" s="609" t="str">
        <f t="shared" si="92"/>
        <v>87797</v>
      </c>
      <c r="B5912" s="607" t="s">
        <v>1412</v>
      </c>
      <c r="C5912" s="607" t="s">
        <v>16783</v>
      </c>
      <c r="D5912" s="618" t="s">
        <v>10737</v>
      </c>
      <c r="E5912" s="619" t="s">
        <v>19707</v>
      </c>
      <c r="F5912"/>
      <c r="G5912"/>
      <c r="H5912"/>
    </row>
    <row r="5913" spans="1:8" ht="15" x14ac:dyDescent="0.25">
      <c r="A5913" s="609" t="str">
        <f t="shared" si="92"/>
        <v>87799</v>
      </c>
      <c r="B5913" s="607" t="s">
        <v>1413</v>
      </c>
      <c r="C5913" s="607" t="s">
        <v>16784</v>
      </c>
      <c r="D5913" s="618" t="s">
        <v>10737</v>
      </c>
      <c r="E5913" s="619" t="s">
        <v>25817</v>
      </c>
      <c r="F5913"/>
      <c r="G5913"/>
      <c r="H5913"/>
    </row>
    <row r="5914" spans="1:8" ht="15" x14ac:dyDescent="0.25">
      <c r="A5914" s="609" t="str">
        <f t="shared" si="92"/>
        <v>87800</v>
      </c>
      <c r="B5914" s="607" t="s">
        <v>1414</v>
      </c>
      <c r="C5914" s="607" t="s">
        <v>16785</v>
      </c>
      <c r="D5914" s="618" t="s">
        <v>10737</v>
      </c>
      <c r="E5914" s="619" t="s">
        <v>19386</v>
      </c>
      <c r="F5914"/>
      <c r="G5914"/>
      <c r="H5914"/>
    </row>
    <row r="5915" spans="1:8" ht="15" x14ac:dyDescent="0.25">
      <c r="A5915" s="609" t="str">
        <f t="shared" si="92"/>
        <v>87801</v>
      </c>
      <c r="B5915" s="607" t="s">
        <v>1415</v>
      </c>
      <c r="C5915" s="607" t="s">
        <v>16786</v>
      </c>
      <c r="D5915" s="618" t="s">
        <v>10737</v>
      </c>
      <c r="E5915" s="619" t="s">
        <v>31404</v>
      </c>
      <c r="F5915"/>
      <c r="G5915"/>
      <c r="H5915"/>
    </row>
    <row r="5916" spans="1:8" ht="15" x14ac:dyDescent="0.25">
      <c r="A5916" s="609" t="str">
        <f t="shared" si="92"/>
        <v>87803</v>
      </c>
      <c r="B5916" s="607" t="s">
        <v>1416</v>
      </c>
      <c r="C5916" s="607" t="s">
        <v>16787</v>
      </c>
      <c r="D5916" s="618" t="s">
        <v>10737</v>
      </c>
      <c r="E5916" s="619" t="s">
        <v>18046</v>
      </c>
      <c r="F5916"/>
      <c r="G5916"/>
      <c r="H5916"/>
    </row>
    <row r="5917" spans="1:8" ht="15" x14ac:dyDescent="0.25">
      <c r="A5917" s="609" t="str">
        <f t="shared" si="92"/>
        <v>87804</v>
      </c>
      <c r="B5917" s="607" t="s">
        <v>1417</v>
      </c>
      <c r="C5917" s="607" t="s">
        <v>16788</v>
      </c>
      <c r="D5917" s="618" t="s">
        <v>10737</v>
      </c>
      <c r="E5917" s="619" t="s">
        <v>25923</v>
      </c>
      <c r="F5917"/>
      <c r="G5917"/>
      <c r="H5917"/>
    </row>
    <row r="5918" spans="1:8" ht="15" x14ac:dyDescent="0.25">
      <c r="A5918" s="609" t="str">
        <f t="shared" si="92"/>
        <v>87805</v>
      </c>
      <c r="B5918" s="607" t="s">
        <v>1418</v>
      </c>
      <c r="C5918" s="607" t="s">
        <v>16789</v>
      </c>
      <c r="D5918" s="618" t="s">
        <v>10737</v>
      </c>
      <c r="E5918" s="619" t="s">
        <v>19397</v>
      </c>
      <c r="F5918"/>
      <c r="G5918"/>
      <c r="H5918"/>
    </row>
    <row r="5919" spans="1:8" ht="15" x14ac:dyDescent="0.25">
      <c r="A5919" s="609" t="str">
        <f t="shared" si="92"/>
        <v>87807</v>
      </c>
      <c r="B5919" s="607" t="s">
        <v>1419</v>
      </c>
      <c r="C5919" s="607" t="s">
        <v>16790</v>
      </c>
      <c r="D5919" s="618" t="s">
        <v>10737</v>
      </c>
      <c r="E5919" s="619" t="s">
        <v>18469</v>
      </c>
      <c r="F5919"/>
      <c r="G5919"/>
      <c r="H5919"/>
    </row>
    <row r="5920" spans="1:8" ht="15" x14ac:dyDescent="0.25">
      <c r="A5920" s="609" t="str">
        <f t="shared" si="92"/>
        <v>87808</v>
      </c>
      <c r="B5920" s="607" t="s">
        <v>1420</v>
      </c>
      <c r="C5920" s="607" t="s">
        <v>16791</v>
      </c>
      <c r="D5920" s="618" t="s">
        <v>10737</v>
      </c>
      <c r="E5920" s="619" t="s">
        <v>18984</v>
      </c>
      <c r="F5920"/>
      <c r="G5920"/>
      <c r="H5920"/>
    </row>
    <row r="5921" spans="1:8" ht="15" x14ac:dyDescent="0.25">
      <c r="A5921" s="609" t="str">
        <f t="shared" si="92"/>
        <v>87809</v>
      </c>
      <c r="B5921" s="607" t="s">
        <v>1421</v>
      </c>
      <c r="C5921" s="607" t="s">
        <v>16792</v>
      </c>
      <c r="D5921" s="618" t="s">
        <v>10737</v>
      </c>
      <c r="E5921" s="619" t="s">
        <v>29068</v>
      </c>
      <c r="F5921"/>
      <c r="G5921"/>
      <c r="H5921"/>
    </row>
    <row r="5922" spans="1:8" ht="15" x14ac:dyDescent="0.25">
      <c r="A5922" s="609" t="str">
        <f t="shared" si="92"/>
        <v>87811</v>
      </c>
      <c r="B5922" s="607" t="s">
        <v>1422</v>
      </c>
      <c r="C5922" s="607" t="s">
        <v>16793</v>
      </c>
      <c r="D5922" s="618" t="s">
        <v>10737</v>
      </c>
      <c r="E5922" s="619" t="s">
        <v>23044</v>
      </c>
      <c r="F5922"/>
      <c r="G5922"/>
      <c r="H5922"/>
    </row>
    <row r="5923" spans="1:8" ht="15" x14ac:dyDescent="0.25">
      <c r="A5923" s="609" t="str">
        <f t="shared" si="92"/>
        <v>87812</v>
      </c>
      <c r="B5923" s="607" t="s">
        <v>1423</v>
      </c>
      <c r="C5923" s="607" t="s">
        <v>16794</v>
      </c>
      <c r="D5923" s="618" t="s">
        <v>10737</v>
      </c>
      <c r="E5923" s="619" t="s">
        <v>31405</v>
      </c>
      <c r="F5923"/>
      <c r="G5923"/>
      <c r="H5923"/>
    </row>
    <row r="5924" spans="1:8" ht="15" x14ac:dyDescent="0.25">
      <c r="A5924" s="609" t="str">
        <f t="shared" si="92"/>
        <v>87813</v>
      </c>
      <c r="B5924" s="607" t="s">
        <v>1424</v>
      </c>
      <c r="C5924" s="607" t="s">
        <v>16795</v>
      </c>
      <c r="D5924" s="618" t="s">
        <v>10737</v>
      </c>
      <c r="E5924" s="619" t="s">
        <v>31406</v>
      </c>
      <c r="F5924"/>
      <c r="G5924"/>
      <c r="H5924"/>
    </row>
    <row r="5925" spans="1:8" ht="15" x14ac:dyDescent="0.25">
      <c r="A5925" s="609" t="str">
        <f t="shared" si="92"/>
        <v>87815</v>
      </c>
      <c r="B5925" s="607" t="s">
        <v>1425</v>
      </c>
      <c r="C5925" s="607" t="s">
        <v>16796</v>
      </c>
      <c r="D5925" s="618" t="s">
        <v>10737</v>
      </c>
      <c r="E5925" s="619" t="s">
        <v>31407</v>
      </c>
      <c r="F5925"/>
      <c r="G5925"/>
      <c r="H5925"/>
    </row>
    <row r="5926" spans="1:8" ht="15" x14ac:dyDescent="0.25">
      <c r="A5926" s="609" t="str">
        <f t="shared" si="92"/>
        <v>87816</v>
      </c>
      <c r="B5926" s="607" t="s">
        <v>1426</v>
      </c>
      <c r="C5926" s="607" t="s">
        <v>16797</v>
      </c>
      <c r="D5926" s="618" t="s">
        <v>10737</v>
      </c>
      <c r="E5926" s="619" t="s">
        <v>31408</v>
      </c>
      <c r="F5926"/>
      <c r="G5926"/>
      <c r="H5926"/>
    </row>
    <row r="5927" spans="1:8" ht="15" x14ac:dyDescent="0.25">
      <c r="A5927" s="609" t="str">
        <f t="shared" si="92"/>
        <v>87817</v>
      </c>
      <c r="B5927" s="607" t="s">
        <v>1427</v>
      </c>
      <c r="C5927" s="607" t="s">
        <v>16798</v>
      </c>
      <c r="D5927" s="618" t="s">
        <v>10737</v>
      </c>
      <c r="E5927" s="619" t="s">
        <v>18510</v>
      </c>
      <c r="F5927"/>
      <c r="G5927"/>
      <c r="H5927"/>
    </row>
    <row r="5928" spans="1:8" ht="15" x14ac:dyDescent="0.25">
      <c r="A5928" s="609" t="str">
        <f t="shared" si="92"/>
        <v>87819</v>
      </c>
      <c r="B5928" s="607" t="s">
        <v>1428</v>
      </c>
      <c r="C5928" s="607" t="s">
        <v>16799</v>
      </c>
      <c r="D5928" s="618" t="s">
        <v>10737</v>
      </c>
      <c r="E5928" s="619" t="s">
        <v>19196</v>
      </c>
      <c r="F5928"/>
      <c r="G5928"/>
      <c r="H5928"/>
    </row>
    <row r="5929" spans="1:8" ht="15" x14ac:dyDescent="0.25">
      <c r="A5929" s="609" t="str">
        <f t="shared" si="92"/>
        <v>87820</v>
      </c>
      <c r="B5929" s="607" t="s">
        <v>1429</v>
      </c>
      <c r="C5929" s="607" t="s">
        <v>16800</v>
      </c>
      <c r="D5929" s="618" t="s">
        <v>10737</v>
      </c>
      <c r="E5929" s="619" t="s">
        <v>31409</v>
      </c>
      <c r="F5929"/>
      <c r="G5929"/>
      <c r="H5929"/>
    </row>
    <row r="5930" spans="1:8" ht="15" x14ac:dyDescent="0.25">
      <c r="A5930" s="609" t="str">
        <f t="shared" si="92"/>
        <v>87821</v>
      </c>
      <c r="B5930" s="607" t="s">
        <v>1430</v>
      </c>
      <c r="C5930" s="607" t="s">
        <v>16801</v>
      </c>
      <c r="D5930" s="618" t="s">
        <v>10737</v>
      </c>
      <c r="E5930" s="619" t="s">
        <v>31410</v>
      </c>
      <c r="F5930"/>
      <c r="G5930"/>
      <c r="H5930"/>
    </row>
    <row r="5931" spans="1:8" ht="15" x14ac:dyDescent="0.25">
      <c r="A5931" s="609" t="str">
        <f t="shared" si="92"/>
        <v>87823</v>
      </c>
      <c r="B5931" s="607" t="s">
        <v>1431</v>
      </c>
      <c r="C5931" s="607" t="s">
        <v>16802</v>
      </c>
      <c r="D5931" s="618" t="s">
        <v>10737</v>
      </c>
      <c r="E5931" s="619" t="s">
        <v>18252</v>
      </c>
      <c r="F5931"/>
      <c r="G5931"/>
      <c r="H5931"/>
    </row>
    <row r="5932" spans="1:8" ht="15" x14ac:dyDescent="0.25">
      <c r="A5932" s="609" t="str">
        <f t="shared" si="92"/>
        <v>87824</v>
      </c>
      <c r="B5932" s="607" t="s">
        <v>1432</v>
      </c>
      <c r="C5932" s="607" t="s">
        <v>16803</v>
      </c>
      <c r="D5932" s="618" t="s">
        <v>10737</v>
      </c>
      <c r="E5932" s="619" t="s">
        <v>31411</v>
      </c>
      <c r="F5932"/>
      <c r="G5932"/>
      <c r="H5932"/>
    </row>
    <row r="5933" spans="1:8" ht="15" x14ac:dyDescent="0.25">
      <c r="A5933" s="609" t="str">
        <f t="shared" si="92"/>
        <v>87825</v>
      </c>
      <c r="B5933" s="607" t="s">
        <v>1433</v>
      </c>
      <c r="C5933" s="607" t="s">
        <v>16804</v>
      </c>
      <c r="D5933" s="618" t="s">
        <v>10737</v>
      </c>
      <c r="E5933" s="619" t="s">
        <v>19044</v>
      </c>
      <c r="F5933"/>
      <c r="G5933"/>
      <c r="H5933"/>
    </row>
    <row r="5934" spans="1:8" ht="15" x14ac:dyDescent="0.25">
      <c r="A5934" s="609" t="str">
        <f t="shared" si="92"/>
        <v>87827</v>
      </c>
      <c r="B5934" s="607" t="s">
        <v>1434</v>
      </c>
      <c r="C5934" s="607" t="s">
        <v>16805</v>
      </c>
      <c r="D5934" s="618" t="s">
        <v>10737</v>
      </c>
      <c r="E5934" s="619" t="s">
        <v>24895</v>
      </c>
      <c r="F5934"/>
      <c r="G5934"/>
      <c r="H5934"/>
    </row>
    <row r="5935" spans="1:8" ht="15" x14ac:dyDescent="0.25">
      <c r="A5935" s="609" t="str">
        <f t="shared" si="92"/>
        <v>87828</v>
      </c>
      <c r="B5935" s="607" t="s">
        <v>1435</v>
      </c>
      <c r="C5935" s="607" t="s">
        <v>16806</v>
      </c>
      <c r="D5935" s="618" t="s">
        <v>10737</v>
      </c>
      <c r="E5935" s="619" t="s">
        <v>26583</v>
      </c>
      <c r="F5935"/>
      <c r="G5935"/>
      <c r="H5935"/>
    </row>
    <row r="5936" spans="1:8" ht="15" x14ac:dyDescent="0.25">
      <c r="A5936" s="609" t="str">
        <f t="shared" si="92"/>
        <v>87829</v>
      </c>
      <c r="B5936" s="607" t="s">
        <v>1436</v>
      </c>
      <c r="C5936" s="607" t="s">
        <v>16807</v>
      </c>
      <c r="D5936" s="618" t="s">
        <v>10737</v>
      </c>
      <c r="E5936" s="619" t="s">
        <v>13488</v>
      </c>
      <c r="F5936"/>
      <c r="G5936"/>
      <c r="H5936"/>
    </row>
    <row r="5937" spans="1:8" ht="15" x14ac:dyDescent="0.25">
      <c r="A5937" s="609" t="str">
        <f t="shared" si="92"/>
        <v>87831</v>
      </c>
      <c r="B5937" s="607" t="s">
        <v>1437</v>
      </c>
      <c r="C5937" s="607" t="s">
        <v>16808</v>
      </c>
      <c r="D5937" s="618" t="s">
        <v>10737</v>
      </c>
      <c r="E5937" s="619" t="s">
        <v>18908</v>
      </c>
      <c r="F5937"/>
      <c r="G5937"/>
      <c r="H5937"/>
    </row>
    <row r="5938" spans="1:8" ht="15" x14ac:dyDescent="0.25">
      <c r="A5938" s="609" t="str">
        <f t="shared" si="92"/>
        <v>87832</v>
      </c>
      <c r="B5938" s="607" t="s">
        <v>1438</v>
      </c>
      <c r="C5938" s="607" t="s">
        <v>16809</v>
      </c>
      <c r="D5938" s="618" t="s">
        <v>10737</v>
      </c>
      <c r="E5938" s="619" t="s">
        <v>10316</v>
      </c>
      <c r="F5938"/>
      <c r="G5938"/>
      <c r="H5938"/>
    </row>
    <row r="5939" spans="1:8" ht="15" x14ac:dyDescent="0.25">
      <c r="A5939" s="609" t="str">
        <f t="shared" si="92"/>
        <v>87834</v>
      </c>
      <c r="B5939" s="607" t="s">
        <v>1439</v>
      </c>
      <c r="C5939" s="607" t="s">
        <v>16810</v>
      </c>
      <c r="D5939" s="618" t="s">
        <v>10737</v>
      </c>
      <c r="E5939" s="619" t="s">
        <v>31412</v>
      </c>
      <c r="F5939"/>
      <c r="G5939"/>
      <c r="H5939"/>
    </row>
    <row r="5940" spans="1:8" ht="15" x14ac:dyDescent="0.25">
      <c r="A5940" s="609" t="str">
        <f t="shared" si="92"/>
        <v>87835</v>
      </c>
      <c r="B5940" s="607" t="s">
        <v>1440</v>
      </c>
      <c r="C5940" s="607" t="s">
        <v>16811</v>
      </c>
      <c r="D5940" s="618" t="s">
        <v>10737</v>
      </c>
      <c r="E5940" s="619" t="s">
        <v>31413</v>
      </c>
      <c r="F5940"/>
      <c r="G5940"/>
      <c r="H5940"/>
    </row>
    <row r="5941" spans="1:8" ht="15" x14ac:dyDescent="0.25">
      <c r="A5941" s="609" t="str">
        <f t="shared" si="92"/>
        <v>87836</v>
      </c>
      <c r="B5941" s="607" t="s">
        <v>1441</v>
      </c>
      <c r="C5941" s="607" t="s">
        <v>16812</v>
      </c>
      <c r="D5941" s="618" t="s">
        <v>10737</v>
      </c>
      <c r="E5941" s="619" t="s">
        <v>31414</v>
      </c>
      <c r="F5941"/>
      <c r="G5941"/>
      <c r="H5941"/>
    </row>
    <row r="5942" spans="1:8" ht="15" x14ac:dyDescent="0.25">
      <c r="A5942" s="609" t="str">
        <f t="shared" si="92"/>
        <v>87837</v>
      </c>
      <c r="B5942" s="607" t="s">
        <v>1442</v>
      </c>
      <c r="C5942" s="607" t="s">
        <v>16813</v>
      </c>
      <c r="D5942" s="618" t="s">
        <v>10737</v>
      </c>
      <c r="E5942" s="619" t="s">
        <v>31415</v>
      </c>
      <c r="F5942"/>
      <c r="G5942"/>
      <c r="H5942"/>
    </row>
    <row r="5943" spans="1:8" ht="15" x14ac:dyDescent="0.25">
      <c r="A5943" s="609" t="str">
        <f t="shared" si="92"/>
        <v>87838</v>
      </c>
      <c r="B5943" s="607" t="s">
        <v>1443</v>
      </c>
      <c r="C5943" s="607" t="s">
        <v>16814</v>
      </c>
      <c r="D5943" s="618" t="s">
        <v>10737</v>
      </c>
      <c r="E5943" s="619" t="s">
        <v>31416</v>
      </c>
      <c r="F5943"/>
      <c r="G5943"/>
      <c r="H5943"/>
    </row>
    <row r="5944" spans="1:8" ht="15" x14ac:dyDescent="0.25">
      <c r="A5944" s="609" t="str">
        <f t="shared" si="92"/>
        <v>87839</v>
      </c>
      <c r="B5944" s="607" t="s">
        <v>1444</v>
      </c>
      <c r="C5944" s="607" t="s">
        <v>16815</v>
      </c>
      <c r="D5944" s="618" t="s">
        <v>10737</v>
      </c>
      <c r="E5944" s="619" t="s">
        <v>18873</v>
      </c>
      <c r="F5944"/>
      <c r="G5944"/>
      <c r="H5944"/>
    </row>
    <row r="5945" spans="1:8" ht="15" x14ac:dyDescent="0.25">
      <c r="A5945" s="609" t="str">
        <f t="shared" si="92"/>
        <v>87840</v>
      </c>
      <c r="B5945" s="607" t="s">
        <v>1445</v>
      </c>
      <c r="C5945" s="607" t="s">
        <v>16816</v>
      </c>
      <c r="D5945" s="618" t="s">
        <v>10737</v>
      </c>
      <c r="E5945" s="619" t="s">
        <v>31417</v>
      </c>
      <c r="F5945"/>
      <c r="G5945"/>
      <c r="H5945"/>
    </row>
    <row r="5946" spans="1:8" ht="15" x14ac:dyDescent="0.25">
      <c r="A5946" s="609" t="str">
        <f t="shared" si="92"/>
        <v>87841</v>
      </c>
      <c r="B5946" s="607" t="s">
        <v>1446</v>
      </c>
      <c r="C5946" s="607" t="s">
        <v>16817</v>
      </c>
      <c r="D5946" s="618" t="s">
        <v>10737</v>
      </c>
      <c r="E5946" s="619" t="s">
        <v>28473</v>
      </c>
      <c r="F5946"/>
      <c r="G5946"/>
      <c r="H5946"/>
    </row>
    <row r="5947" spans="1:8" ht="15" x14ac:dyDescent="0.25">
      <c r="A5947" s="609" t="str">
        <f t="shared" si="92"/>
        <v>87842</v>
      </c>
      <c r="B5947" s="607" t="s">
        <v>1447</v>
      </c>
      <c r="C5947" s="607" t="s">
        <v>16818</v>
      </c>
      <c r="D5947" s="618" t="s">
        <v>10737</v>
      </c>
      <c r="E5947" s="619" t="s">
        <v>19695</v>
      </c>
      <c r="F5947"/>
      <c r="G5947"/>
      <c r="H5947"/>
    </row>
    <row r="5948" spans="1:8" ht="15" x14ac:dyDescent="0.25">
      <c r="A5948" s="609" t="str">
        <f t="shared" si="92"/>
        <v>87843</v>
      </c>
      <c r="B5948" s="607" t="s">
        <v>1448</v>
      </c>
      <c r="C5948" s="607" t="s">
        <v>16819</v>
      </c>
      <c r="D5948" s="618" t="s">
        <v>10737</v>
      </c>
      <c r="E5948" s="619" t="s">
        <v>31418</v>
      </c>
      <c r="F5948"/>
      <c r="G5948"/>
      <c r="H5948"/>
    </row>
    <row r="5949" spans="1:8" ht="15" x14ac:dyDescent="0.25">
      <c r="A5949" s="609" t="str">
        <f t="shared" si="92"/>
        <v>87844</v>
      </c>
      <c r="B5949" s="607" t="s">
        <v>1449</v>
      </c>
      <c r="C5949" s="607" t="s">
        <v>16820</v>
      </c>
      <c r="D5949" s="618" t="s">
        <v>10737</v>
      </c>
      <c r="E5949" s="619" t="s">
        <v>31419</v>
      </c>
      <c r="F5949"/>
      <c r="G5949"/>
      <c r="H5949"/>
    </row>
    <row r="5950" spans="1:8" ht="15" x14ac:dyDescent="0.25">
      <c r="A5950" s="609" t="str">
        <f t="shared" si="92"/>
        <v>87845</v>
      </c>
      <c r="B5950" s="607" t="s">
        <v>1450</v>
      </c>
      <c r="C5950" s="607" t="s">
        <v>16821</v>
      </c>
      <c r="D5950" s="618" t="s">
        <v>10737</v>
      </c>
      <c r="E5950" s="619" t="s">
        <v>19825</v>
      </c>
      <c r="F5950"/>
      <c r="G5950"/>
      <c r="H5950"/>
    </row>
    <row r="5951" spans="1:8" ht="15" x14ac:dyDescent="0.25">
      <c r="A5951" s="609" t="str">
        <f t="shared" si="92"/>
        <v>87846</v>
      </c>
      <c r="B5951" s="607" t="s">
        <v>1451</v>
      </c>
      <c r="C5951" s="607" t="s">
        <v>16822</v>
      </c>
      <c r="D5951" s="618" t="s">
        <v>10737</v>
      </c>
      <c r="E5951" s="619" t="s">
        <v>31420</v>
      </c>
      <c r="F5951"/>
      <c r="G5951"/>
      <c r="H5951"/>
    </row>
    <row r="5952" spans="1:8" ht="15" x14ac:dyDescent="0.25">
      <c r="A5952" s="609" t="str">
        <f t="shared" si="92"/>
        <v>87847</v>
      </c>
      <c r="B5952" s="607" t="s">
        <v>1452</v>
      </c>
      <c r="C5952" s="607" t="s">
        <v>16823</v>
      </c>
      <c r="D5952" s="618" t="s">
        <v>10737</v>
      </c>
      <c r="E5952" s="619" t="s">
        <v>31421</v>
      </c>
      <c r="F5952"/>
      <c r="G5952"/>
      <c r="H5952"/>
    </row>
    <row r="5953" spans="1:8" ht="15" x14ac:dyDescent="0.25">
      <c r="A5953" s="609" t="str">
        <f t="shared" si="92"/>
        <v>87848</v>
      </c>
      <c r="B5953" s="607" t="s">
        <v>1453</v>
      </c>
      <c r="C5953" s="607" t="s">
        <v>16824</v>
      </c>
      <c r="D5953" s="618" t="s">
        <v>10737</v>
      </c>
      <c r="E5953" s="619" t="s">
        <v>31422</v>
      </c>
      <c r="F5953"/>
      <c r="G5953"/>
      <c r="H5953"/>
    </row>
    <row r="5954" spans="1:8" ht="15" x14ac:dyDescent="0.25">
      <c r="A5954" s="609" t="str">
        <f t="shared" ref="A5954:A6017" si="93">IF(ISERROR(SEARCH("/",B5954)=6),TRIM(CLEAN(B5954)),IF(SEARCH("/",B5954)=6,IF(LEN(TRIM(CLEAN(B5954)))=7,LEFT(TRIM(CLEAN(B5954)),6)&amp;"00"&amp;RIGHT(TRIM(CLEAN(B5954)),1),LEFT(TRIM(CLEAN(B5954)),6)&amp;"0"&amp;RIGHT(TRIM(CLEAN(B5954)),2)),TRIM(CLEAN(B5954))))</f>
        <v>87849</v>
      </c>
      <c r="B5954" s="607" t="s">
        <v>1454</v>
      </c>
      <c r="C5954" s="607" t="s">
        <v>16825</v>
      </c>
      <c r="D5954" s="618" t="s">
        <v>10737</v>
      </c>
      <c r="E5954" s="619" t="s">
        <v>31423</v>
      </c>
      <c r="F5954"/>
      <c r="G5954"/>
      <c r="H5954"/>
    </row>
    <row r="5955" spans="1:8" ht="15" x14ac:dyDescent="0.25">
      <c r="A5955" s="609" t="str">
        <f t="shared" si="93"/>
        <v>87850</v>
      </c>
      <c r="B5955" s="607" t="s">
        <v>1455</v>
      </c>
      <c r="C5955" s="607" t="s">
        <v>16826</v>
      </c>
      <c r="D5955" s="618" t="s">
        <v>10737</v>
      </c>
      <c r="E5955" s="619" t="s">
        <v>31424</v>
      </c>
      <c r="F5955"/>
      <c r="G5955"/>
      <c r="H5955"/>
    </row>
    <row r="5956" spans="1:8" ht="15" x14ac:dyDescent="0.25">
      <c r="A5956" s="609" t="str">
        <f t="shared" si="93"/>
        <v>87851</v>
      </c>
      <c r="B5956" s="607" t="s">
        <v>1456</v>
      </c>
      <c r="C5956" s="607" t="s">
        <v>16827</v>
      </c>
      <c r="D5956" s="618" t="s">
        <v>10737</v>
      </c>
      <c r="E5956" s="619" t="s">
        <v>19669</v>
      </c>
      <c r="F5956"/>
      <c r="G5956"/>
      <c r="H5956"/>
    </row>
    <row r="5957" spans="1:8" ht="15" x14ac:dyDescent="0.25">
      <c r="A5957" s="609" t="str">
        <f t="shared" si="93"/>
        <v>87852</v>
      </c>
      <c r="B5957" s="607" t="s">
        <v>1457</v>
      </c>
      <c r="C5957" s="607" t="s">
        <v>16828</v>
      </c>
      <c r="D5957" s="618" t="s">
        <v>10737</v>
      </c>
      <c r="E5957" s="619" t="s">
        <v>31425</v>
      </c>
      <c r="F5957"/>
      <c r="G5957"/>
      <c r="H5957"/>
    </row>
    <row r="5958" spans="1:8" ht="15" x14ac:dyDescent="0.25">
      <c r="A5958" s="609" t="str">
        <f t="shared" si="93"/>
        <v>87853</v>
      </c>
      <c r="B5958" s="607" t="s">
        <v>1458</v>
      </c>
      <c r="C5958" s="607" t="s">
        <v>16829</v>
      </c>
      <c r="D5958" s="618" t="s">
        <v>10737</v>
      </c>
      <c r="E5958" s="619" t="s">
        <v>17943</v>
      </c>
      <c r="F5958"/>
      <c r="G5958"/>
      <c r="H5958"/>
    </row>
    <row r="5959" spans="1:8" ht="15" x14ac:dyDescent="0.25">
      <c r="A5959" s="609" t="str">
        <f t="shared" si="93"/>
        <v>87854</v>
      </c>
      <c r="B5959" s="607" t="s">
        <v>1459</v>
      </c>
      <c r="C5959" s="607" t="s">
        <v>16830</v>
      </c>
      <c r="D5959" s="618" t="s">
        <v>10737</v>
      </c>
      <c r="E5959" s="619" t="s">
        <v>31426</v>
      </c>
      <c r="F5959"/>
      <c r="G5959"/>
      <c r="H5959"/>
    </row>
    <row r="5960" spans="1:8" ht="15" x14ac:dyDescent="0.25">
      <c r="A5960" s="609" t="str">
        <f t="shared" si="93"/>
        <v>87855</v>
      </c>
      <c r="B5960" s="607" t="s">
        <v>1460</v>
      </c>
      <c r="C5960" s="607" t="s">
        <v>16831</v>
      </c>
      <c r="D5960" s="618" t="s">
        <v>10737</v>
      </c>
      <c r="E5960" s="619" t="s">
        <v>31427</v>
      </c>
      <c r="F5960"/>
      <c r="G5960"/>
      <c r="H5960"/>
    </row>
    <row r="5961" spans="1:8" ht="15" x14ac:dyDescent="0.25">
      <c r="A5961" s="609" t="str">
        <f t="shared" si="93"/>
        <v>87856</v>
      </c>
      <c r="B5961" s="607" t="s">
        <v>1461</v>
      </c>
      <c r="C5961" s="607" t="s">
        <v>16832</v>
      </c>
      <c r="D5961" s="618" t="s">
        <v>10737</v>
      </c>
      <c r="E5961" s="619" t="s">
        <v>31428</v>
      </c>
      <c r="F5961"/>
      <c r="G5961"/>
      <c r="H5961"/>
    </row>
    <row r="5962" spans="1:8" ht="15" x14ac:dyDescent="0.25">
      <c r="A5962" s="609" t="str">
        <f t="shared" si="93"/>
        <v>87857</v>
      </c>
      <c r="B5962" s="607" t="s">
        <v>1462</v>
      </c>
      <c r="C5962" s="607" t="s">
        <v>16833</v>
      </c>
      <c r="D5962" s="618" t="s">
        <v>10737</v>
      </c>
      <c r="E5962" s="619" t="s">
        <v>31429</v>
      </c>
      <c r="F5962"/>
      <c r="G5962"/>
      <c r="H5962"/>
    </row>
    <row r="5963" spans="1:8" ht="15" x14ac:dyDescent="0.25">
      <c r="A5963" s="609" t="str">
        <f t="shared" si="93"/>
        <v>87858</v>
      </c>
      <c r="B5963" s="607" t="s">
        <v>1463</v>
      </c>
      <c r="C5963" s="607" t="s">
        <v>16834</v>
      </c>
      <c r="D5963" s="618" t="s">
        <v>10737</v>
      </c>
      <c r="E5963" s="619" t="s">
        <v>31430</v>
      </c>
      <c r="F5963"/>
      <c r="G5963"/>
      <c r="H5963"/>
    </row>
    <row r="5964" spans="1:8" ht="15" x14ac:dyDescent="0.25">
      <c r="A5964" s="609" t="str">
        <f t="shared" si="93"/>
        <v>87859</v>
      </c>
      <c r="B5964" s="607" t="s">
        <v>1464</v>
      </c>
      <c r="C5964" s="607" t="s">
        <v>16835</v>
      </c>
      <c r="D5964" s="618" t="s">
        <v>10737</v>
      </c>
      <c r="E5964" s="619" t="s">
        <v>31431</v>
      </c>
      <c r="F5964"/>
      <c r="G5964"/>
      <c r="H5964"/>
    </row>
    <row r="5965" spans="1:8" ht="15" x14ac:dyDescent="0.25">
      <c r="A5965" s="609" t="str">
        <f t="shared" si="93"/>
        <v>89048</v>
      </c>
      <c r="B5965" s="607" t="s">
        <v>1714</v>
      </c>
      <c r="C5965" s="607" t="s">
        <v>16836</v>
      </c>
      <c r="D5965" s="618" t="s">
        <v>10737</v>
      </c>
      <c r="E5965" s="619" t="s">
        <v>23171</v>
      </c>
      <c r="F5965"/>
      <c r="G5965"/>
      <c r="H5965"/>
    </row>
    <row r="5966" spans="1:8" ht="15" x14ac:dyDescent="0.25">
      <c r="A5966" s="609" t="str">
        <f t="shared" si="93"/>
        <v>89049</v>
      </c>
      <c r="B5966" s="607" t="s">
        <v>1715</v>
      </c>
      <c r="C5966" s="607" t="s">
        <v>16837</v>
      </c>
      <c r="D5966" s="618" t="s">
        <v>10737</v>
      </c>
      <c r="E5966" s="619" t="s">
        <v>18243</v>
      </c>
      <c r="F5966"/>
      <c r="G5966"/>
      <c r="H5966"/>
    </row>
    <row r="5967" spans="1:8" ht="15" x14ac:dyDescent="0.25">
      <c r="A5967" s="609" t="str">
        <f t="shared" si="93"/>
        <v>89173</v>
      </c>
      <c r="B5967" s="607" t="s">
        <v>1724</v>
      </c>
      <c r="C5967" s="607" t="s">
        <v>16838</v>
      </c>
      <c r="D5967" s="618" t="s">
        <v>10737</v>
      </c>
      <c r="E5967" s="619" t="s">
        <v>18631</v>
      </c>
      <c r="F5967"/>
      <c r="G5967"/>
      <c r="H5967"/>
    </row>
    <row r="5968" spans="1:8" ht="15" x14ac:dyDescent="0.25">
      <c r="A5968" s="609" t="str">
        <f t="shared" si="93"/>
        <v>90406</v>
      </c>
      <c r="B5968" s="607" t="s">
        <v>2388</v>
      </c>
      <c r="C5968" s="607" t="s">
        <v>16840</v>
      </c>
      <c r="D5968" s="618" t="s">
        <v>10737</v>
      </c>
      <c r="E5968" s="619" t="s">
        <v>19814</v>
      </c>
      <c r="F5968"/>
      <c r="G5968"/>
      <c r="H5968"/>
    </row>
    <row r="5969" spans="1:8" ht="15" x14ac:dyDescent="0.25">
      <c r="A5969" s="609" t="str">
        <f t="shared" si="93"/>
        <v>90407</v>
      </c>
      <c r="B5969" s="607" t="s">
        <v>2389</v>
      </c>
      <c r="C5969" s="607" t="s">
        <v>16841</v>
      </c>
      <c r="D5969" s="618" t="s">
        <v>10737</v>
      </c>
      <c r="E5969" s="619" t="s">
        <v>16652</v>
      </c>
      <c r="F5969"/>
      <c r="G5969"/>
      <c r="H5969"/>
    </row>
    <row r="5970" spans="1:8" ht="15" x14ac:dyDescent="0.25">
      <c r="A5970" s="609" t="str">
        <f t="shared" si="93"/>
        <v>90408</v>
      </c>
      <c r="B5970" s="607" t="s">
        <v>2390</v>
      </c>
      <c r="C5970" s="607" t="s">
        <v>16842</v>
      </c>
      <c r="D5970" s="618" t="s">
        <v>10737</v>
      </c>
      <c r="E5970" s="619" t="s">
        <v>31432</v>
      </c>
      <c r="F5970"/>
      <c r="G5970"/>
      <c r="H5970"/>
    </row>
    <row r="5971" spans="1:8" ht="15" x14ac:dyDescent="0.25">
      <c r="A5971" s="609" t="str">
        <f t="shared" si="93"/>
        <v>90409</v>
      </c>
      <c r="B5971" s="607" t="s">
        <v>2391</v>
      </c>
      <c r="C5971" s="607" t="s">
        <v>16843</v>
      </c>
      <c r="D5971" s="618" t="s">
        <v>10737</v>
      </c>
      <c r="E5971" s="619" t="s">
        <v>31433</v>
      </c>
      <c r="F5971"/>
      <c r="G5971"/>
      <c r="H5971"/>
    </row>
    <row r="5972" spans="1:8" ht="15" x14ac:dyDescent="0.25">
      <c r="A5972" s="609" t="str">
        <f t="shared" si="93"/>
        <v>87242</v>
      </c>
      <c r="B5972" s="607" t="s">
        <v>1072</v>
      </c>
      <c r="C5972" s="607" t="s">
        <v>16845</v>
      </c>
      <c r="D5972" s="618" t="s">
        <v>10737</v>
      </c>
      <c r="E5972" s="619" t="s">
        <v>31434</v>
      </c>
      <c r="F5972"/>
      <c r="G5972"/>
      <c r="H5972"/>
    </row>
    <row r="5973" spans="1:8" ht="15" x14ac:dyDescent="0.25">
      <c r="A5973" s="609" t="str">
        <f t="shared" si="93"/>
        <v>87243</v>
      </c>
      <c r="B5973" s="607" t="s">
        <v>1073</v>
      </c>
      <c r="C5973" s="607" t="s">
        <v>16846</v>
      </c>
      <c r="D5973" s="618" t="s">
        <v>10737</v>
      </c>
      <c r="E5973" s="619" t="s">
        <v>31435</v>
      </c>
      <c r="F5973"/>
      <c r="G5973"/>
      <c r="H5973"/>
    </row>
    <row r="5974" spans="1:8" ht="15" x14ac:dyDescent="0.25">
      <c r="A5974" s="609" t="str">
        <f t="shared" si="93"/>
        <v>87244</v>
      </c>
      <c r="B5974" s="607" t="s">
        <v>1074</v>
      </c>
      <c r="C5974" s="607" t="s">
        <v>16847</v>
      </c>
      <c r="D5974" s="618" t="s">
        <v>10737</v>
      </c>
      <c r="E5974" s="619" t="s">
        <v>31436</v>
      </c>
      <c r="F5974"/>
      <c r="G5974"/>
      <c r="H5974"/>
    </row>
    <row r="5975" spans="1:8" ht="15" x14ac:dyDescent="0.25">
      <c r="A5975" s="609" t="str">
        <f t="shared" si="93"/>
        <v>87245</v>
      </c>
      <c r="B5975" s="607" t="s">
        <v>1075</v>
      </c>
      <c r="C5975" s="607" t="s">
        <v>16848</v>
      </c>
      <c r="D5975" s="618" t="s">
        <v>10737</v>
      </c>
      <c r="E5975" s="619" t="s">
        <v>31437</v>
      </c>
      <c r="F5975"/>
      <c r="G5975"/>
      <c r="H5975"/>
    </row>
    <row r="5976" spans="1:8" ht="15" x14ac:dyDescent="0.25">
      <c r="A5976" s="609" t="str">
        <f t="shared" si="93"/>
        <v>87264</v>
      </c>
      <c r="B5976" s="607" t="s">
        <v>1092</v>
      </c>
      <c r="C5976" s="607" t="s">
        <v>16849</v>
      </c>
      <c r="D5976" s="618" t="s">
        <v>10737</v>
      </c>
      <c r="E5976" s="619" t="s">
        <v>18062</v>
      </c>
      <c r="F5976"/>
      <c r="G5976"/>
      <c r="H5976"/>
    </row>
    <row r="5977" spans="1:8" ht="15" x14ac:dyDescent="0.25">
      <c r="A5977" s="609" t="str">
        <f t="shared" si="93"/>
        <v>87265</v>
      </c>
      <c r="B5977" s="607" t="s">
        <v>1093</v>
      </c>
      <c r="C5977" s="607" t="s">
        <v>16851</v>
      </c>
      <c r="D5977" s="618" t="s">
        <v>10737</v>
      </c>
      <c r="E5977" s="619" t="s">
        <v>31438</v>
      </c>
      <c r="F5977"/>
      <c r="G5977"/>
      <c r="H5977"/>
    </row>
    <row r="5978" spans="1:8" ht="15" x14ac:dyDescent="0.25">
      <c r="A5978" s="609" t="str">
        <f t="shared" si="93"/>
        <v>87266</v>
      </c>
      <c r="B5978" s="607" t="s">
        <v>1094</v>
      </c>
      <c r="C5978" s="607" t="s">
        <v>16852</v>
      </c>
      <c r="D5978" s="618" t="s">
        <v>10737</v>
      </c>
      <c r="E5978" s="619" t="s">
        <v>31439</v>
      </c>
      <c r="F5978"/>
      <c r="G5978"/>
      <c r="H5978"/>
    </row>
    <row r="5979" spans="1:8" ht="15" x14ac:dyDescent="0.25">
      <c r="A5979" s="609" t="str">
        <f t="shared" si="93"/>
        <v>87267</v>
      </c>
      <c r="B5979" s="607" t="s">
        <v>1095</v>
      </c>
      <c r="C5979" s="607" t="s">
        <v>16853</v>
      </c>
      <c r="D5979" s="618" t="s">
        <v>10737</v>
      </c>
      <c r="E5979" s="619" t="s">
        <v>31440</v>
      </c>
      <c r="F5979"/>
      <c r="G5979"/>
      <c r="H5979"/>
    </row>
    <row r="5980" spans="1:8" ht="15" x14ac:dyDescent="0.25">
      <c r="A5980" s="609" t="str">
        <f t="shared" si="93"/>
        <v>87268</v>
      </c>
      <c r="B5980" s="607" t="s">
        <v>1096</v>
      </c>
      <c r="C5980" s="607" t="s">
        <v>16855</v>
      </c>
      <c r="D5980" s="618" t="s">
        <v>10737</v>
      </c>
      <c r="E5980" s="619" t="s">
        <v>18976</v>
      </c>
      <c r="F5980"/>
      <c r="G5980"/>
      <c r="H5980"/>
    </row>
    <row r="5981" spans="1:8" ht="15" x14ac:dyDescent="0.25">
      <c r="A5981" s="609" t="str">
        <f t="shared" si="93"/>
        <v>87269</v>
      </c>
      <c r="B5981" s="607" t="s">
        <v>1097</v>
      </c>
      <c r="C5981" s="607" t="s">
        <v>16857</v>
      </c>
      <c r="D5981" s="618" t="s">
        <v>10737</v>
      </c>
      <c r="E5981" s="619" t="s">
        <v>19429</v>
      </c>
      <c r="F5981"/>
      <c r="G5981"/>
      <c r="H5981"/>
    </row>
    <row r="5982" spans="1:8" ht="15" x14ac:dyDescent="0.25">
      <c r="A5982" s="609" t="str">
        <f t="shared" si="93"/>
        <v>87270</v>
      </c>
      <c r="B5982" s="607" t="s">
        <v>1098</v>
      </c>
      <c r="C5982" s="607" t="s">
        <v>16858</v>
      </c>
      <c r="D5982" s="618" t="s">
        <v>10737</v>
      </c>
      <c r="E5982" s="619" t="s">
        <v>31441</v>
      </c>
      <c r="F5982"/>
      <c r="G5982"/>
      <c r="H5982"/>
    </row>
    <row r="5983" spans="1:8" ht="15" x14ac:dyDescent="0.25">
      <c r="A5983" s="609" t="str">
        <f t="shared" si="93"/>
        <v>87271</v>
      </c>
      <c r="B5983" s="607" t="s">
        <v>1099</v>
      </c>
      <c r="C5983" s="607" t="s">
        <v>16859</v>
      </c>
      <c r="D5983" s="618" t="s">
        <v>10737</v>
      </c>
      <c r="E5983" s="619" t="s">
        <v>18266</v>
      </c>
      <c r="F5983"/>
      <c r="G5983"/>
      <c r="H5983"/>
    </row>
    <row r="5984" spans="1:8" ht="15" x14ac:dyDescent="0.25">
      <c r="A5984" s="609" t="str">
        <f t="shared" si="93"/>
        <v>87272</v>
      </c>
      <c r="B5984" s="607" t="s">
        <v>1100</v>
      </c>
      <c r="C5984" s="607" t="s">
        <v>16860</v>
      </c>
      <c r="D5984" s="618" t="s">
        <v>10737</v>
      </c>
      <c r="E5984" s="619" t="s">
        <v>19111</v>
      </c>
      <c r="F5984"/>
      <c r="G5984"/>
      <c r="H5984"/>
    </row>
    <row r="5985" spans="1:8" ht="15" x14ac:dyDescent="0.25">
      <c r="A5985" s="609" t="str">
        <f t="shared" si="93"/>
        <v>87273</v>
      </c>
      <c r="B5985" s="607" t="s">
        <v>1101</v>
      </c>
      <c r="C5985" s="607" t="s">
        <v>16861</v>
      </c>
      <c r="D5985" s="618" t="s">
        <v>10737</v>
      </c>
      <c r="E5985" s="619" t="s">
        <v>29306</v>
      </c>
      <c r="F5985"/>
      <c r="G5985"/>
      <c r="H5985"/>
    </row>
    <row r="5986" spans="1:8" ht="15" x14ac:dyDescent="0.25">
      <c r="A5986" s="609" t="str">
        <f t="shared" si="93"/>
        <v>87274</v>
      </c>
      <c r="B5986" s="607" t="s">
        <v>1102</v>
      </c>
      <c r="C5986" s="607" t="s">
        <v>16862</v>
      </c>
      <c r="D5986" s="618" t="s">
        <v>10737</v>
      </c>
      <c r="E5986" s="619" t="s">
        <v>31442</v>
      </c>
      <c r="F5986"/>
      <c r="G5986"/>
      <c r="H5986"/>
    </row>
    <row r="5987" spans="1:8" ht="15" x14ac:dyDescent="0.25">
      <c r="A5987" s="609" t="str">
        <f t="shared" si="93"/>
        <v>87275</v>
      </c>
      <c r="B5987" s="607" t="s">
        <v>1103</v>
      </c>
      <c r="C5987" s="607" t="s">
        <v>16864</v>
      </c>
      <c r="D5987" s="618" t="s">
        <v>10737</v>
      </c>
      <c r="E5987" s="619" t="s">
        <v>16658</v>
      </c>
      <c r="F5987"/>
      <c r="G5987"/>
      <c r="H5987"/>
    </row>
    <row r="5988" spans="1:8" ht="15" x14ac:dyDescent="0.25">
      <c r="A5988" s="609" t="str">
        <f t="shared" si="93"/>
        <v>88786</v>
      </c>
      <c r="B5988" s="607" t="s">
        <v>1646</v>
      </c>
      <c r="C5988" s="607" t="s">
        <v>16865</v>
      </c>
      <c r="D5988" s="618" t="s">
        <v>10737</v>
      </c>
      <c r="E5988" s="619" t="s">
        <v>31443</v>
      </c>
      <c r="F5988"/>
      <c r="G5988"/>
      <c r="H5988"/>
    </row>
    <row r="5989" spans="1:8" ht="15" x14ac:dyDescent="0.25">
      <c r="A5989" s="609" t="str">
        <f t="shared" si="93"/>
        <v>88787</v>
      </c>
      <c r="B5989" s="607" t="s">
        <v>1647</v>
      </c>
      <c r="C5989" s="607" t="s">
        <v>16866</v>
      </c>
      <c r="D5989" s="618" t="s">
        <v>10737</v>
      </c>
      <c r="E5989" s="619" t="s">
        <v>31444</v>
      </c>
      <c r="F5989"/>
      <c r="G5989"/>
      <c r="H5989"/>
    </row>
    <row r="5990" spans="1:8" ht="15" x14ac:dyDescent="0.25">
      <c r="A5990" s="609" t="str">
        <f t="shared" si="93"/>
        <v>88788</v>
      </c>
      <c r="B5990" s="607" t="s">
        <v>1648</v>
      </c>
      <c r="C5990" s="607" t="s">
        <v>16867</v>
      </c>
      <c r="D5990" s="618" t="s">
        <v>10737</v>
      </c>
      <c r="E5990" s="619" t="s">
        <v>31445</v>
      </c>
      <c r="F5990"/>
      <c r="G5990"/>
      <c r="H5990"/>
    </row>
    <row r="5991" spans="1:8" ht="15" x14ac:dyDescent="0.25">
      <c r="A5991" s="609" t="str">
        <f t="shared" si="93"/>
        <v>88789</v>
      </c>
      <c r="B5991" s="607" t="s">
        <v>1649</v>
      </c>
      <c r="C5991" s="607" t="s">
        <v>16868</v>
      </c>
      <c r="D5991" s="618" t="s">
        <v>10737</v>
      </c>
      <c r="E5991" s="619" t="s">
        <v>31446</v>
      </c>
      <c r="F5991"/>
      <c r="G5991"/>
      <c r="H5991"/>
    </row>
    <row r="5992" spans="1:8" ht="15" x14ac:dyDescent="0.25">
      <c r="A5992" s="609" t="str">
        <f t="shared" si="93"/>
        <v>89045</v>
      </c>
      <c r="B5992" s="607" t="s">
        <v>1712</v>
      </c>
      <c r="C5992" s="607" t="s">
        <v>16869</v>
      </c>
      <c r="D5992" s="618" t="s">
        <v>10737</v>
      </c>
      <c r="E5992" s="619" t="s">
        <v>31447</v>
      </c>
      <c r="F5992"/>
      <c r="G5992"/>
      <c r="H5992"/>
    </row>
    <row r="5993" spans="1:8" ht="15" x14ac:dyDescent="0.25">
      <c r="A5993" s="609" t="str">
        <f t="shared" si="93"/>
        <v>89170</v>
      </c>
      <c r="B5993" s="607" t="s">
        <v>1722</v>
      </c>
      <c r="C5993" s="607" t="s">
        <v>16870</v>
      </c>
      <c r="D5993" s="618" t="s">
        <v>10737</v>
      </c>
      <c r="E5993" s="619" t="s">
        <v>16854</v>
      </c>
      <c r="F5993"/>
      <c r="G5993"/>
      <c r="H5993"/>
    </row>
    <row r="5994" spans="1:8" ht="15" x14ac:dyDescent="0.25">
      <c r="A5994" s="609" t="str">
        <f t="shared" si="93"/>
        <v>93392</v>
      </c>
      <c r="B5994" s="607" t="s">
        <v>4011</v>
      </c>
      <c r="C5994" s="607" t="s">
        <v>16871</v>
      </c>
      <c r="D5994" s="618" t="s">
        <v>10737</v>
      </c>
      <c r="E5994" s="619" t="s">
        <v>10382</v>
      </c>
      <c r="F5994"/>
      <c r="G5994"/>
      <c r="H5994"/>
    </row>
    <row r="5995" spans="1:8" ht="15" x14ac:dyDescent="0.25">
      <c r="A5995" s="609" t="str">
        <f t="shared" si="93"/>
        <v>93393</v>
      </c>
      <c r="B5995" s="607" t="s">
        <v>4012</v>
      </c>
      <c r="C5995" s="607" t="s">
        <v>16872</v>
      </c>
      <c r="D5995" s="618" t="s">
        <v>10737</v>
      </c>
      <c r="E5995" s="619" t="s">
        <v>31448</v>
      </c>
      <c r="F5995"/>
      <c r="G5995"/>
      <c r="H5995"/>
    </row>
    <row r="5996" spans="1:8" ht="15" x14ac:dyDescent="0.25">
      <c r="A5996" s="609" t="str">
        <f t="shared" si="93"/>
        <v>93394</v>
      </c>
      <c r="B5996" s="607" t="s">
        <v>4013</v>
      </c>
      <c r="C5996" s="607" t="s">
        <v>16874</v>
      </c>
      <c r="D5996" s="618" t="s">
        <v>10737</v>
      </c>
      <c r="E5996" s="619" t="s">
        <v>19434</v>
      </c>
      <c r="F5996"/>
      <c r="G5996"/>
      <c r="H5996"/>
    </row>
    <row r="5997" spans="1:8" ht="15" x14ac:dyDescent="0.25">
      <c r="A5997" s="609" t="str">
        <f t="shared" si="93"/>
        <v>93395</v>
      </c>
      <c r="B5997" s="607" t="s">
        <v>4014</v>
      </c>
      <c r="C5997" s="607" t="s">
        <v>16876</v>
      </c>
      <c r="D5997" s="618" t="s">
        <v>10737</v>
      </c>
      <c r="E5997" s="619" t="s">
        <v>10111</v>
      </c>
      <c r="F5997"/>
      <c r="G5997"/>
      <c r="H5997"/>
    </row>
    <row r="5998" spans="1:8" ht="15" x14ac:dyDescent="0.25">
      <c r="A5998" s="609" t="str">
        <f t="shared" si="93"/>
        <v>99194</v>
      </c>
      <c r="B5998" s="607" t="s">
        <v>5951</v>
      </c>
      <c r="C5998" s="607" t="s">
        <v>16877</v>
      </c>
      <c r="D5998" s="618" t="s">
        <v>10737</v>
      </c>
      <c r="E5998" s="619" t="s">
        <v>19461</v>
      </c>
      <c r="F5998"/>
      <c r="G5998"/>
      <c r="H5998"/>
    </row>
    <row r="5999" spans="1:8" ht="15" x14ac:dyDescent="0.25">
      <c r="A5999" s="609" t="str">
        <f t="shared" si="93"/>
        <v>99195</v>
      </c>
      <c r="B5999" s="607" t="s">
        <v>5952</v>
      </c>
      <c r="C5999" s="607" t="s">
        <v>16879</v>
      </c>
      <c r="D5999" s="618" t="s">
        <v>10737</v>
      </c>
      <c r="E5999" s="619" t="s">
        <v>25093</v>
      </c>
      <c r="F5999"/>
      <c r="G5999"/>
      <c r="H5999"/>
    </row>
    <row r="6000" spans="1:8" ht="15" x14ac:dyDescent="0.25">
      <c r="A6000" s="609" t="str">
        <f t="shared" si="93"/>
        <v>99196</v>
      </c>
      <c r="B6000" s="607" t="s">
        <v>5953</v>
      </c>
      <c r="C6000" s="607" t="s">
        <v>16880</v>
      </c>
      <c r="D6000" s="618" t="s">
        <v>10737</v>
      </c>
      <c r="E6000" s="619" t="s">
        <v>31449</v>
      </c>
      <c r="F6000"/>
      <c r="G6000"/>
      <c r="H6000"/>
    </row>
    <row r="6001" spans="1:8" ht="15" x14ac:dyDescent="0.25">
      <c r="A6001" s="609" t="str">
        <f t="shared" si="93"/>
        <v>99198</v>
      </c>
      <c r="B6001" s="607" t="s">
        <v>5954</v>
      </c>
      <c r="C6001" s="607" t="s">
        <v>16881</v>
      </c>
      <c r="D6001" s="618" t="s">
        <v>10737</v>
      </c>
      <c r="E6001" s="619" t="s">
        <v>31450</v>
      </c>
      <c r="F6001"/>
      <c r="G6001"/>
      <c r="H6001"/>
    </row>
    <row r="6002" spans="1:8" ht="15" x14ac:dyDescent="0.25">
      <c r="A6002" s="609" t="str">
        <f t="shared" si="93"/>
        <v>101965</v>
      </c>
      <c r="B6002" s="607" t="s">
        <v>8616</v>
      </c>
      <c r="C6002" s="607" t="s">
        <v>16882</v>
      </c>
      <c r="D6002" s="618" t="s">
        <v>10494</v>
      </c>
      <c r="E6002" s="619" t="s">
        <v>29437</v>
      </c>
      <c r="F6002"/>
      <c r="G6002"/>
      <c r="H6002"/>
    </row>
    <row r="6003" spans="1:8" ht="15" x14ac:dyDescent="0.25">
      <c r="A6003" s="609" t="str">
        <f t="shared" si="93"/>
        <v>101966</v>
      </c>
      <c r="B6003" s="607" t="s">
        <v>8617</v>
      </c>
      <c r="C6003" s="607" t="s">
        <v>16883</v>
      </c>
      <c r="D6003" s="618" t="s">
        <v>10494</v>
      </c>
      <c r="E6003" s="619" t="s">
        <v>19719</v>
      </c>
      <c r="F6003"/>
      <c r="G6003"/>
      <c r="H6003"/>
    </row>
    <row r="6004" spans="1:8" ht="15" x14ac:dyDescent="0.25">
      <c r="A6004" s="609" t="str">
        <f t="shared" si="93"/>
        <v>101979</v>
      </c>
      <c r="B6004" s="607" t="s">
        <v>8624</v>
      </c>
      <c r="C6004" s="607" t="s">
        <v>16884</v>
      </c>
      <c r="D6004" s="618" t="s">
        <v>10494</v>
      </c>
      <c r="E6004" s="619" t="s">
        <v>18317</v>
      </c>
      <c r="F6004"/>
      <c r="G6004"/>
      <c r="H6004"/>
    </row>
    <row r="6005" spans="1:8" ht="15" x14ac:dyDescent="0.25">
      <c r="A6005" s="609" t="str">
        <f t="shared" si="93"/>
        <v>96112</v>
      </c>
      <c r="B6005" s="607" t="s">
        <v>4904</v>
      </c>
      <c r="C6005" s="607" t="s">
        <v>16885</v>
      </c>
      <c r="D6005" s="618" t="s">
        <v>10737</v>
      </c>
      <c r="E6005" s="619" t="s">
        <v>31451</v>
      </c>
      <c r="F6005"/>
      <c r="G6005"/>
      <c r="H6005"/>
    </row>
    <row r="6006" spans="1:8" ht="15" x14ac:dyDescent="0.25">
      <c r="A6006" s="609" t="str">
        <f t="shared" si="93"/>
        <v>96117</v>
      </c>
      <c r="B6006" s="607" t="s">
        <v>4908</v>
      </c>
      <c r="C6006" s="607" t="s">
        <v>16886</v>
      </c>
      <c r="D6006" s="618" t="s">
        <v>10737</v>
      </c>
      <c r="E6006" s="619" t="s">
        <v>29646</v>
      </c>
      <c r="F6006"/>
      <c r="G6006"/>
      <c r="H6006"/>
    </row>
    <row r="6007" spans="1:8" ht="15" x14ac:dyDescent="0.25">
      <c r="A6007" s="609" t="str">
        <f t="shared" si="93"/>
        <v>96122</v>
      </c>
      <c r="B6007" s="607" t="s">
        <v>4911</v>
      </c>
      <c r="C6007" s="607" t="s">
        <v>16887</v>
      </c>
      <c r="D6007" s="618" t="s">
        <v>10494</v>
      </c>
      <c r="E6007" s="619" t="s">
        <v>18520</v>
      </c>
      <c r="F6007"/>
      <c r="G6007"/>
      <c r="H6007"/>
    </row>
    <row r="6008" spans="1:8" ht="15" x14ac:dyDescent="0.25">
      <c r="A6008" s="609" t="str">
        <f t="shared" si="93"/>
        <v>96109</v>
      </c>
      <c r="B6008" s="607" t="s">
        <v>4901</v>
      </c>
      <c r="C6008" s="607" t="s">
        <v>16889</v>
      </c>
      <c r="D6008" s="618" t="s">
        <v>10737</v>
      </c>
      <c r="E6008" s="619" t="s">
        <v>31452</v>
      </c>
      <c r="F6008"/>
      <c r="G6008"/>
      <c r="H6008"/>
    </row>
    <row r="6009" spans="1:8" ht="15" x14ac:dyDescent="0.25">
      <c r="A6009" s="609" t="str">
        <f t="shared" si="93"/>
        <v>96110</v>
      </c>
      <c r="B6009" s="607" t="s">
        <v>4902</v>
      </c>
      <c r="C6009" s="607" t="s">
        <v>16890</v>
      </c>
      <c r="D6009" s="618" t="s">
        <v>10737</v>
      </c>
      <c r="E6009" s="619" t="s">
        <v>29945</v>
      </c>
      <c r="F6009"/>
      <c r="G6009"/>
      <c r="H6009"/>
    </row>
    <row r="6010" spans="1:8" ht="15" x14ac:dyDescent="0.25">
      <c r="A6010" s="609" t="str">
        <f t="shared" si="93"/>
        <v>96113</v>
      </c>
      <c r="B6010" s="607" t="s">
        <v>4905</v>
      </c>
      <c r="C6010" s="607" t="s">
        <v>16892</v>
      </c>
      <c r="D6010" s="618" t="s">
        <v>10737</v>
      </c>
      <c r="E6010" s="619" t="s">
        <v>31453</v>
      </c>
      <c r="F6010"/>
      <c r="G6010"/>
      <c r="H6010"/>
    </row>
    <row r="6011" spans="1:8" ht="15" x14ac:dyDescent="0.25">
      <c r="A6011" s="609" t="str">
        <f t="shared" si="93"/>
        <v>96114</v>
      </c>
      <c r="B6011" s="607" t="s">
        <v>4906</v>
      </c>
      <c r="C6011" s="607" t="s">
        <v>16894</v>
      </c>
      <c r="D6011" s="618" t="s">
        <v>10737</v>
      </c>
      <c r="E6011" s="619" t="s">
        <v>31454</v>
      </c>
      <c r="F6011"/>
      <c r="G6011"/>
      <c r="H6011"/>
    </row>
    <row r="6012" spans="1:8" ht="15" x14ac:dyDescent="0.25">
      <c r="A6012" s="609" t="str">
        <f t="shared" si="93"/>
        <v>96120</v>
      </c>
      <c r="B6012" s="607" t="s">
        <v>4909</v>
      </c>
      <c r="C6012" s="607" t="s">
        <v>16895</v>
      </c>
      <c r="D6012" s="618" t="s">
        <v>10494</v>
      </c>
      <c r="E6012" s="619" t="s">
        <v>12997</v>
      </c>
      <c r="F6012"/>
      <c r="G6012"/>
      <c r="H6012"/>
    </row>
    <row r="6013" spans="1:8" ht="15" x14ac:dyDescent="0.25">
      <c r="A6013" s="609" t="str">
        <f t="shared" si="93"/>
        <v>96123</v>
      </c>
      <c r="B6013" s="607" t="s">
        <v>4912</v>
      </c>
      <c r="C6013" s="607" t="s">
        <v>16896</v>
      </c>
      <c r="D6013" s="618" t="s">
        <v>10494</v>
      </c>
      <c r="E6013" s="619" t="s">
        <v>11177</v>
      </c>
      <c r="F6013"/>
      <c r="G6013"/>
      <c r="H6013"/>
    </row>
    <row r="6014" spans="1:8" ht="15" x14ac:dyDescent="0.25">
      <c r="A6014" s="609" t="str">
        <f t="shared" si="93"/>
        <v>99054</v>
      </c>
      <c r="B6014" s="607" t="s">
        <v>5943</v>
      </c>
      <c r="C6014" s="607" t="s">
        <v>16897</v>
      </c>
      <c r="D6014" s="618" t="s">
        <v>10737</v>
      </c>
      <c r="E6014" s="619" t="s">
        <v>18459</v>
      </c>
      <c r="F6014"/>
      <c r="G6014"/>
      <c r="H6014"/>
    </row>
    <row r="6015" spans="1:8" ht="15" x14ac:dyDescent="0.25">
      <c r="A6015" s="609" t="str">
        <f t="shared" si="93"/>
        <v>96111</v>
      </c>
      <c r="B6015" s="607" t="s">
        <v>4903</v>
      </c>
      <c r="C6015" s="607" t="s">
        <v>16899</v>
      </c>
      <c r="D6015" s="618" t="s">
        <v>10737</v>
      </c>
      <c r="E6015" s="619" t="s">
        <v>23865</v>
      </c>
      <c r="F6015"/>
      <c r="G6015"/>
      <c r="H6015"/>
    </row>
    <row r="6016" spans="1:8" ht="15" x14ac:dyDescent="0.25">
      <c r="A6016" s="609" t="str">
        <f t="shared" si="93"/>
        <v>96116</v>
      </c>
      <c r="B6016" s="607" t="s">
        <v>4907</v>
      </c>
      <c r="C6016" s="607" t="s">
        <v>16900</v>
      </c>
      <c r="D6016" s="618" t="s">
        <v>10737</v>
      </c>
      <c r="E6016" s="619" t="s">
        <v>28642</v>
      </c>
      <c r="F6016"/>
      <c r="G6016"/>
      <c r="H6016"/>
    </row>
    <row r="6017" spans="1:8" ht="15" x14ac:dyDescent="0.25">
      <c r="A6017" s="609" t="str">
        <f t="shared" si="93"/>
        <v>96121</v>
      </c>
      <c r="B6017" s="607" t="s">
        <v>4910</v>
      </c>
      <c r="C6017" s="607" t="s">
        <v>16901</v>
      </c>
      <c r="D6017" s="618" t="s">
        <v>10494</v>
      </c>
      <c r="E6017" s="619" t="s">
        <v>10092</v>
      </c>
      <c r="F6017"/>
      <c r="G6017"/>
      <c r="H6017"/>
    </row>
    <row r="6018" spans="1:8" ht="15" x14ac:dyDescent="0.25">
      <c r="A6018" s="609" t="str">
        <f t="shared" ref="A6018:A6081" si="94">IF(ISERROR(SEARCH("/",B6018)=6),TRIM(CLEAN(B6018)),IF(SEARCH("/",B6018)=6,IF(LEN(TRIM(CLEAN(B6018)))=7,LEFT(TRIM(CLEAN(B6018)),6)&amp;"00"&amp;RIGHT(TRIM(CLEAN(B6018)),1),LEFT(TRIM(CLEAN(B6018)),6)&amp;"0"&amp;RIGHT(TRIM(CLEAN(B6018)),2)),TRIM(CLEAN(B6018))))</f>
        <v>96485</v>
      </c>
      <c r="B6018" s="607" t="s">
        <v>4976</v>
      </c>
      <c r="C6018" s="607" t="s">
        <v>16902</v>
      </c>
      <c r="D6018" s="618" t="s">
        <v>10737</v>
      </c>
      <c r="E6018" s="619" t="s">
        <v>22038</v>
      </c>
      <c r="F6018"/>
      <c r="G6018"/>
      <c r="H6018"/>
    </row>
    <row r="6019" spans="1:8" ht="15" x14ac:dyDescent="0.25">
      <c r="A6019" s="609" t="str">
        <f t="shared" si="94"/>
        <v>96486</v>
      </c>
      <c r="B6019" s="607" t="s">
        <v>4977</v>
      </c>
      <c r="C6019" s="607" t="s">
        <v>16903</v>
      </c>
      <c r="D6019" s="618" t="s">
        <v>10737</v>
      </c>
      <c r="E6019" s="619" t="s">
        <v>31455</v>
      </c>
      <c r="F6019"/>
      <c r="G6019"/>
      <c r="H6019"/>
    </row>
    <row r="6020" spans="1:8" ht="15" x14ac:dyDescent="0.25">
      <c r="A6020" s="609" t="str">
        <f t="shared" si="94"/>
        <v>91514</v>
      </c>
      <c r="B6020" s="607" t="s">
        <v>2795</v>
      </c>
      <c r="C6020" s="607" t="s">
        <v>16904</v>
      </c>
      <c r="D6020" s="618" t="s">
        <v>10737</v>
      </c>
      <c r="E6020" s="619" t="s">
        <v>10088</v>
      </c>
      <c r="F6020"/>
      <c r="G6020"/>
      <c r="H6020"/>
    </row>
    <row r="6021" spans="1:8" ht="15" x14ac:dyDescent="0.25">
      <c r="A6021" s="609" t="str">
        <f t="shared" si="94"/>
        <v>91515</v>
      </c>
      <c r="B6021" s="607" t="s">
        <v>2796</v>
      </c>
      <c r="C6021" s="607" t="s">
        <v>16905</v>
      </c>
      <c r="D6021" s="618" t="s">
        <v>10737</v>
      </c>
      <c r="E6021" s="619" t="s">
        <v>9970</v>
      </c>
      <c r="F6021"/>
      <c r="G6021"/>
      <c r="H6021"/>
    </row>
    <row r="6022" spans="1:8" ht="15" x14ac:dyDescent="0.25">
      <c r="A6022" s="609" t="str">
        <f t="shared" si="94"/>
        <v>91516</v>
      </c>
      <c r="B6022" s="607" t="s">
        <v>2797</v>
      </c>
      <c r="C6022" s="607" t="s">
        <v>16906</v>
      </c>
      <c r="D6022" s="618" t="s">
        <v>10737</v>
      </c>
      <c r="E6022" s="619" t="s">
        <v>11849</v>
      </c>
      <c r="F6022"/>
      <c r="G6022"/>
      <c r="H6022"/>
    </row>
    <row r="6023" spans="1:8" ht="15" x14ac:dyDescent="0.25">
      <c r="A6023" s="609" t="str">
        <f t="shared" si="94"/>
        <v>91517</v>
      </c>
      <c r="B6023" s="607" t="s">
        <v>2798</v>
      </c>
      <c r="C6023" s="607" t="s">
        <v>16907</v>
      </c>
      <c r="D6023" s="618" t="s">
        <v>10737</v>
      </c>
      <c r="E6023" s="619" t="s">
        <v>14045</v>
      </c>
      <c r="F6023"/>
      <c r="G6023"/>
      <c r="H6023"/>
    </row>
    <row r="6024" spans="1:8" ht="15" x14ac:dyDescent="0.25">
      <c r="A6024" s="609" t="str">
        <f t="shared" si="94"/>
        <v>91519</v>
      </c>
      <c r="B6024" s="607" t="s">
        <v>2799</v>
      </c>
      <c r="C6024" s="607" t="s">
        <v>16908</v>
      </c>
      <c r="D6024" s="618" t="s">
        <v>10737</v>
      </c>
      <c r="E6024" s="619" t="s">
        <v>23085</v>
      </c>
      <c r="F6024"/>
      <c r="G6024"/>
      <c r="H6024"/>
    </row>
    <row r="6025" spans="1:8" ht="15" x14ac:dyDescent="0.25">
      <c r="A6025" s="609" t="str">
        <f t="shared" si="94"/>
        <v>91520</v>
      </c>
      <c r="B6025" s="607" t="s">
        <v>2800</v>
      </c>
      <c r="C6025" s="607" t="s">
        <v>16909</v>
      </c>
      <c r="D6025" s="618" t="s">
        <v>10737</v>
      </c>
      <c r="E6025" s="619" t="s">
        <v>13231</v>
      </c>
      <c r="F6025"/>
      <c r="G6025"/>
      <c r="H6025"/>
    </row>
    <row r="6026" spans="1:8" ht="15" x14ac:dyDescent="0.25">
      <c r="A6026" s="609" t="str">
        <f t="shared" si="94"/>
        <v>91522</v>
      </c>
      <c r="B6026" s="607" t="s">
        <v>2801</v>
      </c>
      <c r="C6026" s="607" t="s">
        <v>16910</v>
      </c>
      <c r="D6026" s="618" t="s">
        <v>10737</v>
      </c>
      <c r="E6026" s="619" t="s">
        <v>30915</v>
      </c>
      <c r="F6026"/>
      <c r="G6026"/>
      <c r="H6026"/>
    </row>
    <row r="6027" spans="1:8" ht="15" x14ac:dyDescent="0.25">
      <c r="A6027" s="609" t="str">
        <f t="shared" si="94"/>
        <v>91525</v>
      </c>
      <c r="B6027" s="607" t="s">
        <v>2802</v>
      </c>
      <c r="C6027" s="607" t="s">
        <v>16911</v>
      </c>
      <c r="D6027" s="618" t="s">
        <v>10737</v>
      </c>
      <c r="E6027" s="619" t="s">
        <v>11134</v>
      </c>
      <c r="F6027"/>
      <c r="G6027"/>
      <c r="H6027"/>
    </row>
    <row r="6028" spans="1:8" ht="15" x14ac:dyDescent="0.25">
      <c r="A6028" s="609" t="str">
        <f t="shared" si="94"/>
        <v>87280</v>
      </c>
      <c r="B6028" s="607" t="s">
        <v>1104</v>
      </c>
      <c r="C6028" s="607" t="s">
        <v>16913</v>
      </c>
      <c r="D6028" s="618" t="s">
        <v>11895</v>
      </c>
      <c r="E6028" s="619" t="s">
        <v>31456</v>
      </c>
      <c r="F6028"/>
      <c r="G6028"/>
      <c r="H6028"/>
    </row>
    <row r="6029" spans="1:8" ht="15" x14ac:dyDescent="0.25">
      <c r="A6029" s="609" t="str">
        <f t="shared" si="94"/>
        <v>87281</v>
      </c>
      <c r="B6029" s="607" t="s">
        <v>1105</v>
      </c>
      <c r="C6029" s="607" t="s">
        <v>16914</v>
      </c>
      <c r="D6029" s="618" t="s">
        <v>11895</v>
      </c>
      <c r="E6029" s="619" t="s">
        <v>31457</v>
      </c>
      <c r="F6029"/>
      <c r="G6029"/>
      <c r="H6029"/>
    </row>
    <row r="6030" spans="1:8" ht="15" x14ac:dyDescent="0.25">
      <c r="A6030" s="609" t="str">
        <f t="shared" si="94"/>
        <v>87283</v>
      </c>
      <c r="B6030" s="607" t="s">
        <v>1106</v>
      </c>
      <c r="C6030" s="607" t="s">
        <v>16915</v>
      </c>
      <c r="D6030" s="618" t="s">
        <v>11895</v>
      </c>
      <c r="E6030" s="619" t="s">
        <v>31458</v>
      </c>
      <c r="F6030"/>
      <c r="G6030"/>
      <c r="H6030"/>
    </row>
    <row r="6031" spans="1:8" ht="15" x14ac:dyDescent="0.25">
      <c r="A6031" s="609" t="str">
        <f t="shared" si="94"/>
        <v>87284</v>
      </c>
      <c r="B6031" s="607" t="s">
        <v>1107</v>
      </c>
      <c r="C6031" s="607" t="s">
        <v>16916</v>
      </c>
      <c r="D6031" s="618" t="s">
        <v>11895</v>
      </c>
      <c r="E6031" s="619" t="s">
        <v>31459</v>
      </c>
      <c r="F6031"/>
      <c r="G6031"/>
      <c r="H6031"/>
    </row>
    <row r="6032" spans="1:8" ht="15" x14ac:dyDescent="0.25">
      <c r="A6032" s="609" t="str">
        <f t="shared" si="94"/>
        <v>87286</v>
      </c>
      <c r="B6032" s="607" t="s">
        <v>1108</v>
      </c>
      <c r="C6032" s="607" t="s">
        <v>16917</v>
      </c>
      <c r="D6032" s="618" t="s">
        <v>11895</v>
      </c>
      <c r="E6032" s="619" t="s">
        <v>31460</v>
      </c>
      <c r="F6032"/>
      <c r="G6032"/>
      <c r="H6032"/>
    </row>
    <row r="6033" spans="1:8" ht="15" x14ac:dyDescent="0.25">
      <c r="A6033" s="609" t="str">
        <f t="shared" si="94"/>
        <v>87287</v>
      </c>
      <c r="B6033" s="607" t="s">
        <v>1109</v>
      </c>
      <c r="C6033" s="607" t="s">
        <v>16918</v>
      </c>
      <c r="D6033" s="618" t="s">
        <v>11895</v>
      </c>
      <c r="E6033" s="619" t="s">
        <v>31461</v>
      </c>
      <c r="F6033"/>
      <c r="G6033"/>
      <c r="H6033"/>
    </row>
    <row r="6034" spans="1:8" ht="15" x14ac:dyDescent="0.25">
      <c r="A6034" s="609" t="str">
        <f t="shared" si="94"/>
        <v>87289</v>
      </c>
      <c r="B6034" s="607" t="s">
        <v>1110</v>
      </c>
      <c r="C6034" s="607" t="s">
        <v>16919</v>
      </c>
      <c r="D6034" s="618" t="s">
        <v>11895</v>
      </c>
      <c r="E6034" s="619" t="s">
        <v>31462</v>
      </c>
      <c r="F6034"/>
      <c r="G6034"/>
      <c r="H6034"/>
    </row>
    <row r="6035" spans="1:8" ht="15" x14ac:dyDescent="0.25">
      <c r="A6035" s="609" t="str">
        <f t="shared" si="94"/>
        <v>87290</v>
      </c>
      <c r="B6035" s="607" t="s">
        <v>1111</v>
      </c>
      <c r="C6035" s="607" t="s">
        <v>16920</v>
      </c>
      <c r="D6035" s="618" t="s">
        <v>11895</v>
      </c>
      <c r="E6035" s="619" t="s">
        <v>31463</v>
      </c>
      <c r="F6035"/>
      <c r="G6035"/>
      <c r="H6035"/>
    </row>
    <row r="6036" spans="1:8" ht="15" x14ac:dyDescent="0.25">
      <c r="A6036" s="609" t="str">
        <f t="shared" si="94"/>
        <v>87292</v>
      </c>
      <c r="B6036" s="607" t="s">
        <v>1112</v>
      </c>
      <c r="C6036" s="607" t="s">
        <v>16921</v>
      </c>
      <c r="D6036" s="618" t="s">
        <v>11895</v>
      </c>
      <c r="E6036" s="619" t="s">
        <v>31464</v>
      </c>
      <c r="F6036"/>
      <c r="G6036"/>
      <c r="H6036"/>
    </row>
    <row r="6037" spans="1:8" ht="15" x14ac:dyDescent="0.25">
      <c r="A6037" s="609" t="str">
        <f t="shared" si="94"/>
        <v>87294</v>
      </c>
      <c r="B6037" s="607" t="s">
        <v>1113</v>
      </c>
      <c r="C6037" s="607" t="s">
        <v>16922</v>
      </c>
      <c r="D6037" s="618" t="s">
        <v>11895</v>
      </c>
      <c r="E6037" s="619" t="s">
        <v>31465</v>
      </c>
      <c r="F6037"/>
      <c r="G6037"/>
      <c r="H6037"/>
    </row>
    <row r="6038" spans="1:8" ht="15" x14ac:dyDescent="0.25">
      <c r="A6038" s="609" t="str">
        <f t="shared" si="94"/>
        <v>87295</v>
      </c>
      <c r="B6038" s="607" t="s">
        <v>1114</v>
      </c>
      <c r="C6038" s="607" t="s">
        <v>16923</v>
      </c>
      <c r="D6038" s="618" t="s">
        <v>11895</v>
      </c>
      <c r="E6038" s="619" t="s">
        <v>31466</v>
      </c>
      <c r="F6038"/>
      <c r="G6038"/>
      <c r="H6038"/>
    </row>
    <row r="6039" spans="1:8" ht="15" x14ac:dyDescent="0.25">
      <c r="A6039" s="609" t="str">
        <f t="shared" si="94"/>
        <v>87296</v>
      </c>
      <c r="B6039" s="607" t="s">
        <v>1115</v>
      </c>
      <c r="C6039" s="607" t="s">
        <v>16924</v>
      </c>
      <c r="D6039" s="618" t="s">
        <v>11895</v>
      </c>
      <c r="E6039" s="619" t="s">
        <v>31467</v>
      </c>
      <c r="F6039"/>
      <c r="G6039"/>
      <c r="H6039"/>
    </row>
    <row r="6040" spans="1:8" ht="15" x14ac:dyDescent="0.25">
      <c r="A6040" s="609" t="str">
        <f t="shared" si="94"/>
        <v>87298</v>
      </c>
      <c r="B6040" s="607" t="s">
        <v>1116</v>
      </c>
      <c r="C6040" s="607" t="s">
        <v>16925</v>
      </c>
      <c r="D6040" s="618" t="s">
        <v>11895</v>
      </c>
      <c r="E6040" s="619" t="s">
        <v>31468</v>
      </c>
      <c r="F6040"/>
      <c r="G6040"/>
      <c r="H6040"/>
    </row>
    <row r="6041" spans="1:8" ht="15" x14ac:dyDescent="0.25">
      <c r="A6041" s="609" t="str">
        <f t="shared" si="94"/>
        <v>87299</v>
      </c>
      <c r="B6041" s="607" t="s">
        <v>1117</v>
      </c>
      <c r="C6041" s="607" t="s">
        <v>16926</v>
      </c>
      <c r="D6041" s="618" t="s">
        <v>11895</v>
      </c>
      <c r="E6041" s="619" t="s">
        <v>31469</v>
      </c>
      <c r="F6041"/>
      <c r="G6041"/>
      <c r="H6041"/>
    </row>
    <row r="6042" spans="1:8" ht="15" x14ac:dyDescent="0.25">
      <c r="A6042" s="609" t="str">
        <f t="shared" si="94"/>
        <v>87301</v>
      </c>
      <c r="B6042" s="607" t="s">
        <v>1118</v>
      </c>
      <c r="C6042" s="607" t="s">
        <v>16927</v>
      </c>
      <c r="D6042" s="618" t="s">
        <v>11895</v>
      </c>
      <c r="E6042" s="619" t="s">
        <v>31470</v>
      </c>
      <c r="F6042"/>
      <c r="G6042"/>
      <c r="H6042"/>
    </row>
    <row r="6043" spans="1:8" ht="15" x14ac:dyDescent="0.25">
      <c r="A6043" s="609" t="str">
        <f t="shared" si="94"/>
        <v>87302</v>
      </c>
      <c r="B6043" s="607" t="s">
        <v>1119</v>
      </c>
      <c r="C6043" s="607" t="s">
        <v>16928</v>
      </c>
      <c r="D6043" s="618" t="s">
        <v>11895</v>
      </c>
      <c r="E6043" s="619" t="s">
        <v>31471</v>
      </c>
      <c r="F6043"/>
      <c r="G6043"/>
      <c r="H6043"/>
    </row>
    <row r="6044" spans="1:8" ht="15" x14ac:dyDescent="0.25">
      <c r="A6044" s="609" t="str">
        <f t="shared" si="94"/>
        <v>87304</v>
      </c>
      <c r="B6044" s="607" t="s">
        <v>1120</v>
      </c>
      <c r="C6044" s="607" t="s">
        <v>16929</v>
      </c>
      <c r="D6044" s="618" t="s">
        <v>11895</v>
      </c>
      <c r="E6044" s="619" t="s">
        <v>31472</v>
      </c>
      <c r="F6044"/>
      <c r="G6044"/>
      <c r="H6044"/>
    </row>
    <row r="6045" spans="1:8" ht="15" x14ac:dyDescent="0.25">
      <c r="A6045" s="609" t="str">
        <f t="shared" si="94"/>
        <v>87305</v>
      </c>
      <c r="B6045" s="607" t="s">
        <v>1121</v>
      </c>
      <c r="C6045" s="607" t="s">
        <v>16930</v>
      </c>
      <c r="D6045" s="618" t="s">
        <v>11895</v>
      </c>
      <c r="E6045" s="619" t="s">
        <v>31473</v>
      </c>
      <c r="F6045"/>
      <c r="G6045"/>
      <c r="H6045"/>
    </row>
    <row r="6046" spans="1:8" ht="15" x14ac:dyDescent="0.25">
      <c r="A6046" s="609" t="str">
        <f t="shared" si="94"/>
        <v>87307</v>
      </c>
      <c r="B6046" s="607" t="s">
        <v>1122</v>
      </c>
      <c r="C6046" s="607" t="s">
        <v>16931</v>
      </c>
      <c r="D6046" s="618" t="s">
        <v>11895</v>
      </c>
      <c r="E6046" s="619" t="s">
        <v>31474</v>
      </c>
      <c r="F6046"/>
      <c r="G6046"/>
      <c r="H6046"/>
    </row>
    <row r="6047" spans="1:8" ht="15" x14ac:dyDescent="0.25">
      <c r="A6047" s="609" t="str">
        <f t="shared" si="94"/>
        <v>87308</v>
      </c>
      <c r="B6047" s="607" t="s">
        <v>1123</v>
      </c>
      <c r="C6047" s="607" t="s">
        <v>16932</v>
      </c>
      <c r="D6047" s="618" t="s">
        <v>11895</v>
      </c>
      <c r="E6047" s="619" t="s">
        <v>31475</v>
      </c>
      <c r="F6047"/>
      <c r="G6047"/>
      <c r="H6047"/>
    </row>
    <row r="6048" spans="1:8" ht="15" x14ac:dyDescent="0.25">
      <c r="A6048" s="609" t="str">
        <f t="shared" si="94"/>
        <v>87310</v>
      </c>
      <c r="B6048" s="607" t="s">
        <v>1124</v>
      </c>
      <c r="C6048" s="607" t="s">
        <v>16933</v>
      </c>
      <c r="D6048" s="618" t="s">
        <v>11895</v>
      </c>
      <c r="E6048" s="619" t="s">
        <v>31476</v>
      </c>
      <c r="F6048"/>
      <c r="G6048"/>
      <c r="H6048"/>
    </row>
    <row r="6049" spans="1:8" ht="15" x14ac:dyDescent="0.25">
      <c r="A6049" s="609" t="str">
        <f t="shared" si="94"/>
        <v>87311</v>
      </c>
      <c r="B6049" s="607" t="s">
        <v>1125</v>
      </c>
      <c r="C6049" s="607" t="s">
        <v>16934</v>
      </c>
      <c r="D6049" s="618" t="s">
        <v>11895</v>
      </c>
      <c r="E6049" s="619" t="s">
        <v>31477</v>
      </c>
      <c r="F6049"/>
      <c r="G6049"/>
      <c r="H6049"/>
    </row>
    <row r="6050" spans="1:8" ht="15" x14ac:dyDescent="0.25">
      <c r="A6050" s="609" t="str">
        <f t="shared" si="94"/>
        <v>87313</v>
      </c>
      <c r="B6050" s="607" t="s">
        <v>1126</v>
      </c>
      <c r="C6050" s="607" t="s">
        <v>16935</v>
      </c>
      <c r="D6050" s="618" t="s">
        <v>11895</v>
      </c>
      <c r="E6050" s="619" t="s">
        <v>31478</v>
      </c>
      <c r="F6050"/>
      <c r="G6050"/>
      <c r="H6050"/>
    </row>
    <row r="6051" spans="1:8" ht="15" x14ac:dyDescent="0.25">
      <c r="A6051" s="609" t="str">
        <f t="shared" si="94"/>
        <v>87314</v>
      </c>
      <c r="B6051" s="607" t="s">
        <v>1127</v>
      </c>
      <c r="C6051" s="607" t="s">
        <v>16936</v>
      </c>
      <c r="D6051" s="618" t="s">
        <v>11895</v>
      </c>
      <c r="E6051" s="619" t="s">
        <v>31479</v>
      </c>
      <c r="F6051"/>
      <c r="G6051"/>
      <c r="H6051"/>
    </row>
    <row r="6052" spans="1:8" ht="15" x14ac:dyDescent="0.25">
      <c r="A6052" s="609" t="str">
        <f t="shared" si="94"/>
        <v>87316</v>
      </c>
      <c r="B6052" s="607" t="s">
        <v>1128</v>
      </c>
      <c r="C6052" s="607" t="s">
        <v>16937</v>
      </c>
      <c r="D6052" s="618" t="s">
        <v>11895</v>
      </c>
      <c r="E6052" s="619" t="s">
        <v>31480</v>
      </c>
      <c r="F6052"/>
      <c r="G6052"/>
      <c r="H6052"/>
    </row>
    <row r="6053" spans="1:8" ht="15" x14ac:dyDescent="0.25">
      <c r="A6053" s="609" t="str">
        <f t="shared" si="94"/>
        <v>87317</v>
      </c>
      <c r="B6053" s="607" t="s">
        <v>1129</v>
      </c>
      <c r="C6053" s="607" t="s">
        <v>16938</v>
      </c>
      <c r="D6053" s="618" t="s">
        <v>11895</v>
      </c>
      <c r="E6053" s="619" t="s">
        <v>31481</v>
      </c>
      <c r="F6053"/>
      <c r="G6053"/>
      <c r="H6053"/>
    </row>
    <row r="6054" spans="1:8" ht="15" x14ac:dyDescent="0.25">
      <c r="A6054" s="609" t="str">
        <f t="shared" si="94"/>
        <v>87319</v>
      </c>
      <c r="B6054" s="607" t="s">
        <v>1130</v>
      </c>
      <c r="C6054" s="607" t="s">
        <v>16939</v>
      </c>
      <c r="D6054" s="618" t="s">
        <v>11895</v>
      </c>
      <c r="E6054" s="619" t="s">
        <v>31482</v>
      </c>
      <c r="F6054"/>
      <c r="G6054"/>
      <c r="H6054"/>
    </row>
    <row r="6055" spans="1:8" ht="15" x14ac:dyDescent="0.25">
      <c r="A6055" s="609" t="str">
        <f t="shared" si="94"/>
        <v>87320</v>
      </c>
      <c r="B6055" s="607" t="s">
        <v>1131</v>
      </c>
      <c r="C6055" s="607" t="s">
        <v>16940</v>
      </c>
      <c r="D6055" s="618" t="s">
        <v>11895</v>
      </c>
      <c r="E6055" s="619" t="s">
        <v>31483</v>
      </c>
      <c r="F6055"/>
      <c r="G6055"/>
      <c r="H6055"/>
    </row>
    <row r="6056" spans="1:8" ht="15" x14ac:dyDescent="0.25">
      <c r="A6056" s="609" t="str">
        <f t="shared" si="94"/>
        <v>87322</v>
      </c>
      <c r="B6056" s="607" t="s">
        <v>1132</v>
      </c>
      <c r="C6056" s="607" t="s">
        <v>16941</v>
      </c>
      <c r="D6056" s="618" t="s">
        <v>11895</v>
      </c>
      <c r="E6056" s="619" t="s">
        <v>31484</v>
      </c>
      <c r="F6056"/>
      <c r="G6056"/>
      <c r="H6056"/>
    </row>
    <row r="6057" spans="1:8" ht="15" x14ac:dyDescent="0.25">
      <c r="A6057" s="609" t="str">
        <f t="shared" si="94"/>
        <v>87323</v>
      </c>
      <c r="B6057" s="607" t="s">
        <v>1133</v>
      </c>
      <c r="C6057" s="607" t="s">
        <v>16942</v>
      </c>
      <c r="D6057" s="618" t="s">
        <v>11895</v>
      </c>
      <c r="E6057" s="619" t="s">
        <v>31485</v>
      </c>
      <c r="F6057"/>
      <c r="G6057"/>
      <c r="H6057"/>
    </row>
    <row r="6058" spans="1:8" ht="15" x14ac:dyDescent="0.25">
      <c r="A6058" s="609" t="str">
        <f t="shared" si="94"/>
        <v>87325</v>
      </c>
      <c r="B6058" s="607" t="s">
        <v>1134</v>
      </c>
      <c r="C6058" s="607" t="s">
        <v>16943</v>
      </c>
      <c r="D6058" s="618" t="s">
        <v>11895</v>
      </c>
      <c r="E6058" s="619" t="s">
        <v>31486</v>
      </c>
      <c r="F6058"/>
      <c r="G6058"/>
      <c r="H6058"/>
    </row>
    <row r="6059" spans="1:8" ht="15" x14ac:dyDescent="0.25">
      <c r="A6059" s="609" t="str">
        <f t="shared" si="94"/>
        <v>87326</v>
      </c>
      <c r="B6059" s="607" t="s">
        <v>1135</v>
      </c>
      <c r="C6059" s="607" t="s">
        <v>16944</v>
      </c>
      <c r="D6059" s="618" t="s">
        <v>11895</v>
      </c>
      <c r="E6059" s="619" t="s">
        <v>31487</v>
      </c>
      <c r="F6059"/>
      <c r="G6059"/>
      <c r="H6059"/>
    </row>
    <row r="6060" spans="1:8" ht="15" x14ac:dyDescent="0.25">
      <c r="A6060" s="609" t="str">
        <f t="shared" si="94"/>
        <v>87327</v>
      </c>
      <c r="B6060" s="607" t="s">
        <v>1136</v>
      </c>
      <c r="C6060" s="607" t="s">
        <v>16945</v>
      </c>
      <c r="D6060" s="618" t="s">
        <v>11895</v>
      </c>
      <c r="E6060" s="619" t="s">
        <v>31488</v>
      </c>
      <c r="F6060"/>
      <c r="G6060"/>
      <c r="H6060"/>
    </row>
    <row r="6061" spans="1:8" ht="15" x14ac:dyDescent="0.25">
      <c r="A6061" s="609" t="str">
        <f t="shared" si="94"/>
        <v>87328</v>
      </c>
      <c r="B6061" s="607" t="s">
        <v>1137</v>
      </c>
      <c r="C6061" s="607" t="s">
        <v>16946</v>
      </c>
      <c r="D6061" s="618" t="s">
        <v>11895</v>
      </c>
      <c r="E6061" s="619" t="s">
        <v>31489</v>
      </c>
      <c r="F6061"/>
      <c r="G6061"/>
      <c r="H6061"/>
    </row>
    <row r="6062" spans="1:8" ht="15" x14ac:dyDescent="0.25">
      <c r="A6062" s="609" t="str">
        <f t="shared" si="94"/>
        <v>87329</v>
      </c>
      <c r="B6062" s="607" t="s">
        <v>1138</v>
      </c>
      <c r="C6062" s="607" t="s">
        <v>16947</v>
      </c>
      <c r="D6062" s="618" t="s">
        <v>11895</v>
      </c>
      <c r="E6062" s="619" t="s">
        <v>31490</v>
      </c>
      <c r="F6062"/>
      <c r="G6062"/>
      <c r="H6062"/>
    </row>
    <row r="6063" spans="1:8" ht="15" x14ac:dyDescent="0.25">
      <c r="A6063" s="609" t="str">
        <f t="shared" si="94"/>
        <v>87330</v>
      </c>
      <c r="B6063" s="607" t="s">
        <v>1139</v>
      </c>
      <c r="C6063" s="607" t="s">
        <v>16948</v>
      </c>
      <c r="D6063" s="618" t="s">
        <v>11895</v>
      </c>
      <c r="E6063" s="619" t="s">
        <v>31491</v>
      </c>
      <c r="F6063"/>
      <c r="G6063"/>
      <c r="H6063"/>
    </row>
    <row r="6064" spans="1:8" ht="15" x14ac:dyDescent="0.25">
      <c r="A6064" s="609" t="str">
        <f t="shared" si="94"/>
        <v>87331</v>
      </c>
      <c r="B6064" s="607" t="s">
        <v>1140</v>
      </c>
      <c r="C6064" s="607" t="s">
        <v>16949</v>
      </c>
      <c r="D6064" s="618" t="s">
        <v>11895</v>
      </c>
      <c r="E6064" s="619" t="s">
        <v>31492</v>
      </c>
      <c r="F6064"/>
      <c r="G6064"/>
      <c r="H6064"/>
    </row>
    <row r="6065" spans="1:8" ht="15" x14ac:dyDescent="0.25">
      <c r="A6065" s="609" t="str">
        <f t="shared" si="94"/>
        <v>87332</v>
      </c>
      <c r="B6065" s="607" t="s">
        <v>1141</v>
      </c>
      <c r="C6065" s="607" t="s">
        <v>16950</v>
      </c>
      <c r="D6065" s="618" t="s">
        <v>11895</v>
      </c>
      <c r="E6065" s="619" t="s">
        <v>31493</v>
      </c>
      <c r="F6065"/>
      <c r="G6065"/>
      <c r="H6065"/>
    </row>
    <row r="6066" spans="1:8" ht="15" x14ac:dyDescent="0.25">
      <c r="A6066" s="609" t="str">
        <f t="shared" si="94"/>
        <v>87333</v>
      </c>
      <c r="B6066" s="607" t="s">
        <v>1142</v>
      </c>
      <c r="C6066" s="607" t="s">
        <v>16951</v>
      </c>
      <c r="D6066" s="618" t="s">
        <v>11895</v>
      </c>
      <c r="E6066" s="619" t="s">
        <v>31494</v>
      </c>
      <c r="F6066"/>
      <c r="G6066"/>
      <c r="H6066"/>
    </row>
    <row r="6067" spans="1:8" ht="15" x14ac:dyDescent="0.25">
      <c r="A6067" s="609" t="str">
        <f t="shared" si="94"/>
        <v>87334</v>
      </c>
      <c r="B6067" s="607" t="s">
        <v>1143</v>
      </c>
      <c r="C6067" s="607" t="s">
        <v>16952</v>
      </c>
      <c r="D6067" s="618" t="s">
        <v>11895</v>
      </c>
      <c r="E6067" s="619" t="s">
        <v>12119</v>
      </c>
      <c r="F6067"/>
      <c r="G6067"/>
      <c r="H6067"/>
    </row>
    <row r="6068" spans="1:8" ht="15" x14ac:dyDescent="0.25">
      <c r="A6068" s="609" t="str">
        <f t="shared" si="94"/>
        <v>87335</v>
      </c>
      <c r="B6068" s="607" t="s">
        <v>1144</v>
      </c>
      <c r="C6068" s="607" t="s">
        <v>16953</v>
      </c>
      <c r="D6068" s="618" t="s">
        <v>11895</v>
      </c>
      <c r="E6068" s="619" t="s">
        <v>31495</v>
      </c>
      <c r="F6068"/>
      <c r="G6068"/>
      <c r="H6068"/>
    </row>
    <row r="6069" spans="1:8" ht="15" x14ac:dyDescent="0.25">
      <c r="A6069" s="609" t="str">
        <f t="shared" si="94"/>
        <v>87336</v>
      </c>
      <c r="B6069" s="607" t="s">
        <v>1145</v>
      </c>
      <c r="C6069" s="607" t="s">
        <v>16954</v>
      </c>
      <c r="D6069" s="618" t="s">
        <v>11895</v>
      </c>
      <c r="E6069" s="619" t="s">
        <v>31496</v>
      </c>
      <c r="F6069"/>
      <c r="G6069"/>
      <c r="H6069"/>
    </row>
    <row r="6070" spans="1:8" ht="15" x14ac:dyDescent="0.25">
      <c r="A6070" s="609" t="str">
        <f t="shared" si="94"/>
        <v>87337</v>
      </c>
      <c r="B6070" s="607" t="s">
        <v>1146</v>
      </c>
      <c r="C6070" s="607" t="s">
        <v>16955</v>
      </c>
      <c r="D6070" s="618" t="s">
        <v>11895</v>
      </c>
      <c r="E6070" s="619" t="s">
        <v>31497</v>
      </c>
      <c r="F6070"/>
      <c r="G6070"/>
      <c r="H6070"/>
    </row>
    <row r="6071" spans="1:8" ht="15" x14ac:dyDescent="0.25">
      <c r="A6071" s="609" t="str">
        <f t="shared" si="94"/>
        <v>87338</v>
      </c>
      <c r="B6071" s="607" t="s">
        <v>1147</v>
      </c>
      <c r="C6071" s="607" t="s">
        <v>16956</v>
      </c>
      <c r="D6071" s="618" t="s">
        <v>11895</v>
      </c>
      <c r="E6071" s="619" t="s">
        <v>31498</v>
      </c>
      <c r="F6071"/>
      <c r="G6071"/>
      <c r="H6071"/>
    </row>
    <row r="6072" spans="1:8" ht="15" x14ac:dyDescent="0.25">
      <c r="A6072" s="609" t="str">
        <f t="shared" si="94"/>
        <v>87339</v>
      </c>
      <c r="B6072" s="607" t="s">
        <v>1148</v>
      </c>
      <c r="C6072" s="607" t="s">
        <v>16957</v>
      </c>
      <c r="D6072" s="618" t="s">
        <v>11895</v>
      </c>
      <c r="E6072" s="619" t="s">
        <v>19180</v>
      </c>
      <c r="F6072"/>
      <c r="G6072"/>
      <c r="H6072"/>
    </row>
    <row r="6073" spans="1:8" ht="15" x14ac:dyDescent="0.25">
      <c r="A6073" s="609" t="str">
        <f t="shared" si="94"/>
        <v>87340</v>
      </c>
      <c r="B6073" s="607" t="s">
        <v>1149</v>
      </c>
      <c r="C6073" s="607" t="s">
        <v>16958</v>
      </c>
      <c r="D6073" s="618" t="s">
        <v>11895</v>
      </c>
      <c r="E6073" s="619" t="s">
        <v>31499</v>
      </c>
      <c r="F6073"/>
      <c r="G6073"/>
      <c r="H6073"/>
    </row>
    <row r="6074" spans="1:8" ht="15" x14ac:dyDescent="0.25">
      <c r="A6074" s="609" t="str">
        <f t="shared" si="94"/>
        <v>87341</v>
      </c>
      <c r="B6074" s="607" t="s">
        <v>1150</v>
      </c>
      <c r="C6074" s="607" t="s">
        <v>16959</v>
      </c>
      <c r="D6074" s="618" t="s">
        <v>11895</v>
      </c>
      <c r="E6074" s="619" t="s">
        <v>31500</v>
      </c>
      <c r="F6074"/>
      <c r="G6074"/>
      <c r="H6074"/>
    </row>
    <row r="6075" spans="1:8" ht="15" x14ac:dyDescent="0.25">
      <c r="A6075" s="609" t="str">
        <f t="shared" si="94"/>
        <v>87342</v>
      </c>
      <c r="B6075" s="607" t="s">
        <v>1151</v>
      </c>
      <c r="C6075" s="607" t="s">
        <v>16960</v>
      </c>
      <c r="D6075" s="618" t="s">
        <v>11895</v>
      </c>
      <c r="E6075" s="619" t="s">
        <v>31501</v>
      </c>
      <c r="F6075"/>
      <c r="G6075"/>
      <c r="H6075"/>
    </row>
    <row r="6076" spans="1:8" ht="15" x14ac:dyDescent="0.25">
      <c r="A6076" s="609" t="str">
        <f t="shared" si="94"/>
        <v>87343</v>
      </c>
      <c r="B6076" s="607" t="s">
        <v>1152</v>
      </c>
      <c r="C6076" s="607" t="s">
        <v>16961</v>
      </c>
      <c r="D6076" s="618" t="s">
        <v>11895</v>
      </c>
      <c r="E6076" s="619" t="s">
        <v>31502</v>
      </c>
      <c r="F6076"/>
      <c r="G6076"/>
      <c r="H6076"/>
    </row>
    <row r="6077" spans="1:8" ht="15" x14ac:dyDescent="0.25">
      <c r="A6077" s="609" t="str">
        <f t="shared" si="94"/>
        <v>87344</v>
      </c>
      <c r="B6077" s="607" t="s">
        <v>1153</v>
      </c>
      <c r="C6077" s="607" t="s">
        <v>16962</v>
      </c>
      <c r="D6077" s="618" t="s">
        <v>11895</v>
      </c>
      <c r="E6077" s="619" t="s">
        <v>31503</v>
      </c>
      <c r="F6077"/>
      <c r="G6077"/>
      <c r="H6077"/>
    </row>
    <row r="6078" spans="1:8" ht="15" x14ac:dyDescent="0.25">
      <c r="A6078" s="609" t="str">
        <f t="shared" si="94"/>
        <v>87345</v>
      </c>
      <c r="B6078" s="607" t="s">
        <v>1154</v>
      </c>
      <c r="C6078" s="607" t="s">
        <v>16963</v>
      </c>
      <c r="D6078" s="618" t="s">
        <v>11895</v>
      </c>
      <c r="E6078" s="619" t="s">
        <v>31504</v>
      </c>
      <c r="F6078"/>
      <c r="G6078"/>
      <c r="H6078"/>
    </row>
    <row r="6079" spans="1:8" ht="15" x14ac:dyDescent="0.25">
      <c r="A6079" s="609" t="str">
        <f t="shared" si="94"/>
        <v>87346</v>
      </c>
      <c r="B6079" s="607" t="s">
        <v>1155</v>
      </c>
      <c r="C6079" s="607" t="s">
        <v>16964</v>
      </c>
      <c r="D6079" s="618" t="s">
        <v>11895</v>
      </c>
      <c r="E6079" s="619" t="s">
        <v>31505</v>
      </c>
      <c r="F6079"/>
      <c r="G6079"/>
      <c r="H6079"/>
    </row>
    <row r="6080" spans="1:8" ht="15" x14ac:dyDescent="0.25">
      <c r="A6080" s="609" t="str">
        <f t="shared" si="94"/>
        <v>87347</v>
      </c>
      <c r="B6080" s="607" t="s">
        <v>1156</v>
      </c>
      <c r="C6080" s="607" t="s">
        <v>16965</v>
      </c>
      <c r="D6080" s="618" t="s">
        <v>11895</v>
      </c>
      <c r="E6080" s="619" t="s">
        <v>31506</v>
      </c>
      <c r="F6080"/>
      <c r="G6080"/>
      <c r="H6080"/>
    </row>
    <row r="6081" spans="1:8" ht="15" x14ac:dyDescent="0.25">
      <c r="A6081" s="609" t="str">
        <f t="shared" si="94"/>
        <v>87348</v>
      </c>
      <c r="B6081" s="607" t="s">
        <v>1157</v>
      </c>
      <c r="C6081" s="607" t="s">
        <v>16966</v>
      </c>
      <c r="D6081" s="618" t="s">
        <v>11895</v>
      </c>
      <c r="E6081" s="619" t="s">
        <v>31507</v>
      </c>
      <c r="F6081"/>
      <c r="G6081"/>
      <c r="H6081"/>
    </row>
    <row r="6082" spans="1:8" ht="15" x14ac:dyDescent="0.25">
      <c r="A6082" s="609" t="str">
        <f t="shared" ref="A6082:A6145" si="95">IF(ISERROR(SEARCH("/",B6082)=6),TRIM(CLEAN(B6082)),IF(SEARCH("/",B6082)=6,IF(LEN(TRIM(CLEAN(B6082)))=7,LEFT(TRIM(CLEAN(B6082)),6)&amp;"00"&amp;RIGHT(TRIM(CLEAN(B6082)),1),LEFT(TRIM(CLEAN(B6082)),6)&amp;"0"&amp;RIGHT(TRIM(CLEAN(B6082)),2)),TRIM(CLEAN(B6082))))</f>
        <v>87349</v>
      </c>
      <c r="B6082" s="607" t="s">
        <v>1158</v>
      </c>
      <c r="C6082" s="607" t="s">
        <v>16967</v>
      </c>
      <c r="D6082" s="618" t="s">
        <v>11895</v>
      </c>
      <c r="E6082" s="619" t="s">
        <v>31508</v>
      </c>
      <c r="F6082"/>
      <c r="G6082"/>
      <c r="H6082"/>
    </row>
    <row r="6083" spans="1:8" ht="15" x14ac:dyDescent="0.25">
      <c r="A6083" s="609" t="str">
        <f t="shared" si="95"/>
        <v>87350</v>
      </c>
      <c r="B6083" s="607" t="s">
        <v>1159</v>
      </c>
      <c r="C6083" s="607" t="s">
        <v>16968</v>
      </c>
      <c r="D6083" s="618" t="s">
        <v>11895</v>
      </c>
      <c r="E6083" s="619" t="s">
        <v>31509</v>
      </c>
      <c r="F6083"/>
      <c r="G6083"/>
      <c r="H6083"/>
    </row>
    <row r="6084" spans="1:8" ht="15" x14ac:dyDescent="0.25">
      <c r="A6084" s="609" t="str">
        <f t="shared" si="95"/>
        <v>87351</v>
      </c>
      <c r="B6084" s="607" t="s">
        <v>1160</v>
      </c>
      <c r="C6084" s="607" t="s">
        <v>16969</v>
      </c>
      <c r="D6084" s="618" t="s">
        <v>11895</v>
      </c>
      <c r="E6084" s="619" t="s">
        <v>31510</v>
      </c>
      <c r="F6084"/>
      <c r="G6084"/>
      <c r="H6084"/>
    </row>
    <row r="6085" spans="1:8" ht="15" x14ac:dyDescent="0.25">
      <c r="A6085" s="609" t="str">
        <f t="shared" si="95"/>
        <v>87352</v>
      </c>
      <c r="B6085" s="607" t="s">
        <v>1161</v>
      </c>
      <c r="C6085" s="607" t="s">
        <v>16970</v>
      </c>
      <c r="D6085" s="618" t="s">
        <v>11895</v>
      </c>
      <c r="E6085" s="619" t="s">
        <v>30777</v>
      </c>
      <c r="F6085"/>
      <c r="G6085"/>
      <c r="H6085"/>
    </row>
    <row r="6086" spans="1:8" ht="15" x14ac:dyDescent="0.25">
      <c r="A6086" s="609" t="str">
        <f t="shared" si="95"/>
        <v>87353</v>
      </c>
      <c r="B6086" s="607" t="s">
        <v>1162</v>
      </c>
      <c r="C6086" s="607" t="s">
        <v>16971</v>
      </c>
      <c r="D6086" s="618" t="s">
        <v>11895</v>
      </c>
      <c r="E6086" s="619" t="s">
        <v>31511</v>
      </c>
      <c r="F6086"/>
      <c r="G6086"/>
      <c r="H6086"/>
    </row>
    <row r="6087" spans="1:8" ht="15" x14ac:dyDescent="0.25">
      <c r="A6087" s="609" t="str">
        <f t="shared" si="95"/>
        <v>87354</v>
      </c>
      <c r="B6087" s="607" t="s">
        <v>1163</v>
      </c>
      <c r="C6087" s="607" t="s">
        <v>16972</v>
      </c>
      <c r="D6087" s="618" t="s">
        <v>11895</v>
      </c>
      <c r="E6087" s="619" t="s">
        <v>31512</v>
      </c>
      <c r="F6087"/>
      <c r="G6087"/>
      <c r="H6087"/>
    </row>
    <row r="6088" spans="1:8" ht="15" x14ac:dyDescent="0.25">
      <c r="A6088" s="609" t="str">
        <f t="shared" si="95"/>
        <v>87355</v>
      </c>
      <c r="B6088" s="607" t="s">
        <v>1164</v>
      </c>
      <c r="C6088" s="607" t="s">
        <v>16973</v>
      </c>
      <c r="D6088" s="618" t="s">
        <v>11895</v>
      </c>
      <c r="E6088" s="619" t="s">
        <v>31513</v>
      </c>
      <c r="F6088"/>
      <c r="G6088"/>
      <c r="H6088"/>
    </row>
    <row r="6089" spans="1:8" ht="15" x14ac:dyDescent="0.25">
      <c r="A6089" s="609" t="str">
        <f t="shared" si="95"/>
        <v>87356</v>
      </c>
      <c r="B6089" s="607" t="s">
        <v>1165</v>
      </c>
      <c r="C6089" s="607" t="s">
        <v>16974</v>
      </c>
      <c r="D6089" s="618" t="s">
        <v>11895</v>
      </c>
      <c r="E6089" s="619" t="s">
        <v>31514</v>
      </c>
      <c r="F6089"/>
      <c r="G6089"/>
      <c r="H6089"/>
    </row>
    <row r="6090" spans="1:8" ht="15" x14ac:dyDescent="0.25">
      <c r="A6090" s="609" t="str">
        <f t="shared" si="95"/>
        <v>87357</v>
      </c>
      <c r="B6090" s="607" t="s">
        <v>1166</v>
      </c>
      <c r="C6090" s="607" t="s">
        <v>16975</v>
      </c>
      <c r="D6090" s="618" t="s">
        <v>11895</v>
      </c>
      <c r="E6090" s="619" t="s">
        <v>31515</v>
      </c>
      <c r="F6090"/>
      <c r="G6090"/>
      <c r="H6090"/>
    </row>
    <row r="6091" spans="1:8" ht="15" x14ac:dyDescent="0.25">
      <c r="A6091" s="609" t="str">
        <f t="shared" si="95"/>
        <v>87358</v>
      </c>
      <c r="B6091" s="607" t="s">
        <v>1167</v>
      </c>
      <c r="C6091" s="607" t="s">
        <v>16976</v>
      </c>
      <c r="D6091" s="618" t="s">
        <v>11895</v>
      </c>
      <c r="E6091" s="619" t="s">
        <v>31516</v>
      </c>
      <c r="F6091"/>
      <c r="G6091"/>
      <c r="H6091"/>
    </row>
    <row r="6092" spans="1:8" ht="15" x14ac:dyDescent="0.25">
      <c r="A6092" s="609" t="str">
        <f t="shared" si="95"/>
        <v>87359</v>
      </c>
      <c r="B6092" s="607" t="s">
        <v>1168</v>
      </c>
      <c r="C6092" s="607" t="s">
        <v>16977</v>
      </c>
      <c r="D6092" s="618" t="s">
        <v>11895</v>
      </c>
      <c r="E6092" s="619" t="s">
        <v>31517</v>
      </c>
      <c r="F6092"/>
      <c r="G6092"/>
      <c r="H6092"/>
    </row>
    <row r="6093" spans="1:8" ht="15" x14ac:dyDescent="0.25">
      <c r="A6093" s="609" t="str">
        <f t="shared" si="95"/>
        <v>87360</v>
      </c>
      <c r="B6093" s="607" t="s">
        <v>1169</v>
      </c>
      <c r="C6093" s="607" t="s">
        <v>16978</v>
      </c>
      <c r="D6093" s="618" t="s">
        <v>11895</v>
      </c>
      <c r="E6093" s="619" t="s">
        <v>31518</v>
      </c>
      <c r="F6093"/>
      <c r="G6093"/>
      <c r="H6093"/>
    </row>
    <row r="6094" spans="1:8" ht="15" x14ac:dyDescent="0.25">
      <c r="A6094" s="609" t="str">
        <f t="shared" si="95"/>
        <v>87361</v>
      </c>
      <c r="B6094" s="607" t="s">
        <v>1170</v>
      </c>
      <c r="C6094" s="607" t="s">
        <v>16979</v>
      </c>
      <c r="D6094" s="618" t="s">
        <v>11895</v>
      </c>
      <c r="E6094" s="619" t="s">
        <v>31519</v>
      </c>
      <c r="F6094"/>
      <c r="G6094"/>
      <c r="H6094"/>
    </row>
    <row r="6095" spans="1:8" ht="15" x14ac:dyDescent="0.25">
      <c r="A6095" s="609" t="str">
        <f t="shared" si="95"/>
        <v>87362</v>
      </c>
      <c r="B6095" s="607" t="s">
        <v>1171</v>
      </c>
      <c r="C6095" s="607" t="s">
        <v>16980</v>
      </c>
      <c r="D6095" s="618" t="s">
        <v>11895</v>
      </c>
      <c r="E6095" s="619" t="s">
        <v>31520</v>
      </c>
      <c r="F6095"/>
      <c r="G6095"/>
      <c r="H6095"/>
    </row>
    <row r="6096" spans="1:8" ht="15" x14ac:dyDescent="0.25">
      <c r="A6096" s="609" t="str">
        <f t="shared" si="95"/>
        <v>87363</v>
      </c>
      <c r="B6096" s="607" t="s">
        <v>1172</v>
      </c>
      <c r="C6096" s="607" t="s">
        <v>16981</v>
      </c>
      <c r="D6096" s="618" t="s">
        <v>11895</v>
      </c>
      <c r="E6096" s="619" t="s">
        <v>31521</v>
      </c>
      <c r="F6096"/>
      <c r="G6096"/>
      <c r="H6096"/>
    </row>
    <row r="6097" spans="1:8" ht="15" x14ac:dyDescent="0.25">
      <c r="A6097" s="609" t="str">
        <f t="shared" si="95"/>
        <v>87364</v>
      </c>
      <c r="B6097" s="607" t="s">
        <v>1173</v>
      </c>
      <c r="C6097" s="607" t="s">
        <v>16982</v>
      </c>
      <c r="D6097" s="618" t="s">
        <v>11895</v>
      </c>
      <c r="E6097" s="619" t="s">
        <v>31522</v>
      </c>
      <c r="F6097"/>
      <c r="G6097"/>
      <c r="H6097"/>
    </row>
    <row r="6098" spans="1:8" ht="15" x14ac:dyDescent="0.25">
      <c r="A6098" s="609" t="str">
        <f t="shared" si="95"/>
        <v>87365</v>
      </c>
      <c r="B6098" s="607" t="s">
        <v>1174</v>
      </c>
      <c r="C6098" s="607" t="s">
        <v>16983</v>
      </c>
      <c r="D6098" s="618" t="s">
        <v>11895</v>
      </c>
      <c r="E6098" s="619" t="s">
        <v>31523</v>
      </c>
      <c r="F6098"/>
      <c r="G6098"/>
      <c r="H6098"/>
    </row>
    <row r="6099" spans="1:8" ht="15" x14ac:dyDescent="0.25">
      <c r="A6099" s="609" t="str">
        <f t="shared" si="95"/>
        <v>87366</v>
      </c>
      <c r="B6099" s="607" t="s">
        <v>1175</v>
      </c>
      <c r="C6099" s="607" t="s">
        <v>16984</v>
      </c>
      <c r="D6099" s="618" t="s">
        <v>11895</v>
      </c>
      <c r="E6099" s="619" t="s">
        <v>31524</v>
      </c>
      <c r="F6099"/>
      <c r="G6099"/>
      <c r="H6099"/>
    </row>
    <row r="6100" spans="1:8" ht="15" x14ac:dyDescent="0.25">
      <c r="A6100" s="609" t="str">
        <f t="shared" si="95"/>
        <v>87367</v>
      </c>
      <c r="B6100" s="607" t="s">
        <v>1176</v>
      </c>
      <c r="C6100" s="607" t="s">
        <v>16985</v>
      </c>
      <c r="D6100" s="618" t="s">
        <v>11895</v>
      </c>
      <c r="E6100" s="619" t="s">
        <v>31525</v>
      </c>
      <c r="F6100"/>
      <c r="G6100"/>
      <c r="H6100"/>
    </row>
    <row r="6101" spans="1:8" ht="15" x14ac:dyDescent="0.25">
      <c r="A6101" s="609" t="str">
        <f t="shared" si="95"/>
        <v>87368</v>
      </c>
      <c r="B6101" s="607" t="s">
        <v>1177</v>
      </c>
      <c r="C6101" s="607" t="s">
        <v>16986</v>
      </c>
      <c r="D6101" s="618" t="s">
        <v>11895</v>
      </c>
      <c r="E6101" s="619" t="s">
        <v>31526</v>
      </c>
      <c r="F6101"/>
      <c r="G6101"/>
      <c r="H6101"/>
    </row>
    <row r="6102" spans="1:8" ht="15" x14ac:dyDescent="0.25">
      <c r="A6102" s="609" t="str">
        <f t="shared" si="95"/>
        <v>87369</v>
      </c>
      <c r="B6102" s="607" t="s">
        <v>1178</v>
      </c>
      <c r="C6102" s="607" t="s">
        <v>16987</v>
      </c>
      <c r="D6102" s="618" t="s">
        <v>11895</v>
      </c>
      <c r="E6102" s="619" t="s">
        <v>31527</v>
      </c>
      <c r="F6102"/>
      <c r="G6102"/>
      <c r="H6102"/>
    </row>
    <row r="6103" spans="1:8" ht="15" x14ac:dyDescent="0.25">
      <c r="A6103" s="609" t="str">
        <f t="shared" si="95"/>
        <v>87370</v>
      </c>
      <c r="B6103" s="607" t="s">
        <v>1179</v>
      </c>
      <c r="C6103" s="607" t="s">
        <v>16988</v>
      </c>
      <c r="D6103" s="618" t="s">
        <v>11895</v>
      </c>
      <c r="E6103" s="619" t="s">
        <v>30152</v>
      </c>
      <c r="F6103"/>
      <c r="G6103"/>
      <c r="H6103"/>
    </row>
    <row r="6104" spans="1:8" ht="15" x14ac:dyDescent="0.25">
      <c r="A6104" s="609" t="str">
        <f t="shared" si="95"/>
        <v>87371</v>
      </c>
      <c r="B6104" s="607" t="s">
        <v>1180</v>
      </c>
      <c r="C6104" s="607" t="s">
        <v>16989</v>
      </c>
      <c r="D6104" s="618" t="s">
        <v>11895</v>
      </c>
      <c r="E6104" s="619" t="s">
        <v>31528</v>
      </c>
      <c r="F6104"/>
      <c r="G6104"/>
      <c r="H6104"/>
    </row>
    <row r="6105" spans="1:8" ht="15" x14ac:dyDescent="0.25">
      <c r="A6105" s="609" t="str">
        <f t="shared" si="95"/>
        <v>87372</v>
      </c>
      <c r="B6105" s="607" t="s">
        <v>1181</v>
      </c>
      <c r="C6105" s="607" t="s">
        <v>16990</v>
      </c>
      <c r="D6105" s="618" t="s">
        <v>11895</v>
      </c>
      <c r="E6105" s="619" t="s">
        <v>31529</v>
      </c>
      <c r="F6105"/>
      <c r="G6105"/>
      <c r="H6105"/>
    </row>
    <row r="6106" spans="1:8" ht="15" x14ac:dyDescent="0.25">
      <c r="A6106" s="609" t="str">
        <f t="shared" si="95"/>
        <v>87373</v>
      </c>
      <c r="B6106" s="607" t="s">
        <v>1182</v>
      </c>
      <c r="C6106" s="607" t="s">
        <v>16991</v>
      </c>
      <c r="D6106" s="618" t="s">
        <v>11895</v>
      </c>
      <c r="E6106" s="619" t="s">
        <v>31530</v>
      </c>
      <c r="F6106"/>
      <c r="G6106"/>
      <c r="H6106"/>
    </row>
    <row r="6107" spans="1:8" ht="15" x14ac:dyDescent="0.25">
      <c r="A6107" s="609" t="str">
        <f t="shared" si="95"/>
        <v>87374</v>
      </c>
      <c r="B6107" s="607" t="s">
        <v>1183</v>
      </c>
      <c r="C6107" s="607" t="s">
        <v>16992</v>
      </c>
      <c r="D6107" s="618" t="s">
        <v>11895</v>
      </c>
      <c r="E6107" s="619" t="s">
        <v>31531</v>
      </c>
      <c r="F6107"/>
      <c r="G6107"/>
      <c r="H6107"/>
    </row>
    <row r="6108" spans="1:8" ht="15" x14ac:dyDescent="0.25">
      <c r="A6108" s="609" t="str">
        <f t="shared" si="95"/>
        <v>87375</v>
      </c>
      <c r="B6108" s="607" t="s">
        <v>1184</v>
      </c>
      <c r="C6108" s="607" t="s">
        <v>16993</v>
      </c>
      <c r="D6108" s="618" t="s">
        <v>11895</v>
      </c>
      <c r="E6108" s="619" t="s">
        <v>29368</v>
      </c>
      <c r="F6108"/>
      <c r="G6108"/>
      <c r="H6108"/>
    </row>
    <row r="6109" spans="1:8" ht="15" x14ac:dyDescent="0.25">
      <c r="A6109" s="609" t="str">
        <f t="shared" si="95"/>
        <v>87376</v>
      </c>
      <c r="B6109" s="607" t="s">
        <v>1185</v>
      </c>
      <c r="C6109" s="607" t="s">
        <v>16994</v>
      </c>
      <c r="D6109" s="618" t="s">
        <v>11895</v>
      </c>
      <c r="E6109" s="619" t="s">
        <v>31532</v>
      </c>
      <c r="F6109"/>
      <c r="G6109"/>
      <c r="H6109"/>
    </row>
    <row r="6110" spans="1:8" ht="15" x14ac:dyDescent="0.25">
      <c r="A6110" s="609" t="str">
        <f t="shared" si="95"/>
        <v>87377</v>
      </c>
      <c r="B6110" s="607" t="s">
        <v>1186</v>
      </c>
      <c r="C6110" s="607" t="s">
        <v>16995</v>
      </c>
      <c r="D6110" s="618" t="s">
        <v>11895</v>
      </c>
      <c r="E6110" s="619" t="s">
        <v>31533</v>
      </c>
      <c r="F6110"/>
      <c r="G6110"/>
      <c r="H6110"/>
    </row>
    <row r="6111" spans="1:8" ht="15" x14ac:dyDescent="0.25">
      <c r="A6111" s="609" t="str">
        <f t="shared" si="95"/>
        <v>87378</v>
      </c>
      <c r="B6111" s="607" t="s">
        <v>1187</v>
      </c>
      <c r="C6111" s="607" t="s">
        <v>16996</v>
      </c>
      <c r="D6111" s="618" t="s">
        <v>11895</v>
      </c>
      <c r="E6111" s="619" t="s">
        <v>31534</v>
      </c>
      <c r="F6111"/>
      <c r="G6111"/>
      <c r="H6111"/>
    </row>
    <row r="6112" spans="1:8" ht="15" x14ac:dyDescent="0.25">
      <c r="A6112" s="609" t="str">
        <f t="shared" si="95"/>
        <v>87379</v>
      </c>
      <c r="B6112" s="607" t="s">
        <v>1188</v>
      </c>
      <c r="C6112" s="607" t="s">
        <v>16997</v>
      </c>
      <c r="D6112" s="618" t="s">
        <v>11895</v>
      </c>
      <c r="E6112" s="619" t="s">
        <v>31535</v>
      </c>
      <c r="F6112"/>
      <c r="G6112"/>
      <c r="H6112"/>
    </row>
    <row r="6113" spans="1:8" ht="15" x14ac:dyDescent="0.25">
      <c r="A6113" s="609" t="str">
        <f t="shared" si="95"/>
        <v>87380</v>
      </c>
      <c r="B6113" s="607" t="s">
        <v>1189</v>
      </c>
      <c r="C6113" s="607" t="s">
        <v>16998</v>
      </c>
      <c r="D6113" s="618" t="s">
        <v>11895</v>
      </c>
      <c r="E6113" s="619" t="s">
        <v>31536</v>
      </c>
      <c r="F6113"/>
      <c r="G6113"/>
      <c r="H6113"/>
    </row>
    <row r="6114" spans="1:8" ht="15" x14ac:dyDescent="0.25">
      <c r="A6114" s="609" t="str">
        <f t="shared" si="95"/>
        <v>87381</v>
      </c>
      <c r="B6114" s="607" t="s">
        <v>1190</v>
      </c>
      <c r="C6114" s="607" t="s">
        <v>16999</v>
      </c>
      <c r="D6114" s="618" t="s">
        <v>11895</v>
      </c>
      <c r="E6114" s="619" t="s">
        <v>31537</v>
      </c>
      <c r="F6114"/>
      <c r="G6114"/>
      <c r="H6114"/>
    </row>
    <row r="6115" spans="1:8" ht="15" x14ac:dyDescent="0.25">
      <c r="A6115" s="609" t="str">
        <f t="shared" si="95"/>
        <v>87382</v>
      </c>
      <c r="B6115" s="607" t="s">
        <v>1191</v>
      </c>
      <c r="C6115" s="607" t="s">
        <v>17000</v>
      </c>
      <c r="D6115" s="618" t="s">
        <v>11895</v>
      </c>
      <c r="E6115" s="619" t="s">
        <v>31538</v>
      </c>
      <c r="F6115"/>
      <c r="G6115"/>
      <c r="H6115"/>
    </row>
    <row r="6116" spans="1:8" ht="15" x14ac:dyDescent="0.25">
      <c r="A6116" s="609" t="str">
        <f t="shared" si="95"/>
        <v>87383</v>
      </c>
      <c r="B6116" s="607" t="s">
        <v>1192</v>
      </c>
      <c r="C6116" s="607" t="s">
        <v>17001</v>
      </c>
      <c r="D6116" s="618" t="s">
        <v>11895</v>
      </c>
      <c r="E6116" s="619" t="s">
        <v>31539</v>
      </c>
      <c r="F6116"/>
      <c r="G6116"/>
      <c r="H6116"/>
    </row>
    <row r="6117" spans="1:8" ht="15" x14ac:dyDescent="0.25">
      <c r="A6117" s="609" t="str">
        <f t="shared" si="95"/>
        <v>87384</v>
      </c>
      <c r="B6117" s="607" t="s">
        <v>1193</v>
      </c>
      <c r="C6117" s="607" t="s">
        <v>17002</v>
      </c>
      <c r="D6117" s="618" t="s">
        <v>11895</v>
      </c>
      <c r="E6117" s="619" t="s">
        <v>31540</v>
      </c>
      <c r="F6117"/>
      <c r="G6117"/>
      <c r="H6117"/>
    </row>
    <row r="6118" spans="1:8" ht="15" x14ac:dyDescent="0.25">
      <c r="A6118" s="609" t="str">
        <f t="shared" si="95"/>
        <v>87385</v>
      </c>
      <c r="B6118" s="607" t="s">
        <v>1194</v>
      </c>
      <c r="C6118" s="607" t="s">
        <v>17003</v>
      </c>
      <c r="D6118" s="618" t="s">
        <v>11895</v>
      </c>
      <c r="E6118" s="619" t="s">
        <v>31541</v>
      </c>
      <c r="F6118"/>
      <c r="G6118"/>
      <c r="H6118"/>
    </row>
    <row r="6119" spans="1:8" ht="15" x14ac:dyDescent="0.25">
      <c r="A6119" s="609" t="str">
        <f t="shared" si="95"/>
        <v>87386</v>
      </c>
      <c r="B6119" s="607" t="s">
        <v>1195</v>
      </c>
      <c r="C6119" s="607" t="s">
        <v>17004</v>
      </c>
      <c r="D6119" s="618" t="s">
        <v>11895</v>
      </c>
      <c r="E6119" s="619" t="s">
        <v>31542</v>
      </c>
      <c r="F6119"/>
      <c r="G6119"/>
      <c r="H6119"/>
    </row>
    <row r="6120" spans="1:8" ht="15" x14ac:dyDescent="0.25">
      <c r="A6120" s="609" t="str">
        <f t="shared" si="95"/>
        <v>87387</v>
      </c>
      <c r="B6120" s="607" t="s">
        <v>1196</v>
      </c>
      <c r="C6120" s="607" t="s">
        <v>17005</v>
      </c>
      <c r="D6120" s="618" t="s">
        <v>11895</v>
      </c>
      <c r="E6120" s="619" t="s">
        <v>31543</v>
      </c>
      <c r="F6120"/>
      <c r="G6120"/>
      <c r="H6120"/>
    </row>
    <row r="6121" spans="1:8" ht="15" x14ac:dyDescent="0.25">
      <c r="A6121" s="609" t="str">
        <f t="shared" si="95"/>
        <v>87388</v>
      </c>
      <c r="B6121" s="607" t="s">
        <v>1197</v>
      </c>
      <c r="C6121" s="607" t="s">
        <v>17006</v>
      </c>
      <c r="D6121" s="618" t="s">
        <v>11895</v>
      </c>
      <c r="E6121" s="619" t="s">
        <v>31544</v>
      </c>
      <c r="F6121"/>
      <c r="G6121"/>
      <c r="H6121"/>
    </row>
    <row r="6122" spans="1:8" ht="15" x14ac:dyDescent="0.25">
      <c r="A6122" s="609" t="str">
        <f t="shared" si="95"/>
        <v>87389</v>
      </c>
      <c r="B6122" s="607" t="s">
        <v>1198</v>
      </c>
      <c r="C6122" s="607" t="s">
        <v>17007</v>
      </c>
      <c r="D6122" s="618" t="s">
        <v>11895</v>
      </c>
      <c r="E6122" s="619" t="s">
        <v>31545</v>
      </c>
      <c r="F6122"/>
      <c r="G6122"/>
      <c r="H6122"/>
    </row>
    <row r="6123" spans="1:8" ht="15" x14ac:dyDescent="0.25">
      <c r="A6123" s="609" t="str">
        <f t="shared" si="95"/>
        <v>87390</v>
      </c>
      <c r="B6123" s="607" t="s">
        <v>1199</v>
      </c>
      <c r="C6123" s="607" t="s">
        <v>17008</v>
      </c>
      <c r="D6123" s="618" t="s">
        <v>11895</v>
      </c>
      <c r="E6123" s="619" t="s">
        <v>31546</v>
      </c>
      <c r="F6123"/>
      <c r="G6123"/>
      <c r="H6123"/>
    </row>
    <row r="6124" spans="1:8" ht="15" x14ac:dyDescent="0.25">
      <c r="A6124" s="609" t="str">
        <f t="shared" si="95"/>
        <v>87391</v>
      </c>
      <c r="B6124" s="607" t="s">
        <v>1200</v>
      </c>
      <c r="C6124" s="607" t="s">
        <v>17009</v>
      </c>
      <c r="D6124" s="618" t="s">
        <v>11895</v>
      </c>
      <c r="E6124" s="619" t="s">
        <v>31547</v>
      </c>
      <c r="F6124"/>
      <c r="G6124"/>
      <c r="H6124"/>
    </row>
    <row r="6125" spans="1:8" ht="15" x14ac:dyDescent="0.25">
      <c r="A6125" s="609" t="str">
        <f t="shared" si="95"/>
        <v>87393</v>
      </c>
      <c r="B6125" s="607" t="s">
        <v>1201</v>
      </c>
      <c r="C6125" s="607" t="s">
        <v>17010</v>
      </c>
      <c r="D6125" s="618" t="s">
        <v>11895</v>
      </c>
      <c r="E6125" s="619" t="s">
        <v>31548</v>
      </c>
      <c r="F6125"/>
      <c r="G6125"/>
      <c r="H6125"/>
    </row>
    <row r="6126" spans="1:8" ht="15" x14ac:dyDescent="0.25">
      <c r="A6126" s="609" t="str">
        <f t="shared" si="95"/>
        <v>87394</v>
      </c>
      <c r="B6126" s="607" t="s">
        <v>1202</v>
      </c>
      <c r="C6126" s="607" t="s">
        <v>17011</v>
      </c>
      <c r="D6126" s="618" t="s">
        <v>11895</v>
      </c>
      <c r="E6126" s="619" t="s">
        <v>31549</v>
      </c>
      <c r="F6126"/>
      <c r="G6126"/>
      <c r="H6126"/>
    </row>
    <row r="6127" spans="1:8" ht="15" x14ac:dyDescent="0.25">
      <c r="A6127" s="609" t="str">
        <f t="shared" si="95"/>
        <v>87395</v>
      </c>
      <c r="B6127" s="607" t="s">
        <v>1203</v>
      </c>
      <c r="C6127" s="607" t="s">
        <v>17012</v>
      </c>
      <c r="D6127" s="618" t="s">
        <v>11895</v>
      </c>
      <c r="E6127" s="619" t="s">
        <v>31550</v>
      </c>
      <c r="F6127"/>
      <c r="G6127"/>
      <c r="H6127"/>
    </row>
    <row r="6128" spans="1:8" ht="15" x14ac:dyDescent="0.25">
      <c r="A6128" s="609" t="str">
        <f t="shared" si="95"/>
        <v>87396</v>
      </c>
      <c r="B6128" s="607" t="s">
        <v>1204</v>
      </c>
      <c r="C6128" s="607" t="s">
        <v>17013</v>
      </c>
      <c r="D6128" s="618" t="s">
        <v>11895</v>
      </c>
      <c r="E6128" s="619" t="s">
        <v>31551</v>
      </c>
      <c r="F6128"/>
      <c r="G6128"/>
      <c r="H6128"/>
    </row>
    <row r="6129" spans="1:8" ht="15" x14ac:dyDescent="0.25">
      <c r="A6129" s="609" t="str">
        <f t="shared" si="95"/>
        <v>87397</v>
      </c>
      <c r="B6129" s="607" t="s">
        <v>1205</v>
      </c>
      <c r="C6129" s="607" t="s">
        <v>17014</v>
      </c>
      <c r="D6129" s="618" t="s">
        <v>11895</v>
      </c>
      <c r="E6129" s="619" t="s">
        <v>31552</v>
      </c>
      <c r="F6129"/>
      <c r="G6129"/>
      <c r="H6129"/>
    </row>
    <row r="6130" spans="1:8" ht="15" x14ac:dyDescent="0.25">
      <c r="A6130" s="609" t="str">
        <f t="shared" si="95"/>
        <v>87398</v>
      </c>
      <c r="B6130" s="607" t="s">
        <v>1206</v>
      </c>
      <c r="C6130" s="607" t="s">
        <v>17015</v>
      </c>
      <c r="D6130" s="618" t="s">
        <v>11895</v>
      </c>
      <c r="E6130" s="619" t="s">
        <v>31553</v>
      </c>
      <c r="F6130"/>
      <c r="G6130"/>
      <c r="H6130"/>
    </row>
    <row r="6131" spans="1:8" ht="15" x14ac:dyDescent="0.25">
      <c r="A6131" s="609" t="str">
        <f t="shared" si="95"/>
        <v>87399</v>
      </c>
      <c r="B6131" s="607" t="s">
        <v>1207</v>
      </c>
      <c r="C6131" s="607" t="s">
        <v>17016</v>
      </c>
      <c r="D6131" s="618" t="s">
        <v>11895</v>
      </c>
      <c r="E6131" s="619" t="s">
        <v>31554</v>
      </c>
      <c r="F6131"/>
      <c r="G6131"/>
      <c r="H6131"/>
    </row>
    <row r="6132" spans="1:8" ht="15" x14ac:dyDescent="0.25">
      <c r="A6132" s="609" t="str">
        <f t="shared" si="95"/>
        <v>87401</v>
      </c>
      <c r="B6132" s="607" t="s">
        <v>1208</v>
      </c>
      <c r="C6132" s="607" t="s">
        <v>17017</v>
      </c>
      <c r="D6132" s="618" t="s">
        <v>11895</v>
      </c>
      <c r="E6132" s="619" t="s">
        <v>31555</v>
      </c>
      <c r="F6132"/>
      <c r="G6132"/>
      <c r="H6132"/>
    </row>
    <row r="6133" spans="1:8" ht="15" x14ac:dyDescent="0.25">
      <c r="A6133" s="609" t="str">
        <f t="shared" si="95"/>
        <v>87402</v>
      </c>
      <c r="B6133" s="607" t="s">
        <v>1209</v>
      </c>
      <c r="C6133" s="607" t="s">
        <v>17018</v>
      </c>
      <c r="D6133" s="618" t="s">
        <v>11895</v>
      </c>
      <c r="E6133" s="619" t="s">
        <v>31556</v>
      </c>
      <c r="F6133"/>
      <c r="G6133"/>
      <c r="H6133"/>
    </row>
    <row r="6134" spans="1:8" ht="15" x14ac:dyDescent="0.25">
      <c r="A6134" s="609" t="str">
        <f t="shared" si="95"/>
        <v>87404</v>
      </c>
      <c r="B6134" s="607" t="s">
        <v>1210</v>
      </c>
      <c r="C6134" s="607" t="s">
        <v>17019</v>
      </c>
      <c r="D6134" s="618" t="s">
        <v>11895</v>
      </c>
      <c r="E6134" s="619" t="s">
        <v>31557</v>
      </c>
      <c r="F6134"/>
      <c r="G6134"/>
      <c r="H6134"/>
    </row>
    <row r="6135" spans="1:8" ht="15" x14ac:dyDescent="0.25">
      <c r="A6135" s="609" t="str">
        <f t="shared" si="95"/>
        <v>87405</v>
      </c>
      <c r="B6135" s="607" t="s">
        <v>1211</v>
      </c>
      <c r="C6135" s="607" t="s">
        <v>17020</v>
      </c>
      <c r="D6135" s="618" t="s">
        <v>11895</v>
      </c>
      <c r="E6135" s="619" t="s">
        <v>31558</v>
      </c>
      <c r="F6135"/>
      <c r="G6135"/>
      <c r="H6135"/>
    </row>
    <row r="6136" spans="1:8" ht="15" x14ac:dyDescent="0.25">
      <c r="A6136" s="609" t="str">
        <f t="shared" si="95"/>
        <v>87407</v>
      </c>
      <c r="B6136" s="607" t="s">
        <v>1212</v>
      </c>
      <c r="C6136" s="607" t="s">
        <v>17021</v>
      </c>
      <c r="D6136" s="618" t="s">
        <v>11895</v>
      </c>
      <c r="E6136" s="619" t="s">
        <v>31559</v>
      </c>
      <c r="F6136"/>
      <c r="G6136"/>
      <c r="H6136"/>
    </row>
    <row r="6137" spans="1:8" ht="15" x14ac:dyDescent="0.25">
      <c r="A6137" s="609" t="str">
        <f t="shared" si="95"/>
        <v>87408</v>
      </c>
      <c r="B6137" s="607" t="s">
        <v>1213</v>
      </c>
      <c r="C6137" s="607" t="s">
        <v>17022</v>
      </c>
      <c r="D6137" s="618" t="s">
        <v>11895</v>
      </c>
      <c r="E6137" s="619" t="s">
        <v>31560</v>
      </c>
      <c r="F6137"/>
      <c r="G6137"/>
      <c r="H6137"/>
    </row>
    <row r="6138" spans="1:8" ht="15" x14ac:dyDescent="0.25">
      <c r="A6138" s="609" t="str">
        <f t="shared" si="95"/>
        <v>87410</v>
      </c>
      <c r="B6138" s="607" t="s">
        <v>1214</v>
      </c>
      <c r="C6138" s="607" t="s">
        <v>17023</v>
      </c>
      <c r="D6138" s="618" t="s">
        <v>11895</v>
      </c>
      <c r="E6138" s="619" t="s">
        <v>31561</v>
      </c>
      <c r="F6138"/>
      <c r="G6138"/>
      <c r="H6138"/>
    </row>
    <row r="6139" spans="1:8" ht="15" x14ac:dyDescent="0.25">
      <c r="A6139" s="609" t="str">
        <f t="shared" si="95"/>
        <v>88626</v>
      </c>
      <c r="B6139" s="607" t="s">
        <v>1636</v>
      </c>
      <c r="C6139" s="607" t="s">
        <v>17024</v>
      </c>
      <c r="D6139" s="618" t="s">
        <v>11895</v>
      </c>
      <c r="E6139" s="619" t="s">
        <v>31562</v>
      </c>
      <c r="F6139"/>
      <c r="G6139"/>
      <c r="H6139"/>
    </row>
    <row r="6140" spans="1:8" ht="15" x14ac:dyDescent="0.25">
      <c r="A6140" s="609" t="str">
        <f t="shared" si="95"/>
        <v>88627</v>
      </c>
      <c r="B6140" s="607" t="s">
        <v>1637</v>
      </c>
      <c r="C6140" s="607" t="s">
        <v>17025</v>
      </c>
      <c r="D6140" s="618" t="s">
        <v>11895</v>
      </c>
      <c r="E6140" s="619" t="s">
        <v>31563</v>
      </c>
      <c r="F6140"/>
      <c r="G6140"/>
      <c r="H6140"/>
    </row>
    <row r="6141" spans="1:8" ht="15" x14ac:dyDescent="0.25">
      <c r="A6141" s="609" t="str">
        <f t="shared" si="95"/>
        <v>88628</v>
      </c>
      <c r="B6141" s="607" t="s">
        <v>1638</v>
      </c>
      <c r="C6141" s="607" t="s">
        <v>17026</v>
      </c>
      <c r="D6141" s="618" t="s">
        <v>11895</v>
      </c>
      <c r="E6141" s="619" t="s">
        <v>31564</v>
      </c>
      <c r="F6141"/>
      <c r="G6141"/>
      <c r="H6141"/>
    </row>
    <row r="6142" spans="1:8" ht="15" x14ac:dyDescent="0.25">
      <c r="A6142" s="609" t="str">
        <f t="shared" si="95"/>
        <v>88629</v>
      </c>
      <c r="B6142" s="607" t="s">
        <v>1639</v>
      </c>
      <c r="C6142" s="607" t="s">
        <v>17027</v>
      </c>
      <c r="D6142" s="618" t="s">
        <v>11895</v>
      </c>
      <c r="E6142" s="619" t="s">
        <v>31565</v>
      </c>
      <c r="F6142"/>
      <c r="G6142"/>
      <c r="H6142"/>
    </row>
    <row r="6143" spans="1:8" ht="15" x14ac:dyDescent="0.25">
      <c r="A6143" s="609" t="str">
        <f t="shared" si="95"/>
        <v>88630</v>
      </c>
      <c r="B6143" s="607" t="s">
        <v>1640</v>
      </c>
      <c r="C6143" s="607" t="s">
        <v>17028</v>
      </c>
      <c r="D6143" s="618" t="s">
        <v>11895</v>
      </c>
      <c r="E6143" s="619" t="s">
        <v>22006</v>
      </c>
      <c r="F6143"/>
      <c r="G6143"/>
      <c r="H6143"/>
    </row>
    <row r="6144" spans="1:8" ht="15" x14ac:dyDescent="0.25">
      <c r="A6144" s="609" t="str">
        <f t="shared" si="95"/>
        <v>88631</v>
      </c>
      <c r="B6144" s="607" t="s">
        <v>1641</v>
      </c>
      <c r="C6144" s="607" t="s">
        <v>17029</v>
      </c>
      <c r="D6144" s="618" t="s">
        <v>11895</v>
      </c>
      <c r="E6144" s="619" t="s">
        <v>31566</v>
      </c>
      <c r="F6144"/>
      <c r="G6144"/>
      <c r="H6144"/>
    </row>
    <row r="6145" spans="1:8" ht="15" x14ac:dyDescent="0.25">
      <c r="A6145" s="609" t="str">
        <f t="shared" si="95"/>
        <v>88715</v>
      </c>
      <c r="B6145" s="607" t="s">
        <v>1645</v>
      </c>
      <c r="C6145" s="607" t="s">
        <v>17030</v>
      </c>
      <c r="D6145" s="618" t="s">
        <v>11895</v>
      </c>
      <c r="E6145" s="619" t="s">
        <v>31567</v>
      </c>
      <c r="F6145"/>
      <c r="G6145"/>
      <c r="H6145"/>
    </row>
    <row r="6146" spans="1:8" ht="15" x14ac:dyDescent="0.25">
      <c r="A6146" s="609" t="str">
        <f t="shared" ref="A6146:A6209" si="96">IF(ISERROR(SEARCH("/",B6146)=6),TRIM(CLEAN(B6146)),IF(SEARCH("/",B6146)=6,IF(LEN(TRIM(CLEAN(B6146)))=7,LEFT(TRIM(CLEAN(B6146)),6)&amp;"00"&amp;RIGHT(TRIM(CLEAN(B6146)),1),LEFT(TRIM(CLEAN(B6146)),6)&amp;"0"&amp;RIGHT(TRIM(CLEAN(B6146)),2)),TRIM(CLEAN(B6146))))</f>
        <v>95563</v>
      </c>
      <c r="B6146" s="607" t="s">
        <v>4685</v>
      </c>
      <c r="C6146" s="607" t="s">
        <v>17031</v>
      </c>
      <c r="D6146" s="618" t="s">
        <v>11895</v>
      </c>
      <c r="E6146" s="619" t="s">
        <v>31568</v>
      </c>
      <c r="F6146"/>
      <c r="G6146"/>
      <c r="H6146"/>
    </row>
    <row r="6147" spans="1:8" ht="15" x14ac:dyDescent="0.25">
      <c r="A6147" s="609" t="str">
        <f t="shared" si="96"/>
        <v>100464</v>
      </c>
      <c r="B6147" s="607" t="s">
        <v>6505</v>
      </c>
      <c r="C6147" s="607" t="s">
        <v>17032</v>
      </c>
      <c r="D6147" s="618" t="s">
        <v>11895</v>
      </c>
      <c r="E6147" s="619" t="s">
        <v>31569</v>
      </c>
      <c r="F6147"/>
      <c r="G6147"/>
      <c r="H6147"/>
    </row>
    <row r="6148" spans="1:8" ht="15" x14ac:dyDescent="0.25">
      <c r="A6148" s="609" t="str">
        <f t="shared" si="96"/>
        <v>100465</v>
      </c>
      <c r="B6148" s="607" t="s">
        <v>6506</v>
      </c>
      <c r="C6148" s="607" t="s">
        <v>17033</v>
      </c>
      <c r="D6148" s="618" t="s">
        <v>11895</v>
      </c>
      <c r="E6148" s="619" t="s">
        <v>31570</v>
      </c>
      <c r="F6148"/>
      <c r="G6148"/>
      <c r="H6148"/>
    </row>
    <row r="6149" spans="1:8" ht="15" x14ac:dyDescent="0.25">
      <c r="A6149" s="609" t="str">
        <f t="shared" si="96"/>
        <v>100466</v>
      </c>
      <c r="B6149" s="607" t="s">
        <v>6507</v>
      </c>
      <c r="C6149" s="607" t="s">
        <v>17034</v>
      </c>
      <c r="D6149" s="618" t="s">
        <v>11895</v>
      </c>
      <c r="E6149" s="619" t="s">
        <v>31571</v>
      </c>
      <c r="F6149"/>
      <c r="G6149"/>
      <c r="H6149"/>
    </row>
    <row r="6150" spans="1:8" ht="15" x14ac:dyDescent="0.25">
      <c r="A6150" s="609" t="str">
        <f t="shared" si="96"/>
        <v>100468</v>
      </c>
      <c r="B6150" s="607" t="s">
        <v>6508</v>
      </c>
      <c r="C6150" s="607" t="s">
        <v>17035</v>
      </c>
      <c r="D6150" s="618" t="s">
        <v>11895</v>
      </c>
      <c r="E6150" s="619" t="s">
        <v>31572</v>
      </c>
      <c r="F6150"/>
      <c r="G6150"/>
      <c r="H6150"/>
    </row>
    <row r="6151" spans="1:8" ht="15" x14ac:dyDescent="0.25">
      <c r="A6151" s="609" t="str">
        <f t="shared" si="96"/>
        <v>100469</v>
      </c>
      <c r="B6151" s="607" t="s">
        <v>6509</v>
      </c>
      <c r="C6151" s="607" t="s">
        <v>17036</v>
      </c>
      <c r="D6151" s="618" t="s">
        <v>11895</v>
      </c>
      <c r="E6151" s="619" t="s">
        <v>31573</v>
      </c>
      <c r="F6151"/>
      <c r="G6151"/>
      <c r="H6151"/>
    </row>
    <row r="6152" spans="1:8" ht="15" x14ac:dyDescent="0.25">
      <c r="A6152" s="609" t="str">
        <f t="shared" si="96"/>
        <v>100470</v>
      </c>
      <c r="B6152" s="607" t="s">
        <v>6510</v>
      </c>
      <c r="C6152" s="607" t="s">
        <v>17037</v>
      </c>
      <c r="D6152" s="618" t="s">
        <v>11895</v>
      </c>
      <c r="E6152" s="619" t="s">
        <v>31574</v>
      </c>
      <c r="F6152"/>
      <c r="G6152"/>
      <c r="H6152"/>
    </row>
    <row r="6153" spans="1:8" ht="15" x14ac:dyDescent="0.25">
      <c r="A6153" s="609" t="str">
        <f t="shared" si="96"/>
        <v>100472</v>
      </c>
      <c r="B6153" s="607" t="s">
        <v>6511</v>
      </c>
      <c r="C6153" s="607" t="s">
        <v>17038</v>
      </c>
      <c r="D6153" s="618" t="s">
        <v>11895</v>
      </c>
      <c r="E6153" s="619" t="s">
        <v>31575</v>
      </c>
      <c r="F6153"/>
      <c r="G6153"/>
      <c r="H6153"/>
    </row>
    <row r="6154" spans="1:8" ht="15" x14ac:dyDescent="0.25">
      <c r="A6154" s="609" t="str">
        <f t="shared" si="96"/>
        <v>100473</v>
      </c>
      <c r="B6154" s="607" t="s">
        <v>6512</v>
      </c>
      <c r="C6154" s="607" t="s">
        <v>17039</v>
      </c>
      <c r="D6154" s="618" t="s">
        <v>11895</v>
      </c>
      <c r="E6154" s="619" t="s">
        <v>31576</v>
      </c>
      <c r="F6154"/>
      <c r="G6154"/>
      <c r="H6154"/>
    </row>
    <row r="6155" spans="1:8" ht="15" x14ac:dyDescent="0.25">
      <c r="A6155" s="609" t="str">
        <f t="shared" si="96"/>
        <v>100474</v>
      </c>
      <c r="B6155" s="607" t="s">
        <v>6513</v>
      </c>
      <c r="C6155" s="607" t="s">
        <v>17040</v>
      </c>
      <c r="D6155" s="618" t="s">
        <v>11895</v>
      </c>
      <c r="E6155" s="619" t="s">
        <v>31577</v>
      </c>
      <c r="F6155"/>
      <c r="G6155"/>
      <c r="H6155"/>
    </row>
    <row r="6156" spans="1:8" ht="15" x14ac:dyDescent="0.25">
      <c r="A6156" s="609" t="str">
        <f t="shared" si="96"/>
        <v>100475</v>
      </c>
      <c r="B6156" s="607" t="s">
        <v>6514</v>
      </c>
      <c r="C6156" s="607" t="s">
        <v>17041</v>
      </c>
      <c r="D6156" s="618" t="s">
        <v>11895</v>
      </c>
      <c r="E6156" s="619" t="s">
        <v>31578</v>
      </c>
      <c r="F6156"/>
      <c r="G6156"/>
      <c r="H6156"/>
    </row>
    <row r="6157" spans="1:8" ht="15" x14ac:dyDescent="0.25">
      <c r="A6157" s="609" t="str">
        <f t="shared" si="96"/>
        <v>100477</v>
      </c>
      <c r="B6157" s="607" t="s">
        <v>6515</v>
      </c>
      <c r="C6157" s="607" t="s">
        <v>17042</v>
      </c>
      <c r="D6157" s="618" t="s">
        <v>11895</v>
      </c>
      <c r="E6157" s="619" t="s">
        <v>31579</v>
      </c>
      <c r="F6157"/>
      <c r="G6157"/>
      <c r="H6157"/>
    </row>
    <row r="6158" spans="1:8" ht="15" x14ac:dyDescent="0.25">
      <c r="A6158" s="609" t="str">
        <f t="shared" si="96"/>
        <v>100478</v>
      </c>
      <c r="B6158" s="607" t="s">
        <v>6516</v>
      </c>
      <c r="C6158" s="607" t="s">
        <v>17043</v>
      </c>
      <c r="D6158" s="618" t="s">
        <v>11895</v>
      </c>
      <c r="E6158" s="619" t="s">
        <v>31580</v>
      </c>
      <c r="F6158"/>
      <c r="G6158"/>
      <c r="H6158"/>
    </row>
    <row r="6159" spans="1:8" ht="15" x14ac:dyDescent="0.25">
      <c r="A6159" s="609" t="str">
        <f t="shared" si="96"/>
        <v>100479</v>
      </c>
      <c r="B6159" s="607" t="s">
        <v>6517</v>
      </c>
      <c r="C6159" s="607" t="s">
        <v>17044</v>
      </c>
      <c r="D6159" s="618" t="s">
        <v>11895</v>
      </c>
      <c r="E6159" s="619" t="s">
        <v>31581</v>
      </c>
      <c r="F6159"/>
      <c r="G6159"/>
      <c r="H6159"/>
    </row>
    <row r="6160" spans="1:8" ht="15" x14ac:dyDescent="0.25">
      <c r="A6160" s="609" t="str">
        <f t="shared" si="96"/>
        <v>100480</v>
      </c>
      <c r="B6160" s="607" t="s">
        <v>6518</v>
      </c>
      <c r="C6160" s="607" t="s">
        <v>17045</v>
      </c>
      <c r="D6160" s="618" t="s">
        <v>11895</v>
      </c>
      <c r="E6160" s="619" t="s">
        <v>31582</v>
      </c>
      <c r="F6160"/>
      <c r="G6160"/>
      <c r="H6160"/>
    </row>
    <row r="6161" spans="1:8" ht="15" x14ac:dyDescent="0.25">
      <c r="A6161" s="609" t="str">
        <f t="shared" si="96"/>
        <v>100481</v>
      </c>
      <c r="B6161" s="607" t="s">
        <v>6519</v>
      </c>
      <c r="C6161" s="607" t="s">
        <v>17046</v>
      </c>
      <c r="D6161" s="618" t="s">
        <v>11895</v>
      </c>
      <c r="E6161" s="619" t="s">
        <v>31583</v>
      </c>
      <c r="F6161"/>
      <c r="G6161"/>
      <c r="H6161"/>
    </row>
    <row r="6162" spans="1:8" ht="15" x14ac:dyDescent="0.25">
      <c r="A6162" s="609" t="str">
        <f t="shared" si="96"/>
        <v>100483</v>
      </c>
      <c r="B6162" s="607" t="s">
        <v>6520</v>
      </c>
      <c r="C6162" s="607" t="s">
        <v>17047</v>
      </c>
      <c r="D6162" s="618" t="s">
        <v>11895</v>
      </c>
      <c r="E6162" s="619" t="s">
        <v>31584</v>
      </c>
      <c r="F6162"/>
      <c r="G6162"/>
      <c r="H6162"/>
    </row>
    <row r="6163" spans="1:8" ht="15" x14ac:dyDescent="0.25">
      <c r="A6163" s="609" t="str">
        <f t="shared" si="96"/>
        <v>100484</v>
      </c>
      <c r="B6163" s="607" t="s">
        <v>6521</v>
      </c>
      <c r="C6163" s="607" t="s">
        <v>17048</v>
      </c>
      <c r="D6163" s="618" t="s">
        <v>11895</v>
      </c>
      <c r="E6163" s="619" t="s">
        <v>31585</v>
      </c>
      <c r="F6163"/>
      <c r="G6163"/>
      <c r="H6163"/>
    </row>
    <row r="6164" spans="1:8" ht="15" x14ac:dyDescent="0.25">
      <c r="A6164" s="609" t="str">
        <f t="shared" si="96"/>
        <v>100485</v>
      </c>
      <c r="B6164" s="607" t="s">
        <v>6522</v>
      </c>
      <c r="C6164" s="607" t="s">
        <v>17049</v>
      </c>
      <c r="D6164" s="618" t="s">
        <v>11895</v>
      </c>
      <c r="E6164" s="619" t="s">
        <v>31586</v>
      </c>
      <c r="F6164"/>
      <c r="G6164"/>
      <c r="H6164"/>
    </row>
    <row r="6165" spans="1:8" ht="15" x14ac:dyDescent="0.25">
      <c r="A6165" s="609" t="str">
        <f t="shared" si="96"/>
        <v>100486</v>
      </c>
      <c r="B6165" s="607" t="s">
        <v>6523</v>
      </c>
      <c r="C6165" s="607" t="s">
        <v>17050</v>
      </c>
      <c r="D6165" s="618" t="s">
        <v>11895</v>
      </c>
      <c r="E6165" s="619" t="s">
        <v>31587</v>
      </c>
      <c r="F6165"/>
      <c r="G6165"/>
      <c r="H6165"/>
    </row>
    <row r="6166" spans="1:8" ht="15" x14ac:dyDescent="0.25">
      <c r="A6166" s="609" t="str">
        <f t="shared" si="96"/>
        <v>100487</v>
      </c>
      <c r="B6166" s="607" t="s">
        <v>6524</v>
      </c>
      <c r="C6166" s="607" t="s">
        <v>17051</v>
      </c>
      <c r="D6166" s="618" t="s">
        <v>11895</v>
      </c>
      <c r="E6166" s="619" t="s">
        <v>31588</v>
      </c>
      <c r="F6166"/>
      <c r="G6166"/>
      <c r="H6166"/>
    </row>
    <row r="6167" spans="1:8" ht="15" x14ac:dyDescent="0.25">
      <c r="A6167" s="609" t="str">
        <f t="shared" si="96"/>
        <v>100488</v>
      </c>
      <c r="B6167" s="607" t="s">
        <v>6525</v>
      </c>
      <c r="C6167" s="607" t="s">
        <v>17052</v>
      </c>
      <c r="D6167" s="618" t="s">
        <v>11895</v>
      </c>
      <c r="E6167" s="619" t="s">
        <v>31589</v>
      </c>
      <c r="F6167"/>
      <c r="G6167"/>
      <c r="H6167"/>
    </row>
    <row r="6168" spans="1:8" ht="15" x14ac:dyDescent="0.25">
      <c r="A6168" s="609" t="str">
        <f t="shared" si="96"/>
        <v>100489</v>
      </c>
      <c r="B6168" s="607" t="s">
        <v>6526</v>
      </c>
      <c r="C6168" s="607" t="s">
        <v>17053</v>
      </c>
      <c r="D6168" s="618" t="s">
        <v>11895</v>
      </c>
      <c r="E6168" s="619" t="s">
        <v>31590</v>
      </c>
      <c r="F6168"/>
      <c r="G6168"/>
      <c r="H6168"/>
    </row>
    <row r="6169" spans="1:8" ht="15" x14ac:dyDescent="0.25">
      <c r="A6169" s="609" t="str">
        <f t="shared" si="96"/>
        <v>100490</v>
      </c>
      <c r="B6169" s="607" t="s">
        <v>6527</v>
      </c>
      <c r="C6169" s="607" t="s">
        <v>17054</v>
      </c>
      <c r="D6169" s="618" t="s">
        <v>11895</v>
      </c>
      <c r="E6169" s="619" t="s">
        <v>31591</v>
      </c>
      <c r="F6169"/>
      <c r="G6169"/>
      <c r="H6169"/>
    </row>
    <row r="6170" spans="1:8" ht="15" x14ac:dyDescent="0.25">
      <c r="A6170" s="609" t="str">
        <f t="shared" si="96"/>
        <v>100491</v>
      </c>
      <c r="B6170" s="607" t="s">
        <v>6528</v>
      </c>
      <c r="C6170" s="607" t="s">
        <v>17055</v>
      </c>
      <c r="D6170" s="618" t="s">
        <v>11895</v>
      </c>
      <c r="E6170" s="619" t="s">
        <v>31592</v>
      </c>
      <c r="F6170"/>
      <c r="G6170"/>
      <c r="H6170"/>
    </row>
    <row r="6171" spans="1:8" ht="15" x14ac:dyDescent="0.25">
      <c r="A6171" s="609" t="str">
        <f t="shared" si="96"/>
        <v>100492</v>
      </c>
      <c r="B6171" s="607" t="s">
        <v>6529</v>
      </c>
      <c r="C6171" s="607" t="s">
        <v>17056</v>
      </c>
      <c r="D6171" s="618" t="s">
        <v>11895</v>
      </c>
      <c r="E6171" s="619" t="s">
        <v>31593</v>
      </c>
      <c r="F6171"/>
      <c r="G6171"/>
      <c r="H6171"/>
    </row>
    <row r="6172" spans="1:8" ht="15" x14ac:dyDescent="0.25">
      <c r="A6172" s="609" t="str">
        <f t="shared" si="96"/>
        <v>92121</v>
      </c>
      <c r="B6172" s="607" t="s">
        <v>3095</v>
      </c>
      <c r="C6172" s="607" t="s">
        <v>17057</v>
      </c>
      <c r="D6172" s="618" t="s">
        <v>11895</v>
      </c>
      <c r="E6172" s="619" t="s">
        <v>15967</v>
      </c>
      <c r="F6172"/>
      <c r="G6172"/>
      <c r="H6172"/>
    </row>
    <row r="6173" spans="1:8" ht="15" x14ac:dyDescent="0.25">
      <c r="A6173" s="609" t="str">
        <f t="shared" si="96"/>
        <v>92122</v>
      </c>
      <c r="B6173" s="607" t="s">
        <v>3096</v>
      </c>
      <c r="C6173" s="607" t="s">
        <v>17058</v>
      </c>
      <c r="D6173" s="618" t="s">
        <v>11895</v>
      </c>
      <c r="E6173" s="619" t="s">
        <v>19404</v>
      </c>
      <c r="F6173"/>
      <c r="G6173"/>
      <c r="H6173"/>
    </row>
    <row r="6174" spans="1:8" ht="15" x14ac:dyDescent="0.25">
      <c r="A6174" s="609" t="str">
        <f t="shared" si="96"/>
        <v>92123</v>
      </c>
      <c r="B6174" s="607" t="s">
        <v>3097</v>
      </c>
      <c r="C6174" s="607" t="s">
        <v>17060</v>
      </c>
      <c r="D6174" s="618" t="s">
        <v>11895</v>
      </c>
      <c r="E6174" s="619" t="s">
        <v>30310</v>
      </c>
      <c r="F6174"/>
      <c r="G6174"/>
      <c r="H6174"/>
    </row>
    <row r="6175" spans="1:8" ht="15" x14ac:dyDescent="0.25">
      <c r="A6175" s="609" t="str">
        <f t="shared" si="96"/>
        <v>100195</v>
      </c>
      <c r="B6175" s="607" t="s">
        <v>6143</v>
      </c>
      <c r="C6175" s="607" t="s">
        <v>6144</v>
      </c>
      <c r="D6175" s="618" t="s">
        <v>17061</v>
      </c>
      <c r="E6175" s="619" t="s">
        <v>9690</v>
      </c>
      <c r="F6175"/>
      <c r="G6175"/>
      <c r="H6175"/>
    </row>
    <row r="6176" spans="1:8" ht="15" x14ac:dyDescent="0.25">
      <c r="A6176" s="609" t="str">
        <f t="shared" si="96"/>
        <v>100196</v>
      </c>
      <c r="B6176" s="607" t="s">
        <v>6145</v>
      </c>
      <c r="C6176" s="607" t="s">
        <v>6146</v>
      </c>
      <c r="D6176" s="618" t="s">
        <v>17061</v>
      </c>
      <c r="E6176" s="619" t="s">
        <v>11813</v>
      </c>
      <c r="F6176"/>
      <c r="G6176"/>
      <c r="H6176"/>
    </row>
    <row r="6177" spans="1:8" ht="15" x14ac:dyDescent="0.25">
      <c r="A6177" s="609" t="str">
        <f t="shared" si="96"/>
        <v>100197</v>
      </c>
      <c r="B6177" s="607" t="s">
        <v>6147</v>
      </c>
      <c r="C6177" s="607" t="s">
        <v>6148</v>
      </c>
      <c r="D6177" s="618" t="s">
        <v>17061</v>
      </c>
      <c r="E6177" s="619" t="s">
        <v>11240</v>
      </c>
      <c r="F6177"/>
      <c r="G6177"/>
      <c r="H6177"/>
    </row>
    <row r="6178" spans="1:8" ht="15" x14ac:dyDescent="0.25">
      <c r="A6178" s="609" t="str">
        <f t="shared" si="96"/>
        <v>100198</v>
      </c>
      <c r="B6178" s="607" t="s">
        <v>6149</v>
      </c>
      <c r="C6178" s="607" t="s">
        <v>6150</v>
      </c>
      <c r="D6178" s="618" t="s">
        <v>17061</v>
      </c>
      <c r="E6178" s="619" t="s">
        <v>10094</v>
      </c>
      <c r="F6178"/>
      <c r="G6178"/>
      <c r="H6178"/>
    </row>
    <row r="6179" spans="1:8" ht="15" x14ac:dyDescent="0.25">
      <c r="A6179" s="609" t="str">
        <f t="shared" si="96"/>
        <v>100199</v>
      </c>
      <c r="B6179" s="607" t="s">
        <v>6151</v>
      </c>
      <c r="C6179" s="607" t="s">
        <v>6152</v>
      </c>
      <c r="D6179" s="618" t="s">
        <v>17061</v>
      </c>
      <c r="E6179" s="619" t="s">
        <v>10998</v>
      </c>
      <c r="F6179"/>
      <c r="G6179"/>
      <c r="H6179"/>
    </row>
    <row r="6180" spans="1:8" ht="15" x14ac:dyDescent="0.25">
      <c r="A6180" s="609" t="str">
        <f t="shared" si="96"/>
        <v>100200</v>
      </c>
      <c r="B6180" s="607" t="s">
        <v>6153</v>
      </c>
      <c r="C6180" s="607" t="s">
        <v>6154</v>
      </c>
      <c r="D6180" s="618" t="s">
        <v>17061</v>
      </c>
      <c r="E6180" s="619" t="s">
        <v>11265</v>
      </c>
      <c r="F6180"/>
      <c r="G6180"/>
      <c r="H6180"/>
    </row>
    <row r="6181" spans="1:8" ht="15" x14ac:dyDescent="0.25">
      <c r="A6181" s="609" t="str">
        <f t="shared" si="96"/>
        <v>100201</v>
      </c>
      <c r="B6181" s="607" t="s">
        <v>6155</v>
      </c>
      <c r="C6181" s="607" t="s">
        <v>6156</v>
      </c>
      <c r="D6181" s="618" t="s">
        <v>17061</v>
      </c>
      <c r="E6181" s="619" t="s">
        <v>9635</v>
      </c>
      <c r="F6181"/>
      <c r="G6181"/>
      <c r="H6181"/>
    </row>
    <row r="6182" spans="1:8" ht="15" x14ac:dyDescent="0.25">
      <c r="A6182" s="609" t="str">
        <f t="shared" si="96"/>
        <v>100202</v>
      </c>
      <c r="B6182" s="607" t="s">
        <v>6157</v>
      </c>
      <c r="C6182" s="607" t="s">
        <v>6158</v>
      </c>
      <c r="D6182" s="618" t="s">
        <v>17061</v>
      </c>
      <c r="E6182" s="619" t="s">
        <v>8996</v>
      </c>
      <c r="F6182"/>
      <c r="G6182"/>
      <c r="H6182"/>
    </row>
    <row r="6183" spans="1:8" ht="15" x14ac:dyDescent="0.25">
      <c r="A6183" s="609" t="str">
        <f t="shared" si="96"/>
        <v>100203</v>
      </c>
      <c r="B6183" s="607" t="s">
        <v>6159</v>
      </c>
      <c r="C6183" s="607" t="s">
        <v>6160</v>
      </c>
      <c r="D6183" s="618" t="s">
        <v>17061</v>
      </c>
      <c r="E6183" s="619" t="s">
        <v>8909</v>
      </c>
      <c r="F6183"/>
      <c r="G6183"/>
      <c r="H6183"/>
    </row>
    <row r="6184" spans="1:8" ht="15" x14ac:dyDescent="0.25">
      <c r="A6184" s="609" t="str">
        <f t="shared" si="96"/>
        <v>100204</v>
      </c>
      <c r="B6184" s="607" t="s">
        <v>6161</v>
      </c>
      <c r="C6184" s="607" t="s">
        <v>6162</v>
      </c>
      <c r="D6184" s="618" t="s">
        <v>17061</v>
      </c>
      <c r="E6184" s="619" t="s">
        <v>9232</v>
      </c>
      <c r="F6184"/>
      <c r="G6184"/>
      <c r="H6184"/>
    </row>
    <row r="6185" spans="1:8" ht="15" x14ac:dyDescent="0.25">
      <c r="A6185" s="609" t="str">
        <f t="shared" si="96"/>
        <v>100205</v>
      </c>
      <c r="B6185" s="607" t="s">
        <v>6163</v>
      </c>
      <c r="C6185" s="607" t="s">
        <v>6164</v>
      </c>
      <c r="D6185" s="618" t="s">
        <v>17062</v>
      </c>
      <c r="E6185" s="619" t="s">
        <v>31594</v>
      </c>
      <c r="F6185"/>
      <c r="G6185"/>
      <c r="H6185"/>
    </row>
    <row r="6186" spans="1:8" ht="15" x14ac:dyDescent="0.25">
      <c r="A6186" s="609" t="str">
        <f t="shared" si="96"/>
        <v>100206</v>
      </c>
      <c r="B6186" s="607" t="s">
        <v>6165</v>
      </c>
      <c r="C6186" s="607" t="s">
        <v>6166</v>
      </c>
      <c r="D6186" s="618" t="s">
        <v>17062</v>
      </c>
      <c r="E6186" s="619" t="s">
        <v>31595</v>
      </c>
      <c r="F6186"/>
      <c r="G6186"/>
      <c r="H6186"/>
    </row>
    <row r="6187" spans="1:8" ht="15" x14ac:dyDescent="0.25">
      <c r="A6187" s="609" t="str">
        <f t="shared" si="96"/>
        <v>100207</v>
      </c>
      <c r="B6187" s="607" t="s">
        <v>6167</v>
      </c>
      <c r="C6187" s="607" t="s">
        <v>6168</v>
      </c>
      <c r="D6187" s="618" t="s">
        <v>17062</v>
      </c>
      <c r="E6187" s="619" t="s">
        <v>31596</v>
      </c>
      <c r="F6187"/>
      <c r="G6187"/>
      <c r="H6187"/>
    </row>
    <row r="6188" spans="1:8" ht="15" x14ac:dyDescent="0.25">
      <c r="A6188" s="609" t="str">
        <f t="shared" si="96"/>
        <v>100208</v>
      </c>
      <c r="B6188" s="607" t="s">
        <v>6169</v>
      </c>
      <c r="C6188" s="607" t="s">
        <v>6170</v>
      </c>
      <c r="D6188" s="618" t="s">
        <v>17063</v>
      </c>
      <c r="E6188" s="619" t="s">
        <v>11556</v>
      </c>
      <c r="F6188"/>
      <c r="G6188"/>
      <c r="H6188"/>
    </row>
    <row r="6189" spans="1:8" ht="15" x14ac:dyDescent="0.25">
      <c r="A6189" s="609" t="str">
        <f t="shared" si="96"/>
        <v>100209</v>
      </c>
      <c r="B6189" s="607" t="s">
        <v>6171</v>
      </c>
      <c r="C6189" s="607" t="s">
        <v>6172</v>
      </c>
      <c r="D6189" s="618" t="s">
        <v>17063</v>
      </c>
      <c r="E6189" s="619" t="s">
        <v>9528</v>
      </c>
      <c r="F6189"/>
      <c r="G6189"/>
      <c r="H6189"/>
    </row>
    <row r="6190" spans="1:8" ht="15" x14ac:dyDescent="0.25">
      <c r="A6190" s="609" t="str">
        <f t="shared" si="96"/>
        <v>100210</v>
      </c>
      <c r="B6190" s="607" t="s">
        <v>6173</v>
      </c>
      <c r="C6190" s="607" t="s">
        <v>6174</v>
      </c>
      <c r="D6190" s="618" t="s">
        <v>17063</v>
      </c>
      <c r="E6190" s="619" t="s">
        <v>10196</v>
      </c>
      <c r="F6190"/>
      <c r="G6190"/>
      <c r="H6190"/>
    </row>
    <row r="6191" spans="1:8" ht="15" x14ac:dyDescent="0.25">
      <c r="A6191" s="609" t="str">
        <f t="shared" si="96"/>
        <v>100211</v>
      </c>
      <c r="B6191" s="607" t="s">
        <v>6175</v>
      </c>
      <c r="C6191" s="607" t="s">
        <v>6176</v>
      </c>
      <c r="D6191" s="618" t="s">
        <v>17063</v>
      </c>
      <c r="E6191" s="619" t="s">
        <v>10426</v>
      </c>
      <c r="F6191"/>
      <c r="G6191"/>
      <c r="H6191"/>
    </row>
    <row r="6192" spans="1:8" ht="15" x14ac:dyDescent="0.25">
      <c r="A6192" s="609" t="str">
        <f t="shared" si="96"/>
        <v>100212</v>
      </c>
      <c r="B6192" s="607" t="s">
        <v>6177</v>
      </c>
      <c r="C6192" s="607" t="s">
        <v>6178</v>
      </c>
      <c r="D6192" s="618" t="s">
        <v>17063</v>
      </c>
      <c r="E6192" s="619" t="s">
        <v>13101</v>
      </c>
      <c r="F6192"/>
      <c r="G6192"/>
      <c r="H6192"/>
    </row>
    <row r="6193" spans="1:8" ht="15" x14ac:dyDescent="0.25">
      <c r="A6193" s="609" t="str">
        <f t="shared" si="96"/>
        <v>100213</v>
      </c>
      <c r="B6193" s="607" t="s">
        <v>6179</v>
      </c>
      <c r="C6193" s="607" t="s">
        <v>6180</v>
      </c>
      <c r="D6193" s="618" t="s">
        <v>17063</v>
      </c>
      <c r="E6193" s="619" t="s">
        <v>9265</v>
      </c>
      <c r="F6193"/>
      <c r="G6193"/>
      <c r="H6193"/>
    </row>
    <row r="6194" spans="1:8" ht="15" x14ac:dyDescent="0.25">
      <c r="A6194" s="609" t="str">
        <f t="shared" si="96"/>
        <v>100214</v>
      </c>
      <c r="B6194" s="607" t="s">
        <v>6181</v>
      </c>
      <c r="C6194" s="607" t="s">
        <v>6182</v>
      </c>
      <c r="D6194" s="618" t="s">
        <v>17063</v>
      </c>
      <c r="E6194" s="619" t="s">
        <v>9242</v>
      </c>
      <c r="F6194"/>
      <c r="G6194"/>
      <c r="H6194"/>
    </row>
    <row r="6195" spans="1:8" ht="15" x14ac:dyDescent="0.25">
      <c r="A6195" s="609" t="str">
        <f t="shared" si="96"/>
        <v>100215</v>
      </c>
      <c r="B6195" s="607" t="s">
        <v>6183</v>
      </c>
      <c r="C6195" s="607" t="s">
        <v>6184</v>
      </c>
      <c r="D6195" s="618" t="s">
        <v>17063</v>
      </c>
      <c r="E6195" s="619" t="s">
        <v>21377</v>
      </c>
      <c r="F6195"/>
      <c r="G6195"/>
      <c r="H6195"/>
    </row>
    <row r="6196" spans="1:8" ht="15" x14ac:dyDescent="0.25">
      <c r="A6196" s="609" t="str">
        <f t="shared" si="96"/>
        <v>100216</v>
      </c>
      <c r="B6196" s="607" t="s">
        <v>6185</v>
      </c>
      <c r="C6196" s="607" t="s">
        <v>6186</v>
      </c>
      <c r="D6196" s="618" t="s">
        <v>17063</v>
      </c>
      <c r="E6196" s="619" t="s">
        <v>9033</v>
      </c>
      <c r="F6196"/>
      <c r="G6196"/>
      <c r="H6196"/>
    </row>
    <row r="6197" spans="1:8" ht="15" x14ac:dyDescent="0.25">
      <c r="A6197" s="609" t="str">
        <f t="shared" si="96"/>
        <v>100217</v>
      </c>
      <c r="B6197" s="607" t="s">
        <v>6187</v>
      </c>
      <c r="C6197" s="607" t="s">
        <v>6188</v>
      </c>
      <c r="D6197" s="618" t="s">
        <v>17063</v>
      </c>
      <c r="E6197" s="619" t="s">
        <v>25104</v>
      </c>
      <c r="F6197"/>
      <c r="G6197"/>
      <c r="H6197"/>
    </row>
    <row r="6198" spans="1:8" ht="15" x14ac:dyDescent="0.25">
      <c r="A6198" s="609" t="str">
        <f t="shared" si="96"/>
        <v>100218</v>
      </c>
      <c r="B6198" s="607" t="s">
        <v>6189</v>
      </c>
      <c r="C6198" s="607" t="s">
        <v>6190</v>
      </c>
      <c r="D6198" s="618" t="s">
        <v>17063</v>
      </c>
      <c r="E6198" s="619" t="s">
        <v>9230</v>
      </c>
      <c r="F6198"/>
      <c r="G6198"/>
      <c r="H6198"/>
    </row>
    <row r="6199" spans="1:8" ht="15" x14ac:dyDescent="0.25">
      <c r="A6199" s="609" t="str">
        <f t="shared" si="96"/>
        <v>100219</v>
      </c>
      <c r="B6199" s="607" t="s">
        <v>6191</v>
      </c>
      <c r="C6199" s="607" t="s">
        <v>6192</v>
      </c>
      <c r="D6199" s="618" t="s">
        <v>17063</v>
      </c>
      <c r="E6199" s="619" t="s">
        <v>9749</v>
      </c>
      <c r="F6199"/>
      <c r="G6199"/>
      <c r="H6199"/>
    </row>
    <row r="6200" spans="1:8" ht="15" x14ac:dyDescent="0.25">
      <c r="A6200" s="609" t="str">
        <f t="shared" si="96"/>
        <v>100220</v>
      </c>
      <c r="B6200" s="607" t="s">
        <v>6193</v>
      </c>
      <c r="C6200" s="607" t="s">
        <v>6194</v>
      </c>
      <c r="D6200" s="618" t="s">
        <v>17066</v>
      </c>
      <c r="E6200" s="619" t="s">
        <v>18756</v>
      </c>
      <c r="F6200"/>
      <c r="G6200"/>
      <c r="H6200"/>
    </row>
    <row r="6201" spans="1:8" ht="15" x14ac:dyDescent="0.25">
      <c r="A6201" s="609" t="str">
        <f t="shared" si="96"/>
        <v>100221</v>
      </c>
      <c r="B6201" s="607" t="s">
        <v>6195</v>
      </c>
      <c r="C6201" s="607" t="s">
        <v>6196</v>
      </c>
      <c r="D6201" s="618" t="s">
        <v>17066</v>
      </c>
      <c r="E6201" s="619" t="s">
        <v>19023</v>
      </c>
      <c r="F6201"/>
      <c r="G6201"/>
      <c r="H6201"/>
    </row>
    <row r="6202" spans="1:8" ht="15" x14ac:dyDescent="0.25">
      <c r="A6202" s="609" t="str">
        <f t="shared" si="96"/>
        <v>100222</v>
      </c>
      <c r="B6202" s="607" t="s">
        <v>6197</v>
      </c>
      <c r="C6202" s="607" t="s">
        <v>6198</v>
      </c>
      <c r="D6202" s="618" t="s">
        <v>17066</v>
      </c>
      <c r="E6202" s="619" t="s">
        <v>10261</v>
      </c>
      <c r="F6202"/>
      <c r="G6202"/>
      <c r="H6202"/>
    </row>
    <row r="6203" spans="1:8" ht="15" x14ac:dyDescent="0.25">
      <c r="A6203" s="609" t="str">
        <f t="shared" si="96"/>
        <v>100223</v>
      </c>
      <c r="B6203" s="607" t="s">
        <v>6199</v>
      </c>
      <c r="C6203" s="607" t="s">
        <v>6200</v>
      </c>
      <c r="D6203" s="618" t="s">
        <v>17066</v>
      </c>
      <c r="E6203" s="619" t="s">
        <v>10342</v>
      </c>
      <c r="F6203"/>
      <c r="G6203"/>
      <c r="H6203"/>
    </row>
    <row r="6204" spans="1:8" ht="15" x14ac:dyDescent="0.25">
      <c r="A6204" s="609" t="str">
        <f t="shared" si="96"/>
        <v>100224</v>
      </c>
      <c r="B6204" s="607" t="s">
        <v>6201</v>
      </c>
      <c r="C6204" s="607" t="s">
        <v>6202</v>
      </c>
      <c r="D6204" s="618" t="s">
        <v>17066</v>
      </c>
      <c r="E6204" s="619" t="s">
        <v>25104</v>
      </c>
      <c r="F6204"/>
      <c r="G6204"/>
      <c r="H6204"/>
    </row>
    <row r="6205" spans="1:8" ht="15" x14ac:dyDescent="0.25">
      <c r="A6205" s="609" t="str">
        <f t="shared" si="96"/>
        <v>100225</v>
      </c>
      <c r="B6205" s="607" t="s">
        <v>6203</v>
      </c>
      <c r="C6205" s="607" t="s">
        <v>6204</v>
      </c>
      <c r="D6205" s="618" t="s">
        <v>17069</v>
      </c>
      <c r="E6205" s="619" t="s">
        <v>10095</v>
      </c>
      <c r="F6205"/>
      <c r="G6205"/>
      <c r="H6205"/>
    </row>
    <row r="6206" spans="1:8" ht="15" x14ac:dyDescent="0.25">
      <c r="A6206" s="609" t="str">
        <f t="shared" si="96"/>
        <v>100226</v>
      </c>
      <c r="B6206" s="607" t="s">
        <v>6205</v>
      </c>
      <c r="C6206" s="607" t="s">
        <v>6206</v>
      </c>
      <c r="D6206" s="618" t="s">
        <v>17069</v>
      </c>
      <c r="E6206" s="619" t="s">
        <v>9331</v>
      </c>
      <c r="F6206"/>
      <c r="G6206"/>
      <c r="H6206"/>
    </row>
    <row r="6207" spans="1:8" ht="15" x14ac:dyDescent="0.25">
      <c r="A6207" s="609" t="str">
        <f t="shared" si="96"/>
        <v>100227</v>
      </c>
      <c r="B6207" s="607" t="s">
        <v>6207</v>
      </c>
      <c r="C6207" s="607" t="s">
        <v>6208</v>
      </c>
      <c r="D6207" s="618" t="s">
        <v>17069</v>
      </c>
      <c r="E6207" s="619" t="s">
        <v>9231</v>
      </c>
      <c r="F6207"/>
      <c r="G6207"/>
      <c r="H6207"/>
    </row>
    <row r="6208" spans="1:8" ht="15" x14ac:dyDescent="0.25">
      <c r="A6208" s="609" t="str">
        <f t="shared" si="96"/>
        <v>100228</v>
      </c>
      <c r="B6208" s="607" t="s">
        <v>6209</v>
      </c>
      <c r="C6208" s="607" t="s">
        <v>6210</v>
      </c>
      <c r="D6208" s="618" t="s">
        <v>17069</v>
      </c>
      <c r="E6208" s="619" t="s">
        <v>9648</v>
      </c>
      <c r="F6208"/>
      <c r="G6208"/>
      <c r="H6208"/>
    </row>
    <row r="6209" spans="1:8" ht="15" x14ac:dyDescent="0.25">
      <c r="A6209" s="609" t="str">
        <f t="shared" si="96"/>
        <v>100229</v>
      </c>
      <c r="B6209" s="607" t="s">
        <v>6211</v>
      </c>
      <c r="C6209" s="607" t="s">
        <v>6212</v>
      </c>
      <c r="D6209" s="618" t="s">
        <v>11875</v>
      </c>
      <c r="E6209" s="619" t="s">
        <v>9695</v>
      </c>
      <c r="F6209"/>
      <c r="G6209"/>
      <c r="H6209"/>
    </row>
    <row r="6210" spans="1:8" ht="15" x14ac:dyDescent="0.25">
      <c r="A6210" s="609" t="str">
        <f t="shared" ref="A6210:A6273" si="97">IF(ISERROR(SEARCH("/",B6210)=6),TRIM(CLEAN(B6210)),IF(SEARCH("/",B6210)=6,IF(LEN(TRIM(CLEAN(B6210)))=7,LEFT(TRIM(CLEAN(B6210)),6)&amp;"00"&amp;RIGHT(TRIM(CLEAN(B6210)),1),LEFT(TRIM(CLEAN(B6210)),6)&amp;"0"&amp;RIGHT(TRIM(CLEAN(B6210)),2)),TRIM(CLEAN(B6210))))</f>
        <v>100230</v>
      </c>
      <c r="B6210" s="607" t="s">
        <v>6213</v>
      </c>
      <c r="C6210" s="607" t="s">
        <v>6214</v>
      </c>
      <c r="D6210" s="618" t="s">
        <v>11875</v>
      </c>
      <c r="E6210" s="619" t="s">
        <v>10083</v>
      </c>
      <c r="F6210"/>
      <c r="G6210"/>
      <c r="H6210"/>
    </row>
    <row r="6211" spans="1:8" ht="15" x14ac:dyDescent="0.25">
      <c r="A6211" s="609" t="str">
        <f t="shared" si="97"/>
        <v>100231</v>
      </c>
      <c r="B6211" s="607" t="s">
        <v>6215</v>
      </c>
      <c r="C6211" s="607" t="s">
        <v>6216</v>
      </c>
      <c r="D6211" s="618" t="s">
        <v>11875</v>
      </c>
      <c r="E6211" s="619" t="s">
        <v>11267</v>
      </c>
      <c r="F6211"/>
      <c r="G6211"/>
      <c r="H6211"/>
    </row>
    <row r="6212" spans="1:8" ht="15" x14ac:dyDescent="0.25">
      <c r="A6212" s="609" t="str">
        <f t="shared" si="97"/>
        <v>100232</v>
      </c>
      <c r="B6212" s="607" t="s">
        <v>6217</v>
      </c>
      <c r="C6212" s="607" t="s">
        <v>6218</v>
      </c>
      <c r="D6212" s="618" t="s">
        <v>10580</v>
      </c>
      <c r="E6212" s="619" t="s">
        <v>9081</v>
      </c>
      <c r="F6212"/>
      <c r="G6212"/>
      <c r="H6212"/>
    </row>
    <row r="6213" spans="1:8" ht="15" x14ac:dyDescent="0.25">
      <c r="A6213" s="609" t="str">
        <f t="shared" si="97"/>
        <v>100233</v>
      </c>
      <c r="B6213" s="607" t="s">
        <v>6219</v>
      </c>
      <c r="C6213" s="607" t="s">
        <v>6220</v>
      </c>
      <c r="D6213" s="618" t="s">
        <v>10580</v>
      </c>
      <c r="E6213" s="619" t="s">
        <v>8812</v>
      </c>
      <c r="F6213"/>
      <c r="G6213"/>
      <c r="H6213"/>
    </row>
    <row r="6214" spans="1:8" ht="15" x14ac:dyDescent="0.25">
      <c r="A6214" s="609" t="str">
        <f t="shared" si="97"/>
        <v>100234</v>
      </c>
      <c r="B6214" s="607" t="s">
        <v>6221</v>
      </c>
      <c r="C6214" s="607" t="s">
        <v>6222</v>
      </c>
      <c r="D6214" s="618" t="s">
        <v>10737</v>
      </c>
      <c r="E6214" s="619" t="s">
        <v>11096</v>
      </c>
      <c r="F6214"/>
      <c r="G6214"/>
      <c r="H6214"/>
    </row>
    <row r="6215" spans="1:8" ht="15" x14ac:dyDescent="0.25">
      <c r="A6215" s="609" t="str">
        <f t="shared" si="97"/>
        <v>100235</v>
      </c>
      <c r="B6215" s="607" t="s">
        <v>6223</v>
      </c>
      <c r="C6215" s="607" t="s">
        <v>6224</v>
      </c>
      <c r="D6215" s="618" t="s">
        <v>17070</v>
      </c>
      <c r="E6215" s="619" t="s">
        <v>11267</v>
      </c>
      <c r="F6215"/>
      <c r="G6215"/>
      <c r="H6215"/>
    </row>
    <row r="6216" spans="1:8" ht="15" x14ac:dyDescent="0.25">
      <c r="A6216" s="609" t="str">
        <f t="shared" si="97"/>
        <v>100236</v>
      </c>
      <c r="B6216" s="607" t="s">
        <v>6225</v>
      </c>
      <c r="C6216" s="607" t="s">
        <v>6226</v>
      </c>
      <c r="D6216" s="618" t="s">
        <v>17071</v>
      </c>
      <c r="E6216" s="619" t="s">
        <v>9817</v>
      </c>
      <c r="F6216"/>
      <c r="G6216"/>
      <c r="H6216"/>
    </row>
    <row r="6217" spans="1:8" ht="15" x14ac:dyDescent="0.25">
      <c r="A6217" s="609" t="str">
        <f t="shared" si="97"/>
        <v>100237</v>
      </c>
      <c r="B6217" s="607" t="s">
        <v>6227</v>
      </c>
      <c r="C6217" s="607" t="s">
        <v>6228</v>
      </c>
      <c r="D6217" s="618" t="s">
        <v>17071</v>
      </c>
      <c r="E6217" s="619" t="s">
        <v>10243</v>
      </c>
      <c r="F6217"/>
      <c r="G6217"/>
      <c r="H6217"/>
    </row>
    <row r="6218" spans="1:8" ht="15" x14ac:dyDescent="0.25">
      <c r="A6218" s="609" t="str">
        <f t="shared" si="97"/>
        <v>100238</v>
      </c>
      <c r="B6218" s="607" t="s">
        <v>6229</v>
      </c>
      <c r="C6218" s="607" t="s">
        <v>6230</v>
      </c>
      <c r="D6218" s="618" t="s">
        <v>17071</v>
      </c>
      <c r="E6218" s="619" t="s">
        <v>10730</v>
      </c>
      <c r="F6218"/>
      <c r="G6218"/>
      <c r="H6218"/>
    </row>
    <row r="6219" spans="1:8" ht="15" x14ac:dyDescent="0.25">
      <c r="A6219" s="609" t="str">
        <f t="shared" si="97"/>
        <v>100239</v>
      </c>
      <c r="B6219" s="607" t="s">
        <v>6231</v>
      </c>
      <c r="C6219" s="607" t="s">
        <v>6232</v>
      </c>
      <c r="D6219" s="618" t="s">
        <v>17071</v>
      </c>
      <c r="E6219" s="619" t="s">
        <v>18091</v>
      </c>
      <c r="F6219"/>
      <c r="G6219"/>
      <c r="H6219"/>
    </row>
    <row r="6220" spans="1:8" ht="15" x14ac:dyDescent="0.25">
      <c r="A6220" s="609" t="str">
        <f t="shared" si="97"/>
        <v>100240</v>
      </c>
      <c r="B6220" s="607" t="s">
        <v>6233</v>
      </c>
      <c r="C6220" s="607" t="s">
        <v>6234</v>
      </c>
      <c r="D6220" s="618" t="s">
        <v>17071</v>
      </c>
      <c r="E6220" s="619" t="s">
        <v>8929</v>
      </c>
      <c r="F6220"/>
      <c r="G6220"/>
      <c r="H6220"/>
    </row>
    <row r="6221" spans="1:8" ht="15" x14ac:dyDescent="0.25">
      <c r="A6221" s="609" t="str">
        <f t="shared" si="97"/>
        <v>100241</v>
      </c>
      <c r="B6221" s="607" t="s">
        <v>6235</v>
      </c>
      <c r="C6221" s="607" t="s">
        <v>6236</v>
      </c>
      <c r="D6221" s="618" t="s">
        <v>17071</v>
      </c>
      <c r="E6221" s="619" t="s">
        <v>18091</v>
      </c>
      <c r="F6221"/>
      <c r="G6221"/>
      <c r="H6221"/>
    </row>
    <row r="6222" spans="1:8" ht="15" x14ac:dyDescent="0.25">
      <c r="A6222" s="609" t="str">
        <f t="shared" si="97"/>
        <v>100242</v>
      </c>
      <c r="B6222" s="607" t="s">
        <v>6237</v>
      </c>
      <c r="C6222" s="607" t="s">
        <v>6238</v>
      </c>
      <c r="D6222" s="618" t="s">
        <v>17071</v>
      </c>
      <c r="E6222" s="619" t="s">
        <v>10077</v>
      </c>
      <c r="F6222"/>
      <c r="G6222"/>
      <c r="H6222"/>
    </row>
    <row r="6223" spans="1:8" ht="15" x14ac:dyDescent="0.25">
      <c r="A6223" s="609" t="str">
        <f t="shared" si="97"/>
        <v>100243</v>
      </c>
      <c r="B6223" s="607" t="s">
        <v>6239</v>
      </c>
      <c r="C6223" s="607" t="s">
        <v>6240</v>
      </c>
      <c r="D6223" s="618" t="s">
        <v>17071</v>
      </c>
      <c r="E6223" s="619" t="s">
        <v>15746</v>
      </c>
      <c r="F6223"/>
      <c r="G6223"/>
      <c r="H6223"/>
    </row>
    <row r="6224" spans="1:8" ht="15" x14ac:dyDescent="0.25">
      <c r="A6224" s="609" t="str">
        <f t="shared" si="97"/>
        <v>100244</v>
      </c>
      <c r="B6224" s="607" t="s">
        <v>6241</v>
      </c>
      <c r="C6224" s="607" t="s">
        <v>6242</v>
      </c>
      <c r="D6224" s="618" t="s">
        <v>17071</v>
      </c>
      <c r="E6224" s="619" t="s">
        <v>8929</v>
      </c>
      <c r="F6224"/>
      <c r="G6224"/>
      <c r="H6224"/>
    </row>
    <row r="6225" spans="1:8" ht="15" x14ac:dyDescent="0.25">
      <c r="A6225" s="609" t="str">
        <f t="shared" si="97"/>
        <v>100245</v>
      </c>
      <c r="B6225" s="607" t="s">
        <v>6243</v>
      </c>
      <c r="C6225" s="607" t="s">
        <v>6244</v>
      </c>
      <c r="D6225" s="618" t="s">
        <v>17071</v>
      </c>
      <c r="E6225" s="619" t="s">
        <v>10007</v>
      </c>
      <c r="F6225"/>
      <c r="G6225"/>
      <c r="H6225"/>
    </row>
    <row r="6226" spans="1:8" ht="15" x14ac:dyDescent="0.25">
      <c r="A6226" s="609" t="str">
        <f t="shared" si="97"/>
        <v>100246</v>
      </c>
      <c r="B6226" s="607" t="s">
        <v>6245</v>
      </c>
      <c r="C6226" s="607" t="s">
        <v>6246</v>
      </c>
      <c r="D6226" s="618" t="s">
        <v>17071</v>
      </c>
      <c r="E6226" s="619" t="s">
        <v>9273</v>
      </c>
      <c r="F6226"/>
      <c r="G6226"/>
      <c r="H6226"/>
    </row>
    <row r="6227" spans="1:8" ht="15" x14ac:dyDescent="0.25">
      <c r="A6227" s="609" t="str">
        <f t="shared" si="97"/>
        <v>100247</v>
      </c>
      <c r="B6227" s="607" t="s">
        <v>6247</v>
      </c>
      <c r="C6227" s="607" t="s">
        <v>6248</v>
      </c>
      <c r="D6227" s="618" t="s">
        <v>17071</v>
      </c>
      <c r="E6227" s="619" t="s">
        <v>10243</v>
      </c>
      <c r="F6227"/>
      <c r="G6227"/>
      <c r="H6227"/>
    </row>
    <row r="6228" spans="1:8" ht="15" x14ac:dyDescent="0.25">
      <c r="A6228" s="609" t="str">
        <f t="shared" si="97"/>
        <v>100248</v>
      </c>
      <c r="B6228" s="607" t="s">
        <v>6249</v>
      </c>
      <c r="C6228" s="607" t="s">
        <v>6250</v>
      </c>
      <c r="D6228" s="618" t="s">
        <v>17071</v>
      </c>
      <c r="E6228" s="619" t="s">
        <v>10447</v>
      </c>
      <c r="F6228"/>
      <c r="G6228"/>
      <c r="H6228"/>
    </row>
    <row r="6229" spans="1:8" ht="15" x14ac:dyDescent="0.25">
      <c r="A6229" s="609" t="str">
        <f t="shared" si="97"/>
        <v>100249</v>
      </c>
      <c r="B6229" s="607" t="s">
        <v>6251</v>
      </c>
      <c r="C6229" s="607" t="s">
        <v>6252</v>
      </c>
      <c r="D6229" s="618" t="s">
        <v>17071</v>
      </c>
      <c r="E6229" s="619" t="s">
        <v>9273</v>
      </c>
      <c r="F6229"/>
      <c r="G6229"/>
      <c r="H6229"/>
    </row>
    <row r="6230" spans="1:8" ht="15" x14ac:dyDescent="0.25">
      <c r="A6230" s="609" t="str">
        <f t="shared" si="97"/>
        <v>100250</v>
      </c>
      <c r="B6230" s="607" t="s">
        <v>6253</v>
      </c>
      <c r="C6230" s="607" t="s">
        <v>6254</v>
      </c>
      <c r="D6230" s="618" t="s">
        <v>17071</v>
      </c>
      <c r="E6230" s="619" t="s">
        <v>17267</v>
      </c>
      <c r="F6230"/>
      <c r="G6230"/>
      <c r="H6230"/>
    </row>
    <row r="6231" spans="1:8" ht="15" x14ac:dyDescent="0.25">
      <c r="A6231" s="609" t="str">
        <f t="shared" si="97"/>
        <v>100251</v>
      </c>
      <c r="B6231" s="607" t="s">
        <v>6255</v>
      </c>
      <c r="C6231" s="607" t="s">
        <v>6256</v>
      </c>
      <c r="D6231" s="618" t="s">
        <v>17071</v>
      </c>
      <c r="E6231" s="619" t="s">
        <v>10447</v>
      </c>
      <c r="F6231"/>
      <c r="G6231"/>
      <c r="H6231"/>
    </row>
    <row r="6232" spans="1:8" ht="15" x14ac:dyDescent="0.25">
      <c r="A6232" s="609" t="str">
        <f t="shared" si="97"/>
        <v>100252</v>
      </c>
      <c r="B6232" s="607" t="s">
        <v>6257</v>
      </c>
      <c r="C6232" s="607" t="s">
        <v>6258</v>
      </c>
      <c r="D6232" s="618" t="s">
        <v>17071</v>
      </c>
      <c r="E6232" s="619" t="s">
        <v>10077</v>
      </c>
      <c r="F6232"/>
      <c r="G6232"/>
      <c r="H6232"/>
    </row>
    <row r="6233" spans="1:8" ht="15" x14ac:dyDescent="0.25">
      <c r="A6233" s="609" t="str">
        <f t="shared" si="97"/>
        <v>100253</v>
      </c>
      <c r="B6233" s="607" t="s">
        <v>6259</v>
      </c>
      <c r="C6233" s="607" t="s">
        <v>6260</v>
      </c>
      <c r="D6233" s="618" t="s">
        <v>17071</v>
      </c>
      <c r="E6233" s="619" t="s">
        <v>9533</v>
      </c>
      <c r="F6233"/>
      <c r="G6233"/>
      <c r="H6233"/>
    </row>
    <row r="6234" spans="1:8" ht="15" x14ac:dyDescent="0.25">
      <c r="A6234" s="609" t="str">
        <f t="shared" si="97"/>
        <v>100254</v>
      </c>
      <c r="B6234" s="607" t="s">
        <v>6261</v>
      </c>
      <c r="C6234" s="607" t="s">
        <v>6262</v>
      </c>
      <c r="D6234" s="618" t="s">
        <v>17071</v>
      </c>
      <c r="E6234" s="619" t="s">
        <v>9676</v>
      </c>
      <c r="F6234"/>
      <c r="G6234"/>
      <c r="H6234"/>
    </row>
    <row r="6235" spans="1:8" ht="15" x14ac:dyDescent="0.25">
      <c r="A6235" s="609" t="str">
        <f t="shared" si="97"/>
        <v>100255</v>
      </c>
      <c r="B6235" s="607" t="s">
        <v>6263</v>
      </c>
      <c r="C6235" s="607" t="s">
        <v>6264</v>
      </c>
      <c r="D6235" s="618" t="s">
        <v>17071</v>
      </c>
      <c r="E6235" s="619" t="s">
        <v>9427</v>
      </c>
      <c r="F6235"/>
      <c r="G6235"/>
      <c r="H6235"/>
    </row>
    <row r="6236" spans="1:8" ht="15" x14ac:dyDescent="0.25">
      <c r="A6236" s="609" t="str">
        <f t="shared" si="97"/>
        <v>100256</v>
      </c>
      <c r="B6236" s="607" t="s">
        <v>6265</v>
      </c>
      <c r="C6236" s="607" t="s">
        <v>6266</v>
      </c>
      <c r="D6236" s="618" t="s">
        <v>17071</v>
      </c>
      <c r="E6236" s="619" t="s">
        <v>9414</v>
      </c>
      <c r="F6236"/>
      <c r="G6236"/>
      <c r="H6236"/>
    </row>
    <row r="6237" spans="1:8" ht="15" x14ac:dyDescent="0.25">
      <c r="A6237" s="609" t="str">
        <f t="shared" si="97"/>
        <v>100257</v>
      </c>
      <c r="B6237" s="607" t="s">
        <v>6267</v>
      </c>
      <c r="C6237" s="607" t="s">
        <v>6268</v>
      </c>
      <c r="D6237" s="618" t="s">
        <v>17071</v>
      </c>
      <c r="E6237" s="619" t="s">
        <v>10730</v>
      </c>
      <c r="F6237"/>
      <c r="G6237"/>
      <c r="H6237"/>
    </row>
    <row r="6238" spans="1:8" ht="15" x14ac:dyDescent="0.25">
      <c r="A6238" s="609" t="str">
        <f t="shared" si="97"/>
        <v>100258</v>
      </c>
      <c r="B6238" s="607" t="s">
        <v>6269</v>
      </c>
      <c r="C6238" s="607" t="s">
        <v>6270</v>
      </c>
      <c r="D6238" s="618" t="s">
        <v>17071</v>
      </c>
      <c r="E6238" s="619" t="s">
        <v>9427</v>
      </c>
      <c r="F6238"/>
      <c r="G6238"/>
      <c r="H6238"/>
    </row>
    <row r="6239" spans="1:8" ht="15" x14ac:dyDescent="0.25">
      <c r="A6239" s="609" t="str">
        <f t="shared" si="97"/>
        <v>100259</v>
      </c>
      <c r="B6239" s="607" t="s">
        <v>6271</v>
      </c>
      <c r="C6239" s="607" t="s">
        <v>6272</v>
      </c>
      <c r="D6239" s="618" t="s">
        <v>17071</v>
      </c>
      <c r="E6239" s="619" t="s">
        <v>9533</v>
      </c>
      <c r="F6239"/>
      <c r="G6239"/>
      <c r="H6239"/>
    </row>
    <row r="6240" spans="1:8" ht="15" x14ac:dyDescent="0.25">
      <c r="A6240" s="609" t="str">
        <f t="shared" si="97"/>
        <v>100260</v>
      </c>
      <c r="B6240" s="607" t="s">
        <v>6273</v>
      </c>
      <c r="C6240" s="607" t="s">
        <v>6274</v>
      </c>
      <c r="D6240" s="618" t="s">
        <v>17061</v>
      </c>
      <c r="E6240" s="619" t="s">
        <v>11666</v>
      </c>
      <c r="F6240"/>
      <c r="G6240"/>
      <c r="H6240"/>
    </row>
    <row r="6241" spans="1:8" ht="15" x14ac:dyDescent="0.25">
      <c r="A6241" s="609" t="str">
        <f t="shared" si="97"/>
        <v>100261</v>
      </c>
      <c r="B6241" s="607" t="s">
        <v>6275</v>
      </c>
      <c r="C6241" s="607" t="s">
        <v>6276</v>
      </c>
      <c r="D6241" s="618" t="s">
        <v>17061</v>
      </c>
      <c r="E6241" s="619" t="s">
        <v>8805</v>
      </c>
      <c r="F6241"/>
      <c r="G6241"/>
      <c r="H6241"/>
    </row>
    <row r="6242" spans="1:8" ht="15" x14ac:dyDescent="0.25">
      <c r="A6242" s="609" t="str">
        <f t="shared" si="97"/>
        <v>100262</v>
      </c>
      <c r="B6242" s="607" t="s">
        <v>6277</v>
      </c>
      <c r="C6242" s="607" t="s">
        <v>6278</v>
      </c>
      <c r="D6242" s="618" t="s">
        <v>17061</v>
      </c>
      <c r="E6242" s="619" t="s">
        <v>10109</v>
      </c>
      <c r="F6242"/>
      <c r="G6242"/>
      <c r="H6242"/>
    </row>
    <row r="6243" spans="1:8" ht="15" x14ac:dyDescent="0.25">
      <c r="A6243" s="609" t="str">
        <f t="shared" si="97"/>
        <v>100263</v>
      </c>
      <c r="B6243" s="607" t="s">
        <v>6279</v>
      </c>
      <c r="C6243" s="607" t="s">
        <v>6280</v>
      </c>
      <c r="D6243" s="618" t="s">
        <v>17061</v>
      </c>
      <c r="E6243" s="619" t="s">
        <v>9537</v>
      </c>
      <c r="F6243"/>
      <c r="G6243"/>
      <c r="H6243"/>
    </row>
    <row r="6244" spans="1:8" ht="15" x14ac:dyDescent="0.25">
      <c r="A6244" s="609" t="str">
        <f t="shared" si="97"/>
        <v>100264</v>
      </c>
      <c r="B6244" s="607" t="s">
        <v>6281</v>
      </c>
      <c r="C6244" s="607" t="s">
        <v>6282</v>
      </c>
      <c r="D6244" s="618" t="s">
        <v>17066</v>
      </c>
      <c r="E6244" s="619" t="s">
        <v>14904</v>
      </c>
      <c r="F6244"/>
      <c r="G6244"/>
      <c r="H6244"/>
    </row>
    <row r="6245" spans="1:8" ht="15" x14ac:dyDescent="0.25">
      <c r="A6245" s="609" t="str">
        <f t="shared" si="97"/>
        <v>100265</v>
      </c>
      <c r="B6245" s="607" t="s">
        <v>6283</v>
      </c>
      <c r="C6245" s="607" t="s">
        <v>6284</v>
      </c>
      <c r="D6245" s="618" t="s">
        <v>10737</v>
      </c>
      <c r="E6245" s="619" t="s">
        <v>9078</v>
      </c>
      <c r="F6245"/>
      <c r="G6245"/>
      <c r="H6245"/>
    </row>
    <row r="6246" spans="1:8" ht="15" x14ac:dyDescent="0.25">
      <c r="A6246" s="609" t="str">
        <f t="shared" si="97"/>
        <v>100266</v>
      </c>
      <c r="B6246" s="607" t="s">
        <v>6285</v>
      </c>
      <c r="C6246" s="607" t="s">
        <v>6286</v>
      </c>
      <c r="D6246" s="618" t="s">
        <v>17063</v>
      </c>
      <c r="E6246" s="619" t="s">
        <v>9457</v>
      </c>
      <c r="F6246"/>
      <c r="G6246"/>
      <c r="H6246"/>
    </row>
    <row r="6247" spans="1:8" ht="15" x14ac:dyDescent="0.25">
      <c r="A6247" s="609" t="str">
        <f t="shared" si="97"/>
        <v>100267</v>
      </c>
      <c r="B6247" s="607" t="s">
        <v>6287</v>
      </c>
      <c r="C6247" s="607" t="s">
        <v>6288</v>
      </c>
      <c r="D6247" s="618" t="s">
        <v>10580</v>
      </c>
      <c r="E6247" s="619" t="s">
        <v>10210</v>
      </c>
      <c r="F6247"/>
      <c r="G6247"/>
      <c r="H6247"/>
    </row>
    <row r="6248" spans="1:8" ht="15" x14ac:dyDescent="0.25">
      <c r="A6248" s="609" t="str">
        <f t="shared" si="97"/>
        <v>100268</v>
      </c>
      <c r="B6248" s="607" t="s">
        <v>6289</v>
      </c>
      <c r="C6248" s="607" t="s">
        <v>6290</v>
      </c>
      <c r="D6248" s="618" t="s">
        <v>17063</v>
      </c>
      <c r="E6248" s="619" t="s">
        <v>9457</v>
      </c>
      <c r="F6248"/>
      <c r="G6248"/>
      <c r="H6248"/>
    </row>
    <row r="6249" spans="1:8" ht="15" x14ac:dyDescent="0.25">
      <c r="A6249" s="609" t="str">
        <f t="shared" si="97"/>
        <v>100269</v>
      </c>
      <c r="B6249" s="607" t="s">
        <v>6291</v>
      </c>
      <c r="C6249" s="607" t="s">
        <v>6292</v>
      </c>
      <c r="D6249" s="618" t="s">
        <v>10580</v>
      </c>
      <c r="E6249" s="619" t="s">
        <v>10210</v>
      </c>
      <c r="F6249"/>
      <c r="G6249"/>
      <c r="H6249"/>
    </row>
    <row r="6250" spans="1:8" ht="15" x14ac:dyDescent="0.25">
      <c r="A6250" s="609" t="str">
        <f t="shared" si="97"/>
        <v>100270</v>
      </c>
      <c r="B6250" s="607" t="s">
        <v>6293</v>
      </c>
      <c r="C6250" s="607" t="s">
        <v>6294</v>
      </c>
      <c r="D6250" s="618" t="s">
        <v>17063</v>
      </c>
      <c r="E6250" s="619" t="s">
        <v>30407</v>
      </c>
      <c r="F6250"/>
      <c r="G6250"/>
      <c r="H6250"/>
    </row>
    <row r="6251" spans="1:8" ht="15" x14ac:dyDescent="0.25">
      <c r="A6251" s="609" t="str">
        <f t="shared" si="97"/>
        <v>100271</v>
      </c>
      <c r="B6251" s="607" t="s">
        <v>6295</v>
      </c>
      <c r="C6251" s="607" t="s">
        <v>6296</v>
      </c>
      <c r="D6251" s="618" t="s">
        <v>17066</v>
      </c>
      <c r="E6251" s="619" t="s">
        <v>14824</v>
      </c>
      <c r="F6251"/>
      <c r="G6251"/>
      <c r="H6251"/>
    </row>
    <row r="6252" spans="1:8" ht="15" x14ac:dyDescent="0.25">
      <c r="A6252" s="609" t="str">
        <f t="shared" si="97"/>
        <v>100272</v>
      </c>
      <c r="B6252" s="607" t="s">
        <v>6297</v>
      </c>
      <c r="C6252" s="607" t="s">
        <v>6298</v>
      </c>
      <c r="D6252" s="618" t="s">
        <v>10737</v>
      </c>
      <c r="E6252" s="619" t="s">
        <v>9717</v>
      </c>
      <c r="F6252"/>
      <c r="G6252"/>
      <c r="H6252"/>
    </row>
    <row r="6253" spans="1:8" ht="15" x14ac:dyDescent="0.25">
      <c r="A6253" s="609" t="str">
        <f t="shared" si="97"/>
        <v>100273</v>
      </c>
      <c r="B6253" s="607" t="s">
        <v>6299</v>
      </c>
      <c r="C6253" s="607" t="s">
        <v>6300</v>
      </c>
      <c r="D6253" s="618" t="s">
        <v>17061</v>
      </c>
      <c r="E6253" s="619" t="s">
        <v>10028</v>
      </c>
      <c r="F6253"/>
      <c r="G6253"/>
      <c r="H6253"/>
    </row>
    <row r="6254" spans="1:8" ht="15" x14ac:dyDescent="0.25">
      <c r="A6254" s="609" t="str">
        <f t="shared" si="97"/>
        <v>100274</v>
      </c>
      <c r="B6254" s="607" t="s">
        <v>6301</v>
      </c>
      <c r="C6254" s="607" t="s">
        <v>6302</v>
      </c>
      <c r="D6254" s="618" t="s">
        <v>17066</v>
      </c>
      <c r="E6254" s="619" t="s">
        <v>14136</v>
      </c>
      <c r="F6254"/>
      <c r="G6254"/>
      <c r="H6254"/>
    </row>
    <row r="6255" spans="1:8" ht="15" x14ac:dyDescent="0.25">
      <c r="A6255" s="609" t="str">
        <f t="shared" si="97"/>
        <v>100275</v>
      </c>
      <c r="B6255" s="607" t="s">
        <v>6303</v>
      </c>
      <c r="C6255" s="607" t="s">
        <v>6304</v>
      </c>
      <c r="D6255" s="618" t="s">
        <v>17066</v>
      </c>
      <c r="E6255" s="619" t="s">
        <v>10075</v>
      </c>
      <c r="F6255"/>
      <c r="G6255"/>
      <c r="H6255"/>
    </row>
    <row r="6256" spans="1:8" ht="15" x14ac:dyDescent="0.25">
      <c r="A6256" s="609" t="str">
        <f t="shared" si="97"/>
        <v>100276</v>
      </c>
      <c r="B6256" s="607" t="s">
        <v>6305</v>
      </c>
      <c r="C6256" s="607" t="s">
        <v>6306</v>
      </c>
      <c r="D6256" s="618" t="s">
        <v>17066</v>
      </c>
      <c r="E6256" s="619" t="s">
        <v>15326</v>
      </c>
      <c r="F6256"/>
      <c r="G6256"/>
      <c r="H6256"/>
    </row>
    <row r="6257" spans="1:8" ht="15" x14ac:dyDescent="0.25">
      <c r="A6257" s="609" t="str">
        <f t="shared" si="97"/>
        <v>100277</v>
      </c>
      <c r="B6257" s="607" t="s">
        <v>6307</v>
      </c>
      <c r="C6257" s="607" t="s">
        <v>6308</v>
      </c>
      <c r="D6257" s="618" t="s">
        <v>17066</v>
      </c>
      <c r="E6257" s="619" t="s">
        <v>11799</v>
      </c>
      <c r="F6257"/>
      <c r="G6257"/>
      <c r="H6257"/>
    </row>
    <row r="6258" spans="1:8" ht="15" x14ac:dyDescent="0.25">
      <c r="A6258" s="609" t="str">
        <f t="shared" si="97"/>
        <v>100278</v>
      </c>
      <c r="B6258" s="607" t="s">
        <v>6309</v>
      </c>
      <c r="C6258" s="607" t="s">
        <v>6310</v>
      </c>
      <c r="D6258" s="618" t="s">
        <v>17063</v>
      </c>
      <c r="E6258" s="619" t="s">
        <v>31597</v>
      </c>
      <c r="F6258"/>
      <c r="G6258"/>
      <c r="H6258"/>
    </row>
    <row r="6259" spans="1:8" ht="15" x14ac:dyDescent="0.25">
      <c r="A6259" s="609" t="str">
        <f t="shared" si="97"/>
        <v>100279</v>
      </c>
      <c r="B6259" s="607" t="s">
        <v>6311</v>
      </c>
      <c r="C6259" s="607" t="s">
        <v>6312</v>
      </c>
      <c r="D6259" s="618" t="s">
        <v>10580</v>
      </c>
      <c r="E6259" s="619" t="s">
        <v>9034</v>
      </c>
      <c r="F6259"/>
      <c r="G6259"/>
      <c r="H6259"/>
    </row>
    <row r="6260" spans="1:8" ht="15" x14ac:dyDescent="0.25">
      <c r="A6260" s="609" t="str">
        <f t="shared" si="97"/>
        <v>100280</v>
      </c>
      <c r="B6260" s="607" t="s">
        <v>6313</v>
      </c>
      <c r="C6260" s="607" t="s">
        <v>6314</v>
      </c>
      <c r="D6260" s="618" t="s">
        <v>17063</v>
      </c>
      <c r="E6260" s="619" t="s">
        <v>9724</v>
      </c>
      <c r="F6260"/>
      <c r="G6260"/>
      <c r="H6260"/>
    </row>
    <row r="6261" spans="1:8" ht="15" x14ac:dyDescent="0.25">
      <c r="A6261" s="609" t="str">
        <f t="shared" si="97"/>
        <v>100281</v>
      </c>
      <c r="B6261" s="607" t="s">
        <v>6315</v>
      </c>
      <c r="C6261" s="607" t="s">
        <v>6316</v>
      </c>
      <c r="D6261" s="618" t="s">
        <v>17063</v>
      </c>
      <c r="E6261" s="619" t="s">
        <v>21377</v>
      </c>
      <c r="F6261"/>
      <c r="G6261"/>
      <c r="H6261"/>
    </row>
    <row r="6262" spans="1:8" ht="15" x14ac:dyDescent="0.25">
      <c r="A6262" s="609" t="str">
        <f t="shared" si="97"/>
        <v>100282</v>
      </c>
      <c r="B6262" s="607" t="s">
        <v>6317</v>
      </c>
      <c r="C6262" s="607" t="s">
        <v>6318</v>
      </c>
      <c r="D6262" s="618" t="s">
        <v>17066</v>
      </c>
      <c r="E6262" s="619" t="s">
        <v>19353</v>
      </c>
      <c r="F6262"/>
      <c r="G6262"/>
      <c r="H6262"/>
    </row>
    <row r="6263" spans="1:8" ht="15" x14ac:dyDescent="0.25">
      <c r="A6263" s="609" t="str">
        <f t="shared" si="97"/>
        <v>100283</v>
      </c>
      <c r="B6263" s="607" t="s">
        <v>6319</v>
      </c>
      <c r="C6263" s="607" t="s">
        <v>6320</v>
      </c>
      <c r="D6263" s="618" t="s">
        <v>17066</v>
      </c>
      <c r="E6263" s="619" t="s">
        <v>19198</v>
      </c>
      <c r="F6263"/>
      <c r="G6263"/>
      <c r="H6263"/>
    </row>
    <row r="6264" spans="1:8" ht="15" x14ac:dyDescent="0.25">
      <c r="A6264" s="609" t="str">
        <f t="shared" si="97"/>
        <v>100284</v>
      </c>
      <c r="B6264" s="607" t="s">
        <v>6321</v>
      </c>
      <c r="C6264" s="607" t="s">
        <v>6322</v>
      </c>
      <c r="D6264" s="618" t="s">
        <v>17066</v>
      </c>
      <c r="E6264" s="619" t="s">
        <v>9438</v>
      </c>
      <c r="F6264"/>
      <c r="G6264"/>
      <c r="H6264"/>
    </row>
    <row r="6265" spans="1:8" ht="15" x14ac:dyDescent="0.25">
      <c r="A6265" s="609" t="str">
        <f t="shared" si="97"/>
        <v>100285</v>
      </c>
      <c r="B6265" s="607" t="s">
        <v>6323</v>
      </c>
      <c r="C6265" s="607" t="s">
        <v>6324</v>
      </c>
      <c r="D6265" s="618" t="s">
        <v>17071</v>
      </c>
      <c r="E6265" s="619" t="s">
        <v>18797</v>
      </c>
      <c r="F6265"/>
      <c r="G6265"/>
      <c r="H6265"/>
    </row>
    <row r="6266" spans="1:8" ht="15" x14ac:dyDescent="0.25">
      <c r="A6266" s="609" t="str">
        <f t="shared" si="97"/>
        <v>100286</v>
      </c>
      <c r="B6266" s="607" t="s">
        <v>6325</v>
      </c>
      <c r="C6266" s="607" t="s">
        <v>6326</v>
      </c>
      <c r="D6266" s="618" t="s">
        <v>17071</v>
      </c>
      <c r="E6266" s="619" t="s">
        <v>8851</v>
      </c>
      <c r="F6266"/>
      <c r="G6266"/>
      <c r="H6266"/>
    </row>
    <row r="6267" spans="1:8" ht="15" x14ac:dyDescent="0.25">
      <c r="A6267" s="609" t="str">
        <f t="shared" si="97"/>
        <v>100287</v>
      </c>
      <c r="B6267" s="607" t="s">
        <v>6327</v>
      </c>
      <c r="C6267" s="607" t="s">
        <v>17079</v>
      </c>
      <c r="D6267" s="618" t="s">
        <v>17071</v>
      </c>
      <c r="E6267" s="619" t="s">
        <v>10447</v>
      </c>
      <c r="F6267"/>
      <c r="G6267"/>
      <c r="H6267"/>
    </row>
    <row r="6268" spans="1:8" ht="15" x14ac:dyDescent="0.25">
      <c r="A6268" s="609" t="str">
        <f t="shared" si="97"/>
        <v>99802</v>
      </c>
      <c r="B6268" s="607" t="s">
        <v>6090</v>
      </c>
      <c r="C6268" s="607" t="s">
        <v>6091</v>
      </c>
      <c r="D6268" s="618" t="s">
        <v>10737</v>
      </c>
      <c r="E6268" s="619" t="s">
        <v>9095</v>
      </c>
      <c r="F6268"/>
      <c r="G6268"/>
      <c r="H6268"/>
    </row>
    <row r="6269" spans="1:8" ht="15" x14ac:dyDescent="0.25">
      <c r="A6269" s="609" t="str">
        <f t="shared" si="97"/>
        <v>99803</v>
      </c>
      <c r="B6269" s="607" t="s">
        <v>6092</v>
      </c>
      <c r="C6269" s="607" t="s">
        <v>6093</v>
      </c>
      <c r="D6269" s="618" t="s">
        <v>10737</v>
      </c>
      <c r="E6269" s="619" t="s">
        <v>8946</v>
      </c>
      <c r="F6269"/>
      <c r="G6269"/>
      <c r="H6269"/>
    </row>
    <row r="6270" spans="1:8" ht="15" x14ac:dyDescent="0.25">
      <c r="A6270" s="609" t="str">
        <f t="shared" si="97"/>
        <v>99805</v>
      </c>
      <c r="B6270" s="607" t="s">
        <v>6094</v>
      </c>
      <c r="C6270" s="607" t="s">
        <v>6095</v>
      </c>
      <c r="D6270" s="618" t="s">
        <v>10737</v>
      </c>
      <c r="E6270" s="619" t="s">
        <v>9215</v>
      </c>
      <c r="F6270"/>
      <c r="G6270"/>
      <c r="H6270"/>
    </row>
    <row r="6271" spans="1:8" ht="15" x14ac:dyDescent="0.25">
      <c r="A6271" s="609" t="str">
        <f t="shared" si="97"/>
        <v>99806</v>
      </c>
      <c r="B6271" s="607" t="s">
        <v>6096</v>
      </c>
      <c r="C6271" s="607" t="s">
        <v>6097</v>
      </c>
      <c r="D6271" s="618" t="s">
        <v>10737</v>
      </c>
      <c r="E6271" s="619" t="s">
        <v>9171</v>
      </c>
      <c r="F6271"/>
      <c r="G6271"/>
      <c r="H6271"/>
    </row>
    <row r="6272" spans="1:8" ht="15" x14ac:dyDescent="0.25">
      <c r="A6272" s="609" t="str">
        <f t="shared" si="97"/>
        <v>99808</v>
      </c>
      <c r="B6272" s="607" t="s">
        <v>6098</v>
      </c>
      <c r="C6272" s="607" t="s">
        <v>6099</v>
      </c>
      <c r="D6272" s="618" t="s">
        <v>10737</v>
      </c>
      <c r="E6272" s="619" t="s">
        <v>9041</v>
      </c>
      <c r="F6272"/>
      <c r="G6272"/>
      <c r="H6272"/>
    </row>
    <row r="6273" spans="1:8" ht="15" x14ac:dyDescent="0.25">
      <c r="A6273" s="609" t="str">
        <f t="shared" si="97"/>
        <v>99809</v>
      </c>
      <c r="B6273" s="607" t="s">
        <v>6100</v>
      </c>
      <c r="C6273" s="607" t="s">
        <v>6101</v>
      </c>
      <c r="D6273" s="618" t="s">
        <v>10737</v>
      </c>
      <c r="E6273" s="619" t="s">
        <v>10154</v>
      </c>
      <c r="F6273"/>
      <c r="G6273"/>
      <c r="H6273"/>
    </row>
    <row r="6274" spans="1:8" ht="15" x14ac:dyDescent="0.25">
      <c r="A6274" s="609" t="str">
        <f t="shared" ref="A6274:A6337" si="98">IF(ISERROR(SEARCH("/",B6274)=6),TRIM(CLEAN(B6274)),IF(SEARCH("/",B6274)=6,IF(LEN(TRIM(CLEAN(B6274)))=7,LEFT(TRIM(CLEAN(B6274)),6)&amp;"00"&amp;RIGHT(TRIM(CLEAN(B6274)),1),LEFT(TRIM(CLEAN(B6274)),6)&amp;"0"&amp;RIGHT(TRIM(CLEAN(B6274)),2)),TRIM(CLEAN(B6274))))</f>
        <v>99811</v>
      </c>
      <c r="B6274" s="607" t="s">
        <v>6102</v>
      </c>
      <c r="C6274" s="607" t="s">
        <v>6103</v>
      </c>
      <c r="D6274" s="618" t="s">
        <v>10737</v>
      </c>
      <c r="E6274" s="619" t="s">
        <v>9652</v>
      </c>
      <c r="F6274"/>
      <c r="G6274"/>
      <c r="H6274"/>
    </row>
    <row r="6275" spans="1:8" ht="15" x14ac:dyDescent="0.25">
      <c r="A6275" s="609" t="str">
        <f t="shared" si="98"/>
        <v>99812</v>
      </c>
      <c r="B6275" s="607" t="s">
        <v>6104</v>
      </c>
      <c r="C6275" s="607" t="s">
        <v>6105</v>
      </c>
      <c r="D6275" s="618" t="s">
        <v>10737</v>
      </c>
      <c r="E6275" s="619" t="s">
        <v>9172</v>
      </c>
      <c r="F6275"/>
      <c r="G6275"/>
      <c r="H6275"/>
    </row>
    <row r="6276" spans="1:8" ht="15" x14ac:dyDescent="0.25">
      <c r="A6276" s="609" t="str">
        <f t="shared" si="98"/>
        <v>99814</v>
      </c>
      <c r="B6276" s="607" t="s">
        <v>6106</v>
      </c>
      <c r="C6276" s="607" t="s">
        <v>6107</v>
      </c>
      <c r="D6276" s="618" t="s">
        <v>10737</v>
      </c>
      <c r="E6276" s="619" t="s">
        <v>9722</v>
      </c>
      <c r="F6276"/>
      <c r="G6276"/>
      <c r="H6276"/>
    </row>
    <row r="6277" spans="1:8" ht="15" x14ac:dyDescent="0.25">
      <c r="A6277" s="609" t="str">
        <f t="shared" si="98"/>
        <v>99822</v>
      </c>
      <c r="B6277" s="607" t="s">
        <v>6108</v>
      </c>
      <c r="C6277" s="607" t="s">
        <v>6109</v>
      </c>
      <c r="D6277" s="618" t="s">
        <v>10737</v>
      </c>
      <c r="E6277" s="619" t="s">
        <v>9630</v>
      </c>
      <c r="F6277"/>
      <c r="G6277"/>
      <c r="H6277"/>
    </row>
    <row r="6278" spans="1:8" ht="15" x14ac:dyDescent="0.25">
      <c r="A6278" s="609" t="str">
        <f t="shared" si="98"/>
        <v>99826</v>
      </c>
      <c r="B6278" s="607" t="s">
        <v>6110</v>
      </c>
      <c r="C6278" s="607" t="s">
        <v>6111</v>
      </c>
      <c r="D6278" s="618" t="s">
        <v>10737</v>
      </c>
      <c r="E6278" s="619" t="s">
        <v>10305</v>
      </c>
      <c r="F6278"/>
      <c r="G6278"/>
      <c r="H6278"/>
    </row>
    <row r="6279" spans="1:8" ht="15" x14ac:dyDescent="0.25">
      <c r="A6279" s="609" t="str">
        <f t="shared" si="98"/>
        <v>97010</v>
      </c>
      <c r="B6279" s="607" t="s">
        <v>5260</v>
      </c>
      <c r="C6279" s="607" t="s">
        <v>17081</v>
      </c>
      <c r="D6279" s="618" t="s">
        <v>10494</v>
      </c>
      <c r="E6279" s="619" t="s">
        <v>19097</v>
      </c>
      <c r="F6279"/>
      <c r="G6279"/>
      <c r="H6279"/>
    </row>
    <row r="6280" spans="1:8" ht="15" x14ac:dyDescent="0.25">
      <c r="A6280" s="609" t="str">
        <f t="shared" si="98"/>
        <v>97011</v>
      </c>
      <c r="B6280" s="607" t="s">
        <v>5261</v>
      </c>
      <c r="C6280" s="607" t="s">
        <v>17082</v>
      </c>
      <c r="D6280" s="618" t="s">
        <v>10494</v>
      </c>
      <c r="E6280" s="619" t="s">
        <v>10239</v>
      </c>
      <c r="F6280"/>
      <c r="G6280"/>
      <c r="H6280"/>
    </row>
    <row r="6281" spans="1:8" ht="15" x14ac:dyDescent="0.25">
      <c r="A6281" s="609" t="str">
        <f t="shared" si="98"/>
        <v>97012</v>
      </c>
      <c r="B6281" s="607" t="s">
        <v>5262</v>
      </c>
      <c r="C6281" s="607" t="s">
        <v>17083</v>
      </c>
      <c r="D6281" s="618" t="s">
        <v>10494</v>
      </c>
      <c r="E6281" s="619" t="s">
        <v>10394</v>
      </c>
      <c r="F6281"/>
      <c r="G6281"/>
      <c r="H6281"/>
    </row>
    <row r="6282" spans="1:8" ht="15" x14ac:dyDescent="0.25">
      <c r="A6282" s="609" t="str">
        <f t="shared" si="98"/>
        <v>97013</v>
      </c>
      <c r="B6282" s="607" t="s">
        <v>5263</v>
      </c>
      <c r="C6282" s="607" t="s">
        <v>17085</v>
      </c>
      <c r="D6282" s="618" t="s">
        <v>10494</v>
      </c>
      <c r="E6282" s="619" t="s">
        <v>31598</v>
      </c>
      <c r="F6282"/>
      <c r="G6282"/>
      <c r="H6282"/>
    </row>
    <row r="6283" spans="1:8" ht="15" x14ac:dyDescent="0.25">
      <c r="A6283" s="609" t="str">
        <f t="shared" si="98"/>
        <v>97014</v>
      </c>
      <c r="B6283" s="607" t="s">
        <v>5264</v>
      </c>
      <c r="C6283" s="607" t="s">
        <v>17086</v>
      </c>
      <c r="D6283" s="618" t="s">
        <v>10494</v>
      </c>
      <c r="E6283" s="619" t="s">
        <v>18483</v>
      </c>
      <c r="F6283"/>
      <c r="G6283"/>
      <c r="H6283"/>
    </row>
    <row r="6284" spans="1:8" ht="15" x14ac:dyDescent="0.25">
      <c r="A6284" s="609" t="str">
        <f t="shared" si="98"/>
        <v>97015</v>
      </c>
      <c r="B6284" s="607" t="s">
        <v>5265</v>
      </c>
      <c r="C6284" s="607" t="s">
        <v>17088</v>
      </c>
      <c r="D6284" s="618" t="s">
        <v>10494</v>
      </c>
      <c r="E6284" s="619" t="s">
        <v>9901</v>
      </c>
      <c r="F6284"/>
      <c r="G6284"/>
      <c r="H6284"/>
    </row>
    <row r="6285" spans="1:8" ht="15" x14ac:dyDescent="0.25">
      <c r="A6285" s="609" t="str">
        <f t="shared" si="98"/>
        <v>97016</v>
      </c>
      <c r="B6285" s="607" t="s">
        <v>5266</v>
      </c>
      <c r="C6285" s="607" t="s">
        <v>17089</v>
      </c>
      <c r="D6285" s="618" t="s">
        <v>10494</v>
      </c>
      <c r="E6285" s="619" t="s">
        <v>18502</v>
      </c>
      <c r="F6285"/>
      <c r="G6285"/>
      <c r="H6285"/>
    </row>
    <row r="6286" spans="1:8" ht="15" x14ac:dyDescent="0.25">
      <c r="A6286" s="609" t="str">
        <f t="shared" si="98"/>
        <v>97017</v>
      </c>
      <c r="B6286" s="607" t="s">
        <v>5267</v>
      </c>
      <c r="C6286" s="607" t="s">
        <v>17090</v>
      </c>
      <c r="D6286" s="618" t="s">
        <v>10494</v>
      </c>
      <c r="E6286" s="619" t="s">
        <v>19106</v>
      </c>
      <c r="F6286"/>
      <c r="G6286"/>
      <c r="H6286"/>
    </row>
    <row r="6287" spans="1:8" ht="15" x14ac:dyDescent="0.25">
      <c r="A6287" s="609" t="str">
        <f t="shared" si="98"/>
        <v>97018</v>
      </c>
      <c r="B6287" s="607" t="s">
        <v>5268</v>
      </c>
      <c r="C6287" s="607" t="s">
        <v>17092</v>
      </c>
      <c r="D6287" s="618" t="s">
        <v>10494</v>
      </c>
      <c r="E6287" s="619" t="s">
        <v>23797</v>
      </c>
      <c r="F6287"/>
      <c r="G6287"/>
      <c r="H6287"/>
    </row>
    <row r="6288" spans="1:8" ht="15" x14ac:dyDescent="0.25">
      <c r="A6288" s="609" t="str">
        <f t="shared" si="98"/>
        <v>97031</v>
      </c>
      <c r="B6288" s="607" t="s">
        <v>5269</v>
      </c>
      <c r="C6288" s="607" t="s">
        <v>17094</v>
      </c>
      <c r="D6288" s="618" t="s">
        <v>10494</v>
      </c>
      <c r="E6288" s="619" t="s">
        <v>26957</v>
      </c>
      <c r="F6288"/>
      <c r="G6288"/>
      <c r="H6288"/>
    </row>
    <row r="6289" spans="1:8" ht="15" x14ac:dyDescent="0.25">
      <c r="A6289" s="609" t="str">
        <f t="shared" si="98"/>
        <v>97032</v>
      </c>
      <c r="B6289" s="607" t="s">
        <v>5270</v>
      </c>
      <c r="C6289" s="607" t="s">
        <v>17095</v>
      </c>
      <c r="D6289" s="618" t="s">
        <v>10494</v>
      </c>
      <c r="E6289" s="619" t="s">
        <v>19130</v>
      </c>
      <c r="F6289"/>
      <c r="G6289"/>
      <c r="H6289"/>
    </row>
    <row r="6290" spans="1:8" ht="15" x14ac:dyDescent="0.25">
      <c r="A6290" s="609" t="str">
        <f t="shared" si="98"/>
        <v>97033</v>
      </c>
      <c r="B6290" s="607" t="s">
        <v>5271</v>
      </c>
      <c r="C6290" s="607" t="s">
        <v>17096</v>
      </c>
      <c r="D6290" s="618" t="s">
        <v>10494</v>
      </c>
      <c r="E6290" s="619" t="s">
        <v>17970</v>
      </c>
      <c r="F6290"/>
      <c r="G6290"/>
      <c r="H6290"/>
    </row>
    <row r="6291" spans="1:8" ht="15" x14ac:dyDescent="0.25">
      <c r="A6291" s="609" t="str">
        <f t="shared" si="98"/>
        <v>97034</v>
      </c>
      <c r="B6291" s="607" t="s">
        <v>5272</v>
      </c>
      <c r="C6291" s="607" t="s">
        <v>17097</v>
      </c>
      <c r="D6291" s="618" t="s">
        <v>10494</v>
      </c>
      <c r="E6291" s="619" t="s">
        <v>9926</v>
      </c>
      <c r="F6291"/>
      <c r="G6291"/>
      <c r="H6291"/>
    </row>
    <row r="6292" spans="1:8" ht="15" x14ac:dyDescent="0.25">
      <c r="A6292" s="609" t="str">
        <f t="shared" si="98"/>
        <v>97039</v>
      </c>
      <c r="B6292" s="607" t="s">
        <v>5273</v>
      </c>
      <c r="C6292" s="607" t="s">
        <v>17098</v>
      </c>
      <c r="D6292" s="618" t="s">
        <v>10737</v>
      </c>
      <c r="E6292" s="619" t="s">
        <v>27766</v>
      </c>
      <c r="F6292"/>
      <c r="G6292"/>
      <c r="H6292"/>
    </row>
    <row r="6293" spans="1:8" ht="15" x14ac:dyDescent="0.25">
      <c r="A6293" s="609" t="str">
        <f t="shared" si="98"/>
        <v>97040</v>
      </c>
      <c r="B6293" s="607" t="s">
        <v>5274</v>
      </c>
      <c r="C6293" s="607" t="s">
        <v>17099</v>
      </c>
      <c r="D6293" s="618" t="s">
        <v>10737</v>
      </c>
      <c r="E6293" s="619" t="s">
        <v>9099</v>
      </c>
      <c r="F6293"/>
      <c r="G6293"/>
      <c r="H6293"/>
    </row>
    <row r="6294" spans="1:8" ht="15" x14ac:dyDescent="0.25">
      <c r="A6294" s="609" t="str">
        <f t="shared" si="98"/>
        <v>97041</v>
      </c>
      <c r="B6294" s="607" t="s">
        <v>5275</v>
      </c>
      <c r="C6294" s="607" t="s">
        <v>17100</v>
      </c>
      <c r="D6294" s="618" t="s">
        <v>10737</v>
      </c>
      <c r="E6294" s="619" t="s">
        <v>31599</v>
      </c>
      <c r="F6294"/>
      <c r="G6294"/>
      <c r="H6294"/>
    </row>
    <row r="6295" spans="1:8" ht="15" x14ac:dyDescent="0.25">
      <c r="A6295" s="609" t="str">
        <f t="shared" si="98"/>
        <v>97046</v>
      </c>
      <c r="B6295" s="607" t="s">
        <v>5276</v>
      </c>
      <c r="C6295" s="607" t="s">
        <v>17101</v>
      </c>
      <c r="D6295" s="618" t="s">
        <v>10737</v>
      </c>
      <c r="E6295" s="619" t="s">
        <v>11736</v>
      </c>
      <c r="F6295"/>
      <c r="G6295"/>
      <c r="H6295"/>
    </row>
    <row r="6296" spans="1:8" ht="15" x14ac:dyDescent="0.25">
      <c r="A6296" s="609" t="str">
        <f t="shared" si="98"/>
        <v>97047</v>
      </c>
      <c r="B6296" s="607" t="s">
        <v>5277</v>
      </c>
      <c r="C6296" s="607" t="s">
        <v>17102</v>
      </c>
      <c r="D6296" s="618" t="s">
        <v>10737</v>
      </c>
      <c r="E6296" s="619" t="s">
        <v>9080</v>
      </c>
      <c r="F6296"/>
      <c r="G6296"/>
      <c r="H6296"/>
    </row>
    <row r="6297" spans="1:8" ht="15" x14ac:dyDescent="0.25">
      <c r="A6297" s="609" t="str">
        <f t="shared" si="98"/>
        <v>97048</v>
      </c>
      <c r="B6297" s="607" t="s">
        <v>5278</v>
      </c>
      <c r="C6297" s="607" t="s">
        <v>17103</v>
      </c>
      <c r="D6297" s="618" t="s">
        <v>10737</v>
      </c>
      <c r="E6297" s="619" t="s">
        <v>10086</v>
      </c>
      <c r="F6297"/>
      <c r="G6297"/>
      <c r="H6297"/>
    </row>
    <row r="6298" spans="1:8" ht="15" x14ac:dyDescent="0.25">
      <c r="A6298" s="609" t="str">
        <f t="shared" si="98"/>
        <v>97054</v>
      </c>
      <c r="B6298" s="607" t="s">
        <v>7911</v>
      </c>
      <c r="C6298" s="607" t="s">
        <v>17104</v>
      </c>
      <c r="D6298" s="618" t="s">
        <v>10580</v>
      </c>
      <c r="E6298" s="619" t="s">
        <v>31215</v>
      </c>
      <c r="F6298"/>
      <c r="G6298"/>
      <c r="H6298"/>
    </row>
    <row r="6299" spans="1:8" ht="15" x14ac:dyDescent="0.25">
      <c r="A6299" s="609" t="str">
        <f t="shared" si="98"/>
        <v>97062</v>
      </c>
      <c r="B6299" s="607" t="s">
        <v>5279</v>
      </c>
      <c r="C6299" s="607" t="s">
        <v>17105</v>
      </c>
      <c r="D6299" s="618" t="s">
        <v>10737</v>
      </c>
      <c r="E6299" s="619" t="s">
        <v>9462</v>
      </c>
      <c r="F6299"/>
      <c r="G6299"/>
      <c r="H6299"/>
    </row>
    <row r="6300" spans="1:8" ht="15" x14ac:dyDescent="0.25">
      <c r="A6300" s="609" t="str">
        <f t="shared" si="98"/>
        <v>97063</v>
      </c>
      <c r="B6300" s="607" t="s">
        <v>5280</v>
      </c>
      <c r="C6300" s="607" t="s">
        <v>17106</v>
      </c>
      <c r="D6300" s="618" t="s">
        <v>10737</v>
      </c>
      <c r="E6300" s="619" t="s">
        <v>9939</v>
      </c>
      <c r="F6300"/>
      <c r="G6300"/>
      <c r="H6300"/>
    </row>
    <row r="6301" spans="1:8" ht="15" x14ac:dyDescent="0.25">
      <c r="A6301" s="609" t="str">
        <f t="shared" si="98"/>
        <v>97064</v>
      </c>
      <c r="B6301" s="607" t="s">
        <v>5281</v>
      </c>
      <c r="C6301" s="607" t="s">
        <v>17107</v>
      </c>
      <c r="D6301" s="618" t="s">
        <v>10494</v>
      </c>
      <c r="E6301" s="619" t="s">
        <v>9433</v>
      </c>
      <c r="F6301"/>
      <c r="G6301"/>
      <c r="H6301"/>
    </row>
    <row r="6302" spans="1:8" ht="15" x14ac:dyDescent="0.25">
      <c r="A6302" s="609" t="str">
        <f t="shared" si="98"/>
        <v>97065</v>
      </c>
      <c r="B6302" s="607" t="s">
        <v>5282</v>
      </c>
      <c r="C6302" s="607" t="s">
        <v>17108</v>
      </c>
      <c r="D6302" s="618" t="s">
        <v>11895</v>
      </c>
      <c r="E6302" s="619" t="s">
        <v>10335</v>
      </c>
      <c r="F6302"/>
      <c r="G6302"/>
      <c r="H6302"/>
    </row>
    <row r="6303" spans="1:8" ht="15" x14ac:dyDescent="0.25">
      <c r="A6303" s="609" t="str">
        <f t="shared" si="98"/>
        <v>97066</v>
      </c>
      <c r="B6303" s="607" t="s">
        <v>5283</v>
      </c>
      <c r="C6303" s="607" t="s">
        <v>17109</v>
      </c>
      <c r="D6303" s="618" t="s">
        <v>10737</v>
      </c>
      <c r="E6303" s="619" t="s">
        <v>18235</v>
      </c>
      <c r="F6303"/>
      <c r="G6303"/>
      <c r="H6303"/>
    </row>
    <row r="6304" spans="1:8" ht="15" x14ac:dyDescent="0.25">
      <c r="A6304" s="609" t="str">
        <f t="shared" si="98"/>
        <v>97067</v>
      </c>
      <c r="B6304" s="607" t="s">
        <v>5284</v>
      </c>
      <c r="C6304" s="607" t="s">
        <v>17110</v>
      </c>
      <c r="D6304" s="618" t="s">
        <v>10494</v>
      </c>
      <c r="E6304" s="619" t="s">
        <v>31600</v>
      </c>
      <c r="F6304"/>
      <c r="G6304"/>
      <c r="H6304"/>
    </row>
    <row r="6305" spans="1:8" ht="15" x14ac:dyDescent="0.25">
      <c r="A6305" s="609" t="str">
        <f t="shared" si="98"/>
        <v>97621</v>
      </c>
      <c r="B6305" s="607" t="s">
        <v>5547</v>
      </c>
      <c r="C6305" s="607" t="s">
        <v>17111</v>
      </c>
      <c r="D6305" s="618" t="s">
        <v>11895</v>
      </c>
      <c r="E6305" s="619" t="s">
        <v>19493</v>
      </c>
      <c r="F6305"/>
      <c r="G6305"/>
      <c r="H6305"/>
    </row>
    <row r="6306" spans="1:8" ht="15" x14ac:dyDescent="0.25">
      <c r="A6306" s="609" t="str">
        <f t="shared" si="98"/>
        <v>97622</v>
      </c>
      <c r="B6306" s="607" t="s">
        <v>5548</v>
      </c>
      <c r="C6306" s="607" t="s">
        <v>17113</v>
      </c>
      <c r="D6306" s="618" t="s">
        <v>11895</v>
      </c>
      <c r="E6306" s="619" t="s">
        <v>18596</v>
      </c>
      <c r="F6306"/>
      <c r="G6306"/>
      <c r="H6306"/>
    </row>
    <row r="6307" spans="1:8" ht="15" x14ac:dyDescent="0.25">
      <c r="A6307" s="609" t="str">
        <f t="shared" si="98"/>
        <v>97623</v>
      </c>
      <c r="B6307" s="607" t="s">
        <v>5549</v>
      </c>
      <c r="C6307" s="607" t="s">
        <v>17115</v>
      </c>
      <c r="D6307" s="618" t="s">
        <v>11895</v>
      </c>
      <c r="E6307" s="619" t="s">
        <v>31601</v>
      </c>
      <c r="F6307"/>
      <c r="G6307"/>
      <c r="H6307"/>
    </row>
    <row r="6308" spans="1:8" ht="15" x14ac:dyDescent="0.25">
      <c r="A6308" s="609" t="str">
        <f t="shared" si="98"/>
        <v>97624</v>
      </c>
      <c r="B6308" s="607" t="s">
        <v>5550</v>
      </c>
      <c r="C6308" s="607" t="s">
        <v>17116</v>
      </c>
      <c r="D6308" s="618" t="s">
        <v>11895</v>
      </c>
      <c r="E6308" s="619" t="s">
        <v>31602</v>
      </c>
      <c r="F6308"/>
      <c r="G6308"/>
      <c r="H6308"/>
    </row>
    <row r="6309" spans="1:8" ht="15" x14ac:dyDescent="0.25">
      <c r="A6309" s="609" t="str">
        <f t="shared" si="98"/>
        <v>97625</v>
      </c>
      <c r="B6309" s="607" t="s">
        <v>5551</v>
      </c>
      <c r="C6309" s="607" t="s">
        <v>17118</v>
      </c>
      <c r="D6309" s="618" t="s">
        <v>11895</v>
      </c>
      <c r="E6309" s="619" t="s">
        <v>19636</v>
      </c>
      <c r="F6309"/>
      <c r="G6309"/>
      <c r="H6309"/>
    </row>
    <row r="6310" spans="1:8" ht="15" x14ac:dyDescent="0.25">
      <c r="A6310" s="609" t="str">
        <f t="shared" si="98"/>
        <v>97626</v>
      </c>
      <c r="B6310" s="607" t="s">
        <v>5552</v>
      </c>
      <c r="C6310" s="607" t="s">
        <v>17119</v>
      </c>
      <c r="D6310" s="618" t="s">
        <v>11895</v>
      </c>
      <c r="E6310" s="619" t="s">
        <v>31603</v>
      </c>
      <c r="F6310"/>
      <c r="G6310"/>
      <c r="H6310"/>
    </row>
    <row r="6311" spans="1:8" ht="15" x14ac:dyDescent="0.25">
      <c r="A6311" s="609" t="str">
        <f t="shared" si="98"/>
        <v>97627</v>
      </c>
      <c r="B6311" s="607" t="s">
        <v>5553</v>
      </c>
      <c r="C6311" s="607" t="s">
        <v>17120</v>
      </c>
      <c r="D6311" s="618" t="s">
        <v>11895</v>
      </c>
      <c r="E6311" s="619" t="s">
        <v>31604</v>
      </c>
      <c r="F6311"/>
      <c r="G6311"/>
      <c r="H6311"/>
    </row>
    <row r="6312" spans="1:8" ht="15" x14ac:dyDescent="0.25">
      <c r="A6312" s="609" t="str">
        <f t="shared" si="98"/>
        <v>97628</v>
      </c>
      <c r="B6312" s="607" t="s">
        <v>5554</v>
      </c>
      <c r="C6312" s="607" t="s">
        <v>17121</v>
      </c>
      <c r="D6312" s="618" t="s">
        <v>11895</v>
      </c>
      <c r="E6312" s="619" t="s">
        <v>31605</v>
      </c>
      <c r="F6312"/>
      <c r="G6312"/>
      <c r="H6312"/>
    </row>
    <row r="6313" spans="1:8" ht="15" x14ac:dyDescent="0.25">
      <c r="A6313" s="609" t="str">
        <f t="shared" si="98"/>
        <v>97629</v>
      </c>
      <c r="B6313" s="607" t="s">
        <v>5555</v>
      </c>
      <c r="C6313" s="607" t="s">
        <v>17122</v>
      </c>
      <c r="D6313" s="618" t="s">
        <v>11895</v>
      </c>
      <c r="E6313" s="619" t="s">
        <v>31606</v>
      </c>
      <c r="F6313"/>
      <c r="G6313"/>
      <c r="H6313"/>
    </row>
    <row r="6314" spans="1:8" ht="15" x14ac:dyDescent="0.25">
      <c r="A6314" s="609" t="str">
        <f t="shared" si="98"/>
        <v>97631</v>
      </c>
      <c r="B6314" s="607" t="s">
        <v>5556</v>
      </c>
      <c r="C6314" s="607" t="s">
        <v>17123</v>
      </c>
      <c r="D6314" s="618" t="s">
        <v>10737</v>
      </c>
      <c r="E6314" s="619" t="s">
        <v>28526</v>
      </c>
      <c r="F6314"/>
      <c r="G6314"/>
      <c r="H6314"/>
    </row>
    <row r="6315" spans="1:8" ht="15" x14ac:dyDescent="0.25">
      <c r="A6315" s="609" t="str">
        <f t="shared" si="98"/>
        <v>97632</v>
      </c>
      <c r="B6315" s="607" t="s">
        <v>5557</v>
      </c>
      <c r="C6315" s="607" t="s">
        <v>17124</v>
      </c>
      <c r="D6315" s="618" t="s">
        <v>10494</v>
      </c>
      <c r="E6315" s="619" t="s">
        <v>8837</v>
      </c>
      <c r="F6315"/>
      <c r="G6315"/>
      <c r="H6315"/>
    </row>
    <row r="6316" spans="1:8" ht="15" x14ac:dyDescent="0.25">
      <c r="A6316" s="609" t="str">
        <f t="shared" si="98"/>
        <v>97633</v>
      </c>
      <c r="B6316" s="607" t="s">
        <v>5558</v>
      </c>
      <c r="C6316" s="607" t="s">
        <v>17125</v>
      </c>
      <c r="D6316" s="618" t="s">
        <v>10737</v>
      </c>
      <c r="E6316" s="619" t="s">
        <v>9973</v>
      </c>
      <c r="F6316"/>
      <c r="G6316"/>
      <c r="H6316"/>
    </row>
    <row r="6317" spans="1:8" ht="15" x14ac:dyDescent="0.25">
      <c r="A6317" s="609" t="str">
        <f t="shared" si="98"/>
        <v>97634</v>
      </c>
      <c r="B6317" s="607" t="s">
        <v>5559</v>
      </c>
      <c r="C6317" s="607" t="s">
        <v>17126</v>
      </c>
      <c r="D6317" s="618" t="s">
        <v>10737</v>
      </c>
      <c r="E6317" s="619" t="s">
        <v>11971</v>
      </c>
      <c r="F6317"/>
      <c r="G6317"/>
      <c r="H6317"/>
    </row>
    <row r="6318" spans="1:8" ht="15" x14ac:dyDescent="0.25">
      <c r="A6318" s="609" t="str">
        <f t="shared" si="98"/>
        <v>97635</v>
      </c>
      <c r="B6318" s="607" t="s">
        <v>5560</v>
      </c>
      <c r="C6318" s="607" t="s">
        <v>17127</v>
      </c>
      <c r="D6318" s="618" t="s">
        <v>10737</v>
      </c>
      <c r="E6318" s="619" t="s">
        <v>9862</v>
      </c>
      <c r="F6318"/>
      <c r="G6318"/>
      <c r="H6318"/>
    </row>
    <row r="6319" spans="1:8" ht="15" x14ac:dyDescent="0.25">
      <c r="A6319" s="609" t="str">
        <f t="shared" si="98"/>
        <v>97636</v>
      </c>
      <c r="B6319" s="607" t="s">
        <v>255</v>
      </c>
      <c r="C6319" s="607" t="s">
        <v>17128</v>
      </c>
      <c r="D6319" s="618" t="s">
        <v>10737</v>
      </c>
      <c r="E6319" s="619" t="s">
        <v>10126</v>
      </c>
      <c r="F6319"/>
      <c r="G6319"/>
      <c r="H6319"/>
    </row>
    <row r="6320" spans="1:8" ht="15" x14ac:dyDescent="0.25">
      <c r="A6320" s="609" t="str">
        <f t="shared" si="98"/>
        <v>97637</v>
      </c>
      <c r="B6320" s="607" t="s">
        <v>5561</v>
      </c>
      <c r="C6320" s="607" t="s">
        <v>17129</v>
      </c>
      <c r="D6320" s="618" t="s">
        <v>10737</v>
      </c>
      <c r="E6320" s="619" t="s">
        <v>9265</v>
      </c>
      <c r="F6320"/>
      <c r="G6320"/>
      <c r="H6320"/>
    </row>
    <row r="6321" spans="1:8" ht="15" x14ac:dyDescent="0.25">
      <c r="A6321" s="609" t="str">
        <f t="shared" si="98"/>
        <v>97638</v>
      </c>
      <c r="B6321" s="607" t="s">
        <v>5562</v>
      </c>
      <c r="C6321" s="607" t="s">
        <v>17131</v>
      </c>
      <c r="D6321" s="618" t="s">
        <v>10737</v>
      </c>
      <c r="E6321" s="619" t="s">
        <v>9203</v>
      </c>
      <c r="F6321"/>
      <c r="G6321"/>
      <c r="H6321"/>
    </row>
    <row r="6322" spans="1:8" ht="15" x14ac:dyDescent="0.25">
      <c r="A6322" s="609" t="str">
        <f t="shared" si="98"/>
        <v>97639</v>
      </c>
      <c r="B6322" s="607" t="s">
        <v>5563</v>
      </c>
      <c r="C6322" s="607" t="s">
        <v>17133</v>
      </c>
      <c r="D6322" s="618" t="s">
        <v>10737</v>
      </c>
      <c r="E6322" s="619" t="s">
        <v>9259</v>
      </c>
      <c r="F6322"/>
      <c r="G6322"/>
      <c r="H6322"/>
    </row>
    <row r="6323" spans="1:8" ht="15" x14ac:dyDescent="0.25">
      <c r="A6323" s="609" t="str">
        <f t="shared" si="98"/>
        <v>97640</v>
      </c>
      <c r="B6323" s="607" t="s">
        <v>5564</v>
      </c>
      <c r="C6323" s="607" t="s">
        <v>17135</v>
      </c>
      <c r="D6323" s="618" t="s">
        <v>10737</v>
      </c>
      <c r="E6323" s="619" t="s">
        <v>8832</v>
      </c>
      <c r="F6323"/>
      <c r="G6323"/>
      <c r="H6323"/>
    </row>
    <row r="6324" spans="1:8" ht="15" x14ac:dyDescent="0.25">
      <c r="A6324" s="609" t="str">
        <f t="shared" si="98"/>
        <v>97641</v>
      </c>
      <c r="B6324" s="607" t="s">
        <v>5565</v>
      </c>
      <c r="C6324" s="607" t="s">
        <v>17136</v>
      </c>
      <c r="D6324" s="618" t="s">
        <v>10737</v>
      </c>
      <c r="E6324" s="619" t="s">
        <v>16912</v>
      </c>
      <c r="F6324"/>
      <c r="G6324"/>
      <c r="H6324"/>
    </row>
    <row r="6325" spans="1:8" ht="15" x14ac:dyDescent="0.25">
      <c r="A6325" s="609" t="str">
        <f t="shared" si="98"/>
        <v>97642</v>
      </c>
      <c r="B6325" s="607" t="s">
        <v>5566</v>
      </c>
      <c r="C6325" s="607" t="s">
        <v>17137</v>
      </c>
      <c r="D6325" s="618" t="s">
        <v>10737</v>
      </c>
      <c r="E6325" s="619" t="s">
        <v>10023</v>
      </c>
      <c r="F6325"/>
      <c r="G6325"/>
      <c r="H6325"/>
    </row>
    <row r="6326" spans="1:8" ht="15" x14ac:dyDescent="0.25">
      <c r="A6326" s="609" t="str">
        <f t="shared" si="98"/>
        <v>97643</v>
      </c>
      <c r="B6326" s="607" t="s">
        <v>5567</v>
      </c>
      <c r="C6326" s="607" t="s">
        <v>17138</v>
      </c>
      <c r="D6326" s="618" t="s">
        <v>10737</v>
      </c>
      <c r="E6326" s="619" t="s">
        <v>10212</v>
      </c>
      <c r="F6326"/>
      <c r="G6326"/>
      <c r="H6326"/>
    </row>
    <row r="6327" spans="1:8" ht="15" x14ac:dyDescent="0.25">
      <c r="A6327" s="609" t="str">
        <f t="shared" si="98"/>
        <v>97644</v>
      </c>
      <c r="B6327" s="607" t="s">
        <v>5568</v>
      </c>
      <c r="C6327" s="607" t="s">
        <v>17139</v>
      </c>
      <c r="D6327" s="618" t="s">
        <v>10737</v>
      </c>
      <c r="E6327" s="619" t="s">
        <v>14354</v>
      </c>
      <c r="F6327"/>
      <c r="G6327"/>
      <c r="H6327"/>
    </row>
    <row r="6328" spans="1:8" ht="15" x14ac:dyDescent="0.25">
      <c r="A6328" s="609" t="str">
        <f t="shared" si="98"/>
        <v>97645</v>
      </c>
      <c r="B6328" s="607" t="s">
        <v>5569</v>
      </c>
      <c r="C6328" s="607" t="s">
        <v>17140</v>
      </c>
      <c r="D6328" s="618" t="s">
        <v>10737</v>
      </c>
      <c r="E6328" s="619" t="s">
        <v>31607</v>
      </c>
      <c r="F6328"/>
      <c r="G6328"/>
      <c r="H6328"/>
    </row>
    <row r="6329" spans="1:8" ht="15" x14ac:dyDescent="0.25">
      <c r="A6329" s="609" t="str">
        <f t="shared" si="98"/>
        <v>97647</v>
      </c>
      <c r="B6329" s="607" t="s">
        <v>5570</v>
      </c>
      <c r="C6329" s="607" t="s">
        <v>17141</v>
      </c>
      <c r="D6329" s="618" t="s">
        <v>10737</v>
      </c>
      <c r="E6329" s="619" t="s">
        <v>9147</v>
      </c>
      <c r="F6329"/>
      <c r="G6329"/>
      <c r="H6329"/>
    </row>
    <row r="6330" spans="1:8" ht="15" x14ac:dyDescent="0.25">
      <c r="A6330" s="609" t="str">
        <f t="shared" si="98"/>
        <v>97648</v>
      </c>
      <c r="B6330" s="607" t="s">
        <v>5571</v>
      </c>
      <c r="C6330" s="607" t="s">
        <v>17142</v>
      </c>
      <c r="D6330" s="618" t="s">
        <v>10737</v>
      </c>
      <c r="E6330" s="619" t="s">
        <v>9607</v>
      </c>
      <c r="F6330"/>
      <c r="G6330"/>
      <c r="H6330"/>
    </row>
    <row r="6331" spans="1:8" ht="15" x14ac:dyDescent="0.25">
      <c r="A6331" s="609" t="str">
        <f t="shared" si="98"/>
        <v>97649</v>
      </c>
      <c r="B6331" s="607" t="s">
        <v>5572</v>
      </c>
      <c r="C6331" s="607" t="s">
        <v>17143</v>
      </c>
      <c r="D6331" s="618" t="s">
        <v>10737</v>
      </c>
      <c r="E6331" s="619" t="s">
        <v>8842</v>
      </c>
      <c r="F6331"/>
      <c r="G6331"/>
      <c r="H6331"/>
    </row>
    <row r="6332" spans="1:8" ht="15" x14ac:dyDescent="0.25">
      <c r="A6332" s="609" t="str">
        <f t="shared" si="98"/>
        <v>97650</v>
      </c>
      <c r="B6332" s="607" t="s">
        <v>5573</v>
      </c>
      <c r="C6332" s="607" t="s">
        <v>17144</v>
      </c>
      <c r="D6332" s="618" t="s">
        <v>10737</v>
      </c>
      <c r="E6332" s="619" t="s">
        <v>10053</v>
      </c>
      <c r="F6332"/>
      <c r="G6332"/>
      <c r="H6332"/>
    </row>
    <row r="6333" spans="1:8" ht="15" x14ac:dyDescent="0.25">
      <c r="A6333" s="609" t="str">
        <f t="shared" si="98"/>
        <v>97651</v>
      </c>
      <c r="B6333" s="607" t="s">
        <v>5574</v>
      </c>
      <c r="C6333" s="607" t="s">
        <v>17145</v>
      </c>
      <c r="D6333" s="618" t="s">
        <v>10580</v>
      </c>
      <c r="E6333" s="619" t="s">
        <v>22646</v>
      </c>
      <c r="F6333"/>
      <c r="G6333"/>
      <c r="H6333"/>
    </row>
    <row r="6334" spans="1:8" ht="15" x14ac:dyDescent="0.25">
      <c r="A6334" s="609" t="str">
        <f t="shared" si="98"/>
        <v>97652</v>
      </c>
      <c r="B6334" s="607" t="s">
        <v>5575</v>
      </c>
      <c r="C6334" s="607" t="s">
        <v>17147</v>
      </c>
      <c r="D6334" s="618" t="s">
        <v>10580</v>
      </c>
      <c r="E6334" s="619" t="s">
        <v>31608</v>
      </c>
      <c r="F6334"/>
      <c r="G6334"/>
      <c r="H6334"/>
    </row>
    <row r="6335" spans="1:8" ht="15" x14ac:dyDescent="0.25">
      <c r="A6335" s="609" t="str">
        <f t="shared" si="98"/>
        <v>97653</v>
      </c>
      <c r="B6335" s="607" t="s">
        <v>5576</v>
      </c>
      <c r="C6335" s="607" t="s">
        <v>17148</v>
      </c>
      <c r="D6335" s="618" t="s">
        <v>10580</v>
      </c>
      <c r="E6335" s="619" t="s">
        <v>31609</v>
      </c>
      <c r="F6335"/>
      <c r="G6335"/>
      <c r="H6335"/>
    </row>
    <row r="6336" spans="1:8" ht="15" x14ac:dyDescent="0.25">
      <c r="A6336" s="609" t="str">
        <f t="shared" si="98"/>
        <v>97654</v>
      </c>
      <c r="B6336" s="607" t="s">
        <v>5577</v>
      </c>
      <c r="C6336" s="607" t="s">
        <v>17149</v>
      </c>
      <c r="D6336" s="618" t="s">
        <v>10580</v>
      </c>
      <c r="E6336" s="619" t="s">
        <v>31610</v>
      </c>
      <c r="F6336"/>
      <c r="G6336"/>
      <c r="H6336"/>
    </row>
    <row r="6337" spans="1:8" ht="15" x14ac:dyDescent="0.25">
      <c r="A6337" s="609" t="str">
        <f t="shared" si="98"/>
        <v>97655</v>
      </c>
      <c r="B6337" s="607" t="s">
        <v>5578</v>
      </c>
      <c r="C6337" s="607" t="s">
        <v>17150</v>
      </c>
      <c r="D6337" s="618" t="s">
        <v>10737</v>
      </c>
      <c r="E6337" s="619" t="s">
        <v>18254</v>
      </c>
      <c r="F6337"/>
      <c r="G6337"/>
      <c r="H6337"/>
    </row>
    <row r="6338" spans="1:8" ht="15" x14ac:dyDescent="0.25">
      <c r="A6338" s="609" t="str">
        <f t="shared" ref="A6338:A6401" si="99">IF(ISERROR(SEARCH("/",B6338)=6),TRIM(CLEAN(B6338)),IF(SEARCH("/",B6338)=6,IF(LEN(TRIM(CLEAN(B6338)))=7,LEFT(TRIM(CLEAN(B6338)),6)&amp;"00"&amp;RIGHT(TRIM(CLEAN(B6338)),1),LEFT(TRIM(CLEAN(B6338)),6)&amp;"0"&amp;RIGHT(TRIM(CLEAN(B6338)),2)),TRIM(CLEAN(B6338))))</f>
        <v>97656</v>
      </c>
      <c r="B6338" s="607" t="s">
        <v>5579</v>
      </c>
      <c r="C6338" s="607" t="s">
        <v>17152</v>
      </c>
      <c r="D6338" s="618" t="s">
        <v>10580</v>
      </c>
      <c r="E6338" s="619" t="s">
        <v>31611</v>
      </c>
      <c r="F6338"/>
      <c r="G6338"/>
      <c r="H6338"/>
    </row>
    <row r="6339" spans="1:8" ht="15" x14ac:dyDescent="0.25">
      <c r="A6339" s="609" t="str">
        <f t="shared" si="99"/>
        <v>97657</v>
      </c>
      <c r="B6339" s="607" t="s">
        <v>5580</v>
      </c>
      <c r="C6339" s="607" t="s">
        <v>17153</v>
      </c>
      <c r="D6339" s="618" t="s">
        <v>10580</v>
      </c>
      <c r="E6339" s="619" t="s">
        <v>31612</v>
      </c>
      <c r="F6339"/>
      <c r="G6339"/>
      <c r="H6339"/>
    </row>
    <row r="6340" spans="1:8" ht="15" x14ac:dyDescent="0.25">
      <c r="A6340" s="609" t="str">
        <f t="shared" si="99"/>
        <v>97658</v>
      </c>
      <c r="B6340" s="607" t="s">
        <v>5581</v>
      </c>
      <c r="C6340" s="607" t="s">
        <v>17154</v>
      </c>
      <c r="D6340" s="618" t="s">
        <v>10580</v>
      </c>
      <c r="E6340" s="619" t="s">
        <v>31613</v>
      </c>
      <c r="F6340"/>
      <c r="G6340"/>
      <c r="H6340"/>
    </row>
    <row r="6341" spans="1:8" ht="15" x14ac:dyDescent="0.25">
      <c r="A6341" s="609" t="str">
        <f t="shared" si="99"/>
        <v>97659</v>
      </c>
      <c r="B6341" s="607" t="s">
        <v>5582</v>
      </c>
      <c r="C6341" s="607" t="s">
        <v>17155</v>
      </c>
      <c r="D6341" s="618" t="s">
        <v>10580</v>
      </c>
      <c r="E6341" s="619" t="s">
        <v>18753</v>
      </c>
      <c r="F6341"/>
      <c r="G6341"/>
      <c r="H6341"/>
    </row>
    <row r="6342" spans="1:8" ht="15" x14ac:dyDescent="0.25">
      <c r="A6342" s="609" t="str">
        <f t="shared" si="99"/>
        <v>97660</v>
      </c>
      <c r="B6342" s="607" t="s">
        <v>5583</v>
      </c>
      <c r="C6342" s="607" t="s">
        <v>17156</v>
      </c>
      <c r="D6342" s="618" t="s">
        <v>10580</v>
      </c>
      <c r="E6342" s="619" t="s">
        <v>8969</v>
      </c>
      <c r="F6342"/>
      <c r="G6342"/>
      <c r="H6342"/>
    </row>
    <row r="6343" spans="1:8" ht="15" x14ac:dyDescent="0.25">
      <c r="A6343" s="609" t="str">
        <f t="shared" si="99"/>
        <v>97661</v>
      </c>
      <c r="B6343" s="607" t="s">
        <v>5584</v>
      </c>
      <c r="C6343" s="607" t="s">
        <v>17157</v>
      </c>
      <c r="D6343" s="618" t="s">
        <v>10494</v>
      </c>
      <c r="E6343" s="619" t="s">
        <v>8969</v>
      </c>
      <c r="F6343"/>
      <c r="G6343"/>
      <c r="H6343"/>
    </row>
    <row r="6344" spans="1:8" ht="15" x14ac:dyDescent="0.25">
      <c r="A6344" s="609" t="str">
        <f t="shared" si="99"/>
        <v>97662</v>
      </c>
      <c r="B6344" s="607" t="s">
        <v>5585</v>
      </c>
      <c r="C6344" s="607" t="s">
        <v>17158</v>
      </c>
      <c r="D6344" s="618" t="s">
        <v>10494</v>
      </c>
      <c r="E6344" s="619" t="s">
        <v>11461</v>
      </c>
      <c r="F6344"/>
      <c r="G6344"/>
      <c r="H6344"/>
    </row>
    <row r="6345" spans="1:8" ht="15" x14ac:dyDescent="0.25">
      <c r="A6345" s="609" t="str">
        <f t="shared" si="99"/>
        <v>97663</v>
      </c>
      <c r="B6345" s="607" t="s">
        <v>5586</v>
      </c>
      <c r="C6345" s="607" t="s">
        <v>17159</v>
      </c>
      <c r="D6345" s="618" t="s">
        <v>10580</v>
      </c>
      <c r="E6345" s="619" t="s">
        <v>10261</v>
      </c>
      <c r="F6345"/>
      <c r="G6345"/>
      <c r="H6345"/>
    </row>
    <row r="6346" spans="1:8" ht="15" x14ac:dyDescent="0.25">
      <c r="A6346" s="609" t="str">
        <f t="shared" si="99"/>
        <v>97664</v>
      </c>
      <c r="B6346" s="607" t="s">
        <v>5587</v>
      </c>
      <c r="C6346" s="607" t="s">
        <v>17160</v>
      </c>
      <c r="D6346" s="618" t="s">
        <v>10580</v>
      </c>
      <c r="E6346" s="619" t="s">
        <v>22125</v>
      </c>
      <c r="F6346"/>
      <c r="G6346"/>
      <c r="H6346"/>
    </row>
    <row r="6347" spans="1:8" ht="15" x14ac:dyDescent="0.25">
      <c r="A6347" s="609" t="str">
        <f t="shared" si="99"/>
        <v>97665</v>
      </c>
      <c r="B6347" s="607" t="s">
        <v>5588</v>
      </c>
      <c r="C6347" s="607" t="s">
        <v>17161</v>
      </c>
      <c r="D6347" s="618" t="s">
        <v>10580</v>
      </c>
      <c r="E6347" s="619" t="s">
        <v>11813</v>
      </c>
      <c r="F6347"/>
      <c r="G6347"/>
      <c r="H6347"/>
    </row>
    <row r="6348" spans="1:8" ht="15" x14ac:dyDescent="0.25">
      <c r="A6348" s="609" t="str">
        <f t="shared" si="99"/>
        <v>97666</v>
      </c>
      <c r="B6348" s="607" t="s">
        <v>5589</v>
      </c>
      <c r="C6348" s="607" t="s">
        <v>17162</v>
      </c>
      <c r="D6348" s="618" t="s">
        <v>10580</v>
      </c>
      <c r="E6348" s="619" t="s">
        <v>8877</v>
      </c>
      <c r="F6348"/>
      <c r="G6348"/>
      <c r="H6348"/>
    </row>
    <row r="6349" spans="1:8" ht="15" x14ac:dyDescent="0.25">
      <c r="A6349" s="609" t="str">
        <f t="shared" si="99"/>
        <v>95967</v>
      </c>
      <c r="B6349" s="607" t="s">
        <v>4864</v>
      </c>
      <c r="C6349" s="607" t="s">
        <v>17163</v>
      </c>
      <c r="D6349" s="618" t="s">
        <v>11130</v>
      </c>
      <c r="E6349" s="619" t="s">
        <v>19353</v>
      </c>
      <c r="F6349"/>
      <c r="G6349"/>
      <c r="H6349"/>
    </row>
    <row r="6350" spans="1:8" ht="15" x14ac:dyDescent="0.25">
      <c r="A6350" s="609" t="str">
        <f t="shared" si="99"/>
        <v>99058</v>
      </c>
      <c r="B6350" s="607" t="s">
        <v>5944</v>
      </c>
      <c r="C6350" s="607" t="s">
        <v>17164</v>
      </c>
      <c r="D6350" s="618" t="s">
        <v>10580</v>
      </c>
      <c r="E6350" s="619" t="s">
        <v>19786</v>
      </c>
      <c r="F6350"/>
      <c r="G6350"/>
      <c r="H6350"/>
    </row>
    <row r="6351" spans="1:8" ht="15" x14ac:dyDescent="0.25">
      <c r="A6351" s="609" t="str">
        <f t="shared" si="99"/>
        <v>99059</v>
      </c>
      <c r="B6351" s="607" t="s">
        <v>5945</v>
      </c>
      <c r="C6351" s="607" t="s">
        <v>17165</v>
      </c>
      <c r="D6351" s="618" t="s">
        <v>10494</v>
      </c>
      <c r="E6351" s="619" t="s">
        <v>23187</v>
      </c>
      <c r="F6351"/>
      <c r="G6351"/>
      <c r="H6351"/>
    </row>
    <row r="6352" spans="1:8" ht="15" x14ac:dyDescent="0.25">
      <c r="A6352" s="609" t="str">
        <f t="shared" si="99"/>
        <v>99060</v>
      </c>
      <c r="B6352" s="607" t="s">
        <v>5946</v>
      </c>
      <c r="C6352" s="607" t="s">
        <v>17166</v>
      </c>
      <c r="D6352" s="618" t="s">
        <v>10580</v>
      </c>
      <c r="E6352" s="619" t="s">
        <v>31614</v>
      </c>
      <c r="F6352"/>
      <c r="G6352"/>
      <c r="H6352"/>
    </row>
    <row r="6353" spans="1:8" ht="15" x14ac:dyDescent="0.25">
      <c r="A6353" s="609" t="str">
        <f t="shared" si="99"/>
        <v>99061</v>
      </c>
      <c r="B6353" s="607" t="s">
        <v>5947</v>
      </c>
      <c r="C6353" s="607" t="s">
        <v>17167</v>
      </c>
      <c r="D6353" s="618" t="s">
        <v>10580</v>
      </c>
      <c r="E6353" s="619" t="s">
        <v>19772</v>
      </c>
      <c r="F6353"/>
      <c r="G6353"/>
      <c r="H6353"/>
    </row>
    <row r="6354" spans="1:8" ht="15" x14ac:dyDescent="0.25">
      <c r="A6354" s="609" t="str">
        <f t="shared" si="99"/>
        <v>99062</v>
      </c>
      <c r="B6354" s="607" t="s">
        <v>5948</v>
      </c>
      <c r="C6354" s="607" t="s">
        <v>17168</v>
      </c>
      <c r="D6354" s="618" t="s">
        <v>10580</v>
      </c>
      <c r="E6354" s="619" t="s">
        <v>8820</v>
      </c>
      <c r="F6354"/>
      <c r="G6354"/>
      <c r="H6354"/>
    </row>
    <row r="6355" spans="1:8" ht="15" x14ac:dyDescent="0.25">
      <c r="A6355" s="609" t="str">
        <f t="shared" si="99"/>
        <v>99063</v>
      </c>
      <c r="B6355" s="607" t="s">
        <v>5949</v>
      </c>
      <c r="C6355" s="607" t="s">
        <v>17169</v>
      </c>
      <c r="D6355" s="618" t="s">
        <v>10494</v>
      </c>
      <c r="E6355" s="619" t="s">
        <v>9262</v>
      </c>
      <c r="F6355"/>
      <c r="G6355"/>
      <c r="H6355"/>
    </row>
    <row r="6356" spans="1:8" ht="15" x14ac:dyDescent="0.25">
      <c r="A6356" s="609" t="str">
        <f t="shared" si="99"/>
        <v>99064</v>
      </c>
      <c r="B6356" s="607" t="s">
        <v>5950</v>
      </c>
      <c r="C6356" s="607" t="s">
        <v>17170</v>
      </c>
      <c r="D6356" s="618" t="s">
        <v>10494</v>
      </c>
      <c r="E6356" s="619" t="s">
        <v>11461</v>
      </c>
      <c r="F6356"/>
      <c r="G6356"/>
      <c r="H6356"/>
    </row>
    <row r="6357" spans="1:8" ht="15" x14ac:dyDescent="0.25">
      <c r="A6357" s="609" t="str">
        <f t="shared" si="99"/>
        <v>93588</v>
      </c>
      <c r="B6357" s="607" t="s">
        <v>4080</v>
      </c>
      <c r="C6357" s="607" t="s">
        <v>17171</v>
      </c>
      <c r="D6357" s="618" t="s">
        <v>17062</v>
      </c>
      <c r="E6357" s="619" t="s">
        <v>9829</v>
      </c>
      <c r="F6357"/>
      <c r="G6357"/>
      <c r="H6357"/>
    </row>
    <row r="6358" spans="1:8" ht="15" x14ac:dyDescent="0.25">
      <c r="A6358" s="609" t="str">
        <f t="shared" si="99"/>
        <v>93589</v>
      </c>
      <c r="B6358" s="607" t="s">
        <v>4081</v>
      </c>
      <c r="C6358" s="607" t="s">
        <v>17172</v>
      </c>
      <c r="D6358" s="618" t="s">
        <v>17062</v>
      </c>
      <c r="E6358" s="619" t="s">
        <v>10410</v>
      </c>
      <c r="F6358"/>
      <c r="G6358"/>
      <c r="H6358"/>
    </row>
    <row r="6359" spans="1:8" ht="15" x14ac:dyDescent="0.25">
      <c r="A6359" s="609" t="str">
        <f t="shared" si="99"/>
        <v>93590</v>
      </c>
      <c r="B6359" s="607" t="s">
        <v>4082</v>
      </c>
      <c r="C6359" s="607" t="s">
        <v>17173</v>
      </c>
      <c r="D6359" s="618" t="s">
        <v>17062</v>
      </c>
      <c r="E6359" s="619" t="s">
        <v>9171</v>
      </c>
      <c r="F6359"/>
      <c r="G6359"/>
      <c r="H6359"/>
    </row>
    <row r="6360" spans="1:8" ht="15" x14ac:dyDescent="0.25">
      <c r="A6360" s="609" t="str">
        <f t="shared" si="99"/>
        <v>93591</v>
      </c>
      <c r="B6360" s="607" t="s">
        <v>4083</v>
      </c>
      <c r="C6360" s="607" t="s">
        <v>17174</v>
      </c>
      <c r="D6360" s="618" t="s">
        <v>17062</v>
      </c>
      <c r="E6360" s="619" t="s">
        <v>10085</v>
      </c>
      <c r="F6360"/>
      <c r="G6360"/>
      <c r="H6360"/>
    </row>
    <row r="6361" spans="1:8" ht="15" x14ac:dyDescent="0.25">
      <c r="A6361" s="609" t="str">
        <f t="shared" si="99"/>
        <v>93592</v>
      </c>
      <c r="B6361" s="607" t="s">
        <v>4084</v>
      </c>
      <c r="C6361" s="607" t="s">
        <v>17175</v>
      </c>
      <c r="D6361" s="618" t="s">
        <v>17062</v>
      </c>
      <c r="E6361" s="619" t="s">
        <v>9957</v>
      </c>
      <c r="F6361"/>
      <c r="G6361"/>
      <c r="H6361"/>
    </row>
    <row r="6362" spans="1:8" ht="15" x14ac:dyDescent="0.25">
      <c r="A6362" s="609" t="str">
        <f t="shared" si="99"/>
        <v>93593</v>
      </c>
      <c r="B6362" s="607" t="s">
        <v>280</v>
      </c>
      <c r="C6362" s="607" t="s">
        <v>17176</v>
      </c>
      <c r="D6362" s="618" t="s">
        <v>17062</v>
      </c>
      <c r="E6362" s="619" t="s">
        <v>9078</v>
      </c>
      <c r="F6362"/>
      <c r="G6362"/>
      <c r="H6362"/>
    </row>
    <row r="6363" spans="1:8" ht="15" x14ac:dyDescent="0.25">
      <c r="A6363" s="609" t="str">
        <f t="shared" si="99"/>
        <v>93594</v>
      </c>
      <c r="B6363" s="607" t="s">
        <v>4085</v>
      </c>
      <c r="C6363" s="607" t="s">
        <v>17177</v>
      </c>
      <c r="D6363" s="618" t="s">
        <v>155</v>
      </c>
      <c r="E6363" s="619" t="s">
        <v>9175</v>
      </c>
      <c r="F6363"/>
      <c r="G6363"/>
      <c r="H6363"/>
    </row>
    <row r="6364" spans="1:8" ht="15" x14ac:dyDescent="0.25">
      <c r="A6364" s="609" t="str">
        <f t="shared" si="99"/>
        <v>93595</v>
      </c>
      <c r="B6364" s="607" t="s">
        <v>4086</v>
      </c>
      <c r="C6364" s="607" t="s">
        <v>17178</v>
      </c>
      <c r="D6364" s="618" t="s">
        <v>155</v>
      </c>
      <c r="E6364" s="619" t="s">
        <v>8987</v>
      </c>
      <c r="F6364"/>
      <c r="G6364"/>
      <c r="H6364"/>
    </row>
    <row r="6365" spans="1:8" ht="15" x14ac:dyDescent="0.25">
      <c r="A6365" s="609" t="str">
        <f t="shared" si="99"/>
        <v>93596</v>
      </c>
      <c r="B6365" s="607" t="s">
        <v>4087</v>
      </c>
      <c r="C6365" s="607" t="s">
        <v>17180</v>
      </c>
      <c r="D6365" s="618" t="s">
        <v>155</v>
      </c>
      <c r="E6365" s="619" t="s">
        <v>8992</v>
      </c>
      <c r="F6365"/>
      <c r="G6365"/>
      <c r="H6365"/>
    </row>
    <row r="6366" spans="1:8" ht="15" x14ac:dyDescent="0.25">
      <c r="A6366" s="609" t="str">
        <f t="shared" si="99"/>
        <v>93597</v>
      </c>
      <c r="B6366" s="607" t="s">
        <v>4088</v>
      </c>
      <c r="C6366" s="607" t="s">
        <v>17182</v>
      </c>
      <c r="D6366" s="618" t="s">
        <v>155</v>
      </c>
      <c r="E6366" s="619" t="s">
        <v>8832</v>
      </c>
      <c r="F6366"/>
      <c r="G6366"/>
      <c r="H6366"/>
    </row>
    <row r="6367" spans="1:8" ht="15" x14ac:dyDescent="0.25">
      <c r="A6367" s="609" t="str">
        <f t="shared" si="99"/>
        <v>93598</v>
      </c>
      <c r="B6367" s="607" t="s">
        <v>4089</v>
      </c>
      <c r="C6367" s="607" t="s">
        <v>17183</v>
      </c>
      <c r="D6367" s="618" t="s">
        <v>155</v>
      </c>
      <c r="E6367" s="619" t="s">
        <v>22125</v>
      </c>
      <c r="F6367"/>
      <c r="G6367"/>
      <c r="H6367"/>
    </row>
    <row r="6368" spans="1:8" ht="15" x14ac:dyDescent="0.25">
      <c r="A6368" s="609" t="str">
        <f t="shared" si="99"/>
        <v>93599</v>
      </c>
      <c r="B6368" s="607" t="s">
        <v>4090</v>
      </c>
      <c r="C6368" s="607" t="s">
        <v>17184</v>
      </c>
      <c r="D6368" s="618" t="s">
        <v>155</v>
      </c>
      <c r="E6368" s="619" t="s">
        <v>11096</v>
      </c>
      <c r="F6368"/>
      <c r="G6368"/>
      <c r="H6368"/>
    </row>
    <row r="6369" spans="1:8" ht="15" x14ac:dyDescent="0.25">
      <c r="A6369" s="609" t="str">
        <f t="shared" si="99"/>
        <v>95425</v>
      </c>
      <c r="B6369" s="607" t="s">
        <v>4665</v>
      </c>
      <c r="C6369" s="607" t="s">
        <v>17185</v>
      </c>
      <c r="D6369" s="618" t="s">
        <v>17062</v>
      </c>
      <c r="E6369" s="619" t="s">
        <v>10969</v>
      </c>
      <c r="F6369"/>
      <c r="G6369"/>
      <c r="H6369"/>
    </row>
    <row r="6370" spans="1:8" ht="15" x14ac:dyDescent="0.25">
      <c r="A6370" s="609" t="str">
        <f t="shared" si="99"/>
        <v>95426</v>
      </c>
      <c r="B6370" s="607" t="s">
        <v>4666</v>
      </c>
      <c r="C6370" s="607" t="s">
        <v>17186</v>
      </c>
      <c r="D6370" s="618" t="s">
        <v>17062</v>
      </c>
      <c r="E6370" s="619" t="s">
        <v>9910</v>
      </c>
      <c r="F6370"/>
      <c r="G6370"/>
      <c r="H6370"/>
    </row>
    <row r="6371" spans="1:8" ht="15" x14ac:dyDescent="0.25">
      <c r="A6371" s="609" t="str">
        <f t="shared" si="99"/>
        <v>95427</v>
      </c>
      <c r="B6371" s="607" t="s">
        <v>4667</v>
      </c>
      <c r="C6371" s="607" t="s">
        <v>17187</v>
      </c>
      <c r="D6371" s="618" t="s">
        <v>17062</v>
      </c>
      <c r="E6371" s="619" t="s">
        <v>8975</v>
      </c>
      <c r="F6371"/>
      <c r="G6371"/>
      <c r="H6371"/>
    </row>
    <row r="6372" spans="1:8" ht="15" x14ac:dyDescent="0.25">
      <c r="A6372" s="609" t="str">
        <f t="shared" si="99"/>
        <v>95428</v>
      </c>
      <c r="B6372" s="607" t="s">
        <v>4668</v>
      </c>
      <c r="C6372" s="607" t="s">
        <v>17188</v>
      </c>
      <c r="D6372" s="618" t="s">
        <v>155</v>
      </c>
      <c r="E6372" s="619" t="s">
        <v>18298</v>
      </c>
      <c r="F6372"/>
      <c r="G6372"/>
      <c r="H6372"/>
    </row>
    <row r="6373" spans="1:8" ht="15" x14ac:dyDescent="0.25">
      <c r="A6373" s="609" t="str">
        <f t="shared" si="99"/>
        <v>95429</v>
      </c>
      <c r="B6373" s="607" t="s">
        <v>4669</v>
      </c>
      <c r="C6373" s="607" t="s">
        <v>17189</v>
      </c>
      <c r="D6373" s="618" t="s">
        <v>155</v>
      </c>
      <c r="E6373" s="619" t="s">
        <v>11300</v>
      </c>
      <c r="F6373"/>
      <c r="G6373"/>
      <c r="H6373"/>
    </row>
    <row r="6374" spans="1:8" ht="15" x14ac:dyDescent="0.25">
      <c r="A6374" s="609" t="str">
        <f t="shared" si="99"/>
        <v>95430</v>
      </c>
      <c r="B6374" s="607" t="s">
        <v>4670</v>
      </c>
      <c r="C6374" s="607" t="s">
        <v>17190</v>
      </c>
      <c r="D6374" s="618" t="s">
        <v>155</v>
      </c>
      <c r="E6374" s="619" t="s">
        <v>11429</v>
      </c>
      <c r="F6374"/>
      <c r="G6374"/>
      <c r="H6374"/>
    </row>
    <row r="6375" spans="1:8" ht="15" x14ac:dyDescent="0.25">
      <c r="A6375" s="609" t="str">
        <f t="shared" si="99"/>
        <v>95875</v>
      </c>
      <c r="B6375" s="607" t="s">
        <v>305</v>
      </c>
      <c r="C6375" s="607" t="s">
        <v>17191</v>
      </c>
      <c r="D6375" s="618" t="s">
        <v>17062</v>
      </c>
      <c r="E6375" s="619" t="s">
        <v>10030</v>
      </c>
      <c r="F6375"/>
      <c r="G6375"/>
      <c r="H6375"/>
    </row>
    <row r="6376" spans="1:8" ht="15" x14ac:dyDescent="0.25">
      <c r="A6376" s="609" t="str">
        <f t="shared" si="99"/>
        <v>95876</v>
      </c>
      <c r="B6376" s="607" t="s">
        <v>205</v>
      </c>
      <c r="C6376" s="607" t="s">
        <v>17192</v>
      </c>
      <c r="D6376" s="618" t="s">
        <v>17062</v>
      </c>
      <c r="E6376" s="619" t="s">
        <v>9260</v>
      </c>
      <c r="F6376"/>
      <c r="G6376"/>
      <c r="H6376"/>
    </row>
    <row r="6377" spans="1:8" ht="15" x14ac:dyDescent="0.25">
      <c r="A6377" s="609" t="str">
        <f t="shared" si="99"/>
        <v>95877</v>
      </c>
      <c r="B6377" s="607" t="s">
        <v>4849</v>
      </c>
      <c r="C6377" s="607" t="s">
        <v>17194</v>
      </c>
      <c r="D6377" s="618" t="s">
        <v>17062</v>
      </c>
      <c r="E6377" s="619" t="s">
        <v>8988</v>
      </c>
      <c r="F6377"/>
      <c r="G6377"/>
      <c r="H6377"/>
    </row>
    <row r="6378" spans="1:8" ht="15" x14ac:dyDescent="0.25">
      <c r="A6378" s="609" t="str">
        <f t="shared" si="99"/>
        <v>95878</v>
      </c>
      <c r="B6378" s="607" t="s">
        <v>4850</v>
      </c>
      <c r="C6378" s="607" t="s">
        <v>17195</v>
      </c>
      <c r="D6378" s="618" t="s">
        <v>155</v>
      </c>
      <c r="E6378" s="619" t="s">
        <v>9649</v>
      </c>
      <c r="F6378"/>
      <c r="G6378"/>
      <c r="H6378"/>
    </row>
    <row r="6379" spans="1:8" ht="15" x14ac:dyDescent="0.25">
      <c r="A6379" s="609" t="str">
        <f t="shared" si="99"/>
        <v>95879</v>
      </c>
      <c r="B6379" s="607" t="s">
        <v>219</v>
      </c>
      <c r="C6379" s="607" t="s">
        <v>17196</v>
      </c>
      <c r="D6379" s="618" t="s">
        <v>155</v>
      </c>
      <c r="E6379" s="619" t="s">
        <v>9719</v>
      </c>
      <c r="F6379"/>
      <c r="G6379"/>
      <c r="H6379"/>
    </row>
    <row r="6380" spans="1:8" ht="15" x14ac:dyDescent="0.25">
      <c r="A6380" s="609" t="str">
        <f t="shared" si="99"/>
        <v>95880</v>
      </c>
      <c r="B6380" s="607" t="s">
        <v>4851</v>
      </c>
      <c r="C6380" s="607" t="s">
        <v>17197</v>
      </c>
      <c r="D6380" s="618" t="s">
        <v>155</v>
      </c>
      <c r="E6380" s="619" t="s">
        <v>9713</v>
      </c>
      <c r="F6380"/>
      <c r="G6380"/>
      <c r="H6380"/>
    </row>
    <row r="6381" spans="1:8" ht="15" x14ac:dyDescent="0.25">
      <c r="A6381" s="609" t="str">
        <f t="shared" si="99"/>
        <v>97912</v>
      </c>
      <c r="B6381" s="607" t="s">
        <v>5631</v>
      </c>
      <c r="C6381" s="607" t="s">
        <v>17198</v>
      </c>
      <c r="D6381" s="618" t="s">
        <v>17062</v>
      </c>
      <c r="E6381" s="619" t="s">
        <v>9060</v>
      </c>
      <c r="F6381"/>
      <c r="G6381"/>
      <c r="H6381"/>
    </row>
    <row r="6382" spans="1:8" ht="15" x14ac:dyDescent="0.25">
      <c r="A6382" s="609" t="str">
        <f t="shared" si="99"/>
        <v>97913</v>
      </c>
      <c r="B6382" s="607" t="s">
        <v>5632</v>
      </c>
      <c r="C6382" s="607" t="s">
        <v>17199</v>
      </c>
      <c r="D6382" s="618" t="s">
        <v>17062</v>
      </c>
      <c r="E6382" s="619" t="s">
        <v>9064</v>
      </c>
      <c r="F6382"/>
      <c r="G6382"/>
      <c r="H6382"/>
    </row>
    <row r="6383" spans="1:8" ht="15" x14ac:dyDescent="0.25">
      <c r="A6383" s="609" t="str">
        <f t="shared" si="99"/>
        <v>97914</v>
      </c>
      <c r="B6383" s="607" t="s">
        <v>5633</v>
      </c>
      <c r="C6383" s="607" t="s">
        <v>17201</v>
      </c>
      <c r="D6383" s="618" t="s">
        <v>17062</v>
      </c>
      <c r="E6383" s="619" t="s">
        <v>9052</v>
      </c>
      <c r="F6383"/>
      <c r="G6383"/>
      <c r="H6383"/>
    </row>
    <row r="6384" spans="1:8" ht="15" x14ac:dyDescent="0.25">
      <c r="A6384" s="609" t="str">
        <f t="shared" si="99"/>
        <v>97915</v>
      </c>
      <c r="B6384" s="607" t="s">
        <v>5634</v>
      </c>
      <c r="C6384" s="607" t="s">
        <v>17202</v>
      </c>
      <c r="D6384" s="618" t="s">
        <v>17062</v>
      </c>
      <c r="E6384" s="619" t="s">
        <v>18201</v>
      </c>
      <c r="F6384"/>
      <c r="G6384"/>
      <c r="H6384"/>
    </row>
    <row r="6385" spans="1:8" ht="15" x14ac:dyDescent="0.25">
      <c r="A6385" s="609" t="str">
        <f t="shared" si="99"/>
        <v>100937</v>
      </c>
      <c r="B6385" s="607" t="s">
        <v>7915</v>
      </c>
      <c r="C6385" s="607" t="s">
        <v>17203</v>
      </c>
      <c r="D6385" s="618" t="s">
        <v>17062</v>
      </c>
      <c r="E6385" s="619" t="s">
        <v>28303</v>
      </c>
      <c r="F6385"/>
      <c r="G6385"/>
      <c r="H6385"/>
    </row>
    <row r="6386" spans="1:8" ht="15" x14ac:dyDescent="0.25">
      <c r="A6386" s="609" t="str">
        <f t="shared" si="99"/>
        <v>100938</v>
      </c>
      <c r="B6386" s="607" t="s">
        <v>7916</v>
      </c>
      <c r="C6386" s="607" t="s">
        <v>17204</v>
      </c>
      <c r="D6386" s="618" t="s">
        <v>17062</v>
      </c>
      <c r="E6386" s="619" t="s">
        <v>8908</v>
      </c>
      <c r="F6386"/>
      <c r="G6386"/>
      <c r="H6386"/>
    </row>
    <row r="6387" spans="1:8" ht="15" x14ac:dyDescent="0.25">
      <c r="A6387" s="609" t="str">
        <f t="shared" si="99"/>
        <v>100939</v>
      </c>
      <c r="B6387" s="607" t="s">
        <v>7917</v>
      </c>
      <c r="C6387" s="607" t="s">
        <v>17205</v>
      </c>
      <c r="D6387" s="618" t="s">
        <v>17062</v>
      </c>
      <c r="E6387" s="619" t="s">
        <v>11496</v>
      </c>
      <c r="F6387"/>
      <c r="G6387"/>
      <c r="H6387"/>
    </row>
    <row r="6388" spans="1:8" ht="15" x14ac:dyDescent="0.25">
      <c r="A6388" s="609" t="str">
        <f t="shared" si="99"/>
        <v>100940</v>
      </c>
      <c r="B6388" s="607" t="s">
        <v>7918</v>
      </c>
      <c r="C6388" s="607" t="s">
        <v>17206</v>
      </c>
      <c r="D6388" s="618" t="s">
        <v>17062</v>
      </c>
      <c r="E6388" s="619" t="s">
        <v>9046</v>
      </c>
      <c r="F6388"/>
      <c r="G6388"/>
      <c r="H6388"/>
    </row>
    <row r="6389" spans="1:8" ht="15" x14ac:dyDescent="0.25">
      <c r="A6389" s="609" t="str">
        <f t="shared" si="99"/>
        <v>100941</v>
      </c>
      <c r="B6389" s="607" t="s">
        <v>7919</v>
      </c>
      <c r="C6389" s="607" t="s">
        <v>17207</v>
      </c>
      <c r="D6389" s="618" t="s">
        <v>155</v>
      </c>
      <c r="E6389" s="619" t="s">
        <v>10114</v>
      </c>
      <c r="F6389"/>
      <c r="G6389"/>
      <c r="H6389"/>
    </row>
    <row r="6390" spans="1:8" ht="15" x14ac:dyDescent="0.25">
      <c r="A6390" s="609" t="str">
        <f t="shared" si="99"/>
        <v>100942</v>
      </c>
      <c r="B6390" s="607" t="s">
        <v>7920</v>
      </c>
      <c r="C6390" s="607" t="s">
        <v>17209</v>
      </c>
      <c r="D6390" s="618" t="s">
        <v>155</v>
      </c>
      <c r="E6390" s="619" t="s">
        <v>10244</v>
      </c>
      <c r="F6390"/>
      <c r="G6390"/>
      <c r="H6390"/>
    </row>
    <row r="6391" spans="1:8" ht="15" x14ac:dyDescent="0.25">
      <c r="A6391" s="609" t="str">
        <f t="shared" si="99"/>
        <v>100943</v>
      </c>
      <c r="B6391" s="607" t="s">
        <v>7921</v>
      </c>
      <c r="C6391" s="607" t="s">
        <v>17210</v>
      </c>
      <c r="D6391" s="618" t="s">
        <v>155</v>
      </c>
      <c r="E6391" s="619" t="s">
        <v>11541</v>
      </c>
      <c r="F6391"/>
      <c r="G6391"/>
      <c r="H6391"/>
    </row>
    <row r="6392" spans="1:8" ht="15" x14ac:dyDescent="0.25">
      <c r="A6392" s="609" t="str">
        <f t="shared" si="99"/>
        <v>100944</v>
      </c>
      <c r="B6392" s="607" t="s">
        <v>7922</v>
      </c>
      <c r="C6392" s="607" t="s">
        <v>17211</v>
      </c>
      <c r="D6392" s="618" t="s">
        <v>155</v>
      </c>
      <c r="E6392" s="619" t="s">
        <v>9202</v>
      </c>
      <c r="F6392"/>
      <c r="G6392"/>
      <c r="H6392"/>
    </row>
    <row r="6393" spans="1:8" ht="15" x14ac:dyDescent="0.25">
      <c r="A6393" s="609" t="str">
        <f t="shared" si="99"/>
        <v>100945</v>
      </c>
      <c r="B6393" s="607" t="s">
        <v>7923</v>
      </c>
      <c r="C6393" s="607" t="s">
        <v>17212</v>
      </c>
      <c r="D6393" s="618" t="s">
        <v>155</v>
      </c>
      <c r="E6393" s="619" t="s">
        <v>9185</v>
      </c>
      <c r="F6393"/>
      <c r="G6393"/>
      <c r="H6393"/>
    </row>
    <row r="6394" spans="1:8" ht="15" x14ac:dyDescent="0.25">
      <c r="A6394" s="609" t="str">
        <f t="shared" si="99"/>
        <v>100946</v>
      </c>
      <c r="B6394" s="607" t="s">
        <v>7924</v>
      </c>
      <c r="C6394" s="607" t="s">
        <v>17213</v>
      </c>
      <c r="D6394" s="618" t="s">
        <v>155</v>
      </c>
      <c r="E6394" s="619" t="s">
        <v>9138</v>
      </c>
      <c r="F6394"/>
      <c r="G6394"/>
      <c r="H6394"/>
    </row>
    <row r="6395" spans="1:8" ht="15" x14ac:dyDescent="0.25">
      <c r="A6395" s="609" t="str">
        <f t="shared" si="99"/>
        <v>100947</v>
      </c>
      <c r="B6395" s="607" t="s">
        <v>7925</v>
      </c>
      <c r="C6395" s="607" t="s">
        <v>17214</v>
      </c>
      <c r="D6395" s="618" t="s">
        <v>155</v>
      </c>
      <c r="E6395" s="619" t="s">
        <v>9828</v>
      </c>
      <c r="F6395"/>
      <c r="G6395"/>
      <c r="H6395"/>
    </row>
    <row r="6396" spans="1:8" ht="15" x14ac:dyDescent="0.25">
      <c r="A6396" s="609" t="str">
        <f t="shared" si="99"/>
        <v>100948</v>
      </c>
      <c r="B6396" s="607" t="s">
        <v>7926</v>
      </c>
      <c r="C6396" s="607" t="s">
        <v>17215</v>
      </c>
      <c r="D6396" s="618" t="s">
        <v>155</v>
      </c>
      <c r="E6396" s="619" t="s">
        <v>9170</v>
      </c>
      <c r="F6396"/>
      <c r="G6396"/>
      <c r="H6396"/>
    </row>
    <row r="6397" spans="1:8" ht="15" x14ac:dyDescent="0.25">
      <c r="A6397" s="609" t="str">
        <f t="shared" si="99"/>
        <v>100949</v>
      </c>
      <c r="B6397" s="607" t="s">
        <v>7927</v>
      </c>
      <c r="C6397" s="607" t="s">
        <v>17216</v>
      </c>
      <c r="D6397" s="618" t="s">
        <v>155</v>
      </c>
      <c r="E6397" s="619" t="s">
        <v>8879</v>
      </c>
      <c r="F6397"/>
      <c r="G6397"/>
      <c r="H6397"/>
    </row>
    <row r="6398" spans="1:8" ht="15" x14ac:dyDescent="0.25">
      <c r="A6398" s="609" t="str">
        <f t="shared" si="99"/>
        <v>100950</v>
      </c>
      <c r="B6398" s="607" t="s">
        <v>7928</v>
      </c>
      <c r="C6398" s="607" t="s">
        <v>17218</v>
      </c>
      <c r="D6398" s="618" t="s">
        <v>155</v>
      </c>
      <c r="E6398" s="619" t="s">
        <v>9483</v>
      </c>
      <c r="F6398"/>
      <c r="G6398"/>
      <c r="H6398"/>
    </row>
    <row r="6399" spans="1:8" ht="15" x14ac:dyDescent="0.25">
      <c r="A6399" s="609" t="str">
        <f t="shared" si="99"/>
        <v>100951</v>
      </c>
      <c r="B6399" s="607" t="s">
        <v>7929</v>
      </c>
      <c r="C6399" s="607" t="s">
        <v>17219</v>
      </c>
      <c r="D6399" s="618" t="s">
        <v>155</v>
      </c>
      <c r="E6399" s="619" t="s">
        <v>8837</v>
      </c>
      <c r="F6399"/>
      <c r="G6399"/>
      <c r="H6399"/>
    </row>
    <row r="6400" spans="1:8" ht="15" x14ac:dyDescent="0.25">
      <c r="A6400" s="609" t="str">
        <f t="shared" si="99"/>
        <v>100952</v>
      </c>
      <c r="B6400" s="607" t="s">
        <v>7930</v>
      </c>
      <c r="C6400" s="607" t="s">
        <v>17220</v>
      </c>
      <c r="D6400" s="618" t="s">
        <v>155</v>
      </c>
      <c r="E6400" s="619" t="s">
        <v>9338</v>
      </c>
      <c r="F6400"/>
      <c r="G6400"/>
      <c r="H6400"/>
    </row>
    <row r="6401" spans="1:8" ht="15" x14ac:dyDescent="0.25">
      <c r="A6401" s="609" t="str">
        <f t="shared" si="99"/>
        <v>100953</v>
      </c>
      <c r="B6401" s="607" t="s">
        <v>7931</v>
      </c>
      <c r="C6401" s="607" t="s">
        <v>17221</v>
      </c>
      <c r="D6401" s="618" t="s">
        <v>155</v>
      </c>
      <c r="E6401" s="619" t="s">
        <v>8996</v>
      </c>
      <c r="F6401"/>
      <c r="G6401"/>
      <c r="H6401"/>
    </row>
    <row r="6402" spans="1:8" ht="15" x14ac:dyDescent="0.25">
      <c r="A6402" s="609" t="str">
        <f t="shared" ref="A6402:A6465" si="100">IF(ISERROR(SEARCH("/",B6402)=6),TRIM(CLEAN(B6402)),IF(SEARCH("/",B6402)=6,IF(LEN(TRIM(CLEAN(B6402)))=7,LEFT(TRIM(CLEAN(B6402)),6)&amp;"00"&amp;RIGHT(TRIM(CLEAN(B6402)),1),LEFT(TRIM(CLEAN(B6402)),6)&amp;"0"&amp;RIGHT(TRIM(CLEAN(B6402)),2)),TRIM(CLEAN(B6402))))</f>
        <v>100954</v>
      </c>
      <c r="B6402" s="607" t="s">
        <v>7932</v>
      </c>
      <c r="C6402" s="607" t="s">
        <v>17222</v>
      </c>
      <c r="D6402" s="618" t="s">
        <v>155</v>
      </c>
      <c r="E6402" s="619" t="s">
        <v>9614</v>
      </c>
      <c r="F6402"/>
      <c r="G6402"/>
      <c r="H6402"/>
    </row>
    <row r="6403" spans="1:8" ht="15" x14ac:dyDescent="0.25">
      <c r="A6403" s="609" t="str">
        <f t="shared" si="100"/>
        <v>100955</v>
      </c>
      <c r="B6403" s="607" t="s">
        <v>7933</v>
      </c>
      <c r="C6403" s="607" t="s">
        <v>17223</v>
      </c>
      <c r="D6403" s="618" t="s">
        <v>17062</v>
      </c>
      <c r="E6403" s="619" t="s">
        <v>9038</v>
      </c>
      <c r="F6403"/>
      <c r="G6403"/>
      <c r="H6403"/>
    </row>
    <row r="6404" spans="1:8" ht="15" x14ac:dyDescent="0.25">
      <c r="A6404" s="609" t="str">
        <f t="shared" si="100"/>
        <v>100956</v>
      </c>
      <c r="B6404" s="607" t="s">
        <v>7934</v>
      </c>
      <c r="C6404" s="607" t="s">
        <v>17224</v>
      </c>
      <c r="D6404" s="618" t="s">
        <v>17062</v>
      </c>
      <c r="E6404" s="619" t="s">
        <v>10408</v>
      </c>
      <c r="F6404"/>
      <c r="G6404"/>
      <c r="H6404"/>
    </row>
    <row r="6405" spans="1:8" ht="15" x14ac:dyDescent="0.25">
      <c r="A6405" s="609" t="str">
        <f t="shared" si="100"/>
        <v>100957</v>
      </c>
      <c r="B6405" s="607" t="s">
        <v>7935</v>
      </c>
      <c r="C6405" s="607" t="s">
        <v>17225</v>
      </c>
      <c r="D6405" s="618" t="s">
        <v>17062</v>
      </c>
      <c r="E6405" s="619" t="s">
        <v>11206</v>
      </c>
      <c r="F6405"/>
      <c r="G6405"/>
      <c r="H6405"/>
    </row>
    <row r="6406" spans="1:8" ht="15" x14ac:dyDescent="0.25">
      <c r="A6406" s="609" t="str">
        <f t="shared" si="100"/>
        <v>100958</v>
      </c>
      <c r="B6406" s="607" t="s">
        <v>7936</v>
      </c>
      <c r="C6406" s="607" t="s">
        <v>17226</v>
      </c>
      <c r="D6406" s="618" t="s">
        <v>17062</v>
      </c>
      <c r="E6406" s="619" t="s">
        <v>8949</v>
      </c>
      <c r="F6406"/>
      <c r="G6406"/>
      <c r="H6406"/>
    </row>
    <row r="6407" spans="1:8" ht="15" x14ac:dyDescent="0.25">
      <c r="A6407" s="609" t="str">
        <f t="shared" si="100"/>
        <v>100959</v>
      </c>
      <c r="B6407" s="607" t="s">
        <v>7937</v>
      </c>
      <c r="C6407" s="607" t="s">
        <v>17227</v>
      </c>
      <c r="D6407" s="618" t="s">
        <v>17062</v>
      </c>
      <c r="E6407" s="619" t="s">
        <v>9813</v>
      </c>
      <c r="F6407"/>
      <c r="G6407"/>
      <c r="H6407"/>
    </row>
    <row r="6408" spans="1:8" ht="15" x14ac:dyDescent="0.25">
      <c r="A6408" s="609" t="str">
        <f t="shared" si="100"/>
        <v>100960</v>
      </c>
      <c r="B6408" s="607" t="s">
        <v>7938</v>
      </c>
      <c r="C6408" s="607" t="s">
        <v>17228</v>
      </c>
      <c r="D6408" s="618" t="s">
        <v>17062</v>
      </c>
      <c r="E6408" s="619" t="s">
        <v>9581</v>
      </c>
      <c r="F6408"/>
      <c r="G6408"/>
      <c r="H6408"/>
    </row>
    <row r="6409" spans="1:8" ht="15" x14ac:dyDescent="0.25">
      <c r="A6409" s="609" t="str">
        <f t="shared" si="100"/>
        <v>100961</v>
      </c>
      <c r="B6409" s="607" t="s">
        <v>7939</v>
      </c>
      <c r="C6409" s="607" t="s">
        <v>17230</v>
      </c>
      <c r="D6409" s="618" t="s">
        <v>17062</v>
      </c>
      <c r="E6409" s="619" t="s">
        <v>9829</v>
      </c>
      <c r="F6409"/>
      <c r="G6409"/>
      <c r="H6409"/>
    </row>
    <row r="6410" spans="1:8" ht="15" x14ac:dyDescent="0.25">
      <c r="A6410" s="609" t="str">
        <f t="shared" si="100"/>
        <v>100962</v>
      </c>
      <c r="B6410" s="607" t="s">
        <v>7940</v>
      </c>
      <c r="C6410" s="607" t="s">
        <v>17232</v>
      </c>
      <c r="D6410" s="618" t="s">
        <v>17062</v>
      </c>
      <c r="E6410" s="619" t="s">
        <v>10001</v>
      </c>
      <c r="F6410"/>
      <c r="G6410"/>
      <c r="H6410"/>
    </row>
    <row r="6411" spans="1:8" ht="15" x14ac:dyDescent="0.25">
      <c r="A6411" s="609" t="str">
        <f t="shared" si="100"/>
        <v>100963</v>
      </c>
      <c r="B6411" s="607" t="s">
        <v>7941</v>
      </c>
      <c r="C6411" s="607" t="s">
        <v>17233</v>
      </c>
      <c r="D6411" s="618" t="s">
        <v>17062</v>
      </c>
      <c r="E6411" s="619" t="s">
        <v>9033</v>
      </c>
      <c r="F6411"/>
      <c r="G6411"/>
      <c r="H6411"/>
    </row>
    <row r="6412" spans="1:8" ht="15" x14ac:dyDescent="0.25">
      <c r="A6412" s="609" t="str">
        <f t="shared" si="100"/>
        <v>100964</v>
      </c>
      <c r="B6412" s="607" t="s">
        <v>7942</v>
      </c>
      <c r="C6412" s="607" t="s">
        <v>17234</v>
      </c>
      <c r="D6412" s="618" t="s">
        <v>17062</v>
      </c>
      <c r="E6412" s="619" t="s">
        <v>17132</v>
      </c>
      <c r="F6412"/>
      <c r="G6412"/>
      <c r="H6412"/>
    </row>
    <row r="6413" spans="1:8" ht="15" x14ac:dyDescent="0.25">
      <c r="A6413" s="609" t="str">
        <f t="shared" si="100"/>
        <v>100973</v>
      </c>
      <c r="B6413" s="607" t="s">
        <v>7947</v>
      </c>
      <c r="C6413" s="607" t="s">
        <v>17235</v>
      </c>
      <c r="D6413" s="618" t="s">
        <v>11895</v>
      </c>
      <c r="E6413" s="619" t="s">
        <v>8844</v>
      </c>
      <c r="F6413"/>
      <c r="G6413"/>
      <c r="H6413"/>
    </row>
    <row r="6414" spans="1:8" ht="15" x14ac:dyDescent="0.25">
      <c r="A6414" s="609" t="str">
        <f t="shared" si="100"/>
        <v>100974</v>
      </c>
      <c r="B6414" s="607" t="s">
        <v>7948</v>
      </c>
      <c r="C6414" s="607" t="s">
        <v>17236</v>
      </c>
      <c r="D6414" s="618" t="s">
        <v>11895</v>
      </c>
      <c r="E6414" s="619" t="s">
        <v>18217</v>
      </c>
      <c r="F6414"/>
      <c r="G6414"/>
      <c r="H6414"/>
    </row>
    <row r="6415" spans="1:8" ht="15" x14ac:dyDescent="0.25">
      <c r="A6415" s="609" t="str">
        <f t="shared" si="100"/>
        <v>100975</v>
      </c>
      <c r="B6415" s="607" t="s">
        <v>7949</v>
      </c>
      <c r="C6415" s="607" t="s">
        <v>17238</v>
      </c>
      <c r="D6415" s="618" t="s">
        <v>11895</v>
      </c>
      <c r="E6415" s="619" t="s">
        <v>10274</v>
      </c>
      <c r="F6415"/>
      <c r="G6415"/>
      <c r="H6415"/>
    </row>
    <row r="6416" spans="1:8" ht="15" x14ac:dyDescent="0.25">
      <c r="A6416" s="609" t="str">
        <f t="shared" si="100"/>
        <v>100965</v>
      </c>
      <c r="B6416" s="607" t="s">
        <v>7943</v>
      </c>
      <c r="C6416" s="607" t="s">
        <v>17239</v>
      </c>
      <c r="D6416" s="618" t="s">
        <v>155</v>
      </c>
      <c r="E6416" s="619" t="s">
        <v>9638</v>
      </c>
      <c r="F6416"/>
      <c r="G6416"/>
      <c r="H6416"/>
    </row>
    <row r="6417" spans="1:8" ht="15" x14ac:dyDescent="0.25">
      <c r="A6417" s="609" t="str">
        <f t="shared" si="100"/>
        <v>100966</v>
      </c>
      <c r="B6417" s="607" t="s">
        <v>7944</v>
      </c>
      <c r="C6417" s="607" t="s">
        <v>17240</v>
      </c>
      <c r="D6417" s="618" t="s">
        <v>155</v>
      </c>
      <c r="E6417" s="619" t="s">
        <v>8870</v>
      </c>
      <c r="F6417"/>
      <c r="G6417"/>
      <c r="H6417"/>
    </row>
    <row r="6418" spans="1:8" ht="15" x14ac:dyDescent="0.25">
      <c r="A6418" s="609" t="str">
        <f t="shared" si="100"/>
        <v>100969</v>
      </c>
      <c r="B6418" s="607" t="s">
        <v>7945</v>
      </c>
      <c r="C6418" s="607" t="s">
        <v>17243</v>
      </c>
      <c r="D6418" s="618" t="s">
        <v>155</v>
      </c>
      <c r="E6418" s="619" t="s">
        <v>8934</v>
      </c>
      <c r="F6418"/>
      <c r="G6418"/>
      <c r="H6418"/>
    </row>
    <row r="6419" spans="1:8" ht="15" x14ac:dyDescent="0.25">
      <c r="A6419" s="609" t="str">
        <f t="shared" si="100"/>
        <v>100970</v>
      </c>
      <c r="B6419" s="607" t="s">
        <v>7946</v>
      </c>
      <c r="C6419" s="607" t="s">
        <v>17244</v>
      </c>
      <c r="D6419" s="618" t="s">
        <v>155</v>
      </c>
      <c r="E6419" s="619" t="s">
        <v>11799</v>
      </c>
      <c r="F6419"/>
      <c r="G6419"/>
      <c r="H6419"/>
    </row>
    <row r="6420" spans="1:8" ht="15" x14ac:dyDescent="0.25">
      <c r="A6420" s="609" t="str">
        <f t="shared" si="100"/>
        <v>102330</v>
      </c>
      <c r="B6420" s="607" t="s">
        <v>19441</v>
      </c>
      <c r="C6420" s="607" t="s">
        <v>17241</v>
      </c>
      <c r="D6420" s="618" t="s">
        <v>155</v>
      </c>
      <c r="E6420" s="619" t="s">
        <v>9200</v>
      </c>
      <c r="F6420"/>
      <c r="G6420"/>
      <c r="H6420"/>
    </row>
    <row r="6421" spans="1:8" ht="15" x14ac:dyDescent="0.25">
      <c r="A6421" s="609" t="str">
        <f t="shared" si="100"/>
        <v>102331</v>
      </c>
      <c r="B6421" s="607" t="s">
        <v>19442</v>
      </c>
      <c r="C6421" s="607" t="s">
        <v>17242</v>
      </c>
      <c r="D6421" s="618" t="s">
        <v>155</v>
      </c>
      <c r="E6421" s="619" t="s">
        <v>9095</v>
      </c>
      <c r="F6421"/>
      <c r="G6421"/>
      <c r="H6421"/>
    </row>
    <row r="6422" spans="1:8" ht="15" x14ac:dyDescent="0.25">
      <c r="A6422" s="609" t="str">
        <f t="shared" si="100"/>
        <v>102332</v>
      </c>
      <c r="B6422" s="607" t="s">
        <v>19443</v>
      </c>
      <c r="C6422" s="607" t="s">
        <v>17245</v>
      </c>
      <c r="D6422" s="618" t="s">
        <v>155</v>
      </c>
      <c r="E6422" s="619" t="s">
        <v>9411</v>
      </c>
      <c r="F6422"/>
      <c r="G6422"/>
      <c r="H6422"/>
    </row>
    <row r="6423" spans="1:8" ht="15" x14ac:dyDescent="0.25">
      <c r="A6423" s="609" t="str">
        <f t="shared" si="100"/>
        <v>102333</v>
      </c>
      <c r="B6423" s="607" t="s">
        <v>19444</v>
      </c>
      <c r="C6423" s="607" t="s">
        <v>17246</v>
      </c>
      <c r="D6423" s="618" t="s">
        <v>155</v>
      </c>
      <c r="E6423" s="619" t="s">
        <v>9331</v>
      </c>
      <c r="F6423"/>
      <c r="G6423"/>
      <c r="H6423"/>
    </row>
    <row r="6424" spans="1:8" ht="15" x14ac:dyDescent="0.25">
      <c r="A6424" s="609" t="str">
        <f t="shared" si="100"/>
        <v>101019</v>
      </c>
      <c r="B6424" s="607" t="s">
        <v>7991</v>
      </c>
      <c r="C6424" s="607" t="s">
        <v>17247</v>
      </c>
      <c r="D6424" s="618" t="s">
        <v>16414</v>
      </c>
      <c r="E6424" s="619" t="s">
        <v>19626</v>
      </c>
      <c r="F6424"/>
      <c r="G6424"/>
      <c r="H6424"/>
    </row>
    <row r="6425" spans="1:8" ht="15" x14ac:dyDescent="0.25">
      <c r="A6425" s="609" t="str">
        <f t="shared" si="100"/>
        <v>101479</v>
      </c>
      <c r="B6425" s="607" t="s">
        <v>8048</v>
      </c>
      <c r="C6425" s="607" t="s">
        <v>17248</v>
      </c>
      <c r="D6425" s="618" t="s">
        <v>16414</v>
      </c>
      <c r="E6425" s="619" t="s">
        <v>19794</v>
      </c>
      <c r="F6425"/>
      <c r="G6425"/>
      <c r="H6425"/>
    </row>
    <row r="6426" spans="1:8" ht="15" x14ac:dyDescent="0.25">
      <c r="A6426" s="609" t="str">
        <f t="shared" si="100"/>
        <v>102568</v>
      </c>
      <c r="B6426" s="607" t="s">
        <v>31615</v>
      </c>
      <c r="C6426" s="607" t="s">
        <v>31616</v>
      </c>
      <c r="D6426" s="618" t="s">
        <v>16414</v>
      </c>
      <c r="E6426" s="619" t="s">
        <v>31617</v>
      </c>
      <c r="F6426"/>
      <c r="G6426"/>
      <c r="H6426"/>
    </row>
    <row r="6427" spans="1:8" ht="15" x14ac:dyDescent="0.25">
      <c r="A6427" s="609" t="str">
        <f t="shared" si="100"/>
        <v>100976</v>
      </c>
      <c r="B6427" s="607" t="s">
        <v>7950</v>
      </c>
      <c r="C6427" s="607" t="s">
        <v>17249</v>
      </c>
      <c r="D6427" s="618" t="s">
        <v>11895</v>
      </c>
      <c r="E6427" s="619" t="s">
        <v>31618</v>
      </c>
      <c r="F6427"/>
      <c r="G6427"/>
      <c r="H6427"/>
    </row>
    <row r="6428" spans="1:8" ht="15" x14ac:dyDescent="0.25">
      <c r="A6428" s="609" t="str">
        <f t="shared" si="100"/>
        <v>100977</v>
      </c>
      <c r="B6428" s="607" t="s">
        <v>7951</v>
      </c>
      <c r="C6428" s="607" t="s">
        <v>17250</v>
      </c>
      <c r="D6428" s="618" t="s">
        <v>11895</v>
      </c>
      <c r="E6428" s="619" t="s">
        <v>11226</v>
      </c>
      <c r="F6428"/>
      <c r="G6428"/>
      <c r="H6428"/>
    </row>
    <row r="6429" spans="1:8" ht="15" x14ac:dyDescent="0.25">
      <c r="A6429" s="609" t="str">
        <f t="shared" si="100"/>
        <v>100978</v>
      </c>
      <c r="B6429" s="607" t="s">
        <v>7952</v>
      </c>
      <c r="C6429" s="607" t="s">
        <v>17251</v>
      </c>
      <c r="D6429" s="618" t="s">
        <v>11895</v>
      </c>
      <c r="E6429" s="619" t="s">
        <v>11327</v>
      </c>
      <c r="F6429"/>
      <c r="G6429"/>
      <c r="H6429"/>
    </row>
    <row r="6430" spans="1:8" ht="15" x14ac:dyDescent="0.25">
      <c r="A6430" s="609" t="str">
        <f t="shared" si="100"/>
        <v>100979</v>
      </c>
      <c r="B6430" s="607" t="s">
        <v>7953</v>
      </c>
      <c r="C6430" s="607" t="s">
        <v>17253</v>
      </c>
      <c r="D6430" s="618" t="s">
        <v>11895</v>
      </c>
      <c r="E6430" s="619" t="s">
        <v>20985</v>
      </c>
      <c r="F6430"/>
      <c r="G6430"/>
      <c r="H6430"/>
    </row>
    <row r="6431" spans="1:8" ht="15" x14ac:dyDescent="0.25">
      <c r="A6431" s="609" t="str">
        <f t="shared" si="100"/>
        <v>100980</v>
      </c>
      <c r="B6431" s="607" t="s">
        <v>7954</v>
      </c>
      <c r="C6431" s="607" t="s">
        <v>17254</v>
      </c>
      <c r="D6431" s="618" t="s">
        <v>11895</v>
      </c>
      <c r="E6431" s="619" t="s">
        <v>9192</v>
      </c>
      <c r="F6431"/>
      <c r="G6431"/>
      <c r="H6431"/>
    </row>
    <row r="6432" spans="1:8" ht="15" x14ac:dyDescent="0.25">
      <c r="A6432" s="609" t="str">
        <f t="shared" si="100"/>
        <v>100981</v>
      </c>
      <c r="B6432" s="607" t="s">
        <v>7955</v>
      </c>
      <c r="C6432" s="607" t="s">
        <v>17255</v>
      </c>
      <c r="D6432" s="618" t="s">
        <v>11895</v>
      </c>
      <c r="E6432" s="619" t="s">
        <v>9835</v>
      </c>
      <c r="F6432"/>
      <c r="G6432"/>
      <c r="H6432"/>
    </row>
    <row r="6433" spans="1:8" ht="15" x14ac:dyDescent="0.25">
      <c r="A6433" s="609" t="str">
        <f t="shared" si="100"/>
        <v>100982</v>
      </c>
      <c r="B6433" s="607" t="s">
        <v>7956</v>
      </c>
      <c r="C6433" s="607" t="s">
        <v>17256</v>
      </c>
      <c r="D6433" s="618" t="s">
        <v>11895</v>
      </c>
      <c r="E6433" s="619" t="s">
        <v>8844</v>
      </c>
      <c r="F6433"/>
      <c r="G6433"/>
      <c r="H6433"/>
    </row>
    <row r="6434" spans="1:8" ht="15" x14ac:dyDescent="0.25">
      <c r="A6434" s="609" t="str">
        <f t="shared" si="100"/>
        <v>100983</v>
      </c>
      <c r="B6434" s="607" t="s">
        <v>7957</v>
      </c>
      <c r="C6434" s="607" t="s">
        <v>17257</v>
      </c>
      <c r="D6434" s="618" t="s">
        <v>11895</v>
      </c>
      <c r="E6434" s="619" t="s">
        <v>19799</v>
      </c>
      <c r="F6434"/>
      <c r="G6434"/>
      <c r="H6434"/>
    </row>
    <row r="6435" spans="1:8" ht="15" x14ac:dyDescent="0.25">
      <c r="A6435" s="609" t="str">
        <f t="shared" si="100"/>
        <v>100984</v>
      </c>
      <c r="B6435" s="607" t="s">
        <v>7958</v>
      </c>
      <c r="C6435" s="607" t="s">
        <v>17258</v>
      </c>
      <c r="D6435" s="618" t="s">
        <v>11895</v>
      </c>
      <c r="E6435" s="619" t="s">
        <v>9982</v>
      </c>
      <c r="F6435"/>
      <c r="G6435"/>
      <c r="H6435"/>
    </row>
    <row r="6436" spans="1:8" ht="15" x14ac:dyDescent="0.25">
      <c r="A6436" s="609" t="str">
        <f t="shared" si="100"/>
        <v>100985</v>
      </c>
      <c r="B6436" s="607" t="s">
        <v>7959</v>
      </c>
      <c r="C6436" s="607" t="s">
        <v>17259</v>
      </c>
      <c r="D6436" s="618" t="s">
        <v>11895</v>
      </c>
      <c r="E6436" s="619" t="s">
        <v>9726</v>
      </c>
      <c r="F6436"/>
      <c r="G6436"/>
      <c r="H6436"/>
    </row>
    <row r="6437" spans="1:8" ht="15" x14ac:dyDescent="0.25">
      <c r="A6437" s="609" t="str">
        <f t="shared" si="100"/>
        <v>100986</v>
      </c>
      <c r="B6437" s="607" t="s">
        <v>7960</v>
      </c>
      <c r="C6437" s="607" t="s">
        <v>17260</v>
      </c>
      <c r="D6437" s="618" t="s">
        <v>11895</v>
      </c>
      <c r="E6437" s="619" t="s">
        <v>9579</v>
      </c>
      <c r="F6437"/>
      <c r="G6437"/>
      <c r="H6437"/>
    </row>
    <row r="6438" spans="1:8" ht="15" x14ac:dyDescent="0.25">
      <c r="A6438" s="609" t="str">
        <f t="shared" si="100"/>
        <v>100987</v>
      </c>
      <c r="B6438" s="607" t="s">
        <v>7961</v>
      </c>
      <c r="C6438" s="607" t="s">
        <v>17261</v>
      </c>
      <c r="D6438" s="618" t="s">
        <v>11895</v>
      </c>
      <c r="E6438" s="619" t="s">
        <v>10260</v>
      </c>
      <c r="F6438"/>
      <c r="G6438"/>
      <c r="H6438"/>
    </row>
    <row r="6439" spans="1:8" ht="15" x14ac:dyDescent="0.25">
      <c r="A6439" s="609" t="str">
        <f t="shared" si="100"/>
        <v>100988</v>
      </c>
      <c r="B6439" s="607" t="s">
        <v>7962</v>
      </c>
      <c r="C6439" s="607" t="s">
        <v>17262</v>
      </c>
      <c r="D6439" s="618" t="s">
        <v>11895</v>
      </c>
      <c r="E6439" s="619" t="s">
        <v>9796</v>
      </c>
      <c r="F6439"/>
      <c r="G6439"/>
      <c r="H6439"/>
    </row>
    <row r="6440" spans="1:8" ht="15" x14ac:dyDescent="0.25">
      <c r="A6440" s="609" t="str">
        <f t="shared" si="100"/>
        <v>100989</v>
      </c>
      <c r="B6440" s="607" t="s">
        <v>7963</v>
      </c>
      <c r="C6440" s="607" t="s">
        <v>17263</v>
      </c>
      <c r="D6440" s="618" t="s">
        <v>16414</v>
      </c>
      <c r="E6440" s="619" t="s">
        <v>9990</v>
      </c>
      <c r="F6440"/>
      <c r="G6440"/>
      <c r="H6440"/>
    </row>
    <row r="6441" spans="1:8" ht="15" x14ac:dyDescent="0.25">
      <c r="A6441" s="609" t="str">
        <f t="shared" si="100"/>
        <v>100990</v>
      </c>
      <c r="B6441" s="607" t="s">
        <v>7964</v>
      </c>
      <c r="C6441" s="607" t="s">
        <v>17264</v>
      </c>
      <c r="D6441" s="618" t="s">
        <v>16414</v>
      </c>
      <c r="E6441" s="619" t="s">
        <v>10155</v>
      </c>
      <c r="F6441"/>
      <c r="G6441"/>
      <c r="H6441"/>
    </row>
    <row r="6442" spans="1:8" ht="15" x14ac:dyDescent="0.25">
      <c r="A6442" s="609" t="str">
        <f t="shared" si="100"/>
        <v>100991</v>
      </c>
      <c r="B6442" s="607" t="s">
        <v>7965</v>
      </c>
      <c r="C6442" s="607" t="s">
        <v>17265</v>
      </c>
      <c r="D6442" s="618" t="s">
        <v>16414</v>
      </c>
      <c r="E6442" s="619" t="s">
        <v>8879</v>
      </c>
      <c r="F6442"/>
      <c r="G6442"/>
      <c r="H6442"/>
    </row>
    <row r="6443" spans="1:8" ht="15" x14ac:dyDescent="0.25">
      <c r="A6443" s="609" t="str">
        <f t="shared" si="100"/>
        <v>100992</v>
      </c>
      <c r="B6443" s="607" t="s">
        <v>7966</v>
      </c>
      <c r="C6443" s="607" t="s">
        <v>17266</v>
      </c>
      <c r="D6443" s="618" t="s">
        <v>16414</v>
      </c>
      <c r="E6443" s="619" t="s">
        <v>17252</v>
      </c>
      <c r="F6443"/>
      <c r="G6443"/>
      <c r="H6443"/>
    </row>
    <row r="6444" spans="1:8" ht="15" x14ac:dyDescent="0.25">
      <c r="A6444" s="609" t="str">
        <f t="shared" si="100"/>
        <v>100993</v>
      </c>
      <c r="B6444" s="607" t="s">
        <v>7967</v>
      </c>
      <c r="C6444" s="607" t="s">
        <v>17268</v>
      </c>
      <c r="D6444" s="618" t="s">
        <v>16414</v>
      </c>
      <c r="E6444" s="619" t="s">
        <v>9578</v>
      </c>
      <c r="F6444"/>
      <c r="G6444"/>
      <c r="H6444"/>
    </row>
    <row r="6445" spans="1:8" ht="15" x14ac:dyDescent="0.25">
      <c r="A6445" s="609" t="str">
        <f t="shared" si="100"/>
        <v>100994</v>
      </c>
      <c r="B6445" s="607" t="s">
        <v>7968</v>
      </c>
      <c r="C6445" s="607" t="s">
        <v>17269</v>
      </c>
      <c r="D6445" s="618" t="s">
        <v>16414</v>
      </c>
      <c r="E6445" s="619" t="s">
        <v>9088</v>
      </c>
      <c r="F6445"/>
      <c r="G6445"/>
      <c r="H6445"/>
    </row>
    <row r="6446" spans="1:8" ht="15" x14ac:dyDescent="0.25">
      <c r="A6446" s="609" t="str">
        <f t="shared" si="100"/>
        <v>100995</v>
      </c>
      <c r="B6446" s="607" t="s">
        <v>7969</v>
      </c>
      <c r="C6446" s="607" t="s">
        <v>17270</v>
      </c>
      <c r="D6446" s="618" t="s">
        <v>16414</v>
      </c>
      <c r="E6446" s="619" t="s">
        <v>9217</v>
      </c>
      <c r="F6446"/>
      <c r="G6446"/>
      <c r="H6446"/>
    </row>
    <row r="6447" spans="1:8" ht="15" x14ac:dyDescent="0.25">
      <c r="A6447" s="609" t="str">
        <f t="shared" si="100"/>
        <v>100996</v>
      </c>
      <c r="B6447" s="607" t="s">
        <v>7970</v>
      </c>
      <c r="C6447" s="607" t="s">
        <v>17271</v>
      </c>
      <c r="D6447" s="618" t="s">
        <v>16414</v>
      </c>
      <c r="E6447" s="619" t="s">
        <v>17065</v>
      </c>
      <c r="F6447"/>
      <c r="G6447"/>
      <c r="H6447"/>
    </row>
    <row r="6448" spans="1:8" ht="15" x14ac:dyDescent="0.25">
      <c r="A6448" s="609" t="str">
        <f t="shared" si="100"/>
        <v>100997</v>
      </c>
      <c r="B6448" s="607" t="s">
        <v>7971</v>
      </c>
      <c r="C6448" s="607" t="s">
        <v>17272</v>
      </c>
      <c r="D6448" s="618" t="s">
        <v>16414</v>
      </c>
      <c r="E6448" s="619" t="s">
        <v>11035</v>
      </c>
      <c r="F6448"/>
      <c r="G6448"/>
      <c r="H6448"/>
    </row>
    <row r="6449" spans="1:8" ht="15" x14ac:dyDescent="0.25">
      <c r="A6449" s="609" t="str">
        <f t="shared" si="100"/>
        <v>100998</v>
      </c>
      <c r="B6449" s="607" t="s">
        <v>7972</v>
      </c>
      <c r="C6449" s="607" t="s">
        <v>17273</v>
      </c>
      <c r="D6449" s="618" t="s">
        <v>16414</v>
      </c>
      <c r="E6449" s="619" t="s">
        <v>10121</v>
      </c>
      <c r="F6449"/>
      <c r="G6449"/>
      <c r="H6449"/>
    </row>
    <row r="6450" spans="1:8" ht="15" x14ac:dyDescent="0.25">
      <c r="A6450" s="609" t="str">
        <f t="shared" si="100"/>
        <v>100999</v>
      </c>
      <c r="B6450" s="607" t="s">
        <v>7973</v>
      </c>
      <c r="C6450" s="607" t="s">
        <v>17274</v>
      </c>
      <c r="D6450" s="618" t="s">
        <v>16414</v>
      </c>
      <c r="E6450" s="619" t="s">
        <v>10518</v>
      </c>
      <c r="F6450"/>
      <c r="G6450"/>
      <c r="H6450"/>
    </row>
    <row r="6451" spans="1:8" ht="15" x14ac:dyDescent="0.25">
      <c r="A6451" s="609" t="str">
        <f t="shared" si="100"/>
        <v>101000</v>
      </c>
      <c r="B6451" s="607" t="s">
        <v>7974</v>
      </c>
      <c r="C6451" s="607" t="s">
        <v>17275</v>
      </c>
      <c r="D6451" s="618" t="s">
        <v>16414</v>
      </c>
      <c r="E6451" s="619" t="s">
        <v>9956</v>
      </c>
      <c r="F6451"/>
      <c r="G6451"/>
      <c r="H6451"/>
    </row>
    <row r="6452" spans="1:8" ht="15" x14ac:dyDescent="0.25">
      <c r="A6452" s="609" t="str">
        <f t="shared" si="100"/>
        <v>101001</v>
      </c>
      <c r="B6452" s="607" t="s">
        <v>7975</v>
      </c>
      <c r="C6452" s="607" t="s">
        <v>17276</v>
      </c>
      <c r="D6452" s="618" t="s">
        <v>16414</v>
      </c>
      <c r="E6452" s="619" t="s">
        <v>11200</v>
      </c>
      <c r="F6452"/>
      <c r="G6452"/>
      <c r="H6452"/>
    </row>
    <row r="6453" spans="1:8" ht="15" x14ac:dyDescent="0.25">
      <c r="A6453" s="609" t="str">
        <f t="shared" si="100"/>
        <v>101002</v>
      </c>
      <c r="B6453" s="607" t="s">
        <v>7976</v>
      </c>
      <c r="C6453" s="607" t="s">
        <v>17277</v>
      </c>
      <c r="D6453" s="618" t="s">
        <v>16414</v>
      </c>
      <c r="E6453" s="619" t="s">
        <v>9668</v>
      </c>
      <c r="F6453"/>
      <c r="G6453"/>
      <c r="H6453"/>
    </row>
    <row r="6454" spans="1:8" ht="15" x14ac:dyDescent="0.25">
      <c r="A6454" s="609" t="str">
        <f t="shared" si="100"/>
        <v>101003</v>
      </c>
      <c r="B6454" s="607" t="s">
        <v>7977</v>
      </c>
      <c r="C6454" s="607" t="s">
        <v>17278</v>
      </c>
      <c r="D6454" s="618" t="s">
        <v>16414</v>
      </c>
      <c r="E6454" s="619" t="s">
        <v>10597</v>
      </c>
      <c r="F6454"/>
      <c r="G6454"/>
      <c r="H6454"/>
    </row>
    <row r="6455" spans="1:8" ht="15" x14ac:dyDescent="0.25">
      <c r="A6455" s="609" t="str">
        <f t="shared" si="100"/>
        <v>101004</v>
      </c>
      <c r="B6455" s="607" t="s">
        <v>7978</v>
      </c>
      <c r="C6455" s="607" t="s">
        <v>17279</v>
      </c>
      <c r="D6455" s="618" t="s">
        <v>16414</v>
      </c>
      <c r="E6455" s="619" t="s">
        <v>10426</v>
      </c>
      <c r="F6455"/>
      <c r="G6455"/>
      <c r="H6455"/>
    </row>
    <row r="6456" spans="1:8" ht="15" x14ac:dyDescent="0.25">
      <c r="A6456" s="609" t="str">
        <f t="shared" si="100"/>
        <v>101005</v>
      </c>
      <c r="B6456" s="607" t="s">
        <v>7979</v>
      </c>
      <c r="C6456" s="607" t="s">
        <v>17280</v>
      </c>
      <c r="D6456" s="618" t="s">
        <v>11895</v>
      </c>
      <c r="E6456" s="619" t="s">
        <v>10071</v>
      </c>
      <c r="F6456"/>
      <c r="G6456"/>
      <c r="H6456"/>
    </row>
    <row r="6457" spans="1:8" ht="15" x14ac:dyDescent="0.25">
      <c r="A6457" s="609" t="str">
        <f t="shared" si="100"/>
        <v>101006</v>
      </c>
      <c r="B6457" s="607" t="s">
        <v>7980</v>
      </c>
      <c r="C6457" s="607" t="s">
        <v>17281</v>
      </c>
      <c r="D6457" s="618" t="s">
        <v>11895</v>
      </c>
      <c r="E6457" s="619" t="s">
        <v>18215</v>
      </c>
      <c r="F6457"/>
      <c r="G6457"/>
      <c r="H6457"/>
    </row>
    <row r="6458" spans="1:8" ht="15" x14ac:dyDescent="0.25">
      <c r="A6458" s="609" t="str">
        <f t="shared" si="100"/>
        <v>101007</v>
      </c>
      <c r="B6458" s="607" t="s">
        <v>7981</v>
      </c>
      <c r="C6458" s="607" t="s">
        <v>17282</v>
      </c>
      <c r="D6458" s="618" t="s">
        <v>11895</v>
      </c>
      <c r="E6458" s="619" t="s">
        <v>9480</v>
      </c>
      <c r="F6458"/>
      <c r="G6458"/>
      <c r="H6458"/>
    </row>
    <row r="6459" spans="1:8" ht="15" x14ac:dyDescent="0.25">
      <c r="A6459" s="609" t="str">
        <f t="shared" si="100"/>
        <v>101008</v>
      </c>
      <c r="B6459" s="607" t="s">
        <v>7982</v>
      </c>
      <c r="C6459" s="607" t="s">
        <v>17283</v>
      </c>
      <c r="D6459" s="618" t="s">
        <v>11895</v>
      </c>
      <c r="E6459" s="619" t="s">
        <v>9101</v>
      </c>
      <c r="F6459"/>
      <c r="G6459"/>
      <c r="H6459"/>
    </row>
    <row r="6460" spans="1:8" ht="15" x14ac:dyDescent="0.25">
      <c r="A6460" s="609" t="str">
        <f t="shared" si="100"/>
        <v>101009</v>
      </c>
      <c r="B6460" s="607" t="s">
        <v>7983</v>
      </c>
      <c r="C6460" s="607" t="s">
        <v>17285</v>
      </c>
      <c r="D6460" s="618" t="s">
        <v>16414</v>
      </c>
      <c r="E6460" s="619" t="s">
        <v>21861</v>
      </c>
      <c r="F6460"/>
      <c r="G6460"/>
      <c r="H6460"/>
    </row>
    <row r="6461" spans="1:8" ht="15" x14ac:dyDescent="0.25">
      <c r="A6461" s="609" t="str">
        <f t="shared" si="100"/>
        <v>101010</v>
      </c>
      <c r="B6461" s="607" t="s">
        <v>7984</v>
      </c>
      <c r="C6461" s="607" t="s">
        <v>17286</v>
      </c>
      <c r="D6461" s="618" t="s">
        <v>16414</v>
      </c>
      <c r="E6461" s="619" t="s">
        <v>10255</v>
      </c>
      <c r="F6461"/>
      <c r="G6461"/>
      <c r="H6461"/>
    </row>
    <row r="6462" spans="1:8" ht="15" x14ac:dyDescent="0.25">
      <c r="A6462" s="609" t="str">
        <f t="shared" si="100"/>
        <v>101013</v>
      </c>
      <c r="B6462" s="607" t="s">
        <v>7985</v>
      </c>
      <c r="C6462" s="607" t="s">
        <v>17287</v>
      </c>
      <c r="D6462" s="618" t="s">
        <v>16414</v>
      </c>
      <c r="E6462" s="619" t="s">
        <v>29885</v>
      </c>
      <c r="F6462"/>
      <c r="G6462"/>
      <c r="H6462"/>
    </row>
    <row r="6463" spans="1:8" ht="15" x14ac:dyDescent="0.25">
      <c r="A6463" s="609" t="str">
        <f t="shared" si="100"/>
        <v>101014</v>
      </c>
      <c r="B6463" s="607" t="s">
        <v>7986</v>
      </c>
      <c r="C6463" s="607" t="s">
        <v>17288</v>
      </c>
      <c r="D6463" s="618" t="s">
        <v>16414</v>
      </c>
      <c r="E6463" s="619" t="s">
        <v>31619</v>
      </c>
      <c r="F6463"/>
      <c r="G6463"/>
      <c r="H6463"/>
    </row>
    <row r="6464" spans="1:8" ht="15" x14ac:dyDescent="0.25">
      <c r="A6464" s="609" t="str">
        <f t="shared" si="100"/>
        <v>101015</v>
      </c>
      <c r="B6464" s="607" t="s">
        <v>7987</v>
      </c>
      <c r="C6464" s="607" t="s">
        <v>17290</v>
      </c>
      <c r="D6464" s="618" t="s">
        <v>16414</v>
      </c>
      <c r="E6464" s="619" t="s">
        <v>18329</v>
      </c>
      <c r="F6464"/>
      <c r="G6464"/>
      <c r="H6464"/>
    </row>
    <row r="6465" spans="1:8" ht="15" x14ac:dyDescent="0.25">
      <c r="A6465" s="609" t="str">
        <f t="shared" si="100"/>
        <v>101016</v>
      </c>
      <c r="B6465" s="607" t="s">
        <v>7988</v>
      </c>
      <c r="C6465" s="607" t="s">
        <v>17291</v>
      </c>
      <c r="D6465" s="618" t="s">
        <v>16414</v>
      </c>
      <c r="E6465" s="619" t="s">
        <v>27050</v>
      </c>
      <c r="F6465"/>
      <c r="G6465"/>
      <c r="H6465"/>
    </row>
    <row r="6466" spans="1:8" ht="15" x14ac:dyDescent="0.25">
      <c r="A6466" s="609" t="str">
        <f t="shared" ref="A6466:A6529" si="101">IF(ISERROR(SEARCH("/",B6466)=6),TRIM(CLEAN(B6466)),IF(SEARCH("/",B6466)=6,IF(LEN(TRIM(CLEAN(B6466)))=7,LEFT(TRIM(CLEAN(B6466)),6)&amp;"00"&amp;RIGHT(TRIM(CLEAN(B6466)),1),LEFT(TRIM(CLEAN(B6466)),6)&amp;"0"&amp;RIGHT(TRIM(CLEAN(B6466)),2)),TRIM(CLEAN(B6466))))</f>
        <v>101017</v>
      </c>
      <c r="B6466" s="607" t="s">
        <v>7989</v>
      </c>
      <c r="C6466" s="607" t="s">
        <v>17292</v>
      </c>
      <c r="D6466" s="618" t="s">
        <v>16414</v>
      </c>
      <c r="E6466" s="619" t="s">
        <v>18056</v>
      </c>
      <c r="F6466"/>
      <c r="G6466"/>
      <c r="H6466"/>
    </row>
    <row r="6467" spans="1:8" ht="15" x14ac:dyDescent="0.25">
      <c r="A6467" s="609" t="str">
        <f t="shared" si="101"/>
        <v>101018</v>
      </c>
      <c r="B6467" s="607" t="s">
        <v>7990</v>
      </c>
      <c r="C6467" s="607" t="s">
        <v>17293</v>
      </c>
      <c r="D6467" s="618" t="s">
        <v>16414</v>
      </c>
      <c r="E6467" s="619" t="s">
        <v>9879</v>
      </c>
      <c r="F6467"/>
      <c r="G6467"/>
      <c r="H6467"/>
    </row>
    <row r="6468" spans="1:8" ht="15" x14ac:dyDescent="0.25">
      <c r="A6468" s="609" t="str">
        <f t="shared" si="101"/>
        <v>101463</v>
      </c>
      <c r="B6468" s="607" t="s">
        <v>8032</v>
      </c>
      <c r="C6468" s="607" t="s">
        <v>17294</v>
      </c>
      <c r="D6468" s="618" t="s">
        <v>16414</v>
      </c>
      <c r="E6468" s="619" t="s">
        <v>9320</v>
      </c>
      <c r="F6468"/>
      <c r="G6468"/>
      <c r="H6468"/>
    </row>
    <row r="6469" spans="1:8" ht="15" x14ac:dyDescent="0.25">
      <c r="A6469" s="609" t="str">
        <f t="shared" si="101"/>
        <v>101464</v>
      </c>
      <c r="B6469" s="607" t="s">
        <v>8033</v>
      </c>
      <c r="C6469" s="607" t="s">
        <v>17295</v>
      </c>
      <c r="D6469" s="618" t="s">
        <v>16414</v>
      </c>
      <c r="E6469" s="619" t="s">
        <v>13302</v>
      </c>
      <c r="F6469"/>
      <c r="G6469"/>
      <c r="H6469"/>
    </row>
    <row r="6470" spans="1:8" ht="15" x14ac:dyDescent="0.25">
      <c r="A6470" s="609" t="str">
        <f t="shared" si="101"/>
        <v>101465</v>
      </c>
      <c r="B6470" s="607" t="s">
        <v>8034</v>
      </c>
      <c r="C6470" s="607" t="s">
        <v>17296</v>
      </c>
      <c r="D6470" s="618" t="s">
        <v>16414</v>
      </c>
      <c r="E6470" s="619" t="s">
        <v>11150</v>
      </c>
      <c r="F6470"/>
      <c r="G6470"/>
      <c r="H6470"/>
    </row>
    <row r="6471" spans="1:8" ht="15" x14ac:dyDescent="0.25">
      <c r="A6471" s="609" t="str">
        <f t="shared" si="101"/>
        <v>101466</v>
      </c>
      <c r="B6471" s="607" t="s">
        <v>8035</v>
      </c>
      <c r="C6471" s="607" t="s">
        <v>17297</v>
      </c>
      <c r="D6471" s="618" t="s">
        <v>16414</v>
      </c>
      <c r="E6471" s="619" t="s">
        <v>13901</v>
      </c>
      <c r="F6471"/>
      <c r="G6471"/>
      <c r="H6471"/>
    </row>
    <row r="6472" spans="1:8" ht="15" x14ac:dyDescent="0.25">
      <c r="A6472" s="609" t="str">
        <f t="shared" si="101"/>
        <v>101467</v>
      </c>
      <c r="B6472" s="607" t="s">
        <v>8036</v>
      </c>
      <c r="C6472" s="607" t="s">
        <v>17298</v>
      </c>
      <c r="D6472" s="618" t="s">
        <v>16414</v>
      </c>
      <c r="E6472" s="619" t="s">
        <v>10136</v>
      </c>
      <c r="F6472"/>
      <c r="G6472"/>
      <c r="H6472"/>
    </row>
    <row r="6473" spans="1:8" ht="15" x14ac:dyDescent="0.25">
      <c r="A6473" s="609" t="str">
        <f t="shared" si="101"/>
        <v>101468</v>
      </c>
      <c r="B6473" s="607" t="s">
        <v>8037</v>
      </c>
      <c r="C6473" s="607" t="s">
        <v>17299</v>
      </c>
      <c r="D6473" s="618" t="s">
        <v>16414</v>
      </c>
      <c r="E6473" s="619" t="s">
        <v>16015</v>
      </c>
      <c r="F6473"/>
      <c r="G6473"/>
      <c r="H6473"/>
    </row>
    <row r="6474" spans="1:8" ht="15" x14ac:dyDescent="0.25">
      <c r="A6474" s="609" t="str">
        <f t="shared" si="101"/>
        <v>101469</v>
      </c>
      <c r="B6474" s="607" t="s">
        <v>8038</v>
      </c>
      <c r="C6474" s="607" t="s">
        <v>17300</v>
      </c>
      <c r="D6474" s="618" t="s">
        <v>16414</v>
      </c>
      <c r="E6474" s="619" t="s">
        <v>15551</v>
      </c>
      <c r="F6474"/>
      <c r="G6474"/>
      <c r="H6474"/>
    </row>
    <row r="6475" spans="1:8" ht="15" x14ac:dyDescent="0.25">
      <c r="A6475" s="609" t="str">
        <f t="shared" si="101"/>
        <v>101470</v>
      </c>
      <c r="B6475" s="607" t="s">
        <v>8039</v>
      </c>
      <c r="C6475" s="607" t="s">
        <v>17301</v>
      </c>
      <c r="D6475" s="618" t="s">
        <v>16414</v>
      </c>
      <c r="E6475" s="619" t="s">
        <v>25193</v>
      </c>
      <c r="F6475"/>
      <c r="G6475"/>
      <c r="H6475"/>
    </row>
    <row r="6476" spans="1:8" ht="15" x14ac:dyDescent="0.25">
      <c r="A6476" s="609" t="str">
        <f t="shared" si="101"/>
        <v>101471</v>
      </c>
      <c r="B6476" s="607" t="s">
        <v>8040</v>
      </c>
      <c r="C6476" s="607" t="s">
        <v>17302</v>
      </c>
      <c r="D6476" s="618" t="s">
        <v>16414</v>
      </c>
      <c r="E6476" s="619" t="s">
        <v>8881</v>
      </c>
      <c r="F6476"/>
      <c r="G6476"/>
      <c r="H6476"/>
    </row>
    <row r="6477" spans="1:8" ht="15" x14ac:dyDescent="0.25">
      <c r="A6477" s="609" t="str">
        <f t="shared" si="101"/>
        <v>101472</v>
      </c>
      <c r="B6477" s="607" t="s">
        <v>8041</v>
      </c>
      <c r="C6477" s="607" t="s">
        <v>17303</v>
      </c>
      <c r="D6477" s="618" t="s">
        <v>16414</v>
      </c>
      <c r="E6477" s="619" t="s">
        <v>29312</v>
      </c>
      <c r="F6477"/>
      <c r="G6477"/>
      <c r="H6477"/>
    </row>
    <row r="6478" spans="1:8" ht="15" x14ac:dyDescent="0.25">
      <c r="A6478" s="609" t="str">
        <f t="shared" si="101"/>
        <v>101473</v>
      </c>
      <c r="B6478" s="607" t="s">
        <v>8042</v>
      </c>
      <c r="C6478" s="607" t="s">
        <v>17304</v>
      </c>
      <c r="D6478" s="618" t="s">
        <v>16414</v>
      </c>
      <c r="E6478" s="619" t="s">
        <v>11861</v>
      </c>
      <c r="F6478"/>
      <c r="G6478"/>
      <c r="H6478"/>
    </row>
    <row r="6479" spans="1:8" ht="15" x14ac:dyDescent="0.25">
      <c r="A6479" s="609" t="str">
        <f t="shared" si="101"/>
        <v>101474</v>
      </c>
      <c r="B6479" s="607" t="s">
        <v>8043</v>
      </c>
      <c r="C6479" s="607" t="s">
        <v>17306</v>
      </c>
      <c r="D6479" s="618" t="s">
        <v>16414</v>
      </c>
      <c r="E6479" s="619" t="s">
        <v>23085</v>
      </c>
      <c r="F6479"/>
      <c r="G6479"/>
      <c r="H6479"/>
    </row>
    <row r="6480" spans="1:8" ht="15" x14ac:dyDescent="0.25">
      <c r="A6480" s="609" t="str">
        <f t="shared" si="101"/>
        <v>101475</v>
      </c>
      <c r="B6480" s="607" t="s">
        <v>8044</v>
      </c>
      <c r="C6480" s="607" t="s">
        <v>17308</v>
      </c>
      <c r="D6480" s="618" t="s">
        <v>16414</v>
      </c>
      <c r="E6480" s="619" t="s">
        <v>27760</v>
      </c>
      <c r="F6480"/>
      <c r="G6480"/>
      <c r="H6480"/>
    </row>
    <row r="6481" spans="1:8" ht="15" x14ac:dyDescent="0.25">
      <c r="A6481" s="609" t="str">
        <f t="shared" si="101"/>
        <v>101476</v>
      </c>
      <c r="B6481" s="607" t="s">
        <v>8045</v>
      </c>
      <c r="C6481" s="607" t="s">
        <v>17309</v>
      </c>
      <c r="D6481" s="618" t="s">
        <v>16414</v>
      </c>
      <c r="E6481" s="619" t="s">
        <v>10066</v>
      </c>
      <c r="F6481"/>
      <c r="G6481"/>
      <c r="H6481"/>
    </row>
    <row r="6482" spans="1:8" ht="15" x14ac:dyDescent="0.25">
      <c r="A6482" s="609" t="str">
        <f t="shared" si="101"/>
        <v>101477</v>
      </c>
      <c r="B6482" s="607" t="s">
        <v>8046</v>
      </c>
      <c r="C6482" s="607" t="s">
        <v>17310</v>
      </c>
      <c r="D6482" s="618" t="s">
        <v>16414</v>
      </c>
      <c r="E6482" s="619" t="s">
        <v>9295</v>
      </c>
      <c r="F6482"/>
      <c r="G6482"/>
      <c r="H6482"/>
    </row>
    <row r="6483" spans="1:8" ht="15" x14ac:dyDescent="0.25">
      <c r="A6483" s="609" t="str">
        <f t="shared" si="101"/>
        <v>101478</v>
      </c>
      <c r="B6483" s="607" t="s">
        <v>8047</v>
      </c>
      <c r="C6483" s="607" t="s">
        <v>17311</v>
      </c>
      <c r="D6483" s="618" t="s">
        <v>16414</v>
      </c>
      <c r="E6483" s="619" t="s">
        <v>9706</v>
      </c>
      <c r="F6483"/>
      <c r="G6483"/>
      <c r="H6483"/>
    </row>
    <row r="6484" spans="1:8" ht="15" x14ac:dyDescent="0.25">
      <c r="A6484" s="609" t="str">
        <f t="shared" si="101"/>
        <v>101480</v>
      </c>
      <c r="B6484" s="607" t="s">
        <v>8049</v>
      </c>
      <c r="C6484" s="607" t="s">
        <v>17312</v>
      </c>
      <c r="D6484" s="618" t="s">
        <v>16414</v>
      </c>
      <c r="E6484" s="619" t="s">
        <v>31620</v>
      </c>
      <c r="F6484"/>
      <c r="G6484"/>
      <c r="H6484"/>
    </row>
    <row r="6485" spans="1:8" ht="15" x14ac:dyDescent="0.25">
      <c r="A6485" s="609" t="str">
        <f t="shared" si="101"/>
        <v>101481</v>
      </c>
      <c r="B6485" s="607" t="s">
        <v>8050</v>
      </c>
      <c r="C6485" s="607" t="s">
        <v>17313</v>
      </c>
      <c r="D6485" s="618" t="s">
        <v>16414</v>
      </c>
      <c r="E6485" s="619" t="s">
        <v>28667</v>
      </c>
      <c r="F6485"/>
      <c r="G6485"/>
      <c r="H6485"/>
    </row>
    <row r="6486" spans="1:8" ht="15" x14ac:dyDescent="0.25">
      <c r="A6486" s="609" t="str">
        <f t="shared" si="101"/>
        <v>101482</v>
      </c>
      <c r="B6486" s="607" t="s">
        <v>8051</v>
      </c>
      <c r="C6486" s="607" t="s">
        <v>17314</v>
      </c>
      <c r="D6486" s="618" t="s">
        <v>16414</v>
      </c>
      <c r="E6486" s="619" t="s">
        <v>19119</v>
      </c>
      <c r="F6486"/>
      <c r="G6486"/>
      <c r="H6486"/>
    </row>
    <row r="6487" spans="1:8" ht="15" x14ac:dyDescent="0.25">
      <c r="A6487" s="609" t="str">
        <f t="shared" si="101"/>
        <v>101483</v>
      </c>
      <c r="B6487" s="607" t="s">
        <v>8052</v>
      </c>
      <c r="C6487" s="607" t="s">
        <v>17315</v>
      </c>
      <c r="D6487" s="618" t="s">
        <v>16414</v>
      </c>
      <c r="E6487" s="619" t="s">
        <v>10061</v>
      </c>
      <c r="F6487"/>
      <c r="G6487"/>
      <c r="H6487"/>
    </row>
    <row r="6488" spans="1:8" ht="15" x14ac:dyDescent="0.25">
      <c r="A6488" s="609" t="str">
        <f t="shared" si="101"/>
        <v>101484</v>
      </c>
      <c r="B6488" s="607" t="s">
        <v>8053</v>
      </c>
      <c r="C6488" s="607" t="s">
        <v>17316</v>
      </c>
      <c r="D6488" s="618" t="s">
        <v>16414</v>
      </c>
      <c r="E6488" s="619" t="s">
        <v>31621</v>
      </c>
      <c r="F6488"/>
      <c r="G6488"/>
      <c r="H6488"/>
    </row>
    <row r="6489" spans="1:8" ht="15" x14ac:dyDescent="0.25">
      <c r="A6489" s="609" t="str">
        <f t="shared" si="101"/>
        <v>101485</v>
      </c>
      <c r="B6489" s="607" t="s">
        <v>8054</v>
      </c>
      <c r="C6489" s="607" t="s">
        <v>17317</v>
      </c>
      <c r="D6489" s="618" t="s">
        <v>16414</v>
      </c>
      <c r="E6489" s="619" t="s">
        <v>14067</v>
      </c>
      <c r="F6489"/>
      <c r="G6489"/>
      <c r="H6489"/>
    </row>
    <row r="6490" spans="1:8" ht="15" x14ac:dyDescent="0.25">
      <c r="A6490" s="609" t="str">
        <f t="shared" si="101"/>
        <v>101486</v>
      </c>
      <c r="B6490" s="607" t="s">
        <v>8055</v>
      </c>
      <c r="C6490" s="607" t="s">
        <v>17318</v>
      </c>
      <c r="D6490" s="618" t="s">
        <v>16414</v>
      </c>
      <c r="E6490" s="619" t="s">
        <v>31622</v>
      </c>
      <c r="F6490"/>
      <c r="G6490"/>
      <c r="H6490"/>
    </row>
    <row r="6491" spans="1:8" ht="15" x14ac:dyDescent="0.25">
      <c r="A6491" s="609" t="str">
        <f t="shared" si="101"/>
        <v>101487</v>
      </c>
      <c r="B6491" s="607" t="s">
        <v>8056</v>
      </c>
      <c r="C6491" s="607" t="s">
        <v>17319</v>
      </c>
      <c r="D6491" s="618" t="s">
        <v>16414</v>
      </c>
      <c r="E6491" s="619" t="s">
        <v>31623</v>
      </c>
      <c r="F6491"/>
      <c r="G6491"/>
      <c r="H6491"/>
    </row>
    <row r="6492" spans="1:8" ht="15" x14ac:dyDescent="0.25">
      <c r="A6492" s="609" t="str">
        <f t="shared" si="101"/>
        <v>101488</v>
      </c>
      <c r="B6492" s="607" t="s">
        <v>8057</v>
      </c>
      <c r="C6492" s="607" t="s">
        <v>17320</v>
      </c>
      <c r="D6492" s="618" t="s">
        <v>16414</v>
      </c>
      <c r="E6492" s="619" t="s">
        <v>31624</v>
      </c>
      <c r="F6492"/>
      <c r="G6492"/>
      <c r="H6492"/>
    </row>
    <row r="6493" spans="1:8" ht="15" x14ac:dyDescent="0.25">
      <c r="A6493" s="609" t="str">
        <f t="shared" si="101"/>
        <v>101188</v>
      </c>
      <c r="B6493" s="607" t="s">
        <v>6829</v>
      </c>
      <c r="C6493" s="607" t="s">
        <v>17322</v>
      </c>
      <c r="D6493" s="618" t="s">
        <v>10494</v>
      </c>
      <c r="E6493" s="619" t="s">
        <v>18574</v>
      </c>
      <c r="F6493"/>
      <c r="G6493"/>
      <c r="H6493"/>
    </row>
    <row r="6494" spans="1:8" ht="15" x14ac:dyDescent="0.25">
      <c r="A6494" s="609" t="str">
        <f t="shared" si="101"/>
        <v>101189</v>
      </c>
      <c r="B6494" s="607" t="s">
        <v>6830</v>
      </c>
      <c r="C6494" s="607" t="s">
        <v>17323</v>
      </c>
      <c r="D6494" s="618" t="s">
        <v>10494</v>
      </c>
      <c r="E6494" s="619" t="s">
        <v>18959</v>
      </c>
      <c r="F6494"/>
      <c r="G6494"/>
      <c r="H6494"/>
    </row>
    <row r="6495" spans="1:8" ht="15" x14ac:dyDescent="0.25">
      <c r="A6495" s="609" t="str">
        <f t="shared" si="101"/>
        <v>101190</v>
      </c>
      <c r="B6495" s="607" t="s">
        <v>6831</v>
      </c>
      <c r="C6495" s="607" t="s">
        <v>17324</v>
      </c>
      <c r="D6495" s="618" t="s">
        <v>10494</v>
      </c>
      <c r="E6495" s="619" t="s">
        <v>9799</v>
      </c>
      <c r="F6495"/>
      <c r="G6495"/>
      <c r="H6495"/>
    </row>
    <row r="6496" spans="1:8" ht="15" x14ac:dyDescent="0.25">
      <c r="A6496" s="609" t="str">
        <f t="shared" si="101"/>
        <v>101191</v>
      </c>
      <c r="B6496" s="607" t="s">
        <v>6832</v>
      </c>
      <c r="C6496" s="607" t="s">
        <v>17325</v>
      </c>
      <c r="D6496" s="618" t="s">
        <v>10494</v>
      </c>
      <c r="E6496" s="619" t="s">
        <v>31625</v>
      </c>
      <c r="F6496"/>
      <c r="G6496"/>
      <c r="H6496"/>
    </row>
    <row r="6497" spans="1:8" ht="15" x14ac:dyDescent="0.25">
      <c r="A6497" s="609" t="str">
        <f t="shared" si="101"/>
        <v>101192</v>
      </c>
      <c r="B6497" s="607" t="s">
        <v>6833</v>
      </c>
      <c r="C6497" s="607" t="s">
        <v>17326</v>
      </c>
      <c r="D6497" s="618" t="s">
        <v>10494</v>
      </c>
      <c r="E6497" s="619" t="s">
        <v>29814</v>
      </c>
      <c r="F6497"/>
      <c r="G6497"/>
      <c r="H6497"/>
    </row>
    <row r="6498" spans="1:8" ht="15" x14ac:dyDescent="0.25">
      <c r="A6498" s="609" t="str">
        <f t="shared" si="101"/>
        <v>101193</v>
      </c>
      <c r="B6498" s="607" t="s">
        <v>6834</v>
      </c>
      <c r="C6498" s="607" t="s">
        <v>17327</v>
      </c>
      <c r="D6498" s="618" t="s">
        <v>10494</v>
      </c>
      <c r="E6498" s="619" t="s">
        <v>9671</v>
      </c>
      <c r="F6498"/>
      <c r="G6498"/>
      <c r="H6498"/>
    </row>
    <row r="6499" spans="1:8" ht="15" x14ac:dyDescent="0.25">
      <c r="A6499" s="609" t="str">
        <f t="shared" si="101"/>
        <v>101194</v>
      </c>
      <c r="B6499" s="607" t="s">
        <v>6835</v>
      </c>
      <c r="C6499" s="607" t="s">
        <v>17328</v>
      </c>
      <c r="D6499" s="618" t="s">
        <v>10494</v>
      </c>
      <c r="E6499" s="619" t="s">
        <v>19191</v>
      </c>
      <c r="F6499"/>
      <c r="G6499"/>
      <c r="H6499"/>
    </row>
    <row r="6500" spans="1:8" ht="15" x14ac:dyDescent="0.25">
      <c r="A6500" s="609" t="str">
        <f t="shared" si="101"/>
        <v>101197</v>
      </c>
      <c r="B6500" s="607" t="s">
        <v>6836</v>
      </c>
      <c r="C6500" s="607" t="s">
        <v>17329</v>
      </c>
      <c r="D6500" s="618" t="s">
        <v>10494</v>
      </c>
      <c r="E6500" s="619" t="s">
        <v>31626</v>
      </c>
      <c r="F6500"/>
      <c r="G6500"/>
      <c r="H6500"/>
    </row>
    <row r="6501" spans="1:8" ht="15" x14ac:dyDescent="0.25">
      <c r="A6501" s="609" t="str">
        <f t="shared" si="101"/>
        <v>101198</v>
      </c>
      <c r="B6501" s="607" t="s">
        <v>6837</v>
      </c>
      <c r="C6501" s="607" t="s">
        <v>17330</v>
      </c>
      <c r="D6501" s="618" t="s">
        <v>10494</v>
      </c>
      <c r="E6501" s="619" t="s">
        <v>31627</v>
      </c>
      <c r="F6501"/>
      <c r="G6501"/>
      <c r="H6501"/>
    </row>
    <row r="6502" spans="1:8" ht="15" x14ac:dyDescent="0.25">
      <c r="A6502" s="609" t="str">
        <f t="shared" si="101"/>
        <v>101199</v>
      </c>
      <c r="B6502" s="607" t="s">
        <v>6838</v>
      </c>
      <c r="C6502" s="607" t="s">
        <v>17331</v>
      </c>
      <c r="D6502" s="618" t="s">
        <v>10494</v>
      </c>
      <c r="E6502" s="619" t="s">
        <v>19358</v>
      </c>
      <c r="F6502"/>
      <c r="G6502"/>
      <c r="H6502"/>
    </row>
    <row r="6503" spans="1:8" ht="15" x14ac:dyDescent="0.25">
      <c r="A6503" s="609" t="str">
        <f t="shared" si="101"/>
        <v>101200</v>
      </c>
      <c r="B6503" s="607" t="s">
        <v>6839</v>
      </c>
      <c r="C6503" s="607" t="s">
        <v>17332</v>
      </c>
      <c r="D6503" s="618" t="s">
        <v>10494</v>
      </c>
      <c r="E6503" s="619" t="s">
        <v>18156</v>
      </c>
      <c r="F6503"/>
      <c r="G6503"/>
      <c r="H6503"/>
    </row>
    <row r="6504" spans="1:8" ht="15" x14ac:dyDescent="0.25">
      <c r="A6504" s="609" t="str">
        <f t="shared" si="101"/>
        <v>101201</v>
      </c>
      <c r="B6504" s="607" t="s">
        <v>6840</v>
      </c>
      <c r="C6504" s="607" t="s">
        <v>17333</v>
      </c>
      <c r="D6504" s="618" t="s">
        <v>10494</v>
      </c>
      <c r="E6504" s="619" t="s">
        <v>14940</v>
      </c>
      <c r="F6504"/>
      <c r="G6504"/>
      <c r="H6504"/>
    </row>
    <row r="6505" spans="1:8" ht="15" x14ac:dyDescent="0.25">
      <c r="A6505" s="609" t="str">
        <f t="shared" si="101"/>
        <v>101202</v>
      </c>
      <c r="B6505" s="607" t="s">
        <v>6841</v>
      </c>
      <c r="C6505" s="607" t="s">
        <v>17335</v>
      </c>
      <c r="D6505" s="618" t="s">
        <v>10494</v>
      </c>
      <c r="E6505" s="619" t="s">
        <v>16019</v>
      </c>
      <c r="F6505"/>
      <c r="G6505"/>
      <c r="H6505"/>
    </row>
    <row r="6506" spans="1:8" ht="15" x14ac:dyDescent="0.25">
      <c r="A6506" s="609" t="str">
        <f t="shared" si="101"/>
        <v>101203</v>
      </c>
      <c r="B6506" s="607" t="s">
        <v>6842</v>
      </c>
      <c r="C6506" s="607" t="s">
        <v>17336</v>
      </c>
      <c r="D6506" s="618" t="s">
        <v>10494</v>
      </c>
      <c r="E6506" s="619" t="s">
        <v>19543</v>
      </c>
      <c r="F6506"/>
      <c r="G6506"/>
      <c r="H6506"/>
    </row>
    <row r="6507" spans="1:8" ht="15" x14ac:dyDescent="0.25">
      <c r="A6507" s="609" t="str">
        <f t="shared" si="101"/>
        <v>101204</v>
      </c>
      <c r="B6507" s="607" t="s">
        <v>6843</v>
      </c>
      <c r="C6507" s="607" t="s">
        <v>17338</v>
      </c>
      <c r="D6507" s="618" t="s">
        <v>10494</v>
      </c>
      <c r="E6507" s="619" t="s">
        <v>19517</v>
      </c>
      <c r="F6507"/>
      <c r="G6507"/>
      <c r="H6507"/>
    </row>
    <row r="6508" spans="1:8" ht="15" x14ac:dyDescent="0.25">
      <c r="A6508" s="609" t="str">
        <f t="shared" si="101"/>
        <v>101205</v>
      </c>
      <c r="B6508" s="607" t="s">
        <v>6844</v>
      </c>
      <c r="C6508" s="607" t="s">
        <v>17340</v>
      </c>
      <c r="D6508" s="618" t="s">
        <v>10494</v>
      </c>
      <c r="E6508" s="619" t="s">
        <v>16019</v>
      </c>
      <c r="F6508"/>
      <c r="G6508"/>
      <c r="H6508"/>
    </row>
    <row r="6509" spans="1:8" ht="15" x14ac:dyDescent="0.25">
      <c r="A6509" s="609" t="str">
        <f t="shared" si="101"/>
        <v>102362</v>
      </c>
      <c r="B6509" s="607" t="s">
        <v>19451</v>
      </c>
      <c r="C6509" s="607" t="s">
        <v>19452</v>
      </c>
      <c r="D6509" s="618" t="s">
        <v>10737</v>
      </c>
      <c r="E6509" s="619" t="s">
        <v>31628</v>
      </c>
      <c r="F6509"/>
      <c r="G6509"/>
      <c r="H6509"/>
    </row>
    <row r="6510" spans="1:8" ht="15" x14ac:dyDescent="0.25">
      <c r="A6510" s="609" t="str">
        <f t="shared" si="101"/>
        <v>102363</v>
      </c>
      <c r="B6510" s="607" t="s">
        <v>19453</v>
      </c>
      <c r="C6510" s="607" t="s">
        <v>19454</v>
      </c>
      <c r="D6510" s="618" t="s">
        <v>10737</v>
      </c>
      <c r="E6510" s="619" t="s">
        <v>31629</v>
      </c>
      <c r="F6510"/>
      <c r="G6510"/>
      <c r="H6510"/>
    </row>
    <row r="6511" spans="1:8" ht="15" x14ac:dyDescent="0.25">
      <c r="A6511" s="609" t="str">
        <f t="shared" si="101"/>
        <v>102364</v>
      </c>
      <c r="B6511" s="607" t="s">
        <v>19455</v>
      </c>
      <c r="C6511" s="607" t="s">
        <v>19456</v>
      </c>
      <c r="D6511" s="618" t="s">
        <v>10737</v>
      </c>
      <c r="E6511" s="619" t="s">
        <v>31630</v>
      </c>
      <c r="F6511"/>
      <c r="G6511"/>
      <c r="H6511"/>
    </row>
    <row r="6512" spans="1:8" ht="15" x14ac:dyDescent="0.25">
      <c r="A6512" s="609" t="str">
        <f t="shared" si="101"/>
        <v>98509</v>
      </c>
      <c r="B6512" s="607" t="s">
        <v>5851</v>
      </c>
      <c r="C6512" s="607" t="s">
        <v>17341</v>
      </c>
      <c r="D6512" s="618" t="s">
        <v>10580</v>
      </c>
      <c r="E6512" s="619" t="s">
        <v>30592</v>
      </c>
      <c r="F6512"/>
      <c r="G6512"/>
      <c r="H6512"/>
    </row>
    <row r="6513" spans="1:8" ht="15" x14ac:dyDescent="0.25">
      <c r="A6513" s="609" t="str">
        <f t="shared" si="101"/>
        <v>98510</v>
      </c>
      <c r="B6513" s="607" t="s">
        <v>5852</v>
      </c>
      <c r="C6513" s="607" t="s">
        <v>17343</v>
      </c>
      <c r="D6513" s="618" t="s">
        <v>10580</v>
      </c>
      <c r="E6513" s="619" t="s">
        <v>31631</v>
      </c>
      <c r="F6513"/>
      <c r="G6513"/>
      <c r="H6513"/>
    </row>
    <row r="6514" spans="1:8" ht="15" x14ac:dyDescent="0.25">
      <c r="A6514" s="609" t="str">
        <f t="shared" si="101"/>
        <v>98511</v>
      </c>
      <c r="B6514" s="607" t="s">
        <v>5853</v>
      </c>
      <c r="C6514" s="607" t="s">
        <v>17344</v>
      </c>
      <c r="D6514" s="618" t="s">
        <v>10580</v>
      </c>
      <c r="E6514" s="619" t="s">
        <v>31632</v>
      </c>
      <c r="F6514"/>
      <c r="G6514"/>
      <c r="H6514"/>
    </row>
    <row r="6515" spans="1:8" ht="15" x14ac:dyDescent="0.25">
      <c r="A6515" s="609" t="str">
        <f t="shared" si="101"/>
        <v>98516</v>
      </c>
      <c r="B6515" s="607" t="s">
        <v>5854</v>
      </c>
      <c r="C6515" s="607" t="s">
        <v>17345</v>
      </c>
      <c r="D6515" s="618" t="s">
        <v>10580</v>
      </c>
      <c r="E6515" s="619" t="s">
        <v>31633</v>
      </c>
      <c r="F6515"/>
      <c r="G6515"/>
      <c r="H6515"/>
    </row>
    <row r="6516" spans="1:8" ht="15" x14ac:dyDescent="0.25">
      <c r="A6516" s="609" t="str">
        <f t="shared" si="101"/>
        <v>98519</v>
      </c>
      <c r="B6516" s="607" t="s">
        <v>5855</v>
      </c>
      <c r="C6516" s="607" t="s">
        <v>17346</v>
      </c>
      <c r="D6516" s="618" t="s">
        <v>10737</v>
      </c>
      <c r="E6516" s="619" t="s">
        <v>11808</v>
      </c>
      <c r="F6516"/>
      <c r="G6516"/>
      <c r="H6516"/>
    </row>
    <row r="6517" spans="1:8" ht="15" x14ac:dyDescent="0.25">
      <c r="A6517" s="609" t="str">
        <f t="shared" si="101"/>
        <v>98520</v>
      </c>
      <c r="B6517" s="607" t="s">
        <v>5856</v>
      </c>
      <c r="C6517" s="607" t="s">
        <v>17347</v>
      </c>
      <c r="D6517" s="618" t="s">
        <v>10737</v>
      </c>
      <c r="E6517" s="619" t="s">
        <v>10055</v>
      </c>
      <c r="F6517"/>
      <c r="G6517"/>
      <c r="H6517"/>
    </row>
    <row r="6518" spans="1:8" ht="15" x14ac:dyDescent="0.25">
      <c r="A6518" s="609" t="str">
        <f t="shared" si="101"/>
        <v>98521</v>
      </c>
      <c r="B6518" s="607" t="s">
        <v>5857</v>
      </c>
      <c r="C6518" s="607" t="s">
        <v>17348</v>
      </c>
      <c r="D6518" s="618" t="s">
        <v>10737</v>
      </c>
      <c r="E6518" s="619" t="s">
        <v>9081</v>
      </c>
      <c r="F6518"/>
      <c r="G6518"/>
      <c r="H6518"/>
    </row>
    <row r="6519" spans="1:8" ht="15" x14ac:dyDescent="0.25">
      <c r="A6519" s="609" t="str">
        <f t="shared" si="101"/>
        <v>98522</v>
      </c>
      <c r="B6519" s="607" t="s">
        <v>5858</v>
      </c>
      <c r="C6519" s="607" t="s">
        <v>17349</v>
      </c>
      <c r="D6519" s="618" t="s">
        <v>10494</v>
      </c>
      <c r="E6519" s="619" t="s">
        <v>31634</v>
      </c>
      <c r="F6519"/>
      <c r="G6519"/>
      <c r="H6519"/>
    </row>
    <row r="6520" spans="1:8" ht="15" x14ac:dyDescent="0.25">
      <c r="A6520" s="609" t="str">
        <f t="shared" si="101"/>
        <v>98524</v>
      </c>
      <c r="B6520" s="607" t="s">
        <v>5859</v>
      </c>
      <c r="C6520" s="607" t="s">
        <v>17350</v>
      </c>
      <c r="D6520" s="618" t="s">
        <v>10737</v>
      </c>
      <c r="E6520" s="619" t="s">
        <v>9916</v>
      </c>
      <c r="F6520"/>
      <c r="G6520"/>
      <c r="H6520"/>
    </row>
    <row r="6521" spans="1:8" ht="15" x14ac:dyDescent="0.25">
      <c r="A6521" s="609" t="str">
        <f t="shared" si="101"/>
        <v>98503</v>
      </c>
      <c r="B6521" s="607" t="s">
        <v>5848</v>
      </c>
      <c r="C6521" s="607" t="s">
        <v>17351</v>
      </c>
      <c r="D6521" s="618" t="s">
        <v>10737</v>
      </c>
      <c r="E6521" s="619" t="s">
        <v>9554</v>
      </c>
      <c r="F6521"/>
      <c r="G6521"/>
      <c r="H6521"/>
    </row>
    <row r="6522" spans="1:8" ht="15" x14ac:dyDescent="0.25">
      <c r="A6522" s="609" t="str">
        <f t="shared" si="101"/>
        <v>98504</v>
      </c>
      <c r="B6522" s="607" t="s">
        <v>5849</v>
      </c>
      <c r="C6522" s="607" t="s">
        <v>17352</v>
      </c>
      <c r="D6522" s="618" t="s">
        <v>10737</v>
      </c>
      <c r="E6522" s="619" t="s">
        <v>9720</v>
      </c>
      <c r="F6522"/>
      <c r="G6522"/>
      <c r="H6522"/>
    </row>
    <row r="6523" spans="1:8" ht="15" x14ac:dyDescent="0.25">
      <c r="A6523" s="609" t="str">
        <f t="shared" si="101"/>
        <v>98505</v>
      </c>
      <c r="B6523" s="607" t="s">
        <v>5850</v>
      </c>
      <c r="C6523" s="607" t="s">
        <v>17353</v>
      </c>
      <c r="D6523" s="618" t="s">
        <v>10737</v>
      </c>
      <c r="E6523" s="619" t="s">
        <v>31635</v>
      </c>
      <c r="F6523"/>
      <c r="G6523"/>
      <c r="H6523"/>
    </row>
    <row r="6524" spans="1:8" ht="15" x14ac:dyDescent="0.25">
      <c r="A6524" s="609" t="str">
        <f t="shared" si="101"/>
        <v>98525</v>
      </c>
      <c r="B6524" s="607" t="s">
        <v>5860</v>
      </c>
      <c r="C6524" s="607" t="s">
        <v>17354</v>
      </c>
      <c r="D6524" s="618" t="s">
        <v>10737</v>
      </c>
      <c r="E6524" s="619" t="s">
        <v>10098</v>
      </c>
      <c r="F6524"/>
      <c r="G6524"/>
      <c r="H6524"/>
    </row>
    <row r="6525" spans="1:8" ht="15" x14ac:dyDescent="0.25">
      <c r="A6525" s="609" t="str">
        <f t="shared" si="101"/>
        <v>98526</v>
      </c>
      <c r="B6525" s="607" t="s">
        <v>5861</v>
      </c>
      <c r="C6525" s="607" t="s">
        <v>17355</v>
      </c>
      <c r="D6525" s="618" t="s">
        <v>10580</v>
      </c>
      <c r="E6525" s="619" t="s">
        <v>31636</v>
      </c>
      <c r="F6525"/>
      <c r="G6525"/>
      <c r="H6525"/>
    </row>
    <row r="6526" spans="1:8" ht="15" x14ac:dyDescent="0.25">
      <c r="A6526" s="609" t="str">
        <f t="shared" si="101"/>
        <v>98527</v>
      </c>
      <c r="B6526" s="607" t="s">
        <v>5862</v>
      </c>
      <c r="C6526" s="607" t="s">
        <v>17356</v>
      </c>
      <c r="D6526" s="618" t="s">
        <v>10580</v>
      </c>
      <c r="E6526" s="619" t="s">
        <v>31637</v>
      </c>
      <c r="F6526"/>
      <c r="G6526"/>
      <c r="H6526"/>
    </row>
    <row r="6527" spans="1:8" ht="15" x14ac:dyDescent="0.25">
      <c r="A6527" s="609" t="str">
        <f t="shared" si="101"/>
        <v>98528</v>
      </c>
      <c r="B6527" s="607" t="s">
        <v>5863</v>
      </c>
      <c r="C6527" s="607" t="s">
        <v>17357</v>
      </c>
      <c r="D6527" s="618" t="s">
        <v>10580</v>
      </c>
      <c r="E6527" s="619" t="s">
        <v>31638</v>
      </c>
      <c r="F6527"/>
      <c r="G6527"/>
      <c r="H6527"/>
    </row>
    <row r="6528" spans="1:8" ht="15" x14ac:dyDescent="0.25">
      <c r="A6528" s="609" t="str">
        <f t="shared" si="101"/>
        <v>98529</v>
      </c>
      <c r="B6528" s="607" t="s">
        <v>5864</v>
      </c>
      <c r="C6528" s="607" t="s">
        <v>17358</v>
      </c>
      <c r="D6528" s="618" t="s">
        <v>10580</v>
      </c>
      <c r="E6528" s="619" t="s">
        <v>18493</v>
      </c>
      <c r="F6528"/>
      <c r="G6528"/>
      <c r="H6528"/>
    </row>
    <row r="6529" spans="1:8" ht="15" x14ac:dyDescent="0.25">
      <c r="A6529" s="609" t="str">
        <f t="shared" si="101"/>
        <v>98530</v>
      </c>
      <c r="B6529" s="607" t="s">
        <v>5865</v>
      </c>
      <c r="C6529" s="607" t="s">
        <v>17359</v>
      </c>
      <c r="D6529" s="618" t="s">
        <v>10580</v>
      </c>
      <c r="E6529" s="619" t="s">
        <v>11934</v>
      </c>
      <c r="F6529"/>
      <c r="G6529"/>
      <c r="H6529"/>
    </row>
    <row r="6530" spans="1:8" ht="15" x14ac:dyDescent="0.25">
      <c r="A6530" s="609" t="str">
        <f t="shared" ref="A6530:A6593" si="102">IF(ISERROR(SEARCH("/",B6530)=6),TRIM(CLEAN(B6530)),IF(SEARCH("/",B6530)=6,IF(LEN(TRIM(CLEAN(B6530)))=7,LEFT(TRIM(CLEAN(B6530)),6)&amp;"00"&amp;RIGHT(TRIM(CLEAN(B6530)),1),LEFT(TRIM(CLEAN(B6530)),6)&amp;"0"&amp;RIGHT(TRIM(CLEAN(B6530)),2)),TRIM(CLEAN(B6530))))</f>
        <v>98531</v>
      </c>
      <c r="B6530" s="607" t="s">
        <v>5866</v>
      </c>
      <c r="C6530" s="607" t="s">
        <v>17360</v>
      </c>
      <c r="D6530" s="618" t="s">
        <v>10580</v>
      </c>
      <c r="E6530" s="619" t="s">
        <v>31639</v>
      </c>
      <c r="F6530"/>
      <c r="G6530"/>
      <c r="H6530"/>
    </row>
    <row r="6531" spans="1:8" ht="15" x14ac:dyDescent="0.25">
      <c r="A6531" s="609" t="str">
        <f t="shared" si="102"/>
        <v>98532</v>
      </c>
      <c r="B6531" s="607" t="s">
        <v>5867</v>
      </c>
      <c r="C6531" s="607" t="s">
        <v>17361</v>
      </c>
      <c r="D6531" s="618" t="s">
        <v>10580</v>
      </c>
      <c r="E6531" s="619" t="s">
        <v>31640</v>
      </c>
      <c r="F6531"/>
      <c r="G6531"/>
      <c r="H6531"/>
    </row>
    <row r="6532" spans="1:8" ht="15" x14ac:dyDescent="0.25">
      <c r="A6532" s="609" t="str">
        <f t="shared" si="102"/>
        <v>98533</v>
      </c>
      <c r="B6532" s="607" t="s">
        <v>5868</v>
      </c>
      <c r="C6532" s="607" t="s">
        <v>17362</v>
      </c>
      <c r="D6532" s="618" t="s">
        <v>10580</v>
      </c>
      <c r="E6532" s="619" t="s">
        <v>31641</v>
      </c>
      <c r="F6532"/>
      <c r="G6532"/>
      <c r="H6532"/>
    </row>
    <row r="6533" spans="1:8" ht="15" x14ac:dyDescent="0.25">
      <c r="A6533" s="609" t="str">
        <f t="shared" si="102"/>
        <v>98534</v>
      </c>
      <c r="B6533" s="607" t="s">
        <v>5869</v>
      </c>
      <c r="C6533" s="607" t="s">
        <v>17363</v>
      </c>
      <c r="D6533" s="618" t="s">
        <v>10580</v>
      </c>
      <c r="E6533" s="619" t="s">
        <v>31642</v>
      </c>
      <c r="F6533"/>
      <c r="G6533"/>
      <c r="H6533"/>
    </row>
    <row r="6534" spans="1:8" ht="15" x14ac:dyDescent="0.25">
      <c r="A6534" s="609" t="str">
        <f t="shared" si="102"/>
        <v>98535</v>
      </c>
      <c r="B6534" s="607" t="s">
        <v>5870</v>
      </c>
      <c r="C6534" s="607" t="s">
        <v>17364</v>
      </c>
      <c r="D6534" s="618" t="s">
        <v>10580</v>
      </c>
      <c r="E6534" s="619" t="s">
        <v>31643</v>
      </c>
      <c r="F6534"/>
      <c r="G6534"/>
      <c r="H6534"/>
    </row>
    <row r="6535" spans="1:8" ht="15" x14ac:dyDescent="0.25">
      <c r="A6535" s="609" t="str">
        <f t="shared" si="102"/>
        <v>88238</v>
      </c>
      <c r="B6535" s="607" t="s">
        <v>1497</v>
      </c>
      <c r="C6535" s="607" t="s">
        <v>17365</v>
      </c>
      <c r="D6535" s="618" t="s">
        <v>11130</v>
      </c>
      <c r="E6535" s="619" t="s">
        <v>29672</v>
      </c>
      <c r="F6535"/>
      <c r="G6535"/>
      <c r="H6535"/>
    </row>
    <row r="6536" spans="1:8" ht="15" x14ac:dyDescent="0.25">
      <c r="A6536" s="609" t="str">
        <f t="shared" si="102"/>
        <v>88239</v>
      </c>
      <c r="B6536" s="607" t="s">
        <v>1498</v>
      </c>
      <c r="C6536" s="607" t="s">
        <v>17366</v>
      </c>
      <c r="D6536" s="618" t="s">
        <v>11130</v>
      </c>
      <c r="E6536" s="619" t="s">
        <v>9313</v>
      </c>
      <c r="F6536"/>
      <c r="G6536"/>
      <c r="H6536"/>
    </row>
    <row r="6537" spans="1:8" ht="15" x14ac:dyDescent="0.25">
      <c r="A6537" s="609" t="str">
        <f t="shared" si="102"/>
        <v>88240</v>
      </c>
      <c r="B6537" s="607" t="s">
        <v>1499</v>
      </c>
      <c r="C6537" s="607" t="s">
        <v>17367</v>
      </c>
      <c r="D6537" s="618" t="s">
        <v>11130</v>
      </c>
      <c r="E6537" s="619" t="s">
        <v>10057</v>
      </c>
      <c r="F6537"/>
      <c r="G6537"/>
      <c r="H6537"/>
    </row>
    <row r="6538" spans="1:8" ht="15" x14ac:dyDescent="0.25">
      <c r="A6538" s="609" t="str">
        <f t="shared" si="102"/>
        <v>88241</v>
      </c>
      <c r="B6538" s="607" t="s">
        <v>1500</v>
      </c>
      <c r="C6538" s="607" t="s">
        <v>17368</v>
      </c>
      <c r="D6538" s="618" t="s">
        <v>11130</v>
      </c>
      <c r="E6538" s="619" t="s">
        <v>19664</v>
      </c>
      <c r="F6538"/>
      <c r="G6538"/>
      <c r="H6538"/>
    </row>
    <row r="6539" spans="1:8" ht="15" x14ac:dyDescent="0.25">
      <c r="A6539" s="609" t="str">
        <f t="shared" si="102"/>
        <v>88242</v>
      </c>
      <c r="B6539" s="607" t="s">
        <v>1501</v>
      </c>
      <c r="C6539" s="607" t="s">
        <v>17369</v>
      </c>
      <c r="D6539" s="618" t="s">
        <v>11130</v>
      </c>
      <c r="E6539" s="619" t="s">
        <v>25891</v>
      </c>
      <c r="F6539"/>
      <c r="G6539"/>
      <c r="H6539"/>
    </row>
    <row r="6540" spans="1:8" ht="15" x14ac:dyDescent="0.25">
      <c r="A6540" s="609" t="str">
        <f t="shared" si="102"/>
        <v>88243</v>
      </c>
      <c r="B6540" s="607" t="s">
        <v>1502</v>
      </c>
      <c r="C6540" s="607" t="s">
        <v>17370</v>
      </c>
      <c r="D6540" s="618" t="s">
        <v>11130</v>
      </c>
      <c r="E6540" s="619" t="s">
        <v>18645</v>
      </c>
      <c r="F6540"/>
      <c r="G6540"/>
      <c r="H6540"/>
    </row>
    <row r="6541" spans="1:8" ht="15" x14ac:dyDescent="0.25">
      <c r="A6541" s="609" t="str">
        <f t="shared" si="102"/>
        <v>88245</v>
      </c>
      <c r="B6541" s="607" t="s">
        <v>1503</v>
      </c>
      <c r="C6541" s="607" t="s">
        <v>17372</v>
      </c>
      <c r="D6541" s="618" t="s">
        <v>11130</v>
      </c>
      <c r="E6541" s="619" t="s">
        <v>17907</v>
      </c>
      <c r="F6541"/>
      <c r="G6541"/>
      <c r="H6541"/>
    </row>
    <row r="6542" spans="1:8" ht="15" x14ac:dyDescent="0.25">
      <c r="A6542" s="609" t="str">
        <f t="shared" si="102"/>
        <v>88246</v>
      </c>
      <c r="B6542" s="607" t="s">
        <v>1504</v>
      </c>
      <c r="C6542" s="607" t="s">
        <v>17373</v>
      </c>
      <c r="D6542" s="618" t="s">
        <v>11130</v>
      </c>
      <c r="E6542" s="619" t="s">
        <v>10038</v>
      </c>
      <c r="F6542"/>
      <c r="G6542"/>
      <c r="H6542"/>
    </row>
    <row r="6543" spans="1:8" ht="15" x14ac:dyDescent="0.25">
      <c r="A6543" s="609" t="str">
        <f t="shared" si="102"/>
        <v>88247</v>
      </c>
      <c r="B6543" s="607" t="s">
        <v>1505</v>
      </c>
      <c r="C6543" s="607" t="s">
        <v>17374</v>
      </c>
      <c r="D6543" s="618" t="s">
        <v>11130</v>
      </c>
      <c r="E6543" s="619" t="s">
        <v>10002</v>
      </c>
      <c r="F6543"/>
      <c r="G6543"/>
      <c r="H6543"/>
    </row>
    <row r="6544" spans="1:8" ht="15" x14ac:dyDescent="0.25">
      <c r="A6544" s="609" t="str">
        <f t="shared" si="102"/>
        <v>88248</v>
      </c>
      <c r="B6544" s="607" t="s">
        <v>1506</v>
      </c>
      <c r="C6544" s="607" t="s">
        <v>17375</v>
      </c>
      <c r="D6544" s="618" t="s">
        <v>11130</v>
      </c>
      <c r="E6544" s="619" t="s">
        <v>9112</v>
      </c>
      <c r="F6544"/>
      <c r="G6544"/>
      <c r="H6544"/>
    </row>
    <row r="6545" spans="1:8" ht="15" x14ac:dyDescent="0.25">
      <c r="A6545" s="609" t="str">
        <f t="shared" si="102"/>
        <v>88249</v>
      </c>
      <c r="B6545" s="607" t="s">
        <v>1507</v>
      </c>
      <c r="C6545" s="607" t="s">
        <v>17376</v>
      </c>
      <c r="D6545" s="618" t="s">
        <v>11130</v>
      </c>
      <c r="E6545" s="619" t="s">
        <v>9434</v>
      </c>
      <c r="F6545"/>
      <c r="G6545"/>
      <c r="H6545"/>
    </row>
    <row r="6546" spans="1:8" ht="15" x14ac:dyDescent="0.25">
      <c r="A6546" s="609" t="str">
        <f t="shared" si="102"/>
        <v>88250</v>
      </c>
      <c r="B6546" s="607" t="s">
        <v>1508</v>
      </c>
      <c r="C6546" s="607" t="s">
        <v>17377</v>
      </c>
      <c r="D6546" s="618" t="s">
        <v>11130</v>
      </c>
      <c r="E6546" s="619" t="s">
        <v>29103</v>
      </c>
      <c r="F6546"/>
      <c r="G6546"/>
      <c r="H6546"/>
    </row>
    <row r="6547" spans="1:8" ht="15" x14ac:dyDescent="0.25">
      <c r="A6547" s="609" t="str">
        <f t="shared" si="102"/>
        <v>88251</v>
      </c>
      <c r="B6547" s="607" t="s">
        <v>1509</v>
      </c>
      <c r="C6547" s="607" t="s">
        <v>17378</v>
      </c>
      <c r="D6547" s="618" t="s">
        <v>11130</v>
      </c>
      <c r="E6547" s="619" t="s">
        <v>18463</v>
      </c>
      <c r="F6547"/>
      <c r="G6547"/>
      <c r="H6547"/>
    </row>
    <row r="6548" spans="1:8" ht="15" x14ac:dyDescent="0.25">
      <c r="A6548" s="609" t="str">
        <f t="shared" si="102"/>
        <v>88252</v>
      </c>
      <c r="B6548" s="607" t="s">
        <v>1510</v>
      </c>
      <c r="C6548" s="607" t="s">
        <v>17379</v>
      </c>
      <c r="D6548" s="618" t="s">
        <v>11130</v>
      </c>
      <c r="E6548" s="619" t="s">
        <v>28555</v>
      </c>
      <c r="F6548"/>
      <c r="G6548"/>
      <c r="H6548"/>
    </row>
    <row r="6549" spans="1:8" ht="15" x14ac:dyDescent="0.25">
      <c r="A6549" s="609" t="str">
        <f t="shared" si="102"/>
        <v>88253</v>
      </c>
      <c r="B6549" s="607" t="s">
        <v>14</v>
      </c>
      <c r="C6549" s="607" t="s">
        <v>17380</v>
      </c>
      <c r="D6549" s="618" t="s">
        <v>11130</v>
      </c>
      <c r="E6549" s="619" t="s">
        <v>8882</v>
      </c>
      <c r="F6549"/>
      <c r="G6549"/>
      <c r="H6549"/>
    </row>
    <row r="6550" spans="1:8" ht="15" x14ac:dyDescent="0.25">
      <c r="A6550" s="609" t="str">
        <f t="shared" si="102"/>
        <v>88255</v>
      </c>
      <c r="B6550" s="607" t="s">
        <v>1511</v>
      </c>
      <c r="C6550" s="607" t="s">
        <v>17381</v>
      </c>
      <c r="D6550" s="618" t="s">
        <v>11130</v>
      </c>
      <c r="E6550" s="619" t="s">
        <v>28664</v>
      </c>
      <c r="F6550"/>
      <c r="G6550"/>
      <c r="H6550"/>
    </row>
    <row r="6551" spans="1:8" ht="15" x14ac:dyDescent="0.25">
      <c r="A6551" s="609" t="str">
        <f t="shared" si="102"/>
        <v>88256</v>
      </c>
      <c r="B6551" s="607" t="s">
        <v>1512</v>
      </c>
      <c r="C6551" s="607" t="s">
        <v>17383</v>
      </c>
      <c r="D6551" s="618" t="s">
        <v>11130</v>
      </c>
      <c r="E6551" s="619" t="s">
        <v>30304</v>
      </c>
      <c r="F6551"/>
      <c r="G6551"/>
      <c r="H6551"/>
    </row>
    <row r="6552" spans="1:8" ht="15" x14ac:dyDescent="0.25">
      <c r="A6552" s="609" t="str">
        <f t="shared" si="102"/>
        <v>88257</v>
      </c>
      <c r="B6552" s="607" t="s">
        <v>1513</v>
      </c>
      <c r="C6552" s="607" t="s">
        <v>17385</v>
      </c>
      <c r="D6552" s="618" t="s">
        <v>11130</v>
      </c>
      <c r="E6552" s="619" t="s">
        <v>9533</v>
      </c>
      <c r="F6552"/>
      <c r="G6552"/>
      <c r="H6552"/>
    </row>
    <row r="6553" spans="1:8" ht="15" x14ac:dyDescent="0.25">
      <c r="A6553" s="609" t="str">
        <f t="shared" si="102"/>
        <v>88258</v>
      </c>
      <c r="B6553" s="607" t="s">
        <v>1514</v>
      </c>
      <c r="C6553" s="607" t="s">
        <v>17386</v>
      </c>
      <c r="D6553" s="618" t="s">
        <v>11130</v>
      </c>
      <c r="E6553" s="619" t="s">
        <v>9423</v>
      </c>
      <c r="F6553"/>
      <c r="G6553"/>
      <c r="H6553"/>
    </row>
    <row r="6554" spans="1:8" ht="15" x14ac:dyDescent="0.25">
      <c r="A6554" s="609" t="str">
        <f t="shared" si="102"/>
        <v>88260</v>
      </c>
      <c r="B6554" s="607" t="s">
        <v>1515</v>
      </c>
      <c r="C6554" s="607" t="s">
        <v>17387</v>
      </c>
      <c r="D6554" s="618" t="s">
        <v>11130</v>
      </c>
      <c r="E6554" s="619" t="s">
        <v>18453</v>
      </c>
      <c r="F6554"/>
      <c r="G6554"/>
      <c r="H6554"/>
    </row>
    <row r="6555" spans="1:8" ht="15" x14ac:dyDescent="0.25">
      <c r="A6555" s="609" t="str">
        <f t="shared" si="102"/>
        <v>88261</v>
      </c>
      <c r="B6555" s="607" t="s">
        <v>1516</v>
      </c>
      <c r="C6555" s="607" t="s">
        <v>17388</v>
      </c>
      <c r="D6555" s="618" t="s">
        <v>11130</v>
      </c>
      <c r="E6555" s="619" t="s">
        <v>9774</v>
      </c>
      <c r="F6555"/>
      <c r="G6555"/>
      <c r="H6555"/>
    </row>
    <row r="6556" spans="1:8" ht="15" x14ac:dyDescent="0.25">
      <c r="A6556" s="609" t="str">
        <f t="shared" si="102"/>
        <v>88262</v>
      </c>
      <c r="B6556" s="607" t="s">
        <v>1517</v>
      </c>
      <c r="C6556" s="607" t="s">
        <v>17389</v>
      </c>
      <c r="D6556" s="618" t="s">
        <v>11130</v>
      </c>
      <c r="E6556" s="619" t="s">
        <v>15428</v>
      </c>
      <c r="F6556"/>
      <c r="G6556"/>
      <c r="H6556"/>
    </row>
    <row r="6557" spans="1:8" ht="15" x14ac:dyDescent="0.25">
      <c r="A6557" s="609" t="str">
        <f t="shared" si="102"/>
        <v>88263</v>
      </c>
      <c r="B6557" s="607" t="s">
        <v>1518</v>
      </c>
      <c r="C6557" s="607" t="s">
        <v>17390</v>
      </c>
      <c r="D6557" s="618" t="s">
        <v>11130</v>
      </c>
      <c r="E6557" s="619" t="s">
        <v>9554</v>
      </c>
      <c r="F6557"/>
      <c r="G6557"/>
      <c r="H6557"/>
    </row>
    <row r="6558" spans="1:8" ht="15" x14ac:dyDescent="0.25">
      <c r="A6558" s="609" t="str">
        <f t="shared" si="102"/>
        <v>88264</v>
      </c>
      <c r="B6558" s="607" t="s">
        <v>1519</v>
      </c>
      <c r="C6558" s="607" t="s">
        <v>17391</v>
      </c>
      <c r="D6558" s="618" t="s">
        <v>11130</v>
      </c>
      <c r="E6558" s="619" t="s">
        <v>30535</v>
      </c>
      <c r="F6558"/>
      <c r="G6558"/>
      <c r="H6558"/>
    </row>
    <row r="6559" spans="1:8" ht="15" x14ac:dyDescent="0.25">
      <c r="A6559" s="609" t="str">
        <f t="shared" si="102"/>
        <v>88265</v>
      </c>
      <c r="B6559" s="607" t="s">
        <v>1520</v>
      </c>
      <c r="C6559" s="607" t="s">
        <v>17392</v>
      </c>
      <c r="D6559" s="618" t="s">
        <v>11130</v>
      </c>
      <c r="E6559" s="619" t="s">
        <v>13207</v>
      </c>
      <c r="F6559"/>
      <c r="G6559"/>
      <c r="H6559"/>
    </row>
    <row r="6560" spans="1:8" ht="15" x14ac:dyDescent="0.25">
      <c r="A6560" s="609" t="str">
        <f t="shared" si="102"/>
        <v>88266</v>
      </c>
      <c r="B6560" s="607" t="s">
        <v>1521</v>
      </c>
      <c r="C6560" s="607" t="s">
        <v>17394</v>
      </c>
      <c r="D6560" s="618" t="s">
        <v>11130</v>
      </c>
      <c r="E6560" s="619" t="s">
        <v>31644</v>
      </c>
      <c r="F6560"/>
      <c r="G6560"/>
      <c r="H6560"/>
    </row>
    <row r="6561" spans="1:8" ht="15" x14ac:dyDescent="0.25">
      <c r="A6561" s="609" t="str">
        <f t="shared" si="102"/>
        <v>88267</v>
      </c>
      <c r="B6561" s="607" t="s">
        <v>1522</v>
      </c>
      <c r="C6561" s="607" t="s">
        <v>17395</v>
      </c>
      <c r="D6561" s="618" t="s">
        <v>11130</v>
      </c>
      <c r="E6561" s="619" t="s">
        <v>28579</v>
      </c>
      <c r="F6561"/>
      <c r="G6561"/>
      <c r="H6561"/>
    </row>
    <row r="6562" spans="1:8" ht="15" x14ac:dyDescent="0.25">
      <c r="A6562" s="609" t="str">
        <f t="shared" si="102"/>
        <v>88269</v>
      </c>
      <c r="B6562" s="607" t="s">
        <v>1523</v>
      </c>
      <c r="C6562" s="607" t="s">
        <v>17397</v>
      </c>
      <c r="D6562" s="618" t="s">
        <v>11130</v>
      </c>
      <c r="E6562" s="619" t="s">
        <v>13252</v>
      </c>
      <c r="F6562"/>
      <c r="G6562"/>
      <c r="H6562"/>
    </row>
    <row r="6563" spans="1:8" ht="15" x14ac:dyDescent="0.25">
      <c r="A6563" s="609" t="str">
        <f t="shared" si="102"/>
        <v>88270</v>
      </c>
      <c r="B6563" s="607" t="s">
        <v>1524</v>
      </c>
      <c r="C6563" s="607" t="s">
        <v>17398</v>
      </c>
      <c r="D6563" s="618" t="s">
        <v>11130</v>
      </c>
      <c r="E6563" s="619" t="s">
        <v>16432</v>
      </c>
      <c r="F6563"/>
      <c r="G6563"/>
      <c r="H6563"/>
    </row>
    <row r="6564" spans="1:8" ht="15" x14ac:dyDescent="0.25">
      <c r="A6564" s="609" t="str">
        <f t="shared" si="102"/>
        <v>88272</v>
      </c>
      <c r="B6564" s="607" t="s">
        <v>1525</v>
      </c>
      <c r="C6564" s="607" t="s">
        <v>17399</v>
      </c>
      <c r="D6564" s="618" t="s">
        <v>11130</v>
      </c>
      <c r="E6564" s="619" t="s">
        <v>18083</v>
      </c>
      <c r="F6564"/>
      <c r="G6564"/>
      <c r="H6564"/>
    </row>
    <row r="6565" spans="1:8" ht="15" x14ac:dyDescent="0.25">
      <c r="A6565" s="609" t="str">
        <f t="shared" si="102"/>
        <v>88273</v>
      </c>
      <c r="B6565" s="607" t="s">
        <v>1526</v>
      </c>
      <c r="C6565" s="607" t="s">
        <v>17401</v>
      </c>
      <c r="D6565" s="618" t="s">
        <v>11130</v>
      </c>
      <c r="E6565" s="619" t="s">
        <v>9953</v>
      </c>
      <c r="F6565"/>
      <c r="G6565"/>
      <c r="H6565"/>
    </row>
    <row r="6566" spans="1:8" ht="15" x14ac:dyDescent="0.25">
      <c r="A6566" s="609" t="str">
        <f t="shared" si="102"/>
        <v>88274</v>
      </c>
      <c r="B6566" s="607" t="s">
        <v>1527</v>
      </c>
      <c r="C6566" s="607" t="s">
        <v>17402</v>
      </c>
      <c r="D6566" s="618" t="s">
        <v>11130</v>
      </c>
      <c r="E6566" s="619" t="s">
        <v>8980</v>
      </c>
      <c r="F6566"/>
      <c r="G6566"/>
      <c r="H6566"/>
    </row>
    <row r="6567" spans="1:8" ht="15" x14ac:dyDescent="0.25">
      <c r="A6567" s="609" t="str">
        <f t="shared" si="102"/>
        <v>88275</v>
      </c>
      <c r="B6567" s="607" t="s">
        <v>1528</v>
      </c>
      <c r="C6567" s="607" t="s">
        <v>17403</v>
      </c>
      <c r="D6567" s="618" t="s">
        <v>11130</v>
      </c>
      <c r="E6567" s="619" t="s">
        <v>31645</v>
      </c>
      <c r="F6567"/>
      <c r="G6567"/>
      <c r="H6567"/>
    </row>
    <row r="6568" spans="1:8" ht="15" x14ac:dyDescent="0.25">
      <c r="A6568" s="609" t="str">
        <f t="shared" si="102"/>
        <v>88277</v>
      </c>
      <c r="B6568" s="607" t="s">
        <v>1529</v>
      </c>
      <c r="C6568" s="607" t="s">
        <v>17404</v>
      </c>
      <c r="D6568" s="618" t="s">
        <v>11130</v>
      </c>
      <c r="E6568" s="619" t="s">
        <v>21663</v>
      </c>
      <c r="F6568"/>
      <c r="G6568"/>
      <c r="H6568"/>
    </row>
    <row r="6569" spans="1:8" ht="15" x14ac:dyDescent="0.25">
      <c r="A6569" s="609" t="str">
        <f t="shared" si="102"/>
        <v>88278</v>
      </c>
      <c r="B6569" s="607" t="s">
        <v>1530</v>
      </c>
      <c r="C6569" s="607" t="s">
        <v>17406</v>
      </c>
      <c r="D6569" s="618" t="s">
        <v>11130</v>
      </c>
      <c r="E6569" s="619" t="s">
        <v>8935</v>
      </c>
      <c r="F6569"/>
      <c r="G6569"/>
      <c r="H6569"/>
    </row>
    <row r="6570" spans="1:8" ht="15" x14ac:dyDescent="0.25">
      <c r="A6570" s="609" t="str">
        <f t="shared" si="102"/>
        <v>88279</v>
      </c>
      <c r="B6570" s="607" t="s">
        <v>1531</v>
      </c>
      <c r="C6570" s="607" t="s">
        <v>17407</v>
      </c>
      <c r="D6570" s="618" t="s">
        <v>11130</v>
      </c>
      <c r="E6570" s="619" t="s">
        <v>9118</v>
      </c>
      <c r="F6570"/>
      <c r="G6570"/>
      <c r="H6570"/>
    </row>
    <row r="6571" spans="1:8" ht="15" x14ac:dyDescent="0.25">
      <c r="A6571" s="609" t="str">
        <f t="shared" si="102"/>
        <v>88281</v>
      </c>
      <c r="B6571" s="607" t="s">
        <v>1532</v>
      </c>
      <c r="C6571" s="607" t="s">
        <v>17408</v>
      </c>
      <c r="D6571" s="618" t="s">
        <v>11130</v>
      </c>
      <c r="E6571" s="619" t="s">
        <v>14496</v>
      </c>
      <c r="F6571"/>
      <c r="G6571"/>
      <c r="H6571"/>
    </row>
    <row r="6572" spans="1:8" ht="15" x14ac:dyDescent="0.25">
      <c r="A6572" s="609" t="str">
        <f t="shared" si="102"/>
        <v>88282</v>
      </c>
      <c r="B6572" s="607" t="s">
        <v>1533</v>
      </c>
      <c r="C6572" s="607" t="s">
        <v>17409</v>
      </c>
      <c r="D6572" s="618" t="s">
        <v>11130</v>
      </c>
      <c r="E6572" s="619" t="s">
        <v>10237</v>
      </c>
      <c r="F6572"/>
      <c r="G6572"/>
      <c r="H6572"/>
    </row>
    <row r="6573" spans="1:8" ht="15" x14ac:dyDescent="0.25">
      <c r="A6573" s="609" t="str">
        <f t="shared" si="102"/>
        <v>88283</v>
      </c>
      <c r="B6573" s="607" t="s">
        <v>1534</v>
      </c>
      <c r="C6573" s="607" t="s">
        <v>17411</v>
      </c>
      <c r="D6573" s="618" t="s">
        <v>11130</v>
      </c>
      <c r="E6573" s="619" t="s">
        <v>14874</v>
      </c>
      <c r="F6573"/>
      <c r="G6573"/>
      <c r="H6573"/>
    </row>
    <row r="6574" spans="1:8" ht="15" x14ac:dyDescent="0.25">
      <c r="A6574" s="609" t="str">
        <f t="shared" si="102"/>
        <v>88284</v>
      </c>
      <c r="B6574" s="607" t="s">
        <v>1535</v>
      </c>
      <c r="C6574" s="607" t="s">
        <v>17413</v>
      </c>
      <c r="D6574" s="618" t="s">
        <v>11130</v>
      </c>
      <c r="E6574" s="619" t="s">
        <v>17929</v>
      </c>
      <c r="F6574"/>
      <c r="G6574"/>
      <c r="H6574"/>
    </row>
    <row r="6575" spans="1:8" ht="15" x14ac:dyDescent="0.25">
      <c r="A6575" s="609" t="str">
        <f t="shared" si="102"/>
        <v>88285</v>
      </c>
      <c r="B6575" s="607" t="s">
        <v>1536</v>
      </c>
      <c r="C6575" s="607" t="s">
        <v>17414</v>
      </c>
      <c r="D6575" s="618" t="s">
        <v>11130</v>
      </c>
      <c r="E6575" s="619" t="s">
        <v>22806</v>
      </c>
      <c r="F6575"/>
      <c r="G6575"/>
      <c r="H6575"/>
    </row>
    <row r="6576" spans="1:8" ht="15" x14ac:dyDescent="0.25">
      <c r="A6576" s="609" t="str">
        <f t="shared" si="102"/>
        <v>88286</v>
      </c>
      <c r="B6576" s="607" t="s">
        <v>1537</v>
      </c>
      <c r="C6576" s="607" t="s">
        <v>17415</v>
      </c>
      <c r="D6576" s="618" t="s">
        <v>11130</v>
      </c>
      <c r="E6576" s="619" t="s">
        <v>10468</v>
      </c>
      <c r="F6576"/>
      <c r="G6576"/>
      <c r="H6576"/>
    </row>
    <row r="6577" spans="1:8" ht="15" x14ac:dyDescent="0.25">
      <c r="A6577" s="609" t="str">
        <f t="shared" si="102"/>
        <v>88288</v>
      </c>
      <c r="B6577" s="607" t="s">
        <v>1538</v>
      </c>
      <c r="C6577" s="607" t="s">
        <v>17416</v>
      </c>
      <c r="D6577" s="618" t="s">
        <v>11130</v>
      </c>
      <c r="E6577" s="619" t="s">
        <v>10853</v>
      </c>
      <c r="F6577"/>
      <c r="G6577"/>
      <c r="H6577"/>
    </row>
    <row r="6578" spans="1:8" ht="15" x14ac:dyDescent="0.25">
      <c r="A6578" s="609" t="str">
        <f t="shared" si="102"/>
        <v>88291</v>
      </c>
      <c r="B6578" s="607" t="s">
        <v>1539</v>
      </c>
      <c r="C6578" s="607" t="s">
        <v>17417</v>
      </c>
      <c r="D6578" s="618" t="s">
        <v>11130</v>
      </c>
      <c r="E6578" s="619" t="s">
        <v>9456</v>
      </c>
      <c r="F6578"/>
      <c r="G6578"/>
      <c r="H6578"/>
    </row>
    <row r="6579" spans="1:8" ht="15" x14ac:dyDescent="0.25">
      <c r="A6579" s="609" t="str">
        <f t="shared" si="102"/>
        <v>88292</v>
      </c>
      <c r="B6579" s="607" t="s">
        <v>1540</v>
      </c>
      <c r="C6579" s="607" t="s">
        <v>17419</v>
      </c>
      <c r="D6579" s="618" t="s">
        <v>11130</v>
      </c>
      <c r="E6579" s="619" t="s">
        <v>30449</v>
      </c>
      <c r="F6579"/>
      <c r="G6579"/>
      <c r="H6579"/>
    </row>
    <row r="6580" spans="1:8" ht="15" x14ac:dyDescent="0.25">
      <c r="A6580" s="609" t="str">
        <f t="shared" si="102"/>
        <v>88293</v>
      </c>
      <c r="B6580" s="607" t="s">
        <v>1541</v>
      </c>
      <c r="C6580" s="607" t="s">
        <v>17420</v>
      </c>
      <c r="D6580" s="618" t="s">
        <v>11130</v>
      </c>
      <c r="E6580" s="619" t="s">
        <v>11242</v>
      </c>
      <c r="F6580"/>
      <c r="G6580"/>
      <c r="H6580"/>
    </row>
    <row r="6581" spans="1:8" ht="15" x14ac:dyDescent="0.25">
      <c r="A6581" s="609" t="str">
        <f t="shared" si="102"/>
        <v>88294</v>
      </c>
      <c r="B6581" s="607" t="s">
        <v>1542</v>
      </c>
      <c r="C6581" s="607" t="s">
        <v>17421</v>
      </c>
      <c r="D6581" s="618" t="s">
        <v>11130</v>
      </c>
      <c r="E6581" s="619" t="s">
        <v>27773</v>
      </c>
      <c r="F6581"/>
      <c r="G6581"/>
      <c r="H6581"/>
    </row>
    <row r="6582" spans="1:8" ht="15" x14ac:dyDescent="0.25">
      <c r="A6582" s="609" t="str">
        <f t="shared" si="102"/>
        <v>88295</v>
      </c>
      <c r="B6582" s="607" t="s">
        <v>1543</v>
      </c>
      <c r="C6582" s="607" t="s">
        <v>17422</v>
      </c>
      <c r="D6582" s="618" t="s">
        <v>11130</v>
      </c>
      <c r="E6582" s="619" t="s">
        <v>17410</v>
      </c>
      <c r="F6582"/>
      <c r="G6582"/>
      <c r="H6582"/>
    </row>
    <row r="6583" spans="1:8" ht="15" x14ac:dyDescent="0.25">
      <c r="A6583" s="609" t="str">
        <f t="shared" si="102"/>
        <v>88296</v>
      </c>
      <c r="B6583" s="607" t="s">
        <v>1544</v>
      </c>
      <c r="C6583" s="607" t="s">
        <v>17424</v>
      </c>
      <c r="D6583" s="618" t="s">
        <v>11130</v>
      </c>
      <c r="E6583" s="619" t="s">
        <v>14136</v>
      </c>
      <c r="F6583"/>
      <c r="G6583"/>
      <c r="H6583"/>
    </row>
    <row r="6584" spans="1:8" ht="15" x14ac:dyDescent="0.25">
      <c r="A6584" s="609" t="str">
        <f t="shared" si="102"/>
        <v>88297</v>
      </c>
      <c r="B6584" s="607" t="s">
        <v>1545</v>
      </c>
      <c r="C6584" s="607" t="s">
        <v>17425</v>
      </c>
      <c r="D6584" s="618" t="s">
        <v>11130</v>
      </c>
      <c r="E6584" s="619" t="s">
        <v>10910</v>
      </c>
      <c r="F6584"/>
      <c r="G6584"/>
      <c r="H6584"/>
    </row>
    <row r="6585" spans="1:8" ht="15" x14ac:dyDescent="0.25">
      <c r="A6585" s="609" t="str">
        <f t="shared" si="102"/>
        <v>88298</v>
      </c>
      <c r="B6585" s="607" t="s">
        <v>1546</v>
      </c>
      <c r="C6585" s="607" t="s">
        <v>17426</v>
      </c>
      <c r="D6585" s="618" t="s">
        <v>11130</v>
      </c>
      <c r="E6585" s="619" t="s">
        <v>10339</v>
      </c>
      <c r="F6585"/>
      <c r="G6585"/>
      <c r="H6585"/>
    </row>
    <row r="6586" spans="1:8" ht="15" x14ac:dyDescent="0.25">
      <c r="A6586" s="609" t="str">
        <f t="shared" si="102"/>
        <v>88299</v>
      </c>
      <c r="B6586" s="607" t="s">
        <v>1547</v>
      </c>
      <c r="C6586" s="607" t="s">
        <v>17427</v>
      </c>
      <c r="D6586" s="618" t="s">
        <v>11130</v>
      </c>
      <c r="E6586" s="619" t="s">
        <v>18857</v>
      </c>
      <c r="F6586"/>
      <c r="G6586"/>
      <c r="H6586"/>
    </row>
    <row r="6587" spans="1:8" ht="15" x14ac:dyDescent="0.25">
      <c r="A6587" s="609" t="str">
        <f t="shared" si="102"/>
        <v>88300</v>
      </c>
      <c r="B6587" s="607" t="s">
        <v>1548</v>
      </c>
      <c r="C6587" s="607" t="s">
        <v>17428</v>
      </c>
      <c r="D6587" s="618" t="s">
        <v>11130</v>
      </c>
      <c r="E6587" s="619" t="s">
        <v>31646</v>
      </c>
      <c r="F6587"/>
      <c r="G6587"/>
      <c r="H6587"/>
    </row>
    <row r="6588" spans="1:8" ht="15" x14ac:dyDescent="0.25">
      <c r="A6588" s="609" t="str">
        <f t="shared" si="102"/>
        <v>88301</v>
      </c>
      <c r="B6588" s="607" t="s">
        <v>1549</v>
      </c>
      <c r="C6588" s="607" t="s">
        <v>17429</v>
      </c>
      <c r="D6588" s="618" t="s">
        <v>11130</v>
      </c>
      <c r="E6588" s="619" t="s">
        <v>24305</v>
      </c>
      <c r="F6588"/>
      <c r="G6588"/>
      <c r="H6588"/>
    </row>
    <row r="6589" spans="1:8" ht="15" x14ac:dyDescent="0.25">
      <c r="A6589" s="609" t="str">
        <f t="shared" si="102"/>
        <v>88302</v>
      </c>
      <c r="B6589" s="607" t="s">
        <v>1550</v>
      </c>
      <c r="C6589" s="607" t="s">
        <v>17431</v>
      </c>
      <c r="D6589" s="618" t="s">
        <v>11130</v>
      </c>
      <c r="E6589" s="619" t="s">
        <v>30364</v>
      </c>
      <c r="F6589"/>
      <c r="G6589"/>
      <c r="H6589"/>
    </row>
    <row r="6590" spans="1:8" ht="15" x14ac:dyDescent="0.25">
      <c r="A6590" s="609" t="str">
        <f t="shared" si="102"/>
        <v>88303</v>
      </c>
      <c r="B6590" s="607" t="s">
        <v>1551</v>
      </c>
      <c r="C6590" s="607" t="s">
        <v>17432</v>
      </c>
      <c r="D6590" s="618" t="s">
        <v>11130</v>
      </c>
      <c r="E6590" s="619" t="s">
        <v>18196</v>
      </c>
      <c r="F6590"/>
      <c r="G6590"/>
      <c r="H6590"/>
    </row>
    <row r="6591" spans="1:8" ht="15" x14ac:dyDescent="0.25">
      <c r="A6591" s="609" t="str">
        <f t="shared" si="102"/>
        <v>88304</v>
      </c>
      <c r="B6591" s="607" t="s">
        <v>1552</v>
      </c>
      <c r="C6591" s="607" t="s">
        <v>17434</v>
      </c>
      <c r="D6591" s="618" t="s">
        <v>11130</v>
      </c>
      <c r="E6591" s="619" t="s">
        <v>10067</v>
      </c>
      <c r="F6591"/>
      <c r="G6591"/>
      <c r="H6591"/>
    </row>
    <row r="6592" spans="1:8" ht="15" x14ac:dyDescent="0.25">
      <c r="A6592" s="609" t="str">
        <f t="shared" si="102"/>
        <v>88306</v>
      </c>
      <c r="B6592" s="607" t="s">
        <v>1553</v>
      </c>
      <c r="C6592" s="607" t="s">
        <v>17435</v>
      </c>
      <c r="D6592" s="618" t="s">
        <v>11130</v>
      </c>
      <c r="E6592" s="619" t="s">
        <v>10226</v>
      </c>
      <c r="F6592"/>
      <c r="G6592"/>
      <c r="H6592"/>
    </row>
    <row r="6593" spans="1:8" ht="15" x14ac:dyDescent="0.25">
      <c r="A6593" s="609" t="str">
        <f t="shared" si="102"/>
        <v>88307</v>
      </c>
      <c r="B6593" s="607" t="s">
        <v>1554</v>
      </c>
      <c r="C6593" s="607" t="s">
        <v>17436</v>
      </c>
      <c r="D6593" s="618" t="s">
        <v>11130</v>
      </c>
      <c r="E6593" s="619" t="s">
        <v>14554</v>
      </c>
      <c r="F6593"/>
      <c r="G6593"/>
      <c r="H6593"/>
    </row>
    <row r="6594" spans="1:8" ht="15" x14ac:dyDescent="0.25">
      <c r="A6594" s="609" t="str">
        <f t="shared" ref="A6594:A6657" si="103">IF(ISERROR(SEARCH("/",B6594)=6),TRIM(CLEAN(B6594)),IF(SEARCH("/",B6594)=6,IF(LEN(TRIM(CLEAN(B6594)))=7,LEFT(TRIM(CLEAN(B6594)),6)&amp;"00"&amp;RIGHT(TRIM(CLEAN(B6594)),1),LEFT(TRIM(CLEAN(B6594)),6)&amp;"0"&amp;RIGHT(TRIM(CLEAN(B6594)),2)),TRIM(CLEAN(B6594))))</f>
        <v>88308</v>
      </c>
      <c r="B6594" s="607" t="s">
        <v>1555</v>
      </c>
      <c r="C6594" s="607" t="s">
        <v>17437</v>
      </c>
      <c r="D6594" s="618" t="s">
        <v>11130</v>
      </c>
      <c r="E6594" s="619" t="s">
        <v>10436</v>
      </c>
      <c r="F6594"/>
      <c r="G6594"/>
      <c r="H6594"/>
    </row>
    <row r="6595" spans="1:8" ht="15" x14ac:dyDescent="0.25">
      <c r="A6595" s="609" t="str">
        <f t="shared" si="103"/>
        <v>88309</v>
      </c>
      <c r="B6595" s="607" t="s">
        <v>1556</v>
      </c>
      <c r="C6595" s="607" t="s">
        <v>17438</v>
      </c>
      <c r="D6595" s="618" t="s">
        <v>11130</v>
      </c>
      <c r="E6595" s="619" t="s">
        <v>25761</v>
      </c>
      <c r="F6595"/>
      <c r="G6595"/>
      <c r="H6595"/>
    </row>
    <row r="6596" spans="1:8" ht="15" x14ac:dyDescent="0.25">
      <c r="A6596" s="609" t="str">
        <f t="shared" si="103"/>
        <v>88310</v>
      </c>
      <c r="B6596" s="607" t="s">
        <v>1557</v>
      </c>
      <c r="C6596" s="607" t="s">
        <v>17439</v>
      </c>
      <c r="D6596" s="618" t="s">
        <v>11130</v>
      </c>
      <c r="E6596" s="619" t="s">
        <v>18285</v>
      </c>
      <c r="F6596"/>
      <c r="G6596"/>
      <c r="H6596"/>
    </row>
    <row r="6597" spans="1:8" ht="15" x14ac:dyDescent="0.25">
      <c r="A6597" s="609" t="str">
        <f t="shared" si="103"/>
        <v>88311</v>
      </c>
      <c r="B6597" s="607" t="s">
        <v>1558</v>
      </c>
      <c r="C6597" s="607" t="s">
        <v>17440</v>
      </c>
      <c r="D6597" s="618" t="s">
        <v>11130</v>
      </c>
      <c r="E6597" s="619" t="s">
        <v>30350</v>
      </c>
      <c r="F6597"/>
      <c r="G6597"/>
      <c r="H6597"/>
    </row>
    <row r="6598" spans="1:8" ht="15" x14ac:dyDescent="0.25">
      <c r="A6598" s="609" t="str">
        <f t="shared" si="103"/>
        <v>88312</v>
      </c>
      <c r="B6598" s="607" t="s">
        <v>1559</v>
      </c>
      <c r="C6598" s="607" t="s">
        <v>17442</v>
      </c>
      <c r="D6598" s="618" t="s">
        <v>11130</v>
      </c>
      <c r="E6598" s="619" t="s">
        <v>9263</v>
      </c>
      <c r="F6598"/>
      <c r="G6598"/>
      <c r="H6598"/>
    </row>
    <row r="6599" spans="1:8" ht="15" x14ac:dyDescent="0.25">
      <c r="A6599" s="609" t="str">
        <f t="shared" si="103"/>
        <v>88313</v>
      </c>
      <c r="B6599" s="607" t="s">
        <v>1560</v>
      </c>
      <c r="C6599" s="607" t="s">
        <v>17444</v>
      </c>
      <c r="D6599" s="618" t="s">
        <v>11130</v>
      </c>
      <c r="E6599" s="619" t="s">
        <v>17907</v>
      </c>
      <c r="F6599"/>
      <c r="G6599"/>
      <c r="H6599"/>
    </row>
    <row r="6600" spans="1:8" ht="15" x14ac:dyDescent="0.25">
      <c r="A6600" s="609" t="str">
        <f t="shared" si="103"/>
        <v>88314</v>
      </c>
      <c r="B6600" s="607" t="s">
        <v>1561</v>
      </c>
      <c r="C6600" s="607" t="s">
        <v>17445</v>
      </c>
      <c r="D6600" s="618" t="s">
        <v>11130</v>
      </c>
      <c r="E6600" s="619" t="s">
        <v>25891</v>
      </c>
      <c r="F6600"/>
      <c r="G6600"/>
      <c r="H6600"/>
    </row>
    <row r="6601" spans="1:8" ht="15" x14ac:dyDescent="0.25">
      <c r="A6601" s="609" t="str">
        <f t="shared" si="103"/>
        <v>88315</v>
      </c>
      <c r="B6601" s="607" t="s">
        <v>1562</v>
      </c>
      <c r="C6601" s="607" t="s">
        <v>17446</v>
      </c>
      <c r="D6601" s="618" t="s">
        <v>11130</v>
      </c>
      <c r="E6601" s="619" t="s">
        <v>17907</v>
      </c>
      <c r="F6601"/>
      <c r="G6601"/>
      <c r="H6601"/>
    </row>
    <row r="6602" spans="1:8" ht="15" x14ac:dyDescent="0.25">
      <c r="A6602" s="609" t="str">
        <f t="shared" si="103"/>
        <v>88316</v>
      </c>
      <c r="B6602" s="607" t="s">
        <v>1563</v>
      </c>
      <c r="C6602" s="607" t="s">
        <v>17447</v>
      </c>
      <c r="D6602" s="618" t="s">
        <v>11130</v>
      </c>
      <c r="E6602" s="619" t="s">
        <v>16539</v>
      </c>
      <c r="F6602"/>
      <c r="G6602"/>
      <c r="H6602"/>
    </row>
    <row r="6603" spans="1:8" ht="15" x14ac:dyDescent="0.25">
      <c r="A6603" s="609" t="str">
        <f t="shared" si="103"/>
        <v>88317</v>
      </c>
      <c r="B6603" s="607" t="s">
        <v>1564</v>
      </c>
      <c r="C6603" s="607" t="s">
        <v>17448</v>
      </c>
      <c r="D6603" s="618" t="s">
        <v>11130</v>
      </c>
      <c r="E6603" s="619" t="s">
        <v>10294</v>
      </c>
      <c r="F6603"/>
      <c r="G6603"/>
      <c r="H6603"/>
    </row>
    <row r="6604" spans="1:8" ht="15" x14ac:dyDescent="0.25">
      <c r="A6604" s="609" t="str">
        <f t="shared" si="103"/>
        <v>88318</v>
      </c>
      <c r="B6604" s="607" t="s">
        <v>1565</v>
      </c>
      <c r="C6604" s="607" t="s">
        <v>17449</v>
      </c>
      <c r="D6604" s="618" t="s">
        <v>11130</v>
      </c>
      <c r="E6604" s="619" t="s">
        <v>16780</v>
      </c>
      <c r="F6604"/>
      <c r="G6604"/>
      <c r="H6604"/>
    </row>
    <row r="6605" spans="1:8" ht="15" x14ac:dyDescent="0.25">
      <c r="A6605" s="609" t="str">
        <f t="shared" si="103"/>
        <v>88320</v>
      </c>
      <c r="B6605" s="607" t="s">
        <v>1566</v>
      </c>
      <c r="C6605" s="607" t="s">
        <v>17450</v>
      </c>
      <c r="D6605" s="618" t="s">
        <v>11130</v>
      </c>
      <c r="E6605" s="619" t="s">
        <v>30321</v>
      </c>
      <c r="F6605"/>
      <c r="G6605"/>
      <c r="H6605"/>
    </row>
    <row r="6606" spans="1:8" ht="15" x14ac:dyDescent="0.25">
      <c r="A6606" s="609" t="str">
        <f t="shared" si="103"/>
        <v>88321</v>
      </c>
      <c r="B6606" s="607" t="s">
        <v>154</v>
      </c>
      <c r="C6606" s="607" t="s">
        <v>17451</v>
      </c>
      <c r="D6606" s="618" t="s">
        <v>11130</v>
      </c>
      <c r="E6606" s="619" t="s">
        <v>10026</v>
      </c>
      <c r="F6606"/>
      <c r="G6606"/>
      <c r="H6606"/>
    </row>
    <row r="6607" spans="1:8" ht="15" x14ac:dyDescent="0.25">
      <c r="A6607" s="609" t="str">
        <f t="shared" si="103"/>
        <v>88322</v>
      </c>
      <c r="B6607" s="607" t="s">
        <v>1567</v>
      </c>
      <c r="C6607" s="607" t="s">
        <v>17452</v>
      </c>
      <c r="D6607" s="618" t="s">
        <v>11130</v>
      </c>
      <c r="E6607" s="619" t="s">
        <v>10286</v>
      </c>
      <c r="F6607"/>
      <c r="G6607"/>
      <c r="H6607"/>
    </row>
    <row r="6608" spans="1:8" ht="15" x14ac:dyDescent="0.25">
      <c r="A6608" s="609" t="str">
        <f t="shared" si="103"/>
        <v>88323</v>
      </c>
      <c r="B6608" s="607" t="s">
        <v>1568</v>
      </c>
      <c r="C6608" s="607" t="s">
        <v>17453</v>
      </c>
      <c r="D6608" s="618" t="s">
        <v>11130</v>
      </c>
      <c r="E6608" s="619" t="s">
        <v>31647</v>
      </c>
      <c r="F6608"/>
      <c r="G6608"/>
      <c r="H6608"/>
    </row>
    <row r="6609" spans="1:8" ht="15" x14ac:dyDescent="0.25">
      <c r="A6609" s="609" t="str">
        <f t="shared" si="103"/>
        <v>88324</v>
      </c>
      <c r="B6609" s="607" t="s">
        <v>1569</v>
      </c>
      <c r="C6609" s="607" t="s">
        <v>17454</v>
      </c>
      <c r="D6609" s="618" t="s">
        <v>11130</v>
      </c>
      <c r="E6609" s="619" t="s">
        <v>10910</v>
      </c>
      <c r="F6609"/>
      <c r="G6609"/>
      <c r="H6609"/>
    </row>
    <row r="6610" spans="1:8" ht="15" x14ac:dyDescent="0.25">
      <c r="A6610" s="609" t="str">
        <f t="shared" si="103"/>
        <v>88325</v>
      </c>
      <c r="B6610" s="607" t="s">
        <v>1570</v>
      </c>
      <c r="C6610" s="607" t="s">
        <v>17455</v>
      </c>
      <c r="D6610" s="618" t="s">
        <v>11130</v>
      </c>
      <c r="E6610" s="619" t="s">
        <v>9554</v>
      </c>
      <c r="F6610"/>
      <c r="G6610"/>
      <c r="H6610"/>
    </row>
    <row r="6611" spans="1:8" ht="15" x14ac:dyDescent="0.25">
      <c r="A6611" s="609" t="str">
        <f t="shared" si="103"/>
        <v>88326</v>
      </c>
      <c r="B6611" s="607" t="s">
        <v>7</v>
      </c>
      <c r="C6611" s="607" t="s">
        <v>17456</v>
      </c>
      <c r="D6611" s="618" t="s">
        <v>11130</v>
      </c>
      <c r="E6611" s="619" t="s">
        <v>30435</v>
      </c>
      <c r="F6611"/>
      <c r="G6611"/>
      <c r="H6611"/>
    </row>
    <row r="6612" spans="1:8" ht="15" x14ac:dyDescent="0.25">
      <c r="A6612" s="609" t="str">
        <f t="shared" si="103"/>
        <v>88377</v>
      </c>
      <c r="B6612" s="607" t="s">
        <v>1571</v>
      </c>
      <c r="C6612" s="607" t="s">
        <v>17457</v>
      </c>
      <c r="D6612" s="618" t="s">
        <v>11130</v>
      </c>
      <c r="E6612" s="619" t="s">
        <v>18316</v>
      </c>
      <c r="F6612"/>
      <c r="G6612"/>
      <c r="H6612"/>
    </row>
    <row r="6613" spans="1:8" ht="15" x14ac:dyDescent="0.25">
      <c r="A6613" s="609" t="str">
        <f t="shared" si="103"/>
        <v>88441</v>
      </c>
      <c r="B6613" s="607" t="s">
        <v>1618</v>
      </c>
      <c r="C6613" s="607" t="s">
        <v>17458</v>
      </c>
      <c r="D6613" s="618" t="s">
        <v>11130</v>
      </c>
      <c r="E6613" s="619" t="s">
        <v>9768</v>
      </c>
      <c r="F6613"/>
      <c r="G6613"/>
      <c r="H6613"/>
    </row>
    <row r="6614" spans="1:8" ht="15" x14ac:dyDescent="0.25">
      <c r="A6614" s="609" t="str">
        <f t="shared" si="103"/>
        <v>88597</v>
      </c>
      <c r="B6614" s="607" t="s">
        <v>1635</v>
      </c>
      <c r="C6614" s="607" t="s">
        <v>17459</v>
      </c>
      <c r="D6614" s="618" t="s">
        <v>11130</v>
      </c>
      <c r="E6614" s="619" t="s">
        <v>13308</v>
      </c>
      <c r="F6614"/>
      <c r="G6614"/>
      <c r="H6614"/>
    </row>
    <row r="6615" spans="1:8" ht="15" x14ac:dyDescent="0.25">
      <c r="A6615" s="609" t="str">
        <f t="shared" si="103"/>
        <v>90766</v>
      </c>
      <c r="B6615" s="607" t="s">
        <v>2537</v>
      </c>
      <c r="C6615" s="607" t="s">
        <v>17460</v>
      </c>
      <c r="D6615" s="618" t="s">
        <v>11130</v>
      </c>
      <c r="E6615" s="619" t="s">
        <v>17471</v>
      </c>
      <c r="F6615"/>
      <c r="G6615"/>
      <c r="H6615"/>
    </row>
    <row r="6616" spans="1:8" ht="15" x14ac:dyDescent="0.25">
      <c r="A6616" s="609" t="str">
        <f t="shared" si="103"/>
        <v>90767</v>
      </c>
      <c r="B6616" s="607" t="s">
        <v>2538</v>
      </c>
      <c r="C6616" s="607" t="s">
        <v>17461</v>
      </c>
      <c r="D6616" s="618" t="s">
        <v>11130</v>
      </c>
      <c r="E6616" s="619" t="s">
        <v>14579</v>
      </c>
      <c r="F6616"/>
      <c r="G6616"/>
      <c r="H6616"/>
    </row>
    <row r="6617" spans="1:8" ht="15" x14ac:dyDescent="0.25">
      <c r="A6617" s="609" t="str">
        <f t="shared" si="103"/>
        <v>90768</v>
      </c>
      <c r="B6617" s="607" t="s">
        <v>2539</v>
      </c>
      <c r="C6617" s="607" t="s">
        <v>17462</v>
      </c>
      <c r="D6617" s="618" t="s">
        <v>11130</v>
      </c>
      <c r="E6617" s="619" t="s">
        <v>31648</v>
      </c>
      <c r="F6617"/>
      <c r="G6617"/>
      <c r="H6617"/>
    </row>
    <row r="6618" spans="1:8" ht="15" x14ac:dyDescent="0.25">
      <c r="A6618" s="609" t="str">
        <f t="shared" si="103"/>
        <v>90769</v>
      </c>
      <c r="B6618" s="607" t="s">
        <v>2540</v>
      </c>
      <c r="C6618" s="607" t="s">
        <v>17463</v>
      </c>
      <c r="D6618" s="618" t="s">
        <v>11130</v>
      </c>
      <c r="E6618" s="619" t="s">
        <v>31649</v>
      </c>
      <c r="F6618"/>
      <c r="G6618"/>
      <c r="H6618"/>
    </row>
    <row r="6619" spans="1:8" ht="15" x14ac:dyDescent="0.25">
      <c r="A6619" s="609" t="str">
        <f t="shared" si="103"/>
        <v>90770</v>
      </c>
      <c r="B6619" s="607" t="s">
        <v>2541</v>
      </c>
      <c r="C6619" s="607" t="s">
        <v>17465</v>
      </c>
      <c r="D6619" s="618" t="s">
        <v>11130</v>
      </c>
      <c r="E6619" s="619" t="s">
        <v>19504</v>
      </c>
      <c r="F6619"/>
      <c r="G6619"/>
      <c r="H6619"/>
    </row>
    <row r="6620" spans="1:8" ht="15" x14ac:dyDescent="0.25">
      <c r="A6620" s="609" t="str">
        <f t="shared" si="103"/>
        <v>90771</v>
      </c>
      <c r="B6620" s="607" t="s">
        <v>2542</v>
      </c>
      <c r="C6620" s="607" t="s">
        <v>17466</v>
      </c>
      <c r="D6620" s="618" t="s">
        <v>11130</v>
      </c>
      <c r="E6620" s="619" t="s">
        <v>30364</v>
      </c>
      <c r="F6620"/>
      <c r="G6620"/>
      <c r="H6620"/>
    </row>
    <row r="6621" spans="1:8" ht="15" x14ac:dyDescent="0.25">
      <c r="A6621" s="609" t="str">
        <f t="shared" si="103"/>
        <v>90772</v>
      </c>
      <c r="B6621" s="607" t="s">
        <v>2543</v>
      </c>
      <c r="C6621" s="607" t="s">
        <v>17467</v>
      </c>
      <c r="D6621" s="618" t="s">
        <v>11130</v>
      </c>
      <c r="E6621" s="619" t="s">
        <v>9782</v>
      </c>
      <c r="F6621"/>
      <c r="G6621"/>
      <c r="H6621"/>
    </row>
    <row r="6622" spans="1:8" ht="15" x14ac:dyDescent="0.25">
      <c r="A6622" s="609" t="str">
        <f t="shared" si="103"/>
        <v>90773</v>
      </c>
      <c r="B6622" s="607" t="s">
        <v>2544</v>
      </c>
      <c r="C6622" s="607" t="s">
        <v>17469</v>
      </c>
      <c r="D6622" s="618" t="s">
        <v>11130</v>
      </c>
      <c r="E6622" s="619" t="s">
        <v>18602</v>
      </c>
      <c r="F6622"/>
      <c r="G6622"/>
      <c r="H6622"/>
    </row>
    <row r="6623" spans="1:8" ht="15" x14ac:dyDescent="0.25">
      <c r="A6623" s="609" t="str">
        <f t="shared" si="103"/>
        <v>90775</v>
      </c>
      <c r="B6623" s="607" t="s">
        <v>2545</v>
      </c>
      <c r="C6623" s="607" t="s">
        <v>17470</v>
      </c>
      <c r="D6623" s="618" t="s">
        <v>11130</v>
      </c>
      <c r="E6623" s="619" t="s">
        <v>10166</v>
      </c>
      <c r="F6623"/>
      <c r="G6623"/>
      <c r="H6623"/>
    </row>
    <row r="6624" spans="1:8" ht="15" x14ac:dyDescent="0.25">
      <c r="A6624" s="609" t="str">
        <f t="shared" si="103"/>
        <v>90776</v>
      </c>
      <c r="B6624" s="607" t="s">
        <v>196</v>
      </c>
      <c r="C6624" s="607" t="s">
        <v>17472</v>
      </c>
      <c r="D6624" s="618" t="s">
        <v>11130</v>
      </c>
      <c r="E6624" s="619" t="s">
        <v>15258</v>
      </c>
      <c r="F6624"/>
      <c r="G6624"/>
      <c r="H6624"/>
    </row>
    <row r="6625" spans="1:8" ht="15" x14ac:dyDescent="0.25">
      <c r="A6625" s="609" t="str">
        <f t="shared" si="103"/>
        <v>90777</v>
      </c>
      <c r="B6625" s="607" t="s">
        <v>2546</v>
      </c>
      <c r="C6625" s="607" t="s">
        <v>17473</v>
      </c>
      <c r="D6625" s="618" t="s">
        <v>11130</v>
      </c>
      <c r="E6625" s="619" t="s">
        <v>24262</v>
      </c>
      <c r="F6625"/>
      <c r="G6625"/>
      <c r="H6625"/>
    </row>
    <row r="6626" spans="1:8" ht="15" x14ac:dyDescent="0.25">
      <c r="A6626" s="609" t="str">
        <f t="shared" si="103"/>
        <v>90778</v>
      </c>
      <c r="B6626" s="607" t="s">
        <v>10</v>
      </c>
      <c r="C6626" s="607" t="s">
        <v>17475</v>
      </c>
      <c r="D6626" s="618" t="s">
        <v>11130</v>
      </c>
      <c r="E6626" s="619" t="s">
        <v>17609</v>
      </c>
      <c r="F6626"/>
      <c r="G6626"/>
      <c r="H6626"/>
    </row>
    <row r="6627" spans="1:8" ht="15" x14ac:dyDescent="0.25">
      <c r="A6627" s="609" t="str">
        <f t="shared" si="103"/>
        <v>90779</v>
      </c>
      <c r="B6627" s="607" t="s">
        <v>2547</v>
      </c>
      <c r="C6627" s="607" t="s">
        <v>17477</v>
      </c>
      <c r="D6627" s="618" t="s">
        <v>11130</v>
      </c>
      <c r="E6627" s="619" t="s">
        <v>31650</v>
      </c>
      <c r="F6627"/>
      <c r="G6627"/>
      <c r="H6627"/>
    </row>
    <row r="6628" spans="1:8" ht="15" x14ac:dyDescent="0.25">
      <c r="A6628" s="609" t="str">
        <f t="shared" si="103"/>
        <v>90780</v>
      </c>
      <c r="B6628" s="607" t="s">
        <v>2548</v>
      </c>
      <c r="C6628" s="607" t="s">
        <v>17478</v>
      </c>
      <c r="D6628" s="618" t="s">
        <v>11130</v>
      </c>
      <c r="E6628" s="619" t="s">
        <v>9838</v>
      </c>
      <c r="F6628"/>
      <c r="G6628"/>
      <c r="H6628"/>
    </row>
    <row r="6629" spans="1:8" ht="15" x14ac:dyDescent="0.25">
      <c r="A6629" s="609" t="str">
        <f t="shared" si="103"/>
        <v>90781</v>
      </c>
      <c r="B6629" s="607" t="s">
        <v>13</v>
      </c>
      <c r="C6629" s="607" t="s">
        <v>17479</v>
      </c>
      <c r="D6629" s="618" t="s">
        <v>11130</v>
      </c>
      <c r="E6629" s="619" t="s">
        <v>18494</v>
      </c>
      <c r="F6629"/>
      <c r="G6629"/>
      <c r="H6629"/>
    </row>
    <row r="6630" spans="1:8" ht="15" x14ac:dyDescent="0.25">
      <c r="A6630" s="609" t="str">
        <f t="shared" si="103"/>
        <v>91677</v>
      </c>
      <c r="B6630" s="607" t="s">
        <v>2845</v>
      </c>
      <c r="C6630" s="607" t="s">
        <v>17480</v>
      </c>
      <c r="D6630" s="618" t="s">
        <v>11130</v>
      </c>
      <c r="E6630" s="619" t="s">
        <v>28810</v>
      </c>
      <c r="F6630"/>
      <c r="G6630"/>
      <c r="H6630"/>
    </row>
    <row r="6631" spans="1:8" ht="15" x14ac:dyDescent="0.25">
      <c r="A6631" s="609" t="str">
        <f t="shared" si="103"/>
        <v>91678</v>
      </c>
      <c r="B6631" s="607" t="s">
        <v>2846</v>
      </c>
      <c r="C6631" s="607" t="s">
        <v>17481</v>
      </c>
      <c r="D6631" s="618" t="s">
        <v>11130</v>
      </c>
      <c r="E6631" s="619" t="s">
        <v>31651</v>
      </c>
      <c r="F6631"/>
      <c r="G6631"/>
      <c r="H6631"/>
    </row>
    <row r="6632" spans="1:8" ht="15" x14ac:dyDescent="0.25">
      <c r="A6632" s="609" t="str">
        <f t="shared" si="103"/>
        <v>93558</v>
      </c>
      <c r="B6632" s="607" t="s">
        <v>4061</v>
      </c>
      <c r="C6632" s="607" t="s">
        <v>17482</v>
      </c>
      <c r="D6632" s="618" t="s">
        <v>17483</v>
      </c>
      <c r="E6632" s="619" t="s">
        <v>31652</v>
      </c>
      <c r="F6632"/>
      <c r="G6632"/>
      <c r="H6632"/>
    </row>
    <row r="6633" spans="1:8" ht="15" x14ac:dyDescent="0.25">
      <c r="A6633" s="609" t="str">
        <f t="shared" si="103"/>
        <v>93559</v>
      </c>
      <c r="B6633" s="607" t="s">
        <v>4062</v>
      </c>
      <c r="C6633" s="607" t="s">
        <v>17459</v>
      </c>
      <c r="D6633" s="618" t="s">
        <v>17483</v>
      </c>
      <c r="E6633" s="619" t="s">
        <v>31653</v>
      </c>
      <c r="F6633"/>
      <c r="G6633"/>
      <c r="H6633"/>
    </row>
    <row r="6634" spans="1:8" ht="15" x14ac:dyDescent="0.25">
      <c r="A6634" s="609" t="str">
        <f t="shared" si="103"/>
        <v>93560</v>
      </c>
      <c r="B6634" s="607" t="s">
        <v>4063</v>
      </c>
      <c r="C6634" s="607" t="s">
        <v>17469</v>
      </c>
      <c r="D6634" s="618" t="s">
        <v>17483</v>
      </c>
      <c r="E6634" s="619" t="s">
        <v>31654</v>
      </c>
      <c r="F6634"/>
      <c r="G6634"/>
      <c r="H6634"/>
    </row>
    <row r="6635" spans="1:8" ht="15" x14ac:dyDescent="0.25">
      <c r="A6635" s="609" t="str">
        <f t="shared" si="103"/>
        <v>93561</v>
      </c>
      <c r="B6635" s="607" t="s">
        <v>4064</v>
      </c>
      <c r="C6635" s="607" t="s">
        <v>17470</v>
      </c>
      <c r="D6635" s="618" t="s">
        <v>17483</v>
      </c>
      <c r="E6635" s="619" t="s">
        <v>31655</v>
      </c>
      <c r="F6635"/>
      <c r="G6635"/>
      <c r="H6635"/>
    </row>
    <row r="6636" spans="1:8" ht="15" x14ac:dyDescent="0.25">
      <c r="A6636" s="609" t="str">
        <f t="shared" si="103"/>
        <v>93562</v>
      </c>
      <c r="B6636" s="607" t="s">
        <v>4065</v>
      </c>
      <c r="C6636" s="607" t="s">
        <v>17466</v>
      </c>
      <c r="D6636" s="618" t="s">
        <v>17483</v>
      </c>
      <c r="E6636" s="619" t="s">
        <v>31656</v>
      </c>
      <c r="F6636"/>
      <c r="G6636"/>
      <c r="H6636"/>
    </row>
    <row r="6637" spans="1:8" ht="15" x14ac:dyDescent="0.25">
      <c r="A6637" s="609" t="str">
        <f t="shared" si="103"/>
        <v>93563</v>
      </c>
      <c r="B6637" s="607" t="s">
        <v>4066</v>
      </c>
      <c r="C6637" s="607" t="s">
        <v>17460</v>
      </c>
      <c r="D6637" s="618" t="s">
        <v>17483</v>
      </c>
      <c r="E6637" s="619" t="s">
        <v>31657</v>
      </c>
      <c r="F6637"/>
      <c r="G6637"/>
      <c r="H6637"/>
    </row>
    <row r="6638" spans="1:8" ht="15" x14ac:dyDescent="0.25">
      <c r="A6638" s="609" t="str">
        <f t="shared" si="103"/>
        <v>93564</v>
      </c>
      <c r="B6638" s="607" t="s">
        <v>4067</v>
      </c>
      <c r="C6638" s="607" t="s">
        <v>17461</v>
      </c>
      <c r="D6638" s="618" t="s">
        <v>17483</v>
      </c>
      <c r="E6638" s="619" t="s">
        <v>31658</v>
      </c>
      <c r="F6638"/>
      <c r="G6638"/>
      <c r="H6638"/>
    </row>
    <row r="6639" spans="1:8" ht="15" x14ac:dyDescent="0.25">
      <c r="A6639" s="609" t="str">
        <f t="shared" si="103"/>
        <v>93565</v>
      </c>
      <c r="B6639" s="607" t="s">
        <v>4068</v>
      </c>
      <c r="C6639" s="607" t="s">
        <v>17473</v>
      </c>
      <c r="D6639" s="618" t="s">
        <v>17483</v>
      </c>
      <c r="E6639" s="619" t="s">
        <v>31659</v>
      </c>
      <c r="F6639"/>
      <c r="G6639"/>
      <c r="H6639"/>
    </row>
    <row r="6640" spans="1:8" ht="15" x14ac:dyDescent="0.25">
      <c r="A6640" s="609" t="str">
        <f t="shared" si="103"/>
        <v>93566</v>
      </c>
      <c r="B6640" s="607" t="s">
        <v>4069</v>
      </c>
      <c r="C6640" s="607" t="s">
        <v>17467</v>
      </c>
      <c r="D6640" s="618" t="s">
        <v>17483</v>
      </c>
      <c r="E6640" s="619" t="s">
        <v>31660</v>
      </c>
      <c r="F6640"/>
      <c r="G6640"/>
      <c r="H6640"/>
    </row>
    <row r="6641" spans="1:8" ht="15" x14ac:dyDescent="0.25">
      <c r="A6641" s="609" t="str">
        <f t="shared" si="103"/>
        <v>93567</v>
      </c>
      <c r="B6641" s="607" t="s">
        <v>4070</v>
      </c>
      <c r="C6641" s="607" t="s">
        <v>17475</v>
      </c>
      <c r="D6641" s="618" t="s">
        <v>17483</v>
      </c>
      <c r="E6641" s="619" t="s">
        <v>31661</v>
      </c>
      <c r="F6641"/>
      <c r="G6641"/>
      <c r="H6641"/>
    </row>
    <row r="6642" spans="1:8" ht="15" x14ac:dyDescent="0.25">
      <c r="A6642" s="609" t="str">
        <f t="shared" si="103"/>
        <v>93568</v>
      </c>
      <c r="B6642" s="607" t="s">
        <v>4071</v>
      </c>
      <c r="C6642" s="607" t="s">
        <v>17477</v>
      </c>
      <c r="D6642" s="618" t="s">
        <v>17483</v>
      </c>
      <c r="E6642" s="619" t="s">
        <v>31662</v>
      </c>
      <c r="F6642"/>
      <c r="G6642"/>
      <c r="H6642"/>
    </row>
    <row r="6643" spans="1:8" ht="15" x14ac:dyDescent="0.25">
      <c r="A6643" s="609" t="str">
        <f t="shared" si="103"/>
        <v>93569</v>
      </c>
      <c r="B6643" s="607" t="s">
        <v>4072</v>
      </c>
      <c r="C6643" s="607" t="s">
        <v>17484</v>
      </c>
      <c r="D6643" s="618" t="s">
        <v>17483</v>
      </c>
      <c r="E6643" s="619" t="s">
        <v>31663</v>
      </c>
      <c r="F6643"/>
      <c r="G6643"/>
      <c r="H6643"/>
    </row>
    <row r="6644" spans="1:8" ht="15" x14ac:dyDescent="0.25">
      <c r="A6644" s="609" t="str">
        <f t="shared" si="103"/>
        <v>93570</v>
      </c>
      <c r="B6644" s="607" t="s">
        <v>4073</v>
      </c>
      <c r="C6644" s="607" t="s">
        <v>17485</v>
      </c>
      <c r="D6644" s="618" t="s">
        <v>17483</v>
      </c>
      <c r="E6644" s="619" t="s">
        <v>31664</v>
      </c>
      <c r="F6644"/>
      <c r="G6644"/>
      <c r="H6644"/>
    </row>
    <row r="6645" spans="1:8" ht="15" x14ac:dyDescent="0.25">
      <c r="A6645" s="609" t="str">
        <f t="shared" si="103"/>
        <v>93571</v>
      </c>
      <c r="B6645" s="607" t="s">
        <v>4074</v>
      </c>
      <c r="C6645" s="607" t="s">
        <v>17486</v>
      </c>
      <c r="D6645" s="618" t="s">
        <v>17483</v>
      </c>
      <c r="E6645" s="619" t="s">
        <v>31665</v>
      </c>
      <c r="F6645"/>
      <c r="G6645"/>
      <c r="H6645"/>
    </row>
    <row r="6646" spans="1:8" ht="15" x14ac:dyDescent="0.25">
      <c r="A6646" s="609" t="str">
        <f t="shared" si="103"/>
        <v>93572</v>
      </c>
      <c r="B6646" s="607" t="s">
        <v>4075</v>
      </c>
      <c r="C6646" s="607" t="s">
        <v>17487</v>
      </c>
      <c r="D6646" s="618" t="s">
        <v>17483</v>
      </c>
      <c r="E6646" s="619" t="s">
        <v>31666</v>
      </c>
      <c r="F6646"/>
      <c r="G6646"/>
      <c r="H6646"/>
    </row>
    <row r="6647" spans="1:8" ht="15" x14ac:dyDescent="0.25">
      <c r="A6647" s="609" t="str">
        <f t="shared" si="103"/>
        <v>94295</v>
      </c>
      <c r="B6647" s="607" t="s">
        <v>4209</v>
      </c>
      <c r="C6647" s="607" t="s">
        <v>17478</v>
      </c>
      <c r="D6647" s="618" t="s">
        <v>17483</v>
      </c>
      <c r="E6647" s="619" t="s">
        <v>31667</v>
      </c>
      <c r="F6647"/>
      <c r="G6647"/>
      <c r="H6647"/>
    </row>
    <row r="6648" spans="1:8" ht="15" x14ac:dyDescent="0.25">
      <c r="A6648" s="609" t="str">
        <f t="shared" si="103"/>
        <v>94296</v>
      </c>
      <c r="B6648" s="607" t="s">
        <v>4210</v>
      </c>
      <c r="C6648" s="607" t="s">
        <v>17479</v>
      </c>
      <c r="D6648" s="618" t="s">
        <v>17483</v>
      </c>
      <c r="E6648" s="619" t="s">
        <v>31668</v>
      </c>
      <c r="F6648"/>
      <c r="G6648"/>
      <c r="H6648"/>
    </row>
    <row r="6649" spans="1:8" ht="15" x14ac:dyDescent="0.25">
      <c r="A6649" s="609" t="str">
        <f t="shared" si="103"/>
        <v>95308</v>
      </c>
      <c r="B6649" s="607" t="s">
        <v>4552</v>
      </c>
      <c r="C6649" s="607" t="s">
        <v>17488</v>
      </c>
      <c r="D6649" s="618" t="s">
        <v>11130</v>
      </c>
      <c r="E6649" s="619" t="s">
        <v>9232</v>
      </c>
      <c r="F6649"/>
      <c r="G6649"/>
      <c r="H6649"/>
    </row>
    <row r="6650" spans="1:8" ht="15" x14ac:dyDescent="0.25">
      <c r="A6650" s="609" t="str">
        <f t="shared" si="103"/>
        <v>95309</v>
      </c>
      <c r="B6650" s="607" t="s">
        <v>4553</v>
      </c>
      <c r="C6650" s="607" t="s">
        <v>17489</v>
      </c>
      <c r="D6650" s="618" t="s">
        <v>11130</v>
      </c>
      <c r="E6650" s="619" t="s">
        <v>10081</v>
      </c>
      <c r="F6650"/>
      <c r="G6650"/>
      <c r="H6650"/>
    </row>
    <row r="6651" spans="1:8" ht="15" x14ac:dyDescent="0.25">
      <c r="A6651" s="609" t="str">
        <f t="shared" si="103"/>
        <v>95310</v>
      </c>
      <c r="B6651" s="607" t="s">
        <v>4554</v>
      </c>
      <c r="C6651" s="607" t="s">
        <v>17490</v>
      </c>
      <c r="D6651" s="618" t="s">
        <v>11130</v>
      </c>
      <c r="E6651" s="619" t="s">
        <v>10086</v>
      </c>
      <c r="F6651"/>
      <c r="G6651"/>
      <c r="H6651"/>
    </row>
    <row r="6652" spans="1:8" ht="15" x14ac:dyDescent="0.25">
      <c r="A6652" s="609" t="str">
        <f t="shared" si="103"/>
        <v>95311</v>
      </c>
      <c r="B6652" s="607" t="s">
        <v>4555</v>
      </c>
      <c r="C6652" s="607" t="s">
        <v>17491</v>
      </c>
      <c r="D6652" s="618" t="s">
        <v>11130</v>
      </c>
      <c r="E6652" s="619" t="s">
        <v>10087</v>
      </c>
      <c r="F6652"/>
      <c r="G6652"/>
      <c r="H6652"/>
    </row>
    <row r="6653" spans="1:8" ht="15" x14ac:dyDescent="0.25">
      <c r="A6653" s="609" t="str">
        <f t="shared" si="103"/>
        <v>95312</v>
      </c>
      <c r="B6653" s="607" t="s">
        <v>4556</v>
      </c>
      <c r="C6653" s="607" t="s">
        <v>17492</v>
      </c>
      <c r="D6653" s="618" t="s">
        <v>11130</v>
      </c>
      <c r="E6653" s="619" t="s">
        <v>10081</v>
      </c>
      <c r="F6653"/>
      <c r="G6653"/>
      <c r="H6653"/>
    </row>
    <row r="6654" spans="1:8" ht="15" x14ac:dyDescent="0.25">
      <c r="A6654" s="609" t="str">
        <f t="shared" si="103"/>
        <v>95313</v>
      </c>
      <c r="B6654" s="607" t="s">
        <v>4557</v>
      </c>
      <c r="C6654" s="607" t="s">
        <v>17493</v>
      </c>
      <c r="D6654" s="618" t="s">
        <v>11130</v>
      </c>
      <c r="E6654" s="619" t="s">
        <v>10081</v>
      </c>
      <c r="F6654"/>
      <c r="G6654"/>
      <c r="H6654"/>
    </row>
    <row r="6655" spans="1:8" ht="15" x14ac:dyDescent="0.25">
      <c r="A6655" s="609" t="str">
        <f t="shared" si="103"/>
        <v>95314</v>
      </c>
      <c r="B6655" s="607" t="s">
        <v>4558</v>
      </c>
      <c r="C6655" s="607" t="s">
        <v>17494</v>
      </c>
      <c r="D6655" s="618" t="s">
        <v>11130</v>
      </c>
      <c r="E6655" s="619" t="s">
        <v>10081</v>
      </c>
      <c r="F6655"/>
      <c r="G6655"/>
      <c r="H6655"/>
    </row>
    <row r="6656" spans="1:8" ht="15" x14ac:dyDescent="0.25">
      <c r="A6656" s="609" t="str">
        <f t="shared" si="103"/>
        <v>95315</v>
      </c>
      <c r="B6656" s="607" t="s">
        <v>4559</v>
      </c>
      <c r="C6656" s="607" t="s">
        <v>17495</v>
      </c>
      <c r="D6656" s="618" t="s">
        <v>11130</v>
      </c>
      <c r="E6656" s="619" t="s">
        <v>10084</v>
      </c>
      <c r="F6656"/>
      <c r="G6656"/>
      <c r="H6656"/>
    </row>
    <row r="6657" spans="1:8" ht="15" x14ac:dyDescent="0.25">
      <c r="A6657" s="609" t="str">
        <f t="shared" si="103"/>
        <v>95316</v>
      </c>
      <c r="B6657" s="607" t="s">
        <v>4560</v>
      </c>
      <c r="C6657" s="607" t="s">
        <v>17496</v>
      </c>
      <c r="D6657" s="618" t="s">
        <v>11130</v>
      </c>
      <c r="E6657" s="619" t="s">
        <v>11070</v>
      </c>
      <c r="F6657"/>
      <c r="G6657"/>
      <c r="H6657"/>
    </row>
    <row r="6658" spans="1:8" ht="15" x14ac:dyDescent="0.25">
      <c r="A6658" s="609" t="str">
        <f t="shared" ref="A6658:A6721" si="104">IF(ISERROR(SEARCH("/",B6658)=6),TRIM(CLEAN(B6658)),IF(SEARCH("/",B6658)=6,IF(LEN(TRIM(CLEAN(B6658)))=7,LEFT(TRIM(CLEAN(B6658)),6)&amp;"00"&amp;RIGHT(TRIM(CLEAN(B6658)),1),LEFT(TRIM(CLEAN(B6658)),6)&amp;"0"&amp;RIGHT(TRIM(CLEAN(B6658)),2)),TRIM(CLEAN(B6658))))</f>
        <v>95317</v>
      </c>
      <c r="B6658" s="607" t="s">
        <v>4561</v>
      </c>
      <c r="C6658" s="607" t="s">
        <v>17497</v>
      </c>
      <c r="D6658" s="618" t="s">
        <v>11130</v>
      </c>
      <c r="E6658" s="619" t="s">
        <v>8812</v>
      </c>
      <c r="F6658"/>
      <c r="G6658"/>
      <c r="H6658"/>
    </row>
    <row r="6659" spans="1:8" ht="15" x14ac:dyDescent="0.25">
      <c r="A6659" s="609" t="str">
        <f t="shared" si="104"/>
        <v>95318</v>
      </c>
      <c r="B6659" s="607" t="s">
        <v>4562</v>
      </c>
      <c r="C6659" s="607" t="s">
        <v>17498</v>
      </c>
      <c r="D6659" s="618" t="s">
        <v>11130</v>
      </c>
      <c r="E6659" s="619" t="s">
        <v>8812</v>
      </c>
      <c r="F6659"/>
      <c r="G6659"/>
      <c r="H6659"/>
    </row>
    <row r="6660" spans="1:8" ht="15" x14ac:dyDescent="0.25">
      <c r="A6660" s="609" t="str">
        <f t="shared" si="104"/>
        <v>95319</v>
      </c>
      <c r="B6660" s="607" t="s">
        <v>4563</v>
      </c>
      <c r="C6660" s="607" t="s">
        <v>17499</v>
      </c>
      <c r="D6660" s="618" t="s">
        <v>11130</v>
      </c>
      <c r="E6660" s="619" t="s">
        <v>10086</v>
      </c>
      <c r="F6660"/>
      <c r="G6660"/>
      <c r="H6660"/>
    </row>
    <row r="6661" spans="1:8" ht="15" x14ac:dyDescent="0.25">
      <c r="A6661" s="609" t="str">
        <f t="shared" si="104"/>
        <v>95320</v>
      </c>
      <c r="B6661" s="607" t="s">
        <v>4564</v>
      </c>
      <c r="C6661" s="607" t="s">
        <v>17500</v>
      </c>
      <c r="D6661" s="618" t="s">
        <v>11130</v>
      </c>
      <c r="E6661" s="619" t="s">
        <v>10087</v>
      </c>
      <c r="F6661"/>
      <c r="G6661"/>
      <c r="H6661"/>
    </row>
    <row r="6662" spans="1:8" ht="15" x14ac:dyDescent="0.25">
      <c r="A6662" s="609" t="str">
        <f t="shared" si="104"/>
        <v>95321</v>
      </c>
      <c r="B6662" s="607" t="s">
        <v>4565</v>
      </c>
      <c r="C6662" s="607" t="s">
        <v>17501</v>
      </c>
      <c r="D6662" s="618" t="s">
        <v>11130</v>
      </c>
      <c r="E6662" s="619" t="s">
        <v>10086</v>
      </c>
      <c r="F6662"/>
      <c r="G6662"/>
      <c r="H6662"/>
    </row>
    <row r="6663" spans="1:8" ht="15" x14ac:dyDescent="0.25">
      <c r="A6663" s="609" t="str">
        <f t="shared" si="104"/>
        <v>95322</v>
      </c>
      <c r="B6663" s="607" t="s">
        <v>4566</v>
      </c>
      <c r="C6663" s="607" t="s">
        <v>17502</v>
      </c>
      <c r="D6663" s="618" t="s">
        <v>11130</v>
      </c>
      <c r="E6663" s="619" t="s">
        <v>8810</v>
      </c>
      <c r="F6663"/>
      <c r="G6663"/>
      <c r="H6663"/>
    </row>
    <row r="6664" spans="1:8" ht="15" x14ac:dyDescent="0.25">
      <c r="A6664" s="609" t="str">
        <f t="shared" si="104"/>
        <v>95323</v>
      </c>
      <c r="B6664" s="607" t="s">
        <v>4567</v>
      </c>
      <c r="C6664" s="607" t="s">
        <v>17503</v>
      </c>
      <c r="D6664" s="618" t="s">
        <v>11130</v>
      </c>
      <c r="E6664" s="619" t="s">
        <v>11618</v>
      </c>
      <c r="F6664"/>
      <c r="G6664"/>
      <c r="H6664"/>
    </row>
    <row r="6665" spans="1:8" ht="15" x14ac:dyDescent="0.25">
      <c r="A6665" s="609" t="str">
        <f t="shared" si="104"/>
        <v>95324</v>
      </c>
      <c r="B6665" s="607" t="s">
        <v>4568</v>
      </c>
      <c r="C6665" s="607" t="s">
        <v>17504</v>
      </c>
      <c r="D6665" s="618" t="s">
        <v>11130</v>
      </c>
      <c r="E6665" s="619" t="s">
        <v>10093</v>
      </c>
      <c r="F6665"/>
      <c r="G6665"/>
      <c r="H6665"/>
    </row>
    <row r="6666" spans="1:8" ht="15" x14ac:dyDescent="0.25">
      <c r="A6666" s="609" t="str">
        <f t="shared" si="104"/>
        <v>95325</v>
      </c>
      <c r="B6666" s="607" t="s">
        <v>4569</v>
      </c>
      <c r="C6666" s="607" t="s">
        <v>17505</v>
      </c>
      <c r="D6666" s="618" t="s">
        <v>11130</v>
      </c>
      <c r="E6666" s="619" t="s">
        <v>10084</v>
      </c>
      <c r="F6666"/>
      <c r="G6666"/>
      <c r="H6666"/>
    </row>
    <row r="6667" spans="1:8" ht="15" x14ac:dyDescent="0.25">
      <c r="A6667" s="609" t="str">
        <f t="shared" si="104"/>
        <v>95326</v>
      </c>
      <c r="B6667" s="607" t="s">
        <v>4570</v>
      </c>
      <c r="C6667" s="607" t="s">
        <v>17506</v>
      </c>
      <c r="D6667" s="618" t="s">
        <v>11130</v>
      </c>
      <c r="E6667" s="619" t="s">
        <v>8810</v>
      </c>
      <c r="F6667"/>
      <c r="G6667"/>
      <c r="H6667"/>
    </row>
    <row r="6668" spans="1:8" ht="15" x14ac:dyDescent="0.25">
      <c r="A6668" s="609" t="str">
        <f t="shared" si="104"/>
        <v>95328</v>
      </c>
      <c r="B6668" s="607" t="s">
        <v>4571</v>
      </c>
      <c r="C6668" s="607" t="s">
        <v>17507</v>
      </c>
      <c r="D6668" s="618" t="s">
        <v>11130</v>
      </c>
      <c r="E6668" s="619" t="s">
        <v>9080</v>
      </c>
      <c r="F6668"/>
      <c r="G6668"/>
      <c r="H6668"/>
    </row>
    <row r="6669" spans="1:8" ht="15" x14ac:dyDescent="0.25">
      <c r="A6669" s="609" t="str">
        <f t="shared" si="104"/>
        <v>95329</v>
      </c>
      <c r="B6669" s="607" t="s">
        <v>4572</v>
      </c>
      <c r="C6669" s="607" t="s">
        <v>17508</v>
      </c>
      <c r="D6669" s="618" t="s">
        <v>11130</v>
      </c>
      <c r="E6669" s="619" t="s">
        <v>11618</v>
      </c>
      <c r="F6669"/>
      <c r="G6669"/>
      <c r="H6669"/>
    </row>
    <row r="6670" spans="1:8" ht="15" x14ac:dyDescent="0.25">
      <c r="A6670" s="609" t="str">
        <f t="shared" si="104"/>
        <v>95330</v>
      </c>
      <c r="B6670" s="607" t="s">
        <v>4573</v>
      </c>
      <c r="C6670" s="607" t="s">
        <v>17509</v>
      </c>
      <c r="D6670" s="618" t="s">
        <v>11130</v>
      </c>
      <c r="E6670" s="619" t="s">
        <v>10081</v>
      </c>
      <c r="F6670"/>
      <c r="G6670"/>
      <c r="H6670"/>
    </row>
    <row r="6671" spans="1:8" ht="15" x14ac:dyDescent="0.25">
      <c r="A6671" s="609" t="str">
        <f t="shared" si="104"/>
        <v>95331</v>
      </c>
      <c r="B6671" s="607" t="s">
        <v>4574</v>
      </c>
      <c r="C6671" s="607" t="s">
        <v>17510</v>
      </c>
      <c r="D6671" s="618" t="s">
        <v>11130</v>
      </c>
      <c r="E6671" s="619" t="s">
        <v>8811</v>
      </c>
      <c r="F6671"/>
      <c r="G6671"/>
      <c r="H6671"/>
    </row>
    <row r="6672" spans="1:8" ht="15" x14ac:dyDescent="0.25">
      <c r="A6672" s="609" t="str">
        <f t="shared" si="104"/>
        <v>95332</v>
      </c>
      <c r="B6672" s="607" t="s">
        <v>4575</v>
      </c>
      <c r="C6672" s="607" t="s">
        <v>17511</v>
      </c>
      <c r="D6672" s="618" t="s">
        <v>11130</v>
      </c>
      <c r="E6672" s="619" t="s">
        <v>9337</v>
      </c>
      <c r="F6672"/>
      <c r="G6672"/>
      <c r="H6672"/>
    </row>
    <row r="6673" spans="1:8" ht="15" x14ac:dyDescent="0.25">
      <c r="A6673" s="609" t="str">
        <f t="shared" si="104"/>
        <v>95333</v>
      </c>
      <c r="B6673" s="607" t="s">
        <v>4576</v>
      </c>
      <c r="C6673" s="607" t="s">
        <v>17512</v>
      </c>
      <c r="D6673" s="618" t="s">
        <v>11130</v>
      </c>
      <c r="E6673" s="619" t="s">
        <v>11096</v>
      </c>
      <c r="F6673"/>
      <c r="G6673"/>
      <c r="H6673"/>
    </row>
    <row r="6674" spans="1:8" ht="15" x14ac:dyDescent="0.25">
      <c r="A6674" s="609" t="str">
        <f t="shared" si="104"/>
        <v>95334</v>
      </c>
      <c r="B6674" s="607" t="s">
        <v>4577</v>
      </c>
      <c r="C6674" s="607" t="s">
        <v>17513</v>
      </c>
      <c r="D6674" s="618" t="s">
        <v>11130</v>
      </c>
      <c r="E6674" s="619" t="s">
        <v>10176</v>
      </c>
      <c r="F6674"/>
      <c r="G6674"/>
      <c r="H6674"/>
    </row>
    <row r="6675" spans="1:8" ht="15" x14ac:dyDescent="0.25">
      <c r="A6675" s="609" t="str">
        <f t="shared" si="104"/>
        <v>95335</v>
      </c>
      <c r="B6675" s="607" t="s">
        <v>4578</v>
      </c>
      <c r="C6675" s="607" t="s">
        <v>17514</v>
      </c>
      <c r="D6675" s="618" t="s">
        <v>11130</v>
      </c>
      <c r="E6675" s="619" t="s">
        <v>10084</v>
      </c>
      <c r="F6675"/>
      <c r="G6675"/>
      <c r="H6675"/>
    </row>
    <row r="6676" spans="1:8" ht="15" x14ac:dyDescent="0.25">
      <c r="A6676" s="609" t="str">
        <f t="shared" si="104"/>
        <v>95337</v>
      </c>
      <c r="B6676" s="607" t="s">
        <v>4579</v>
      </c>
      <c r="C6676" s="607" t="s">
        <v>17515</v>
      </c>
      <c r="D6676" s="618" t="s">
        <v>11130</v>
      </c>
      <c r="E6676" s="619" t="s">
        <v>11607</v>
      </c>
      <c r="F6676"/>
      <c r="G6676"/>
      <c r="H6676"/>
    </row>
    <row r="6677" spans="1:8" ht="15" x14ac:dyDescent="0.25">
      <c r="A6677" s="609" t="str">
        <f t="shared" si="104"/>
        <v>95338</v>
      </c>
      <c r="B6677" s="607" t="s">
        <v>4580</v>
      </c>
      <c r="C6677" s="607" t="s">
        <v>17516</v>
      </c>
      <c r="D6677" s="618" t="s">
        <v>11130</v>
      </c>
      <c r="E6677" s="619" t="s">
        <v>10982</v>
      </c>
      <c r="F6677"/>
      <c r="G6677"/>
      <c r="H6677"/>
    </row>
    <row r="6678" spans="1:8" ht="15" x14ac:dyDescent="0.25">
      <c r="A6678" s="609" t="str">
        <f t="shared" si="104"/>
        <v>95339</v>
      </c>
      <c r="B6678" s="607" t="s">
        <v>4581</v>
      </c>
      <c r="C6678" s="607" t="s">
        <v>17517</v>
      </c>
      <c r="D6678" s="618" t="s">
        <v>11130</v>
      </c>
      <c r="E6678" s="619" t="s">
        <v>10094</v>
      </c>
      <c r="F6678"/>
      <c r="G6678"/>
      <c r="H6678"/>
    </row>
    <row r="6679" spans="1:8" ht="15" x14ac:dyDescent="0.25">
      <c r="A6679" s="609" t="str">
        <f t="shared" si="104"/>
        <v>95340</v>
      </c>
      <c r="B6679" s="607" t="s">
        <v>4582</v>
      </c>
      <c r="C6679" s="607" t="s">
        <v>17518</v>
      </c>
      <c r="D6679" s="618" t="s">
        <v>11130</v>
      </c>
      <c r="E6679" s="619" t="s">
        <v>10093</v>
      </c>
      <c r="F6679"/>
      <c r="G6679"/>
      <c r="H6679"/>
    </row>
    <row r="6680" spans="1:8" ht="15" x14ac:dyDescent="0.25">
      <c r="A6680" s="609" t="str">
        <f t="shared" si="104"/>
        <v>95341</v>
      </c>
      <c r="B6680" s="607" t="s">
        <v>4583</v>
      </c>
      <c r="C6680" s="607" t="s">
        <v>17519</v>
      </c>
      <c r="D6680" s="618" t="s">
        <v>11130</v>
      </c>
      <c r="E6680" s="619" t="s">
        <v>10880</v>
      </c>
      <c r="F6680"/>
      <c r="G6680"/>
      <c r="H6680"/>
    </row>
    <row r="6681" spans="1:8" ht="15" x14ac:dyDescent="0.25">
      <c r="A6681" s="609" t="str">
        <f t="shared" si="104"/>
        <v>95342</v>
      </c>
      <c r="B6681" s="607" t="s">
        <v>4584</v>
      </c>
      <c r="C6681" s="607" t="s">
        <v>17520</v>
      </c>
      <c r="D6681" s="618" t="s">
        <v>11130</v>
      </c>
      <c r="E6681" s="619" t="s">
        <v>10081</v>
      </c>
      <c r="F6681"/>
      <c r="G6681"/>
      <c r="H6681"/>
    </row>
    <row r="6682" spans="1:8" ht="15" x14ac:dyDescent="0.25">
      <c r="A6682" s="609" t="str">
        <f t="shared" si="104"/>
        <v>95343</v>
      </c>
      <c r="B6682" s="607" t="s">
        <v>4585</v>
      </c>
      <c r="C6682" s="607" t="s">
        <v>17521</v>
      </c>
      <c r="D6682" s="618" t="s">
        <v>11130</v>
      </c>
      <c r="E6682" s="619" t="s">
        <v>10880</v>
      </c>
      <c r="F6682"/>
      <c r="G6682"/>
      <c r="H6682"/>
    </row>
    <row r="6683" spans="1:8" ht="15" x14ac:dyDescent="0.25">
      <c r="A6683" s="609" t="str">
        <f t="shared" si="104"/>
        <v>95344</v>
      </c>
      <c r="B6683" s="607" t="s">
        <v>4586</v>
      </c>
      <c r="C6683" s="607" t="s">
        <v>17522</v>
      </c>
      <c r="D6683" s="618" t="s">
        <v>11130</v>
      </c>
      <c r="E6683" s="619" t="s">
        <v>10081</v>
      </c>
      <c r="F6683"/>
      <c r="G6683"/>
      <c r="H6683"/>
    </row>
    <row r="6684" spans="1:8" ht="15" x14ac:dyDescent="0.25">
      <c r="A6684" s="609" t="str">
        <f t="shared" si="104"/>
        <v>95345</v>
      </c>
      <c r="B6684" s="607" t="s">
        <v>4587</v>
      </c>
      <c r="C6684" s="607" t="s">
        <v>17523</v>
      </c>
      <c r="D6684" s="618" t="s">
        <v>11130</v>
      </c>
      <c r="E6684" s="619" t="s">
        <v>8992</v>
      </c>
      <c r="F6684"/>
      <c r="G6684"/>
      <c r="H6684"/>
    </row>
    <row r="6685" spans="1:8" ht="15" x14ac:dyDescent="0.25">
      <c r="A6685" s="609" t="str">
        <f t="shared" si="104"/>
        <v>95346</v>
      </c>
      <c r="B6685" s="607" t="s">
        <v>4588</v>
      </c>
      <c r="C6685" s="607" t="s">
        <v>17524</v>
      </c>
      <c r="D6685" s="618" t="s">
        <v>11130</v>
      </c>
      <c r="E6685" s="619" t="s">
        <v>11579</v>
      </c>
      <c r="F6685"/>
      <c r="G6685"/>
      <c r="H6685"/>
    </row>
    <row r="6686" spans="1:8" ht="15" x14ac:dyDescent="0.25">
      <c r="A6686" s="609" t="str">
        <f t="shared" si="104"/>
        <v>95347</v>
      </c>
      <c r="B6686" s="607" t="s">
        <v>4589</v>
      </c>
      <c r="C6686" s="607" t="s">
        <v>17525</v>
      </c>
      <c r="D6686" s="618" t="s">
        <v>11130</v>
      </c>
      <c r="E6686" s="619" t="s">
        <v>11579</v>
      </c>
      <c r="F6686"/>
      <c r="G6686"/>
      <c r="H6686"/>
    </row>
    <row r="6687" spans="1:8" ht="15" x14ac:dyDescent="0.25">
      <c r="A6687" s="609" t="str">
        <f t="shared" si="104"/>
        <v>95348</v>
      </c>
      <c r="B6687" s="607" t="s">
        <v>4590</v>
      </c>
      <c r="C6687" s="607" t="s">
        <v>17526</v>
      </c>
      <c r="D6687" s="618" t="s">
        <v>11130</v>
      </c>
      <c r="E6687" s="619" t="s">
        <v>9079</v>
      </c>
      <c r="F6687"/>
      <c r="G6687"/>
      <c r="H6687"/>
    </row>
    <row r="6688" spans="1:8" ht="15" x14ac:dyDescent="0.25">
      <c r="A6688" s="609" t="str">
        <f t="shared" si="104"/>
        <v>95349</v>
      </c>
      <c r="B6688" s="607" t="s">
        <v>4591</v>
      </c>
      <c r="C6688" s="607" t="s">
        <v>17527</v>
      </c>
      <c r="D6688" s="618" t="s">
        <v>11130</v>
      </c>
      <c r="E6688" s="619" t="s">
        <v>9701</v>
      </c>
      <c r="F6688"/>
      <c r="G6688"/>
      <c r="H6688"/>
    </row>
    <row r="6689" spans="1:8" ht="15" x14ac:dyDescent="0.25">
      <c r="A6689" s="609" t="str">
        <f t="shared" si="104"/>
        <v>95350</v>
      </c>
      <c r="B6689" s="607" t="s">
        <v>4592</v>
      </c>
      <c r="C6689" s="607" t="s">
        <v>17528</v>
      </c>
      <c r="D6689" s="618" t="s">
        <v>11130</v>
      </c>
      <c r="E6689" s="619" t="s">
        <v>9079</v>
      </c>
      <c r="F6689"/>
      <c r="G6689"/>
      <c r="H6689"/>
    </row>
    <row r="6690" spans="1:8" ht="15" x14ac:dyDescent="0.25">
      <c r="A6690" s="609" t="str">
        <f t="shared" si="104"/>
        <v>95351</v>
      </c>
      <c r="B6690" s="607" t="s">
        <v>4593</v>
      </c>
      <c r="C6690" s="607" t="s">
        <v>17529</v>
      </c>
      <c r="D6690" s="618" t="s">
        <v>11130</v>
      </c>
      <c r="E6690" s="619" t="s">
        <v>11065</v>
      </c>
      <c r="F6690"/>
      <c r="G6690"/>
      <c r="H6690"/>
    </row>
    <row r="6691" spans="1:8" ht="15" x14ac:dyDescent="0.25">
      <c r="A6691" s="609" t="str">
        <f t="shared" si="104"/>
        <v>95352</v>
      </c>
      <c r="B6691" s="607" t="s">
        <v>4594</v>
      </c>
      <c r="C6691" s="607" t="s">
        <v>17530</v>
      </c>
      <c r="D6691" s="618" t="s">
        <v>11130</v>
      </c>
      <c r="E6691" s="619" t="s">
        <v>9701</v>
      </c>
      <c r="F6691"/>
      <c r="G6691"/>
      <c r="H6691"/>
    </row>
    <row r="6692" spans="1:8" ht="15" x14ac:dyDescent="0.25">
      <c r="A6692" s="609" t="str">
        <f t="shared" si="104"/>
        <v>95354</v>
      </c>
      <c r="B6692" s="607" t="s">
        <v>4595</v>
      </c>
      <c r="C6692" s="607" t="s">
        <v>17531</v>
      </c>
      <c r="D6692" s="618" t="s">
        <v>11130</v>
      </c>
      <c r="E6692" s="619" t="s">
        <v>9232</v>
      </c>
      <c r="F6692"/>
      <c r="G6692"/>
      <c r="H6692"/>
    </row>
    <row r="6693" spans="1:8" ht="15" x14ac:dyDescent="0.25">
      <c r="A6693" s="609" t="str">
        <f t="shared" si="104"/>
        <v>95355</v>
      </c>
      <c r="B6693" s="607" t="s">
        <v>4596</v>
      </c>
      <c r="C6693" s="607" t="s">
        <v>17532</v>
      </c>
      <c r="D6693" s="618" t="s">
        <v>11130</v>
      </c>
      <c r="E6693" s="619" t="s">
        <v>10086</v>
      </c>
      <c r="F6693"/>
      <c r="G6693"/>
      <c r="H6693"/>
    </row>
    <row r="6694" spans="1:8" ht="15" x14ac:dyDescent="0.25">
      <c r="A6694" s="609" t="str">
        <f t="shared" si="104"/>
        <v>95356</v>
      </c>
      <c r="B6694" s="607" t="s">
        <v>4597</v>
      </c>
      <c r="C6694" s="607" t="s">
        <v>17533</v>
      </c>
      <c r="D6694" s="618" t="s">
        <v>11130</v>
      </c>
      <c r="E6694" s="619" t="s">
        <v>10086</v>
      </c>
      <c r="F6694"/>
      <c r="G6694"/>
      <c r="H6694"/>
    </row>
    <row r="6695" spans="1:8" ht="15" x14ac:dyDescent="0.25">
      <c r="A6695" s="609" t="str">
        <f t="shared" si="104"/>
        <v>95357</v>
      </c>
      <c r="B6695" s="607" t="s">
        <v>4598</v>
      </c>
      <c r="C6695" s="607" t="s">
        <v>17534</v>
      </c>
      <c r="D6695" s="618" t="s">
        <v>11130</v>
      </c>
      <c r="E6695" s="619" t="s">
        <v>11607</v>
      </c>
      <c r="F6695"/>
      <c r="G6695"/>
      <c r="H6695"/>
    </row>
    <row r="6696" spans="1:8" ht="15" x14ac:dyDescent="0.25">
      <c r="A6696" s="609" t="str">
        <f t="shared" si="104"/>
        <v>95358</v>
      </c>
      <c r="B6696" s="607" t="s">
        <v>4599</v>
      </c>
      <c r="C6696" s="607" t="s">
        <v>17535</v>
      </c>
      <c r="D6696" s="618" t="s">
        <v>11130</v>
      </c>
      <c r="E6696" s="619" t="s">
        <v>11618</v>
      </c>
      <c r="F6696"/>
      <c r="G6696"/>
      <c r="H6696"/>
    </row>
    <row r="6697" spans="1:8" ht="15" x14ac:dyDescent="0.25">
      <c r="A6697" s="609" t="str">
        <f t="shared" si="104"/>
        <v>95359</v>
      </c>
      <c r="B6697" s="607" t="s">
        <v>4600</v>
      </c>
      <c r="C6697" s="607" t="s">
        <v>17536</v>
      </c>
      <c r="D6697" s="618" t="s">
        <v>11130</v>
      </c>
      <c r="E6697" s="619" t="s">
        <v>10084</v>
      </c>
      <c r="F6697"/>
      <c r="G6697"/>
      <c r="H6697"/>
    </row>
    <row r="6698" spans="1:8" ht="15" x14ac:dyDescent="0.25">
      <c r="A6698" s="609" t="str">
        <f t="shared" si="104"/>
        <v>95360</v>
      </c>
      <c r="B6698" s="607" t="s">
        <v>4601</v>
      </c>
      <c r="C6698" s="607" t="s">
        <v>17537</v>
      </c>
      <c r="D6698" s="618" t="s">
        <v>11130</v>
      </c>
      <c r="E6698" s="619" t="s">
        <v>9080</v>
      </c>
      <c r="F6698"/>
      <c r="G6698"/>
      <c r="H6698"/>
    </row>
    <row r="6699" spans="1:8" ht="15" x14ac:dyDescent="0.25">
      <c r="A6699" s="609" t="str">
        <f t="shared" si="104"/>
        <v>95361</v>
      </c>
      <c r="B6699" s="607" t="s">
        <v>4602</v>
      </c>
      <c r="C6699" s="607" t="s">
        <v>17538</v>
      </c>
      <c r="D6699" s="618" t="s">
        <v>11130</v>
      </c>
      <c r="E6699" s="619" t="s">
        <v>10086</v>
      </c>
      <c r="F6699"/>
      <c r="G6699"/>
      <c r="H6699"/>
    </row>
    <row r="6700" spans="1:8" ht="15" x14ac:dyDescent="0.25">
      <c r="A6700" s="609" t="str">
        <f t="shared" si="104"/>
        <v>95362</v>
      </c>
      <c r="B6700" s="607" t="s">
        <v>4603</v>
      </c>
      <c r="C6700" s="607" t="s">
        <v>17539</v>
      </c>
      <c r="D6700" s="618" t="s">
        <v>11130</v>
      </c>
      <c r="E6700" s="619" t="s">
        <v>10086</v>
      </c>
      <c r="F6700"/>
      <c r="G6700"/>
      <c r="H6700"/>
    </row>
    <row r="6701" spans="1:8" ht="15" x14ac:dyDescent="0.25">
      <c r="A6701" s="609" t="str">
        <f t="shared" si="104"/>
        <v>95363</v>
      </c>
      <c r="B6701" s="607" t="s">
        <v>4604</v>
      </c>
      <c r="C6701" s="607" t="s">
        <v>17540</v>
      </c>
      <c r="D6701" s="618" t="s">
        <v>11130</v>
      </c>
      <c r="E6701" s="619" t="s">
        <v>10081</v>
      </c>
      <c r="F6701"/>
      <c r="G6701"/>
      <c r="H6701"/>
    </row>
    <row r="6702" spans="1:8" ht="15" x14ac:dyDescent="0.25">
      <c r="A6702" s="609" t="str">
        <f t="shared" si="104"/>
        <v>95364</v>
      </c>
      <c r="B6702" s="607" t="s">
        <v>4605</v>
      </c>
      <c r="C6702" s="607" t="s">
        <v>17541</v>
      </c>
      <c r="D6702" s="618" t="s">
        <v>11130</v>
      </c>
      <c r="E6702" s="619" t="s">
        <v>10086</v>
      </c>
      <c r="F6702"/>
      <c r="G6702"/>
      <c r="H6702"/>
    </row>
    <row r="6703" spans="1:8" ht="15" x14ac:dyDescent="0.25">
      <c r="A6703" s="609" t="str">
        <f t="shared" si="104"/>
        <v>95365</v>
      </c>
      <c r="B6703" s="607" t="s">
        <v>4606</v>
      </c>
      <c r="C6703" s="607" t="s">
        <v>17542</v>
      </c>
      <c r="D6703" s="618" t="s">
        <v>11130</v>
      </c>
      <c r="E6703" s="619" t="s">
        <v>10086</v>
      </c>
      <c r="F6703"/>
      <c r="G6703"/>
      <c r="H6703"/>
    </row>
    <row r="6704" spans="1:8" ht="15" x14ac:dyDescent="0.25">
      <c r="A6704" s="609" t="str">
        <f t="shared" si="104"/>
        <v>95366</v>
      </c>
      <c r="B6704" s="607" t="s">
        <v>4607</v>
      </c>
      <c r="C6704" s="607" t="s">
        <v>17543</v>
      </c>
      <c r="D6704" s="618" t="s">
        <v>11130</v>
      </c>
      <c r="E6704" s="619" t="s">
        <v>10087</v>
      </c>
      <c r="F6704"/>
      <c r="G6704"/>
      <c r="H6704"/>
    </row>
    <row r="6705" spans="1:8" ht="15" x14ac:dyDescent="0.25">
      <c r="A6705" s="609" t="str">
        <f t="shared" si="104"/>
        <v>95367</v>
      </c>
      <c r="B6705" s="607" t="s">
        <v>4608</v>
      </c>
      <c r="C6705" s="607" t="s">
        <v>17544</v>
      </c>
      <c r="D6705" s="618" t="s">
        <v>11130</v>
      </c>
      <c r="E6705" s="619" t="s">
        <v>10087</v>
      </c>
      <c r="F6705"/>
      <c r="G6705"/>
      <c r="H6705"/>
    </row>
    <row r="6706" spans="1:8" ht="15" x14ac:dyDescent="0.25">
      <c r="A6706" s="609" t="str">
        <f t="shared" si="104"/>
        <v>95368</v>
      </c>
      <c r="B6706" s="607" t="s">
        <v>4609</v>
      </c>
      <c r="C6706" s="607" t="s">
        <v>17545</v>
      </c>
      <c r="D6706" s="618" t="s">
        <v>11130</v>
      </c>
      <c r="E6706" s="619" t="s">
        <v>8812</v>
      </c>
      <c r="F6706"/>
      <c r="G6706"/>
      <c r="H6706"/>
    </row>
    <row r="6707" spans="1:8" ht="15" x14ac:dyDescent="0.25">
      <c r="A6707" s="609" t="str">
        <f t="shared" si="104"/>
        <v>95369</v>
      </c>
      <c r="B6707" s="607" t="s">
        <v>4610</v>
      </c>
      <c r="C6707" s="607" t="s">
        <v>17546</v>
      </c>
      <c r="D6707" s="618" t="s">
        <v>11130</v>
      </c>
      <c r="E6707" s="619" t="s">
        <v>8811</v>
      </c>
      <c r="F6707"/>
      <c r="G6707"/>
      <c r="H6707"/>
    </row>
    <row r="6708" spans="1:8" ht="15" x14ac:dyDescent="0.25">
      <c r="A6708" s="609" t="str">
        <f t="shared" si="104"/>
        <v>95370</v>
      </c>
      <c r="B6708" s="607" t="s">
        <v>4611</v>
      </c>
      <c r="C6708" s="607" t="s">
        <v>17547</v>
      </c>
      <c r="D6708" s="618" t="s">
        <v>11130</v>
      </c>
      <c r="E6708" s="619" t="s">
        <v>10094</v>
      </c>
      <c r="F6708"/>
      <c r="G6708"/>
      <c r="H6708"/>
    </row>
    <row r="6709" spans="1:8" ht="15" x14ac:dyDescent="0.25">
      <c r="A6709" s="609" t="str">
        <f t="shared" si="104"/>
        <v>95371</v>
      </c>
      <c r="B6709" s="607" t="s">
        <v>4612</v>
      </c>
      <c r="C6709" s="607" t="s">
        <v>17548</v>
      </c>
      <c r="D6709" s="618" t="s">
        <v>11130</v>
      </c>
      <c r="E6709" s="619" t="s">
        <v>9648</v>
      </c>
      <c r="F6709"/>
      <c r="G6709"/>
      <c r="H6709"/>
    </row>
    <row r="6710" spans="1:8" ht="15" x14ac:dyDescent="0.25">
      <c r="A6710" s="609" t="str">
        <f t="shared" si="104"/>
        <v>95372</v>
      </c>
      <c r="B6710" s="607" t="s">
        <v>4613</v>
      </c>
      <c r="C6710" s="607" t="s">
        <v>17549</v>
      </c>
      <c r="D6710" s="618" t="s">
        <v>11130</v>
      </c>
      <c r="E6710" s="619" t="s">
        <v>10093</v>
      </c>
      <c r="F6710"/>
      <c r="G6710"/>
      <c r="H6710"/>
    </row>
    <row r="6711" spans="1:8" ht="15" x14ac:dyDescent="0.25">
      <c r="A6711" s="609" t="str">
        <f t="shared" si="104"/>
        <v>95373</v>
      </c>
      <c r="B6711" s="607" t="s">
        <v>4614</v>
      </c>
      <c r="C6711" s="607" t="s">
        <v>17550</v>
      </c>
      <c r="D6711" s="618" t="s">
        <v>11130</v>
      </c>
      <c r="E6711" s="619" t="s">
        <v>10084</v>
      </c>
      <c r="F6711"/>
      <c r="G6711"/>
      <c r="H6711"/>
    </row>
    <row r="6712" spans="1:8" ht="15" x14ac:dyDescent="0.25">
      <c r="A6712" s="609" t="str">
        <f t="shared" si="104"/>
        <v>95374</v>
      </c>
      <c r="B6712" s="607" t="s">
        <v>4615</v>
      </c>
      <c r="C6712" s="607" t="s">
        <v>17551</v>
      </c>
      <c r="D6712" s="618" t="s">
        <v>11130</v>
      </c>
      <c r="E6712" s="619" t="s">
        <v>11618</v>
      </c>
      <c r="F6712"/>
      <c r="G6712"/>
      <c r="H6712"/>
    </row>
    <row r="6713" spans="1:8" ht="15" x14ac:dyDescent="0.25">
      <c r="A6713" s="609" t="str">
        <f t="shared" si="104"/>
        <v>95375</v>
      </c>
      <c r="B6713" s="607" t="s">
        <v>4616</v>
      </c>
      <c r="C6713" s="607" t="s">
        <v>17552</v>
      </c>
      <c r="D6713" s="618" t="s">
        <v>11130</v>
      </c>
      <c r="E6713" s="619" t="s">
        <v>10982</v>
      </c>
      <c r="F6713"/>
      <c r="G6713"/>
      <c r="H6713"/>
    </row>
    <row r="6714" spans="1:8" ht="15" x14ac:dyDescent="0.25">
      <c r="A6714" s="609" t="str">
        <f t="shared" si="104"/>
        <v>95376</v>
      </c>
      <c r="B6714" s="607" t="s">
        <v>4617</v>
      </c>
      <c r="C6714" s="607" t="s">
        <v>17553</v>
      </c>
      <c r="D6714" s="618" t="s">
        <v>11130</v>
      </c>
      <c r="E6714" s="619" t="s">
        <v>8810</v>
      </c>
      <c r="F6714"/>
      <c r="G6714"/>
      <c r="H6714"/>
    </row>
    <row r="6715" spans="1:8" ht="15" x14ac:dyDescent="0.25">
      <c r="A6715" s="609" t="str">
        <f t="shared" si="104"/>
        <v>95377</v>
      </c>
      <c r="B6715" s="607" t="s">
        <v>4618</v>
      </c>
      <c r="C6715" s="607" t="s">
        <v>17554</v>
      </c>
      <c r="D6715" s="618" t="s">
        <v>11130</v>
      </c>
      <c r="E6715" s="619" t="s">
        <v>10081</v>
      </c>
      <c r="F6715"/>
      <c r="G6715"/>
      <c r="H6715"/>
    </row>
    <row r="6716" spans="1:8" ht="15" x14ac:dyDescent="0.25">
      <c r="A6716" s="609" t="str">
        <f t="shared" si="104"/>
        <v>95378</v>
      </c>
      <c r="B6716" s="607" t="s">
        <v>4619</v>
      </c>
      <c r="C6716" s="607" t="s">
        <v>17555</v>
      </c>
      <c r="D6716" s="618" t="s">
        <v>11130</v>
      </c>
      <c r="E6716" s="619" t="s">
        <v>11618</v>
      </c>
      <c r="F6716"/>
      <c r="G6716"/>
      <c r="H6716"/>
    </row>
    <row r="6717" spans="1:8" ht="15" x14ac:dyDescent="0.25">
      <c r="A6717" s="609" t="str">
        <f t="shared" si="104"/>
        <v>95379</v>
      </c>
      <c r="B6717" s="607" t="s">
        <v>4620</v>
      </c>
      <c r="C6717" s="607" t="s">
        <v>17556</v>
      </c>
      <c r="D6717" s="618" t="s">
        <v>11130</v>
      </c>
      <c r="E6717" s="619" t="s">
        <v>10081</v>
      </c>
      <c r="F6717"/>
      <c r="G6717"/>
      <c r="H6717"/>
    </row>
    <row r="6718" spans="1:8" ht="15" x14ac:dyDescent="0.25">
      <c r="A6718" s="609" t="str">
        <f t="shared" si="104"/>
        <v>95380</v>
      </c>
      <c r="B6718" s="607" t="s">
        <v>4621</v>
      </c>
      <c r="C6718" s="607" t="s">
        <v>17557</v>
      </c>
      <c r="D6718" s="618" t="s">
        <v>11130</v>
      </c>
      <c r="E6718" s="619" t="s">
        <v>10880</v>
      </c>
      <c r="F6718"/>
      <c r="G6718"/>
      <c r="H6718"/>
    </row>
    <row r="6719" spans="1:8" ht="15" x14ac:dyDescent="0.25">
      <c r="A6719" s="609" t="str">
        <f t="shared" si="104"/>
        <v>95382</v>
      </c>
      <c r="B6719" s="607" t="s">
        <v>4622</v>
      </c>
      <c r="C6719" s="607" t="s">
        <v>17558</v>
      </c>
      <c r="D6719" s="618" t="s">
        <v>11130</v>
      </c>
      <c r="E6719" s="619" t="s">
        <v>11607</v>
      </c>
      <c r="F6719"/>
      <c r="G6719"/>
      <c r="H6719"/>
    </row>
    <row r="6720" spans="1:8" ht="15" x14ac:dyDescent="0.25">
      <c r="A6720" s="609" t="str">
        <f t="shared" si="104"/>
        <v>95383</v>
      </c>
      <c r="B6720" s="607" t="s">
        <v>4623</v>
      </c>
      <c r="C6720" s="607" t="s">
        <v>17559</v>
      </c>
      <c r="D6720" s="618" t="s">
        <v>11130</v>
      </c>
      <c r="E6720" s="619" t="s">
        <v>11618</v>
      </c>
      <c r="F6720"/>
      <c r="G6720"/>
      <c r="H6720"/>
    </row>
    <row r="6721" spans="1:8" ht="15" x14ac:dyDescent="0.25">
      <c r="A6721" s="609" t="str">
        <f t="shared" si="104"/>
        <v>95384</v>
      </c>
      <c r="B6721" s="607" t="s">
        <v>4624</v>
      </c>
      <c r="C6721" s="607" t="s">
        <v>17560</v>
      </c>
      <c r="D6721" s="618" t="s">
        <v>11130</v>
      </c>
      <c r="E6721" s="619" t="s">
        <v>10982</v>
      </c>
      <c r="F6721"/>
      <c r="G6721"/>
      <c r="H6721"/>
    </row>
    <row r="6722" spans="1:8" ht="15" x14ac:dyDescent="0.25">
      <c r="A6722" s="609" t="str">
        <f t="shared" ref="A6722:A6785" si="105">IF(ISERROR(SEARCH("/",B6722)=6),TRIM(CLEAN(B6722)),IF(SEARCH("/",B6722)=6,IF(LEN(TRIM(CLEAN(B6722)))=7,LEFT(TRIM(CLEAN(B6722)),6)&amp;"00"&amp;RIGHT(TRIM(CLEAN(B6722)),1),LEFT(TRIM(CLEAN(B6722)),6)&amp;"0"&amp;RIGHT(TRIM(CLEAN(B6722)),2)),TRIM(CLEAN(B6722))))</f>
        <v>95385</v>
      </c>
      <c r="B6722" s="607" t="s">
        <v>4625</v>
      </c>
      <c r="C6722" s="607" t="s">
        <v>17561</v>
      </c>
      <c r="D6722" s="618" t="s">
        <v>11130</v>
      </c>
      <c r="E6722" s="619" t="s">
        <v>8812</v>
      </c>
      <c r="F6722"/>
      <c r="G6722"/>
      <c r="H6722"/>
    </row>
    <row r="6723" spans="1:8" ht="15" x14ac:dyDescent="0.25">
      <c r="A6723" s="609" t="str">
        <f t="shared" si="105"/>
        <v>95386</v>
      </c>
      <c r="B6723" s="607" t="s">
        <v>4626</v>
      </c>
      <c r="C6723" s="607" t="s">
        <v>17562</v>
      </c>
      <c r="D6723" s="618" t="s">
        <v>11130</v>
      </c>
      <c r="E6723" s="619" t="s">
        <v>9080</v>
      </c>
      <c r="F6723"/>
      <c r="G6723"/>
      <c r="H6723"/>
    </row>
    <row r="6724" spans="1:8" ht="15" x14ac:dyDescent="0.25">
      <c r="A6724" s="609" t="str">
        <f t="shared" si="105"/>
        <v>95387</v>
      </c>
      <c r="B6724" s="607" t="s">
        <v>4627</v>
      </c>
      <c r="C6724" s="607" t="s">
        <v>17563</v>
      </c>
      <c r="D6724" s="618" t="s">
        <v>11130</v>
      </c>
      <c r="E6724" s="619" t="s">
        <v>9080</v>
      </c>
      <c r="F6724"/>
      <c r="G6724"/>
      <c r="H6724"/>
    </row>
    <row r="6725" spans="1:8" ht="15" x14ac:dyDescent="0.25">
      <c r="A6725" s="609" t="str">
        <f t="shared" si="105"/>
        <v>95388</v>
      </c>
      <c r="B6725" s="607" t="s">
        <v>4628</v>
      </c>
      <c r="C6725" s="607" t="s">
        <v>17564</v>
      </c>
      <c r="D6725" s="618" t="s">
        <v>11130</v>
      </c>
      <c r="E6725" s="619" t="s">
        <v>9701</v>
      </c>
      <c r="F6725"/>
      <c r="G6725"/>
      <c r="H6725"/>
    </row>
    <row r="6726" spans="1:8" ht="15" x14ac:dyDescent="0.25">
      <c r="A6726" s="609" t="str">
        <f t="shared" si="105"/>
        <v>95389</v>
      </c>
      <c r="B6726" s="607" t="s">
        <v>4629</v>
      </c>
      <c r="C6726" s="607" t="s">
        <v>17565</v>
      </c>
      <c r="D6726" s="618" t="s">
        <v>11130</v>
      </c>
      <c r="E6726" s="619" t="s">
        <v>9232</v>
      </c>
      <c r="F6726"/>
      <c r="G6726"/>
      <c r="H6726"/>
    </row>
    <row r="6727" spans="1:8" ht="15" x14ac:dyDescent="0.25">
      <c r="A6727" s="609" t="str">
        <f t="shared" si="105"/>
        <v>95390</v>
      </c>
      <c r="B6727" s="607" t="s">
        <v>4630</v>
      </c>
      <c r="C6727" s="607" t="s">
        <v>17566</v>
      </c>
      <c r="D6727" s="618" t="s">
        <v>11130</v>
      </c>
      <c r="E6727" s="619" t="s">
        <v>11579</v>
      </c>
      <c r="F6727"/>
      <c r="G6727"/>
      <c r="H6727"/>
    </row>
    <row r="6728" spans="1:8" ht="15" x14ac:dyDescent="0.25">
      <c r="A6728" s="609" t="str">
        <f t="shared" si="105"/>
        <v>95391</v>
      </c>
      <c r="B6728" s="607" t="s">
        <v>4631</v>
      </c>
      <c r="C6728" s="607" t="s">
        <v>17567</v>
      </c>
      <c r="D6728" s="618" t="s">
        <v>11130</v>
      </c>
      <c r="E6728" s="619" t="s">
        <v>10086</v>
      </c>
      <c r="F6728"/>
      <c r="G6728"/>
      <c r="H6728"/>
    </row>
    <row r="6729" spans="1:8" ht="15" x14ac:dyDescent="0.25">
      <c r="A6729" s="609" t="str">
        <f t="shared" si="105"/>
        <v>95392</v>
      </c>
      <c r="B6729" s="607" t="s">
        <v>4632</v>
      </c>
      <c r="C6729" s="607" t="s">
        <v>17568</v>
      </c>
      <c r="D6729" s="618" t="s">
        <v>11130</v>
      </c>
      <c r="E6729" s="619" t="s">
        <v>9701</v>
      </c>
      <c r="F6729"/>
      <c r="G6729"/>
      <c r="H6729"/>
    </row>
    <row r="6730" spans="1:8" ht="15" x14ac:dyDescent="0.25">
      <c r="A6730" s="609" t="str">
        <f t="shared" si="105"/>
        <v>95393</v>
      </c>
      <c r="B6730" s="607" t="s">
        <v>4633</v>
      </c>
      <c r="C6730" s="607" t="s">
        <v>17569</v>
      </c>
      <c r="D6730" s="618" t="s">
        <v>11130</v>
      </c>
      <c r="E6730" s="619" t="s">
        <v>10982</v>
      </c>
      <c r="F6730"/>
      <c r="G6730"/>
      <c r="H6730"/>
    </row>
    <row r="6731" spans="1:8" ht="15" x14ac:dyDescent="0.25">
      <c r="A6731" s="609" t="str">
        <f t="shared" si="105"/>
        <v>95394</v>
      </c>
      <c r="B6731" s="607" t="s">
        <v>4634</v>
      </c>
      <c r="C6731" s="607" t="s">
        <v>17570</v>
      </c>
      <c r="D6731" s="618" t="s">
        <v>11130</v>
      </c>
      <c r="E6731" s="619" t="s">
        <v>17181</v>
      </c>
      <c r="F6731"/>
      <c r="G6731"/>
      <c r="H6731"/>
    </row>
    <row r="6732" spans="1:8" ht="15" x14ac:dyDescent="0.25">
      <c r="A6732" s="609" t="str">
        <f t="shared" si="105"/>
        <v>95395</v>
      </c>
      <c r="B6732" s="607" t="s">
        <v>4635</v>
      </c>
      <c r="C6732" s="607" t="s">
        <v>17571</v>
      </c>
      <c r="D6732" s="618" t="s">
        <v>11130</v>
      </c>
      <c r="E6732" s="619" t="s">
        <v>9331</v>
      </c>
      <c r="F6732"/>
      <c r="G6732"/>
      <c r="H6732"/>
    </row>
    <row r="6733" spans="1:8" ht="15" x14ac:dyDescent="0.25">
      <c r="A6733" s="609" t="str">
        <f t="shared" si="105"/>
        <v>95396</v>
      </c>
      <c r="B6733" s="607" t="s">
        <v>4636</v>
      </c>
      <c r="C6733" s="607" t="s">
        <v>17572</v>
      </c>
      <c r="D6733" s="618" t="s">
        <v>11130</v>
      </c>
      <c r="E6733" s="619" t="s">
        <v>8995</v>
      </c>
      <c r="F6733"/>
      <c r="G6733"/>
      <c r="H6733"/>
    </row>
    <row r="6734" spans="1:8" ht="15" x14ac:dyDescent="0.25">
      <c r="A6734" s="609" t="str">
        <f t="shared" si="105"/>
        <v>95397</v>
      </c>
      <c r="B6734" s="607" t="s">
        <v>4637</v>
      </c>
      <c r="C6734" s="607" t="s">
        <v>17573</v>
      </c>
      <c r="D6734" s="618" t="s">
        <v>11130</v>
      </c>
      <c r="E6734" s="619" t="s">
        <v>9079</v>
      </c>
      <c r="F6734"/>
      <c r="G6734"/>
      <c r="H6734"/>
    </row>
    <row r="6735" spans="1:8" ht="15" x14ac:dyDescent="0.25">
      <c r="A6735" s="609" t="str">
        <f t="shared" si="105"/>
        <v>95398</v>
      </c>
      <c r="B6735" s="607" t="s">
        <v>4638</v>
      </c>
      <c r="C6735" s="607" t="s">
        <v>17574</v>
      </c>
      <c r="D6735" s="618" t="s">
        <v>11130</v>
      </c>
      <c r="E6735" s="619" t="s">
        <v>11579</v>
      </c>
      <c r="F6735"/>
      <c r="G6735"/>
      <c r="H6735"/>
    </row>
    <row r="6736" spans="1:8" ht="15" x14ac:dyDescent="0.25">
      <c r="A6736" s="609" t="str">
        <f t="shared" si="105"/>
        <v>95399</v>
      </c>
      <c r="B6736" s="607" t="s">
        <v>4639</v>
      </c>
      <c r="C6736" s="607" t="s">
        <v>17575</v>
      </c>
      <c r="D6736" s="618" t="s">
        <v>11130</v>
      </c>
      <c r="E6736" s="619" t="s">
        <v>9232</v>
      </c>
      <c r="F6736"/>
      <c r="G6736"/>
      <c r="H6736"/>
    </row>
    <row r="6737" spans="1:8" ht="15" x14ac:dyDescent="0.25">
      <c r="A6737" s="609" t="str">
        <f t="shared" si="105"/>
        <v>95400</v>
      </c>
      <c r="B6737" s="607" t="s">
        <v>4640</v>
      </c>
      <c r="C6737" s="607" t="s">
        <v>17576</v>
      </c>
      <c r="D6737" s="618" t="s">
        <v>11130</v>
      </c>
      <c r="E6737" s="619" t="s">
        <v>9701</v>
      </c>
      <c r="F6737"/>
      <c r="G6737"/>
      <c r="H6737"/>
    </row>
    <row r="6738" spans="1:8" ht="15" x14ac:dyDescent="0.25">
      <c r="A6738" s="609" t="str">
        <f t="shared" si="105"/>
        <v>95401</v>
      </c>
      <c r="B6738" s="607" t="s">
        <v>4641</v>
      </c>
      <c r="C6738" s="607" t="s">
        <v>17577</v>
      </c>
      <c r="D6738" s="618" t="s">
        <v>11130</v>
      </c>
      <c r="E6738" s="619" t="s">
        <v>11319</v>
      </c>
      <c r="F6738"/>
      <c r="G6738"/>
      <c r="H6738"/>
    </row>
    <row r="6739" spans="1:8" ht="15" x14ac:dyDescent="0.25">
      <c r="A6739" s="609" t="str">
        <f t="shared" si="105"/>
        <v>95402</v>
      </c>
      <c r="B6739" s="607" t="s">
        <v>4642</v>
      </c>
      <c r="C6739" s="607" t="s">
        <v>17578</v>
      </c>
      <c r="D6739" s="618" t="s">
        <v>11130</v>
      </c>
      <c r="E6739" s="619" t="s">
        <v>9632</v>
      </c>
      <c r="F6739"/>
      <c r="G6739"/>
      <c r="H6739"/>
    </row>
    <row r="6740" spans="1:8" ht="15" x14ac:dyDescent="0.25">
      <c r="A6740" s="609" t="str">
        <f t="shared" si="105"/>
        <v>95403</v>
      </c>
      <c r="B6740" s="607" t="s">
        <v>4643</v>
      </c>
      <c r="C6740" s="607" t="s">
        <v>17579</v>
      </c>
      <c r="D6740" s="618" t="s">
        <v>11130</v>
      </c>
      <c r="E6740" s="619" t="s">
        <v>17179</v>
      </c>
      <c r="F6740"/>
      <c r="G6740"/>
      <c r="H6740"/>
    </row>
    <row r="6741" spans="1:8" ht="15" x14ac:dyDescent="0.25">
      <c r="A6741" s="609" t="str">
        <f t="shared" si="105"/>
        <v>95404</v>
      </c>
      <c r="B6741" s="607" t="s">
        <v>4644</v>
      </c>
      <c r="C6741" s="607" t="s">
        <v>17580</v>
      </c>
      <c r="D6741" s="618" t="s">
        <v>11130</v>
      </c>
      <c r="E6741" s="619" t="s">
        <v>9261</v>
      </c>
      <c r="F6741"/>
      <c r="G6741"/>
      <c r="H6741"/>
    </row>
    <row r="6742" spans="1:8" ht="15" x14ac:dyDescent="0.25">
      <c r="A6742" s="609" t="str">
        <f t="shared" si="105"/>
        <v>95405</v>
      </c>
      <c r="B6742" s="607" t="s">
        <v>4645</v>
      </c>
      <c r="C6742" s="607" t="s">
        <v>17581</v>
      </c>
      <c r="D6742" s="618" t="s">
        <v>11130</v>
      </c>
      <c r="E6742" s="619" t="s">
        <v>9169</v>
      </c>
      <c r="F6742"/>
      <c r="G6742"/>
      <c r="H6742"/>
    </row>
    <row r="6743" spans="1:8" ht="15" x14ac:dyDescent="0.25">
      <c r="A6743" s="609" t="str">
        <f t="shared" si="105"/>
        <v>95406</v>
      </c>
      <c r="B6743" s="607" t="s">
        <v>4646</v>
      </c>
      <c r="C6743" s="607" t="s">
        <v>17582</v>
      </c>
      <c r="D6743" s="618" t="s">
        <v>11130</v>
      </c>
      <c r="E6743" s="619" t="s">
        <v>10081</v>
      </c>
      <c r="F6743"/>
      <c r="G6743"/>
      <c r="H6743"/>
    </row>
    <row r="6744" spans="1:8" ht="15" x14ac:dyDescent="0.25">
      <c r="A6744" s="609" t="str">
        <f t="shared" si="105"/>
        <v>95407</v>
      </c>
      <c r="B6744" s="607" t="s">
        <v>4647</v>
      </c>
      <c r="C6744" s="607" t="s">
        <v>17583</v>
      </c>
      <c r="D6744" s="618" t="s">
        <v>11130</v>
      </c>
      <c r="E6744" s="619" t="s">
        <v>8923</v>
      </c>
      <c r="F6744"/>
      <c r="G6744"/>
      <c r="H6744"/>
    </row>
    <row r="6745" spans="1:8" ht="15" x14ac:dyDescent="0.25">
      <c r="A6745" s="609" t="str">
        <f t="shared" si="105"/>
        <v>95408</v>
      </c>
      <c r="B6745" s="607" t="s">
        <v>4648</v>
      </c>
      <c r="C6745" s="607" t="s">
        <v>17584</v>
      </c>
      <c r="D6745" s="618" t="s">
        <v>17483</v>
      </c>
      <c r="E6745" s="619" t="s">
        <v>9382</v>
      </c>
      <c r="F6745"/>
      <c r="G6745"/>
      <c r="H6745"/>
    </row>
    <row r="6746" spans="1:8" ht="15" x14ac:dyDescent="0.25">
      <c r="A6746" s="609" t="str">
        <f t="shared" si="105"/>
        <v>95409</v>
      </c>
      <c r="B6746" s="607" t="s">
        <v>4649</v>
      </c>
      <c r="C6746" s="607" t="s">
        <v>17586</v>
      </c>
      <c r="D6746" s="618" t="s">
        <v>17483</v>
      </c>
      <c r="E6746" s="619" t="s">
        <v>17889</v>
      </c>
      <c r="F6746"/>
      <c r="G6746"/>
      <c r="H6746"/>
    </row>
    <row r="6747" spans="1:8" ht="15" x14ac:dyDescent="0.25">
      <c r="A6747" s="609" t="str">
        <f t="shared" si="105"/>
        <v>95410</v>
      </c>
      <c r="B6747" s="607" t="s">
        <v>4650</v>
      </c>
      <c r="C6747" s="607" t="s">
        <v>17587</v>
      </c>
      <c r="D6747" s="618" t="s">
        <v>17483</v>
      </c>
      <c r="E6747" s="619" t="s">
        <v>14292</v>
      </c>
      <c r="F6747"/>
      <c r="G6747"/>
      <c r="H6747"/>
    </row>
    <row r="6748" spans="1:8" ht="15" x14ac:dyDescent="0.25">
      <c r="A6748" s="609" t="str">
        <f t="shared" si="105"/>
        <v>95411</v>
      </c>
      <c r="B6748" s="607" t="s">
        <v>4651</v>
      </c>
      <c r="C6748" s="607" t="s">
        <v>17589</v>
      </c>
      <c r="D6748" s="618" t="s">
        <v>17483</v>
      </c>
      <c r="E6748" s="619" t="s">
        <v>12890</v>
      </c>
      <c r="F6748"/>
      <c r="G6748"/>
      <c r="H6748"/>
    </row>
    <row r="6749" spans="1:8" ht="15" x14ac:dyDescent="0.25">
      <c r="A6749" s="609" t="str">
        <f t="shared" si="105"/>
        <v>95412</v>
      </c>
      <c r="B6749" s="607" t="s">
        <v>4652</v>
      </c>
      <c r="C6749" s="607" t="s">
        <v>17590</v>
      </c>
      <c r="D6749" s="618" t="s">
        <v>17483</v>
      </c>
      <c r="E6749" s="619" t="s">
        <v>9422</v>
      </c>
      <c r="F6749"/>
      <c r="G6749"/>
      <c r="H6749"/>
    </row>
    <row r="6750" spans="1:8" ht="15" x14ac:dyDescent="0.25">
      <c r="A6750" s="609" t="str">
        <f t="shared" si="105"/>
        <v>95413</v>
      </c>
      <c r="B6750" s="607" t="s">
        <v>4653</v>
      </c>
      <c r="C6750" s="607" t="s">
        <v>17591</v>
      </c>
      <c r="D6750" s="618" t="s">
        <v>17483</v>
      </c>
      <c r="E6750" s="619" t="s">
        <v>18629</v>
      </c>
      <c r="F6750"/>
      <c r="G6750"/>
      <c r="H6750"/>
    </row>
    <row r="6751" spans="1:8" ht="15" x14ac:dyDescent="0.25">
      <c r="A6751" s="609" t="str">
        <f t="shared" si="105"/>
        <v>95414</v>
      </c>
      <c r="B6751" s="607" t="s">
        <v>4654</v>
      </c>
      <c r="C6751" s="607" t="s">
        <v>17592</v>
      </c>
      <c r="D6751" s="618" t="s">
        <v>17483</v>
      </c>
      <c r="E6751" s="619" t="s">
        <v>10471</v>
      </c>
      <c r="F6751"/>
      <c r="G6751"/>
      <c r="H6751"/>
    </row>
    <row r="6752" spans="1:8" ht="15" x14ac:dyDescent="0.25">
      <c r="A6752" s="609" t="str">
        <f t="shared" si="105"/>
        <v>95415</v>
      </c>
      <c r="B6752" s="607" t="s">
        <v>4655</v>
      </c>
      <c r="C6752" s="607" t="s">
        <v>17593</v>
      </c>
      <c r="D6752" s="618" t="s">
        <v>17483</v>
      </c>
      <c r="E6752" s="619" t="s">
        <v>31669</v>
      </c>
      <c r="F6752"/>
      <c r="G6752"/>
      <c r="H6752"/>
    </row>
    <row r="6753" spans="1:8" ht="15" x14ac:dyDescent="0.25">
      <c r="A6753" s="609" t="str">
        <f t="shared" si="105"/>
        <v>95416</v>
      </c>
      <c r="B6753" s="607" t="s">
        <v>4656</v>
      </c>
      <c r="C6753" s="607" t="s">
        <v>17594</v>
      </c>
      <c r="D6753" s="618" t="s">
        <v>17483</v>
      </c>
      <c r="E6753" s="619" t="s">
        <v>10152</v>
      </c>
      <c r="F6753"/>
      <c r="G6753"/>
      <c r="H6753"/>
    </row>
    <row r="6754" spans="1:8" ht="15" x14ac:dyDescent="0.25">
      <c r="A6754" s="609" t="str">
        <f t="shared" si="105"/>
        <v>95417</v>
      </c>
      <c r="B6754" s="607" t="s">
        <v>4657</v>
      </c>
      <c r="C6754" s="607" t="s">
        <v>17595</v>
      </c>
      <c r="D6754" s="618" t="s">
        <v>17483</v>
      </c>
      <c r="E6754" s="619" t="s">
        <v>31670</v>
      </c>
      <c r="F6754"/>
      <c r="G6754"/>
      <c r="H6754"/>
    </row>
    <row r="6755" spans="1:8" ht="15" x14ac:dyDescent="0.25">
      <c r="A6755" s="609" t="str">
        <f t="shared" si="105"/>
        <v>95418</v>
      </c>
      <c r="B6755" s="607" t="s">
        <v>4658</v>
      </c>
      <c r="C6755" s="607" t="s">
        <v>17596</v>
      </c>
      <c r="D6755" s="618" t="s">
        <v>17483</v>
      </c>
      <c r="E6755" s="619" t="s">
        <v>31671</v>
      </c>
      <c r="F6755"/>
      <c r="G6755"/>
      <c r="H6755"/>
    </row>
    <row r="6756" spans="1:8" ht="15" x14ac:dyDescent="0.25">
      <c r="A6756" s="609" t="str">
        <f t="shared" si="105"/>
        <v>95419</v>
      </c>
      <c r="B6756" s="607" t="s">
        <v>4659</v>
      </c>
      <c r="C6756" s="607" t="s">
        <v>17597</v>
      </c>
      <c r="D6756" s="618" t="s">
        <v>17483</v>
      </c>
      <c r="E6756" s="619" t="s">
        <v>18811</v>
      </c>
      <c r="F6756"/>
      <c r="G6756"/>
      <c r="H6756"/>
    </row>
    <row r="6757" spans="1:8" ht="15" x14ac:dyDescent="0.25">
      <c r="A6757" s="609" t="str">
        <f t="shared" si="105"/>
        <v>95420</v>
      </c>
      <c r="B6757" s="607" t="s">
        <v>4660</v>
      </c>
      <c r="C6757" s="607" t="s">
        <v>17598</v>
      </c>
      <c r="D6757" s="618" t="s">
        <v>17483</v>
      </c>
      <c r="E6757" s="619" t="s">
        <v>31672</v>
      </c>
      <c r="F6757"/>
      <c r="G6757"/>
      <c r="H6757"/>
    </row>
    <row r="6758" spans="1:8" ht="15" x14ac:dyDescent="0.25">
      <c r="A6758" s="609" t="str">
        <f t="shared" si="105"/>
        <v>95421</v>
      </c>
      <c r="B6758" s="607" t="s">
        <v>4661</v>
      </c>
      <c r="C6758" s="607" t="s">
        <v>17599</v>
      </c>
      <c r="D6758" s="618" t="s">
        <v>17483</v>
      </c>
      <c r="E6758" s="619" t="s">
        <v>31673</v>
      </c>
      <c r="F6758"/>
      <c r="G6758"/>
      <c r="H6758"/>
    </row>
    <row r="6759" spans="1:8" ht="15" x14ac:dyDescent="0.25">
      <c r="A6759" s="609" t="str">
        <f t="shared" si="105"/>
        <v>95422</v>
      </c>
      <c r="B6759" s="607" t="s">
        <v>4662</v>
      </c>
      <c r="C6759" s="607" t="s">
        <v>17600</v>
      </c>
      <c r="D6759" s="618" t="s">
        <v>17483</v>
      </c>
      <c r="E6759" s="619" t="s">
        <v>30259</v>
      </c>
      <c r="F6759"/>
      <c r="G6759"/>
      <c r="H6759"/>
    </row>
    <row r="6760" spans="1:8" ht="15" x14ac:dyDescent="0.25">
      <c r="A6760" s="609" t="str">
        <f t="shared" si="105"/>
        <v>95423</v>
      </c>
      <c r="B6760" s="607" t="s">
        <v>4663</v>
      </c>
      <c r="C6760" s="607" t="s">
        <v>17602</v>
      </c>
      <c r="D6760" s="618" t="s">
        <v>17483</v>
      </c>
      <c r="E6760" s="619" t="s">
        <v>18953</v>
      </c>
      <c r="F6760"/>
      <c r="G6760"/>
      <c r="H6760"/>
    </row>
    <row r="6761" spans="1:8" ht="15" x14ac:dyDescent="0.25">
      <c r="A6761" s="609" t="str">
        <f t="shared" si="105"/>
        <v>95424</v>
      </c>
      <c r="B6761" s="607" t="s">
        <v>4664</v>
      </c>
      <c r="C6761" s="607" t="s">
        <v>17604</v>
      </c>
      <c r="D6761" s="618" t="s">
        <v>17483</v>
      </c>
      <c r="E6761" s="619" t="s">
        <v>9584</v>
      </c>
      <c r="F6761"/>
      <c r="G6761"/>
      <c r="H6761"/>
    </row>
    <row r="6762" spans="1:8" ht="15" x14ac:dyDescent="0.25">
      <c r="A6762" s="609" t="str">
        <f t="shared" si="105"/>
        <v>100288</v>
      </c>
      <c r="B6762" s="607" t="s">
        <v>6328</v>
      </c>
      <c r="C6762" s="607" t="s">
        <v>6329</v>
      </c>
      <c r="D6762" s="618" t="s">
        <v>11130</v>
      </c>
      <c r="E6762" s="619" t="s">
        <v>8810</v>
      </c>
      <c r="F6762"/>
      <c r="G6762"/>
      <c r="H6762"/>
    </row>
    <row r="6763" spans="1:8" ht="15" x14ac:dyDescent="0.25">
      <c r="A6763" s="609" t="str">
        <f t="shared" si="105"/>
        <v>100289</v>
      </c>
      <c r="B6763" s="607" t="s">
        <v>6330</v>
      </c>
      <c r="C6763" s="607" t="s">
        <v>6331</v>
      </c>
      <c r="D6763" s="618" t="s">
        <v>11130</v>
      </c>
      <c r="E6763" s="619" t="s">
        <v>14330</v>
      </c>
      <c r="F6763"/>
      <c r="G6763"/>
      <c r="H6763"/>
    </row>
    <row r="6764" spans="1:8" ht="15" x14ac:dyDescent="0.25">
      <c r="A6764" s="609" t="str">
        <f t="shared" si="105"/>
        <v>100290</v>
      </c>
      <c r="B6764" s="607" t="s">
        <v>6332</v>
      </c>
      <c r="C6764" s="607" t="s">
        <v>6333</v>
      </c>
      <c r="D6764" s="618" t="s">
        <v>11130</v>
      </c>
      <c r="E6764" s="619" t="s">
        <v>8810</v>
      </c>
      <c r="F6764"/>
      <c r="G6764"/>
      <c r="H6764"/>
    </row>
    <row r="6765" spans="1:8" ht="15" x14ac:dyDescent="0.25">
      <c r="A6765" s="609" t="str">
        <f t="shared" si="105"/>
        <v>100291</v>
      </c>
      <c r="B6765" s="607" t="s">
        <v>6334</v>
      </c>
      <c r="C6765" s="607" t="s">
        <v>6335</v>
      </c>
      <c r="D6765" s="618" t="s">
        <v>11130</v>
      </c>
      <c r="E6765" s="619" t="s">
        <v>8811</v>
      </c>
      <c r="F6765"/>
      <c r="G6765"/>
      <c r="H6765"/>
    </row>
    <row r="6766" spans="1:8" ht="15" x14ac:dyDescent="0.25">
      <c r="A6766" s="609" t="str">
        <f t="shared" si="105"/>
        <v>100292</v>
      </c>
      <c r="B6766" s="607" t="s">
        <v>6336</v>
      </c>
      <c r="C6766" s="607" t="s">
        <v>6337</v>
      </c>
      <c r="D6766" s="618" t="s">
        <v>11130</v>
      </c>
      <c r="E6766" s="619" t="s">
        <v>9337</v>
      </c>
      <c r="F6766"/>
      <c r="G6766"/>
      <c r="H6766"/>
    </row>
    <row r="6767" spans="1:8" ht="15" x14ac:dyDescent="0.25">
      <c r="A6767" s="609" t="str">
        <f t="shared" si="105"/>
        <v>100293</v>
      </c>
      <c r="B6767" s="607" t="s">
        <v>6338</v>
      </c>
      <c r="C6767" s="607" t="s">
        <v>6339</v>
      </c>
      <c r="D6767" s="618" t="s">
        <v>11130</v>
      </c>
      <c r="E6767" s="619" t="s">
        <v>8811</v>
      </c>
      <c r="F6767"/>
      <c r="G6767"/>
      <c r="H6767"/>
    </row>
    <row r="6768" spans="1:8" ht="15" x14ac:dyDescent="0.25">
      <c r="A6768" s="609" t="str">
        <f t="shared" si="105"/>
        <v>100294</v>
      </c>
      <c r="B6768" s="607" t="s">
        <v>6340</v>
      </c>
      <c r="C6768" s="607" t="s">
        <v>6341</v>
      </c>
      <c r="D6768" s="618" t="s">
        <v>11130</v>
      </c>
      <c r="E6768" s="619" t="s">
        <v>10982</v>
      </c>
      <c r="F6768"/>
      <c r="G6768"/>
      <c r="H6768"/>
    </row>
    <row r="6769" spans="1:8" ht="15" x14ac:dyDescent="0.25">
      <c r="A6769" s="609" t="str">
        <f t="shared" si="105"/>
        <v>100295</v>
      </c>
      <c r="B6769" s="607" t="s">
        <v>6342</v>
      </c>
      <c r="C6769" s="607" t="s">
        <v>6343</v>
      </c>
      <c r="D6769" s="618" t="s">
        <v>11130</v>
      </c>
      <c r="E6769" s="619" t="s">
        <v>9169</v>
      </c>
      <c r="F6769"/>
      <c r="G6769"/>
      <c r="H6769"/>
    </row>
    <row r="6770" spans="1:8" ht="15" x14ac:dyDescent="0.25">
      <c r="A6770" s="609" t="str">
        <f t="shared" si="105"/>
        <v>100296</v>
      </c>
      <c r="B6770" s="607" t="s">
        <v>6344</v>
      </c>
      <c r="C6770" s="607" t="s">
        <v>6345</v>
      </c>
      <c r="D6770" s="618" t="s">
        <v>11130</v>
      </c>
      <c r="E6770" s="619" t="s">
        <v>9968</v>
      </c>
      <c r="F6770"/>
      <c r="G6770"/>
      <c r="H6770"/>
    </row>
    <row r="6771" spans="1:8" ht="15" x14ac:dyDescent="0.25">
      <c r="A6771" s="609" t="str">
        <f t="shared" si="105"/>
        <v>100297</v>
      </c>
      <c r="B6771" s="607" t="s">
        <v>6346</v>
      </c>
      <c r="C6771" s="607" t="s">
        <v>6347</v>
      </c>
      <c r="D6771" s="618" t="s">
        <v>11130</v>
      </c>
      <c r="E6771" s="619" t="s">
        <v>8986</v>
      </c>
      <c r="F6771"/>
      <c r="G6771"/>
      <c r="H6771"/>
    </row>
    <row r="6772" spans="1:8" ht="15" x14ac:dyDescent="0.25">
      <c r="A6772" s="609" t="str">
        <f t="shared" si="105"/>
        <v>100298</v>
      </c>
      <c r="B6772" s="607" t="s">
        <v>6348</v>
      </c>
      <c r="C6772" s="607" t="s">
        <v>6349</v>
      </c>
      <c r="D6772" s="618" t="s">
        <v>11130</v>
      </c>
      <c r="E6772" s="619" t="s">
        <v>11070</v>
      </c>
      <c r="F6772"/>
      <c r="G6772"/>
      <c r="H6772"/>
    </row>
    <row r="6773" spans="1:8" ht="15" x14ac:dyDescent="0.25">
      <c r="A6773" s="609" t="str">
        <f t="shared" si="105"/>
        <v>100299</v>
      </c>
      <c r="B6773" s="607" t="s">
        <v>6350</v>
      </c>
      <c r="C6773" s="607" t="s">
        <v>6351</v>
      </c>
      <c r="D6773" s="618" t="s">
        <v>11130</v>
      </c>
      <c r="E6773" s="619" t="s">
        <v>11736</v>
      </c>
      <c r="F6773"/>
      <c r="G6773"/>
      <c r="H6773"/>
    </row>
    <row r="6774" spans="1:8" ht="15" x14ac:dyDescent="0.25">
      <c r="A6774" s="609" t="str">
        <f t="shared" si="105"/>
        <v>100300</v>
      </c>
      <c r="B6774" s="607" t="s">
        <v>6352</v>
      </c>
      <c r="C6774" s="607" t="s">
        <v>6353</v>
      </c>
      <c r="D6774" s="618" t="s">
        <v>11130</v>
      </c>
      <c r="E6774" s="619" t="s">
        <v>8883</v>
      </c>
      <c r="F6774"/>
      <c r="G6774"/>
      <c r="H6774"/>
    </row>
    <row r="6775" spans="1:8" ht="15" x14ac:dyDescent="0.25">
      <c r="A6775" s="609" t="str">
        <f t="shared" si="105"/>
        <v>100301</v>
      </c>
      <c r="B6775" s="607" t="s">
        <v>6354</v>
      </c>
      <c r="C6775" s="607" t="s">
        <v>6355</v>
      </c>
      <c r="D6775" s="618" t="s">
        <v>11130</v>
      </c>
      <c r="E6775" s="619" t="s">
        <v>9839</v>
      </c>
      <c r="F6775"/>
      <c r="G6775"/>
      <c r="H6775"/>
    </row>
    <row r="6776" spans="1:8" ht="15" x14ac:dyDescent="0.25">
      <c r="A6776" s="609" t="str">
        <f t="shared" si="105"/>
        <v>100302</v>
      </c>
      <c r="B6776" s="607" t="s">
        <v>6356</v>
      </c>
      <c r="C6776" s="607" t="s">
        <v>6357</v>
      </c>
      <c r="D6776" s="618" t="s">
        <v>11130</v>
      </c>
      <c r="E6776" s="619" t="s">
        <v>31674</v>
      </c>
      <c r="F6776"/>
      <c r="G6776"/>
      <c r="H6776"/>
    </row>
    <row r="6777" spans="1:8" ht="15" x14ac:dyDescent="0.25">
      <c r="A6777" s="609" t="str">
        <f t="shared" si="105"/>
        <v>100303</v>
      </c>
      <c r="B6777" s="607" t="s">
        <v>6358</v>
      </c>
      <c r="C6777" s="607" t="s">
        <v>6359</v>
      </c>
      <c r="D6777" s="618" t="s">
        <v>11130</v>
      </c>
      <c r="E6777" s="619" t="s">
        <v>18254</v>
      </c>
      <c r="F6777"/>
      <c r="G6777"/>
      <c r="H6777"/>
    </row>
    <row r="6778" spans="1:8" ht="15" x14ac:dyDescent="0.25">
      <c r="A6778" s="609" t="str">
        <f t="shared" si="105"/>
        <v>100304</v>
      </c>
      <c r="B6778" s="607" t="s">
        <v>6360</v>
      </c>
      <c r="C6778" s="607" t="s">
        <v>6361</v>
      </c>
      <c r="D6778" s="618" t="s">
        <v>11130</v>
      </c>
      <c r="E6778" s="619" t="s">
        <v>31675</v>
      </c>
      <c r="F6778"/>
      <c r="G6778"/>
      <c r="H6778"/>
    </row>
    <row r="6779" spans="1:8" ht="15" x14ac:dyDescent="0.25">
      <c r="A6779" s="609" t="str">
        <f t="shared" si="105"/>
        <v>100305</v>
      </c>
      <c r="B6779" s="607" t="s">
        <v>6362</v>
      </c>
      <c r="C6779" s="607" t="s">
        <v>6363</v>
      </c>
      <c r="D6779" s="618" t="s">
        <v>11130</v>
      </c>
      <c r="E6779" s="619" t="s">
        <v>31676</v>
      </c>
      <c r="F6779"/>
      <c r="G6779"/>
      <c r="H6779"/>
    </row>
    <row r="6780" spans="1:8" ht="15" x14ac:dyDescent="0.25">
      <c r="A6780" s="609" t="str">
        <f t="shared" si="105"/>
        <v>100306</v>
      </c>
      <c r="B6780" s="607" t="s">
        <v>6364</v>
      </c>
      <c r="C6780" s="607" t="s">
        <v>6365</v>
      </c>
      <c r="D6780" s="618" t="s">
        <v>11130</v>
      </c>
      <c r="E6780" s="619" t="s">
        <v>31677</v>
      </c>
      <c r="F6780"/>
      <c r="G6780"/>
      <c r="H6780"/>
    </row>
    <row r="6781" spans="1:8" ht="15" x14ac:dyDescent="0.25">
      <c r="A6781" s="609" t="str">
        <f t="shared" si="105"/>
        <v>100307</v>
      </c>
      <c r="B6781" s="607" t="s">
        <v>6366</v>
      </c>
      <c r="C6781" s="607" t="s">
        <v>6367</v>
      </c>
      <c r="D6781" s="618" t="s">
        <v>11130</v>
      </c>
      <c r="E6781" s="619" t="s">
        <v>18747</v>
      </c>
      <c r="F6781"/>
      <c r="G6781"/>
      <c r="H6781"/>
    </row>
    <row r="6782" spans="1:8" ht="15" x14ac:dyDescent="0.25">
      <c r="A6782" s="609" t="str">
        <f t="shared" si="105"/>
        <v>100308</v>
      </c>
      <c r="B6782" s="607" t="s">
        <v>6368</v>
      </c>
      <c r="C6782" s="607" t="s">
        <v>6369</v>
      </c>
      <c r="D6782" s="618" t="s">
        <v>11130</v>
      </c>
      <c r="E6782" s="619" t="s">
        <v>18244</v>
      </c>
      <c r="F6782"/>
      <c r="G6782"/>
      <c r="H6782"/>
    </row>
    <row r="6783" spans="1:8" ht="15" x14ac:dyDescent="0.25">
      <c r="A6783" s="609" t="str">
        <f t="shared" si="105"/>
        <v>100309</v>
      </c>
      <c r="B6783" s="607" t="s">
        <v>6370</v>
      </c>
      <c r="C6783" s="607" t="s">
        <v>6371</v>
      </c>
      <c r="D6783" s="618" t="s">
        <v>11130</v>
      </c>
      <c r="E6783" s="619" t="s">
        <v>8924</v>
      </c>
      <c r="F6783"/>
      <c r="G6783"/>
      <c r="H6783"/>
    </row>
    <row r="6784" spans="1:8" ht="15" x14ac:dyDescent="0.25">
      <c r="A6784" s="609" t="str">
        <f t="shared" si="105"/>
        <v>100310</v>
      </c>
      <c r="B6784" s="607" t="s">
        <v>6372</v>
      </c>
      <c r="C6784" s="607" t="s">
        <v>6373</v>
      </c>
      <c r="D6784" s="618" t="s">
        <v>17483</v>
      </c>
      <c r="E6784" s="619" t="s">
        <v>9827</v>
      </c>
      <c r="F6784"/>
      <c r="G6784"/>
      <c r="H6784"/>
    </row>
    <row r="6785" spans="1:8" ht="15" x14ac:dyDescent="0.25">
      <c r="A6785" s="609" t="str">
        <f t="shared" si="105"/>
        <v>100311</v>
      </c>
      <c r="B6785" s="607" t="s">
        <v>6374</v>
      </c>
      <c r="C6785" s="607" t="s">
        <v>6375</v>
      </c>
      <c r="D6785" s="618" t="s">
        <v>17483</v>
      </c>
      <c r="E6785" s="619" t="s">
        <v>18796</v>
      </c>
      <c r="F6785"/>
      <c r="G6785"/>
      <c r="H6785"/>
    </row>
    <row r="6786" spans="1:8" ht="15" x14ac:dyDescent="0.25">
      <c r="A6786" s="609" t="str">
        <f t="shared" ref="A6786:A6849" si="106">IF(ISERROR(SEARCH("/",B6786)=6),TRIM(CLEAN(B6786)),IF(SEARCH("/",B6786)=6,IF(LEN(TRIM(CLEAN(B6786)))=7,LEFT(TRIM(CLEAN(B6786)),6)&amp;"00"&amp;RIGHT(TRIM(CLEAN(B6786)),1),LEFT(TRIM(CLEAN(B6786)),6)&amp;"0"&amp;RIGHT(TRIM(CLEAN(B6786)),2)),TRIM(CLEAN(B6786))))</f>
        <v>100312</v>
      </c>
      <c r="B6786" s="607" t="s">
        <v>6376</v>
      </c>
      <c r="C6786" s="607" t="s">
        <v>6377</v>
      </c>
      <c r="D6786" s="618" t="s">
        <v>17483</v>
      </c>
      <c r="E6786" s="619" t="s">
        <v>18496</v>
      </c>
      <c r="F6786"/>
      <c r="G6786"/>
      <c r="H6786"/>
    </row>
    <row r="6787" spans="1:8" ht="15" x14ac:dyDescent="0.25">
      <c r="A6787" s="609" t="str">
        <f t="shared" si="106"/>
        <v>100313</v>
      </c>
      <c r="B6787" s="607" t="s">
        <v>6378</v>
      </c>
      <c r="C6787" s="607" t="s">
        <v>6379</v>
      </c>
      <c r="D6787" s="618" t="s">
        <v>17483</v>
      </c>
      <c r="E6787" s="619" t="s">
        <v>19827</v>
      </c>
      <c r="F6787"/>
      <c r="G6787"/>
      <c r="H6787"/>
    </row>
    <row r="6788" spans="1:8" ht="15" x14ac:dyDescent="0.25">
      <c r="A6788" s="609" t="str">
        <f t="shared" si="106"/>
        <v>100314</v>
      </c>
      <c r="B6788" s="607" t="s">
        <v>6380</v>
      </c>
      <c r="C6788" s="607" t="s">
        <v>6381</v>
      </c>
      <c r="D6788" s="618" t="s">
        <v>17483</v>
      </c>
      <c r="E6788" s="619" t="s">
        <v>31678</v>
      </c>
      <c r="F6788"/>
      <c r="G6788"/>
      <c r="H6788"/>
    </row>
    <row r="6789" spans="1:8" ht="15" x14ac:dyDescent="0.25">
      <c r="A6789" s="609" t="str">
        <f t="shared" si="106"/>
        <v>100315</v>
      </c>
      <c r="B6789" s="607" t="s">
        <v>6382</v>
      </c>
      <c r="C6789" s="607" t="s">
        <v>6383</v>
      </c>
      <c r="D6789" s="618" t="s">
        <v>17483</v>
      </c>
      <c r="E6789" s="619" t="s">
        <v>14064</v>
      </c>
      <c r="F6789"/>
      <c r="G6789"/>
      <c r="H6789"/>
    </row>
    <row r="6790" spans="1:8" ht="15" x14ac:dyDescent="0.25">
      <c r="A6790" s="609" t="str">
        <f t="shared" si="106"/>
        <v>100316</v>
      </c>
      <c r="B6790" s="607" t="s">
        <v>6384</v>
      </c>
      <c r="C6790" s="607" t="s">
        <v>6353</v>
      </c>
      <c r="D6790" s="618" t="s">
        <v>17483</v>
      </c>
      <c r="E6790" s="619" t="s">
        <v>31679</v>
      </c>
      <c r="F6790"/>
      <c r="G6790"/>
      <c r="H6790"/>
    </row>
    <row r="6791" spans="1:8" ht="15" x14ac:dyDescent="0.25">
      <c r="A6791" s="609" t="str">
        <f t="shared" si="106"/>
        <v>100317</v>
      </c>
      <c r="B6791" s="607" t="s">
        <v>6385</v>
      </c>
      <c r="C6791" s="607" t="s">
        <v>6386</v>
      </c>
      <c r="D6791" s="618" t="s">
        <v>17483</v>
      </c>
      <c r="E6791" s="619" t="s">
        <v>31680</v>
      </c>
      <c r="F6791"/>
      <c r="G6791"/>
      <c r="H6791"/>
    </row>
    <row r="6792" spans="1:8" ht="15" x14ac:dyDescent="0.25">
      <c r="A6792" s="609" t="str">
        <f t="shared" si="106"/>
        <v>100318</v>
      </c>
      <c r="B6792" s="607" t="s">
        <v>6387</v>
      </c>
      <c r="C6792" s="607" t="s">
        <v>6361</v>
      </c>
      <c r="D6792" s="618" t="s">
        <v>17483</v>
      </c>
      <c r="E6792" s="619" t="s">
        <v>31681</v>
      </c>
      <c r="F6792"/>
      <c r="G6792"/>
      <c r="H6792"/>
    </row>
    <row r="6793" spans="1:8" ht="15" x14ac:dyDescent="0.25">
      <c r="A6793" s="609" t="str">
        <f t="shared" si="106"/>
        <v>100319</v>
      </c>
      <c r="B6793" s="607" t="s">
        <v>6388</v>
      </c>
      <c r="C6793" s="607" t="s">
        <v>6363</v>
      </c>
      <c r="D6793" s="618" t="s">
        <v>17483</v>
      </c>
      <c r="E6793" s="619" t="s">
        <v>31682</v>
      </c>
      <c r="F6793"/>
      <c r="G6793"/>
      <c r="H6793"/>
    </row>
    <row r="6794" spans="1:8" ht="15" x14ac:dyDescent="0.25">
      <c r="A6794" s="609" t="str">
        <f t="shared" si="106"/>
        <v>100320</v>
      </c>
      <c r="B6794" s="607" t="s">
        <v>6389</v>
      </c>
      <c r="C6794" s="607" t="s">
        <v>6365</v>
      </c>
      <c r="D6794" s="618" t="s">
        <v>17483</v>
      </c>
      <c r="E6794" s="619" t="s">
        <v>31683</v>
      </c>
      <c r="F6794"/>
      <c r="G6794"/>
      <c r="H6794"/>
    </row>
    <row r="6795" spans="1:8" ht="15" x14ac:dyDescent="0.25">
      <c r="A6795" s="609" t="str">
        <f t="shared" si="106"/>
        <v>100321</v>
      </c>
      <c r="B6795" s="607" t="s">
        <v>6390</v>
      </c>
      <c r="C6795" s="607" t="s">
        <v>6371</v>
      </c>
      <c r="D6795" s="618" t="s">
        <v>17483</v>
      </c>
      <c r="E6795" s="619" t="s">
        <v>31684</v>
      </c>
      <c r="F6795"/>
      <c r="G6795"/>
      <c r="H6795"/>
    </row>
    <row r="6796" spans="1:8" ht="15" x14ac:dyDescent="0.25">
      <c r="A6796" s="609" t="str">
        <f t="shared" si="106"/>
        <v>100533</v>
      </c>
      <c r="B6796" s="607" t="s">
        <v>6530</v>
      </c>
      <c r="C6796" s="607" t="s">
        <v>17613</v>
      </c>
      <c r="D6796" s="618" t="s">
        <v>11130</v>
      </c>
      <c r="E6796" s="619" t="s">
        <v>9177</v>
      </c>
      <c r="F6796"/>
      <c r="G6796"/>
      <c r="H6796"/>
    </row>
    <row r="6797" spans="1:8" ht="15" x14ac:dyDescent="0.25">
      <c r="A6797" s="609" t="str">
        <f t="shared" si="106"/>
        <v>100534</v>
      </c>
      <c r="B6797" s="607" t="s">
        <v>6531</v>
      </c>
      <c r="C6797" s="607" t="s">
        <v>17613</v>
      </c>
      <c r="D6797" s="618" t="s">
        <v>17483</v>
      </c>
      <c r="E6797" s="619" t="s">
        <v>31685</v>
      </c>
      <c r="F6797"/>
      <c r="G6797"/>
      <c r="H6797"/>
    </row>
    <row r="6798" spans="1:8" ht="15" x14ac:dyDescent="0.25">
      <c r="A6798" s="609" t="str">
        <f t="shared" si="106"/>
        <v>100535</v>
      </c>
      <c r="B6798" s="607" t="s">
        <v>6532</v>
      </c>
      <c r="C6798" s="607" t="s">
        <v>17614</v>
      </c>
      <c r="D6798" s="618" t="s">
        <v>11130</v>
      </c>
      <c r="E6798" s="619" t="s">
        <v>10982</v>
      </c>
      <c r="F6798"/>
      <c r="G6798"/>
      <c r="H6798"/>
    </row>
    <row r="6799" spans="1:8" ht="15" x14ac:dyDescent="0.25">
      <c r="A6799" s="609" t="str">
        <f t="shared" si="106"/>
        <v>100536</v>
      </c>
      <c r="B6799" s="607" t="s">
        <v>6533</v>
      </c>
      <c r="C6799" s="607" t="s">
        <v>17615</v>
      </c>
      <c r="D6799" s="618" t="s">
        <v>17483</v>
      </c>
      <c r="E6799" s="619" t="s">
        <v>18498</v>
      </c>
      <c r="F6799"/>
      <c r="G6799"/>
      <c r="H6799"/>
    </row>
    <row r="6800" spans="1:8" ht="15" x14ac:dyDescent="0.25">
      <c r="A6800" s="609" t="str">
        <f t="shared" si="106"/>
        <v>101284</v>
      </c>
      <c r="B6800" s="607" t="s">
        <v>6917</v>
      </c>
      <c r="C6800" s="607" t="s">
        <v>17617</v>
      </c>
      <c r="D6800" s="618" t="s">
        <v>11130</v>
      </c>
      <c r="E6800" s="619" t="s">
        <v>19836</v>
      </c>
      <c r="F6800"/>
      <c r="G6800"/>
      <c r="H6800"/>
    </row>
    <row r="6801" spans="1:8" ht="15" x14ac:dyDescent="0.25">
      <c r="A6801" s="609" t="str">
        <f t="shared" si="106"/>
        <v>101285</v>
      </c>
      <c r="B6801" s="607" t="s">
        <v>6918</v>
      </c>
      <c r="C6801" s="607" t="s">
        <v>17618</v>
      </c>
      <c r="D6801" s="618" t="s">
        <v>11130</v>
      </c>
      <c r="E6801" s="619" t="s">
        <v>11265</v>
      </c>
      <c r="F6801"/>
      <c r="G6801"/>
      <c r="H6801"/>
    </row>
    <row r="6802" spans="1:8" ht="15" x14ac:dyDescent="0.25">
      <c r="A6802" s="609" t="str">
        <f t="shared" si="106"/>
        <v>101286</v>
      </c>
      <c r="B6802" s="607" t="s">
        <v>6919</v>
      </c>
      <c r="C6802" s="607" t="s">
        <v>17619</v>
      </c>
      <c r="D6802" s="618" t="s">
        <v>17483</v>
      </c>
      <c r="E6802" s="619" t="s">
        <v>9016</v>
      </c>
      <c r="F6802"/>
      <c r="G6802"/>
      <c r="H6802"/>
    </row>
    <row r="6803" spans="1:8" ht="15" x14ac:dyDescent="0.25">
      <c r="A6803" s="609" t="str">
        <f t="shared" si="106"/>
        <v>101287</v>
      </c>
      <c r="B6803" s="607" t="s">
        <v>6920</v>
      </c>
      <c r="C6803" s="607" t="s">
        <v>17620</v>
      </c>
      <c r="D6803" s="618" t="s">
        <v>17483</v>
      </c>
      <c r="E6803" s="619" t="s">
        <v>31686</v>
      </c>
      <c r="F6803"/>
      <c r="G6803"/>
      <c r="H6803"/>
    </row>
    <row r="6804" spans="1:8" ht="15" x14ac:dyDescent="0.25">
      <c r="A6804" s="609" t="str">
        <f t="shared" si="106"/>
        <v>101288</v>
      </c>
      <c r="B6804" s="607" t="s">
        <v>6921</v>
      </c>
      <c r="C6804" s="607" t="s">
        <v>17621</v>
      </c>
      <c r="D6804" s="618" t="s">
        <v>17483</v>
      </c>
      <c r="E6804" s="619" t="s">
        <v>12789</v>
      </c>
      <c r="F6804"/>
      <c r="G6804"/>
      <c r="H6804"/>
    </row>
    <row r="6805" spans="1:8" ht="15" x14ac:dyDescent="0.25">
      <c r="A6805" s="609" t="str">
        <f t="shared" si="106"/>
        <v>101289</v>
      </c>
      <c r="B6805" s="607" t="s">
        <v>6922</v>
      </c>
      <c r="C6805" s="607" t="s">
        <v>17622</v>
      </c>
      <c r="D6805" s="618" t="s">
        <v>17483</v>
      </c>
      <c r="E6805" s="619" t="s">
        <v>9667</v>
      </c>
      <c r="F6805"/>
      <c r="G6805"/>
      <c r="H6805"/>
    </row>
    <row r="6806" spans="1:8" ht="15" x14ac:dyDescent="0.25">
      <c r="A6806" s="609" t="str">
        <f t="shared" si="106"/>
        <v>101290</v>
      </c>
      <c r="B6806" s="607" t="s">
        <v>6923</v>
      </c>
      <c r="C6806" s="607" t="s">
        <v>17623</v>
      </c>
      <c r="D6806" s="618" t="s">
        <v>17483</v>
      </c>
      <c r="E6806" s="619" t="s">
        <v>8793</v>
      </c>
      <c r="F6806"/>
      <c r="G6806"/>
      <c r="H6806"/>
    </row>
    <row r="6807" spans="1:8" ht="15" x14ac:dyDescent="0.25">
      <c r="A6807" s="609" t="str">
        <f t="shared" si="106"/>
        <v>101291</v>
      </c>
      <c r="B6807" s="607" t="s">
        <v>6924</v>
      </c>
      <c r="C6807" s="607" t="s">
        <v>17624</v>
      </c>
      <c r="D6807" s="618" t="s">
        <v>17483</v>
      </c>
      <c r="E6807" s="619" t="s">
        <v>10234</v>
      </c>
      <c r="F6807"/>
      <c r="G6807"/>
      <c r="H6807"/>
    </row>
    <row r="6808" spans="1:8" ht="15" x14ac:dyDescent="0.25">
      <c r="A6808" s="609" t="str">
        <f t="shared" si="106"/>
        <v>101292</v>
      </c>
      <c r="B6808" s="607" t="s">
        <v>6925</v>
      </c>
      <c r="C6808" s="607" t="s">
        <v>17625</v>
      </c>
      <c r="D6808" s="618" t="s">
        <v>17483</v>
      </c>
      <c r="E6808" s="619" t="s">
        <v>10073</v>
      </c>
      <c r="F6808"/>
      <c r="G6808"/>
      <c r="H6808"/>
    </row>
    <row r="6809" spans="1:8" ht="15" x14ac:dyDescent="0.25">
      <c r="A6809" s="609" t="str">
        <f t="shared" si="106"/>
        <v>101293</v>
      </c>
      <c r="B6809" s="607" t="s">
        <v>6926</v>
      </c>
      <c r="C6809" s="607" t="s">
        <v>17626</v>
      </c>
      <c r="D6809" s="618" t="s">
        <v>17483</v>
      </c>
      <c r="E6809" s="619" t="s">
        <v>18165</v>
      </c>
      <c r="F6809"/>
      <c r="G6809"/>
      <c r="H6809"/>
    </row>
    <row r="6810" spans="1:8" ht="15" x14ac:dyDescent="0.25">
      <c r="A6810" s="609" t="str">
        <f t="shared" si="106"/>
        <v>101294</v>
      </c>
      <c r="B6810" s="607" t="s">
        <v>6927</v>
      </c>
      <c r="C6810" s="607" t="s">
        <v>17628</v>
      </c>
      <c r="D6810" s="618" t="s">
        <v>17483</v>
      </c>
      <c r="E6810" s="619" t="s">
        <v>18689</v>
      </c>
      <c r="F6810"/>
      <c r="G6810"/>
      <c r="H6810"/>
    </row>
    <row r="6811" spans="1:8" ht="15" x14ac:dyDescent="0.25">
      <c r="A6811" s="609" t="str">
        <f t="shared" si="106"/>
        <v>101295</v>
      </c>
      <c r="B6811" s="607" t="s">
        <v>6928</v>
      </c>
      <c r="C6811" s="607" t="s">
        <v>17629</v>
      </c>
      <c r="D6811" s="618" t="s">
        <v>17483</v>
      </c>
      <c r="E6811" s="619" t="s">
        <v>10418</v>
      </c>
      <c r="F6811"/>
      <c r="G6811"/>
      <c r="H6811"/>
    </row>
    <row r="6812" spans="1:8" ht="15" x14ac:dyDescent="0.25">
      <c r="A6812" s="609" t="str">
        <f t="shared" si="106"/>
        <v>101296</v>
      </c>
      <c r="B6812" s="607" t="s">
        <v>6929</v>
      </c>
      <c r="C6812" s="607" t="s">
        <v>17630</v>
      </c>
      <c r="D6812" s="618" t="s">
        <v>17483</v>
      </c>
      <c r="E6812" s="619" t="s">
        <v>10429</v>
      </c>
      <c r="F6812"/>
      <c r="G6812"/>
      <c r="H6812"/>
    </row>
    <row r="6813" spans="1:8" ht="15" x14ac:dyDescent="0.25">
      <c r="A6813" s="609" t="str">
        <f t="shared" si="106"/>
        <v>101297</v>
      </c>
      <c r="B6813" s="607" t="s">
        <v>6930</v>
      </c>
      <c r="C6813" s="607" t="s">
        <v>17631</v>
      </c>
      <c r="D6813" s="618" t="s">
        <v>17483</v>
      </c>
      <c r="E6813" s="619" t="s">
        <v>18313</v>
      </c>
      <c r="F6813"/>
      <c r="G6813"/>
      <c r="H6813"/>
    </row>
    <row r="6814" spans="1:8" ht="15" x14ac:dyDescent="0.25">
      <c r="A6814" s="609" t="str">
        <f t="shared" si="106"/>
        <v>101298</v>
      </c>
      <c r="B6814" s="607" t="s">
        <v>6931</v>
      </c>
      <c r="C6814" s="607" t="s">
        <v>17632</v>
      </c>
      <c r="D6814" s="618" t="s">
        <v>17483</v>
      </c>
      <c r="E6814" s="619" t="s">
        <v>9905</v>
      </c>
      <c r="F6814"/>
      <c r="G6814"/>
      <c r="H6814"/>
    </row>
    <row r="6815" spans="1:8" ht="15" x14ac:dyDescent="0.25">
      <c r="A6815" s="609" t="str">
        <f t="shared" si="106"/>
        <v>101299</v>
      </c>
      <c r="B6815" s="607" t="s">
        <v>6932</v>
      </c>
      <c r="C6815" s="607" t="s">
        <v>17634</v>
      </c>
      <c r="D6815" s="618" t="s">
        <v>17483</v>
      </c>
      <c r="E6815" s="619" t="s">
        <v>11848</v>
      </c>
      <c r="F6815"/>
      <c r="G6815"/>
      <c r="H6815"/>
    </row>
    <row r="6816" spans="1:8" ht="15" x14ac:dyDescent="0.25">
      <c r="A6816" s="609" t="str">
        <f t="shared" si="106"/>
        <v>101300</v>
      </c>
      <c r="B6816" s="607" t="s">
        <v>6933</v>
      </c>
      <c r="C6816" s="607" t="s">
        <v>17635</v>
      </c>
      <c r="D6816" s="618" t="s">
        <v>17483</v>
      </c>
      <c r="E6816" s="619" t="s">
        <v>17879</v>
      </c>
      <c r="F6816"/>
      <c r="G6816"/>
      <c r="H6816"/>
    </row>
    <row r="6817" spans="1:8" ht="15" x14ac:dyDescent="0.25">
      <c r="A6817" s="609" t="str">
        <f t="shared" si="106"/>
        <v>101301</v>
      </c>
      <c r="B6817" s="607" t="s">
        <v>6934</v>
      </c>
      <c r="C6817" s="607" t="s">
        <v>17637</v>
      </c>
      <c r="D6817" s="618" t="s">
        <v>17483</v>
      </c>
      <c r="E6817" s="619" t="s">
        <v>10414</v>
      </c>
      <c r="F6817"/>
      <c r="G6817"/>
      <c r="H6817"/>
    </row>
    <row r="6818" spans="1:8" ht="15" x14ac:dyDescent="0.25">
      <c r="A6818" s="609" t="str">
        <f t="shared" si="106"/>
        <v>101302</v>
      </c>
      <c r="B6818" s="607" t="s">
        <v>6935</v>
      </c>
      <c r="C6818" s="607" t="s">
        <v>17638</v>
      </c>
      <c r="D6818" s="618" t="s">
        <v>17483</v>
      </c>
      <c r="E6818" s="619" t="s">
        <v>31687</v>
      </c>
      <c r="F6818"/>
      <c r="G6818"/>
      <c r="H6818"/>
    </row>
    <row r="6819" spans="1:8" ht="15" x14ac:dyDescent="0.25">
      <c r="A6819" s="609" t="str">
        <f t="shared" si="106"/>
        <v>101303</v>
      </c>
      <c r="B6819" s="607" t="s">
        <v>6936</v>
      </c>
      <c r="C6819" s="607" t="s">
        <v>17639</v>
      </c>
      <c r="D6819" s="618" t="s">
        <v>17483</v>
      </c>
      <c r="E6819" s="619" t="s">
        <v>14940</v>
      </c>
      <c r="F6819"/>
      <c r="G6819"/>
      <c r="H6819"/>
    </row>
    <row r="6820" spans="1:8" ht="15" x14ac:dyDescent="0.25">
      <c r="A6820" s="609" t="str">
        <f t="shared" si="106"/>
        <v>101304</v>
      </c>
      <c r="B6820" s="607" t="s">
        <v>6937</v>
      </c>
      <c r="C6820" s="607" t="s">
        <v>17640</v>
      </c>
      <c r="D6820" s="618" t="s">
        <v>17483</v>
      </c>
      <c r="E6820" s="619" t="s">
        <v>13903</v>
      </c>
      <c r="F6820"/>
      <c r="G6820"/>
      <c r="H6820"/>
    </row>
    <row r="6821" spans="1:8" ht="15" x14ac:dyDescent="0.25">
      <c r="A6821" s="609" t="str">
        <f t="shared" si="106"/>
        <v>101305</v>
      </c>
      <c r="B6821" s="607" t="s">
        <v>6938</v>
      </c>
      <c r="C6821" s="607" t="s">
        <v>17641</v>
      </c>
      <c r="D6821" s="618" t="s">
        <v>17483</v>
      </c>
      <c r="E6821" s="619" t="s">
        <v>9319</v>
      </c>
      <c r="F6821"/>
      <c r="G6821"/>
      <c r="H6821"/>
    </row>
    <row r="6822" spans="1:8" ht="15" x14ac:dyDescent="0.25">
      <c r="A6822" s="609" t="str">
        <f t="shared" si="106"/>
        <v>101307</v>
      </c>
      <c r="B6822" s="607" t="s">
        <v>6939</v>
      </c>
      <c r="C6822" s="607" t="s">
        <v>17643</v>
      </c>
      <c r="D6822" s="618" t="s">
        <v>17483</v>
      </c>
      <c r="E6822" s="619" t="s">
        <v>9456</v>
      </c>
      <c r="F6822"/>
      <c r="G6822"/>
      <c r="H6822"/>
    </row>
    <row r="6823" spans="1:8" ht="15" x14ac:dyDescent="0.25">
      <c r="A6823" s="609" t="str">
        <f t="shared" si="106"/>
        <v>101308</v>
      </c>
      <c r="B6823" s="607" t="s">
        <v>6940</v>
      </c>
      <c r="C6823" s="607" t="s">
        <v>17644</v>
      </c>
      <c r="D6823" s="618" t="s">
        <v>17483</v>
      </c>
      <c r="E6823" s="619" t="s">
        <v>16551</v>
      </c>
      <c r="F6823"/>
      <c r="G6823"/>
      <c r="H6823"/>
    </row>
    <row r="6824" spans="1:8" ht="15" x14ac:dyDescent="0.25">
      <c r="A6824" s="609" t="str">
        <f t="shared" si="106"/>
        <v>101309</v>
      </c>
      <c r="B6824" s="607" t="s">
        <v>6941</v>
      </c>
      <c r="C6824" s="607" t="s">
        <v>17645</v>
      </c>
      <c r="D6824" s="618" t="s">
        <v>17483</v>
      </c>
      <c r="E6824" s="619" t="s">
        <v>10159</v>
      </c>
      <c r="F6824"/>
      <c r="G6824"/>
      <c r="H6824"/>
    </row>
    <row r="6825" spans="1:8" ht="15" x14ac:dyDescent="0.25">
      <c r="A6825" s="609" t="str">
        <f t="shared" si="106"/>
        <v>101310</v>
      </c>
      <c r="B6825" s="607" t="s">
        <v>6942</v>
      </c>
      <c r="C6825" s="607" t="s">
        <v>17646</v>
      </c>
      <c r="D6825" s="618" t="s">
        <v>17483</v>
      </c>
      <c r="E6825" s="619" t="s">
        <v>10241</v>
      </c>
      <c r="F6825"/>
      <c r="G6825"/>
      <c r="H6825"/>
    </row>
    <row r="6826" spans="1:8" ht="15" x14ac:dyDescent="0.25">
      <c r="A6826" s="609" t="str">
        <f t="shared" si="106"/>
        <v>101311</v>
      </c>
      <c r="B6826" s="607" t="s">
        <v>6943</v>
      </c>
      <c r="C6826" s="607" t="s">
        <v>17647</v>
      </c>
      <c r="D6826" s="618" t="s">
        <v>17483</v>
      </c>
      <c r="E6826" s="619" t="s">
        <v>18165</v>
      </c>
      <c r="F6826"/>
      <c r="G6826"/>
      <c r="H6826"/>
    </row>
    <row r="6827" spans="1:8" ht="15" x14ac:dyDescent="0.25">
      <c r="A6827" s="609" t="str">
        <f t="shared" si="106"/>
        <v>101312</v>
      </c>
      <c r="B6827" s="607" t="s">
        <v>6944</v>
      </c>
      <c r="C6827" s="607" t="s">
        <v>17648</v>
      </c>
      <c r="D6827" s="618" t="s">
        <v>17483</v>
      </c>
      <c r="E6827" s="619" t="s">
        <v>10008</v>
      </c>
      <c r="F6827"/>
      <c r="G6827"/>
      <c r="H6827"/>
    </row>
    <row r="6828" spans="1:8" ht="15" x14ac:dyDescent="0.25">
      <c r="A6828" s="609" t="str">
        <f t="shared" si="106"/>
        <v>101313</v>
      </c>
      <c r="B6828" s="607" t="s">
        <v>6945</v>
      </c>
      <c r="C6828" s="607" t="s">
        <v>17649</v>
      </c>
      <c r="D6828" s="618" t="s">
        <v>17483</v>
      </c>
      <c r="E6828" s="619" t="s">
        <v>31688</v>
      </c>
      <c r="F6828"/>
      <c r="G6828"/>
      <c r="H6828"/>
    </row>
    <row r="6829" spans="1:8" ht="15" x14ac:dyDescent="0.25">
      <c r="A6829" s="609" t="str">
        <f t="shared" si="106"/>
        <v>101314</v>
      </c>
      <c r="B6829" s="607" t="s">
        <v>6946</v>
      </c>
      <c r="C6829" s="607" t="s">
        <v>17650</v>
      </c>
      <c r="D6829" s="618" t="s">
        <v>17483</v>
      </c>
      <c r="E6829" s="619" t="s">
        <v>19421</v>
      </c>
      <c r="F6829"/>
      <c r="G6829"/>
      <c r="H6829"/>
    </row>
    <row r="6830" spans="1:8" ht="15" x14ac:dyDescent="0.25">
      <c r="A6830" s="609" t="str">
        <f t="shared" si="106"/>
        <v>101315</v>
      </c>
      <c r="B6830" s="607" t="s">
        <v>6947</v>
      </c>
      <c r="C6830" s="607" t="s">
        <v>17651</v>
      </c>
      <c r="D6830" s="618" t="s">
        <v>17483</v>
      </c>
      <c r="E6830" s="619" t="s">
        <v>18558</v>
      </c>
      <c r="F6830"/>
      <c r="G6830"/>
      <c r="H6830"/>
    </row>
    <row r="6831" spans="1:8" ht="15" x14ac:dyDescent="0.25">
      <c r="A6831" s="609" t="str">
        <f t="shared" si="106"/>
        <v>101316</v>
      </c>
      <c r="B6831" s="607" t="s">
        <v>6948</v>
      </c>
      <c r="C6831" s="607" t="s">
        <v>17652</v>
      </c>
      <c r="D6831" s="618" t="s">
        <v>17483</v>
      </c>
      <c r="E6831" s="619" t="s">
        <v>24486</v>
      </c>
      <c r="F6831"/>
      <c r="G6831"/>
      <c r="H6831"/>
    </row>
    <row r="6832" spans="1:8" ht="15" x14ac:dyDescent="0.25">
      <c r="A6832" s="609" t="str">
        <f t="shared" si="106"/>
        <v>101317</v>
      </c>
      <c r="B6832" s="607" t="s">
        <v>6949</v>
      </c>
      <c r="C6832" s="607" t="s">
        <v>17654</v>
      </c>
      <c r="D6832" s="618" t="s">
        <v>17483</v>
      </c>
      <c r="E6832" s="619" t="s">
        <v>31689</v>
      </c>
      <c r="F6832"/>
      <c r="G6832"/>
      <c r="H6832"/>
    </row>
    <row r="6833" spans="1:8" ht="15" x14ac:dyDescent="0.25">
      <c r="A6833" s="609" t="str">
        <f t="shared" si="106"/>
        <v>101318</v>
      </c>
      <c r="B6833" s="607" t="s">
        <v>6950</v>
      </c>
      <c r="C6833" s="607" t="s">
        <v>17655</v>
      </c>
      <c r="D6833" s="618" t="s">
        <v>17483</v>
      </c>
      <c r="E6833" s="619" t="s">
        <v>31690</v>
      </c>
      <c r="F6833"/>
      <c r="G6833"/>
      <c r="H6833"/>
    </row>
    <row r="6834" spans="1:8" ht="15" x14ac:dyDescent="0.25">
      <c r="A6834" s="609" t="str">
        <f t="shared" si="106"/>
        <v>101319</v>
      </c>
      <c r="B6834" s="607" t="s">
        <v>6951</v>
      </c>
      <c r="C6834" s="607" t="s">
        <v>17656</v>
      </c>
      <c r="D6834" s="618" t="s">
        <v>17483</v>
      </c>
      <c r="E6834" s="619" t="s">
        <v>31691</v>
      </c>
      <c r="F6834"/>
      <c r="G6834"/>
      <c r="H6834"/>
    </row>
    <row r="6835" spans="1:8" ht="15" x14ac:dyDescent="0.25">
      <c r="A6835" s="609" t="str">
        <f t="shared" si="106"/>
        <v>101320</v>
      </c>
      <c r="B6835" s="607" t="s">
        <v>6952</v>
      </c>
      <c r="C6835" s="607" t="s">
        <v>17658</v>
      </c>
      <c r="D6835" s="618" t="s">
        <v>17483</v>
      </c>
      <c r="E6835" s="619" t="s">
        <v>14201</v>
      </c>
      <c r="F6835"/>
      <c r="G6835"/>
      <c r="H6835"/>
    </row>
    <row r="6836" spans="1:8" ht="15" x14ac:dyDescent="0.25">
      <c r="A6836" s="609" t="str">
        <f t="shared" si="106"/>
        <v>101322</v>
      </c>
      <c r="B6836" s="607" t="s">
        <v>6953</v>
      </c>
      <c r="C6836" s="607" t="s">
        <v>17659</v>
      </c>
      <c r="D6836" s="618" t="s">
        <v>17483</v>
      </c>
      <c r="E6836" s="619" t="s">
        <v>16558</v>
      </c>
      <c r="F6836"/>
      <c r="G6836"/>
      <c r="H6836"/>
    </row>
    <row r="6837" spans="1:8" ht="15" x14ac:dyDescent="0.25">
      <c r="A6837" s="609" t="str">
        <f t="shared" si="106"/>
        <v>101323</v>
      </c>
      <c r="B6837" s="607" t="s">
        <v>6954</v>
      </c>
      <c r="C6837" s="607" t="s">
        <v>17660</v>
      </c>
      <c r="D6837" s="618" t="s">
        <v>17483</v>
      </c>
      <c r="E6837" s="619" t="s">
        <v>10963</v>
      </c>
      <c r="F6837"/>
      <c r="G6837"/>
      <c r="H6837"/>
    </row>
    <row r="6838" spans="1:8" ht="15" x14ac:dyDescent="0.25">
      <c r="A6838" s="609" t="str">
        <f t="shared" si="106"/>
        <v>101324</v>
      </c>
      <c r="B6838" s="607" t="s">
        <v>6955</v>
      </c>
      <c r="C6838" s="607" t="s">
        <v>17661</v>
      </c>
      <c r="D6838" s="618" t="s">
        <v>17483</v>
      </c>
      <c r="E6838" s="619" t="s">
        <v>18289</v>
      </c>
      <c r="F6838"/>
      <c r="G6838"/>
      <c r="H6838"/>
    </row>
    <row r="6839" spans="1:8" ht="15" x14ac:dyDescent="0.25">
      <c r="A6839" s="609" t="str">
        <f t="shared" si="106"/>
        <v>101325</v>
      </c>
      <c r="B6839" s="607" t="s">
        <v>6956</v>
      </c>
      <c r="C6839" s="607" t="s">
        <v>17663</v>
      </c>
      <c r="D6839" s="618" t="s">
        <v>17483</v>
      </c>
      <c r="E6839" s="619" t="s">
        <v>22806</v>
      </c>
      <c r="F6839"/>
      <c r="G6839"/>
      <c r="H6839"/>
    </row>
    <row r="6840" spans="1:8" ht="15" x14ac:dyDescent="0.25">
      <c r="A6840" s="609" t="str">
        <f t="shared" si="106"/>
        <v>101326</v>
      </c>
      <c r="B6840" s="607" t="s">
        <v>6957</v>
      </c>
      <c r="C6840" s="607" t="s">
        <v>17664</v>
      </c>
      <c r="D6840" s="618" t="s">
        <v>17483</v>
      </c>
      <c r="E6840" s="619" t="s">
        <v>18260</v>
      </c>
      <c r="F6840"/>
      <c r="G6840"/>
      <c r="H6840"/>
    </row>
    <row r="6841" spans="1:8" ht="15" x14ac:dyDescent="0.25">
      <c r="A6841" s="609" t="str">
        <f t="shared" si="106"/>
        <v>101327</v>
      </c>
      <c r="B6841" s="607" t="s">
        <v>6958</v>
      </c>
      <c r="C6841" s="607" t="s">
        <v>17665</v>
      </c>
      <c r="D6841" s="618" t="s">
        <v>17483</v>
      </c>
      <c r="E6841" s="619" t="s">
        <v>9346</v>
      </c>
      <c r="F6841"/>
      <c r="G6841"/>
      <c r="H6841"/>
    </row>
    <row r="6842" spans="1:8" ht="15" x14ac:dyDescent="0.25">
      <c r="A6842" s="609" t="str">
        <f t="shared" si="106"/>
        <v>101328</v>
      </c>
      <c r="B6842" s="607" t="s">
        <v>6959</v>
      </c>
      <c r="C6842" s="607" t="s">
        <v>17666</v>
      </c>
      <c r="D6842" s="618" t="s">
        <v>17483</v>
      </c>
      <c r="E6842" s="619" t="s">
        <v>12899</v>
      </c>
      <c r="F6842"/>
      <c r="G6842"/>
      <c r="H6842"/>
    </row>
    <row r="6843" spans="1:8" ht="15" x14ac:dyDescent="0.25">
      <c r="A6843" s="609" t="str">
        <f t="shared" si="106"/>
        <v>101329</v>
      </c>
      <c r="B6843" s="607" t="s">
        <v>6960</v>
      </c>
      <c r="C6843" s="607" t="s">
        <v>17667</v>
      </c>
      <c r="D6843" s="618" t="s">
        <v>17483</v>
      </c>
      <c r="E6843" s="619" t="s">
        <v>9838</v>
      </c>
      <c r="F6843"/>
      <c r="G6843"/>
      <c r="H6843"/>
    </row>
    <row r="6844" spans="1:8" ht="15" x14ac:dyDescent="0.25">
      <c r="A6844" s="609" t="str">
        <f t="shared" si="106"/>
        <v>101330</v>
      </c>
      <c r="B6844" s="607" t="s">
        <v>6961</v>
      </c>
      <c r="C6844" s="607" t="s">
        <v>17669</v>
      </c>
      <c r="D6844" s="618" t="s">
        <v>17483</v>
      </c>
      <c r="E6844" s="619" t="s">
        <v>18758</v>
      </c>
      <c r="F6844"/>
      <c r="G6844"/>
      <c r="H6844"/>
    </row>
    <row r="6845" spans="1:8" ht="15" x14ac:dyDescent="0.25">
      <c r="A6845" s="609" t="str">
        <f t="shared" si="106"/>
        <v>101331</v>
      </c>
      <c r="B6845" s="607" t="s">
        <v>6962</v>
      </c>
      <c r="C6845" s="607" t="s">
        <v>17670</v>
      </c>
      <c r="D6845" s="618" t="s">
        <v>17483</v>
      </c>
      <c r="E6845" s="619" t="s">
        <v>13873</v>
      </c>
      <c r="F6845"/>
      <c r="G6845"/>
      <c r="H6845"/>
    </row>
    <row r="6846" spans="1:8" ht="15" x14ac:dyDescent="0.25">
      <c r="A6846" s="609" t="str">
        <f t="shared" si="106"/>
        <v>101332</v>
      </c>
      <c r="B6846" s="607" t="s">
        <v>6963</v>
      </c>
      <c r="C6846" s="607" t="s">
        <v>17671</v>
      </c>
      <c r="D6846" s="618" t="s">
        <v>17483</v>
      </c>
      <c r="E6846" s="619" t="s">
        <v>14004</v>
      </c>
      <c r="F6846"/>
      <c r="G6846"/>
      <c r="H6846"/>
    </row>
    <row r="6847" spans="1:8" ht="15" x14ac:dyDescent="0.25">
      <c r="A6847" s="609" t="str">
        <f t="shared" si="106"/>
        <v>101333</v>
      </c>
      <c r="B6847" s="607" t="s">
        <v>6964</v>
      </c>
      <c r="C6847" s="607" t="s">
        <v>17672</v>
      </c>
      <c r="D6847" s="618" t="s">
        <v>17483</v>
      </c>
      <c r="E6847" s="619" t="s">
        <v>9213</v>
      </c>
      <c r="F6847"/>
      <c r="G6847"/>
      <c r="H6847"/>
    </row>
    <row r="6848" spans="1:8" ht="15" x14ac:dyDescent="0.25">
      <c r="A6848" s="609" t="str">
        <f t="shared" si="106"/>
        <v>101334</v>
      </c>
      <c r="B6848" s="607" t="s">
        <v>6965</v>
      </c>
      <c r="C6848" s="607" t="s">
        <v>17673</v>
      </c>
      <c r="D6848" s="618" t="s">
        <v>17483</v>
      </c>
      <c r="E6848" s="619" t="s">
        <v>19448</v>
      </c>
      <c r="F6848"/>
      <c r="G6848"/>
      <c r="H6848"/>
    </row>
    <row r="6849" spans="1:8" ht="15" x14ac:dyDescent="0.25">
      <c r="A6849" s="609" t="str">
        <f t="shared" si="106"/>
        <v>101335</v>
      </c>
      <c r="B6849" s="607" t="s">
        <v>6966</v>
      </c>
      <c r="C6849" s="607" t="s">
        <v>17674</v>
      </c>
      <c r="D6849" s="618" t="s">
        <v>17483</v>
      </c>
      <c r="E6849" s="619" t="s">
        <v>12805</v>
      </c>
      <c r="F6849"/>
      <c r="G6849"/>
      <c r="H6849"/>
    </row>
    <row r="6850" spans="1:8" ht="15" x14ac:dyDescent="0.25">
      <c r="A6850" s="609" t="str">
        <f t="shared" ref="A6850:A6913" si="107">IF(ISERROR(SEARCH("/",B6850)=6),TRIM(CLEAN(B6850)),IF(SEARCH("/",B6850)=6,IF(LEN(TRIM(CLEAN(B6850)))=7,LEFT(TRIM(CLEAN(B6850)),6)&amp;"00"&amp;RIGHT(TRIM(CLEAN(B6850)),1),LEFT(TRIM(CLEAN(B6850)),6)&amp;"0"&amp;RIGHT(TRIM(CLEAN(B6850)),2)),TRIM(CLEAN(B6850))))</f>
        <v>101336</v>
      </c>
      <c r="B6850" s="607" t="s">
        <v>6967</v>
      </c>
      <c r="C6850" s="607" t="s">
        <v>17675</v>
      </c>
      <c r="D6850" s="618" t="s">
        <v>17483</v>
      </c>
      <c r="E6850" s="619" t="s">
        <v>23999</v>
      </c>
      <c r="F6850"/>
      <c r="G6850"/>
      <c r="H6850"/>
    </row>
    <row r="6851" spans="1:8" ht="15" x14ac:dyDescent="0.25">
      <c r="A6851" s="609" t="str">
        <f t="shared" si="107"/>
        <v>101337</v>
      </c>
      <c r="B6851" s="607" t="s">
        <v>6968</v>
      </c>
      <c r="C6851" s="607" t="s">
        <v>17677</v>
      </c>
      <c r="D6851" s="618" t="s">
        <v>17483</v>
      </c>
      <c r="E6851" s="619" t="s">
        <v>10325</v>
      </c>
      <c r="F6851"/>
      <c r="G6851"/>
      <c r="H6851"/>
    </row>
    <row r="6852" spans="1:8" ht="15" x14ac:dyDescent="0.25">
      <c r="A6852" s="609" t="str">
        <f t="shared" si="107"/>
        <v>101338</v>
      </c>
      <c r="B6852" s="607" t="s">
        <v>6969</v>
      </c>
      <c r="C6852" s="607" t="s">
        <v>17678</v>
      </c>
      <c r="D6852" s="618" t="s">
        <v>17483</v>
      </c>
      <c r="E6852" s="619" t="s">
        <v>10192</v>
      </c>
      <c r="F6852"/>
      <c r="G6852"/>
      <c r="H6852"/>
    </row>
    <row r="6853" spans="1:8" ht="15" x14ac:dyDescent="0.25">
      <c r="A6853" s="609" t="str">
        <f t="shared" si="107"/>
        <v>101339</v>
      </c>
      <c r="B6853" s="607" t="s">
        <v>6970</v>
      </c>
      <c r="C6853" s="607" t="s">
        <v>17679</v>
      </c>
      <c r="D6853" s="618" t="s">
        <v>17483</v>
      </c>
      <c r="E6853" s="619" t="s">
        <v>9227</v>
      </c>
      <c r="F6853"/>
      <c r="G6853"/>
      <c r="H6853"/>
    </row>
    <row r="6854" spans="1:8" ht="15" x14ac:dyDescent="0.25">
      <c r="A6854" s="609" t="str">
        <f t="shared" si="107"/>
        <v>101340</v>
      </c>
      <c r="B6854" s="607" t="s">
        <v>6971</v>
      </c>
      <c r="C6854" s="607" t="s">
        <v>17680</v>
      </c>
      <c r="D6854" s="618" t="s">
        <v>17483</v>
      </c>
      <c r="E6854" s="619" t="s">
        <v>19658</v>
      </c>
      <c r="F6854"/>
      <c r="G6854"/>
      <c r="H6854"/>
    </row>
    <row r="6855" spans="1:8" ht="15" x14ac:dyDescent="0.25">
      <c r="A6855" s="609" t="str">
        <f t="shared" si="107"/>
        <v>101341</v>
      </c>
      <c r="B6855" s="607" t="s">
        <v>6972</v>
      </c>
      <c r="C6855" s="607" t="s">
        <v>17681</v>
      </c>
      <c r="D6855" s="618" t="s">
        <v>17483</v>
      </c>
      <c r="E6855" s="619" t="s">
        <v>9113</v>
      </c>
      <c r="F6855"/>
      <c r="G6855"/>
      <c r="H6855"/>
    </row>
    <row r="6856" spans="1:8" ht="15" x14ac:dyDescent="0.25">
      <c r="A6856" s="609" t="str">
        <f t="shared" si="107"/>
        <v>101342</v>
      </c>
      <c r="B6856" s="607" t="s">
        <v>6973</v>
      </c>
      <c r="C6856" s="607" t="s">
        <v>17683</v>
      </c>
      <c r="D6856" s="618" t="s">
        <v>17483</v>
      </c>
      <c r="E6856" s="619" t="s">
        <v>10196</v>
      </c>
      <c r="F6856"/>
      <c r="G6856"/>
      <c r="H6856"/>
    </row>
    <row r="6857" spans="1:8" ht="15" x14ac:dyDescent="0.25">
      <c r="A6857" s="609" t="str">
        <f t="shared" si="107"/>
        <v>101343</v>
      </c>
      <c r="B6857" s="607" t="s">
        <v>6974</v>
      </c>
      <c r="C6857" s="607" t="s">
        <v>17684</v>
      </c>
      <c r="D6857" s="618" t="s">
        <v>17483</v>
      </c>
      <c r="E6857" s="619" t="s">
        <v>10358</v>
      </c>
      <c r="F6857"/>
      <c r="G6857"/>
      <c r="H6857"/>
    </row>
    <row r="6858" spans="1:8" ht="15" x14ac:dyDescent="0.25">
      <c r="A6858" s="609" t="str">
        <f t="shared" si="107"/>
        <v>101344</v>
      </c>
      <c r="B6858" s="607" t="s">
        <v>6975</v>
      </c>
      <c r="C6858" s="607" t="s">
        <v>17686</v>
      </c>
      <c r="D6858" s="618" t="s">
        <v>17483</v>
      </c>
      <c r="E6858" s="619" t="s">
        <v>18505</v>
      </c>
      <c r="F6858"/>
      <c r="G6858"/>
      <c r="H6858"/>
    </row>
    <row r="6859" spans="1:8" ht="15" x14ac:dyDescent="0.25">
      <c r="A6859" s="609" t="str">
        <f t="shared" si="107"/>
        <v>101345</v>
      </c>
      <c r="B6859" s="607" t="s">
        <v>6976</v>
      </c>
      <c r="C6859" s="607" t="s">
        <v>17687</v>
      </c>
      <c r="D6859" s="618" t="s">
        <v>17483</v>
      </c>
      <c r="E6859" s="619" t="s">
        <v>23797</v>
      </c>
      <c r="F6859"/>
      <c r="G6859"/>
      <c r="H6859"/>
    </row>
    <row r="6860" spans="1:8" ht="15" x14ac:dyDescent="0.25">
      <c r="A6860" s="609" t="str">
        <f t="shared" si="107"/>
        <v>101346</v>
      </c>
      <c r="B6860" s="607" t="s">
        <v>6977</v>
      </c>
      <c r="C6860" s="607" t="s">
        <v>17688</v>
      </c>
      <c r="D6860" s="618" t="s">
        <v>17483</v>
      </c>
      <c r="E6860" s="619" t="s">
        <v>19170</v>
      </c>
      <c r="F6860"/>
      <c r="G6860"/>
      <c r="H6860"/>
    </row>
    <row r="6861" spans="1:8" ht="15" x14ac:dyDescent="0.25">
      <c r="A6861" s="609" t="str">
        <f t="shared" si="107"/>
        <v>101347</v>
      </c>
      <c r="B6861" s="607" t="s">
        <v>6978</v>
      </c>
      <c r="C6861" s="607" t="s">
        <v>17689</v>
      </c>
      <c r="D6861" s="618" t="s">
        <v>17483</v>
      </c>
      <c r="E6861" s="619" t="s">
        <v>9456</v>
      </c>
      <c r="F6861"/>
      <c r="G6861"/>
      <c r="H6861"/>
    </row>
    <row r="6862" spans="1:8" ht="15" x14ac:dyDescent="0.25">
      <c r="A6862" s="609" t="str">
        <f t="shared" si="107"/>
        <v>101348</v>
      </c>
      <c r="B6862" s="607" t="s">
        <v>6979</v>
      </c>
      <c r="C6862" s="607" t="s">
        <v>17690</v>
      </c>
      <c r="D6862" s="618" t="s">
        <v>17483</v>
      </c>
      <c r="E6862" s="619" t="s">
        <v>12819</v>
      </c>
      <c r="F6862"/>
      <c r="G6862"/>
      <c r="H6862"/>
    </row>
    <row r="6863" spans="1:8" ht="15" x14ac:dyDescent="0.25">
      <c r="A6863" s="609" t="str">
        <f t="shared" si="107"/>
        <v>101349</v>
      </c>
      <c r="B6863" s="607" t="s">
        <v>6980</v>
      </c>
      <c r="C6863" s="607" t="s">
        <v>17691</v>
      </c>
      <c r="D6863" s="618" t="s">
        <v>17483</v>
      </c>
      <c r="E6863" s="619" t="s">
        <v>9804</v>
      </c>
      <c r="F6863"/>
      <c r="G6863"/>
      <c r="H6863"/>
    </row>
    <row r="6864" spans="1:8" ht="15" x14ac:dyDescent="0.25">
      <c r="A6864" s="609" t="str">
        <f t="shared" si="107"/>
        <v>101350</v>
      </c>
      <c r="B6864" s="607" t="s">
        <v>6981</v>
      </c>
      <c r="C6864" s="607" t="s">
        <v>17692</v>
      </c>
      <c r="D6864" s="618" t="s">
        <v>17483</v>
      </c>
      <c r="E6864" s="619" t="s">
        <v>13197</v>
      </c>
      <c r="F6864"/>
      <c r="G6864"/>
      <c r="H6864"/>
    </row>
    <row r="6865" spans="1:8" ht="15" x14ac:dyDescent="0.25">
      <c r="A6865" s="609" t="str">
        <f t="shared" si="107"/>
        <v>101351</v>
      </c>
      <c r="B6865" s="607" t="s">
        <v>6982</v>
      </c>
      <c r="C6865" s="607" t="s">
        <v>17693</v>
      </c>
      <c r="D6865" s="618" t="s">
        <v>17483</v>
      </c>
      <c r="E6865" s="619" t="s">
        <v>9459</v>
      </c>
      <c r="F6865"/>
      <c r="G6865"/>
      <c r="H6865"/>
    </row>
    <row r="6866" spans="1:8" ht="15" x14ac:dyDescent="0.25">
      <c r="A6866" s="609" t="str">
        <f t="shared" si="107"/>
        <v>101352</v>
      </c>
      <c r="B6866" s="607" t="s">
        <v>6983</v>
      </c>
      <c r="C6866" s="607" t="s">
        <v>17694</v>
      </c>
      <c r="D6866" s="618" t="s">
        <v>17483</v>
      </c>
      <c r="E6866" s="619" t="s">
        <v>8927</v>
      </c>
      <c r="F6866"/>
      <c r="G6866"/>
      <c r="H6866"/>
    </row>
    <row r="6867" spans="1:8" ht="15" x14ac:dyDescent="0.25">
      <c r="A6867" s="609" t="str">
        <f t="shared" si="107"/>
        <v>101353</v>
      </c>
      <c r="B6867" s="607" t="s">
        <v>6984</v>
      </c>
      <c r="C6867" s="607" t="s">
        <v>17695</v>
      </c>
      <c r="D6867" s="618" t="s">
        <v>17483</v>
      </c>
      <c r="E6867" s="619" t="s">
        <v>29674</v>
      </c>
      <c r="F6867"/>
      <c r="G6867"/>
      <c r="H6867"/>
    </row>
    <row r="6868" spans="1:8" ht="15" x14ac:dyDescent="0.25">
      <c r="A6868" s="609" t="str">
        <f t="shared" si="107"/>
        <v>101354</v>
      </c>
      <c r="B6868" s="607" t="s">
        <v>6985</v>
      </c>
      <c r="C6868" s="607" t="s">
        <v>17696</v>
      </c>
      <c r="D6868" s="618" t="s">
        <v>17483</v>
      </c>
      <c r="E6868" s="619" t="s">
        <v>9456</v>
      </c>
      <c r="F6868"/>
      <c r="G6868"/>
      <c r="H6868"/>
    </row>
    <row r="6869" spans="1:8" ht="15" x14ac:dyDescent="0.25">
      <c r="A6869" s="609" t="str">
        <f t="shared" si="107"/>
        <v>101355</v>
      </c>
      <c r="B6869" s="607" t="s">
        <v>6986</v>
      </c>
      <c r="C6869" s="607" t="s">
        <v>17697</v>
      </c>
      <c r="D6869" s="618" t="s">
        <v>17483</v>
      </c>
      <c r="E6869" s="619" t="s">
        <v>16461</v>
      </c>
      <c r="F6869"/>
      <c r="G6869"/>
      <c r="H6869"/>
    </row>
    <row r="6870" spans="1:8" ht="15" x14ac:dyDescent="0.25">
      <c r="A6870" s="609" t="str">
        <f t="shared" si="107"/>
        <v>101356</v>
      </c>
      <c r="B6870" s="607" t="s">
        <v>6987</v>
      </c>
      <c r="C6870" s="607" t="s">
        <v>17698</v>
      </c>
      <c r="D6870" s="618" t="s">
        <v>17483</v>
      </c>
      <c r="E6870" s="619" t="s">
        <v>13925</v>
      </c>
      <c r="F6870"/>
      <c r="G6870"/>
      <c r="H6870"/>
    </row>
    <row r="6871" spans="1:8" ht="15" x14ac:dyDescent="0.25">
      <c r="A6871" s="609" t="str">
        <f t="shared" si="107"/>
        <v>101357</v>
      </c>
      <c r="B6871" s="607" t="s">
        <v>6988</v>
      </c>
      <c r="C6871" s="607" t="s">
        <v>17700</v>
      </c>
      <c r="D6871" s="618" t="s">
        <v>17483</v>
      </c>
      <c r="E6871" s="619" t="s">
        <v>18178</v>
      </c>
      <c r="F6871"/>
      <c r="G6871"/>
      <c r="H6871"/>
    </row>
    <row r="6872" spans="1:8" ht="15" x14ac:dyDescent="0.25">
      <c r="A6872" s="609" t="str">
        <f t="shared" si="107"/>
        <v>101358</v>
      </c>
      <c r="B6872" s="607" t="s">
        <v>6989</v>
      </c>
      <c r="C6872" s="607" t="s">
        <v>17702</v>
      </c>
      <c r="D6872" s="618" t="s">
        <v>17483</v>
      </c>
      <c r="E6872" s="619" t="s">
        <v>13903</v>
      </c>
      <c r="F6872"/>
      <c r="G6872"/>
      <c r="H6872"/>
    </row>
    <row r="6873" spans="1:8" ht="15" x14ac:dyDescent="0.25">
      <c r="A6873" s="609" t="str">
        <f t="shared" si="107"/>
        <v>101359</v>
      </c>
      <c r="B6873" s="607" t="s">
        <v>6990</v>
      </c>
      <c r="C6873" s="607" t="s">
        <v>17703</v>
      </c>
      <c r="D6873" s="618" t="s">
        <v>17483</v>
      </c>
      <c r="E6873" s="619" t="s">
        <v>9860</v>
      </c>
      <c r="F6873"/>
      <c r="G6873"/>
      <c r="H6873"/>
    </row>
    <row r="6874" spans="1:8" ht="15" x14ac:dyDescent="0.25">
      <c r="A6874" s="609" t="str">
        <f t="shared" si="107"/>
        <v>101360</v>
      </c>
      <c r="B6874" s="607" t="s">
        <v>6991</v>
      </c>
      <c r="C6874" s="607" t="s">
        <v>17704</v>
      </c>
      <c r="D6874" s="618" t="s">
        <v>17483</v>
      </c>
      <c r="E6874" s="619" t="s">
        <v>9832</v>
      </c>
      <c r="F6874"/>
      <c r="G6874"/>
      <c r="H6874"/>
    </row>
    <row r="6875" spans="1:8" ht="15" x14ac:dyDescent="0.25">
      <c r="A6875" s="609" t="str">
        <f t="shared" si="107"/>
        <v>101361</v>
      </c>
      <c r="B6875" s="607" t="s">
        <v>6992</v>
      </c>
      <c r="C6875" s="607" t="s">
        <v>17705</v>
      </c>
      <c r="D6875" s="618" t="s">
        <v>17483</v>
      </c>
      <c r="E6875" s="619" t="s">
        <v>19033</v>
      </c>
      <c r="F6875"/>
      <c r="G6875"/>
      <c r="H6875"/>
    </row>
    <row r="6876" spans="1:8" ht="15" x14ac:dyDescent="0.25">
      <c r="A6876" s="609" t="str">
        <f t="shared" si="107"/>
        <v>101362</v>
      </c>
      <c r="B6876" s="607" t="s">
        <v>6993</v>
      </c>
      <c r="C6876" s="607" t="s">
        <v>17707</v>
      </c>
      <c r="D6876" s="618" t="s">
        <v>17483</v>
      </c>
      <c r="E6876" s="619" t="s">
        <v>9173</v>
      </c>
      <c r="F6876"/>
      <c r="G6876"/>
      <c r="H6876"/>
    </row>
    <row r="6877" spans="1:8" ht="15" x14ac:dyDescent="0.25">
      <c r="A6877" s="609" t="str">
        <f t="shared" si="107"/>
        <v>101363</v>
      </c>
      <c r="B6877" s="607" t="s">
        <v>6994</v>
      </c>
      <c r="C6877" s="607" t="s">
        <v>17708</v>
      </c>
      <c r="D6877" s="618" t="s">
        <v>17483</v>
      </c>
      <c r="E6877" s="619" t="s">
        <v>18165</v>
      </c>
      <c r="F6877"/>
      <c r="G6877"/>
      <c r="H6877"/>
    </row>
    <row r="6878" spans="1:8" ht="15" x14ac:dyDescent="0.25">
      <c r="A6878" s="609" t="str">
        <f t="shared" si="107"/>
        <v>101364</v>
      </c>
      <c r="B6878" s="607" t="s">
        <v>6995</v>
      </c>
      <c r="C6878" s="607" t="s">
        <v>17709</v>
      </c>
      <c r="D6878" s="618" t="s">
        <v>17483</v>
      </c>
      <c r="E6878" s="619" t="s">
        <v>18272</v>
      </c>
      <c r="F6878"/>
      <c r="G6878"/>
      <c r="H6878"/>
    </row>
    <row r="6879" spans="1:8" ht="15" x14ac:dyDescent="0.25">
      <c r="A6879" s="609" t="str">
        <f t="shared" si="107"/>
        <v>101365</v>
      </c>
      <c r="B6879" s="607" t="s">
        <v>6996</v>
      </c>
      <c r="C6879" s="607" t="s">
        <v>17710</v>
      </c>
      <c r="D6879" s="618" t="s">
        <v>17483</v>
      </c>
      <c r="E6879" s="619" t="s">
        <v>16555</v>
      </c>
      <c r="F6879"/>
      <c r="G6879"/>
      <c r="H6879"/>
    </row>
    <row r="6880" spans="1:8" ht="15" x14ac:dyDescent="0.25">
      <c r="A6880" s="609" t="str">
        <f t="shared" si="107"/>
        <v>101366</v>
      </c>
      <c r="B6880" s="607" t="s">
        <v>6997</v>
      </c>
      <c r="C6880" s="607" t="s">
        <v>17711</v>
      </c>
      <c r="D6880" s="618" t="s">
        <v>17483</v>
      </c>
      <c r="E6880" s="619" t="s">
        <v>18337</v>
      </c>
      <c r="F6880"/>
      <c r="G6880"/>
      <c r="H6880"/>
    </row>
    <row r="6881" spans="1:8" ht="15" x14ac:dyDescent="0.25">
      <c r="A6881" s="609" t="str">
        <f t="shared" si="107"/>
        <v>101367</v>
      </c>
      <c r="B6881" s="607" t="s">
        <v>6998</v>
      </c>
      <c r="C6881" s="607" t="s">
        <v>17712</v>
      </c>
      <c r="D6881" s="618" t="s">
        <v>17483</v>
      </c>
      <c r="E6881" s="619" t="s">
        <v>13656</v>
      </c>
      <c r="F6881"/>
      <c r="G6881"/>
      <c r="H6881"/>
    </row>
    <row r="6882" spans="1:8" ht="15" x14ac:dyDescent="0.25">
      <c r="A6882" s="609" t="str">
        <f t="shared" si="107"/>
        <v>101368</v>
      </c>
      <c r="B6882" s="607" t="s">
        <v>6999</v>
      </c>
      <c r="C6882" s="607" t="s">
        <v>17713</v>
      </c>
      <c r="D6882" s="618" t="s">
        <v>17483</v>
      </c>
      <c r="E6882" s="619" t="s">
        <v>30234</v>
      </c>
      <c r="F6882"/>
      <c r="G6882"/>
      <c r="H6882"/>
    </row>
    <row r="6883" spans="1:8" ht="15" x14ac:dyDescent="0.25">
      <c r="A6883" s="609" t="str">
        <f t="shared" si="107"/>
        <v>101369</v>
      </c>
      <c r="B6883" s="607" t="s">
        <v>7000</v>
      </c>
      <c r="C6883" s="607" t="s">
        <v>17714</v>
      </c>
      <c r="D6883" s="618" t="s">
        <v>17483</v>
      </c>
      <c r="E6883" s="619" t="s">
        <v>19040</v>
      </c>
      <c r="F6883"/>
      <c r="G6883"/>
      <c r="H6883"/>
    </row>
    <row r="6884" spans="1:8" ht="15" x14ac:dyDescent="0.25">
      <c r="A6884" s="609" t="str">
        <f t="shared" si="107"/>
        <v>101370</v>
      </c>
      <c r="B6884" s="607" t="s">
        <v>7001</v>
      </c>
      <c r="C6884" s="607" t="s">
        <v>17716</v>
      </c>
      <c r="D6884" s="618" t="s">
        <v>17483</v>
      </c>
      <c r="E6884" s="619" t="s">
        <v>9001</v>
      </c>
      <c r="F6884"/>
      <c r="G6884"/>
      <c r="H6884"/>
    </row>
    <row r="6885" spans="1:8" ht="15" x14ac:dyDescent="0.25">
      <c r="A6885" s="609" t="str">
        <f t="shared" si="107"/>
        <v>101371</v>
      </c>
      <c r="B6885" s="607" t="s">
        <v>7002</v>
      </c>
      <c r="C6885" s="607" t="s">
        <v>17717</v>
      </c>
      <c r="D6885" s="618" t="s">
        <v>17483</v>
      </c>
      <c r="E6885" s="619" t="s">
        <v>11140</v>
      </c>
      <c r="F6885"/>
      <c r="G6885"/>
      <c r="H6885"/>
    </row>
    <row r="6886" spans="1:8" ht="15" x14ac:dyDescent="0.25">
      <c r="A6886" s="609" t="str">
        <f t="shared" si="107"/>
        <v>101372</v>
      </c>
      <c r="B6886" s="607" t="s">
        <v>7003</v>
      </c>
      <c r="C6886" s="607" t="s">
        <v>17718</v>
      </c>
      <c r="D6886" s="618" t="s">
        <v>17483</v>
      </c>
      <c r="E6886" s="619" t="s">
        <v>15139</v>
      </c>
      <c r="F6886"/>
      <c r="G6886"/>
      <c r="H6886"/>
    </row>
    <row r="6887" spans="1:8" ht="15" x14ac:dyDescent="0.25">
      <c r="A6887" s="609" t="str">
        <f t="shared" si="107"/>
        <v>101373</v>
      </c>
      <c r="B6887" s="607" t="s">
        <v>7004</v>
      </c>
      <c r="C6887" s="607" t="s">
        <v>17719</v>
      </c>
      <c r="D6887" s="618" t="s">
        <v>11130</v>
      </c>
      <c r="E6887" s="619" t="s">
        <v>17986</v>
      </c>
      <c r="F6887"/>
      <c r="G6887"/>
      <c r="H6887"/>
    </row>
    <row r="6888" spans="1:8" ht="15" x14ac:dyDescent="0.25">
      <c r="A6888" s="609" t="str">
        <f t="shared" si="107"/>
        <v>101374</v>
      </c>
      <c r="B6888" s="607" t="s">
        <v>7005</v>
      </c>
      <c r="C6888" s="607" t="s">
        <v>17365</v>
      </c>
      <c r="D6888" s="618" t="s">
        <v>17483</v>
      </c>
      <c r="E6888" s="619" t="s">
        <v>31692</v>
      </c>
      <c r="F6888"/>
      <c r="G6888"/>
      <c r="H6888"/>
    </row>
    <row r="6889" spans="1:8" ht="15" x14ac:dyDescent="0.25">
      <c r="A6889" s="609" t="str">
        <f t="shared" si="107"/>
        <v>101375</v>
      </c>
      <c r="B6889" s="607" t="s">
        <v>7006</v>
      </c>
      <c r="C6889" s="607" t="s">
        <v>17720</v>
      </c>
      <c r="D6889" s="618" t="s">
        <v>17483</v>
      </c>
      <c r="E6889" s="619" t="s">
        <v>31693</v>
      </c>
      <c r="F6889"/>
      <c r="G6889"/>
      <c r="H6889"/>
    </row>
    <row r="6890" spans="1:8" ht="15" x14ac:dyDescent="0.25">
      <c r="A6890" s="609" t="str">
        <f t="shared" si="107"/>
        <v>101376</v>
      </c>
      <c r="B6890" s="607" t="s">
        <v>7007</v>
      </c>
      <c r="C6890" s="607" t="s">
        <v>17721</v>
      </c>
      <c r="D6890" s="618" t="s">
        <v>17483</v>
      </c>
      <c r="E6890" s="619" t="s">
        <v>31694</v>
      </c>
      <c r="F6890"/>
      <c r="G6890"/>
      <c r="H6890"/>
    </row>
    <row r="6891" spans="1:8" ht="15" x14ac:dyDescent="0.25">
      <c r="A6891" s="609" t="str">
        <f t="shared" si="107"/>
        <v>101377</v>
      </c>
      <c r="B6891" s="607" t="s">
        <v>7008</v>
      </c>
      <c r="C6891" s="607" t="s">
        <v>17368</v>
      </c>
      <c r="D6891" s="618" t="s">
        <v>17483</v>
      </c>
      <c r="E6891" s="619" t="s">
        <v>31695</v>
      </c>
      <c r="F6891"/>
      <c r="G6891"/>
      <c r="H6891"/>
    </row>
    <row r="6892" spans="1:8" ht="15" x14ac:dyDescent="0.25">
      <c r="A6892" s="609" t="str">
        <f t="shared" si="107"/>
        <v>101378</v>
      </c>
      <c r="B6892" s="607" t="s">
        <v>7009</v>
      </c>
      <c r="C6892" s="607" t="s">
        <v>6355</v>
      </c>
      <c r="D6892" s="618" t="s">
        <v>17483</v>
      </c>
      <c r="E6892" s="619" t="s">
        <v>31696</v>
      </c>
      <c r="F6892"/>
      <c r="G6892"/>
      <c r="H6892"/>
    </row>
    <row r="6893" spans="1:8" ht="15" x14ac:dyDescent="0.25">
      <c r="A6893" s="609" t="str">
        <f t="shared" si="107"/>
        <v>101379</v>
      </c>
      <c r="B6893" s="607" t="s">
        <v>7010</v>
      </c>
      <c r="C6893" s="607" t="s">
        <v>17722</v>
      </c>
      <c r="D6893" s="618" t="s">
        <v>17483</v>
      </c>
      <c r="E6893" s="619" t="s">
        <v>31697</v>
      </c>
      <c r="F6893"/>
      <c r="G6893"/>
      <c r="H6893"/>
    </row>
    <row r="6894" spans="1:8" ht="15" x14ac:dyDescent="0.25">
      <c r="A6894" s="609" t="str">
        <f t="shared" si="107"/>
        <v>101380</v>
      </c>
      <c r="B6894" s="607" t="s">
        <v>7011</v>
      </c>
      <c r="C6894" s="607" t="s">
        <v>17370</v>
      </c>
      <c r="D6894" s="618" t="s">
        <v>17483</v>
      </c>
      <c r="E6894" s="619" t="s">
        <v>31698</v>
      </c>
      <c r="F6894"/>
      <c r="G6894"/>
      <c r="H6894"/>
    </row>
    <row r="6895" spans="1:8" ht="15" x14ac:dyDescent="0.25">
      <c r="A6895" s="609" t="str">
        <f t="shared" si="107"/>
        <v>101381</v>
      </c>
      <c r="B6895" s="607" t="s">
        <v>7012</v>
      </c>
      <c r="C6895" s="607" t="s">
        <v>17372</v>
      </c>
      <c r="D6895" s="618" t="s">
        <v>17483</v>
      </c>
      <c r="E6895" s="619" t="s">
        <v>31699</v>
      </c>
      <c r="F6895"/>
      <c r="G6895"/>
      <c r="H6895"/>
    </row>
    <row r="6896" spans="1:8" ht="15" x14ac:dyDescent="0.25">
      <c r="A6896" s="609" t="str">
        <f t="shared" si="107"/>
        <v>101382</v>
      </c>
      <c r="B6896" s="607" t="s">
        <v>7013</v>
      </c>
      <c r="C6896" s="607" t="s">
        <v>17723</v>
      </c>
      <c r="D6896" s="618" t="s">
        <v>17483</v>
      </c>
      <c r="E6896" s="619" t="s">
        <v>31700</v>
      </c>
      <c r="F6896"/>
      <c r="G6896"/>
      <c r="H6896"/>
    </row>
    <row r="6897" spans="1:8" ht="15" x14ac:dyDescent="0.25">
      <c r="A6897" s="609" t="str">
        <f t="shared" si="107"/>
        <v>101383</v>
      </c>
      <c r="B6897" s="607" t="s">
        <v>7014</v>
      </c>
      <c r="C6897" s="607" t="s">
        <v>6359</v>
      </c>
      <c r="D6897" s="618" t="s">
        <v>17483</v>
      </c>
      <c r="E6897" s="619" t="s">
        <v>31701</v>
      </c>
      <c r="F6897"/>
      <c r="G6897"/>
      <c r="H6897"/>
    </row>
    <row r="6898" spans="1:8" ht="15" x14ac:dyDescent="0.25">
      <c r="A6898" s="609" t="str">
        <f t="shared" si="107"/>
        <v>101384</v>
      </c>
      <c r="B6898" s="607" t="s">
        <v>7015</v>
      </c>
      <c r="C6898" s="607" t="s">
        <v>17375</v>
      </c>
      <c r="D6898" s="618" t="s">
        <v>17483</v>
      </c>
      <c r="E6898" s="619" t="s">
        <v>31702</v>
      </c>
      <c r="F6898"/>
      <c r="G6898"/>
      <c r="H6898"/>
    </row>
    <row r="6899" spans="1:8" ht="15" x14ac:dyDescent="0.25">
      <c r="A6899" s="609" t="str">
        <f t="shared" si="107"/>
        <v>101385</v>
      </c>
      <c r="B6899" s="607" t="s">
        <v>7016</v>
      </c>
      <c r="C6899" s="607" t="s">
        <v>17724</v>
      </c>
      <c r="D6899" s="618" t="s">
        <v>17483</v>
      </c>
      <c r="E6899" s="619" t="s">
        <v>31703</v>
      </c>
      <c r="F6899"/>
      <c r="G6899"/>
      <c r="H6899"/>
    </row>
    <row r="6900" spans="1:8" ht="15" x14ac:dyDescent="0.25">
      <c r="A6900" s="609" t="str">
        <f t="shared" si="107"/>
        <v>101386</v>
      </c>
      <c r="B6900" s="607" t="s">
        <v>7017</v>
      </c>
      <c r="C6900" s="607" t="s">
        <v>17377</v>
      </c>
      <c r="D6900" s="618" t="s">
        <v>17483</v>
      </c>
      <c r="E6900" s="619" t="s">
        <v>31704</v>
      </c>
      <c r="F6900"/>
      <c r="G6900"/>
      <c r="H6900"/>
    </row>
    <row r="6901" spans="1:8" ht="15" x14ac:dyDescent="0.25">
      <c r="A6901" s="609" t="str">
        <f t="shared" si="107"/>
        <v>101387</v>
      </c>
      <c r="B6901" s="607" t="s">
        <v>7018</v>
      </c>
      <c r="C6901" s="607" t="s">
        <v>17725</v>
      </c>
      <c r="D6901" s="618" t="s">
        <v>17483</v>
      </c>
      <c r="E6901" s="619" t="s">
        <v>31705</v>
      </c>
      <c r="F6901"/>
      <c r="G6901"/>
      <c r="H6901"/>
    </row>
    <row r="6902" spans="1:8" ht="15" x14ac:dyDescent="0.25">
      <c r="A6902" s="609" t="str">
        <f t="shared" si="107"/>
        <v>101388</v>
      </c>
      <c r="B6902" s="607" t="s">
        <v>7019</v>
      </c>
      <c r="C6902" s="607" t="s">
        <v>17379</v>
      </c>
      <c r="D6902" s="618" t="s">
        <v>17483</v>
      </c>
      <c r="E6902" s="619" t="s">
        <v>31706</v>
      </c>
      <c r="F6902"/>
      <c r="G6902"/>
      <c r="H6902"/>
    </row>
    <row r="6903" spans="1:8" ht="15" x14ac:dyDescent="0.25">
      <c r="A6903" s="609" t="str">
        <f t="shared" si="107"/>
        <v>101389</v>
      </c>
      <c r="B6903" s="607" t="s">
        <v>7020</v>
      </c>
      <c r="C6903" s="607" t="s">
        <v>17380</v>
      </c>
      <c r="D6903" s="618" t="s">
        <v>17483</v>
      </c>
      <c r="E6903" s="619" t="s">
        <v>31707</v>
      </c>
      <c r="F6903"/>
      <c r="G6903"/>
      <c r="H6903"/>
    </row>
    <row r="6904" spans="1:8" ht="15" x14ac:dyDescent="0.25">
      <c r="A6904" s="609" t="str">
        <f t="shared" si="107"/>
        <v>101390</v>
      </c>
      <c r="B6904" s="607" t="s">
        <v>7021</v>
      </c>
      <c r="C6904" s="607" t="s">
        <v>17726</v>
      </c>
      <c r="D6904" s="618" t="s">
        <v>17483</v>
      </c>
      <c r="E6904" s="619" t="s">
        <v>31708</v>
      </c>
      <c r="F6904"/>
      <c r="G6904"/>
      <c r="H6904"/>
    </row>
    <row r="6905" spans="1:8" ht="15" x14ac:dyDescent="0.25">
      <c r="A6905" s="609" t="str">
        <f t="shared" si="107"/>
        <v>101391</v>
      </c>
      <c r="B6905" s="607" t="s">
        <v>7022</v>
      </c>
      <c r="C6905" s="607" t="s">
        <v>17727</v>
      </c>
      <c r="D6905" s="618" t="s">
        <v>17483</v>
      </c>
      <c r="E6905" s="619" t="s">
        <v>31709</v>
      </c>
      <c r="F6905"/>
      <c r="G6905"/>
      <c r="H6905"/>
    </row>
    <row r="6906" spans="1:8" ht="15" x14ac:dyDescent="0.25">
      <c r="A6906" s="609" t="str">
        <f t="shared" si="107"/>
        <v>101392</v>
      </c>
      <c r="B6906" s="607" t="s">
        <v>7023</v>
      </c>
      <c r="C6906" s="607" t="s">
        <v>17728</v>
      </c>
      <c r="D6906" s="618" t="s">
        <v>17483</v>
      </c>
      <c r="E6906" s="619" t="s">
        <v>31710</v>
      </c>
      <c r="F6906"/>
      <c r="G6906"/>
      <c r="H6906"/>
    </row>
    <row r="6907" spans="1:8" ht="15" x14ac:dyDescent="0.25">
      <c r="A6907" s="609" t="str">
        <f t="shared" si="107"/>
        <v>101394</v>
      </c>
      <c r="B6907" s="607" t="s">
        <v>7024</v>
      </c>
      <c r="C6907" s="607" t="s">
        <v>17387</v>
      </c>
      <c r="D6907" s="618" t="s">
        <v>17483</v>
      </c>
      <c r="E6907" s="619" t="s">
        <v>31711</v>
      </c>
      <c r="F6907"/>
      <c r="G6907"/>
      <c r="H6907"/>
    </row>
    <row r="6908" spans="1:8" ht="15" x14ac:dyDescent="0.25">
      <c r="A6908" s="609" t="str">
        <f t="shared" si="107"/>
        <v>101395</v>
      </c>
      <c r="B6908" s="607" t="s">
        <v>7025</v>
      </c>
      <c r="C6908" s="607" t="s">
        <v>17729</v>
      </c>
      <c r="D6908" s="618" t="s">
        <v>17483</v>
      </c>
      <c r="E6908" s="619" t="s">
        <v>31712</v>
      </c>
      <c r="F6908"/>
      <c r="G6908"/>
      <c r="H6908"/>
    </row>
    <row r="6909" spans="1:8" ht="15" x14ac:dyDescent="0.25">
      <c r="A6909" s="609" t="str">
        <f t="shared" si="107"/>
        <v>101396</v>
      </c>
      <c r="B6909" s="607" t="s">
        <v>7026</v>
      </c>
      <c r="C6909" s="607" t="s">
        <v>17730</v>
      </c>
      <c r="D6909" s="618" t="s">
        <v>17483</v>
      </c>
      <c r="E6909" s="619" t="s">
        <v>31713</v>
      </c>
      <c r="F6909"/>
      <c r="G6909"/>
      <c r="H6909"/>
    </row>
    <row r="6910" spans="1:8" ht="15" x14ac:dyDescent="0.25">
      <c r="A6910" s="609" t="str">
        <f t="shared" si="107"/>
        <v>101397</v>
      </c>
      <c r="B6910" s="607" t="s">
        <v>7027</v>
      </c>
      <c r="C6910" s="607" t="s">
        <v>17389</v>
      </c>
      <c r="D6910" s="618" t="s">
        <v>17483</v>
      </c>
      <c r="E6910" s="619" t="s">
        <v>31714</v>
      </c>
      <c r="F6910"/>
      <c r="G6910"/>
      <c r="H6910"/>
    </row>
    <row r="6911" spans="1:8" ht="15" x14ac:dyDescent="0.25">
      <c r="A6911" s="609" t="str">
        <f t="shared" si="107"/>
        <v>101398</v>
      </c>
      <c r="B6911" s="607" t="s">
        <v>7028</v>
      </c>
      <c r="C6911" s="607" t="s">
        <v>17731</v>
      </c>
      <c r="D6911" s="618" t="s">
        <v>17483</v>
      </c>
      <c r="E6911" s="619" t="s">
        <v>31715</v>
      </c>
      <c r="F6911"/>
      <c r="G6911"/>
      <c r="H6911"/>
    </row>
    <row r="6912" spans="1:8" ht="15" x14ac:dyDescent="0.25">
      <c r="A6912" s="609" t="str">
        <f t="shared" si="107"/>
        <v>101399</v>
      </c>
      <c r="B6912" s="607" t="s">
        <v>7029</v>
      </c>
      <c r="C6912" s="607" t="s">
        <v>17391</v>
      </c>
      <c r="D6912" s="618" t="s">
        <v>17483</v>
      </c>
      <c r="E6912" s="619" t="s">
        <v>31716</v>
      </c>
      <c r="F6912"/>
      <c r="G6912"/>
      <c r="H6912"/>
    </row>
    <row r="6913" spans="1:8" ht="15" x14ac:dyDescent="0.25">
      <c r="A6913" s="609" t="str">
        <f t="shared" si="107"/>
        <v>101400</v>
      </c>
      <c r="B6913" s="607" t="s">
        <v>7030</v>
      </c>
      <c r="C6913" s="607" t="s">
        <v>17732</v>
      </c>
      <c r="D6913" s="618" t="s">
        <v>17483</v>
      </c>
      <c r="E6913" s="619" t="s">
        <v>31717</v>
      </c>
      <c r="F6913"/>
      <c r="G6913"/>
      <c r="H6913"/>
    </row>
    <row r="6914" spans="1:8" ht="15" x14ac:dyDescent="0.25">
      <c r="A6914" s="609" t="str">
        <f t="shared" ref="A6914:A6977" si="108">IF(ISERROR(SEARCH("/",B6914)=6),TRIM(CLEAN(B6914)),IF(SEARCH("/",B6914)=6,IF(LEN(TRIM(CLEAN(B6914)))=7,LEFT(TRIM(CLEAN(B6914)),6)&amp;"00"&amp;RIGHT(TRIM(CLEAN(B6914)),1),LEFT(TRIM(CLEAN(B6914)),6)&amp;"0"&amp;RIGHT(TRIM(CLEAN(B6914)),2)),TRIM(CLEAN(B6914))))</f>
        <v>101401</v>
      </c>
      <c r="B6914" s="607" t="s">
        <v>7031</v>
      </c>
      <c r="C6914" s="607" t="s">
        <v>17394</v>
      </c>
      <c r="D6914" s="618" t="s">
        <v>17483</v>
      </c>
      <c r="E6914" s="619" t="s">
        <v>31718</v>
      </c>
      <c r="F6914"/>
      <c r="G6914"/>
      <c r="H6914"/>
    </row>
    <row r="6915" spans="1:8" ht="15" x14ac:dyDescent="0.25">
      <c r="A6915" s="609" t="str">
        <f t="shared" si="108"/>
        <v>101402</v>
      </c>
      <c r="B6915" s="607" t="s">
        <v>7032</v>
      </c>
      <c r="C6915" s="607" t="s">
        <v>17395</v>
      </c>
      <c r="D6915" s="618" t="s">
        <v>17483</v>
      </c>
      <c r="E6915" s="619" t="s">
        <v>31719</v>
      </c>
      <c r="F6915"/>
      <c r="G6915"/>
      <c r="H6915"/>
    </row>
    <row r="6916" spans="1:8" ht="15" x14ac:dyDescent="0.25">
      <c r="A6916" s="609" t="str">
        <f t="shared" si="108"/>
        <v>101403</v>
      </c>
      <c r="B6916" s="607" t="s">
        <v>7033</v>
      </c>
      <c r="C6916" s="607" t="s">
        <v>17719</v>
      </c>
      <c r="D6916" s="618" t="s">
        <v>17483</v>
      </c>
      <c r="E6916" s="619" t="s">
        <v>31720</v>
      </c>
      <c r="F6916"/>
      <c r="G6916"/>
      <c r="H6916"/>
    </row>
    <row r="6917" spans="1:8" ht="15" x14ac:dyDescent="0.25">
      <c r="A6917" s="609" t="str">
        <f t="shared" si="108"/>
        <v>101404</v>
      </c>
      <c r="B6917" s="607" t="s">
        <v>7034</v>
      </c>
      <c r="C6917" s="607" t="s">
        <v>17480</v>
      </c>
      <c r="D6917" s="618" t="s">
        <v>17483</v>
      </c>
      <c r="E6917" s="619" t="s">
        <v>31721</v>
      </c>
      <c r="F6917"/>
      <c r="G6917"/>
      <c r="H6917"/>
    </row>
    <row r="6918" spans="1:8" ht="15" x14ac:dyDescent="0.25">
      <c r="A6918" s="609" t="str">
        <f t="shared" si="108"/>
        <v>101405</v>
      </c>
      <c r="B6918" s="607" t="s">
        <v>7035</v>
      </c>
      <c r="C6918" s="607" t="s">
        <v>17481</v>
      </c>
      <c r="D6918" s="618" t="s">
        <v>17483</v>
      </c>
      <c r="E6918" s="619" t="s">
        <v>31722</v>
      </c>
      <c r="F6918"/>
      <c r="G6918"/>
      <c r="H6918"/>
    </row>
    <row r="6919" spans="1:8" ht="15" x14ac:dyDescent="0.25">
      <c r="A6919" s="609" t="str">
        <f t="shared" si="108"/>
        <v>101407</v>
      </c>
      <c r="B6919" s="607" t="s">
        <v>7036</v>
      </c>
      <c r="C6919" s="607" t="s">
        <v>17397</v>
      </c>
      <c r="D6919" s="618" t="s">
        <v>17483</v>
      </c>
      <c r="E6919" s="619" t="s">
        <v>31723</v>
      </c>
      <c r="F6919"/>
      <c r="G6919"/>
      <c r="H6919"/>
    </row>
    <row r="6920" spans="1:8" ht="15" x14ac:dyDescent="0.25">
      <c r="A6920" s="609" t="str">
        <f t="shared" si="108"/>
        <v>101408</v>
      </c>
      <c r="B6920" s="607" t="s">
        <v>7037</v>
      </c>
      <c r="C6920" s="607" t="s">
        <v>17398</v>
      </c>
      <c r="D6920" s="618" t="s">
        <v>17483</v>
      </c>
      <c r="E6920" s="619" t="s">
        <v>31724</v>
      </c>
      <c r="F6920"/>
      <c r="G6920"/>
      <c r="H6920"/>
    </row>
    <row r="6921" spans="1:8" ht="15" x14ac:dyDescent="0.25">
      <c r="A6921" s="609" t="str">
        <f t="shared" si="108"/>
        <v>101409</v>
      </c>
      <c r="B6921" s="607" t="s">
        <v>7038</v>
      </c>
      <c r="C6921" s="607" t="s">
        <v>17733</v>
      </c>
      <c r="D6921" s="618" t="s">
        <v>17483</v>
      </c>
      <c r="E6921" s="619" t="s">
        <v>31725</v>
      </c>
      <c r="F6921"/>
      <c r="G6921"/>
      <c r="H6921"/>
    </row>
    <row r="6922" spans="1:8" ht="15" x14ac:dyDescent="0.25">
      <c r="A6922" s="609" t="str">
        <f t="shared" si="108"/>
        <v>101410</v>
      </c>
      <c r="B6922" s="607" t="s">
        <v>7039</v>
      </c>
      <c r="C6922" s="607" t="s">
        <v>17458</v>
      </c>
      <c r="D6922" s="618" t="s">
        <v>17483</v>
      </c>
      <c r="E6922" s="619" t="s">
        <v>31726</v>
      </c>
      <c r="F6922"/>
      <c r="G6922"/>
      <c r="H6922"/>
    </row>
    <row r="6923" spans="1:8" ht="15" x14ac:dyDescent="0.25">
      <c r="A6923" s="609" t="str">
        <f t="shared" si="108"/>
        <v>101411</v>
      </c>
      <c r="B6923" s="607" t="s">
        <v>7040</v>
      </c>
      <c r="C6923" s="607" t="s">
        <v>17734</v>
      </c>
      <c r="D6923" s="618" t="s">
        <v>17483</v>
      </c>
      <c r="E6923" s="619" t="s">
        <v>31727</v>
      </c>
      <c r="F6923"/>
      <c r="G6923"/>
      <c r="H6923"/>
    </row>
    <row r="6924" spans="1:8" ht="15" x14ac:dyDescent="0.25">
      <c r="A6924" s="609" t="str">
        <f t="shared" si="108"/>
        <v>101412</v>
      </c>
      <c r="B6924" s="607" t="s">
        <v>7041</v>
      </c>
      <c r="C6924" s="607" t="s">
        <v>17735</v>
      </c>
      <c r="D6924" s="618" t="s">
        <v>17483</v>
      </c>
      <c r="E6924" s="619" t="s">
        <v>31728</v>
      </c>
      <c r="F6924"/>
      <c r="G6924"/>
      <c r="H6924"/>
    </row>
    <row r="6925" spans="1:8" ht="15" x14ac:dyDescent="0.25">
      <c r="A6925" s="609" t="str">
        <f t="shared" si="108"/>
        <v>101413</v>
      </c>
      <c r="B6925" s="607" t="s">
        <v>7042</v>
      </c>
      <c r="C6925" s="607" t="s">
        <v>17401</v>
      </c>
      <c r="D6925" s="618" t="s">
        <v>17483</v>
      </c>
      <c r="E6925" s="619" t="s">
        <v>31729</v>
      </c>
      <c r="F6925"/>
      <c r="G6925"/>
      <c r="H6925"/>
    </row>
    <row r="6926" spans="1:8" ht="15" x14ac:dyDescent="0.25">
      <c r="A6926" s="609" t="str">
        <f t="shared" si="108"/>
        <v>101414</v>
      </c>
      <c r="B6926" s="607" t="s">
        <v>7043</v>
      </c>
      <c r="C6926" s="607" t="s">
        <v>17736</v>
      </c>
      <c r="D6926" s="618" t="s">
        <v>17483</v>
      </c>
      <c r="E6926" s="619" t="s">
        <v>31730</v>
      </c>
      <c r="F6926"/>
      <c r="G6926"/>
      <c r="H6926"/>
    </row>
    <row r="6927" spans="1:8" ht="15" x14ac:dyDescent="0.25">
      <c r="A6927" s="609" t="str">
        <f t="shared" si="108"/>
        <v>101415</v>
      </c>
      <c r="B6927" s="607" t="s">
        <v>7044</v>
      </c>
      <c r="C6927" s="607" t="s">
        <v>17737</v>
      </c>
      <c r="D6927" s="618" t="s">
        <v>17483</v>
      </c>
      <c r="E6927" s="619" t="s">
        <v>31731</v>
      </c>
      <c r="F6927"/>
      <c r="G6927"/>
      <c r="H6927"/>
    </row>
    <row r="6928" spans="1:8" ht="15" x14ac:dyDescent="0.25">
      <c r="A6928" s="609" t="str">
        <f t="shared" si="108"/>
        <v>101416</v>
      </c>
      <c r="B6928" s="607" t="s">
        <v>7045</v>
      </c>
      <c r="C6928" s="607" t="s">
        <v>6369</v>
      </c>
      <c r="D6928" s="618" t="s">
        <v>17483</v>
      </c>
      <c r="E6928" s="619" t="s">
        <v>31732</v>
      </c>
      <c r="F6928"/>
      <c r="G6928"/>
      <c r="H6928"/>
    </row>
    <row r="6929" spans="1:8" ht="15" x14ac:dyDescent="0.25">
      <c r="A6929" s="609" t="str">
        <f t="shared" si="108"/>
        <v>101417</v>
      </c>
      <c r="B6929" s="607" t="s">
        <v>7046</v>
      </c>
      <c r="C6929" s="607" t="s">
        <v>17738</v>
      </c>
      <c r="D6929" s="618" t="s">
        <v>17483</v>
      </c>
      <c r="E6929" s="619" t="s">
        <v>31733</v>
      </c>
      <c r="F6929"/>
      <c r="G6929"/>
      <c r="H6929"/>
    </row>
    <row r="6930" spans="1:8" ht="15" x14ac:dyDescent="0.25">
      <c r="A6930" s="609" t="str">
        <f t="shared" si="108"/>
        <v>101418</v>
      </c>
      <c r="B6930" s="607" t="s">
        <v>7047</v>
      </c>
      <c r="C6930" s="607" t="s">
        <v>17739</v>
      </c>
      <c r="D6930" s="618" t="s">
        <v>17483</v>
      </c>
      <c r="E6930" s="619" t="s">
        <v>31734</v>
      </c>
      <c r="F6930"/>
      <c r="G6930"/>
      <c r="H6930"/>
    </row>
    <row r="6931" spans="1:8" ht="15" x14ac:dyDescent="0.25">
      <c r="A6931" s="609" t="str">
        <f t="shared" si="108"/>
        <v>101419</v>
      </c>
      <c r="B6931" s="607" t="s">
        <v>7048</v>
      </c>
      <c r="C6931" s="607" t="s">
        <v>17740</v>
      </c>
      <c r="D6931" s="618" t="s">
        <v>17483</v>
      </c>
      <c r="E6931" s="619" t="s">
        <v>31735</v>
      </c>
      <c r="F6931"/>
      <c r="G6931"/>
      <c r="H6931"/>
    </row>
    <row r="6932" spans="1:8" ht="15" x14ac:dyDescent="0.25">
      <c r="A6932" s="609" t="str">
        <f t="shared" si="108"/>
        <v>101420</v>
      </c>
      <c r="B6932" s="607" t="s">
        <v>7049</v>
      </c>
      <c r="C6932" s="607" t="s">
        <v>17741</v>
      </c>
      <c r="D6932" s="618" t="s">
        <v>17483</v>
      </c>
      <c r="E6932" s="619" t="s">
        <v>31736</v>
      </c>
      <c r="F6932"/>
      <c r="G6932"/>
      <c r="H6932"/>
    </row>
    <row r="6933" spans="1:8" ht="15" x14ac:dyDescent="0.25">
      <c r="A6933" s="609" t="str">
        <f t="shared" si="108"/>
        <v>101421</v>
      </c>
      <c r="B6933" s="607" t="s">
        <v>7050</v>
      </c>
      <c r="C6933" s="607" t="s">
        <v>17742</v>
      </c>
      <c r="D6933" s="618" t="s">
        <v>17483</v>
      </c>
      <c r="E6933" s="619" t="s">
        <v>31737</v>
      </c>
      <c r="F6933"/>
      <c r="G6933"/>
      <c r="H6933"/>
    </row>
    <row r="6934" spans="1:8" ht="15" x14ac:dyDescent="0.25">
      <c r="A6934" s="609" t="str">
        <f t="shared" si="108"/>
        <v>101422</v>
      </c>
      <c r="B6934" s="607" t="s">
        <v>7051</v>
      </c>
      <c r="C6934" s="607" t="s">
        <v>17743</v>
      </c>
      <c r="D6934" s="618" t="s">
        <v>17483</v>
      </c>
      <c r="E6934" s="619" t="s">
        <v>31738</v>
      </c>
      <c r="F6934"/>
      <c r="G6934"/>
      <c r="H6934"/>
    </row>
    <row r="6935" spans="1:8" ht="15" x14ac:dyDescent="0.25">
      <c r="A6935" s="609" t="str">
        <f t="shared" si="108"/>
        <v>101423</v>
      </c>
      <c r="B6935" s="607" t="s">
        <v>7052</v>
      </c>
      <c r="C6935" s="607" t="s">
        <v>17744</v>
      </c>
      <c r="D6935" s="618" t="s">
        <v>17483</v>
      </c>
      <c r="E6935" s="619" t="s">
        <v>31739</v>
      </c>
      <c r="F6935"/>
      <c r="G6935"/>
      <c r="H6935"/>
    </row>
    <row r="6936" spans="1:8" ht="15" x14ac:dyDescent="0.25">
      <c r="A6936" s="609" t="str">
        <f t="shared" si="108"/>
        <v>101424</v>
      </c>
      <c r="B6936" s="607" t="s">
        <v>7053</v>
      </c>
      <c r="C6936" s="607" t="s">
        <v>17745</v>
      </c>
      <c r="D6936" s="618" t="s">
        <v>17483</v>
      </c>
      <c r="E6936" s="619" t="s">
        <v>31740</v>
      </c>
      <c r="F6936"/>
      <c r="G6936"/>
      <c r="H6936"/>
    </row>
    <row r="6937" spans="1:8" ht="15" x14ac:dyDescent="0.25">
      <c r="A6937" s="609" t="str">
        <f t="shared" si="108"/>
        <v>101425</v>
      </c>
      <c r="B6937" s="607" t="s">
        <v>7054</v>
      </c>
      <c r="C6937" s="607" t="s">
        <v>17746</v>
      </c>
      <c r="D6937" s="618" t="s">
        <v>17483</v>
      </c>
      <c r="E6937" s="619" t="s">
        <v>31741</v>
      </c>
      <c r="F6937"/>
      <c r="G6937"/>
      <c r="H6937"/>
    </row>
    <row r="6938" spans="1:8" ht="15" x14ac:dyDescent="0.25">
      <c r="A6938" s="609" t="str">
        <f t="shared" si="108"/>
        <v>101426</v>
      </c>
      <c r="B6938" s="607" t="s">
        <v>7055</v>
      </c>
      <c r="C6938" s="607" t="s">
        <v>17747</v>
      </c>
      <c r="D6938" s="618" t="s">
        <v>17483</v>
      </c>
      <c r="E6938" s="619" t="s">
        <v>31742</v>
      </c>
      <c r="F6938"/>
      <c r="G6938"/>
      <c r="H6938"/>
    </row>
    <row r="6939" spans="1:8" ht="15" x14ac:dyDescent="0.25">
      <c r="A6939" s="609" t="str">
        <f t="shared" si="108"/>
        <v>101427</v>
      </c>
      <c r="B6939" s="607" t="s">
        <v>7056</v>
      </c>
      <c r="C6939" s="607" t="s">
        <v>17417</v>
      </c>
      <c r="D6939" s="618" t="s">
        <v>17483</v>
      </c>
      <c r="E6939" s="619" t="s">
        <v>31743</v>
      </c>
      <c r="F6939"/>
      <c r="G6939"/>
      <c r="H6939"/>
    </row>
    <row r="6940" spans="1:8" ht="15" x14ac:dyDescent="0.25">
      <c r="A6940" s="609" t="str">
        <f t="shared" si="108"/>
        <v>101428</v>
      </c>
      <c r="B6940" s="607" t="s">
        <v>7057</v>
      </c>
      <c r="C6940" s="607" t="s">
        <v>17748</v>
      </c>
      <c r="D6940" s="618" t="s">
        <v>17483</v>
      </c>
      <c r="E6940" s="619" t="s">
        <v>31744</v>
      </c>
      <c r="F6940"/>
      <c r="G6940"/>
      <c r="H6940"/>
    </row>
    <row r="6941" spans="1:8" ht="15" x14ac:dyDescent="0.25">
      <c r="A6941" s="609" t="str">
        <f t="shared" si="108"/>
        <v>101429</v>
      </c>
      <c r="B6941" s="607" t="s">
        <v>7058</v>
      </c>
      <c r="C6941" s="607" t="s">
        <v>17749</v>
      </c>
      <c r="D6941" s="618" t="s">
        <v>17483</v>
      </c>
      <c r="E6941" s="619" t="s">
        <v>31745</v>
      </c>
      <c r="F6941"/>
      <c r="G6941"/>
      <c r="H6941"/>
    </row>
    <row r="6942" spans="1:8" ht="15" x14ac:dyDescent="0.25">
      <c r="A6942" s="609" t="str">
        <f t="shared" si="108"/>
        <v>101430</v>
      </c>
      <c r="B6942" s="607" t="s">
        <v>7059</v>
      </c>
      <c r="C6942" s="607" t="s">
        <v>17750</v>
      </c>
      <c r="D6942" s="618" t="s">
        <v>17483</v>
      </c>
      <c r="E6942" s="619" t="s">
        <v>31746</v>
      </c>
      <c r="F6942"/>
      <c r="G6942"/>
      <c r="H6942"/>
    </row>
    <row r="6943" spans="1:8" ht="15" x14ac:dyDescent="0.25">
      <c r="A6943" s="609" t="str">
        <f t="shared" si="108"/>
        <v>101431</v>
      </c>
      <c r="B6943" s="607" t="s">
        <v>7060</v>
      </c>
      <c r="C6943" s="607" t="s">
        <v>17421</v>
      </c>
      <c r="D6943" s="618" t="s">
        <v>17483</v>
      </c>
      <c r="E6943" s="619" t="s">
        <v>31747</v>
      </c>
      <c r="F6943"/>
      <c r="G6943"/>
      <c r="H6943"/>
    </row>
    <row r="6944" spans="1:8" ht="15" x14ac:dyDescent="0.25">
      <c r="A6944" s="609" t="str">
        <f t="shared" si="108"/>
        <v>101432</v>
      </c>
      <c r="B6944" s="607" t="s">
        <v>7061</v>
      </c>
      <c r="C6944" s="607" t="s">
        <v>17751</v>
      </c>
      <c r="D6944" s="618" t="s">
        <v>17483</v>
      </c>
      <c r="E6944" s="619" t="s">
        <v>31748</v>
      </c>
      <c r="F6944"/>
      <c r="G6944"/>
      <c r="H6944"/>
    </row>
    <row r="6945" spans="1:8" ht="15" x14ac:dyDescent="0.25">
      <c r="A6945" s="609" t="str">
        <f t="shared" si="108"/>
        <v>101433</v>
      </c>
      <c r="B6945" s="607" t="s">
        <v>7062</v>
      </c>
      <c r="C6945" s="607" t="s">
        <v>17424</v>
      </c>
      <c r="D6945" s="618" t="s">
        <v>17483</v>
      </c>
      <c r="E6945" s="619" t="s">
        <v>31749</v>
      </c>
      <c r="F6945"/>
      <c r="G6945"/>
      <c r="H6945"/>
    </row>
    <row r="6946" spans="1:8" ht="15" x14ac:dyDescent="0.25">
      <c r="A6946" s="609" t="str">
        <f t="shared" si="108"/>
        <v>101434</v>
      </c>
      <c r="B6946" s="607" t="s">
        <v>7063</v>
      </c>
      <c r="C6946" s="607" t="s">
        <v>17752</v>
      </c>
      <c r="D6946" s="618" t="s">
        <v>17483</v>
      </c>
      <c r="E6946" s="619" t="s">
        <v>31750</v>
      </c>
      <c r="F6946"/>
      <c r="G6946"/>
      <c r="H6946"/>
    </row>
    <row r="6947" spans="1:8" ht="15" x14ac:dyDescent="0.25">
      <c r="A6947" s="609" t="str">
        <f t="shared" si="108"/>
        <v>101435</v>
      </c>
      <c r="B6947" s="607" t="s">
        <v>7064</v>
      </c>
      <c r="C6947" s="607" t="s">
        <v>17753</v>
      </c>
      <c r="D6947" s="618" t="s">
        <v>17483</v>
      </c>
      <c r="E6947" s="619" t="s">
        <v>31751</v>
      </c>
      <c r="F6947"/>
      <c r="G6947"/>
      <c r="H6947"/>
    </row>
    <row r="6948" spans="1:8" ht="15" x14ac:dyDescent="0.25">
      <c r="A6948" s="609" t="str">
        <f t="shared" si="108"/>
        <v>101436</v>
      </c>
      <c r="B6948" s="607" t="s">
        <v>7065</v>
      </c>
      <c r="C6948" s="607" t="s">
        <v>17426</v>
      </c>
      <c r="D6948" s="618" t="s">
        <v>17483</v>
      </c>
      <c r="E6948" s="619" t="s">
        <v>31752</v>
      </c>
      <c r="F6948"/>
      <c r="G6948"/>
      <c r="H6948"/>
    </row>
    <row r="6949" spans="1:8" ht="15" x14ac:dyDescent="0.25">
      <c r="A6949" s="609" t="str">
        <f t="shared" si="108"/>
        <v>101437</v>
      </c>
      <c r="B6949" s="607" t="s">
        <v>7066</v>
      </c>
      <c r="C6949" s="607" t="s">
        <v>17754</v>
      </c>
      <c r="D6949" s="618" t="s">
        <v>17483</v>
      </c>
      <c r="E6949" s="619" t="s">
        <v>31753</v>
      </c>
      <c r="F6949"/>
      <c r="G6949"/>
      <c r="H6949"/>
    </row>
    <row r="6950" spans="1:8" ht="15" x14ac:dyDescent="0.25">
      <c r="A6950" s="609" t="str">
        <f t="shared" si="108"/>
        <v>101438</v>
      </c>
      <c r="B6950" s="607" t="s">
        <v>7067</v>
      </c>
      <c r="C6950" s="607" t="s">
        <v>17428</v>
      </c>
      <c r="D6950" s="618" t="s">
        <v>17483</v>
      </c>
      <c r="E6950" s="619" t="s">
        <v>31754</v>
      </c>
      <c r="F6950"/>
      <c r="G6950"/>
      <c r="H6950"/>
    </row>
    <row r="6951" spans="1:8" ht="15" x14ac:dyDescent="0.25">
      <c r="A6951" s="609" t="str">
        <f t="shared" si="108"/>
        <v>101439</v>
      </c>
      <c r="B6951" s="607" t="s">
        <v>7068</v>
      </c>
      <c r="C6951" s="607" t="s">
        <v>17429</v>
      </c>
      <c r="D6951" s="618" t="s">
        <v>17483</v>
      </c>
      <c r="E6951" s="619" t="s">
        <v>31755</v>
      </c>
      <c r="F6951"/>
      <c r="G6951"/>
      <c r="H6951"/>
    </row>
    <row r="6952" spans="1:8" ht="15" x14ac:dyDescent="0.25">
      <c r="A6952" s="609" t="str">
        <f t="shared" si="108"/>
        <v>101440</v>
      </c>
      <c r="B6952" s="607" t="s">
        <v>7069</v>
      </c>
      <c r="C6952" s="607" t="s">
        <v>17755</v>
      </c>
      <c r="D6952" s="618" t="s">
        <v>17483</v>
      </c>
      <c r="E6952" s="619" t="s">
        <v>31756</v>
      </c>
      <c r="F6952"/>
      <c r="G6952"/>
      <c r="H6952"/>
    </row>
    <row r="6953" spans="1:8" ht="15" x14ac:dyDescent="0.25">
      <c r="A6953" s="609" t="str">
        <f t="shared" si="108"/>
        <v>101441</v>
      </c>
      <c r="B6953" s="607" t="s">
        <v>7070</v>
      </c>
      <c r="C6953" s="607" t="s">
        <v>17432</v>
      </c>
      <c r="D6953" s="618" t="s">
        <v>17483</v>
      </c>
      <c r="E6953" s="619" t="s">
        <v>31757</v>
      </c>
      <c r="F6953"/>
      <c r="G6953"/>
      <c r="H6953"/>
    </row>
    <row r="6954" spans="1:8" ht="15" x14ac:dyDescent="0.25">
      <c r="A6954" s="609" t="str">
        <f t="shared" si="108"/>
        <v>101442</v>
      </c>
      <c r="B6954" s="607" t="s">
        <v>7071</v>
      </c>
      <c r="C6954" s="607" t="s">
        <v>17756</v>
      </c>
      <c r="D6954" s="618" t="s">
        <v>17483</v>
      </c>
      <c r="E6954" s="619" t="s">
        <v>31751</v>
      </c>
      <c r="F6954"/>
      <c r="G6954"/>
      <c r="H6954"/>
    </row>
    <row r="6955" spans="1:8" ht="15" x14ac:dyDescent="0.25">
      <c r="A6955" s="609" t="str">
        <f t="shared" si="108"/>
        <v>101443</v>
      </c>
      <c r="B6955" s="607" t="s">
        <v>7072</v>
      </c>
      <c r="C6955" s="607" t="s">
        <v>17434</v>
      </c>
      <c r="D6955" s="618" t="s">
        <v>17483</v>
      </c>
      <c r="E6955" s="619" t="s">
        <v>31758</v>
      </c>
      <c r="F6955"/>
      <c r="G6955"/>
      <c r="H6955"/>
    </row>
    <row r="6956" spans="1:8" ht="15" x14ac:dyDescent="0.25">
      <c r="A6956" s="609" t="str">
        <f t="shared" si="108"/>
        <v>101444</v>
      </c>
      <c r="B6956" s="607" t="s">
        <v>7073</v>
      </c>
      <c r="C6956" s="607" t="s">
        <v>17437</v>
      </c>
      <c r="D6956" s="618" t="s">
        <v>17483</v>
      </c>
      <c r="E6956" s="619" t="s">
        <v>31759</v>
      </c>
      <c r="F6956"/>
      <c r="G6956"/>
      <c r="H6956"/>
    </row>
    <row r="6957" spans="1:8" ht="15" x14ac:dyDescent="0.25">
      <c r="A6957" s="609" t="str">
        <f t="shared" si="108"/>
        <v>101445</v>
      </c>
      <c r="B6957" s="607" t="s">
        <v>7074</v>
      </c>
      <c r="C6957" s="607" t="s">
        <v>17438</v>
      </c>
      <c r="D6957" s="618" t="s">
        <v>17483</v>
      </c>
      <c r="E6957" s="619" t="s">
        <v>31760</v>
      </c>
      <c r="F6957"/>
      <c r="G6957"/>
      <c r="H6957"/>
    </row>
    <row r="6958" spans="1:8" ht="15" x14ac:dyDescent="0.25">
      <c r="A6958" s="609" t="str">
        <f t="shared" si="108"/>
        <v>101446</v>
      </c>
      <c r="B6958" s="607" t="s">
        <v>7075</v>
      </c>
      <c r="C6958" s="607" t="s">
        <v>17439</v>
      </c>
      <c r="D6958" s="618" t="s">
        <v>17483</v>
      </c>
      <c r="E6958" s="619" t="s">
        <v>31761</v>
      </c>
      <c r="F6958"/>
      <c r="G6958"/>
      <c r="H6958"/>
    </row>
    <row r="6959" spans="1:8" ht="15" x14ac:dyDescent="0.25">
      <c r="A6959" s="609" t="str">
        <f t="shared" si="108"/>
        <v>101447</v>
      </c>
      <c r="B6959" s="607" t="s">
        <v>7076</v>
      </c>
      <c r="C6959" s="607" t="s">
        <v>17440</v>
      </c>
      <c r="D6959" s="618" t="s">
        <v>17483</v>
      </c>
      <c r="E6959" s="619" t="s">
        <v>31762</v>
      </c>
      <c r="F6959"/>
      <c r="G6959"/>
      <c r="H6959"/>
    </row>
    <row r="6960" spans="1:8" ht="15" x14ac:dyDescent="0.25">
      <c r="A6960" s="609" t="str">
        <f t="shared" si="108"/>
        <v>101448</v>
      </c>
      <c r="B6960" s="607" t="s">
        <v>7077</v>
      </c>
      <c r="C6960" s="607" t="s">
        <v>17442</v>
      </c>
      <c r="D6960" s="618" t="s">
        <v>17483</v>
      </c>
      <c r="E6960" s="619" t="s">
        <v>31763</v>
      </c>
      <c r="F6960"/>
      <c r="G6960"/>
      <c r="H6960"/>
    </row>
    <row r="6961" spans="1:8" ht="15" x14ac:dyDescent="0.25">
      <c r="A6961" s="609" t="str">
        <f t="shared" si="108"/>
        <v>101449</v>
      </c>
      <c r="B6961" s="607" t="s">
        <v>7078</v>
      </c>
      <c r="C6961" s="607" t="s">
        <v>17757</v>
      </c>
      <c r="D6961" s="618" t="s">
        <v>17483</v>
      </c>
      <c r="E6961" s="619" t="s">
        <v>31764</v>
      </c>
      <c r="F6961"/>
      <c r="G6961"/>
      <c r="H6961"/>
    </row>
    <row r="6962" spans="1:8" ht="15" x14ac:dyDescent="0.25">
      <c r="A6962" s="609" t="str">
        <f t="shared" si="108"/>
        <v>101450</v>
      </c>
      <c r="B6962" s="607" t="s">
        <v>7079</v>
      </c>
      <c r="C6962" s="607" t="s">
        <v>17445</v>
      </c>
      <c r="D6962" s="618" t="s">
        <v>17483</v>
      </c>
      <c r="E6962" s="619" t="s">
        <v>31765</v>
      </c>
      <c r="F6962"/>
      <c r="G6962"/>
      <c r="H6962"/>
    </row>
    <row r="6963" spans="1:8" ht="15" x14ac:dyDescent="0.25">
      <c r="A6963" s="609" t="str">
        <f t="shared" si="108"/>
        <v>101451</v>
      </c>
      <c r="B6963" s="607" t="s">
        <v>7080</v>
      </c>
      <c r="C6963" s="607" t="s">
        <v>17446</v>
      </c>
      <c r="D6963" s="618" t="s">
        <v>17483</v>
      </c>
      <c r="E6963" s="619" t="s">
        <v>31699</v>
      </c>
      <c r="F6963"/>
      <c r="G6963"/>
      <c r="H6963"/>
    </row>
    <row r="6964" spans="1:8" ht="15" x14ac:dyDescent="0.25">
      <c r="A6964" s="609" t="str">
        <f t="shared" si="108"/>
        <v>101452</v>
      </c>
      <c r="B6964" s="607" t="s">
        <v>7081</v>
      </c>
      <c r="C6964" s="607" t="s">
        <v>17758</v>
      </c>
      <c r="D6964" s="618" t="s">
        <v>17483</v>
      </c>
      <c r="E6964" s="619" t="s">
        <v>31766</v>
      </c>
      <c r="F6964"/>
      <c r="G6964"/>
      <c r="H6964"/>
    </row>
    <row r="6965" spans="1:8" ht="15" x14ac:dyDescent="0.25">
      <c r="A6965" s="609" t="str">
        <f t="shared" si="108"/>
        <v>101453</v>
      </c>
      <c r="B6965" s="607" t="s">
        <v>7082</v>
      </c>
      <c r="C6965" s="607" t="s">
        <v>17448</v>
      </c>
      <c r="D6965" s="618" t="s">
        <v>17483</v>
      </c>
      <c r="E6965" s="619" t="s">
        <v>31767</v>
      </c>
      <c r="F6965"/>
      <c r="G6965"/>
      <c r="H6965"/>
    </row>
    <row r="6966" spans="1:8" ht="15" x14ac:dyDescent="0.25">
      <c r="A6966" s="609" t="str">
        <f t="shared" si="108"/>
        <v>101454</v>
      </c>
      <c r="B6966" s="607" t="s">
        <v>7083</v>
      </c>
      <c r="C6966" s="607" t="s">
        <v>17759</v>
      </c>
      <c r="D6966" s="618" t="s">
        <v>17483</v>
      </c>
      <c r="E6966" s="619" t="s">
        <v>31768</v>
      </c>
      <c r="F6966"/>
      <c r="G6966"/>
      <c r="H6966"/>
    </row>
    <row r="6967" spans="1:8" ht="15" x14ac:dyDescent="0.25">
      <c r="A6967" s="609" t="str">
        <f t="shared" si="108"/>
        <v>101455</v>
      </c>
      <c r="B6967" s="607" t="s">
        <v>7084</v>
      </c>
      <c r="C6967" s="607" t="s">
        <v>17450</v>
      </c>
      <c r="D6967" s="618" t="s">
        <v>17483</v>
      </c>
      <c r="E6967" s="619" t="s">
        <v>31769</v>
      </c>
      <c r="F6967"/>
      <c r="G6967"/>
      <c r="H6967"/>
    </row>
    <row r="6968" spans="1:8" ht="15" x14ac:dyDescent="0.25">
      <c r="A6968" s="609" t="str">
        <f t="shared" si="108"/>
        <v>101456</v>
      </c>
      <c r="B6968" s="607" t="s">
        <v>7085</v>
      </c>
      <c r="C6968" s="607" t="s">
        <v>17760</v>
      </c>
      <c r="D6968" s="618" t="s">
        <v>17483</v>
      </c>
      <c r="E6968" s="619" t="s">
        <v>31770</v>
      </c>
      <c r="F6968"/>
      <c r="G6968"/>
      <c r="H6968"/>
    </row>
    <row r="6969" spans="1:8" ht="15" x14ac:dyDescent="0.25">
      <c r="A6969" s="609" t="str">
        <f t="shared" si="108"/>
        <v>101457</v>
      </c>
      <c r="B6969" s="607" t="s">
        <v>7086</v>
      </c>
      <c r="C6969" s="607" t="s">
        <v>17761</v>
      </c>
      <c r="D6969" s="618" t="s">
        <v>17483</v>
      </c>
      <c r="E6969" s="619" t="s">
        <v>31771</v>
      </c>
      <c r="F6969"/>
      <c r="G6969"/>
      <c r="H6969"/>
    </row>
    <row r="6970" spans="1:8" ht="15" x14ac:dyDescent="0.25">
      <c r="A6970" s="609" t="str">
        <f t="shared" si="108"/>
        <v>101458</v>
      </c>
      <c r="B6970" s="620" t="s">
        <v>7087</v>
      </c>
      <c r="C6970" s="620" t="s">
        <v>17762</v>
      </c>
      <c r="D6970" s="621" t="s">
        <v>17483</v>
      </c>
      <c r="E6970" s="622" t="s">
        <v>31772</v>
      </c>
      <c r="F6970"/>
      <c r="G6970"/>
      <c r="H6970"/>
    </row>
    <row r="6971" spans="1:8" ht="15" x14ac:dyDescent="0.25">
      <c r="A6971" s="609" t="str">
        <f t="shared" si="108"/>
        <v>101459</v>
      </c>
      <c r="B6971" s="620" t="s">
        <v>7088</v>
      </c>
      <c r="C6971" s="620" t="s">
        <v>17455</v>
      </c>
      <c r="D6971" s="621" t="s">
        <v>17483</v>
      </c>
      <c r="E6971" s="622" t="s">
        <v>31773</v>
      </c>
      <c r="F6971"/>
      <c r="G6971"/>
      <c r="H6971"/>
    </row>
    <row r="6972" spans="1:8" ht="15" x14ac:dyDescent="0.25">
      <c r="A6972" s="609" t="str">
        <f t="shared" si="108"/>
        <v>101460</v>
      </c>
      <c r="B6972" s="620" t="s">
        <v>7089</v>
      </c>
      <c r="C6972" s="620" t="s">
        <v>6331</v>
      </c>
      <c r="D6972" s="621" t="s">
        <v>17483</v>
      </c>
      <c r="E6972" s="622" t="s">
        <v>31774</v>
      </c>
      <c r="F6972"/>
      <c r="G6972"/>
      <c r="H6972"/>
    </row>
    <row r="6973" spans="1:8" x14ac:dyDescent="0.2">
      <c r="A6973" s="609" t="str">
        <f t="shared" si="108"/>
        <v>IUP30062</v>
      </c>
      <c r="B6973" s="623" t="s">
        <v>7705</v>
      </c>
      <c r="C6973" s="623" t="s">
        <v>31775</v>
      </c>
      <c r="D6973" s="624" t="s">
        <v>609</v>
      </c>
      <c r="E6973" s="625">
        <v>36.68</v>
      </c>
      <c r="F6973" s="611" t="s">
        <v>8297</v>
      </c>
      <c r="G6973" s="611" t="s">
        <v>8185</v>
      </c>
      <c r="H6973" s="611" t="s">
        <v>28176</v>
      </c>
    </row>
    <row r="6974" spans="1:8" x14ac:dyDescent="0.2">
      <c r="A6974" s="609" t="str">
        <f t="shared" si="108"/>
        <v>IUP30064</v>
      </c>
      <c r="B6974" s="623" t="s">
        <v>7708</v>
      </c>
      <c r="C6974" s="623" t="s">
        <v>31776</v>
      </c>
      <c r="D6974" s="624" t="s">
        <v>609</v>
      </c>
      <c r="E6974" s="625">
        <v>58.46</v>
      </c>
      <c r="F6974" s="611" t="s">
        <v>8297</v>
      </c>
      <c r="G6974" s="611" t="s">
        <v>8185</v>
      </c>
      <c r="H6974" s="611" t="s">
        <v>28176</v>
      </c>
    </row>
    <row r="6975" spans="1:8" x14ac:dyDescent="0.2">
      <c r="A6975" s="609" t="str">
        <f t="shared" si="108"/>
        <v>IUP20002</v>
      </c>
      <c r="B6975" s="623" t="s">
        <v>7602</v>
      </c>
      <c r="C6975" s="623" t="s">
        <v>31777</v>
      </c>
      <c r="D6975" s="624" t="s">
        <v>609</v>
      </c>
      <c r="E6975" s="625">
        <v>13.66</v>
      </c>
      <c r="F6975" s="611" t="s">
        <v>8297</v>
      </c>
      <c r="G6975" s="611" t="s">
        <v>8185</v>
      </c>
      <c r="H6975" s="611" t="s">
        <v>28176</v>
      </c>
    </row>
    <row r="6976" spans="1:8" x14ac:dyDescent="0.2">
      <c r="A6976" s="609" t="str">
        <f t="shared" si="108"/>
        <v>IUSP0003</v>
      </c>
      <c r="B6976" s="611" t="s">
        <v>7889</v>
      </c>
      <c r="C6976" s="611" t="s">
        <v>7890</v>
      </c>
      <c r="D6976" s="626" t="s">
        <v>2</v>
      </c>
      <c r="E6976" s="627">
        <v>9.6199999999999992</v>
      </c>
      <c r="F6976" s="611" t="s">
        <v>8297</v>
      </c>
      <c r="G6976" s="611" t="s">
        <v>8185</v>
      </c>
      <c r="H6976" s="611" t="s">
        <v>28176</v>
      </c>
    </row>
    <row r="6977" spans="1:8" x14ac:dyDescent="0.2">
      <c r="A6977" s="609" t="str">
        <f t="shared" si="108"/>
        <v>IUC10062</v>
      </c>
      <c r="B6977" s="611" t="s">
        <v>31778</v>
      </c>
      <c r="C6977" s="611" t="s">
        <v>31779</v>
      </c>
      <c r="D6977" s="626" t="s">
        <v>2</v>
      </c>
      <c r="E6977" s="627">
        <v>114.03</v>
      </c>
      <c r="F6977" s="611" t="s">
        <v>8297</v>
      </c>
      <c r="G6977" s="611" t="s">
        <v>8185</v>
      </c>
      <c r="H6977" s="611" t="s">
        <v>28176</v>
      </c>
    </row>
    <row r="6978" spans="1:8" x14ac:dyDescent="0.2">
      <c r="A6978" s="609" t="str">
        <f t="shared" ref="A6978:A7041" si="109">IF(ISERROR(SEARCH("/",B6978)=6),TRIM(CLEAN(B6978)),IF(SEARCH("/",B6978)=6,IF(LEN(TRIM(CLEAN(B6978)))=7,LEFT(TRIM(CLEAN(B6978)),6)&amp;"00"&amp;RIGHT(TRIM(CLEAN(B6978)),1),LEFT(TRIM(CLEAN(B6978)),6)&amp;"0"&amp;RIGHT(TRIM(CLEAN(B6978)),2)),TRIM(CLEAN(B6978))))</f>
        <v>IUC00039</v>
      </c>
      <c r="B6978" s="611" t="s">
        <v>31780</v>
      </c>
      <c r="C6978" s="611" t="s">
        <v>31781</v>
      </c>
      <c r="D6978" s="626" t="s">
        <v>1</v>
      </c>
      <c r="E6978" s="627">
        <v>568.79</v>
      </c>
      <c r="F6978" s="611" t="s">
        <v>8297</v>
      </c>
      <c r="G6978" s="611" t="s">
        <v>8185</v>
      </c>
      <c r="H6978" s="611" t="s">
        <v>28176</v>
      </c>
    </row>
    <row r="6979" spans="1:8" x14ac:dyDescent="0.2">
      <c r="A6979" s="609" t="str">
        <f t="shared" si="109"/>
        <v>IUC10082</v>
      </c>
      <c r="B6979" s="611" t="s">
        <v>31782</v>
      </c>
      <c r="C6979" s="611" t="s">
        <v>31783</v>
      </c>
      <c r="D6979" s="626" t="s">
        <v>609</v>
      </c>
      <c r="E6979" s="627">
        <v>19.64</v>
      </c>
      <c r="F6979" s="611" t="s">
        <v>8297</v>
      </c>
      <c r="G6979" s="611" t="s">
        <v>8185</v>
      </c>
      <c r="H6979" s="611" t="s">
        <v>28176</v>
      </c>
    </row>
    <row r="6980" spans="1:8" x14ac:dyDescent="0.2">
      <c r="A6980" s="609" t="str">
        <f t="shared" si="109"/>
        <v>IUSC0029</v>
      </c>
      <c r="B6980" s="611" t="s">
        <v>31784</v>
      </c>
      <c r="C6980" s="611" t="s">
        <v>31785</v>
      </c>
      <c r="D6980" s="626" t="s">
        <v>2</v>
      </c>
      <c r="E6980" s="627">
        <v>181.11</v>
      </c>
      <c r="F6980" s="611" t="s">
        <v>8297</v>
      </c>
      <c r="G6980" s="611" t="s">
        <v>8185</v>
      </c>
      <c r="H6980" s="611" t="s">
        <v>28176</v>
      </c>
    </row>
    <row r="6981" spans="1:8" x14ac:dyDescent="0.2">
      <c r="A6981" s="609" t="str">
        <f t="shared" si="109"/>
        <v>IUSC0037</v>
      </c>
      <c r="B6981" s="611" t="s">
        <v>31786</v>
      </c>
      <c r="C6981" s="611" t="s">
        <v>31787</v>
      </c>
      <c r="D6981" s="626" t="s">
        <v>1</v>
      </c>
      <c r="E6981" s="627">
        <v>736.35</v>
      </c>
      <c r="F6981" s="611" t="s">
        <v>8297</v>
      </c>
      <c r="G6981" s="611" t="s">
        <v>8185</v>
      </c>
      <c r="H6981" s="611" t="s">
        <v>28176</v>
      </c>
    </row>
    <row r="6982" spans="1:8" x14ac:dyDescent="0.2">
      <c r="A6982" s="609" t="str">
        <f t="shared" si="109"/>
        <v>IUD30037</v>
      </c>
      <c r="B6982" s="611" t="s">
        <v>7404</v>
      </c>
      <c r="C6982" s="611" t="s">
        <v>17775</v>
      </c>
      <c r="D6982" s="626" t="s">
        <v>2</v>
      </c>
      <c r="E6982" s="627">
        <v>1229.5999999999999</v>
      </c>
      <c r="F6982" s="611" t="s">
        <v>8297</v>
      </c>
      <c r="G6982" s="611" t="s">
        <v>8185</v>
      </c>
      <c r="H6982" s="611" t="s">
        <v>28176</v>
      </c>
    </row>
    <row r="6983" spans="1:8" x14ac:dyDescent="0.2">
      <c r="A6983" s="609" t="str">
        <f t="shared" si="109"/>
        <v>IUC10068</v>
      </c>
      <c r="B6983" s="611" t="s">
        <v>31788</v>
      </c>
      <c r="C6983" s="611" t="s">
        <v>31789</v>
      </c>
      <c r="D6983" s="626" t="s">
        <v>3</v>
      </c>
      <c r="E6983" s="627">
        <v>260.94</v>
      </c>
      <c r="F6983" s="611" t="s">
        <v>8297</v>
      </c>
      <c r="G6983" s="611" t="s">
        <v>8185</v>
      </c>
      <c r="H6983" s="611" t="s">
        <v>28176</v>
      </c>
    </row>
    <row r="6984" spans="1:8" x14ac:dyDescent="0.2">
      <c r="A6984" s="609" t="str">
        <f t="shared" si="109"/>
        <v>IUD30107</v>
      </c>
      <c r="B6984" s="611" t="s">
        <v>392</v>
      </c>
      <c r="C6984" s="611" t="s">
        <v>414</v>
      </c>
      <c r="D6984" s="626" t="s">
        <v>3</v>
      </c>
      <c r="E6984" s="627">
        <v>2.83</v>
      </c>
      <c r="F6984" s="611" t="s">
        <v>8297</v>
      </c>
      <c r="G6984" s="611" t="s">
        <v>8185</v>
      </c>
      <c r="H6984" s="611" t="s">
        <v>28176</v>
      </c>
    </row>
    <row r="6985" spans="1:8" x14ac:dyDescent="0.2">
      <c r="A6985" s="609" t="str">
        <f t="shared" si="109"/>
        <v>IUC10065</v>
      </c>
      <c r="B6985" s="611" t="s">
        <v>31790</v>
      </c>
      <c r="C6985" s="611" t="s">
        <v>31791</v>
      </c>
      <c r="D6985" s="626" t="s">
        <v>2</v>
      </c>
      <c r="E6985" s="627">
        <v>9.6300000000000008</v>
      </c>
      <c r="F6985" s="611" t="s">
        <v>8297</v>
      </c>
      <c r="G6985" s="611" t="s">
        <v>8185</v>
      </c>
      <c r="H6985" s="611" t="s">
        <v>28176</v>
      </c>
    </row>
    <row r="6986" spans="1:8" x14ac:dyDescent="0.2">
      <c r="A6986" s="609" t="str">
        <f t="shared" si="109"/>
        <v>IUP30116</v>
      </c>
      <c r="B6986" s="611" t="s">
        <v>31792</v>
      </c>
      <c r="C6986" s="611" t="s">
        <v>31793</v>
      </c>
      <c r="D6986" s="626" t="s">
        <v>3</v>
      </c>
      <c r="E6986" s="627">
        <v>1.71</v>
      </c>
      <c r="F6986" s="611" t="s">
        <v>8297</v>
      </c>
      <c r="G6986" s="611" t="s">
        <v>8185</v>
      </c>
      <c r="H6986" s="611" t="s">
        <v>28176</v>
      </c>
    </row>
    <row r="6987" spans="1:8" x14ac:dyDescent="0.2">
      <c r="A6987" s="609" t="str">
        <f t="shared" si="109"/>
        <v>IUSC0002</v>
      </c>
      <c r="B6987" s="611" t="s">
        <v>7874</v>
      </c>
      <c r="C6987" s="611" t="s">
        <v>7875</v>
      </c>
      <c r="D6987" s="626" t="s">
        <v>2</v>
      </c>
      <c r="E6987" s="627">
        <v>4.88</v>
      </c>
      <c r="F6987" s="611" t="s">
        <v>8297</v>
      </c>
      <c r="G6987" s="611" t="s">
        <v>8185</v>
      </c>
      <c r="H6987" s="611" t="s">
        <v>28176</v>
      </c>
    </row>
    <row r="6988" spans="1:8" x14ac:dyDescent="0.2">
      <c r="A6988" s="609" t="str">
        <f t="shared" si="109"/>
        <v>IUS0027</v>
      </c>
      <c r="B6988" s="611" t="s">
        <v>7781</v>
      </c>
      <c r="C6988" s="611" t="s">
        <v>7782</v>
      </c>
      <c r="D6988" s="626" t="s">
        <v>3</v>
      </c>
      <c r="E6988" s="627">
        <v>90.19</v>
      </c>
      <c r="F6988" s="611" t="s">
        <v>8297</v>
      </c>
      <c r="G6988" s="611" t="s">
        <v>8185</v>
      </c>
      <c r="H6988" s="611" t="s">
        <v>28176</v>
      </c>
    </row>
    <row r="6989" spans="1:8" x14ac:dyDescent="0.2">
      <c r="A6989" s="609" t="str">
        <f t="shared" si="109"/>
        <v>IUC20201</v>
      </c>
      <c r="B6989" s="611" t="s">
        <v>18391</v>
      </c>
      <c r="C6989" s="611" t="s">
        <v>18392</v>
      </c>
      <c r="D6989" s="626" t="s">
        <v>1</v>
      </c>
      <c r="E6989" s="627">
        <v>599.20000000000005</v>
      </c>
      <c r="F6989" s="611" t="s">
        <v>8297</v>
      </c>
      <c r="G6989" s="611" t="s">
        <v>8185</v>
      </c>
      <c r="H6989" s="611" t="s">
        <v>28176</v>
      </c>
    </row>
    <row r="6990" spans="1:8" x14ac:dyDescent="0.2">
      <c r="A6990" s="609" t="str">
        <f t="shared" si="109"/>
        <v>IUC20191</v>
      </c>
      <c r="B6990" s="611" t="s">
        <v>18385</v>
      </c>
      <c r="C6990" s="611" t="s">
        <v>18386</v>
      </c>
      <c r="D6990" s="626" t="s">
        <v>1</v>
      </c>
      <c r="E6990" s="627">
        <v>2383.0500000000002</v>
      </c>
      <c r="F6990" s="611" t="s">
        <v>8297</v>
      </c>
      <c r="G6990" s="611" t="s">
        <v>8185</v>
      </c>
      <c r="H6990" s="611" t="s">
        <v>28176</v>
      </c>
    </row>
    <row r="6991" spans="1:8" x14ac:dyDescent="0.2">
      <c r="A6991" s="609" t="str">
        <f t="shared" si="109"/>
        <v>IUC20186</v>
      </c>
      <c r="B6991" s="611" t="s">
        <v>18371</v>
      </c>
      <c r="C6991" s="611" t="s">
        <v>18372</v>
      </c>
      <c r="D6991" s="626" t="s">
        <v>1</v>
      </c>
      <c r="E6991" s="627">
        <v>35.840000000000003</v>
      </c>
      <c r="F6991" s="611" t="s">
        <v>8297</v>
      </c>
      <c r="G6991" s="611" t="s">
        <v>8185</v>
      </c>
      <c r="H6991" s="611" t="s">
        <v>28176</v>
      </c>
    </row>
    <row r="6992" spans="1:8" x14ac:dyDescent="0.2">
      <c r="A6992" s="609" t="str">
        <f t="shared" si="109"/>
        <v>IUC10032</v>
      </c>
      <c r="B6992" s="611" t="s">
        <v>7149</v>
      </c>
      <c r="C6992" s="611" t="s">
        <v>7150</v>
      </c>
      <c r="D6992" s="626" t="s">
        <v>2</v>
      </c>
      <c r="E6992" s="627">
        <v>481.19</v>
      </c>
      <c r="F6992" s="611" t="s">
        <v>8297</v>
      </c>
      <c r="G6992" s="611" t="s">
        <v>8185</v>
      </c>
      <c r="H6992" s="611" t="s">
        <v>28176</v>
      </c>
    </row>
    <row r="6993" spans="1:8" x14ac:dyDescent="0.2">
      <c r="A6993" s="609" t="str">
        <f t="shared" si="109"/>
        <v>IUS87001</v>
      </c>
      <c r="B6993" s="611" t="s">
        <v>7872</v>
      </c>
      <c r="C6993" s="611" t="s">
        <v>7794</v>
      </c>
      <c r="D6993" s="626" t="s">
        <v>3</v>
      </c>
      <c r="E6993" s="627">
        <v>85.84</v>
      </c>
      <c r="F6993" s="611" t="s">
        <v>8297</v>
      </c>
      <c r="G6993" s="611" t="s">
        <v>8185</v>
      </c>
      <c r="H6993" s="611" t="s">
        <v>28176</v>
      </c>
    </row>
    <row r="6994" spans="1:8" x14ac:dyDescent="0.2">
      <c r="A6994" s="609" t="str">
        <f t="shared" si="109"/>
        <v>IUSC0003</v>
      </c>
      <c r="B6994" s="611" t="s">
        <v>8302</v>
      </c>
      <c r="C6994" s="611" t="s">
        <v>8303</v>
      </c>
      <c r="D6994" s="626" t="s">
        <v>2</v>
      </c>
      <c r="E6994" s="627">
        <v>39.67</v>
      </c>
      <c r="F6994" s="611" t="s">
        <v>8297</v>
      </c>
      <c r="G6994" s="611" t="s">
        <v>8185</v>
      </c>
      <c r="H6994" s="611" t="s">
        <v>28176</v>
      </c>
    </row>
    <row r="6995" spans="1:8" x14ac:dyDescent="0.2">
      <c r="A6995" s="609" t="str">
        <f t="shared" si="109"/>
        <v>IUP30250</v>
      </c>
      <c r="B6995" s="611" t="s">
        <v>31794</v>
      </c>
      <c r="C6995" s="611" t="s">
        <v>31795</v>
      </c>
      <c r="D6995" s="626" t="s">
        <v>4</v>
      </c>
      <c r="E6995" s="627">
        <v>22.59</v>
      </c>
      <c r="F6995" s="611" t="s">
        <v>8297</v>
      </c>
      <c r="G6995" s="611" t="s">
        <v>8185</v>
      </c>
      <c r="H6995" s="611" t="s">
        <v>28176</v>
      </c>
    </row>
    <row r="6996" spans="1:8" x14ac:dyDescent="0.2">
      <c r="A6996" s="609" t="str">
        <f t="shared" si="109"/>
        <v>IUD300334</v>
      </c>
      <c r="B6996" s="611" t="s">
        <v>31796</v>
      </c>
      <c r="C6996" s="611" t="s">
        <v>31797</v>
      </c>
      <c r="D6996" s="626" t="s">
        <v>2</v>
      </c>
      <c r="E6996" s="627">
        <v>27.92</v>
      </c>
      <c r="F6996" s="611" t="s">
        <v>8297</v>
      </c>
      <c r="G6996" s="611" t="s">
        <v>8185</v>
      </c>
      <c r="H6996" s="611" t="s">
        <v>28176</v>
      </c>
    </row>
    <row r="6997" spans="1:8" x14ac:dyDescent="0.2">
      <c r="A6997" s="609" t="str">
        <f t="shared" si="109"/>
        <v>IUS20029</v>
      </c>
      <c r="B6997" s="611" t="s">
        <v>7837</v>
      </c>
      <c r="C6997" s="611" t="s">
        <v>7838</v>
      </c>
      <c r="D6997" s="626" t="s">
        <v>1</v>
      </c>
      <c r="E6997" s="627">
        <v>21575.040000000001</v>
      </c>
      <c r="F6997" s="611" t="s">
        <v>8297</v>
      </c>
      <c r="G6997" s="611" t="s">
        <v>8185</v>
      </c>
      <c r="H6997" s="611" t="s">
        <v>28176</v>
      </c>
    </row>
    <row r="6998" spans="1:8" x14ac:dyDescent="0.2">
      <c r="A6998" s="609" t="str">
        <f t="shared" si="109"/>
        <v>IUS20028</v>
      </c>
      <c r="B6998" s="611" t="s">
        <v>7835</v>
      </c>
      <c r="C6998" s="611" t="s">
        <v>7836</v>
      </c>
      <c r="D6998" s="626" t="s">
        <v>1</v>
      </c>
      <c r="E6998" s="627">
        <v>1975.6</v>
      </c>
      <c r="F6998" s="611" t="s">
        <v>8297</v>
      </c>
      <c r="G6998" s="611" t="s">
        <v>8185</v>
      </c>
      <c r="H6998" s="611" t="s">
        <v>28176</v>
      </c>
    </row>
    <row r="6999" spans="1:8" x14ac:dyDescent="0.2">
      <c r="A6999" s="609" t="str">
        <f t="shared" si="109"/>
        <v>IUS20027</v>
      </c>
      <c r="B6999" s="611" t="s">
        <v>7833</v>
      </c>
      <c r="C6999" s="611" t="s">
        <v>7834</v>
      </c>
      <c r="D6999" s="626" t="s">
        <v>2</v>
      </c>
      <c r="E6999" s="627">
        <v>22.67</v>
      </c>
      <c r="F6999" s="611" t="s">
        <v>8297</v>
      </c>
      <c r="G6999" s="611" t="s">
        <v>8185</v>
      </c>
      <c r="H6999" s="611" t="s">
        <v>28176</v>
      </c>
    </row>
    <row r="7000" spans="1:8" x14ac:dyDescent="0.2">
      <c r="A7000" s="609" t="str">
        <f t="shared" si="109"/>
        <v>IUD30128</v>
      </c>
      <c r="B7000" s="611" t="s">
        <v>17783</v>
      </c>
      <c r="C7000" s="611" t="s">
        <v>17784</v>
      </c>
      <c r="D7000" s="626" t="s">
        <v>1</v>
      </c>
      <c r="E7000" s="627">
        <v>3147.81</v>
      </c>
      <c r="F7000" s="611" t="s">
        <v>8297</v>
      </c>
      <c r="G7000" s="611" t="s">
        <v>8185</v>
      </c>
      <c r="H7000" s="611" t="s">
        <v>28176</v>
      </c>
    </row>
    <row r="7001" spans="1:8" x14ac:dyDescent="0.2">
      <c r="A7001" s="609" t="str">
        <f t="shared" si="109"/>
        <v>IUTR1008</v>
      </c>
      <c r="B7001" s="611" t="s">
        <v>17835</v>
      </c>
      <c r="C7001" s="611" t="s">
        <v>17836</v>
      </c>
      <c r="D7001" s="626" t="s">
        <v>609</v>
      </c>
      <c r="E7001" s="627">
        <v>9.73</v>
      </c>
      <c r="F7001" s="611" t="s">
        <v>8297</v>
      </c>
      <c r="G7001" s="611" t="s">
        <v>8185</v>
      </c>
      <c r="H7001" s="611" t="s">
        <v>28176</v>
      </c>
    </row>
    <row r="7002" spans="1:8" x14ac:dyDescent="0.2">
      <c r="A7002" s="609" t="str">
        <f t="shared" si="109"/>
        <v>IUP30069</v>
      </c>
      <c r="B7002" s="611" t="s">
        <v>7717</v>
      </c>
      <c r="C7002" s="611" t="s">
        <v>7718</v>
      </c>
      <c r="D7002" s="626" t="s">
        <v>4</v>
      </c>
      <c r="E7002" s="627">
        <v>85.42</v>
      </c>
      <c r="F7002" s="611" t="s">
        <v>8297</v>
      </c>
      <c r="G7002" s="611" t="s">
        <v>8185</v>
      </c>
      <c r="H7002" s="611" t="s">
        <v>28176</v>
      </c>
    </row>
    <row r="7003" spans="1:8" x14ac:dyDescent="0.2">
      <c r="A7003" s="609" t="str">
        <f t="shared" si="109"/>
        <v>IUC10054</v>
      </c>
      <c r="B7003" s="611" t="s">
        <v>7175</v>
      </c>
      <c r="C7003" s="611" t="s">
        <v>7176</v>
      </c>
      <c r="D7003" s="626" t="s">
        <v>457</v>
      </c>
      <c r="E7003" s="627">
        <v>12.39</v>
      </c>
      <c r="F7003" s="611" t="s">
        <v>8297</v>
      </c>
      <c r="G7003" s="611" t="s">
        <v>8185</v>
      </c>
      <c r="H7003" s="611" t="s">
        <v>28176</v>
      </c>
    </row>
    <row r="7004" spans="1:8" x14ac:dyDescent="0.2">
      <c r="A7004" s="609" t="str">
        <f t="shared" si="109"/>
        <v>PCIU0002</v>
      </c>
      <c r="B7004" s="611" t="s">
        <v>19846</v>
      </c>
      <c r="C7004" s="611" t="s">
        <v>19847</v>
      </c>
      <c r="D7004" s="626" t="s">
        <v>3</v>
      </c>
      <c r="E7004" s="627">
        <v>99.11</v>
      </c>
      <c r="F7004" s="611" t="s">
        <v>8297</v>
      </c>
      <c r="G7004" s="611" t="s">
        <v>8185</v>
      </c>
      <c r="H7004" s="611" t="s">
        <v>28176</v>
      </c>
    </row>
    <row r="7005" spans="1:8" x14ac:dyDescent="0.2">
      <c r="A7005" s="609" t="str">
        <f t="shared" si="109"/>
        <v>IUD300311</v>
      </c>
      <c r="B7005" s="611" t="s">
        <v>18424</v>
      </c>
      <c r="C7005" s="611" t="s">
        <v>18425</v>
      </c>
      <c r="D7005" s="626" t="s">
        <v>2</v>
      </c>
      <c r="E7005" s="627">
        <v>406.47</v>
      </c>
      <c r="F7005" s="611" t="s">
        <v>8297</v>
      </c>
      <c r="G7005" s="611" t="s">
        <v>8185</v>
      </c>
      <c r="H7005" s="611" t="s">
        <v>28176</v>
      </c>
    </row>
    <row r="7006" spans="1:8" x14ac:dyDescent="0.2">
      <c r="A7006" s="609" t="str">
        <f t="shared" si="109"/>
        <v>IUD300310</v>
      </c>
      <c r="B7006" s="611" t="s">
        <v>18422</v>
      </c>
      <c r="C7006" s="611" t="s">
        <v>18423</v>
      </c>
      <c r="D7006" s="626" t="s">
        <v>2</v>
      </c>
      <c r="E7006" s="627">
        <v>280.13</v>
      </c>
      <c r="F7006" s="611" t="s">
        <v>8297</v>
      </c>
      <c r="G7006" s="611" t="s">
        <v>8185</v>
      </c>
      <c r="H7006" s="611" t="s">
        <v>28176</v>
      </c>
    </row>
    <row r="7007" spans="1:8" x14ac:dyDescent="0.2">
      <c r="A7007" s="609" t="str">
        <f t="shared" si="109"/>
        <v>IUD30055</v>
      </c>
      <c r="B7007" s="611" t="s">
        <v>7437</v>
      </c>
      <c r="C7007" s="611" t="s">
        <v>17776</v>
      </c>
      <c r="D7007" s="626" t="s">
        <v>1</v>
      </c>
      <c r="E7007" s="627">
        <v>1634.09</v>
      </c>
      <c r="F7007" s="611" t="s">
        <v>8297</v>
      </c>
      <c r="G7007" s="611" t="s">
        <v>8185</v>
      </c>
      <c r="H7007" s="611" t="s">
        <v>28176</v>
      </c>
    </row>
    <row r="7008" spans="1:8" x14ac:dyDescent="0.2">
      <c r="A7008" s="609" t="str">
        <f t="shared" si="109"/>
        <v>IUD30112</v>
      </c>
      <c r="B7008" s="611" t="s">
        <v>7539</v>
      </c>
      <c r="C7008" s="611" t="s">
        <v>7540</v>
      </c>
      <c r="D7008" s="626" t="s">
        <v>4</v>
      </c>
      <c r="E7008" s="627">
        <v>195.79</v>
      </c>
      <c r="F7008" s="611" t="s">
        <v>8297</v>
      </c>
      <c r="G7008" s="611" t="s">
        <v>8185</v>
      </c>
      <c r="H7008" s="611" t="s">
        <v>28176</v>
      </c>
    </row>
    <row r="7009" spans="1:8" x14ac:dyDescent="0.2">
      <c r="A7009" s="609" t="str">
        <f t="shared" si="109"/>
        <v>IUP30099</v>
      </c>
      <c r="B7009" s="611" t="s">
        <v>8719</v>
      </c>
      <c r="C7009" s="611" t="s">
        <v>8720</v>
      </c>
      <c r="D7009" s="626" t="s">
        <v>4</v>
      </c>
      <c r="E7009" s="627">
        <v>125.86</v>
      </c>
      <c r="F7009" s="611" t="s">
        <v>8297</v>
      </c>
      <c r="G7009" s="611" t="s">
        <v>8185</v>
      </c>
      <c r="H7009" s="611" t="s">
        <v>28176</v>
      </c>
    </row>
    <row r="7010" spans="1:8" x14ac:dyDescent="0.2">
      <c r="A7010" s="609" t="str">
        <f t="shared" si="109"/>
        <v>IUD30124</v>
      </c>
      <c r="B7010" s="611" t="s">
        <v>8711</v>
      </c>
      <c r="C7010" s="611" t="s">
        <v>8712</v>
      </c>
      <c r="D7010" s="626" t="s">
        <v>3</v>
      </c>
      <c r="E7010" s="627">
        <v>51.49</v>
      </c>
      <c r="F7010" s="611" t="s">
        <v>8297</v>
      </c>
      <c r="G7010" s="611" t="s">
        <v>8185</v>
      </c>
      <c r="H7010" s="611" t="s">
        <v>28176</v>
      </c>
    </row>
    <row r="7011" spans="1:8" x14ac:dyDescent="0.2">
      <c r="A7011" s="609" t="str">
        <f t="shared" si="109"/>
        <v>IUD20087</v>
      </c>
      <c r="B7011" s="611" t="s">
        <v>274</v>
      </c>
      <c r="C7011" s="611" t="s">
        <v>422</v>
      </c>
      <c r="D7011" s="626" t="s">
        <v>1</v>
      </c>
      <c r="E7011" s="627">
        <v>4643.97</v>
      </c>
      <c r="F7011" s="611" t="s">
        <v>8297</v>
      </c>
      <c r="G7011" s="611" t="s">
        <v>8185</v>
      </c>
      <c r="H7011" s="611" t="s">
        <v>28176</v>
      </c>
    </row>
    <row r="7012" spans="1:8" x14ac:dyDescent="0.2">
      <c r="A7012" s="609" t="str">
        <f t="shared" si="109"/>
        <v>IUD20066</v>
      </c>
      <c r="B7012" s="611" t="s">
        <v>7286</v>
      </c>
      <c r="C7012" s="611" t="s">
        <v>7287</v>
      </c>
      <c r="D7012" s="626" t="s">
        <v>1</v>
      </c>
      <c r="E7012" s="627">
        <v>4830.7299999999996</v>
      </c>
      <c r="F7012" s="611" t="s">
        <v>8297</v>
      </c>
      <c r="G7012" s="611" t="s">
        <v>8185</v>
      </c>
      <c r="H7012" s="611" t="s">
        <v>28176</v>
      </c>
    </row>
    <row r="7013" spans="1:8" x14ac:dyDescent="0.2">
      <c r="A7013" s="609" t="str">
        <f t="shared" si="109"/>
        <v>IUD30048</v>
      </c>
      <c r="B7013" s="611" t="s">
        <v>7425</v>
      </c>
      <c r="C7013" s="611" t="s">
        <v>7426</v>
      </c>
      <c r="D7013" s="626" t="s">
        <v>2</v>
      </c>
      <c r="E7013" s="627">
        <v>1345.42</v>
      </c>
      <c r="F7013" s="611" t="s">
        <v>8297</v>
      </c>
      <c r="G7013" s="611" t="s">
        <v>8185</v>
      </c>
      <c r="H7013" s="611" t="s">
        <v>28176</v>
      </c>
    </row>
    <row r="7014" spans="1:8" x14ac:dyDescent="0.2">
      <c r="A7014" s="609" t="str">
        <f t="shared" si="109"/>
        <v>IUD30045</v>
      </c>
      <c r="B7014" s="611" t="s">
        <v>7419</v>
      </c>
      <c r="C7014" s="611" t="s">
        <v>7420</v>
      </c>
      <c r="D7014" s="626" t="s">
        <v>2</v>
      </c>
      <c r="E7014" s="627">
        <v>435.84</v>
      </c>
      <c r="F7014" s="611" t="s">
        <v>8297</v>
      </c>
      <c r="G7014" s="611" t="s">
        <v>8185</v>
      </c>
      <c r="H7014" s="611" t="s">
        <v>28176</v>
      </c>
    </row>
    <row r="7015" spans="1:8" x14ac:dyDescent="0.2">
      <c r="A7015" s="609" t="str">
        <f t="shared" si="109"/>
        <v>IUD30044</v>
      </c>
      <c r="B7015" s="611" t="s">
        <v>7417</v>
      </c>
      <c r="C7015" s="611" t="s">
        <v>7418</v>
      </c>
      <c r="D7015" s="626" t="s">
        <v>2</v>
      </c>
      <c r="E7015" s="627">
        <v>288.69</v>
      </c>
      <c r="F7015" s="611" t="s">
        <v>8297</v>
      </c>
      <c r="G7015" s="611" t="s">
        <v>8185</v>
      </c>
      <c r="H7015" s="611" t="s">
        <v>28176</v>
      </c>
    </row>
    <row r="7016" spans="1:8" x14ac:dyDescent="0.2">
      <c r="A7016" s="609" t="str">
        <f t="shared" si="109"/>
        <v>IUIL00019</v>
      </c>
      <c r="B7016" s="611" t="s">
        <v>7598</v>
      </c>
      <c r="C7016" s="611" t="s">
        <v>7599</v>
      </c>
      <c r="D7016" s="626" t="s">
        <v>1</v>
      </c>
      <c r="E7016" s="627">
        <v>2263.75</v>
      </c>
      <c r="F7016" s="611" t="s">
        <v>8297</v>
      </c>
      <c r="G7016" s="611" t="s">
        <v>8185</v>
      </c>
      <c r="H7016" s="611" t="s">
        <v>28176</v>
      </c>
    </row>
    <row r="7017" spans="1:8" x14ac:dyDescent="0.2">
      <c r="A7017" s="609" t="str">
        <f t="shared" si="109"/>
        <v>IUESM0005</v>
      </c>
      <c r="B7017" s="611" t="s">
        <v>7568</v>
      </c>
      <c r="C7017" s="611" t="s">
        <v>7569</v>
      </c>
      <c r="D7017" s="626" t="s">
        <v>457</v>
      </c>
      <c r="E7017" s="627">
        <v>12.98</v>
      </c>
      <c r="F7017" s="611" t="s">
        <v>8297</v>
      </c>
      <c r="G7017" s="611" t="s">
        <v>8185</v>
      </c>
      <c r="H7017" s="611" t="s">
        <v>28176</v>
      </c>
    </row>
    <row r="7018" spans="1:8" x14ac:dyDescent="0.2">
      <c r="A7018" s="609" t="str">
        <f t="shared" si="109"/>
        <v>IUD30108</v>
      </c>
      <c r="B7018" s="611" t="s">
        <v>7531</v>
      </c>
      <c r="C7018" s="611" t="s">
        <v>7532</v>
      </c>
      <c r="D7018" s="626" t="s">
        <v>3</v>
      </c>
      <c r="E7018" s="627">
        <v>984.59</v>
      </c>
      <c r="F7018" s="611" t="s">
        <v>8297</v>
      </c>
      <c r="G7018" s="611" t="s">
        <v>8185</v>
      </c>
      <c r="H7018" s="611" t="s">
        <v>28176</v>
      </c>
    </row>
    <row r="7019" spans="1:8" x14ac:dyDescent="0.2">
      <c r="A7019" s="609" t="str">
        <f t="shared" si="109"/>
        <v>IUD30076</v>
      </c>
      <c r="B7019" s="611" t="s">
        <v>7476</v>
      </c>
      <c r="C7019" s="611" t="s">
        <v>8139</v>
      </c>
      <c r="D7019" s="626" t="s">
        <v>1</v>
      </c>
      <c r="E7019" s="627">
        <v>1370.31</v>
      </c>
      <c r="F7019" s="611" t="s">
        <v>8297</v>
      </c>
      <c r="G7019" s="611" t="s">
        <v>8185</v>
      </c>
      <c r="H7019" s="611" t="s">
        <v>28176</v>
      </c>
    </row>
    <row r="7020" spans="1:8" x14ac:dyDescent="0.2">
      <c r="A7020" s="609" t="str">
        <f t="shared" si="109"/>
        <v>IUD30071</v>
      </c>
      <c r="B7020" s="611" t="s">
        <v>7466</v>
      </c>
      <c r="C7020" s="611" t="s">
        <v>7467</v>
      </c>
      <c r="D7020" s="626" t="s">
        <v>1</v>
      </c>
      <c r="E7020" s="627">
        <v>69.540000000000006</v>
      </c>
      <c r="F7020" s="611" t="s">
        <v>8297</v>
      </c>
      <c r="G7020" s="611" t="s">
        <v>8185</v>
      </c>
      <c r="H7020" s="611" t="s">
        <v>28176</v>
      </c>
    </row>
    <row r="7021" spans="1:8" x14ac:dyDescent="0.2">
      <c r="A7021" s="609" t="str">
        <f t="shared" si="109"/>
        <v>IUD30105</v>
      </c>
      <c r="B7021" s="611" t="s">
        <v>7527</v>
      </c>
      <c r="C7021" s="611" t="s">
        <v>7528</v>
      </c>
      <c r="D7021" s="626" t="s">
        <v>4</v>
      </c>
      <c r="E7021" s="627">
        <v>409.1</v>
      </c>
      <c r="F7021" s="611" t="s">
        <v>8297</v>
      </c>
      <c r="G7021" s="611" t="s">
        <v>8185</v>
      </c>
      <c r="H7021" s="611" t="s">
        <v>28176</v>
      </c>
    </row>
    <row r="7022" spans="1:8" x14ac:dyDescent="0.2">
      <c r="A7022" s="609" t="str">
        <f t="shared" si="109"/>
        <v>IUD30104</v>
      </c>
      <c r="B7022" s="611" t="s">
        <v>7525</v>
      </c>
      <c r="C7022" s="611" t="s">
        <v>7526</v>
      </c>
      <c r="D7022" s="626" t="s">
        <v>2</v>
      </c>
      <c r="E7022" s="627">
        <v>36.22</v>
      </c>
      <c r="F7022" s="611" t="s">
        <v>8297</v>
      </c>
      <c r="G7022" s="611" t="s">
        <v>8185</v>
      </c>
      <c r="H7022" s="611" t="s">
        <v>28176</v>
      </c>
    </row>
    <row r="7023" spans="1:8" x14ac:dyDescent="0.2">
      <c r="A7023" s="609" t="str">
        <f t="shared" si="109"/>
        <v>IUC10010</v>
      </c>
      <c r="B7023" s="611" t="s">
        <v>7116</v>
      </c>
      <c r="C7023" s="611" t="s">
        <v>7117</v>
      </c>
      <c r="D7023" s="626" t="s">
        <v>3</v>
      </c>
      <c r="E7023" s="627">
        <v>92.93</v>
      </c>
      <c r="F7023" s="611" t="s">
        <v>8297</v>
      </c>
      <c r="G7023" s="611" t="s">
        <v>8185</v>
      </c>
      <c r="H7023" s="611" t="s">
        <v>28176</v>
      </c>
    </row>
    <row r="7024" spans="1:8" x14ac:dyDescent="0.2">
      <c r="A7024" s="609" t="str">
        <f t="shared" si="109"/>
        <v>IUS20041</v>
      </c>
      <c r="B7024" s="611" t="s">
        <v>7859</v>
      </c>
      <c r="C7024" s="611" t="s">
        <v>7860</v>
      </c>
      <c r="D7024" s="626" t="s">
        <v>5</v>
      </c>
      <c r="E7024" s="627">
        <v>91.9</v>
      </c>
      <c r="F7024" s="611" t="s">
        <v>8297</v>
      </c>
      <c r="G7024" s="611" t="s">
        <v>8185</v>
      </c>
      <c r="H7024" s="611" t="s">
        <v>28176</v>
      </c>
    </row>
    <row r="7025" spans="1:8" x14ac:dyDescent="0.2">
      <c r="A7025" s="609" t="str">
        <f t="shared" si="109"/>
        <v>IUD30098</v>
      </c>
      <c r="B7025" s="611" t="s">
        <v>7517</v>
      </c>
      <c r="C7025" s="611" t="s">
        <v>7518</v>
      </c>
      <c r="D7025" s="626" t="s">
        <v>2</v>
      </c>
      <c r="E7025" s="627">
        <v>1801.21</v>
      </c>
      <c r="F7025" s="611" t="s">
        <v>8297</v>
      </c>
      <c r="G7025" s="611" t="s">
        <v>8185</v>
      </c>
      <c r="H7025" s="611" t="s">
        <v>28176</v>
      </c>
    </row>
    <row r="7026" spans="1:8" x14ac:dyDescent="0.2">
      <c r="A7026" s="609" t="str">
        <f t="shared" si="109"/>
        <v>IUS20038</v>
      </c>
      <c r="B7026" s="611" t="s">
        <v>7853</v>
      </c>
      <c r="C7026" s="611" t="s">
        <v>7854</v>
      </c>
      <c r="D7026" s="626" t="s">
        <v>3</v>
      </c>
      <c r="E7026" s="627">
        <v>356.49</v>
      </c>
      <c r="F7026" s="611" t="s">
        <v>8297</v>
      </c>
      <c r="G7026" s="611" t="s">
        <v>8185</v>
      </c>
      <c r="H7026" s="611" t="s">
        <v>28176</v>
      </c>
    </row>
    <row r="7027" spans="1:8" x14ac:dyDescent="0.2">
      <c r="A7027" s="609" t="str">
        <f t="shared" si="109"/>
        <v>IUP30079</v>
      </c>
      <c r="B7027" s="611" t="s">
        <v>7733</v>
      </c>
      <c r="C7027" s="611" t="s">
        <v>7734</v>
      </c>
      <c r="D7027" s="626" t="s">
        <v>2</v>
      </c>
      <c r="E7027" s="627">
        <v>33.08</v>
      </c>
      <c r="F7027" s="611" t="s">
        <v>8297</v>
      </c>
      <c r="G7027" s="611" t="s">
        <v>8185</v>
      </c>
      <c r="H7027" s="611" t="s">
        <v>28176</v>
      </c>
    </row>
    <row r="7028" spans="1:8" x14ac:dyDescent="0.2">
      <c r="A7028" s="609" t="str">
        <f t="shared" si="109"/>
        <v>IUD30011</v>
      </c>
      <c r="B7028" s="611" t="s">
        <v>7360</v>
      </c>
      <c r="C7028" s="611" t="s">
        <v>7361</v>
      </c>
      <c r="D7028" s="626" t="s">
        <v>2</v>
      </c>
      <c r="E7028" s="627">
        <v>244.82</v>
      </c>
      <c r="F7028" s="611" t="s">
        <v>8297</v>
      </c>
      <c r="G7028" s="611" t="s">
        <v>8185</v>
      </c>
      <c r="H7028" s="611" t="s">
        <v>28176</v>
      </c>
    </row>
    <row r="7029" spans="1:8" x14ac:dyDescent="0.2">
      <c r="A7029" s="609" t="str">
        <f t="shared" si="109"/>
        <v>IUA0004</v>
      </c>
      <c r="B7029" s="611" t="s">
        <v>7096</v>
      </c>
      <c r="C7029" s="611" t="s">
        <v>7097</v>
      </c>
      <c r="D7029" s="626" t="s">
        <v>457</v>
      </c>
      <c r="E7029" s="627">
        <v>4.28</v>
      </c>
      <c r="F7029" s="611" t="s">
        <v>8297</v>
      </c>
      <c r="G7029" s="611" t="s">
        <v>8185</v>
      </c>
      <c r="H7029" s="611" t="s">
        <v>28176</v>
      </c>
    </row>
    <row r="7030" spans="1:8" x14ac:dyDescent="0.2">
      <c r="A7030" s="609" t="str">
        <f t="shared" si="109"/>
        <v>IUA0001</v>
      </c>
      <c r="B7030" s="611" t="s">
        <v>7090</v>
      </c>
      <c r="C7030" s="611" t="s">
        <v>7091</v>
      </c>
      <c r="D7030" s="626" t="s">
        <v>1</v>
      </c>
      <c r="E7030" s="627">
        <v>76.97</v>
      </c>
      <c r="F7030" s="611" t="s">
        <v>8297</v>
      </c>
      <c r="G7030" s="611" t="s">
        <v>8185</v>
      </c>
      <c r="H7030" s="611" t="s">
        <v>28176</v>
      </c>
    </row>
    <row r="7031" spans="1:8" x14ac:dyDescent="0.2">
      <c r="A7031" s="609" t="str">
        <f t="shared" si="109"/>
        <v>PIU0013</v>
      </c>
      <c r="B7031" s="611" t="s">
        <v>17864</v>
      </c>
      <c r="C7031" s="611" t="s">
        <v>17865</v>
      </c>
      <c r="D7031" s="626" t="s">
        <v>3</v>
      </c>
      <c r="E7031" s="627">
        <v>67.38</v>
      </c>
      <c r="F7031" s="611" t="s">
        <v>8297</v>
      </c>
      <c r="G7031" s="611" t="s">
        <v>8185</v>
      </c>
      <c r="H7031" s="611" t="s">
        <v>28176</v>
      </c>
    </row>
    <row r="7032" spans="1:8" x14ac:dyDescent="0.2">
      <c r="A7032" s="609" t="str">
        <f t="shared" si="109"/>
        <v>IUD30058</v>
      </c>
      <c r="B7032" s="611" t="s">
        <v>7442</v>
      </c>
      <c r="C7032" s="611" t="s">
        <v>7443</v>
      </c>
      <c r="D7032" s="626" t="s">
        <v>3</v>
      </c>
      <c r="E7032" s="627">
        <v>212.47</v>
      </c>
      <c r="F7032" s="611" t="s">
        <v>8297</v>
      </c>
      <c r="G7032" s="611" t="s">
        <v>8185</v>
      </c>
      <c r="H7032" s="611" t="s">
        <v>28176</v>
      </c>
    </row>
    <row r="7033" spans="1:8" x14ac:dyDescent="0.2">
      <c r="A7033" s="609" t="str">
        <f t="shared" si="109"/>
        <v>IUP30020</v>
      </c>
      <c r="B7033" s="611" t="s">
        <v>7636</v>
      </c>
      <c r="C7033" s="611" t="s">
        <v>8132</v>
      </c>
      <c r="D7033" s="626" t="s">
        <v>4</v>
      </c>
      <c r="E7033" s="627">
        <v>372.42</v>
      </c>
      <c r="F7033" s="611" t="s">
        <v>8297</v>
      </c>
      <c r="G7033" s="611" t="s">
        <v>8185</v>
      </c>
      <c r="H7033" s="611" t="s">
        <v>28176</v>
      </c>
    </row>
    <row r="7034" spans="1:8" x14ac:dyDescent="0.2">
      <c r="A7034" s="609" t="str">
        <f t="shared" si="109"/>
        <v>EG0002</v>
      </c>
      <c r="B7034" s="611" t="s">
        <v>8171</v>
      </c>
      <c r="C7034" s="611" t="s">
        <v>8172</v>
      </c>
      <c r="D7034" s="626" t="s">
        <v>1</v>
      </c>
      <c r="E7034" s="627">
        <v>23325.26</v>
      </c>
      <c r="F7034" s="611" t="s">
        <v>8297</v>
      </c>
      <c r="G7034" s="611" t="s">
        <v>8185</v>
      </c>
      <c r="H7034" s="611" t="s">
        <v>28176</v>
      </c>
    </row>
    <row r="7035" spans="1:8" x14ac:dyDescent="0.2">
      <c r="A7035" s="609" t="str">
        <f t="shared" si="109"/>
        <v>IUP30001</v>
      </c>
      <c r="B7035" s="611" t="s">
        <v>301</v>
      </c>
      <c r="C7035" s="628" t="s">
        <v>447</v>
      </c>
      <c r="D7035" s="626" t="s">
        <v>2</v>
      </c>
      <c r="E7035" s="627">
        <v>38.409999999999997</v>
      </c>
      <c r="F7035" s="611" t="s">
        <v>8297</v>
      </c>
      <c r="G7035" s="611" t="s">
        <v>8185</v>
      </c>
      <c r="H7035" s="611" t="s">
        <v>28176</v>
      </c>
    </row>
    <row r="7036" spans="1:8" x14ac:dyDescent="0.2">
      <c r="A7036" s="609" t="str">
        <f t="shared" si="109"/>
        <v>EG0001</v>
      </c>
      <c r="B7036" s="611" t="s">
        <v>8175</v>
      </c>
      <c r="C7036" s="611" t="s">
        <v>8176</v>
      </c>
      <c r="D7036" s="626" t="s">
        <v>1</v>
      </c>
      <c r="E7036" s="627">
        <v>1490.93</v>
      </c>
      <c r="F7036" s="611" t="s">
        <v>8297</v>
      </c>
      <c r="G7036" s="611" t="s">
        <v>8185</v>
      </c>
      <c r="H7036" s="611" t="s">
        <v>28176</v>
      </c>
    </row>
    <row r="7037" spans="1:8" x14ac:dyDescent="0.2">
      <c r="A7037" s="609" t="str">
        <f t="shared" si="109"/>
        <v>IUD20052</v>
      </c>
      <c r="B7037" s="611" t="s">
        <v>7264</v>
      </c>
      <c r="C7037" s="611" t="s">
        <v>7265</v>
      </c>
      <c r="D7037" s="626" t="s">
        <v>1</v>
      </c>
      <c r="E7037" s="627">
        <v>7525.38</v>
      </c>
      <c r="F7037" s="611" t="s">
        <v>8297</v>
      </c>
      <c r="G7037" s="611" t="s">
        <v>8185</v>
      </c>
      <c r="H7037" s="611" t="s">
        <v>28176</v>
      </c>
    </row>
    <row r="7038" spans="1:8" x14ac:dyDescent="0.2">
      <c r="A7038" s="609" t="str">
        <f t="shared" si="109"/>
        <v>IUD20069</v>
      </c>
      <c r="B7038" s="611" t="s">
        <v>7290</v>
      </c>
      <c r="C7038" s="611" t="s">
        <v>7291</v>
      </c>
      <c r="D7038" s="626" t="s">
        <v>3</v>
      </c>
      <c r="E7038" s="627">
        <v>20.13</v>
      </c>
      <c r="F7038" s="611" t="s">
        <v>8297</v>
      </c>
      <c r="G7038" s="611" t="s">
        <v>8185</v>
      </c>
      <c r="H7038" s="611" t="s">
        <v>28176</v>
      </c>
    </row>
    <row r="7039" spans="1:8" x14ac:dyDescent="0.2">
      <c r="A7039" s="609" t="str">
        <f t="shared" si="109"/>
        <v>IUD30028</v>
      </c>
      <c r="B7039" s="611" t="s">
        <v>7390</v>
      </c>
      <c r="C7039" s="611" t="s">
        <v>8155</v>
      </c>
      <c r="D7039" s="626" t="s">
        <v>4</v>
      </c>
      <c r="E7039" s="627">
        <v>74.069999999999993</v>
      </c>
      <c r="F7039" s="611" t="s">
        <v>8297</v>
      </c>
      <c r="G7039" s="611" t="s">
        <v>8185</v>
      </c>
      <c r="H7039" s="611" t="s">
        <v>28176</v>
      </c>
    </row>
    <row r="7040" spans="1:8" x14ac:dyDescent="0.2">
      <c r="A7040" s="609" t="str">
        <f t="shared" si="109"/>
        <v>IUP30016</v>
      </c>
      <c r="B7040" s="611" t="s">
        <v>7628</v>
      </c>
      <c r="C7040" s="611" t="s">
        <v>7629</v>
      </c>
      <c r="D7040" s="626" t="s">
        <v>457</v>
      </c>
      <c r="E7040" s="627">
        <v>17.12</v>
      </c>
      <c r="F7040" s="611" t="s">
        <v>8297</v>
      </c>
      <c r="G7040" s="611" t="s">
        <v>8185</v>
      </c>
      <c r="H7040" s="611" t="s">
        <v>28176</v>
      </c>
    </row>
    <row r="7041" spans="1:8" x14ac:dyDescent="0.2">
      <c r="A7041" s="609" t="str">
        <f t="shared" si="109"/>
        <v>IUP30015</v>
      </c>
      <c r="B7041" s="611" t="s">
        <v>7626</v>
      </c>
      <c r="C7041" s="611" t="s">
        <v>7627</v>
      </c>
      <c r="D7041" s="626" t="s">
        <v>4</v>
      </c>
      <c r="E7041" s="627">
        <v>75.92</v>
      </c>
      <c r="F7041" s="611" t="s">
        <v>8297</v>
      </c>
      <c r="G7041" s="611" t="s">
        <v>8185</v>
      </c>
      <c r="H7041" s="611" t="s">
        <v>28176</v>
      </c>
    </row>
    <row r="7042" spans="1:8" x14ac:dyDescent="0.2">
      <c r="A7042" s="609" t="str">
        <f t="shared" ref="A7042:A7105" si="110">IF(ISERROR(SEARCH("/",B7042)=6),TRIM(CLEAN(B7042)),IF(SEARCH("/",B7042)=6,IF(LEN(TRIM(CLEAN(B7042)))=7,LEFT(TRIM(CLEAN(B7042)),6)&amp;"00"&amp;RIGHT(TRIM(CLEAN(B7042)),1),LEFT(TRIM(CLEAN(B7042)),6)&amp;"0"&amp;RIGHT(TRIM(CLEAN(B7042)),2)),TRIM(CLEAN(B7042))))</f>
        <v>IUD20022</v>
      </c>
      <c r="B7042" s="611" t="s">
        <v>7211</v>
      </c>
      <c r="C7042" s="611" t="s">
        <v>7212</v>
      </c>
      <c r="D7042" s="626" t="s">
        <v>1</v>
      </c>
      <c r="E7042" s="627">
        <v>2589.31</v>
      </c>
      <c r="F7042" s="611" t="s">
        <v>8297</v>
      </c>
      <c r="G7042" s="611" t="s">
        <v>8185</v>
      </c>
      <c r="H7042" s="611" t="s">
        <v>28176</v>
      </c>
    </row>
    <row r="7043" spans="1:8" x14ac:dyDescent="0.2">
      <c r="A7043" s="609" t="str">
        <f t="shared" si="110"/>
        <v>IUS20015</v>
      </c>
      <c r="B7043" s="611" t="s">
        <v>7816</v>
      </c>
      <c r="C7043" s="611" t="s">
        <v>7817</v>
      </c>
      <c r="D7043" s="626" t="s">
        <v>1</v>
      </c>
      <c r="E7043" s="627">
        <v>497.47</v>
      </c>
      <c r="F7043" s="611" t="s">
        <v>8297</v>
      </c>
      <c r="G7043" s="611" t="s">
        <v>8185</v>
      </c>
      <c r="H7043" s="611" t="s">
        <v>28176</v>
      </c>
    </row>
    <row r="7044" spans="1:8" x14ac:dyDescent="0.2">
      <c r="A7044" s="609" t="str">
        <f t="shared" si="110"/>
        <v>IUC10012</v>
      </c>
      <c r="B7044" s="611" t="s">
        <v>7120</v>
      </c>
      <c r="C7044" s="611" t="s">
        <v>7121</v>
      </c>
      <c r="D7044" s="626" t="s">
        <v>3</v>
      </c>
      <c r="E7044" s="627">
        <v>16.239999999999998</v>
      </c>
      <c r="F7044" s="611" t="s">
        <v>8297</v>
      </c>
      <c r="G7044" s="611" t="s">
        <v>8185</v>
      </c>
      <c r="H7044" s="611" t="s">
        <v>28176</v>
      </c>
    </row>
    <row r="7045" spans="1:8" x14ac:dyDescent="0.2">
      <c r="A7045" s="609" t="str">
        <f t="shared" si="110"/>
        <v>IUS20003</v>
      </c>
      <c r="B7045" s="611" t="s">
        <v>7793</v>
      </c>
      <c r="C7045" s="611" t="s">
        <v>7794</v>
      </c>
      <c r="D7045" s="626" t="s">
        <v>1</v>
      </c>
      <c r="E7045" s="627">
        <v>92.65</v>
      </c>
      <c r="F7045" s="611" t="s">
        <v>8297</v>
      </c>
      <c r="G7045" s="611" t="s">
        <v>8185</v>
      </c>
      <c r="H7045" s="611" t="s">
        <v>28176</v>
      </c>
    </row>
    <row r="7046" spans="1:8" x14ac:dyDescent="0.2">
      <c r="A7046" s="609" t="str">
        <f t="shared" si="110"/>
        <v>IUD20033</v>
      </c>
      <c r="B7046" s="611" t="s">
        <v>7231</v>
      </c>
      <c r="C7046" s="611" t="s">
        <v>7232</v>
      </c>
      <c r="D7046" s="626" t="s">
        <v>1</v>
      </c>
      <c r="E7046" s="627">
        <v>2797.37</v>
      </c>
      <c r="F7046" s="611" t="s">
        <v>8297</v>
      </c>
      <c r="G7046" s="611" t="s">
        <v>8185</v>
      </c>
      <c r="H7046" s="611" t="s">
        <v>28176</v>
      </c>
    </row>
    <row r="7047" spans="1:8" x14ac:dyDescent="0.2">
      <c r="A7047" s="609" t="str">
        <f t="shared" si="110"/>
        <v>PIU0006</v>
      </c>
      <c r="B7047" s="611" t="s">
        <v>17850</v>
      </c>
      <c r="C7047" s="611" t="s">
        <v>17851</v>
      </c>
      <c r="D7047" s="626" t="s">
        <v>3</v>
      </c>
      <c r="E7047" s="627">
        <v>2.78</v>
      </c>
      <c r="F7047" s="611" t="s">
        <v>8297</v>
      </c>
      <c r="G7047" s="611" t="s">
        <v>8185</v>
      </c>
      <c r="H7047" s="611" t="s">
        <v>28176</v>
      </c>
    </row>
    <row r="7048" spans="1:8" x14ac:dyDescent="0.2">
      <c r="A7048" s="609" t="str">
        <f t="shared" si="110"/>
        <v>IUD20085</v>
      </c>
      <c r="B7048" s="611" t="s">
        <v>7318</v>
      </c>
      <c r="C7048" s="611" t="s">
        <v>7319</v>
      </c>
      <c r="D7048" s="626" t="s">
        <v>4</v>
      </c>
      <c r="E7048" s="627">
        <v>4.3099999999999996</v>
      </c>
      <c r="F7048" s="611" t="s">
        <v>8297</v>
      </c>
      <c r="G7048" s="611" t="s">
        <v>8185</v>
      </c>
      <c r="H7048" s="611" t="s">
        <v>28176</v>
      </c>
    </row>
    <row r="7049" spans="1:8" x14ac:dyDescent="0.2">
      <c r="A7049" s="609" t="str">
        <f t="shared" si="110"/>
        <v>IUP30068</v>
      </c>
      <c r="B7049" s="611" t="s">
        <v>7715</v>
      </c>
      <c r="C7049" s="611" t="s">
        <v>7716</v>
      </c>
      <c r="D7049" s="626" t="s">
        <v>1</v>
      </c>
      <c r="E7049" s="627">
        <v>286149.17</v>
      </c>
      <c r="F7049" s="611" t="s">
        <v>8297</v>
      </c>
      <c r="G7049" s="611" t="s">
        <v>8185</v>
      </c>
      <c r="H7049" s="611" t="s">
        <v>28176</v>
      </c>
    </row>
    <row r="7050" spans="1:8" x14ac:dyDescent="0.2">
      <c r="A7050" s="609" t="str">
        <f t="shared" si="110"/>
        <v>IUP30067</v>
      </c>
      <c r="B7050" s="611" t="s">
        <v>7713</v>
      </c>
      <c r="C7050" s="611" t="s">
        <v>7714</v>
      </c>
      <c r="D7050" s="626" t="s">
        <v>670</v>
      </c>
      <c r="E7050" s="627">
        <v>64.55</v>
      </c>
      <c r="F7050" s="611" t="s">
        <v>8297</v>
      </c>
      <c r="G7050" s="611" t="s">
        <v>8185</v>
      </c>
      <c r="H7050" s="611" t="s">
        <v>28176</v>
      </c>
    </row>
    <row r="7051" spans="1:8" x14ac:dyDescent="0.2">
      <c r="A7051" s="609" t="str">
        <f t="shared" si="110"/>
        <v>IUP30066</v>
      </c>
      <c r="B7051" s="611" t="s">
        <v>7711</v>
      </c>
      <c r="C7051" s="611" t="s">
        <v>7712</v>
      </c>
      <c r="D7051" s="626" t="s">
        <v>3</v>
      </c>
      <c r="E7051" s="627">
        <v>2.36</v>
      </c>
      <c r="F7051" s="611" t="s">
        <v>8297</v>
      </c>
      <c r="G7051" s="611" t="s">
        <v>8185</v>
      </c>
      <c r="H7051" s="611" t="s">
        <v>28176</v>
      </c>
    </row>
    <row r="7052" spans="1:8" x14ac:dyDescent="0.2">
      <c r="A7052" s="609" t="str">
        <f t="shared" si="110"/>
        <v>IUD30000</v>
      </c>
      <c r="B7052" s="611" t="s">
        <v>7343</v>
      </c>
      <c r="C7052" s="611" t="s">
        <v>8166</v>
      </c>
      <c r="D7052" s="626" t="s">
        <v>4</v>
      </c>
      <c r="E7052" s="627">
        <v>16.559999999999999</v>
      </c>
      <c r="F7052" s="611" t="s">
        <v>8297</v>
      </c>
      <c r="G7052" s="611" t="s">
        <v>8185</v>
      </c>
      <c r="H7052" s="611" t="s">
        <v>28176</v>
      </c>
    </row>
    <row r="7053" spans="1:8" x14ac:dyDescent="0.2">
      <c r="A7053" s="609" t="str">
        <f t="shared" si="110"/>
        <v>IUS20024</v>
      </c>
      <c r="B7053" s="611" t="s">
        <v>7827</v>
      </c>
      <c r="C7053" s="611" t="s">
        <v>7828</v>
      </c>
      <c r="D7053" s="626" t="s">
        <v>1</v>
      </c>
      <c r="E7053" s="627">
        <v>1849.59</v>
      </c>
      <c r="F7053" s="611" t="s">
        <v>8297</v>
      </c>
      <c r="G7053" s="611" t="s">
        <v>8185</v>
      </c>
      <c r="H7053" s="611" t="s">
        <v>28176</v>
      </c>
    </row>
    <row r="7054" spans="1:8" x14ac:dyDescent="0.2">
      <c r="A7054" s="609" t="str">
        <f t="shared" si="110"/>
        <v>IUD30025</v>
      </c>
      <c r="B7054" s="611" t="s">
        <v>7386</v>
      </c>
      <c r="C7054" s="611" t="s">
        <v>7387</v>
      </c>
      <c r="D7054" s="626" t="s">
        <v>1</v>
      </c>
      <c r="E7054" s="627">
        <v>9444.48</v>
      </c>
      <c r="F7054" s="611" t="s">
        <v>8297</v>
      </c>
      <c r="G7054" s="611" t="s">
        <v>8185</v>
      </c>
      <c r="H7054" s="611" t="s">
        <v>28176</v>
      </c>
    </row>
    <row r="7055" spans="1:8" x14ac:dyDescent="0.2">
      <c r="A7055" s="609" t="str">
        <f t="shared" si="110"/>
        <v>IUS20032</v>
      </c>
      <c r="B7055" s="611" t="s">
        <v>7843</v>
      </c>
      <c r="C7055" s="611" t="s">
        <v>7844</v>
      </c>
      <c r="D7055" s="626" t="s">
        <v>2</v>
      </c>
      <c r="E7055" s="627">
        <v>75.36</v>
      </c>
      <c r="F7055" s="611" t="s">
        <v>8297</v>
      </c>
      <c r="G7055" s="611" t="s">
        <v>8185</v>
      </c>
      <c r="H7055" s="611" t="s">
        <v>28176</v>
      </c>
    </row>
    <row r="7056" spans="1:8" x14ac:dyDescent="0.2">
      <c r="A7056" s="609" t="str">
        <f t="shared" si="110"/>
        <v>IUP30073</v>
      </c>
      <c r="B7056" s="611" t="s">
        <v>7725</v>
      </c>
      <c r="C7056" s="611" t="s">
        <v>7726</v>
      </c>
      <c r="D7056" s="626" t="s">
        <v>4</v>
      </c>
      <c r="E7056" s="627">
        <v>18.18</v>
      </c>
      <c r="F7056" s="611" t="s">
        <v>8297</v>
      </c>
      <c r="G7056" s="611" t="s">
        <v>8185</v>
      </c>
      <c r="H7056" s="611" t="s">
        <v>28176</v>
      </c>
    </row>
    <row r="7057" spans="1:8" x14ac:dyDescent="0.2">
      <c r="A7057" s="609" t="str">
        <f t="shared" si="110"/>
        <v>IUD20098</v>
      </c>
      <c r="B7057" s="611" t="s">
        <v>7339</v>
      </c>
      <c r="C7057" s="611" t="s">
        <v>7340</v>
      </c>
      <c r="D7057" s="626" t="s">
        <v>2</v>
      </c>
      <c r="E7057" s="627">
        <v>35.799999999999997</v>
      </c>
      <c r="F7057" s="611" t="s">
        <v>8297</v>
      </c>
      <c r="G7057" s="611" t="s">
        <v>8185</v>
      </c>
      <c r="H7057" s="611" t="s">
        <v>28176</v>
      </c>
    </row>
    <row r="7058" spans="1:8" x14ac:dyDescent="0.2">
      <c r="A7058" s="609" t="str">
        <f t="shared" si="110"/>
        <v>IUP30059</v>
      </c>
      <c r="B7058" s="611" t="s">
        <v>7701</v>
      </c>
      <c r="C7058" s="611" t="s">
        <v>7702</v>
      </c>
      <c r="D7058" s="626" t="s">
        <v>3</v>
      </c>
      <c r="E7058" s="627">
        <v>110.96</v>
      </c>
      <c r="F7058" s="611" t="s">
        <v>8297</v>
      </c>
      <c r="G7058" s="611" t="s">
        <v>8185</v>
      </c>
      <c r="H7058" s="611" t="s">
        <v>28176</v>
      </c>
    </row>
    <row r="7059" spans="1:8" x14ac:dyDescent="0.2">
      <c r="A7059" s="609" t="str">
        <f t="shared" si="110"/>
        <v>IUC10017</v>
      </c>
      <c r="B7059" s="611" t="s">
        <v>7130</v>
      </c>
      <c r="C7059" s="611" t="s">
        <v>7131</v>
      </c>
      <c r="D7059" s="626" t="s">
        <v>5</v>
      </c>
      <c r="E7059" s="627">
        <v>4.59</v>
      </c>
      <c r="F7059" s="611" t="s">
        <v>8297</v>
      </c>
      <c r="G7059" s="611" t="s">
        <v>8185</v>
      </c>
      <c r="H7059" s="611" t="s">
        <v>28176</v>
      </c>
    </row>
    <row r="7060" spans="1:8" x14ac:dyDescent="0.2">
      <c r="A7060" s="609" t="str">
        <f t="shared" si="110"/>
        <v>IUP30055</v>
      </c>
      <c r="B7060" s="611" t="s">
        <v>7693</v>
      </c>
      <c r="C7060" s="611" t="s">
        <v>7694</v>
      </c>
      <c r="D7060" s="626" t="s">
        <v>3</v>
      </c>
      <c r="E7060" s="627">
        <v>3.37</v>
      </c>
      <c r="F7060" s="611" t="s">
        <v>8297</v>
      </c>
      <c r="G7060" s="611" t="s">
        <v>8185</v>
      </c>
      <c r="H7060" s="611" t="s">
        <v>28176</v>
      </c>
    </row>
    <row r="7061" spans="1:8" x14ac:dyDescent="0.2">
      <c r="A7061" s="609" t="str">
        <f t="shared" si="110"/>
        <v>IUP30047</v>
      </c>
      <c r="B7061" s="611" t="s">
        <v>7677</v>
      </c>
      <c r="C7061" s="611" t="s">
        <v>7678</v>
      </c>
      <c r="D7061" s="626" t="s">
        <v>3</v>
      </c>
      <c r="E7061" s="627">
        <v>72.44</v>
      </c>
      <c r="F7061" s="611" t="s">
        <v>8297</v>
      </c>
      <c r="G7061" s="611" t="s">
        <v>8185</v>
      </c>
      <c r="H7061" s="611" t="s">
        <v>28176</v>
      </c>
    </row>
    <row r="7062" spans="1:8" x14ac:dyDescent="0.2">
      <c r="A7062" s="609" t="str">
        <f t="shared" si="110"/>
        <v>IUC10009</v>
      </c>
      <c r="B7062" s="611" t="s">
        <v>7114</v>
      </c>
      <c r="C7062" s="611" t="s">
        <v>7115</v>
      </c>
      <c r="D7062" s="626" t="s">
        <v>3</v>
      </c>
      <c r="E7062" s="627">
        <v>7.51</v>
      </c>
      <c r="F7062" s="611" t="s">
        <v>8297</v>
      </c>
      <c r="G7062" s="611" t="s">
        <v>8185</v>
      </c>
      <c r="H7062" s="611" t="s">
        <v>28176</v>
      </c>
    </row>
    <row r="7063" spans="1:8" x14ac:dyDescent="0.2">
      <c r="A7063" s="609" t="str">
        <f t="shared" si="110"/>
        <v>IUP30041</v>
      </c>
      <c r="B7063" s="611" t="s">
        <v>7665</v>
      </c>
      <c r="C7063" s="611" t="s">
        <v>7666</v>
      </c>
      <c r="D7063" s="626" t="s">
        <v>3</v>
      </c>
      <c r="E7063" s="627">
        <v>66.040000000000006</v>
      </c>
      <c r="F7063" s="611" t="s">
        <v>8297</v>
      </c>
      <c r="G7063" s="611" t="s">
        <v>8185</v>
      </c>
      <c r="H7063" s="611" t="s">
        <v>28176</v>
      </c>
    </row>
    <row r="7064" spans="1:8" x14ac:dyDescent="0.2">
      <c r="A7064" s="609" t="str">
        <f t="shared" si="110"/>
        <v>IUD20076</v>
      </c>
      <c r="B7064" s="611" t="s">
        <v>7302</v>
      </c>
      <c r="C7064" s="611" t="s">
        <v>7303</v>
      </c>
      <c r="D7064" s="626" t="s">
        <v>1</v>
      </c>
      <c r="E7064" s="627">
        <v>14533.05</v>
      </c>
      <c r="F7064" s="611" t="s">
        <v>8297</v>
      </c>
      <c r="G7064" s="611" t="s">
        <v>8185</v>
      </c>
      <c r="H7064" s="611" t="s">
        <v>28176</v>
      </c>
    </row>
    <row r="7065" spans="1:8" x14ac:dyDescent="0.2">
      <c r="A7065" s="609" t="str">
        <f t="shared" si="110"/>
        <v>IUD20074</v>
      </c>
      <c r="B7065" s="611" t="s">
        <v>7298</v>
      </c>
      <c r="C7065" s="611" t="s">
        <v>7299</v>
      </c>
      <c r="D7065" s="626" t="s">
        <v>1</v>
      </c>
      <c r="E7065" s="627">
        <v>635.1</v>
      </c>
      <c r="F7065" s="611" t="s">
        <v>8297</v>
      </c>
      <c r="G7065" s="611" t="s">
        <v>8185</v>
      </c>
      <c r="H7065" s="611" t="s">
        <v>28176</v>
      </c>
    </row>
    <row r="7066" spans="1:8" x14ac:dyDescent="0.2">
      <c r="A7066" s="609" t="str">
        <f t="shared" si="110"/>
        <v>IUD20073</v>
      </c>
      <c r="B7066" s="611" t="s">
        <v>7296</v>
      </c>
      <c r="C7066" s="611" t="s">
        <v>7297</v>
      </c>
      <c r="D7066" s="626" t="s">
        <v>1</v>
      </c>
      <c r="E7066" s="627">
        <v>2845.7</v>
      </c>
      <c r="F7066" s="611" t="s">
        <v>8297</v>
      </c>
      <c r="G7066" s="611" t="s">
        <v>8185</v>
      </c>
      <c r="H7066" s="611" t="s">
        <v>28176</v>
      </c>
    </row>
    <row r="7067" spans="1:8" x14ac:dyDescent="0.2">
      <c r="A7067" s="609" t="str">
        <f t="shared" si="110"/>
        <v>IUD20051</v>
      </c>
      <c r="B7067" s="611" t="s">
        <v>7262</v>
      </c>
      <c r="C7067" s="611" t="s">
        <v>7263</v>
      </c>
      <c r="D7067" s="626" t="s">
        <v>1</v>
      </c>
      <c r="E7067" s="627">
        <v>3912.77</v>
      </c>
      <c r="F7067" s="611" t="s">
        <v>8297</v>
      </c>
      <c r="G7067" s="611" t="s">
        <v>8185</v>
      </c>
      <c r="H7067" s="611" t="s">
        <v>28176</v>
      </c>
    </row>
    <row r="7068" spans="1:8" x14ac:dyDescent="0.2">
      <c r="A7068" s="609" t="str">
        <f t="shared" si="110"/>
        <v>IUD20026</v>
      </c>
      <c r="B7068" s="611" t="s">
        <v>7219</v>
      </c>
      <c r="C7068" s="611" t="s">
        <v>7220</v>
      </c>
      <c r="D7068" s="626" t="s">
        <v>1</v>
      </c>
      <c r="E7068" s="627">
        <v>1744.38</v>
      </c>
      <c r="F7068" s="611" t="s">
        <v>8297</v>
      </c>
      <c r="G7068" s="611" t="s">
        <v>8185</v>
      </c>
      <c r="H7068" s="611" t="s">
        <v>28176</v>
      </c>
    </row>
    <row r="7069" spans="1:8" x14ac:dyDescent="0.2">
      <c r="A7069" s="609" t="str">
        <f t="shared" si="110"/>
        <v>ETG0001</v>
      </c>
      <c r="B7069" s="611" t="s">
        <v>8165</v>
      </c>
      <c r="C7069" s="611" t="s">
        <v>19850</v>
      </c>
      <c r="D7069" s="626" t="s">
        <v>2</v>
      </c>
      <c r="E7069" s="627">
        <v>8.49</v>
      </c>
      <c r="F7069" s="611" t="s">
        <v>8297</v>
      </c>
      <c r="G7069" s="611" t="s">
        <v>8185</v>
      </c>
      <c r="H7069" s="611" t="s">
        <v>28176</v>
      </c>
    </row>
    <row r="7070" spans="1:8" x14ac:dyDescent="0.2">
      <c r="A7070" s="609" t="str">
        <f t="shared" si="110"/>
        <v>IUS0025</v>
      </c>
      <c r="B7070" s="611" t="s">
        <v>7778</v>
      </c>
      <c r="C7070" s="611" t="s">
        <v>7777</v>
      </c>
      <c r="D7070" s="626" t="s">
        <v>1</v>
      </c>
      <c r="E7070" s="627">
        <v>81.58</v>
      </c>
      <c r="F7070" s="611" t="s">
        <v>8297</v>
      </c>
      <c r="G7070" s="611" t="s">
        <v>8185</v>
      </c>
      <c r="H7070" s="611" t="s">
        <v>28176</v>
      </c>
    </row>
    <row r="7071" spans="1:8" x14ac:dyDescent="0.2">
      <c r="A7071" s="609" t="str">
        <f t="shared" si="110"/>
        <v>IUC10063</v>
      </c>
      <c r="B7071" s="611" t="s">
        <v>31798</v>
      </c>
      <c r="C7071" s="611" t="s">
        <v>31799</v>
      </c>
      <c r="D7071" s="626" t="s">
        <v>2</v>
      </c>
      <c r="E7071" s="627">
        <v>306.64</v>
      </c>
      <c r="F7071" s="611" t="s">
        <v>8297</v>
      </c>
      <c r="G7071" s="611" t="s">
        <v>8185</v>
      </c>
      <c r="H7071" s="611" t="s">
        <v>28176</v>
      </c>
    </row>
    <row r="7072" spans="1:8" x14ac:dyDescent="0.2">
      <c r="A7072" s="609" t="str">
        <f t="shared" si="110"/>
        <v>IUD30231</v>
      </c>
      <c r="B7072" s="611" t="s">
        <v>31800</v>
      </c>
      <c r="C7072" s="611" t="s">
        <v>31801</v>
      </c>
      <c r="D7072" s="626" t="s">
        <v>3</v>
      </c>
      <c r="E7072" s="627">
        <v>17.14</v>
      </c>
      <c r="F7072" s="611" t="s">
        <v>8297</v>
      </c>
      <c r="G7072" s="611" t="s">
        <v>8185</v>
      </c>
      <c r="H7072" s="611" t="s">
        <v>28176</v>
      </c>
    </row>
    <row r="7073" spans="1:8" x14ac:dyDescent="0.2">
      <c r="A7073" s="609" t="str">
        <f t="shared" si="110"/>
        <v>IUD30240</v>
      </c>
      <c r="B7073" s="611" t="s">
        <v>31802</v>
      </c>
      <c r="C7073" s="611" t="s">
        <v>31803</v>
      </c>
      <c r="D7073" s="626" t="s">
        <v>2</v>
      </c>
      <c r="E7073" s="627">
        <v>39.57</v>
      </c>
      <c r="F7073" s="611" t="s">
        <v>8297</v>
      </c>
      <c r="G7073" s="611" t="s">
        <v>8185</v>
      </c>
      <c r="H7073" s="611" t="s">
        <v>28176</v>
      </c>
    </row>
    <row r="7074" spans="1:8" x14ac:dyDescent="0.2">
      <c r="A7074" s="609" t="str">
        <f t="shared" si="110"/>
        <v>IUS87006</v>
      </c>
      <c r="B7074" s="611" t="s">
        <v>31804</v>
      </c>
      <c r="C7074" s="611" t="s">
        <v>31805</v>
      </c>
      <c r="D7074" s="626" t="s">
        <v>1</v>
      </c>
      <c r="E7074" s="627">
        <v>282.64999999999998</v>
      </c>
      <c r="F7074" s="611" t="s">
        <v>8297</v>
      </c>
      <c r="G7074" s="611" t="s">
        <v>8185</v>
      </c>
      <c r="H7074" s="611" t="s">
        <v>28176</v>
      </c>
    </row>
    <row r="7075" spans="1:8" x14ac:dyDescent="0.2">
      <c r="A7075" s="609" t="str">
        <f t="shared" si="110"/>
        <v>IUC10081</v>
      </c>
      <c r="B7075" s="611" t="s">
        <v>31806</v>
      </c>
      <c r="C7075" s="611" t="s">
        <v>31807</v>
      </c>
      <c r="D7075" s="626" t="s">
        <v>609</v>
      </c>
      <c r="E7075" s="627">
        <v>18.239999999999998</v>
      </c>
      <c r="F7075" s="611" t="s">
        <v>8297</v>
      </c>
      <c r="G7075" s="611" t="s">
        <v>8185</v>
      </c>
      <c r="H7075" s="611" t="s">
        <v>28176</v>
      </c>
    </row>
    <row r="7076" spans="1:8" x14ac:dyDescent="0.2">
      <c r="A7076" s="609" t="str">
        <f t="shared" si="110"/>
        <v>IUSC0038</v>
      </c>
      <c r="B7076" s="611" t="s">
        <v>31808</v>
      </c>
      <c r="C7076" s="611" t="s">
        <v>31809</v>
      </c>
      <c r="D7076" s="626" t="s">
        <v>1</v>
      </c>
      <c r="E7076" s="627">
        <v>893.55</v>
      </c>
      <c r="F7076" s="611" t="s">
        <v>8297</v>
      </c>
      <c r="G7076" s="611" t="s">
        <v>8185</v>
      </c>
      <c r="H7076" s="611" t="s">
        <v>28176</v>
      </c>
    </row>
    <row r="7077" spans="1:8" x14ac:dyDescent="0.2">
      <c r="A7077" s="609" t="str">
        <f t="shared" si="110"/>
        <v>IUSC0036</v>
      </c>
      <c r="B7077" s="611" t="s">
        <v>31810</v>
      </c>
      <c r="C7077" s="611" t="s">
        <v>31811</v>
      </c>
      <c r="D7077" s="626" t="s">
        <v>1</v>
      </c>
      <c r="E7077" s="627">
        <v>585.23</v>
      </c>
      <c r="F7077" s="611" t="s">
        <v>8297</v>
      </c>
      <c r="G7077" s="611" t="s">
        <v>8185</v>
      </c>
      <c r="H7077" s="611" t="s">
        <v>28176</v>
      </c>
    </row>
    <row r="7078" spans="1:8" x14ac:dyDescent="0.2">
      <c r="A7078" s="609" t="str">
        <f t="shared" si="110"/>
        <v>IUSC0023</v>
      </c>
      <c r="B7078" s="611" t="s">
        <v>18416</v>
      </c>
      <c r="C7078" s="611" t="s">
        <v>18417</v>
      </c>
      <c r="D7078" s="626" t="s">
        <v>1</v>
      </c>
      <c r="E7078" s="627">
        <v>107.11</v>
      </c>
      <c r="F7078" s="611" t="s">
        <v>8297</v>
      </c>
      <c r="G7078" s="611" t="s">
        <v>8185</v>
      </c>
      <c r="H7078" s="611" t="s">
        <v>28176</v>
      </c>
    </row>
    <row r="7079" spans="1:8" x14ac:dyDescent="0.2">
      <c r="A7079" s="609" t="str">
        <f t="shared" si="110"/>
        <v>IUD30036</v>
      </c>
      <c r="B7079" s="611" t="s">
        <v>7402</v>
      </c>
      <c r="C7079" s="611" t="s">
        <v>7403</v>
      </c>
      <c r="D7079" s="626" t="s">
        <v>2</v>
      </c>
      <c r="E7079" s="627">
        <v>831.43</v>
      </c>
      <c r="F7079" s="611" t="s">
        <v>8297</v>
      </c>
      <c r="G7079" s="611" t="s">
        <v>8185</v>
      </c>
      <c r="H7079" s="611" t="s">
        <v>28176</v>
      </c>
    </row>
    <row r="7080" spans="1:8" x14ac:dyDescent="0.2">
      <c r="A7080" s="609" t="str">
        <f t="shared" si="110"/>
        <v>IUC20120</v>
      </c>
      <c r="B7080" s="611" t="s">
        <v>18353</v>
      </c>
      <c r="C7080" s="611" t="s">
        <v>18354</v>
      </c>
      <c r="D7080" s="626" t="s">
        <v>3</v>
      </c>
      <c r="E7080" s="627">
        <v>15.41</v>
      </c>
      <c r="F7080" s="611" t="s">
        <v>8297</v>
      </c>
      <c r="G7080" s="611" t="s">
        <v>8185</v>
      </c>
      <c r="H7080" s="611" t="s">
        <v>28176</v>
      </c>
    </row>
    <row r="7081" spans="1:8" x14ac:dyDescent="0.2">
      <c r="A7081" s="609" t="str">
        <f t="shared" si="110"/>
        <v>IUD30250</v>
      </c>
      <c r="B7081" s="611" t="s">
        <v>31812</v>
      </c>
      <c r="C7081" s="611" t="s">
        <v>31813</v>
      </c>
      <c r="D7081" s="626" t="s">
        <v>4</v>
      </c>
      <c r="E7081" s="627">
        <v>628.97</v>
      </c>
      <c r="F7081" s="611" t="s">
        <v>8297</v>
      </c>
      <c r="G7081" s="611" t="s">
        <v>8185</v>
      </c>
      <c r="H7081" s="611" t="s">
        <v>28176</v>
      </c>
    </row>
    <row r="7082" spans="1:8" x14ac:dyDescent="0.2">
      <c r="A7082" s="609" t="str">
        <f t="shared" si="110"/>
        <v>IUP30117</v>
      </c>
      <c r="B7082" s="611" t="s">
        <v>31814</v>
      </c>
      <c r="C7082" s="611" t="s">
        <v>31815</v>
      </c>
      <c r="D7082" s="626" t="s">
        <v>4</v>
      </c>
      <c r="E7082" s="627">
        <v>16.2</v>
      </c>
      <c r="F7082" s="611" t="s">
        <v>8297</v>
      </c>
      <c r="G7082" s="611" t="s">
        <v>8185</v>
      </c>
      <c r="H7082" s="611" t="s">
        <v>28176</v>
      </c>
    </row>
    <row r="7083" spans="1:8" x14ac:dyDescent="0.2">
      <c r="A7083" s="609" t="str">
        <f t="shared" si="110"/>
        <v>IUP30114</v>
      </c>
      <c r="B7083" s="611" t="s">
        <v>31816</v>
      </c>
      <c r="C7083" s="611" t="s">
        <v>31817</v>
      </c>
      <c r="D7083" s="626" t="s">
        <v>3</v>
      </c>
      <c r="E7083" s="627">
        <v>0.56999999999999995</v>
      </c>
      <c r="F7083" s="611" t="s">
        <v>8297</v>
      </c>
      <c r="G7083" s="611" t="s">
        <v>8185</v>
      </c>
      <c r="H7083" s="611" t="s">
        <v>28176</v>
      </c>
    </row>
    <row r="7084" spans="1:8" x14ac:dyDescent="0.2">
      <c r="A7084" s="609" t="str">
        <f t="shared" si="110"/>
        <v>IUSC0001</v>
      </c>
      <c r="B7084" s="611" t="s">
        <v>7873</v>
      </c>
      <c r="C7084" s="611" t="s">
        <v>19468</v>
      </c>
      <c r="D7084" s="626" t="s">
        <v>2</v>
      </c>
      <c r="E7084" s="627">
        <v>114.18</v>
      </c>
      <c r="F7084" s="611" t="s">
        <v>8297</v>
      </c>
      <c r="G7084" s="611" t="s">
        <v>8185</v>
      </c>
      <c r="H7084" s="611" t="s">
        <v>28176</v>
      </c>
    </row>
    <row r="7085" spans="1:8" x14ac:dyDescent="0.2">
      <c r="A7085" s="609" t="str">
        <f t="shared" si="110"/>
        <v>IUC20161</v>
      </c>
      <c r="B7085" s="611" t="s">
        <v>31818</v>
      </c>
      <c r="C7085" s="611" t="s">
        <v>31819</v>
      </c>
      <c r="D7085" s="626" t="s">
        <v>3</v>
      </c>
      <c r="E7085" s="627">
        <v>18.989999999999998</v>
      </c>
      <c r="F7085" s="611" t="s">
        <v>8297</v>
      </c>
      <c r="G7085" s="611" t="s">
        <v>8185</v>
      </c>
      <c r="H7085" s="611" t="s">
        <v>28176</v>
      </c>
    </row>
    <row r="7086" spans="1:8" x14ac:dyDescent="0.2">
      <c r="A7086" s="609" t="str">
        <f t="shared" si="110"/>
        <v>IUC20187</v>
      </c>
      <c r="B7086" s="611" t="s">
        <v>18381</v>
      </c>
      <c r="C7086" s="611" t="s">
        <v>18382</v>
      </c>
      <c r="D7086" s="626" t="s">
        <v>1</v>
      </c>
      <c r="E7086" s="627">
        <v>64.03</v>
      </c>
      <c r="F7086" s="611" t="s">
        <v>8297</v>
      </c>
      <c r="G7086" s="611" t="s">
        <v>8185</v>
      </c>
      <c r="H7086" s="611" t="s">
        <v>28176</v>
      </c>
    </row>
    <row r="7087" spans="1:8" x14ac:dyDescent="0.2">
      <c r="A7087" s="609" t="str">
        <f t="shared" si="110"/>
        <v>IUC20185</v>
      </c>
      <c r="B7087" s="611" t="s">
        <v>18379</v>
      </c>
      <c r="C7087" s="611" t="s">
        <v>18380</v>
      </c>
      <c r="D7087" s="626" t="s">
        <v>1</v>
      </c>
      <c r="E7087" s="627">
        <v>84.31</v>
      </c>
      <c r="F7087" s="611" t="s">
        <v>8297</v>
      </c>
      <c r="G7087" s="611" t="s">
        <v>8185</v>
      </c>
      <c r="H7087" s="611" t="s">
        <v>28176</v>
      </c>
    </row>
    <row r="7088" spans="1:8" x14ac:dyDescent="0.2">
      <c r="A7088" s="609" t="str">
        <f t="shared" si="110"/>
        <v>IUS86001</v>
      </c>
      <c r="B7088" s="611" t="s">
        <v>7870</v>
      </c>
      <c r="C7088" s="611" t="s">
        <v>7871</v>
      </c>
      <c r="D7088" s="626" t="s">
        <v>3</v>
      </c>
      <c r="E7088" s="627">
        <v>232.39</v>
      </c>
      <c r="F7088" s="611" t="s">
        <v>8297</v>
      </c>
      <c r="G7088" s="611" t="s">
        <v>8185</v>
      </c>
      <c r="H7088" s="611" t="s">
        <v>28176</v>
      </c>
    </row>
    <row r="7089" spans="1:8" x14ac:dyDescent="0.2">
      <c r="A7089" s="609" t="str">
        <f t="shared" si="110"/>
        <v>IUS87004</v>
      </c>
      <c r="B7089" s="611" t="s">
        <v>31820</v>
      </c>
      <c r="C7089" s="611" t="s">
        <v>31821</v>
      </c>
      <c r="D7089" s="626" t="s">
        <v>1</v>
      </c>
      <c r="E7089" s="627">
        <v>24.15</v>
      </c>
      <c r="F7089" s="611" t="s">
        <v>8297</v>
      </c>
      <c r="G7089" s="611" t="s">
        <v>8185</v>
      </c>
      <c r="H7089" s="611" t="s">
        <v>28176</v>
      </c>
    </row>
    <row r="7090" spans="1:8" x14ac:dyDescent="0.2">
      <c r="A7090" s="609" t="str">
        <f t="shared" si="110"/>
        <v>IUSC0027</v>
      </c>
      <c r="B7090" s="611" t="s">
        <v>31822</v>
      </c>
      <c r="C7090" s="611" t="s">
        <v>31823</v>
      </c>
      <c r="D7090" s="626" t="s">
        <v>1</v>
      </c>
      <c r="E7090" s="627">
        <v>39.96</v>
      </c>
      <c r="F7090" s="611" t="s">
        <v>8297</v>
      </c>
      <c r="G7090" s="611" t="s">
        <v>8185</v>
      </c>
      <c r="H7090" s="611" t="s">
        <v>28176</v>
      </c>
    </row>
    <row r="7091" spans="1:8" x14ac:dyDescent="0.2">
      <c r="A7091" s="609" t="str">
        <f t="shared" si="110"/>
        <v>IUD300331</v>
      </c>
      <c r="B7091" s="611" t="s">
        <v>31824</v>
      </c>
      <c r="C7091" s="611" t="s">
        <v>31825</v>
      </c>
      <c r="D7091" s="626" t="s">
        <v>3</v>
      </c>
      <c r="E7091" s="627">
        <v>66.81</v>
      </c>
      <c r="F7091" s="611" t="s">
        <v>8297</v>
      </c>
      <c r="G7091" s="611" t="s">
        <v>8185</v>
      </c>
      <c r="H7091" s="611" t="s">
        <v>28176</v>
      </c>
    </row>
    <row r="7092" spans="1:8" x14ac:dyDescent="0.2">
      <c r="A7092" s="609" t="str">
        <f t="shared" si="110"/>
        <v>IUD30123</v>
      </c>
      <c r="B7092" s="611" t="s">
        <v>8304</v>
      </c>
      <c r="C7092" s="611" t="s">
        <v>8305</v>
      </c>
      <c r="D7092" s="626" t="s">
        <v>1</v>
      </c>
      <c r="E7092" s="627">
        <v>40593.18</v>
      </c>
      <c r="F7092" s="611" t="s">
        <v>8297</v>
      </c>
      <c r="G7092" s="611" t="s">
        <v>8185</v>
      </c>
      <c r="H7092" s="611" t="s">
        <v>28176</v>
      </c>
    </row>
    <row r="7093" spans="1:8" x14ac:dyDescent="0.2">
      <c r="A7093" s="609" t="str">
        <f t="shared" si="110"/>
        <v>IUC10046</v>
      </c>
      <c r="B7093" s="611" t="s">
        <v>7161</v>
      </c>
      <c r="C7093" s="611" t="s">
        <v>7162</v>
      </c>
      <c r="D7093" s="626" t="s">
        <v>3</v>
      </c>
      <c r="E7093" s="627">
        <v>230.58</v>
      </c>
      <c r="F7093" s="611" t="s">
        <v>8297</v>
      </c>
      <c r="G7093" s="611" t="s">
        <v>8185</v>
      </c>
      <c r="H7093" s="611" t="s">
        <v>28176</v>
      </c>
    </row>
    <row r="7094" spans="1:8" x14ac:dyDescent="0.2">
      <c r="A7094" s="609" t="str">
        <f t="shared" si="110"/>
        <v>IUSC0016</v>
      </c>
      <c r="B7094" s="611" t="s">
        <v>17831</v>
      </c>
      <c r="C7094" s="611" t="s">
        <v>17832</v>
      </c>
      <c r="D7094" s="626" t="s">
        <v>503</v>
      </c>
      <c r="E7094" s="627">
        <v>54.52</v>
      </c>
      <c r="F7094" s="611" t="s">
        <v>8297</v>
      </c>
      <c r="G7094" s="611" t="s">
        <v>8185</v>
      </c>
      <c r="H7094" s="611" t="s">
        <v>28176</v>
      </c>
    </row>
    <row r="7095" spans="1:8" x14ac:dyDescent="0.2">
      <c r="A7095" s="609" t="str">
        <f t="shared" si="110"/>
        <v>IUS87002</v>
      </c>
      <c r="B7095" s="611" t="s">
        <v>17827</v>
      </c>
      <c r="C7095" s="611" t="s">
        <v>17828</v>
      </c>
      <c r="D7095" s="626" t="s">
        <v>1</v>
      </c>
      <c r="E7095" s="627">
        <v>133.91999999999999</v>
      </c>
      <c r="F7095" s="611" t="s">
        <v>8297</v>
      </c>
      <c r="G7095" s="611" t="s">
        <v>8185</v>
      </c>
      <c r="H7095" s="611" t="s">
        <v>28176</v>
      </c>
    </row>
    <row r="7096" spans="1:8" x14ac:dyDescent="0.2">
      <c r="A7096" s="609" t="str">
        <f t="shared" si="110"/>
        <v>IUESM0002</v>
      </c>
      <c r="B7096" s="611" t="s">
        <v>7561</v>
      </c>
      <c r="C7096" s="611" t="s">
        <v>7562</v>
      </c>
      <c r="D7096" s="626" t="s">
        <v>503</v>
      </c>
      <c r="E7096" s="627">
        <v>20.7</v>
      </c>
      <c r="F7096" s="611" t="s">
        <v>8297</v>
      </c>
      <c r="G7096" s="611" t="s">
        <v>8185</v>
      </c>
      <c r="H7096" s="611" t="s">
        <v>28176</v>
      </c>
    </row>
    <row r="7097" spans="1:8" x14ac:dyDescent="0.2">
      <c r="A7097" s="609" t="str">
        <f t="shared" si="110"/>
        <v>IUD30210</v>
      </c>
      <c r="B7097" s="611" t="s">
        <v>31826</v>
      </c>
      <c r="C7097" s="611" t="s">
        <v>31827</v>
      </c>
      <c r="D7097" s="626" t="s">
        <v>5</v>
      </c>
      <c r="E7097" s="627">
        <v>300.72000000000003</v>
      </c>
      <c r="F7097" s="611" t="s">
        <v>8297</v>
      </c>
      <c r="G7097" s="611" t="s">
        <v>8185</v>
      </c>
      <c r="H7097" s="611" t="s">
        <v>28176</v>
      </c>
    </row>
    <row r="7098" spans="1:8" x14ac:dyDescent="0.2">
      <c r="A7098" s="609" t="str">
        <f t="shared" si="110"/>
        <v>IUP30200</v>
      </c>
      <c r="B7098" s="611" t="s">
        <v>18428</v>
      </c>
      <c r="C7098" s="611" t="s">
        <v>18429</v>
      </c>
      <c r="D7098" s="626" t="s">
        <v>3</v>
      </c>
      <c r="E7098" s="627">
        <v>7.33</v>
      </c>
      <c r="F7098" s="611" t="s">
        <v>8297</v>
      </c>
      <c r="G7098" s="611" t="s">
        <v>8185</v>
      </c>
      <c r="H7098" s="611" t="s">
        <v>28176</v>
      </c>
    </row>
    <row r="7099" spans="1:8" x14ac:dyDescent="0.2">
      <c r="A7099" s="609" t="str">
        <f t="shared" si="110"/>
        <v>IUD20002</v>
      </c>
      <c r="B7099" s="611" t="s">
        <v>7180</v>
      </c>
      <c r="C7099" s="611" t="s">
        <v>7181</v>
      </c>
      <c r="D7099" s="626" t="s">
        <v>2</v>
      </c>
      <c r="E7099" s="627">
        <v>411.25</v>
      </c>
      <c r="F7099" s="611" t="s">
        <v>8297</v>
      </c>
      <c r="G7099" s="611" t="s">
        <v>8185</v>
      </c>
      <c r="H7099" s="611" t="s">
        <v>28176</v>
      </c>
    </row>
    <row r="7100" spans="1:8" x14ac:dyDescent="0.2">
      <c r="A7100" s="609" t="str">
        <f t="shared" si="110"/>
        <v>IUTR1006</v>
      </c>
      <c r="B7100" s="611" t="s">
        <v>8749</v>
      </c>
      <c r="C7100" s="611" t="s">
        <v>8750</v>
      </c>
      <c r="D7100" s="626" t="s">
        <v>609</v>
      </c>
      <c r="E7100" s="627">
        <v>22.62</v>
      </c>
      <c r="F7100" s="611" t="s">
        <v>8297</v>
      </c>
      <c r="G7100" s="611" t="s">
        <v>8185</v>
      </c>
      <c r="H7100" s="611" t="s">
        <v>28176</v>
      </c>
    </row>
    <row r="7101" spans="1:8" x14ac:dyDescent="0.2">
      <c r="A7101" s="609" t="str">
        <f t="shared" si="110"/>
        <v>IUP30091</v>
      </c>
      <c r="B7101" s="611" t="s">
        <v>7754</v>
      </c>
      <c r="C7101" s="611" t="s">
        <v>7755</v>
      </c>
      <c r="D7101" s="626" t="s">
        <v>4</v>
      </c>
      <c r="E7101" s="627">
        <v>1792.78</v>
      </c>
      <c r="F7101" s="611" t="s">
        <v>8297</v>
      </c>
      <c r="G7101" s="611" t="s">
        <v>8185</v>
      </c>
      <c r="H7101" s="611" t="s">
        <v>28176</v>
      </c>
    </row>
    <row r="7102" spans="1:8" x14ac:dyDescent="0.2">
      <c r="A7102" s="609" t="str">
        <f t="shared" si="110"/>
        <v>IUESM0006</v>
      </c>
      <c r="B7102" s="611" t="s">
        <v>7570</v>
      </c>
      <c r="C7102" s="611" t="s">
        <v>7571</v>
      </c>
      <c r="D7102" s="626" t="s">
        <v>3</v>
      </c>
      <c r="E7102" s="627">
        <v>17.239999999999998</v>
      </c>
      <c r="F7102" s="611" t="s">
        <v>8297</v>
      </c>
      <c r="G7102" s="611" t="s">
        <v>8185</v>
      </c>
      <c r="H7102" s="611" t="s">
        <v>28176</v>
      </c>
    </row>
    <row r="7103" spans="1:8" x14ac:dyDescent="0.2">
      <c r="A7103" s="609" t="str">
        <f t="shared" si="110"/>
        <v>IUSC0013</v>
      </c>
      <c r="B7103" s="611" t="s">
        <v>8736</v>
      </c>
      <c r="C7103" s="611" t="s">
        <v>8737</v>
      </c>
      <c r="D7103" s="626" t="s">
        <v>1</v>
      </c>
      <c r="E7103" s="627">
        <v>2524.16</v>
      </c>
      <c r="F7103" s="611" t="s">
        <v>8297</v>
      </c>
      <c r="G7103" s="611" t="s">
        <v>8185</v>
      </c>
      <c r="H7103" s="611" t="s">
        <v>28176</v>
      </c>
    </row>
    <row r="7104" spans="1:8" x14ac:dyDescent="0.2">
      <c r="A7104" s="609" t="str">
        <f t="shared" si="110"/>
        <v>IUSC0010</v>
      </c>
      <c r="B7104" s="611" t="s">
        <v>8731</v>
      </c>
      <c r="C7104" s="611" t="s">
        <v>8732</v>
      </c>
      <c r="D7104" s="626" t="s">
        <v>1</v>
      </c>
      <c r="E7104" s="627">
        <v>2718.2</v>
      </c>
      <c r="F7104" s="611" t="s">
        <v>8297</v>
      </c>
      <c r="G7104" s="611" t="s">
        <v>8185</v>
      </c>
      <c r="H7104" s="611" t="s">
        <v>28176</v>
      </c>
    </row>
    <row r="7105" spans="1:8" x14ac:dyDescent="0.2">
      <c r="A7105" s="609" t="str">
        <f t="shared" si="110"/>
        <v>IUS20042</v>
      </c>
      <c r="B7105" s="611" t="s">
        <v>7861</v>
      </c>
      <c r="C7105" s="611" t="s">
        <v>7862</v>
      </c>
      <c r="D7105" s="626" t="s">
        <v>5</v>
      </c>
      <c r="E7105" s="627">
        <v>19.87</v>
      </c>
      <c r="F7105" s="611" t="s">
        <v>8297</v>
      </c>
      <c r="G7105" s="611" t="s">
        <v>8185</v>
      </c>
      <c r="H7105" s="611" t="s">
        <v>28176</v>
      </c>
    </row>
    <row r="7106" spans="1:8" x14ac:dyDescent="0.2">
      <c r="A7106" s="609" t="str">
        <f t="shared" ref="A7106:A7169" si="111">IF(ISERROR(SEARCH("/",B7106)=6),TRIM(CLEAN(B7106)),IF(SEARCH("/",B7106)=6,IF(LEN(TRIM(CLEAN(B7106)))=7,LEFT(TRIM(CLEAN(B7106)),6)&amp;"00"&amp;RIGHT(TRIM(CLEAN(B7106)),1),LEFT(TRIM(CLEAN(B7106)),6)&amp;"0"&amp;RIGHT(TRIM(CLEAN(B7106)),2)),TRIM(CLEAN(B7106))))</f>
        <v>IUD30121</v>
      </c>
      <c r="B7106" s="611" t="s">
        <v>8182</v>
      </c>
      <c r="C7106" s="611" t="s">
        <v>8183</v>
      </c>
      <c r="D7106" s="626" t="s">
        <v>1</v>
      </c>
      <c r="E7106" s="627">
        <v>9809.9699999999993</v>
      </c>
      <c r="F7106" s="611" t="s">
        <v>8297</v>
      </c>
      <c r="G7106" s="611" t="s">
        <v>8185</v>
      </c>
      <c r="H7106" s="611" t="s">
        <v>28176</v>
      </c>
    </row>
    <row r="7107" spans="1:8" x14ac:dyDescent="0.2">
      <c r="A7107" s="609" t="str">
        <f t="shared" si="111"/>
        <v>EG0011</v>
      </c>
      <c r="B7107" s="611" t="s">
        <v>8156</v>
      </c>
      <c r="C7107" s="611" t="s">
        <v>8157</v>
      </c>
      <c r="D7107" s="626" t="s">
        <v>1</v>
      </c>
      <c r="E7107" s="627">
        <v>25945.38</v>
      </c>
      <c r="F7107" s="611" t="s">
        <v>8297</v>
      </c>
      <c r="G7107" s="611" t="s">
        <v>8185</v>
      </c>
      <c r="H7107" s="611" t="s">
        <v>28176</v>
      </c>
    </row>
    <row r="7108" spans="1:8" x14ac:dyDescent="0.2">
      <c r="A7108" s="609" t="str">
        <f t="shared" si="111"/>
        <v>IUD30015</v>
      </c>
      <c r="B7108" s="611" t="s">
        <v>7368</v>
      </c>
      <c r="C7108" s="611" t="s">
        <v>7369</v>
      </c>
      <c r="D7108" s="626" t="s">
        <v>1</v>
      </c>
      <c r="E7108" s="627">
        <v>1597.81</v>
      </c>
      <c r="F7108" s="611" t="s">
        <v>8297</v>
      </c>
      <c r="G7108" s="611" t="s">
        <v>8185</v>
      </c>
      <c r="H7108" s="611" t="s">
        <v>28176</v>
      </c>
    </row>
    <row r="7109" spans="1:8" x14ac:dyDescent="0.2">
      <c r="A7109" s="609" t="str">
        <f t="shared" si="111"/>
        <v>IUD30014</v>
      </c>
      <c r="B7109" s="611" t="s">
        <v>7366</v>
      </c>
      <c r="C7109" s="611" t="s">
        <v>7367</v>
      </c>
      <c r="D7109" s="626" t="s">
        <v>2</v>
      </c>
      <c r="E7109" s="627">
        <v>945</v>
      </c>
      <c r="F7109" s="611" t="s">
        <v>8297</v>
      </c>
      <c r="G7109" s="611" t="s">
        <v>8185</v>
      </c>
      <c r="H7109" s="611" t="s">
        <v>28176</v>
      </c>
    </row>
    <row r="7110" spans="1:8" x14ac:dyDescent="0.2">
      <c r="A7110" s="609" t="str">
        <f t="shared" si="111"/>
        <v>IUC10047</v>
      </c>
      <c r="B7110" s="611" t="s">
        <v>7163</v>
      </c>
      <c r="C7110" s="611" t="s">
        <v>7164</v>
      </c>
      <c r="D7110" s="626" t="s">
        <v>1</v>
      </c>
      <c r="E7110" s="627">
        <v>228.11</v>
      </c>
      <c r="F7110" s="611" t="s">
        <v>8297</v>
      </c>
      <c r="G7110" s="611" t="s">
        <v>8185</v>
      </c>
      <c r="H7110" s="611" t="s">
        <v>28176</v>
      </c>
    </row>
    <row r="7111" spans="1:8" x14ac:dyDescent="0.2">
      <c r="A7111" s="609" t="str">
        <f t="shared" si="111"/>
        <v>IUTR1005</v>
      </c>
      <c r="B7111" s="611" t="s">
        <v>7897</v>
      </c>
      <c r="C7111" s="611" t="s">
        <v>7898</v>
      </c>
      <c r="D7111" s="626" t="s">
        <v>609</v>
      </c>
      <c r="E7111" s="627">
        <v>2.95</v>
      </c>
      <c r="F7111" s="611" t="s">
        <v>8297</v>
      </c>
      <c r="G7111" s="611" t="s">
        <v>8185</v>
      </c>
      <c r="H7111" s="611" t="s">
        <v>28176</v>
      </c>
    </row>
    <row r="7112" spans="1:8" x14ac:dyDescent="0.2">
      <c r="A7112" s="609" t="str">
        <f t="shared" si="111"/>
        <v>PIU0015</v>
      </c>
      <c r="B7112" s="611" t="s">
        <v>17868</v>
      </c>
      <c r="C7112" s="611" t="s">
        <v>17869</v>
      </c>
      <c r="D7112" s="626" t="s">
        <v>670</v>
      </c>
      <c r="E7112" s="627">
        <v>4029.38</v>
      </c>
      <c r="F7112" s="611" t="s">
        <v>8297</v>
      </c>
      <c r="G7112" s="611" t="s">
        <v>8185</v>
      </c>
      <c r="H7112" s="611" t="s">
        <v>28176</v>
      </c>
    </row>
    <row r="7113" spans="1:8" x14ac:dyDescent="0.2">
      <c r="A7113" s="609" t="str">
        <f t="shared" si="111"/>
        <v>IUP30081</v>
      </c>
      <c r="B7113" s="611" t="s">
        <v>7737</v>
      </c>
      <c r="C7113" s="611" t="s">
        <v>17810</v>
      </c>
      <c r="D7113" s="626" t="s">
        <v>4</v>
      </c>
      <c r="E7113" s="627">
        <v>119.36</v>
      </c>
      <c r="F7113" s="611" t="s">
        <v>8297</v>
      </c>
      <c r="G7113" s="611" t="s">
        <v>8185</v>
      </c>
      <c r="H7113" s="611" t="s">
        <v>28176</v>
      </c>
    </row>
    <row r="7114" spans="1:8" x14ac:dyDescent="0.2">
      <c r="A7114" s="609" t="str">
        <f t="shared" si="111"/>
        <v>IUD30051</v>
      </c>
      <c r="B7114" s="611" t="s">
        <v>7431</v>
      </c>
      <c r="C7114" s="611" t="s">
        <v>7432</v>
      </c>
      <c r="D7114" s="626" t="s">
        <v>2</v>
      </c>
      <c r="E7114" s="627">
        <v>44.21</v>
      </c>
      <c r="F7114" s="611" t="s">
        <v>8297</v>
      </c>
      <c r="G7114" s="611" t="s">
        <v>8185</v>
      </c>
      <c r="H7114" s="611" t="s">
        <v>28176</v>
      </c>
    </row>
    <row r="7115" spans="1:8" x14ac:dyDescent="0.2">
      <c r="A7115" s="609" t="str">
        <f t="shared" si="111"/>
        <v>IUD30050</v>
      </c>
      <c r="B7115" s="611" t="s">
        <v>7429</v>
      </c>
      <c r="C7115" s="611" t="s">
        <v>8141</v>
      </c>
      <c r="D7115" s="626" t="s">
        <v>4</v>
      </c>
      <c r="E7115" s="627">
        <v>192.08</v>
      </c>
      <c r="F7115" s="611" t="s">
        <v>8297</v>
      </c>
      <c r="G7115" s="611" t="s">
        <v>8185</v>
      </c>
      <c r="H7115" s="611" t="s">
        <v>28176</v>
      </c>
    </row>
    <row r="7116" spans="1:8" x14ac:dyDescent="0.2">
      <c r="A7116" s="609" t="str">
        <f t="shared" si="111"/>
        <v>IUP30019</v>
      </c>
      <c r="B7116" s="611" t="s">
        <v>7634</v>
      </c>
      <c r="C7116" s="611" t="s">
        <v>7635</v>
      </c>
      <c r="D7116" s="626" t="s">
        <v>4</v>
      </c>
      <c r="E7116" s="627">
        <v>293.02999999999997</v>
      </c>
      <c r="F7116" s="611" t="s">
        <v>8297</v>
      </c>
      <c r="G7116" s="611" t="s">
        <v>8185</v>
      </c>
      <c r="H7116" s="611" t="s">
        <v>28176</v>
      </c>
    </row>
    <row r="7117" spans="1:8" x14ac:dyDescent="0.2">
      <c r="A7117" s="609" t="str">
        <f t="shared" si="111"/>
        <v>IUD20059</v>
      </c>
      <c r="B7117" s="611" t="s">
        <v>7278</v>
      </c>
      <c r="C7117" s="611" t="s">
        <v>7279</v>
      </c>
      <c r="D7117" s="626" t="s">
        <v>1</v>
      </c>
      <c r="E7117" s="627">
        <v>457.28</v>
      </c>
      <c r="F7117" s="611" t="s">
        <v>8297</v>
      </c>
      <c r="G7117" s="611" t="s">
        <v>8185</v>
      </c>
      <c r="H7117" s="611" t="s">
        <v>28176</v>
      </c>
    </row>
    <row r="7118" spans="1:8" x14ac:dyDescent="0.2">
      <c r="A7118" s="609" t="str">
        <f t="shared" si="111"/>
        <v>IUI00003</v>
      </c>
      <c r="B7118" s="611" t="s">
        <v>254</v>
      </c>
      <c r="C7118" s="611" t="s">
        <v>401</v>
      </c>
      <c r="D7118" s="626" t="s">
        <v>1</v>
      </c>
      <c r="E7118" s="627">
        <v>292.20999999999998</v>
      </c>
      <c r="F7118" s="611" t="s">
        <v>8297</v>
      </c>
      <c r="G7118" s="611" t="s">
        <v>8185</v>
      </c>
      <c r="H7118" s="611" t="s">
        <v>28176</v>
      </c>
    </row>
    <row r="7119" spans="1:8" x14ac:dyDescent="0.2">
      <c r="A7119" s="609" t="str">
        <f t="shared" si="111"/>
        <v>IUD20013</v>
      </c>
      <c r="B7119" s="611" t="s">
        <v>7196</v>
      </c>
      <c r="C7119" s="611" t="s">
        <v>7179</v>
      </c>
      <c r="D7119" s="626" t="s">
        <v>1</v>
      </c>
      <c r="E7119" s="627">
        <v>5745.29</v>
      </c>
      <c r="F7119" s="611" t="s">
        <v>8297</v>
      </c>
      <c r="G7119" s="611" t="s">
        <v>8185</v>
      </c>
      <c r="H7119" s="611" t="s">
        <v>28176</v>
      </c>
    </row>
    <row r="7120" spans="1:8" x14ac:dyDescent="0.2">
      <c r="A7120" s="609" t="str">
        <f t="shared" si="111"/>
        <v>IUC10042</v>
      </c>
      <c r="B7120" s="611" t="s">
        <v>7153</v>
      </c>
      <c r="C7120" s="611" t="s">
        <v>7154</v>
      </c>
      <c r="D7120" s="626" t="s">
        <v>2</v>
      </c>
      <c r="E7120" s="627">
        <v>8.36</v>
      </c>
      <c r="F7120" s="611" t="s">
        <v>8297</v>
      </c>
      <c r="G7120" s="611" t="s">
        <v>8185</v>
      </c>
      <c r="H7120" s="611" t="s">
        <v>28176</v>
      </c>
    </row>
    <row r="7121" spans="1:8" x14ac:dyDescent="0.2">
      <c r="A7121" s="609" t="str">
        <f t="shared" si="111"/>
        <v>IUD20020</v>
      </c>
      <c r="B7121" s="611" t="s">
        <v>7208</v>
      </c>
      <c r="C7121" s="611" t="s">
        <v>7209</v>
      </c>
      <c r="D7121" s="626" t="s">
        <v>1</v>
      </c>
      <c r="E7121" s="627">
        <v>5847.49</v>
      </c>
      <c r="F7121" s="611" t="s">
        <v>8297</v>
      </c>
      <c r="G7121" s="611" t="s">
        <v>8185</v>
      </c>
      <c r="H7121" s="611" t="s">
        <v>28176</v>
      </c>
    </row>
    <row r="7122" spans="1:8" x14ac:dyDescent="0.2">
      <c r="A7122" s="629" t="str">
        <f t="shared" si="111"/>
        <v>IUS20014</v>
      </c>
      <c r="B7122" s="611" t="s">
        <v>7814</v>
      </c>
      <c r="C7122" s="611" t="s">
        <v>7815</v>
      </c>
      <c r="D7122" s="626" t="s">
        <v>1</v>
      </c>
      <c r="E7122" s="627">
        <v>3353.03</v>
      </c>
      <c r="F7122" s="611" t="s">
        <v>8297</v>
      </c>
      <c r="G7122" s="611" t="s">
        <v>8185</v>
      </c>
      <c r="H7122" s="611" t="s">
        <v>28176</v>
      </c>
    </row>
    <row r="7123" spans="1:8" x14ac:dyDescent="0.2">
      <c r="A7123" s="609" t="str">
        <f t="shared" si="111"/>
        <v>IUS20013</v>
      </c>
      <c r="B7123" s="611" t="s">
        <v>7812</v>
      </c>
      <c r="C7123" s="611" t="s">
        <v>7813</v>
      </c>
      <c r="D7123" s="626" t="s">
        <v>1</v>
      </c>
      <c r="E7123" s="627">
        <v>4678.9399999999996</v>
      </c>
      <c r="F7123" s="611" t="s">
        <v>8297</v>
      </c>
      <c r="G7123" s="611" t="s">
        <v>8185</v>
      </c>
      <c r="H7123" s="611" t="s">
        <v>28176</v>
      </c>
    </row>
    <row r="7124" spans="1:8" x14ac:dyDescent="0.2">
      <c r="A7124" s="609" t="str">
        <f t="shared" si="111"/>
        <v>IUP30058</v>
      </c>
      <c r="B7124" s="611" t="s">
        <v>7699</v>
      </c>
      <c r="C7124" s="611" t="s">
        <v>7700</v>
      </c>
      <c r="D7124" s="626" t="s">
        <v>2</v>
      </c>
      <c r="E7124" s="627">
        <v>45.68</v>
      </c>
      <c r="F7124" s="611" t="s">
        <v>8297</v>
      </c>
      <c r="G7124" s="611" t="s">
        <v>8185</v>
      </c>
      <c r="H7124" s="611" t="s">
        <v>28176</v>
      </c>
    </row>
    <row r="7125" spans="1:8" x14ac:dyDescent="0.2">
      <c r="A7125" s="609" t="str">
        <f t="shared" si="111"/>
        <v>IUD30020</v>
      </c>
      <c r="B7125" s="611" t="s">
        <v>7376</v>
      </c>
      <c r="C7125" s="611" t="s">
        <v>7377</v>
      </c>
      <c r="D7125" s="626" t="s">
        <v>2</v>
      </c>
      <c r="E7125" s="627">
        <v>255.09</v>
      </c>
      <c r="F7125" s="611" t="s">
        <v>8297</v>
      </c>
      <c r="G7125" s="611" t="s">
        <v>8185</v>
      </c>
      <c r="H7125" s="611" t="s">
        <v>28176</v>
      </c>
    </row>
    <row r="7126" spans="1:8" x14ac:dyDescent="0.2">
      <c r="A7126" s="609" t="str">
        <f t="shared" si="111"/>
        <v>IUD20083</v>
      </c>
      <c r="B7126" s="611" t="s">
        <v>7314</v>
      </c>
      <c r="C7126" s="611" t="s">
        <v>7315</v>
      </c>
      <c r="D7126" s="626" t="s">
        <v>4</v>
      </c>
      <c r="E7126" s="627">
        <v>483.98</v>
      </c>
      <c r="F7126" s="611" t="s">
        <v>8297</v>
      </c>
      <c r="G7126" s="611" t="s">
        <v>8185</v>
      </c>
      <c r="H7126" s="611" t="s">
        <v>28176</v>
      </c>
    </row>
    <row r="7127" spans="1:8" x14ac:dyDescent="0.2">
      <c r="A7127" s="609" t="str">
        <f t="shared" si="111"/>
        <v>IUC10006</v>
      </c>
      <c r="B7127" s="611" t="s">
        <v>7108</v>
      </c>
      <c r="C7127" s="611" t="s">
        <v>7109</v>
      </c>
      <c r="D7127" s="626" t="s">
        <v>3</v>
      </c>
      <c r="E7127" s="627">
        <v>30.56</v>
      </c>
      <c r="F7127" s="611" t="s">
        <v>8297</v>
      </c>
      <c r="G7127" s="611" t="s">
        <v>8185</v>
      </c>
      <c r="H7127" s="611" t="s">
        <v>28176</v>
      </c>
    </row>
    <row r="7128" spans="1:8" x14ac:dyDescent="0.2">
      <c r="A7128" s="609" t="str">
        <f t="shared" si="111"/>
        <v>IUP30038</v>
      </c>
      <c r="B7128" s="611" t="s">
        <v>7661</v>
      </c>
      <c r="C7128" s="611" t="s">
        <v>8170</v>
      </c>
      <c r="D7128" s="626" t="s">
        <v>3</v>
      </c>
      <c r="E7128" s="627">
        <v>1.19</v>
      </c>
      <c r="F7128" s="611" t="s">
        <v>8297</v>
      </c>
      <c r="G7128" s="611" t="s">
        <v>8185</v>
      </c>
      <c r="H7128" s="611" t="s">
        <v>28176</v>
      </c>
    </row>
    <row r="7129" spans="1:8" x14ac:dyDescent="0.2">
      <c r="A7129" s="609" t="str">
        <f t="shared" si="111"/>
        <v>IUP30074</v>
      </c>
      <c r="B7129" s="611" t="s">
        <v>7727</v>
      </c>
      <c r="C7129" s="611" t="s">
        <v>7728</v>
      </c>
      <c r="D7129" s="626" t="s">
        <v>2</v>
      </c>
      <c r="E7129" s="627">
        <v>62.3</v>
      </c>
      <c r="F7129" s="611" t="s">
        <v>8297</v>
      </c>
      <c r="G7129" s="611" t="s">
        <v>8185</v>
      </c>
      <c r="H7129" s="611" t="s">
        <v>28176</v>
      </c>
    </row>
    <row r="7130" spans="1:8" x14ac:dyDescent="0.2">
      <c r="A7130" s="609" t="str">
        <f t="shared" si="111"/>
        <v>IUD30002</v>
      </c>
      <c r="B7130" s="611" t="s">
        <v>7347</v>
      </c>
      <c r="C7130" s="611" t="s">
        <v>7348</v>
      </c>
      <c r="D7130" s="626" t="s">
        <v>1</v>
      </c>
      <c r="E7130" s="627">
        <v>4261.8900000000003</v>
      </c>
      <c r="F7130" s="611" t="s">
        <v>8297</v>
      </c>
      <c r="G7130" s="611" t="s">
        <v>8185</v>
      </c>
      <c r="H7130" s="611" t="s">
        <v>28176</v>
      </c>
    </row>
    <row r="7131" spans="1:8" x14ac:dyDescent="0.2">
      <c r="A7131" s="609" t="str">
        <f t="shared" si="111"/>
        <v>IUS20023</v>
      </c>
      <c r="B7131" s="611" t="s">
        <v>7825</v>
      </c>
      <c r="C7131" s="611" t="s">
        <v>7826</v>
      </c>
      <c r="D7131" s="626" t="s">
        <v>1</v>
      </c>
      <c r="E7131" s="627">
        <v>2735.32</v>
      </c>
      <c r="F7131" s="611" t="s">
        <v>8297</v>
      </c>
      <c r="G7131" s="611" t="s">
        <v>8185</v>
      </c>
      <c r="H7131" s="611" t="s">
        <v>28176</v>
      </c>
    </row>
    <row r="7132" spans="1:8" x14ac:dyDescent="0.2">
      <c r="A7132" s="609" t="str">
        <f t="shared" si="111"/>
        <v>IUD30031</v>
      </c>
      <c r="B7132" s="611" t="s">
        <v>7396</v>
      </c>
      <c r="C7132" s="611" t="s">
        <v>7397</v>
      </c>
      <c r="D7132" s="626" t="s">
        <v>2</v>
      </c>
      <c r="E7132" s="627">
        <v>866.2</v>
      </c>
      <c r="F7132" s="611" t="s">
        <v>8297</v>
      </c>
      <c r="G7132" s="611" t="s">
        <v>8185</v>
      </c>
      <c r="H7132" s="611" t="s">
        <v>28176</v>
      </c>
    </row>
    <row r="7133" spans="1:8" x14ac:dyDescent="0.2">
      <c r="A7133" s="609" t="str">
        <f t="shared" si="111"/>
        <v>IUD30024</v>
      </c>
      <c r="B7133" s="611" t="s">
        <v>7384</v>
      </c>
      <c r="C7133" s="611" t="s">
        <v>7385</v>
      </c>
      <c r="D7133" s="626" t="s">
        <v>2</v>
      </c>
      <c r="E7133" s="627">
        <v>59.11</v>
      </c>
      <c r="F7133" s="611" t="s">
        <v>8297</v>
      </c>
      <c r="G7133" s="611" t="s">
        <v>8185</v>
      </c>
      <c r="H7133" s="611" t="s">
        <v>28176</v>
      </c>
    </row>
    <row r="7134" spans="1:8" x14ac:dyDescent="0.2">
      <c r="A7134" s="609" t="str">
        <f t="shared" si="111"/>
        <v>IUS20019</v>
      </c>
      <c r="B7134" s="611" t="s">
        <v>223</v>
      </c>
      <c r="C7134" s="611" t="s">
        <v>250</v>
      </c>
      <c r="D7134" s="626" t="s">
        <v>1</v>
      </c>
      <c r="E7134" s="627">
        <v>24.71</v>
      </c>
      <c r="F7134" s="611" t="s">
        <v>8297</v>
      </c>
      <c r="G7134" s="611" t="s">
        <v>8185</v>
      </c>
      <c r="H7134" s="611" t="s">
        <v>28176</v>
      </c>
    </row>
    <row r="7135" spans="1:8" x14ac:dyDescent="0.2">
      <c r="A7135" s="609" t="str">
        <f t="shared" si="111"/>
        <v>IUD30003</v>
      </c>
      <c r="B7135" s="611" t="s">
        <v>17773</v>
      </c>
      <c r="C7135" s="611" t="s">
        <v>17774</v>
      </c>
      <c r="D7135" s="626" t="s">
        <v>2</v>
      </c>
      <c r="E7135" s="627">
        <v>5502.19</v>
      </c>
      <c r="F7135" s="611" t="s">
        <v>8297</v>
      </c>
      <c r="G7135" s="611" t="s">
        <v>8185</v>
      </c>
      <c r="H7135" s="611" t="s">
        <v>28176</v>
      </c>
    </row>
    <row r="7136" spans="1:8" x14ac:dyDescent="0.2">
      <c r="A7136" s="609" t="str">
        <f t="shared" si="111"/>
        <v>IUD20089</v>
      </c>
      <c r="B7136" s="611" t="s">
        <v>7325</v>
      </c>
      <c r="C7136" s="611" t="s">
        <v>7326</v>
      </c>
      <c r="D7136" s="626" t="s">
        <v>1</v>
      </c>
      <c r="E7136" s="627">
        <v>2368.48</v>
      </c>
      <c r="F7136" s="611" t="s">
        <v>8297</v>
      </c>
      <c r="G7136" s="611" t="s">
        <v>8185</v>
      </c>
      <c r="H7136" s="611" t="s">
        <v>28176</v>
      </c>
    </row>
    <row r="7137" spans="1:8" x14ac:dyDescent="0.2">
      <c r="A7137" s="609" t="str">
        <f t="shared" si="111"/>
        <v>IUD20078</v>
      </c>
      <c r="B7137" s="611" t="s">
        <v>8144</v>
      </c>
      <c r="C7137" s="611" t="s">
        <v>8145</v>
      </c>
      <c r="D7137" s="626" t="s">
        <v>1</v>
      </c>
      <c r="E7137" s="627">
        <v>1472.38</v>
      </c>
      <c r="F7137" s="611" t="s">
        <v>8297</v>
      </c>
      <c r="G7137" s="611" t="s">
        <v>8185</v>
      </c>
      <c r="H7137" s="611" t="s">
        <v>28176</v>
      </c>
    </row>
    <row r="7138" spans="1:8" x14ac:dyDescent="0.2">
      <c r="A7138" s="609" t="str">
        <f t="shared" si="111"/>
        <v>IUP30037</v>
      </c>
      <c r="B7138" s="611" t="s">
        <v>7659</v>
      </c>
      <c r="C7138" s="611" t="s">
        <v>7660</v>
      </c>
      <c r="D7138" s="626" t="s">
        <v>2</v>
      </c>
      <c r="E7138" s="627">
        <v>29.73</v>
      </c>
      <c r="F7138" s="611" t="s">
        <v>8297</v>
      </c>
      <c r="G7138" s="611" t="s">
        <v>8185</v>
      </c>
      <c r="H7138" s="611" t="s">
        <v>28176</v>
      </c>
    </row>
    <row r="7139" spans="1:8" x14ac:dyDescent="0.2">
      <c r="A7139" s="609" t="str">
        <f t="shared" si="111"/>
        <v>IUD20072</v>
      </c>
      <c r="B7139" s="611" t="s">
        <v>31828</v>
      </c>
      <c r="C7139" s="611" t="s">
        <v>31829</v>
      </c>
      <c r="D7139" s="626" t="s">
        <v>4</v>
      </c>
      <c r="E7139" s="627">
        <v>80.14</v>
      </c>
      <c r="F7139" s="611" t="s">
        <v>8297</v>
      </c>
      <c r="G7139" s="611" t="s">
        <v>8185</v>
      </c>
      <c r="H7139" s="611" t="s">
        <v>28176</v>
      </c>
    </row>
    <row r="7140" spans="1:8" x14ac:dyDescent="0.2">
      <c r="A7140" s="609" t="str">
        <f t="shared" si="111"/>
        <v>IUP30031</v>
      </c>
      <c r="B7140" s="611" t="s">
        <v>7651</v>
      </c>
      <c r="C7140" s="611" t="s">
        <v>7652</v>
      </c>
      <c r="D7140" s="626" t="s">
        <v>4</v>
      </c>
      <c r="E7140" s="627">
        <v>105.4</v>
      </c>
      <c r="F7140" s="611" t="s">
        <v>8297</v>
      </c>
      <c r="G7140" s="611" t="s">
        <v>8185</v>
      </c>
      <c r="H7140" s="611" t="s">
        <v>28176</v>
      </c>
    </row>
    <row r="7141" spans="1:8" x14ac:dyDescent="0.2">
      <c r="A7141" s="609" t="str">
        <f t="shared" si="111"/>
        <v>IUP30027</v>
      </c>
      <c r="B7141" s="611" t="s">
        <v>7645</v>
      </c>
      <c r="C7141" s="611" t="s">
        <v>7646</v>
      </c>
      <c r="D7141" s="626" t="s">
        <v>4</v>
      </c>
      <c r="E7141" s="627">
        <v>242.31</v>
      </c>
      <c r="F7141" s="611" t="s">
        <v>8297</v>
      </c>
      <c r="G7141" s="611" t="s">
        <v>8185</v>
      </c>
      <c r="H7141" s="611" t="s">
        <v>28176</v>
      </c>
    </row>
    <row r="7142" spans="1:8" x14ac:dyDescent="0.2">
      <c r="A7142" s="609" t="str">
        <f t="shared" si="111"/>
        <v>IUD20061</v>
      </c>
      <c r="B7142" s="611" t="s">
        <v>7282</v>
      </c>
      <c r="C7142" s="611" t="s">
        <v>7283</v>
      </c>
      <c r="D7142" s="626" t="s">
        <v>1</v>
      </c>
      <c r="E7142" s="627">
        <v>465.82</v>
      </c>
      <c r="F7142" s="611" t="s">
        <v>8297</v>
      </c>
      <c r="G7142" s="611" t="s">
        <v>8185</v>
      </c>
      <c r="H7142" s="611" t="s">
        <v>28176</v>
      </c>
    </row>
    <row r="7143" spans="1:8" x14ac:dyDescent="0.2">
      <c r="A7143" s="609" t="str">
        <f t="shared" si="111"/>
        <v>IUP30018</v>
      </c>
      <c r="B7143" s="611" t="s">
        <v>7632</v>
      </c>
      <c r="C7143" s="611" t="s">
        <v>7633</v>
      </c>
      <c r="D7143" s="626" t="s">
        <v>3</v>
      </c>
      <c r="E7143" s="627">
        <v>2.15</v>
      </c>
      <c r="F7143" s="611" t="s">
        <v>8297</v>
      </c>
      <c r="G7143" s="611" t="s">
        <v>8185</v>
      </c>
      <c r="H7143" s="611" t="s">
        <v>28176</v>
      </c>
    </row>
    <row r="7144" spans="1:8" x14ac:dyDescent="0.2">
      <c r="A7144" s="609" t="str">
        <f t="shared" si="111"/>
        <v>IUD20048</v>
      </c>
      <c r="B7144" s="611" t="s">
        <v>7257</v>
      </c>
      <c r="C7144" s="611" t="s">
        <v>17766</v>
      </c>
      <c r="D7144" s="626" t="s">
        <v>1</v>
      </c>
      <c r="E7144" s="627">
        <v>78.989999999999995</v>
      </c>
      <c r="F7144" s="611" t="s">
        <v>8297</v>
      </c>
      <c r="G7144" s="611" t="s">
        <v>8185</v>
      </c>
      <c r="H7144" s="611" t="s">
        <v>28176</v>
      </c>
    </row>
    <row r="7145" spans="1:8" x14ac:dyDescent="0.2">
      <c r="A7145" s="609" t="str">
        <f t="shared" si="111"/>
        <v>IUS20001</v>
      </c>
      <c r="B7145" s="611" t="s">
        <v>311</v>
      </c>
      <c r="C7145" s="611" t="s">
        <v>456</v>
      </c>
      <c r="D7145" s="626" t="s">
        <v>1</v>
      </c>
      <c r="E7145" s="627">
        <v>277.85000000000002</v>
      </c>
      <c r="F7145" s="611" t="s">
        <v>8297</v>
      </c>
      <c r="G7145" s="611" t="s">
        <v>8185</v>
      </c>
      <c r="H7145" s="611" t="s">
        <v>28176</v>
      </c>
    </row>
    <row r="7146" spans="1:8" x14ac:dyDescent="0.2">
      <c r="A7146" s="609" t="str">
        <f t="shared" si="111"/>
        <v>IUD20008</v>
      </c>
      <c r="B7146" s="611" t="s">
        <v>279</v>
      </c>
      <c r="C7146" s="611" t="s">
        <v>427</v>
      </c>
      <c r="D7146" s="626" t="s">
        <v>1</v>
      </c>
      <c r="E7146" s="627">
        <v>3856.78</v>
      </c>
      <c r="F7146" s="611" t="s">
        <v>8297</v>
      </c>
      <c r="G7146" s="611" t="s">
        <v>8185</v>
      </c>
      <c r="H7146" s="611" t="s">
        <v>28176</v>
      </c>
    </row>
    <row r="7147" spans="1:8" x14ac:dyDescent="0.2">
      <c r="A7147" s="609" t="str">
        <f t="shared" si="111"/>
        <v>IUP30111</v>
      </c>
      <c r="B7147" s="611" t="s">
        <v>31830</v>
      </c>
      <c r="C7147" s="611" t="s">
        <v>31831</v>
      </c>
      <c r="D7147" s="626" t="s">
        <v>3</v>
      </c>
      <c r="E7147" s="627">
        <v>83.14</v>
      </c>
      <c r="F7147" s="611" t="s">
        <v>8297</v>
      </c>
      <c r="G7147" s="611" t="s">
        <v>8185</v>
      </c>
      <c r="H7147" s="611" t="s">
        <v>28176</v>
      </c>
    </row>
    <row r="7148" spans="1:8" x14ac:dyDescent="0.2">
      <c r="A7148" s="609" t="str">
        <f t="shared" si="111"/>
        <v>IUD30230</v>
      </c>
      <c r="B7148" s="611" t="s">
        <v>31832</v>
      </c>
      <c r="C7148" s="611" t="s">
        <v>31833</v>
      </c>
      <c r="D7148" s="626" t="s">
        <v>4</v>
      </c>
      <c r="E7148" s="627">
        <v>276.19</v>
      </c>
      <c r="F7148" s="611" t="s">
        <v>8297</v>
      </c>
      <c r="G7148" s="611" t="s">
        <v>8185</v>
      </c>
      <c r="H7148" s="611" t="s">
        <v>28176</v>
      </c>
    </row>
    <row r="7149" spans="1:8" x14ac:dyDescent="0.2">
      <c r="A7149" s="609" t="str">
        <f t="shared" si="111"/>
        <v>IUC10058</v>
      </c>
      <c r="B7149" s="611" t="s">
        <v>31834</v>
      </c>
      <c r="C7149" s="611" t="s">
        <v>31835</v>
      </c>
      <c r="D7149" s="626" t="s">
        <v>2</v>
      </c>
      <c r="E7149" s="627">
        <v>110.33</v>
      </c>
      <c r="F7149" s="611" t="s">
        <v>8297</v>
      </c>
      <c r="G7149" s="611" t="s">
        <v>8185</v>
      </c>
      <c r="H7149" s="611" t="s">
        <v>28176</v>
      </c>
    </row>
    <row r="7150" spans="1:8" x14ac:dyDescent="0.2">
      <c r="A7150" s="609" t="str">
        <f t="shared" si="111"/>
        <v>IUC10089</v>
      </c>
      <c r="B7150" s="611" t="s">
        <v>31836</v>
      </c>
      <c r="C7150" s="611" t="s">
        <v>31837</v>
      </c>
      <c r="D7150" s="626" t="s">
        <v>31838</v>
      </c>
      <c r="E7150" s="627">
        <v>3.97</v>
      </c>
      <c r="F7150" s="611" t="s">
        <v>8297</v>
      </c>
      <c r="G7150" s="611" t="s">
        <v>8185</v>
      </c>
      <c r="H7150" s="611" t="s">
        <v>28176</v>
      </c>
    </row>
    <row r="7151" spans="1:8" x14ac:dyDescent="0.2">
      <c r="A7151" s="609" t="str">
        <f t="shared" si="111"/>
        <v>IUC10088</v>
      </c>
      <c r="B7151" s="611" t="s">
        <v>31839</v>
      </c>
      <c r="C7151" s="611" t="s">
        <v>31840</v>
      </c>
      <c r="D7151" s="626" t="s">
        <v>609</v>
      </c>
      <c r="E7151" s="627">
        <v>48.95</v>
      </c>
      <c r="F7151" s="611" t="s">
        <v>8297</v>
      </c>
      <c r="G7151" s="611" t="s">
        <v>8185</v>
      </c>
      <c r="H7151" s="611" t="s">
        <v>28176</v>
      </c>
    </row>
    <row r="7152" spans="1:8" x14ac:dyDescent="0.2">
      <c r="A7152" s="609" t="str">
        <f t="shared" si="111"/>
        <v>IUC10086</v>
      </c>
      <c r="B7152" s="611" t="s">
        <v>31841</v>
      </c>
      <c r="C7152" s="611" t="s">
        <v>31842</v>
      </c>
      <c r="D7152" s="626" t="s">
        <v>31838</v>
      </c>
      <c r="E7152" s="627">
        <v>0.19</v>
      </c>
      <c r="F7152" s="611" t="s">
        <v>8297</v>
      </c>
      <c r="G7152" s="611" t="s">
        <v>8185</v>
      </c>
      <c r="H7152" s="611" t="s">
        <v>28176</v>
      </c>
    </row>
    <row r="7153" spans="1:8" x14ac:dyDescent="0.2">
      <c r="A7153" s="609" t="str">
        <f t="shared" si="111"/>
        <v>IUS87005</v>
      </c>
      <c r="B7153" s="611" t="s">
        <v>31843</v>
      </c>
      <c r="C7153" s="611" t="s">
        <v>31844</v>
      </c>
      <c r="D7153" s="626" t="s">
        <v>1</v>
      </c>
      <c r="E7153" s="627">
        <v>4.13</v>
      </c>
      <c r="F7153" s="611" t="s">
        <v>8297</v>
      </c>
      <c r="G7153" s="611" t="s">
        <v>8185</v>
      </c>
      <c r="H7153" s="611" t="s">
        <v>28176</v>
      </c>
    </row>
    <row r="7154" spans="1:8" x14ac:dyDescent="0.2">
      <c r="A7154" s="609" t="str">
        <f t="shared" si="111"/>
        <v>IUD30191</v>
      </c>
      <c r="B7154" s="611" t="s">
        <v>31845</v>
      </c>
      <c r="C7154" s="611" t="s">
        <v>31846</v>
      </c>
      <c r="D7154" s="626" t="s">
        <v>1</v>
      </c>
      <c r="E7154" s="627">
        <v>6463.92</v>
      </c>
      <c r="F7154" s="611" t="s">
        <v>8297</v>
      </c>
      <c r="G7154" s="611" t="s">
        <v>8185</v>
      </c>
      <c r="H7154" s="611" t="s">
        <v>28176</v>
      </c>
    </row>
    <row r="7155" spans="1:8" x14ac:dyDescent="0.2">
      <c r="A7155" s="609" t="str">
        <f t="shared" si="111"/>
        <v>IUSC0032</v>
      </c>
      <c r="B7155" s="611" t="s">
        <v>31847</v>
      </c>
      <c r="C7155" s="611" t="s">
        <v>31848</v>
      </c>
      <c r="D7155" s="626" t="s">
        <v>1</v>
      </c>
      <c r="E7155" s="627">
        <v>196.41</v>
      </c>
      <c r="F7155" s="611" t="s">
        <v>8297</v>
      </c>
      <c r="G7155" s="611" t="s">
        <v>8185</v>
      </c>
      <c r="H7155" s="611" t="s">
        <v>28176</v>
      </c>
    </row>
    <row r="7156" spans="1:8" x14ac:dyDescent="0.2">
      <c r="A7156" s="609" t="str">
        <f t="shared" si="111"/>
        <v>IUC10049</v>
      </c>
      <c r="B7156" s="611" t="s">
        <v>7167</v>
      </c>
      <c r="C7156" s="611" t="s">
        <v>7168</v>
      </c>
      <c r="D7156" s="626" t="s">
        <v>2</v>
      </c>
      <c r="E7156" s="627">
        <v>457.5</v>
      </c>
      <c r="F7156" s="611" t="s">
        <v>8297</v>
      </c>
      <c r="G7156" s="611" t="s">
        <v>8185</v>
      </c>
      <c r="H7156" s="611" t="s">
        <v>28176</v>
      </c>
    </row>
    <row r="7157" spans="1:8" x14ac:dyDescent="0.2">
      <c r="A7157" s="609" t="str">
        <f t="shared" si="111"/>
        <v>IUI00001</v>
      </c>
      <c r="B7157" s="611" t="s">
        <v>7575</v>
      </c>
      <c r="C7157" s="611" t="s">
        <v>401</v>
      </c>
      <c r="D7157" s="626" t="s">
        <v>3</v>
      </c>
      <c r="E7157" s="627">
        <v>406.19</v>
      </c>
      <c r="F7157" s="611" t="s">
        <v>8297</v>
      </c>
      <c r="G7157" s="611" t="s">
        <v>8185</v>
      </c>
      <c r="H7157" s="611" t="s">
        <v>28176</v>
      </c>
    </row>
    <row r="7158" spans="1:8" x14ac:dyDescent="0.2">
      <c r="A7158" s="609" t="str">
        <f t="shared" si="111"/>
        <v>IUC20160</v>
      </c>
      <c r="B7158" s="611" t="s">
        <v>18357</v>
      </c>
      <c r="C7158" s="611" t="s">
        <v>18358</v>
      </c>
      <c r="D7158" s="626" t="s">
        <v>3</v>
      </c>
      <c r="E7158" s="627">
        <v>2.65</v>
      </c>
      <c r="F7158" s="611" t="s">
        <v>8297</v>
      </c>
      <c r="G7158" s="611" t="s">
        <v>8185</v>
      </c>
      <c r="H7158" s="611" t="s">
        <v>28176</v>
      </c>
    </row>
    <row r="7159" spans="1:8" x14ac:dyDescent="0.2">
      <c r="A7159" s="609" t="str">
        <f t="shared" si="111"/>
        <v>IUD30241</v>
      </c>
      <c r="B7159" s="611" t="s">
        <v>31849</v>
      </c>
      <c r="C7159" s="611" t="s">
        <v>31850</v>
      </c>
      <c r="D7159" s="626" t="s">
        <v>2</v>
      </c>
      <c r="E7159" s="627">
        <v>45.72</v>
      </c>
      <c r="F7159" s="611" t="s">
        <v>8297</v>
      </c>
      <c r="G7159" s="611" t="s">
        <v>8185</v>
      </c>
      <c r="H7159" s="611" t="s">
        <v>28176</v>
      </c>
    </row>
    <row r="7160" spans="1:8" x14ac:dyDescent="0.2">
      <c r="A7160" s="609" t="str">
        <f t="shared" si="111"/>
        <v>IUC10064</v>
      </c>
      <c r="B7160" s="611" t="s">
        <v>31851</v>
      </c>
      <c r="C7160" s="611" t="s">
        <v>31852</v>
      </c>
      <c r="D7160" s="626" t="s">
        <v>2</v>
      </c>
      <c r="E7160" s="627">
        <v>161.63999999999999</v>
      </c>
      <c r="F7160" s="611" t="s">
        <v>8297</v>
      </c>
      <c r="G7160" s="611" t="s">
        <v>8185</v>
      </c>
      <c r="H7160" s="611" t="s">
        <v>28176</v>
      </c>
    </row>
    <row r="7161" spans="1:8" x14ac:dyDescent="0.2">
      <c r="A7161" s="609" t="str">
        <f t="shared" si="111"/>
        <v>IUD20005</v>
      </c>
      <c r="B7161" s="611" t="s">
        <v>7186</v>
      </c>
      <c r="C7161" s="611" t="s">
        <v>7187</v>
      </c>
      <c r="D7161" s="626" t="s">
        <v>1</v>
      </c>
      <c r="E7161" s="627">
        <v>3143.29</v>
      </c>
      <c r="F7161" s="611" t="s">
        <v>8297</v>
      </c>
      <c r="G7161" s="611" t="s">
        <v>8185</v>
      </c>
      <c r="H7161" s="611" t="s">
        <v>28176</v>
      </c>
    </row>
    <row r="7162" spans="1:8" x14ac:dyDescent="0.2">
      <c r="A7162" s="609" t="str">
        <f t="shared" si="111"/>
        <v>IUSC0015</v>
      </c>
      <c r="B7162" s="611" t="s">
        <v>8739</v>
      </c>
      <c r="C7162" s="611" t="s">
        <v>8740</v>
      </c>
      <c r="D7162" s="626" t="s">
        <v>1</v>
      </c>
      <c r="E7162" s="627">
        <v>16140.75</v>
      </c>
      <c r="F7162" s="611" t="s">
        <v>8297</v>
      </c>
      <c r="G7162" s="611" t="s">
        <v>8185</v>
      </c>
      <c r="H7162" s="611" t="s">
        <v>28176</v>
      </c>
    </row>
    <row r="7163" spans="1:8" x14ac:dyDescent="0.2">
      <c r="A7163" s="609" t="str">
        <f t="shared" si="111"/>
        <v>IUD30113</v>
      </c>
      <c r="B7163" s="611" t="s">
        <v>7541</v>
      </c>
      <c r="C7163" s="611" t="s">
        <v>7542</v>
      </c>
      <c r="D7163" s="626" t="s">
        <v>2</v>
      </c>
      <c r="E7163" s="627">
        <v>129.41</v>
      </c>
      <c r="F7163" s="611" t="s">
        <v>8297</v>
      </c>
      <c r="G7163" s="611" t="s">
        <v>8185</v>
      </c>
      <c r="H7163" s="611" t="s">
        <v>28176</v>
      </c>
    </row>
    <row r="7164" spans="1:8" x14ac:dyDescent="0.2">
      <c r="A7164" s="609" t="str">
        <f t="shared" si="111"/>
        <v>IUC10210</v>
      </c>
      <c r="B7164" s="611" t="s">
        <v>31853</v>
      </c>
      <c r="C7164" s="611" t="s">
        <v>31854</v>
      </c>
      <c r="D7164" s="626" t="s">
        <v>2</v>
      </c>
      <c r="E7164" s="627">
        <v>10.51</v>
      </c>
      <c r="F7164" s="611" t="s">
        <v>8297</v>
      </c>
      <c r="G7164" s="611" t="s">
        <v>8185</v>
      </c>
      <c r="H7164" s="611" t="s">
        <v>28176</v>
      </c>
    </row>
    <row r="7165" spans="1:8" x14ac:dyDescent="0.2">
      <c r="A7165" s="609" t="str">
        <f t="shared" si="111"/>
        <v>IUD20103</v>
      </c>
      <c r="B7165" s="611" t="s">
        <v>18402</v>
      </c>
      <c r="C7165" s="611" t="s">
        <v>18403</v>
      </c>
      <c r="D7165" s="626" t="s">
        <v>3</v>
      </c>
      <c r="E7165" s="627">
        <v>336.24</v>
      </c>
      <c r="F7165" s="611" t="s">
        <v>8297</v>
      </c>
      <c r="G7165" s="611" t="s">
        <v>8185</v>
      </c>
      <c r="H7165" s="611" t="s">
        <v>28176</v>
      </c>
    </row>
    <row r="7166" spans="1:8" x14ac:dyDescent="0.2">
      <c r="A7166" s="609" t="str">
        <f t="shared" si="111"/>
        <v>IUC20200</v>
      </c>
      <c r="B7166" s="611" t="s">
        <v>18389</v>
      </c>
      <c r="C7166" s="611" t="s">
        <v>18390</v>
      </c>
      <c r="D7166" s="626" t="s">
        <v>1</v>
      </c>
      <c r="E7166" s="627">
        <v>107</v>
      </c>
      <c r="F7166" s="611" t="s">
        <v>8297</v>
      </c>
      <c r="G7166" s="611" t="s">
        <v>8185</v>
      </c>
      <c r="H7166" s="611" t="s">
        <v>28176</v>
      </c>
    </row>
    <row r="7167" spans="1:8" x14ac:dyDescent="0.2">
      <c r="A7167" s="609" t="str">
        <f t="shared" si="111"/>
        <v>IUP30060</v>
      </c>
      <c r="B7167" s="611" t="s">
        <v>7703</v>
      </c>
      <c r="C7167" s="611" t="s">
        <v>7704</v>
      </c>
      <c r="D7167" s="626" t="s">
        <v>2</v>
      </c>
      <c r="E7167" s="627">
        <v>30.75</v>
      </c>
      <c r="F7167" s="611" t="s">
        <v>8297</v>
      </c>
      <c r="G7167" s="611" t="s">
        <v>8185</v>
      </c>
      <c r="H7167" s="611" t="s">
        <v>28176</v>
      </c>
    </row>
    <row r="7168" spans="1:8" x14ac:dyDescent="0.2">
      <c r="A7168" s="609" t="str">
        <f t="shared" si="111"/>
        <v>IUP30095</v>
      </c>
      <c r="B7168" s="611" t="s">
        <v>7762</v>
      </c>
      <c r="C7168" s="611" t="s">
        <v>7763</v>
      </c>
      <c r="D7168" s="626" t="s">
        <v>4</v>
      </c>
      <c r="E7168" s="627">
        <v>1182.95</v>
      </c>
      <c r="F7168" s="611" t="s">
        <v>8297</v>
      </c>
      <c r="G7168" s="611" t="s">
        <v>8185</v>
      </c>
      <c r="H7168" s="611" t="s">
        <v>28176</v>
      </c>
    </row>
    <row r="7169" spans="1:8" x14ac:dyDescent="0.2">
      <c r="A7169" s="609" t="str">
        <f t="shared" si="111"/>
        <v>IUD30170</v>
      </c>
      <c r="B7169" s="611" t="s">
        <v>20401</v>
      </c>
      <c r="C7169" s="611" t="s">
        <v>20490</v>
      </c>
      <c r="D7169" s="626" t="s">
        <v>1</v>
      </c>
      <c r="E7169" s="627">
        <v>36088.53</v>
      </c>
      <c r="F7169" s="611" t="s">
        <v>8297</v>
      </c>
      <c r="G7169" s="611" t="s">
        <v>8185</v>
      </c>
      <c r="H7169" s="611" t="s">
        <v>28176</v>
      </c>
    </row>
    <row r="7170" spans="1:8" x14ac:dyDescent="0.2">
      <c r="A7170" s="609" t="str">
        <f t="shared" ref="A7170:A7233" si="112">IF(ISERROR(SEARCH("/",B7170)=6),TRIM(CLEAN(B7170)),IF(SEARCH("/",B7170)=6,IF(LEN(TRIM(CLEAN(B7170)))=7,LEFT(TRIM(CLEAN(B7170)),6)&amp;"00"&amp;RIGHT(TRIM(CLEAN(B7170)),1),LEFT(TRIM(CLEAN(B7170)),6)&amp;"0"&amp;RIGHT(TRIM(CLEAN(B7170)),2)),TRIM(CLEAN(B7170))))</f>
        <v>IUD30030</v>
      </c>
      <c r="B7170" s="611" t="s">
        <v>7394</v>
      </c>
      <c r="C7170" s="611" t="s">
        <v>7395</v>
      </c>
      <c r="D7170" s="626" t="s">
        <v>1</v>
      </c>
      <c r="E7170" s="627">
        <v>514.39</v>
      </c>
      <c r="F7170" s="611" t="s">
        <v>8297</v>
      </c>
      <c r="G7170" s="611" t="s">
        <v>8185</v>
      </c>
      <c r="H7170" s="611" t="s">
        <v>28176</v>
      </c>
    </row>
    <row r="7171" spans="1:8" x14ac:dyDescent="0.2">
      <c r="A7171" s="609" t="str">
        <f t="shared" si="112"/>
        <v>IUP40008</v>
      </c>
      <c r="B7171" s="611" t="s">
        <v>31855</v>
      </c>
      <c r="C7171" s="611" t="s">
        <v>31856</v>
      </c>
      <c r="D7171" s="626" t="s">
        <v>3</v>
      </c>
      <c r="E7171" s="627">
        <v>81.99</v>
      </c>
      <c r="F7171" s="611" t="s">
        <v>8297</v>
      </c>
      <c r="G7171" s="611" t="s">
        <v>8185</v>
      </c>
      <c r="H7171" s="611" t="s">
        <v>28176</v>
      </c>
    </row>
    <row r="7172" spans="1:8" x14ac:dyDescent="0.2">
      <c r="A7172" s="609" t="str">
        <f t="shared" si="112"/>
        <v>IUD30093</v>
      </c>
      <c r="B7172" s="611" t="s">
        <v>7506</v>
      </c>
      <c r="C7172" s="611" t="s">
        <v>7507</v>
      </c>
      <c r="D7172" s="626" t="s">
        <v>1</v>
      </c>
      <c r="E7172" s="627">
        <v>220.75</v>
      </c>
      <c r="F7172" s="611" t="s">
        <v>8297</v>
      </c>
      <c r="G7172" s="611" t="s">
        <v>8185</v>
      </c>
      <c r="H7172" s="611" t="s">
        <v>28176</v>
      </c>
    </row>
    <row r="7173" spans="1:8" x14ac:dyDescent="0.2">
      <c r="A7173" s="609" t="str">
        <f t="shared" si="112"/>
        <v>IUD30086</v>
      </c>
      <c r="B7173" s="611" t="s">
        <v>31857</v>
      </c>
      <c r="C7173" s="611" t="s">
        <v>31858</v>
      </c>
      <c r="D7173" s="626" t="s">
        <v>3</v>
      </c>
      <c r="E7173" s="627">
        <v>22.45</v>
      </c>
      <c r="F7173" s="611" t="s">
        <v>8297</v>
      </c>
      <c r="G7173" s="611" t="s">
        <v>8185</v>
      </c>
      <c r="H7173" s="611" t="s">
        <v>28176</v>
      </c>
    </row>
    <row r="7174" spans="1:8" x14ac:dyDescent="0.2">
      <c r="A7174" s="609" t="str">
        <f t="shared" si="112"/>
        <v>IUD30066</v>
      </c>
      <c r="B7174" s="611" t="s">
        <v>7456</v>
      </c>
      <c r="C7174" s="611" t="s">
        <v>7457</v>
      </c>
      <c r="D7174" s="626" t="s">
        <v>2</v>
      </c>
      <c r="E7174" s="627">
        <v>143.47999999999999</v>
      </c>
      <c r="F7174" s="611" t="s">
        <v>8297</v>
      </c>
      <c r="G7174" s="611" t="s">
        <v>8185</v>
      </c>
      <c r="H7174" s="611" t="s">
        <v>28176</v>
      </c>
    </row>
    <row r="7175" spans="1:8" x14ac:dyDescent="0.2">
      <c r="A7175" s="609" t="str">
        <f t="shared" si="112"/>
        <v>IUD30150</v>
      </c>
      <c r="B7175" s="611" t="s">
        <v>17797</v>
      </c>
      <c r="C7175" s="611" t="s">
        <v>17798</v>
      </c>
      <c r="D7175" s="626" t="s">
        <v>1</v>
      </c>
      <c r="E7175" s="627">
        <v>1677.22</v>
      </c>
      <c r="F7175" s="611" t="s">
        <v>8297</v>
      </c>
      <c r="G7175" s="611" t="s">
        <v>8185</v>
      </c>
      <c r="H7175" s="611" t="s">
        <v>28176</v>
      </c>
    </row>
    <row r="7176" spans="1:8" x14ac:dyDescent="0.2">
      <c r="A7176" s="609" t="str">
        <f t="shared" si="112"/>
        <v>IUD30131</v>
      </c>
      <c r="B7176" s="611" t="s">
        <v>17789</v>
      </c>
      <c r="C7176" s="611" t="s">
        <v>17790</v>
      </c>
      <c r="D7176" s="626" t="s">
        <v>1</v>
      </c>
      <c r="E7176" s="627">
        <v>5087.16</v>
      </c>
      <c r="F7176" s="611" t="s">
        <v>8297</v>
      </c>
      <c r="G7176" s="611" t="s">
        <v>8185</v>
      </c>
      <c r="H7176" s="611" t="s">
        <v>28176</v>
      </c>
    </row>
    <row r="7177" spans="1:8" x14ac:dyDescent="0.2">
      <c r="A7177" s="609" t="str">
        <f t="shared" si="112"/>
        <v>IUD30119</v>
      </c>
      <c r="B7177" s="611" t="s">
        <v>7553</v>
      </c>
      <c r="C7177" s="611" t="s">
        <v>7554</v>
      </c>
      <c r="D7177" s="626" t="s">
        <v>19471</v>
      </c>
      <c r="E7177" s="627">
        <v>104.48</v>
      </c>
      <c r="F7177" s="611" t="s">
        <v>8297</v>
      </c>
      <c r="G7177" s="611" t="s">
        <v>8185</v>
      </c>
      <c r="H7177" s="611" t="s">
        <v>28176</v>
      </c>
    </row>
    <row r="7178" spans="1:8" x14ac:dyDescent="0.2">
      <c r="A7178" s="609" t="str">
        <f t="shared" si="112"/>
        <v>IUS0030</v>
      </c>
      <c r="B7178" s="611" t="s">
        <v>7787</v>
      </c>
      <c r="C7178" s="611" t="s">
        <v>718</v>
      </c>
      <c r="D7178" s="626" t="s">
        <v>1</v>
      </c>
      <c r="E7178" s="627">
        <v>475.23</v>
      </c>
      <c r="F7178" s="611" t="s">
        <v>8297</v>
      </c>
      <c r="G7178" s="611" t="s">
        <v>8185</v>
      </c>
      <c r="H7178" s="611" t="s">
        <v>28176</v>
      </c>
    </row>
    <row r="7179" spans="1:8" x14ac:dyDescent="0.2">
      <c r="A7179" s="609" t="str">
        <f t="shared" si="112"/>
        <v>IUS85002</v>
      </c>
      <c r="B7179" s="611" t="s">
        <v>17823</v>
      </c>
      <c r="C7179" s="611" t="s">
        <v>17824</v>
      </c>
      <c r="D7179" s="626" t="s">
        <v>1</v>
      </c>
      <c r="E7179" s="627">
        <v>98.44</v>
      </c>
      <c r="F7179" s="611" t="s">
        <v>8297</v>
      </c>
      <c r="G7179" s="611" t="s">
        <v>8185</v>
      </c>
      <c r="H7179" s="611" t="s">
        <v>28176</v>
      </c>
    </row>
    <row r="7180" spans="1:8" x14ac:dyDescent="0.2">
      <c r="A7180" s="609" t="str">
        <f t="shared" si="112"/>
        <v>IUS85001</v>
      </c>
      <c r="B7180" s="611" t="s">
        <v>17821</v>
      </c>
      <c r="C7180" s="611" t="s">
        <v>17822</v>
      </c>
      <c r="D7180" s="626" t="s">
        <v>5</v>
      </c>
      <c r="E7180" s="627">
        <v>17.14</v>
      </c>
      <c r="F7180" s="611" t="s">
        <v>8297</v>
      </c>
      <c r="G7180" s="611" t="s">
        <v>8185</v>
      </c>
      <c r="H7180" s="611" t="s">
        <v>28176</v>
      </c>
    </row>
    <row r="7181" spans="1:8" x14ac:dyDescent="0.2">
      <c r="A7181" s="609" t="str">
        <f t="shared" si="112"/>
        <v>IUD30181</v>
      </c>
      <c r="B7181" s="611" t="s">
        <v>17808</v>
      </c>
      <c r="C7181" s="611" t="s">
        <v>17809</v>
      </c>
      <c r="D7181" s="626" t="s">
        <v>2</v>
      </c>
      <c r="E7181" s="627">
        <v>4549.08</v>
      </c>
      <c r="F7181" s="611" t="s">
        <v>8297</v>
      </c>
      <c r="G7181" s="611" t="s">
        <v>8185</v>
      </c>
      <c r="H7181" s="611" t="s">
        <v>28176</v>
      </c>
    </row>
    <row r="7182" spans="1:8" x14ac:dyDescent="0.2">
      <c r="A7182" s="609" t="str">
        <f t="shared" si="112"/>
        <v>IUSP0006</v>
      </c>
      <c r="B7182" s="611" t="s">
        <v>17833</v>
      </c>
      <c r="C7182" s="611" t="s">
        <v>17834</v>
      </c>
      <c r="D7182" s="626" t="s">
        <v>1</v>
      </c>
      <c r="E7182" s="627">
        <v>249.41</v>
      </c>
      <c r="F7182" s="611" t="s">
        <v>8297</v>
      </c>
      <c r="G7182" s="611" t="s">
        <v>8185</v>
      </c>
      <c r="H7182" s="611" t="s">
        <v>28176</v>
      </c>
    </row>
    <row r="7183" spans="1:8" x14ac:dyDescent="0.2">
      <c r="A7183" s="609" t="str">
        <f t="shared" si="112"/>
        <v>IUD30095</v>
      </c>
      <c r="B7183" s="611" t="s">
        <v>7510</v>
      </c>
      <c r="C7183" s="611" t="s">
        <v>7511</v>
      </c>
      <c r="D7183" s="626" t="s">
        <v>2</v>
      </c>
      <c r="E7183" s="627">
        <v>175.64</v>
      </c>
      <c r="F7183" s="611" t="s">
        <v>8297</v>
      </c>
      <c r="G7183" s="611" t="s">
        <v>8185</v>
      </c>
      <c r="H7183" s="611" t="s">
        <v>28176</v>
      </c>
    </row>
    <row r="7184" spans="1:8" x14ac:dyDescent="0.2">
      <c r="A7184" s="609" t="str">
        <f t="shared" si="112"/>
        <v>IUC10059</v>
      </c>
      <c r="B7184" s="611" t="s">
        <v>31859</v>
      </c>
      <c r="C7184" s="611" t="s">
        <v>31860</v>
      </c>
      <c r="D7184" s="626" t="s">
        <v>1</v>
      </c>
      <c r="E7184" s="627">
        <v>1418.56</v>
      </c>
      <c r="F7184" s="611" t="s">
        <v>8297</v>
      </c>
      <c r="G7184" s="611" t="s">
        <v>8185</v>
      </c>
      <c r="H7184" s="611" t="s">
        <v>28176</v>
      </c>
    </row>
    <row r="7185" spans="1:8" x14ac:dyDescent="0.2">
      <c r="A7185" s="609" t="str">
        <f t="shared" si="112"/>
        <v>IUP30098</v>
      </c>
      <c r="B7185" s="611" t="s">
        <v>8717</v>
      </c>
      <c r="C7185" s="611" t="s">
        <v>8718</v>
      </c>
      <c r="D7185" s="626" t="s">
        <v>4</v>
      </c>
      <c r="E7185" s="627">
        <v>51.07</v>
      </c>
      <c r="F7185" s="611" t="s">
        <v>8297</v>
      </c>
      <c r="G7185" s="611" t="s">
        <v>8185</v>
      </c>
      <c r="H7185" s="611" t="s">
        <v>28176</v>
      </c>
    </row>
    <row r="7186" spans="1:8" x14ac:dyDescent="0.2">
      <c r="A7186" s="609" t="str">
        <f t="shared" si="112"/>
        <v>IUS20035</v>
      </c>
      <c r="B7186" s="611" t="s">
        <v>7847</v>
      </c>
      <c r="C7186" s="611" t="s">
        <v>7848</v>
      </c>
      <c r="D7186" s="626" t="s">
        <v>3</v>
      </c>
      <c r="E7186" s="627">
        <v>53.39</v>
      </c>
      <c r="F7186" s="611" t="s">
        <v>8297</v>
      </c>
      <c r="G7186" s="611" t="s">
        <v>8185</v>
      </c>
      <c r="H7186" s="611" t="s">
        <v>28176</v>
      </c>
    </row>
    <row r="7187" spans="1:8" x14ac:dyDescent="0.2">
      <c r="A7187" s="609" t="str">
        <f t="shared" si="112"/>
        <v>IUSC0004</v>
      </c>
      <c r="B7187" s="611" t="s">
        <v>8723</v>
      </c>
      <c r="C7187" s="611" t="s">
        <v>8724</v>
      </c>
      <c r="D7187" s="626" t="s">
        <v>1</v>
      </c>
      <c r="E7187" s="627">
        <v>0.27</v>
      </c>
      <c r="F7187" s="611" t="s">
        <v>8297</v>
      </c>
      <c r="G7187" s="611" t="s">
        <v>8185</v>
      </c>
      <c r="H7187" s="611" t="s">
        <v>28176</v>
      </c>
    </row>
    <row r="7188" spans="1:8" x14ac:dyDescent="0.2">
      <c r="A7188" s="609" t="str">
        <f t="shared" si="112"/>
        <v>IUSD0001</v>
      </c>
      <c r="B7188" s="611" t="s">
        <v>7876</v>
      </c>
      <c r="C7188" s="611" t="s">
        <v>7878</v>
      </c>
      <c r="D7188" s="626" t="s">
        <v>1</v>
      </c>
      <c r="E7188" s="627">
        <v>23.17</v>
      </c>
      <c r="F7188" s="611" t="s">
        <v>8297</v>
      </c>
      <c r="G7188" s="611" t="s">
        <v>8185</v>
      </c>
      <c r="H7188" s="611" t="s">
        <v>28176</v>
      </c>
    </row>
    <row r="7189" spans="1:8" x14ac:dyDescent="0.2">
      <c r="A7189" s="609" t="str">
        <f t="shared" si="112"/>
        <v>IUEPM0001</v>
      </c>
      <c r="B7189" s="611" t="s">
        <v>7557</v>
      </c>
      <c r="C7189" s="611" t="s">
        <v>7558</v>
      </c>
      <c r="D7189" s="626" t="s">
        <v>2</v>
      </c>
      <c r="E7189" s="627">
        <v>127.26</v>
      </c>
      <c r="F7189" s="611" t="s">
        <v>8297</v>
      </c>
      <c r="G7189" s="611" t="s">
        <v>8185</v>
      </c>
      <c r="H7189" s="611" t="s">
        <v>28176</v>
      </c>
    </row>
    <row r="7190" spans="1:8" x14ac:dyDescent="0.2">
      <c r="A7190" s="609" t="str">
        <f t="shared" si="112"/>
        <v>IUSC0011</v>
      </c>
      <c r="B7190" s="611" t="s">
        <v>8733</v>
      </c>
      <c r="C7190" s="611" t="s">
        <v>8349</v>
      </c>
      <c r="D7190" s="626" t="s">
        <v>3</v>
      </c>
      <c r="E7190" s="627">
        <v>793.79</v>
      </c>
      <c r="F7190" s="611" t="s">
        <v>8297</v>
      </c>
      <c r="G7190" s="611" t="s">
        <v>8185</v>
      </c>
      <c r="H7190" s="611" t="s">
        <v>28176</v>
      </c>
    </row>
    <row r="7191" spans="1:8" x14ac:dyDescent="0.2">
      <c r="A7191" s="609" t="str">
        <f t="shared" si="112"/>
        <v>IUSC0009</v>
      </c>
      <c r="B7191" s="611" t="s">
        <v>8729</v>
      </c>
      <c r="C7191" s="611" t="s">
        <v>8730</v>
      </c>
      <c r="D7191" s="626" t="s">
        <v>1</v>
      </c>
      <c r="E7191" s="627">
        <v>758.43</v>
      </c>
      <c r="F7191" s="611" t="s">
        <v>8297</v>
      </c>
      <c r="G7191" s="611" t="s">
        <v>8185</v>
      </c>
      <c r="H7191" s="611" t="s">
        <v>28176</v>
      </c>
    </row>
    <row r="7192" spans="1:8" x14ac:dyDescent="0.2">
      <c r="A7192" s="609" t="str">
        <f t="shared" si="112"/>
        <v>IUESM0001</v>
      </c>
      <c r="B7192" s="611" t="s">
        <v>7559</v>
      </c>
      <c r="C7192" s="611" t="s">
        <v>7560</v>
      </c>
      <c r="D7192" s="626" t="s">
        <v>457</v>
      </c>
      <c r="E7192" s="627">
        <v>14.79</v>
      </c>
      <c r="F7192" s="611" t="s">
        <v>8297</v>
      </c>
      <c r="G7192" s="611" t="s">
        <v>8185</v>
      </c>
      <c r="H7192" s="611" t="s">
        <v>28176</v>
      </c>
    </row>
    <row r="7193" spans="1:8" x14ac:dyDescent="0.2">
      <c r="A7193" s="609" t="str">
        <f t="shared" si="112"/>
        <v>IUIL00007</v>
      </c>
      <c r="B7193" s="611" t="s">
        <v>31861</v>
      </c>
      <c r="C7193" s="611" t="s">
        <v>31862</v>
      </c>
      <c r="D7193" s="626" t="s">
        <v>1</v>
      </c>
      <c r="E7193" s="627">
        <v>92.38</v>
      </c>
      <c r="F7193" s="611" t="s">
        <v>8297</v>
      </c>
      <c r="G7193" s="611" t="s">
        <v>8185</v>
      </c>
      <c r="H7193" s="611" t="s">
        <v>28176</v>
      </c>
    </row>
    <row r="7194" spans="1:8" x14ac:dyDescent="0.2">
      <c r="A7194" s="609" t="str">
        <f t="shared" si="112"/>
        <v>IUD30074</v>
      </c>
      <c r="B7194" s="611" t="s">
        <v>7472</v>
      </c>
      <c r="C7194" s="611" t="s">
        <v>7473</v>
      </c>
      <c r="D7194" s="626" t="s">
        <v>4</v>
      </c>
      <c r="E7194" s="627">
        <v>45.7</v>
      </c>
      <c r="F7194" s="611" t="s">
        <v>8297</v>
      </c>
      <c r="G7194" s="611" t="s">
        <v>8185</v>
      </c>
      <c r="H7194" s="611" t="s">
        <v>28176</v>
      </c>
    </row>
    <row r="7195" spans="1:8" x14ac:dyDescent="0.2">
      <c r="A7195" s="609" t="str">
        <f t="shared" si="112"/>
        <v>IUS20044</v>
      </c>
      <c r="B7195" s="611" t="s">
        <v>7865</v>
      </c>
      <c r="C7195" s="611" t="s">
        <v>7866</v>
      </c>
      <c r="D7195" s="626" t="s">
        <v>5</v>
      </c>
      <c r="E7195" s="627">
        <v>0</v>
      </c>
      <c r="F7195" s="611" t="s">
        <v>8297</v>
      </c>
      <c r="G7195" s="611" t="s">
        <v>8185</v>
      </c>
      <c r="H7195" s="611" t="s">
        <v>28176</v>
      </c>
    </row>
    <row r="7196" spans="1:8" x14ac:dyDescent="0.2">
      <c r="A7196" s="609" t="str">
        <f t="shared" si="112"/>
        <v>IUS20040</v>
      </c>
      <c r="B7196" s="611" t="s">
        <v>7857</v>
      </c>
      <c r="C7196" s="611" t="s">
        <v>7858</v>
      </c>
      <c r="D7196" s="626" t="s">
        <v>5</v>
      </c>
      <c r="E7196" s="627">
        <v>0</v>
      </c>
      <c r="F7196" s="611" t="s">
        <v>8297</v>
      </c>
      <c r="G7196" s="611" t="s">
        <v>8185</v>
      </c>
      <c r="H7196" s="611" t="s">
        <v>28176</v>
      </c>
    </row>
    <row r="7197" spans="1:8" x14ac:dyDescent="0.2">
      <c r="A7197" s="609" t="str">
        <f t="shared" si="112"/>
        <v>IUD30099</v>
      </c>
      <c r="B7197" s="611" t="s">
        <v>7519</v>
      </c>
      <c r="C7197" s="611" t="s">
        <v>7520</v>
      </c>
      <c r="D7197" s="626" t="s">
        <v>4</v>
      </c>
      <c r="E7197" s="627">
        <v>247.13</v>
      </c>
      <c r="F7197" s="611" t="s">
        <v>8297</v>
      </c>
      <c r="G7197" s="611" t="s">
        <v>8185</v>
      </c>
      <c r="H7197" s="611" t="s">
        <v>28176</v>
      </c>
    </row>
    <row r="7198" spans="1:8" x14ac:dyDescent="0.2">
      <c r="A7198" s="609" t="str">
        <f t="shared" si="112"/>
        <v>IUS20045</v>
      </c>
      <c r="B7198" s="611" t="s">
        <v>7867</v>
      </c>
      <c r="C7198" s="611" t="s">
        <v>7868</v>
      </c>
      <c r="D7198" s="626" t="s">
        <v>1</v>
      </c>
      <c r="E7198" s="627">
        <v>33.89</v>
      </c>
      <c r="F7198" s="611" t="s">
        <v>8297</v>
      </c>
      <c r="G7198" s="611" t="s">
        <v>8185</v>
      </c>
      <c r="H7198" s="611" t="s">
        <v>28176</v>
      </c>
    </row>
    <row r="7199" spans="1:8" x14ac:dyDescent="0.2">
      <c r="A7199" s="609" t="str">
        <f t="shared" si="112"/>
        <v>IUD30081</v>
      </c>
      <c r="B7199" s="611" t="s">
        <v>7486</v>
      </c>
      <c r="C7199" s="611" t="s">
        <v>7487</v>
      </c>
      <c r="D7199" s="626" t="s">
        <v>3</v>
      </c>
      <c r="E7199" s="627">
        <v>10.16</v>
      </c>
      <c r="F7199" s="611" t="s">
        <v>8297</v>
      </c>
      <c r="G7199" s="611" t="s">
        <v>8185</v>
      </c>
      <c r="H7199" s="611" t="s">
        <v>28176</v>
      </c>
    </row>
    <row r="7200" spans="1:8" x14ac:dyDescent="0.2">
      <c r="A7200" s="609" t="str">
        <f t="shared" si="112"/>
        <v>IUC10052</v>
      </c>
      <c r="B7200" s="611" t="s">
        <v>7171</v>
      </c>
      <c r="C7200" s="611" t="s">
        <v>7172</v>
      </c>
      <c r="D7200" s="626" t="s">
        <v>457</v>
      </c>
      <c r="E7200" s="627">
        <v>14.99</v>
      </c>
      <c r="F7200" s="611" t="s">
        <v>8297</v>
      </c>
      <c r="G7200" s="611" t="s">
        <v>8185</v>
      </c>
      <c r="H7200" s="611" t="s">
        <v>28176</v>
      </c>
    </row>
    <row r="7201" spans="1:8" x14ac:dyDescent="0.2">
      <c r="A7201" s="609" t="str">
        <f t="shared" si="112"/>
        <v>PIU0009</v>
      </c>
      <c r="B7201" s="611" t="s">
        <v>17856</v>
      </c>
      <c r="C7201" s="611" t="s">
        <v>17857</v>
      </c>
      <c r="D7201" s="626" t="s">
        <v>1</v>
      </c>
      <c r="E7201" s="627">
        <v>24626.31</v>
      </c>
      <c r="F7201" s="611" t="s">
        <v>8297</v>
      </c>
      <c r="G7201" s="611" t="s">
        <v>8185</v>
      </c>
      <c r="H7201" s="611" t="s">
        <v>28176</v>
      </c>
    </row>
    <row r="7202" spans="1:8" x14ac:dyDescent="0.2">
      <c r="A7202" s="609" t="str">
        <f t="shared" si="112"/>
        <v>IUS20037</v>
      </c>
      <c r="B7202" s="611" t="s">
        <v>7851</v>
      </c>
      <c r="C7202" s="611" t="s">
        <v>7852</v>
      </c>
      <c r="D7202" s="626" t="s">
        <v>3</v>
      </c>
      <c r="E7202" s="627">
        <v>29.65</v>
      </c>
      <c r="F7202" s="611" t="s">
        <v>8297</v>
      </c>
      <c r="G7202" s="611" t="s">
        <v>8185</v>
      </c>
      <c r="H7202" s="611" t="s">
        <v>28176</v>
      </c>
    </row>
    <row r="7203" spans="1:8" x14ac:dyDescent="0.2">
      <c r="A7203" s="609" t="str">
        <f t="shared" si="112"/>
        <v>IUP30084</v>
      </c>
      <c r="B7203" s="611" t="s">
        <v>7742</v>
      </c>
      <c r="C7203" s="611" t="s">
        <v>7743</v>
      </c>
      <c r="D7203" s="626" t="s">
        <v>2</v>
      </c>
      <c r="E7203" s="627">
        <v>32.869999999999997</v>
      </c>
      <c r="F7203" s="611" t="s">
        <v>8297</v>
      </c>
      <c r="G7203" s="611" t="s">
        <v>8185</v>
      </c>
      <c r="H7203" s="611" t="s">
        <v>28176</v>
      </c>
    </row>
    <row r="7204" spans="1:8" x14ac:dyDescent="0.2">
      <c r="A7204" s="609" t="str">
        <f t="shared" si="112"/>
        <v>IUC10048</v>
      </c>
      <c r="B7204" s="611" t="s">
        <v>7165</v>
      </c>
      <c r="C7204" s="611" t="s">
        <v>7166</v>
      </c>
      <c r="D7204" s="626" t="s">
        <v>1</v>
      </c>
      <c r="E7204" s="627">
        <v>266.11</v>
      </c>
      <c r="F7204" s="611" t="s">
        <v>8297</v>
      </c>
      <c r="G7204" s="611" t="s">
        <v>8185</v>
      </c>
      <c r="H7204" s="611" t="s">
        <v>28176</v>
      </c>
    </row>
    <row r="7205" spans="1:8" x14ac:dyDescent="0.2">
      <c r="A7205" s="609" t="str">
        <f t="shared" si="112"/>
        <v>PIU0010</v>
      </c>
      <c r="B7205" s="611" t="s">
        <v>17858</v>
      </c>
      <c r="C7205" s="611" t="s">
        <v>17859</v>
      </c>
      <c r="D7205" s="626" t="s">
        <v>1</v>
      </c>
      <c r="E7205" s="627">
        <v>24527.38</v>
      </c>
      <c r="F7205" s="611" t="s">
        <v>8297</v>
      </c>
      <c r="G7205" s="611" t="s">
        <v>8185</v>
      </c>
      <c r="H7205" s="611" t="s">
        <v>28176</v>
      </c>
    </row>
    <row r="7206" spans="1:8" x14ac:dyDescent="0.2">
      <c r="A7206" s="609" t="str">
        <f t="shared" si="112"/>
        <v>IUD30009</v>
      </c>
      <c r="B7206" s="611" t="s">
        <v>7357</v>
      </c>
      <c r="C7206" s="611" t="s">
        <v>7358</v>
      </c>
      <c r="D7206" s="626" t="s">
        <v>1</v>
      </c>
      <c r="E7206" s="627">
        <v>56.35</v>
      </c>
      <c r="F7206" s="611" t="s">
        <v>8297</v>
      </c>
      <c r="G7206" s="611" t="s">
        <v>8185</v>
      </c>
      <c r="H7206" s="611" t="s">
        <v>28176</v>
      </c>
    </row>
    <row r="7207" spans="1:8" x14ac:dyDescent="0.2">
      <c r="A7207" s="609" t="str">
        <f t="shared" si="112"/>
        <v>IUD30065</v>
      </c>
      <c r="B7207" s="611" t="s">
        <v>7454</v>
      </c>
      <c r="C7207" s="611" t="s">
        <v>7455</v>
      </c>
      <c r="D7207" s="626" t="s">
        <v>1</v>
      </c>
      <c r="E7207" s="627">
        <v>132.99</v>
      </c>
      <c r="F7207" s="611" t="s">
        <v>8297</v>
      </c>
      <c r="G7207" s="611" t="s">
        <v>8185</v>
      </c>
      <c r="H7207" s="611" t="s">
        <v>28176</v>
      </c>
    </row>
    <row r="7208" spans="1:8" x14ac:dyDescent="0.2">
      <c r="A7208" s="609" t="str">
        <f t="shared" si="112"/>
        <v>IUC10041</v>
      </c>
      <c r="B7208" s="611" t="s">
        <v>7151</v>
      </c>
      <c r="C7208" s="611" t="s">
        <v>7152</v>
      </c>
      <c r="D7208" s="626" t="s">
        <v>457</v>
      </c>
      <c r="E7208" s="627">
        <v>31.03</v>
      </c>
      <c r="F7208" s="611" t="s">
        <v>8297</v>
      </c>
      <c r="G7208" s="611" t="s">
        <v>8185</v>
      </c>
      <c r="H7208" s="611" t="s">
        <v>28176</v>
      </c>
    </row>
    <row r="7209" spans="1:8" x14ac:dyDescent="0.2">
      <c r="A7209" s="609" t="str">
        <f t="shared" si="112"/>
        <v>IUD20056</v>
      </c>
      <c r="B7209" s="611" t="s">
        <v>7272</v>
      </c>
      <c r="C7209" s="611" t="s">
        <v>7273</v>
      </c>
      <c r="D7209" s="626" t="s">
        <v>1</v>
      </c>
      <c r="E7209" s="627">
        <v>860.7</v>
      </c>
      <c r="F7209" s="611" t="s">
        <v>8297</v>
      </c>
      <c r="G7209" s="611" t="s">
        <v>8185</v>
      </c>
      <c r="H7209" s="611" t="s">
        <v>28176</v>
      </c>
    </row>
    <row r="7210" spans="1:8" x14ac:dyDescent="0.2">
      <c r="A7210" s="609" t="str">
        <f t="shared" si="112"/>
        <v>IUD20004</v>
      </c>
      <c r="B7210" s="611" t="s">
        <v>7184</v>
      </c>
      <c r="C7210" s="611" t="s">
        <v>7185</v>
      </c>
      <c r="D7210" s="626" t="s">
        <v>1</v>
      </c>
      <c r="E7210" s="627">
        <v>2098.84</v>
      </c>
      <c r="F7210" s="611" t="s">
        <v>8297</v>
      </c>
      <c r="G7210" s="611" t="s">
        <v>8185</v>
      </c>
      <c r="H7210" s="611" t="s">
        <v>28176</v>
      </c>
    </row>
    <row r="7211" spans="1:8" x14ac:dyDescent="0.2">
      <c r="A7211" s="609" t="str">
        <f t="shared" si="112"/>
        <v>IUD20068</v>
      </c>
      <c r="B7211" s="611" t="s">
        <v>7288</v>
      </c>
      <c r="C7211" s="611" t="s">
        <v>8162</v>
      </c>
      <c r="D7211" s="626" t="s">
        <v>3</v>
      </c>
      <c r="E7211" s="627">
        <v>203.49</v>
      </c>
      <c r="F7211" s="611" t="s">
        <v>8297</v>
      </c>
      <c r="G7211" s="611" t="s">
        <v>8185</v>
      </c>
      <c r="H7211" s="611" t="s">
        <v>28176</v>
      </c>
    </row>
    <row r="7212" spans="1:8" x14ac:dyDescent="0.2">
      <c r="A7212" s="609" t="str">
        <f t="shared" si="112"/>
        <v>IUD30041</v>
      </c>
      <c r="B7212" s="611" t="s">
        <v>7411</v>
      </c>
      <c r="C7212" s="611" t="s">
        <v>7412</v>
      </c>
      <c r="D7212" s="626" t="s">
        <v>2</v>
      </c>
      <c r="E7212" s="627">
        <v>1229.5999999999999</v>
      </c>
      <c r="F7212" s="611" t="s">
        <v>8297</v>
      </c>
      <c r="G7212" s="611" t="s">
        <v>8185</v>
      </c>
      <c r="H7212" s="611" t="s">
        <v>28176</v>
      </c>
    </row>
    <row r="7213" spans="1:8" x14ac:dyDescent="0.2">
      <c r="A7213" s="609" t="str">
        <f t="shared" si="112"/>
        <v>IUP30013</v>
      </c>
      <c r="B7213" s="611" t="s">
        <v>7622</v>
      </c>
      <c r="C7213" s="611" t="s">
        <v>7623</v>
      </c>
      <c r="D7213" s="626" t="s">
        <v>4</v>
      </c>
      <c r="E7213" s="627">
        <v>413.86</v>
      </c>
      <c r="F7213" s="611" t="s">
        <v>8297</v>
      </c>
      <c r="G7213" s="611" t="s">
        <v>8185</v>
      </c>
      <c r="H7213" s="611" t="s">
        <v>28176</v>
      </c>
    </row>
    <row r="7214" spans="1:8" x14ac:dyDescent="0.2">
      <c r="A7214" s="609" t="str">
        <f t="shared" si="112"/>
        <v>IUP30051</v>
      </c>
      <c r="B7214" s="611" t="s">
        <v>7685</v>
      </c>
      <c r="C7214" s="611" t="s">
        <v>7686</v>
      </c>
      <c r="D7214" s="626" t="s">
        <v>3</v>
      </c>
      <c r="E7214" s="627">
        <v>76.2</v>
      </c>
      <c r="F7214" s="611" t="s">
        <v>8297</v>
      </c>
      <c r="G7214" s="611" t="s">
        <v>8185</v>
      </c>
      <c r="H7214" s="611" t="s">
        <v>28176</v>
      </c>
    </row>
    <row r="7215" spans="1:8" x14ac:dyDescent="0.2">
      <c r="A7215" s="609" t="str">
        <f t="shared" si="112"/>
        <v>IUP30050</v>
      </c>
      <c r="B7215" s="611" t="s">
        <v>7683</v>
      </c>
      <c r="C7215" s="611" t="s">
        <v>7684</v>
      </c>
      <c r="D7215" s="626" t="s">
        <v>2</v>
      </c>
      <c r="E7215" s="627">
        <v>45.23</v>
      </c>
      <c r="F7215" s="611" t="s">
        <v>8297</v>
      </c>
      <c r="G7215" s="611" t="s">
        <v>8185</v>
      </c>
      <c r="H7215" s="611" t="s">
        <v>28176</v>
      </c>
    </row>
    <row r="7216" spans="1:8" x14ac:dyDescent="0.2">
      <c r="A7216" s="609" t="str">
        <f t="shared" si="112"/>
        <v>IUD20032</v>
      </c>
      <c r="B7216" s="611" t="s">
        <v>7229</v>
      </c>
      <c r="C7216" s="611" t="s">
        <v>7230</v>
      </c>
      <c r="D7216" s="626" t="s">
        <v>1</v>
      </c>
      <c r="E7216" s="627">
        <v>3662.39</v>
      </c>
      <c r="F7216" s="611" t="s">
        <v>8297</v>
      </c>
      <c r="G7216" s="611" t="s">
        <v>8185</v>
      </c>
      <c r="H7216" s="611" t="s">
        <v>28176</v>
      </c>
    </row>
    <row r="7217" spans="1:8" x14ac:dyDescent="0.2">
      <c r="A7217" s="609" t="str">
        <f t="shared" si="112"/>
        <v>IUP30006</v>
      </c>
      <c r="B7217" s="611" t="s">
        <v>7610</v>
      </c>
      <c r="C7217" s="611" t="s">
        <v>7611</v>
      </c>
      <c r="D7217" s="626" t="s">
        <v>2</v>
      </c>
      <c r="E7217" s="627">
        <v>22.82</v>
      </c>
      <c r="F7217" s="611" t="s">
        <v>8297</v>
      </c>
      <c r="G7217" s="611" t="s">
        <v>8185</v>
      </c>
      <c r="H7217" s="611" t="s">
        <v>28176</v>
      </c>
    </row>
    <row r="7218" spans="1:8" x14ac:dyDescent="0.2">
      <c r="A7218" s="609" t="str">
        <f t="shared" si="112"/>
        <v>IUP40003</v>
      </c>
      <c r="B7218" s="611" t="s">
        <v>7769</v>
      </c>
      <c r="C7218" s="611" t="s">
        <v>7770</v>
      </c>
      <c r="D7218" s="626" t="s">
        <v>1</v>
      </c>
      <c r="E7218" s="627">
        <v>20.47</v>
      </c>
      <c r="F7218" s="611" t="s">
        <v>8297</v>
      </c>
      <c r="G7218" s="611" t="s">
        <v>8185</v>
      </c>
      <c r="H7218" s="611" t="s">
        <v>28176</v>
      </c>
    </row>
    <row r="7219" spans="1:8" x14ac:dyDescent="0.2">
      <c r="A7219" s="609" t="str">
        <f t="shared" si="112"/>
        <v>PFIU002</v>
      </c>
      <c r="B7219" s="611" t="s">
        <v>17839</v>
      </c>
      <c r="C7219" s="611" t="s">
        <v>17838</v>
      </c>
      <c r="D7219" s="626" t="s">
        <v>670</v>
      </c>
      <c r="E7219" s="627">
        <v>4246.33</v>
      </c>
      <c r="F7219" s="611" t="s">
        <v>8297</v>
      </c>
      <c r="G7219" s="611" t="s">
        <v>8185</v>
      </c>
      <c r="H7219" s="611" t="s">
        <v>28176</v>
      </c>
    </row>
    <row r="7220" spans="1:8" x14ac:dyDescent="0.2">
      <c r="A7220" s="609" t="str">
        <f t="shared" si="112"/>
        <v>IUC10030</v>
      </c>
      <c r="B7220" s="611" t="s">
        <v>7147</v>
      </c>
      <c r="C7220" s="611" t="s">
        <v>7148</v>
      </c>
      <c r="D7220" s="626" t="s">
        <v>503</v>
      </c>
      <c r="E7220" s="627">
        <v>26.64</v>
      </c>
      <c r="F7220" s="611" t="s">
        <v>8297</v>
      </c>
      <c r="G7220" s="611" t="s">
        <v>8185</v>
      </c>
      <c r="H7220" s="611" t="s">
        <v>28176</v>
      </c>
    </row>
    <row r="7221" spans="1:8" x14ac:dyDescent="0.2">
      <c r="A7221" s="609" t="str">
        <f t="shared" si="112"/>
        <v>IUD30019</v>
      </c>
      <c r="B7221" s="611" t="s">
        <v>7374</v>
      </c>
      <c r="C7221" s="611" t="s">
        <v>7375</v>
      </c>
      <c r="D7221" s="626" t="s">
        <v>1</v>
      </c>
      <c r="E7221" s="627">
        <v>25171.11</v>
      </c>
      <c r="F7221" s="611" t="s">
        <v>8297</v>
      </c>
      <c r="G7221" s="611" t="s">
        <v>8185</v>
      </c>
      <c r="H7221" s="611" t="s">
        <v>28176</v>
      </c>
    </row>
    <row r="7222" spans="1:8" x14ac:dyDescent="0.2">
      <c r="A7222" s="609" t="str">
        <f t="shared" si="112"/>
        <v>IUD20086</v>
      </c>
      <c r="B7222" s="611" t="s">
        <v>7320</v>
      </c>
      <c r="C7222" s="611" t="s">
        <v>7321</v>
      </c>
      <c r="D7222" s="626" t="s">
        <v>4</v>
      </c>
      <c r="E7222" s="627">
        <v>443.41</v>
      </c>
      <c r="F7222" s="611" t="s">
        <v>8297</v>
      </c>
      <c r="G7222" s="611" t="s">
        <v>8185</v>
      </c>
      <c r="H7222" s="611" t="s">
        <v>28176</v>
      </c>
    </row>
    <row r="7223" spans="1:8" x14ac:dyDescent="0.2">
      <c r="A7223" s="609" t="str">
        <f t="shared" si="112"/>
        <v>IUC10007</v>
      </c>
      <c r="B7223" s="611" t="s">
        <v>7110</v>
      </c>
      <c r="C7223" s="611" t="s">
        <v>7111</v>
      </c>
      <c r="D7223" s="626" t="s">
        <v>3</v>
      </c>
      <c r="E7223" s="627">
        <v>29.6</v>
      </c>
      <c r="F7223" s="611" t="s">
        <v>8297</v>
      </c>
      <c r="G7223" s="611" t="s">
        <v>8185</v>
      </c>
      <c r="H7223" s="611" t="s">
        <v>28176</v>
      </c>
    </row>
    <row r="7224" spans="1:8" x14ac:dyDescent="0.2">
      <c r="A7224" s="609" t="str">
        <f t="shared" si="112"/>
        <v>IUC10025</v>
      </c>
      <c r="B7224" s="611" t="s">
        <v>7141</v>
      </c>
      <c r="C7224" s="611" t="s">
        <v>7142</v>
      </c>
      <c r="D7224" s="626" t="s">
        <v>2</v>
      </c>
      <c r="E7224" s="627">
        <v>204.69</v>
      </c>
      <c r="F7224" s="611" t="s">
        <v>8297</v>
      </c>
      <c r="G7224" s="611" t="s">
        <v>8185</v>
      </c>
      <c r="H7224" s="611" t="s">
        <v>28176</v>
      </c>
    </row>
    <row r="7225" spans="1:8" x14ac:dyDescent="0.2">
      <c r="A7225" s="609" t="str">
        <f t="shared" si="112"/>
        <v>IUP30070</v>
      </c>
      <c r="B7225" s="611" t="s">
        <v>7719</v>
      </c>
      <c r="C7225" s="611" t="s">
        <v>7720</v>
      </c>
      <c r="D7225" s="626" t="s">
        <v>3</v>
      </c>
      <c r="E7225" s="627">
        <v>16.53</v>
      </c>
      <c r="F7225" s="611" t="s">
        <v>8297</v>
      </c>
      <c r="G7225" s="611" t="s">
        <v>8185</v>
      </c>
      <c r="H7225" s="611" t="s">
        <v>28176</v>
      </c>
    </row>
    <row r="7226" spans="1:8" x14ac:dyDescent="0.2">
      <c r="A7226" s="609" t="str">
        <f t="shared" si="112"/>
        <v>IUD30016</v>
      </c>
      <c r="B7226" s="611" t="s">
        <v>7370</v>
      </c>
      <c r="C7226" s="611" t="s">
        <v>7371</v>
      </c>
      <c r="D7226" s="626" t="s">
        <v>1</v>
      </c>
      <c r="E7226" s="627">
        <v>2391.15</v>
      </c>
      <c r="F7226" s="611" t="s">
        <v>8297</v>
      </c>
      <c r="G7226" s="611" t="s">
        <v>8185</v>
      </c>
      <c r="H7226" s="611" t="s">
        <v>28176</v>
      </c>
    </row>
    <row r="7227" spans="1:8" x14ac:dyDescent="0.2">
      <c r="A7227" s="609" t="str">
        <f t="shared" si="112"/>
        <v>IUC10033</v>
      </c>
      <c r="B7227" s="611" t="s">
        <v>31863</v>
      </c>
      <c r="C7227" s="611" t="s">
        <v>31864</v>
      </c>
      <c r="D7227" s="626" t="s">
        <v>466</v>
      </c>
      <c r="E7227" s="627">
        <v>275.23</v>
      </c>
      <c r="F7227" s="611" t="s">
        <v>8297</v>
      </c>
      <c r="G7227" s="611" t="s">
        <v>8185</v>
      </c>
      <c r="H7227" s="611" t="s">
        <v>28176</v>
      </c>
    </row>
    <row r="7228" spans="1:8" x14ac:dyDescent="0.2">
      <c r="A7228" s="609" t="str">
        <f t="shared" si="112"/>
        <v>IUIL00004</v>
      </c>
      <c r="B7228" s="611" t="s">
        <v>7578</v>
      </c>
      <c r="C7228" s="611" t="s">
        <v>7579</v>
      </c>
      <c r="D7228" s="626" t="s">
        <v>1</v>
      </c>
      <c r="E7228" s="627">
        <v>16.75</v>
      </c>
      <c r="F7228" s="611" t="s">
        <v>8297</v>
      </c>
      <c r="G7228" s="611" t="s">
        <v>8185</v>
      </c>
      <c r="H7228" s="611" t="s">
        <v>28176</v>
      </c>
    </row>
    <row r="7229" spans="1:8" x14ac:dyDescent="0.2">
      <c r="A7229" s="609" t="str">
        <f t="shared" si="112"/>
        <v>PIU0008</v>
      </c>
      <c r="B7229" s="611" t="s">
        <v>17854</v>
      </c>
      <c r="C7229" s="611" t="s">
        <v>17855</v>
      </c>
      <c r="D7229" s="626" t="s">
        <v>8143</v>
      </c>
      <c r="E7229" s="627">
        <v>4476.93</v>
      </c>
      <c r="F7229" s="611" t="s">
        <v>8297</v>
      </c>
      <c r="G7229" s="611" t="s">
        <v>8185</v>
      </c>
      <c r="H7229" s="611" t="s">
        <v>28176</v>
      </c>
    </row>
    <row r="7230" spans="1:8" x14ac:dyDescent="0.2">
      <c r="A7230" s="609" t="str">
        <f t="shared" si="112"/>
        <v>EG0014</v>
      </c>
      <c r="B7230" s="611" t="s">
        <v>8158</v>
      </c>
      <c r="C7230" s="611" t="s">
        <v>8159</v>
      </c>
      <c r="D7230" s="626" t="s">
        <v>1</v>
      </c>
      <c r="E7230" s="627">
        <v>771.54</v>
      </c>
      <c r="F7230" s="611" t="s">
        <v>8297</v>
      </c>
      <c r="G7230" s="611" t="s">
        <v>8185</v>
      </c>
      <c r="H7230" s="611" t="s">
        <v>28176</v>
      </c>
    </row>
    <row r="7231" spans="1:8" x14ac:dyDescent="0.2">
      <c r="A7231" s="609" t="str">
        <f t="shared" si="112"/>
        <v>IUP30056</v>
      </c>
      <c r="B7231" s="611" t="s">
        <v>7695</v>
      </c>
      <c r="C7231" s="611" t="s">
        <v>7696</v>
      </c>
      <c r="D7231" s="626" t="s">
        <v>2</v>
      </c>
      <c r="E7231" s="627">
        <v>39.57</v>
      </c>
      <c r="F7231" s="611" t="s">
        <v>8297</v>
      </c>
      <c r="G7231" s="611" t="s">
        <v>8185</v>
      </c>
      <c r="H7231" s="611" t="s">
        <v>28176</v>
      </c>
    </row>
    <row r="7232" spans="1:8" x14ac:dyDescent="0.2">
      <c r="A7232" s="609" t="str">
        <f t="shared" si="112"/>
        <v>IUP30048</v>
      </c>
      <c r="B7232" s="611" t="s">
        <v>7679</v>
      </c>
      <c r="C7232" s="611" t="s">
        <v>7680</v>
      </c>
      <c r="D7232" s="626" t="s">
        <v>609</v>
      </c>
      <c r="E7232" s="627">
        <v>12.65</v>
      </c>
      <c r="F7232" s="611" t="s">
        <v>8297</v>
      </c>
      <c r="G7232" s="611" t="s">
        <v>8185</v>
      </c>
      <c r="H7232" s="611" t="s">
        <v>28176</v>
      </c>
    </row>
    <row r="7233" spans="1:8" x14ac:dyDescent="0.2">
      <c r="A7233" s="609" t="str">
        <f t="shared" si="112"/>
        <v>IUP30046</v>
      </c>
      <c r="B7233" s="611" t="s">
        <v>7675</v>
      </c>
      <c r="C7233" s="611" t="s">
        <v>7676</v>
      </c>
      <c r="D7233" s="626" t="s">
        <v>4</v>
      </c>
      <c r="E7233" s="627">
        <v>214.58</v>
      </c>
      <c r="F7233" s="611" t="s">
        <v>8297</v>
      </c>
      <c r="G7233" s="611" t="s">
        <v>8185</v>
      </c>
      <c r="H7233" s="611" t="s">
        <v>28176</v>
      </c>
    </row>
    <row r="7234" spans="1:8" x14ac:dyDescent="0.2">
      <c r="A7234" s="609" t="str">
        <f t="shared" ref="A7234:A7297" si="113">IF(ISERROR(SEARCH("/",B7234)=6),TRIM(CLEAN(B7234)),IF(SEARCH("/",B7234)=6,IF(LEN(TRIM(CLEAN(B7234)))=7,LEFT(TRIM(CLEAN(B7234)),6)&amp;"00"&amp;RIGHT(TRIM(CLEAN(B7234)),1),LEFT(TRIM(CLEAN(B7234)),6)&amp;"0"&amp;RIGHT(TRIM(CLEAN(B7234)),2)),TRIM(CLEAN(B7234))))</f>
        <v>IUD20077</v>
      </c>
      <c r="B7234" s="611" t="s">
        <v>7304</v>
      </c>
      <c r="C7234" s="611" t="s">
        <v>7305</v>
      </c>
      <c r="D7234" s="626" t="s">
        <v>2</v>
      </c>
      <c r="E7234" s="627">
        <v>3274.57</v>
      </c>
      <c r="F7234" s="611" t="s">
        <v>8297</v>
      </c>
      <c r="G7234" s="611" t="s">
        <v>8185</v>
      </c>
      <c r="H7234" s="611" t="s">
        <v>28176</v>
      </c>
    </row>
    <row r="7235" spans="1:8" x14ac:dyDescent="0.2">
      <c r="A7235" s="609" t="str">
        <f t="shared" si="113"/>
        <v>IUD20071</v>
      </c>
      <c r="B7235" s="611" t="s">
        <v>7294</v>
      </c>
      <c r="C7235" s="611" t="s">
        <v>7295</v>
      </c>
      <c r="D7235" s="626" t="s">
        <v>1</v>
      </c>
      <c r="E7235" s="627">
        <v>30676.52</v>
      </c>
      <c r="F7235" s="611" t="s">
        <v>8297</v>
      </c>
      <c r="G7235" s="611" t="s">
        <v>8185</v>
      </c>
      <c r="H7235" s="611" t="s">
        <v>28176</v>
      </c>
    </row>
    <row r="7236" spans="1:8" x14ac:dyDescent="0.2">
      <c r="A7236" s="609" t="str">
        <f t="shared" si="113"/>
        <v>IUP30032</v>
      </c>
      <c r="B7236" s="611" t="s">
        <v>7653</v>
      </c>
      <c r="C7236" s="611" t="s">
        <v>7654</v>
      </c>
      <c r="D7236" s="626" t="s">
        <v>4</v>
      </c>
      <c r="E7236" s="627">
        <v>72.010000000000005</v>
      </c>
      <c r="F7236" s="611" t="s">
        <v>8297</v>
      </c>
      <c r="G7236" s="611" t="s">
        <v>8185</v>
      </c>
      <c r="H7236" s="611" t="s">
        <v>28176</v>
      </c>
    </row>
    <row r="7237" spans="1:8" x14ac:dyDescent="0.2">
      <c r="A7237" s="609" t="str">
        <f t="shared" si="113"/>
        <v>IUP30026</v>
      </c>
      <c r="B7237" s="611" t="s">
        <v>7643</v>
      </c>
      <c r="C7237" s="611" t="s">
        <v>7644</v>
      </c>
      <c r="D7237" s="626" t="s">
        <v>3</v>
      </c>
      <c r="E7237" s="627">
        <v>7.04</v>
      </c>
      <c r="F7237" s="611" t="s">
        <v>8297</v>
      </c>
      <c r="G7237" s="611" t="s">
        <v>8185</v>
      </c>
      <c r="H7237" s="611" t="s">
        <v>28176</v>
      </c>
    </row>
    <row r="7238" spans="1:8" x14ac:dyDescent="0.2">
      <c r="A7238" s="609" t="str">
        <f t="shared" si="113"/>
        <v>IUD20057</v>
      </c>
      <c r="B7238" s="611" t="s">
        <v>7274</v>
      </c>
      <c r="C7238" s="611" t="s">
        <v>7275</v>
      </c>
      <c r="D7238" s="626" t="s">
        <v>4</v>
      </c>
      <c r="E7238" s="627">
        <v>25.39</v>
      </c>
      <c r="F7238" s="611" t="s">
        <v>8297</v>
      </c>
      <c r="G7238" s="611" t="s">
        <v>8185</v>
      </c>
      <c r="H7238" s="611" t="s">
        <v>28176</v>
      </c>
    </row>
    <row r="7239" spans="1:8" x14ac:dyDescent="0.2">
      <c r="A7239" s="609" t="str">
        <f t="shared" si="113"/>
        <v>IUD20055</v>
      </c>
      <c r="B7239" s="611" t="s">
        <v>7270</v>
      </c>
      <c r="C7239" s="611" t="s">
        <v>7271</v>
      </c>
      <c r="D7239" s="626" t="s">
        <v>2</v>
      </c>
      <c r="E7239" s="627">
        <v>66.06</v>
      </c>
      <c r="F7239" s="611" t="s">
        <v>8297</v>
      </c>
      <c r="G7239" s="611" t="s">
        <v>8185</v>
      </c>
      <c r="H7239" s="611" t="s">
        <v>28176</v>
      </c>
    </row>
    <row r="7240" spans="1:8" x14ac:dyDescent="0.2">
      <c r="A7240" s="609" t="str">
        <f t="shared" si="113"/>
        <v>IUS20009</v>
      </c>
      <c r="B7240" s="611" t="s">
        <v>7804</v>
      </c>
      <c r="C7240" s="611" t="s">
        <v>7805</v>
      </c>
      <c r="D7240" s="626" t="s">
        <v>3</v>
      </c>
      <c r="E7240" s="627">
        <v>723.4</v>
      </c>
      <c r="F7240" s="611" t="s">
        <v>8297</v>
      </c>
      <c r="G7240" s="611" t="s">
        <v>8185</v>
      </c>
      <c r="H7240" s="611" t="s">
        <v>28176</v>
      </c>
    </row>
    <row r="7241" spans="1:8" x14ac:dyDescent="0.2">
      <c r="A7241" s="609" t="str">
        <f t="shared" si="113"/>
        <v>IUD20046</v>
      </c>
      <c r="B7241" s="611" t="s">
        <v>7253</v>
      </c>
      <c r="C7241" s="611" t="s">
        <v>7254</v>
      </c>
      <c r="D7241" s="626" t="s">
        <v>1</v>
      </c>
      <c r="E7241" s="627">
        <v>10295.040000000001</v>
      </c>
      <c r="F7241" s="611" t="s">
        <v>8297</v>
      </c>
      <c r="G7241" s="611" t="s">
        <v>8185</v>
      </c>
      <c r="H7241" s="611" t="s">
        <v>28176</v>
      </c>
    </row>
    <row r="7242" spans="1:8" x14ac:dyDescent="0.2">
      <c r="A7242" s="609" t="str">
        <f t="shared" si="113"/>
        <v>IUD20045</v>
      </c>
      <c r="B7242" s="611" t="s">
        <v>7251</v>
      </c>
      <c r="C7242" s="611" t="s">
        <v>7252</v>
      </c>
      <c r="D7242" s="626" t="s">
        <v>1</v>
      </c>
      <c r="E7242" s="627">
        <v>10735.99</v>
      </c>
      <c r="F7242" s="611" t="s">
        <v>8297</v>
      </c>
      <c r="G7242" s="611" t="s">
        <v>8185</v>
      </c>
      <c r="H7242" s="611" t="s">
        <v>28176</v>
      </c>
    </row>
    <row r="7243" spans="1:8" x14ac:dyDescent="0.2">
      <c r="A7243" s="609" t="str">
        <f t="shared" si="113"/>
        <v>IUD20037</v>
      </c>
      <c r="B7243" s="611" t="s">
        <v>7238</v>
      </c>
      <c r="C7243" s="611" t="s">
        <v>7239</v>
      </c>
      <c r="D7243" s="626" t="s">
        <v>1</v>
      </c>
      <c r="E7243" s="627">
        <v>3945.44</v>
      </c>
      <c r="F7243" s="611" t="s">
        <v>8297</v>
      </c>
      <c r="G7243" s="611" t="s">
        <v>8185</v>
      </c>
      <c r="H7243" s="611" t="s">
        <v>28176</v>
      </c>
    </row>
    <row r="7244" spans="1:8" x14ac:dyDescent="0.2">
      <c r="A7244" s="609" t="str">
        <f t="shared" si="113"/>
        <v>IUD20036</v>
      </c>
      <c r="B7244" s="611" t="s">
        <v>7237</v>
      </c>
      <c r="C7244" s="611" t="s">
        <v>17765</v>
      </c>
      <c r="D7244" s="626" t="s">
        <v>1</v>
      </c>
      <c r="E7244" s="627">
        <v>9133.1299999999992</v>
      </c>
      <c r="F7244" s="611" t="s">
        <v>8297</v>
      </c>
      <c r="G7244" s="611" t="s">
        <v>8185</v>
      </c>
      <c r="H7244" s="611" t="s">
        <v>28176</v>
      </c>
    </row>
    <row r="7245" spans="1:8" x14ac:dyDescent="0.2">
      <c r="A7245" s="609" t="str">
        <f t="shared" si="113"/>
        <v>IUD20028</v>
      </c>
      <c r="B7245" s="611" t="s">
        <v>7223</v>
      </c>
      <c r="C7245" s="611" t="s">
        <v>7224</v>
      </c>
      <c r="D7245" s="626" t="s">
        <v>1</v>
      </c>
      <c r="E7245" s="627">
        <v>31188.66</v>
      </c>
      <c r="F7245" s="611" t="s">
        <v>8297</v>
      </c>
      <c r="G7245" s="611" t="s">
        <v>8185</v>
      </c>
      <c r="H7245" s="611" t="s">
        <v>28176</v>
      </c>
    </row>
    <row r="7246" spans="1:8" x14ac:dyDescent="0.2">
      <c r="A7246" s="609" t="str">
        <f t="shared" si="113"/>
        <v>IUD30061</v>
      </c>
      <c r="B7246" s="611" t="s">
        <v>7448</v>
      </c>
      <c r="C7246" s="611" t="s">
        <v>7449</v>
      </c>
      <c r="D7246" s="626" t="s">
        <v>3</v>
      </c>
      <c r="E7246" s="627">
        <v>242.69</v>
      </c>
      <c r="F7246" s="611" t="s">
        <v>8297</v>
      </c>
      <c r="G7246" s="611" t="s">
        <v>8185</v>
      </c>
      <c r="H7246" s="611" t="s">
        <v>28176</v>
      </c>
    </row>
    <row r="7247" spans="1:8" x14ac:dyDescent="0.2">
      <c r="A7247" s="609" t="str">
        <f t="shared" si="113"/>
        <v>IUD30059</v>
      </c>
      <c r="B7247" s="611" t="s">
        <v>7444</v>
      </c>
      <c r="C7247" s="611" t="s">
        <v>7445</v>
      </c>
      <c r="D7247" s="626" t="s">
        <v>4</v>
      </c>
      <c r="E7247" s="627">
        <v>89.76</v>
      </c>
      <c r="F7247" s="611" t="s">
        <v>8297</v>
      </c>
      <c r="G7247" s="611" t="s">
        <v>8185</v>
      </c>
      <c r="H7247" s="611" t="s">
        <v>28176</v>
      </c>
    </row>
    <row r="7248" spans="1:8" x14ac:dyDescent="0.2">
      <c r="A7248" s="609" t="str">
        <f t="shared" si="113"/>
        <v>IUC00040</v>
      </c>
      <c r="B7248" s="611" t="s">
        <v>31865</v>
      </c>
      <c r="C7248" s="611" t="s">
        <v>31866</v>
      </c>
      <c r="D7248" s="626" t="s">
        <v>2</v>
      </c>
      <c r="E7248" s="627">
        <v>676.3</v>
      </c>
      <c r="F7248" s="611" t="s">
        <v>8297</v>
      </c>
      <c r="G7248" s="611" t="s">
        <v>8185</v>
      </c>
      <c r="H7248" s="611" t="s">
        <v>28176</v>
      </c>
    </row>
    <row r="7249" spans="1:8" x14ac:dyDescent="0.2">
      <c r="A7249" s="609" t="str">
        <f t="shared" si="113"/>
        <v>IUD30222</v>
      </c>
      <c r="B7249" s="611" t="s">
        <v>31867</v>
      </c>
      <c r="C7249" s="611" t="s">
        <v>31868</v>
      </c>
      <c r="D7249" s="626" t="s">
        <v>4</v>
      </c>
      <c r="E7249" s="627">
        <v>66.58</v>
      </c>
      <c r="F7249" s="611" t="s">
        <v>8297</v>
      </c>
      <c r="G7249" s="611" t="s">
        <v>8185</v>
      </c>
      <c r="H7249" s="611" t="s">
        <v>28176</v>
      </c>
    </row>
    <row r="7250" spans="1:8" x14ac:dyDescent="0.2">
      <c r="A7250" s="609" t="str">
        <f t="shared" si="113"/>
        <v>IUP30109</v>
      </c>
      <c r="B7250" s="611" t="s">
        <v>31869</v>
      </c>
      <c r="C7250" s="611" t="s">
        <v>31870</v>
      </c>
      <c r="D7250" s="626" t="s">
        <v>4</v>
      </c>
      <c r="E7250" s="627">
        <v>64.069999999999993</v>
      </c>
      <c r="F7250" s="611" t="s">
        <v>8297</v>
      </c>
      <c r="G7250" s="611" t="s">
        <v>8185</v>
      </c>
      <c r="H7250" s="611" t="s">
        <v>28176</v>
      </c>
    </row>
    <row r="7251" spans="1:8" x14ac:dyDescent="0.2">
      <c r="A7251" s="609" t="str">
        <f t="shared" si="113"/>
        <v>IUD20105</v>
      </c>
      <c r="B7251" s="611" t="s">
        <v>31871</v>
      </c>
      <c r="C7251" s="611" t="s">
        <v>31872</v>
      </c>
      <c r="D7251" s="626" t="s">
        <v>4</v>
      </c>
      <c r="E7251" s="627">
        <v>30.12</v>
      </c>
      <c r="F7251" s="611" t="s">
        <v>8297</v>
      </c>
      <c r="G7251" s="611" t="s">
        <v>8185</v>
      </c>
      <c r="H7251" s="611" t="s">
        <v>28176</v>
      </c>
    </row>
    <row r="7252" spans="1:8" x14ac:dyDescent="0.2">
      <c r="A7252" s="609" t="str">
        <f t="shared" si="113"/>
        <v>IUSC0030</v>
      </c>
      <c r="B7252" s="611" t="s">
        <v>31873</v>
      </c>
      <c r="C7252" s="611" t="s">
        <v>31874</v>
      </c>
      <c r="D7252" s="626" t="s">
        <v>1</v>
      </c>
      <c r="E7252" s="627">
        <v>127.75</v>
      </c>
      <c r="F7252" s="611" t="s">
        <v>8297</v>
      </c>
      <c r="G7252" s="611" t="s">
        <v>8185</v>
      </c>
      <c r="H7252" s="611" t="s">
        <v>28176</v>
      </c>
    </row>
    <row r="7253" spans="1:8" x14ac:dyDescent="0.2">
      <c r="A7253" s="609" t="str">
        <f t="shared" si="113"/>
        <v>IUSC0005</v>
      </c>
      <c r="B7253" s="611" t="s">
        <v>31875</v>
      </c>
      <c r="C7253" s="611" t="s">
        <v>31876</v>
      </c>
      <c r="D7253" s="626" t="s">
        <v>3</v>
      </c>
      <c r="E7253" s="627">
        <v>0.65</v>
      </c>
      <c r="F7253" s="611" t="s">
        <v>8297</v>
      </c>
      <c r="G7253" s="611" t="s">
        <v>8185</v>
      </c>
      <c r="H7253" s="611" t="s">
        <v>28176</v>
      </c>
    </row>
    <row r="7254" spans="1:8" x14ac:dyDescent="0.2">
      <c r="A7254" s="609" t="str">
        <f t="shared" si="113"/>
        <v>IUP30120</v>
      </c>
      <c r="B7254" s="611" t="s">
        <v>31877</v>
      </c>
      <c r="C7254" s="611" t="s">
        <v>31878</v>
      </c>
      <c r="D7254" s="626" t="s">
        <v>2</v>
      </c>
      <c r="E7254" s="627">
        <v>26.43</v>
      </c>
      <c r="F7254" s="611" t="s">
        <v>8297</v>
      </c>
      <c r="G7254" s="611" t="s">
        <v>8185</v>
      </c>
      <c r="H7254" s="611" t="s">
        <v>28176</v>
      </c>
    </row>
    <row r="7255" spans="1:8" x14ac:dyDescent="0.2">
      <c r="A7255" s="609" t="str">
        <f t="shared" si="113"/>
        <v>IUD300329</v>
      </c>
      <c r="B7255" s="611" t="s">
        <v>31879</v>
      </c>
      <c r="C7255" s="611" t="s">
        <v>31880</v>
      </c>
      <c r="D7255" s="626" t="s">
        <v>3</v>
      </c>
      <c r="E7255" s="627">
        <v>71.260000000000005</v>
      </c>
      <c r="F7255" s="611" t="s">
        <v>8297</v>
      </c>
      <c r="G7255" s="611" t="s">
        <v>8185</v>
      </c>
      <c r="H7255" s="611" t="s">
        <v>28176</v>
      </c>
    </row>
    <row r="7256" spans="1:8" x14ac:dyDescent="0.2">
      <c r="A7256" s="609" t="str">
        <f t="shared" si="113"/>
        <v>IUP30400</v>
      </c>
      <c r="B7256" s="611" t="s">
        <v>31881</v>
      </c>
      <c r="C7256" s="611" t="s">
        <v>31882</v>
      </c>
      <c r="D7256" s="626" t="s">
        <v>4</v>
      </c>
      <c r="E7256" s="627">
        <v>302.52</v>
      </c>
      <c r="F7256" s="611" t="s">
        <v>8297</v>
      </c>
      <c r="G7256" s="611" t="s">
        <v>8185</v>
      </c>
      <c r="H7256" s="611" t="s">
        <v>28176</v>
      </c>
    </row>
    <row r="7257" spans="1:8" x14ac:dyDescent="0.2">
      <c r="A7257" s="609" t="str">
        <f t="shared" si="113"/>
        <v>IUSC0033</v>
      </c>
      <c r="B7257" s="611" t="s">
        <v>31883</v>
      </c>
      <c r="C7257" s="611" t="s">
        <v>31884</v>
      </c>
      <c r="D7257" s="626" t="s">
        <v>1</v>
      </c>
      <c r="E7257" s="627">
        <v>607.9</v>
      </c>
      <c r="F7257" s="611" t="s">
        <v>8297</v>
      </c>
      <c r="G7257" s="611" t="s">
        <v>8185</v>
      </c>
      <c r="H7257" s="611" t="s">
        <v>28176</v>
      </c>
    </row>
    <row r="7258" spans="1:8" x14ac:dyDescent="0.2">
      <c r="A7258" s="609" t="str">
        <f t="shared" si="113"/>
        <v>IUSC0020</v>
      </c>
      <c r="B7258" s="611" t="s">
        <v>18410</v>
      </c>
      <c r="C7258" s="611" t="s">
        <v>18411</v>
      </c>
      <c r="D7258" s="626" t="s">
        <v>1</v>
      </c>
      <c r="E7258" s="627">
        <v>2241.08</v>
      </c>
      <c r="F7258" s="611" t="s">
        <v>8297</v>
      </c>
      <c r="G7258" s="611" t="s">
        <v>8185</v>
      </c>
      <c r="H7258" s="611" t="s">
        <v>28176</v>
      </c>
    </row>
    <row r="7259" spans="1:8" x14ac:dyDescent="0.2">
      <c r="A7259" s="609" t="str">
        <f t="shared" si="113"/>
        <v>IUSC0018</v>
      </c>
      <c r="B7259" s="611" t="s">
        <v>18406</v>
      </c>
      <c r="C7259" s="611" t="s">
        <v>18407</v>
      </c>
      <c r="D7259" s="626" t="s">
        <v>2</v>
      </c>
      <c r="E7259" s="627">
        <v>33.119999999999997</v>
      </c>
      <c r="F7259" s="611" t="s">
        <v>8297</v>
      </c>
      <c r="G7259" s="611" t="s">
        <v>8185</v>
      </c>
      <c r="H7259" s="611" t="s">
        <v>28176</v>
      </c>
    </row>
    <row r="7260" spans="1:8" x14ac:dyDescent="0.2">
      <c r="A7260" s="609" t="str">
        <f t="shared" si="113"/>
        <v>IUC10061</v>
      </c>
      <c r="B7260" s="611" t="s">
        <v>18342</v>
      </c>
      <c r="C7260" s="611" t="s">
        <v>18343</v>
      </c>
      <c r="D7260" s="626" t="s">
        <v>4</v>
      </c>
      <c r="E7260" s="627">
        <v>113.01</v>
      </c>
      <c r="F7260" s="611" t="s">
        <v>8297</v>
      </c>
      <c r="G7260" s="611" t="s">
        <v>8185</v>
      </c>
      <c r="H7260" s="611" t="s">
        <v>28176</v>
      </c>
    </row>
    <row r="7261" spans="1:8" x14ac:dyDescent="0.2">
      <c r="A7261" s="609" t="str">
        <f t="shared" si="113"/>
        <v>IUC20100</v>
      </c>
      <c r="B7261" s="611" t="s">
        <v>18347</v>
      </c>
      <c r="C7261" s="611" t="s">
        <v>18348</v>
      </c>
      <c r="D7261" s="626" t="s">
        <v>3</v>
      </c>
      <c r="E7261" s="627">
        <v>5.77</v>
      </c>
      <c r="F7261" s="611" t="s">
        <v>8297</v>
      </c>
      <c r="G7261" s="611" t="s">
        <v>8185</v>
      </c>
      <c r="H7261" s="611" t="s">
        <v>28176</v>
      </c>
    </row>
    <row r="7262" spans="1:8" x14ac:dyDescent="0.2">
      <c r="A7262" s="609" t="str">
        <f t="shared" si="113"/>
        <v>IUTR1007</v>
      </c>
      <c r="B7262" s="611" t="s">
        <v>8751</v>
      </c>
      <c r="C7262" s="611" t="s">
        <v>19473</v>
      </c>
      <c r="D7262" s="626" t="s">
        <v>609</v>
      </c>
      <c r="E7262" s="627">
        <v>18.16</v>
      </c>
      <c r="F7262" s="611" t="s">
        <v>8297</v>
      </c>
      <c r="G7262" s="611" t="s">
        <v>8185</v>
      </c>
      <c r="H7262" s="611" t="s">
        <v>28176</v>
      </c>
    </row>
    <row r="7263" spans="1:8" x14ac:dyDescent="0.2">
      <c r="A7263" s="609" t="str">
        <f t="shared" si="113"/>
        <v>IUS85005</v>
      </c>
      <c r="B7263" s="611" t="s">
        <v>31885</v>
      </c>
      <c r="C7263" s="611" t="s">
        <v>31886</v>
      </c>
      <c r="D7263" s="626" t="s">
        <v>1</v>
      </c>
      <c r="E7263" s="627">
        <v>3526.56</v>
      </c>
      <c r="F7263" s="611" t="s">
        <v>8297</v>
      </c>
      <c r="G7263" s="611" t="s">
        <v>8185</v>
      </c>
      <c r="H7263" s="611" t="s">
        <v>28176</v>
      </c>
    </row>
    <row r="7264" spans="1:8" x14ac:dyDescent="0.2">
      <c r="A7264" s="609" t="str">
        <f t="shared" si="113"/>
        <v>IUP30113</v>
      </c>
      <c r="B7264" s="611" t="s">
        <v>31887</v>
      </c>
      <c r="C7264" s="611" t="s">
        <v>31888</v>
      </c>
      <c r="D7264" s="626" t="s">
        <v>3</v>
      </c>
      <c r="E7264" s="627">
        <v>6.07</v>
      </c>
      <c r="F7264" s="611" t="s">
        <v>8297</v>
      </c>
      <c r="G7264" s="611" t="s">
        <v>8185</v>
      </c>
      <c r="H7264" s="611" t="s">
        <v>28176</v>
      </c>
    </row>
    <row r="7265" spans="1:8" x14ac:dyDescent="0.2">
      <c r="A7265" s="609" t="str">
        <f t="shared" si="113"/>
        <v>IUS0028</v>
      </c>
      <c r="B7265" s="611" t="s">
        <v>7783</v>
      </c>
      <c r="C7265" s="611" t="s">
        <v>7784</v>
      </c>
      <c r="D7265" s="626" t="s">
        <v>3</v>
      </c>
      <c r="E7265" s="627">
        <v>14.65</v>
      </c>
      <c r="F7265" s="611" t="s">
        <v>8297</v>
      </c>
      <c r="G7265" s="611" t="s">
        <v>8185</v>
      </c>
      <c r="H7265" s="611" t="s">
        <v>28176</v>
      </c>
    </row>
    <row r="7266" spans="1:8" x14ac:dyDescent="0.2">
      <c r="A7266" s="609" t="str">
        <f t="shared" si="113"/>
        <v>IUS20002</v>
      </c>
      <c r="B7266" s="611" t="s">
        <v>7791</v>
      </c>
      <c r="C7266" s="611" t="s">
        <v>7792</v>
      </c>
      <c r="D7266" s="626" t="s">
        <v>3</v>
      </c>
      <c r="E7266" s="627">
        <v>331.08</v>
      </c>
      <c r="F7266" s="611" t="s">
        <v>8297</v>
      </c>
      <c r="G7266" s="611" t="s">
        <v>8185</v>
      </c>
      <c r="H7266" s="611" t="s">
        <v>28176</v>
      </c>
    </row>
    <row r="7267" spans="1:8" x14ac:dyDescent="0.2">
      <c r="A7267" s="609" t="str">
        <f t="shared" si="113"/>
        <v>IUP30106</v>
      </c>
      <c r="B7267" s="611" t="s">
        <v>31889</v>
      </c>
      <c r="C7267" s="611" t="s">
        <v>31890</v>
      </c>
      <c r="D7267" s="626" t="s">
        <v>3</v>
      </c>
      <c r="E7267" s="627">
        <v>33.54</v>
      </c>
      <c r="F7267" s="611" t="s">
        <v>8297</v>
      </c>
      <c r="G7267" s="611" t="s">
        <v>8185</v>
      </c>
      <c r="H7267" s="611" t="s">
        <v>28176</v>
      </c>
    </row>
    <row r="7268" spans="1:8" x14ac:dyDescent="0.2">
      <c r="A7268" s="609" t="str">
        <f t="shared" si="113"/>
        <v>IUD30029</v>
      </c>
      <c r="B7268" s="611" t="s">
        <v>7392</v>
      </c>
      <c r="C7268" s="611" t="s">
        <v>8142</v>
      </c>
      <c r="D7268" s="626" t="s">
        <v>2</v>
      </c>
      <c r="E7268" s="627">
        <v>108.1</v>
      </c>
      <c r="F7268" s="611" t="s">
        <v>8297</v>
      </c>
      <c r="G7268" s="611" t="s">
        <v>8185</v>
      </c>
      <c r="H7268" s="611" t="s">
        <v>28176</v>
      </c>
    </row>
    <row r="7269" spans="1:8" x14ac:dyDescent="0.2">
      <c r="A7269" s="609" t="str">
        <f t="shared" si="113"/>
        <v>IUD30094</v>
      </c>
      <c r="B7269" s="611" t="s">
        <v>7508</v>
      </c>
      <c r="C7269" s="611" t="s">
        <v>7509</v>
      </c>
      <c r="D7269" s="626" t="s">
        <v>1</v>
      </c>
      <c r="E7269" s="627">
        <v>309.82</v>
      </c>
      <c r="F7269" s="611" t="s">
        <v>8297</v>
      </c>
      <c r="G7269" s="611" t="s">
        <v>8185</v>
      </c>
      <c r="H7269" s="611" t="s">
        <v>28176</v>
      </c>
    </row>
    <row r="7270" spans="1:8" x14ac:dyDescent="0.2">
      <c r="A7270" s="609" t="str">
        <f t="shared" si="113"/>
        <v>IUD30091</v>
      </c>
      <c r="B7270" s="611" t="s">
        <v>7502</v>
      </c>
      <c r="C7270" s="611" t="s">
        <v>7503</v>
      </c>
      <c r="D7270" s="626" t="s">
        <v>1</v>
      </c>
      <c r="E7270" s="627">
        <v>1403.99</v>
      </c>
      <c r="F7270" s="611" t="s">
        <v>8297</v>
      </c>
      <c r="G7270" s="611" t="s">
        <v>8185</v>
      </c>
      <c r="H7270" s="611" t="s">
        <v>28176</v>
      </c>
    </row>
    <row r="7271" spans="1:8" x14ac:dyDescent="0.2">
      <c r="A7271" s="609" t="str">
        <f t="shared" si="113"/>
        <v>IUD30090</v>
      </c>
      <c r="B7271" s="611" t="s">
        <v>7500</v>
      </c>
      <c r="C7271" s="611" t="s">
        <v>7501</v>
      </c>
      <c r="D7271" s="626" t="s">
        <v>1</v>
      </c>
      <c r="E7271" s="627">
        <v>824.42</v>
      </c>
      <c r="F7271" s="611" t="s">
        <v>8297</v>
      </c>
      <c r="G7271" s="611" t="s">
        <v>8185</v>
      </c>
      <c r="H7271" s="611" t="s">
        <v>28176</v>
      </c>
    </row>
    <row r="7272" spans="1:8" x14ac:dyDescent="0.2">
      <c r="A7272" s="609" t="str">
        <f t="shared" si="113"/>
        <v>IUD30088</v>
      </c>
      <c r="B7272" s="611" t="s">
        <v>7496</v>
      </c>
      <c r="C7272" s="611" t="s">
        <v>7497</v>
      </c>
      <c r="D7272" s="626" t="s">
        <v>2</v>
      </c>
      <c r="E7272" s="627">
        <v>586.44000000000005</v>
      </c>
      <c r="F7272" s="611" t="s">
        <v>8297</v>
      </c>
      <c r="G7272" s="611" t="s">
        <v>8185</v>
      </c>
      <c r="H7272" s="611" t="s">
        <v>28176</v>
      </c>
    </row>
    <row r="7273" spans="1:8" x14ac:dyDescent="0.2">
      <c r="A7273" s="609" t="str">
        <f t="shared" si="113"/>
        <v>IUP30097</v>
      </c>
      <c r="B7273" s="611" t="s">
        <v>8298</v>
      </c>
      <c r="C7273" s="611" t="s">
        <v>8299</v>
      </c>
      <c r="D7273" s="626" t="s">
        <v>4</v>
      </c>
      <c r="E7273" s="627">
        <v>48.42</v>
      </c>
      <c r="F7273" s="611" t="s">
        <v>8297</v>
      </c>
      <c r="G7273" s="611" t="s">
        <v>8185</v>
      </c>
      <c r="H7273" s="611" t="s">
        <v>28176</v>
      </c>
    </row>
    <row r="7274" spans="1:8" x14ac:dyDescent="0.2">
      <c r="A7274" s="609" t="str">
        <f t="shared" si="113"/>
        <v>IUD30147</v>
      </c>
      <c r="B7274" s="611" t="s">
        <v>17795</v>
      </c>
      <c r="C7274" s="611" t="s">
        <v>17796</v>
      </c>
      <c r="D7274" s="626" t="s">
        <v>1</v>
      </c>
      <c r="E7274" s="627">
        <v>2479.44</v>
      </c>
      <c r="F7274" s="611" t="s">
        <v>8297</v>
      </c>
      <c r="G7274" s="611" t="s">
        <v>8185</v>
      </c>
      <c r="H7274" s="611" t="s">
        <v>28176</v>
      </c>
    </row>
    <row r="7275" spans="1:8" x14ac:dyDescent="0.2">
      <c r="A7275" s="609" t="str">
        <f t="shared" si="113"/>
        <v>IUD30145</v>
      </c>
      <c r="B7275" s="611" t="s">
        <v>17791</v>
      </c>
      <c r="C7275" s="611" t="s">
        <v>17792</v>
      </c>
      <c r="D7275" s="626" t="s">
        <v>1</v>
      </c>
      <c r="E7275" s="627">
        <v>1925.11</v>
      </c>
      <c r="F7275" s="611" t="s">
        <v>8297</v>
      </c>
      <c r="G7275" s="611" t="s">
        <v>8185</v>
      </c>
      <c r="H7275" s="611" t="s">
        <v>28176</v>
      </c>
    </row>
    <row r="7276" spans="1:8" x14ac:dyDescent="0.2">
      <c r="A7276" s="609" t="str">
        <f t="shared" si="113"/>
        <v>IUD30130</v>
      </c>
      <c r="B7276" s="611" t="s">
        <v>17787</v>
      </c>
      <c r="C7276" s="611" t="s">
        <v>17788</v>
      </c>
      <c r="D7276" s="626" t="s">
        <v>1</v>
      </c>
      <c r="E7276" s="627">
        <v>4298.38</v>
      </c>
      <c r="F7276" s="611" t="s">
        <v>8297</v>
      </c>
      <c r="G7276" s="611" t="s">
        <v>8185</v>
      </c>
      <c r="H7276" s="611" t="s">
        <v>28176</v>
      </c>
    </row>
    <row r="7277" spans="1:8" x14ac:dyDescent="0.2">
      <c r="A7277" s="609" t="str">
        <f t="shared" si="113"/>
        <v>IUC20027</v>
      </c>
      <c r="B7277" s="611" t="s">
        <v>7177</v>
      </c>
      <c r="C7277" s="611" t="s">
        <v>7144</v>
      </c>
      <c r="D7277" s="626" t="s">
        <v>3</v>
      </c>
      <c r="E7277" s="627">
        <v>22.46</v>
      </c>
      <c r="F7277" s="611" t="s">
        <v>8297</v>
      </c>
      <c r="G7277" s="611" t="s">
        <v>8185</v>
      </c>
      <c r="H7277" s="611" t="s">
        <v>28176</v>
      </c>
    </row>
    <row r="7278" spans="1:8" x14ac:dyDescent="0.2">
      <c r="A7278" s="609" t="str">
        <f t="shared" si="113"/>
        <v>IUD30120</v>
      </c>
      <c r="B7278" s="611" t="s">
        <v>7555</v>
      </c>
      <c r="C7278" s="611" t="s">
        <v>7556</v>
      </c>
      <c r="D7278" s="626" t="s">
        <v>3</v>
      </c>
      <c r="E7278" s="627">
        <v>6.85</v>
      </c>
      <c r="F7278" s="611" t="s">
        <v>8297</v>
      </c>
      <c r="G7278" s="611" t="s">
        <v>8185</v>
      </c>
      <c r="H7278" s="611" t="s">
        <v>28176</v>
      </c>
    </row>
    <row r="7279" spans="1:8" x14ac:dyDescent="0.2">
      <c r="A7279" s="609" t="str">
        <f t="shared" si="113"/>
        <v>IUD30118</v>
      </c>
      <c r="B7279" s="611" t="s">
        <v>7551</v>
      </c>
      <c r="C7279" s="611" t="s">
        <v>7552</v>
      </c>
      <c r="D7279" s="626" t="s">
        <v>1</v>
      </c>
      <c r="E7279" s="627">
        <v>5830.12</v>
      </c>
      <c r="F7279" s="611" t="s">
        <v>8297</v>
      </c>
      <c r="G7279" s="611" t="s">
        <v>8185</v>
      </c>
      <c r="H7279" s="611" t="s">
        <v>28176</v>
      </c>
    </row>
    <row r="7280" spans="1:8" x14ac:dyDescent="0.2">
      <c r="A7280" s="609" t="str">
        <f t="shared" si="113"/>
        <v>IUD30180</v>
      </c>
      <c r="B7280" s="611" t="s">
        <v>17806</v>
      </c>
      <c r="C7280" s="611" t="s">
        <v>17807</v>
      </c>
      <c r="D7280" s="626" t="s">
        <v>4</v>
      </c>
      <c r="E7280" s="627">
        <v>4.95</v>
      </c>
      <c r="F7280" s="611" t="s">
        <v>8297</v>
      </c>
      <c r="G7280" s="611" t="s">
        <v>8185</v>
      </c>
      <c r="H7280" s="611" t="s">
        <v>28176</v>
      </c>
    </row>
    <row r="7281" spans="1:8" x14ac:dyDescent="0.2">
      <c r="A7281" s="609" t="str">
        <f t="shared" si="113"/>
        <v>IUD20101</v>
      </c>
      <c r="B7281" s="611" t="s">
        <v>17769</v>
      </c>
      <c r="C7281" s="611" t="s">
        <v>17770</v>
      </c>
      <c r="D7281" s="626" t="s">
        <v>2</v>
      </c>
      <c r="E7281" s="627">
        <v>1558.44</v>
      </c>
      <c r="F7281" s="611" t="s">
        <v>8297</v>
      </c>
      <c r="G7281" s="611" t="s">
        <v>8185</v>
      </c>
      <c r="H7281" s="611" t="s">
        <v>28176</v>
      </c>
    </row>
    <row r="7282" spans="1:8" x14ac:dyDescent="0.2">
      <c r="A7282" s="609" t="str">
        <f t="shared" si="113"/>
        <v>IUD20100</v>
      </c>
      <c r="B7282" s="611" t="s">
        <v>17767</v>
      </c>
      <c r="C7282" s="611" t="s">
        <v>17768</v>
      </c>
      <c r="D7282" s="626" t="s">
        <v>2</v>
      </c>
      <c r="E7282" s="627">
        <v>1350.25</v>
      </c>
      <c r="F7282" s="611" t="s">
        <v>8297</v>
      </c>
      <c r="G7282" s="611" t="s">
        <v>8185</v>
      </c>
      <c r="H7282" s="611" t="s">
        <v>28176</v>
      </c>
    </row>
    <row r="7283" spans="1:8" x14ac:dyDescent="0.2">
      <c r="A7283" s="609" t="str">
        <f t="shared" si="113"/>
        <v>IUP30087</v>
      </c>
      <c r="B7283" s="611" t="s">
        <v>7748</v>
      </c>
      <c r="C7283" s="611" t="s">
        <v>7749</v>
      </c>
      <c r="D7283" s="626" t="s">
        <v>3</v>
      </c>
      <c r="E7283" s="627">
        <v>11.66</v>
      </c>
      <c r="F7283" s="611" t="s">
        <v>8297</v>
      </c>
      <c r="G7283" s="611" t="s">
        <v>8185</v>
      </c>
      <c r="H7283" s="611" t="s">
        <v>28176</v>
      </c>
    </row>
    <row r="7284" spans="1:8" x14ac:dyDescent="0.2">
      <c r="A7284" s="609" t="str">
        <f t="shared" si="113"/>
        <v>PCIU0003</v>
      </c>
      <c r="B7284" s="611" t="s">
        <v>19848</v>
      </c>
      <c r="C7284" s="611" t="s">
        <v>19849</v>
      </c>
      <c r="D7284" s="626" t="s">
        <v>3</v>
      </c>
      <c r="E7284" s="627">
        <v>84.99</v>
      </c>
      <c r="F7284" s="611" t="s">
        <v>8297</v>
      </c>
      <c r="G7284" s="611" t="s">
        <v>8185</v>
      </c>
      <c r="H7284" s="611" t="s">
        <v>28176</v>
      </c>
    </row>
    <row r="7285" spans="1:8" x14ac:dyDescent="0.2">
      <c r="A7285" s="609" t="str">
        <f t="shared" si="113"/>
        <v>IUD30343</v>
      </c>
      <c r="B7285" s="611" t="s">
        <v>19469</v>
      </c>
      <c r="C7285" s="611" t="s">
        <v>19470</v>
      </c>
      <c r="D7285" s="626" t="s">
        <v>2</v>
      </c>
      <c r="E7285" s="627">
        <v>180.77</v>
      </c>
      <c r="F7285" s="611" t="s">
        <v>8297</v>
      </c>
      <c r="G7285" s="611" t="s">
        <v>8185</v>
      </c>
      <c r="H7285" s="611" t="s">
        <v>28176</v>
      </c>
    </row>
    <row r="7286" spans="1:8" x14ac:dyDescent="0.2">
      <c r="A7286" s="609" t="str">
        <f t="shared" si="113"/>
        <v>IUP30201</v>
      </c>
      <c r="B7286" s="611" t="s">
        <v>18430</v>
      </c>
      <c r="C7286" s="611" t="s">
        <v>18431</v>
      </c>
      <c r="D7286" s="626" t="s">
        <v>3</v>
      </c>
      <c r="E7286" s="627">
        <v>13.65</v>
      </c>
      <c r="F7286" s="611" t="s">
        <v>8297</v>
      </c>
      <c r="G7286" s="611" t="s">
        <v>8185</v>
      </c>
      <c r="H7286" s="611" t="s">
        <v>28176</v>
      </c>
    </row>
    <row r="7287" spans="1:8" x14ac:dyDescent="0.2">
      <c r="A7287" s="609" t="str">
        <f t="shared" si="113"/>
        <v>IUD30053</v>
      </c>
      <c r="B7287" s="611" t="s">
        <v>7433</v>
      </c>
      <c r="C7287" s="611" t="s">
        <v>8167</v>
      </c>
      <c r="D7287" s="626" t="s">
        <v>2</v>
      </c>
      <c r="E7287" s="627">
        <v>611.82000000000005</v>
      </c>
      <c r="F7287" s="611" t="s">
        <v>8297</v>
      </c>
      <c r="G7287" s="611" t="s">
        <v>8185</v>
      </c>
      <c r="H7287" s="611" t="s">
        <v>28176</v>
      </c>
    </row>
    <row r="7288" spans="1:8" x14ac:dyDescent="0.2">
      <c r="A7288" s="609" t="str">
        <f t="shared" si="113"/>
        <v>IUD30114</v>
      </c>
      <c r="B7288" s="611" t="s">
        <v>7543</v>
      </c>
      <c r="C7288" s="611" t="s">
        <v>7544</v>
      </c>
      <c r="D7288" s="626" t="s">
        <v>3</v>
      </c>
      <c r="E7288" s="627">
        <v>341.79</v>
      </c>
      <c r="F7288" s="611" t="s">
        <v>8297</v>
      </c>
      <c r="G7288" s="611" t="s">
        <v>8185</v>
      </c>
      <c r="H7288" s="611" t="s">
        <v>28176</v>
      </c>
    </row>
    <row r="7289" spans="1:8" x14ac:dyDescent="0.2">
      <c r="A7289" s="609" t="str">
        <f t="shared" si="113"/>
        <v>IUD30043</v>
      </c>
      <c r="B7289" s="611" t="s">
        <v>7415</v>
      </c>
      <c r="C7289" s="611" t="s">
        <v>8138</v>
      </c>
      <c r="D7289" s="626" t="s">
        <v>2</v>
      </c>
      <c r="E7289" s="627">
        <v>192.93</v>
      </c>
      <c r="F7289" s="611" t="s">
        <v>8297</v>
      </c>
      <c r="G7289" s="611" t="s">
        <v>8185</v>
      </c>
      <c r="H7289" s="611" t="s">
        <v>28176</v>
      </c>
    </row>
    <row r="7290" spans="1:8" x14ac:dyDescent="0.2">
      <c r="A7290" s="609" t="str">
        <f t="shared" si="113"/>
        <v>IUD30042</v>
      </c>
      <c r="B7290" s="611" t="s">
        <v>7413</v>
      </c>
      <c r="C7290" s="611" t="s">
        <v>7414</v>
      </c>
      <c r="D7290" s="626" t="s">
        <v>2</v>
      </c>
      <c r="E7290" s="627">
        <v>124.09</v>
      </c>
      <c r="F7290" s="611" t="s">
        <v>8297</v>
      </c>
      <c r="G7290" s="611" t="s">
        <v>8185</v>
      </c>
      <c r="H7290" s="611" t="s">
        <v>28176</v>
      </c>
    </row>
    <row r="7291" spans="1:8" x14ac:dyDescent="0.2">
      <c r="A7291" s="609" t="str">
        <f t="shared" si="113"/>
        <v>IUSP0002</v>
      </c>
      <c r="B7291" s="611" t="s">
        <v>7887</v>
      </c>
      <c r="C7291" s="611" t="s">
        <v>7888</v>
      </c>
      <c r="D7291" s="626" t="s">
        <v>2</v>
      </c>
      <c r="E7291" s="627">
        <v>3.14</v>
      </c>
      <c r="F7291" s="611" t="s">
        <v>8297</v>
      </c>
      <c r="G7291" s="611" t="s">
        <v>8185</v>
      </c>
      <c r="H7291" s="611" t="s">
        <v>28176</v>
      </c>
    </row>
    <row r="7292" spans="1:8" x14ac:dyDescent="0.2">
      <c r="A7292" s="609" t="str">
        <f t="shared" si="113"/>
        <v>IUP30078</v>
      </c>
      <c r="B7292" s="611" t="s">
        <v>296</v>
      </c>
      <c r="C7292" s="611" t="s">
        <v>440</v>
      </c>
      <c r="D7292" s="626" t="s">
        <v>4</v>
      </c>
      <c r="E7292" s="627">
        <v>1225.5</v>
      </c>
      <c r="F7292" s="611" t="s">
        <v>8297</v>
      </c>
      <c r="G7292" s="611" t="s">
        <v>8185</v>
      </c>
      <c r="H7292" s="611" t="s">
        <v>28176</v>
      </c>
    </row>
    <row r="7293" spans="1:8" x14ac:dyDescent="0.2">
      <c r="A7293" s="609" t="str">
        <f t="shared" si="113"/>
        <v>IUIL00012</v>
      </c>
      <c r="B7293" s="611" t="s">
        <v>7590</v>
      </c>
      <c r="C7293" s="611" t="s">
        <v>7591</v>
      </c>
      <c r="D7293" s="626" t="s">
        <v>1</v>
      </c>
      <c r="E7293" s="627">
        <v>325.14</v>
      </c>
      <c r="F7293" s="611" t="s">
        <v>8297</v>
      </c>
      <c r="G7293" s="611" t="s">
        <v>8185</v>
      </c>
      <c r="H7293" s="611" t="s">
        <v>28176</v>
      </c>
    </row>
    <row r="7294" spans="1:8" x14ac:dyDescent="0.2">
      <c r="A7294" s="609" t="str">
        <f t="shared" si="113"/>
        <v>IUD30075</v>
      </c>
      <c r="B7294" s="611" t="s">
        <v>7474</v>
      </c>
      <c r="C7294" s="611" t="s">
        <v>7475</v>
      </c>
      <c r="D7294" s="626" t="s">
        <v>1</v>
      </c>
      <c r="E7294" s="627">
        <v>410.66</v>
      </c>
      <c r="F7294" s="611" t="s">
        <v>8297</v>
      </c>
      <c r="G7294" s="611" t="s">
        <v>8185</v>
      </c>
      <c r="H7294" s="611" t="s">
        <v>28176</v>
      </c>
    </row>
    <row r="7295" spans="1:8" x14ac:dyDescent="0.2">
      <c r="A7295" s="629" t="str">
        <f t="shared" si="113"/>
        <v>IUD30106</v>
      </c>
      <c r="B7295" s="611" t="s">
        <v>7529</v>
      </c>
      <c r="C7295" s="611" t="s">
        <v>7530</v>
      </c>
      <c r="D7295" s="626" t="s">
        <v>4</v>
      </c>
      <c r="E7295" s="627">
        <v>221.59</v>
      </c>
      <c r="F7295" s="611" t="s">
        <v>8297</v>
      </c>
      <c r="G7295" s="611" t="s">
        <v>8185</v>
      </c>
      <c r="H7295" s="611" t="s">
        <v>28176</v>
      </c>
    </row>
    <row r="7296" spans="1:8" x14ac:dyDescent="0.2">
      <c r="A7296" s="609" t="str">
        <f t="shared" si="113"/>
        <v>IUTR1003</v>
      </c>
      <c r="B7296" s="611" t="s">
        <v>7893</v>
      </c>
      <c r="C7296" s="611" t="s">
        <v>7894</v>
      </c>
      <c r="D7296" s="626" t="s">
        <v>8</v>
      </c>
      <c r="E7296" s="627">
        <v>0.79</v>
      </c>
      <c r="F7296" s="611" t="s">
        <v>8297</v>
      </c>
      <c r="G7296" s="611" t="s">
        <v>8185</v>
      </c>
      <c r="H7296" s="611" t="s">
        <v>28176</v>
      </c>
    </row>
    <row r="7297" spans="1:8" x14ac:dyDescent="0.2">
      <c r="A7297" s="609" t="str">
        <f t="shared" si="113"/>
        <v>IUD30056</v>
      </c>
      <c r="B7297" s="611" t="s">
        <v>7438</v>
      </c>
      <c r="C7297" s="611" t="s">
        <v>8140</v>
      </c>
      <c r="D7297" s="626" t="s">
        <v>3</v>
      </c>
      <c r="E7297" s="627">
        <v>715.41</v>
      </c>
      <c r="F7297" s="611" t="s">
        <v>8297</v>
      </c>
      <c r="G7297" s="611" t="s">
        <v>8185</v>
      </c>
      <c r="H7297" s="611" t="s">
        <v>28176</v>
      </c>
    </row>
    <row r="7298" spans="1:8" x14ac:dyDescent="0.2">
      <c r="A7298" s="609" t="str">
        <f t="shared" ref="A7298:A7361" si="114">IF(ISERROR(SEARCH("/",B7298)=6),TRIM(CLEAN(B7298)),IF(SEARCH("/",B7298)=6,IF(LEN(TRIM(CLEAN(B7298)))=7,LEFT(TRIM(CLEAN(B7298)),6)&amp;"00"&amp;RIGHT(TRIM(CLEAN(B7298)),1),LEFT(TRIM(CLEAN(B7298)),6)&amp;"0"&amp;RIGHT(TRIM(CLEAN(B7298)),2)),TRIM(CLEAN(B7298))))</f>
        <v>IUD30101</v>
      </c>
      <c r="B7298" s="611" t="s">
        <v>17779</v>
      </c>
      <c r="C7298" s="611" t="s">
        <v>17780</v>
      </c>
      <c r="D7298" s="626" t="s">
        <v>2</v>
      </c>
      <c r="E7298" s="627">
        <v>3891.58</v>
      </c>
      <c r="F7298" s="611" t="s">
        <v>8297</v>
      </c>
      <c r="G7298" s="611" t="s">
        <v>8185</v>
      </c>
      <c r="H7298" s="611" t="s">
        <v>28176</v>
      </c>
    </row>
    <row r="7299" spans="1:8" x14ac:dyDescent="0.2">
      <c r="A7299" s="609" t="str">
        <f t="shared" si="114"/>
        <v>IUD30096</v>
      </c>
      <c r="B7299" s="611" t="s">
        <v>7512</v>
      </c>
      <c r="C7299" s="611" t="s">
        <v>7513</v>
      </c>
      <c r="D7299" s="626" t="s">
        <v>7514</v>
      </c>
      <c r="E7299" s="627">
        <v>66.06</v>
      </c>
      <c r="F7299" s="611" t="s">
        <v>8297</v>
      </c>
      <c r="G7299" s="611" t="s">
        <v>8185</v>
      </c>
      <c r="H7299" s="611" t="s">
        <v>28176</v>
      </c>
    </row>
    <row r="7300" spans="1:8" x14ac:dyDescent="0.2">
      <c r="A7300" s="609" t="str">
        <f t="shared" si="114"/>
        <v>IUP30077</v>
      </c>
      <c r="B7300" s="611" t="s">
        <v>7731</v>
      </c>
      <c r="C7300" s="611" t="s">
        <v>7732</v>
      </c>
      <c r="D7300" s="626" t="s">
        <v>2</v>
      </c>
      <c r="E7300" s="627">
        <v>54.42</v>
      </c>
      <c r="F7300" s="611" t="s">
        <v>8297</v>
      </c>
      <c r="G7300" s="611" t="s">
        <v>8185</v>
      </c>
      <c r="H7300" s="611" t="s">
        <v>28176</v>
      </c>
    </row>
    <row r="7301" spans="1:8" x14ac:dyDescent="0.2">
      <c r="A7301" s="609" t="str">
        <f t="shared" si="114"/>
        <v>IUC10045</v>
      </c>
      <c r="B7301" s="611" t="s">
        <v>7159</v>
      </c>
      <c r="C7301" s="611" t="s">
        <v>7160</v>
      </c>
      <c r="D7301" s="626" t="s">
        <v>4</v>
      </c>
      <c r="E7301" s="627">
        <v>217.1</v>
      </c>
      <c r="F7301" s="611" t="s">
        <v>8297</v>
      </c>
      <c r="G7301" s="611" t="s">
        <v>8185</v>
      </c>
      <c r="H7301" s="611" t="s">
        <v>28176</v>
      </c>
    </row>
    <row r="7302" spans="1:8" x14ac:dyDescent="0.2">
      <c r="A7302" s="609" t="str">
        <f t="shared" si="114"/>
        <v>IUC10053</v>
      </c>
      <c r="B7302" s="611" t="s">
        <v>7173</v>
      </c>
      <c r="C7302" s="611" t="s">
        <v>7174</v>
      </c>
      <c r="D7302" s="626" t="s">
        <v>2</v>
      </c>
      <c r="E7302" s="627">
        <v>415.5</v>
      </c>
      <c r="F7302" s="611" t="s">
        <v>8297</v>
      </c>
      <c r="G7302" s="611" t="s">
        <v>8185</v>
      </c>
      <c r="H7302" s="611" t="s">
        <v>28176</v>
      </c>
    </row>
    <row r="7303" spans="1:8" x14ac:dyDescent="0.2">
      <c r="A7303" s="609" t="str">
        <f t="shared" si="114"/>
        <v>IUP30089</v>
      </c>
      <c r="B7303" s="611" t="s">
        <v>7750</v>
      </c>
      <c r="C7303" s="611" t="s">
        <v>7751</v>
      </c>
      <c r="D7303" s="626" t="s">
        <v>4</v>
      </c>
      <c r="E7303" s="627">
        <v>1318.65</v>
      </c>
      <c r="F7303" s="611" t="s">
        <v>8297</v>
      </c>
      <c r="G7303" s="611" t="s">
        <v>8185</v>
      </c>
      <c r="H7303" s="611" t="s">
        <v>28176</v>
      </c>
    </row>
    <row r="7304" spans="1:8" x14ac:dyDescent="0.2">
      <c r="A7304" s="609" t="str">
        <f t="shared" si="114"/>
        <v>IUIL00013</v>
      </c>
      <c r="B7304" s="611" t="s">
        <v>7592</v>
      </c>
      <c r="C7304" s="611" t="s">
        <v>7593</v>
      </c>
      <c r="D7304" s="626" t="s">
        <v>1</v>
      </c>
      <c r="E7304" s="627">
        <v>1330.5</v>
      </c>
      <c r="F7304" s="611" t="s">
        <v>8297</v>
      </c>
      <c r="G7304" s="611" t="s">
        <v>8185</v>
      </c>
      <c r="H7304" s="611" t="s">
        <v>28176</v>
      </c>
    </row>
    <row r="7305" spans="1:8" x14ac:dyDescent="0.2">
      <c r="A7305" s="609" t="str">
        <f t="shared" si="114"/>
        <v>IUD30012</v>
      </c>
      <c r="B7305" s="611" t="s">
        <v>7362</v>
      </c>
      <c r="C7305" s="611" t="s">
        <v>7363</v>
      </c>
      <c r="D7305" s="626" t="s">
        <v>1</v>
      </c>
      <c r="E7305" s="627">
        <v>3834.22</v>
      </c>
      <c r="F7305" s="611" t="s">
        <v>8297</v>
      </c>
      <c r="G7305" s="611" t="s">
        <v>8185</v>
      </c>
      <c r="H7305" s="611" t="s">
        <v>28176</v>
      </c>
    </row>
    <row r="7306" spans="1:8" x14ac:dyDescent="0.2">
      <c r="A7306" s="609" t="str">
        <f t="shared" si="114"/>
        <v>IUD30083</v>
      </c>
      <c r="B7306" s="611" t="s">
        <v>7490</v>
      </c>
      <c r="C7306" s="611" t="s">
        <v>7491</v>
      </c>
      <c r="D7306" s="626" t="s">
        <v>3</v>
      </c>
      <c r="E7306" s="627">
        <v>120.81</v>
      </c>
      <c r="F7306" s="611" t="s">
        <v>8297</v>
      </c>
      <c r="G7306" s="611" t="s">
        <v>8185</v>
      </c>
      <c r="H7306" s="611" t="s">
        <v>28176</v>
      </c>
    </row>
    <row r="7307" spans="1:8" x14ac:dyDescent="0.2">
      <c r="A7307" s="609" t="str">
        <f t="shared" si="114"/>
        <v>IUD30080</v>
      </c>
      <c r="B7307" s="611" t="s">
        <v>7484</v>
      </c>
      <c r="C7307" s="611" t="s">
        <v>7485</v>
      </c>
      <c r="D7307" s="626" t="s">
        <v>3</v>
      </c>
      <c r="E7307" s="627">
        <v>264.33</v>
      </c>
      <c r="F7307" s="611" t="s">
        <v>8297</v>
      </c>
      <c r="G7307" s="611" t="s">
        <v>8185</v>
      </c>
      <c r="H7307" s="611" t="s">
        <v>28176</v>
      </c>
    </row>
    <row r="7308" spans="1:8" x14ac:dyDescent="0.2">
      <c r="A7308" s="609" t="str">
        <f t="shared" si="114"/>
        <v>IUP30083</v>
      </c>
      <c r="B7308" s="611" t="s">
        <v>7740</v>
      </c>
      <c r="C7308" s="611" t="s">
        <v>7741</v>
      </c>
      <c r="D7308" s="626" t="s">
        <v>2</v>
      </c>
      <c r="E7308" s="627">
        <v>36.630000000000003</v>
      </c>
      <c r="F7308" s="611" t="s">
        <v>8297</v>
      </c>
      <c r="G7308" s="611" t="s">
        <v>8185</v>
      </c>
      <c r="H7308" s="611" t="s">
        <v>28176</v>
      </c>
    </row>
    <row r="7309" spans="1:8" x14ac:dyDescent="0.2">
      <c r="A7309" s="609" t="str">
        <f t="shared" si="114"/>
        <v>PIU0014</v>
      </c>
      <c r="B7309" s="611" t="s">
        <v>17866</v>
      </c>
      <c r="C7309" s="611" t="s">
        <v>17867</v>
      </c>
      <c r="D7309" s="626" t="s">
        <v>1</v>
      </c>
      <c r="E7309" s="627">
        <v>428398.66</v>
      </c>
      <c r="F7309" s="611" t="s">
        <v>8297</v>
      </c>
      <c r="G7309" s="611" t="s">
        <v>8185</v>
      </c>
      <c r="H7309" s="611" t="s">
        <v>28176</v>
      </c>
    </row>
    <row r="7310" spans="1:8" x14ac:dyDescent="0.2">
      <c r="A7310" s="609" t="str">
        <f t="shared" si="114"/>
        <v>IUD30010</v>
      </c>
      <c r="B7310" s="611" t="s">
        <v>7359</v>
      </c>
      <c r="C7310" s="611" t="s">
        <v>19844</v>
      </c>
      <c r="D7310" s="626" t="s">
        <v>1</v>
      </c>
      <c r="E7310" s="627">
        <v>469.85</v>
      </c>
      <c r="F7310" s="611" t="s">
        <v>8297</v>
      </c>
      <c r="G7310" s="611" t="s">
        <v>8185</v>
      </c>
      <c r="H7310" s="611" t="s">
        <v>28176</v>
      </c>
    </row>
    <row r="7311" spans="1:8" x14ac:dyDescent="0.2">
      <c r="A7311" s="609" t="str">
        <f t="shared" si="114"/>
        <v>IUD30008</v>
      </c>
      <c r="B7311" s="611" t="s">
        <v>7355</v>
      </c>
      <c r="C7311" s="611" t="s">
        <v>7356</v>
      </c>
      <c r="D7311" s="626" t="s">
        <v>1</v>
      </c>
      <c r="E7311" s="627">
        <v>2693.49</v>
      </c>
      <c r="F7311" s="611" t="s">
        <v>8297</v>
      </c>
      <c r="G7311" s="611" t="s">
        <v>8185</v>
      </c>
      <c r="H7311" s="611" t="s">
        <v>28176</v>
      </c>
    </row>
    <row r="7312" spans="1:8" x14ac:dyDescent="0.2">
      <c r="A7312" s="609" t="str">
        <f t="shared" si="114"/>
        <v>IUD30063</v>
      </c>
      <c r="B7312" s="611" t="s">
        <v>7450</v>
      </c>
      <c r="C7312" s="611" t="s">
        <v>7451</v>
      </c>
      <c r="D7312" s="626" t="s">
        <v>1</v>
      </c>
      <c r="E7312" s="627">
        <v>27.44</v>
      </c>
      <c r="F7312" s="611" t="s">
        <v>8297</v>
      </c>
      <c r="G7312" s="611" t="s">
        <v>8185</v>
      </c>
      <c r="H7312" s="611" t="s">
        <v>28176</v>
      </c>
    </row>
    <row r="7313" spans="1:8" x14ac:dyDescent="0.2">
      <c r="A7313" s="609" t="str">
        <f t="shared" si="114"/>
        <v>IUD20095</v>
      </c>
      <c r="B7313" s="611" t="s">
        <v>7335</v>
      </c>
      <c r="C7313" s="611" t="s">
        <v>7336</v>
      </c>
      <c r="D7313" s="626" t="s">
        <v>1</v>
      </c>
      <c r="E7313" s="627">
        <v>1061.26</v>
      </c>
      <c r="F7313" s="611" t="s">
        <v>8297</v>
      </c>
      <c r="G7313" s="611" t="s">
        <v>8185</v>
      </c>
      <c r="H7313" s="611" t="s">
        <v>28176</v>
      </c>
    </row>
    <row r="7314" spans="1:8" x14ac:dyDescent="0.2">
      <c r="A7314" s="609" t="str">
        <f t="shared" si="114"/>
        <v>IUD30040</v>
      </c>
      <c r="B7314" s="611" t="s">
        <v>7409</v>
      </c>
      <c r="C7314" s="611" t="s">
        <v>7410</v>
      </c>
      <c r="D7314" s="626" t="s">
        <v>2</v>
      </c>
      <c r="E7314" s="627">
        <v>831.43</v>
      </c>
      <c r="F7314" s="611" t="s">
        <v>8297</v>
      </c>
      <c r="G7314" s="611" t="s">
        <v>8185</v>
      </c>
      <c r="H7314" s="611" t="s">
        <v>28176</v>
      </c>
    </row>
    <row r="7315" spans="1:8" x14ac:dyDescent="0.2">
      <c r="A7315" s="609" t="str">
        <f t="shared" si="114"/>
        <v>IUTR1004</v>
      </c>
      <c r="B7315" s="611" t="s">
        <v>7895</v>
      </c>
      <c r="C7315" s="611" t="s">
        <v>7896</v>
      </c>
      <c r="D7315" s="626" t="s">
        <v>155</v>
      </c>
      <c r="E7315" s="627">
        <v>0.46</v>
      </c>
      <c r="F7315" s="611" t="s">
        <v>8297</v>
      </c>
      <c r="G7315" s="611" t="s">
        <v>8185</v>
      </c>
      <c r="H7315" s="611" t="s">
        <v>28176</v>
      </c>
    </row>
    <row r="7316" spans="1:8" x14ac:dyDescent="0.2">
      <c r="A7316" s="609" t="str">
        <f t="shared" si="114"/>
        <v>IUP30063</v>
      </c>
      <c r="B7316" s="611" t="s">
        <v>7706</v>
      </c>
      <c r="C7316" s="611" t="s">
        <v>7707</v>
      </c>
      <c r="D7316" s="626" t="s">
        <v>4</v>
      </c>
      <c r="E7316" s="627">
        <v>14.16</v>
      </c>
      <c r="F7316" s="611" t="s">
        <v>8297</v>
      </c>
      <c r="G7316" s="611" t="s">
        <v>8185</v>
      </c>
      <c r="H7316" s="611" t="s">
        <v>28176</v>
      </c>
    </row>
    <row r="7317" spans="1:8" x14ac:dyDescent="0.2">
      <c r="A7317" s="609" t="str">
        <f t="shared" si="114"/>
        <v>IUD20099</v>
      </c>
      <c r="B7317" s="611" t="s">
        <v>7341</v>
      </c>
      <c r="C7317" s="611" t="s">
        <v>7342</v>
      </c>
      <c r="D7317" s="626" t="s">
        <v>1</v>
      </c>
      <c r="E7317" s="627">
        <v>3861.4</v>
      </c>
      <c r="F7317" s="611" t="s">
        <v>8297</v>
      </c>
      <c r="G7317" s="611" t="s">
        <v>8185</v>
      </c>
      <c r="H7317" s="611" t="s">
        <v>28176</v>
      </c>
    </row>
    <row r="7318" spans="1:8" x14ac:dyDescent="0.2">
      <c r="A7318" s="609" t="str">
        <f t="shared" si="114"/>
        <v>IUSP00002</v>
      </c>
      <c r="B7318" s="611" t="s">
        <v>7885</v>
      </c>
      <c r="C7318" s="611" t="s">
        <v>7886</v>
      </c>
      <c r="D7318" s="626" t="s">
        <v>1</v>
      </c>
      <c r="E7318" s="627">
        <v>2045.59</v>
      </c>
      <c r="F7318" s="611" t="s">
        <v>8297</v>
      </c>
      <c r="G7318" s="611" t="s">
        <v>8185</v>
      </c>
      <c r="H7318" s="611" t="s">
        <v>28176</v>
      </c>
    </row>
    <row r="7319" spans="1:8" x14ac:dyDescent="0.2">
      <c r="A7319" s="609" t="str">
        <f t="shared" si="114"/>
        <v>IUD30033</v>
      </c>
      <c r="B7319" s="611" t="s">
        <v>7398</v>
      </c>
      <c r="C7319" s="611" t="s">
        <v>7399</v>
      </c>
      <c r="D7319" s="626" t="s">
        <v>2</v>
      </c>
      <c r="E7319" s="627">
        <v>66.150000000000006</v>
      </c>
      <c r="F7319" s="611" t="s">
        <v>8297</v>
      </c>
      <c r="G7319" s="611" t="s">
        <v>8185</v>
      </c>
      <c r="H7319" s="611" t="s">
        <v>28176</v>
      </c>
    </row>
    <row r="7320" spans="1:8" x14ac:dyDescent="0.2">
      <c r="A7320" s="609" t="str">
        <f t="shared" si="114"/>
        <v>IUD30018</v>
      </c>
      <c r="B7320" s="611" t="s">
        <v>7372</v>
      </c>
      <c r="C7320" s="611" t="s">
        <v>7373</v>
      </c>
      <c r="D7320" s="626" t="s">
        <v>4</v>
      </c>
      <c r="E7320" s="627">
        <v>51.42</v>
      </c>
      <c r="F7320" s="611" t="s">
        <v>8297</v>
      </c>
      <c r="G7320" s="611" t="s">
        <v>8185</v>
      </c>
      <c r="H7320" s="611" t="s">
        <v>28176</v>
      </c>
    </row>
    <row r="7321" spans="1:8" x14ac:dyDescent="0.2">
      <c r="A7321" s="609" t="str">
        <f t="shared" si="114"/>
        <v>IUC10026</v>
      </c>
      <c r="B7321" s="611" t="s">
        <v>256</v>
      </c>
      <c r="C7321" s="611" t="s">
        <v>403</v>
      </c>
      <c r="D7321" s="626" t="s">
        <v>4</v>
      </c>
      <c r="E7321" s="627">
        <v>250.49</v>
      </c>
      <c r="F7321" s="611" t="s">
        <v>8297</v>
      </c>
      <c r="G7321" s="611" t="s">
        <v>8185</v>
      </c>
      <c r="H7321" s="611" t="s">
        <v>28176</v>
      </c>
    </row>
    <row r="7322" spans="1:8" x14ac:dyDescent="0.2">
      <c r="A7322" s="609" t="str">
        <f t="shared" si="114"/>
        <v>IUC10021</v>
      </c>
      <c r="B7322" s="611" t="s">
        <v>7138</v>
      </c>
      <c r="C7322" s="611" t="s">
        <v>8164</v>
      </c>
      <c r="D7322" s="626" t="s">
        <v>1</v>
      </c>
      <c r="E7322" s="627">
        <v>78.98</v>
      </c>
      <c r="F7322" s="611" t="s">
        <v>8297</v>
      </c>
      <c r="G7322" s="611" t="s">
        <v>8185</v>
      </c>
      <c r="H7322" s="611" t="s">
        <v>28176</v>
      </c>
    </row>
    <row r="7323" spans="1:8" x14ac:dyDescent="0.2">
      <c r="A7323" s="609" t="str">
        <f t="shared" si="114"/>
        <v>IUC10020</v>
      </c>
      <c r="B7323" s="611" t="s">
        <v>7136</v>
      </c>
      <c r="C7323" s="611" t="s">
        <v>7137</v>
      </c>
      <c r="D7323" s="626" t="s">
        <v>3</v>
      </c>
      <c r="E7323" s="627">
        <v>64.650000000000006</v>
      </c>
      <c r="F7323" s="611" t="s">
        <v>8297</v>
      </c>
      <c r="G7323" s="611" t="s">
        <v>8185</v>
      </c>
      <c r="H7323" s="611" t="s">
        <v>28176</v>
      </c>
    </row>
    <row r="7324" spans="1:8" x14ac:dyDescent="0.2">
      <c r="A7324" s="609" t="str">
        <f t="shared" si="114"/>
        <v>IUC10015</v>
      </c>
      <c r="B7324" s="611" t="s">
        <v>7126</v>
      </c>
      <c r="C7324" s="611" t="s">
        <v>7127</v>
      </c>
      <c r="D7324" s="626" t="s">
        <v>3</v>
      </c>
      <c r="E7324" s="627">
        <v>117.73</v>
      </c>
      <c r="F7324" s="611" t="s">
        <v>8297</v>
      </c>
      <c r="G7324" s="611" t="s">
        <v>8185</v>
      </c>
      <c r="H7324" s="611" t="s">
        <v>28176</v>
      </c>
    </row>
    <row r="7325" spans="1:8" x14ac:dyDescent="0.2">
      <c r="A7325" s="609" t="str">
        <f t="shared" si="114"/>
        <v>IUS20016</v>
      </c>
      <c r="B7325" s="611" t="s">
        <v>7818</v>
      </c>
      <c r="C7325" s="611" t="s">
        <v>7819</v>
      </c>
      <c r="D7325" s="626" t="s">
        <v>3</v>
      </c>
      <c r="E7325" s="627">
        <v>534.02</v>
      </c>
      <c r="F7325" s="611" t="s">
        <v>8297</v>
      </c>
      <c r="G7325" s="611" t="s">
        <v>8185</v>
      </c>
      <c r="H7325" s="611" t="s">
        <v>28176</v>
      </c>
    </row>
    <row r="7326" spans="1:8" x14ac:dyDescent="0.2">
      <c r="A7326" s="609" t="str">
        <f t="shared" si="114"/>
        <v>IUP30053</v>
      </c>
      <c r="B7326" s="611" t="s">
        <v>7689</v>
      </c>
      <c r="C7326" s="611" t="s">
        <v>7690</v>
      </c>
      <c r="D7326" s="626" t="s">
        <v>2</v>
      </c>
      <c r="E7326" s="627">
        <v>32.01</v>
      </c>
      <c r="F7326" s="611" t="s">
        <v>8297</v>
      </c>
      <c r="G7326" s="611" t="s">
        <v>8185</v>
      </c>
      <c r="H7326" s="611" t="s">
        <v>28176</v>
      </c>
    </row>
    <row r="7327" spans="1:8" x14ac:dyDescent="0.2">
      <c r="A7327" s="609" t="str">
        <f t="shared" si="114"/>
        <v>IUD20079</v>
      </c>
      <c r="B7327" s="611" t="s">
        <v>7306</v>
      </c>
      <c r="C7327" s="611" t="s">
        <v>7307</v>
      </c>
      <c r="D7327" s="626" t="s">
        <v>3</v>
      </c>
      <c r="E7327" s="627">
        <v>78.11</v>
      </c>
      <c r="F7327" s="611" t="s">
        <v>8297</v>
      </c>
      <c r="G7327" s="611" t="s">
        <v>8185</v>
      </c>
      <c r="H7327" s="611" t="s">
        <v>28176</v>
      </c>
    </row>
    <row r="7328" spans="1:8" x14ac:dyDescent="0.2">
      <c r="A7328" s="609" t="str">
        <f t="shared" si="114"/>
        <v>IUP30044</v>
      </c>
      <c r="B7328" s="611" t="s">
        <v>7671</v>
      </c>
      <c r="C7328" s="611" t="s">
        <v>7672</v>
      </c>
      <c r="D7328" s="626" t="s">
        <v>2</v>
      </c>
      <c r="E7328" s="627">
        <v>13.39</v>
      </c>
      <c r="F7328" s="611" t="s">
        <v>8297</v>
      </c>
      <c r="G7328" s="611" t="s">
        <v>8185</v>
      </c>
      <c r="H7328" s="611" t="s">
        <v>28176</v>
      </c>
    </row>
    <row r="7329" spans="1:8" x14ac:dyDescent="0.2">
      <c r="A7329" s="609" t="str">
        <f t="shared" si="114"/>
        <v>IUP30039</v>
      </c>
      <c r="B7329" s="611" t="s">
        <v>8135</v>
      </c>
      <c r="C7329" s="611" t="s">
        <v>8136</v>
      </c>
      <c r="D7329" s="626" t="s">
        <v>3</v>
      </c>
      <c r="E7329" s="627">
        <v>0</v>
      </c>
      <c r="F7329" s="611" t="s">
        <v>8297</v>
      </c>
      <c r="G7329" s="611" t="s">
        <v>8185</v>
      </c>
      <c r="H7329" s="611" t="s">
        <v>28176</v>
      </c>
    </row>
    <row r="7330" spans="1:8" x14ac:dyDescent="0.2">
      <c r="A7330" s="609" t="str">
        <f t="shared" si="114"/>
        <v>IUD20075</v>
      </c>
      <c r="B7330" s="611" t="s">
        <v>7300</v>
      </c>
      <c r="C7330" s="611" t="s">
        <v>7301</v>
      </c>
      <c r="D7330" s="626" t="s">
        <v>3</v>
      </c>
      <c r="E7330" s="627">
        <v>5.68</v>
      </c>
      <c r="F7330" s="611" t="s">
        <v>8297</v>
      </c>
      <c r="G7330" s="611" t="s">
        <v>8185</v>
      </c>
      <c r="H7330" s="611" t="s">
        <v>28176</v>
      </c>
    </row>
    <row r="7331" spans="1:8" x14ac:dyDescent="0.2">
      <c r="A7331" s="609" t="str">
        <f t="shared" si="114"/>
        <v>IUD20070</v>
      </c>
      <c r="B7331" s="611" t="s">
        <v>7292</v>
      </c>
      <c r="C7331" s="611" t="s">
        <v>7293</v>
      </c>
      <c r="D7331" s="626" t="s">
        <v>2</v>
      </c>
      <c r="E7331" s="627">
        <v>5494.82</v>
      </c>
      <c r="F7331" s="611" t="s">
        <v>8297</v>
      </c>
      <c r="G7331" s="611" t="s">
        <v>8185</v>
      </c>
      <c r="H7331" s="611" t="s">
        <v>28176</v>
      </c>
    </row>
    <row r="7332" spans="1:8" x14ac:dyDescent="0.2">
      <c r="A7332" s="609" t="str">
        <f t="shared" si="114"/>
        <v>IUP30030</v>
      </c>
      <c r="B7332" s="611" t="s">
        <v>7649</v>
      </c>
      <c r="C7332" s="611" t="s">
        <v>7650</v>
      </c>
      <c r="D7332" s="626" t="s">
        <v>4</v>
      </c>
      <c r="E7332" s="627">
        <v>194.27</v>
      </c>
      <c r="F7332" s="611" t="s">
        <v>8297</v>
      </c>
      <c r="G7332" s="611" t="s">
        <v>8185</v>
      </c>
      <c r="H7332" s="611" t="s">
        <v>28176</v>
      </c>
    </row>
    <row r="7333" spans="1:8" x14ac:dyDescent="0.2">
      <c r="A7333" s="609" t="str">
        <f t="shared" si="114"/>
        <v>IUC10001</v>
      </c>
      <c r="B7333" s="611" t="s">
        <v>7098</v>
      </c>
      <c r="C7333" s="611" t="s">
        <v>7099</v>
      </c>
      <c r="D7333" s="626" t="s">
        <v>2</v>
      </c>
      <c r="E7333" s="627">
        <v>433.22</v>
      </c>
      <c r="F7333" s="611" t="s">
        <v>8297</v>
      </c>
      <c r="G7333" s="611" t="s">
        <v>8185</v>
      </c>
      <c r="H7333" s="611" t="s">
        <v>28176</v>
      </c>
    </row>
    <row r="7334" spans="1:8" x14ac:dyDescent="0.2">
      <c r="A7334" s="609" t="str">
        <f t="shared" si="114"/>
        <v>IUP30009</v>
      </c>
      <c r="B7334" s="611" t="s">
        <v>7614</v>
      </c>
      <c r="C7334" s="611" t="s">
        <v>7615</v>
      </c>
      <c r="D7334" s="626" t="s">
        <v>2</v>
      </c>
      <c r="E7334" s="627">
        <v>21.9</v>
      </c>
      <c r="F7334" s="611" t="s">
        <v>8297</v>
      </c>
      <c r="G7334" s="611" t="s">
        <v>8185</v>
      </c>
      <c r="H7334" s="611" t="s">
        <v>28176</v>
      </c>
    </row>
    <row r="7335" spans="1:8" x14ac:dyDescent="0.2">
      <c r="A7335" s="609" t="str">
        <f t="shared" si="114"/>
        <v>EHAU001</v>
      </c>
      <c r="B7335" s="611" t="s">
        <v>8168</v>
      </c>
      <c r="C7335" s="611" t="s">
        <v>8169</v>
      </c>
      <c r="D7335" s="626" t="s">
        <v>8143</v>
      </c>
      <c r="E7335" s="627">
        <v>16.760000000000002</v>
      </c>
      <c r="F7335" s="611" t="s">
        <v>8297</v>
      </c>
      <c r="G7335" s="611" t="s">
        <v>8185</v>
      </c>
      <c r="H7335" s="611" t="s">
        <v>28176</v>
      </c>
    </row>
    <row r="7336" spans="1:8" x14ac:dyDescent="0.2">
      <c r="A7336" s="609" t="str">
        <f t="shared" si="114"/>
        <v>IUD20038</v>
      </c>
      <c r="B7336" s="611" t="s">
        <v>7240</v>
      </c>
      <c r="C7336" s="611" t="s">
        <v>7241</v>
      </c>
      <c r="D7336" s="626" t="s">
        <v>1</v>
      </c>
      <c r="E7336" s="627">
        <v>185.3</v>
      </c>
      <c r="F7336" s="611" t="s">
        <v>8297</v>
      </c>
      <c r="G7336" s="611" t="s">
        <v>8185</v>
      </c>
      <c r="H7336" s="611" t="s">
        <v>28176</v>
      </c>
    </row>
    <row r="7337" spans="1:8" x14ac:dyDescent="0.2">
      <c r="A7337" s="609" t="str">
        <f t="shared" si="114"/>
        <v>IUD20007</v>
      </c>
      <c r="B7337" s="611" t="s">
        <v>278</v>
      </c>
      <c r="C7337" s="611" t="s">
        <v>426</v>
      </c>
      <c r="D7337" s="626" t="s">
        <v>1</v>
      </c>
      <c r="E7337" s="627">
        <v>2626.72</v>
      </c>
      <c r="F7337" s="611" t="s">
        <v>8297</v>
      </c>
      <c r="G7337" s="611" t="s">
        <v>8185</v>
      </c>
      <c r="H7337" s="611" t="s">
        <v>28176</v>
      </c>
    </row>
    <row r="7338" spans="1:8" s="630" customFormat="1" x14ac:dyDescent="0.2">
      <c r="A7338" s="609" t="str">
        <f t="shared" si="114"/>
        <v>IUS0024</v>
      </c>
      <c r="B7338" s="611" t="s">
        <v>7776</v>
      </c>
      <c r="C7338" s="611" t="s">
        <v>7777</v>
      </c>
      <c r="D7338" s="626" t="s">
        <v>1</v>
      </c>
      <c r="E7338" s="627">
        <v>81.58</v>
      </c>
      <c r="F7338" s="611" t="s">
        <v>8297</v>
      </c>
      <c r="G7338" s="611" t="s">
        <v>8185</v>
      </c>
      <c r="H7338" s="611" t="s">
        <v>28176</v>
      </c>
    </row>
    <row r="7339" spans="1:8" s="630" customFormat="1" x14ac:dyDescent="0.2">
      <c r="A7339" s="609" t="str">
        <f t="shared" si="114"/>
        <v>IUD30060</v>
      </c>
      <c r="B7339" s="611" t="s">
        <v>7446</v>
      </c>
      <c r="C7339" s="611" t="s">
        <v>7447</v>
      </c>
      <c r="D7339" s="626" t="s">
        <v>2</v>
      </c>
      <c r="E7339" s="627">
        <v>53.74</v>
      </c>
      <c r="F7339" s="611" t="s">
        <v>8297</v>
      </c>
      <c r="G7339" s="611" t="s">
        <v>8185</v>
      </c>
      <c r="H7339" s="611" t="s">
        <v>28176</v>
      </c>
    </row>
    <row r="7340" spans="1:8" x14ac:dyDescent="0.2">
      <c r="A7340" s="609" t="str">
        <f t="shared" si="114"/>
        <v>IUP30112</v>
      </c>
      <c r="B7340" s="611" t="s">
        <v>31891</v>
      </c>
      <c r="C7340" s="611" t="s">
        <v>31892</v>
      </c>
      <c r="D7340" s="626" t="s">
        <v>4</v>
      </c>
      <c r="E7340" s="627">
        <v>1224.03</v>
      </c>
      <c r="F7340" s="611" t="s">
        <v>8297</v>
      </c>
      <c r="G7340" s="611" t="s">
        <v>8185</v>
      </c>
      <c r="H7340" s="611" t="s">
        <v>28176</v>
      </c>
    </row>
    <row r="7341" spans="1:8" x14ac:dyDescent="0.2">
      <c r="A7341" s="609" t="str">
        <f t="shared" si="114"/>
        <v>PIU0016</v>
      </c>
      <c r="B7341" s="611" t="s">
        <v>31893</v>
      </c>
      <c r="C7341" s="611" t="s">
        <v>31894</v>
      </c>
      <c r="D7341" s="626" t="s">
        <v>8143</v>
      </c>
      <c r="E7341" s="627">
        <v>60096.35</v>
      </c>
      <c r="F7341" s="611" t="s">
        <v>8297</v>
      </c>
      <c r="G7341" s="611" t="s">
        <v>8185</v>
      </c>
      <c r="H7341" s="611" t="s">
        <v>28176</v>
      </c>
    </row>
    <row r="7342" spans="1:8" x14ac:dyDescent="0.2">
      <c r="A7342" s="609" t="str">
        <f t="shared" si="114"/>
        <v>IUS87007</v>
      </c>
      <c r="B7342" s="611" t="s">
        <v>31895</v>
      </c>
      <c r="C7342" s="611" t="s">
        <v>31896</v>
      </c>
      <c r="D7342" s="626" t="s">
        <v>1</v>
      </c>
      <c r="E7342" s="627">
        <v>944.15</v>
      </c>
      <c r="F7342" s="611" t="s">
        <v>8297</v>
      </c>
      <c r="G7342" s="611" t="s">
        <v>8185</v>
      </c>
      <c r="H7342" s="611" t="s">
        <v>28176</v>
      </c>
    </row>
    <row r="7343" spans="1:8" x14ac:dyDescent="0.2">
      <c r="A7343" s="609" t="str">
        <f t="shared" si="114"/>
        <v>IUC10080</v>
      </c>
      <c r="B7343" s="611" t="s">
        <v>31897</v>
      </c>
      <c r="C7343" s="611" t="s">
        <v>31898</v>
      </c>
      <c r="D7343" s="626" t="s">
        <v>670</v>
      </c>
      <c r="E7343" s="627">
        <v>14867.58</v>
      </c>
      <c r="F7343" s="611" t="s">
        <v>8297</v>
      </c>
      <c r="G7343" s="611" t="s">
        <v>8185</v>
      </c>
      <c r="H7343" s="611" t="s">
        <v>28176</v>
      </c>
    </row>
    <row r="7344" spans="1:8" x14ac:dyDescent="0.2">
      <c r="A7344" s="609" t="str">
        <f t="shared" si="114"/>
        <v>IUSC0035</v>
      </c>
      <c r="B7344" s="611" t="s">
        <v>31899</v>
      </c>
      <c r="C7344" s="611" t="s">
        <v>31900</v>
      </c>
      <c r="D7344" s="626" t="s">
        <v>1</v>
      </c>
      <c r="E7344" s="627">
        <v>810.21</v>
      </c>
      <c r="F7344" s="611" t="s">
        <v>8297</v>
      </c>
      <c r="G7344" s="611" t="s">
        <v>8185</v>
      </c>
      <c r="H7344" s="611" t="s">
        <v>28176</v>
      </c>
    </row>
    <row r="7345" spans="1:8" x14ac:dyDescent="0.2">
      <c r="A7345" s="609" t="str">
        <f t="shared" si="114"/>
        <v>IUSC0025</v>
      </c>
      <c r="B7345" s="611" t="s">
        <v>18420</v>
      </c>
      <c r="C7345" s="611" t="s">
        <v>18421</v>
      </c>
      <c r="D7345" s="626" t="s">
        <v>3</v>
      </c>
      <c r="E7345" s="627">
        <v>164.46</v>
      </c>
      <c r="F7345" s="611" t="s">
        <v>8297</v>
      </c>
      <c r="G7345" s="611" t="s">
        <v>8185</v>
      </c>
      <c r="H7345" s="611" t="s">
        <v>28176</v>
      </c>
    </row>
    <row r="7346" spans="1:8" x14ac:dyDescent="0.2">
      <c r="A7346" s="609" t="str">
        <f t="shared" si="114"/>
        <v>IUSC0019</v>
      </c>
      <c r="B7346" s="611" t="s">
        <v>18408</v>
      </c>
      <c r="C7346" s="611" t="s">
        <v>18409</v>
      </c>
      <c r="D7346" s="626" t="s">
        <v>2</v>
      </c>
      <c r="E7346" s="627">
        <v>22.37</v>
      </c>
      <c r="F7346" s="611" t="s">
        <v>8297</v>
      </c>
      <c r="G7346" s="611" t="s">
        <v>8185</v>
      </c>
      <c r="H7346" s="611" t="s">
        <v>28176</v>
      </c>
    </row>
    <row r="7347" spans="1:8" x14ac:dyDescent="0.2">
      <c r="A7347" s="609" t="str">
        <f t="shared" si="114"/>
        <v>IUD30164</v>
      </c>
      <c r="B7347" s="611" t="s">
        <v>17805</v>
      </c>
      <c r="C7347" s="611" t="s">
        <v>8301</v>
      </c>
      <c r="D7347" s="626" t="s">
        <v>1</v>
      </c>
      <c r="E7347" s="627">
        <v>18850.93</v>
      </c>
      <c r="F7347" s="611" t="s">
        <v>8297</v>
      </c>
      <c r="G7347" s="611" t="s">
        <v>8185</v>
      </c>
      <c r="H7347" s="611" t="s">
        <v>28176</v>
      </c>
    </row>
    <row r="7348" spans="1:8" x14ac:dyDescent="0.2">
      <c r="A7348" s="609" t="str">
        <f t="shared" si="114"/>
        <v>IUC10060</v>
      </c>
      <c r="B7348" s="611" t="s">
        <v>17763</v>
      </c>
      <c r="C7348" s="611" t="s">
        <v>17764</v>
      </c>
      <c r="D7348" s="626" t="s">
        <v>2</v>
      </c>
      <c r="E7348" s="627">
        <v>167.81</v>
      </c>
      <c r="F7348" s="611" t="s">
        <v>8297</v>
      </c>
      <c r="G7348" s="611" t="s">
        <v>8185</v>
      </c>
      <c r="H7348" s="611" t="s">
        <v>28176</v>
      </c>
    </row>
    <row r="7349" spans="1:8" x14ac:dyDescent="0.2">
      <c r="A7349" s="609" t="str">
        <f t="shared" si="114"/>
        <v>IUC10066</v>
      </c>
      <c r="B7349" s="611" t="s">
        <v>31901</v>
      </c>
      <c r="C7349" s="611" t="s">
        <v>31902</v>
      </c>
      <c r="D7349" s="626" t="s">
        <v>2</v>
      </c>
      <c r="E7349" s="627">
        <v>61.66</v>
      </c>
      <c r="F7349" s="611" t="s">
        <v>8297</v>
      </c>
      <c r="G7349" s="611" t="s">
        <v>8185</v>
      </c>
      <c r="H7349" s="611" t="s">
        <v>28176</v>
      </c>
    </row>
    <row r="7350" spans="1:8" x14ac:dyDescent="0.2">
      <c r="A7350" s="609" t="str">
        <f t="shared" si="114"/>
        <v>IUSD0004</v>
      </c>
      <c r="B7350" s="611" t="s">
        <v>8743</v>
      </c>
      <c r="C7350" s="611" t="s">
        <v>8744</v>
      </c>
      <c r="D7350" s="626" t="s">
        <v>3</v>
      </c>
      <c r="E7350" s="627">
        <v>17.53</v>
      </c>
      <c r="F7350" s="611" t="s">
        <v>8297</v>
      </c>
      <c r="G7350" s="611" t="s">
        <v>8185</v>
      </c>
      <c r="H7350" s="611" t="s">
        <v>28176</v>
      </c>
    </row>
    <row r="7351" spans="1:8" x14ac:dyDescent="0.2">
      <c r="A7351" s="609" t="str">
        <f t="shared" si="114"/>
        <v>IUSC00158</v>
      </c>
      <c r="B7351" s="611" t="s">
        <v>8741</v>
      </c>
      <c r="C7351" s="611" t="s">
        <v>8742</v>
      </c>
      <c r="D7351" s="626" t="s">
        <v>1</v>
      </c>
      <c r="E7351" s="627">
        <v>0</v>
      </c>
      <c r="F7351" s="611" t="s">
        <v>8297</v>
      </c>
      <c r="G7351" s="611" t="s">
        <v>8185</v>
      </c>
      <c r="H7351" s="611" t="s">
        <v>28176</v>
      </c>
    </row>
    <row r="7352" spans="1:8" x14ac:dyDescent="0.2">
      <c r="A7352" s="609" t="str">
        <f t="shared" si="114"/>
        <v>IUC20192</v>
      </c>
      <c r="B7352" s="611" t="s">
        <v>18387</v>
      </c>
      <c r="C7352" s="611" t="s">
        <v>18388</v>
      </c>
      <c r="D7352" s="626" t="s">
        <v>1</v>
      </c>
      <c r="E7352" s="627">
        <v>30.91</v>
      </c>
      <c r="F7352" s="611" t="s">
        <v>8297</v>
      </c>
      <c r="G7352" s="611" t="s">
        <v>8185</v>
      </c>
      <c r="H7352" s="611" t="s">
        <v>28176</v>
      </c>
    </row>
    <row r="7353" spans="1:8" x14ac:dyDescent="0.2">
      <c r="A7353" s="609" t="str">
        <f t="shared" si="114"/>
        <v>IUC20184</v>
      </c>
      <c r="B7353" s="611" t="s">
        <v>18378</v>
      </c>
      <c r="C7353" s="611" t="s">
        <v>19472</v>
      </c>
      <c r="D7353" s="626" t="s">
        <v>2</v>
      </c>
      <c r="E7353" s="627">
        <v>181.69</v>
      </c>
      <c r="F7353" s="611" t="s">
        <v>8297</v>
      </c>
      <c r="G7353" s="611" t="s">
        <v>8185</v>
      </c>
      <c r="H7353" s="611" t="s">
        <v>28176</v>
      </c>
    </row>
    <row r="7354" spans="1:8" x14ac:dyDescent="0.2">
      <c r="A7354" s="609" t="str">
        <f t="shared" si="114"/>
        <v>IUC20183</v>
      </c>
      <c r="B7354" s="611" t="s">
        <v>18375</v>
      </c>
      <c r="C7354" s="611" t="s">
        <v>18362</v>
      </c>
      <c r="D7354" s="626" t="s">
        <v>595</v>
      </c>
      <c r="E7354" s="627">
        <v>193.66</v>
      </c>
      <c r="F7354" s="611" t="s">
        <v>8297</v>
      </c>
      <c r="G7354" s="611" t="s">
        <v>8185</v>
      </c>
      <c r="H7354" s="611" t="s">
        <v>28176</v>
      </c>
    </row>
    <row r="7355" spans="1:8" x14ac:dyDescent="0.2">
      <c r="A7355" s="609" t="str">
        <f t="shared" si="114"/>
        <v>IUC30007</v>
      </c>
      <c r="B7355" s="611" t="s">
        <v>31903</v>
      </c>
      <c r="C7355" s="611" t="s">
        <v>31904</v>
      </c>
      <c r="D7355" s="626" t="s">
        <v>5</v>
      </c>
      <c r="E7355" s="627">
        <v>28.05</v>
      </c>
      <c r="F7355" s="611" t="s">
        <v>8297</v>
      </c>
      <c r="G7355" s="611" t="s">
        <v>8185</v>
      </c>
      <c r="H7355" s="611" t="s">
        <v>28176</v>
      </c>
    </row>
    <row r="7356" spans="1:8" x14ac:dyDescent="0.2">
      <c r="A7356" s="609" t="str">
        <f t="shared" si="114"/>
        <v>IUC20155</v>
      </c>
      <c r="B7356" s="611" t="s">
        <v>18365</v>
      </c>
      <c r="C7356" s="611" t="s">
        <v>18366</v>
      </c>
      <c r="D7356" s="626" t="s">
        <v>3</v>
      </c>
      <c r="E7356" s="627">
        <v>462.87</v>
      </c>
      <c r="F7356" s="611" t="s">
        <v>8297</v>
      </c>
      <c r="G7356" s="611" t="s">
        <v>8185</v>
      </c>
      <c r="H7356" s="611" t="s">
        <v>28176</v>
      </c>
    </row>
    <row r="7357" spans="1:8" x14ac:dyDescent="0.2">
      <c r="A7357" s="609" t="str">
        <f t="shared" si="114"/>
        <v>IUD30026</v>
      </c>
      <c r="B7357" s="611" t="s">
        <v>31905</v>
      </c>
      <c r="C7357" s="611" t="s">
        <v>31906</v>
      </c>
      <c r="D7357" s="626" t="s">
        <v>4</v>
      </c>
      <c r="E7357" s="627">
        <v>90.23</v>
      </c>
      <c r="F7357" s="611" t="s">
        <v>8297</v>
      </c>
      <c r="G7357" s="611" t="s">
        <v>8185</v>
      </c>
      <c r="H7357" s="611" t="s">
        <v>28176</v>
      </c>
    </row>
    <row r="7358" spans="1:8" x14ac:dyDescent="0.2">
      <c r="A7358" s="609" t="str">
        <f t="shared" si="114"/>
        <v>IUS11003</v>
      </c>
      <c r="B7358" s="611" t="s">
        <v>7789</v>
      </c>
      <c r="C7358" s="611" t="s">
        <v>7790</v>
      </c>
      <c r="D7358" s="626" t="s">
        <v>3</v>
      </c>
      <c r="E7358" s="627">
        <v>5.52</v>
      </c>
      <c r="F7358" s="611" t="s">
        <v>8297</v>
      </c>
      <c r="G7358" s="611" t="s">
        <v>8185</v>
      </c>
      <c r="H7358" s="611" t="s">
        <v>28176</v>
      </c>
    </row>
    <row r="7359" spans="1:8" x14ac:dyDescent="0.2">
      <c r="A7359" s="609" t="str">
        <f t="shared" si="114"/>
        <v>IUS10021</v>
      </c>
      <c r="B7359" s="611" t="s">
        <v>7788</v>
      </c>
      <c r="C7359" s="611" t="s">
        <v>31907</v>
      </c>
      <c r="D7359" s="626" t="s">
        <v>3</v>
      </c>
      <c r="E7359" s="627">
        <v>18.61</v>
      </c>
      <c r="F7359" s="611" t="s">
        <v>8297</v>
      </c>
      <c r="G7359" s="611" t="s">
        <v>8185</v>
      </c>
      <c r="H7359" s="611" t="s">
        <v>28176</v>
      </c>
    </row>
    <row r="7360" spans="1:8" x14ac:dyDescent="0.2">
      <c r="A7360" s="609" t="str">
        <f t="shared" si="114"/>
        <v>IUP30105</v>
      </c>
      <c r="B7360" s="611" t="s">
        <v>31908</v>
      </c>
      <c r="C7360" s="611" t="s">
        <v>31909</v>
      </c>
      <c r="D7360" s="626" t="s">
        <v>1</v>
      </c>
      <c r="E7360" s="627">
        <v>65.040000000000006</v>
      </c>
      <c r="F7360" s="611" t="s">
        <v>8297</v>
      </c>
      <c r="G7360" s="611" t="s">
        <v>8185</v>
      </c>
      <c r="H7360" s="611" t="s">
        <v>28176</v>
      </c>
    </row>
    <row r="7361" spans="1:8" x14ac:dyDescent="0.2">
      <c r="A7361" s="609" t="str">
        <f t="shared" si="114"/>
        <v>IUD300333</v>
      </c>
      <c r="B7361" s="611" t="s">
        <v>31910</v>
      </c>
      <c r="C7361" s="611" t="s">
        <v>31911</v>
      </c>
      <c r="D7361" s="626" t="s">
        <v>3</v>
      </c>
      <c r="E7361" s="627">
        <v>59.81</v>
      </c>
      <c r="F7361" s="611" t="s">
        <v>8297</v>
      </c>
      <c r="G7361" s="611" t="s">
        <v>8185</v>
      </c>
      <c r="H7361" s="611" t="s">
        <v>28176</v>
      </c>
    </row>
    <row r="7362" spans="1:8" x14ac:dyDescent="0.2">
      <c r="A7362" s="609" t="str">
        <f t="shared" ref="A7362:A7425" si="115">IF(ISERROR(SEARCH("/",B7362)=6),TRIM(CLEAN(B7362)),IF(SEARCH("/",B7362)=6,IF(LEN(TRIM(CLEAN(B7362)))=7,LEFT(TRIM(CLEAN(B7362)),6)&amp;"00"&amp;RIGHT(TRIM(CLEAN(B7362)),1),LEFT(TRIM(CLEAN(B7362)),6)&amp;"0"&amp;RIGHT(TRIM(CLEAN(B7362)),2)),TRIM(CLEAN(B7362))))</f>
        <v>IUSC0026</v>
      </c>
      <c r="B7362" s="611" t="s">
        <v>31912</v>
      </c>
      <c r="C7362" s="611" t="s">
        <v>31913</v>
      </c>
      <c r="D7362" s="626" t="s">
        <v>1</v>
      </c>
      <c r="E7362" s="627">
        <v>7.91</v>
      </c>
      <c r="F7362" s="611" t="s">
        <v>8297</v>
      </c>
      <c r="G7362" s="611" t="s">
        <v>8185</v>
      </c>
      <c r="H7362" s="611" t="s">
        <v>28176</v>
      </c>
    </row>
    <row r="7363" spans="1:8" x14ac:dyDescent="0.2">
      <c r="A7363" s="609" t="str">
        <f t="shared" si="115"/>
        <v>IUD30084</v>
      </c>
      <c r="B7363" s="611" t="s">
        <v>7492</v>
      </c>
      <c r="C7363" s="611" t="s">
        <v>7493</v>
      </c>
      <c r="D7363" s="626" t="s">
        <v>2</v>
      </c>
      <c r="E7363" s="627">
        <v>198.02</v>
      </c>
      <c r="F7363" s="611" t="s">
        <v>8297</v>
      </c>
      <c r="G7363" s="611" t="s">
        <v>8185</v>
      </c>
      <c r="H7363" s="611" t="s">
        <v>28176</v>
      </c>
    </row>
    <row r="7364" spans="1:8" x14ac:dyDescent="0.2">
      <c r="A7364" s="609" t="str">
        <f t="shared" si="115"/>
        <v>IUD30127</v>
      </c>
      <c r="B7364" s="611" t="s">
        <v>17781</v>
      </c>
      <c r="C7364" s="611" t="s">
        <v>17782</v>
      </c>
      <c r="D7364" s="626" t="s">
        <v>1</v>
      </c>
      <c r="E7364" s="627">
        <v>98.14</v>
      </c>
      <c r="F7364" s="611" t="s">
        <v>8297</v>
      </c>
      <c r="G7364" s="611" t="s">
        <v>8185</v>
      </c>
      <c r="H7364" s="611" t="s">
        <v>28176</v>
      </c>
    </row>
    <row r="7365" spans="1:8" x14ac:dyDescent="0.2">
      <c r="A7365" s="609" t="str">
        <f t="shared" si="115"/>
        <v>IUD30146</v>
      </c>
      <c r="B7365" s="611" t="s">
        <v>17793</v>
      </c>
      <c r="C7365" s="611" t="s">
        <v>17794</v>
      </c>
      <c r="D7365" s="626" t="s">
        <v>1</v>
      </c>
      <c r="E7365" s="627">
        <v>2203.12</v>
      </c>
      <c r="F7365" s="611" t="s">
        <v>8297</v>
      </c>
      <c r="G7365" s="611" t="s">
        <v>8185</v>
      </c>
      <c r="H7365" s="611" t="s">
        <v>28176</v>
      </c>
    </row>
    <row r="7366" spans="1:8" x14ac:dyDescent="0.2">
      <c r="A7366" s="609" t="str">
        <f t="shared" si="115"/>
        <v>IUSD0003</v>
      </c>
      <c r="B7366" s="611" t="s">
        <v>7879</v>
      </c>
      <c r="C7366" s="611" t="s">
        <v>7880</v>
      </c>
      <c r="D7366" s="626" t="s">
        <v>3</v>
      </c>
      <c r="E7366" s="627">
        <v>9.17</v>
      </c>
      <c r="F7366" s="611" t="s">
        <v>8297</v>
      </c>
      <c r="G7366" s="611" t="s">
        <v>8185</v>
      </c>
      <c r="H7366" s="611" t="s">
        <v>28176</v>
      </c>
    </row>
    <row r="7367" spans="1:8" x14ac:dyDescent="0.2">
      <c r="A7367" s="609" t="str">
        <f t="shared" si="115"/>
        <v>IUD30158</v>
      </c>
      <c r="B7367" s="611" t="s">
        <v>17801</v>
      </c>
      <c r="C7367" s="611" t="s">
        <v>17802</v>
      </c>
      <c r="D7367" s="626" t="s">
        <v>2</v>
      </c>
      <c r="E7367" s="627">
        <v>201.86</v>
      </c>
      <c r="F7367" s="611" t="s">
        <v>8297</v>
      </c>
      <c r="G7367" s="611" t="s">
        <v>8185</v>
      </c>
      <c r="H7367" s="611" t="s">
        <v>28176</v>
      </c>
    </row>
    <row r="7368" spans="1:8" x14ac:dyDescent="0.2">
      <c r="A7368" s="609" t="str">
        <f t="shared" si="115"/>
        <v>IUS0029</v>
      </c>
      <c r="B7368" s="611" t="s">
        <v>7785</v>
      </c>
      <c r="C7368" s="611" t="s">
        <v>7786</v>
      </c>
      <c r="D7368" s="626" t="s">
        <v>3</v>
      </c>
      <c r="E7368" s="627">
        <v>765.6</v>
      </c>
      <c r="F7368" s="611" t="s">
        <v>8297</v>
      </c>
      <c r="G7368" s="611" t="s">
        <v>8185</v>
      </c>
      <c r="H7368" s="611" t="s">
        <v>28176</v>
      </c>
    </row>
    <row r="7369" spans="1:8" x14ac:dyDescent="0.2">
      <c r="A7369" s="609" t="str">
        <f t="shared" si="115"/>
        <v>IUS85003</v>
      </c>
      <c r="B7369" s="611" t="s">
        <v>17825</v>
      </c>
      <c r="C7369" s="611" t="s">
        <v>17826</v>
      </c>
      <c r="D7369" s="626" t="s">
        <v>1</v>
      </c>
      <c r="E7369" s="627">
        <v>21.16</v>
      </c>
      <c r="F7369" s="611" t="s">
        <v>8297</v>
      </c>
      <c r="G7369" s="611" t="s">
        <v>8185</v>
      </c>
      <c r="H7369" s="611" t="s">
        <v>28176</v>
      </c>
    </row>
    <row r="7370" spans="1:8" x14ac:dyDescent="0.2">
      <c r="A7370" s="609" t="str">
        <f t="shared" si="115"/>
        <v>IUESM0004</v>
      </c>
      <c r="B7370" s="611" t="s">
        <v>7566</v>
      </c>
      <c r="C7370" s="611" t="s">
        <v>7567</v>
      </c>
      <c r="D7370" s="626" t="s">
        <v>457</v>
      </c>
      <c r="E7370" s="627">
        <v>99.16</v>
      </c>
      <c r="F7370" s="611" t="s">
        <v>8297</v>
      </c>
      <c r="G7370" s="611" t="s">
        <v>8185</v>
      </c>
      <c r="H7370" s="611" t="s">
        <v>28176</v>
      </c>
    </row>
    <row r="7371" spans="1:8" x14ac:dyDescent="0.2">
      <c r="A7371" s="609" t="str">
        <f t="shared" si="115"/>
        <v>IUD30200</v>
      </c>
      <c r="B7371" s="611" t="s">
        <v>31914</v>
      </c>
      <c r="C7371" s="611" t="s">
        <v>31915</v>
      </c>
      <c r="D7371" s="626" t="s">
        <v>4</v>
      </c>
      <c r="E7371" s="627">
        <v>108.98</v>
      </c>
      <c r="F7371" s="611" t="s">
        <v>8297</v>
      </c>
      <c r="G7371" s="611" t="s">
        <v>8185</v>
      </c>
      <c r="H7371" s="611" t="s">
        <v>28176</v>
      </c>
    </row>
    <row r="7372" spans="1:8" x14ac:dyDescent="0.2">
      <c r="A7372" s="609" t="str">
        <f t="shared" si="115"/>
        <v>IUD300312</v>
      </c>
      <c r="B7372" s="611" t="s">
        <v>18426</v>
      </c>
      <c r="C7372" s="611" t="s">
        <v>18427</v>
      </c>
      <c r="D7372" s="626" t="s">
        <v>2</v>
      </c>
      <c r="E7372" s="627">
        <v>575.47</v>
      </c>
      <c r="F7372" s="611" t="s">
        <v>8297</v>
      </c>
      <c r="G7372" s="611" t="s">
        <v>8185</v>
      </c>
      <c r="H7372" s="611" t="s">
        <v>28176</v>
      </c>
    </row>
    <row r="7373" spans="1:8" x14ac:dyDescent="0.2">
      <c r="A7373" s="609" t="str">
        <f t="shared" si="115"/>
        <v>IUS0026</v>
      </c>
      <c r="B7373" s="611" t="s">
        <v>7779</v>
      </c>
      <c r="C7373" s="611" t="s">
        <v>7780</v>
      </c>
      <c r="D7373" s="626" t="s">
        <v>1</v>
      </c>
      <c r="E7373" s="627">
        <v>3122.75</v>
      </c>
      <c r="F7373" s="611" t="s">
        <v>8297</v>
      </c>
      <c r="G7373" s="611" t="s">
        <v>8185</v>
      </c>
      <c r="H7373" s="611" t="s">
        <v>28176</v>
      </c>
    </row>
    <row r="7374" spans="1:8" s="610" customFormat="1" x14ac:dyDescent="0.2">
      <c r="A7374" s="609" t="str">
        <f t="shared" si="115"/>
        <v>IUP30076</v>
      </c>
      <c r="B7374" s="611" t="s">
        <v>7729</v>
      </c>
      <c r="C7374" s="611" t="s">
        <v>7730</v>
      </c>
      <c r="D7374" s="626" t="s">
        <v>3</v>
      </c>
      <c r="E7374" s="627">
        <v>16</v>
      </c>
      <c r="F7374" s="611" t="s">
        <v>8297</v>
      </c>
      <c r="G7374" s="611" t="s">
        <v>8185</v>
      </c>
      <c r="H7374" s="611" t="s">
        <v>28176</v>
      </c>
    </row>
    <row r="7375" spans="1:8" s="610" customFormat="1" x14ac:dyDescent="0.2">
      <c r="A7375" s="609" t="str">
        <f t="shared" si="115"/>
        <v>IUP30092</v>
      </c>
      <c r="B7375" s="611" t="s">
        <v>7756</v>
      </c>
      <c r="C7375" s="611" t="s">
        <v>7757</v>
      </c>
      <c r="D7375" s="626" t="s">
        <v>4</v>
      </c>
      <c r="E7375" s="627">
        <v>1234.6500000000001</v>
      </c>
      <c r="F7375" s="611" t="s">
        <v>8297</v>
      </c>
      <c r="G7375" s="611" t="s">
        <v>8185</v>
      </c>
      <c r="H7375" s="611" t="s">
        <v>28176</v>
      </c>
    </row>
    <row r="7376" spans="1:8" s="610" customFormat="1" x14ac:dyDescent="0.2">
      <c r="A7376" s="609" t="str">
        <f t="shared" si="115"/>
        <v>IUS0001</v>
      </c>
      <c r="B7376" s="611" t="s">
        <v>458</v>
      </c>
      <c r="C7376" s="611" t="s">
        <v>7773</v>
      </c>
      <c r="D7376" s="626" t="s">
        <v>3</v>
      </c>
      <c r="E7376" s="627">
        <v>314.82</v>
      </c>
      <c r="F7376" s="611" t="s">
        <v>8297</v>
      </c>
      <c r="G7376" s="611" t="s">
        <v>8185</v>
      </c>
      <c r="H7376" s="611" t="s">
        <v>28176</v>
      </c>
    </row>
    <row r="7377" spans="1:8" x14ac:dyDescent="0.2">
      <c r="A7377" s="609" t="str">
        <f t="shared" si="115"/>
        <v>IUIL00009</v>
      </c>
      <c r="B7377" s="611" t="s">
        <v>7586</v>
      </c>
      <c r="C7377" s="611" t="s">
        <v>7587</v>
      </c>
      <c r="D7377" s="626" t="s">
        <v>1</v>
      </c>
      <c r="E7377" s="627">
        <v>60.26</v>
      </c>
      <c r="F7377" s="611" t="s">
        <v>8297</v>
      </c>
      <c r="G7377" s="611" t="s">
        <v>8185</v>
      </c>
      <c r="H7377" s="611" t="s">
        <v>28176</v>
      </c>
    </row>
    <row r="7378" spans="1:8" x14ac:dyDescent="0.2">
      <c r="A7378" s="609" t="str">
        <f t="shared" si="115"/>
        <v>IUD30073</v>
      </c>
      <c r="B7378" s="611" t="s">
        <v>7470</v>
      </c>
      <c r="C7378" s="611" t="s">
        <v>7471</v>
      </c>
      <c r="D7378" s="626" t="s">
        <v>1</v>
      </c>
      <c r="E7378" s="627">
        <v>278.81</v>
      </c>
      <c r="F7378" s="611" t="s">
        <v>8297</v>
      </c>
      <c r="G7378" s="611" t="s">
        <v>8185</v>
      </c>
      <c r="H7378" s="611" t="s">
        <v>28176</v>
      </c>
    </row>
    <row r="7379" spans="1:8" x14ac:dyDescent="0.2">
      <c r="A7379" s="609" t="str">
        <f t="shared" si="115"/>
        <v>IUD30072</v>
      </c>
      <c r="B7379" s="611" t="s">
        <v>7468</v>
      </c>
      <c r="C7379" s="611" t="s">
        <v>7469</v>
      </c>
      <c r="D7379" s="626" t="s">
        <v>2</v>
      </c>
      <c r="E7379" s="627">
        <v>217.9</v>
      </c>
      <c r="F7379" s="611" t="s">
        <v>8297</v>
      </c>
      <c r="G7379" s="611" t="s">
        <v>8185</v>
      </c>
      <c r="H7379" s="611" t="s">
        <v>28176</v>
      </c>
    </row>
    <row r="7380" spans="1:8" x14ac:dyDescent="0.2">
      <c r="A7380" s="609" t="str">
        <f t="shared" si="115"/>
        <v>IUD30103</v>
      </c>
      <c r="B7380" s="611" t="s">
        <v>7523</v>
      </c>
      <c r="C7380" s="611" t="s">
        <v>7524</v>
      </c>
      <c r="D7380" s="626" t="s">
        <v>1</v>
      </c>
      <c r="E7380" s="627">
        <v>71.42</v>
      </c>
      <c r="F7380" s="611" t="s">
        <v>8297</v>
      </c>
      <c r="G7380" s="611" t="s">
        <v>8185</v>
      </c>
      <c r="H7380" s="611" t="s">
        <v>28176</v>
      </c>
    </row>
    <row r="7381" spans="1:8" x14ac:dyDescent="0.2">
      <c r="A7381" s="609" t="str">
        <f t="shared" si="115"/>
        <v>IUS20043</v>
      </c>
      <c r="B7381" s="611" t="s">
        <v>7863</v>
      </c>
      <c r="C7381" s="611" t="s">
        <v>7864</v>
      </c>
      <c r="D7381" s="626" t="s">
        <v>5</v>
      </c>
      <c r="E7381" s="627">
        <v>86.49</v>
      </c>
      <c r="F7381" s="611" t="s">
        <v>8297</v>
      </c>
      <c r="G7381" s="611" t="s">
        <v>8185</v>
      </c>
      <c r="H7381" s="611" t="s">
        <v>28176</v>
      </c>
    </row>
    <row r="7382" spans="1:8" x14ac:dyDescent="0.2">
      <c r="A7382" s="609" t="str">
        <f t="shared" si="115"/>
        <v>IUD30097</v>
      </c>
      <c r="B7382" s="611" t="s">
        <v>7515</v>
      </c>
      <c r="C7382" s="611" t="s">
        <v>7516</v>
      </c>
      <c r="D7382" s="626" t="s">
        <v>2</v>
      </c>
      <c r="E7382" s="627">
        <v>1502.05</v>
      </c>
      <c r="F7382" s="611" t="s">
        <v>8297</v>
      </c>
      <c r="G7382" s="611" t="s">
        <v>8185</v>
      </c>
      <c r="H7382" s="611" t="s">
        <v>28176</v>
      </c>
    </row>
    <row r="7383" spans="1:8" x14ac:dyDescent="0.2">
      <c r="A7383" s="609" t="str">
        <f t="shared" si="115"/>
        <v>IUC10044</v>
      </c>
      <c r="B7383" s="611" t="s">
        <v>7157</v>
      </c>
      <c r="C7383" s="611" t="s">
        <v>7158</v>
      </c>
      <c r="D7383" s="626" t="s">
        <v>3</v>
      </c>
      <c r="E7383" s="627">
        <v>1.77</v>
      </c>
      <c r="F7383" s="611" t="s">
        <v>8297</v>
      </c>
      <c r="G7383" s="611" t="s">
        <v>8185</v>
      </c>
      <c r="H7383" s="611" t="s">
        <v>28176</v>
      </c>
    </row>
    <row r="7384" spans="1:8" x14ac:dyDescent="0.2">
      <c r="A7384" s="609" t="str">
        <f t="shared" si="115"/>
        <v>IUD30082</v>
      </c>
      <c r="B7384" s="611" t="s">
        <v>7488</v>
      </c>
      <c r="C7384" s="611" t="s">
        <v>7489</v>
      </c>
      <c r="D7384" s="626" t="s">
        <v>2</v>
      </c>
      <c r="E7384" s="627">
        <v>641.89</v>
      </c>
      <c r="F7384" s="611" t="s">
        <v>8297</v>
      </c>
      <c r="G7384" s="611" t="s">
        <v>8185</v>
      </c>
      <c r="H7384" s="611" t="s">
        <v>28176</v>
      </c>
    </row>
    <row r="7385" spans="1:8" x14ac:dyDescent="0.2">
      <c r="A7385" s="609" t="str">
        <f t="shared" si="115"/>
        <v>IUD30064</v>
      </c>
      <c r="B7385" s="611" t="s">
        <v>7452</v>
      </c>
      <c r="C7385" s="611" t="s">
        <v>7453</v>
      </c>
      <c r="D7385" s="626" t="s">
        <v>1</v>
      </c>
      <c r="E7385" s="627">
        <v>1180.5899999999999</v>
      </c>
      <c r="F7385" s="611" t="s">
        <v>8297</v>
      </c>
      <c r="G7385" s="611" t="s">
        <v>8185</v>
      </c>
      <c r="H7385" s="611" t="s">
        <v>28176</v>
      </c>
    </row>
    <row r="7386" spans="1:8" x14ac:dyDescent="0.2">
      <c r="A7386" s="609" t="str">
        <f t="shared" si="115"/>
        <v>PIU0012</v>
      </c>
      <c r="B7386" s="611" t="s">
        <v>17862</v>
      </c>
      <c r="C7386" s="611" t="s">
        <v>17863</v>
      </c>
      <c r="D7386" s="626" t="s">
        <v>2</v>
      </c>
      <c r="E7386" s="627">
        <v>8.56</v>
      </c>
      <c r="F7386" s="611" t="s">
        <v>8297</v>
      </c>
      <c r="G7386" s="611" t="s">
        <v>8185</v>
      </c>
      <c r="H7386" s="611" t="s">
        <v>28176</v>
      </c>
    </row>
    <row r="7387" spans="1:8" x14ac:dyDescent="0.2">
      <c r="A7387" s="609" t="str">
        <f t="shared" si="115"/>
        <v>PIU0011</v>
      </c>
      <c r="B7387" s="611" t="s">
        <v>17860</v>
      </c>
      <c r="C7387" s="611" t="s">
        <v>17861</v>
      </c>
      <c r="D7387" s="626" t="s">
        <v>4</v>
      </c>
      <c r="E7387" s="627">
        <v>2.3199999999999998</v>
      </c>
      <c r="F7387" s="611" t="s">
        <v>8297</v>
      </c>
      <c r="G7387" s="611" t="s">
        <v>8185</v>
      </c>
      <c r="H7387" s="611" t="s">
        <v>28176</v>
      </c>
    </row>
    <row r="7388" spans="1:8" x14ac:dyDescent="0.2">
      <c r="A7388" s="609" t="str">
        <f t="shared" si="115"/>
        <v>IUD20094</v>
      </c>
      <c r="B7388" s="611" t="s">
        <v>7333</v>
      </c>
      <c r="C7388" s="611" t="s">
        <v>7334</v>
      </c>
      <c r="D7388" s="626" t="s">
        <v>1</v>
      </c>
      <c r="E7388" s="627">
        <v>857.37</v>
      </c>
      <c r="F7388" s="611" t="s">
        <v>8297</v>
      </c>
      <c r="G7388" s="611" t="s">
        <v>8185</v>
      </c>
      <c r="H7388" s="611" t="s">
        <v>28176</v>
      </c>
    </row>
    <row r="7389" spans="1:8" x14ac:dyDescent="0.2">
      <c r="A7389" s="609" t="str">
        <f t="shared" si="115"/>
        <v>PFIU009</v>
      </c>
      <c r="B7389" s="611" t="s">
        <v>17840</v>
      </c>
      <c r="C7389" s="611" t="s">
        <v>17841</v>
      </c>
      <c r="D7389" s="626" t="s">
        <v>3</v>
      </c>
      <c r="E7389" s="627">
        <v>0.59</v>
      </c>
      <c r="F7389" s="611" t="s">
        <v>8297</v>
      </c>
      <c r="G7389" s="611" t="s">
        <v>8185</v>
      </c>
      <c r="H7389" s="611" t="s">
        <v>28176</v>
      </c>
    </row>
    <row r="7390" spans="1:8" x14ac:dyDescent="0.2">
      <c r="A7390" s="609" t="str">
        <f t="shared" si="115"/>
        <v>IUD20041</v>
      </c>
      <c r="B7390" s="611" t="s">
        <v>7245</v>
      </c>
      <c r="C7390" s="611" t="s">
        <v>7246</v>
      </c>
      <c r="D7390" s="626" t="s">
        <v>1</v>
      </c>
      <c r="E7390" s="627">
        <v>2630.59</v>
      </c>
      <c r="F7390" s="611" t="s">
        <v>8297</v>
      </c>
      <c r="G7390" s="611" t="s">
        <v>8185</v>
      </c>
      <c r="H7390" s="611" t="s">
        <v>28176</v>
      </c>
    </row>
    <row r="7391" spans="1:8" x14ac:dyDescent="0.2">
      <c r="A7391" s="609" t="str">
        <f t="shared" si="115"/>
        <v>IUP30003</v>
      </c>
      <c r="B7391" s="611" t="s">
        <v>302</v>
      </c>
      <c r="C7391" s="611" t="s">
        <v>448</v>
      </c>
      <c r="D7391" s="626" t="s">
        <v>2</v>
      </c>
      <c r="E7391" s="627">
        <v>22.59</v>
      </c>
      <c r="F7391" s="611" t="s">
        <v>8297</v>
      </c>
      <c r="G7391" s="611" t="s">
        <v>8185</v>
      </c>
      <c r="H7391" s="611" t="s">
        <v>28176</v>
      </c>
    </row>
    <row r="7392" spans="1:8" x14ac:dyDescent="0.2">
      <c r="A7392" s="609" t="str">
        <f t="shared" si="115"/>
        <v>IUD20023</v>
      </c>
      <c r="B7392" s="611" t="s">
        <v>7213</v>
      </c>
      <c r="C7392" s="611" t="s">
        <v>7214</v>
      </c>
      <c r="D7392" s="626" t="s">
        <v>1</v>
      </c>
      <c r="E7392" s="627">
        <v>17183.990000000002</v>
      </c>
      <c r="F7392" s="611" t="s">
        <v>8297</v>
      </c>
      <c r="G7392" s="611" t="s">
        <v>8185</v>
      </c>
      <c r="H7392" s="611" t="s">
        <v>28176</v>
      </c>
    </row>
    <row r="7393" spans="1:8" x14ac:dyDescent="0.2">
      <c r="A7393" s="609" t="str">
        <f t="shared" si="115"/>
        <v>IUD20021</v>
      </c>
      <c r="B7393" s="611" t="s">
        <v>7210</v>
      </c>
      <c r="C7393" s="611" t="s">
        <v>8300</v>
      </c>
      <c r="D7393" s="626" t="s">
        <v>1</v>
      </c>
      <c r="E7393" s="627">
        <v>49732.6</v>
      </c>
      <c r="F7393" s="611" t="s">
        <v>8297</v>
      </c>
      <c r="G7393" s="611" t="s">
        <v>8185</v>
      </c>
      <c r="H7393" s="611" t="s">
        <v>28176</v>
      </c>
    </row>
    <row r="7394" spans="1:8" x14ac:dyDescent="0.2">
      <c r="A7394" s="609" t="str">
        <f t="shared" si="115"/>
        <v>IUD20050</v>
      </c>
      <c r="B7394" s="611" t="s">
        <v>7260</v>
      </c>
      <c r="C7394" s="611" t="s">
        <v>7261</v>
      </c>
      <c r="D7394" s="626" t="s">
        <v>1</v>
      </c>
      <c r="E7394" s="627">
        <v>6933.6</v>
      </c>
      <c r="F7394" s="611" t="s">
        <v>8297</v>
      </c>
      <c r="G7394" s="611" t="s">
        <v>8185</v>
      </c>
      <c r="H7394" s="611" t="s">
        <v>28176</v>
      </c>
    </row>
    <row r="7395" spans="1:8" x14ac:dyDescent="0.2">
      <c r="A7395" s="609" t="str">
        <f t="shared" si="115"/>
        <v>IUC10016</v>
      </c>
      <c r="B7395" s="611" t="s">
        <v>7128</v>
      </c>
      <c r="C7395" s="611" t="s">
        <v>7129</v>
      </c>
      <c r="D7395" s="626" t="s">
        <v>1</v>
      </c>
      <c r="E7395" s="627">
        <v>276.39999999999998</v>
      </c>
      <c r="F7395" s="611" t="s">
        <v>8297</v>
      </c>
      <c r="G7395" s="611" t="s">
        <v>8185</v>
      </c>
      <c r="H7395" s="611" t="s">
        <v>28176</v>
      </c>
    </row>
    <row r="7396" spans="1:8" x14ac:dyDescent="0.2">
      <c r="A7396" s="609" t="str">
        <f t="shared" si="115"/>
        <v>IUP30005</v>
      </c>
      <c r="B7396" s="611" t="s">
        <v>7608</v>
      </c>
      <c r="C7396" s="611" t="s">
        <v>7609</v>
      </c>
      <c r="D7396" s="626" t="s">
        <v>4</v>
      </c>
      <c r="E7396" s="627">
        <v>22.1</v>
      </c>
      <c r="F7396" s="611" t="s">
        <v>8297</v>
      </c>
      <c r="G7396" s="611" t="s">
        <v>8185</v>
      </c>
      <c r="H7396" s="611" t="s">
        <v>28176</v>
      </c>
    </row>
    <row r="7397" spans="1:8" x14ac:dyDescent="0.2">
      <c r="A7397" s="609" t="str">
        <f t="shared" si="115"/>
        <v>IUP30004</v>
      </c>
      <c r="B7397" s="611" t="s">
        <v>7606</v>
      </c>
      <c r="C7397" s="611" t="s">
        <v>7607</v>
      </c>
      <c r="D7397" s="626" t="s">
        <v>4</v>
      </c>
      <c r="E7397" s="627">
        <v>16.079999999999998</v>
      </c>
      <c r="F7397" s="611" t="s">
        <v>8297</v>
      </c>
      <c r="G7397" s="611" t="s">
        <v>8185</v>
      </c>
      <c r="H7397" s="611" t="s">
        <v>28176</v>
      </c>
    </row>
    <row r="7398" spans="1:8" x14ac:dyDescent="0.2">
      <c r="A7398" s="609" t="str">
        <f t="shared" si="115"/>
        <v>IUTR1001</v>
      </c>
      <c r="B7398" s="611" t="s">
        <v>7891</v>
      </c>
      <c r="C7398" s="611" t="s">
        <v>7892</v>
      </c>
      <c r="D7398" s="626" t="s">
        <v>8</v>
      </c>
      <c r="E7398" s="627">
        <v>0.87</v>
      </c>
      <c r="F7398" s="611" t="s">
        <v>8297</v>
      </c>
      <c r="G7398" s="611" t="s">
        <v>8185</v>
      </c>
      <c r="H7398" s="611" t="s">
        <v>28176</v>
      </c>
    </row>
    <row r="7399" spans="1:8" x14ac:dyDescent="0.2">
      <c r="A7399" s="609" t="str">
        <f t="shared" si="115"/>
        <v>IUS20011</v>
      </c>
      <c r="B7399" s="611" t="s">
        <v>7808</v>
      </c>
      <c r="C7399" s="611" t="s">
        <v>7809</v>
      </c>
      <c r="D7399" s="626" t="s">
        <v>3</v>
      </c>
      <c r="E7399" s="627">
        <v>109.23</v>
      </c>
      <c r="F7399" s="611" t="s">
        <v>8297</v>
      </c>
      <c r="G7399" s="611" t="s">
        <v>8185</v>
      </c>
      <c r="H7399" s="611" t="s">
        <v>28176</v>
      </c>
    </row>
    <row r="7400" spans="1:8" x14ac:dyDescent="0.2">
      <c r="A7400" s="609" t="str">
        <f t="shared" si="115"/>
        <v>IUP30014</v>
      </c>
      <c r="B7400" s="611" t="s">
        <v>7624</v>
      </c>
      <c r="C7400" s="611" t="s">
        <v>7625</v>
      </c>
      <c r="D7400" s="626" t="s">
        <v>1</v>
      </c>
      <c r="E7400" s="627">
        <v>560.67999999999995</v>
      </c>
      <c r="F7400" s="611" t="s">
        <v>8297</v>
      </c>
      <c r="G7400" s="611" t="s">
        <v>8185</v>
      </c>
      <c r="H7400" s="611" t="s">
        <v>28176</v>
      </c>
    </row>
    <row r="7401" spans="1:8" x14ac:dyDescent="0.2">
      <c r="A7401" s="609" t="str">
        <f t="shared" si="115"/>
        <v>IUD30001</v>
      </c>
      <c r="B7401" s="611" t="s">
        <v>7345</v>
      </c>
      <c r="C7401" s="611" t="s">
        <v>7346</v>
      </c>
      <c r="D7401" s="626" t="s">
        <v>1</v>
      </c>
      <c r="E7401" s="627">
        <v>3868.52</v>
      </c>
      <c r="F7401" s="611" t="s">
        <v>8297</v>
      </c>
      <c r="G7401" s="611" t="s">
        <v>8185</v>
      </c>
      <c r="H7401" s="611" t="s">
        <v>28176</v>
      </c>
    </row>
    <row r="7402" spans="1:8" x14ac:dyDescent="0.2">
      <c r="A7402" s="609" t="str">
        <f t="shared" si="115"/>
        <v>PRADE002</v>
      </c>
      <c r="B7402" s="611" t="s">
        <v>17872</v>
      </c>
      <c r="C7402" s="611" t="s">
        <v>17873</v>
      </c>
      <c r="D7402" s="626" t="s">
        <v>8143</v>
      </c>
      <c r="E7402" s="627">
        <v>25908.36</v>
      </c>
      <c r="F7402" s="611" t="s">
        <v>8297</v>
      </c>
      <c r="G7402" s="611" t="s">
        <v>8185</v>
      </c>
      <c r="H7402" s="611" t="s">
        <v>28176</v>
      </c>
    </row>
    <row r="7403" spans="1:8" x14ac:dyDescent="0.2">
      <c r="A7403" s="609" t="str">
        <f t="shared" si="115"/>
        <v>IUD30022</v>
      </c>
      <c r="B7403" s="611" t="s">
        <v>7380</v>
      </c>
      <c r="C7403" s="611" t="s">
        <v>7381</v>
      </c>
      <c r="D7403" s="626" t="s">
        <v>4</v>
      </c>
      <c r="E7403" s="627">
        <v>80.680000000000007</v>
      </c>
      <c r="F7403" s="611" t="s">
        <v>8297</v>
      </c>
      <c r="G7403" s="611" t="s">
        <v>8185</v>
      </c>
      <c r="H7403" s="611" t="s">
        <v>28176</v>
      </c>
    </row>
    <row r="7404" spans="1:8" x14ac:dyDescent="0.2">
      <c r="A7404" s="609" t="str">
        <f t="shared" si="115"/>
        <v>IUS20034</v>
      </c>
      <c r="B7404" s="611" t="s">
        <v>7845</v>
      </c>
      <c r="C7404" s="611" t="s">
        <v>7846</v>
      </c>
      <c r="D7404" s="626" t="s">
        <v>1</v>
      </c>
      <c r="E7404" s="627">
        <v>10037.18</v>
      </c>
      <c r="F7404" s="611" t="s">
        <v>8297</v>
      </c>
      <c r="G7404" s="611" t="s">
        <v>8185</v>
      </c>
      <c r="H7404" s="611" t="s">
        <v>28176</v>
      </c>
    </row>
    <row r="7405" spans="1:8" x14ac:dyDescent="0.2">
      <c r="A7405" s="609" t="str">
        <f t="shared" si="115"/>
        <v>IUD20092</v>
      </c>
      <c r="B7405" s="611" t="s">
        <v>7329</v>
      </c>
      <c r="C7405" s="611" t="s">
        <v>7330</v>
      </c>
      <c r="D7405" s="626" t="s">
        <v>1</v>
      </c>
      <c r="E7405" s="627">
        <v>4765.6499999999996</v>
      </c>
      <c r="F7405" s="611" t="s">
        <v>8297</v>
      </c>
      <c r="G7405" s="611" t="s">
        <v>8185</v>
      </c>
      <c r="H7405" s="611" t="s">
        <v>28176</v>
      </c>
    </row>
    <row r="7406" spans="1:8" x14ac:dyDescent="0.2">
      <c r="A7406" s="609" t="str">
        <f t="shared" si="115"/>
        <v>IUD20088</v>
      </c>
      <c r="B7406" s="611" t="s">
        <v>7323</v>
      </c>
      <c r="C7406" s="611" t="s">
        <v>7324</v>
      </c>
      <c r="D7406" s="626" t="s">
        <v>1</v>
      </c>
      <c r="E7406" s="627">
        <v>1301.46</v>
      </c>
      <c r="F7406" s="611" t="s">
        <v>8297</v>
      </c>
      <c r="G7406" s="611" t="s">
        <v>8185</v>
      </c>
      <c r="H7406" s="611" t="s">
        <v>28176</v>
      </c>
    </row>
    <row r="7407" spans="1:8" x14ac:dyDescent="0.2">
      <c r="A7407" s="609" t="str">
        <f t="shared" si="115"/>
        <v>IUD20081</v>
      </c>
      <c r="B7407" s="611" t="s">
        <v>7310</v>
      </c>
      <c r="C7407" s="611" t="s">
        <v>7311</v>
      </c>
      <c r="D7407" s="626" t="s">
        <v>3</v>
      </c>
      <c r="E7407" s="627">
        <v>360.68</v>
      </c>
      <c r="F7407" s="611" t="s">
        <v>8297</v>
      </c>
      <c r="G7407" s="611" t="s">
        <v>8185</v>
      </c>
      <c r="H7407" s="611" t="s">
        <v>28176</v>
      </c>
    </row>
    <row r="7408" spans="1:8" x14ac:dyDescent="0.2">
      <c r="A7408" s="609" t="str">
        <f t="shared" si="115"/>
        <v>IUP30042</v>
      </c>
      <c r="B7408" s="611" t="s">
        <v>7667</v>
      </c>
      <c r="C7408" s="611" t="s">
        <v>7668</v>
      </c>
      <c r="D7408" s="626" t="s">
        <v>3</v>
      </c>
      <c r="E7408" s="627">
        <v>96.84</v>
      </c>
      <c r="F7408" s="611" t="s">
        <v>8297</v>
      </c>
      <c r="G7408" s="611" t="s">
        <v>8185</v>
      </c>
      <c r="H7408" s="611" t="s">
        <v>28176</v>
      </c>
    </row>
    <row r="7409" spans="1:8" x14ac:dyDescent="0.2">
      <c r="A7409" s="609" t="str">
        <f t="shared" si="115"/>
        <v>IUD20058</v>
      </c>
      <c r="B7409" s="611" t="s">
        <v>7276</v>
      </c>
      <c r="C7409" s="611" t="s">
        <v>7277</v>
      </c>
      <c r="D7409" s="626" t="s">
        <v>4</v>
      </c>
      <c r="E7409" s="627">
        <v>23.38</v>
      </c>
      <c r="F7409" s="611" t="s">
        <v>8297</v>
      </c>
      <c r="G7409" s="611" t="s">
        <v>8185</v>
      </c>
      <c r="H7409" s="611" t="s">
        <v>28176</v>
      </c>
    </row>
    <row r="7410" spans="1:8" x14ac:dyDescent="0.2">
      <c r="A7410" s="609" t="str">
        <f t="shared" si="115"/>
        <v>IUD20053</v>
      </c>
      <c r="B7410" s="611" t="s">
        <v>7266</v>
      </c>
      <c r="C7410" s="611" t="s">
        <v>7267</v>
      </c>
      <c r="D7410" s="626" t="s">
        <v>2</v>
      </c>
      <c r="E7410" s="627">
        <v>4087.4</v>
      </c>
      <c r="F7410" s="611" t="s">
        <v>8297</v>
      </c>
      <c r="G7410" s="611" t="s">
        <v>8185</v>
      </c>
      <c r="H7410" s="611" t="s">
        <v>28176</v>
      </c>
    </row>
    <row r="7411" spans="1:8" x14ac:dyDescent="0.2">
      <c r="A7411" s="609" t="str">
        <f t="shared" si="115"/>
        <v>PRIU002</v>
      </c>
      <c r="B7411" s="611" t="s">
        <v>17877</v>
      </c>
      <c r="C7411" s="611" t="s">
        <v>17875</v>
      </c>
      <c r="D7411" s="626" t="s">
        <v>3</v>
      </c>
      <c r="E7411" s="627">
        <v>1.51</v>
      </c>
      <c r="F7411" s="611" t="s">
        <v>8297</v>
      </c>
      <c r="G7411" s="611" t="s">
        <v>8185</v>
      </c>
      <c r="H7411" s="611" t="s">
        <v>28176</v>
      </c>
    </row>
    <row r="7412" spans="1:8" x14ac:dyDescent="0.2">
      <c r="A7412" s="609" t="str">
        <f t="shared" si="115"/>
        <v>PIU0004</v>
      </c>
      <c r="B7412" s="611" t="s">
        <v>17846</v>
      </c>
      <c r="C7412" s="611" t="s">
        <v>17847</v>
      </c>
      <c r="D7412" s="626" t="s">
        <v>2</v>
      </c>
      <c r="E7412" s="627">
        <v>7.3</v>
      </c>
      <c r="F7412" s="611" t="s">
        <v>8297</v>
      </c>
      <c r="G7412" s="611" t="s">
        <v>8185</v>
      </c>
      <c r="H7412" s="611" t="s">
        <v>28176</v>
      </c>
    </row>
    <row r="7413" spans="1:8" x14ac:dyDescent="0.2">
      <c r="A7413" s="609" t="str">
        <f t="shared" si="115"/>
        <v>IUD20011</v>
      </c>
      <c r="B7413" s="611" t="s">
        <v>7192</v>
      </c>
      <c r="C7413" s="611" t="s">
        <v>7193</v>
      </c>
      <c r="D7413" s="626" t="s">
        <v>4</v>
      </c>
      <c r="E7413" s="627">
        <v>552.85</v>
      </c>
      <c r="F7413" s="611" t="s">
        <v>8297</v>
      </c>
      <c r="G7413" s="611" t="s">
        <v>8185</v>
      </c>
      <c r="H7413" s="611" t="s">
        <v>28176</v>
      </c>
    </row>
    <row r="7414" spans="1:8" x14ac:dyDescent="0.2">
      <c r="A7414" s="609" t="str">
        <f t="shared" si="115"/>
        <v>PIU0002</v>
      </c>
      <c r="B7414" s="611" t="s">
        <v>17844</v>
      </c>
      <c r="C7414" s="611" t="s">
        <v>17845</v>
      </c>
      <c r="D7414" s="626" t="s">
        <v>8143</v>
      </c>
      <c r="E7414" s="627">
        <v>6514.14</v>
      </c>
      <c r="F7414" s="611" t="s">
        <v>8297</v>
      </c>
      <c r="G7414" s="611" t="s">
        <v>8185</v>
      </c>
      <c r="H7414" s="611" t="s">
        <v>28176</v>
      </c>
    </row>
    <row r="7415" spans="1:8" x14ac:dyDescent="0.2">
      <c r="A7415" s="609" t="str">
        <f t="shared" si="115"/>
        <v>PFIU001</v>
      </c>
      <c r="B7415" s="611" t="s">
        <v>17837</v>
      </c>
      <c r="C7415" s="611" t="s">
        <v>17838</v>
      </c>
      <c r="D7415" s="626" t="s">
        <v>3</v>
      </c>
      <c r="E7415" s="627">
        <v>0.56999999999999995</v>
      </c>
      <c r="F7415" s="611" t="s">
        <v>8297</v>
      </c>
      <c r="G7415" s="611" t="s">
        <v>8185</v>
      </c>
      <c r="H7415" s="611" t="s">
        <v>28176</v>
      </c>
    </row>
    <row r="7416" spans="1:8" x14ac:dyDescent="0.2">
      <c r="A7416" s="609" t="str">
        <f t="shared" si="115"/>
        <v>IUD30111</v>
      </c>
      <c r="B7416" s="611" t="s">
        <v>7537</v>
      </c>
      <c r="C7416" s="611" t="s">
        <v>7538</v>
      </c>
      <c r="D7416" s="626" t="s">
        <v>4</v>
      </c>
      <c r="E7416" s="627">
        <v>164.14</v>
      </c>
      <c r="F7416" s="611" t="s">
        <v>8297</v>
      </c>
      <c r="G7416" s="611" t="s">
        <v>8185</v>
      </c>
      <c r="H7416" s="611" t="s">
        <v>28176</v>
      </c>
    </row>
    <row r="7417" spans="1:8" x14ac:dyDescent="0.2">
      <c r="A7417" s="609" t="str">
        <f t="shared" si="115"/>
        <v>CTIU0001</v>
      </c>
      <c r="B7417" s="611" t="s">
        <v>8149</v>
      </c>
      <c r="C7417" s="611" t="s">
        <v>8150</v>
      </c>
      <c r="D7417" s="626" t="s">
        <v>2</v>
      </c>
      <c r="E7417" s="627">
        <v>56.99</v>
      </c>
      <c r="F7417" s="611" t="s">
        <v>8297</v>
      </c>
      <c r="G7417" s="611" t="s">
        <v>8185</v>
      </c>
      <c r="H7417" s="611" t="s">
        <v>28176</v>
      </c>
    </row>
    <row r="7418" spans="1:8" x14ac:dyDescent="0.2">
      <c r="A7418" s="609" t="str">
        <f t="shared" si="115"/>
        <v>IUP30110</v>
      </c>
      <c r="B7418" s="611" t="s">
        <v>31916</v>
      </c>
      <c r="C7418" s="611" t="s">
        <v>31917</v>
      </c>
      <c r="D7418" s="626" t="s">
        <v>3</v>
      </c>
      <c r="E7418" s="627">
        <v>67.19</v>
      </c>
      <c r="F7418" s="611" t="s">
        <v>8297</v>
      </c>
      <c r="G7418" s="611" t="s">
        <v>8185</v>
      </c>
      <c r="H7418" s="611" t="s">
        <v>28176</v>
      </c>
    </row>
    <row r="7419" spans="1:8" x14ac:dyDescent="0.2">
      <c r="A7419" s="609" t="str">
        <f t="shared" si="115"/>
        <v>IUC10200</v>
      </c>
      <c r="B7419" s="611" t="s">
        <v>31918</v>
      </c>
      <c r="C7419" s="611" t="s">
        <v>31919</v>
      </c>
      <c r="D7419" s="626" t="s">
        <v>1</v>
      </c>
      <c r="E7419" s="627">
        <v>29805.45</v>
      </c>
      <c r="F7419" s="611" t="s">
        <v>8297</v>
      </c>
      <c r="G7419" s="611" t="s">
        <v>8185</v>
      </c>
      <c r="H7419" s="611" t="s">
        <v>28176</v>
      </c>
    </row>
    <row r="7420" spans="1:8" x14ac:dyDescent="0.2">
      <c r="A7420" s="609" t="str">
        <f t="shared" si="115"/>
        <v>IUD30221</v>
      </c>
      <c r="B7420" s="611" t="s">
        <v>31920</v>
      </c>
      <c r="C7420" s="611" t="s">
        <v>31921</v>
      </c>
      <c r="D7420" s="626" t="s">
        <v>4</v>
      </c>
      <c r="E7420" s="627">
        <v>51.75</v>
      </c>
      <c r="F7420" s="611" t="s">
        <v>8297</v>
      </c>
      <c r="G7420" s="611" t="s">
        <v>8185</v>
      </c>
      <c r="H7420" s="611" t="s">
        <v>28176</v>
      </c>
    </row>
    <row r="7421" spans="1:8" x14ac:dyDescent="0.2">
      <c r="A7421" s="609" t="str">
        <f t="shared" si="115"/>
        <v>IUSC0031</v>
      </c>
      <c r="B7421" s="611" t="s">
        <v>31922</v>
      </c>
      <c r="C7421" s="611" t="s">
        <v>31923</v>
      </c>
      <c r="D7421" s="626" t="s">
        <v>1</v>
      </c>
      <c r="E7421" s="627">
        <v>446.03</v>
      </c>
      <c r="F7421" s="611" t="s">
        <v>8297</v>
      </c>
      <c r="G7421" s="611" t="s">
        <v>8185</v>
      </c>
      <c r="H7421" s="611" t="s">
        <v>28176</v>
      </c>
    </row>
    <row r="7422" spans="1:8" x14ac:dyDescent="0.2">
      <c r="A7422" s="609" t="str">
        <f t="shared" si="115"/>
        <v>IUC10090</v>
      </c>
      <c r="B7422" s="611" t="s">
        <v>31924</v>
      </c>
      <c r="C7422" s="611" t="s">
        <v>31925</v>
      </c>
      <c r="D7422" s="626" t="s">
        <v>31838</v>
      </c>
      <c r="E7422" s="627">
        <v>11.06</v>
      </c>
      <c r="F7422" s="611" t="s">
        <v>8297</v>
      </c>
      <c r="G7422" s="611" t="s">
        <v>8185</v>
      </c>
      <c r="H7422" s="611" t="s">
        <v>28176</v>
      </c>
    </row>
    <row r="7423" spans="1:8" x14ac:dyDescent="0.2">
      <c r="A7423" s="609" t="str">
        <f t="shared" si="115"/>
        <v>IUC10087</v>
      </c>
      <c r="B7423" s="611" t="s">
        <v>31926</v>
      </c>
      <c r="C7423" s="611" t="s">
        <v>31927</v>
      </c>
      <c r="D7423" s="626" t="s">
        <v>609</v>
      </c>
      <c r="E7423" s="627">
        <v>26.91</v>
      </c>
      <c r="F7423" s="611" t="s">
        <v>8297</v>
      </c>
      <c r="G7423" s="611" t="s">
        <v>8185</v>
      </c>
      <c r="H7423" s="611" t="s">
        <v>28176</v>
      </c>
    </row>
    <row r="7424" spans="1:8" x14ac:dyDescent="0.2">
      <c r="A7424" s="609" t="str">
        <f t="shared" si="115"/>
        <v>IUC10085</v>
      </c>
      <c r="B7424" s="611" t="s">
        <v>31928</v>
      </c>
      <c r="C7424" s="611" t="s">
        <v>31929</v>
      </c>
      <c r="D7424" s="626" t="s">
        <v>31838</v>
      </c>
      <c r="E7424" s="627">
        <v>0.19</v>
      </c>
      <c r="F7424" s="611" t="s">
        <v>8297</v>
      </c>
      <c r="G7424" s="611" t="s">
        <v>8185</v>
      </c>
      <c r="H7424" s="611" t="s">
        <v>28176</v>
      </c>
    </row>
    <row r="7425" spans="1:8" x14ac:dyDescent="0.2">
      <c r="A7425" s="609" t="str">
        <f t="shared" si="115"/>
        <v>IUTR1009</v>
      </c>
      <c r="B7425" s="611" t="s">
        <v>31930</v>
      </c>
      <c r="C7425" s="611" t="s">
        <v>31931</v>
      </c>
      <c r="D7425" s="626" t="s">
        <v>609</v>
      </c>
      <c r="E7425" s="627">
        <v>1.65</v>
      </c>
      <c r="F7425" s="611" t="s">
        <v>8297</v>
      </c>
      <c r="G7425" s="611" t="s">
        <v>8185</v>
      </c>
      <c r="H7425" s="611" t="s">
        <v>28176</v>
      </c>
    </row>
    <row r="7426" spans="1:8" x14ac:dyDescent="0.2">
      <c r="A7426" s="609" t="str">
        <f t="shared" ref="A7426:A7489" si="116">IF(ISERROR(SEARCH("/",B7426)=6),TRIM(CLEAN(B7426)),IF(SEARCH("/",B7426)=6,IF(LEN(TRIM(CLEAN(B7426)))=7,LEFT(TRIM(CLEAN(B7426)),6)&amp;"00"&amp;RIGHT(TRIM(CLEAN(B7426)),1),LEFT(TRIM(CLEAN(B7426)),6)&amp;"0"&amp;RIGHT(TRIM(CLEAN(B7426)),2)),TRIM(CLEAN(B7426))))</f>
        <v>IUSC0034</v>
      </c>
      <c r="B7426" s="611" t="s">
        <v>31932</v>
      </c>
      <c r="C7426" s="611" t="s">
        <v>31933</v>
      </c>
      <c r="D7426" s="626" t="s">
        <v>1</v>
      </c>
      <c r="E7426" s="627">
        <v>1029.3</v>
      </c>
      <c r="F7426" s="611" t="s">
        <v>8297</v>
      </c>
      <c r="G7426" s="611" t="s">
        <v>8185</v>
      </c>
      <c r="H7426" s="611" t="s">
        <v>28176</v>
      </c>
    </row>
    <row r="7427" spans="1:8" x14ac:dyDescent="0.2">
      <c r="A7427" s="609" t="str">
        <f t="shared" si="116"/>
        <v>IUP30085</v>
      </c>
      <c r="B7427" s="611" t="s">
        <v>7744</v>
      </c>
      <c r="C7427" s="611" t="s">
        <v>7745</v>
      </c>
      <c r="D7427" s="626" t="s">
        <v>2</v>
      </c>
      <c r="E7427" s="627">
        <v>33.79</v>
      </c>
      <c r="F7427" s="611" t="s">
        <v>8297</v>
      </c>
      <c r="G7427" s="611" t="s">
        <v>8185</v>
      </c>
      <c r="H7427" s="611" t="s">
        <v>28176</v>
      </c>
    </row>
    <row r="7428" spans="1:8" x14ac:dyDescent="0.2">
      <c r="A7428" s="609" t="str">
        <f t="shared" si="116"/>
        <v>IUESM0008</v>
      </c>
      <c r="B7428" s="611" t="s">
        <v>7573</v>
      </c>
      <c r="C7428" s="611" t="s">
        <v>7574</v>
      </c>
      <c r="D7428" s="626" t="s">
        <v>457</v>
      </c>
      <c r="E7428" s="627">
        <v>69.98</v>
      </c>
      <c r="F7428" s="611" t="s">
        <v>8297</v>
      </c>
      <c r="G7428" s="611" t="s">
        <v>8185</v>
      </c>
      <c r="H7428" s="611" t="s">
        <v>28176</v>
      </c>
    </row>
    <row r="7429" spans="1:8" x14ac:dyDescent="0.2">
      <c r="A7429" s="609" t="str">
        <f t="shared" si="116"/>
        <v>IUSC0017</v>
      </c>
      <c r="B7429" s="611" t="s">
        <v>18404</v>
      </c>
      <c r="C7429" s="611" t="s">
        <v>18405</v>
      </c>
      <c r="D7429" s="626" t="s">
        <v>2</v>
      </c>
      <c r="E7429" s="627">
        <v>269.27999999999997</v>
      </c>
      <c r="F7429" s="611" t="s">
        <v>8297</v>
      </c>
      <c r="G7429" s="611" t="s">
        <v>8185</v>
      </c>
      <c r="H7429" s="611" t="s">
        <v>28176</v>
      </c>
    </row>
    <row r="7430" spans="1:8" x14ac:dyDescent="0.2">
      <c r="A7430" s="609" t="str">
        <f t="shared" si="116"/>
        <v>IUP40006</v>
      </c>
      <c r="B7430" s="611" t="s">
        <v>18344</v>
      </c>
      <c r="C7430" s="611" t="s">
        <v>18345</v>
      </c>
      <c r="D7430" s="626" t="s">
        <v>3</v>
      </c>
      <c r="E7430" s="627">
        <v>47.44</v>
      </c>
      <c r="F7430" s="611" t="s">
        <v>8297</v>
      </c>
      <c r="G7430" s="611" t="s">
        <v>8185</v>
      </c>
      <c r="H7430" s="611" t="s">
        <v>28176</v>
      </c>
    </row>
    <row r="7431" spans="1:8" x14ac:dyDescent="0.2">
      <c r="A7431" s="609" t="str">
        <f t="shared" si="116"/>
        <v>IUC20150</v>
      </c>
      <c r="B7431" s="611" t="s">
        <v>18349</v>
      </c>
      <c r="C7431" s="611" t="s">
        <v>18350</v>
      </c>
      <c r="D7431" s="626" t="s">
        <v>3</v>
      </c>
      <c r="E7431" s="627">
        <v>140.15</v>
      </c>
      <c r="F7431" s="611" t="s">
        <v>8297</v>
      </c>
      <c r="G7431" s="611" t="s">
        <v>8185</v>
      </c>
      <c r="H7431" s="611" t="s">
        <v>28176</v>
      </c>
    </row>
    <row r="7432" spans="1:8" x14ac:dyDescent="0.2">
      <c r="A7432" s="609" t="str">
        <f t="shared" si="116"/>
        <v>IUD20003</v>
      </c>
      <c r="B7432" s="611" t="s">
        <v>7182</v>
      </c>
      <c r="C7432" s="611" t="s">
        <v>7183</v>
      </c>
      <c r="D7432" s="626" t="s">
        <v>1</v>
      </c>
      <c r="E7432" s="627">
        <v>1425.72</v>
      </c>
      <c r="F7432" s="611" t="s">
        <v>8297</v>
      </c>
      <c r="G7432" s="611" t="s">
        <v>8185</v>
      </c>
      <c r="H7432" s="611" t="s">
        <v>28176</v>
      </c>
    </row>
    <row r="7433" spans="1:8" x14ac:dyDescent="0.2">
      <c r="A7433" s="609" t="str">
        <f t="shared" si="116"/>
        <v>IUS85006</v>
      </c>
      <c r="B7433" s="611" t="s">
        <v>31934</v>
      </c>
      <c r="C7433" s="611" t="s">
        <v>31935</v>
      </c>
      <c r="D7433" s="626" t="s">
        <v>1</v>
      </c>
      <c r="E7433" s="627">
        <v>191.98</v>
      </c>
      <c r="F7433" s="611" t="s">
        <v>8297</v>
      </c>
      <c r="G7433" s="611" t="s">
        <v>8185</v>
      </c>
      <c r="H7433" s="611" t="s">
        <v>28176</v>
      </c>
    </row>
    <row r="7434" spans="1:8" x14ac:dyDescent="0.2">
      <c r="A7434" s="609" t="str">
        <f t="shared" si="116"/>
        <v>IUD30115</v>
      </c>
      <c r="B7434" s="611" t="s">
        <v>7545</v>
      </c>
      <c r="C7434" s="611" t="s">
        <v>7546</v>
      </c>
      <c r="D7434" s="626" t="s">
        <v>1</v>
      </c>
      <c r="E7434" s="627">
        <v>1039.56</v>
      </c>
      <c r="F7434" s="611" t="s">
        <v>8297</v>
      </c>
      <c r="G7434" s="611" t="s">
        <v>8185</v>
      </c>
      <c r="H7434" s="611" t="s">
        <v>28176</v>
      </c>
    </row>
    <row r="7435" spans="1:8" x14ac:dyDescent="0.2">
      <c r="A7435" s="609" t="str">
        <f t="shared" si="116"/>
        <v>IUC20182</v>
      </c>
      <c r="B7435" s="611" t="s">
        <v>18373</v>
      </c>
      <c r="C7435" s="611" t="s">
        <v>18374</v>
      </c>
      <c r="D7435" s="626" t="s">
        <v>1</v>
      </c>
      <c r="E7435" s="627">
        <v>108.66</v>
      </c>
      <c r="F7435" s="611" t="s">
        <v>8297</v>
      </c>
      <c r="G7435" s="611" t="s">
        <v>8185</v>
      </c>
      <c r="H7435" s="611" t="s">
        <v>28176</v>
      </c>
    </row>
    <row r="7436" spans="1:8" x14ac:dyDescent="0.2">
      <c r="A7436" s="609" t="str">
        <f t="shared" si="116"/>
        <v>IUD30027</v>
      </c>
      <c r="B7436" s="611" t="s">
        <v>7388</v>
      </c>
      <c r="C7436" s="611" t="s">
        <v>7389</v>
      </c>
      <c r="D7436" s="626" t="s">
        <v>1</v>
      </c>
      <c r="E7436" s="627">
        <v>16686.48</v>
      </c>
      <c r="F7436" s="611" t="s">
        <v>8297</v>
      </c>
      <c r="G7436" s="611" t="s">
        <v>8185</v>
      </c>
      <c r="H7436" s="611" t="s">
        <v>28176</v>
      </c>
    </row>
    <row r="7437" spans="1:8" x14ac:dyDescent="0.2">
      <c r="A7437" s="609" t="str">
        <f t="shared" si="116"/>
        <v>IUI00002</v>
      </c>
      <c r="B7437" s="611" t="s">
        <v>7576</v>
      </c>
      <c r="C7437" s="611" t="s">
        <v>7577</v>
      </c>
      <c r="D7437" s="626" t="s">
        <v>3</v>
      </c>
      <c r="E7437" s="627">
        <v>6.78</v>
      </c>
      <c r="F7437" s="611" t="s">
        <v>8297</v>
      </c>
      <c r="G7437" s="611" t="s">
        <v>8185</v>
      </c>
      <c r="H7437" s="611" t="s">
        <v>28176</v>
      </c>
    </row>
    <row r="7438" spans="1:8" x14ac:dyDescent="0.2">
      <c r="A7438" s="609" t="str">
        <f t="shared" si="116"/>
        <v>IUD300335</v>
      </c>
      <c r="B7438" s="611" t="s">
        <v>31936</v>
      </c>
      <c r="C7438" s="611" t="s">
        <v>31937</v>
      </c>
      <c r="D7438" s="626" t="s">
        <v>2</v>
      </c>
      <c r="E7438" s="627">
        <v>49.7</v>
      </c>
      <c r="F7438" s="611" t="s">
        <v>8297</v>
      </c>
      <c r="G7438" s="611" t="s">
        <v>8185</v>
      </c>
      <c r="H7438" s="611" t="s">
        <v>28176</v>
      </c>
    </row>
    <row r="7439" spans="1:8" x14ac:dyDescent="0.2">
      <c r="A7439" s="609" t="str">
        <f t="shared" si="116"/>
        <v>IUD300332</v>
      </c>
      <c r="B7439" s="611" t="s">
        <v>31938</v>
      </c>
      <c r="C7439" s="611" t="s">
        <v>31939</v>
      </c>
      <c r="D7439" s="626" t="s">
        <v>3</v>
      </c>
      <c r="E7439" s="627">
        <v>33.43</v>
      </c>
      <c r="F7439" s="611" t="s">
        <v>8297</v>
      </c>
      <c r="G7439" s="611" t="s">
        <v>8185</v>
      </c>
      <c r="H7439" s="611" t="s">
        <v>28176</v>
      </c>
    </row>
    <row r="7440" spans="1:8" x14ac:dyDescent="0.2">
      <c r="A7440" s="609" t="str">
        <f t="shared" si="116"/>
        <v>IUD30092</v>
      </c>
      <c r="B7440" s="611" t="s">
        <v>7504</v>
      </c>
      <c r="C7440" s="611" t="s">
        <v>7505</v>
      </c>
      <c r="D7440" s="626" t="s">
        <v>1</v>
      </c>
      <c r="E7440" s="627">
        <v>2376.9</v>
      </c>
      <c r="F7440" s="611" t="s">
        <v>8297</v>
      </c>
      <c r="G7440" s="611" t="s">
        <v>8185</v>
      </c>
      <c r="H7440" s="611" t="s">
        <v>28176</v>
      </c>
    </row>
    <row r="7441" spans="1:8" x14ac:dyDescent="0.2">
      <c r="A7441" s="609" t="str">
        <f t="shared" si="116"/>
        <v>IUD30154</v>
      </c>
      <c r="B7441" s="611" t="s">
        <v>17799</v>
      </c>
      <c r="C7441" s="611" t="s">
        <v>17800</v>
      </c>
      <c r="D7441" s="626" t="s">
        <v>1</v>
      </c>
      <c r="E7441" s="627">
        <v>3261.53</v>
      </c>
      <c r="F7441" s="611" t="s">
        <v>8297</v>
      </c>
      <c r="G7441" s="611" t="s">
        <v>8185</v>
      </c>
      <c r="H7441" s="611" t="s">
        <v>28176</v>
      </c>
    </row>
    <row r="7442" spans="1:8" x14ac:dyDescent="0.2">
      <c r="A7442" s="609" t="str">
        <f t="shared" si="116"/>
        <v>IUP30108</v>
      </c>
      <c r="B7442" s="611" t="s">
        <v>17817</v>
      </c>
      <c r="C7442" s="611" t="s">
        <v>17818</v>
      </c>
      <c r="D7442" s="626" t="s">
        <v>4</v>
      </c>
      <c r="E7442" s="627">
        <v>18.47</v>
      </c>
      <c r="F7442" s="611" t="s">
        <v>8297</v>
      </c>
      <c r="G7442" s="611" t="s">
        <v>8185</v>
      </c>
      <c r="H7442" s="611" t="s">
        <v>28176</v>
      </c>
    </row>
    <row r="7443" spans="1:8" x14ac:dyDescent="0.2">
      <c r="A7443" s="609" t="str">
        <f t="shared" si="116"/>
        <v>IUP30102</v>
      </c>
      <c r="B7443" s="611" t="s">
        <v>17815</v>
      </c>
      <c r="C7443" s="611" t="s">
        <v>17816</v>
      </c>
      <c r="D7443" s="626" t="s">
        <v>4</v>
      </c>
      <c r="E7443" s="627">
        <v>74.47</v>
      </c>
      <c r="F7443" s="611" t="s">
        <v>8297</v>
      </c>
      <c r="G7443" s="611" t="s">
        <v>8185</v>
      </c>
      <c r="H7443" s="611" t="s">
        <v>28176</v>
      </c>
    </row>
    <row r="7444" spans="1:8" x14ac:dyDescent="0.2">
      <c r="A7444" s="609" t="str">
        <f t="shared" si="116"/>
        <v>IUP30101</v>
      </c>
      <c r="B7444" s="611" t="s">
        <v>17813</v>
      </c>
      <c r="C7444" s="611" t="s">
        <v>17814</v>
      </c>
      <c r="D7444" s="626" t="s">
        <v>4</v>
      </c>
      <c r="E7444" s="627">
        <v>73.97</v>
      </c>
      <c r="F7444" s="611" t="s">
        <v>8297</v>
      </c>
      <c r="G7444" s="611" t="s">
        <v>8185</v>
      </c>
      <c r="H7444" s="611" t="s">
        <v>28176</v>
      </c>
    </row>
    <row r="7445" spans="1:8" x14ac:dyDescent="0.2">
      <c r="A7445" s="609" t="str">
        <f t="shared" si="116"/>
        <v>IUIL00016</v>
      </c>
      <c r="B7445" s="611" t="s">
        <v>7596</v>
      </c>
      <c r="C7445" s="611" t="s">
        <v>7597</v>
      </c>
      <c r="D7445" s="626" t="s">
        <v>1</v>
      </c>
      <c r="E7445" s="627">
        <v>1044.51</v>
      </c>
      <c r="F7445" s="611" t="s">
        <v>8297</v>
      </c>
      <c r="G7445" s="611" t="s">
        <v>8185</v>
      </c>
      <c r="H7445" s="611" t="s">
        <v>28176</v>
      </c>
    </row>
    <row r="7446" spans="1:8" x14ac:dyDescent="0.2">
      <c r="A7446" s="609" t="str">
        <f t="shared" si="116"/>
        <v>IUIL00014</v>
      </c>
      <c r="B7446" s="611" t="s">
        <v>7594</v>
      </c>
      <c r="C7446" s="611" t="s">
        <v>7595</v>
      </c>
      <c r="D7446" s="626" t="s">
        <v>1</v>
      </c>
      <c r="E7446" s="627">
        <v>65.849999999999994</v>
      </c>
      <c r="F7446" s="611" t="s">
        <v>8297</v>
      </c>
      <c r="G7446" s="611" t="s">
        <v>8185</v>
      </c>
      <c r="H7446" s="611" t="s">
        <v>28176</v>
      </c>
    </row>
    <row r="7447" spans="1:8" x14ac:dyDescent="0.2">
      <c r="A7447" s="609" t="str">
        <f t="shared" si="116"/>
        <v>IUSM0004</v>
      </c>
      <c r="B7447" s="611" t="s">
        <v>7881</v>
      </c>
      <c r="C7447" s="611" t="s">
        <v>7882</v>
      </c>
      <c r="D7447" s="626" t="s">
        <v>503</v>
      </c>
      <c r="E7447" s="627">
        <v>88.88</v>
      </c>
      <c r="F7447" s="611" t="s">
        <v>8297</v>
      </c>
      <c r="G7447" s="611" t="s">
        <v>8185</v>
      </c>
      <c r="H7447" s="611" t="s">
        <v>28176</v>
      </c>
    </row>
    <row r="7448" spans="1:8" x14ac:dyDescent="0.2">
      <c r="A7448" s="609" t="str">
        <f t="shared" si="116"/>
        <v>IUD30162</v>
      </c>
      <c r="B7448" s="611" t="s">
        <v>31940</v>
      </c>
      <c r="C7448" s="611" t="s">
        <v>31941</v>
      </c>
      <c r="D7448" s="626" t="s">
        <v>2</v>
      </c>
      <c r="E7448" s="627">
        <v>122.49</v>
      </c>
      <c r="F7448" s="611" t="s">
        <v>8297</v>
      </c>
      <c r="G7448" s="611" t="s">
        <v>8185</v>
      </c>
      <c r="H7448" s="611" t="s">
        <v>28176</v>
      </c>
    </row>
    <row r="7449" spans="1:8" x14ac:dyDescent="0.2">
      <c r="A7449" s="609" t="str">
        <f t="shared" si="116"/>
        <v>PCIU0001</v>
      </c>
      <c r="B7449" s="611" t="s">
        <v>19466</v>
      </c>
      <c r="C7449" s="611" t="s">
        <v>19467</v>
      </c>
      <c r="D7449" s="626" t="s">
        <v>3</v>
      </c>
      <c r="E7449" s="627">
        <v>99.15</v>
      </c>
      <c r="F7449" s="611" t="s">
        <v>8297</v>
      </c>
      <c r="G7449" s="611" t="s">
        <v>8185</v>
      </c>
      <c r="H7449" s="611" t="s">
        <v>28176</v>
      </c>
    </row>
    <row r="7450" spans="1:8" x14ac:dyDescent="0.2">
      <c r="A7450" s="609" t="str">
        <f t="shared" si="116"/>
        <v>IUSC0006</v>
      </c>
      <c r="B7450" s="611" t="s">
        <v>8725</v>
      </c>
      <c r="C7450" s="611" t="s">
        <v>8726</v>
      </c>
      <c r="D7450" s="626" t="s">
        <v>2</v>
      </c>
      <c r="E7450" s="627">
        <v>15.32</v>
      </c>
      <c r="F7450" s="611" t="s">
        <v>8297</v>
      </c>
      <c r="G7450" s="611" t="s">
        <v>8185</v>
      </c>
      <c r="H7450" s="611" t="s">
        <v>28176</v>
      </c>
    </row>
    <row r="7451" spans="1:8" x14ac:dyDescent="0.2">
      <c r="A7451" s="609" t="str">
        <f t="shared" si="116"/>
        <v>IUP30107</v>
      </c>
      <c r="B7451" s="611" t="s">
        <v>8721</v>
      </c>
      <c r="C7451" s="611" t="s">
        <v>8722</v>
      </c>
      <c r="D7451" s="626" t="s">
        <v>4</v>
      </c>
      <c r="E7451" s="627">
        <v>5.22</v>
      </c>
      <c r="F7451" s="611" t="s">
        <v>8297</v>
      </c>
      <c r="G7451" s="611" t="s">
        <v>8185</v>
      </c>
      <c r="H7451" s="611" t="s">
        <v>28176</v>
      </c>
    </row>
    <row r="7452" spans="1:8" x14ac:dyDescent="0.2">
      <c r="A7452" s="609" t="str">
        <f t="shared" si="116"/>
        <v>IUD30021</v>
      </c>
      <c r="B7452" s="611" t="s">
        <v>7378</v>
      </c>
      <c r="C7452" s="611" t="s">
        <v>7379</v>
      </c>
      <c r="D7452" s="626" t="s">
        <v>4</v>
      </c>
      <c r="E7452" s="627">
        <v>87.34</v>
      </c>
      <c r="F7452" s="611" t="s">
        <v>8297</v>
      </c>
      <c r="G7452" s="611" t="s">
        <v>8185</v>
      </c>
      <c r="H7452" s="611" t="s">
        <v>28176</v>
      </c>
    </row>
    <row r="7453" spans="1:8" x14ac:dyDescent="0.2">
      <c r="A7453" s="609" t="str">
        <f t="shared" si="116"/>
        <v>IUD30077</v>
      </c>
      <c r="B7453" s="611" t="s">
        <v>7478</v>
      </c>
      <c r="C7453" s="611" t="s">
        <v>7479</v>
      </c>
      <c r="D7453" s="626" t="s">
        <v>1</v>
      </c>
      <c r="E7453" s="627">
        <v>2288.7399999999998</v>
      </c>
      <c r="F7453" s="611" t="s">
        <v>8297</v>
      </c>
      <c r="G7453" s="611" t="s">
        <v>8185</v>
      </c>
      <c r="H7453" s="611" t="s">
        <v>28176</v>
      </c>
    </row>
    <row r="7454" spans="1:8" x14ac:dyDescent="0.2">
      <c r="A7454" s="609" t="str">
        <f t="shared" si="116"/>
        <v>IUD30069</v>
      </c>
      <c r="B7454" s="611" t="s">
        <v>7462</v>
      </c>
      <c r="C7454" s="611" t="s">
        <v>7463</v>
      </c>
      <c r="D7454" s="626" t="s">
        <v>2</v>
      </c>
      <c r="E7454" s="627">
        <v>682.47</v>
      </c>
      <c r="F7454" s="611" t="s">
        <v>8297</v>
      </c>
      <c r="G7454" s="611" t="s">
        <v>8185</v>
      </c>
      <c r="H7454" s="611" t="s">
        <v>28176</v>
      </c>
    </row>
    <row r="7455" spans="1:8" x14ac:dyDescent="0.2">
      <c r="A7455" s="609" t="str">
        <f t="shared" si="116"/>
        <v>IUD30102</v>
      </c>
      <c r="B7455" s="611" t="s">
        <v>7521</v>
      </c>
      <c r="C7455" s="611" t="s">
        <v>7522</v>
      </c>
      <c r="D7455" s="626" t="s">
        <v>2</v>
      </c>
      <c r="E7455" s="627">
        <v>253.95</v>
      </c>
      <c r="F7455" s="611" t="s">
        <v>8297</v>
      </c>
      <c r="G7455" s="611" t="s">
        <v>8185</v>
      </c>
      <c r="H7455" s="611" t="s">
        <v>28176</v>
      </c>
    </row>
    <row r="7456" spans="1:8" x14ac:dyDescent="0.2">
      <c r="A7456" s="609" t="str">
        <f t="shared" si="116"/>
        <v>IUP30052</v>
      </c>
      <c r="B7456" s="611" t="s">
        <v>7687</v>
      </c>
      <c r="C7456" s="611" t="s">
        <v>7688</v>
      </c>
      <c r="D7456" s="626" t="s">
        <v>3</v>
      </c>
      <c r="E7456" s="627">
        <v>98.92</v>
      </c>
      <c r="F7456" s="611" t="s">
        <v>8297</v>
      </c>
      <c r="G7456" s="611" t="s">
        <v>8185</v>
      </c>
      <c r="H7456" s="611" t="s">
        <v>28176</v>
      </c>
    </row>
    <row r="7457" spans="1:8" x14ac:dyDescent="0.2">
      <c r="A7457" s="609" t="str">
        <f t="shared" si="116"/>
        <v>IUD30038</v>
      </c>
      <c r="B7457" s="611" t="s">
        <v>7405</v>
      </c>
      <c r="C7457" s="611" t="s">
        <v>7406</v>
      </c>
      <c r="D7457" s="626" t="s">
        <v>1</v>
      </c>
      <c r="E7457" s="627">
        <v>3587.23</v>
      </c>
      <c r="F7457" s="611" t="s">
        <v>8297</v>
      </c>
      <c r="G7457" s="611" t="s">
        <v>8185</v>
      </c>
      <c r="H7457" s="611" t="s">
        <v>28176</v>
      </c>
    </row>
    <row r="7458" spans="1:8" x14ac:dyDescent="0.2">
      <c r="A7458" s="609" t="str">
        <f t="shared" si="116"/>
        <v>IUD30100</v>
      </c>
      <c r="B7458" s="611" t="s">
        <v>17777</v>
      </c>
      <c r="C7458" s="611" t="s">
        <v>17778</v>
      </c>
      <c r="D7458" s="626" t="s">
        <v>2</v>
      </c>
      <c r="E7458" s="627">
        <v>71.48</v>
      </c>
      <c r="F7458" s="611" t="s">
        <v>8297</v>
      </c>
      <c r="G7458" s="611" t="s">
        <v>8185</v>
      </c>
      <c r="H7458" s="611" t="s">
        <v>28176</v>
      </c>
    </row>
    <row r="7459" spans="1:8" x14ac:dyDescent="0.2">
      <c r="A7459" s="609" t="str">
        <f t="shared" si="116"/>
        <v>IUD30013</v>
      </c>
      <c r="B7459" s="611" t="s">
        <v>7364</v>
      </c>
      <c r="C7459" s="611" t="s">
        <v>7365</v>
      </c>
      <c r="D7459" s="626" t="s">
        <v>1</v>
      </c>
      <c r="E7459" s="627">
        <v>2007.44</v>
      </c>
      <c r="F7459" s="611" t="s">
        <v>8297</v>
      </c>
      <c r="G7459" s="611" t="s">
        <v>8185</v>
      </c>
      <c r="H7459" s="611" t="s">
        <v>28176</v>
      </c>
    </row>
    <row r="7460" spans="1:8" x14ac:dyDescent="0.2">
      <c r="A7460" s="609" t="str">
        <f t="shared" si="116"/>
        <v>ET0002</v>
      </c>
      <c r="B7460" s="611" t="s">
        <v>8173</v>
      </c>
      <c r="C7460" s="611" t="s">
        <v>8174</v>
      </c>
      <c r="D7460" s="626" t="s">
        <v>3</v>
      </c>
      <c r="E7460" s="627">
        <v>1.03</v>
      </c>
      <c r="F7460" s="611" t="s">
        <v>8297</v>
      </c>
      <c r="G7460" s="611" t="s">
        <v>8185</v>
      </c>
      <c r="H7460" s="611" t="s">
        <v>28176</v>
      </c>
    </row>
    <row r="7461" spans="1:8" x14ac:dyDescent="0.2">
      <c r="A7461" s="609" t="str">
        <f t="shared" si="116"/>
        <v>IUD20040</v>
      </c>
      <c r="B7461" s="611" t="s">
        <v>7244</v>
      </c>
      <c r="C7461" s="611" t="s">
        <v>31942</v>
      </c>
      <c r="D7461" s="626" t="s">
        <v>1</v>
      </c>
      <c r="E7461" s="627">
        <v>1399.72</v>
      </c>
      <c r="F7461" s="611" t="s">
        <v>8297</v>
      </c>
      <c r="G7461" s="611" t="s">
        <v>8185</v>
      </c>
      <c r="H7461" s="611" t="s">
        <v>28176</v>
      </c>
    </row>
    <row r="7462" spans="1:8" x14ac:dyDescent="0.2">
      <c r="A7462" s="609" t="str">
        <f t="shared" si="116"/>
        <v>IUP20003</v>
      </c>
      <c r="B7462" s="611" t="s">
        <v>7603</v>
      </c>
      <c r="C7462" s="611" t="s">
        <v>31943</v>
      </c>
      <c r="D7462" s="626" t="s">
        <v>609</v>
      </c>
      <c r="E7462" s="627">
        <v>13.2</v>
      </c>
      <c r="F7462" s="611" t="s">
        <v>8297</v>
      </c>
      <c r="G7462" s="611" t="s">
        <v>8185</v>
      </c>
      <c r="H7462" s="611" t="s">
        <v>28176</v>
      </c>
    </row>
    <row r="7463" spans="1:8" x14ac:dyDescent="0.2">
      <c r="A7463" s="609" t="str">
        <f t="shared" si="116"/>
        <v>IUP30010</v>
      </c>
      <c r="B7463" s="611" t="s">
        <v>7616</v>
      </c>
      <c r="C7463" s="611" t="s">
        <v>7617</v>
      </c>
      <c r="D7463" s="626" t="s">
        <v>3</v>
      </c>
      <c r="E7463" s="627">
        <v>12.11</v>
      </c>
      <c r="F7463" s="611" t="s">
        <v>8297</v>
      </c>
      <c r="G7463" s="611" t="s">
        <v>8185</v>
      </c>
      <c r="H7463" s="611" t="s">
        <v>28176</v>
      </c>
    </row>
    <row r="7464" spans="1:8" x14ac:dyDescent="0.2">
      <c r="A7464" s="609" t="str">
        <f t="shared" si="116"/>
        <v>IUP30023</v>
      </c>
      <c r="B7464" s="611" t="s">
        <v>7641</v>
      </c>
      <c r="C7464" s="611" t="s">
        <v>7642</v>
      </c>
      <c r="D7464" s="626" t="s">
        <v>4</v>
      </c>
      <c r="E7464" s="627">
        <v>1.64</v>
      </c>
      <c r="F7464" s="611" t="s">
        <v>8297</v>
      </c>
      <c r="G7464" s="611" t="s">
        <v>8185</v>
      </c>
      <c r="H7464" s="611" t="s">
        <v>28176</v>
      </c>
    </row>
    <row r="7465" spans="1:8" x14ac:dyDescent="0.2">
      <c r="A7465" s="609" t="str">
        <f t="shared" si="116"/>
        <v>IUP30075</v>
      </c>
      <c r="B7465" s="611" t="s">
        <v>192</v>
      </c>
      <c r="C7465" s="611" t="s">
        <v>193</v>
      </c>
      <c r="D7465" s="626" t="s">
        <v>3</v>
      </c>
      <c r="E7465" s="627">
        <v>5.49</v>
      </c>
      <c r="F7465" s="611" t="s">
        <v>8297</v>
      </c>
      <c r="G7465" s="611" t="s">
        <v>8185</v>
      </c>
      <c r="H7465" s="611" t="s">
        <v>28176</v>
      </c>
    </row>
    <row r="7466" spans="1:8" x14ac:dyDescent="0.2">
      <c r="A7466" s="629" t="str">
        <f t="shared" si="116"/>
        <v>IUC10011</v>
      </c>
      <c r="B7466" s="611" t="s">
        <v>7118</v>
      </c>
      <c r="C7466" s="611" t="s">
        <v>7119</v>
      </c>
      <c r="D7466" s="626" t="s">
        <v>3</v>
      </c>
      <c r="E7466" s="627">
        <v>59.91</v>
      </c>
      <c r="F7466" s="611" t="s">
        <v>8297</v>
      </c>
      <c r="G7466" s="611" t="s">
        <v>8185</v>
      </c>
      <c r="H7466" s="611" t="s">
        <v>28176</v>
      </c>
    </row>
    <row r="7467" spans="1:8" x14ac:dyDescent="0.2">
      <c r="A7467" s="609" t="str">
        <f t="shared" si="116"/>
        <v>IUC10004</v>
      </c>
      <c r="B7467" s="611" t="s">
        <v>7104</v>
      </c>
      <c r="C7467" s="611" t="s">
        <v>7105</v>
      </c>
      <c r="D7467" s="626" t="s">
        <v>4</v>
      </c>
      <c r="E7467" s="627">
        <v>99.8</v>
      </c>
      <c r="F7467" s="611" t="s">
        <v>8297</v>
      </c>
      <c r="G7467" s="611" t="s">
        <v>8185</v>
      </c>
      <c r="H7467" s="611" t="s">
        <v>28176</v>
      </c>
    </row>
    <row r="7468" spans="1:8" x14ac:dyDescent="0.2">
      <c r="A7468" s="609" t="str">
        <f t="shared" si="116"/>
        <v>IUP30007</v>
      </c>
      <c r="B7468" s="611" t="s">
        <v>7612</v>
      </c>
      <c r="C7468" s="611" t="s">
        <v>7613</v>
      </c>
      <c r="D7468" s="626" t="s">
        <v>2</v>
      </c>
      <c r="E7468" s="627">
        <v>38.33</v>
      </c>
      <c r="F7468" s="611" t="s">
        <v>8297</v>
      </c>
      <c r="G7468" s="611" t="s">
        <v>8185</v>
      </c>
      <c r="H7468" s="611" t="s">
        <v>28176</v>
      </c>
    </row>
    <row r="7469" spans="1:8" x14ac:dyDescent="0.2">
      <c r="A7469" s="609" t="str">
        <f t="shared" si="116"/>
        <v>IUP30043</v>
      </c>
      <c r="B7469" s="611" t="s">
        <v>7669</v>
      </c>
      <c r="C7469" s="611" t="s">
        <v>7670</v>
      </c>
      <c r="D7469" s="626" t="s">
        <v>3</v>
      </c>
      <c r="E7469" s="627">
        <v>65.69</v>
      </c>
      <c r="F7469" s="611" t="s">
        <v>8297</v>
      </c>
      <c r="G7469" s="611" t="s">
        <v>8185</v>
      </c>
      <c r="H7469" s="611" t="s">
        <v>28176</v>
      </c>
    </row>
    <row r="7470" spans="1:8" x14ac:dyDescent="0.2">
      <c r="A7470" s="609" t="str">
        <f t="shared" si="116"/>
        <v>IUD30035</v>
      </c>
      <c r="B7470" s="611" t="s">
        <v>7400</v>
      </c>
      <c r="C7470" s="611" t="s">
        <v>7401</v>
      </c>
      <c r="D7470" s="626" t="s">
        <v>1</v>
      </c>
      <c r="E7470" s="627">
        <v>2415.33</v>
      </c>
      <c r="F7470" s="611" t="s">
        <v>8297</v>
      </c>
      <c r="G7470" s="611" t="s">
        <v>8185</v>
      </c>
      <c r="H7470" s="611" t="s">
        <v>28176</v>
      </c>
    </row>
    <row r="7471" spans="1:8" x14ac:dyDescent="0.2">
      <c r="A7471" s="609" t="str">
        <f t="shared" si="116"/>
        <v>IUC10027</v>
      </c>
      <c r="B7471" s="611" t="s">
        <v>7143</v>
      </c>
      <c r="C7471" s="611" t="s">
        <v>7144</v>
      </c>
      <c r="D7471" s="626" t="s">
        <v>3</v>
      </c>
      <c r="E7471" s="627">
        <v>22.46</v>
      </c>
      <c r="F7471" s="611" t="s">
        <v>8297</v>
      </c>
      <c r="G7471" s="611" t="s">
        <v>8185</v>
      </c>
      <c r="H7471" s="611" t="s">
        <v>28176</v>
      </c>
    </row>
    <row r="7472" spans="1:8" x14ac:dyDescent="0.2">
      <c r="A7472" s="609" t="str">
        <f t="shared" si="116"/>
        <v>IUS20031</v>
      </c>
      <c r="B7472" s="611" t="s">
        <v>7841</v>
      </c>
      <c r="C7472" s="611" t="s">
        <v>7842</v>
      </c>
      <c r="D7472" s="626" t="s">
        <v>707</v>
      </c>
      <c r="E7472" s="627">
        <v>365.93</v>
      </c>
      <c r="F7472" s="611" t="s">
        <v>8297</v>
      </c>
      <c r="G7472" s="611" t="s">
        <v>8185</v>
      </c>
      <c r="H7472" s="611" t="s">
        <v>28176</v>
      </c>
    </row>
    <row r="7473" spans="1:8" x14ac:dyDescent="0.2">
      <c r="A7473" s="609" t="str">
        <f t="shared" si="116"/>
        <v>IUIL00005</v>
      </c>
      <c r="B7473" s="611" t="s">
        <v>7580</v>
      </c>
      <c r="C7473" s="611" t="s">
        <v>7581</v>
      </c>
      <c r="D7473" s="626" t="s">
        <v>1</v>
      </c>
      <c r="E7473" s="627">
        <v>16.170000000000002</v>
      </c>
      <c r="F7473" s="611" t="s">
        <v>8297</v>
      </c>
      <c r="G7473" s="611" t="s">
        <v>8185</v>
      </c>
      <c r="H7473" s="611" t="s">
        <v>28176</v>
      </c>
    </row>
    <row r="7474" spans="1:8" x14ac:dyDescent="0.2">
      <c r="A7474" s="609" t="str">
        <f t="shared" si="116"/>
        <v>IUS20017</v>
      </c>
      <c r="B7474" s="611" t="s">
        <v>7820</v>
      </c>
      <c r="C7474" s="611" t="s">
        <v>7821</v>
      </c>
      <c r="D7474" s="626" t="s">
        <v>466</v>
      </c>
      <c r="E7474" s="627">
        <v>219.86</v>
      </c>
      <c r="F7474" s="611" t="s">
        <v>8297</v>
      </c>
      <c r="G7474" s="611" t="s">
        <v>8185</v>
      </c>
      <c r="H7474" s="611" t="s">
        <v>28176</v>
      </c>
    </row>
    <row r="7475" spans="1:8" x14ac:dyDescent="0.2">
      <c r="A7475" s="609" t="str">
        <f t="shared" si="116"/>
        <v>IUP30054</v>
      </c>
      <c r="B7475" s="611" t="s">
        <v>7691</v>
      </c>
      <c r="C7475" s="611" t="s">
        <v>7692</v>
      </c>
      <c r="D7475" s="626" t="s">
        <v>4</v>
      </c>
      <c r="E7475" s="627">
        <v>35.08</v>
      </c>
      <c r="F7475" s="611" t="s">
        <v>8297</v>
      </c>
      <c r="G7475" s="611" t="s">
        <v>8185</v>
      </c>
      <c r="H7475" s="611" t="s">
        <v>28176</v>
      </c>
    </row>
    <row r="7476" spans="1:8" x14ac:dyDescent="0.2">
      <c r="A7476" s="609" t="str">
        <f t="shared" si="116"/>
        <v>IUD20082</v>
      </c>
      <c r="B7476" s="611" t="s">
        <v>7312</v>
      </c>
      <c r="C7476" s="611" t="s">
        <v>7313</v>
      </c>
      <c r="D7476" s="626" t="s">
        <v>2</v>
      </c>
      <c r="E7476" s="627">
        <v>110.4</v>
      </c>
      <c r="F7476" s="611" t="s">
        <v>8297</v>
      </c>
      <c r="G7476" s="611" t="s">
        <v>8185</v>
      </c>
      <c r="H7476" s="611" t="s">
        <v>28176</v>
      </c>
    </row>
    <row r="7477" spans="1:8" x14ac:dyDescent="0.2">
      <c r="A7477" s="609" t="str">
        <f t="shared" si="116"/>
        <v>IUP30017</v>
      </c>
      <c r="B7477" s="611" t="s">
        <v>7630</v>
      </c>
      <c r="C7477" s="611" t="s">
        <v>7631</v>
      </c>
      <c r="D7477" s="626" t="s">
        <v>4</v>
      </c>
      <c r="E7477" s="627">
        <v>8.6199999999999992</v>
      </c>
      <c r="F7477" s="611" t="s">
        <v>8297</v>
      </c>
      <c r="G7477" s="611" t="s">
        <v>8185</v>
      </c>
      <c r="H7477" s="611" t="s">
        <v>28176</v>
      </c>
    </row>
    <row r="7478" spans="1:8" x14ac:dyDescent="0.2">
      <c r="A7478" s="609" t="str">
        <f t="shared" si="116"/>
        <v>IUS20006</v>
      </c>
      <c r="B7478" s="611" t="s">
        <v>7798</v>
      </c>
      <c r="C7478" s="611" t="s">
        <v>8134</v>
      </c>
      <c r="D7478" s="626" t="s">
        <v>1</v>
      </c>
      <c r="E7478" s="627">
        <v>55.2</v>
      </c>
      <c r="F7478" s="611" t="s">
        <v>8297</v>
      </c>
      <c r="G7478" s="611" t="s">
        <v>8185</v>
      </c>
      <c r="H7478" s="611" t="s">
        <v>28176</v>
      </c>
    </row>
    <row r="7479" spans="1:8" x14ac:dyDescent="0.2">
      <c r="A7479" s="609" t="str">
        <f t="shared" si="116"/>
        <v>IUD20017</v>
      </c>
      <c r="B7479" s="611" t="s">
        <v>7202</v>
      </c>
      <c r="C7479" s="611" t="s">
        <v>7203</v>
      </c>
      <c r="D7479" s="626" t="s">
        <v>1</v>
      </c>
      <c r="E7479" s="627">
        <v>398.2</v>
      </c>
      <c r="F7479" s="611" t="s">
        <v>8297</v>
      </c>
      <c r="G7479" s="611" t="s">
        <v>8185</v>
      </c>
      <c r="H7479" s="611" t="s">
        <v>28176</v>
      </c>
    </row>
    <row r="7480" spans="1:8" x14ac:dyDescent="0.2">
      <c r="A7480" s="609" t="str">
        <f t="shared" si="116"/>
        <v>IUP40002</v>
      </c>
      <c r="B7480" s="611" t="s">
        <v>7768</v>
      </c>
      <c r="C7480" s="611" t="s">
        <v>7767</v>
      </c>
      <c r="D7480" s="626" t="s">
        <v>2</v>
      </c>
      <c r="E7480" s="627">
        <v>33.79</v>
      </c>
      <c r="F7480" s="611" t="s">
        <v>8297</v>
      </c>
      <c r="G7480" s="611" t="s">
        <v>8185</v>
      </c>
      <c r="H7480" s="611" t="s">
        <v>28176</v>
      </c>
    </row>
    <row r="7481" spans="1:8" x14ac:dyDescent="0.2">
      <c r="A7481" s="609" t="str">
        <f t="shared" si="116"/>
        <v>IUD20009</v>
      </c>
      <c r="B7481" s="611" t="s">
        <v>7188</v>
      </c>
      <c r="C7481" s="611" t="s">
        <v>7189</v>
      </c>
      <c r="D7481" s="626" t="s">
        <v>4</v>
      </c>
      <c r="E7481" s="627">
        <v>611.99</v>
      </c>
      <c r="F7481" s="611" t="s">
        <v>8297</v>
      </c>
      <c r="G7481" s="611" t="s">
        <v>8185</v>
      </c>
      <c r="H7481" s="611" t="s">
        <v>28176</v>
      </c>
    </row>
    <row r="7482" spans="1:8" x14ac:dyDescent="0.2">
      <c r="A7482" s="609" t="str">
        <f t="shared" si="116"/>
        <v>IUD30109</v>
      </c>
      <c r="B7482" s="611" t="s">
        <v>7533</v>
      </c>
      <c r="C7482" s="611" t="s">
        <v>7534</v>
      </c>
      <c r="D7482" s="626" t="s">
        <v>1</v>
      </c>
      <c r="E7482" s="627">
        <v>739.27</v>
      </c>
      <c r="F7482" s="611" t="s">
        <v>8297</v>
      </c>
      <c r="G7482" s="611" t="s">
        <v>8185</v>
      </c>
      <c r="H7482" s="611" t="s">
        <v>28176</v>
      </c>
    </row>
    <row r="7483" spans="1:8" x14ac:dyDescent="0.2">
      <c r="A7483" s="609" t="str">
        <f t="shared" si="116"/>
        <v>IUC10057</v>
      </c>
      <c r="B7483" s="611" t="s">
        <v>31944</v>
      </c>
      <c r="C7483" s="611" t="s">
        <v>31945</v>
      </c>
      <c r="D7483" s="626" t="s">
        <v>3</v>
      </c>
      <c r="E7483" s="627">
        <v>160.51</v>
      </c>
      <c r="F7483" s="611" t="s">
        <v>8297</v>
      </c>
      <c r="G7483" s="611" t="s">
        <v>8185</v>
      </c>
      <c r="H7483" s="611" t="s">
        <v>28176</v>
      </c>
    </row>
    <row r="7484" spans="1:8" x14ac:dyDescent="0.2">
      <c r="A7484" s="609" t="str">
        <f t="shared" si="116"/>
        <v>IUP30350</v>
      </c>
      <c r="B7484" s="611" t="s">
        <v>31946</v>
      </c>
      <c r="C7484" s="611" t="s">
        <v>31947</v>
      </c>
      <c r="D7484" s="626" t="s">
        <v>4</v>
      </c>
      <c r="E7484" s="627">
        <v>47.8</v>
      </c>
      <c r="F7484" s="611" t="s">
        <v>8297</v>
      </c>
      <c r="G7484" s="611" t="s">
        <v>8185</v>
      </c>
      <c r="H7484" s="611" t="s">
        <v>28176</v>
      </c>
    </row>
    <row r="7485" spans="1:8" x14ac:dyDescent="0.2">
      <c r="A7485" s="609" t="str">
        <f t="shared" si="116"/>
        <v>IUS20048</v>
      </c>
      <c r="B7485" s="611" t="s">
        <v>31948</v>
      </c>
      <c r="C7485" s="611" t="s">
        <v>31949</v>
      </c>
      <c r="D7485" s="626" t="s">
        <v>3</v>
      </c>
      <c r="E7485" s="627">
        <v>3.45</v>
      </c>
      <c r="F7485" s="611" t="s">
        <v>8297</v>
      </c>
      <c r="G7485" s="611" t="s">
        <v>8185</v>
      </c>
      <c r="H7485" s="611" t="s">
        <v>28176</v>
      </c>
    </row>
    <row r="7486" spans="1:8" x14ac:dyDescent="0.2">
      <c r="A7486" s="609" t="str">
        <f t="shared" si="116"/>
        <v>IUC10050</v>
      </c>
      <c r="B7486" s="611" t="s">
        <v>7169</v>
      </c>
      <c r="C7486" s="611" t="s">
        <v>7170</v>
      </c>
      <c r="D7486" s="626" t="s">
        <v>2</v>
      </c>
      <c r="E7486" s="627">
        <v>38.33</v>
      </c>
      <c r="F7486" s="611" t="s">
        <v>8297</v>
      </c>
      <c r="G7486" s="611" t="s">
        <v>8185</v>
      </c>
      <c r="H7486" s="611" t="s">
        <v>28176</v>
      </c>
    </row>
    <row r="7487" spans="1:8" x14ac:dyDescent="0.2">
      <c r="A7487" s="609" t="str">
        <f t="shared" si="116"/>
        <v>IUSC0024</v>
      </c>
      <c r="B7487" s="611" t="s">
        <v>18418</v>
      </c>
      <c r="C7487" s="611" t="s">
        <v>18419</v>
      </c>
      <c r="D7487" s="626" t="s">
        <v>3</v>
      </c>
      <c r="E7487" s="627">
        <v>234.62</v>
      </c>
      <c r="F7487" s="611" t="s">
        <v>8297</v>
      </c>
      <c r="G7487" s="611" t="s">
        <v>8185</v>
      </c>
      <c r="H7487" s="611" t="s">
        <v>28176</v>
      </c>
    </row>
    <row r="7488" spans="1:8" x14ac:dyDescent="0.2">
      <c r="A7488" s="609" t="str">
        <f t="shared" si="116"/>
        <v>IUD20102</v>
      </c>
      <c r="B7488" s="611" t="s">
        <v>17771</v>
      </c>
      <c r="C7488" s="611" t="s">
        <v>17772</v>
      </c>
      <c r="D7488" s="626" t="s">
        <v>1</v>
      </c>
      <c r="E7488" s="627">
        <v>977.95</v>
      </c>
      <c r="F7488" s="611" t="s">
        <v>8297</v>
      </c>
      <c r="G7488" s="611" t="s">
        <v>8185</v>
      </c>
      <c r="H7488" s="611" t="s">
        <v>28176</v>
      </c>
    </row>
    <row r="7489" spans="1:8" x14ac:dyDescent="0.2">
      <c r="A7489" s="609" t="str">
        <f t="shared" si="116"/>
        <v>IUC20130</v>
      </c>
      <c r="B7489" s="611" t="s">
        <v>18355</v>
      </c>
      <c r="C7489" s="611" t="s">
        <v>18356</v>
      </c>
      <c r="D7489" s="626" t="s">
        <v>4</v>
      </c>
      <c r="E7489" s="627">
        <v>72.14</v>
      </c>
      <c r="F7489" s="611" t="s">
        <v>8297</v>
      </c>
      <c r="G7489" s="611" t="s">
        <v>8185</v>
      </c>
      <c r="H7489" s="611" t="s">
        <v>28176</v>
      </c>
    </row>
    <row r="7490" spans="1:8" x14ac:dyDescent="0.2">
      <c r="A7490" s="609" t="str">
        <f t="shared" ref="A7490:A7553" si="117">IF(ISERROR(SEARCH("/",B7490)=6),TRIM(CLEAN(B7490)),IF(SEARCH("/",B7490)=6,IF(LEN(TRIM(CLEAN(B7490)))=7,LEFT(TRIM(CLEAN(B7490)),6)&amp;"00"&amp;RIGHT(TRIM(CLEAN(B7490)),1),LEFT(TRIM(CLEAN(B7490)),6)&amp;"0"&amp;RIGHT(TRIM(CLEAN(B7490)),2)),TRIM(CLEAN(B7490))))</f>
        <v>iuc20110</v>
      </c>
      <c r="B7490" s="611" t="s">
        <v>18351</v>
      </c>
      <c r="C7490" s="611" t="s">
        <v>18352</v>
      </c>
      <c r="D7490" s="626" t="s">
        <v>3</v>
      </c>
      <c r="E7490" s="627">
        <v>27.08</v>
      </c>
      <c r="F7490" s="611" t="s">
        <v>8297</v>
      </c>
      <c r="G7490" s="611" t="s">
        <v>8185</v>
      </c>
      <c r="H7490" s="611" t="s">
        <v>28176</v>
      </c>
    </row>
    <row r="7491" spans="1:8" x14ac:dyDescent="0.2">
      <c r="A7491" s="609" t="str">
        <f t="shared" si="117"/>
        <v>IUD30125</v>
      </c>
      <c r="B7491" s="611" t="s">
        <v>8713</v>
      </c>
      <c r="C7491" s="611" t="s">
        <v>8714</v>
      </c>
      <c r="D7491" s="626" t="s">
        <v>2</v>
      </c>
      <c r="E7491" s="627">
        <v>44.21</v>
      </c>
      <c r="F7491" s="611" t="s">
        <v>8297</v>
      </c>
      <c r="G7491" s="611" t="s">
        <v>8185</v>
      </c>
      <c r="H7491" s="611" t="s">
        <v>28176</v>
      </c>
    </row>
    <row r="7492" spans="1:8" x14ac:dyDescent="0.2">
      <c r="A7492" s="609" t="str">
        <f t="shared" si="117"/>
        <v>IUSC0014</v>
      </c>
      <c r="B7492" s="611" t="s">
        <v>8738</v>
      </c>
      <c r="C7492" s="611" t="s">
        <v>8351</v>
      </c>
      <c r="D7492" s="626" t="s">
        <v>1</v>
      </c>
      <c r="E7492" s="627">
        <v>27477.81</v>
      </c>
      <c r="F7492" s="611" t="s">
        <v>8297</v>
      </c>
      <c r="G7492" s="611" t="s">
        <v>8185</v>
      </c>
      <c r="H7492" s="611" t="s">
        <v>28176</v>
      </c>
    </row>
    <row r="7493" spans="1:8" x14ac:dyDescent="0.2">
      <c r="A7493" s="609" t="str">
        <f t="shared" si="117"/>
        <v>IUSC0012</v>
      </c>
      <c r="B7493" s="611" t="s">
        <v>8734</v>
      </c>
      <c r="C7493" s="611" t="s">
        <v>8735</v>
      </c>
      <c r="D7493" s="626" t="s">
        <v>1</v>
      </c>
      <c r="E7493" s="627">
        <v>92964.74</v>
      </c>
      <c r="F7493" s="611" t="s">
        <v>8297</v>
      </c>
      <c r="G7493" s="611" t="s">
        <v>8185</v>
      </c>
      <c r="H7493" s="611" t="s">
        <v>28176</v>
      </c>
    </row>
    <row r="7494" spans="1:8" x14ac:dyDescent="0.2">
      <c r="A7494" s="609" t="str">
        <f t="shared" si="117"/>
        <v>IUP30115</v>
      </c>
      <c r="B7494" s="611" t="s">
        <v>31950</v>
      </c>
      <c r="C7494" s="611" t="s">
        <v>31951</v>
      </c>
      <c r="D7494" s="626" t="s">
        <v>3</v>
      </c>
      <c r="E7494" s="627">
        <v>29.29</v>
      </c>
      <c r="F7494" s="611" t="s">
        <v>8297</v>
      </c>
      <c r="G7494" s="611" t="s">
        <v>8185</v>
      </c>
      <c r="H7494" s="611" t="s">
        <v>28176</v>
      </c>
    </row>
    <row r="7495" spans="1:8" x14ac:dyDescent="0.2">
      <c r="A7495" s="609" t="str">
        <f t="shared" si="117"/>
        <v>IUS85004</v>
      </c>
      <c r="B7495" s="611" t="s">
        <v>31952</v>
      </c>
      <c r="C7495" s="611" t="s">
        <v>31953</v>
      </c>
      <c r="D7495" s="626" t="s">
        <v>1</v>
      </c>
      <c r="E7495" s="627">
        <v>3385.76</v>
      </c>
      <c r="F7495" s="611" t="s">
        <v>8297</v>
      </c>
      <c r="G7495" s="611" t="s">
        <v>8185</v>
      </c>
      <c r="H7495" s="611" t="s">
        <v>28176</v>
      </c>
    </row>
    <row r="7496" spans="1:8" x14ac:dyDescent="0.2">
      <c r="A7496" s="609" t="str">
        <f t="shared" si="117"/>
        <v>IUD30117</v>
      </c>
      <c r="B7496" s="611" t="s">
        <v>7549</v>
      </c>
      <c r="C7496" s="611" t="s">
        <v>7550</v>
      </c>
      <c r="D7496" s="626" t="s">
        <v>1</v>
      </c>
      <c r="E7496" s="627">
        <v>5958.7</v>
      </c>
      <c r="F7496" s="611" t="s">
        <v>8297</v>
      </c>
      <c r="G7496" s="611" t="s">
        <v>8185</v>
      </c>
      <c r="H7496" s="611" t="s">
        <v>28176</v>
      </c>
    </row>
    <row r="7497" spans="1:8" x14ac:dyDescent="0.2">
      <c r="A7497" s="609" t="str">
        <f t="shared" si="117"/>
        <v>IUC10019</v>
      </c>
      <c r="B7497" s="611" t="s">
        <v>7134</v>
      </c>
      <c r="C7497" s="611" t="s">
        <v>7135</v>
      </c>
      <c r="D7497" s="626" t="s">
        <v>4</v>
      </c>
      <c r="E7497" s="627">
        <v>436.02</v>
      </c>
      <c r="F7497" s="611" t="s">
        <v>8297</v>
      </c>
      <c r="G7497" s="611" t="s">
        <v>8185</v>
      </c>
      <c r="H7497" s="611" t="s">
        <v>28176</v>
      </c>
    </row>
    <row r="7498" spans="1:8" x14ac:dyDescent="0.2">
      <c r="A7498" s="609" t="str">
        <f t="shared" si="117"/>
        <v>IUC20181</v>
      </c>
      <c r="B7498" s="611" t="s">
        <v>18369</v>
      </c>
      <c r="C7498" s="611" t="s">
        <v>18370</v>
      </c>
      <c r="D7498" s="626" t="s">
        <v>1</v>
      </c>
      <c r="E7498" s="627">
        <v>358.72</v>
      </c>
      <c r="F7498" s="611" t="s">
        <v>8297</v>
      </c>
      <c r="G7498" s="611" t="s">
        <v>8185</v>
      </c>
      <c r="H7498" s="611" t="s">
        <v>28176</v>
      </c>
    </row>
    <row r="7499" spans="1:8" x14ac:dyDescent="0.2">
      <c r="A7499" s="609" t="str">
        <f t="shared" si="117"/>
        <v>IUC10055</v>
      </c>
      <c r="B7499" s="611" t="s">
        <v>31954</v>
      </c>
      <c r="C7499" s="611" t="s">
        <v>28276</v>
      </c>
      <c r="D7499" s="626" t="s">
        <v>31955</v>
      </c>
      <c r="E7499" s="627">
        <v>36.53</v>
      </c>
      <c r="F7499" s="611" t="s">
        <v>8297</v>
      </c>
      <c r="G7499" s="611" t="s">
        <v>8185</v>
      </c>
      <c r="H7499" s="611" t="s">
        <v>28176</v>
      </c>
    </row>
    <row r="7500" spans="1:8" x14ac:dyDescent="0.2">
      <c r="A7500" s="609" t="str">
        <f t="shared" si="117"/>
        <v>IUD30089</v>
      </c>
      <c r="B7500" s="611" t="s">
        <v>7498</v>
      </c>
      <c r="C7500" s="611" t="s">
        <v>7499</v>
      </c>
      <c r="D7500" s="626" t="s">
        <v>1</v>
      </c>
      <c r="E7500" s="627">
        <v>147.03</v>
      </c>
      <c r="F7500" s="611" t="s">
        <v>8297</v>
      </c>
      <c r="G7500" s="611" t="s">
        <v>8185</v>
      </c>
      <c r="H7500" s="611" t="s">
        <v>28176</v>
      </c>
    </row>
    <row r="7501" spans="1:8" x14ac:dyDescent="0.2">
      <c r="A7501" s="609" t="str">
        <f t="shared" si="117"/>
        <v>IUD30085</v>
      </c>
      <c r="B7501" s="611" t="s">
        <v>7494</v>
      </c>
      <c r="C7501" s="611" t="s">
        <v>7495</v>
      </c>
      <c r="D7501" s="626" t="s">
        <v>1</v>
      </c>
      <c r="E7501" s="627">
        <v>736.2</v>
      </c>
      <c r="F7501" s="611" t="s">
        <v>8297</v>
      </c>
      <c r="G7501" s="611" t="s">
        <v>8185</v>
      </c>
      <c r="H7501" s="611" t="s">
        <v>28176</v>
      </c>
    </row>
    <row r="7502" spans="1:8" x14ac:dyDescent="0.2">
      <c r="A7502" s="609" t="str">
        <f t="shared" si="117"/>
        <v>IUD30122</v>
      </c>
      <c r="B7502" s="611" t="s">
        <v>8295</v>
      </c>
      <c r="C7502" s="611" t="s">
        <v>8296</v>
      </c>
      <c r="D7502" s="626" t="s">
        <v>1</v>
      </c>
      <c r="E7502" s="627">
        <v>25135.45</v>
      </c>
      <c r="F7502" s="611" t="s">
        <v>8297</v>
      </c>
      <c r="G7502" s="611" t="s">
        <v>8185</v>
      </c>
      <c r="H7502" s="611" t="s">
        <v>28176</v>
      </c>
    </row>
    <row r="7503" spans="1:8" x14ac:dyDescent="0.2">
      <c r="A7503" s="609" t="str">
        <f t="shared" si="117"/>
        <v>IUD30067</v>
      </c>
      <c r="B7503" s="611" t="s">
        <v>7458</v>
      </c>
      <c r="C7503" s="611" t="s">
        <v>7459</v>
      </c>
      <c r="D7503" s="626" t="s">
        <v>2</v>
      </c>
      <c r="E7503" s="627">
        <v>100.58</v>
      </c>
      <c r="F7503" s="611" t="s">
        <v>8297</v>
      </c>
      <c r="G7503" s="611" t="s">
        <v>8185</v>
      </c>
      <c r="H7503" s="611" t="s">
        <v>28176</v>
      </c>
    </row>
    <row r="7504" spans="1:8" x14ac:dyDescent="0.2">
      <c r="A7504" s="609" t="str">
        <f t="shared" si="117"/>
        <v>IUD20104</v>
      </c>
      <c r="B7504" s="611" t="s">
        <v>31956</v>
      </c>
      <c r="C7504" s="611" t="s">
        <v>31957</v>
      </c>
      <c r="D7504" s="626" t="s">
        <v>1</v>
      </c>
      <c r="E7504" s="627">
        <v>1296.9100000000001</v>
      </c>
      <c r="F7504" s="611" t="s">
        <v>8297</v>
      </c>
      <c r="G7504" s="611" t="s">
        <v>8185</v>
      </c>
      <c r="H7504" s="611" t="s">
        <v>28176</v>
      </c>
    </row>
    <row r="7505" spans="1:8" x14ac:dyDescent="0.2">
      <c r="A7505" s="609" t="str">
        <f t="shared" si="117"/>
        <v>IUP40005</v>
      </c>
      <c r="B7505" s="611" t="s">
        <v>17819</v>
      </c>
      <c r="C7505" s="611" t="s">
        <v>17820</v>
      </c>
      <c r="D7505" s="626" t="s">
        <v>3</v>
      </c>
      <c r="E7505" s="627">
        <v>51.01</v>
      </c>
      <c r="F7505" s="611" t="s">
        <v>8297</v>
      </c>
      <c r="G7505" s="611" t="s">
        <v>8185</v>
      </c>
      <c r="H7505" s="611" t="s">
        <v>28176</v>
      </c>
    </row>
    <row r="7506" spans="1:8" x14ac:dyDescent="0.2">
      <c r="A7506" s="609" t="str">
        <f t="shared" si="117"/>
        <v>IUD30161</v>
      </c>
      <c r="B7506" s="611" t="s">
        <v>17803</v>
      </c>
      <c r="C7506" s="611" t="s">
        <v>17804</v>
      </c>
      <c r="D7506" s="626" t="s">
        <v>2</v>
      </c>
      <c r="E7506" s="627">
        <v>19.36</v>
      </c>
      <c r="F7506" s="611" t="s">
        <v>8297</v>
      </c>
      <c r="G7506" s="611" t="s">
        <v>8185</v>
      </c>
      <c r="H7506" s="611" t="s">
        <v>28176</v>
      </c>
    </row>
    <row r="7507" spans="1:8" x14ac:dyDescent="0.2">
      <c r="A7507" s="609" t="str">
        <f t="shared" si="117"/>
        <v>IUS87003</v>
      </c>
      <c r="B7507" s="611" t="s">
        <v>17829</v>
      </c>
      <c r="C7507" s="611" t="s">
        <v>17830</v>
      </c>
      <c r="D7507" s="626" t="s">
        <v>3</v>
      </c>
      <c r="E7507" s="627">
        <v>568.07000000000005</v>
      </c>
      <c r="F7507" s="611" t="s">
        <v>8297</v>
      </c>
      <c r="G7507" s="611" t="s">
        <v>8185</v>
      </c>
      <c r="H7507" s="611" t="s">
        <v>28176</v>
      </c>
    </row>
    <row r="7508" spans="1:8" x14ac:dyDescent="0.2">
      <c r="A7508" s="609" t="str">
        <f t="shared" si="117"/>
        <v>IUC10071</v>
      </c>
      <c r="B7508" s="611" t="s">
        <v>31958</v>
      </c>
      <c r="C7508" s="611" t="s">
        <v>31959</v>
      </c>
      <c r="D7508" s="626" t="s">
        <v>4</v>
      </c>
      <c r="E7508" s="627">
        <v>177.1</v>
      </c>
      <c r="F7508" s="611" t="s">
        <v>8297</v>
      </c>
      <c r="G7508" s="611" t="s">
        <v>8185</v>
      </c>
      <c r="H7508" s="611" t="s">
        <v>28176</v>
      </c>
    </row>
    <row r="7509" spans="1:8" x14ac:dyDescent="0.2">
      <c r="A7509" s="609" t="str">
        <f t="shared" si="117"/>
        <v>IUD30054</v>
      </c>
      <c r="B7509" s="611" t="s">
        <v>7435</v>
      </c>
      <c r="C7509" s="611" t="s">
        <v>7436</v>
      </c>
      <c r="D7509" s="626" t="s">
        <v>2</v>
      </c>
      <c r="E7509" s="627">
        <v>836.22</v>
      </c>
      <c r="F7509" s="611" t="s">
        <v>8297</v>
      </c>
      <c r="G7509" s="611" t="s">
        <v>8185</v>
      </c>
      <c r="H7509" s="611" t="s">
        <v>28176</v>
      </c>
    </row>
    <row r="7510" spans="1:8" x14ac:dyDescent="0.2">
      <c r="A7510" s="609" t="str">
        <f t="shared" si="117"/>
        <v>IUP30093</v>
      </c>
      <c r="B7510" s="611" t="s">
        <v>7758</v>
      </c>
      <c r="C7510" s="611" t="s">
        <v>7759</v>
      </c>
      <c r="D7510" s="626" t="s">
        <v>4</v>
      </c>
      <c r="E7510" s="627">
        <v>92.59</v>
      </c>
      <c r="F7510" s="611" t="s">
        <v>8297</v>
      </c>
      <c r="G7510" s="611" t="s">
        <v>8185</v>
      </c>
      <c r="H7510" s="611" t="s">
        <v>28176</v>
      </c>
    </row>
    <row r="7511" spans="1:8" x14ac:dyDescent="0.2">
      <c r="A7511" s="609" t="str">
        <f t="shared" si="117"/>
        <v>IUC10070</v>
      </c>
      <c r="B7511" s="611" t="s">
        <v>8708</v>
      </c>
      <c r="C7511" s="611" t="s">
        <v>8709</v>
      </c>
      <c r="D7511" s="626" t="s">
        <v>4</v>
      </c>
      <c r="E7511" s="627">
        <v>95.15</v>
      </c>
      <c r="F7511" s="611" t="s">
        <v>8297</v>
      </c>
      <c r="G7511" s="611" t="s">
        <v>8185</v>
      </c>
      <c r="H7511" s="611" t="s">
        <v>28176</v>
      </c>
    </row>
    <row r="7512" spans="1:8" x14ac:dyDescent="0.2">
      <c r="A7512" s="609" t="str">
        <f t="shared" si="117"/>
        <v>IUD30047</v>
      </c>
      <c r="B7512" s="611" t="s">
        <v>7423</v>
      </c>
      <c r="C7512" s="611" t="s">
        <v>7424</v>
      </c>
      <c r="D7512" s="626" t="s">
        <v>2</v>
      </c>
      <c r="E7512" s="627">
        <v>922.73</v>
      </c>
      <c r="F7512" s="611" t="s">
        <v>8297</v>
      </c>
      <c r="G7512" s="611" t="s">
        <v>8185</v>
      </c>
      <c r="H7512" s="611" t="s">
        <v>28176</v>
      </c>
    </row>
    <row r="7513" spans="1:8" x14ac:dyDescent="0.2">
      <c r="A7513" s="609" t="str">
        <f t="shared" si="117"/>
        <v>IUD30046</v>
      </c>
      <c r="B7513" s="611" t="s">
        <v>7421</v>
      </c>
      <c r="C7513" s="611" t="s">
        <v>7422</v>
      </c>
      <c r="D7513" s="626" t="s">
        <v>2</v>
      </c>
      <c r="E7513" s="627">
        <v>616.03</v>
      </c>
      <c r="F7513" s="611" t="s">
        <v>8297</v>
      </c>
      <c r="G7513" s="611" t="s">
        <v>8185</v>
      </c>
      <c r="H7513" s="611" t="s">
        <v>28176</v>
      </c>
    </row>
    <row r="7514" spans="1:8" x14ac:dyDescent="0.2">
      <c r="A7514" s="609" t="str">
        <f t="shared" si="117"/>
        <v>IUSP0005</v>
      </c>
      <c r="B7514" s="611" t="s">
        <v>8747</v>
      </c>
      <c r="C7514" s="611" t="s">
        <v>8748</v>
      </c>
      <c r="D7514" s="626" t="s">
        <v>3</v>
      </c>
      <c r="E7514" s="627">
        <v>2.27</v>
      </c>
      <c r="F7514" s="611" t="s">
        <v>8297</v>
      </c>
      <c r="G7514" s="611" t="s">
        <v>8185</v>
      </c>
      <c r="H7514" s="611" t="s">
        <v>28176</v>
      </c>
    </row>
    <row r="7515" spans="1:8" x14ac:dyDescent="0.2">
      <c r="A7515" s="609" t="str">
        <f t="shared" si="117"/>
        <v>IUP30090</v>
      </c>
      <c r="B7515" s="611" t="s">
        <v>7752</v>
      </c>
      <c r="C7515" s="611" t="s">
        <v>7753</v>
      </c>
      <c r="D7515" s="626" t="s">
        <v>4</v>
      </c>
      <c r="E7515" s="627">
        <v>61.43</v>
      </c>
      <c r="F7515" s="611" t="s">
        <v>8297</v>
      </c>
      <c r="G7515" s="611" t="s">
        <v>8185</v>
      </c>
      <c r="H7515" s="611" t="s">
        <v>28176</v>
      </c>
    </row>
    <row r="7516" spans="1:8" x14ac:dyDescent="0.2">
      <c r="A7516" s="609" t="str">
        <f t="shared" si="117"/>
        <v>IUD30034</v>
      </c>
      <c r="B7516" s="611" t="s">
        <v>8147</v>
      </c>
      <c r="C7516" s="611" t="s">
        <v>8710</v>
      </c>
      <c r="D7516" s="626" t="s">
        <v>3</v>
      </c>
      <c r="E7516" s="627">
        <v>17.850000000000001</v>
      </c>
      <c r="F7516" s="611" t="s">
        <v>8297</v>
      </c>
      <c r="G7516" s="611" t="s">
        <v>8185</v>
      </c>
      <c r="H7516" s="611" t="s">
        <v>28176</v>
      </c>
    </row>
    <row r="7517" spans="1:8" x14ac:dyDescent="0.2">
      <c r="A7517" s="609" t="str">
        <f t="shared" si="117"/>
        <v>IUP30086</v>
      </c>
      <c r="B7517" s="611" t="s">
        <v>7746</v>
      </c>
      <c r="C7517" s="611" t="s">
        <v>7747</v>
      </c>
      <c r="D7517" s="626" t="s">
        <v>4</v>
      </c>
      <c r="E7517" s="627">
        <v>4.03</v>
      </c>
      <c r="F7517" s="611" t="s">
        <v>8297</v>
      </c>
      <c r="G7517" s="611" t="s">
        <v>8185</v>
      </c>
      <c r="H7517" s="611" t="s">
        <v>28176</v>
      </c>
    </row>
    <row r="7518" spans="1:8" x14ac:dyDescent="0.2">
      <c r="A7518" s="609" t="str">
        <f t="shared" si="117"/>
        <v>IUD30079</v>
      </c>
      <c r="B7518" s="611" t="s">
        <v>7482</v>
      </c>
      <c r="C7518" s="611" t="s">
        <v>7483</v>
      </c>
      <c r="D7518" s="626" t="s">
        <v>4</v>
      </c>
      <c r="E7518" s="627">
        <v>107.34</v>
      </c>
      <c r="F7518" s="611" t="s">
        <v>8297</v>
      </c>
      <c r="G7518" s="611" t="s">
        <v>8185</v>
      </c>
      <c r="H7518" s="611" t="s">
        <v>28176</v>
      </c>
    </row>
    <row r="7519" spans="1:8" x14ac:dyDescent="0.2">
      <c r="A7519" s="609" t="str">
        <f t="shared" si="117"/>
        <v>IUS20039</v>
      </c>
      <c r="B7519" s="611" t="s">
        <v>7855</v>
      </c>
      <c r="C7519" s="611" t="s">
        <v>7856</v>
      </c>
      <c r="D7519" s="626" t="s">
        <v>1</v>
      </c>
      <c r="E7519" s="627">
        <v>26.03</v>
      </c>
      <c r="F7519" s="611" t="s">
        <v>8297</v>
      </c>
      <c r="G7519" s="611" t="s">
        <v>8185</v>
      </c>
      <c r="H7519" s="611" t="s">
        <v>28176</v>
      </c>
    </row>
    <row r="7520" spans="1:8" x14ac:dyDescent="0.2">
      <c r="A7520" s="609" t="str">
        <f t="shared" si="117"/>
        <v>IUP30082</v>
      </c>
      <c r="B7520" s="611" t="s">
        <v>7738</v>
      </c>
      <c r="C7520" s="611" t="s">
        <v>7739</v>
      </c>
      <c r="D7520" s="626" t="s">
        <v>2</v>
      </c>
      <c r="E7520" s="627">
        <v>33.17</v>
      </c>
      <c r="F7520" s="611" t="s">
        <v>8297</v>
      </c>
      <c r="G7520" s="611" t="s">
        <v>8185</v>
      </c>
      <c r="H7520" s="611" t="s">
        <v>28176</v>
      </c>
    </row>
    <row r="7521" spans="1:8" x14ac:dyDescent="0.2">
      <c r="A7521" s="609" t="str">
        <f t="shared" si="117"/>
        <v>IUD30068</v>
      </c>
      <c r="B7521" s="611" t="s">
        <v>7460</v>
      </c>
      <c r="C7521" s="611" t="s">
        <v>7461</v>
      </c>
      <c r="D7521" s="626" t="s">
        <v>2</v>
      </c>
      <c r="E7521" s="627">
        <v>106.77</v>
      </c>
      <c r="F7521" s="611" t="s">
        <v>8297</v>
      </c>
      <c r="G7521" s="611" t="s">
        <v>8185</v>
      </c>
      <c r="H7521" s="611" t="s">
        <v>28176</v>
      </c>
    </row>
    <row r="7522" spans="1:8" x14ac:dyDescent="0.2">
      <c r="A7522" s="609" t="str">
        <f t="shared" si="117"/>
        <v>ETG0002</v>
      </c>
      <c r="B7522" s="611" t="s">
        <v>8151</v>
      </c>
      <c r="C7522" s="611" t="s">
        <v>8152</v>
      </c>
      <c r="D7522" s="626" t="s">
        <v>2</v>
      </c>
      <c r="E7522" s="627">
        <v>15.11</v>
      </c>
      <c r="F7522" s="611" t="s">
        <v>8297</v>
      </c>
      <c r="G7522" s="611" t="s">
        <v>8185</v>
      </c>
      <c r="H7522" s="611" t="s">
        <v>28176</v>
      </c>
    </row>
    <row r="7523" spans="1:8" x14ac:dyDescent="0.2">
      <c r="A7523" s="609" t="str">
        <f t="shared" si="117"/>
        <v>IUA0003</v>
      </c>
      <c r="B7523" s="611" t="s">
        <v>7094</v>
      </c>
      <c r="C7523" s="611" t="s">
        <v>7095</v>
      </c>
      <c r="D7523" s="626" t="s">
        <v>457</v>
      </c>
      <c r="E7523" s="627">
        <v>2.85</v>
      </c>
      <c r="F7523" s="611" t="s">
        <v>8297</v>
      </c>
      <c r="G7523" s="611" t="s">
        <v>8185</v>
      </c>
      <c r="H7523" s="611" t="s">
        <v>28176</v>
      </c>
    </row>
    <row r="7524" spans="1:8" x14ac:dyDescent="0.2">
      <c r="A7524" s="609" t="str">
        <f t="shared" si="117"/>
        <v>IUD30049</v>
      </c>
      <c r="B7524" s="611" t="s">
        <v>7427</v>
      </c>
      <c r="C7524" s="611" t="s">
        <v>8148</v>
      </c>
      <c r="D7524" s="626" t="s">
        <v>3</v>
      </c>
      <c r="E7524" s="627">
        <v>48.91</v>
      </c>
      <c r="F7524" s="611" t="s">
        <v>8297</v>
      </c>
      <c r="G7524" s="611" t="s">
        <v>8185</v>
      </c>
      <c r="H7524" s="611" t="s">
        <v>28176</v>
      </c>
    </row>
    <row r="7525" spans="1:8" x14ac:dyDescent="0.2">
      <c r="A7525" s="609" t="str">
        <f t="shared" si="117"/>
        <v>IUS20012</v>
      </c>
      <c r="B7525" s="611" t="s">
        <v>7810</v>
      </c>
      <c r="C7525" s="611" t="s">
        <v>7811</v>
      </c>
      <c r="D7525" s="626" t="s">
        <v>1</v>
      </c>
      <c r="E7525" s="627">
        <v>60.35</v>
      </c>
      <c r="F7525" s="611" t="s">
        <v>8297</v>
      </c>
      <c r="G7525" s="611" t="s">
        <v>8185</v>
      </c>
      <c r="H7525" s="611" t="s">
        <v>28176</v>
      </c>
    </row>
    <row r="7526" spans="1:8" x14ac:dyDescent="0.2">
      <c r="A7526" s="609" t="str">
        <f t="shared" si="117"/>
        <v>IUD20065</v>
      </c>
      <c r="B7526" s="611" t="s">
        <v>7284</v>
      </c>
      <c r="C7526" s="611" t="s">
        <v>7285</v>
      </c>
      <c r="D7526" s="626" t="s">
        <v>1</v>
      </c>
      <c r="E7526" s="627">
        <v>2216.41</v>
      </c>
      <c r="F7526" s="611" t="s">
        <v>8297</v>
      </c>
      <c r="G7526" s="611" t="s">
        <v>8185</v>
      </c>
      <c r="H7526" s="611" t="s">
        <v>28176</v>
      </c>
    </row>
    <row r="7527" spans="1:8" x14ac:dyDescent="0.2">
      <c r="A7527" s="609" t="str">
        <f t="shared" si="117"/>
        <v>EG0005</v>
      </c>
      <c r="B7527" s="611" t="s">
        <v>8153</v>
      </c>
      <c r="C7527" s="611" t="s">
        <v>8154</v>
      </c>
      <c r="D7527" s="626" t="s">
        <v>1</v>
      </c>
      <c r="E7527" s="627">
        <v>179.92</v>
      </c>
      <c r="F7527" s="611" t="s">
        <v>8297</v>
      </c>
      <c r="G7527" s="611" t="s">
        <v>8185</v>
      </c>
      <c r="H7527" s="611" t="s">
        <v>28176</v>
      </c>
    </row>
    <row r="7528" spans="1:8" x14ac:dyDescent="0.2">
      <c r="A7528" s="609" t="str">
        <f t="shared" si="117"/>
        <v>IUP30034</v>
      </c>
      <c r="B7528" s="611" t="s">
        <v>7657</v>
      </c>
      <c r="C7528" s="611" t="s">
        <v>7658</v>
      </c>
      <c r="D7528" s="626" t="s">
        <v>4</v>
      </c>
      <c r="E7528" s="627">
        <v>429.58</v>
      </c>
      <c r="F7528" s="611" t="s">
        <v>8297</v>
      </c>
      <c r="G7528" s="611" t="s">
        <v>8185</v>
      </c>
      <c r="H7528" s="611" t="s">
        <v>28176</v>
      </c>
    </row>
    <row r="7529" spans="1:8" x14ac:dyDescent="0.2">
      <c r="A7529" s="609" t="str">
        <f t="shared" si="117"/>
        <v>IUS20004</v>
      </c>
      <c r="B7529" s="611" t="s">
        <v>7795</v>
      </c>
      <c r="C7529" s="611" t="s">
        <v>7796</v>
      </c>
      <c r="D7529" s="626" t="s">
        <v>1</v>
      </c>
      <c r="E7529" s="627">
        <v>171.38</v>
      </c>
      <c r="F7529" s="611" t="s">
        <v>8297</v>
      </c>
      <c r="G7529" s="611" t="s">
        <v>8185</v>
      </c>
      <c r="H7529" s="611" t="s">
        <v>28176</v>
      </c>
    </row>
    <row r="7530" spans="1:8" x14ac:dyDescent="0.2">
      <c r="A7530" s="609" t="str">
        <f t="shared" si="117"/>
        <v>IUP10002</v>
      </c>
      <c r="B7530" s="611" t="s">
        <v>7601</v>
      </c>
      <c r="C7530" s="611" t="s">
        <v>7600</v>
      </c>
      <c r="D7530" s="626" t="s">
        <v>4</v>
      </c>
      <c r="E7530" s="627">
        <v>4.4400000000000004</v>
      </c>
      <c r="F7530" s="611" t="s">
        <v>8297</v>
      </c>
      <c r="G7530" s="611" t="s">
        <v>8185</v>
      </c>
      <c r="H7530" s="611" t="s">
        <v>28176</v>
      </c>
    </row>
    <row r="7531" spans="1:8" x14ac:dyDescent="0.2">
      <c r="A7531" s="609" t="str">
        <f t="shared" si="117"/>
        <v>ET0001</v>
      </c>
      <c r="B7531" s="611" t="s">
        <v>8177</v>
      </c>
      <c r="C7531" s="611" t="s">
        <v>8178</v>
      </c>
      <c r="D7531" s="626" t="s">
        <v>8143</v>
      </c>
      <c r="E7531" s="627">
        <v>70.98</v>
      </c>
      <c r="F7531" s="611" t="s">
        <v>8297</v>
      </c>
      <c r="G7531" s="611" t="s">
        <v>8185</v>
      </c>
      <c r="H7531" s="611" t="s">
        <v>28176</v>
      </c>
    </row>
    <row r="7532" spans="1:8" x14ac:dyDescent="0.2">
      <c r="A7532" s="609" t="str">
        <f t="shared" si="117"/>
        <v>IUC10043</v>
      </c>
      <c r="B7532" s="611" t="s">
        <v>7155</v>
      </c>
      <c r="C7532" s="611" t="s">
        <v>7156</v>
      </c>
      <c r="D7532" s="626" t="s">
        <v>2</v>
      </c>
      <c r="E7532" s="627">
        <v>0.6</v>
      </c>
      <c r="F7532" s="611" t="s">
        <v>8297</v>
      </c>
      <c r="G7532" s="611" t="s">
        <v>8185</v>
      </c>
      <c r="H7532" s="611" t="s">
        <v>28176</v>
      </c>
    </row>
    <row r="7533" spans="1:8" x14ac:dyDescent="0.2">
      <c r="A7533" s="609" t="str">
        <f t="shared" si="117"/>
        <v>IUD20024</v>
      </c>
      <c r="B7533" s="611" t="s">
        <v>7215</v>
      </c>
      <c r="C7533" s="611" t="s">
        <v>7216</v>
      </c>
      <c r="D7533" s="626" t="s">
        <v>1</v>
      </c>
      <c r="E7533" s="627">
        <v>5288.52</v>
      </c>
      <c r="F7533" s="611" t="s">
        <v>8297</v>
      </c>
      <c r="G7533" s="611" t="s">
        <v>8185</v>
      </c>
      <c r="H7533" s="611" t="s">
        <v>28176</v>
      </c>
    </row>
    <row r="7534" spans="1:8" x14ac:dyDescent="0.2">
      <c r="A7534" s="609" t="str">
        <f t="shared" si="117"/>
        <v>IUD20019</v>
      </c>
      <c r="B7534" s="611" t="s">
        <v>7206</v>
      </c>
      <c r="C7534" s="611" t="s">
        <v>7207</v>
      </c>
      <c r="D7534" s="626" t="s">
        <v>1</v>
      </c>
      <c r="E7534" s="627">
        <v>6202.69</v>
      </c>
      <c r="F7534" s="611" t="s">
        <v>8297</v>
      </c>
      <c r="G7534" s="611" t="s">
        <v>8185</v>
      </c>
      <c r="H7534" s="611" t="s">
        <v>28176</v>
      </c>
    </row>
    <row r="7535" spans="1:8" x14ac:dyDescent="0.2">
      <c r="A7535" s="609" t="str">
        <f t="shared" si="117"/>
        <v>IUD20049</v>
      </c>
      <c r="B7535" s="611" t="s">
        <v>7258</v>
      </c>
      <c r="C7535" s="611" t="s">
        <v>7259</v>
      </c>
      <c r="D7535" s="626" t="s">
        <v>2</v>
      </c>
      <c r="E7535" s="627">
        <v>96.12</v>
      </c>
      <c r="F7535" s="611" t="s">
        <v>8297</v>
      </c>
      <c r="G7535" s="611" t="s">
        <v>8185</v>
      </c>
      <c r="H7535" s="611" t="s">
        <v>28176</v>
      </c>
    </row>
    <row r="7536" spans="1:8" x14ac:dyDescent="0.2">
      <c r="A7536" s="609" t="str">
        <f t="shared" si="117"/>
        <v>IUD20097</v>
      </c>
      <c r="B7536" s="611" t="s">
        <v>7337</v>
      </c>
      <c r="C7536" s="611" t="s">
        <v>7338</v>
      </c>
      <c r="D7536" s="626" t="s">
        <v>2</v>
      </c>
      <c r="E7536" s="627">
        <v>211.23</v>
      </c>
      <c r="F7536" s="611" t="s">
        <v>8297</v>
      </c>
      <c r="G7536" s="611" t="s">
        <v>8185</v>
      </c>
      <c r="H7536" s="611" t="s">
        <v>28176</v>
      </c>
    </row>
    <row r="7537" spans="1:8" x14ac:dyDescent="0.2">
      <c r="A7537" s="609" t="str">
        <f t="shared" si="117"/>
        <v>IUC10013</v>
      </c>
      <c r="B7537" s="611" t="s">
        <v>7122</v>
      </c>
      <c r="C7537" s="611" t="s">
        <v>7123</v>
      </c>
      <c r="D7537" s="626" t="s">
        <v>3</v>
      </c>
      <c r="E7537" s="627">
        <v>87.02</v>
      </c>
      <c r="F7537" s="611" t="s">
        <v>8297</v>
      </c>
      <c r="G7537" s="611" t="s">
        <v>8185</v>
      </c>
      <c r="H7537" s="611" t="s">
        <v>28176</v>
      </c>
    </row>
    <row r="7538" spans="1:8" x14ac:dyDescent="0.2">
      <c r="A7538" s="609" t="str">
        <f t="shared" si="117"/>
        <v>IUP30057</v>
      </c>
      <c r="B7538" s="611" t="s">
        <v>7697</v>
      </c>
      <c r="C7538" s="611" t="s">
        <v>7698</v>
      </c>
      <c r="D7538" s="626" t="s">
        <v>2</v>
      </c>
      <c r="E7538" s="627">
        <v>36.68</v>
      </c>
      <c r="F7538" s="611" t="s">
        <v>8297</v>
      </c>
      <c r="G7538" s="611" t="s">
        <v>8185</v>
      </c>
      <c r="H7538" s="611" t="s">
        <v>28176</v>
      </c>
    </row>
    <row r="7539" spans="1:8" x14ac:dyDescent="0.2">
      <c r="A7539" s="609" t="str">
        <f t="shared" si="117"/>
        <v>IUC10003</v>
      </c>
      <c r="B7539" s="611" t="s">
        <v>7102</v>
      </c>
      <c r="C7539" s="611" t="s">
        <v>7103</v>
      </c>
      <c r="D7539" s="626" t="s">
        <v>4</v>
      </c>
      <c r="E7539" s="627">
        <v>346.87</v>
      </c>
      <c r="F7539" s="611" t="s">
        <v>8297</v>
      </c>
      <c r="G7539" s="611" t="s">
        <v>8185</v>
      </c>
      <c r="H7539" s="611" t="s">
        <v>28176</v>
      </c>
    </row>
    <row r="7540" spans="1:8" x14ac:dyDescent="0.2">
      <c r="A7540" s="609" t="str">
        <f t="shared" si="117"/>
        <v>IUP30049</v>
      </c>
      <c r="B7540" s="611" t="s">
        <v>7681</v>
      </c>
      <c r="C7540" s="611" t="s">
        <v>7682</v>
      </c>
      <c r="D7540" s="626" t="s">
        <v>2</v>
      </c>
      <c r="E7540" s="627">
        <v>36.090000000000003</v>
      </c>
      <c r="F7540" s="611" t="s">
        <v>8297</v>
      </c>
      <c r="G7540" s="611" t="s">
        <v>8185</v>
      </c>
      <c r="H7540" s="611" t="s">
        <v>28176</v>
      </c>
    </row>
    <row r="7541" spans="1:8" x14ac:dyDescent="0.2">
      <c r="A7541" s="609" t="str">
        <f t="shared" si="117"/>
        <v>IUD20031</v>
      </c>
      <c r="B7541" s="611" t="s">
        <v>7227</v>
      </c>
      <c r="C7541" s="611" t="s">
        <v>7228</v>
      </c>
      <c r="D7541" s="626" t="s">
        <v>1</v>
      </c>
      <c r="E7541" s="627">
        <v>5202.49</v>
      </c>
      <c r="F7541" s="611" t="s">
        <v>8297</v>
      </c>
      <c r="G7541" s="611" t="s">
        <v>8185</v>
      </c>
      <c r="H7541" s="611" t="s">
        <v>28176</v>
      </c>
    </row>
    <row r="7542" spans="1:8" x14ac:dyDescent="0.2">
      <c r="A7542" s="609" t="str">
        <f t="shared" si="117"/>
        <v>IUP30008</v>
      </c>
      <c r="B7542" s="611" t="s">
        <v>309</v>
      </c>
      <c r="C7542" s="611" t="s">
        <v>451</v>
      </c>
      <c r="D7542" s="626" t="s">
        <v>2</v>
      </c>
      <c r="E7542" s="627">
        <v>20.47</v>
      </c>
      <c r="F7542" s="611" t="s">
        <v>8297</v>
      </c>
      <c r="G7542" s="611" t="s">
        <v>8185</v>
      </c>
      <c r="H7542" s="611" t="s">
        <v>28176</v>
      </c>
    </row>
    <row r="7543" spans="1:8" x14ac:dyDescent="0.2">
      <c r="A7543" s="609" t="str">
        <f t="shared" si="117"/>
        <v>IUS20010</v>
      </c>
      <c r="B7543" s="611" t="s">
        <v>7806</v>
      </c>
      <c r="C7543" s="611" t="s">
        <v>7807</v>
      </c>
      <c r="D7543" s="626" t="s">
        <v>3</v>
      </c>
      <c r="E7543" s="627">
        <v>61.43</v>
      </c>
      <c r="F7543" s="611" t="s">
        <v>8297</v>
      </c>
      <c r="G7543" s="611" t="s">
        <v>8185</v>
      </c>
      <c r="H7543" s="611" t="s">
        <v>28176</v>
      </c>
    </row>
    <row r="7544" spans="1:8" x14ac:dyDescent="0.2">
      <c r="A7544" s="609" t="str">
        <f t="shared" si="117"/>
        <v>IUS20005</v>
      </c>
      <c r="B7544" s="611" t="s">
        <v>7797</v>
      </c>
      <c r="C7544" s="611" t="s">
        <v>7794</v>
      </c>
      <c r="D7544" s="626" t="s">
        <v>1</v>
      </c>
      <c r="E7544" s="627">
        <v>96.49</v>
      </c>
      <c r="F7544" s="611" t="s">
        <v>8297</v>
      </c>
      <c r="G7544" s="611" t="s">
        <v>8185</v>
      </c>
      <c r="H7544" s="611" t="s">
        <v>28176</v>
      </c>
    </row>
    <row r="7545" spans="1:8" x14ac:dyDescent="0.2">
      <c r="A7545" s="609" t="str">
        <f t="shared" si="117"/>
        <v>IUD20084</v>
      </c>
      <c r="B7545" s="611" t="s">
        <v>7316</v>
      </c>
      <c r="C7545" s="611" t="s">
        <v>7317</v>
      </c>
      <c r="D7545" s="626" t="s">
        <v>4</v>
      </c>
      <c r="E7545" s="627">
        <v>521.47</v>
      </c>
      <c r="F7545" s="611" t="s">
        <v>8297</v>
      </c>
      <c r="G7545" s="611" t="s">
        <v>8185</v>
      </c>
      <c r="H7545" s="611" t="s">
        <v>28176</v>
      </c>
    </row>
    <row r="7546" spans="1:8" x14ac:dyDescent="0.2">
      <c r="A7546" s="609" t="str">
        <f t="shared" si="117"/>
        <v>PRADE001</v>
      </c>
      <c r="B7546" s="611" t="s">
        <v>17870</v>
      </c>
      <c r="C7546" s="611" t="s">
        <v>17871</v>
      </c>
      <c r="D7546" s="626" t="s">
        <v>1</v>
      </c>
      <c r="E7546" s="627">
        <v>21579.82</v>
      </c>
      <c r="F7546" s="611" t="s">
        <v>8297</v>
      </c>
      <c r="G7546" s="611" t="s">
        <v>8185</v>
      </c>
      <c r="H7546" s="611" t="s">
        <v>28176</v>
      </c>
    </row>
    <row r="7547" spans="1:8" x14ac:dyDescent="0.2">
      <c r="A7547" s="609" t="str">
        <f t="shared" si="117"/>
        <v>IUS20026</v>
      </c>
      <c r="B7547" s="611" t="s">
        <v>7831</v>
      </c>
      <c r="C7547" s="611" t="s">
        <v>7832</v>
      </c>
      <c r="D7547" s="626" t="s">
        <v>2</v>
      </c>
      <c r="E7547" s="627">
        <v>17.93</v>
      </c>
      <c r="F7547" s="611" t="s">
        <v>8297</v>
      </c>
      <c r="G7547" s="611" t="s">
        <v>8185</v>
      </c>
      <c r="H7547" s="611" t="s">
        <v>28176</v>
      </c>
    </row>
    <row r="7548" spans="1:8" x14ac:dyDescent="0.2">
      <c r="A7548" s="609" t="str">
        <f t="shared" si="117"/>
        <v>IUS20025</v>
      </c>
      <c r="B7548" s="611" t="s">
        <v>7829</v>
      </c>
      <c r="C7548" s="611" t="s">
        <v>7830</v>
      </c>
      <c r="D7548" s="626" t="s">
        <v>2</v>
      </c>
      <c r="E7548" s="627">
        <v>20.059999999999999</v>
      </c>
      <c r="F7548" s="611" t="s">
        <v>8297</v>
      </c>
      <c r="G7548" s="611" t="s">
        <v>8185</v>
      </c>
      <c r="H7548" s="611" t="s">
        <v>28176</v>
      </c>
    </row>
    <row r="7549" spans="1:8" x14ac:dyDescent="0.2">
      <c r="A7549" s="609" t="str">
        <f t="shared" si="117"/>
        <v>IUS20022</v>
      </c>
      <c r="B7549" s="611" t="s">
        <v>7823</v>
      </c>
      <c r="C7549" s="611" t="s">
        <v>7824</v>
      </c>
      <c r="D7549" s="626" t="s">
        <v>1</v>
      </c>
      <c r="E7549" s="627">
        <v>3263.32</v>
      </c>
      <c r="F7549" s="611" t="s">
        <v>8297</v>
      </c>
      <c r="G7549" s="611" t="s">
        <v>8185</v>
      </c>
      <c r="H7549" s="611" t="s">
        <v>28176</v>
      </c>
    </row>
    <row r="7550" spans="1:8" x14ac:dyDescent="0.2">
      <c r="A7550" s="609" t="str">
        <f t="shared" si="117"/>
        <v>IUC10031</v>
      </c>
      <c r="B7550" s="611" t="s">
        <v>31960</v>
      </c>
      <c r="C7550" s="611" t="s">
        <v>31961</v>
      </c>
      <c r="D7550" s="626" t="s">
        <v>466</v>
      </c>
      <c r="E7550" s="627">
        <v>24.34</v>
      </c>
      <c r="F7550" s="611" t="s">
        <v>8297</v>
      </c>
      <c r="G7550" s="611" t="s">
        <v>8185</v>
      </c>
      <c r="H7550" s="611" t="s">
        <v>28176</v>
      </c>
    </row>
    <row r="7551" spans="1:8" x14ac:dyDescent="0.2">
      <c r="A7551" s="609" t="str">
        <f t="shared" si="117"/>
        <v>IUD30023</v>
      </c>
      <c r="B7551" s="611" t="s">
        <v>7382</v>
      </c>
      <c r="C7551" s="611" t="s">
        <v>7383</v>
      </c>
      <c r="D7551" s="626" t="s">
        <v>2</v>
      </c>
      <c r="E7551" s="627">
        <v>48.68</v>
      </c>
      <c r="F7551" s="611" t="s">
        <v>8297</v>
      </c>
      <c r="G7551" s="611" t="s">
        <v>8185</v>
      </c>
      <c r="H7551" s="611" t="s">
        <v>28176</v>
      </c>
    </row>
    <row r="7552" spans="1:8" x14ac:dyDescent="0.2">
      <c r="A7552" s="609" t="str">
        <f t="shared" si="117"/>
        <v>IUIL00006</v>
      </c>
      <c r="B7552" s="611" t="s">
        <v>7582</v>
      </c>
      <c r="C7552" s="611" t="s">
        <v>7583</v>
      </c>
      <c r="D7552" s="626" t="s">
        <v>1</v>
      </c>
      <c r="E7552" s="627">
        <v>13.58</v>
      </c>
      <c r="F7552" s="611" t="s">
        <v>8297</v>
      </c>
      <c r="G7552" s="611" t="s">
        <v>8185</v>
      </c>
      <c r="H7552" s="611" t="s">
        <v>28176</v>
      </c>
    </row>
    <row r="7553" spans="1:8" x14ac:dyDescent="0.2">
      <c r="A7553" s="609" t="str">
        <f t="shared" si="117"/>
        <v>IUP30072</v>
      </c>
      <c r="B7553" s="611" t="s">
        <v>7723</v>
      </c>
      <c r="C7553" s="611" t="s">
        <v>7724</v>
      </c>
      <c r="D7553" s="626" t="s">
        <v>3</v>
      </c>
      <c r="E7553" s="627">
        <v>0.17</v>
      </c>
      <c r="F7553" s="611" t="s">
        <v>8297</v>
      </c>
      <c r="G7553" s="611" t="s">
        <v>8185</v>
      </c>
      <c r="H7553" s="611" t="s">
        <v>28176</v>
      </c>
    </row>
    <row r="7554" spans="1:8" x14ac:dyDescent="0.2">
      <c r="A7554" s="609" t="str">
        <f t="shared" ref="A7554:A7617" si="118">IF(ISERROR(SEARCH("/",B7554)=6),TRIM(CLEAN(B7554)),IF(SEARCH("/",B7554)=6,IF(LEN(TRIM(CLEAN(B7554)))=7,LEFT(TRIM(CLEAN(B7554)),6)&amp;"00"&amp;RIGHT(TRIM(CLEAN(B7554)),1),LEFT(TRIM(CLEAN(B7554)),6)&amp;"0"&amp;RIGHT(TRIM(CLEAN(B7554)),2)),TRIM(CLEAN(B7554))))</f>
        <v>IUP30071</v>
      </c>
      <c r="B7554" s="611" t="s">
        <v>7721</v>
      </c>
      <c r="C7554" s="611" t="s">
        <v>7722</v>
      </c>
      <c r="D7554" s="626" t="s">
        <v>4</v>
      </c>
      <c r="E7554" s="627">
        <v>12.5</v>
      </c>
      <c r="F7554" s="611" t="s">
        <v>8297</v>
      </c>
      <c r="G7554" s="611" t="s">
        <v>8185</v>
      </c>
      <c r="H7554" s="611" t="s">
        <v>28176</v>
      </c>
    </row>
    <row r="7555" spans="1:8" x14ac:dyDescent="0.2">
      <c r="A7555" s="609" t="str">
        <f t="shared" si="118"/>
        <v>IUD30007</v>
      </c>
      <c r="B7555" s="611" t="s">
        <v>7353</v>
      </c>
      <c r="C7555" s="611" t="s">
        <v>7354</v>
      </c>
      <c r="D7555" s="626" t="s">
        <v>2</v>
      </c>
      <c r="E7555" s="627">
        <v>177.13</v>
      </c>
      <c r="F7555" s="611" t="s">
        <v>8297</v>
      </c>
      <c r="G7555" s="611" t="s">
        <v>8185</v>
      </c>
      <c r="H7555" s="611" t="s">
        <v>28176</v>
      </c>
    </row>
    <row r="7556" spans="1:8" x14ac:dyDescent="0.2">
      <c r="A7556" s="609" t="str">
        <f t="shared" si="118"/>
        <v>IUD30005</v>
      </c>
      <c r="B7556" s="611" t="s">
        <v>7349</v>
      </c>
      <c r="C7556" s="611" t="s">
        <v>7350</v>
      </c>
      <c r="D7556" s="626" t="s">
        <v>1</v>
      </c>
      <c r="E7556" s="627">
        <v>4008.89</v>
      </c>
      <c r="F7556" s="611" t="s">
        <v>8297</v>
      </c>
      <c r="G7556" s="611" t="s">
        <v>8185</v>
      </c>
      <c r="H7556" s="611" t="s">
        <v>28176</v>
      </c>
    </row>
    <row r="7557" spans="1:8" x14ac:dyDescent="0.2">
      <c r="A7557" s="609" t="str">
        <f t="shared" si="118"/>
        <v>IUD20093</v>
      </c>
      <c r="B7557" s="611" t="s">
        <v>7331</v>
      </c>
      <c r="C7557" s="611" t="s">
        <v>7332</v>
      </c>
      <c r="D7557" s="626" t="s">
        <v>1</v>
      </c>
      <c r="E7557" s="627">
        <v>4796.62</v>
      </c>
      <c r="F7557" s="611" t="s">
        <v>8297</v>
      </c>
      <c r="G7557" s="611" t="s">
        <v>8185</v>
      </c>
      <c r="H7557" s="611" t="s">
        <v>28176</v>
      </c>
    </row>
    <row r="7558" spans="1:8" x14ac:dyDescent="0.2">
      <c r="A7558" s="609" t="str">
        <f t="shared" si="118"/>
        <v>EG0007</v>
      </c>
      <c r="B7558" s="611" t="s">
        <v>8160</v>
      </c>
      <c r="C7558" s="611" t="s">
        <v>8161</v>
      </c>
      <c r="D7558" s="626" t="s">
        <v>2</v>
      </c>
      <c r="E7558" s="627">
        <v>72.56</v>
      </c>
      <c r="F7558" s="611" t="s">
        <v>8297</v>
      </c>
      <c r="G7558" s="611" t="s">
        <v>8185</v>
      </c>
      <c r="H7558" s="611" t="s">
        <v>28176</v>
      </c>
    </row>
    <row r="7559" spans="1:8" x14ac:dyDescent="0.2">
      <c r="A7559" s="609" t="str">
        <f t="shared" si="118"/>
        <v>EG0006</v>
      </c>
      <c r="B7559" s="611" t="s">
        <v>8179</v>
      </c>
      <c r="C7559" s="611" t="s">
        <v>8180</v>
      </c>
      <c r="D7559" s="626" t="s">
        <v>1</v>
      </c>
      <c r="E7559" s="627">
        <v>119.41</v>
      </c>
      <c r="F7559" s="611" t="s">
        <v>8297</v>
      </c>
      <c r="G7559" s="611" t="s">
        <v>8185</v>
      </c>
      <c r="H7559" s="611" t="s">
        <v>28176</v>
      </c>
    </row>
    <row r="7560" spans="1:8" x14ac:dyDescent="0.2">
      <c r="A7560" s="609" t="str">
        <f t="shared" si="118"/>
        <v>IUP30021</v>
      </c>
      <c r="B7560" s="611" t="s">
        <v>7638</v>
      </c>
      <c r="C7560" s="611" t="s">
        <v>7195</v>
      </c>
      <c r="D7560" s="626" t="s">
        <v>4</v>
      </c>
      <c r="E7560" s="627">
        <v>67.13</v>
      </c>
      <c r="F7560" s="611" t="s">
        <v>8297</v>
      </c>
      <c r="G7560" s="611" t="s">
        <v>8185</v>
      </c>
      <c r="H7560" s="611" t="s">
        <v>28176</v>
      </c>
    </row>
    <row r="7561" spans="1:8" x14ac:dyDescent="0.2">
      <c r="A7561" s="609" t="str">
        <f t="shared" si="118"/>
        <v>IUS20007</v>
      </c>
      <c r="B7561" s="611" t="s">
        <v>7800</v>
      </c>
      <c r="C7561" s="611" t="s">
        <v>7801</v>
      </c>
      <c r="D7561" s="626" t="s">
        <v>1</v>
      </c>
      <c r="E7561" s="627">
        <v>14.08</v>
      </c>
      <c r="F7561" s="611" t="s">
        <v>8297</v>
      </c>
      <c r="G7561" s="611" t="s">
        <v>8185</v>
      </c>
      <c r="H7561" s="611" t="s">
        <v>28176</v>
      </c>
    </row>
    <row r="7562" spans="1:8" x14ac:dyDescent="0.2">
      <c r="A7562" s="609" t="str">
        <f t="shared" si="118"/>
        <v>PIU0005</v>
      </c>
      <c r="B7562" s="611" t="s">
        <v>17848</v>
      </c>
      <c r="C7562" s="611" t="s">
        <v>17849</v>
      </c>
      <c r="D7562" s="626" t="s">
        <v>4</v>
      </c>
      <c r="E7562" s="627">
        <v>344.05</v>
      </c>
      <c r="F7562" s="611" t="s">
        <v>8297</v>
      </c>
      <c r="G7562" s="611" t="s">
        <v>8185</v>
      </c>
      <c r="H7562" s="611" t="s">
        <v>28176</v>
      </c>
    </row>
    <row r="7563" spans="1:8" x14ac:dyDescent="0.2">
      <c r="A7563" s="609" t="str">
        <f t="shared" si="118"/>
        <v>IUD20034</v>
      </c>
      <c r="B7563" s="611" t="s">
        <v>7233</v>
      </c>
      <c r="C7563" s="611" t="s">
        <v>7234</v>
      </c>
      <c r="D7563" s="626" t="s">
        <v>2</v>
      </c>
      <c r="E7563" s="627">
        <v>868.49</v>
      </c>
      <c r="F7563" s="611" t="s">
        <v>8297</v>
      </c>
      <c r="G7563" s="611" t="s">
        <v>8185</v>
      </c>
      <c r="H7563" s="611" t="s">
        <v>28176</v>
      </c>
    </row>
    <row r="7564" spans="1:8" x14ac:dyDescent="0.2">
      <c r="A7564" s="609" t="str">
        <f t="shared" si="118"/>
        <v>IUD20018</v>
      </c>
      <c r="B7564" s="611" t="s">
        <v>7204</v>
      </c>
      <c r="C7564" s="611" t="s">
        <v>7205</v>
      </c>
      <c r="D7564" s="626" t="s">
        <v>1</v>
      </c>
      <c r="E7564" s="627">
        <v>49266.98</v>
      </c>
      <c r="F7564" s="611" t="s">
        <v>8297</v>
      </c>
      <c r="G7564" s="611" t="s">
        <v>8185</v>
      </c>
      <c r="H7564" s="611" t="s">
        <v>28176</v>
      </c>
    </row>
    <row r="7565" spans="1:8" x14ac:dyDescent="0.2">
      <c r="A7565" s="609" t="str">
        <f t="shared" si="118"/>
        <v>IUD20016</v>
      </c>
      <c r="B7565" s="611" t="s">
        <v>7200</v>
      </c>
      <c r="C7565" s="611" t="s">
        <v>7201</v>
      </c>
      <c r="D7565" s="626" t="s">
        <v>1</v>
      </c>
      <c r="E7565" s="627">
        <v>5719.97</v>
      </c>
      <c r="F7565" s="611" t="s">
        <v>8297</v>
      </c>
      <c r="G7565" s="611" t="s">
        <v>8185</v>
      </c>
      <c r="H7565" s="611" t="s">
        <v>28176</v>
      </c>
    </row>
    <row r="7566" spans="1:8" x14ac:dyDescent="0.2">
      <c r="A7566" s="609" t="str">
        <f t="shared" si="118"/>
        <v>IUD20015</v>
      </c>
      <c r="B7566" s="611" t="s">
        <v>7198</v>
      </c>
      <c r="C7566" s="611" t="s">
        <v>8146</v>
      </c>
      <c r="D7566" s="626" t="s">
        <v>1</v>
      </c>
      <c r="E7566" s="627">
        <v>6562.1</v>
      </c>
      <c r="F7566" s="611" t="s">
        <v>8297</v>
      </c>
      <c r="G7566" s="611" t="s">
        <v>8185</v>
      </c>
      <c r="H7566" s="611" t="s">
        <v>28176</v>
      </c>
    </row>
    <row r="7567" spans="1:8" ht="22.5" x14ac:dyDescent="0.2">
      <c r="A7567" s="609" t="str">
        <f t="shared" si="118"/>
        <v>IUD20014</v>
      </c>
      <c r="B7567" s="611" t="s">
        <v>7197</v>
      </c>
      <c r="C7567" s="631" t="s">
        <v>31962</v>
      </c>
      <c r="D7567" s="626" t="s">
        <v>4</v>
      </c>
      <c r="E7567" s="627">
        <v>19.03</v>
      </c>
      <c r="F7567" s="611" t="s">
        <v>8297</v>
      </c>
      <c r="G7567" s="611" t="s">
        <v>8185</v>
      </c>
      <c r="H7567" s="611" t="s">
        <v>28176</v>
      </c>
    </row>
    <row r="7568" spans="1:8" x14ac:dyDescent="0.2">
      <c r="A7568" s="609" t="str">
        <f t="shared" si="118"/>
        <v>IUD20006</v>
      </c>
      <c r="B7568" s="611" t="s">
        <v>277</v>
      </c>
      <c r="C7568" s="611" t="s">
        <v>31963</v>
      </c>
      <c r="D7568" s="626" t="s">
        <v>1</v>
      </c>
      <c r="E7568" s="627">
        <v>1400.27</v>
      </c>
      <c r="F7568" s="611" t="s">
        <v>8297</v>
      </c>
      <c r="G7568" s="611" t="s">
        <v>8185</v>
      </c>
      <c r="H7568" s="611" t="s">
        <v>28176</v>
      </c>
    </row>
    <row r="7569" spans="1:8" x14ac:dyDescent="0.2">
      <c r="A7569" s="609" t="str">
        <f t="shared" si="118"/>
        <v>IUESM0007</v>
      </c>
      <c r="B7569" s="611" t="s">
        <v>7572</v>
      </c>
      <c r="C7569" s="611" t="s">
        <v>7174</v>
      </c>
      <c r="D7569" s="626" t="s">
        <v>2</v>
      </c>
      <c r="E7569" s="627">
        <v>415.5</v>
      </c>
      <c r="F7569" s="611" t="s">
        <v>8297</v>
      </c>
      <c r="G7569" s="611" t="s">
        <v>8185</v>
      </c>
      <c r="H7569" s="611" t="s">
        <v>28176</v>
      </c>
    </row>
    <row r="7570" spans="1:8" x14ac:dyDescent="0.2">
      <c r="A7570" s="609" t="str">
        <f t="shared" si="118"/>
        <v>IUD30110</v>
      </c>
      <c r="B7570" s="611" t="s">
        <v>7535</v>
      </c>
      <c r="C7570" s="611" t="s">
        <v>7536</v>
      </c>
      <c r="D7570" s="626" t="s">
        <v>2</v>
      </c>
      <c r="E7570" s="627">
        <v>1202.71</v>
      </c>
      <c r="F7570" s="611" t="s">
        <v>8297</v>
      </c>
      <c r="G7570" s="611" t="s">
        <v>8185</v>
      </c>
      <c r="H7570" s="611" t="s">
        <v>28176</v>
      </c>
    </row>
    <row r="7571" spans="1:8" x14ac:dyDescent="0.2">
      <c r="A7571" s="609" t="str">
        <f t="shared" si="118"/>
        <v>IUD30220</v>
      </c>
      <c r="B7571" s="611" t="s">
        <v>31964</v>
      </c>
      <c r="C7571" s="611" t="s">
        <v>31965</v>
      </c>
      <c r="D7571" s="626" t="s">
        <v>4</v>
      </c>
      <c r="E7571" s="627">
        <v>56.78</v>
      </c>
      <c r="F7571" s="611" t="s">
        <v>8297</v>
      </c>
      <c r="G7571" s="611" t="s">
        <v>8185</v>
      </c>
      <c r="H7571" s="611" t="s">
        <v>28176</v>
      </c>
    </row>
    <row r="7572" spans="1:8" x14ac:dyDescent="0.2">
      <c r="A7572" s="609" t="str">
        <f t="shared" si="118"/>
        <v>IUC10056</v>
      </c>
      <c r="B7572" s="611" t="s">
        <v>31966</v>
      </c>
      <c r="C7572" s="611" t="s">
        <v>31967</v>
      </c>
      <c r="D7572" s="626" t="s">
        <v>2</v>
      </c>
      <c r="E7572" s="627">
        <v>16.11</v>
      </c>
      <c r="F7572" s="611" t="s">
        <v>8297</v>
      </c>
      <c r="G7572" s="611" t="s">
        <v>8185</v>
      </c>
      <c r="H7572" s="611" t="s">
        <v>28176</v>
      </c>
    </row>
    <row r="7573" spans="1:8" x14ac:dyDescent="0.2">
      <c r="A7573" s="609" t="str">
        <f t="shared" si="118"/>
        <v>IUP40009</v>
      </c>
      <c r="B7573" s="611" t="s">
        <v>31968</v>
      </c>
      <c r="C7573" s="611" t="s">
        <v>31969</v>
      </c>
      <c r="D7573" s="626" t="s">
        <v>4</v>
      </c>
      <c r="E7573" s="627">
        <v>867.43</v>
      </c>
      <c r="F7573" s="611" t="s">
        <v>8297</v>
      </c>
      <c r="G7573" s="611" t="s">
        <v>8185</v>
      </c>
      <c r="H7573" s="611" t="s">
        <v>28176</v>
      </c>
    </row>
    <row r="7574" spans="1:8" x14ac:dyDescent="0.2">
      <c r="A7574" s="609" t="str">
        <f t="shared" si="118"/>
        <v>IUC10091</v>
      </c>
      <c r="B7574" s="611" t="s">
        <v>31970</v>
      </c>
      <c r="C7574" s="611" t="s">
        <v>31971</v>
      </c>
      <c r="D7574" s="626" t="s">
        <v>1</v>
      </c>
      <c r="E7574" s="627">
        <v>2016.2</v>
      </c>
      <c r="F7574" s="611" t="s">
        <v>8297</v>
      </c>
      <c r="G7574" s="611" t="s">
        <v>8185</v>
      </c>
      <c r="H7574" s="611" t="s">
        <v>28176</v>
      </c>
    </row>
    <row r="7575" spans="1:8" x14ac:dyDescent="0.2">
      <c r="A7575" s="609" t="str">
        <f t="shared" si="118"/>
        <v>IUC10084</v>
      </c>
      <c r="B7575" s="611" t="s">
        <v>31972</v>
      </c>
      <c r="C7575" s="611" t="s">
        <v>31973</v>
      </c>
      <c r="D7575" s="626" t="s">
        <v>31838</v>
      </c>
      <c r="E7575" s="627">
        <v>0.51</v>
      </c>
      <c r="F7575" s="611" t="s">
        <v>8297</v>
      </c>
      <c r="G7575" s="611" t="s">
        <v>8185</v>
      </c>
      <c r="H7575" s="611" t="s">
        <v>28176</v>
      </c>
    </row>
    <row r="7576" spans="1:8" x14ac:dyDescent="0.2">
      <c r="A7576" s="609" t="str">
        <f t="shared" si="118"/>
        <v>IUC10083</v>
      </c>
      <c r="B7576" s="611" t="s">
        <v>31974</v>
      </c>
      <c r="C7576" s="611" t="s">
        <v>31975</v>
      </c>
      <c r="D7576" s="626" t="s">
        <v>609</v>
      </c>
      <c r="E7576" s="627">
        <v>9.8000000000000007</v>
      </c>
      <c r="F7576" s="611" t="s">
        <v>8297</v>
      </c>
      <c r="G7576" s="611" t="s">
        <v>8185</v>
      </c>
      <c r="H7576" s="611" t="s">
        <v>28176</v>
      </c>
    </row>
    <row r="7577" spans="1:8" x14ac:dyDescent="0.2">
      <c r="A7577" s="609" t="str">
        <f t="shared" si="118"/>
        <v>IUS0031</v>
      </c>
      <c r="B7577" s="611" t="s">
        <v>31976</v>
      </c>
      <c r="C7577" s="611" t="s">
        <v>31977</v>
      </c>
      <c r="D7577" s="626" t="s">
        <v>3</v>
      </c>
      <c r="E7577" s="627">
        <v>963.78</v>
      </c>
      <c r="F7577" s="611" t="s">
        <v>8297</v>
      </c>
      <c r="G7577" s="611" t="s">
        <v>8185</v>
      </c>
      <c r="H7577" s="611" t="s">
        <v>28176</v>
      </c>
    </row>
    <row r="7578" spans="1:8" x14ac:dyDescent="0.2">
      <c r="A7578" s="609" t="str">
        <f t="shared" si="118"/>
        <v>IUSC0022</v>
      </c>
      <c r="B7578" s="611" t="s">
        <v>18414</v>
      </c>
      <c r="C7578" s="611" t="s">
        <v>18415</v>
      </c>
      <c r="D7578" s="626" t="s">
        <v>1</v>
      </c>
      <c r="E7578" s="627">
        <v>3196.37</v>
      </c>
      <c r="F7578" s="611" t="s">
        <v>8297</v>
      </c>
      <c r="G7578" s="611" t="s">
        <v>8185</v>
      </c>
      <c r="H7578" s="611" t="s">
        <v>28176</v>
      </c>
    </row>
    <row r="7579" spans="1:8" x14ac:dyDescent="0.2">
      <c r="A7579" s="609" t="str">
        <f t="shared" si="118"/>
        <v>IUSC0021</v>
      </c>
      <c r="B7579" s="611" t="s">
        <v>18412</v>
      </c>
      <c r="C7579" s="611" t="s">
        <v>18413</v>
      </c>
      <c r="D7579" s="626" t="s">
        <v>1</v>
      </c>
      <c r="E7579" s="627">
        <v>2794.16</v>
      </c>
      <c r="F7579" s="611" t="s">
        <v>8297</v>
      </c>
      <c r="G7579" s="611" t="s">
        <v>8185</v>
      </c>
      <c r="H7579" s="611" t="s">
        <v>28176</v>
      </c>
    </row>
    <row r="7580" spans="1:8" x14ac:dyDescent="0.2">
      <c r="A7580" s="609" t="str">
        <f t="shared" si="118"/>
        <v>IUD30165</v>
      </c>
      <c r="B7580" s="611" t="s">
        <v>19463</v>
      </c>
      <c r="C7580" s="611" t="s">
        <v>19845</v>
      </c>
      <c r="D7580" s="626" t="s">
        <v>1</v>
      </c>
      <c r="E7580" s="627">
        <v>13532.49</v>
      </c>
      <c r="F7580" s="611" t="s">
        <v>8297</v>
      </c>
      <c r="G7580" s="611" t="s">
        <v>8185</v>
      </c>
      <c r="H7580" s="611" t="s">
        <v>28176</v>
      </c>
    </row>
    <row r="7581" spans="1:8" x14ac:dyDescent="0.2">
      <c r="A7581" s="609" t="str">
        <f t="shared" si="118"/>
        <v>IUD30116</v>
      </c>
      <c r="B7581" s="611" t="s">
        <v>7547</v>
      </c>
      <c r="C7581" s="611" t="s">
        <v>7548</v>
      </c>
      <c r="D7581" s="626" t="s">
        <v>1</v>
      </c>
      <c r="E7581" s="627">
        <v>293.38</v>
      </c>
      <c r="F7581" s="611" t="s">
        <v>8297</v>
      </c>
      <c r="G7581" s="611" t="s">
        <v>8185</v>
      </c>
      <c r="H7581" s="611" t="s">
        <v>28176</v>
      </c>
    </row>
    <row r="7582" spans="1:8" x14ac:dyDescent="0.2">
      <c r="A7582" s="609" t="str">
        <f t="shared" si="118"/>
        <v>IUC20190</v>
      </c>
      <c r="B7582" s="611" t="s">
        <v>18383</v>
      </c>
      <c r="C7582" s="611" t="s">
        <v>18384</v>
      </c>
      <c r="D7582" s="626" t="s">
        <v>1</v>
      </c>
      <c r="E7582" s="627">
        <v>126.81</v>
      </c>
      <c r="F7582" s="611" t="s">
        <v>8297</v>
      </c>
      <c r="G7582" s="611" t="s">
        <v>8185</v>
      </c>
      <c r="H7582" s="611" t="s">
        <v>28176</v>
      </c>
    </row>
    <row r="7583" spans="1:8" x14ac:dyDescent="0.2">
      <c r="A7583" s="609" t="str">
        <f t="shared" si="118"/>
        <v>IUC20188</v>
      </c>
      <c r="B7583" s="611" t="s">
        <v>18376</v>
      </c>
      <c r="C7583" s="611" t="s">
        <v>18377</v>
      </c>
      <c r="D7583" s="626" t="s">
        <v>1</v>
      </c>
      <c r="E7583" s="627">
        <v>819.28</v>
      </c>
      <c r="F7583" s="611" t="s">
        <v>8297</v>
      </c>
      <c r="G7583" s="611" t="s">
        <v>8185</v>
      </c>
      <c r="H7583" s="611" t="s">
        <v>28176</v>
      </c>
    </row>
    <row r="7584" spans="1:8" x14ac:dyDescent="0.2">
      <c r="A7584" s="609" t="str">
        <f t="shared" si="118"/>
        <v>IUC30006</v>
      </c>
      <c r="B7584" s="611" t="s">
        <v>31978</v>
      </c>
      <c r="C7584" s="611" t="s">
        <v>31979</v>
      </c>
      <c r="D7584" s="626" t="s">
        <v>5</v>
      </c>
      <c r="E7584" s="627">
        <v>109.37</v>
      </c>
      <c r="F7584" s="611" t="s">
        <v>8297</v>
      </c>
      <c r="G7584" s="611" t="s">
        <v>8185</v>
      </c>
      <c r="H7584" s="611" t="s">
        <v>28176</v>
      </c>
    </row>
    <row r="7585" spans="1:8" x14ac:dyDescent="0.2">
      <c r="A7585" s="609" t="str">
        <f t="shared" si="118"/>
        <v>IUC2018</v>
      </c>
      <c r="B7585" s="611" t="s">
        <v>18367</v>
      </c>
      <c r="C7585" s="611" t="s">
        <v>18368</v>
      </c>
      <c r="D7585" s="626" t="s">
        <v>1</v>
      </c>
      <c r="E7585" s="627">
        <v>97.49</v>
      </c>
      <c r="F7585" s="611" t="s">
        <v>8297</v>
      </c>
      <c r="G7585" s="611" t="s">
        <v>8185</v>
      </c>
      <c r="H7585" s="611" t="s">
        <v>28176</v>
      </c>
    </row>
    <row r="7586" spans="1:8" x14ac:dyDescent="0.2">
      <c r="A7586" s="609" t="str">
        <f t="shared" si="118"/>
        <v>IUP30096</v>
      </c>
      <c r="B7586" s="611" t="s">
        <v>7764</v>
      </c>
      <c r="C7586" s="611" t="s">
        <v>7765</v>
      </c>
      <c r="D7586" s="626" t="s">
        <v>3</v>
      </c>
      <c r="E7586" s="627">
        <v>15.49</v>
      </c>
      <c r="F7586" s="611" t="s">
        <v>8297</v>
      </c>
      <c r="G7586" s="611" t="s">
        <v>8185</v>
      </c>
      <c r="H7586" s="611" t="s">
        <v>28176</v>
      </c>
    </row>
    <row r="7587" spans="1:8" x14ac:dyDescent="0.2">
      <c r="A7587" s="609" t="str">
        <f t="shared" si="118"/>
        <v>IUP30094</v>
      </c>
      <c r="B7587" s="611" t="s">
        <v>7760</v>
      </c>
      <c r="C7587" s="611" t="s">
        <v>7761</v>
      </c>
      <c r="D7587" s="626" t="s">
        <v>3</v>
      </c>
      <c r="E7587" s="627">
        <v>2.39</v>
      </c>
      <c r="F7587" s="611" t="s">
        <v>8297</v>
      </c>
      <c r="G7587" s="611" t="s">
        <v>8185</v>
      </c>
      <c r="H7587" s="611" t="s">
        <v>28176</v>
      </c>
    </row>
    <row r="7588" spans="1:8" x14ac:dyDescent="0.2">
      <c r="A7588" s="609" t="str">
        <f t="shared" si="118"/>
        <v>IUP40001</v>
      </c>
      <c r="B7588" s="611" t="s">
        <v>7766</v>
      </c>
      <c r="C7588" s="611" t="s">
        <v>7767</v>
      </c>
      <c r="D7588" s="626" t="s">
        <v>2</v>
      </c>
      <c r="E7588" s="627">
        <v>33.79</v>
      </c>
      <c r="F7588" s="611" t="s">
        <v>8297</v>
      </c>
      <c r="G7588" s="611" t="s">
        <v>8185</v>
      </c>
      <c r="H7588" s="611" t="s">
        <v>28176</v>
      </c>
    </row>
    <row r="7589" spans="1:8" x14ac:dyDescent="0.2">
      <c r="A7589" s="609" t="str">
        <f t="shared" si="118"/>
        <v>IUSC0028</v>
      </c>
      <c r="B7589" s="611" t="s">
        <v>31980</v>
      </c>
      <c r="C7589" s="611" t="s">
        <v>31981</v>
      </c>
      <c r="D7589" s="626" t="s">
        <v>4</v>
      </c>
      <c r="E7589" s="627">
        <v>113.42</v>
      </c>
      <c r="F7589" s="611" t="s">
        <v>8297</v>
      </c>
      <c r="G7589" s="611" t="s">
        <v>8185</v>
      </c>
      <c r="H7589" s="611" t="s">
        <v>28176</v>
      </c>
    </row>
    <row r="7590" spans="1:8" x14ac:dyDescent="0.2">
      <c r="A7590" s="609" t="str">
        <f t="shared" si="118"/>
        <v>IUP40007</v>
      </c>
      <c r="B7590" s="611" t="s">
        <v>31982</v>
      </c>
      <c r="C7590" s="611" t="s">
        <v>31983</v>
      </c>
      <c r="D7590" s="626" t="s">
        <v>2</v>
      </c>
      <c r="E7590" s="627">
        <v>24.89</v>
      </c>
      <c r="F7590" s="611" t="s">
        <v>8297</v>
      </c>
      <c r="G7590" s="611" t="s">
        <v>8185</v>
      </c>
      <c r="H7590" s="611" t="s">
        <v>28176</v>
      </c>
    </row>
    <row r="7591" spans="1:8" x14ac:dyDescent="0.2">
      <c r="A7591" s="609" t="str">
        <f t="shared" si="118"/>
        <v>IUD300330</v>
      </c>
      <c r="B7591" s="611" t="s">
        <v>31984</v>
      </c>
      <c r="C7591" s="611" t="s">
        <v>31985</v>
      </c>
      <c r="D7591" s="626" t="s">
        <v>3</v>
      </c>
      <c r="E7591" s="627">
        <v>65.33</v>
      </c>
      <c r="F7591" s="611" t="s">
        <v>8297</v>
      </c>
      <c r="G7591" s="611" t="s">
        <v>8185</v>
      </c>
      <c r="H7591" s="611" t="s">
        <v>28176</v>
      </c>
    </row>
    <row r="7592" spans="1:8" x14ac:dyDescent="0.2">
      <c r="A7592" s="609" t="str">
        <f t="shared" si="118"/>
        <v>IUS20030</v>
      </c>
      <c r="B7592" s="611" t="s">
        <v>7839</v>
      </c>
      <c r="C7592" s="611" t="s">
        <v>7840</v>
      </c>
      <c r="D7592" s="626" t="s">
        <v>1</v>
      </c>
      <c r="E7592" s="627">
        <v>362.41</v>
      </c>
      <c r="F7592" s="611" t="s">
        <v>8297</v>
      </c>
      <c r="G7592" s="611" t="s">
        <v>8185</v>
      </c>
      <c r="H7592" s="611" t="s">
        <v>28176</v>
      </c>
    </row>
    <row r="7593" spans="1:8" x14ac:dyDescent="0.2">
      <c r="A7593" s="609" t="str">
        <f t="shared" si="118"/>
        <v>IUD30129</v>
      </c>
      <c r="B7593" s="611" t="s">
        <v>17785</v>
      </c>
      <c r="C7593" s="611" t="s">
        <v>17786</v>
      </c>
      <c r="D7593" s="626" t="s">
        <v>1</v>
      </c>
      <c r="E7593" s="627">
        <v>3600.13</v>
      </c>
      <c r="F7593" s="611" t="s">
        <v>8297</v>
      </c>
      <c r="G7593" s="611" t="s">
        <v>8185</v>
      </c>
      <c r="H7593" s="611" t="s">
        <v>28176</v>
      </c>
    </row>
    <row r="7594" spans="1:8" x14ac:dyDescent="0.2">
      <c r="A7594" s="609" t="str">
        <f t="shared" si="118"/>
        <v>IUP30100</v>
      </c>
      <c r="B7594" s="611" t="s">
        <v>17811</v>
      </c>
      <c r="C7594" s="611" t="s">
        <v>17812</v>
      </c>
      <c r="D7594" s="626" t="s">
        <v>4</v>
      </c>
      <c r="E7594" s="627">
        <v>58.6</v>
      </c>
      <c r="F7594" s="611" t="s">
        <v>8297</v>
      </c>
      <c r="G7594" s="611" t="s">
        <v>8185</v>
      </c>
      <c r="H7594" s="611" t="s">
        <v>28176</v>
      </c>
    </row>
    <row r="7595" spans="1:8" x14ac:dyDescent="0.2">
      <c r="A7595" s="609" t="str">
        <f t="shared" si="118"/>
        <v>IUD20001</v>
      </c>
      <c r="B7595" s="611" t="s">
        <v>7178</v>
      </c>
      <c r="C7595" s="611" t="s">
        <v>8137</v>
      </c>
      <c r="D7595" s="626" t="s">
        <v>1</v>
      </c>
      <c r="E7595" s="627">
        <v>5620.07</v>
      </c>
      <c r="F7595" s="611" t="s">
        <v>8297</v>
      </c>
      <c r="G7595" s="611" t="s">
        <v>8185</v>
      </c>
      <c r="H7595" s="611" t="s">
        <v>28176</v>
      </c>
    </row>
    <row r="7596" spans="1:8" x14ac:dyDescent="0.2">
      <c r="A7596" s="609" t="str">
        <f t="shared" si="118"/>
        <v>IUESM0003</v>
      </c>
      <c r="B7596" s="611" t="s">
        <v>7563</v>
      </c>
      <c r="C7596" s="611" t="s">
        <v>7564</v>
      </c>
      <c r="D7596" s="626" t="s">
        <v>7565</v>
      </c>
      <c r="E7596" s="627">
        <v>0.59</v>
      </c>
      <c r="F7596" s="611" t="s">
        <v>8297</v>
      </c>
      <c r="G7596" s="611" t="s">
        <v>8185</v>
      </c>
      <c r="H7596" s="611" t="s">
        <v>28176</v>
      </c>
    </row>
    <row r="7597" spans="1:8" x14ac:dyDescent="0.2">
      <c r="A7597" s="609" t="str">
        <f t="shared" si="118"/>
        <v>IUP30104</v>
      </c>
      <c r="B7597" s="611" t="s">
        <v>31986</v>
      </c>
      <c r="C7597" s="611" t="s">
        <v>31987</v>
      </c>
      <c r="D7597" s="626" t="s">
        <v>4</v>
      </c>
      <c r="E7597" s="627">
        <v>11.42</v>
      </c>
      <c r="F7597" s="611" t="s">
        <v>8297</v>
      </c>
      <c r="G7597" s="611" t="s">
        <v>8185</v>
      </c>
      <c r="H7597" s="611" t="s">
        <v>28176</v>
      </c>
    </row>
    <row r="7598" spans="1:8" x14ac:dyDescent="0.2">
      <c r="A7598" s="609" t="str">
        <f t="shared" si="118"/>
        <v>IUP30202</v>
      </c>
      <c r="B7598" s="611" t="s">
        <v>18432</v>
      </c>
      <c r="C7598" s="611" t="s">
        <v>18433</v>
      </c>
      <c r="D7598" s="626" t="s">
        <v>3</v>
      </c>
      <c r="E7598" s="627">
        <v>18.63</v>
      </c>
      <c r="F7598" s="611" t="s">
        <v>8297</v>
      </c>
      <c r="G7598" s="611" t="s">
        <v>8185</v>
      </c>
      <c r="H7598" s="611" t="s">
        <v>28176</v>
      </c>
    </row>
    <row r="7599" spans="1:8" x14ac:dyDescent="0.2">
      <c r="A7599" s="609" t="str">
        <f t="shared" si="118"/>
        <v>IUD30126</v>
      </c>
      <c r="B7599" s="611" t="s">
        <v>8715</v>
      </c>
      <c r="C7599" s="611" t="s">
        <v>8716</v>
      </c>
      <c r="D7599" s="626" t="s">
        <v>3</v>
      </c>
      <c r="E7599" s="627">
        <v>19.2</v>
      </c>
      <c r="F7599" s="611" t="s">
        <v>8297</v>
      </c>
      <c r="G7599" s="611" t="s">
        <v>8185</v>
      </c>
      <c r="H7599" s="611" t="s">
        <v>28176</v>
      </c>
    </row>
    <row r="7600" spans="1:8" x14ac:dyDescent="0.2">
      <c r="A7600" s="609" t="str">
        <f t="shared" si="118"/>
        <v>IUSP0004</v>
      </c>
      <c r="B7600" s="611" t="s">
        <v>8745</v>
      </c>
      <c r="C7600" s="611" t="s">
        <v>8746</v>
      </c>
      <c r="D7600" s="626" t="s">
        <v>8338</v>
      </c>
      <c r="E7600" s="627">
        <v>635.55999999999995</v>
      </c>
      <c r="F7600" s="611" t="s">
        <v>8297</v>
      </c>
      <c r="G7600" s="611" t="s">
        <v>8185</v>
      </c>
      <c r="H7600" s="611" t="s">
        <v>28176</v>
      </c>
    </row>
    <row r="7601" spans="1:8" x14ac:dyDescent="0.2">
      <c r="A7601" s="609" t="str">
        <f t="shared" si="118"/>
        <v>IUP30028</v>
      </c>
      <c r="B7601" s="611" t="s">
        <v>7647</v>
      </c>
      <c r="C7601" s="611" t="s">
        <v>7648</v>
      </c>
      <c r="D7601" s="626" t="s">
        <v>4</v>
      </c>
      <c r="E7601" s="627">
        <v>66.8</v>
      </c>
      <c r="F7601" s="611" t="s">
        <v>8297</v>
      </c>
      <c r="G7601" s="611" t="s">
        <v>8185</v>
      </c>
      <c r="H7601" s="611" t="s">
        <v>28176</v>
      </c>
    </row>
    <row r="7602" spans="1:8" x14ac:dyDescent="0.2">
      <c r="A7602" s="609" t="str">
        <f t="shared" si="118"/>
        <v>IUSC0007</v>
      </c>
      <c r="B7602" s="611" t="s">
        <v>8727</v>
      </c>
      <c r="C7602" s="611" t="s">
        <v>8728</v>
      </c>
      <c r="D7602" s="626" t="s">
        <v>3</v>
      </c>
      <c r="E7602" s="627">
        <v>308.47000000000003</v>
      </c>
      <c r="F7602" s="611" t="s">
        <v>8297</v>
      </c>
      <c r="G7602" s="611" t="s">
        <v>8185</v>
      </c>
      <c r="H7602" s="611" t="s">
        <v>28176</v>
      </c>
    </row>
    <row r="7603" spans="1:8" x14ac:dyDescent="0.2">
      <c r="A7603" s="609" t="str">
        <f t="shared" si="118"/>
        <v>IUIL00011</v>
      </c>
      <c r="B7603" s="611" t="s">
        <v>7588</v>
      </c>
      <c r="C7603" s="611" t="s">
        <v>7589</v>
      </c>
      <c r="D7603" s="626" t="s">
        <v>1</v>
      </c>
      <c r="E7603" s="627">
        <v>121.32</v>
      </c>
      <c r="F7603" s="611" t="s">
        <v>8297</v>
      </c>
      <c r="G7603" s="611" t="s">
        <v>8185</v>
      </c>
      <c r="H7603" s="611" t="s">
        <v>28176</v>
      </c>
    </row>
    <row r="7604" spans="1:8" x14ac:dyDescent="0.2">
      <c r="A7604" s="609" t="str">
        <f t="shared" si="118"/>
        <v>IUIL00008</v>
      </c>
      <c r="B7604" s="611" t="s">
        <v>7584</v>
      </c>
      <c r="C7604" s="611" t="s">
        <v>7585</v>
      </c>
      <c r="D7604" s="626" t="s">
        <v>1</v>
      </c>
      <c r="E7604" s="627">
        <v>23.09</v>
      </c>
      <c r="F7604" s="611" t="s">
        <v>8297</v>
      </c>
      <c r="G7604" s="611" t="s">
        <v>8185</v>
      </c>
      <c r="H7604" s="611" t="s">
        <v>28176</v>
      </c>
    </row>
    <row r="7605" spans="1:8" x14ac:dyDescent="0.2">
      <c r="A7605" s="609" t="str">
        <f t="shared" si="118"/>
        <v>IUD30006</v>
      </c>
      <c r="B7605" s="611" t="s">
        <v>7351</v>
      </c>
      <c r="C7605" s="611" t="s">
        <v>7352</v>
      </c>
      <c r="D7605" s="626" t="s">
        <v>1</v>
      </c>
      <c r="E7605" s="627">
        <v>16511.78</v>
      </c>
      <c r="F7605" s="611" t="s">
        <v>8297</v>
      </c>
      <c r="G7605" s="611" t="s">
        <v>8185</v>
      </c>
      <c r="H7605" s="611" t="s">
        <v>28176</v>
      </c>
    </row>
    <row r="7606" spans="1:8" x14ac:dyDescent="0.2">
      <c r="A7606" s="609" t="str">
        <f t="shared" si="118"/>
        <v>IUD30070</v>
      </c>
      <c r="B7606" s="611" t="s">
        <v>7464</v>
      </c>
      <c r="C7606" s="611" t="s">
        <v>7465</v>
      </c>
      <c r="D7606" s="626" t="s">
        <v>2</v>
      </c>
      <c r="E7606" s="627">
        <v>4165.91</v>
      </c>
      <c r="F7606" s="611" t="s">
        <v>8297</v>
      </c>
      <c r="G7606" s="611" t="s">
        <v>8185</v>
      </c>
      <c r="H7606" s="611" t="s">
        <v>28176</v>
      </c>
    </row>
    <row r="7607" spans="1:8" x14ac:dyDescent="0.2">
      <c r="A7607" s="609" t="str">
        <f t="shared" si="118"/>
        <v>IUS0023</v>
      </c>
      <c r="B7607" s="611" t="s">
        <v>7774</v>
      </c>
      <c r="C7607" s="611" t="s">
        <v>7775</v>
      </c>
      <c r="D7607" s="626" t="s">
        <v>3</v>
      </c>
      <c r="E7607" s="627">
        <v>117.33</v>
      </c>
      <c r="F7607" s="611" t="s">
        <v>8297</v>
      </c>
      <c r="G7607" s="611" t="s">
        <v>8185</v>
      </c>
      <c r="H7607" s="611" t="s">
        <v>28176</v>
      </c>
    </row>
    <row r="7608" spans="1:8" x14ac:dyDescent="0.2">
      <c r="A7608" s="609" t="str">
        <f t="shared" si="118"/>
        <v>IUS20047</v>
      </c>
      <c r="B7608" s="611" t="s">
        <v>7869</v>
      </c>
      <c r="C7608" s="611" t="s">
        <v>31988</v>
      </c>
      <c r="D7608" s="626" t="s">
        <v>8133</v>
      </c>
      <c r="E7608" s="627">
        <v>72.09</v>
      </c>
      <c r="F7608" s="611" t="s">
        <v>8297</v>
      </c>
      <c r="G7608" s="611" t="s">
        <v>8185</v>
      </c>
      <c r="H7608" s="611" t="s">
        <v>28176</v>
      </c>
    </row>
    <row r="7609" spans="1:8" x14ac:dyDescent="0.2">
      <c r="A7609" s="609" t="str">
        <f t="shared" si="118"/>
        <v>IUD30078</v>
      </c>
      <c r="B7609" s="611" t="s">
        <v>7480</v>
      </c>
      <c r="C7609" s="611" t="s">
        <v>7481</v>
      </c>
      <c r="D7609" s="626" t="s">
        <v>5</v>
      </c>
      <c r="E7609" s="627">
        <v>10.38</v>
      </c>
      <c r="F7609" s="611" t="s">
        <v>8297</v>
      </c>
      <c r="G7609" s="611" t="s">
        <v>8185</v>
      </c>
      <c r="H7609" s="611" t="s">
        <v>28176</v>
      </c>
    </row>
    <row r="7610" spans="1:8" x14ac:dyDescent="0.2">
      <c r="A7610" s="609" t="str">
        <f t="shared" si="118"/>
        <v>IUD30062</v>
      </c>
      <c r="B7610" s="611" t="s">
        <v>31989</v>
      </c>
      <c r="C7610" s="611" t="s">
        <v>31990</v>
      </c>
      <c r="D7610" s="626" t="s">
        <v>4</v>
      </c>
      <c r="E7610" s="627">
        <v>729.38</v>
      </c>
      <c r="F7610" s="611" t="s">
        <v>8297</v>
      </c>
      <c r="G7610" s="611" t="s">
        <v>8185</v>
      </c>
      <c r="H7610" s="611" t="s">
        <v>28176</v>
      </c>
    </row>
    <row r="7611" spans="1:8" x14ac:dyDescent="0.2">
      <c r="A7611" s="609" t="str">
        <f t="shared" si="118"/>
        <v>IUS20036</v>
      </c>
      <c r="B7611" s="611" t="s">
        <v>7849</v>
      </c>
      <c r="C7611" s="611" t="s">
        <v>7850</v>
      </c>
      <c r="D7611" s="626" t="s">
        <v>1</v>
      </c>
      <c r="E7611" s="627">
        <v>58.89</v>
      </c>
      <c r="F7611" s="611" t="s">
        <v>8297</v>
      </c>
      <c r="G7611" s="611" t="s">
        <v>8185</v>
      </c>
      <c r="H7611" s="611" t="s">
        <v>28176</v>
      </c>
    </row>
    <row r="7612" spans="1:8" x14ac:dyDescent="0.2">
      <c r="A7612" s="609" t="str">
        <f t="shared" si="118"/>
        <v>IUP30080</v>
      </c>
      <c r="B7612" s="611" t="s">
        <v>7735</v>
      </c>
      <c r="C7612" s="611" t="s">
        <v>7736</v>
      </c>
      <c r="D7612" s="626" t="s">
        <v>2</v>
      </c>
      <c r="E7612" s="627">
        <v>0.3</v>
      </c>
      <c r="F7612" s="611" t="s">
        <v>8297</v>
      </c>
      <c r="G7612" s="611" t="s">
        <v>8185</v>
      </c>
      <c r="H7612" s="611" t="s">
        <v>28176</v>
      </c>
    </row>
    <row r="7613" spans="1:8" x14ac:dyDescent="0.2">
      <c r="A7613" s="609" t="str">
        <f t="shared" si="118"/>
        <v>IUA0002</v>
      </c>
      <c r="B7613" s="611" t="s">
        <v>7092</v>
      </c>
      <c r="C7613" s="611" t="s">
        <v>7093</v>
      </c>
      <c r="D7613" s="626" t="s">
        <v>1</v>
      </c>
      <c r="E7613" s="627">
        <v>86.58</v>
      </c>
      <c r="F7613" s="611" t="s">
        <v>8297</v>
      </c>
      <c r="G7613" s="611" t="s">
        <v>8185</v>
      </c>
      <c r="H7613" s="611" t="s">
        <v>28176</v>
      </c>
    </row>
    <row r="7614" spans="1:8" x14ac:dyDescent="0.2">
      <c r="A7614" s="609" t="str">
        <f t="shared" si="118"/>
        <v>IUP30045</v>
      </c>
      <c r="B7614" s="611" t="s">
        <v>7673</v>
      </c>
      <c r="C7614" s="611" t="s">
        <v>7674</v>
      </c>
      <c r="D7614" s="626" t="s">
        <v>1</v>
      </c>
      <c r="E7614" s="627">
        <v>2.56</v>
      </c>
      <c r="F7614" s="611" t="s">
        <v>8297</v>
      </c>
      <c r="G7614" s="611" t="s">
        <v>8185</v>
      </c>
      <c r="H7614" s="611" t="s">
        <v>28176</v>
      </c>
    </row>
    <row r="7615" spans="1:8" x14ac:dyDescent="0.2">
      <c r="A7615" s="609" t="str">
        <f t="shared" si="118"/>
        <v>IUD30057</v>
      </c>
      <c r="B7615" s="611" t="s">
        <v>7440</v>
      </c>
      <c r="C7615" s="611" t="s">
        <v>7441</v>
      </c>
      <c r="D7615" s="626" t="s">
        <v>4</v>
      </c>
      <c r="E7615" s="627">
        <v>541.29999999999995</v>
      </c>
      <c r="F7615" s="611" t="s">
        <v>8297</v>
      </c>
      <c r="G7615" s="611" t="s">
        <v>8185</v>
      </c>
      <c r="H7615" s="611" t="s">
        <v>28176</v>
      </c>
    </row>
    <row r="7616" spans="1:8" x14ac:dyDescent="0.2">
      <c r="A7616" s="609" t="str">
        <f t="shared" si="118"/>
        <v>IUD20060</v>
      </c>
      <c r="B7616" s="611" t="s">
        <v>7280</v>
      </c>
      <c r="C7616" s="611" t="s">
        <v>7281</v>
      </c>
      <c r="D7616" s="626" t="s">
        <v>1</v>
      </c>
      <c r="E7616" s="627">
        <v>462.98</v>
      </c>
      <c r="F7616" s="611" t="s">
        <v>8297</v>
      </c>
      <c r="G7616" s="611" t="s">
        <v>8185</v>
      </c>
      <c r="H7616" s="611" t="s">
        <v>28176</v>
      </c>
    </row>
    <row r="7617" spans="1:8" x14ac:dyDescent="0.2">
      <c r="A7617" s="609" t="str">
        <f t="shared" si="118"/>
        <v>IUSP00001</v>
      </c>
      <c r="B7617" s="611" t="s">
        <v>7883</v>
      </c>
      <c r="C7617" s="611" t="s">
        <v>8131</v>
      </c>
      <c r="D7617" s="626" t="s">
        <v>3</v>
      </c>
      <c r="E7617" s="627">
        <v>519.86</v>
      </c>
      <c r="F7617" s="611" t="s">
        <v>8297</v>
      </c>
      <c r="G7617" s="611" t="s">
        <v>8185</v>
      </c>
      <c r="H7617" s="611" t="s">
        <v>28176</v>
      </c>
    </row>
    <row r="7618" spans="1:8" x14ac:dyDescent="0.2">
      <c r="A7618" s="609" t="str">
        <f t="shared" ref="A7618:A7681" si="119">IF(ISERROR(SEARCH("/",B7618)=6),TRIM(CLEAN(B7618)),IF(SEARCH("/",B7618)=6,IF(LEN(TRIM(CLEAN(B7618)))=7,LEFT(TRIM(CLEAN(B7618)),6)&amp;"00"&amp;RIGHT(TRIM(CLEAN(B7618)),1),LEFT(TRIM(CLEAN(B7618)),6)&amp;"0"&amp;RIGHT(TRIM(CLEAN(B7618)),2)),TRIM(CLEAN(B7618))))</f>
        <v>IUD20042</v>
      </c>
      <c r="B7618" s="611" t="s">
        <v>7247</v>
      </c>
      <c r="C7618" s="611" t="s">
        <v>7248</v>
      </c>
      <c r="D7618" s="626" t="s">
        <v>1</v>
      </c>
      <c r="E7618" s="627">
        <v>3793.39</v>
      </c>
      <c r="F7618" s="611" t="s">
        <v>8297</v>
      </c>
      <c r="G7618" s="611" t="s">
        <v>8185</v>
      </c>
      <c r="H7618" s="611" t="s">
        <v>28176</v>
      </c>
    </row>
    <row r="7619" spans="1:8" x14ac:dyDescent="0.2">
      <c r="A7619" s="609" t="str">
        <f t="shared" si="119"/>
        <v>IUP30011</v>
      </c>
      <c r="B7619" s="611" t="s">
        <v>7618</v>
      </c>
      <c r="C7619" s="611" t="s">
        <v>7619</v>
      </c>
      <c r="D7619" s="626" t="s">
        <v>3</v>
      </c>
      <c r="E7619" s="627">
        <v>15.82</v>
      </c>
      <c r="F7619" s="611" t="s">
        <v>8297</v>
      </c>
      <c r="G7619" s="611" t="s">
        <v>8185</v>
      </c>
      <c r="H7619" s="611" t="s">
        <v>28176</v>
      </c>
    </row>
    <row r="7620" spans="1:8" x14ac:dyDescent="0.2">
      <c r="A7620" s="609" t="str">
        <f t="shared" si="119"/>
        <v>PIU0007</v>
      </c>
      <c r="B7620" s="611" t="s">
        <v>17852</v>
      </c>
      <c r="C7620" s="611" t="s">
        <v>17853</v>
      </c>
      <c r="D7620" s="626" t="s">
        <v>2</v>
      </c>
      <c r="E7620" s="627">
        <v>43.18</v>
      </c>
      <c r="F7620" s="611" t="s">
        <v>8297</v>
      </c>
      <c r="G7620" s="611" t="s">
        <v>8185</v>
      </c>
      <c r="H7620" s="611" t="s">
        <v>28176</v>
      </c>
    </row>
    <row r="7621" spans="1:8" x14ac:dyDescent="0.2">
      <c r="A7621" s="609" t="str">
        <f t="shared" si="119"/>
        <v>IUD30039</v>
      </c>
      <c r="B7621" s="611" t="s">
        <v>7407</v>
      </c>
      <c r="C7621" s="611" t="s">
        <v>7408</v>
      </c>
      <c r="D7621" s="626" t="s">
        <v>2</v>
      </c>
      <c r="E7621" s="627">
        <v>255.09</v>
      </c>
      <c r="F7621" s="611" t="s">
        <v>8297</v>
      </c>
      <c r="G7621" s="611" t="s">
        <v>8185</v>
      </c>
      <c r="H7621" s="611" t="s">
        <v>28176</v>
      </c>
    </row>
    <row r="7622" spans="1:8" x14ac:dyDescent="0.2">
      <c r="A7622" s="609" t="str">
        <f t="shared" si="119"/>
        <v>IUC10002</v>
      </c>
      <c r="B7622" s="611" t="s">
        <v>7100</v>
      </c>
      <c r="C7622" s="611" t="s">
        <v>7101</v>
      </c>
      <c r="D7622" s="626" t="s">
        <v>1</v>
      </c>
      <c r="E7622" s="627">
        <v>483.31</v>
      </c>
      <c r="F7622" s="611" t="s">
        <v>8297</v>
      </c>
      <c r="G7622" s="611" t="s">
        <v>8185</v>
      </c>
      <c r="H7622" s="611" t="s">
        <v>28176</v>
      </c>
    </row>
    <row r="7623" spans="1:8" x14ac:dyDescent="0.2">
      <c r="A7623" s="609" t="str">
        <f t="shared" si="119"/>
        <v>IUC10005</v>
      </c>
      <c r="B7623" s="611" t="s">
        <v>7106</v>
      </c>
      <c r="C7623" s="611" t="s">
        <v>7107</v>
      </c>
      <c r="D7623" s="626" t="s">
        <v>4</v>
      </c>
      <c r="E7623" s="627">
        <v>438.03</v>
      </c>
      <c r="F7623" s="611" t="s">
        <v>8297</v>
      </c>
      <c r="G7623" s="611" t="s">
        <v>8185</v>
      </c>
      <c r="H7623" s="611" t="s">
        <v>28176</v>
      </c>
    </row>
    <row r="7624" spans="1:8" x14ac:dyDescent="0.2">
      <c r="A7624" s="609" t="str">
        <f t="shared" si="119"/>
        <v>IUC10014</v>
      </c>
      <c r="B7624" s="611" t="s">
        <v>7124</v>
      </c>
      <c r="C7624" s="611" t="s">
        <v>8163</v>
      </c>
      <c r="D7624" s="626" t="s">
        <v>4</v>
      </c>
      <c r="E7624" s="627">
        <v>854.52</v>
      </c>
      <c r="F7624" s="611" t="s">
        <v>8297</v>
      </c>
      <c r="G7624" s="611" t="s">
        <v>8185</v>
      </c>
      <c r="H7624" s="611" t="s">
        <v>28176</v>
      </c>
    </row>
    <row r="7625" spans="1:8" x14ac:dyDescent="0.2">
      <c r="A7625" s="609" t="str">
        <f t="shared" si="119"/>
        <v>IUP30012</v>
      </c>
      <c r="B7625" s="611" t="s">
        <v>7620</v>
      </c>
      <c r="C7625" s="611" t="s">
        <v>7621</v>
      </c>
      <c r="D7625" s="626" t="s">
        <v>4</v>
      </c>
      <c r="E7625" s="627">
        <v>232.8</v>
      </c>
      <c r="F7625" s="611" t="s">
        <v>8297</v>
      </c>
      <c r="G7625" s="611" t="s">
        <v>8185</v>
      </c>
      <c r="H7625" s="611" t="s">
        <v>28176</v>
      </c>
    </row>
    <row r="7626" spans="1:8" x14ac:dyDescent="0.2">
      <c r="A7626" s="609" t="str">
        <f t="shared" si="119"/>
        <v>IUD20039</v>
      </c>
      <c r="B7626" s="611" t="s">
        <v>7242</v>
      </c>
      <c r="C7626" s="611" t="s">
        <v>7243</v>
      </c>
      <c r="D7626" s="626" t="s">
        <v>1</v>
      </c>
      <c r="E7626" s="627">
        <v>2119.36</v>
      </c>
      <c r="F7626" s="611" t="s">
        <v>8297</v>
      </c>
      <c r="G7626" s="611" t="s">
        <v>8185</v>
      </c>
      <c r="H7626" s="611" t="s">
        <v>28176</v>
      </c>
    </row>
    <row r="7627" spans="1:8" x14ac:dyDescent="0.2">
      <c r="A7627" s="609" t="str">
        <f t="shared" si="119"/>
        <v>IUP30065</v>
      </c>
      <c r="B7627" s="611" t="s">
        <v>7709</v>
      </c>
      <c r="C7627" s="611" t="s">
        <v>7710</v>
      </c>
      <c r="D7627" s="626" t="s">
        <v>4</v>
      </c>
      <c r="E7627" s="627">
        <v>764.12</v>
      </c>
      <c r="F7627" s="611" t="s">
        <v>8297</v>
      </c>
      <c r="G7627" s="611" t="s">
        <v>8185</v>
      </c>
      <c r="H7627" s="611" t="s">
        <v>28176</v>
      </c>
    </row>
    <row r="7628" spans="1:8" x14ac:dyDescent="0.2">
      <c r="A7628" s="609" t="str">
        <f t="shared" si="119"/>
        <v>IUC10029</v>
      </c>
      <c r="B7628" s="611" t="s">
        <v>7145</v>
      </c>
      <c r="C7628" s="611" t="s">
        <v>7146</v>
      </c>
      <c r="D7628" s="626" t="s">
        <v>1</v>
      </c>
      <c r="E7628" s="627">
        <v>48.17</v>
      </c>
      <c r="F7628" s="611" t="s">
        <v>8297</v>
      </c>
      <c r="G7628" s="611" t="s">
        <v>8185</v>
      </c>
      <c r="H7628" s="611" t="s">
        <v>28176</v>
      </c>
    </row>
    <row r="7629" spans="1:8" x14ac:dyDescent="0.2">
      <c r="A7629" s="609" t="str">
        <f t="shared" si="119"/>
        <v>IUS20018</v>
      </c>
      <c r="B7629" s="611" t="s">
        <v>7822</v>
      </c>
      <c r="C7629" s="611" t="s">
        <v>31991</v>
      </c>
      <c r="D7629" s="626" t="s">
        <v>3</v>
      </c>
      <c r="E7629" s="627">
        <v>110.15</v>
      </c>
      <c r="F7629" s="611" t="s">
        <v>8297</v>
      </c>
      <c r="G7629" s="611" t="s">
        <v>8185</v>
      </c>
      <c r="H7629" s="611" t="s">
        <v>28176</v>
      </c>
    </row>
    <row r="7630" spans="1:8" x14ac:dyDescent="0.2">
      <c r="A7630" s="609" t="str">
        <f t="shared" si="119"/>
        <v>IUC10018</v>
      </c>
      <c r="B7630" s="611" t="s">
        <v>7132</v>
      </c>
      <c r="C7630" s="611" t="s">
        <v>7133</v>
      </c>
      <c r="D7630" s="626" t="s">
        <v>1</v>
      </c>
      <c r="E7630" s="627">
        <v>76.790000000000006</v>
      </c>
      <c r="F7630" s="611" t="s">
        <v>8297</v>
      </c>
      <c r="G7630" s="611" t="s">
        <v>8185</v>
      </c>
      <c r="H7630" s="611" t="s">
        <v>28176</v>
      </c>
    </row>
    <row r="7631" spans="1:8" x14ac:dyDescent="0.2">
      <c r="A7631" s="609" t="str">
        <f t="shared" si="119"/>
        <v>IUD20090</v>
      </c>
      <c r="B7631" s="611" t="s">
        <v>7327</v>
      </c>
      <c r="C7631" s="611" t="s">
        <v>7328</v>
      </c>
      <c r="D7631" s="626" t="s">
        <v>1</v>
      </c>
      <c r="E7631" s="627">
        <v>3433.92</v>
      </c>
      <c r="F7631" s="611" t="s">
        <v>8297</v>
      </c>
      <c r="G7631" s="611" t="s">
        <v>8185</v>
      </c>
      <c r="H7631" s="611" t="s">
        <v>28176</v>
      </c>
    </row>
    <row r="7632" spans="1:8" x14ac:dyDescent="0.2">
      <c r="A7632" s="609" t="str">
        <f t="shared" si="119"/>
        <v>IUD20080</v>
      </c>
      <c r="B7632" s="611" t="s">
        <v>7308</v>
      </c>
      <c r="C7632" s="611" t="s">
        <v>7309</v>
      </c>
      <c r="D7632" s="626" t="s">
        <v>4</v>
      </c>
      <c r="E7632" s="627">
        <v>34.28</v>
      </c>
      <c r="F7632" s="611" t="s">
        <v>8297</v>
      </c>
      <c r="G7632" s="611" t="s">
        <v>8185</v>
      </c>
      <c r="H7632" s="611" t="s">
        <v>28176</v>
      </c>
    </row>
    <row r="7633" spans="1:8" x14ac:dyDescent="0.2">
      <c r="A7633" s="609" t="str">
        <f t="shared" si="119"/>
        <v>IUC10008</v>
      </c>
      <c r="B7633" s="611" t="s">
        <v>7112</v>
      </c>
      <c r="C7633" s="611" t="s">
        <v>7113</v>
      </c>
      <c r="D7633" s="626" t="s">
        <v>1</v>
      </c>
      <c r="E7633" s="627">
        <v>1037.06</v>
      </c>
      <c r="F7633" s="611" t="s">
        <v>8297</v>
      </c>
      <c r="G7633" s="611" t="s">
        <v>8185</v>
      </c>
      <c r="H7633" s="611" t="s">
        <v>28176</v>
      </c>
    </row>
    <row r="7634" spans="1:8" x14ac:dyDescent="0.2">
      <c r="A7634" s="609" t="str">
        <f t="shared" si="119"/>
        <v>IUP30040</v>
      </c>
      <c r="B7634" s="611" t="s">
        <v>7663</v>
      </c>
      <c r="C7634" s="611" t="s">
        <v>7664</v>
      </c>
      <c r="D7634" s="626" t="s">
        <v>3</v>
      </c>
      <c r="E7634" s="627">
        <v>43.06</v>
      </c>
      <c r="F7634" s="611" t="s">
        <v>8297</v>
      </c>
      <c r="G7634" s="611" t="s">
        <v>8185</v>
      </c>
      <c r="H7634" s="611" t="s">
        <v>28176</v>
      </c>
    </row>
    <row r="7635" spans="1:8" x14ac:dyDescent="0.2">
      <c r="A7635" s="609" t="str">
        <f t="shared" si="119"/>
        <v>IUP30033</v>
      </c>
      <c r="B7635" s="611" t="s">
        <v>7655</v>
      </c>
      <c r="C7635" s="611" t="s">
        <v>7656</v>
      </c>
      <c r="D7635" s="626" t="s">
        <v>609</v>
      </c>
      <c r="E7635" s="627">
        <v>11.32</v>
      </c>
      <c r="F7635" s="611" t="s">
        <v>8297</v>
      </c>
      <c r="G7635" s="611" t="s">
        <v>8185</v>
      </c>
      <c r="H7635" s="611" t="s">
        <v>28176</v>
      </c>
    </row>
    <row r="7636" spans="1:8" x14ac:dyDescent="0.2">
      <c r="A7636" s="609" t="str">
        <f t="shared" si="119"/>
        <v>IUP30022</v>
      </c>
      <c r="B7636" s="611" t="s">
        <v>7639</v>
      </c>
      <c r="C7636" s="611" t="s">
        <v>7640</v>
      </c>
      <c r="D7636" s="626" t="s">
        <v>4</v>
      </c>
      <c r="E7636" s="627">
        <v>2.2400000000000002</v>
      </c>
      <c r="F7636" s="611" t="s">
        <v>8297</v>
      </c>
      <c r="G7636" s="611" t="s">
        <v>8185</v>
      </c>
      <c r="H7636" s="611" t="s">
        <v>28176</v>
      </c>
    </row>
    <row r="7637" spans="1:8" x14ac:dyDescent="0.2">
      <c r="A7637" s="609" t="str">
        <f t="shared" si="119"/>
        <v>IUD20054</v>
      </c>
      <c r="B7637" s="611" t="s">
        <v>7268</v>
      </c>
      <c r="C7637" s="611" t="s">
        <v>7269</v>
      </c>
      <c r="D7637" s="626" t="s">
        <v>1</v>
      </c>
      <c r="E7637" s="627">
        <v>8227.14</v>
      </c>
      <c r="F7637" s="611" t="s">
        <v>8297</v>
      </c>
      <c r="G7637" s="611" t="s">
        <v>8185</v>
      </c>
      <c r="H7637" s="611" t="s">
        <v>28176</v>
      </c>
    </row>
    <row r="7638" spans="1:8" x14ac:dyDescent="0.2">
      <c r="A7638" s="609" t="str">
        <f t="shared" si="119"/>
        <v>IUS20008</v>
      </c>
      <c r="B7638" s="611" t="s">
        <v>7802</v>
      </c>
      <c r="C7638" s="611" t="s">
        <v>7803</v>
      </c>
      <c r="D7638" s="626" t="s">
        <v>1</v>
      </c>
      <c r="E7638" s="627">
        <v>15.4</v>
      </c>
      <c r="F7638" s="611" t="s">
        <v>8297</v>
      </c>
      <c r="G7638" s="611" t="s">
        <v>8185</v>
      </c>
      <c r="H7638" s="611" t="s">
        <v>28176</v>
      </c>
    </row>
    <row r="7639" spans="1:8" x14ac:dyDescent="0.2">
      <c r="A7639" s="609" t="str">
        <f t="shared" si="119"/>
        <v>IUD20047</v>
      </c>
      <c r="B7639" s="611" t="s">
        <v>7255</v>
      </c>
      <c r="C7639" s="611" t="s">
        <v>7256</v>
      </c>
      <c r="D7639" s="626" t="s">
        <v>1</v>
      </c>
      <c r="E7639" s="627">
        <v>1445.17</v>
      </c>
      <c r="F7639" s="611" t="s">
        <v>8297</v>
      </c>
      <c r="G7639" s="611" t="s">
        <v>8185</v>
      </c>
      <c r="H7639" s="611" t="s">
        <v>28176</v>
      </c>
    </row>
    <row r="7640" spans="1:8" x14ac:dyDescent="0.2">
      <c r="A7640" s="609" t="str">
        <f t="shared" si="119"/>
        <v>IUD20044</v>
      </c>
      <c r="B7640" s="611" t="s">
        <v>7249</v>
      </c>
      <c r="C7640" s="611" t="s">
        <v>7250</v>
      </c>
      <c r="D7640" s="626" t="s">
        <v>1</v>
      </c>
      <c r="E7640" s="627">
        <v>1304.3499999999999</v>
      </c>
      <c r="F7640" s="611" t="s">
        <v>8297</v>
      </c>
      <c r="G7640" s="611" t="s">
        <v>8185</v>
      </c>
      <c r="H7640" s="611" t="s">
        <v>28176</v>
      </c>
    </row>
    <row r="7641" spans="1:8" x14ac:dyDescent="0.2">
      <c r="A7641" s="609" t="str">
        <f t="shared" si="119"/>
        <v>IUD20035</v>
      </c>
      <c r="B7641" s="611" t="s">
        <v>7235</v>
      </c>
      <c r="C7641" s="611" t="s">
        <v>7236</v>
      </c>
      <c r="D7641" s="626" t="s">
        <v>1</v>
      </c>
      <c r="E7641" s="627">
        <v>6178.79</v>
      </c>
      <c r="F7641" s="611" t="s">
        <v>8297</v>
      </c>
      <c r="G7641" s="611" t="s">
        <v>8185</v>
      </c>
      <c r="H7641" s="611" t="s">
        <v>28176</v>
      </c>
    </row>
    <row r="7642" spans="1:8" x14ac:dyDescent="0.2">
      <c r="A7642" s="609" t="str">
        <f t="shared" si="119"/>
        <v>IUD20029</v>
      </c>
      <c r="B7642" s="611" t="s">
        <v>7225</v>
      </c>
      <c r="C7642" s="611" t="s">
        <v>7226</v>
      </c>
      <c r="D7642" s="626" t="s">
        <v>2</v>
      </c>
      <c r="E7642" s="627">
        <v>1095.8699999999999</v>
      </c>
      <c r="F7642" s="611" t="s">
        <v>8297</v>
      </c>
      <c r="G7642" s="611" t="s">
        <v>8185</v>
      </c>
      <c r="H7642" s="611" t="s">
        <v>28176</v>
      </c>
    </row>
    <row r="7643" spans="1:8" x14ac:dyDescent="0.2">
      <c r="A7643" s="609" t="str">
        <f t="shared" si="119"/>
        <v>IUD20027</v>
      </c>
      <c r="B7643" s="611" t="s">
        <v>7221</v>
      </c>
      <c r="C7643" s="611" t="s">
        <v>7222</v>
      </c>
      <c r="D7643" s="626" t="s">
        <v>1</v>
      </c>
      <c r="E7643" s="627">
        <v>20850.740000000002</v>
      </c>
      <c r="F7643" s="611" t="s">
        <v>8297</v>
      </c>
      <c r="G7643" s="611" t="s">
        <v>8185</v>
      </c>
      <c r="H7643" s="611" t="s">
        <v>28176</v>
      </c>
    </row>
    <row r="7644" spans="1:8" x14ac:dyDescent="0.2">
      <c r="A7644" s="609" t="str">
        <f t="shared" si="119"/>
        <v>IUD20025</v>
      </c>
      <c r="B7644" s="611" t="s">
        <v>7217</v>
      </c>
      <c r="C7644" s="611" t="s">
        <v>7218</v>
      </c>
      <c r="D7644" s="626" t="s">
        <v>1</v>
      </c>
      <c r="E7644" s="627">
        <v>10418.11</v>
      </c>
      <c r="F7644" s="611" t="s">
        <v>8297</v>
      </c>
      <c r="G7644" s="611" t="s">
        <v>8185</v>
      </c>
      <c r="H7644" s="611" t="s">
        <v>28176</v>
      </c>
    </row>
    <row r="7645" spans="1:8" x14ac:dyDescent="0.2">
      <c r="A7645" s="609" t="str">
        <f t="shared" si="119"/>
        <v>IUD20012</v>
      </c>
      <c r="B7645" s="611" t="s">
        <v>7194</v>
      </c>
      <c r="C7645" s="611" t="s">
        <v>7195</v>
      </c>
      <c r="D7645" s="626" t="s">
        <v>4</v>
      </c>
      <c r="E7645" s="627">
        <v>69.209999999999994</v>
      </c>
      <c r="F7645" s="611" t="s">
        <v>8297</v>
      </c>
      <c r="G7645" s="611" t="s">
        <v>8185</v>
      </c>
      <c r="H7645" s="611" t="s">
        <v>28176</v>
      </c>
    </row>
    <row r="7646" spans="1:8" x14ac:dyDescent="0.2">
      <c r="A7646" s="609" t="str">
        <f t="shared" si="119"/>
        <v>IUD20010</v>
      </c>
      <c r="B7646" s="611" t="s">
        <v>7190</v>
      </c>
      <c r="C7646" s="611" t="s">
        <v>7191</v>
      </c>
      <c r="D7646" s="626" t="s">
        <v>3</v>
      </c>
      <c r="E7646" s="627">
        <v>245.59</v>
      </c>
      <c r="F7646" s="611" t="s">
        <v>8297</v>
      </c>
      <c r="G7646" s="611" t="s">
        <v>8185</v>
      </c>
      <c r="H7646" s="611" t="s">
        <v>28176</v>
      </c>
    </row>
    <row r="7647" spans="1:8" x14ac:dyDescent="0.2">
      <c r="A7647" s="609" t="str">
        <f t="shared" si="119"/>
        <v>IUP30002</v>
      </c>
      <c r="B7647" s="611" t="s">
        <v>7604</v>
      </c>
      <c r="C7647" s="611" t="s">
        <v>7605</v>
      </c>
      <c r="D7647" s="626" t="s">
        <v>2</v>
      </c>
      <c r="E7647" s="627">
        <v>4.05</v>
      </c>
      <c r="F7647" s="611" t="s">
        <v>8297</v>
      </c>
      <c r="G7647" s="611" t="s">
        <v>8185</v>
      </c>
      <c r="H7647" s="611" t="s">
        <v>28176</v>
      </c>
    </row>
    <row r="7648" spans="1:8" x14ac:dyDescent="0.2">
      <c r="A7648" s="609" t="str">
        <f t="shared" si="119"/>
        <v>PRIU001</v>
      </c>
      <c r="B7648" s="611" t="s">
        <v>17874</v>
      </c>
      <c r="C7648" s="611" t="s">
        <v>17875</v>
      </c>
      <c r="D7648" s="626" t="s">
        <v>17876</v>
      </c>
      <c r="E7648" s="627">
        <v>1.51</v>
      </c>
      <c r="F7648" s="611" t="s">
        <v>8297</v>
      </c>
      <c r="G7648" s="611" t="s">
        <v>8185</v>
      </c>
      <c r="H7648" s="611" t="s">
        <v>28176</v>
      </c>
    </row>
    <row r="7649" spans="1:9" x14ac:dyDescent="0.2">
      <c r="A7649" s="609" t="str">
        <f t="shared" si="119"/>
        <v>PIU0001</v>
      </c>
      <c r="B7649" s="611" t="s">
        <v>17842</v>
      </c>
      <c r="C7649" s="611" t="s">
        <v>17843</v>
      </c>
      <c r="D7649" s="626" t="s">
        <v>3</v>
      </c>
      <c r="E7649" s="627">
        <v>3.49</v>
      </c>
      <c r="F7649" s="611" t="s">
        <v>8297</v>
      </c>
      <c r="G7649" s="611" t="s">
        <v>8185</v>
      </c>
      <c r="H7649" s="611" t="s">
        <v>28176</v>
      </c>
    </row>
    <row r="7650" spans="1:9" x14ac:dyDescent="0.2">
      <c r="A7650" s="609" t="str">
        <f t="shared" si="119"/>
        <v>IUP30118</v>
      </c>
      <c r="B7650" s="611" t="s">
        <v>31992</v>
      </c>
      <c r="C7650" s="611" t="s">
        <v>31993</v>
      </c>
      <c r="D7650" s="626" t="s">
        <v>3</v>
      </c>
      <c r="E7650" s="627">
        <v>0.76</v>
      </c>
      <c r="F7650" s="611" t="s">
        <v>8297</v>
      </c>
      <c r="G7650" s="611" t="s">
        <v>8185</v>
      </c>
      <c r="H7650" s="611" t="s">
        <v>28176</v>
      </c>
    </row>
    <row r="7651" spans="1:9" ht="15" x14ac:dyDescent="0.25">
      <c r="A7651" s="609" t="str">
        <f t="shared" si="119"/>
        <v>1363</v>
      </c>
      <c r="B7651">
        <v>1363</v>
      </c>
      <c r="C7651" t="s">
        <v>20853</v>
      </c>
      <c r="D7651" t="s">
        <v>8779</v>
      </c>
      <c r="E7651" s="363" t="s">
        <v>20854</v>
      </c>
      <c r="F7651"/>
      <c r="G7651"/>
      <c r="H7651"/>
      <c r="I7651" s="610"/>
    </row>
    <row r="7652" spans="1:9" ht="15" x14ac:dyDescent="0.25">
      <c r="A7652" s="609" t="str">
        <f t="shared" si="119"/>
        <v>1344</v>
      </c>
      <c r="B7652">
        <v>1344</v>
      </c>
      <c r="C7652" t="s">
        <v>20855</v>
      </c>
      <c r="D7652" t="s">
        <v>8781</v>
      </c>
      <c r="E7652" s="363" t="s">
        <v>20856</v>
      </c>
      <c r="F7652"/>
      <c r="G7652"/>
      <c r="H7652"/>
      <c r="I7652" s="610"/>
    </row>
    <row r="7653" spans="1:9" ht="15" x14ac:dyDescent="0.25">
      <c r="A7653" s="609" t="str">
        <f t="shared" si="119"/>
        <v>1342</v>
      </c>
      <c r="B7653">
        <v>1342</v>
      </c>
      <c r="C7653" t="s">
        <v>20857</v>
      </c>
      <c r="D7653" t="s">
        <v>8781</v>
      </c>
      <c r="E7653" s="363" t="s">
        <v>20858</v>
      </c>
      <c r="F7653"/>
      <c r="G7653"/>
      <c r="H7653"/>
      <c r="I7653" s="610"/>
    </row>
    <row r="7654" spans="1:9" ht="15" x14ac:dyDescent="0.25">
      <c r="A7654" s="609" t="str">
        <f t="shared" si="119"/>
        <v>1349</v>
      </c>
      <c r="B7654">
        <v>1349</v>
      </c>
      <c r="C7654" t="s">
        <v>20859</v>
      </c>
      <c r="D7654" t="s">
        <v>8781</v>
      </c>
      <c r="E7654" s="363" t="s">
        <v>20860</v>
      </c>
      <c r="F7654"/>
      <c r="G7654"/>
      <c r="H7654"/>
      <c r="I7654" s="610"/>
    </row>
    <row r="7655" spans="1:9" ht="15" x14ac:dyDescent="0.25">
      <c r="A7655" s="609" t="str">
        <f t="shared" si="119"/>
        <v>1350</v>
      </c>
      <c r="B7655">
        <v>1350</v>
      </c>
      <c r="C7655" t="s">
        <v>20861</v>
      </c>
      <c r="D7655" t="s">
        <v>8781</v>
      </c>
      <c r="E7655" s="363" t="s">
        <v>20862</v>
      </c>
      <c r="F7655"/>
      <c r="G7655"/>
      <c r="H7655"/>
      <c r="I7655" s="610"/>
    </row>
    <row r="7656" spans="1:9" ht="15" x14ac:dyDescent="0.25">
      <c r="A7656" s="609" t="str">
        <f t="shared" si="119"/>
        <v>1359</v>
      </c>
      <c r="B7656">
        <v>1359</v>
      </c>
      <c r="C7656" t="s">
        <v>20863</v>
      </c>
      <c r="D7656" t="s">
        <v>8781</v>
      </c>
      <c r="E7656" s="363" t="s">
        <v>19427</v>
      </c>
      <c r="F7656"/>
      <c r="G7656"/>
      <c r="H7656"/>
      <c r="I7656" s="610"/>
    </row>
    <row r="7657" spans="1:9" ht="15" x14ac:dyDescent="0.25">
      <c r="A7657" s="609" t="str">
        <f t="shared" si="119"/>
        <v>1351</v>
      </c>
      <c r="B7657">
        <v>1351</v>
      </c>
      <c r="C7657" t="s">
        <v>20864</v>
      </c>
      <c r="D7657" t="s">
        <v>8781</v>
      </c>
      <c r="E7657" s="363" t="s">
        <v>18802</v>
      </c>
      <c r="F7657"/>
      <c r="G7657"/>
      <c r="H7657"/>
      <c r="I7657" s="610"/>
    </row>
    <row r="7658" spans="1:9" ht="15" x14ac:dyDescent="0.25">
      <c r="A7658" s="609" t="str">
        <f t="shared" si="119"/>
        <v>2418</v>
      </c>
      <c r="B7658">
        <v>2418</v>
      </c>
      <c r="C7658" t="s">
        <v>20865</v>
      </c>
      <c r="D7658" t="s">
        <v>8781</v>
      </c>
      <c r="E7658" s="363" t="s">
        <v>10000</v>
      </c>
      <c r="F7658"/>
      <c r="G7658"/>
      <c r="H7658"/>
      <c r="I7658" s="610"/>
    </row>
    <row r="7659" spans="1:9" ht="15" x14ac:dyDescent="0.25">
      <c r="A7659" s="609" t="str">
        <f t="shared" si="119"/>
        <v>6086</v>
      </c>
      <c r="B7659">
        <v>6086</v>
      </c>
      <c r="C7659" t="s">
        <v>20866</v>
      </c>
      <c r="D7659" t="s">
        <v>8787</v>
      </c>
      <c r="E7659" s="363" t="s">
        <v>20867</v>
      </c>
      <c r="F7659"/>
      <c r="G7659"/>
      <c r="H7659"/>
      <c r="I7659" s="610"/>
    </row>
    <row r="7660" spans="1:9" ht="15" x14ac:dyDescent="0.25">
      <c r="A7660" s="609" t="str">
        <f t="shared" si="119"/>
        <v>3378</v>
      </c>
      <c r="B7660">
        <v>3378</v>
      </c>
      <c r="C7660" t="s">
        <v>20868</v>
      </c>
      <c r="D7660" t="s">
        <v>8781</v>
      </c>
      <c r="E7660" s="363" t="s">
        <v>20869</v>
      </c>
      <c r="F7660"/>
      <c r="G7660"/>
      <c r="H7660"/>
      <c r="I7660" s="610"/>
    </row>
    <row r="7661" spans="1:9" ht="15" x14ac:dyDescent="0.25">
      <c r="A7661" s="609" t="str">
        <f t="shared" si="119"/>
        <v>3380</v>
      </c>
      <c r="B7661">
        <v>3380</v>
      </c>
      <c r="C7661" t="s">
        <v>20870</v>
      </c>
      <c r="D7661" t="s">
        <v>8781</v>
      </c>
      <c r="E7661" s="363" t="s">
        <v>18665</v>
      </c>
      <c r="F7661"/>
      <c r="G7661"/>
      <c r="H7661"/>
      <c r="I7661" s="610"/>
    </row>
    <row r="7662" spans="1:9" ht="15" x14ac:dyDescent="0.25">
      <c r="A7662" s="609" t="str">
        <f t="shared" si="119"/>
        <v>3379</v>
      </c>
      <c r="B7662">
        <v>3379</v>
      </c>
      <c r="C7662" t="s">
        <v>20871</v>
      </c>
      <c r="D7662" t="s">
        <v>8781</v>
      </c>
      <c r="E7662" s="363" t="s">
        <v>18557</v>
      </c>
      <c r="F7662"/>
      <c r="G7662"/>
      <c r="H7662"/>
      <c r="I7662" s="610"/>
    </row>
    <row r="7663" spans="1:9" ht="15" x14ac:dyDescent="0.25">
      <c r="A7663" s="609" t="str">
        <f t="shared" si="119"/>
        <v>615</v>
      </c>
      <c r="B7663">
        <v>615</v>
      </c>
      <c r="C7663" t="s">
        <v>20872</v>
      </c>
      <c r="D7663" t="s">
        <v>8779</v>
      </c>
      <c r="E7663" s="363" t="s">
        <v>20873</v>
      </c>
      <c r="F7663"/>
      <c r="G7663"/>
      <c r="H7663"/>
      <c r="I7663" s="610"/>
    </row>
    <row r="7664" spans="1:9" ht="15" x14ac:dyDescent="0.25">
      <c r="A7664" s="609" t="str">
        <f t="shared" si="119"/>
        <v>606</v>
      </c>
      <c r="B7664">
        <v>606</v>
      </c>
      <c r="C7664" t="s">
        <v>20874</v>
      </c>
      <c r="D7664" t="s">
        <v>8779</v>
      </c>
      <c r="E7664" s="363" t="s">
        <v>20875</v>
      </c>
      <c r="F7664"/>
      <c r="G7664"/>
      <c r="H7664"/>
      <c r="I7664" s="610"/>
    </row>
    <row r="7665" spans="1:9" ht="15" x14ac:dyDescent="0.25">
      <c r="A7665" s="609" t="str">
        <f t="shared" si="119"/>
        <v>13382</v>
      </c>
      <c r="B7665">
        <v>13382</v>
      </c>
      <c r="C7665" t="s">
        <v>20876</v>
      </c>
      <c r="D7665" t="s">
        <v>8781</v>
      </c>
      <c r="E7665" s="363" t="s">
        <v>20877</v>
      </c>
      <c r="F7665"/>
      <c r="G7665"/>
      <c r="H7665"/>
      <c r="I7665" s="610"/>
    </row>
    <row r="7666" spans="1:9" ht="15" x14ac:dyDescent="0.25">
      <c r="A7666" s="609" t="str">
        <f t="shared" si="119"/>
        <v>4047</v>
      </c>
      <c r="B7666">
        <v>4047</v>
      </c>
      <c r="C7666" t="s">
        <v>20878</v>
      </c>
      <c r="D7666" t="s">
        <v>8787</v>
      </c>
      <c r="E7666" s="363" t="s">
        <v>19110</v>
      </c>
      <c r="F7666"/>
      <c r="G7666"/>
      <c r="H7666"/>
      <c r="I7666" s="610"/>
    </row>
    <row r="7667" spans="1:9" ht="15" x14ac:dyDescent="0.25">
      <c r="A7667" s="609" t="str">
        <f t="shared" si="119"/>
        <v>7344</v>
      </c>
      <c r="B7667">
        <v>7344</v>
      </c>
      <c r="C7667" t="s">
        <v>20879</v>
      </c>
      <c r="D7667" t="s">
        <v>8787</v>
      </c>
      <c r="E7667" s="363" t="s">
        <v>9672</v>
      </c>
      <c r="F7667"/>
      <c r="G7667"/>
      <c r="H7667"/>
      <c r="I7667" s="610"/>
    </row>
    <row r="7668" spans="1:9" ht="15" x14ac:dyDescent="0.25">
      <c r="A7668" s="609" t="str">
        <f t="shared" si="119"/>
        <v>40514</v>
      </c>
      <c r="B7668">
        <v>40514</v>
      </c>
      <c r="C7668" t="s">
        <v>20880</v>
      </c>
      <c r="D7668" t="s">
        <v>8777</v>
      </c>
      <c r="E7668" s="363" t="s">
        <v>20881</v>
      </c>
      <c r="F7668"/>
      <c r="G7668"/>
      <c r="H7668"/>
      <c r="I7668" s="610"/>
    </row>
    <row r="7669" spans="1:9" ht="15" x14ac:dyDescent="0.25">
      <c r="A7669" s="609" t="str">
        <f t="shared" si="119"/>
        <v>11199</v>
      </c>
      <c r="B7669">
        <v>11199</v>
      </c>
      <c r="C7669" t="s">
        <v>20882</v>
      </c>
      <c r="D7669" t="s">
        <v>8781</v>
      </c>
      <c r="E7669" s="363" t="s">
        <v>20883</v>
      </c>
      <c r="F7669"/>
      <c r="G7669"/>
      <c r="H7669"/>
      <c r="I7669" s="610"/>
    </row>
    <row r="7670" spans="1:9" ht="15" x14ac:dyDescent="0.25">
      <c r="A7670" s="609" t="str">
        <f t="shared" si="119"/>
        <v>4053</v>
      </c>
      <c r="B7670">
        <v>4053</v>
      </c>
      <c r="C7670" t="s">
        <v>20884</v>
      </c>
      <c r="D7670" t="s">
        <v>8787</v>
      </c>
      <c r="E7670" s="363" t="s">
        <v>19685</v>
      </c>
      <c r="F7670"/>
      <c r="G7670"/>
      <c r="H7670"/>
      <c r="I7670" s="610"/>
    </row>
    <row r="7671" spans="1:9" ht="15" x14ac:dyDescent="0.25">
      <c r="A7671" s="609" t="str">
        <f t="shared" si="119"/>
        <v>4056</v>
      </c>
      <c r="B7671">
        <v>4056</v>
      </c>
      <c r="C7671" t="s">
        <v>20885</v>
      </c>
      <c r="D7671" t="s">
        <v>8787</v>
      </c>
      <c r="E7671" s="363" t="s">
        <v>20886</v>
      </c>
      <c r="F7671"/>
      <c r="G7671"/>
      <c r="H7671"/>
      <c r="I7671" s="610"/>
    </row>
    <row r="7672" spans="1:9" ht="15" x14ac:dyDescent="0.25">
      <c r="A7672" s="609" t="str">
        <f t="shared" si="119"/>
        <v>21136</v>
      </c>
      <c r="B7672">
        <v>21136</v>
      </c>
      <c r="C7672" t="s">
        <v>20887</v>
      </c>
      <c r="D7672" t="s">
        <v>8796</v>
      </c>
      <c r="E7672" s="363" t="s">
        <v>14805</v>
      </c>
      <c r="F7672"/>
      <c r="G7672"/>
      <c r="H7672"/>
      <c r="I7672" s="610"/>
    </row>
    <row r="7673" spans="1:9" ht="15" x14ac:dyDescent="0.25">
      <c r="A7673" s="609" t="str">
        <f t="shared" si="119"/>
        <v>21128</v>
      </c>
      <c r="B7673">
        <v>21128</v>
      </c>
      <c r="C7673" t="s">
        <v>20888</v>
      </c>
      <c r="D7673" t="s">
        <v>8796</v>
      </c>
      <c r="E7673" s="363" t="s">
        <v>9086</v>
      </c>
      <c r="F7673"/>
      <c r="G7673"/>
      <c r="H7673"/>
      <c r="I7673" s="610"/>
    </row>
    <row r="7674" spans="1:9" ht="15" x14ac:dyDescent="0.25">
      <c r="A7674" s="609" t="str">
        <f t="shared" si="119"/>
        <v>21130</v>
      </c>
      <c r="B7674">
        <v>21130</v>
      </c>
      <c r="C7674" t="s">
        <v>20889</v>
      </c>
      <c r="D7674" t="s">
        <v>8796</v>
      </c>
      <c r="E7674" s="363" t="s">
        <v>18904</v>
      </c>
      <c r="F7674"/>
      <c r="G7674"/>
      <c r="H7674"/>
      <c r="I7674" s="610"/>
    </row>
    <row r="7675" spans="1:9" ht="15" x14ac:dyDescent="0.25">
      <c r="A7675" s="609" t="str">
        <f t="shared" si="119"/>
        <v>21135</v>
      </c>
      <c r="B7675">
        <v>21135</v>
      </c>
      <c r="C7675" t="s">
        <v>20890</v>
      </c>
      <c r="D7675" t="s">
        <v>8796</v>
      </c>
      <c r="E7675" s="363" t="s">
        <v>8802</v>
      </c>
      <c r="F7675"/>
      <c r="G7675"/>
      <c r="H7675"/>
      <c r="I7675" s="610"/>
    </row>
    <row r="7676" spans="1:9" ht="15" x14ac:dyDescent="0.25">
      <c r="A7676" s="609" t="str">
        <f t="shared" si="119"/>
        <v>38605</v>
      </c>
      <c r="B7676">
        <v>38605</v>
      </c>
      <c r="C7676" t="s">
        <v>20891</v>
      </c>
      <c r="D7676" t="s">
        <v>8781</v>
      </c>
      <c r="E7676" s="363" t="s">
        <v>20892</v>
      </c>
      <c r="F7676"/>
      <c r="G7676"/>
      <c r="H7676"/>
      <c r="I7676" s="610"/>
    </row>
    <row r="7677" spans="1:9" ht="15" x14ac:dyDescent="0.25">
      <c r="A7677" s="609" t="str">
        <f t="shared" si="119"/>
        <v>11270</v>
      </c>
      <c r="B7677">
        <v>11270</v>
      </c>
      <c r="C7677" t="s">
        <v>20893</v>
      </c>
      <c r="D7677" t="s">
        <v>8781</v>
      </c>
      <c r="E7677" s="363" t="s">
        <v>10030</v>
      </c>
      <c r="F7677"/>
      <c r="G7677"/>
      <c r="H7677"/>
      <c r="I7677" s="610"/>
    </row>
    <row r="7678" spans="1:9" ht="15" x14ac:dyDescent="0.25">
      <c r="A7678" s="609" t="str">
        <f t="shared" si="119"/>
        <v>412</v>
      </c>
      <c r="B7678">
        <v>412</v>
      </c>
      <c r="C7678" t="s">
        <v>20894</v>
      </c>
      <c r="D7678" t="s">
        <v>8781</v>
      </c>
      <c r="E7678" s="363" t="s">
        <v>8809</v>
      </c>
      <c r="F7678"/>
      <c r="G7678"/>
      <c r="H7678"/>
      <c r="I7678" s="610"/>
    </row>
    <row r="7679" spans="1:9" ht="15" x14ac:dyDescent="0.25">
      <c r="A7679" s="609" t="str">
        <f t="shared" si="119"/>
        <v>414</v>
      </c>
      <c r="B7679">
        <v>414</v>
      </c>
      <c r="C7679" t="s">
        <v>20895</v>
      </c>
      <c r="D7679" t="s">
        <v>8781</v>
      </c>
      <c r="E7679" s="363" t="s">
        <v>8810</v>
      </c>
      <c r="F7679"/>
      <c r="G7679"/>
      <c r="H7679"/>
      <c r="I7679" s="610"/>
    </row>
    <row r="7680" spans="1:9" ht="15" x14ac:dyDescent="0.25">
      <c r="A7680" s="609" t="str">
        <f t="shared" si="119"/>
        <v>410</v>
      </c>
      <c r="B7680">
        <v>410</v>
      </c>
      <c r="C7680" t="s">
        <v>20896</v>
      </c>
      <c r="D7680" t="s">
        <v>8781</v>
      </c>
      <c r="E7680" s="363" t="s">
        <v>8811</v>
      </c>
      <c r="F7680"/>
      <c r="G7680"/>
      <c r="H7680"/>
      <c r="I7680" s="610"/>
    </row>
    <row r="7681" spans="1:9" ht="15" x14ac:dyDescent="0.25">
      <c r="A7681" s="609" t="str">
        <f t="shared" si="119"/>
        <v>411</v>
      </c>
      <c r="B7681">
        <v>411</v>
      </c>
      <c r="C7681" t="s">
        <v>20897</v>
      </c>
      <c r="D7681" t="s">
        <v>8781</v>
      </c>
      <c r="E7681" s="363" t="s">
        <v>8812</v>
      </c>
      <c r="F7681"/>
      <c r="G7681"/>
      <c r="H7681"/>
      <c r="I7681" s="610"/>
    </row>
    <row r="7682" spans="1:9" ht="15" x14ac:dyDescent="0.25">
      <c r="A7682" s="609" t="str">
        <f t="shared" ref="A7682:A7745" si="120">IF(ISERROR(SEARCH("/",B7682)=6),TRIM(CLEAN(B7682)),IF(SEARCH("/",B7682)=6,IF(LEN(TRIM(CLEAN(B7682)))=7,LEFT(TRIM(CLEAN(B7682)),6)&amp;"00"&amp;RIGHT(TRIM(CLEAN(B7682)),1),LEFT(TRIM(CLEAN(B7682)),6)&amp;"0"&amp;RIGHT(TRIM(CLEAN(B7682)),2)),TRIM(CLEAN(B7682))))</f>
        <v>408</v>
      </c>
      <c r="B7682">
        <v>408</v>
      </c>
      <c r="C7682" t="s">
        <v>20898</v>
      </c>
      <c r="D7682" t="s">
        <v>8781</v>
      </c>
      <c r="E7682" s="363" t="s">
        <v>8813</v>
      </c>
      <c r="F7682"/>
      <c r="G7682"/>
      <c r="H7682"/>
      <c r="I7682" s="610"/>
    </row>
    <row r="7683" spans="1:9" ht="15" x14ac:dyDescent="0.25">
      <c r="A7683" s="609" t="str">
        <f t="shared" si="120"/>
        <v>39131</v>
      </c>
      <c r="B7683">
        <v>39131</v>
      </c>
      <c r="C7683" t="s">
        <v>20899</v>
      </c>
      <c r="D7683" t="s">
        <v>8781</v>
      </c>
      <c r="E7683" s="363" t="s">
        <v>11271</v>
      </c>
      <c r="F7683"/>
      <c r="G7683"/>
      <c r="H7683"/>
      <c r="I7683" s="610"/>
    </row>
    <row r="7684" spans="1:9" ht="15" x14ac:dyDescent="0.25">
      <c r="A7684" s="609" t="str">
        <f t="shared" si="120"/>
        <v>394</v>
      </c>
      <c r="B7684">
        <v>394</v>
      </c>
      <c r="C7684" t="s">
        <v>20900</v>
      </c>
      <c r="D7684" t="s">
        <v>8781</v>
      </c>
      <c r="E7684" s="363" t="s">
        <v>9615</v>
      </c>
      <c r="F7684"/>
      <c r="G7684"/>
      <c r="H7684"/>
      <c r="I7684" s="610"/>
    </row>
    <row r="7685" spans="1:9" ht="15" x14ac:dyDescent="0.25">
      <c r="A7685" s="609" t="str">
        <f t="shared" si="120"/>
        <v>39130</v>
      </c>
      <c r="B7685">
        <v>39130</v>
      </c>
      <c r="C7685" t="s">
        <v>20901</v>
      </c>
      <c r="D7685" t="s">
        <v>8781</v>
      </c>
      <c r="E7685" s="363" t="s">
        <v>10220</v>
      </c>
      <c r="F7685"/>
      <c r="G7685"/>
      <c r="H7685"/>
      <c r="I7685" s="610"/>
    </row>
    <row r="7686" spans="1:9" ht="15" x14ac:dyDescent="0.25">
      <c r="A7686" s="609" t="str">
        <f t="shared" si="120"/>
        <v>395</v>
      </c>
      <c r="B7686">
        <v>395</v>
      </c>
      <c r="C7686" t="s">
        <v>20902</v>
      </c>
      <c r="D7686" t="s">
        <v>8781</v>
      </c>
      <c r="E7686" s="363" t="s">
        <v>8990</v>
      </c>
      <c r="F7686"/>
      <c r="G7686"/>
      <c r="H7686"/>
      <c r="I7686" s="610"/>
    </row>
    <row r="7687" spans="1:9" ht="15" x14ac:dyDescent="0.25">
      <c r="A7687" s="609" t="str">
        <f t="shared" si="120"/>
        <v>39127</v>
      </c>
      <c r="B7687">
        <v>39127</v>
      </c>
      <c r="C7687" t="s">
        <v>20903</v>
      </c>
      <c r="D7687" t="s">
        <v>8781</v>
      </c>
      <c r="E7687" s="363" t="s">
        <v>10034</v>
      </c>
      <c r="F7687"/>
      <c r="G7687"/>
      <c r="H7687"/>
      <c r="I7687" s="610"/>
    </row>
    <row r="7688" spans="1:9" ht="15" x14ac:dyDescent="0.25">
      <c r="A7688" s="609" t="str">
        <f t="shared" si="120"/>
        <v>392</v>
      </c>
      <c r="B7688">
        <v>392</v>
      </c>
      <c r="C7688" t="s">
        <v>20904</v>
      </c>
      <c r="D7688" t="s">
        <v>8781</v>
      </c>
      <c r="E7688" s="363" t="s">
        <v>9642</v>
      </c>
      <c r="F7688"/>
      <c r="G7688"/>
      <c r="H7688"/>
      <c r="I7688" s="610"/>
    </row>
    <row r="7689" spans="1:9" ht="15" x14ac:dyDescent="0.25">
      <c r="A7689" s="609" t="str">
        <f t="shared" si="120"/>
        <v>39129</v>
      </c>
      <c r="B7689">
        <v>39129</v>
      </c>
      <c r="C7689" t="s">
        <v>20905</v>
      </c>
      <c r="D7689" t="s">
        <v>8781</v>
      </c>
      <c r="E7689" s="363" t="s">
        <v>9715</v>
      </c>
      <c r="F7689"/>
      <c r="G7689"/>
      <c r="H7689"/>
      <c r="I7689" s="610"/>
    </row>
    <row r="7690" spans="1:9" ht="15" x14ac:dyDescent="0.25">
      <c r="A7690" s="609" t="str">
        <f t="shared" si="120"/>
        <v>393</v>
      </c>
      <c r="B7690">
        <v>393</v>
      </c>
      <c r="C7690" t="s">
        <v>20906</v>
      </c>
      <c r="D7690" t="s">
        <v>8781</v>
      </c>
      <c r="E7690" s="363" t="s">
        <v>8972</v>
      </c>
      <c r="F7690"/>
      <c r="G7690"/>
      <c r="H7690"/>
      <c r="I7690" s="610"/>
    </row>
    <row r="7691" spans="1:9" ht="15" x14ac:dyDescent="0.25">
      <c r="A7691" s="609" t="str">
        <f t="shared" si="120"/>
        <v>39133</v>
      </c>
      <c r="B7691">
        <v>39133</v>
      </c>
      <c r="C7691" t="s">
        <v>20907</v>
      </c>
      <c r="D7691" t="s">
        <v>8781</v>
      </c>
      <c r="E7691" s="363" t="s">
        <v>9058</v>
      </c>
      <c r="F7691"/>
      <c r="G7691"/>
      <c r="H7691"/>
      <c r="I7691" s="610"/>
    </row>
    <row r="7692" spans="1:9" ht="15" x14ac:dyDescent="0.25">
      <c r="A7692" s="609" t="str">
        <f t="shared" si="120"/>
        <v>397</v>
      </c>
      <c r="B7692">
        <v>397</v>
      </c>
      <c r="C7692" t="s">
        <v>20908</v>
      </c>
      <c r="D7692" t="s">
        <v>8781</v>
      </c>
      <c r="E7692" s="363" t="s">
        <v>8841</v>
      </c>
      <c r="F7692"/>
      <c r="G7692"/>
      <c r="H7692"/>
      <c r="I7692" s="610"/>
    </row>
    <row r="7693" spans="1:9" ht="15" x14ac:dyDescent="0.25">
      <c r="A7693" s="609" t="str">
        <f t="shared" si="120"/>
        <v>39132</v>
      </c>
      <c r="B7693">
        <v>39132</v>
      </c>
      <c r="C7693" t="s">
        <v>20909</v>
      </c>
      <c r="D7693" t="s">
        <v>8781</v>
      </c>
      <c r="E7693" s="363" t="s">
        <v>9147</v>
      </c>
      <c r="F7693"/>
      <c r="G7693"/>
      <c r="H7693"/>
      <c r="I7693" s="610"/>
    </row>
    <row r="7694" spans="1:9" ht="15" x14ac:dyDescent="0.25">
      <c r="A7694" s="609" t="str">
        <f t="shared" si="120"/>
        <v>396</v>
      </c>
      <c r="B7694">
        <v>396</v>
      </c>
      <c r="C7694" t="s">
        <v>20910</v>
      </c>
      <c r="D7694" t="s">
        <v>8781</v>
      </c>
      <c r="E7694" s="363" t="s">
        <v>9256</v>
      </c>
      <c r="F7694"/>
      <c r="G7694"/>
      <c r="H7694"/>
      <c r="I7694" s="610"/>
    </row>
    <row r="7695" spans="1:9" ht="15" x14ac:dyDescent="0.25">
      <c r="A7695" s="609" t="str">
        <f t="shared" si="120"/>
        <v>39135</v>
      </c>
      <c r="B7695">
        <v>39135</v>
      </c>
      <c r="C7695" t="s">
        <v>20911</v>
      </c>
      <c r="D7695" t="s">
        <v>8781</v>
      </c>
      <c r="E7695" s="363" t="s">
        <v>9831</v>
      </c>
      <c r="F7695"/>
      <c r="G7695"/>
      <c r="H7695"/>
      <c r="I7695" s="610"/>
    </row>
    <row r="7696" spans="1:9" ht="15" x14ac:dyDescent="0.25">
      <c r="A7696" s="609" t="str">
        <f t="shared" si="120"/>
        <v>39128</v>
      </c>
      <c r="B7696">
        <v>39128</v>
      </c>
      <c r="C7696" t="s">
        <v>20912</v>
      </c>
      <c r="D7696" t="s">
        <v>8781</v>
      </c>
      <c r="E7696" s="363" t="s">
        <v>9881</v>
      </c>
      <c r="F7696"/>
      <c r="G7696"/>
      <c r="H7696"/>
      <c r="I7696" s="610"/>
    </row>
    <row r="7697" spans="1:9" ht="15" x14ac:dyDescent="0.25">
      <c r="A7697" s="609" t="str">
        <f t="shared" si="120"/>
        <v>400</v>
      </c>
      <c r="B7697">
        <v>400</v>
      </c>
      <c r="C7697" t="s">
        <v>20913</v>
      </c>
      <c r="D7697" t="s">
        <v>8781</v>
      </c>
      <c r="E7697" s="363" t="s">
        <v>17193</v>
      </c>
      <c r="F7697"/>
      <c r="G7697"/>
      <c r="H7697"/>
      <c r="I7697" s="610"/>
    </row>
    <row r="7698" spans="1:9" ht="15" x14ac:dyDescent="0.25">
      <c r="A7698" s="609" t="str">
        <f t="shared" si="120"/>
        <v>39125</v>
      </c>
      <c r="B7698">
        <v>39125</v>
      </c>
      <c r="C7698" t="s">
        <v>20914</v>
      </c>
      <c r="D7698" t="s">
        <v>8781</v>
      </c>
      <c r="E7698" s="363" t="s">
        <v>9881</v>
      </c>
      <c r="F7698"/>
      <c r="G7698"/>
      <c r="H7698"/>
      <c r="I7698" s="610"/>
    </row>
    <row r="7699" spans="1:9" ht="15" x14ac:dyDescent="0.25">
      <c r="A7699" s="609" t="str">
        <f t="shared" si="120"/>
        <v>39134</v>
      </c>
      <c r="B7699">
        <v>39134</v>
      </c>
      <c r="C7699" t="s">
        <v>20915</v>
      </c>
      <c r="D7699" t="s">
        <v>8781</v>
      </c>
      <c r="E7699" s="363" t="s">
        <v>9805</v>
      </c>
      <c r="F7699"/>
      <c r="G7699"/>
      <c r="H7699"/>
      <c r="I7699" s="610"/>
    </row>
    <row r="7700" spans="1:9" ht="15" x14ac:dyDescent="0.25">
      <c r="A7700" s="609" t="str">
        <f t="shared" si="120"/>
        <v>398</v>
      </c>
      <c r="B7700">
        <v>398</v>
      </c>
      <c r="C7700" t="s">
        <v>20916</v>
      </c>
      <c r="D7700" t="s">
        <v>8781</v>
      </c>
      <c r="E7700" s="363" t="s">
        <v>10730</v>
      </c>
      <c r="F7700"/>
      <c r="G7700"/>
      <c r="H7700"/>
      <c r="I7700" s="610"/>
    </row>
    <row r="7701" spans="1:9" ht="15" x14ac:dyDescent="0.25">
      <c r="A7701" s="609" t="str">
        <f t="shared" si="120"/>
        <v>39126</v>
      </c>
      <c r="B7701">
        <v>39126</v>
      </c>
      <c r="C7701" t="s">
        <v>20917</v>
      </c>
      <c r="D7701" t="s">
        <v>8781</v>
      </c>
      <c r="E7701" s="363" t="s">
        <v>9579</v>
      </c>
      <c r="F7701"/>
      <c r="G7701"/>
      <c r="H7701"/>
      <c r="I7701" s="610"/>
    </row>
    <row r="7702" spans="1:9" ht="15" x14ac:dyDescent="0.25">
      <c r="A7702" s="609" t="str">
        <f t="shared" si="120"/>
        <v>399</v>
      </c>
      <c r="B7702">
        <v>399</v>
      </c>
      <c r="C7702" t="s">
        <v>20918</v>
      </c>
      <c r="D7702" t="s">
        <v>8781</v>
      </c>
      <c r="E7702" s="363" t="s">
        <v>9855</v>
      </c>
      <c r="F7702"/>
      <c r="G7702"/>
      <c r="H7702"/>
      <c r="I7702" s="610"/>
    </row>
    <row r="7703" spans="1:9" ht="15" x14ac:dyDescent="0.25">
      <c r="A7703" s="609" t="str">
        <f t="shared" si="120"/>
        <v>39158</v>
      </c>
      <c r="B7703">
        <v>39158</v>
      </c>
      <c r="C7703" t="s">
        <v>20919</v>
      </c>
      <c r="D7703" t="s">
        <v>8781</v>
      </c>
      <c r="E7703" s="363" t="s">
        <v>17888</v>
      </c>
      <c r="F7703"/>
      <c r="G7703"/>
      <c r="H7703"/>
      <c r="I7703" s="610"/>
    </row>
    <row r="7704" spans="1:9" ht="15" x14ac:dyDescent="0.25">
      <c r="A7704" s="609" t="str">
        <f t="shared" si="120"/>
        <v>39141</v>
      </c>
      <c r="B7704">
        <v>39141</v>
      </c>
      <c r="C7704" t="s">
        <v>20920</v>
      </c>
      <c r="D7704" t="s">
        <v>8781</v>
      </c>
      <c r="E7704" s="363" t="s">
        <v>9271</v>
      </c>
      <c r="F7704"/>
      <c r="G7704"/>
      <c r="H7704"/>
      <c r="I7704" s="610"/>
    </row>
    <row r="7705" spans="1:9" ht="15" x14ac:dyDescent="0.25">
      <c r="A7705" s="609" t="str">
        <f t="shared" si="120"/>
        <v>39140</v>
      </c>
      <c r="B7705">
        <v>39140</v>
      </c>
      <c r="C7705" t="s">
        <v>20921</v>
      </c>
      <c r="D7705" t="s">
        <v>8781</v>
      </c>
      <c r="E7705" s="363" t="s">
        <v>9763</v>
      </c>
      <c r="F7705"/>
      <c r="G7705"/>
      <c r="H7705"/>
      <c r="I7705" s="610"/>
    </row>
    <row r="7706" spans="1:9" ht="15" x14ac:dyDescent="0.25">
      <c r="A7706" s="609" t="str">
        <f t="shared" si="120"/>
        <v>39137</v>
      </c>
      <c r="B7706">
        <v>39137</v>
      </c>
      <c r="C7706" t="s">
        <v>20922</v>
      </c>
      <c r="D7706" t="s">
        <v>8781</v>
      </c>
      <c r="E7706" s="363" t="s">
        <v>8975</v>
      </c>
      <c r="F7706"/>
      <c r="G7706"/>
      <c r="H7706"/>
      <c r="I7706" s="610"/>
    </row>
    <row r="7707" spans="1:9" ht="15" x14ac:dyDescent="0.25">
      <c r="A7707" s="609" t="str">
        <f t="shared" si="120"/>
        <v>39139</v>
      </c>
      <c r="B7707">
        <v>39139</v>
      </c>
      <c r="C7707" t="s">
        <v>20923</v>
      </c>
      <c r="D7707" t="s">
        <v>8781</v>
      </c>
      <c r="E7707" s="363" t="s">
        <v>9630</v>
      </c>
      <c r="F7707"/>
      <c r="G7707"/>
      <c r="H7707"/>
      <c r="I7707" s="610"/>
    </row>
    <row r="7708" spans="1:9" ht="15" x14ac:dyDescent="0.25">
      <c r="A7708" s="609" t="str">
        <f t="shared" si="120"/>
        <v>39143</v>
      </c>
      <c r="B7708">
        <v>39143</v>
      </c>
      <c r="C7708" t="s">
        <v>20924</v>
      </c>
      <c r="D7708" t="s">
        <v>8781</v>
      </c>
      <c r="E7708" s="363" t="s">
        <v>9030</v>
      </c>
      <c r="F7708"/>
      <c r="G7708"/>
      <c r="H7708"/>
      <c r="I7708" s="610"/>
    </row>
    <row r="7709" spans="1:9" ht="15" x14ac:dyDescent="0.25">
      <c r="A7709" s="609" t="str">
        <f t="shared" si="120"/>
        <v>39142</v>
      </c>
      <c r="B7709">
        <v>39142</v>
      </c>
      <c r="C7709" t="s">
        <v>20925</v>
      </c>
      <c r="D7709" t="s">
        <v>8781</v>
      </c>
      <c r="E7709" s="363" t="s">
        <v>9138</v>
      </c>
      <c r="F7709"/>
      <c r="G7709"/>
      <c r="H7709"/>
      <c r="I7709" s="610"/>
    </row>
    <row r="7710" spans="1:9" ht="15" x14ac:dyDescent="0.25">
      <c r="A7710" s="609" t="str">
        <f t="shared" si="120"/>
        <v>39138</v>
      </c>
      <c r="B7710">
        <v>39138</v>
      </c>
      <c r="C7710" t="s">
        <v>20926</v>
      </c>
      <c r="D7710" t="s">
        <v>8781</v>
      </c>
      <c r="E7710" s="363" t="s">
        <v>8971</v>
      </c>
      <c r="F7710"/>
      <c r="G7710"/>
      <c r="H7710"/>
      <c r="I7710" s="610"/>
    </row>
    <row r="7711" spans="1:9" ht="15" x14ac:dyDescent="0.25">
      <c r="A7711" s="609" t="str">
        <f t="shared" si="120"/>
        <v>39136</v>
      </c>
      <c r="B7711">
        <v>39136</v>
      </c>
      <c r="C7711" t="s">
        <v>20927</v>
      </c>
      <c r="D7711" t="s">
        <v>8781</v>
      </c>
      <c r="E7711" s="363" t="s">
        <v>17181</v>
      </c>
      <c r="F7711"/>
      <c r="G7711"/>
      <c r="H7711"/>
      <c r="I7711" s="610"/>
    </row>
    <row r="7712" spans="1:9" ht="15" x14ac:dyDescent="0.25">
      <c r="A7712" s="609" t="str">
        <f t="shared" si="120"/>
        <v>39144</v>
      </c>
      <c r="B7712">
        <v>39144</v>
      </c>
      <c r="C7712" t="s">
        <v>20928</v>
      </c>
      <c r="D7712" t="s">
        <v>8781</v>
      </c>
      <c r="E7712" s="363" t="s">
        <v>8990</v>
      </c>
      <c r="F7712"/>
      <c r="G7712"/>
      <c r="H7712"/>
      <c r="I7712" s="610"/>
    </row>
    <row r="7713" spans="1:9" ht="15" x14ac:dyDescent="0.25">
      <c r="A7713" s="609" t="str">
        <f t="shared" si="120"/>
        <v>39145</v>
      </c>
      <c r="B7713">
        <v>39145</v>
      </c>
      <c r="C7713" t="s">
        <v>20929</v>
      </c>
      <c r="D7713" t="s">
        <v>8781</v>
      </c>
      <c r="E7713" s="363" t="s">
        <v>9990</v>
      </c>
      <c r="F7713"/>
      <c r="G7713"/>
      <c r="H7713"/>
      <c r="I7713" s="610"/>
    </row>
    <row r="7714" spans="1:9" ht="15" x14ac:dyDescent="0.25">
      <c r="A7714" s="609" t="str">
        <f t="shared" si="120"/>
        <v>12615</v>
      </c>
      <c r="B7714">
        <v>12615</v>
      </c>
      <c r="C7714" t="s">
        <v>20930</v>
      </c>
      <c r="D7714" t="s">
        <v>8781</v>
      </c>
      <c r="E7714" s="363" t="s">
        <v>9507</v>
      </c>
      <c r="F7714"/>
      <c r="G7714"/>
      <c r="H7714"/>
      <c r="I7714" s="610"/>
    </row>
    <row r="7715" spans="1:9" ht="15" x14ac:dyDescent="0.25">
      <c r="A7715" s="609" t="str">
        <f t="shared" si="120"/>
        <v>11927</v>
      </c>
      <c r="B7715">
        <v>11927</v>
      </c>
      <c r="C7715" t="s">
        <v>20931</v>
      </c>
      <c r="D7715" t="s">
        <v>8781</v>
      </c>
      <c r="E7715" s="363" t="s">
        <v>9830</v>
      </c>
      <c r="F7715"/>
      <c r="G7715"/>
      <c r="H7715"/>
      <c r="I7715" s="610"/>
    </row>
    <row r="7716" spans="1:9" ht="15" x14ac:dyDescent="0.25">
      <c r="A7716" s="609" t="str">
        <f t="shared" si="120"/>
        <v>11928</v>
      </c>
      <c r="B7716">
        <v>11928</v>
      </c>
      <c r="C7716" t="s">
        <v>20932</v>
      </c>
      <c r="D7716" t="s">
        <v>8781</v>
      </c>
      <c r="E7716" s="363" t="s">
        <v>12264</v>
      </c>
      <c r="F7716"/>
      <c r="G7716"/>
      <c r="H7716"/>
      <c r="I7716" s="610"/>
    </row>
    <row r="7717" spans="1:9" ht="15" x14ac:dyDescent="0.25">
      <c r="A7717" s="609" t="str">
        <f t="shared" si="120"/>
        <v>11929</v>
      </c>
      <c r="B7717">
        <v>11929</v>
      </c>
      <c r="C7717" t="s">
        <v>20933</v>
      </c>
      <c r="D7717" t="s">
        <v>8781</v>
      </c>
      <c r="E7717" s="363" t="s">
        <v>13095</v>
      </c>
      <c r="F7717"/>
      <c r="G7717"/>
      <c r="H7717"/>
      <c r="I7717" s="610"/>
    </row>
    <row r="7718" spans="1:9" ht="15" x14ac:dyDescent="0.25">
      <c r="A7718" s="609" t="str">
        <f t="shared" si="120"/>
        <v>36801</v>
      </c>
      <c r="B7718">
        <v>36801</v>
      </c>
      <c r="C7718" t="s">
        <v>20934</v>
      </c>
      <c r="D7718" t="s">
        <v>8781</v>
      </c>
      <c r="E7718" s="363" t="s">
        <v>20935</v>
      </c>
      <c r="F7718"/>
      <c r="G7718"/>
      <c r="H7718"/>
      <c r="I7718" s="610"/>
    </row>
    <row r="7719" spans="1:9" ht="15" x14ac:dyDescent="0.25">
      <c r="A7719" s="609" t="str">
        <f t="shared" si="120"/>
        <v>36246</v>
      </c>
      <c r="B7719">
        <v>36246</v>
      </c>
      <c r="C7719" t="s">
        <v>20936</v>
      </c>
      <c r="D7719" t="s">
        <v>8796</v>
      </c>
      <c r="E7719" s="363" t="s">
        <v>9783</v>
      </c>
      <c r="F7719"/>
      <c r="G7719"/>
      <c r="H7719"/>
      <c r="I7719" s="610"/>
    </row>
    <row r="7720" spans="1:9" ht="15" x14ac:dyDescent="0.25">
      <c r="A7720" s="609" t="str">
        <f t="shared" si="120"/>
        <v>37600</v>
      </c>
      <c r="B7720">
        <v>37600</v>
      </c>
      <c r="C7720" t="s">
        <v>20937</v>
      </c>
      <c r="D7720" t="s">
        <v>8781</v>
      </c>
      <c r="E7720" s="363" t="s">
        <v>20938</v>
      </c>
      <c r="F7720"/>
      <c r="G7720"/>
      <c r="H7720"/>
      <c r="I7720" s="610"/>
    </row>
    <row r="7721" spans="1:9" ht="15" x14ac:dyDescent="0.25">
      <c r="A7721" s="609" t="str">
        <f t="shared" si="120"/>
        <v>37599</v>
      </c>
      <c r="B7721">
        <v>37599</v>
      </c>
      <c r="C7721" t="s">
        <v>20939</v>
      </c>
      <c r="D7721" t="s">
        <v>8781</v>
      </c>
      <c r="E7721" s="363" t="s">
        <v>20940</v>
      </c>
      <c r="F7721"/>
      <c r="G7721"/>
      <c r="H7721"/>
      <c r="I7721" s="610"/>
    </row>
    <row r="7722" spans="1:9" ht="15" x14ac:dyDescent="0.25">
      <c r="A7722" s="609" t="str">
        <f t="shared" si="120"/>
        <v>1</v>
      </c>
      <c r="B7722">
        <v>1</v>
      </c>
      <c r="C7722" t="s">
        <v>20941</v>
      </c>
      <c r="D7722" t="s">
        <v>8790</v>
      </c>
      <c r="E7722" s="363" t="s">
        <v>18434</v>
      </c>
      <c r="F7722"/>
      <c r="G7722"/>
      <c r="H7722"/>
      <c r="I7722" s="610"/>
    </row>
    <row r="7723" spans="1:9" ht="15" x14ac:dyDescent="0.25">
      <c r="A7723" s="609" t="str">
        <f t="shared" si="120"/>
        <v>3</v>
      </c>
      <c r="B7723">
        <v>3</v>
      </c>
      <c r="C7723" t="s">
        <v>20942</v>
      </c>
      <c r="D7723" t="s">
        <v>8777</v>
      </c>
      <c r="E7723" s="363" t="s">
        <v>11040</v>
      </c>
      <c r="F7723"/>
      <c r="G7723"/>
      <c r="H7723"/>
      <c r="I7723" s="610"/>
    </row>
    <row r="7724" spans="1:9" ht="15" x14ac:dyDescent="0.25">
      <c r="A7724" s="609" t="str">
        <f t="shared" si="120"/>
        <v>43054</v>
      </c>
      <c r="B7724">
        <v>43054</v>
      </c>
      <c r="C7724" t="s">
        <v>20943</v>
      </c>
      <c r="D7724" t="s">
        <v>8790</v>
      </c>
      <c r="E7724" s="363" t="s">
        <v>10054</v>
      </c>
      <c r="F7724"/>
      <c r="G7724"/>
      <c r="H7724"/>
      <c r="I7724" s="610"/>
    </row>
    <row r="7725" spans="1:9" ht="15" x14ac:dyDescent="0.25">
      <c r="A7725" s="609" t="str">
        <f t="shared" si="120"/>
        <v>42402</v>
      </c>
      <c r="B7725">
        <v>42402</v>
      </c>
      <c r="C7725" t="s">
        <v>20944</v>
      </c>
      <c r="D7725" t="s">
        <v>8790</v>
      </c>
      <c r="E7725" s="363" t="s">
        <v>9481</v>
      </c>
      <c r="F7725"/>
      <c r="G7725"/>
      <c r="H7725"/>
      <c r="I7725" s="610"/>
    </row>
    <row r="7726" spans="1:9" ht="15" x14ac:dyDescent="0.25">
      <c r="A7726" s="609" t="str">
        <f t="shared" si="120"/>
        <v>42403</v>
      </c>
      <c r="B7726">
        <v>42403</v>
      </c>
      <c r="C7726" t="s">
        <v>20945</v>
      </c>
      <c r="D7726" t="s">
        <v>8790</v>
      </c>
      <c r="E7726" s="363" t="s">
        <v>9259</v>
      </c>
      <c r="F7726"/>
      <c r="G7726"/>
      <c r="H7726"/>
      <c r="I7726" s="610"/>
    </row>
    <row r="7727" spans="1:9" ht="15" x14ac:dyDescent="0.25">
      <c r="A7727" s="609" t="str">
        <f t="shared" si="120"/>
        <v>42404</v>
      </c>
      <c r="B7727">
        <v>42404</v>
      </c>
      <c r="C7727" t="s">
        <v>20946</v>
      </c>
      <c r="D7727" t="s">
        <v>8790</v>
      </c>
      <c r="E7727" s="363" t="s">
        <v>9344</v>
      </c>
      <c r="F7727"/>
      <c r="G7727"/>
      <c r="H7727"/>
      <c r="I7727" s="610"/>
    </row>
    <row r="7728" spans="1:9" ht="15" x14ac:dyDescent="0.25">
      <c r="A7728" s="609" t="str">
        <f t="shared" si="120"/>
        <v>42405</v>
      </c>
      <c r="B7728">
        <v>42405</v>
      </c>
      <c r="C7728" t="s">
        <v>20947</v>
      </c>
      <c r="D7728" t="s">
        <v>8790</v>
      </c>
      <c r="E7728" s="363" t="s">
        <v>9356</v>
      </c>
      <c r="F7728"/>
      <c r="G7728"/>
      <c r="H7728"/>
      <c r="I7728" s="610"/>
    </row>
    <row r="7729" spans="1:9" ht="15" x14ac:dyDescent="0.25">
      <c r="A7729" s="609" t="str">
        <f t="shared" si="120"/>
        <v>34341</v>
      </c>
      <c r="B7729">
        <v>34341</v>
      </c>
      <c r="C7729" t="s">
        <v>20948</v>
      </c>
      <c r="D7729" t="s">
        <v>8790</v>
      </c>
      <c r="E7729" s="363" t="s">
        <v>9303</v>
      </c>
      <c r="F7729"/>
      <c r="G7729"/>
      <c r="H7729"/>
      <c r="I7729" s="610"/>
    </row>
    <row r="7730" spans="1:9" ht="15" x14ac:dyDescent="0.25">
      <c r="A7730" s="609" t="str">
        <f t="shared" si="120"/>
        <v>43053</v>
      </c>
      <c r="B7730">
        <v>43053</v>
      </c>
      <c r="C7730" t="s">
        <v>20949</v>
      </c>
      <c r="D7730" t="s">
        <v>8790</v>
      </c>
      <c r="E7730" s="363" t="s">
        <v>8915</v>
      </c>
      <c r="F7730"/>
      <c r="G7730"/>
      <c r="H7730"/>
      <c r="I7730" s="610"/>
    </row>
    <row r="7731" spans="1:9" ht="15" x14ac:dyDescent="0.25">
      <c r="A7731" s="609" t="str">
        <f t="shared" si="120"/>
        <v>43058</v>
      </c>
      <c r="B7731">
        <v>43058</v>
      </c>
      <c r="C7731" t="s">
        <v>20950</v>
      </c>
      <c r="D7731" t="s">
        <v>8790</v>
      </c>
      <c r="E7731" s="363" t="s">
        <v>10379</v>
      </c>
      <c r="F7731"/>
      <c r="G7731"/>
      <c r="H7731"/>
      <c r="I7731" s="610"/>
    </row>
    <row r="7732" spans="1:9" ht="15" x14ac:dyDescent="0.25">
      <c r="A7732" s="609" t="str">
        <f t="shared" si="120"/>
        <v>34</v>
      </c>
      <c r="B7732">
        <v>34</v>
      </c>
      <c r="C7732" t="s">
        <v>20951</v>
      </c>
      <c r="D7732" t="s">
        <v>8790</v>
      </c>
      <c r="E7732" s="363" t="s">
        <v>12792</v>
      </c>
      <c r="F7732"/>
      <c r="G7732"/>
      <c r="H7732"/>
      <c r="I7732" s="610"/>
    </row>
    <row r="7733" spans="1:9" ht="15" x14ac:dyDescent="0.25">
      <c r="A7733" s="609" t="str">
        <f t="shared" si="120"/>
        <v>43055</v>
      </c>
      <c r="B7733">
        <v>43055</v>
      </c>
      <c r="C7733" t="s">
        <v>20952</v>
      </c>
      <c r="D7733" t="s">
        <v>8790</v>
      </c>
      <c r="E7733" s="363" t="s">
        <v>9293</v>
      </c>
      <c r="F7733"/>
      <c r="G7733"/>
      <c r="H7733"/>
      <c r="I7733" s="610"/>
    </row>
    <row r="7734" spans="1:9" ht="15" x14ac:dyDescent="0.25">
      <c r="A7734" s="609" t="str">
        <f t="shared" si="120"/>
        <v>43056</v>
      </c>
      <c r="B7734">
        <v>43056</v>
      </c>
      <c r="C7734" t="s">
        <v>20953</v>
      </c>
      <c r="D7734" t="s">
        <v>8790</v>
      </c>
      <c r="E7734" s="363" t="s">
        <v>9335</v>
      </c>
      <c r="F7734"/>
      <c r="G7734"/>
      <c r="H7734"/>
      <c r="I7734" s="610"/>
    </row>
    <row r="7735" spans="1:9" ht="15" x14ac:dyDescent="0.25">
      <c r="A7735" s="609" t="str">
        <f t="shared" si="120"/>
        <v>43057</v>
      </c>
      <c r="B7735">
        <v>43057</v>
      </c>
      <c r="C7735" t="s">
        <v>20954</v>
      </c>
      <c r="D7735" t="s">
        <v>8790</v>
      </c>
      <c r="E7735" s="363" t="s">
        <v>20955</v>
      </c>
      <c r="F7735"/>
      <c r="G7735"/>
      <c r="H7735"/>
      <c r="I7735" s="610"/>
    </row>
    <row r="7736" spans="1:9" ht="15" x14ac:dyDescent="0.25">
      <c r="A7736" s="609" t="str">
        <f t="shared" si="120"/>
        <v>34449</v>
      </c>
      <c r="B7736">
        <v>34449</v>
      </c>
      <c r="C7736" t="s">
        <v>20956</v>
      </c>
      <c r="D7736" t="s">
        <v>8790</v>
      </c>
      <c r="E7736" s="363" t="s">
        <v>18772</v>
      </c>
      <c r="F7736"/>
      <c r="G7736"/>
      <c r="H7736"/>
      <c r="I7736" s="610"/>
    </row>
    <row r="7737" spans="1:9" ht="15" x14ac:dyDescent="0.25">
      <c r="A7737" s="609" t="str">
        <f t="shared" si="120"/>
        <v>32</v>
      </c>
      <c r="B7737">
        <v>32</v>
      </c>
      <c r="C7737" t="s">
        <v>20957</v>
      </c>
      <c r="D7737" t="s">
        <v>8790</v>
      </c>
      <c r="E7737" s="363" t="s">
        <v>17883</v>
      </c>
      <c r="F7737"/>
      <c r="G7737"/>
      <c r="H7737"/>
      <c r="I7737" s="610"/>
    </row>
    <row r="7738" spans="1:9" ht="15" x14ac:dyDescent="0.25">
      <c r="A7738" s="609" t="str">
        <f t="shared" si="120"/>
        <v>33</v>
      </c>
      <c r="B7738">
        <v>33</v>
      </c>
      <c r="C7738" t="s">
        <v>20958</v>
      </c>
      <c r="D7738" t="s">
        <v>8790</v>
      </c>
      <c r="E7738" s="363" t="s">
        <v>20959</v>
      </c>
      <c r="F7738"/>
      <c r="G7738"/>
      <c r="H7738"/>
      <c r="I7738" s="610"/>
    </row>
    <row r="7739" spans="1:9" ht="15" x14ac:dyDescent="0.25">
      <c r="A7739" s="609" t="str">
        <f t="shared" si="120"/>
        <v>43061</v>
      </c>
      <c r="B7739">
        <v>43061</v>
      </c>
      <c r="C7739" t="s">
        <v>20960</v>
      </c>
      <c r="D7739" t="s">
        <v>8790</v>
      </c>
      <c r="E7739" s="363" t="s">
        <v>9544</v>
      </c>
      <c r="F7739"/>
      <c r="G7739"/>
      <c r="H7739"/>
      <c r="I7739" s="610"/>
    </row>
    <row r="7740" spans="1:9" ht="15" x14ac:dyDescent="0.25">
      <c r="A7740" s="609" t="str">
        <f t="shared" si="120"/>
        <v>43059</v>
      </c>
      <c r="B7740">
        <v>43059</v>
      </c>
      <c r="C7740" t="s">
        <v>20961</v>
      </c>
      <c r="D7740" t="s">
        <v>8790</v>
      </c>
      <c r="E7740" s="363" t="s">
        <v>10444</v>
      </c>
      <c r="F7740"/>
      <c r="G7740"/>
      <c r="H7740"/>
      <c r="I7740" s="610"/>
    </row>
    <row r="7741" spans="1:9" ht="15" x14ac:dyDescent="0.25">
      <c r="A7741" s="609" t="str">
        <f t="shared" si="120"/>
        <v>43062</v>
      </c>
      <c r="B7741">
        <v>43062</v>
      </c>
      <c r="C7741" t="s">
        <v>20962</v>
      </c>
      <c r="D7741" t="s">
        <v>8790</v>
      </c>
      <c r="E7741" s="363" t="s">
        <v>11841</v>
      </c>
      <c r="F7741"/>
      <c r="G7741"/>
      <c r="H7741"/>
      <c r="I7741" s="610"/>
    </row>
    <row r="7742" spans="1:9" ht="15" x14ac:dyDescent="0.25">
      <c r="A7742" s="609" t="str">
        <f t="shared" si="120"/>
        <v>43060</v>
      </c>
      <c r="B7742">
        <v>43060</v>
      </c>
      <c r="C7742" t="s">
        <v>20963</v>
      </c>
      <c r="D7742" t="s">
        <v>8790</v>
      </c>
      <c r="E7742" s="363" t="s">
        <v>14239</v>
      </c>
      <c r="F7742"/>
      <c r="G7742"/>
      <c r="H7742"/>
      <c r="I7742" s="610"/>
    </row>
    <row r="7743" spans="1:9" ht="15" x14ac:dyDescent="0.25">
      <c r="A7743" s="609" t="str">
        <f t="shared" si="120"/>
        <v>20063</v>
      </c>
      <c r="B7743">
        <v>20063</v>
      </c>
      <c r="C7743" t="s">
        <v>20964</v>
      </c>
      <c r="D7743" t="s">
        <v>8781</v>
      </c>
      <c r="E7743" s="363" t="s">
        <v>9990</v>
      </c>
      <c r="F7743"/>
      <c r="G7743"/>
      <c r="H7743"/>
      <c r="I7743" s="610"/>
    </row>
    <row r="7744" spans="1:9" ht="15" x14ac:dyDescent="0.25">
      <c r="A7744" s="609" t="str">
        <f t="shared" si="120"/>
        <v>40410</v>
      </c>
      <c r="B7744">
        <v>40410</v>
      </c>
      <c r="C7744" t="s">
        <v>20965</v>
      </c>
      <c r="D7744" t="s">
        <v>8781</v>
      </c>
      <c r="E7744" s="363" t="s">
        <v>18487</v>
      </c>
      <c r="F7744"/>
      <c r="G7744"/>
      <c r="H7744"/>
      <c r="I7744" s="610"/>
    </row>
    <row r="7745" spans="1:9" ht="15" x14ac:dyDescent="0.25">
      <c r="A7745" s="609" t="str">
        <f t="shared" si="120"/>
        <v>40411</v>
      </c>
      <c r="B7745">
        <v>40411</v>
      </c>
      <c r="C7745" t="s">
        <v>20966</v>
      </c>
      <c r="D7745" t="s">
        <v>8781</v>
      </c>
      <c r="E7745" s="363" t="s">
        <v>9551</v>
      </c>
      <c r="F7745"/>
      <c r="G7745"/>
      <c r="H7745"/>
      <c r="I7745" s="610"/>
    </row>
    <row r="7746" spans="1:9" ht="15" x14ac:dyDescent="0.25">
      <c r="A7746" s="609" t="str">
        <f t="shared" ref="A7746:A7809" si="121">IF(ISERROR(SEARCH("/",B7746)=6),TRIM(CLEAN(B7746)),IF(SEARCH("/",B7746)=6,IF(LEN(TRIM(CLEAN(B7746)))=7,LEFT(TRIM(CLEAN(B7746)),6)&amp;"00"&amp;RIGHT(TRIM(CLEAN(B7746)),1),LEFT(TRIM(CLEAN(B7746)),6)&amp;"0"&amp;RIGHT(TRIM(CLEAN(B7746)),2)),TRIM(CLEAN(B7746))))</f>
        <v>40412</v>
      </c>
      <c r="B7746">
        <v>40412</v>
      </c>
      <c r="C7746" t="s">
        <v>20967</v>
      </c>
      <c r="D7746" t="s">
        <v>8781</v>
      </c>
      <c r="E7746" s="363" t="s">
        <v>19708</v>
      </c>
      <c r="F7746"/>
      <c r="G7746"/>
      <c r="H7746"/>
      <c r="I7746" s="610"/>
    </row>
    <row r="7747" spans="1:9" ht="15" x14ac:dyDescent="0.25">
      <c r="A7747" s="609" t="str">
        <f t="shared" si="121"/>
        <v>38838</v>
      </c>
      <c r="B7747">
        <v>38838</v>
      </c>
      <c r="C7747" t="s">
        <v>20968</v>
      </c>
      <c r="D7747" t="s">
        <v>8781</v>
      </c>
      <c r="E7747" s="363" t="s">
        <v>9392</v>
      </c>
      <c r="F7747"/>
      <c r="G7747"/>
      <c r="H7747"/>
      <c r="I7747" s="610"/>
    </row>
    <row r="7748" spans="1:9" ht="15" x14ac:dyDescent="0.25">
      <c r="A7748" s="609" t="str">
        <f t="shared" si="121"/>
        <v>38839</v>
      </c>
      <c r="B7748">
        <v>38839</v>
      </c>
      <c r="C7748" t="s">
        <v>20969</v>
      </c>
      <c r="D7748" t="s">
        <v>8781</v>
      </c>
      <c r="E7748" s="363" t="s">
        <v>9216</v>
      </c>
      <c r="F7748"/>
      <c r="G7748"/>
      <c r="H7748"/>
      <c r="I7748" s="610"/>
    </row>
    <row r="7749" spans="1:9" ht="15" x14ac:dyDescent="0.25">
      <c r="A7749" s="609" t="str">
        <f t="shared" si="121"/>
        <v>55</v>
      </c>
      <c r="B7749">
        <v>55</v>
      </c>
      <c r="C7749" t="s">
        <v>20970</v>
      </c>
      <c r="D7749" t="s">
        <v>8781</v>
      </c>
      <c r="E7749" s="363" t="s">
        <v>11327</v>
      </c>
      <c r="F7749"/>
      <c r="G7749"/>
      <c r="H7749"/>
      <c r="I7749" s="610"/>
    </row>
    <row r="7750" spans="1:9" ht="15" x14ac:dyDescent="0.25">
      <c r="A7750" s="609" t="str">
        <f t="shared" si="121"/>
        <v>61</v>
      </c>
      <c r="B7750">
        <v>61</v>
      </c>
      <c r="C7750" t="s">
        <v>20971</v>
      </c>
      <c r="D7750" t="s">
        <v>8781</v>
      </c>
      <c r="E7750" s="363" t="s">
        <v>9805</v>
      </c>
      <c r="F7750"/>
      <c r="G7750"/>
      <c r="H7750"/>
      <c r="I7750" s="610"/>
    </row>
    <row r="7751" spans="1:9" ht="15" x14ac:dyDescent="0.25">
      <c r="A7751" s="609" t="str">
        <f t="shared" si="121"/>
        <v>62</v>
      </c>
      <c r="B7751">
        <v>62</v>
      </c>
      <c r="C7751" t="s">
        <v>20972</v>
      </c>
      <c r="D7751" t="s">
        <v>8781</v>
      </c>
      <c r="E7751" s="363" t="s">
        <v>9329</v>
      </c>
      <c r="F7751"/>
      <c r="G7751"/>
      <c r="H7751"/>
      <c r="I7751" s="610"/>
    </row>
    <row r="7752" spans="1:9" ht="15" x14ac:dyDescent="0.25">
      <c r="A7752" s="609" t="str">
        <f t="shared" si="121"/>
        <v>77</v>
      </c>
      <c r="B7752">
        <v>77</v>
      </c>
      <c r="C7752" t="s">
        <v>20973</v>
      </c>
      <c r="D7752" t="s">
        <v>8781</v>
      </c>
      <c r="E7752" s="363" t="s">
        <v>8817</v>
      </c>
      <c r="F7752"/>
      <c r="G7752"/>
      <c r="H7752"/>
      <c r="I7752" s="610"/>
    </row>
    <row r="7753" spans="1:9" ht="15" x14ac:dyDescent="0.25">
      <c r="A7753" s="609" t="str">
        <f t="shared" si="121"/>
        <v>76</v>
      </c>
      <c r="B7753">
        <v>76</v>
      </c>
      <c r="C7753" t="s">
        <v>20974</v>
      </c>
      <c r="D7753" t="s">
        <v>8781</v>
      </c>
      <c r="E7753" s="363" t="s">
        <v>8946</v>
      </c>
      <c r="F7753"/>
      <c r="G7753"/>
      <c r="H7753"/>
      <c r="I7753" s="610"/>
    </row>
    <row r="7754" spans="1:9" ht="15" x14ac:dyDescent="0.25">
      <c r="A7754" s="609" t="str">
        <f t="shared" si="121"/>
        <v>67</v>
      </c>
      <c r="B7754">
        <v>67</v>
      </c>
      <c r="C7754" t="s">
        <v>20975</v>
      </c>
      <c r="D7754" t="s">
        <v>8781</v>
      </c>
      <c r="E7754" s="363" t="s">
        <v>9193</v>
      </c>
      <c r="F7754"/>
      <c r="G7754"/>
      <c r="H7754"/>
      <c r="I7754" s="610"/>
    </row>
    <row r="7755" spans="1:9" ht="15" x14ac:dyDescent="0.25">
      <c r="A7755" s="609" t="str">
        <f t="shared" si="121"/>
        <v>71</v>
      </c>
      <c r="B7755">
        <v>71</v>
      </c>
      <c r="C7755" t="s">
        <v>20976</v>
      </c>
      <c r="D7755" t="s">
        <v>8781</v>
      </c>
      <c r="E7755" s="363" t="s">
        <v>18904</v>
      </c>
      <c r="F7755"/>
      <c r="G7755"/>
      <c r="H7755"/>
      <c r="I7755" s="610"/>
    </row>
    <row r="7756" spans="1:9" ht="15" x14ac:dyDescent="0.25">
      <c r="A7756" s="609" t="str">
        <f t="shared" si="121"/>
        <v>73</v>
      </c>
      <c r="B7756">
        <v>73</v>
      </c>
      <c r="C7756" t="s">
        <v>20977</v>
      </c>
      <c r="D7756" t="s">
        <v>8781</v>
      </c>
      <c r="E7756" s="363" t="s">
        <v>9591</v>
      </c>
      <c r="F7756"/>
      <c r="G7756"/>
      <c r="H7756"/>
      <c r="I7756" s="610"/>
    </row>
    <row r="7757" spans="1:9" ht="15" x14ac:dyDescent="0.25">
      <c r="A7757" s="609" t="str">
        <f t="shared" si="121"/>
        <v>103</v>
      </c>
      <c r="B7757">
        <v>103</v>
      </c>
      <c r="C7757" t="s">
        <v>20978</v>
      </c>
      <c r="D7757" t="s">
        <v>8781</v>
      </c>
      <c r="E7757" s="363" t="s">
        <v>20979</v>
      </c>
      <c r="F7757"/>
      <c r="G7757"/>
      <c r="H7757"/>
      <c r="I7757" s="610"/>
    </row>
    <row r="7758" spans="1:9" ht="15" x14ac:dyDescent="0.25">
      <c r="A7758" s="609" t="str">
        <f t="shared" si="121"/>
        <v>107</v>
      </c>
      <c r="B7758">
        <v>107</v>
      </c>
      <c r="C7758" t="s">
        <v>20980</v>
      </c>
      <c r="D7758" t="s">
        <v>8781</v>
      </c>
      <c r="E7758" s="363" t="s">
        <v>11300</v>
      </c>
      <c r="F7758"/>
      <c r="G7758"/>
      <c r="H7758"/>
      <c r="I7758" s="610"/>
    </row>
    <row r="7759" spans="1:9" ht="15" x14ac:dyDescent="0.25">
      <c r="A7759" s="609" t="str">
        <f t="shared" si="121"/>
        <v>65</v>
      </c>
      <c r="B7759">
        <v>65</v>
      </c>
      <c r="C7759" t="s">
        <v>20981</v>
      </c>
      <c r="D7759" t="s">
        <v>8781</v>
      </c>
      <c r="E7759" s="363" t="s">
        <v>10034</v>
      </c>
      <c r="F7759"/>
      <c r="G7759"/>
      <c r="H7759"/>
      <c r="I7759" s="610"/>
    </row>
    <row r="7760" spans="1:9" ht="15" x14ac:dyDescent="0.25">
      <c r="A7760" s="609" t="str">
        <f t="shared" si="121"/>
        <v>108</v>
      </c>
      <c r="B7760">
        <v>108</v>
      </c>
      <c r="C7760" t="s">
        <v>20982</v>
      </c>
      <c r="D7760" t="s">
        <v>8781</v>
      </c>
      <c r="E7760" s="363" t="s">
        <v>10028</v>
      </c>
      <c r="F7760"/>
      <c r="G7760"/>
      <c r="H7760"/>
      <c r="I7760" s="610"/>
    </row>
    <row r="7761" spans="1:9" ht="15" x14ac:dyDescent="0.25">
      <c r="A7761" s="609" t="str">
        <f t="shared" si="121"/>
        <v>110</v>
      </c>
      <c r="B7761">
        <v>110</v>
      </c>
      <c r="C7761" t="s">
        <v>20983</v>
      </c>
      <c r="D7761" t="s">
        <v>8781</v>
      </c>
      <c r="E7761" s="363" t="s">
        <v>12853</v>
      </c>
      <c r="F7761"/>
      <c r="G7761"/>
      <c r="H7761"/>
      <c r="I7761" s="610"/>
    </row>
    <row r="7762" spans="1:9" ht="15" x14ac:dyDescent="0.25">
      <c r="A7762" s="609" t="str">
        <f t="shared" si="121"/>
        <v>109</v>
      </c>
      <c r="B7762">
        <v>109</v>
      </c>
      <c r="C7762" t="s">
        <v>20984</v>
      </c>
      <c r="D7762" t="s">
        <v>8781</v>
      </c>
      <c r="E7762" s="363" t="s">
        <v>20985</v>
      </c>
      <c r="F7762"/>
      <c r="G7762"/>
      <c r="H7762"/>
      <c r="I7762" s="610"/>
    </row>
    <row r="7763" spans="1:9" ht="15" x14ac:dyDescent="0.25">
      <c r="A7763" s="609" t="str">
        <f t="shared" si="121"/>
        <v>111</v>
      </c>
      <c r="B7763">
        <v>111</v>
      </c>
      <c r="C7763" t="s">
        <v>20986</v>
      </c>
      <c r="D7763" t="s">
        <v>8781</v>
      </c>
      <c r="E7763" s="363" t="s">
        <v>11397</v>
      </c>
      <c r="F7763"/>
      <c r="G7763"/>
      <c r="H7763"/>
      <c r="I7763" s="610"/>
    </row>
    <row r="7764" spans="1:9" ht="15" x14ac:dyDescent="0.25">
      <c r="A7764" s="609" t="str">
        <f t="shared" si="121"/>
        <v>112</v>
      </c>
      <c r="B7764">
        <v>112</v>
      </c>
      <c r="C7764" t="s">
        <v>20987</v>
      </c>
      <c r="D7764" t="s">
        <v>8781</v>
      </c>
      <c r="E7764" s="363" t="s">
        <v>8844</v>
      </c>
      <c r="F7764"/>
      <c r="G7764"/>
      <c r="H7764"/>
      <c r="I7764" s="610"/>
    </row>
    <row r="7765" spans="1:9" ht="15" x14ac:dyDescent="0.25">
      <c r="A7765" s="609" t="str">
        <f t="shared" si="121"/>
        <v>113</v>
      </c>
      <c r="B7765">
        <v>113</v>
      </c>
      <c r="C7765" t="s">
        <v>20988</v>
      </c>
      <c r="D7765" t="s">
        <v>8781</v>
      </c>
      <c r="E7765" s="363" t="s">
        <v>10348</v>
      </c>
      <c r="F7765"/>
      <c r="G7765"/>
      <c r="H7765"/>
      <c r="I7765" s="610"/>
    </row>
    <row r="7766" spans="1:9" ht="15" x14ac:dyDescent="0.25">
      <c r="A7766" s="609" t="str">
        <f t="shared" si="121"/>
        <v>104</v>
      </c>
      <c r="B7766">
        <v>104</v>
      </c>
      <c r="C7766" t="s">
        <v>20989</v>
      </c>
      <c r="D7766" t="s">
        <v>8781</v>
      </c>
      <c r="E7766" s="363" t="s">
        <v>18337</v>
      </c>
      <c r="F7766"/>
      <c r="G7766"/>
      <c r="H7766"/>
      <c r="I7766" s="610"/>
    </row>
    <row r="7767" spans="1:9" ht="15" x14ac:dyDescent="0.25">
      <c r="A7767" s="609" t="str">
        <f t="shared" si="121"/>
        <v>102</v>
      </c>
      <c r="B7767">
        <v>102</v>
      </c>
      <c r="C7767" t="s">
        <v>20990</v>
      </c>
      <c r="D7767" t="s">
        <v>8781</v>
      </c>
      <c r="E7767" s="363" t="s">
        <v>19404</v>
      </c>
      <c r="F7767"/>
      <c r="G7767"/>
      <c r="H7767"/>
      <c r="I7767" s="610"/>
    </row>
    <row r="7768" spans="1:9" ht="15" x14ac:dyDescent="0.25">
      <c r="A7768" s="609" t="str">
        <f t="shared" si="121"/>
        <v>95</v>
      </c>
      <c r="B7768">
        <v>95</v>
      </c>
      <c r="C7768" t="s">
        <v>20991</v>
      </c>
      <c r="D7768" t="s">
        <v>8781</v>
      </c>
      <c r="E7768" s="363" t="s">
        <v>18772</v>
      </c>
      <c r="F7768"/>
      <c r="G7768"/>
      <c r="H7768"/>
      <c r="I7768" s="610"/>
    </row>
    <row r="7769" spans="1:9" ht="15" x14ac:dyDescent="0.25">
      <c r="A7769" s="609" t="str">
        <f t="shared" si="121"/>
        <v>96</v>
      </c>
      <c r="B7769">
        <v>96</v>
      </c>
      <c r="C7769" t="s">
        <v>20992</v>
      </c>
      <c r="D7769" t="s">
        <v>8781</v>
      </c>
      <c r="E7769" s="363" t="s">
        <v>9210</v>
      </c>
      <c r="F7769"/>
      <c r="G7769"/>
      <c r="H7769"/>
      <c r="I7769" s="610"/>
    </row>
    <row r="7770" spans="1:9" ht="15" x14ac:dyDescent="0.25">
      <c r="A7770" s="609" t="str">
        <f t="shared" si="121"/>
        <v>97</v>
      </c>
      <c r="B7770">
        <v>97</v>
      </c>
      <c r="C7770" t="s">
        <v>20993</v>
      </c>
      <c r="D7770" t="s">
        <v>8781</v>
      </c>
      <c r="E7770" s="363" t="s">
        <v>10299</v>
      </c>
      <c r="F7770"/>
      <c r="G7770"/>
      <c r="H7770"/>
      <c r="I7770" s="610"/>
    </row>
    <row r="7771" spans="1:9" ht="15" x14ac:dyDescent="0.25">
      <c r="A7771" s="609" t="str">
        <f t="shared" si="121"/>
        <v>98</v>
      </c>
      <c r="B7771">
        <v>98</v>
      </c>
      <c r="C7771" t="s">
        <v>20994</v>
      </c>
      <c r="D7771" t="s">
        <v>8781</v>
      </c>
      <c r="E7771" s="363" t="s">
        <v>18101</v>
      </c>
      <c r="F7771"/>
      <c r="G7771"/>
      <c r="H7771"/>
      <c r="I7771" s="610"/>
    </row>
    <row r="7772" spans="1:9" ht="15" x14ac:dyDescent="0.25">
      <c r="A7772" s="609" t="str">
        <f t="shared" si="121"/>
        <v>99</v>
      </c>
      <c r="B7772">
        <v>99</v>
      </c>
      <c r="C7772" t="s">
        <v>20995</v>
      </c>
      <c r="D7772" t="s">
        <v>8781</v>
      </c>
      <c r="E7772" s="363" t="s">
        <v>19406</v>
      </c>
      <c r="F7772"/>
      <c r="G7772"/>
      <c r="H7772"/>
      <c r="I7772" s="610"/>
    </row>
    <row r="7773" spans="1:9" ht="15" x14ac:dyDescent="0.25">
      <c r="A7773" s="609" t="str">
        <f t="shared" si="121"/>
        <v>100</v>
      </c>
      <c r="B7773">
        <v>100</v>
      </c>
      <c r="C7773" t="s">
        <v>20996</v>
      </c>
      <c r="D7773" t="s">
        <v>8781</v>
      </c>
      <c r="E7773" s="363" t="s">
        <v>17979</v>
      </c>
      <c r="F7773"/>
      <c r="G7773"/>
      <c r="H7773"/>
      <c r="I7773" s="610"/>
    </row>
    <row r="7774" spans="1:9" ht="15" x14ac:dyDescent="0.25">
      <c r="A7774" s="609" t="str">
        <f t="shared" si="121"/>
        <v>75</v>
      </c>
      <c r="B7774">
        <v>75</v>
      </c>
      <c r="C7774" t="s">
        <v>20997</v>
      </c>
      <c r="D7774" t="s">
        <v>8781</v>
      </c>
      <c r="E7774" s="363" t="s">
        <v>20998</v>
      </c>
      <c r="F7774"/>
      <c r="G7774"/>
      <c r="H7774"/>
      <c r="I7774" s="610"/>
    </row>
    <row r="7775" spans="1:9" ht="15" x14ac:dyDescent="0.25">
      <c r="A7775" s="609" t="str">
        <f t="shared" si="121"/>
        <v>114</v>
      </c>
      <c r="B7775">
        <v>114</v>
      </c>
      <c r="C7775" t="s">
        <v>20999</v>
      </c>
      <c r="D7775" t="s">
        <v>8781</v>
      </c>
      <c r="E7775" s="363" t="s">
        <v>10091</v>
      </c>
      <c r="F7775"/>
      <c r="G7775"/>
      <c r="H7775"/>
      <c r="I7775" s="610"/>
    </row>
    <row r="7776" spans="1:9" ht="15" x14ac:dyDescent="0.25">
      <c r="A7776" s="609" t="str">
        <f t="shared" si="121"/>
        <v>68</v>
      </c>
      <c r="B7776">
        <v>68</v>
      </c>
      <c r="C7776" t="s">
        <v>21000</v>
      </c>
      <c r="D7776" t="s">
        <v>8781</v>
      </c>
      <c r="E7776" s="363" t="s">
        <v>10017</v>
      </c>
      <c r="F7776"/>
      <c r="G7776"/>
      <c r="H7776"/>
      <c r="I7776" s="610"/>
    </row>
    <row r="7777" spans="1:9" ht="15" x14ac:dyDescent="0.25">
      <c r="A7777" s="609" t="str">
        <f t="shared" si="121"/>
        <v>86</v>
      </c>
      <c r="B7777">
        <v>86</v>
      </c>
      <c r="C7777" t="s">
        <v>21001</v>
      </c>
      <c r="D7777" t="s">
        <v>8781</v>
      </c>
      <c r="E7777" s="363" t="s">
        <v>21002</v>
      </c>
      <c r="F7777"/>
      <c r="G7777"/>
      <c r="H7777"/>
      <c r="I7777" s="610"/>
    </row>
    <row r="7778" spans="1:9" ht="15" x14ac:dyDescent="0.25">
      <c r="A7778" s="609" t="str">
        <f t="shared" si="121"/>
        <v>66</v>
      </c>
      <c r="B7778">
        <v>66</v>
      </c>
      <c r="C7778" t="s">
        <v>21003</v>
      </c>
      <c r="D7778" t="s">
        <v>8781</v>
      </c>
      <c r="E7778" s="363" t="s">
        <v>17952</v>
      </c>
      <c r="F7778"/>
      <c r="G7778"/>
      <c r="H7778"/>
      <c r="I7778" s="610"/>
    </row>
    <row r="7779" spans="1:9" ht="15" x14ac:dyDescent="0.25">
      <c r="A7779" s="609" t="str">
        <f t="shared" si="121"/>
        <v>69</v>
      </c>
      <c r="B7779">
        <v>69</v>
      </c>
      <c r="C7779" t="s">
        <v>21004</v>
      </c>
      <c r="D7779" t="s">
        <v>8781</v>
      </c>
      <c r="E7779" s="363" t="s">
        <v>21005</v>
      </c>
      <c r="F7779"/>
      <c r="G7779"/>
      <c r="H7779"/>
      <c r="I7779" s="610"/>
    </row>
    <row r="7780" spans="1:9" ht="15" x14ac:dyDescent="0.25">
      <c r="A7780" s="609" t="str">
        <f t="shared" si="121"/>
        <v>83</v>
      </c>
      <c r="B7780">
        <v>83</v>
      </c>
      <c r="C7780" t="s">
        <v>21006</v>
      </c>
      <c r="D7780" t="s">
        <v>8781</v>
      </c>
      <c r="E7780" s="363" t="s">
        <v>21007</v>
      </c>
      <c r="F7780"/>
      <c r="G7780"/>
      <c r="H7780"/>
      <c r="I7780" s="610"/>
    </row>
    <row r="7781" spans="1:9" ht="15" x14ac:dyDescent="0.25">
      <c r="A7781" s="609" t="str">
        <f t="shared" si="121"/>
        <v>74</v>
      </c>
      <c r="B7781">
        <v>74</v>
      </c>
      <c r="C7781" t="s">
        <v>21008</v>
      </c>
      <c r="D7781" t="s">
        <v>8781</v>
      </c>
      <c r="E7781" s="363" t="s">
        <v>21009</v>
      </c>
      <c r="F7781"/>
      <c r="G7781"/>
      <c r="H7781"/>
      <c r="I7781" s="610"/>
    </row>
    <row r="7782" spans="1:9" ht="15" x14ac:dyDescent="0.25">
      <c r="A7782" s="609" t="str">
        <f t="shared" si="121"/>
        <v>106</v>
      </c>
      <c r="B7782">
        <v>106</v>
      </c>
      <c r="C7782" t="s">
        <v>21010</v>
      </c>
      <c r="D7782" t="s">
        <v>8781</v>
      </c>
      <c r="E7782" s="363" t="s">
        <v>21011</v>
      </c>
      <c r="F7782"/>
      <c r="G7782"/>
      <c r="H7782"/>
      <c r="I7782" s="610"/>
    </row>
    <row r="7783" spans="1:9" ht="15" x14ac:dyDescent="0.25">
      <c r="A7783" s="609" t="str">
        <f t="shared" si="121"/>
        <v>87</v>
      </c>
      <c r="B7783">
        <v>87</v>
      </c>
      <c r="C7783" t="s">
        <v>21012</v>
      </c>
      <c r="D7783" t="s">
        <v>8781</v>
      </c>
      <c r="E7783" s="363" t="s">
        <v>21013</v>
      </c>
      <c r="F7783"/>
      <c r="G7783"/>
      <c r="H7783"/>
      <c r="I7783" s="610"/>
    </row>
    <row r="7784" spans="1:9" ht="15" x14ac:dyDescent="0.25">
      <c r="A7784" s="609" t="str">
        <f t="shared" si="121"/>
        <v>88</v>
      </c>
      <c r="B7784">
        <v>88</v>
      </c>
      <c r="C7784" t="s">
        <v>21014</v>
      </c>
      <c r="D7784" t="s">
        <v>8781</v>
      </c>
      <c r="E7784" s="363" t="s">
        <v>14363</v>
      </c>
      <c r="F7784"/>
      <c r="G7784"/>
      <c r="H7784"/>
      <c r="I7784" s="610"/>
    </row>
    <row r="7785" spans="1:9" ht="15" x14ac:dyDescent="0.25">
      <c r="A7785" s="609" t="str">
        <f t="shared" si="121"/>
        <v>89</v>
      </c>
      <c r="B7785">
        <v>89</v>
      </c>
      <c r="C7785" t="s">
        <v>21015</v>
      </c>
      <c r="D7785" t="s">
        <v>8781</v>
      </c>
      <c r="E7785" s="363" t="s">
        <v>18507</v>
      </c>
      <c r="F7785"/>
      <c r="G7785"/>
      <c r="H7785"/>
      <c r="I7785" s="610"/>
    </row>
    <row r="7786" spans="1:9" ht="15" x14ac:dyDescent="0.25">
      <c r="A7786" s="609" t="str">
        <f t="shared" si="121"/>
        <v>90</v>
      </c>
      <c r="B7786">
        <v>90</v>
      </c>
      <c r="C7786" t="s">
        <v>21016</v>
      </c>
      <c r="D7786" t="s">
        <v>8781</v>
      </c>
      <c r="E7786" s="363" t="s">
        <v>9511</v>
      </c>
      <c r="F7786"/>
      <c r="G7786"/>
      <c r="H7786"/>
      <c r="I7786" s="610"/>
    </row>
    <row r="7787" spans="1:9" ht="15" x14ac:dyDescent="0.25">
      <c r="A7787" s="609" t="str">
        <f t="shared" si="121"/>
        <v>81</v>
      </c>
      <c r="B7787">
        <v>81</v>
      </c>
      <c r="C7787" t="s">
        <v>21017</v>
      </c>
      <c r="D7787" t="s">
        <v>8781</v>
      </c>
      <c r="E7787" s="363" t="s">
        <v>10351</v>
      </c>
      <c r="F7787"/>
      <c r="G7787"/>
      <c r="H7787"/>
      <c r="I7787" s="610"/>
    </row>
    <row r="7788" spans="1:9" ht="15" x14ac:dyDescent="0.25">
      <c r="A7788" s="609" t="str">
        <f t="shared" si="121"/>
        <v>82</v>
      </c>
      <c r="B7788">
        <v>82</v>
      </c>
      <c r="C7788" t="s">
        <v>21018</v>
      </c>
      <c r="D7788" t="s">
        <v>8781</v>
      </c>
      <c r="E7788" s="363" t="s">
        <v>21019</v>
      </c>
      <c r="F7788"/>
      <c r="G7788"/>
      <c r="H7788"/>
      <c r="I7788" s="610"/>
    </row>
    <row r="7789" spans="1:9" ht="15" x14ac:dyDescent="0.25">
      <c r="A7789" s="609" t="str">
        <f t="shared" si="121"/>
        <v>105</v>
      </c>
      <c r="B7789">
        <v>105</v>
      </c>
      <c r="C7789" t="s">
        <v>21020</v>
      </c>
      <c r="D7789" t="s">
        <v>8781</v>
      </c>
      <c r="E7789" s="363" t="s">
        <v>21021</v>
      </c>
      <c r="F7789"/>
      <c r="G7789"/>
      <c r="H7789"/>
      <c r="I7789" s="610"/>
    </row>
    <row r="7790" spans="1:9" ht="15" x14ac:dyDescent="0.25">
      <c r="A7790" s="609" t="str">
        <f t="shared" si="121"/>
        <v>60</v>
      </c>
      <c r="B7790">
        <v>60</v>
      </c>
      <c r="C7790" t="s">
        <v>21022</v>
      </c>
      <c r="D7790" t="s">
        <v>8781</v>
      </c>
      <c r="E7790" s="363" t="s">
        <v>11344</v>
      </c>
      <c r="F7790"/>
      <c r="G7790"/>
      <c r="H7790"/>
      <c r="I7790" s="610"/>
    </row>
    <row r="7791" spans="1:9" ht="15" x14ac:dyDescent="0.25">
      <c r="A7791" s="609" t="str">
        <f t="shared" si="121"/>
        <v>72</v>
      </c>
      <c r="B7791">
        <v>72</v>
      </c>
      <c r="C7791" t="s">
        <v>21023</v>
      </c>
      <c r="D7791" t="s">
        <v>8781</v>
      </c>
      <c r="E7791" s="363" t="s">
        <v>21024</v>
      </c>
      <c r="F7791"/>
      <c r="G7791"/>
      <c r="H7791"/>
      <c r="I7791" s="610"/>
    </row>
    <row r="7792" spans="1:9" ht="15" x14ac:dyDescent="0.25">
      <c r="A7792" s="609" t="str">
        <f t="shared" si="121"/>
        <v>70</v>
      </c>
      <c r="B7792">
        <v>70</v>
      </c>
      <c r="C7792" t="s">
        <v>21025</v>
      </c>
      <c r="D7792" t="s">
        <v>8781</v>
      </c>
      <c r="E7792" s="363" t="s">
        <v>18972</v>
      </c>
      <c r="F7792"/>
      <c r="G7792"/>
      <c r="H7792"/>
      <c r="I7792" s="610"/>
    </row>
    <row r="7793" spans="1:9" ht="15" x14ac:dyDescent="0.25">
      <c r="A7793" s="609" t="str">
        <f t="shared" si="121"/>
        <v>85</v>
      </c>
      <c r="B7793">
        <v>85</v>
      </c>
      <c r="C7793" t="s">
        <v>21026</v>
      </c>
      <c r="D7793" t="s">
        <v>8781</v>
      </c>
      <c r="E7793" s="363" t="s">
        <v>21027</v>
      </c>
      <c r="F7793"/>
      <c r="G7793"/>
      <c r="H7793"/>
      <c r="I7793" s="610"/>
    </row>
    <row r="7794" spans="1:9" ht="15" x14ac:dyDescent="0.25">
      <c r="A7794" s="609" t="str">
        <f t="shared" si="121"/>
        <v>84</v>
      </c>
      <c r="B7794">
        <v>84</v>
      </c>
      <c r="C7794" t="s">
        <v>21028</v>
      </c>
      <c r="D7794" t="s">
        <v>8781</v>
      </c>
      <c r="E7794" s="363" t="s">
        <v>8874</v>
      </c>
      <c r="F7794"/>
      <c r="G7794"/>
      <c r="H7794"/>
      <c r="I7794" s="610"/>
    </row>
    <row r="7795" spans="1:9" ht="15" x14ac:dyDescent="0.25">
      <c r="A7795" s="609" t="str">
        <f t="shared" si="121"/>
        <v>37997</v>
      </c>
      <c r="B7795">
        <v>37997</v>
      </c>
      <c r="C7795" t="s">
        <v>21029</v>
      </c>
      <c r="D7795" t="s">
        <v>8781</v>
      </c>
      <c r="E7795" s="363" t="s">
        <v>9723</v>
      </c>
      <c r="F7795"/>
      <c r="G7795"/>
      <c r="H7795"/>
      <c r="I7795" s="610"/>
    </row>
    <row r="7796" spans="1:9" ht="15" x14ac:dyDescent="0.25">
      <c r="A7796" s="609" t="str">
        <f t="shared" si="121"/>
        <v>37998</v>
      </c>
      <c r="B7796">
        <v>37998</v>
      </c>
      <c r="C7796" t="s">
        <v>21030</v>
      </c>
      <c r="D7796" t="s">
        <v>8781</v>
      </c>
      <c r="E7796" s="363" t="s">
        <v>10260</v>
      </c>
      <c r="F7796"/>
      <c r="G7796"/>
      <c r="H7796"/>
      <c r="I7796" s="610"/>
    </row>
    <row r="7797" spans="1:9" ht="15" x14ac:dyDescent="0.25">
      <c r="A7797" s="609" t="str">
        <f t="shared" si="121"/>
        <v>10899</v>
      </c>
      <c r="B7797">
        <v>10899</v>
      </c>
      <c r="C7797" t="s">
        <v>21031</v>
      </c>
      <c r="D7797" t="s">
        <v>8781</v>
      </c>
      <c r="E7797" s="363" t="s">
        <v>21032</v>
      </c>
      <c r="F7797"/>
      <c r="G7797"/>
      <c r="H7797"/>
      <c r="I7797" s="610"/>
    </row>
    <row r="7798" spans="1:9" ht="15" x14ac:dyDescent="0.25">
      <c r="A7798" s="609" t="str">
        <f t="shared" si="121"/>
        <v>10900</v>
      </c>
      <c r="B7798">
        <v>10900</v>
      </c>
      <c r="C7798" t="s">
        <v>21033</v>
      </c>
      <c r="D7798" t="s">
        <v>8781</v>
      </c>
      <c r="E7798" s="363" t="s">
        <v>21034</v>
      </c>
      <c r="F7798"/>
      <c r="G7798"/>
      <c r="H7798"/>
      <c r="I7798" s="610"/>
    </row>
    <row r="7799" spans="1:9" ht="15" x14ac:dyDescent="0.25">
      <c r="A7799" s="609" t="str">
        <f t="shared" si="121"/>
        <v>46</v>
      </c>
      <c r="B7799">
        <v>46</v>
      </c>
      <c r="C7799" t="s">
        <v>21035</v>
      </c>
      <c r="D7799" t="s">
        <v>8781</v>
      </c>
      <c r="E7799" s="363" t="s">
        <v>21036</v>
      </c>
      <c r="F7799"/>
      <c r="G7799"/>
      <c r="H7799"/>
      <c r="I7799" s="610"/>
    </row>
    <row r="7800" spans="1:9" ht="15" x14ac:dyDescent="0.25">
      <c r="A7800" s="609" t="str">
        <f t="shared" si="121"/>
        <v>51</v>
      </c>
      <c r="B7800">
        <v>51</v>
      </c>
      <c r="C7800" t="s">
        <v>21037</v>
      </c>
      <c r="D7800" t="s">
        <v>8781</v>
      </c>
      <c r="E7800" s="363" t="s">
        <v>17986</v>
      </c>
      <c r="F7800"/>
      <c r="G7800"/>
      <c r="H7800"/>
      <c r="I7800" s="610"/>
    </row>
    <row r="7801" spans="1:9" ht="15" x14ac:dyDescent="0.25">
      <c r="A7801" s="609" t="str">
        <f t="shared" si="121"/>
        <v>12863</v>
      </c>
      <c r="B7801">
        <v>12863</v>
      </c>
      <c r="C7801" t="s">
        <v>21038</v>
      </c>
      <c r="D7801" t="s">
        <v>8781</v>
      </c>
      <c r="E7801" s="363" t="s">
        <v>21039</v>
      </c>
      <c r="F7801"/>
      <c r="G7801"/>
      <c r="H7801"/>
      <c r="I7801" s="610"/>
    </row>
    <row r="7802" spans="1:9" ht="15" x14ac:dyDescent="0.25">
      <c r="A7802" s="609" t="str">
        <f t="shared" si="121"/>
        <v>50</v>
      </c>
      <c r="B7802">
        <v>50</v>
      </c>
      <c r="C7802" t="s">
        <v>21040</v>
      </c>
      <c r="D7802" t="s">
        <v>8781</v>
      </c>
      <c r="E7802" s="363" t="s">
        <v>21041</v>
      </c>
      <c r="F7802"/>
      <c r="G7802"/>
      <c r="H7802"/>
      <c r="I7802" s="610"/>
    </row>
    <row r="7803" spans="1:9" ht="15" x14ac:dyDescent="0.25">
      <c r="A7803" s="609" t="str">
        <f t="shared" si="121"/>
        <v>47</v>
      </c>
      <c r="B7803">
        <v>47</v>
      </c>
      <c r="C7803" t="s">
        <v>21042</v>
      </c>
      <c r="D7803" t="s">
        <v>8781</v>
      </c>
      <c r="E7803" s="363" t="s">
        <v>19806</v>
      </c>
      <c r="F7803"/>
      <c r="G7803"/>
      <c r="H7803"/>
      <c r="I7803" s="610"/>
    </row>
    <row r="7804" spans="1:9" ht="15" x14ac:dyDescent="0.25">
      <c r="A7804" s="609" t="str">
        <f t="shared" si="121"/>
        <v>48</v>
      </c>
      <c r="B7804">
        <v>48</v>
      </c>
      <c r="C7804" t="s">
        <v>21043</v>
      </c>
      <c r="D7804" t="s">
        <v>8781</v>
      </c>
      <c r="E7804" s="363" t="s">
        <v>9851</v>
      </c>
      <c r="F7804"/>
      <c r="G7804"/>
      <c r="H7804"/>
      <c r="I7804" s="610"/>
    </row>
    <row r="7805" spans="1:9" ht="15" x14ac:dyDescent="0.25">
      <c r="A7805" s="609" t="str">
        <f t="shared" si="121"/>
        <v>52</v>
      </c>
      <c r="B7805">
        <v>52</v>
      </c>
      <c r="C7805" t="s">
        <v>21044</v>
      </c>
      <c r="D7805" t="s">
        <v>8781</v>
      </c>
      <c r="E7805" s="363" t="s">
        <v>18019</v>
      </c>
      <c r="F7805"/>
      <c r="G7805"/>
      <c r="H7805"/>
      <c r="I7805" s="610"/>
    </row>
    <row r="7806" spans="1:9" ht="15" x14ac:dyDescent="0.25">
      <c r="A7806" s="609" t="str">
        <f t="shared" si="121"/>
        <v>43</v>
      </c>
      <c r="B7806">
        <v>43</v>
      </c>
      <c r="C7806" t="s">
        <v>21045</v>
      </c>
      <c r="D7806" t="s">
        <v>8781</v>
      </c>
      <c r="E7806" s="363" t="s">
        <v>21046</v>
      </c>
      <c r="F7806"/>
      <c r="G7806"/>
      <c r="H7806"/>
      <c r="I7806" s="610"/>
    </row>
    <row r="7807" spans="1:9" ht="15" x14ac:dyDescent="0.25">
      <c r="A7807" s="609" t="str">
        <f t="shared" si="121"/>
        <v>4791</v>
      </c>
      <c r="B7807">
        <v>4791</v>
      </c>
      <c r="C7807" t="s">
        <v>21047</v>
      </c>
      <c r="D7807" t="s">
        <v>8790</v>
      </c>
      <c r="E7807" s="363" t="s">
        <v>11864</v>
      </c>
      <c r="F7807"/>
      <c r="G7807"/>
      <c r="H7807"/>
      <c r="I7807" s="610"/>
    </row>
    <row r="7808" spans="1:9" ht="15" x14ac:dyDescent="0.25">
      <c r="A7808" s="609" t="str">
        <f t="shared" si="121"/>
        <v>157</v>
      </c>
      <c r="B7808">
        <v>157</v>
      </c>
      <c r="C7808" t="s">
        <v>21048</v>
      </c>
      <c r="D7808" t="s">
        <v>8790</v>
      </c>
      <c r="E7808" s="363" t="s">
        <v>21049</v>
      </c>
      <c r="F7808"/>
      <c r="G7808"/>
      <c r="H7808"/>
      <c r="I7808" s="610"/>
    </row>
    <row r="7809" spans="1:9" ht="15" x14ac:dyDescent="0.25">
      <c r="A7809" s="609" t="str">
        <f t="shared" si="121"/>
        <v>156</v>
      </c>
      <c r="B7809">
        <v>156</v>
      </c>
      <c r="C7809" t="s">
        <v>21050</v>
      </c>
      <c r="D7809" t="s">
        <v>8790</v>
      </c>
      <c r="E7809" s="363" t="s">
        <v>21051</v>
      </c>
      <c r="F7809"/>
      <c r="G7809"/>
      <c r="H7809"/>
      <c r="I7809" s="610"/>
    </row>
    <row r="7810" spans="1:9" ht="15" x14ac:dyDescent="0.25">
      <c r="A7810" s="609" t="str">
        <f t="shared" ref="A7810:A7873" si="122">IF(ISERROR(SEARCH("/",B7810)=6),TRIM(CLEAN(B7810)),IF(SEARCH("/",B7810)=6,IF(LEN(TRIM(CLEAN(B7810)))=7,LEFT(TRIM(CLEAN(B7810)),6)&amp;"00"&amp;RIGHT(TRIM(CLEAN(B7810)),1),LEFT(TRIM(CLEAN(B7810)),6)&amp;"0"&amp;RIGHT(TRIM(CLEAN(B7810)),2)),TRIM(CLEAN(B7810))))</f>
        <v>131</v>
      </c>
      <c r="B7810">
        <v>131</v>
      </c>
      <c r="C7810" t="s">
        <v>21052</v>
      </c>
      <c r="D7810" t="s">
        <v>8790</v>
      </c>
      <c r="E7810" s="363" t="s">
        <v>18458</v>
      </c>
      <c r="F7810"/>
      <c r="G7810"/>
      <c r="H7810"/>
      <c r="I7810" s="610"/>
    </row>
    <row r="7811" spans="1:9" ht="15" x14ac:dyDescent="0.25">
      <c r="A7811" s="609" t="str">
        <f t="shared" si="122"/>
        <v>39719</v>
      </c>
      <c r="B7811">
        <v>39719</v>
      </c>
      <c r="C7811" t="s">
        <v>21053</v>
      </c>
      <c r="D7811" t="s">
        <v>8777</v>
      </c>
      <c r="E7811" s="363" t="s">
        <v>9891</v>
      </c>
      <c r="F7811"/>
      <c r="G7811"/>
      <c r="H7811"/>
      <c r="I7811" s="610"/>
    </row>
    <row r="7812" spans="1:9" ht="15" x14ac:dyDescent="0.25">
      <c r="A7812" s="609" t="str">
        <f t="shared" si="122"/>
        <v>21114</v>
      </c>
      <c r="B7812">
        <v>21114</v>
      </c>
      <c r="C7812" t="s">
        <v>21054</v>
      </c>
      <c r="D7812" t="s">
        <v>8781</v>
      </c>
      <c r="E7812" s="363" t="s">
        <v>19675</v>
      </c>
      <c r="F7812"/>
      <c r="G7812"/>
      <c r="H7812"/>
      <c r="I7812" s="610"/>
    </row>
    <row r="7813" spans="1:9" ht="15" x14ac:dyDescent="0.25">
      <c r="A7813" s="609" t="str">
        <f t="shared" si="122"/>
        <v>119</v>
      </c>
      <c r="B7813">
        <v>119</v>
      </c>
      <c r="C7813" t="s">
        <v>21055</v>
      </c>
      <c r="D7813" t="s">
        <v>8781</v>
      </c>
      <c r="E7813" s="363" t="s">
        <v>10236</v>
      </c>
      <c r="F7813"/>
      <c r="G7813"/>
      <c r="H7813"/>
      <c r="I7813" s="610"/>
    </row>
    <row r="7814" spans="1:9" ht="15" x14ac:dyDescent="0.25">
      <c r="A7814" s="609" t="str">
        <f t="shared" si="122"/>
        <v>20080</v>
      </c>
      <c r="B7814">
        <v>20080</v>
      </c>
      <c r="C7814" t="s">
        <v>21056</v>
      </c>
      <c r="D7814" t="s">
        <v>8781</v>
      </c>
      <c r="E7814" s="363" t="s">
        <v>18041</v>
      </c>
      <c r="F7814"/>
      <c r="G7814"/>
      <c r="H7814"/>
      <c r="I7814" s="610"/>
    </row>
    <row r="7815" spans="1:9" ht="15" x14ac:dyDescent="0.25">
      <c r="A7815" s="609" t="str">
        <f t="shared" si="122"/>
        <v>122</v>
      </c>
      <c r="B7815">
        <v>122</v>
      </c>
      <c r="C7815" t="s">
        <v>21057</v>
      </c>
      <c r="D7815" t="s">
        <v>8781</v>
      </c>
      <c r="E7815" s="363" t="s">
        <v>21058</v>
      </c>
      <c r="F7815"/>
      <c r="G7815"/>
      <c r="H7815"/>
      <c r="I7815" s="610"/>
    </row>
    <row r="7816" spans="1:9" ht="15" x14ac:dyDescent="0.25">
      <c r="A7816" s="609" t="str">
        <f t="shared" si="122"/>
        <v>3410</v>
      </c>
      <c r="B7816">
        <v>3410</v>
      </c>
      <c r="C7816" t="s">
        <v>21059</v>
      </c>
      <c r="D7816" t="s">
        <v>8790</v>
      </c>
      <c r="E7816" s="363" t="s">
        <v>10367</v>
      </c>
      <c r="F7816"/>
      <c r="G7816"/>
      <c r="H7816"/>
      <c r="I7816" s="610"/>
    </row>
    <row r="7817" spans="1:9" ht="15" x14ac:dyDescent="0.25">
      <c r="A7817" s="609" t="str">
        <f t="shared" si="122"/>
        <v>124</v>
      </c>
      <c r="B7817">
        <v>124</v>
      </c>
      <c r="C7817" t="s">
        <v>21060</v>
      </c>
      <c r="D7817" t="s">
        <v>8777</v>
      </c>
      <c r="E7817" s="363" t="s">
        <v>9580</v>
      </c>
      <c r="F7817"/>
      <c r="G7817"/>
      <c r="H7817"/>
      <c r="I7817" s="610"/>
    </row>
    <row r="7818" spans="1:9" ht="15" x14ac:dyDescent="0.25">
      <c r="A7818" s="609" t="str">
        <f t="shared" si="122"/>
        <v>7334</v>
      </c>
      <c r="B7818">
        <v>7334</v>
      </c>
      <c r="C7818" t="s">
        <v>21061</v>
      </c>
      <c r="D7818" t="s">
        <v>8777</v>
      </c>
      <c r="E7818" s="363" t="s">
        <v>9667</v>
      </c>
      <c r="F7818"/>
      <c r="G7818"/>
      <c r="H7818"/>
      <c r="I7818" s="610"/>
    </row>
    <row r="7819" spans="1:9" ht="15" x14ac:dyDescent="0.25">
      <c r="A7819" s="609" t="str">
        <f t="shared" si="122"/>
        <v>123</v>
      </c>
      <c r="B7819">
        <v>123</v>
      </c>
      <c r="C7819" t="s">
        <v>21062</v>
      </c>
      <c r="D7819" t="s">
        <v>8777</v>
      </c>
      <c r="E7819" s="363" t="s">
        <v>9225</v>
      </c>
      <c r="F7819"/>
      <c r="G7819"/>
      <c r="H7819"/>
      <c r="I7819" s="610"/>
    </row>
    <row r="7820" spans="1:9" ht="15" x14ac:dyDescent="0.25">
      <c r="A7820" s="609" t="str">
        <f t="shared" si="122"/>
        <v>127</v>
      </c>
      <c r="B7820">
        <v>127</v>
      </c>
      <c r="C7820" t="s">
        <v>21063</v>
      </c>
      <c r="D7820" t="s">
        <v>8777</v>
      </c>
      <c r="E7820" s="363" t="s">
        <v>14045</v>
      </c>
      <c r="F7820"/>
      <c r="G7820"/>
      <c r="H7820"/>
      <c r="I7820" s="610"/>
    </row>
    <row r="7821" spans="1:9" ht="15" x14ac:dyDescent="0.25">
      <c r="A7821" s="609" t="str">
        <f t="shared" si="122"/>
        <v>41373</v>
      </c>
      <c r="B7821">
        <v>41373</v>
      </c>
      <c r="C7821" t="s">
        <v>21064</v>
      </c>
      <c r="D7821" t="s">
        <v>8777</v>
      </c>
      <c r="E7821" s="363" t="s">
        <v>9205</v>
      </c>
      <c r="F7821"/>
      <c r="G7821"/>
      <c r="H7821"/>
      <c r="I7821" s="610"/>
    </row>
    <row r="7822" spans="1:9" ht="15" x14ac:dyDescent="0.25">
      <c r="A7822" s="609" t="str">
        <f t="shared" si="122"/>
        <v>133</v>
      </c>
      <c r="B7822">
        <v>133</v>
      </c>
      <c r="C7822" t="s">
        <v>21065</v>
      </c>
      <c r="D7822" t="s">
        <v>8777</v>
      </c>
      <c r="E7822" s="363" t="s">
        <v>9897</v>
      </c>
      <c r="F7822"/>
      <c r="G7822"/>
      <c r="H7822"/>
      <c r="I7822" s="610"/>
    </row>
    <row r="7823" spans="1:9" ht="15" x14ac:dyDescent="0.25">
      <c r="A7823" s="609" t="str">
        <f t="shared" si="122"/>
        <v>43617</v>
      </c>
      <c r="B7823">
        <v>43617</v>
      </c>
      <c r="C7823" t="s">
        <v>21066</v>
      </c>
      <c r="D7823" t="s">
        <v>8777</v>
      </c>
      <c r="E7823" s="363" t="s">
        <v>10088</v>
      </c>
      <c r="F7823"/>
      <c r="G7823"/>
      <c r="H7823"/>
      <c r="I7823" s="610"/>
    </row>
    <row r="7824" spans="1:9" ht="15" x14ac:dyDescent="0.25">
      <c r="A7824" s="609" t="str">
        <f t="shared" si="122"/>
        <v>132</v>
      </c>
      <c r="B7824">
        <v>132</v>
      </c>
      <c r="C7824" t="s">
        <v>21067</v>
      </c>
      <c r="D7824" t="s">
        <v>8777</v>
      </c>
      <c r="E7824" s="363" t="s">
        <v>10597</v>
      </c>
      <c r="F7824"/>
      <c r="G7824"/>
      <c r="H7824"/>
      <c r="I7824" s="610"/>
    </row>
    <row r="7825" spans="1:9" ht="15" x14ac:dyDescent="0.25">
      <c r="A7825" s="609" t="str">
        <f t="shared" si="122"/>
        <v>43618</v>
      </c>
      <c r="B7825">
        <v>43618</v>
      </c>
      <c r="C7825" t="s">
        <v>21068</v>
      </c>
      <c r="D7825" t="s">
        <v>8790</v>
      </c>
      <c r="E7825" s="363" t="s">
        <v>10117</v>
      </c>
      <c r="F7825"/>
      <c r="G7825"/>
      <c r="H7825"/>
      <c r="I7825" s="610"/>
    </row>
    <row r="7826" spans="1:9" ht="15" x14ac:dyDescent="0.25">
      <c r="A7826" s="609" t="str">
        <f t="shared" si="122"/>
        <v>37476</v>
      </c>
      <c r="B7826">
        <v>37476</v>
      </c>
      <c r="C7826" t="s">
        <v>21069</v>
      </c>
      <c r="D7826" t="s">
        <v>8781</v>
      </c>
      <c r="E7826" s="363" t="s">
        <v>21070</v>
      </c>
      <c r="F7826"/>
      <c r="G7826"/>
      <c r="H7826"/>
      <c r="I7826" s="610"/>
    </row>
    <row r="7827" spans="1:9" ht="15" x14ac:dyDescent="0.25">
      <c r="A7827" s="609" t="str">
        <f t="shared" si="122"/>
        <v>37478</v>
      </c>
      <c r="B7827">
        <v>37478</v>
      </c>
      <c r="C7827" t="s">
        <v>21071</v>
      </c>
      <c r="D7827" t="s">
        <v>8781</v>
      </c>
      <c r="E7827" s="363" t="s">
        <v>21072</v>
      </c>
      <c r="F7827"/>
      <c r="G7827"/>
      <c r="H7827"/>
      <c r="I7827" s="610"/>
    </row>
    <row r="7828" spans="1:9" ht="15" x14ac:dyDescent="0.25">
      <c r="A7828" s="609" t="str">
        <f t="shared" si="122"/>
        <v>37477</v>
      </c>
      <c r="B7828">
        <v>37477</v>
      </c>
      <c r="C7828" t="s">
        <v>21073</v>
      </c>
      <c r="D7828" t="s">
        <v>8781</v>
      </c>
      <c r="E7828" s="363" t="s">
        <v>21074</v>
      </c>
      <c r="F7828"/>
      <c r="G7828"/>
      <c r="H7828"/>
      <c r="I7828" s="610"/>
    </row>
    <row r="7829" spans="1:9" ht="15" x14ac:dyDescent="0.25">
      <c r="A7829" s="609" t="str">
        <f t="shared" si="122"/>
        <v>37479</v>
      </c>
      <c r="B7829">
        <v>37479</v>
      </c>
      <c r="C7829" t="s">
        <v>21075</v>
      </c>
      <c r="D7829" t="s">
        <v>8781</v>
      </c>
      <c r="E7829" s="363" t="s">
        <v>21076</v>
      </c>
      <c r="F7829"/>
      <c r="G7829"/>
      <c r="H7829"/>
      <c r="I7829" s="610"/>
    </row>
    <row r="7830" spans="1:9" ht="15" x14ac:dyDescent="0.25">
      <c r="A7830" s="609" t="str">
        <f t="shared" si="122"/>
        <v>4319</v>
      </c>
      <c r="B7830">
        <v>4319</v>
      </c>
      <c r="C7830" t="s">
        <v>21077</v>
      </c>
      <c r="D7830" t="s">
        <v>8781</v>
      </c>
      <c r="E7830" s="363" t="s">
        <v>9244</v>
      </c>
      <c r="F7830"/>
      <c r="G7830"/>
      <c r="H7830"/>
      <c r="I7830" s="610"/>
    </row>
    <row r="7831" spans="1:9" ht="15" x14ac:dyDescent="0.25">
      <c r="A7831" s="609" t="str">
        <f t="shared" si="122"/>
        <v>42409</v>
      </c>
      <c r="B7831">
        <v>42409</v>
      </c>
      <c r="C7831" t="s">
        <v>21078</v>
      </c>
      <c r="D7831" t="s">
        <v>8790</v>
      </c>
      <c r="E7831" s="363" t="s">
        <v>19197</v>
      </c>
      <c r="F7831"/>
      <c r="G7831"/>
      <c r="H7831"/>
      <c r="I7831" s="610"/>
    </row>
    <row r="7832" spans="1:9" ht="15" x14ac:dyDescent="0.25">
      <c r="A7832" s="609" t="str">
        <f t="shared" si="122"/>
        <v>40553</v>
      </c>
      <c r="B7832">
        <v>40553</v>
      </c>
      <c r="C7832" t="s">
        <v>21079</v>
      </c>
      <c r="D7832" t="s">
        <v>8911</v>
      </c>
      <c r="E7832" s="363" t="s">
        <v>9252</v>
      </c>
      <c r="F7832"/>
      <c r="G7832"/>
      <c r="H7832"/>
      <c r="I7832" s="610"/>
    </row>
    <row r="7833" spans="1:9" ht="15" x14ac:dyDescent="0.25">
      <c r="A7833" s="609" t="str">
        <f t="shared" si="122"/>
        <v>6114</v>
      </c>
      <c r="B7833">
        <v>6114</v>
      </c>
      <c r="C7833" t="s">
        <v>21080</v>
      </c>
      <c r="D7833" t="s">
        <v>8786</v>
      </c>
      <c r="E7833" s="363" t="s">
        <v>10066</v>
      </c>
      <c r="F7833"/>
      <c r="G7833"/>
      <c r="H7833"/>
      <c r="I7833" s="610"/>
    </row>
    <row r="7834" spans="1:9" ht="15" x14ac:dyDescent="0.25">
      <c r="A7834" s="609" t="str">
        <f t="shared" si="122"/>
        <v>40912</v>
      </c>
      <c r="B7834">
        <v>40912</v>
      </c>
      <c r="C7834" t="s">
        <v>21081</v>
      </c>
      <c r="D7834" t="s">
        <v>8914</v>
      </c>
      <c r="E7834" s="363" t="s">
        <v>21082</v>
      </c>
      <c r="F7834"/>
      <c r="G7834"/>
      <c r="H7834"/>
      <c r="I7834" s="610"/>
    </row>
    <row r="7835" spans="1:9" ht="15" x14ac:dyDescent="0.25">
      <c r="A7835" s="609" t="str">
        <f t="shared" si="122"/>
        <v>247</v>
      </c>
      <c r="B7835">
        <v>247</v>
      </c>
      <c r="C7835" t="s">
        <v>21083</v>
      </c>
      <c r="D7835" t="s">
        <v>8786</v>
      </c>
      <c r="E7835" s="363" t="s">
        <v>9444</v>
      </c>
      <c r="F7835"/>
      <c r="G7835"/>
      <c r="H7835"/>
      <c r="I7835" s="610"/>
    </row>
    <row r="7836" spans="1:9" ht="15" x14ac:dyDescent="0.25">
      <c r="A7836" s="609" t="str">
        <f t="shared" si="122"/>
        <v>40919</v>
      </c>
      <c r="B7836">
        <v>40919</v>
      </c>
      <c r="C7836" t="s">
        <v>21084</v>
      </c>
      <c r="D7836" t="s">
        <v>8914</v>
      </c>
      <c r="E7836" s="363" t="s">
        <v>21085</v>
      </c>
      <c r="F7836"/>
      <c r="G7836"/>
      <c r="H7836"/>
      <c r="I7836" s="610"/>
    </row>
    <row r="7837" spans="1:9" ht="15" x14ac:dyDescent="0.25">
      <c r="A7837" s="609" t="str">
        <f t="shared" si="122"/>
        <v>25958</v>
      </c>
      <c r="B7837">
        <v>25958</v>
      </c>
      <c r="C7837" t="s">
        <v>21086</v>
      </c>
      <c r="D7837" t="s">
        <v>8786</v>
      </c>
      <c r="E7837" s="363" t="s">
        <v>9952</v>
      </c>
      <c r="F7837"/>
      <c r="G7837"/>
      <c r="H7837"/>
      <c r="I7837" s="610"/>
    </row>
    <row r="7838" spans="1:9" ht="15" x14ac:dyDescent="0.25">
      <c r="A7838" s="609" t="str">
        <f t="shared" si="122"/>
        <v>40984</v>
      </c>
      <c r="B7838">
        <v>40984</v>
      </c>
      <c r="C7838" t="s">
        <v>21087</v>
      </c>
      <c r="D7838" t="s">
        <v>8914</v>
      </c>
      <c r="E7838" s="363" t="s">
        <v>21088</v>
      </c>
      <c r="F7838"/>
      <c r="G7838"/>
      <c r="H7838"/>
      <c r="I7838" s="610"/>
    </row>
    <row r="7839" spans="1:9" ht="15" x14ac:dyDescent="0.25">
      <c r="A7839" s="609" t="str">
        <f t="shared" si="122"/>
        <v>248</v>
      </c>
      <c r="B7839">
        <v>248</v>
      </c>
      <c r="C7839" t="s">
        <v>21089</v>
      </c>
      <c r="D7839" t="s">
        <v>8786</v>
      </c>
      <c r="E7839" s="363" t="s">
        <v>10330</v>
      </c>
      <c r="F7839"/>
      <c r="G7839"/>
      <c r="H7839"/>
      <c r="I7839" s="610"/>
    </row>
    <row r="7840" spans="1:9" ht="15" x14ac:dyDescent="0.25">
      <c r="A7840" s="609" t="str">
        <f t="shared" si="122"/>
        <v>41086</v>
      </c>
      <c r="B7840">
        <v>41086</v>
      </c>
      <c r="C7840" t="s">
        <v>21090</v>
      </c>
      <c r="D7840" t="s">
        <v>8914</v>
      </c>
      <c r="E7840" s="363" t="s">
        <v>21091</v>
      </c>
      <c r="F7840"/>
      <c r="G7840"/>
      <c r="H7840"/>
      <c r="I7840" s="610"/>
    </row>
    <row r="7841" spans="1:9" ht="15" x14ac:dyDescent="0.25">
      <c r="A7841" s="609" t="str">
        <f t="shared" si="122"/>
        <v>34466</v>
      </c>
      <c r="B7841">
        <v>34466</v>
      </c>
      <c r="C7841" t="s">
        <v>21092</v>
      </c>
      <c r="D7841" t="s">
        <v>8786</v>
      </c>
      <c r="E7841" s="363" t="s">
        <v>10330</v>
      </c>
      <c r="F7841"/>
      <c r="G7841"/>
      <c r="H7841"/>
      <c r="I7841" s="610"/>
    </row>
    <row r="7842" spans="1:9" ht="15" x14ac:dyDescent="0.25">
      <c r="A7842" s="609" t="str">
        <f t="shared" si="122"/>
        <v>41083</v>
      </c>
      <c r="B7842">
        <v>41083</v>
      </c>
      <c r="C7842" t="s">
        <v>21093</v>
      </c>
      <c r="D7842" t="s">
        <v>8914</v>
      </c>
      <c r="E7842" s="363" t="s">
        <v>21091</v>
      </c>
      <c r="F7842"/>
      <c r="G7842"/>
      <c r="H7842"/>
      <c r="I7842" s="610"/>
    </row>
    <row r="7843" spans="1:9" ht="15" x14ac:dyDescent="0.25">
      <c r="A7843" s="609" t="str">
        <f t="shared" si="122"/>
        <v>252</v>
      </c>
      <c r="B7843">
        <v>252</v>
      </c>
      <c r="C7843" t="s">
        <v>21094</v>
      </c>
      <c r="D7843" t="s">
        <v>8786</v>
      </c>
      <c r="E7843" s="363" t="s">
        <v>9378</v>
      </c>
      <c r="F7843"/>
      <c r="G7843"/>
      <c r="H7843"/>
      <c r="I7843" s="610"/>
    </row>
    <row r="7844" spans="1:9" ht="15" x14ac:dyDescent="0.25">
      <c r="A7844" s="609" t="str">
        <f t="shared" si="122"/>
        <v>40909</v>
      </c>
      <c r="B7844">
        <v>40909</v>
      </c>
      <c r="C7844" t="s">
        <v>21095</v>
      </c>
      <c r="D7844" t="s">
        <v>8914</v>
      </c>
      <c r="E7844" s="363" t="s">
        <v>21096</v>
      </c>
      <c r="F7844"/>
      <c r="G7844"/>
      <c r="H7844"/>
      <c r="I7844" s="610"/>
    </row>
    <row r="7845" spans="1:9" ht="15" x14ac:dyDescent="0.25">
      <c r="A7845" s="609" t="str">
        <f t="shared" si="122"/>
        <v>242</v>
      </c>
      <c r="B7845">
        <v>242</v>
      </c>
      <c r="C7845" t="s">
        <v>21097</v>
      </c>
      <c r="D7845" t="s">
        <v>8786</v>
      </c>
      <c r="E7845" s="363" t="s">
        <v>10045</v>
      </c>
      <c r="F7845"/>
      <c r="G7845"/>
      <c r="H7845"/>
      <c r="I7845" s="610"/>
    </row>
    <row r="7846" spans="1:9" ht="15" x14ac:dyDescent="0.25">
      <c r="A7846" s="609" t="str">
        <f t="shared" si="122"/>
        <v>41085</v>
      </c>
      <c r="B7846">
        <v>41085</v>
      </c>
      <c r="C7846" t="s">
        <v>21098</v>
      </c>
      <c r="D7846" t="s">
        <v>8914</v>
      </c>
      <c r="E7846" s="363" t="s">
        <v>21099</v>
      </c>
      <c r="F7846"/>
      <c r="G7846"/>
      <c r="H7846"/>
      <c r="I7846" s="610"/>
    </row>
    <row r="7847" spans="1:9" ht="15" x14ac:dyDescent="0.25">
      <c r="A7847" s="609" t="str">
        <f t="shared" si="122"/>
        <v>427</v>
      </c>
      <c r="B7847">
        <v>427</v>
      </c>
      <c r="C7847" t="s">
        <v>21100</v>
      </c>
      <c r="D7847" t="s">
        <v>8781</v>
      </c>
      <c r="E7847" s="363" t="s">
        <v>9708</v>
      </c>
      <c r="F7847"/>
      <c r="G7847"/>
      <c r="H7847"/>
      <c r="I7847" s="610"/>
    </row>
    <row r="7848" spans="1:9" ht="15" x14ac:dyDescent="0.25">
      <c r="A7848" s="609" t="str">
        <f t="shared" si="122"/>
        <v>417</v>
      </c>
      <c r="B7848">
        <v>417</v>
      </c>
      <c r="C7848" t="s">
        <v>21101</v>
      </c>
      <c r="D7848" t="s">
        <v>8781</v>
      </c>
      <c r="E7848" s="363" t="s">
        <v>18205</v>
      </c>
      <c r="F7848"/>
      <c r="G7848"/>
      <c r="H7848"/>
      <c r="I7848" s="610"/>
    </row>
    <row r="7849" spans="1:9" ht="15" x14ac:dyDescent="0.25">
      <c r="A7849" s="609" t="str">
        <f t="shared" si="122"/>
        <v>11273</v>
      </c>
      <c r="B7849">
        <v>11273</v>
      </c>
      <c r="C7849" t="s">
        <v>21102</v>
      </c>
      <c r="D7849" t="s">
        <v>8781</v>
      </c>
      <c r="E7849" s="363" t="s">
        <v>13119</v>
      </c>
      <c r="F7849"/>
      <c r="G7849"/>
      <c r="H7849"/>
      <c r="I7849" s="610"/>
    </row>
    <row r="7850" spans="1:9" ht="15" x14ac:dyDescent="0.25">
      <c r="A7850" s="609" t="str">
        <f t="shared" si="122"/>
        <v>11272</v>
      </c>
      <c r="B7850">
        <v>11272</v>
      </c>
      <c r="C7850" t="s">
        <v>21103</v>
      </c>
      <c r="D7850" t="s">
        <v>8781</v>
      </c>
      <c r="E7850" s="363" t="s">
        <v>9723</v>
      </c>
      <c r="F7850"/>
      <c r="G7850"/>
      <c r="H7850"/>
      <c r="I7850" s="610"/>
    </row>
    <row r="7851" spans="1:9" ht="15" x14ac:dyDescent="0.25">
      <c r="A7851" s="609" t="str">
        <f t="shared" si="122"/>
        <v>11275</v>
      </c>
      <c r="B7851">
        <v>11275</v>
      </c>
      <c r="C7851" t="s">
        <v>21104</v>
      </c>
      <c r="D7851" t="s">
        <v>8781</v>
      </c>
      <c r="E7851" s="363" t="s">
        <v>10408</v>
      </c>
      <c r="F7851"/>
      <c r="G7851"/>
      <c r="H7851"/>
      <c r="I7851" s="610"/>
    </row>
    <row r="7852" spans="1:9" ht="15" x14ac:dyDescent="0.25">
      <c r="A7852" s="609" t="str">
        <f t="shared" si="122"/>
        <v>11274</v>
      </c>
      <c r="B7852">
        <v>11274</v>
      </c>
      <c r="C7852" t="s">
        <v>21105</v>
      </c>
      <c r="D7852" t="s">
        <v>8781</v>
      </c>
      <c r="E7852" s="363" t="s">
        <v>8974</v>
      </c>
      <c r="F7852"/>
      <c r="G7852"/>
      <c r="H7852"/>
      <c r="I7852" s="610"/>
    </row>
    <row r="7853" spans="1:9" ht="15" x14ac:dyDescent="0.25">
      <c r="A7853" s="609" t="str">
        <f t="shared" si="122"/>
        <v>38470</v>
      </c>
      <c r="B7853">
        <v>38470</v>
      </c>
      <c r="C7853" t="s">
        <v>21106</v>
      </c>
      <c r="D7853" t="s">
        <v>8781</v>
      </c>
      <c r="E7853" s="363" t="s">
        <v>21107</v>
      </c>
      <c r="F7853"/>
      <c r="G7853"/>
      <c r="H7853"/>
      <c r="I7853" s="610"/>
    </row>
    <row r="7854" spans="1:9" ht="15" x14ac:dyDescent="0.25">
      <c r="A7854" s="609" t="str">
        <f t="shared" si="122"/>
        <v>38547</v>
      </c>
      <c r="B7854">
        <v>38547</v>
      </c>
      <c r="C7854" t="s">
        <v>21108</v>
      </c>
      <c r="D7854" t="s">
        <v>8781</v>
      </c>
      <c r="E7854" s="363" t="s">
        <v>21109</v>
      </c>
      <c r="F7854"/>
      <c r="G7854"/>
      <c r="H7854"/>
      <c r="I7854" s="610"/>
    </row>
    <row r="7855" spans="1:9" ht="15" x14ac:dyDescent="0.25">
      <c r="A7855" s="609" t="str">
        <f t="shared" si="122"/>
        <v>38469</v>
      </c>
      <c r="B7855">
        <v>38469</v>
      </c>
      <c r="C7855" t="s">
        <v>21110</v>
      </c>
      <c r="D7855" t="s">
        <v>8781</v>
      </c>
      <c r="E7855" s="363" t="s">
        <v>21111</v>
      </c>
      <c r="F7855"/>
      <c r="G7855"/>
      <c r="H7855"/>
      <c r="I7855" s="610"/>
    </row>
    <row r="7856" spans="1:9" ht="15" x14ac:dyDescent="0.25">
      <c r="A7856" s="609" t="str">
        <f t="shared" si="122"/>
        <v>38467</v>
      </c>
      <c r="B7856">
        <v>38467</v>
      </c>
      <c r="C7856" t="s">
        <v>21112</v>
      </c>
      <c r="D7856" t="s">
        <v>8781</v>
      </c>
      <c r="E7856" s="363" t="s">
        <v>21113</v>
      </c>
      <c r="F7856"/>
      <c r="G7856"/>
      <c r="H7856"/>
      <c r="I7856" s="610"/>
    </row>
    <row r="7857" spans="1:9" ht="15" x14ac:dyDescent="0.25">
      <c r="A7857" s="609" t="str">
        <f t="shared" si="122"/>
        <v>38468</v>
      </c>
      <c r="B7857">
        <v>38468</v>
      </c>
      <c r="C7857" t="s">
        <v>21114</v>
      </c>
      <c r="D7857" t="s">
        <v>8781</v>
      </c>
      <c r="E7857" s="363" t="s">
        <v>21115</v>
      </c>
      <c r="F7857"/>
      <c r="G7857"/>
      <c r="H7857"/>
      <c r="I7857" s="610"/>
    </row>
    <row r="7858" spans="1:9" ht="15" x14ac:dyDescent="0.25">
      <c r="A7858" s="609" t="str">
        <f t="shared" si="122"/>
        <v>38471</v>
      </c>
      <c r="B7858">
        <v>38471</v>
      </c>
      <c r="C7858" t="s">
        <v>21116</v>
      </c>
      <c r="D7858" t="s">
        <v>8781</v>
      </c>
      <c r="E7858" s="363" t="s">
        <v>21117</v>
      </c>
      <c r="F7858"/>
      <c r="G7858"/>
      <c r="H7858"/>
      <c r="I7858" s="610"/>
    </row>
    <row r="7859" spans="1:9" ht="15" x14ac:dyDescent="0.25">
      <c r="A7859" s="609" t="str">
        <f t="shared" si="122"/>
        <v>37370</v>
      </c>
      <c r="B7859">
        <v>37370</v>
      </c>
      <c r="C7859" t="s">
        <v>21118</v>
      </c>
      <c r="D7859" t="s">
        <v>8786</v>
      </c>
      <c r="E7859" s="363" t="s">
        <v>8925</v>
      </c>
      <c r="F7859"/>
      <c r="G7859"/>
      <c r="H7859"/>
      <c r="I7859" s="610"/>
    </row>
    <row r="7860" spans="1:9" ht="15" x14ac:dyDescent="0.25">
      <c r="A7860" s="609" t="str">
        <f t="shared" si="122"/>
        <v>40862</v>
      </c>
      <c r="B7860">
        <v>40862</v>
      </c>
      <c r="C7860" t="s">
        <v>21119</v>
      </c>
      <c r="D7860" t="s">
        <v>8914</v>
      </c>
      <c r="E7860" s="363" t="s">
        <v>8926</v>
      </c>
      <c r="F7860"/>
      <c r="G7860"/>
      <c r="H7860"/>
      <c r="I7860" s="610"/>
    </row>
    <row r="7861" spans="1:9" ht="15" x14ac:dyDescent="0.25">
      <c r="A7861" s="609" t="str">
        <f t="shared" si="122"/>
        <v>10658</v>
      </c>
      <c r="B7861">
        <v>10658</v>
      </c>
      <c r="C7861" t="s">
        <v>21120</v>
      </c>
      <c r="D7861" t="s">
        <v>8781</v>
      </c>
      <c r="E7861" s="363" t="s">
        <v>21121</v>
      </c>
      <c r="F7861"/>
      <c r="G7861"/>
      <c r="H7861"/>
      <c r="I7861" s="610"/>
    </row>
    <row r="7862" spans="1:9" ht="15" x14ac:dyDescent="0.25">
      <c r="A7862" s="609" t="str">
        <f t="shared" si="122"/>
        <v>253</v>
      </c>
      <c r="B7862">
        <v>253</v>
      </c>
      <c r="C7862" t="s">
        <v>21122</v>
      </c>
      <c r="D7862" t="s">
        <v>8786</v>
      </c>
      <c r="E7862" s="363" t="s">
        <v>9730</v>
      </c>
      <c r="F7862"/>
      <c r="G7862"/>
      <c r="H7862"/>
      <c r="I7862" s="610"/>
    </row>
    <row r="7863" spans="1:9" ht="15" x14ac:dyDescent="0.25">
      <c r="A7863" s="609" t="str">
        <f t="shared" si="122"/>
        <v>40809</v>
      </c>
      <c r="B7863">
        <v>40809</v>
      </c>
      <c r="C7863" t="s">
        <v>21123</v>
      </c>
      <c r="D7863" t="s">
        <v>8914</v>
      </c>
      <c r="E7863" s="363" t="s">
        <v>21124</v>
      </c>
      <c r="F7863"/>
      <c r="G7863"/>
      <c r="H7863"/>
      <c r="I7863" s="610"/>
    </row>
    <row r="7864" spans="1:9" ht="15" x14ac:dyDescent="0.25">
      <c r="A7864" s="609" t="str">
        <f t="shared" si="122"/>
        <v>42428</v>
      </c>
      <c r="B7864">
        <v>42428</v>
      </c>
      <c r="C7864" t="s">
        <v>21125</v>
      </c>
      <c r="D7864" t="s">
        <v>8781</v>
      </c>
      <c r="E7864" s="363" t="s">
        <v>21126</v>
      </c>
      <c r="F7864"/>
      <c r="G7864"/>
      <c r="H7864"/>
      <c r="I7864" s="610"/>
    </row>
    <row r="7865" spans="1:9" ht="15" x14ac:dyDescent="0.25">
      <c r="A7865" s="609" t="str">
        <f t="shared" si="122"/>
        <v>583</v>
      </c>
      <c r="B7865">
        <v>583</v>
      </c>
      <c r="C7865" t="s">
        <v>21127</v>
      </c>
      <c r="D7865" t="s">
        <v>8790</v>
      </c>
      <c r="E7865" s="363" t="s">
        <v>12590</v>
      </c>
      <c r="F7865"/>
      <c r="G7865"/>
      <c r="H7865"/>
      <c r="I7865" s="610"/>
    </row>
    <row r="7866" spans="1:9" ht="15" x14ac:dyDescent="0.25">
      <c r="A7866" s="609" t="str">
        <f t="shared" si="122"/>
        <v>299</v>
      </c>
      <c r="B7866">
        <v>299</v>
      </c>
      <c r="C7866" t="s">
        <v>21128</v>
      </c>
      <c r="D7866" t="s">
        <v>8781</v>
      </c>
      <c r="E7866" s="363" t="s">
        <v>9955</v>
      </c>
      <c r="F7866"/>
      <c r="G7866"/>
      <c r="H7866"/>
      <c r="I7866" s="610"/>
    </row>
    <row r="7867" spans="1:9" ht="15" x14ac:dyDescent="0.25">
      <c r="A7867" s="609" t="str">
        <f t="shared" si="122"/>
        <v>298</v>
      </c>
      <c r="B7867">
        <v>298</v>
      </c>
      <c r="C7867" t="s">
        <v>21129</v>
      </c>
      <c r="D7867" t="s">
        <v>8781</v>
      </c>
      <c r="E7867" s="363" t="s">
        <v>17208</v>
      </c>
      <c r="F7867"/>
      <c r="G7867"/>
      <c r="H7867"/>
      <c r="I7867" s="610"/>
    </row>
    <row r="7868" spans="1:9" ht="15" x14ac:dyDescent="0.25">
      <c r="A7868" s="609" t="str">
        <f t="shared" si="122"/>
        <v>295</v>
      </c>
      <c r="B7868">
        <v>295</v>
      </c>
      <c r="C7868" t="s">
        <v>21130</v>
      </c>
      <c r="D7868" t="s">
        <v>8781</v>
      </c>
      <c r="E7868" s="363" t="s">
        <v>9265</v>
      </c>
      <c r="F7868"/>
      <c r="G7868"/>
      <c r="H7868"/>
      <c r="I7868" s="610"/>
    </row>
    <row r="7869" spans="1:9" ht="15" x14ac:dyDescent="0.25">
      <c r="A7869" s="609" t="str">
        <f t="shared" si="122"/>
        <v>296</v>
      </c>
      <c r="B7869">
        <v>296</v>
      </c>
      <c r="C7869" t="s">
        <v>21131</v>
      </c>
      <c r="D7869" t="s">
        <v>8781</v>
      </c>
      <c r="E7869" s="363" t="s">
        <v>9541</v>
      </c>
      <c r="F7869"/>
      <c r="G7869"/>
      <c r="H7869"/>
      <c r="I7869" s="610"/>
    </row>
    <row r="7870" spans="1:9" ht="15" x14ac:dyDescent="0.25">
      <c r="A7870" s="609" t="str">
        <f t="shared" si="122"/>
        <v>297</v>
      </c>
      <c r="B7870">
        <v>297</v>
      </c>
      <c r="C7870" t="s">
        <v>21132</v>
      </c>
      <c r="D7870" t="s">
        <v>8781</v>
      </c>
      <c r="E7870" s="363" t="s">
        <v>8929</v>
      </c>
      <c r="F7870"/>
      <c r="G7870"/>
      <c r="H7870"/>
      <c r="I7870" s="610"/>
    </row>
    <row r="7871" spans="1:9" ht="15" x14ac:dyDescent="0.25">
      <c r="A7871" s="609" t="str">
        <f t="shared" si="122"/>
        <v>301</v>
      </c>
      <c r="B7871">
        <v>301</v>
      </c>
      <c r="C7871" t="s">
        <v>21133</v>
      </c>
      <c r="D7871" t="s">
        <v>8781</v>
      </c>
      <c r="E7871" s="363" t="s">
        <v>18205</v>
      </c>
      <c r="F7871"/>
      <c r="G7871"/>
      <c r="H7871"/>
      <c r="I7871" s="610"/>
    </row>
    <row r="7872" spans="1:9" ht="15" x14ac:dyDescent="0.25">
      <c r="A7872" s="609" t="str">
        <f t="shared" si="122"/>
        <v>300</v>
      </c>
      <c r="B7872">
        <v>300</v>
      </c>
      <c r="C7872" t="s">
        <v>21134</v>
      </c>
      <c r="D7872" t="s">
        <v>8781</v>
      </c>
      <c r="E7872" s="363" t="s">
        <v>10073</v>
      </c>
      <c r="F7872"/>
      <c r="G7872"/>
      <c r="H7872"/>
      <c r="I7872" s="610"/>
    </row>
    <row r="7873" spans="1:9" ht="15" x14ac:dyDescent="0.25">
      <c r="A7873" s="609" t="str">
        <f t="shared" si="122"/>
        <v>20084</v>
      </c>
      <c r="B7873">
        <v>20084</v>
      </c>
      <c r="C7873" t="s">
        <v>21135</v>
      </c>
      <c r="D7873" t="s">
        <v>8781</v>
      </c>
      <c r="E7873" s="363" t="s">
        <v>9265</v>
      </c>
      <c r="F7873"/>
      <c r="G7873"/>
      <c r="H7873"/>
      <c r="I7873" s="610"/>
    </row>
    <row r="7874" spans="1:9" ht="15" x14ac:dyDescent="0.25">
      <c r="A7874" s="609" t="str">
        <f t="shared" ref="A7874:A7937" si="123">IF(ISERROR(SEARCH("/",B7874)=6),TRIM(CLEAN(B7874)),IF(SEARCH("/",B7874)=6,IF(LEN(TRIM(CLEAN(B7874)))=7,LEFT(TRIM(CLEAN(B7874)),6)&amp;"00"&amp;RIGHT(TRIM(CLEAN(B7874)),1),LEFT(TRIM(CLEAN(B7874)),6)&amp;"0"&amp;RIGHT(TRIM(CLEAN(B7874)),2)),TRIM(CLEAN(B7874))))</f>
        <v>20085</v>
      </c>
      <c r="B7874">
        <v>20085</v>
      </c>
      <c r="C7874" t="s">
        <v>21136</v>
      </c>
      <c r="D7874" t="s">
        <v>8781</v>
      </c>
      <c r="E7874" s="363" t="s">
        <v>10029</v>
      </c>
      <c r="F7874"/>
      <c r="G7874"/>
      <c r="H7874"/>
      <c r="I7874" s="610"/>
    </row>
    <row r="7875" spans="1:9" ht="15" x14ac:dyDescent="0.25">
      <c r="A7875" s="609" t="str">
        <f t="shared" si="123"/>
        <v>311</v>
      </c>
      <c r="B7875">
        <v>311</v>
      </c>
      <c r="C7875" t="s">
        <v>21137</v>
      </c>
      <c r="D7875" t="s">
        <v>8781</v>
      </c>
      <c r="E7875" s="363" t="s">
        <v>10117</v>
      </c>
      <c r="F7875"/>
      <c r="G7875"/>
      <c r="H7875"/>
      <c r="I7875" s="610"/>
    </row>
    <row r="7876" spans="1:9" ht="15" x14ac:dyDescent="0.25">
      <c r="A7876" s="609" t="str">
        <f t="shared" si="123"/>
        <v>318</v>
      </c>
      <c r="B7876">
        <v>318</v>
      </c>
      <c r="C7876" t="s">
        <v>21138</v>
      </c>
      <c r="D7876" t="s">
        <v>8781</v>
      </c>
      <c r="E7876" s="363" t="s">
        <v>11306</v>
      </c>
      <c r="F7876"/>
      <c r="G7876"/>
      <c r="H7876"/>
      <c r="I7876" s="610"/>
    </row>
    <row r="7877" spans="1:9" ht="15" x14ac:dyDescent="0.25">
      <c r="A7877" s="609" t="str">
        <f t="shared" si="123"/>
        <v>319</v>
      </c>
      <c r="B7877">
        <v>319</v>
      </c>
      <c r="C7877" t="s">
        <v>21139</v>
      </c>
      <c r="D7877" t="s">
        <v>8781</v>
      </c>
      <c r="E7877" s="363" t="s">
        <v>17958</v>
      </c>
      <c r="F7877"/>
      <c r="G7877"/>
      <c r="H7877"/>
      <c r="I7877" s="610"/>
    </row>
    <row r="7878" spans="1:9" ht="15" x14ac:dyDescent="0.25">
      <c r="A7878" s="609" t="str">
        <f t="shared" si="123"/>
        <v>320</v>
      </c>
      <c r="B7878">
        <v>320</v>
      </c>
      <c r="C7878" t="s">
        <v>21140</v>
      </c>
      <c r="D7878" t="s">
        <v>8781</v>
      </c>
      <c r="E7878" s="363" t="s">
        <v>21141</v>
      </c>
      <c r="F7878"/>
      <c r="G7878"/>
      <c r="H7878"/>
      <c r="I7878" s="610"/>
    </row>
    <row r="7879" spans="1:9" ht="15" x14ac:dyDescent="0.25">
      <c r="A7879" s="609" t="str">
        <f t="shared" si="123"/>
        <v>314</v>
      </c>
      <c r="B7879">
        <v>314</v>
      </c>
      <c r="C7879" t="s">
        <v>21142</v>
      </c>
      <c r="D7879" t="s">
        <v>8781</v>
      </c>
      <c r="E7879" s="363" t="s">
        <v>21143</v>
      </c>
      <c r="F7879"/>
      <c r="G7879"/>
      <c r="H7879"/>
      <c r="I7879" s="610"/>
    </row>
    <row r="7880" spans="1:9" ht="15" x14ac:dyDescent="0.25">
      <c r="A7880" s="609" t="str">
        <f t="shared" si="123"/>
        <v>303</v>
      </c>
      <c r="B7880">
        <v>303</v>
      </c>
      <c r="C7880" t="s">
        <v>21144</v>
      </c>
      <c r="D7880" t="s">
        <v>8781</v>
      </c>
      <c r="E7880" s="363" t="s">
        <v>8828</v>
      </c>
      <c r="F7880"/>
      <c r="G7880"/>
      <c r="H7880"/>
      <c r="I7880" s="610"/>
    </row>
    <row r="7881" spans="1:9" ht="15" x14ac:dyDescent="0.25">
      <c r="A7881" s="609" t="str">
        <f t="shared" si="123"/>
        <v>305</v>
      </c>
      <c r="B7881">
        <v>305</v>
      </c>
      <c r="C7881" t="s">
        <v>21145</v>
      </c>
      <c r="D7881" t="s">
        <v>8781</v>
      </c>
      <c r="E7881" s="363" t="s">
        <v>14943</v>
      </c>
      <c r="F7881"/>
      <c r="G7881"/>
      <c r="H7881"/>
      <c r="I7881" s="610"/>
    </row>
    <row r="7882" spans="1:9" ht="15" x14ac:dyDescent="0.25">
      <c r="A7882" s="609" t="str">
        <f t="shared" si="123"/>
        <v>306</v>
      </c>
      <c r="B7882">
        <v>306</v>
      </c>
      <c r="C7882" t="s">
        <v>21146</v>
      </c>
      <c r="D7882" t="s">
        <v>8781</v>
      </c>
      <c r="E7882" s="363" t="s">
        <v>10191</v>
      </c>
      <c r="F7882"/>
      <c r="G7882"/>
      <c r="H7882"/>
      <c r="I7882" s="610"/>
    </row>
    <row r="7883" spans="1:9" ht="15" x14ac:dyDescent="0.25">
      <c r="A7883" s="609" t="str">
        <f t="shared" si="123"/>
        <v>307</v>
      </c>
      <c r="B7883">
        <v>307</v>
      </c>
      <c r="C7883" t="s">
        <v>21147</v>
      </c>
      <c r="D7883" t="s">
        <v>8781</v>
      </c>
      <c r="E7883" s="363" t="s">
        <v>18543</v>
      </c>
      <c r="F7883"/>
      <c r="G7883"/>
      <c r="H7883"/>
      <c r="I7883" s="610"/>
    </row>
    <row r="7884" spans="1:9" ht="15" x14ac:dyDescent="0.25">
      <c r="A7884" s="609" t="str">
        <f t="shared" si="123"/>
        <v>309</v>
      </c>
      <c r="B7884">
        <v>309</v>
      </c>
      <c r="C7884" t="s">
        <v>21148</v>
      </c>
      <c r="D7884" t="s">
        <v>8781</v>
      </c>
      <c r="E7884" s="363" t="s">
        <v>18221</v>
      </c>
      <c r="F7884"/>
      <c r="G7884"/>
      <c r="H7884"/>
      <c r="I7884" s="610"/>
    </row>
    <row r="7885" spans="1:9" ht="15" x14ac:dyDescent="0.25">
      <c r="A7885" s="609" t="str">
        <f t="shared" si="123"/>
        <v>310</v>
      </c>
      <c r="B7885">
        <v>310</v>
      </c>
      <c r="C7885" t="s">
        <v>21149</v>
      </c>
      <c r="D7885" t="s">
        <v>8781</v>
      </c>
      <c r="E7885" s="363" t="s">
        <v>21150</v>
      </c>
      <c r="F7885"/>
      <c r="G7885"/>
      <c r="H7885"/>
      <c r="I7885" s="610"/>
    </row>
    <row r="7886" spans="1:9" ht="15" x14ac:dyDescent="0.25">
      <c r="A7886" s="609" t="str">
        <f t="shared" si="123"/>
        <v>328</v>
      </c>
      <c r="B7886">
        <v>328</v>
      </c>
      <c r="C7886" t="s">
        <v>21151</v>
      </c>
      <c r="D7886" t="s">
        <v>8781</v>
      </c>
      <c r="E7886" s="363" t="s">
        <v>12849</v>
      </c>
      <c r="F7886"/>
      <c r="G7886"/>
      <c r="H7886"/>
      <c r="I7886" s="610"/>
    </row>
    <row r="7887" spans="1:9" ht="15" x14ac:dyDescent="0.25">
      <c r="A7887" s="609" t="str">
        <f t="shared" si="123"/>
        <v>325</v>
      </c>
      <c r="B7887">
        <v>325</v>
      </c>
      <c r="C7887" t="s">
        <v>21152</v>
      </c>
      <c r="D7887" t="s">
        <v>8781</v>
      </c>
      <c r="E7887" s="363" t="s">
        <v>10822</v>
      </c>
      <c r="F7887"/>
      <c r="G7887"/>
      <c r="H7887"/>
      <c r="I7887" s="610"/>
    </row>
    <row r="7888" spans="1:9" ht="15" x14ac:dyDescent="0.25">
      <c r="A7888" s="609" t="str">
        <f t="shared" si="123"/>
        <v>20326</v>
      </c>
      <c r="B7888">
        <v>20326</v>
      </c>
      <c r="C7888" t="s">
        <v>21153</v>
      </c>
      <c r="D7888" t="s">
        <v>8781</v>
      </c>
      <c r="E7888" s="363" t="s">
        <v>13287</v>
      </c>
      <c r="F7888"/>
      <c r="G7888"/>
      <c r="H7888"/>
      <c r="I7888" s="610"/>
    </row>
    <row r="7889" spans="1:9" ht="15" x14ac:dyDescent="0.25">
      <c r="A7889" s="609" t="str">
        <f t="shared" si="123"/>
        <v>329</v>
      </c>
      <c r="B7889">
        <v>329</v>
      </c>
      <c r="C7889" t="s">
        <v>21154</v>
      </c>
      <c r="D7889" t="s">
        <v>8781</v>
      </c>
      <c r="E7889" s="363" t="s">
        <v>9019</v>
      </c>
      <c r="F7889"/>
      <c r="G7889"/>
      <c r="H7889"/>
      <c r="I7889" s="610"/>
    </row>
    <row r="7890" spans="1:9" ht="15" x14ac:dyDescent="0.25">
      <c r="A7890" s="609" t="str">
        <f t="shared" si="123"/>
        <v>308</v>
      </c>
      <c r="B7890">
        <v>308</v>
      </c>
      <c r="C7890" t="s">
        <v>21155</v>
      </c>
      <c r="D7890" t="s">
        <v>8781</v>
      </c>
      <c r="E7890" s="363" t="s">
        <v>21156</v>
      </c>
      <c r="F7890"/>
      <c r="G7890"/>
      <c r="H7890"/>
      <c r="I7890" s="610"/>
    </row>
    <row r="7891" spans="1:9" ht="15" x14ac:dyDescent="0.25">
      <c r="A7891" s="609" t="str">
        <f t="shared" si="123"/>
        <v>39642</v>
      </c>
      <c r="B7891">
        <v>39642</v>
      </c>
      <c r="C7891" t="s">
        <v>21157</v>
      </c>
      <c r="D7891" t="s">
        <v>8781</v>
      </c>
      <c r="E7891" s="363" t="s">
        <v>9031</v>
      </c>
      <c r="F7891"/>
      <c r="G7891"/>
      <c r="H7891"/>
      <c r="I7891" s="610"/>
    </row>
    <row r="7892" spans="1:9" ht="15" x14ac:dyDescent="0.25">
      <c r="A7892" s="609" t="str">
        <f t="shared" si="123"/>
        <v>39641</v>
      </c>
      <c r="B7892">
        <v>39641</v>
      </c>
      <c r="C7892" t="s">
        <v>21158</v>
      </c>
      <c r="D7892" t="s">
        <v>8781</v>
      </c>
      <c r="E7892" s="363" t="s">
        <v>11779</v>
      </c>
      <c r="F7892"/>
      <c r="G7892"/>
      <c r="H7892"/>
      <c r="I7892" s="610"/>
    </row>
    <row r="7893" spans="1:9" ht="15" x14ac:dyDescent="0.25">
      <c r="A7893" s="609" t="str">
        <f t="shared" si="123"/>
        <v>39643</v>
      </c>
      <c r="B7893">
        <v>39643</v>
      </c>
      <c r="C7893" t="s">
        <v>21159</v>
      </c>
      <c r="D7893" t="s">
        <v>8781</v>
      </c>
      <c r="E7893" s="363" t="s">
        <v>9945</v>
      </c>
      <c r="F7893"/>
      <c r="G7893"/>
      <c r="H7893"/>
      <c r="I7893" s="610"/>
    </row>
    <row r="7894" spans="1:9" ht="15" x14ac:dyDescent="0.25">
      <c r="A7894" s="609" t="str">
        <f t="shared" si="123"/>
        <v>39644</v>
      </c>
      <c r="B7894">
        <v>39644</v>
      </c>
      <c r="C7894" t="s">
        <v>21160</v>
      </c>
      <c r="D7894" t="s">
        <v>8781</v>
      </c>
      <c r="E7894" s="363" t="s">
        <v>18162</v>
      </c>
      <c r="F7894"/>
      <c r="G7894"/>
      <c r="H7894"/>
      <c r="I7894" s="610"/>
    </row>
    <row r="7895" spans="1:9" ht="15" x14ac:dyDescent="0.25">
      <c r="A7895" s="609" t="str">
        <f t="shared" si="123"/>
        <v>39645</v>
      </c>
      <c r="B7895">
        <v>39645</v>
      </c>
      <c r="C7895" t="s">
        <v>21161</v>
      </c>
      <c r="D7895" t="s">
        <v>8781</v>
      </c>
      <c r="E7895" s="363" t="s">
        <v>18446</v>
      </c>
      <c r="F7895"/>
      <c r="G7895"/>
      <c r="H7895"/>
      <c r="I7895" s="610"/>
    </row>
    <row r="7896" spans="1:9" ht="15" x14ac:dyDescent="0.25">
      <c r="A7896" s="609" t="str">
        <f t="shared" si="123"/>
        <v>41610</v>
      </c>
      <c r="B7896">
        <v>41610</v>
      </c>
      <c r="C7896" t="s">
        <v>21162</v>
      </c>
      <c r="D7896" t="s">
        <v>8781</v>
      </c>
      <c r="E7896" s="363" t="s">
        <v>21163</v>
      </c>
      <c r="F7896"/>
      <c r="G7896"/>
      <c r="H7896"/>
      <c r="I7896" s="610"/>
    </row>
    <row r="7897" spans="1:9" ht="15" x14ac:dyDescent="0.25">
      <c r="A7897" s="609" t="str">
        <f t="shared" si="123"/>
        <v>41611</v>
      </c>
      <c r="B7897">
        <v>41611</v>
      </c>
      <c r="C7897" t="s">
        <v>21164</v>
      </c>
      <c r="D7897" t="s">
        <v>8781</v>
      </c>
      <c r="E7897" s="363" t="s">
        <v>21165</v>
      </c>
      <c r="F7897"/>
      <c r="G7897"/>
      <c r="H7897"/>
      <c r="I7897" s="610"/>
    </row>
    <row r="7898" spans="1:9" ht="15" x14ac:dyDescent="0.25">
      <c r="A7898" s="609" t="str">
        <f t="shared" si="123"/>
        <v>41612</v>
      </c>
      <c r="B7898">
        <v>41612</v>
      </c>
      <c r="C7898" t="s">
        <v>21166</v>
      </c>
      <c r="D7898" t="s">
        <v>8781</v>
      </c>
      <c r="E7898" s="363" t="s">
        <v>21167</v>
      </c>
      <c r="F7898"/>
      <c r="G7898"/>
      <c r="H7898"/>
      <c r="I7898" s="610"/>
    </row>
    <row r="7899" spans="1:9" ht="15" x14ac:dyDescent="0.25">
      <c r="A7899" s="609" t="str">
        <f t="shared" si="123"/>
        <v>41637</v>
      </c>
      <c r="B7899">
        <v>41637</v>
      </c>
      <c r="C7899" t="s">
        <v>21168</v>
      </c>
      <c r="D7899" t="s">
        <v>8781</v>
      </c>
      <c r="E7899" s="363" t="s">
        <v>21169</v>
      </c>
      <c r="F7899"/>
      <c r="G7899"/>
      <c r="H7899"/>
      <c r="I7899" s="610"/>
    </row>
    <row r="7900" spans="1:9" ht="15" x14ac:dyDescent="0.25">
      <c r="A7900" s="609" t="str">
        <f t="shared" si="123"/>
        <v>41638</v>
      </c>
      <c r="B7900">
        <v>41638</v>
      </c>
      <c r="C7900" t="s">
        <v>21170</v>
      </c>
      <c r="D7900" t="s">
        <v>8781</v>
      </c>
      <c r="E7900" s="363" t="s">
        <v>21171</v>
      </c>
      <c r="F7900"/>
      <c r="G7900"/>
      <c r="H7900"/>
      <c r="I7900" s="610"/>
    </row>
    <row r="7901" spans="1:9" ht="15" x14ac:dyDescent="0.25">
      <c r="A7901" s="609" t="str">
        <f t="shared" si="123"/>
        <v>41639</v>
      </c>
      <c r="B7901">
        <v>41639</v>
      </c>
      <c r="C7901" t="s">
        <v>21172</v>
      </c>
      <c r="D7901" t="s">
        <v>8781</v>
      </c>
      <c r="E7901" s="363" t="s">
        <v>21173</v>
      </c>
      <c r="F7901"/>
      <c r="G7901"/>
      <c r="H7901"/>
      <c r="I7901" s="610"/>
    </row>
    <row r="7902" spans="1:9" ht="15" x14ac:dyDescent="0.25">
      <c r="A7902" s="609" t="str">
        <f t="shared" si="123"/>
        <v>11789</v>
      </c>
      <c r="B7902">
        <v>11789</v>
      </c>
      <c r="C7902" t="s">
        <v>21174</v>
      </c>
      <c r="D7902" t="s">
        <v>8781</v>
      </c>
      <c r="E7902" s="363" t="s">
        <v>18299</v>
      </c>
      <c r="F7902"/>
      <c r="G7902"/>
      <c r="H7902"/>
      <c r="I7902" s="610"/>
    </row>
    <row r="7903" spans="1:9" ht="15" x14ac:dyDescent="0.25">
      <c r="A7903" s="609" t="str">
        <f t="shared" si="123"/>
        <v>20975</v>
      </c>
      <c r="B7903">
        <v>20975</v>
      </c>
      <c r="C7903" t="s">
        <v>21175</v>
      </c>
      <c r="D7903" t="s">
        <v>8781</v>
      </c>
      <c r="E7903" s="363" t="s">
        <v>9819</v>
      </c>
      <c r="F7903"/>
      <c r="G7903"/>
      <c r="H7903"/>
      <c r="I7903" s="610"/>
    </row>
    <row r="7904" spans="1:9" ht="15" x14ac:dyDescent="0.25">
      <c r="A7904" s="609" t="str">
        <f t="shared" si="123"/>
        <v>20976</v>
      </c>
      <c r="B7904">
        <v>20976</v>
      </c>
      <c r="C7904" t="s">
        <v>21176</v>
      </c>
      <c r="D7904" t="s">
        <v>8781</v>
      </c>
      <c r="E7904" s="363" t="s">
        <v>10076</v>
      </c>
      <c r="F7904"/>
      <c r="G7904"/>
      <c r="H7904"/>
      <c r="I7904" s="610"/>
    </row>
    <row r="7905" spans="1:9" ht="15" x14ac:dyDescent="0.25">
      <c r="A7905" s="609" t="str">
        <f t="shared" si="123"/>
        <v>40340</v>
      </c>
      <c r="B7905">
        <v>40340</v>
      </c>
      <c r="C7905" t="s">
        <v>21177</v>
      </c>
      <c r="D7905" t="s">
        <v>8781</v>
      </c>
      <c r="E7905" s="363" t="s">
        <v>21178</v>
      </c>
      <c r="F7905"/>
      <c r="G7905"/>
      <c r="H7905"/>
      <c r="I7905" s="610"/>
    </row>
    <row r="7906" spans="1:9" ht="15" x14ac:dyDescent="0.25">
      <c r="A7906" s="609" t="str">
        <f t="shared" si="123"/>
        <v>40341</v>
      </c>
      <c r="B7906">
        <v>40341</v>
      </c>
      <c r="C7906" t="s">
        <v>21179</v>
      </c>
      <c r="D7906" t="s">
        <v>8781</v>
      </c>
      <c r="E7906" s="363" t="s">
        <v>21180</v>
      </c>
      <c r="F7906"/>
      <c r="G7906"/>
      <c r="H7906"/>
      <c r="I7906" s="610"/>
    </row>
    <row r="7907" spans="1:9" ht="15" x14ac:dyDescent="0.25">
      <c r="A7907" s="609" t="str">
        <f t="shared" si="123"/>
        <v>40342</v>
      </c>
      <c r="B7907">
        <v>40342</v>
      </c>
      <c r="C7907" t="s">
        <v>21181</v>
      </c>
      <c r="D7907" t="s">
        <v>8781</v>
      </c>
      <c r="E7907" s="363" t="s">
        <v>21182</v>
      </c>
      <c r="F7907"/>
      <c r="G7907"/>
      <c r="H7907"/>
      <c r="I7907" s="610"/>
    </row>
    <row r="7908" spans="1:9" ht="15" x14ac:dyDescent="0.25">
      <c r="A7908" s="609" t="str">
        <f t="shared" si="123"/>
        <v>40343</v>
      </c>
      <c r="B7908">
        <v>40343</v>
      </c>
      <c r="C7908" t="s">
        <v>21183</v>
      </c>
      <c r="D7908" t="s">
        <v>8781</v>
      </c>
      <c r="E7908" s="363" t="s">
        <v>21184</v>
      </c>
      <c r="F7908"/>
      <c r="G7908"/>
      <c r="H7908"/>
      <c r="I7908" s="610"/>
    </row>
    <row r="7909" spans="1:9" ht="15" x14ac:dyDescent="0.25">
      <c r="A7909" s="609" t="str">
        <f t="shared" si="123"/>
        <v>40344</v>
      </c>
      <c r="B7909">
        <v>40344</v>
      </c>
      <c r="C7909" t="s">
        <v>21185</v>
      </c>
      <c r="D7909" t="s">
        <v>8781</v>
      </c>
      <c r="E7909" s="363" t="s">
        <v>21186</v>
      </c>
      <c r="F7909"/>
      <c r="G7909"/>
      <c r="H7909"/>
      <c r="I7909" s="610"/>
    </row>
    <row r="7910" spans="1:9" ht="15" x14ac:dyDescent="0.25">
      <c r="A7910" s="609" t="str">
        <f t="shared" si="123"/>
        <v>40345</v>
      </c>
      <c r="B7910">
        <v>40345</v>
      </c>
      <c r="C7910" t="s">
        <v>21187</v>
      </c>
      <c r="D7910" t="s">
        <v>8781</v>
      </c>
      <c r="E7910" s="363" t="s">
        <v>21188</v>
      </c>
      <c r="F7910"/>
      <c r="G7910"/>
      <c r="H7910"/>
      <c r="I7910" s="610"/>
    </row>
    <row r="7911" spans="1:9" ht="15" x14ac:dyDescent="0.25">
      <c r="A7911" s="609" t="str">
        <f t="shared" si="123"/>
        <v>40346</v>
      </c>
      <c r="B7911">
        <v>40346</v>
      </c>
      <c r="C7911" t="s">
        <v>21189</v>
      </c>
      <c r="D7911" t="s">
        <v>8781</v>
      </c>
      <c r="E7911" s="363" t="s">
        <v>21190</v>
      </c>
      <c r="F7911"/>
      <c r="G7911"/>
      <c r="H7911"/>
      <c r="I7911" s="610"/>
    </row>
    <row r="7912" spans="1:9" ht="15" x14ac:dyDescent="0.25">
      <c r="A7912" s="609" t="str">
        <f t="shared" si="123"/>
        <v>40347</v>
      </c>
      <c r="B7912">
        <v>40347</v>
      </c>
      <c r="C7912" t="s">
        <v>21191</v>
      </c>
      <c r="D7912" t="s">
        <v>8781</v>
      </c>
      <c r="E7912" s="363" t="s">
        <v>21192</v>
      </c>
      <c r="F7912"/>
      <c r="G7912"/>
      <c r="H7912"/>
      <c r="I7912" s="610"/>
    </row>
    <row r="7913" spans="1:9" ht="15" x14ac:dyDescent="0.25">
      <c r="A7913" s="609" t="str">
        <f t="shared" si="123"/>
        <v>38840</v>
      </c>
      <c r="B7913">
        <v>38840</v>
      </c>
      <c r="C7913" t="s">
        <v>21193</v>
      </c>
      <c r="D7913" t="s">
        <v>8781</v>
      </c>
      <c r="E7913" s="363" t="s">
        <v>9818</v>
      </c>
      <c r="F7913"/>
      <c r="G7913"/>
      <c r="H7913"/>
      <c r="I7913" s="610"/>
    </row>
    <row r="7914" spans="1:9" ht="15" x14ac:dyDescent="0.25">
      <c r="A7914" s="609" t="str">
        <f t="shared" si="123"/>
        <v>38841</v>
      </c>
      <c r="B7914">
        <v>38841</v>
      </c>
      <c r="C7914" t="s">
        <v>21194</v>
      </c>
      <c r="D7914" t="s">
        <v>8781</v>
      </c>
      <c r="E7914" s="363" t="s">
        <v>9955</v>
      </c>
      <c r="F7914"/>
      <c r="G7914"/>
      <c r="H7914"/>
      <c r="I7914" s="610"/>
    </row>
    <row r="7915" spans="1:9" ht="15" x14ac:dyDescent="0.25">
      <c r="A7915" s="609" t="str">
        <f t="shared" si="123"/>
        <v>38842</v>
      </c>
      <c r="B7915">
        <v>38842</v>
      </c>
      <c r="C7915" t="s">
        <v>21195</v>
      </c>
      <c r="D7915" t="s">
        <v>8781</v>
      </c>
      <c r="E7915" s="363" t="s">
        <v>10106</v>
      </c>
      <c r="F7915"/>
      <c r="G7915"/>
      <c r="H7915"/>
      <c r="I7915" s="610"/>
    </row>
    <row r="7916" spans="1:9" ht="15" x14ac:dyDescent="0.25">
      <c r="A7916" s="609" t="str">
        <f t="shared" si="123"/>
        <v>38843</v>
      </c>
      <c r="B7916">
        <v>38843</v>
      </c>
      <c r="C7916" t="s">
        <v>21196</v>
      </c>
      <c r="D7916" t="s">
        <v>8781</v>
      </c>
      <c r="E7916" s="363" t="s">
        <v>9351</v>
      </c>
      <c r="F7916"/>
      <c r="G7916"/>
      <c r="H7916"/>
      <c r="I7916" s="610"/>
    </row>
    <row r="7917" spans="1:9" ht="15" x14ac:dyDescent="0.25">
      <c r="A7917" s="609" t="str">
        <f t="shared" si="123"/>
        <v>43424</v>
      </c>
      <c r="B7917">
        <v>43424</v>
      </c>
      <c r="C7917" t="s">
        <v>21197</v>
      </c>
      <c r="D7917" t="s">
        <v>8781</v>
      </c>
      <c r="E7917" s="363" t="s">
        <v>21198</v>
      </c>
      <c r="F7917"/>
      <c r="G7917"/>
      <c r="H7917"/>
      <c r="I7917" s="610"/>
    </row>
    <row r="7918" spans="1:9" ht="15" x14ac:dyDescent="0.25">
      <c r="A7918" s="609" t="str">
        <f t="shared" si="123"/>
        <v>43426</v>
      </c>
      <c r="B7918">
        <v>43426</v>
      </c>
      <c r="C7918" t="s">
        <v>21199</v>
      </c>
      <c r="D7918" t="s">
        <v>8781</v>
      </c>
      <c r="E7918" s="363" t="s">
        <v>21200</v>
      </c>
      <c r="F7918"/>
      <c r="G7918"/>
      <c r="H7918"/>
      <c r="I7918" s="610"/>
    </row>
    <row r="7919" spans="1:9" ht="15" x14ac:dyDescent="0.25">
      <c r="A7919" s="609" t="str">
        <f t="shared" si="123"/>
        <v>12565</v>
      </c>
      <c r="B7919">
        <v>12565</v>
      </c>
      <c r="C7919" t="s">
        <v>21201</v>
      </c>
      <c r="D7919" t="s">
        <v>8781</v>
      </c>
      <c r="E7919" s="363" t="s">
        <v>21202</v>
      </c>
      <c r="F7919"/>
      <c r="G7919"/>
      <c r="H7919"/>
      <c r="I7919" s="610"/>
    </row>
    <row r="7920" spans="1:9" ht="15" x14ac:dyDescent="0.25">
      <c r="A7920" s="609" t="str">
        <f t="shared" si="123"/>
        <v>12567</v>
      </c>
      <c r="B7920">
        <v>12567</v>
      </c>
      <c r="C7920" t="s">
        <v>21203</v>
      </c>
      <c r="D7920" t="s">
        <v>8781</v>
      </c>
      <c r="E7920" s="363" t="s">
        <v>21204</v>
      </c>
      <c r="F7920"/>
      <c r="G7920"/>
      <c r="H7920"/>
      <c r="I7920" s="610"/>
    </row>
    <row r="7921" spans="1:9" ht="15" x14ac:dyDescent="0.25">
      <c r="A7921" s="609" t="str">
        <f t="shared" si="123"/>
        <v>12568</v>
      </c>
      <c r="B7921">
        <v>12568</v>
      </c>
      <c r="C7921" t="s">
        <v>21205</v>
      </c>
      <c r="D7921" t="s">
        <v>8781</v>
      </c>
      <c r="E7921" s="363" t="s">
        <v>21206</v>
      </c>
      <c r="F7921"/>
      <c r="G7921"/>
      <c r="H7921"/>
      <c r="I7921" s="610"/>
    </row>
    <row r="7922" spans="1:9" ht="15" x14ac:dyDescent="0.25">
      <c r="A7922" s="609" t="str">
        <f t="shared" si="123"/>
        <v>43441</v>
      </c>
      <c r="B7922">
        <v>43441</v>
      </c>
      <c r="C7922" t="s">
        <v>21207</v>
      </c>
      <c r="D7922" t="s">
        <v>8781</v>
      </c>
      <c r="E7922" s="363" t="s">
        <v>21208</v>
      </c>
      <c r="F7922"/>
      <c r="G7922"/>
      <c r="H7922"/>
      <c r="I7922" s="610"/>
    </row>
    <row r="7923" spans="1:9" ht="15" x14ac:dyDescent="0.25">
      <c r="A7923" s="609" t="str">
        <f t="shared" si="123"/>
        <v>43423</v>
      </c>
      <c r="B7923">
        <v>43423</v>
      </c>
      <c r="C7923" t="s">
        <v>21209</v>
      </c>
      <c r="D7923" t="s">
        <v>8781</v>
      </c>
      <c r="E7923" s="363" t="s">
        <v>21210</v>
      </c>
      <c r="F7923"/>
      <c r="G7923"/>
      <c r="H7923"/>
      <c r="I7923" s="610"/>
    </row>
    <row r="7924" spans="1:9" ht="15" x14ac:dyDescent="0.25">
      <c r="A7924" s="609" t="str">
        <f t="shared" si="123"/>
        <v>12532</v>
      </c>
      <c r="B7924">
        <v>12532</v>
      </c>
      <c r="C7924" t="s">
        <v>21211</v>
      </c>
      <c r="D7924" t="s">
        <v>8781</v>
      </c>
      <c r="E7924" s="363" t="s">
        <v>21212</v>
      </c>
      <c r="F7924"/>
      <c r="G7924"/>
      <c r="H7924"/>
      <c r="I7924" s="610"/>
    </row>
    <row r="7925" spans="1:9" ht="15" x14ac:dyDescent="0.25">
      <c r="A7925" s="609" t="str">
        <f t="shared" si="123"/>
        <v>43444</v>
      </c>
      <c r="B7925">
        <v>43444</v>
      </c>
      <c r="C7925" t="s">
        <v>21213</v>
      </c>
      <c r="D7925" t="s">
        <v>8781</v>
      </c>
      <c r="E7925" s="363" t="s">
        <v>21214</v>
      </c>
      <c r="F7925"/>
      <c r="G7925"/>
      <c r="H7925"/>
      <c r="I7925" s="610"/>
    </row>
    <row r="7926" spans="1:9" ht="15" x14ac:dyDescent="0.25">
      <c r="A7926" s="609" t="str">
        <f t="shared" si="123"/>
        <v>12551</v>
      </c>
      <c r="B7926">
        <v>12551</v>
      </c>
      <c r="C7926" t="s">
        <v>21215</v>
      </c>
      <c r="D7926" t="s">
        <v>8781</v>
      </c>
      <c r="E7926" s="363" t="s">
        <v>21216</v>
      </c>
      <c r="F7926"/>
      <c r="G7926"/>
      <c r="H7926"/>
      <c r="I7926" s="610"/>
    </row>
    <row r="7927" spans="1:9" ht="15" x14ac:dyDescent="0.25">
      <c r="A7927" s="609" t="str">
        <f t="shared" si="123"/>
        <v>43442</v>
      </c>
      <c r="B7927">
        <v>43442</v>
      </c>
      <c r="C7927" t="s">
        <v>21217</v>
      </c>
      <c r="D7927" t="s">
        <v>8781</v>
      </c>
      <c r="E7927" s="363" t="s">
        <v>21218</v>
      </c>
      <c r="F7927"/>
      <c r="G7927"/>
      <c r="H7927"/>
      <c r="I7927" s="610"/>
    </row>
    <row r="7928" spans="1:9" ht="15" x14ac:dyDescent="0.25">
      <c r="A7928" s="609" t="str">
        <f t="shared" si="123"/>
        <v>43443</v>
      </c>
      <c r="B7928">
        <v>43443</v>
      </c>
      <c r="C7928" t="s">
        <v>21219</v>
      </c>
      <c r="D7928" t="s">
        <v>8781</v>
      </c>
      <c r="E7928" s="363" t="s">
        <v>21220</v>
      </c>
      <c r="F7928"/>
      <c r="G7928"/>
      <c r="H7928"/>
      <c r="I7928" s="610"/>
    </row>
    <row r="7929" spans="1:9" ht="15" x14ac:dyDescent="0.25">
      <c r="A7929" s="609" t="str">
        <f t="shared" si="123"/>
        <v>12544</v>
      </c>
      <c r="B7929">
        <v>12544</v>
      </c>
      <c r="C7929" t="s">
        <v>21221</v>
      </c>
      <c r="D7929" t="s">
        <v>8781</v>
      </c>
      <c r="E7929" s="363" t="s">
        <v>21222</v>
      </c>
      <c r="F7929"/>
      <c r="G7929"/>
      <c r="H7929"/>
      <c r="I7929" s="610"/>
    </row>
    <row r="7930" spans="1:9" ht="15" x14ac:dyDescent="0.25">
      <c r="A7930" s="609" t="str">
        <f t="shared" si="123"/>
        <v>12547</v>
      </c>
      <c r="B7930">
        <v>12547</v>
      </c>
      <c r="C7930" t="s">
        <v>21223</v>
      </c>
      <c r="D7930" t="s">
        <v>8781</v>
      </c>
      <c r="E7930" s="363" t="s">
        <v>21224</v>
      </c>
      <c r="F7930"/>
      <c r="G7930"/>
      <c r="H7930"/>
      <c r="I7930" s="610"/>
    </row>
    <row r="7931" spans="1:9" ht="15" x14ac:dyDescent="0.25">
      <c r="A7931" s="609" t="str">
        <f t="shared" si="123"/>
        <v>43445</v>
      </c>
      <c r="B7931">
        <v>43445</v>
      </c>
      <c r="C7931" t="s">
        <v>21225</v>
      </c>
      <c r="D7931" t="s">
        <v>8781</v>
      </c>
      <c r="E7931" s="363" t="s">
        <v>21226</v>
      </c>
      <c r="F7931"/>
      <c r="G7931"/>
      <c r="H7931"/>
      <c r="I7931" s="610"/>
    </row>
    <row r="7932" spans="1:9" ht="15" x14ac:dyDescent="0.25">
      <c r="A7932" s="609" t="str">
        <f t="shared" si="123"/>
        <v>12563</v>
      </c>
      <c r="B7932">
        <v>12563</v>
      </c>
      <c r="C7932" t="s">
        <v>21227</v>
      </c>
      <c r="D7932" t="s">
        <v>8781</v>
      </c>
      <c r="E7932" s="363" t="s">
        <v>21228</v>
      </c>
      <c r="F7932"/>
      <c r="G7932"/>
      <c r="H7932"/>
      <c r="I7932" s="610"/>
    </row>
    <row r="7933" spans="1:9" ht="15" x14ac:dyDescent="0.25">
      <c r="A7933" s="609" t="str">
        <f t="shared" si="123"/>
        <v>43425</v>
      </c>
      <c r="B7933">
        <v>43425</v>
      </c>
      <c r="C7933" t="s">
        <v>21229</v>
      </c>
      <c r="D7933" t="s">
        <v>8781</v>
      </c>
      <c r="E7933" s="363" t="s">
        <v>18955</v>
      </c>
      <c r="F7933"/>
      <c r="G7933"/>
      <c r="H7933"/>
      <c r="I7933" s="610"/>
    </row>
    <row r="7934" spans="1:9" ht="15" x14ac:dyDescent="0.25">
      <c r="A7934" s="609" t="str">
        <f t="shared" si="123"/>
        <v>43446</v>
      </c>
      <c r="B7934">
        <v>43446</v>
      </c>
      <c r="C7934" t="s">
        <v>21230</v>
      </c>
      <c r="D7934" t="s">
        <v>8781</v>
      </c>
      <c r="E7934" s="363" t="s">
        <v>21231</v>
      </c>
      <c r="F7934"/>
      <c r="G7934"/>
      <c r="H7934"/>
      <c r="I7934" s="610"/>
    </row>
    <row r="7935" spans="1:9" ht="15" x14ac:dyDescent="0.25">
      <c r="A7935" s="609" t="str">
        <f t="shared" si="123"/>
        <v>43447</v>
      </c>
      <c r="B7935">
        <v>43447</v>
      </c>
      <c r="C7935" t="s">
        <v>21232</v>
      </c>
      <c r="D7935" t="s">
        <v>8781</v>
      </c>
      <c r="E7935" s="363" t="s">
        <v>21233</v>
      </c>
      <c r="F7935"/>
      <c r="G7935"/>
      <c r="H7935"/>
      <c r="I7935" s="610"/>
    </row>
    <row r="7936" spans="1:9" ht="15" x14ac:dyDescent="0.25">
      <c r="A7936" s="609" t="str">
        <f t="shared" si="123"/>
        <v>43448</v>
      </c>
      <c r="B7936">
        <v>43448</v>
      </c>
      <c r="C7936" t="s">
        <v>21234</v>
      </c>
      <c r="D7936" t="s">
        <v>8781</v>
      </c>
      <c r="E7936" s="363" t="s">
        <v>21235</v>
      </c>
      <c r="F7936"/>
      <c r="G7936"/>
      <c r="H7936"/>
      <c r="I7936" s="610"/>
    </row>
    <row r="7937" spans="1:9" ht="15" x14ac:dyDescent="0.25">
      <c r="A7937" s="609" t="str">
        <f t="shared" si="123"/>
        <v>13761</v>
      </c>
      <c r="B7937">
        <v>13761</v>
      </c>
      <c r="C7937" t="s">
        <v>21236</v>
      </c>
      <c r="D7937" t="s">
        <v>8781</v>
      </c>
      <c r="E7937" s="363" t="s">
        <v>21237</v>
      </c>
      <c r="F7937"/>
      <c r="G7937"/>
      <c r="H7937"/>
      <c r="I7937" s="610"/>
    </row>
    <row r="7938" spans="1:9" ht="15" x14ac:dyDescent="0.25">
      <c r="A7938" s="609" t="str">
        <f t="shared" ref="A7938:A8001" si="124">IF(ISERROR(SEARCH("/",B7938)=6),TRIM(CLEAN(B7938)),IF(SEARCH("/",B7938)=6,IF(LEN(TRIM(CLEAN(B7938)))=7,LEFT(TRIM(CLEAN(B7938)),6)&amp;"00"&amp;RIGHT(TRIM(CLEAN(B7938)),1),LEFT(TRIM(CLEAN(B7938)),6)&amp;"0"&amp;RIGHT(TRIM(CLEAN(B7938)),2)),TRIM(CLEAN(B7938))))</f>
        <v>12888</v>
      </c>
      <c r="B7938">
        <v>12888</v>
      </c>
      <c r="C7938" t="s">
        <v>21238</v>
      </c>
      <c r="D7938" t="s">
        <v>8957</v>
      </c>
      <c r="E7938" s="363" t="s">
        <v>17476</v>
      </c>
      <c r="F7938"/>
      <c r="G7938"/>
      <c r="H7938"/>
      <c r="I7938" s="610"/>
    </row>
    <row r="7939" spans="1:9" ht="15" x14ac:dyDescent="0.25">
      <c r="A7939" s="609" t="str">
        <f t="shared" si="124"/>
        <v>12889</v>
      </c>
      <c r="B7939">
        <v>12889</v>
      </c>
      <c r="C7939" t="s">
        <v>21239</v>
      </c>
      <c r="D7939" t="s">
        <v>8957</v>
      </c>
      <c r="E7939" s="363" t="s">
        <v>21240</v>
      </c>
      <c r="F7939"/>
      <c r="G7939"/>
      <c r="H7939"/>
      <c r="I7939" s="610"/>
    </row>
    <row r="7940" spans="1:9" ht="15" x14ac:dyDescent="0.25">
      <c r="A7940" s="609" t="str">
        <f t="shared" si="124"/>
        <v>4814</v>
      </c>
      <c r="B7940">
        <v>4814</v>
      </c>
      <c r="C7940" t="s">
        <v>21241</v>
      </c>
      <c r="D7940" t="s">
        <v>8781</v>
      </c>
      <c r="E7940" s="363" t="s">
        <v>21242</v>
      </c>
      <c r="F7940"/>
      <c r="G7940"/>
      <c r="H7940"/>
      <c r="I7940" s="610"/>
    </row>
    <row r="7941" spans="1:9" ht="15" x14ac:dyDescent="0.25">
      <c r="A7941" s="609" t="str">
        <f t="shared" si="124"/>
        <v>25967</v>
      </c>
      <c r="B7941">
        <v>25967</v>
      </c>
      <c r="C7941" t="s">
        <v>21243</v>
      </c>
      <c r="D7941" t="s">
        <v>8781</v>
      </c>
      <c r="E7941" s="363" t="s">
        <v>21244</v>
      </c>
      <c r="F7941"/>
      <c r="G7941"/>
      <c r="H7941"/>
      <c r="I7941" s="610"/>
    </row>
    <row r="7942" spans="1:9" ht="15" x14ac:dyDescent="0.25">
      <c r="A7942" s="609" t="str">
        <f t="shared" si="124"/>
        <v>6122</v>
      </c>
      <c r="B7942">
        <v>6122</v>
      </c>
      <c r="C7942" t="s">
        <v>21245</v>
      </c>
      <c r="D7942" t="s">
        <v>8786</v>
      </c>
      <c r="E7942" s="363" t="s">
        <v>18310</v>
      </c>
      <c r="F7942"/>
      <c r="G7942"/>
      <c r="H7942"/>
      <c r="I7942" s="610"/>
    </row>
    <row r="7943" spans="1:9" ht="15" x14ac:dyDescent="0.25">
      <c r="A7943" s="609" t="str">
        <f t="shared" si="124"/>
        <v>40810</v>
      </c>
      <c r="B7943">
        <v>40810</v>
      </c>
      <c r="C7943" t="s">
        <v>21246</v>
      </c>
      <c r="D7943" t="s">
        <v>8914</v>
      </c>
      <c r="E7943" s="363" t="s">
        <v>21247</v>
      </c>
      <c r="F7943"/>
      <c r="G7943"/>
      <c r="H7943"/>
      <c r="I7943" s="610"/>
    </row>
    <row r="7944" spans="1:9" ht="15" x14ac:dyDescent="0.25">
      <c r="A7944" s="609" t="str">
        <f t="shared" si="124"/>
        <v>21100</v>
      </c>
      <c r="B7944">
        <v>21100</v>
      </c>
      <c r="C7944" t="s">
        <v>21248</v>
      </c>
      <c r="D7944" t="s">
        <v>8781</v>
      </c>
      <c r="E7944" s="363" t="s">
        <v>21249</v>
      </c>
      <c r="F7944"/>
      <c r="G7944"/>
      <c r="H7944"/>
      <c r="I7944" s="610"/>
    </row>
    <row r="7945" spans="1:9" ht="15" x14ac:dyDescent="0.25">
      <c r="A7945" s="609" t="str">
        <f t="shared" si="124"/>
        <v>11816</v>
      </c>
      <c r="B7945">
        <v>11816</v>
      </c>
      <c r="C7945" t="s">
        <v>21250</v>
      </c>
      <c r="D7945" t="s">
        <v>8781</v>
      </c>
      <c r="E7945" s="363" t="s">
        <v>21251</v>
      </c>
      <c r="F7945"/>
      <c r="G7945"/>
      <c r="H7945"/>
      <c r="I7945" s="610"/>
    </row>
    <row r="7946" spans="1:9" ht="15" x14ac:dyDescent="0.25">
      <c r="A7946" s="609" t="str">
        <f t="shared" si="124"/>
        <v>11814</v>
      </c>
      <c r="B7946">
        <v>11814</v>
      </c>
      <c r="C7946" t="s">
        <v>21252</v>
      </c>
      <c r="D7946" t="s">
        <v>8781</v>
      </c>
      <c r="E7946" s="363" t="s">
        <v>21253</v>
      </c>
      <c r="F7946"/>
      <c r="G7946"/>
      <c r="H7946"/>
      <c r="I7946" s="610"/>
    </row>
    <row r="7947" spans="1:9" ht="15" x14ac:dyDescent="0.25">
      <c r="A7947" s="609" t="str">
        <f t="shared" si="124"/>
        <v>14186</v>
      </c>
      <c r="B7947">
        <v>14186</v>
      </c>
      <c r="C7947" t="s">
        <v>21254</v>
      </c>
      <c r="D7947" t="s">
        <v>8781</v>
      </c>
      <c r="E7947" s="363" t="s">
        <v>21255</v>
      </c>
      <c r="F7947"/>
      <c r="G7947"/>
      <c r="H7947"/>
      <c r="I7947" s="610"/>
    </row>
    <row r="7948" spans="1:9" ht="15" x14ac:dyDescent="0.25">
      <c r="A7948" s="609" t="str">
        <f t="shared" si="124"/>
        <v>14185</v>
      </c>
      <c r="B7948">
        <v>14185</v>
      </c>
      <c r="C7948" t="s">
        <v>21256</v>
      </c>
      <c r="D7948" t="s">
        <v>8781</v>
      </c>
      <c r="E7948" s="363" t="s">
        <v>21257</v>
      </c>
      <c r="F7948"/>
      <c r="G7948"/>
      <c r="H7948"/>
      <c r="I7948" s="610"/>
    </row>
    <row r="7949" spans="1:9" ht="15" x14ac:dyDescent="0.25">
      <c r="A7949" s="609" t="str">
        <f t="shared" si="124"/>
        <v>11811</v>
      </c>
      <c r="B7949">
        <v>11811</v>
      </c>
      <c r="C7949" t="s">
        <v>21258</v>
      </c>
      <c r="D7949" t="s">
        <v>8781</v>
      </c>
      <c r="E7949" s="363" t="s">
        <v>21259</v>
      </c>
      <c r="F7949"/>
      <c r="G7949"/>
      <c r="H7949"/>
      <c r="I7949" s="610"/>
    </row>
    <row r="7950" spans="1:9" ht="15" x14ac:dyDescent="0.25">
      <c r="A7950" s="609" t="str">
        <f t="shared" si="124"/>
        <v>26038</v>
      </c>
      <c r="B7950">
        <v>26038</v>
      </c>
      <c r="C7950" t="s">
        <v>21260</v>
      </c>
      <c r="D7950" t="s">
        <v>8781</v>
      </c>
      <c r="E7950" s="363" t="s">
        <v>21261</v>
      </c>
      <c r="F7950"/>
      <c r="G7950"/>
      <c r="H7950"/>
      <c r="I7950" s="610"/>
    </row>
    <row r="7951" spans="1:9" ht="15" x14ac:dyDescent="0.25">
      <c r="A7951" s="609" t="str">
        <f t="shared" si="124"/>
        <v>34482</v>
      </c>
      <c r="B7951">
        <v>34482</v>
      </c>
      <c r="C7951" t="s">
        <v>21262</v>
      </c>
      <c r="D7951" t="s">
        <v>8781</v>
      </c>
      <c r="E7951" s="363" t="s">
        <v>21263</v>
      </c>
      <c r="F7951"/>
      <c r="G7951"/>
      <c r="H7951"/>
      <c r="I7951" s="610"/>
    </row>
    <row r="7952" spans="1:9" ht="15" x14ac:dyDescent="0.25">
      <c r="A7952" s="609" t="str">
        <f t="shared" si="124"/>
        <v>34469</v>
      </c>
      <c r="B7952">
        <v>34469</v>
      </c>
      <c r="C7952" t="s">
        <v>21264</v>
      </c>
      <c r="D7952" t="s">
        <v>8781</v>
      </c>
      <c r="E7952" s="363" t="s">
        <v>21265</v>
      </c>
      <c r="F7952"/>
      <c r="G7952"/>
      <c r="H7952"/>
      <c r="I7952" s="610"/>
    </row>
    <row r="7953" spans="1:9" ht="15" x14ac:dyDescent="0.25">
      <c r="A7953" s="609" t="str">
        <f t="shared" si="124"/>
        <v>34472</v>
      </c>
      <c r="B7953">
        <v>34472</v>
      </c>
      <c r="C7953" t="s">
        <v>21266</v>
      </c>
      <c r="D7953" t="s">
        <v>8781</v>
      </c>
      <c r="E7953" s="363" t="s">
        <v>21267</v>
      </c>
      <c r="F7953"/>
      <c r="G7953"/>
      <c r="H7953"/>
      <c r="I7953" s="610"/>
    </row>
    <row r="7954" spans="1:9" ht="15" x14ac:dyDescent="0.25">
      <c r="A7954" s="609" t="str">
        <f t="shared" si="124"/>
        <v>34476</v>
      </c>
      <c r="B7954">
        <v>34476</v>
      </c>
      <c r="C7954" t="s">
        <v>21268</v>
      </c>
      <c r="D7954" t="s">
        <v>8781</v>
      </c>
      <c r="E7954" s="363" t="s">
        <v>21269</v>
      </c>
      <c r="F7954"/>
      <c r="G7954"/>
      <c r="H7954"/>
      <c r="I7954" s="610"/>
    </row>
    <row r="7955" spans="1:9" ht="15" x14ac:dyDescent="0.25">
      <c r="A7955" s="609" t="str">
        <f t="shared" si="124"/>
        <v>34477</v>
      </c>
      <c r="B7955">
        <v>34477</v>
      </c>
      <c r="C7955" t="s">
        <v>21270</v>
      </c>
      <c r="D7955" t="s">
        <v>8781</v>
      </c>
      <c r="E7955" s="363" t="s">
        <v>21271</v>
      </c>
      <c r="F7955"/>
      <c r="G7955"/>
      <c r="H7955"/>
      <c r="I7955" s="610"/>
    </row>
    <row r="7956" spans="1:9" ht="15" x14ac:dyDescent="0.25">
      <c r="A7956" s="609" t="str">
        <f t="shared" si="124"/>
        <v>42425</v>
      </c>
      <c r="B7956">
        <v>42425</v>
      </c>
      <c r="C7956" t="s">
        <v>21272</v>
      </c>
      <c r="D7956" t="s">
        <v>8781</v>
      </c>
      <c r="E7956" s="363" t="s">
        <v>21273</v>
      </c>
      <c r="F7956"/>
      <c r="G7956"/>
      <c r="H7956"/>
      <c r="I7956" s="610"/>
    </row>
    <row r="7957" spans="1:9" ht="15" x14ac:dyDescent="0.25">
      <c r="A7957" s="609" t="str">
        <f t="shared" si="124"/>
        <v>42422</v>
      </c>
      <c r="B7957">
        <v>42422</v>
      </c>
      <c r="C7957" t="s">
        <v>21274</v>
      </c>
      <c r="D7957" t="s">
        <v>8781</v>
      </c>
      <c r="E7957" s="363" t="s">
        <v>21275</v>
      </c>
      <c r="F7957"/>
      <c r="G7957"/>
      <c r="H7957"/>
      <c r="I7957" s="610"/>
    </row>
    <row r="7958" spans="1:9" ht="15" x14ac:dyDescent="0.25">
      <c r="A7958" s="609" t="str">
        <f t="shared" si="124"/>
        <v>43184</v>
      </c>
      <c r="B7958">
        <v>43184</v>
      </c>
      <c r="C7958" t="s">
        <v>21276</v>
      </c>
      <c r="D7958" t="s">
        <v>8781</v>
      </c>
      <c r="E7958" s="363" t="s">
        <v>21277</v>
      </c>
      <c r="F7958"/>
      <c r="G7958"/>
      <c r="H7958"/>
      <c r="I7958" s="610"/>
    </row>
    <row r="7959" spans="1:9" ht="15" x14ac:dyDescent="0.25">
      <c r="A7959" s="609" t="str">
        <f t="shared" si="124"/>
        <v>42424</v>
      </c>
      <c r="B7959">
        <v>42424</v>
      </c>
      <c r="C7959" t="s">
        <v>21278</v>
      </c>
      <c r="D7959" t="s">
        <v>8781</v>
      </c>
      <c r="E7959" s="363" t="s">
        <v>21279</v>
      </c>
      <c r="F7959"/>
      <c r="G7959"/>
      <c r="H7959"/>
      <c r="I7959" s="610"/>
    </row>
    <row r="7960" spans="1:9" ht="15" x14ac:dyDescent="0.25">
      <c r="A7960" s="609" t="str">
        <f t="shared" si="124"/>
        <v>42421</v>
      </c>
      <c r="B7960">
        <v>42421</v>
      </c>
      <c r="C7960" t="s">
        <v>21280</v>
      </c>
      <c r="D7960" t="s">
        <v>8781</v>
      </c>
      <c r="E7960" s="363" t="s">
        <v>21281</v>
      </c>
      <c r="F7960"/>
      <c r="G7960"/>
      <c r="H7960"/>
      <c r="I7960" s="610"/>
    </row>
    <row r="7961" spans="1:9" ht="15" x14ac:dyDescent="0.25">
      <c r="A7961" s="609" t="str">
        <f t="shared" si="124"/>
        <v>42416</v>
      </c>
      <c r="B7961">
        <v>42416</v>
      </c>
      <c r="C7961" t="s">
        <v>21282</v>
      </c>
      <c r="D7961" t="s">
        <v>8781</v>
      </c>
      <c r="E7961" s="363" t="s">
        <v>21283</v>
      </c>
      <c r="F7961"/>
      <c r="G7961"/>
      <c r="H7961"/>
      <c r="I7961" s="610"/>
    </row>
    <row r="7962" spans="1:9" ht="15" x14ac:dyDescent="0.25">
      <c r="A7962" s="609" t="str">
        <f t="shared" si="124"/>
        <v>42417</v>
      </c>
      <c r="B7962">
        <v>42417</v>
      </c>
      <c r="C7962" t="s">
        <v>21284</v>
      </c>
      <c r="D7962" t="s">
        <v>8781</v>
      </c>
      <c r="E7962" s="363" t="s">
        <v>21285</v>
      </c>
      <c r="F7962"/>
      <c r="G7962"/>
      <c r="H7962"/>
      <c r="I7962" s="610"/>
    </row>
    <row r="7963" spans="1:9" ht="15" x14ac:dyDescent="0.25">
      <c r="A7963" s="609" t="str">
        <f t="shared" si="124"/>
        <v>42419</v>
      </c>
      <c r="B7963">
        <v>42419</v>
      </c>
      <c r="C7963" t="s">
        <v>21286</v>
      </c>
      <c r="D7963" t="s">
        <v>8781</v>
      </c>
      <c r="E7963" s="363" t="s">
        <v>21287</v>
      </c>
      <c r="F7963"/>
      <c r="G7963"/>
      <c r="H7963"/>
      <c r="I7963" s="610"/>
    </row>
    <row r="7964" spans="1:9" ht="15" x14ac:dyDescent="0.25">
      <c r="A7964" s="609" t="str">
        <f t="shared" si="124"/>
        <v>42420</v>
      </c>
      <c r="B7964">
        <v>42420</v>
      </c>
      <c r="C7964" t="s">
        <v>21288</v>
      </c>
      <c r="D7964" t="s">
        <v>8781</v>
      </c>
      <c r="E7964" s="363" t="s">
        <v>21289</v>
      </c>
      <c r="F7964"/>
      <c r="G7964"/>
      <c r="H7964"/>
      <c r="I7964" s="610"/>
    </row>
    <row r="7965" spans="1:9" ht="15" x14ac:dyDescent="0.25">
      <c r="A7965" s="609" t="str">
        <f t="shared" si="124"/>
        <v>43195</v>
      </c>
      <c r="B7965">
        <v>43195</v>
      </c>
      <c r="C7965" t="s">
        <v>21290</v>
      </c>
      <c r="D7965" t="s">
        <v>8781</v>
      </c>
      <c r="E7965" s="363" t="s">
        <v>21291</v>
      </c>
      <c r="F7965"/>
      <c r="G7965"/>
      <c r="H7965"/>
      <c r="I7965" s="610"/>
    </row>
    <row r="7966" spans="1:9" ht="15" x14ac:dyDescent="0.25">
      <c r="A7966" s="609" t="str">
        <f t="shared" si="124"/>
        <v>43196</v>
      </c>
      <c r="B7966">
        <v>43196</v>
      </c>
      <c r="C7966" t="s">
        <v>21292</v>
      </c>
      <c r="D7966" t="s">
        <v>8781</v>
      </c>
      <c r="E7966" s="363" t="s">
        <v>21293</v>
      </c>
      <c r="F7966"/>
      <c r="G7966"/>
      <c r="H7966"/>
      <c r="I7966" s="610"/>
    </row>
    <row r="7967" spans="1:9" ht="15" x14ac:dyDescent="0.25">
      <c r="A7967" s="609" t="str">
        <f t="shared" si="124"/>
        <v>43198</v>
      </c>
      <c r="B7967">
        <v>43198</v>
      </c>
      <c r="C7967" t="s">
        <v>21294</v>
      </c>
      <c r="D7967" t="s">
        <v>8781</v>
      </c>
      <c r="E7967" s="363" t="s">
        <v>21295</v>
      </c>
      <c r="F7967"/>
      <c r="G7967"/>
      <c r="H7967"/>
      <c r="I7967" s="610"/>
    </row>
    <row r="7968" spans="1:9" ht="15" x14ac:dyDescent="0.25">
      <c r="A7968" s="609" t="str">
        <f t="shared" si="124"/>
        <v>43199</v>
      </c>
      <c r="B7968">
        <v>43199</v>
      </c>
      <c r="C7968" t="s">
        <v>21296</v>
      </c>
      <c r="D7968" t="s">
        <v>8781</v>
      </c>
      <c r="E7968" s="363" t="s">
        <v>21297</v>
      </c>
      <c r="F7968"/>
      <c r="G7968"/>
      <c r="H7968"/>
      <c r="I7968" s="610"/>
    </row>
    <row r="7969" spans="1:9" ht="15" x14ac:dyDescent="0.25">
      <c r="A7969" s="609" t="str">
        <f t="shared" si="124"/>
        <v>43200</v>
      </c>
      <c r="B7969">
        <v>43200</v>
      </c>
      <c r="C7969" t="s">
        <v>21298</v>
      </c>
      <c r="D7969" t="s">
        <v>8781</v>
      </c>
      <c r="E7969" s="363" t="s">
        <v>21299</v>
      </c>
      <c r="F7969"/>
      <c r="G7969"/>
      <c r="H7969"/>
      <c r="I7969" s="610"/>
    </row>
    <row r="7970" spans="1:9" ht="15" x14ac:dyDescent="0.25">
      <c r="A7970" s="609" t="str">
        <f t="shared" si="124"/>
        <v>39556</v>
      </c>
      <c r="B7970">
        <v>39556</v>
      </c>
      <c r="C7970" t="s">
        <v>21300</v>
      </c>
      <c r="D7970" t="s">
        <v>8781</v>
      </c>
      <c r="E7970" s="363" t="s">
        <v>21301</v>
      </c>
      <c r="F7970"/>
      <c r="G7970"/>
      <c r="H7970"/>
      <c r="I7970" s="610"/>
    </row>
    <row r="7971" spans="1:9" ht="15" x14ac:dyDescent="0.25">
      <c r="A7971" s="609" t="str">
        <f t="shared" si="124"/>
        <v>39557</v>
      </c>
      <c r="B7971">
        <v>39557</v>
      </c>
      <c r="C7971" t="s">
        <v>21302</v>
      </c>
      <c r="D7971" t="s">
        <v>8781</v>
      </c>
      <c r="E7971" s="363" t="s">
        <v>21303</v>
      </c>
      <c r="F7971"/>
      <c r="G7971"/>
      <c r="H7971"/>
      <c r="I7971" s="610"/>
    </row>
    <row r="7972" spans="1:9" ht="15" x14ac:dyDescent="0.25">
      <c r="A7972" s="609" t="str">
        <f t="shared" si="124"/>
        <v>39559</v>
      </c>
      <c r="B7972">
        <v>39559</v>
      </c>
      <c r="C7972" t="s">
        <v>21304</v>
      </c>
      <c r="D7972" t="s">
        <v>8781</v>
      </c>
      <c r="E7972" s="363" t="s">
        <v>21305</v>
      </c>
      <c r="F7972"/>
      <c r="G7972"/>
      <c r="H7972"/>
      <c r="I7972" s="610"/>
    </row>
    <row r="7973" spans="1:9" ht="15" x14ac:dyDescent="0.25">
      <c r="A7973" s="609" t="str">
        <f t="shared" si="124"/>
        <v>39560</v>
      </c>
      <c r="B7973">
        <v>39560</v>
      </c>
      <c r="C7973" t="s">
        <v>21306</v>
      </c>
      <c r="D7973" t="s">
        <v>8781</v>
      </c>
      <c r="E7973" s="363" t="s">
        <v>21307</v>
      </c>
      <c r="F7973"/>
      <c r="G7973"/>
      <c r="H7973"/>
      <c r="I7973" s="610"/>
    </row>
    <row r="7974" spans="1:9" ht="15" x14ac:dyDescent="0.25">
      <c r="A7974" s="609" t="str">
        <f t="shared" si="124"/>
        <v>39561</v>
      </c>
      <c r="B7974">
        <v>39561</v>
      </c>
      <c r="C7974" t="s">
        <v>21308</v>
      </c>
      <c r="D7974" t="s">
        <v>8781</v>
      </c>
      <c r="E7974" s="363" t="s">
        <v>21309</v>
      </c>
      <c r="F7974"/>
      <c r="G7974"/>
      <c r="H7974"/>
      <c r="I7974" s="610"/>
    </row>
    <row r="7975" spans="1:9" ht="15" x14ac:dyDescent="0.25">
      <c r="A7975" s="609" t="str">
        <f t="shared" si="124"/>
        <v>43190</v>
      </c>
      <c r="B7975">
        <v>43190</v>
      </c>
      <c r="C7975" t="s">
        <v>21310</v>
      </c>
      <c r="D7975" t="s">
        <v>8781</v>
      </c>
      <c r="E7975" s="363" t="s">
        <v>21311</v>
      </c>
      <c r="F7975"/>
      <c r="G7975"/>
      <c r="H7975"/>
      <c r="I7975" s="610"/>
    </row>
    <row r="7976" spans="1:9" ht="15" x14ac:dyDescent="0.25">
      <c r="A7976" s="609" t="str">
        <f t="shared" si="124"/>
        <v>39555</v>
      </c>
      <c r="B7976">
        <v>39555</v>
      </c>
      <c r="C7976" t="s">
        <v>21312</v>
      </c>
      <c r="D7976" t="s">
        <v>8781</v>
      </c>
      <c r="E7976" s="363" t="s">
        <v>21313</v>
      </c>
      <c r="F7976"/>
      <c r="G7976"/>
      <c r="H7976"/>
      <c r="I7976" s="610"/>
    </row>
    <row r="7977" spans="1:9" ht="15" x14ac:dyDescent="0.25">
      <c r="A7977" s="609" t="str">
        <f t="shared" si="124"/>
        <v>43191</v>
      </c>
      <c r="B7977">
        <v>43191</v>
      </c>
      <c r="C7977" t="s">
        <v>21314</v>
      </c>
      <c r="D7977" t="s">
        <v>8781</v>
      </c>
      <c r="E7977" s="363" t="s">
        <v>21315</v>
      </c>
      <c r="F7977"/>
      <c r="G7977"/>
      <c r="H7977"/>
      <c r="I7977" s="610"/>
    </row>
    <row r="7978" spans="1:9" ht="15" x14ac:dyDescent="0.25">
      <c r="A7978" s="609" t="str">
        <f t="shared" si="124"/>
        <v>39548</v>
      </c>
      <c r="B7978">
        <v>39548</v>
      </c>
      <c r="C7978" t="s">
        <v>21316</v>
      </c>
      <c r="D7978" t="s">
        <v>8781</v>
      </c>
      <c r="E7978" s="363" t="s">
        <v>21317</v>
      </c>
      <c r="F7978"/>
      <c r="G7978"/>
      <c r="H7978"/>
      <c r="I7978" s="610"/>
    </row>
    <row r="7979" spans="1:9" ht="15" x14ac:dyDescent="0.25">
      <c r="A7979" s="609" t="str">
        <f t="shared" si="124"/>
        <v>43192</v>
      </c>
      <c r="B7979">
        <v>43192</v>
      </c>
      <c r="C7979" t="s">
        <v>21318</v>
      </c>
      <c r="D7979" t="s">
        <v>8781</v>
      </c>
      <c r="E7979" s="363" t="s">
        <v>21319</v>
      </c>
      <c r="F7979"/>
      <c r="G7979"/>
      <c r="H7979"/>
      <c r="I7979" s="610"/>
    </row>
    <row r="7980" spans="1:9" ht="15" x14ac:dyDescent="0.25">
      <c r="A7980" s="609" t="str">
        <f t="shared" si="124"/>
        <v>39554</v>
      </c>
      <c r="B7980">
        <v>39554</v>
      </c>
      <c r="C7980" t="s">
        <v>21320</v>
      </c>
      <c r="D7980" t="s">
        <v>8781</v>
      </c>
      <c r="E7980" s="363" t="s">
        <v>21321</v>
      </c>
      <c r="F7980"/>
      <c r="G7980"/>
      <c r="H7980"/>
      <c r="I7980" s="610"/>
    </row>
    <row r="7981" spans="1:9" ht="15" x14ac:dyDescent="0.25">
      <c r="A7981" s="609" t="str">
        <f t="shared" si="124"/>
        <v>43194</v>
      </c>
      <c r="B7981">
        <v>43194</v>
      </c>
      <c r="C7981" t="s">
        <v>21322</v>
      </c>
      <c r="D7981" t="s">
        <v>8781</v>
      </c>
      <c r="E7981" s="363" t="s">
        <v>21323</v>
      </c>
      <c r="F7981"/>
      <c r="G7981"/>
      <c r="H7981"/>
      <c r="I7981" s="610"/>
    </row>
    <row r="7982" spans="1:9" ht="15" x14ac:dyDescent="0.25">
      <c r="A7982" s="609" t="str">
        <f t="shared" si="124"/>
        <v>39551</v>
      </c>
      <c r="B7982">
        <v>39551</v>
      </c>
      <c r="C7982" t="s">
        <v>21324</v>
      </c>
      <c r="D7982" t="s">
        <v>8781</v>
      </c>
      <c r="E7982" s="363" t="s">
        <v>21325</v>
      </c>
      <c r="F7982"/>
      <c r="G7982"/>
      <c r="H7982"/>
      <c r="I7982" s="610"/>
    </row>
    <row r="7983" spans="1:9" ht="15" x14ac:dyDescent="0.25">
      <c r="A7983" s="609" t="str">
        <f t="shared" si="124"/>
        <v>43185</v>
      </c>
      <c r="B7983">
        <v>43185</v>
      </c>
      <c r="C7983" t="s">
        <v>21326</v>
      </c>
      <c r="D7983" t="s">
        <v>8781</v>
      </c>
      <c r="E7983" s="363" t="s">
        <v>21327</v>
      </c>
      <c r="F7983"/>
      <c r="G7983"/>
      <c r="H7983"/>
      <c r="I7983" s="610"/>
    </row>
    <row r="7984" spans="1:9" ht="15" x14ac:dyDescent="0.25">
      <c r="A7984" s="609" t="str">
        <f t="shared" si="124"/>
        <v>43186</v>
      </c>
      <c r="B7984">
        <v>43186</v>
      </c>
      <c r="C7984" t="s">
        <v>21328</v>
      </c>
      <c r="D7984" t="s">
        <v>8781</v>
      </c>
      <c r="E7984" s="363" t="s">
        <v>21329</v>
      </c>
      <c r="F7984"/>
      <c r="G7984"/>
      <c r="H7984"/>
      <c r="I7984" s="610"/>
    </row>
    <row r="7985" spans="1:9" ht="15" x14ac:dyDescent="0.25">
      <c r="A7985" s="609" t="str">
        <f t="shared" si="124"/>
        <v>43187</v>
      </c>
      <c r="B7985">
        <v>43187</v>
      </c>
      <c r="C7985" t="s">
        <v>21330</v>
      </c>
      <c r="D7985" t="s">
        <v>8781</v>
      </c>
      <c r="E7985" s="363" t="s">
        <v>21331</v>
      </c>
      <c r="F7985"/>
      <c r="G7985"/>
      <c r="H7985"/>
      <c r="I7985" s="610"/>
    </row>
    <row r="7986" spans="1:9" ht="15" x14ac:dyDescent="0.25">
      <c r="A7986" s="609" t="str">
        <f t="shared" si="124"/>
        <v>43188</v>
      </c>
      <c r="B7986">
        <v>43188</v>
      </c>
      <c r="C7986" t="s">
        <v>21332</v>
      </c>
      <c r="D7986" t="s">
        <v>8781</v>
      </c>
      <c r="E7986" s="363" t="s">
        <v>21333</v>
      </c>
      <c r="F7986"/>
      <c r="G7986"/>
      <c r="H7986"/>
      <c r="I7986" s="610"/>
    </row>
    <row r="7987" spans="1:9" ht="15" x14ac:dyDescent="0.25">
      <c r="A7987" s="609" t="str">
        <f t="shared" si="124"/>
        <v>43189</v>
      </c>
      <c r="B7987">
        <v>43189</v>
      </c>
      <c r="C7987" t="s">
        <v>21334</v>
      </c>
      <c r="D7987" t="s">
        <v>8781</v>
      </c>
      <c r="E7987" s="363" t="s">
        <v>21335</v>
      </c>
      <c r="F7987"/>
      <c r="G7987"/>
      <c r="H7987"/>
      <c r="I7987" s="610"/>
    </row>
    <row r="7988" spans="1:9" ht="15" x14ac:dyDescent="0.25">
      <c r="A7988" s="609" t="str">
        <f t="shared" si="124"/>
        <v>39580</v>
      </c>
      <c r="B7988">
        <v>39580</v>
      </c>
      <c r="C7988" t="s">
        <v>21336</v>
      </c>
      <c r="D7988" t="s">
        <v>8781</v>
      </c>
      <c r="E7988" s="363" t="s">
        <v>21337</v>
      </c>
      <c r="F7988"/>
      <c r="G7988"/>
      <c r="H7988"/>
      <c r="I7988" s="610"/>
    </row>
    <row r="7989" spans="1:9" ht="15" x14ac:dyDescent="0.25">
      <c r="A7989" s="609" t="str">
        <f t="shared" si="124"/>
        <v>39577</v>
      </c>
      <c r="B7989">
        <v>39577</v>
      </c>
      <c r="C7989" t="s">
        <v>21338</v>
      </c>
      <c r="D7989" t="s">
        <v>8781</v>
      </c>
      <c r="E7989" s="363" t="s">
        <v>21339</v>
      </c>
      <c r="F7989"/>
      <c r="G7989"/>
      <c r="H7989"/>
      <c r="I7989" s="610"/>
    </row>
    <row r="7990" spans="1:9" ht="15" x14ac:dyDescent="0.25">
      <c r="A7990" s="609" t="str">
        <f t="shared" si="124"/>
        <v>39578</v>
      </c>
      <c r="B7990">
        <v>39578</v>
      </c>
      <c r="C7990" t="s">
        <v>21340</v>
      </c>
      <c r="D7990" t="s">
        <v>8781</v>
      </c>
      <c r="E7990" s="363" t="s">
        <v>21341</v>
      </c>
      <c r="F7990"/>
      <c r="G7990"/>
      <c r="H7990"/>
      <c r="I7990" s="610"/>
    </row>
    <row r="7991" spans="1:9" ht="15" x14ac:dyDescent="0.25">
      <c r="A7991" s="609" t="str">
        <f t="shared" si="124"/>
        <v>39579</v>
      </c>
      <c r="B7991">
        <v>39579</v>
      </c>
      <c r="C7991" t="s">
        <v>21342</v>
      </c>
      <c r="D7991" t="s">
        <v>8781</v>
      </c>
      <c r="E7991" s="363" t="s">
        <v>21343</v>
      </c>
      <c r="F7991"/>
      <c r="G7991"/>
      <c r="H7991"/>
      <c r="I7991" s="610"/>
    </row>
    <row r="7992" spans="1:9" ht="15" x14ac:dyDescent="0.25">
      <c r="A7992" s="609" t="str">
        <f t="shared" si="124"/>
        <v>39826</v>
      </c>
      <c r="B7992">
        <v>39826</v>
      </c>
      <c r="C7992" t="s">
        <v>21344</v>
      </c>
      <c r="D7992" t="s">
        <v>8781</v>
      </c>
      <c r="E7992" s="363" t="s">
        <v>21345</v>
      </c>
      <c r="F7992"/>
      <c r="G7992"/>
      <c r="H7992"/>
      <c r="I7992" s="610"/>
    </row>
    <row r="7993" spans="1:9" ht="15" x14ac:dyDescent="0.25">
      <c r="A7993" s="609" t="str">
        <f t="shared" si="124"/>
        <v>10700</v>
      </c>
      <c r="B7993">
        <v>10700</v>
      </c>
      <c r="C7993" t="s">
        <v>21346</v>
      </c>
      <c r="D7993" t="s">
        <v>8781</v>
      </c>
      <c r="E7993" s="363" t="s">
        <v>21347</v>
      </c>
      <c r="F7993"/>
      <c r="G7993"/>
      <c r="H7993"/>
      <c r="I7993" s="610"/>
    </row>
    <row r="7994" spans="1:9" ht="15" x14ac:dyDescent="0.25">
      <c r="A7994" s="609" t="str">
        <f t="shared" si="124"/>
        <v>346</v>
      </c>
      <c r="B7994">
        <v>346</v>
      </c>
      <c r="C7994" t="s">
        <v>21348</v>
      </c>
      <c r="D7994" t="s">
        <v>8790</v>
      </c>
      <c r="E7994" s="363" t="s">
        <v>21349</v>
      </c>
      <c r="F7994"/>
      <c r="G7994"/>
      <c r="H7994"/>
      <c r="I7994" s="610"/>
    </row>
    <row r="7995" spans="1:9" ht="15" x14ac:dyDescent="0.25">
      <c r="A7995" s="609" t="str">
        <f t="shared" si="124"/>
        <v>3312</v>
      </c>
      <c r="B7995">
        <v>3312</v>
      </c>
      <c r="C7995" t="s">
        <v>21350</v>
      </c>
      <c r="D7995" t="s">
        <v>8790</v>
      </c>
      <c r="E7995" s="363" t="s">
        <v>8960</v>
      </c>
      <c r="F7995"/>
      <c r="G7995"/>
      <c r="H7995"/>
      <c r="I7995" s="610"/>
    </row>
    <row r="7996" spans="1:9" ht="15" x14ac:dyDescent="0.25">
      <c r="A7996" s="609" t="str">
        <f t="shared" si="124"/>
        <v>339</v>
      </c>
      <c r="B7996">
        <v>339</v>
      </c>
      <c r="C7996" t="s">
        <v>21351</v>
      </c>
      <c r="D7996" t="s">
        <v>8796</v>
      </c>
      <c r="E7996" s="363" t="s">
        <v>9411</v>
      </c>
      <c r="F7996"/>
      <c r="G7996"/>
      <c r="H7996"/>
      <c r="I7996" s="610"/>
    </row>
    <row r="7997" spans="1:9" ht="15" x14ac:dyDescent="0.25">
      <c r="A7997" s="609" t="str">
        <f t="shared" si="124"/>
        <v>340</v>
      </c>
      <c r="B7997">
        <v>340</v>
      </c>
      <c r="C7997" t="s">
        <v>21352</v>
      </c>
      <c r="D7997" t="s">
        <v>8796</v>
      </c>
      <c r="E7997" s="363" t="s">
        <v>10034</v>
      </c>
      <c r="F7997"/>
      <c r="G7997"/>
      <c r="H7997"/>
      <c r="I7997" s="610"/>
    </row>
    <row r="7998" spans="1:9" ht="15" x14ac:dyDescent="0.25">
      <c r="A7998" s="609" t="str">
        <f t="shared" si="124"/>
        <v>43130</v>
      </c>
      <c r="B7998">
        <v>43130</v>
      </c>
      <c r="C7998" t="s">
        <v>21353</v>
      </c>
      <c r="D7998" t="s">
        <v>8790</v>
      </c>
      <c r="E7998" s="363" t="s">
        <v>9981</v>
      </c>
      <c r="F7998"/>
      <c r="G7998"/>
      <c r="H7998"/>
      <c r="I7998" s="610"/>
    </row>
    <row r="7999" spans="1:9" ht="15" x14ac:dyDescent="0.25">
      <c r="A7999" s="609" t="str">
        <f t="shared" si="124"/>
        <v>344</v>
      </c>
      <c r="B7999">
        <v>344</v>
      </c>
      <c r="C7999" t="s">
        <v>21354</v>
      </c>
      <c r="D7999" t="s">
        <v>8790</v>
      </c>
      <c r="E7999" s="363" t="s">
        <v>18060</v>
      </c>
      <c r="F7999"/>
      <c r="G7999"/>
      <c r="H7999"/>
      <c r="I7999" s="610"/>
    </row>
    <row r="8000" spans="1:9" ht="15" x14ac:dyDescent="0.25">
      <c r="A8000" s="609" t="str">
        <f t="shared" si="124"/>
        <v>345</v>
      </c>
      <c r="B8000">
        <v>345</v>
      </c>
      <c r="C8000" t="s">
        <v>21355</v>
      </c>
      <c r="D8000" t="s">
        <v>8790</v>
      </c>
      <c r="E8000" s="363" t="s">
        <v>21356</v>
      </c>
      <c r="F8000"/>
      <c r="G8000"/>
      <c r="H8000"/>
      <c r="I8000" s="610"/>
    </row>
    <row r="8001" spans="1:9" ht="15" x14ac:dyDescent="0.25">
      <c r="A8001" s="609" t="str">
        <f t="shared" si="124"/>
        <v>43131</v>
      </c>
      <c r="B8001">
        <v>43131</v>
      </c>
      <c r="C8001" t="s">
        <v>21357</v>
      </c>
      <c r="D8001" t="s">
        <v>8790</v>
      </c>
      <c r="E8001" s="363" t="s">
        <v>14402</v>
      </c>
      <c r="F8001"/>
      <c r="G8001"/>
      <c r="H8001"/>
      <c r="I8001" s="610"/>
    </row>
    <row r="8002" spans="1:9" ht="15" x14ac:dyDescent="0.25">
      <c r="A8002" s="609" t="str">
        <f t="shared" ref="A8002:A8065" si="125">IF(ISERROR(SEARCH("/",B8002)=6),TRIM(CLEAN(B8002)),IF(SEARCH("/",B8002)=6,IF(LEN(TRIM(CLEAN(B8002)))=7,LEFT(TRIM(CLEAN(B8002)),6)&amp;"00"&amp;RIGHT(TRIM(CLEAN(B8002)),1),LEFT(TRIM(CLEAN(B8002)),6)&amp;"0"&amp;RIGHT(TRIM(CLEAN(B8002)),2)),TRIM(CLEAN(B8002))))</f>
        <v>3313</v>
      </c>
      <c r="B8002">
        <v>3313</v>
      </c>
      <c r="C8002" t="s">
        <v>21358</v>
      </c>
      <c r="D8002" t="s">
        <v>8790</v>
      </c>
      <c r="E8002" s="363" t="s">
        <v>8964</v>
      </c>
      <c r="F8002"/>
      <c r="G8002"/>
      <c r="H8002"/>
      <c r="I8002" s="610"/>
    </row>
    <row r="8003" spans="1:9" ht="15" x14ac:dyDescent="0.25">
      <c r="A8003" s="609" t="str">
        <f t="shared" si="125"/>
        <v>43132</v>
      </c>
      <c r="B8003">
        <v>43132</v>
      </c>
      <c r="C8003" t="s">
        <v>21359</v>
      </c>
      <c r="D8003" t="s">
        <v>8790</v>
      </c>
      <c r="E8003" s="363" t="s">
        <v>9981</v>
      </c>
      <c r="F8003"/>
      <c r="G8003"/>
      <c r="H8003"/>
      <c r="I8003" s="610"/>
    </row>
    <row r="8004" spans="1:9" ht="15" x14ac:dyDescent="0.25">
      <c r="A8004" s="609" t="str">
        <f t="shared" si="125"/>
        <v>366</v>
      </c>
      <c r="B8004">
        <v>366</v>
      </c>
      <c r="C8004" t="s">
        <v>21360</v>
      </c>
      <c r="D8004" t="s">
        <v>8911</v>
      </c>
      <c r="E8004" s="363" t="s">
        <v>18004</v>
      </c>
      <c r="F8004"/>
      <c r="G8004"/>
      <c r="H8004"/>
      <c r="I8004" s="610"/>
    </row>
    <row r="8005" spans="1:9" ht="15" x14ac:dyDescent="0.25">
      <c r="A8005" s="609" t="str">
        <f t="shared" si="125"/>
        <v>367</v>
      </c>
      <c r="B8005">
        <v>367</v>
      </c>
      <c r="C8005" t="s">
        <v>21361</v>
      </c>
      <c r="D8005" t="s">
        <v>8911</v>
      </c>
      <c r="E8005" s="363" t="s">
        <v>18434</v>
      </c>
      <c r="F8005"/>
      <c r="G8005"/>
      <c r="H8005"/>
      <c r="I8005" s="610"/>
    </row>
    <row r="8006" spans="1:9" ht="15" x14ac:dyDescent="0.25">
      <c r="A8006" s="609" t="str">
        <f t="shared" si="125"/>
        <v>370</v>
      </c>
      <c r="B8006">
        <v>370</v>
      </c>
      <c r="C8006" t="s">
        <v>21362</v>
      </c>
      <c r="D8006" t="s">
        <v>8911</v>
      </c>
      <c r="E8006" s="363" t="s">
        <v>21363</v>
      </c>
      <c r="F8006"/>
      <c r="G8006"/>
      <c r="H8006"/>
      <c r="I8006" s="610"/>
    </row>
    <row r="8007" spans="1:9" ht="15" x14ac:dyDescent="0.25">
      <c r="A8007" s="609" t="str">
        <f t="shared" si="125"/>
        <v>368</v>
      </c>
      <c r="B8007">
        <v>368</v>
      </c>
      <c r="C8007" t="s">
        <v>21364</v>
      </c>
      <c r="D8007" t="s">
        <v>8911</v>
      </c>
      <c r="E8007" s="363" t="s">
        <v>13417</v>
      </c>
      <c r="F8007"/>
      <c r="G8007"/>
      <c r="H8007"/>
      <c r="I8007" s="610"/>
    </row>
    <row r="8008" spans="1:9" ht="15" x14ac:dyDescent="0.25">
      <c r="A8008" s="609" t="str">
        <f t="shared" si="125"/>
        <v>11075</v>
      </c>
      <c r="B8008">
        <v>11075</v>
      </c>
      <c r="C8008" t="s">
        <v>21365</v>
      </c>
      <c r="D8008" t="s">
        <v>8911</v>
      </c>
      <c r="E8008" s="363" t="s">
        <v>21366</v>
      </c>
      <c r="F8008"/>
      <c r="G8008"/>
      <c r="H8008"/>
      <c r="I8008" s="610"/>
    </row>
    <row r="8009" spans="1:9" ht="15" x14ac:dyDescent="0.25">
      <c r="A8009" s="609" t="str">
        <f t="shared" si="125"/>
        <v>1381</v>
      </c>
      <c r="B8009">
        <v>1381</v>
      </c>
      <c r="C8009" t="s">
        <v>21367</v>
      </c>
      <c r="D8009" t="s">
        <v>8790</v>
      </c>
      <c r="E8009" s="363" t="s">
        <v>8969</v>
      </c>
      <c r="F8009"/>
      <c r="G8009"/>
      <c r="H8009"/>
      <c r="I8009" s="610"/>
    </row>
    <row r="8010" spans="1:9" ht="15" x14ac:dyDescent="0.25">
      <c r="A8010" s="609" t="str">
        <f t="shared" si="125"/>
        <v>34353</v>
      </c>
      <c r="B8010">
        <v>34353</v>
      </c>
      <c r="C8010" t="s">
        <v>21368</v>
      </c>
      <c r="D8010" t="s">
        <v>8790</v>
      </c>
      <c r="E8010" s="363" t="s">
        <v>8970</v>
      </c>
      <c r="F8010"/>
      <c r="G8010"/>
      <c r="H8010"/>
      <c r="I8010" s="610"/>
    </row>
    <row r="8011" spans="1:9" ht="15" x14ac:dyDescent="0.25">
      <c r="A8011" s="609" t="str">
        <f t="shared" si="125"/>
        <v>37595</v>
      </c>
      <c r="B8011">
        <v>37595</v>
      </c>
      <c r="C8011" t="s">
        <v>21369</v>
      </c>
      <c r="D8011" t="s">
        <v>8790</v>
      </c>
      <c r="E8011" s="363" t="s">
        <v>8946</v>
      </c>
      <c r="F8011"/>
      <c r="G8011"/>
      <c r="H8011"/>
      <c r="I8011" s="610"/>
    </row>
    <row r="8012" spans="1:9" ht="15" x14ac:dyDescent="0.25">
      <c r="A8012" s="609" t="str">
        <f t="shared" si="125"/>
        <v>37596</v>
      </c>
      <c r="B8012">
        <v>37596</v>
      </c>
      <c r="C8012" t="s">
        <v>21370</v>
      </c>
      <c r="D8012" t="s">
        <v>8790</v>
      </c>
      <c r="E8012" s="363" t="s">
        <v>8819</v>
      </c>
      <c r="F8012"/>
      <c r="G8012"/>
      <c r="H8012"/>
      <c r="I8012" s="610"/>
    </row>
    <row r="8013" spans="1:9" ht="15" x14ac:dyDescent="0.25">
      <c r="A8013" s="609" t="str">
        <f t="shared" si="125"/>
        <v>371</v>
      </c>
      <c r="B8013">
        <v>371</v>
      </c>
      <c r="C8013" t="s">
        <v>21371</v>
      </c>
      <c r="D8013" t="s">
        <v>8790</v>
      </c>
      <c r="E8013" s="363" t="s">
        <v>8971</v>
      </c>
      <c r="F8013"/>
      <c r="G8013"/>
      <c r="H8013"/>
      <c r="I8013" s="610"/>
    </row>
    <row r="8014" spans="1:9" ht="15" x14ac:dyDescent="0.25">
      <c r="A8014" s="609" t="str">
        <f t="shared" si="125"/>
        <v>37553</v>
      </c>
      <c r="B8014">
        <v>37553</v>
      </c>
      <c r="C8014" t="s">
        <v>21372</v>
      </c>
      <c r="D8014" t="s">
        <v>8790</v>
      </c>
      <c r="E8014" s="363" t="s">
        <v>8949</v>
      </c>
      <c r="F8014"/>
      <c r="G8014"/>
      <c r="H8014"/>
      <c r="I8014" s="610"/>
    </row>
    <row r="8015" spans="1:9" ht="15" x14ac:dyDescent="0.25">
      <c r="A8015" s="609" t="str">
        <f t="shared" si="125"/>
        <v>37552</v>
      </c>
      <c r="B8015">
        <v>37552</v>
      </c>
      <c r="C8015" t="s">
        <v>21373</v>
      </c>
      <c r="D8015" t="s">
        <v>8790</v>
      </c>
      <c r="E8015" s="363" t="s">
        <v>8825</v>
      </c>
      <c r="F8015"/>
      <c r="G8015"/>
      <c r="H8015"/>
      <c r="I8015" s="610"/>
    </row>
    <row r="8016" spans="1:9" ht="15" x14ac:dyDescent="0.25">
      <c r="A8016" s="609" t="str">
        <f t="shared" si="125"/>
        <v>36880</v>
      </c>
      <c r="B8016">
        <v>36880</v>
      </c>
      <c r="C8016" t="s">
        <v>21374</v>
      </c>
      <c r="D8016" t="s">
        <v>8790</v>
      </c>
      <c r="E8016" s="363" t="s">
        <v>8876</v>
      </c>
      <c r="F8016"/>
      <c r="G8016"/>
      <c r="H8016"/>
      <c r="I8016" s="610"/>
    </row>
    <row r="8017" spans="1:9" ht="15" x14ac:dyDescent="0.25">
      <c r="A8017" s="609" t="str">
        <f t="shared" si="125"/>
        <v>34355</v>
      </c>
      <c r="B8017">
        <v>34355</v>
      </c>
      <c r="C8017" t="s">
        <v>21375</v>
      </c>
      <c r="D8017" t="s">
        <v>8790</v>
      </c>
      <c r="E8017" s="363" t="s">
        <v>8972</v>
      </c>
      <c r="F8017"/>
      <c r="G8017"/>
      <c r="H8017"/>
      <c r="I8017" s="610"/>
    </row>
    <row r="8018" spans="1:9" ht="15" x14ac:dyDescent="0.25">
      <c r="A8018" s="609" t="str">
        <f t="shared" si="125"/>
        <v>130</v>
      </c>
      <c r="B8018">
        <v>130</v>
      </c>
      <c r="C8018" t="s">
        <v>21376</v>
      </c>
      <c r="D8018" t="s">
        <v>8790</v>
      </c>
      <c r="E8018" s="363" t="s">
        <v>21377</v>
      </c>
      <c r="F8018"/>
      <c r="G8018"/>
      <c r="H8018"/>
      <c r="I8018" s="610"/>
    </row>
    <row r="8019" spans="1:9" ht="15" x14ac:dyDescent="0.25">
      <c r="A8019" s="609" t="str">
        <f t="shared" si="125"/>
        <v>135</v>
      </c>
      <c r="B8019">
        <v>135</v>
      </c>
      <c r="C8019" t="s">
        <v>21378</v>
      </c>
      <c r="D8019" t="s">
        <v>8790</v>
      </c>
      <c r="E8019" s="363" t="s">
        <v>9734</v>
      </c>
      <c r="F8019"/>
      <c r="G8019"/>
      <c r="H8019"/>
      <c r="I8019" s="610"/>
    </row>
    <row r="8020" spans="1:9" ht="15" x14ac:dyDescent="0.25">
      <c r="A8020" s="609" t="str">
        <f t="shared" si="125"/>
        <v>36886</v>
      </c>
      <c r="B8020">
        <v>36886</v>
      </c>
      <c r="C8020" t="s">
        <v>21379</v>
      </c>
      <c r="D8020" t="s">
        <v>8790</v>
      </c>
      <c r="E8020" s="363" t="s">
        <v>8975</v>
      </c>
      <c r="F8020"/>
      <c r="G8020"/>
      <c r="H8020"/>
      <c r="I8020" s="610"/>
    </row>
    <row r="8021" spans="1:9" ht="15" x14ac:dyDescent="0.25">
      <c r="A8021" s="609" t="str">
        <f t="shared" si="125"/>
        <v>38546</v>
      </c>
      <c r="B8021">
        <v>38546</v>
      </c>
      <c r="C8021" t="s">
        <v>21380</v>
      </c>
      <c r="D8021" t="s">
        <v>8911</v>
      </c>
      <c r="E8021" s="363" t="s">
        <v>21381</v>
      </c>
      <c r="F8021"/>
      <c r="G8021"/>
      <c r="H8021"/>
      <c r="I8021" s="610"/>
    </row>
    <row r="8022" spans="1:9" ht="15" x14ac:dyDescent="0.25">
      <c r="A8022" s="609" t="str">
        <f t="shared" si="125"/>
        <v>34549</v>
      </c>
      <c r="B8022">
        <v>34549</v>
      </c>
      <c r="C8022" t="s">
        <v>21382</v>
      </c>
      <c r="D8022" t="s">
        <v>8911</v>
      </c>
      <c r="E8022" s="363" t="s">
        <v>21383</v>
      </c>
      <c r="F8022"/>
      <c r="G8022"/>
      <c r="H8022"/>
      <c r="I8022" s="610"/>
    </row>
    <row r="8023" spans="1:9" ht="15" x14ac:dyDescent="0.25">
      <c r="A8023" s="609" t="str">
        <f t="shared" si="125"/>
        <v>6081</v>
      </c>
      <c r="B8023">
        <v>6081</v>
      </c>
      <c r="C8023" t="s">
        <v>21384</v>
      </c>
      <c r="D8023" t="s">
        <v>8911</v>
      </c>
      <c r="E8023" s="363" t="s">
        <v>18151</v>
      </c>
      <c r="F8023"/>
      <c r="G8023"/>
      <c r="H8023"/>
      <c r="I8023" s="610"/>
    </row>
    <row r="8024" spans="1:9" ht="15" x14ac:dyDescent="0.25">
      <c r="A8024" s="609" t="str">
        <f t="shared" si="125"/>
        <v>6077</v>
      </c>
      <c r="B8024">
        <v>6077</v>
      </c>
      <c r="C8024" t="s">
        <v>21385</v>
      </c>
      <c r="D8024" t="s">
        <v>8911</v>
      </c>
      <c r="E8024" s="363" t="s">
        <v>9205</v>
      </c>
      <c r="F8024"/>
      <c r="G8024"/>
      <c r="H8024"/>
      <c r="I8024" s="610"/>
    </row>
    <row r="8025" spans="1:9" ht="15" x14ac:dyDescent="0.25">
      <c r="A8025" s="609" t="str">
        <f t="shared" si="125"/>
        <v>6079</v>
      </c>
      <c r="B8025">
        <v>6079</v>
      </c>
      <c r="C8025" t="s">
        <v>21386</v>
      </c>
      <c r="D8025" t="s">
        <v>8911</v>
      </c>
      <c r="E8025" s="363" t="s">
        <v>8882</v>
      </c>
      <c r="F8025"/>
      <c r="G8025"/>
      <c r="H8025"/>
      <c r="I8025" s="610"/>
    </row>
    <row r="8026" spans="1:9" ht="15" x14ac:dyDescent="0.25">
      <c r="A8026" s="609" t="str">
        <f t="shared" si="125"/>
        <v>1091</v>
      </c>
      <c r="B8026">
        <v>1091</v>
      </c>
      <c r="C8026" t="s">
        <v>21387</v>
      </c>
      <c r="D8026" t="s">
        <v>8781</v>
      </c>
      <c r="E8026" s="363" t="s">
        <v>9517</v>
      </c>
      <c r="F8026"/>
      <c r="G8026"/>
      <c r="H8026"/>
      <c r="I8026" s="610"/>
    </row>
    <row r="8027" spans="1:9" ht="15" x14ac:dyDescent="0.25">
      <c r="A8027" s="609" t="str">
        <f t="shared" si="125"/>
        <v>1094</v>
      </c>
      <c r="B8027">
        <v>1094</v>
      </c>
      <c r="C8027" t="s">
        <v>21388</v>
      </c>
      <c r="D8027" t="s">
        <v>8781</v>
      </c>
      <c r="E8027" s="363" t="s">
        <v>17900</v>
      </c>
      <c r="F8027"/>
      <c r="G8027"/>
      <c r="H8027"/>
      <c r="I8027" s="610"/>
    </row>
    <row r="8028" spans="1:9" ht="15" x14ac:dyDescent="0.25">
      <c r="A8028" s="609" t="str">
        <f t="shared" si="125"/>
        <v>1095</v>
      </c>
      <c r="B8028">
        <v>1095</v>
      </c>
      <c r="C8028" t="s">
        <v>21389</v>
      </c>
      <c r="D8028" t="s">
        <v>8781</v>
      </c>
      <c r="E8028" s="363" t="s">
        <v>21390</v>
      </c>
      <c r="F8028"/>
      <c r="G8028"/>
      <c r="H8028"/>
      <c r="I8028" s="610"/>
    </row>
    <row r="8029" spans="1:9" ht="15" x14ac:dyDescent="0.25">
      <c r="A8029" s="609" t="str">
        <f t="shared" si="125"/>
        <v>1092</v>
      </c>
      <c r="B8029">
        <v>1092</v>
      </c>
      <c r="C8029" t="s">
        <v>21391</v>
      </c>
      <c r="D8029" t="s">
        <v>8781</v>
      </c>
      <c r="E8029" s="363" t="s">
        <v>9542</v>
      </c>
      <c r="F8029"/>
      <c r="G8029"/>
      <c r="H8029"/>
      <c r="I8029" s="610"/>
    </row>
    <row r="8030" spans="1:9" ht="15" x14ac:dyDescent="0.25">
      <c r="A8030" s="609" t="str">
        <f t="shared" si="125"/>
        <v>1093</v>
      </c>
      <c r="B8030">
        <v>1093</v>
      </c>
      <c r="C8030" t="s">
        <v>21392</v>
      </c>
      <c r="D8030" t="s">
        <v>8781</v>
      </c>
      <c r="E8030" s="363" t="s">
        <v>21393</v>
      </c>
      <c r="F8030"/>
      <c r="G8030"/>
      <c r="H8030"/>
      <c r="I8030" s="610"/>
    </row>
    <row r="8031" spans="1:9" ht="15" x14ac:dyDescent="0.25">
      <c r="A8031" s="609" t="str">
        <f t="shared" si="125"/>
        <v>1090</v>
      </c>
      <c r="B8031">
        <v>1090</v>
      </c>
      <c r="C8031" t="s">
        <v>21394</v>
      </c>
      <c r="D8031" t="s">
        <v>8781</v>
      </c>
      <c r="E8031" s="363" t="s">
        <v>21395</v>
      </c>
      <c r="F8031"/>
      <c r="G8031"/>
      <c r="H8031"/>
      <c r="I8031" s="610"/>
    </row>
    <row r="8032" spans="1:9" ht="15" x14ac:dyDescent="0.25">
      <c r="A8032" s="609" t="str">
        <f t="shared" si="125"/>
        <v>1096</v>
      </c>
      <c r="B8032">
        <v>1096</v>
      </c>
      <c r="C8032" t="s">
        <v>21396</v>
      </c>
      <c r="D8032" t="s">
        <v>8781</v>
      </c>
      <c r="E8032" s="363" t="s">
        <v>21397</v>
      </c>
      <c r="F8032"/>
      <c r="G8032"/>
      <c r="H8032"/>
      <c r="I8032" s="610"/>
    </row>
    <row r="8033" spans="1:9" ht="15" x14ac:dyDescent="0.25">
      <c r="A8033" s="609" t="str">
        <f t="shared" si="125"/>
        <v>1097</v>
      </c>
      <c r="B8033">
        <v>1097</v>
      </c>
      <c r="C8033" t="s">
        <v>21398</v>
      </c>
      <c r="D8033" t="s">
        <v>8781</v>
      </c>
      <c r="E8033" s="363" t="s">
        <v>21399</v>
      </c>
      <c r="F8033"/>
      <c r="G8033"/>
      <c r="H8033"/>
      <c r="I8033" s="610"/>
    </row>
    <row r="8034" spans="1:9" ht="15" x14ac:dyDescent="0.25">
      <c r="A8034" s="609" t="str">
        <f t="shared" si="125"/>
        <v>378</v>
      </c>
      <c r="B8034">
        <v>378</v>
      </c>
      <c r="C8034" t="s">
        <v>21400</v>
      </c>
      <c r="D8034" t="s">
        <v>8786</v>
      </c>
      <c r="E8034" s="363" t="s">
        <v>9166</v>
      </c>
      <c r="F8034"/>
      <c r="G8034"/>
      <c r="H8034"/>
      <c r="I8034" s="610"/>
    </row>
    <row r="8035" spans="1:9" ht="15" x14ac:dyDescent="0.25">
      <c r="A8035" s="609" t="str">
        <f t="shared" si="125"/>
        <v>40911</v>
      </c>
      <c r="B8035">
        <v>40911</v>
      </c>
      <c r="C8035" t="s">
        <v>21401</v>
      </c>
      <c r="D8035" t="s">
        <v>8914</v>
      </c>
      <c r="E8035" s="363" t="s">
        <v>21402</v>
      </c>
      <c r="F8035"/>
      <c r="G8035"/>
      <c r="H8035"/>
      <c r="I8035" s="610"/>
    </row>
    <row r="8036" spans="1:9" ht="15" x14ac:dyDescent="0.25">
      <c r="A8036" s="609" t="str">
        <f t="shared" si="125"/>
        <v>33939</v>
      </c>
      <c r="B8036">
        <v>33939</v>
      </c>
      <c r="C8036" t="s">
        <v>21403</v>
      </c>
      <c r="D8036" t="s">
        <v>8786</v>
      </c>
      <c r="E8036" s="363" t="s">
        <v>18233</v>
      </c>
      <c r="F8036"/>
      <c r="G8036"/>
      <c r="H8036"/>
      <c r="I8036" s="610"/>
    </row>
    <row r="8037" spans="1:9" ht="15" x14ac:dyDescent="0.25">
      <c r="A8037" s="609" t="str">
        <f t="shared" si="125"/>
        <v>40815</v>
      </c>
      <c r="B8037">
        <v>40815</v>
      </c>
      <c r="C8037" t="s">
        <v>21404</v>
      </c>
      <c r="D8037" t="s">
        <v>8914</v>
      </c>
      <c r="E8037" s="363" t="s">
        <v>21405</v>
      </c>
      <c r="F8037"/>
      <c r="G8037"/>
      <c r="H8037"/>
      <c r="I8037" s="610"/>
    </row>
    <row r="8038" spans="1:9" ht="15" x14ac:dyDescent="0.25">
      <c r="A8038" s="609" t="str">
        <f t="shared" si="125"/>
        <v>34760</v>
      </c>
      <c r="B8038">
        <v>34760</v>
      </c>
      <c r="C8038" t="s">
        <v>21406</v>
      </c>
      <c r="D8038" t="s">
        <v>8786</v>
      </c>
      <c r="E8038" s="363" t="s">
        <v>21407</v>
      </c>
      <c r="F8038"/>
      <c r="G8038"/>
      <c r="H8038"/>
      <c r="I8038" s="610"/>
    </row>
    <row r="8039" spans="1:9" ht="15" x14ac:dyDescent="0.25">
      <c r="A8039" s="609" t="str">
        <f t="shared" si="125"/>
        <v>40935</v>
      </c>
      <c r="B8039">
        <v>40935</v>
      </c>
      <c r="C8039" t="s">
        <v>21408</v>
      </c>
      <c r="D8039" t="s">
        <v>8914</v>
      </c>
      <c r="E8039" s="363" t="s">
        <v>21409</v>
      </c>
      <c r="F8039"/>
      <c r="G8039"/>
      <c r="H8039"/>
      <c r="I8039" s="610"/>
    </row>
    <row r="8040" spans="1:9" ht="15" x14ac:dyDescent="0.25">
      <c r="A8040" s="609" t="str">
        <f t="shared" si="125"/>
        <v>33952</v>
      </c>
      <c r="B8040">
        <v>33952</v>
      </c>
      <c r="C8040" t="s">
        <v>21410</v>
      </c>
      <c r="D8040" t="s">
        <v>8786</v>
      </c>
      <c r="E8040" s="363" t="s">
        <v>21411</v>
      </c>
      <c r="F8040"/>
      <c r="G8040"/>
      <c r="H8040"/>
      <c r="I8040" s="610"/>
    </row>
    <row r="8041" spans="1:9" ht="15" x14ac:dyDescent="0.25">
      <c r="A8041" s="609" t="str">
        <f t="shared" si="125"/>
        <v>40816</v>
      </c>
      <c r="B8041">
        <v>40816</v>
      </c>
      <c r="C8041" t="s">
        <v>21412</v>
      </c>
      <c r="D8041" t="s">
        <v>8914</v>
      </c>
      <c r="E8041" s="363" t="s">
        <v>21413</v>
      </c>
      <c r="F8041"/>
      <c r="G8041"/>
      <c r="H8041"/>
      <c r="I8041" s="610"/>
    </row>
    <row r="8042" spans="1:9" ht="15" x14ac:dyDescent="0.25">
      <c r="A8042" s="609" t="str">
        <f t="shared" si="125"/>
        <v>33953</v>
      </c>
      <c r="B8042">
        <v>33953</v>
      </c>
      <c r="C8042" t="s">
        <v>21414</v>
      </c>
      <c r="D8042" t="s">
        <v>8786</v>
      </c>
      <c r="E8042" s="363" t="s">
        <v>21415</v>
      </c>
      <c r="F8042"/>
      <c r="G8042"/>
      <c r="H8042"/>
      <c r="I8042" s="610"/>
    </row>
    <row r="8043" spans="1:9" ht="15" x14ac:dyDescent="0.25">
      <c r="A8043" s="609" t="str">
        <f t="shared" si="125"/>
        <v>40817</v>
      </c>
      <c r="B8043">
        <v>40817</v>
      </c>
      <c r="C8043" t="s">
        <v>21416</v>
      </c>
      <c r="D8043" t="s">
        <v>8914</v>
      </c>
      <c r="E8043" s="363" t="s">
        <v>21417</v>
      </c>
      <c r="F8043"/>
      <c r="G8043"/>
      <c r="H8043"/>
      <c r="I8043" s="610"/>
    </row>
    <row r="8044" spans="1:9" ht="15" x14ac:dyDescent="0.25">
      <c r="A8044" s="609" t="str">
        <f t="shared" si="125"/>
        <v>13348</v>
      </c>
      <c r="B8044">
        <v>13348</v>
      </c>
      <c r="C8044" t="s">
        <v>21418</v>
      </c>
      <c r="D8044" t="s">
        <v>8781</v>
      </c>
      <c r="E8044" s="363" t="s">
        <v>8835</v>
      </c>
      <c r="F8044"/>
      <c r="G8044"/>
      <c r="H8044"/>
      <c r="I8044" s="610"/>
    </row>
    <row r="8045" spans="1:9" ht="15" x14ac:dyDescent="0.25">
      <c r="A8045" s="609" t="str">
        <f t="shared" si="125"/>
        <v>39211</v>
      </c>
      <c r="B8045">
        <v>39211</v>
      </c>
      <c r="C8045" t="s">
        <v>21419</v>
      </c>
      <c r="D8045" t="s">
        <v>8781</v>
      </c>
      <c r="E8045" s="363" t="s">
        <v>9719</v>
      </c>
      <c r="F8045"/>
      <c r="G8045"/>
      <c r="H8045"/>
      <c r="I8045" s="610"/>
    </row>
    <row r="8046" spans="1:9" ht="15" x14ac:dyDescent="0.25">
      <c r="A8046" s="609" t="str">
        <f t="shared" si="125"/>
        <v>39212</v>
      </c>
      <c r="B8046">
        <v>39212</v>
      </c>
      <c r="C8046" t="s">
        <v>21420</v>
      </c>
      <c r="D8046" t="s">
        <v>8781</v>
      </c>
      <c r="E8046" s="363" t="s">
        <v>9184</v>
      </c>
      <c r="F8046"/>
      <c r="G8046"/>
      <c r="H8046"/>
      <c r="I8046" s="610"/>
    </row>
    <row r="8047" spans="1:9" ht="15" x14ac:dyDescent="0.25">
      <c r="A8047" s="609" t="str">
        <f t="shared" si="125"/>
        <v>39208</v>
      </c>
      <c r="B8047">
        <v>39208</v>
      </c>
      <c r="C8047" t="s">
        <v>21421</v>
      </c>
      <c r="D8047" t="s">
        <v>8781</v>
      </c>
      <c r="E8047" s="363" t="s">
        <v>11070</v>
      </c>
      <c r="F8047"/>
      <c r="G8047"/>
      <c r="H8047"/>
      <c r="I8047" s="610"/>
    </row>
    <row r="8048" spans="1:9" ht="15" x14ac:dyDescent="0.25">
      <c r="A8048" s="609" t="str">
        <f t="shared" si="125"/>
        <v>39210</v>
      </c>
      <c r="B8048">
        <v>39210</v>
      </c>
      <c r="C8048" t="s">
        <v>21422</v>
      </c>
      <c r="D8048" t="s">
        <v>8781</v>
      </c>
      <c r="E8048" s="363" t="s">
        <v>9034</v>
      </c>
      <c r="F8048"/>
      <c r="G8048"/>
      <c r="H8048"/>
      <c r="I8048" s="610"/>
    </row>
    <row r="8049" spans="1:9" ht="15" x14ac:dyDescent="0.25">
      <c r="A8049" s="609" t="str">
        <f t="shared" si="125"/>
        <v>39214</v>
      </c>
      <c r="B8049">
        <v>39214</v>
      </c>
      <c r="C8049" t="s">
        <v>21423</v>
      </c>
      <c r="D8049" t="s">
        <v>8781</v>
      </c>
      <c r="E8049" s="363" t="s">
        <v>9183</v>
      </c>
      <c r="F8049"/>
      <c r="G8049"/>
      <c r="H8049"/>
      <c r="I8049" s="610"/>
    </row>
    <row r="8050" spans="1:9" ht="15" x14ac:dyDescent="0.25">
      <c r="A8050" s="609" t="str">
        <f t="shared" si="125"/>
        <v>39213</v>
      </c>
      <c r="B8050">
        <v>39213</v>
      </c>
      <c r="C8050" t="s">
        <v>21424</v>
      </c>
      <c r="D8050" t="s">
        <v>8781</v>
      </c>
      <c r="E8050" s="363" t="s">
        <v>9607</v>
      </c>
      <c r="F8050"/>
      <c r="G8050"/>
      <c r="H8050"/>
      <c r="I8050" s="610"/>
    </row>
    <row r="8051" spans="1:9" ht="15" x14ac:dyDescent="0.25">
      <c r="A8051" s="609" t="str">
        <f t="shared" si="125"/>
        <v>39209</v>
      </c>
      <c r="B8051">
        <v>39209</v>
      </c>
      <c r="C8051" t="s">
        <v>21425</v>
      </c>
      <c r="D8051" t="s">
        <v>8781</v>
      </c>
      <c r="E8051" s="363" t="s">
        <v>17181</v>
      </c>
      <c r="F8051"/>
      <c r="G8051"/>
      <c r="H8051"/>
      <c r="I8051" s="610"/>
    </row>
    <row r="8052" spans="1:9" ht="15" x14ac:dyDescent="0.25">
      <c r="A8052" s="609" t="str">
        <f t="shared" si="125"/>
        <v>39207</v>
      </c>
      <c r="B8052">
        <v>39207</v>
      </c>
      <c r="C8052" t="s">
        <v>21426</v>
      </c>
      <c r="D8052" t="s">
        <v>8781</v>
      </c>
      <c r="E8052" s="363" t="s">
        <v>9034</v>
      </c>
      <c r="F8052"/>
      <c r="G8052"/>
      <c r="H8052"/>
      <c r="I8052" s="610"/>
    </row>
    <row r="8053" spans="1:9" ht="15" x14ac:dyDescent="0.25">
      <c r="A8053" s="609" t="str">
        <f t="shared" si="125"/>
        <v>39215</v>
      </c>
      <c r="B8053">
        <v>39215</v>
      </c>
      <c r="C8053" t="s">
        <v>21427</v>
      </c>
      <c r="D8053" t="s">
        <v>8781</v>
      </c>
      <c r="E8053" s="363" t="s">
        <v>8843</v>
      </c>
      <c r="F8053"/>
      <c r="G8053"/>
      <c r="H8053"/>
      <c r="I8053" s="610"/>
    </row>
    <row r="8054" spans="1:9" ht="15" x14ac:dyDescent="0.25">
      <c r="A8054" s="609" t="str">
        <f t="shared" si="125"/>
        <v>39216</v>
      </c>
      <c r="B8054">
        <v>39216</v>
      </c>
      <c r="C8054" t="s">
        <v>21428</v>
      </c>
      <c r="D8054" t="s">
        <v>8781</v>
      </c>
      <c r="E8054" s="363" t="s">
        <v>9714</v>
      </c>
      <c r="F8054"/>
      <c r="G8054"/>
      <c r="H8054"/>
      <c r="I8054" s="610"/>
    </row>
    <row r="8055" spans="1:9" ht="15" x14ac:dyDescent="0.25">
      <c r="A8055" s="609" t="str">
        <f t="shared" si="125"/>
        <v>11267</v>
      </c>
      <c r="B8055">
        <v>11267</v>
      </c>
      <c r="C8055" t="s">
        <v>21429</v>
      </c>
      <c r="D8055" t="s">
        <v>8781</v>
      </c>
      <c r="E8055" s="363" t="s">
        <v>9172</v>
      </c>
      <c r="F8055"/>
      <c r="G8055"/>
      <c r="H8055"/>
      <c r="I8055" s="610"/>
    </row>
    <row r="8056" spans="1:9" ht="15" x14ac:dyDescent="0.25">
      <c r="A8056" s="609" t="str">
        <f t="shared" si="125"/>
        <v>379</v>
      </c>
      <c r="B8056">
        <v>379</v>
      </c>
      <c r="C8056" t="s">
        <v>21430</v>
      </c>
      <c r="D8056" t="s">
        <v>8781</v>
      </c>
      <c r="E8056" s="363" t="s">
        <v>9172</v>
      </c>
      <c r="F8056"/>
      <c r="G8056"/>
      <c r="H8056"/>
      <c r="I8056" s="610"/>
    </row>
    <row r="8057" spans="1:9" ht="15" x14ac:dyDescent="0.25">
      <c r="A8057" s="609" t="str">
        <f t="shared" si="125"/>
        <v>510</v>
      </c>
      <c r="B8057">
        <v>510</v>
      </c>
      <c r="C8057" t="s">
        <v>21431</v>
      </c>
      <c r="D8057" t="s">
        <v>8790</v>
      </c>
      <c r="E8057" s="363" t="s">
        <v>12791</v>
      </c>
      <c r="F8057"/>
      <c r="G8057"/>
      <c r="H8057"/>
      <c r="I8057" s="610"/>
    </row>
    <row r="8058" spans="1:9" ht="15" x14ac:dyDescent="0.25">
      <c r="A8058" s="609" t="str">
        <f t="shared" si="125"/>
        <v>516</v>
      </c>
      <c r="B8058">
        <v>516</v>
      </c>
      <c r="C8058" t="s">
        <v>21432</v>
      </c>
      <c r="D8058" t="s">
        <v>8790</v>
      </c>
      <c r="E8058" s="363" t="s">
        <v>9702</v>
      </c>
      <c r="F8058"/>
      <c r="G8058"/>
      <c r="H8058"/>
      <c r="I8058" s="610"/>
    </row>
    <row r="8059" spans="1:9" ht="15" x14ac:dyDescent="0.25">
      <c r="A8059" s="609" t="str">
        <f t="shared" si="125"/>
        <v>509</v>
      </c>
      <c r="B8059">
        <v>509</v>
      </c>
      <c r="C8059" t="s">
        <v>21433</v>
      </c>
      <c r="D8059" t="s">
        <v>8790</v>
      </c>
      <c r="E8059" s="363" t="s">
        <v>12810</v>
      </c>
      <c r="F8059"/>
      <c r="G8059"/>
      <c r="H8059"/>
      <c r="I8059" s="610"/>
    </row>
    <row r="8060" spans="1:9" ht="15" x14ac:dyDescent="0.25">
      <c r="A8060" s="609" t="str">
        <f t="shared" si="125"/>
        <v>40331</v>
      </c>
      <c r="B8060">
        <v>40331</v>
      </c>
      <c r="C8060" t="s">
        <v>21434</v>
      </c>
      <c r="D8060" t="s">
        <v>8786</v>
      </c>
      <c r="E8060" s="363" t="s">
        <v>18137</v>
      </c>
      <c r="F8060"/>
      <c r="G8060"/>
      <c r="H8060"/>
      <c r="I8060" s="610"/>
    </row>
    <row r="8061" spans="1:9" ht="15" x14ac:dyDescent="0.25">
      <c r="A8061" s="609" t="str">
        <f t="shared" si="125"/>
        <v>40930</v>
      </c>
      <c r="B8061">
        <v>40930</v>
      </c>
      <c r="C8061" t="s">
        <v>21435</v>
      </c>
      <c r="D8061" t="s">
        <v>8914</v>
      </c>
      <c r="E8061" s="363" t="s">
        <v>21436</v>
      </c>
      <c r="F8061"/>
      <c r="G8061"/>
      <c r="H8061"/>
      <c r="I8061" s="610"/>
    </row>
    <row r="8062" spans="1:9" ht="15" x14ac:dyDescent="0.25">
      <c r="A8062" s="609" t="str">
        <f t="shared" si="125"/>
        <v>11761</v>
      </c>
      <c r="B8062">
        <v>11761</v>
      </c>
      <c r="C8062" t="s">
        <v>21437</v>
      </c>
      <c r="D8062" t="s">
        <v>8781</v>
      </c>
      <c r="E8062" s="363" t="s">
        <v>18445</v>
      </c>
      <c r="F8062"/>
      <c r="G8062"/>
      <c r="H8062"/>
      <c r="I8062" s="610"/>
    </row>
    <row r="8063" spans="1:9" ht="15" x14ac:dyDescent="0.25">
      <c r="A8063" s="609" t="str">
        <f t="shared" si="125"/>
        <v>377</v>
      </c>
      <c r="B8063">
        <v>377</v>
      </c>
      <c r="C8063" t="s">
        <v>21438</v>
      </c>
      <c r="D8063" t="s">
        <v>8781</v>
      </c>
      <c r="E8063" s="363" t="s">
        <v>21439</v>
      </c>
      <c r="F8063"/>
      <c r="G8063"/>
      <c r="H8063"/>
      <c r="I8063" s="610"/>
    </row>
    <row r="8064" spans="1:9" ht="15" x14ac:dyDescent="0.25">
      <c r="A8064" s="609" t="str">
        <f t="shared" si="125"/>
        <v>7588</v>
      </c>
      <c r="B8064">
        <v>7588</v>
      </c>
      <c r="C8064" t="s">
        <v>21440</v>
      </c>
      <c r="D8064" t="s">
        <v>8781</v>
      </c>
      <c r="E8064" s="363" t="s">
        <v>12222</v>
      </c>
      <c r="F8064"/>
      <c r="G8064"/>
      <c r="H8064"/>
      <c r="I8064" s="610"/>
    </row>
    <row r="8065" spans="1:9" ht="15" x14ac:dyDescent="0.25">
      <c r="A8065" s="609" t="str">
        <f t="shared" si="125"/>
        <v>34392</v>
      </c>
      <c r="B8065">
        <v>34392</v>
      </c>
      <c r="C8065" t="s">
        <v>21441</v>
      </c>
      <c r="D8065" t="s">
        <v>8786</v>
      </c>
      <c r="E8065" s="363" t="s">
        <v>9862</v>
      </c>
      <c r="F8065"/>
      <c r="G8065"/>
      <c r="H8065"/>
      <c r="I8065" s="610"/>
    </row>
    <row r="8066" spans="1:9" ht="15" x14ac:dyDescent="0.25">
      <c r="A8066" s="609" t="str">
        <f t="shared" ref="A8066:A8129" si="126">IF(ISERROR(SEARCH("/",B8066)=6),TRIM(CLEAN(B8066)),IF(SEARCH("/",B8066)=6,IF(LEN(TRIM(CLEAN(B8066)))=7,LEFT(TRIM(CLEAN(B8066)),6)&amp;"00"&amp;RIGHT(TRIM(CLEAN(B8066)),1),LEFT(TRIM(CLEAN(B8066)),6)&amp;"0"&amp;RIGHT(TRIM(CLEAN(B8066)),2)),TRIM(CLEAN(B8066))))</f>
        <v>40908</v>
      </c>
      <c r="B8066">
        <v>40908</v>
      </c>
      <c r="C8066" t="s">
        <v>21442</v>
      </c>
      <c r="D8066" t="s">
        <v>8914</v>
      </c>
      <c r="E8066" s="363" t="s">
        <v>21443</v>
      </c>
      <c r="F8066"/>
      <c r="G8066"/>
      <c r="H8066"/>
      <c r="I8066" s="610"/>
    </row>
    <row r="8067" spans="1:9" ht="15" x14ac:dyDescent="0.25">
      <c r="A8067" s="609" t="str">
        <f t="shared" si="126"/>
        <v>34551</v>
      </c>
      <c r="B8067">
        <v>34551</v>
      </c>
      <c r="C8067" t="s">
        <v>21444</v>
      </c>
      <c r="D8067" t="s">
        <v>8786</v>
      </c>
      <c r="E8067" s="363" t="s">
        <v>9299</v>
      </c>
      <c r="F8067"/>
      <c r="G8067"/>
      <c r="H8067"/>
      <c r="I8067" s="610"/>
    </row>
    <row r="8068" spans="1:9" ht="15" x14ac:dyDescent="0.25">
      <c r="A8068" s="609" t="str">
        <f t="shared" si="126"/>
        <v>41078</v>
      </c>
      <c r="B8068">
        <v>41078</v>
      </c>
      <c r="C8068" t="s">
        <v>21445</v>
      </c>
      <c r="D8068" t="s">
        <v>8914</v>
      </c>
      <c r="E8068" s="363" t="s">
        <v>21446</v>
      </c>
      <c r="F8068"/>
      <c r="G8068"/>
      <c r="H8068"/>
      <c r="I8068" s="610"/>
    </row>
    <row r="8069" spans="1:9" ht="15" x14ac:dyDescent="0.25">
      <c r="A8069" s="609" t="str">
        <f t="shared" si="126"/>
        <v>246</v>
      </c>
      <c r="B8069">
        <v>246</v>
      </c>
      <c r="C8069" t="s">
        <v>21447</v>
      </c>
      <c r="D8069" t="s">
        <v>8786</v>
      </c>
      <c r="E8069" s="363" t="s">
        <v>12550</v>
      </c>
      <c r="F8069"/>
      <c r="G8069"/>
      <c r="H8069"/>
      <c r="I8069" s="610"/>
    </row>
    <row r="8070" spans="1:9" ht="15" x14ac:dyDescent="0.25">
      <c r="A8070" s="609" t="str">
        <f t="shared" si="126"/>
        <v>40927</v>
      </c>
      <c r="B8070">
        <v>40927</v>
      </c>
      <c r="C8070" t="s">
        <v>21448</v>
      </c>
      <c r="D8070" t="s">
        <v>8914</v>
      </c>
      <c r="E8070" s="363" t="s">
        <v>21449</v>
      </c>
      <c r="F8070"/>
      <c r="G8070"/>
      <c r="H8070"/>
      <c r="I8070" s="610"/>
    </row>
    <row r="8071" spans="1:9" ht="15" x14ac:dyDescent="0.25">
      <c r="A8071" s="609" t="str">
        <f t="shared" si="126"/>
        <v>2350</v>
      </c>
      <c r="B8071">
        <v>2350</v>
      </c>
      <c r="C8071" t="s">
        <v>21450</v>
      </c>
      <c r="D8071" t="s">
        <v>8786</v>
      </c>
      <c r="E8071" s="363" t="s">
        <v>9286</v>
      </c>
      <c r="F8071"/>
      <c r="G8071"/>
      <c r="H8071"/>
      <c r="I8071" s="610"/>
    </row>
    <row r="8072" spans="1:9" ht="15" x14ac:dyDescent="0.25">
      <c r="A8072" s="609" t="str">
        <f t="shared" si="126"/>
        <v>40812</v>
      </c>
      <c r="B8072">
        <v>40812</v>
      </c>
      <c r="C8072" t="s">
        <v>21451</v>
      </c>
      <c r="D8072" t="s">
        <v>8914</v>
      </c>
      <c r="E8072" s="363" t="s">
        <v>21452</v>
      </c>
      <c r="F8072"/>
      <c r="G8072"/>
      <c r="H8072"/>
      <c r="I8072" s="610"/>
    </row>
    <row r="8073" spans="1:9" ht="15" x14ac:dyDescent="0.25">
      <c r="A8073" s="609" t="str">
        <f t="shared" si="126"/>
        <v>245</v>
      </c>
      <c r="B8073">
        <v>245</v>
      </c>
      <c r="C8073" t="s">
        <v>21453</v>
      </c>
      <c r="D8073" t="s">
        <v>8786</v>
      </c>
      <c r="E8073" s="363" t="s">
        <v>18274</v>
      </c>
      <c r="F8073"/>
      <c r="G8073"/>
      <c r="H8073"/>
      <c r="I8073" s="610"/>
    </row>
    <row r="8074" spans="1:9" ht="15" x14ac:dyDescent="0.25">
      <c r="A8074" s="609" t="str">
        <f t="shared" si="126"/>
        <v>41090</v>
      </c>
      <c r="B8074">
        <v>41090</v>
      </c>
      <c r="C8074" t="s">
        <v>21454</v>
      </c>
      <c r="D8074" t="s">
        <v>8914</v>
      </c>
      <c r="E8074" s="363" t="s">
        <v>21455</v>
      </c>
      <c r="F8074"/>
      <c r="G8074"/>
      <c r="H8074"/>
      <c r="I8074" s="610"/>
    </row>
    <row r="8075" spans="1:9" ht="15" x14ac:dyDescent="0.25">
      <c r="A8075" s="609" t="str">
        <f t="shared" si="126"/>
        <v>251</v>
      </c>
      <c r="B8075">
        <v>251</v>
      </c>
      <c r="C8075" t="s">
        <v>21456</v>
      </c>
      <c r="D8075" t="s">
        <v>8786</v>
      </c>
      <c r="E8075" s="363" t="s">
        <v>9115</v>
      </c>
      <c r="F8075"/>
      <c r="G8075"/>
      <c r="H8075"/>
      <c r="I8075" s="610"/>
    </row>
    <row r="8076" spans="1:9" ht="15" x14ac:dyDescent="0.25">
      <c r="A8076" s="609" t="str">
        <f t="shared" si="126"/>
        <v>40975</v>
      </c>
      <c r="B8076">
        <v>40975</v>
      </c>
      <c r="C8076" t="s">
        <v>21457</v>
      </c>
      <c r="D8076" t="s">
        <v>8914</v>
      </c>
      <c r="E8076" s="363" t="s">
        <v>21458</v>
      </c>
      <c r="F8076"/>
      <c r="G8076"/>
      <c r="H8076"/>
      <c r="I8076" s="610"/>
    </row>
    <row r="8077" spans="1:9" ht="15" x14ac:dyDescent="0.25">
      <c r="A8077" s="609" t="str">
        <f t="shared" si="126"/>
        <v>6127</v>
      </c>
      <c r="B8077">
        <v>6127</v>
      </c>
      <c r="C8077" t="s">
        <v>21459</v>
      </c>
      <c r="D8077" t="s">
        <v>8786</v>
      </c>
      <c r="E8077" s="363" t="s">
        <v>13111</v>
      </c>
      <c r="F8077"/>
      <c r="G8077"/>
      <c r="H8077"/>
      <c r="I8077" s="610"/>
    </row>
    <row r="8078" spans="1:9" ht="15" x14ac:dyDescent="0.25">
      <c r="A8078" s="609" t="str">
        <f t="shared" si="126"/>
        <v>41072</v>
      </c>
      <c r="B8078">
        <v>41072</v>
      </c>
      <c r="C8078" t="s">
        <v>21460</v>
      </c>
      <c r="D8078" t="s">
        <v>8914</v>
      </c>
      <c r="E8078" s="363" t="s">
        <v>21461</v>
      </c>
      <c r="F8078"/>
      <c r="G8078"/>
      <c r="H8078"/>
      <c r="I8078" s="610"/>
    </row>
    <row r="8079" spans="1:9" ht="15" x14ac:dyDescent="0.25">
      <c r="A8079" s="609" t="str">
        <f t="shared" si="126"/>
        <v>6121</v>
      </c>
      <c r="B8079">
        <v>6121</v>
      </c>
      <c r="C8079" t="s">
        <v>21462</v>
      </c>
      <c r="D8079" t="s">
        <v>8786</v>
      </c>
      <c r="E8079" s="363" t="s">
        <v>10200</v>
      </c>
      <c r="F8079"/>
      <c r="G8079"/>
      <c r="H8079"/>
      <c r="I8079" s="610"/>
    </row>
    <row r="8080" spans="1:9" ht="15" x14ac:dyDescent="0.25">
      <c r="A8080" s="609" t="str">
        <f t="shared" si="126"/>
        <v>41071</v>
      </c>
      <c r="B8080">
        <v>41071</v>
      </c>
      <c r="C8080" t="s">
        <v>21463</v>
      </c>
      <c r="D8080" t="s">
        <v>8914</v>
      </c>
      <c r="E8080" s="363" t="s">
        <v>21464</v>
      </c>
      <c r="F8080"/>
      <c r="G8080"/>
      <c r="H8080"/>
      <c r="I8080" s="610"/>
    </row>
    <row r="8081" spans="1:9" ht="15" x14ac:dyDescent="0.25">
      <c r="A8081" s="609" t="str">
        <f t="shared" si="126"/>
        <v>244</v>
      </c>
      <c r="B8081">
        <v>244</v>
      </c>
      <c r="C8081" t="s">
        <v>21465</v>
      </c>
      <c r="D8081" t="s">
        <v>8786</v>
      </c>
      <c r="E8081" s="363" t="s">
        <v>8857</v>
      </c>
      <c r="F8081"/>
      <c r="G8081"/>
      <c r="H8081"/>
      <c r="I8081" s="610"/>
    </row>
    <row r="8082" spans="1:9" ht="15" x14ac:dyDescent="0.25">
      <c r="A8082" s="609" t="str">
        <f t="shared" si="126"/>
        <v>41093</v>
      </c>
      <c r="B8082">
        <v>41093</v>
      </c>
      <c r="C8082" t="s">
        <v>21466</v>
      </c>
      <c r="D8082" t="s">
        <v>8914</v>
      </c>
      <c r="E8082" s="363" t="s">
        <v>21467</v>
      </c>
      <c r="F8082"/>
      <c r="G8082"/>
      <c r="H8082"/>
      <c r="I8082" s="610"/>
    </row>
    <row r="8083" spans="1:9" ht="15" x14ac:dyDescent="0.25">
      <c r="A8083" s="609" t="str">
        <f t="shared" si="126"/>
        <v>532</v>
      </c>
      <c r="B8083">
        <v>532</v>
      </c>
      <c r="C8083" t="s">
        <v>21468</v>
      </c>
      <c r="D8083" t="s">
        <v>8786</v>
      </c>
      <c r="E8083" s="363" t="s">
        <v>21469</v>
      </c>
      <c r="F8083"/>
      <c r="G8083"/>
      <c r="H8083"/>
      <c r="I8083" s="610"/>
    </row>
    <row r="8084" spans="1:9" ht="15" x14ac:dyDescent="0.25">
      <c r="A8084" s="609" t="str">
        <f t="shared" si="126"/>
        <v>40931</v>
      </c>
      <c r="B8084">
        <v>40931</v>
      </c>
      <c r="C8084" t="s">
        <v>21470</v>
      </c>
      <c r="D8084" t="s">
        <v>8914</v>
      </c>
      <c r="E8084" s="363" t="s">
        <v>21471</v>
      </c>
      <c r="F8084"/>
      <c r="G8084"/>
      <c r="H8084"/>
      <c r="I8084" s="610"/>
    </row>
    <row r="8085" spans="1:9" ht="15" x14ac:dyDescent="0.25">
      <c r="A8085" s="609" t="str">
        <f t="shared" si="126"/>
        <v>36150</v>
      </c>
      <c r="B8085">
        <v>36150</v>
      </c>
      <c r="C8085" t="s">
        <v>21472</v>
      </c>
      <c r="D8085" t="s">
        <v>8781</v>
      </c>
      <c r="E8085" s="363" t="s">
        <v>21473</v>
      </c>
      <c r="F8085"/>
      <c r="G8085"/>
      <c r="H8085"/>
      <c r="I8085" s="610"/>
    </row>
    <row r="8086" spans="1:9" ht="15" x14ac:dyDescent="0.25">
      <c r="A8086" s="609" t="str">
        <f t="shared" si="126"/>
        <v>4760</v>
      </c>
      <c r="B8086">
        <v>4760</v>
      </c>
      <c r="C8086" t="s">
        <v>21474</v>
      </c>
      <c r="D8086" t="s">
        <v>8786</v>
      </c>
      <c r="E8086" s="363" t="s">
        <v>9166</v>
      </c>
      <c r="F8086"/>
      <c r="G8086"/>
      <c r="H8086"/>
      <c r="I8086" s="610"/>
    </row>
    <row r="8087" spans="1:9" ht="15" x14ac:dyDescent="0.25">
      <c r="A8087" s="609" t="str">
        <f t="shared" si="126"/>
        <v>41069</v>
      </c>
      <c r="B8087">
        <v>41069</v>
      </c>
      <c r="C8087" t="s">
        <v>21475</v>
      </c>
      <c r="D8087" t="s">
        <v>8914</v>
      </c>
      <c r="E8087" s="363" t="s">
        <v>21402</v>
      </c>
      <c r="F8087"/>
      <c r="G8087"/>
      <c r="H8087"/>
      <c r="I8087" s="610"/>
    </row>
    <row r="8088" spans="1:9" ht="15" x14ac:dyDescent="0.25">
      <c r="A8088" s="609" t="str">
        <f t="shared" si="126"/>
        <v>10422</v>
      </c>
      <c r="B8088">
        <v>10422</v>
      </c>
      <c r="C8088" t="s">
        <v>21476</v>
      </c>
      <c r="D8088" t="s">
        <v>8781</v>
      </c>
      <c r="E8088" s="363" t="s">
        <v>21477</v>
      </c>
      <c r="F8088"/>
      <c r="G8088"/>
      <c r="H8088"/>
      <c r="I8088" s="610"/>
    </row>
    <row r="8089" spans="1:9" ht="15" x14ac:dyDescent="0.25">
      <c r="A8089" s="609" t="str">
        <f t="shared" si="126"/>
        <v>44019</v>
      </c>
      <c r="B8089">
        <v>44019</v>
      </c>
      <c r="C8089" t="s">
        <v>21478</v>
      </c>
      <c r="D8089" t="s">
        <v>8781</v>
      </c>
      <c r="E8089" s="363" t="s">
        <v>21479</v>
      </c>
      <c r="F8089"/>
      <c r="G8089"/>
      <c r="H8089"/>
      <c r="I8089" s="610"/>
    </row>
    <row r="8090" spans="1:9" ht="15" x14ac:dyDescent="0.25">
      <c r="A8090" s="609" t="str">
        <f t="shared" si="126"/>
        <v>36520</v>
      </c>
      <c r="B8090">
        <v>36520</v>
      </c>
      <c r="C8090" t="s">
        <v>21480</v>
      </c>
      <c r="D8090" t="s">
        <v>8781</v>
      </c>
      <c r="E8090" s="363" t="s">
        <v>21481</v>
      </c>
      <c r="F8090"/>
      <c r="G8090"/>
      <c r="H8090"/>
      <c r="I8090" s="610"/>
    </row>
    <row r="8091" spans="1:9" ht="15" x14ac:dyDescent="0.25">
      <c r="A8091" s="609" t="str">
        <f t="shared" si="126"/>
        <v>42319</v>
      </c>
      <c r="B8091">
        <v>42319</v>
      </c>
      <c r="C8091" t="s">
        <v>21482</v>
      </c>
      <c r="D8091" t="s">
        <v>8781</v>
      </c>
      <c r="E8091" s="363" t="s">
        <v>21483</v>
      </c>
      <c r="F8091"/>
      <c r="G8091"/>
      <c r="H8091"/>
      <c r="I8091" s="610"/>
    </row>
    <row r="8092" spans="1:9" ht="15" x14ac:dyDescent="0.25">
      <c r="A8092" s="609" t="str">
        <f t="shared" si="126"/>
        <v>10420</v>
      </c>
      <c r="B8092">
        <v>10420</v>
      </c>
      <c r="C8092" t="s">
        <v>21484</v>
      </c>
      <c r="D8092" t="s">
        <v>8781</v>
      </c>
      <c r="E8092" s="363" t="s">
        <v>21485</v>
      </c>
      <c r="F8092"/>
      <c r="G8092"/>
      <c r="H8092"/>
      <c r="I8092" s="610"/>
    </row>
    <row r="8093" spans="1:9" ht="15" x14ac:dyDescent="0.25">
      <c r="A8093" s="609" t="str">
        <f t="shared" si="126"/>
        <v>10421</v>
      </c>
      <c r="B8093">
        <v>10421</v>
      </c>
      <c r="C8093" t="s">
        <v>21486</v>
      </c>
      <c r="D8093" t="s">
        <v>8781</v>
      </c>
      <c r="E8093" s="363" t="s">
        <v>21487</v>
      </c>
      <c r="F8093"/>
      <c r="G8093"/>
      <c r="H8093"/>
      <c r="I8093" s="610"/>
    </row>
    <row r="8094" spans="1:9" ht="15" x14ac:dyDescent="0.25">
      <c r="A8094" s="609" t="str">
        <f t="shared" si="126"/>
        <v>11786</v>
      </c>
      <c r="B8094">
        <v>11786</v>
      </c>
      <c r="C8094" t="s">
        <v>21488</v>
      </c>
      <c r="D8094" t="s">
        <v>8781</v>
      </c>
      <c r="E8094" s="363" t="s">
        <v>21489</v>
      </c>
      <c r="F8094"/>
      <c r="G8094"/>
      <c r="H8094"/>
      <c r="I8094" s="610"/>
    </row>
    <row r="8095" spans="1:9" ht="15" x14ac:dyDescent="0.25">
      <c r="A8095" s="609" t="str">
        <f t="shared" si="126"/>
        <v>10</v>
      </c>
      <c r="B8095">
        <v>10</v>
      </c>
      <c r="C8095" t="s">
        <v>21490</v>
      </c>
      <c r="D8095" t="s">
        <v>8781</v>
      </c>
      <c r="E8095" s="363" t="s">
        <v>9325</v>
      </c>
      <c r="F8095"/>
      <c r="G8095"/>
      <c r="H8095"/>
      <c r="I8095" s="610"/>
    </row>
    <row r="8096" spans="1:9" ht="15" x14ac:dyDescent="0.25">
      <c r="A8096" s="609" t="str">
        <f t="shared" si="126"/>
        <v>4815</v>
      </c>
      <c r="B8096">
        <v>4815</v>
      </c>
      <c r="C8096" t="s">
        <v>21491</v>
      </c>
      <c r="D8096" t="s">
        <v>8781</v>
      </c>
      <c r="E8096" s="363" t="s">
        <v>9075</v>
      </c>
      <c r="F8096"/>
      <c r="G8096"/>
      <c r="H8096"/>
      <c r="I8096" s="610"/>
    </row>
    <row r="8097" spans="1:9" ht="15" x14ac:dyDescent="0.25">
      <c r="A8097" s="609" t="str">
        <f t="shared" si="126"/>
        <v>541</v>
      </c>
      <c r="B8097">
        <v>541</v>
      </c>
      <c r="C8097" t="s">
        <v>21492</v>
      </c>
      <c r="D8097" t="s">
        <v>8781</v>
      </c>
      <c r="E8097" s="363" t="s">
        <v>21493</v>
      </c>
      <c r="F8097"/>
      <c r="G8097"/>
      <c r="H8097"/>
      <c r="I8097" s="610"/>
    </row>
    <row r="8098" spans="1:9" ht="15" x14ac:dyDescent="0.25">
      <c r="A8098" s="609" t="str">
        <f t="shared" si="126"/>
        <v>542</v>
      </c>
      <c r="B8098">
        <v>542</v>
      </c>
      <c r="C8098" t="s">
        <v>21494</v>
      </c>
      <c r="D8098" t="s">
        <v>8781</v>
      </c>
      <c r="E8098" s="363" t="s">
        <v>21495</v>
      </c>
      <c r="F8098"/>
      <c r="G8098"/>
      <c r="H8098"/>
      <c r="I8098" s="610"/>
    </row>
    <row r="8099" spans="1:9" ht="15" x14ac:dyDescent="0.25">
      <c r="A8099" s="609" t="str">
        <f t="shared" si="126"/>
        <v>540</v>
      </c>
      <c r="B8099">
        <v>540</v>
      </c>
      <c r="C8099" t="s">
        <v>21496</v>
      </c>
      <c r="D8099" t="s">
        <v>8781</v>
      </c>
      <c r="E8099" s="363" t="s">
        <v>21497</v>
      </c>
      <c r="F8099"/>
      <c r="G8099"/>
      <c r="H8099"/>
      <c r="I8099" s="610"/>
    </row>
    <row r="8100" spans="1:9" ht="15" x14ac:dyDescent="0.25">
      <c r="A8100" s="609" t="str">
        <f t="shared" si="126"/>
        <v>38364</v>
      </c>
      <c r="B8100">
        <v>38364</v>
      </c>
      <c r="C8100" t="s">
        <v>21498</v>
      </c>
      <c r="D8100" t="s">
        <v>8781</v>
      </c>
      <c r="E8100" s="363" t="s">
        <v>18455</v>
      </c>
      <c r="F8100"/>
      <c r="G8100"/>
      <c r="H8100"/>
      <c r="I8100" s="610"/>
    </row>
    <row r="8101" spans="1:9" ht="15" x14ac:dyDescent="0.25">
      <c r="A8101" s="609" t="str">
        <f t="shared" si="126"/>
        <v>11692</v>
      </c>
      <c r="B8101">
        <v>11692</v>
      </c>
      <c r="C8101" t="s">
        <v>21499</v>
      </c>
      <c r="D8101" t="s">
        <v>8779</v>
      </c>
      <c r="E8101" s="363" t="s">
        <v>21500</v>
      </c>
      <c r="F8101"/>
      <c r="G8101"/>
      <c r="H8101"/>
      <c r="I8101" s="610"/>
    </row>
    <row r="8102" spans="1:9" ht="15" x14ac:dyDescent="0.25">
      <c r="A8102" s="609" t="str">
        <f t="shared" si="126"/>
        <v>1746</v>
      </c>
      <c r="B8102">
        <v>1746</v>
      </c>
      <c r="C8102" t="s">
        <v>21501</v>
      </c>
      <c r="D8102" t="s">
        <v>8781</v>
      </c>
      <c r="E8102" s="363" t="s">
        <v>21502</v>
      </c>
      <c r="F8102"/>
      <c r="G8102"/>
      <c r="H8102"/>
      <c r="I8102" s="610"/>
    </row>
    <row r="8103" spans="1:9" ht="15" x14ac:dyDescent="0.25">
      <c r="A8103" s="609" t="str">
        <f t="shared" si="126"/>
        <v>1748</v>
      </c>
      <c r="B8103">
        <v>1748</v>
      </c>
      <c r="C8103" t="s">
        <v>21503</v>
      </c>
      <c r="D8103" t="s">
        <v>8781</v>
      </c>
      <c r="E8103" s="363" t="s">
        <v>21504</v>
      </c>
      <c r="F8103"/>
      <c r="G8103"/>
      <c r="H8103"/>
      <c r="I8103" s="610"/>
    </row>
    <row r="8104" spans="1:9" ht="15" x14ac:dyDescent="0.25">
      <c r="A8104" s="609" t="str">
        <f t="shared" si="126"/>
        <v>1749</v>
      </c>
      <c r="B8104">
        <v>1749</v>
      </c>
      <c r="C8104" t="s">
        <v>21505</v>
      </c>
      <c r="D8104" t="s">
        <v>8781</v>
      </c>
      <c r="E8104" s="363" t="s">
        <v>21506</v>
      </c>
      <c r="F8104"/>
      <c r="G8104"/>
      <c r="H8104"/>
      <c r="I8104" s="610"/>
    </row>
    <row r="8105" spans="1:9" ht="15" x14ac:dyDescent="0.25">
      <c r="A8105" s="609" t="str">
        <f t="shared" si="126"/>
        <v>37412</v>
      </c>
      <c r="B8105">
        <v>37412</v>
      </c>
      <c r="C8105" t="s">
        <v>21507</v>
      </c>
      <c r="D8105" t="s">
        <v>8781</v>
      </c>
      <c r="E8105" s="363" t="s">
        <v>18729</v>
      </c>
      <c r="F8105"/>
      <c r="G8105"/>
      <c r="H8105"/>
      <c r="I8105" s="610"/>
    </row>
    <row r="8106" spans="1:9" ht="15" x14ac:dyDescent="0.25">
      <c r="A8106" s="609" t="str">
        <f t="shared" si="126"/>
        <v>1745</v>
      </c>
      <c r="B8106">
        <v>1745</v>
      </c>
      <c r="C8106" t="s">
        <v>21508</v>
      </c>
      <c r="D8106" t="s">
        <v>8781</v>
      </c>
      <c r="E8106" s="363" t="s">
        <v>21509</v>
      </c>
      <c r="F8106"/>
      <c r="G8106"/>
      <c r="H8106"/>
      <c r="I8106" s="610"/>
    </row>
    <row r="8107" spans="1:9" ht="15" x14ac:dyDescent="0.25">
      <c r="A8107" s="609" t="str">
        <f t="shared" si="126"/>
        <v>1750</v>
      </c>
      <c r="B8107">
        <v>1750</v>
      </c>
      <c r="C8107" t="s">
        <v>21510</v>
      </c>
      <c r="D8107" t="s">
        <v>8781</v>
      </c>
      <c r="E8107" s="363" t="s">
        <v>21511</v>
      </c>
      <c r="F8107"/>
      <c r="G8107"/>
      <c r="H8107"/>
      <c r="I8107" s="610"/>
    </row>
    <row r="8108" spans="1:9" ht="15" x14ac:dyDescent="0.25">
      <c r="A8108" s="609" t="str">
        <f t="shared" si="126"/>
        <v>11687</v>
      </c>
      <c r="B8108">
        <v>11687</v>
      </c>
      <c r="C8108" t="s">
        <v>21512</v>
      </c>
      <c r="D8108" t="s">
        <v>8796</v>
      </c>
      <c r="E8108" s="363" t="s">
        <v>21513</v>
      </c>
      <c r="F8108"/>
      <c r="G8108"/>
      <c r="H8108"/>
      <c r="I8108" s="610"/>
    </row>
    <row r="8109" spans="1:9" ht="15" x14ac:dyDescent="0.25">
      <c r="A8109" s="609" t="str">
        <f t="shared" si="126"/>
        <v>11689</v>
      </c>
      <c r="B8109">
        <v>11689</v>
      </c>
      <c r="C8109" t="s">
        <v>21514</v>
      </c>
      <c r="D8109" t="s">
        <v>8796</v>
      </c>
      <c r="E8109" s="363" t="s">
        <v>21515</v>
      </c>
      <c r="F8109"/>
      <c r="G8109"/>
      <c r="H8109"/>
      <c r="I8109" s="610"/>
    </row>
    <row r="8110" spans="1:9" ht="15" x14ac:dyDescent="0.25">
      <c r="A8110" s="609" t="str">
        <f t="shared" si="126"/>
        <v>11693</v>
      </c>
      <c r="B8110">
        <v>11693</v>
      </c>
      <c r="C8110" t="s">
        <v>21516</v>
      </c>
      <c r="D8110" t="s">
        <v>8779</v>
      </c>
      <c r="E8110" s="363" t="s">
        <v>21517</v>
      </c>
      <c r="F8110"/>
      <c r="G8110"/>
      <c r="H8110"/>
      <c r="I8110" s="610"/>
    </row>
    <row r="8111" spans="1:9" ht="15" x14ac:dyDescent="0.25">
      <c r="A8111" s="609" t="str">
        <f t="shared" si="126"/>
        <v>36215</v>
      </c>
      <c r="B8111">
        <v>36215</v>
      </c>
      <c r="C8111" t="s">
        <v>21518</v>
      </c>
      <c r="D8111" t="s">
        <v>8781</v>
      </c>
      <c r="E8111" s="363" t="s">
        <v>21519</v>
      </c>
      <c r="F8111"/>
      <c r="G8111"/>
      <c r="H8111"/>
      <c r="I8111" s="610"/>
    </row>
    <row r="8112" spans="1:9" ht="15" x14ac:dyDescent="0.25">
      <c r="A8112" s="609" t="str">
        <f t="shared" si="126"/>
        <v>42439</v>
      </c>
      <c r="B8112">
        <v>42439</v>
      </c>
      <c r="C8112" t="s">
        <v>21520</v>
      </c>
      <c r="D8112" t="s">
        <v>8781</v>
      </c>
      <c r="E8112" s="363" t="s">
        <v>21521</v>
      </c>
      <c r="F8112"/>
      <c r="G8112"/>
      <c r="H8112"/>
      <c r="I8112" s="610"/>
    </row>
    <row r="8113" spans="1:9" ht="15" x14ac:dyDescent="0.25">
      <c r="A8113" s="609" t="str">
        <f t="shared" si="126"/>
        <v>38381</v>
      </c>
      <c r="B8113">
        <v>38381</v>
      </c>
      <c r="C8113" t="s">
        <v>21522</v>
      </c>
      <c r="D8113" t="s">
        <v>8781</v>
      </c>
      <c r="E8113" s="363" t="s">
        <v>9017</v>
      </c>
      <c r="F8113"/>
      <c r="G8113"/>
      <c r="H8113"/>
      <c r="I8113" s="610"/>
    </row>
    <row r="8114" spans="1:9" ht="15" x14ac:dyDescent="0.25">
      <c r="A8114" s="609" t="str">
        <f t="shared" si="126"/>
        <v>39621</v>
      </c>
      <c r="B8114">
        <v>39621</v>
      </c>
      <c r="C8114" t="s">
        <v>21523</v>
      </c>
      <c r="D8114" t="s">
        <v>9014</v>
      </c>
      <c r="E8114" s="363" t="s">
        <v>21524</v>
      </c>
      <c r="F8114"/>
      <c r="G8114"/>
      <c r="H8114"/>
      <c r="I8114" s="610"/>
    </row>
    <row r="8115" spans="1:9" ht="15" x14ac:dyDescent="0.25">
      <c r="A8115" s="609" t="str">
        <f t="shared" si="126"/>
        <v>39624</v>
      </c>
      <c r="B8115">
        <v>39624</v>
      </c>
      <c r="C8115" t="s">
        <v>21525</v>
      </c>
      <c r="D8115" t="s">
        <v>9014</v>
      </c>
      <c r="E8115" s="363" t="s">
        <v>21526</v>
      </c>
      <c r="F8115"/>
      <c r="G8115"/>
      <c r="H8115"/>
      <c r="I8115" s="610"/>
    </row>
    <row r="8116" spans="1:9" ht="15" x14ac:dyDescent="0.25">
      <c r="A8116" s="609" t="str">
        <f t="shared" si="126"/>
        <v>39615</v>
      </c>
      <c r="B8116">
        <v>39615</v>
      </c>
      <c r="C8116" t="s">
        <v>21527</v>
      </c>
      <c r="D8116" t="s">
        <v>8781</v>
      </c>
      <c r="E8116" s="363" t="s">
        <v>21528</v>
      </c>
      <c r="F8116"/>
      <c r="G8116"/>
      <c r="H8116"/>
      <c r="I8116" s="610"/>
    </row>
    <row r="8117" spans="1:9" ht="15" x14ac:dyDescent="0.25">
      <c r="A8117" s="609" t="str">
        <f t="shared" si="126"/>
        <v>39620</v>
      </c>
      <c r="B8117">
        <v>39620</v>
      </c>
      <c r="C8117" t="s">
        <v>21529</v>
      </c>
      <c r="D8117" t="s">
        <v>8781</v>
      </c>
      <c r="E8117" s="363" t="s">
        <v>21530</v>
      </c>
      <c r="F8117"/>
      <c r="G8117"/>
      <c r="H8117"/>
      <c r="I8117" s="610"/>
    </row>
    <row r="8118" spans="1:9" ht="15" x14ac:dyDescent="0.25">
      <c r="A8118" s="609" t="str">
        <f t="shared" si="126"/>
        <v>39623</v>
      </c>
      <c r="B8118">
        <v>39623</v>
      </c>
      <c r="C8118" t="s">
        <v>21531</v>
      </c>
      <c r="D8118" t="s">
        <v>8781</v>
      </c>
      <c r="E8118" s="363" t="s">
        <v>21532</v>
      </c>
      <c r="F8118"/>
      <c r="G8118"/>
      <c r="H8118"/>
      <c r="I8118" s="610"/>
    </row>
    <row r="8119" spans="1:9" ht="15" x14ac:dyDescent="0.25">
      <c r="A8119" s="609" t="str">
        <f t="shared" si="126"/>
        <v>36207</v>
      </c>
      <c r="B8119">
        <v>36207</v>
      </c>
      <c r="C8119" t="s">
        <v>21533</v>
      </c>
      <c r="D8119" t="s">
        <v>8781</v>
      </c>
      <c r="E8119" s="363" t="s">
        <v>21534</v>
      </c>
      <c r="F8119"/>
      <c r="G8119"/>
      <c r="H8119"/>
      <c r="I8119" s="610"/>
    </row>
    <row r="8120" spans="1:9" ht="15" x14ac:dyDescent="0.25">
      <c r="A8120" s="609" t="str">
        <f t="shared" si="126"/>
        <v>36209</v>
      </c>
      <c r="B8120">
        <v>36209</v>
      </c>
      <c r="C8120" t="s">
        <v>21535</v>
      </c>
      <c r="D8120" t="s">
        <v>8781</v>
      </c>
      <c r="E8120" s="363" t="s">
        <v>21536</v>
      </c>
      <c r="F8120"/>
      <c r="G8120"/>
      <c r="H8120"/>
      <c r="I8120" s="610"/>
    </row>
    <row r="8121" spans="1:9" ht="15" x14ac:dyDescent="0.25">
      <c r="A8121" s="609" t="str">
        <f t="shared" si="126"/>
        <v>36210</v>
      </c>
      <c r="B8121">
        <v>36210</v>
      </c>
      <c r="C8121" t="s">
        <v>21537</v>
      </c>
      <c r="D8121" t="s">
        <v>8781</v>
      </c>
      <c r="E8121" s="363" t="s">
        <v>21538</v>
      </c>
      <c r="F8121"/>
      <c r="G8121"/>
      <c r="H8121"/>
      <c r="I8121" s="610"/>
    </row>
    <row r="8122" spans="1:9" ht="15" x14ac:dyDescent="0.25">
      <c r="A8122" s="609" t="str">
        <f t="shared" si="126"/>
        <v>36204</v>
      </c>
      <c r="B8122">
        <v>36204</v>
      </c>
      <c r="C8122" t="s">
        <v>21539</v>
      </c>
      <c r="D8122" t="s">
        <v>8781</v>
      </c>
      <c r="E8122" s="363" t="s">
        <v>21540</v>
      </c>
      <c r="F8122"/>
      <c r="G8122"/>
      <c r="H8122"/>
      <c r="I8122" s="610"/>
    </row>
    <row r="8123" spans="1:9" ht="15" x14ac:dyDescent="0.25">
      <c r="A8123" s="609" t="str">
        <f t="shared" si="126"/>
        <v>36205</v>
      </c>
      <c r="B8123">
        <v>36205</v>
      </c>
      <c r="C8123" t="s">
        <v>21541</v>
      </c>
      <c r="D8123" t="s">
        <v>8781</v>
      </c>
      <c r="E8123" s="363" t="s">
        <v>21542</v>
      </c>
      <c r="F8123"/>
      <c r="G8123"/>
      <c r="H8123"/>
      <c r="I8123" s="610"/>
    </row>
    <row r="8124" spans="1:9" ht="15" x14ac:dyDescent="0.25">
      <c r="A8124" s="609" t="str">
        <f t="shared" si="126"/>
        <v>36081</v>
      </c>
      <c r="B8124">
        <v>36081</v>
      </c>
      <c r="C8124" t="s">
        <v>21543</v>
      </c>
      <c r="D8124" t="s">
        <v>8781</v>
      </c>
      <c r="E8124" s="363" t="s">
        <v>21544</v>
      </c>
      <c r="F8124"/>
      <c r="G8124"/>
      <c r="H8124"/>
      <c r="I8124" s="610"/>
    </row>
    <row r="8125" spans="1:9" ht="15" x14ac:dyDescent="0.25">
      <c r="A8125" s="609" t="str">
        <f t="shared" si="126"/>
        <v>36206</v>
      </c>
      <c r="B8125">
        <v>36206</v>
      </c>
      <c r="C8125" t="s">
        <v>21545</v>
      </c>
      <c r="D8125" t="s">
        <v>8781</v>
      </c>
      <c r="E8125" s="363" t="s">
        <v>21546</v>
      </c>
      <c r="F8125"/>
      <c r="G8125"/>
      <c r="H8125"/>
      <c r="I8125" s="610"/>
    </row>
    <row r="8126" spans="1:9" ht="15" x14ac:dyDescent="0.25">
      <c r="A8126" s="609" t="str">
        <f t="shared" si="126"/>
        <v>36218</v>
      </c>
      <c r="B8126">
        <v>36218</v>
      </c>
      <c r="C8126" t="s">
        <v>21547</v>
      </c>
      <c r="D8126" t="s">
        <v>8781</v>
      </c>
      <c r="E8126" s="363" t="s">
        <v>21548</v>
      </c>
      <c r="F8126"/>
      <c r="G8126"/>
      <c r="H8126"/>
      <c r="I8126" s="610"/>
    </row>
    <row r="8127" spans="1:9" ht="15" x14ac:dyDescent="0.25">
      <c r="A8127" s="609" t="str">
        <f t="shared" si="126"/>
        <v>36220</v>
      </c>
      <c r="B8127">
        <v>36220</v>
      </c>
      <c r="C8127" t="s">
        <v>21549</v>
      </c>
      <c r="D8127" t="s">
        <v>8781</v>
      </c>
      <c r="E8127" s="363" t="s">
        <v>21550</v>
      </c>
      <c r="F8127"/>
      <c r="G8127"/>
      <c r="H8127"/>
      <c r="I8127" s="610"/>
    </row>
    <row r="8128" spans="1:9" ht="15" x14ac:dyDescent="0.25">
      <c r="A8128" s="609" t="str">
        <f t="shared" si="126"/>
        <v>36080</v>
      </c>
      <c r="B8128">
        <v>36080</v>
      </c>
      <c r="C8128" t="s">
        <v>21551</v>
      </c>
      <c r="D8128" t="s">
        <v>8781</v>
      </c>
      <c r="E8128" s="363" t="s">
        <v>21552</v>
      </c>
      <c r="F8128"/>
      <c r="G8128"/>
      <c r="H8128"/>
      <c r="I8128" s="610"/>
    </row>
    <row r="8129" spans="1:9" ht="15" x14ac:dyDescent="0.25">
      <c r="A8129" s="609" t="str">
        <f t="shared" si="126"/>
        <v>36223</v>
      </c>
      <c r="B8129">
        <v>36223</v>
      </c>
      <c r="C8129" t="s">
        <v>21553</v>
      </c>
      <c r="D8129" t="s">
        <v>8781</v>
      </c>
      <c r="E8129" s="363" t="s">
        <v>19011</v>
      </c>
      <c r="F8129"/>
      <c r="G8129"/>
      <c r="H8129"/>
      <c r="I8129" s="610"/>
    </row>
    <row r="8130" spans="1:9" ht="15" x14ac:dyDescent="0.25">
      <c r="A8130" s="609" t="str">
        <f t="shared" ref="A8130:A8193" si="127">IF(ISERROR(SEARCH("/",B8130)=6),TRIM(CLEAN(B8130)),IF(SEARCH("/",B8130)=6,IF(LEN(TRIM(CLEAN(B8130)))=7,LEFT(TRIM(CLEAN(B8130)),6)&amp;"00"&amp;RIGHT(TRIM(CLEAN(B8130)),1),LEFT(TRIM(CLEAN(B8130)),6)&amp;"0"&amp;RIGHT(TRIM(CLEAN(B8130)),2)),TRIM(CLEAN(B8130))))</f>
        <v>546</v>
      </c>
      <c r="B8130">
        <v>546</v>
      </c>
      <c r="C8130" t="s">
        <v>21554</v>
      </c>
      <c r="D8130" t="s">
        <v>8790</v>
      </c>
      <c r="E8130" s="363" t="s">
        <v>17073</v>
      </c>
      <c r="F8130"/>
      <c r="G8130"/>
      <c r="H8130"/>
      <c r="I8130" s="610"/>
    </row>
    <row r="8131" spans="1:9" ht="15" x14ac:dyDescent="0.25">
      <c r="A8131" s="609" t="str">
        <f t="shared" si="127"/>
        <v>566</v>
      </c>
      <c r="B8131">
        <v>566</v>
      </c>
      <c r="C8131" t="s">
        <v>21555</v>
      </c>
      <c r="D8131" t="s">
        <v>8796</v>
      </c>
      <c r="E8131" s="363" t="s">
        <v>9455</v>
      </c>
      <c r="F8131"/>
      <c r="G8131"/>
      <c r="H8131"/>
      <c r="I8131" s="610"/>
    </row>
    <row r="8132" spans="1:9" ht="15" x14ac:dyDescent="0.25">
      <c r="A8132" s="609" t="str">
        <f t="shared" si="127"/>
        <v>565</v>
      </c>
      <c r="B8132">
        <v>565</v>
      </c>
      <c r="C8132" t="s">
        <v>21556</v>
      </c>
      <c r="D8132" t="s">
        <v>8796</v>
      </c>
      <c r="E8132" s="363" t="s">
        <v>21557</v>
      </c>
      <c r="F8132"/>
      <c r="G8132"/>
      <c r="H8132"/>
      <c r="I8132" s="610"/>
    </row>
    <row r="8133" spans="1:9" ht="15" x14ac:dyDescent="0.25">
      <c r="A8133" s="609" t="str">
        <f t="shared" si="127"/>
        <v>555</v>
      </c>
      <c r="B8133">
        <v>555</v>
      </c>
      <c r="C8133" t="s">
        <v>21558</v>
      </c>
      <c r="D8133" t="s">
        <v>8796</v>
      </c>
      <c r="E8133" s="363" t="s">
        <v>14676</v>
      </c>
      <c r="F8133"/>
      <c r="G8133"/>
      <c r="H8133"/>
      <c r="I8133" s="610"/>
    </row>
    <row r="8134" spans="1:9" ht="15" x14ac:dyDescent="0.25">
      <c r="A8134" s="609" t="str">
        <f t="shared" si="127"/>
        <v>557</v>
      </c>
      <c r="B8134">
        <v>557</v>
      </c>
      <c r="C8134" t="s">
        <v>21559</v>
      </c>
      <c r="D8134" t="s">
        <v>8796</v>
      </c>
      <c r="E8134" s="363" t="s">
        <v>21560</v>
      </c>
      <c r="F8134"/>
      <c r="G8134"/>
      <c r="H8134"/>
      <c r="I8134" s="610"/>
    </row>
    <row r="8135" spans="1:9" ht="15" x14ac:dyDescent="0.25">
      <c r="A8135" s="609" t="str">
        <f t="shared" si="127"/>
        <v>552</v>
      </c>
      <c r="B8135">
        <v>552</v>
      </c>
      <c r="C8135" t="s">
        <v>21561</v>
      </c>
      <c r="D8135" t="s">
        <v>8796</v>
      </c>
      <c r="E8135" s="363" t="s">
        <v>21562</v>
      </c>
      <c r="F8135"/>
      <c r="G8135"/>
      <c r="H8135"/>
      <c r="I8135" s="610"/>
    </row>
    <row r="8136" spans="1:9" ht="15" x14ac:dyDescent="0.25">
      <c r="A8136" s="609" t="str">
        <f t="shared" si="127"/>
        <v>563</v>
      </c>
      <c r="B8136">
        <v>563</v>
      </c>
      <c r="C8136" t="s">
        <v>21563</v>
      </c>
      <c r="D8136" t="s">
        <v>8796</v>
      </c>
      <c r="E8136" s="363" t="s">
        <v>21564</v>
      </c>
      <c r="F8136"/>
      <c r="G8136"/>
      <c r="H8136"/>
      <c r="I8136" s="610"/>
    </row>
    <row r="8137" spans="1:9" ht="15" x14ac:dyDescent="0.25">
      <c r="A8137" s="609" t="str">
        <f t="shared" si="127"/>
        <v>549</v>
      </c>
      <c r="B8137">
        <v>549</v>
      </c>
      <c r="C8137" t="s">
        <v>21565</v>
      </c>
      <c r="D8137" t="s">
        <v>8796</v>
      </c>
      <c r="E8137" s="363" t="s">
        <v>21566</v>
      </c>
      <c r="F8137"/>
      <c r="G8137"/>
      <c r="H8137"/>
      <c r="I8137" s="610"/>
    </row>
    <row r="8138" spans="1:9" ht="15" x14ac:dyDescent="0.25">
      <c r="A8138" s="609" t="str">
        <f t="shared" si="127"/>
        <v>551</v>
      </c>
      <c r="B8138">
        <v>551</v>
      </c>
      <c r="C8138" t="s">
        <v>21567</v>
      </c>
      <c r="D8138" t="s">
        <v>8796</v>
      </c>
      <c r="E8138" s="363" t="s">
        <v>21568</v>
      </c>
      <c r="F8138"/>
      <c r="G8138"/>
      <c r="H8138"/>
      <c r="I8138" s="610"/>
    </row>
    <row r="8139" spans="1:9" ht="15" x14ac:dyDescent="0.25">
      <c r="A8139" s="609" t="str">
        <f t="shared" si="127"/>
        <v>559</v>
      </c>
      <c r="B8139">
        <v>559</v>
      </c>
      <c r="C8139" t="s">
        <v>21569</v>
      </c>
      <c r="D8139" t="s">
        <v>8796</v>
      </c>
      <c r="E8139" s="363" t="s">
        <v>21570</v>
      </c>
      <c r="F8139"/>
      <c r="G8139"/>
      <c r="H8139"/>
      <c r="I8139" s="610"/>
    </row>
    <row r="8140" spans="1:9" ht="15" x14ac:dyDescent="0.25">
      <c r="A8140" s="609" t="str">
        <f t="shared" si="127"/>
        <v>560</v>
      </c>
      <c r="B8140">
        <v>560</v>
      </c>
      <c r="C8140" t="s">
        <v>21571</v>
      </c>
      <c r="D8140" t="s">
        <v>8796</v>
      </c>
      <c r="E8140" s="363" t="s">
        <v>21572</v>
      </c>
      <c r="F8140"/>
      <c r="G8140"/>
      <c r="H8140"/>
      <c r="I8140" s="610"/>
    </row>
    <row r="8141" spans="1:9" ht="15" x14ac:dyDescent="0.25">
      <c r="A8141" s="609" t="str">
        <f t="shared" si="127"/>
        <v>547</v>
      </c>
      <c r="B8141">
        <v>547</v>
      </c>
      <c r="C8141" t="s">
        <v>21573</v>
      </c>
      <c r="D8141" t="s">
        <v>8796</v>
      </c>
      <c r="E8141" s="363" t="s">
        <v>21574</v>
      </c>
      <c r="F8141"/>
      <c r="G8141"/>
      <c r="H8141"/>
      <c r="I8141" s="610"/>
    </row>
    <row r="8142" spans="1:9" ht="15" x14ac:dyDescent="0.25">
      <c r="A8142" s="609" t="str">
        <f t="shared" si="127"/>
        <v>38127</v>
      </c>
      <c r="B8142">
        <v>38127</v>
      </c>
      <c r="C8142" t="s">
        <v>21575</v>
      </c>
      <c r="D8142" t="s">
        <v>8781</v>
      </c>
      <c r="E8142" s="363" t="s">
        <v>21576</v>
      </c>
      <c r="F8142"/>
      <c r="G8142"/>
      <c r="H8142"/>
      <c r="I8142" s="610"/>
    </row>
    <row r="8143" spans="1:9" ht="15" x14ac:dyDescent="0.25">
      <c r="A8143" s="609" t="str">
        <f t="shared" si="127"/>
        <v>38060</v>
      </c>
      <c r="B8143">
        <v>38060</v>
      </c>
      <c r="C8143" t="s">
        <v>21577</v>
      </c>
      <c r="D8143" t="s">
        <v>8781</v>
      </c>
      <c r="E8143" s="363" t="s">
        <v>10752</v>
      </c>
      <c r="F8143"/>
      <c r="G8143"/>
      <c r="H8143"/>
      <c r="I8143" s="610"/>
    </row>
    <row r="8144" spans="1:9" ht="15" x14ac:dyDescent="0.25">
      <c r="A8144" s="609" t="str">
        <f t="shared" si="127"/>
        <v>10956</v>
      </c>
      <c r="B8144">
        <v>10956</v>
      </c>
      <c r="C8144" t="s">
        <v>21578</v>
      </c>
      <c r="D8144" t="s">
        <v>8781</v>
      </c>
      <c r="E8144" s="363" t="s">
        <v>19741</v>
      </c>
      <c r="F8144"/>
      <c r="G8144"/>
      <c r="H8144"/>
      <c r="I8144" s="610"/>
    </row>
    <row r="8145" spans="1:9" ht="15" x14ac:dyDescent="0.25">
      <c r="A8145" s="609" t="str">
        <f t="shared" si="127"/>
        <v>39380</v>
      </c>
      <c r="B8145">
        <v>39380</v>
      </c>
      <c r="C8145" t="s">
        <v>21579</v>
      </c>
      <c r="D8145" t="s">
        <v>8781</v>
      </c>
      <c r="E8145" s="363" t="s">
        <v>11075</v>
      </c>
      <c r="F8145"/>
      <c r="G8145"/>
      <c r="H8145"/>
      <c r="I8145" s="610"/>
    </row>
    <row r="8146" spans="1:9" ht="15" x14ac:dyDescent="0.25">
      <c r="A8146" s="609" t="str">
        <f t="shared" si="127"/>
        <v>13374</v>
      </c>
      <c r="B8146">
        <v>13374</v>
      </c>
      <c r="C8146" t="s">
        <v>21580</v>
      </c>
      <c r="D8146" t="s">
        <v>8781</v>
      </c>
      <c r="E8146" s="363" t="s">
        <v>21581</v>
      </c>
      <c r="F8146"/>
      <c r="G8146"/>
      <c r="H8146"/>
      <c r="I8146" s="610"/>
    </row>
    <row r="8147" spans="1:9" ht="15" x14ac:dyDescent="0.25">
      <c r="A8147" s="609" t="str">
        <f t="shared" si="127"/>
        <v>37597</v>
      </c>
      <c r="B8147">
        <v>37597</v>
      </c>
      <c r="C8147" t="s">
        <v>21582</v>
      </c>
      <c r="D8147" t="s">
        <v>8781</v>
      </c>
      <c r="E8147" s="363" t="s">
        <v>21583</v>
      </c>
      <c r="F8147"/>
      <c r="G8147"/>
      <c r="H8147"/>
      <c r="I8147" s="610"/>
    </row>
    <row r="8148" spans="1:9" ht="15" x14ac:dyDescent="0.25">
      <c r="A8148" s="609" t="str">
        <f t="shared" si="127"/>
        <v>183</v>
      </c>
      <c r="B8148">
        <v>183</v>
      </c>
      <c r="C8148" t="s">
        <v>21584</v>
      </c>
      <c r="D8148" t="s">
        <v>9025</v>
      </c>
      <c r="E8148" s="363" t="s">
        <v>9026</v>
      </c>
      <c r="F8148"/>
      <c r="G8148"/>
      <c r="H8148"/>
      <c r="I8148" s="610"/>
    </row>
    <row r="8149" spans="1:9" ht="15" x14ac:dyDescent="0.25">
      <c r="A8149" s="609" t="str">
        <f t="shared" si="127"/>
        <v>184</v>
      </c>
      <c r="B8149">
        <v>184</v>
      </c>
      <c r="C8149" t="s">
        <v>21585</v>
      </c>
      <c r="D8149" t="s">
        <v>9025</v>
      </c>
      <c r="E8149" s="363" t="s">
        <v>21586</v>
      </c>
      <c r="F8149"/>
      <c r="G8149"/>
      <c r="H8149"/>
      <c r="I8149" s="610"/>
    </row>
    <row r="8150" spans="1:9" ht="15" x14ac:dyDescent="0.25">
      <c r="A8150" s="609" t="str">
        <f t="shared" si="127"/>
        <v>181</v>
      </c>
      <c r="B8150">
        <v>181</v>
      </c>
      <c r="C8150" t="s">
        <v>21587</v>
      </c>
      <c r="D8150" t="s">
        <v>9025</v>
      </c>
      <c r="E8150" s="363" t="s">
        <v>21588</v>
      </c>
      <c r="F8150"/>
      <c r="G8150"/>
      <c r="H8150"/>
      <c r="I8150" s="610"/>
    </row>
    <row r="8151" spans="1:9" ht="15" x14ac:dyDescent="0.25">
      <c r="A8151" s="609" t="str">
        <f t="shared" si="127"/>
        <v>20001</v>
      </c>
      <c r="B8151">
        <v>20001</v>
      </c>
      <c r="C8151" t="s">
        <v>21589</v>
      </c>
      <c r="D8151" t="s">
        <v>9025</v>
      </c>
      <c r="E8151" s="363" t="s">
        <v>21590</v>
      </c>
      <c r="F8151"/>
      <c r="G8151"/>
      <c r="H8151"/>
      <c r="I8151" s="610"/>
    </row>
    <row r="8152" spans="1:9" ht="15" x14ac:dyDescent="0.25">
      <c r="A8152" s="609" t="str">
        <f t="shared" si="127"/>
        <v>39837</v>
      </c>
      <c r="B8152">
        <v>39837</v>
      </c>
      <c r="C8152" t="s">
        <v>21591</v>
      </c>
      <c r="D8152" t="s">
        <v>9025</v>
      </c>
      <c r="E8152" s="363" t="s">
        <v>21592</v>
      </c>
      <c r="F8152"/>
      <c r="G8152"/>
      <c r="H8152"/>
      <c r="I8152" s="610"/>
    </row>
    <row r="8153" spans="1:9" ht="15" x14ac:dyDescent="0.25">
      <c r="A8153" s="609" t="str">
        <f t="shared" si="127"/>
        <v>10535</v>
      </c>
      <c r="B8153">
        <v>10535</v>
      </c>
      <c r="C8153" t="s">
        <v>21593</v>
      </c>
      <c r="D8153" t="s">
        <v>8781</v>
      </c>
      <c r="E8153" s="363" t="s">
        <v>21594</v>
      </c>
      <c r="F8153"/>
      <c r="G8153"/>
      <c r="H8153"/>
      <c r="I8153" s="610"/>
    </row>
    <row r="8154" spans="1:9" ht="15" x14ac:dyDescent="0.25">
      <c r="A8154" s="609" t="str">
        <f t="shared" si="127"/>
        <v>10537</v>
      </c>
      <c r="B8154">
        <v>10537</v>
      </c>
      <c r="C8154" t="s">
        <v>21595</v>
      </c>
      <c r="D8154" t="s">
        <v>8781</v>
      </c>
      <c r="E8154" s="363" t="s">
        <v>21596</v>
      </c>
      <c r="F8154"/>
      <c r="G8154"/>
      <c r="H8154"/>
      <c r="I8154" s="610"/>
    </row>
    <row r="8155" spans="1:9" ht="15" x14ac:dyDescent="0.25">
      <c r="A8155" s="609" t="str">
        <f t="shared" si="127"/>
        <v>13891</v>
      </c>
      <c r="B8155">
        <v>13891</v>
      </c>
      <c r="C8155" t="s">
        <v>21597</v>
      </c>
      <c r="D8155" t="s">
        <v>8781</v>
      </c>
      <c r="E8155" s="363" t="s">
        <v>21598</v>
      </c>
      <c r="F8155"/>
      <c r="G8155"/>
      <c r="H8155"/>
      <c r="I8155" s="610"/>
    </row>
    <row r="8156" spans="1:9" ht="15" x14ac:dyDescent="0.25">
      <c r="A8156" s="609" t="str">
        <f t="shared" si="127"/>
        <v>25975</v>
      </c>
      <c r="B8156">
        <v>25975</v>
      </c>
      <c r="C8156" t="s">
        <v>21599</v>
      </c>
      <c r="D8156" t="s">
        <v>8781</v>
      </c>
      <c r="E8156" s="363" t="s">
        <v>21600</v>
      </c>
      <c r="F8156"/>
      <c r="G8156"/>
      <c r="H8156"/>
      <c r="I8156" s="610"/>
    </row>
    <row r="8157" spans="1:9" ht="15" x14ac:dyDescent="0.25">
      <c r="A8157" s="609" t="str">
        <f t="shared" si="127"/>
        <v>36396</v>
      </c>
      <c r="B8157">
        <v>36396</v>
      </c>
      <c r="C8157" t="s">
        <v>21601</v>
      </c>
      <c r="D8157" t="s">
        <v>8781</v>
      </c>
      <c r="E8157" s="363" t="s">
        <v>21602</v>
      </c>
      <c r="F8157"/>
      <c r="G8157"/>
      <c r="H8157"/>
      <c r="I8157" s="610"/>
    </row>
    <row r="8158" spans="1:9" ht="15" x14ac:dyDescent="0.25">
      <c r="A8158" s="609" t="str">
        <f t="shared" si="127"/>
        <v>36397</v>
      </c>
      <c r="B8158">
        <v>36397</v>
      </c>
      <c r="C8158" t="s">
        <v>21603</v>
      </c>
      <c r="D8158" t="s">
        <v>8781</v>
      </c>
      <c r="E8158" s="363" t="s">
        <v>21604</v>
      </c>
      <c r="F8158"/>
      <c r="G8158"/>
      <c r="H8158"/>
      <c r="I8158" s="610"/>
    </row>
    <row r="8159" spans="1:9" ht="15" x14ac:dyDescent="0.25">
      <c r="A8159" s="609" t="str">
        <f t="shared" si="127"/>
        <v>36398</v>
      </c>
      <c r="B8159">
        <v>36398</v>
      </c>
      <c r="C8159" t="s">
        <v>21605</v>
      </c>
      <c r="D8159" t="s">
        <v>8781</v>
      </c>
      <c r="E8159" s="363" t="s">
        <v>21606</v>
      </c>
      <c r="F8159"/>
      <c r="G8159"/>
      <c r="H8159"/>
      <c r="I8159" s="610"/>
    </row>
    <row r="8160" spans="1:9" ht="15" x14ac:dyDescent="0.25">
      <c r="A8160" s="609" t="str">
        <f t="shared" si="127"/>
        <v>647</v>
      </c>
      <c r="B8160">
        <v>647</v>
      </c>
      <c r="C8160" t="s">
        <v>21607</v>
      </c>
      <c r="D8160" t="s">
        <v>8786</v>
      </c>
      <c r="E8160" s="363" t="s">
        <v>10012</v>
      </c>
      <c r="F8160"/>
      <c r="G8160"/>
      <c r="H8160"/>
      <c r="I8160" s="610"/>
    </row>
    <row r="8161" spans="1:9" ht="15" x14ac:dyDescent="0.25">
      <c r="A8161" s="609" t="str">
        <f t="shared" si="127"/>
        <v>40920</v>
      </c>
      <c r="B8161">
        <v>40920</v>
      </c>
      <c r="C8161" t="s">
        <v>21608</v>
      </c>
      <c r="D8161" t="s">
        <v>8914</v>
      </c>
      <c r="E8161" s="363" t="s">
        <v>21609</v>
      </c>
      <c r="F8161"/>
      <c r="G8161"/>
      <c r="H8161"/>
      <c r="I8161" s="610"/>
    </row>
    <row r="8162" spans="1:9" ht="15" x14ac:dyDescent="0.25">
      <c r="A8162" s="609" t="str">
        <f t="shared" si="127"/>
        <v>38783</v>
      </c>
      <c r="B8162">
        <v>38783</v>
      </c>
      <c r="C8162" t="s">
        <v>21610</v>
      </c>
      <c r="D8162" t="s">
        <v>8781</v>
      </c>
      <c r="E8162" s="363" t="s">
        <v>8987</v>
      </c>
      <c r="F8162"/>
      <c r="G8162"/>
      <c r="H8162"/>
      <c r="I8162" s="610"/>
    </row>
    <row r="8163" spans="1:9" ht="15" x14ac:dyDescent="0.25">
      <c r="A8163" s="609" t="str">
        <f t="shared" si="127"/>
        <v>37593</v>
      </c>
      <c r="B8163">
        <v>37593</v>
      </c>
      <c r="C8163" t="s">
        <v>21611</v>
      </c>
      <c r="D8163" t="s">
        <v>8781</v>
      </c>
      <c r="E8163" s="363" t="s">
        <v>9979</v>
      </c>
      <c r="F8163"/>
      <c r="G8163"/>
      <c r="H8163"/>
      <c r="I8163" s="610"/>
    </row>
    <row r="8164" spans="1:9" ht="15" x14ac:dyDescent="0.25">
      <c r="A8164" s="609" t="str">
        <f t="shared" si="127"/>
        <v>37594</v>
      </c>
      <c r="B8164">
        <v>37594</v>
      </c>
      <c r="C8164" t="s">
        <v>21612</v>
      </c>
      <c r="D8164" t="s">
        <v>8781</v>
      </c>
      <c r="E8164" s="363" t="s">
        <v>9480</v>
      </c>
      <c r="F8164"/>
      <c r="G8164"/>
      <c r="H8164"/>
      <c r="I8164" s="610"/>
    </row>
    <row r="8165" spans="1:9" ht="15" x14ac:dyDescent="0.25">
      <c r="A8165" s="609" t="str">
        <f t="shared" si="127"/>
        <v>37592</v>
      </c>
      <c r="B8165">
        <v>37592</v>
      </c>
      <c r="C8165" t="s">
        <v>21613</v>
      </c>
      <c r="D8165" t="s">
        <v>8781</v>
      </c>
      <c r="E8165" s="363" t="s">
        <v>9608</v>
      </c>
      <c r="F8165"/>
      <c r="G8165"/>
      <c r="H8165"/>
      <c r="I8165" s="610"/>
    </row>
    <row r="8166" spans="1:9" ht="15" x14ac:dyDescent="0.25">
      <c r="A8166" s="609" t="str">
        <f t="shared" si="127"/>
        <v>7266</v>
      </c>
      <c r="B8166">
        <v>7266</v>
      </c>
      <c r="C8166" t="s">
        <v>21614</v>
      </c>
      <c r="D8166" t="s">
        <v>9032</v>
      </c>
      <c r="E8166" s="363" t="s">
        <v>21615</v>
      </c>
      <c r="F8166"/>
      <c r="G8166"/>
      <c r="H8166"/>
      <c r="I8166" s="610"/>
    </row>
    <row r="8167" spans="1:9" ht="15" x14ac:dyDescent="0.25">
      <c r="A8167" s="609" t="str">
        <f t="shared" si="127"/>
        <v>7270</v>
      </c>
      <c r="B8167">
        <v>7270</v>
      </c>
      <c r="C8167" t="s">
        <v>21616</v>
      </c>
      <c r="D8167" t="s">
        <v>8781</v>
      </c>
      <c r="E8167" s="363" t="s">
        <v>17179</v>
      </c>
      <c r="F8167"/>
      <c r="G8167"/>
      <c r="H8167"/>
      <c r="I8167" s="610"/>
    </row>
    <row r="8168" spans="1:9" ht="15" x14ac:dyDescent="0.25">
      <c r="A8168" s="609" t="str">
        <f t="shared" si="127"/>
        <v>7267</v>
      </c>
      <c r="B8168">
        <v>7267</v>
      </c>
      <c r="C8168" t="s">
        <v>21617</v>
      </c>
      <c r="D8168" t="s">
        <v>8781</v>
      </c>
      <c r="E8168" s="363" t="s">
        <v>10992</v>
      </c>
      <c r="F8168"/>
      <c r="G8168"/>
      <c r="H8168"/>
      <c r="I8168" s="610"/>
    </row>
    <row r="8169" spans="1:9" ht="15" x14ac:dyDescent="0.25">
      <c r="A8169" s="609" t="str">
        <f t="shared" si="127"/>
        <v>7269</v>
      </c>
      <c r="B8169">
        <v>7269</v>
      </c>
      <c r="C8169" t="s">
        <v>21618</v>
      </c>
      <c r="D8169" t="s">
        <v>8781</v>
      </c>
      <c r="E8169" s="363" t="s">
        <v>11527</v>
      </c>
      <c r="F8169"/>
      <c r="G8169"/>
      <c r="H8169"/>
      <c r="I8169" s="610"/>
    </row>
    <row r="8170" spans="1:9" ht="15" x14ac:dyDescent="0.25">
      <c r="A8170" s="609" t="str">
        <f t="shared" si="127"/>
        <v>7271</v>
      </c>
      <c r="B8170">
        <v>7271</v>
      </c>
      <c r="C8170" t="s">
        <v>21619</v>
      </c>
      <c r="D8170" t="s">
        <v>8781</v>
      </c>
      <c r="E8170" s="363" t="s">
        <v>9036</v>
      </c>
      <c r="F8170"/>
      <c r="G8170"/>
      <c r="H8170"/>
      <c r="I8170" s="610"/>
    </row>
    <row r="8171" spans="1:9" ht="15" x14ac:dyDescent="0.25">
      <c r="A8171" s="609" t="str">
        <f t="shared" si="127"/>
        <v>7268</v>
      </c>
      <c r="B8171">
        <v>7268</v>
      </c>
      <c r="C8171" t="s">
        <v>21620</v>
      </c>
      <c r="D8171" t="s">
        <v>8781</v>
      </c>
      <c r="E8171" s="363" t="s">
        <v>9642</v>
      </c>
      <c r="F8171"/>
      <c r="G8171"/>
      <c r="H8171"/>
      <c r="I8171" s="610"/>
    </row>
    <row r="8172" spans="1:9" ht="15" x14ac:dyDescent="0.25">
      <c r="A8172" s="609" t="str">
        <f t="shared" si="127"/>
        <v>34556</v>
      </c>
      <c r="B8172">
        <v>34556</v>
      </c>
      <c r="C8172" t="s">
        <v>21621</v>
      </c>
      <c r="D8172" t="s">
        <v>8781</v>
      </c>
      <c r="E8172" s="363" t="s">
        <v>9242</v>
      </c>
      <c r="F8172"/>
      <c r="G8172"/>
      <c r="H8172"/>
      <c r="I8172" s="610"/>
    </row>
    <row r="8173" spans="1:9" ht="15" x14ac:dyDescent="0.25">
      <c r="A8173" s="609" t="str">
        <f t="shared" si="127"/>
        <v>37873</v>
      </c>
      <c r="B8173">
        <v>37873</v>
      </c>
      <c r="C8173" t="s">
        <v>21622</v>
      </c>
      <c r="D8173" t="s">
        <v>8781</v>
      </c>
      <c r="E8173" s="363" t="s">
        <v>21623</v>
      </c>
      <c r="F8173"/>
      <c r="G8173"/>
      <c r="H8173"/>
      <c r="I8173" s="610"/>
    </row>
    <row r="8174" spans="1:9" ht="15" x14ac:dyDescent="0.25">
      <c r="A8174" s="609" t="str">
        <f t="shared" si="127"/>
        <v>34564</v>
      </c>
      <c r="B8174">
        <v>34564</v>
      </c>
      <c r="C8174" t="s">
        <v>21624</v>
      </c>
      <c r="D8174" t="s">
        <v>8781</v>
      </c>
      <c r="E8174" s="363" t="s">
        <v>9043</v>
      </c>
      <c r="F8174"/>
      <c r="G8174"/>
      <c r="H8174"/>
      <c r="I8174" s="610"/>
    </row>
    <row r="8175" spans="1:9" ht="15" x14ac:dyDescent="0.25">
      <c r="A8175" s="609" t="str">
        <f t="shared" si="127"/>
        <v>34565</v>
      </c>
      <c r="B8175">
        <v>34565</v>
      </c>
      <c r="C8175" t="s">
        <v>21625</v>
      </c>
      <c r="D8175" t="s">
        <v>8781</v>
      </c>
      <c r="E8175" s="363" t="s">
        <v>10141</v>
      </c>
      <c r="F8175"/>
      <c r="G8175"/>
      <c r="H8175"/>
      <c r="I8175" s="610"/>
    </row>
    <row r="8176" spans="1:9" ht="15" x14ac:dyDescent="0.25">
      <c r="A8176" s="609" t="str">
        <f t="shared" si="127"/>
        <v>38590</v>
      </c>
      <c r="B8176">
        <v>38590</v>
      </c>
      <c r="C8176" t="s">
        <v>21626</v>
      </c>
      <c r="D8176" t="s">
        <v>8781</v>
      </c>
      <c r="E8176" s="363" t="s">
        <v>8931</v>
      </c>
      <c r="F8176"/>
      <c r="G8176"/>
      <c r="H8176"/>
      <c r="I8176" s="610"/>
    </row>
    <row r="8177" spans="1:9" ht="15" x14ac:dyDescent="0.25">
      <c r="A8177" s="609" t="str">
        <f t="shared" si="127"/>
        <v>34566</v>
      </c>
      <c r="B8177">
        <v>34566</v>
      </c>
      <c r="C8177" t="s">
        <v>21627</v>
      </c>
      <c r="D8177" t="s">
        <v>8781</v>
      </c>
      <c r="E8177" s="363" t="s">
        <v>9245</v>
      </c>
      <c r="F8177"/>
      <c r="G8177"/>
      <c r="H8177"/>
      <c r="I8177" s="610"/>
    </row>
    <row r="8178" spans="1:9" ht="15" x14ac:dyDescent="0.25">
      <c r="A8178" s="609" t="str">
        <f t="shared" si="127"/>
        <v>34567</v>
      </c>
      <c r="B8178">
        <v>34567</v>
      </c>
      <c r="C8178" t="s">
        <v>21628</v>
      </c>
      <c r="D8178" t="s">
        <v>8781</v>
      </c>
      <c r="E8178" s="363" t="s">
        <v>9820</v>
      </c>
      <c r="F8178"/>
      <c r="G8178"/>
      <c r="H8178"/>
      <c r="I8178" s="610"/>
    </row>
    <row r="8179" spans="1:9" ht="15" x14ac:dyDescent="0.25">
      <c r="A8179" s="609" t="str">
        <f t="shared" si="127"/>
        <v>38591</v>
      </c>
      <c r="B8179">
        <v>38591</v>
      </c>
      <c r="C8179" t="s">
        <v>21629</v>
      </c>
      <c r="D8179" t="s">
        <v>8781</v>
      </c>
      <c r="E8179" s="363" t="s">
        <v>9652</v>
      </c>
      <c r="F8179"/>
      <c r="G8179"/>
      <c r="H8179"/>
      <c r="I8179" s="610"/>
    </row>
    <row r="8180" spans="1:9" ht="15" x14ac:dyDescent="0.25">
      <c r="A8180" s="609" t="str">
        <f t="shared" si="127"/>
        <v>34568</v>
      </c>
      <c r="B8180">
        <v>34568</v>
      </c>
      <c r="C8180" t="s">
        <v>21630</v>
      </c>
      <c r="D8180" t="s">
        <v>8781</v>
      </c>
      <c r="E8180" s="363" t="s">
        <v>9039</v>
      </c>
      <c r="F8180"/>
      <c r="G8180"/>
      <c r="H8180"/>
      <c r="I8180" s="610"/>
    </row>
    <row r="8181" spans="1:9" ht="15" x14ac:dyDescent="0.25">
      <c r="A8181" s="609" t="str">
        <f t="shared" si="127"/>
        <v>34569</v>
      </c>
      <c r="B8181">
        <v>34569</v>
      </c>
      <c r="C8181" t="s">
        <v>21631</v>
      </c>
      <c r="D8181" t="s">
        <v>8781</v>
      </c>
      <c r="E8181" s="363" t="s">
        <v>10141</v>
      </c>
      <c r="F8181"/>
      <c r="G8181"/>
      <c r="H8181"/>
      <c r="I8181" s="610"/>
    </row>
    <row r="8182" spans="1:9" ht="15" x14ac:dyDescent="0.25">
      <c r="A8182" s="609" t="str">
        <f t="shared" si="127"/>
        <v>34570</v>
      </c>
      <c r="B8182">
        <v>34570</v>
      </c>
      <c r="C8182" t="s">
        <v>21632</v>
      </c>
      <c r="D8182" t="s">
        <v>8781</v>
      </c>
      <c r="E8182" s="363" t="s">
        <v>9801</v>
      </c>
      <c r="F8182"/>
      <c r="G8182"/>
      <c r="H8182"/>
      <c r="I8182" s="610"/>
    </row>
    <row r="8183" spans="1:9" ht="15" x14ac:dyDescent="0.25">
      <c r="A8183" s="609" t="str">
        <f t="shared" si="127"/>
        <v>25070</v>
      </c>
      <c r="B8183">
        <v>25070</v>
      </c>
      <c r="C8183" t="s">
        <v>21633</v>
      </c>
      <c r="D8183" t="s">
        <v>8781</v>
      </c>
      <c r="E8183" s="363" t="s">
        <v>9979</v>
      </c>
      <c r="F8183"/>
      <c r="G8183"/>
      <c r="H8183"/>
      <c r="I8183" s="610"/>
    </row>
    <row r="8184" spans="1:9" ht="15" x14ac:dyDescent="0.25">
      <c r="A8184" s="609" t="str">
        <f t="shared" si="127"/>
        <v>34571</v>
      </c>
      <c r="B8184">
        <v>34571</v>
      </c>
      <c r="C8184" t="s">
        <v>21634</v>
      </c>
      <c r="D8184" t="s">
        <v>8781</v>
      </c>
      <c r="E8184" s="363" t="s">
        <v>10320</v>
      </c>
      <c r="F8184"/>
      <c r="G8184"/>
      <c r="H8184"/>
      <c r="I8184" s="610"/>
    </row>
    <row r="8185" spans="1:9" ht="15" x14ac:dyDescent="0.25">
      <c r="A8185" s="609" t="str">
        <f t="shared" si="127"/>
        <v>34573</v>
      </c>
      <c r="B8185">
        <v>34573</v>
      </c>
      <c r="C8185" t="s">
        <v>21635</v>
      </c>
      <c r="D8185" t="s">
        <v>8781</v>
      </c>
      <c r="E8185" s="363" t="s">
        <v>9334</v>
      </c>
      <c r="F8185"/>
      <c r="G8185"/>
      <c r="H8185"/>
      <c r="I8185" s="610"/>
    </row>
    <row r="8186" spans="1:9" ht="15" x14ac:dyDescent="0.25">
      <c r="A8186" s="609" t="str">
        <f t="shared" si="127"/>
        <v>37107</v>
      </c>
      <c r="B8186">
        <v>37107</v>
      </c>
      <c r="C8186" t="s">
        <v>21636</v>
      </c>
      <c r="D8186" t="s">
        <v>8781</v>
      </c>
      <c r="E8186" s="363" t="s">
        <v>9288</v>
      </c>
      <c r="F8186"/>
      <c r="G8186"/>
      <c r="H8186"/>
      <c r="I8186" s="610"/>
    </row>
    <row r="8187" spans="1:9" ht="15" x14ac:dyDescent="0.25">
      <c r="A8187" s="609" t="str">
        <f t="shared" si="127"/>
        <v>34576</v>
      </c>
      <c r="B8187">
        <v>34576</v>
      </c>
      <c r="C8187" t="s">
        <v>21637</v>
      </c>
      <c r="D8187" t="s">
        <v>8781</v>
      </c>
      <c r="E8187" s="363" t="s">
        <v>8938</v>
      </c>
      <c r="F8187"/>
      <c r="G8187"/>
      <c r="H8187"/>
      <c r="I8187" s="610"/>
    </row>
    <row r="8188" spans="1:9" ht="15" x14ac:dyDescent="0.25">
      <c r="A8188" s="609" t="str">
        <f t="shared" si="127"/>
        <v>34577</v>
      </c>
      <c r="B8188">
        <v>34577</v>
      </c>
      <c r="C8188" t="s">
        <v>21638</v>
      </c>
      <c r="D8188" t="s">
        <v>8781</v>
      </c>
      <c r="E8188" s="363" t="s">
        <v>20985</v>
      </c>
      <c r="F8188"/>
      <c r="G8188"/>
      <c r="H8188"/>
      <c r="I8188" s="610"/>
    </row>
    <row r="8189" spans="1:9" ht="15" x14ac:dyDescent="0.25">
      <c r="A8189" s="609" t="str">
        <f t="shared" si="127"/>
        <v>34578</v>
      </c>
      <c r="B8189">
        <v>34578</v>
      </c>
      <c r="C8189" t="s">
        <v>21639</v>
      </c>
      <c r="D8189" t="s">
        <v>8781</v>
      </c>
      <c r="E8189" s="363" t="s">
        <v>9875</v>
      </c>
      <c r="F8189"/>
      <c r="G8189"/>
      <c r="H8189"/>
      <c r="I8189" s="610"/>
    </row>
    <row r="8190" spans="1:9" ht="15" x14ac:dyDescent="0.25">
      <c r="A8190" s="609" t="str">
        <f t="shared" si="127"/>
        <v>34579</v>
      </c>
      <c r="B8190">
        <v>34579</v>
      </c>
      <c r="C8190" t="s">
        <v>21640</v>
      </c>
      <c r="D8190" t="s">
        <v>8781</v>
      </c>
      <c r="E8190" s="363" t="s">
        <v>9141</v>
      </c>
      <c r="F8190"/>
      <c r="G8190"/>
      <c r="H8190"/>
      <c r="I8190" s="610"/>
    </row>
    <row r="8191" spans="1:9" ht="15" x14ac:dyDescent="0.25">
      <c r="A8191" s="609" t="str">
        <f t="shared" si="127"/>
        <v>25067</v>
      </c>
      <c r="B8191">
        <v>25067</v>
      </c>
      <c r="C8191" t="s">
        <v>21641</v>
      </c>
      <c r="D8191" t="s">
        <v>8781</v>
      </c>
      <c r="E8191" s="363" t="s">
        <v>21642</v>
      </c>
      <c r="F8191"/>
      <c r="G8191"/>
      <c r="H8191"/>
      <c r="I8191" s="610"/>
    </row>
    <row r="8192" spans="1:9" ht="15" x14ac:dyDescent="0.25">
      <c r="A8192" s="609" t="str">
        <f t="shared" si="127"/>
        <v>34580</v>
      </c>
      <c r="B8192">
        <v>34580</v>
      </c>
      <c r="C8192" t="s">
        <v>21643</v>
      </c>
      <c r="D8192" t="s">
        <v>8781</v>
      </c>
      <c r="E8192" s="363" t="s">
        <v>9810</v>
      </c>
      <c r="F8192"/>
      <c r="G8192"/>
      <c r="H8192"/>
      <c r="I8192" s="610"/>
    </row>
    <row r="8193" spans="1:9" ht="15" x14ac:dyDescent="0.25">
      <c r="A8193" s="609" t="str">
        <f t="shared" si="127"/>
        <v>25071</v>
      </c>
      <c r="B8193">
        <v>25071</v>
      </c>
      <c r="C8193" t="s">
        <v>21644</v>
      </c>
      <c r="D8193" t="s">
        <v>8781</v>
      </c>
      <c r="E8193" s="363" t="s">
        <v>9055</v>
      </c>
      <c r="F8193"/>
      <c r="G8193"/>
      <c r="H8193"/>
      <c r="I8193" s="610"/>
    </row>
    <row r="8194" spans="1:9" ht="15" x14ac:dyDescent="0.25">
      <c r="A8194" s="609" t="str">
        <f t="shared" ref="A8194:A8257" si="128">IF(ISERROR(SEARCH("/",B8194)=6),TRIM(CLEAN(B8194)),IF(SEARCH("/",B8194)=6,IF(LEN(TRIM(CLEAN(B8194)))=7,LEFT(TRIM(CLEAN(B8194)),6)&amp;"00"&amp;RIGHT(TRIM(CLEAN(B8194)),1),LEFT(TRIM(CLEAN(B8194)),6)&amp;"0"&amp;RIGHT(TRIM(CLEAN(B8194)),2)),TRIM(CLEAN(B8194))))</f>
        <v>38395</v>
      </c>
      <c r="B8194">
        <v>38395</v>
      </c>
      <c r="C8194" t="s">
        <v>21645</v>
      </c>
      <c r="D8194" t="s">
        <v>8781</v>
      </c>
      <c r="E8194" s="363" t="s">
        <v>9384</v>
      </c>
      <c r="F8194"/>
      <c r="G8194"/>
      <c r="H8194"/>
      <c r="I8194" s="610"/>
    </row>
    <row r="8195" spans="1:9" ht="15" x14ac:dyDescent="0.25">
      <c r="A8195" s="609" t="str">
        <f t="shared" si="128"/>
        <v>34583</v>
      </c>
      <c r="B8195">
        <v>34583</v>
      </c>
      <c r="C8195" t="s">
        <v>21646</v>
      </c>
      <c r="D8195" t="s">
        <v>8779</v>
      </c>
      <c r="E8195" s="363" t="s">
        <v>19142</v>
      </c>
      <c r="F8195"/>
      <c r="G8195"/>
      <c r="H8195"/>
      <c r="I8195" s="610"/>
    </row>
    <row r="8196" spans="1:9" ht="15" x14ac:dyDescent="0.25">
      <c r="A8196" s="609" t="str">
        <f t="shared" si="128"/>
        <v>34584</v>
      </c>
      <c r="B8196">
        <v>34584</v>
      </c>
      <c r="C8196" t="s">
        <v>21647</v>
      </c>
      <c r="D8196" t="s">
        <v>8779</v>
      </c>
      <c r="E8196" s="363" t="s">
        <v>13785</v>
      </c>
      <c r="F8196"/>
      <c r="G8196"/>
      <c r="H8196"/>
      <c r="I8196" s="610"/>
    </row>
    <row r="8197" spans="1:9" ht="15" x14ac:dyDescent="0.25">
      <c r="A8197" s="609" t="str">
        <f t="shared" si="128"/>
        <v>709</v>
      </c>
      <c r="B8197">
        <v>709</v>
      </c>
      <c r="C8197" t="s">
        <v>21648</v>
      </c>
      <c r="D8197" t="s">
        <v>8779</v>
      </c>
      <c r="E8197" s="363" t="s">
        <v>21649</v>
      </c>
      <c r="F8197"/>
      <c r="G8197"/>
      <c r="H8197"/>
      <c r="I8197" s="610"/>
    </row>
    <row r="8198" spans="1:9" ht="15" x14ac:dyDescent="0.25">
      <c r="A8198" s="609" t="str">
        <f t="shared" si="128"/>
        <v>34599</v>
      </c>
      <c r="B8198">
        <v>34599</v>
      </c>
      <c r="C8198" t="s">
        <v>21650</v>
      </c>
      <c r="D8198" t="s">
        <v>8781</v>
      </c>
      <c r="E8198" s="363" t="s">
        <v>9030</v>
      </c>
      <c r="F8198"/>
      <c r="G8198"/>
      <c r="H8198"/>
      <c r="I8198" s="610"/>
    </row>
    <row r="8199" spans="1:9" ht="15" x14ac:dyDescent="0.25">
      <c r="A8199" s="609" t="str">
        <f t="shared" si="128"/>
        <v>34592</v>
      </c>
      <c r="B8199">
        <v>34592</v>
      </c>
      <c r="C8199" t="s">
        <v>21651</v>
      </c>
      <c r="D8199" t="s">
        <v>8781</v>
      </c>
      <c r="E8199" s="363" t="s">
        <v>9065</v>
      </c>
      <c r="F8199"/>
      <c r="G8199"/>
      <c r="H8199"/>
      <c r="I8199" s="610"/>
    </row>
    <row r="8200" spans="1:9" ht="15" x14ac:dyDescent="0.25">
      <c r="A8200" s="609" t="str">
        <f t="shared" si="128"/>
        <v>37103</v>
      </c>
      <c r="B8200">
        <v>37103</v>
      </c>
      <c r="C8200" t="s">
        <v>21652</v>
      </c>
      <c r="D8200" t="s">
        <v>8781</v>
      </c>
      <c r="E8200" s="363" t="s">
        <v>18200</v>
      </c>
      <c r="F8200"/>
      <c r="G8200"/>
      <c r="H8200"/>
      <c r="I8200" s="610"/>
    </row>
    <row r="8201" spans="1:9" ht="15" x14ac:dyDescent="0.25">
      <c r="A8201" s="609" t="str">
        <f t="shared" si="128"/>
        <v>34555</v>
      </c>
      <c r="B8201">
        <v>34555</v>
      </c>
      <c r="C8201" t="s">
        <v>21653</v>
      </c>
      <c r="D8201" t="s">
        <v>8781</v>
      </c>
      <c r="E8201" s="363" t="s">
        <v>10258</v>
      </c>
      <c r="F8201"/>
      <c r="G8201"/>
      <c r="H8201"/>
      <c r="I8201" s="610"/>
    </row>
    <row r="8202" spans="1:9" ht="15" x14ac:dyDescent="0.25">
      <c r="A8202" s="609" t="str">
        <f t="shared" si="128"/>
        <v>674</v>
      </c>
      <c r="B8202">
        <v>674</v>
      </c>
      <c r="C8202" t="s">
        <v>21654</v>
      </c>
      <c r="D8202" t="s">
        <v>8779</v>
      </c>
      <c r="E8202" s="363" t="s">
        <v>21655</v>
      </c>
      <c r="F8202"/>
      <c r="G8202"/>
      <c r="H8202"/>
      <c r="I8202" s="610"/>
    </row>
    <row r="8203" spans="1:9" ht="15" x14ac:dyDescent="0.25">
      <c r="A8203" s="609" t="str">
        <f t="shared" si="128"/>
        <v>34600</v>
      </c>
      <c r="B8203">
        <v>34600</v>
      </c>
      <c r="C8203" t="s">
        <v>21656</v>
      </c>
      <c r="D8203" t="s">
        <v>8779</v>
      </c>
      <c r="E8203" s="363" t="s">
        <v>19674</v>
      </c>
      <c r="F8203"/>
      <c r="G8203"/>
      <c r="H8203"/>
      <c r="I8203" s="610"/>
    </row>
    <row r="8204" spans="1:9" ht="15" x14ac:dyDescent="0.25">
      <c r="A8204" s="609" t="str">
        <f t="shared" si="128"/>
        <v>652</v>
      </c>
      <c r="B8204">
        <v>652</v>
      </c>
      <c r="C8204" t="s">
        <v>21657</v>
      </c>
      <c r="D8204" t="s">
        <v>8779</v>
      </c>
      <c r="E8204" s="363" t="s">
        <v>21658</v>
      </c>
      <c r="F8204"/>
      <c r="G8204"/>
      <c r="H8204"/>
      <c r="I8204" s="610"/>
    </row>
    <row r="8205" spans="1:9" ht="15" x14ac:dyDescent="0.25">
      <c r="A8205" s="609" t="str">
        <f t="shared" si="128"/>
        <v>651</v>
      </c>
      <c r="B8205">
        <v>651</v>
      </c>
      <c r="C8205" t="s">
        <v>21659</v>
      </c>
      <c r="D8205" t="s">
        <v>8781</v>
      </c>
      <c r="E8205" s="363" t="s">
        <v>9916</v>
      </c>
      <c r="F8205"/>
      <c r="G8205"/>
      <c r="H8205"/>
      <c r="I8205" s="610"/>
    </row>
    <row r="8206" spans="1:9" ht="15" x14ac:dyDescent="0.25">
      <c r="A8206" s="609" t="str">
        <f t="shared" si="128"/>
        <v>654</v>
      </c>
      <c r="B8206">
        <v>654</v>
      </c>
      <c r="C8206" t="s">
        <v>21660</v>
      </c>
      <c r="D8206" t="s">
        <v>8781</v>
      </c>
      <c r="E8206" s="363" t="s">
        <v>9242</v>
      </c>
      <c r="F8206"/>
      <c r="G8206"/>
      <c r="H8206"/>
      <c r="I8206" s="610"/>
    </row>
    <row r="8207" spans="1:9" ht="15" x14ac:dyDescent="0.25">
      <c r="A8207" s="609" t="str">
        <f t="shared" si="128"/>
        <v>650</v>
      </c>
      <c r="B8207">
        <v>650</v>
      </c>
      <c r="C8207" t="s">
        <v>21661</v>
      </c>
      <c r="D8207" t="s">
        <v>8781</v>
      </c>
      <c r="E8207" s="363" t="s">
        <v>9829</v>
      </c>
      <c r="F8207"/>
      <c r="G8207"/>
      <c r="H8207"/>
      <c r="I8207" s="610"/>
    </row>
    <row r="8208" spans="1:9" ht="15" x14ac:dyDescent="0.25">
      <c r="A8208" s="609" t="str">
        <f t="shared" si="128"/>
        <v>716</v>
      </c>
      <c r="B8208">
        <v>716</v>
      </c>
      <c r="C8208" t="s">
        <v>21662</v>
      </c>
      <c r="D8208" t="s">
        <v>8781</v>
      </c>
      <c r="E8208" s="363" t="s">
        <v>21663</v>
      </c>
      <c r="F8208"/>
      <c r="G8208"/>
      <c r="H8208"/>
      <c r="I8208" s="610"/>
    </row>
    <row r="8209" spans="1:9" ht="15" x14ac:dyDescent="0.25">
      <c r="A8209" s="609" t="str">
        <f t="shared" si="128"/>
        <v>715</v>
      </c>
      <c r="B8209">
        <v>715</v>
      </c>
      <c r="C8209" t="s">
        <v>21664</v>
      </c>
      <c r="D8209" t="s">
        <v>8781</v>
      </c>
      <c r="E8209" s="363" t="s">
        <v>9591</v>
      </c>
      <c r="F8209"/>
      <c r="G8209"/>
      <c r="H8209"/>
      <c r="I8209" s="610"/>
    </row>
    <row r="8210" spans="1:9" ht="15" x14ac:dyDescent="0.25">
      <c r="A8210" s="609" t="str">
        <f t="shared" si="128"/>
        <v>718</v>
      </c>
      <c r="B8210">
        <v>718</v>
      </c>
      <c r="C8210" t="s">
        <v>21665</v>
      </c>
      <c r="D8210" t="s">
        <v>8781</v>
      </c>
      <c r="E8210" s="363" t="s">
        <v>9367</v>
      </c>
      <c r="F8210"/>
      <c r="G8210"/>
      <c r="H8210"/>
      <c r="I8210" s="610"/>
    </row>
    <row r="8211" spans="1:9" ht="15" x14ac:dyDescent="0.25">
      <c r="A8211" s="609" t="str">
        <f t="shared" si="128"/>
        <v>11981</v>
      </c>
      <c r="B8211">
        <v>11981</v>
      </c>
      <c r="C8211" t="s">
        <v>21666</v>
      </c>
      <c r="D8211" t="s">
        <v>8781</v>
      </c>
      <c r="E8211" s="363" t="s">
        <v>18857</v>
      </c>
      <c r="F8211"/>
      <c r="G8211"/>
      <c r="H8211"/>
      <c r="I8211" s="610"/>
    </row>
    <row r="8212" spans="1:9" ht="15" x14ac:dyDescent="0.25">
      <c r="A8212" s="609" t="str">
        <f t="shared" si="128"/>
        <v>34586</v>
      </c>
      <c r="B8212">
        <v>34586</v>
      </c>
      <c r="C8212" t="s">
        <v>21667</v>
      </c>
      <c r="D8212" t="s">
        <v>8781</v>
      </c>
      <c r="E8212" s="363" t="s">
        <v>11271</v>
      </c>
      <c r="F8212"/>
      <c r="G8212"/>
      <c r="H8212"/>
      <c r="I8212" s="610"/>
    </row>
    <row r="8213" spans="1:9" ht="15" x14ac:dyDescent="0.25">
      <c r="A8213" s="609" t="str">
        <f t="shared" si="128"/>
        <v>38603</v>
      </c>
      <c r="B8213">
        <v>38603</v>
      </c>
      <c r="C8213" t="s">
        <v>21668</v>
      </c>
      <c r="D8213" t="s">
        <v>8781</v>
      </c>
      <c r="E8213" s="363" t="s">
        <v>8928</v>
      </c>
      <c r="F8213"/>
      <c r="G8213"/>
      <c r="H8213"/>
      <c r="I8213" s="610"/>
    </row>
    <row r="8214" spans="1:9" ht="15" x14ac:dyDescent="0.25">
      <c r="A8214" s="609" t="str">
        <f t="shared" si="128"/>
        <v>34588</v>
      </c>
      <c r="B8214">
        <v>34588</v>
      </c>
      <c r="C8214" t="s">
        <v>21669</v>
      </c>
      <c r="D8214" t="s">
        <v>8781</v>
      </c>
      <c r="E8214" s="363" t="s">
        <v>11584</v>
      </c>
      <c r="F8214"/>
      <c r="G8214"/>
      <c r="H8214"/>
      <c r="I8214" s="610"/>
    </row>
    <row r="8215" spans="1:9" ht="15" x14ac:dyDescent="0.25">
      <c r="A8215" s="609" t="str">
        <f t="shared" si="128"/>
        <v>34590</v>
      </c>
      <c r="B8215">
        <v>34590</v>
      </c>
      <c r="C8215" t="s">
        <v>21670</v>
      </c>
      <c r="D8215" t="s">
        <v>8781</v>
      </c>
      <c r="E8215" s="363" t="s">
        <v>10146</v>
      </c>
      <c r="F8215"/>
      <c r="G8215"/>
      <c r="H8215"/>
      <c r="I8215" s="610"/>
    </row>
    <row r="8216" spans="1:9" ht="15" x14ac:dyDescent="0.25">
      <c r="A8216" s="609" t="str">
        <f t="shared" si="128"/>
        <v>34591</v>
      </c>
      <c r="B8216">
        <v>34591</v>
      </c>
      <c r="C8216" t="s">
        <v>21671</v>
      </c>
      <c r="D8216" t="s">
        <v>8781</v>
      </c>
      <c r="E8216" s="363" t="s">
        <v>10730</v>
      </c>
      <c r="F8216"/>
      <c r="G8216"/>
      <c r="H8216"/>
      <c r="I8216" s="610"/>
    </row>
    <row r="8217" spans="1:9" ht="15" x14ac:dyDescent="0.25">
      <c r="A8217" s="609" t="str">
        <f t="shared" si="128"/>
        <v>41372</v>
      </c>
      <c r="B8217">
        <v>41372</v>
      </c>
      <c r="C8217" t="s">
        <v>21672</v>
      </c>
      <c r="D8217" t="s">
        <v>8779</v>
      </c>
      <c r="E8217" s="363" t="s">
        <v>21673</v>
      </c>
      <c r="F8217"/>
      <c r="G8217"/>
      <c r="H8217"/>
      <c r="I8217" s="610"/>
    </row>
    <row r="8218" spans="1:9" ht="15" x14ac:dyDescent="0.25">
      <c r="A8218" s="609" t="str">
        <f t="shared" si="128"/>
        <v>41371</v>
      </c>
      <c r="B8218">
        <v>41371</v>
      </c>
      <c r="C8218" t="s">
        <v>21674</v>
      </c>
      <c r="D8218" t="s">
        <v>8779</v>
      </c>
      <c r="E8218" s="363" t="s">
        <v>16283</v>
      </c>
      <c r="F8218"/>
      <c r="G8218"/>
      <c r="H8218"/>
      <c r="I8218" s="610"/>
    </row>
    <row r="8219" spans="1:9" ht="15" x14ac:dyDescent="0.25">
      <c r="A8219" s="609" t="str">
        <f t="shared" si="128"/>
        <v>40517</v>
      </c>
      <c r="B8219">
        <v>40517</v>
      </c>
      <c r="C8219" t="s">
        <v>21675</v>
      </c>
      <c r="D8219" t="s">
        <v>8779</v>
      </c>
      <c r="E8219" s="363" t="s">
        <v>9311</v>
      </c>
      <c r="F8219"/>
      <c r="G8219"/>
      <c r="H8219"/>
      <c r="I8219" s="610"/>
    </row>
    <row r="8220" spans="1:9" ht="15" x14ac:dyDescent="0.25">
      <c r="A8220" s="609" t="str">
        <f t="shared" si="128"/>
        <v>40515</v>
      </c>
      <c r="B8220">
        <v>40515</v>
      </c>
      <c r="C8220" t="s">
        <v>21676</v>
      </c>
      <c r="D8220" t="s">
        <v>8779</v>
      </c>
      <c r="E8220" s="363" t="s">
        <v>19036</v>
      </c>
      <c r="F8220"/>
      <c r="G8220"/>
      <c r="H8220"/>
      <c r="I8220" s="610"/>
    </row>
    <row r="8221" spans="1:9" ht="15" x14ac:dyDescent="0.25">
      <c r="A8221" s="609" t="str">
        <f t="shared" si="128"/>
        <v>40529</v>
      </c>
      <c r="B8221">
        <v>40529</v>
      </c>
      <c r="C8221" t="s">
        <v>21677</v>
      </c>
      <c r="D8221" t="s">
        <v>8779</v>
      </c>
      <c r="E8221" s="363" t="s">
        <v>21678</v>
      </c>
      <c r="F8221"/>
      <c r="G8221"/>
      <c r="H8221"/>
      <c r="I8221" s="610"/>
    </row>
    <row r="8222" spans="1:9" ht="15" x14ac:dyDescent="0.25">
      <c r="A8222" s="609" t="str">
        <f t="shared" si="128"/>
        <v>36170</v>
      </c>
      <c r="B8222">
        <v>36170</v>
      </c>
      <c r="C8222" t="s">
        <v>21679</v>
      </c>
      <c r="D8222" t="s">
        <v>8779</v>
      </c>
      <c r="E8222" s="363" t="s">
        <v>21680</v>
      </c>
      <c r="F8222"/>
      <c r="G8222"/>
      <c r="H8222"/>
      <c r="I8222" s="610"/>
    </row>
    <row r="8223" spans="1:9" ht="15" x14ac:dyDescent="0.25">
      <c r="A8223" s="609" t="str">
        <f t="shared" si="128"/>
        <v>40524</v>
      </c>
      <c r="B8223">
        <v>40524</v>
      </c>
      <c r="C8223" t="s">
        <v>21681</v>
      </c>
      <c r="D8223" t="s">
        <v>8779</v>
      </c>
      <c r="E8223" s="363" t="s">
        <v>21682</v>
      </c>
      <c r="F8223"/>
      <c r="G8223"/>
      <c r="H8223"/>
      <c r="I8223" s="610"/>
    </row>
    <row r="8224" spans="1:9" ht="15" x14ac:dyDescent="0.25">
      <c r="A8224" s="609" t="str">
        <f t="shared" si="128"/>
        <v>36156</v>
      </c>
      <c r="B8224">
        <v>36156</v>
      </c>
      <c r="C8224" t="s">
        <v>21683</v>
      </c>
      <c r="D8224" t="s">
        <v>8779</v>
      </c>
      <c r="E8224" s="363" t="s">
        <v>21684</v>
      </c>
      <c r="F8224"/>
      <c r="G8224"/>
      <c r="H8224"/>
      <c r="I8224" s="610"/>
    </row>
    <row r="8225" spans="1:9" ht="15" x14ac:dyDescent="0.25">
      <c r="A8225" s="609" t="str">
        <f t="shared" si="128"/>
        <v>36155</v>
      </c>
      <c r="B8225">
        <v>36155</v>
      </c>
      <c r="C8225" t="s">
        <v>21685</v>
      </c>
      <c r="D8225" t="s">
        <v>8779</v>
      </c>
      <c r="E8225" s="363" t="s">
        <v>13068</v>
      </c>
      <c r="F8225"/>
      <c r="G8225"/>
      <c r="H8225"/>
      <c r="I8225" s="610"/>
    </row>
    <row r="8226" spans="1:9" ht="15" x14ac:dyDescent="0.25">
      <c r="A8226" s="609" t="str">
        <f t="shared" si="128"/>
        <v>36154</v>
      </c>
      <c r="B8226">
        <v>36154</v>
      </c>
      <c r="C8226" t="s">
        <v>21686</v>
      </c>
      <c r="D8226" t="s">
        <v>8779</v>
      </c>
      <c r="E8226" s="363" t="s">
        <v>19074</v>
      </c>
      <c r="F8226"/>
      <c r="G8226"/>
      <c r="H8226"/>
      <c r="I8226" s="610"/>
    </row>
    <row r="8227" spans="1:9" ht="15" x14ac:dyDescent="0.25">
      <c r="A8227" s="609" t="str">
        <f t="shared" si="128"/>
        <v>695</v>
      </c>
      <c r="B8227">
        <v>695</v>
      </c>
      <c r="C8227" t="s">
        <v>21687</v>
      </c>
      <c r="D8227" t="s">
        <v>8779</v>
      </c>
      <c r="E8227" s="363" t="s">
        <v>9976</v>
      </c>
      <c r="F8227"/>
      <c r="G8227"/>
      <c r="H8227"/>
      <c r="I8227" s="610"/>
    </row>
    <row r="8228" spans="1:9" ht="15" x14ac:dyDescent="0.25">
      <c r="A8228" s="609" t="str">
        <f t="shared" si="128"/>
        <v>679</v>
      </c>
      <c r="B8228">
        <v>679</v>
      </c>
      <c r="C8228" t="s">
        <v>21688</v>
      </c>
      <c r="D8228" t="s">
        <v>8779</v>
      </c>
      <c r="E8228" s="363" t="s">
        <v>21678</v>
      </c>
      <c r="F8228"/>
      <c r="G8228"/>
      <c r="H8228"/>
      <c r="I8228" s="610"/>
    </row>
    <row r="8229" spans="1:9" ht="15" x14ac:dyDescent="0.25">
      <c r="A8229" s="609" t="str">
        <f t="shared" si="128"/>
        <v>711</v>
      </c>
      <c r="B8229">
        <v>711</v>
      </c>
      <c r="C8229" t="s">
        <v>21689</v>
      </c>
      <c r="D8229" t="s">
        <v>8779</v>
      </c>
      <c r="E8229" s="363" t="s">
        <v>21690</v>
      </c>
      <c r="F8229"/>
      <c r="G8229"/>
      <c r="H8229"/>
      <c r="I8229" s="610"/>
    </row>
    <row r="8230" spans="1:9" ht="15" x14ac:dyDescent="0.25">
      <c r="A8230" s="609" t="str">
        <f t="shared" si="128"/>
        <v>712</v>
      </c>
      <c r="B8230">
        <v>712</v>
      </c>
      <c r="C8230" t="s">
        <v>21691</v>
      </c>
      <c r="D8230" t="s">
        <v>8779</v>
      </c>
      <c r="E8230" s="363" t="s">
        <v>16576</v>
      </c>
      <c r="F8230"/>
      <c r="G8230"/>
      <c r="H8230"/>
      <c r="I8230" s="610"/>
    </row>
    <row r="8231" spans="1:9" ht="15" x14ac:dyDescent="0.25">
      <c r="A8231" s="609" t="str">
        <f t="shared" si="128"/>
        <v>12614</v>
      </c>
      <c r="B8231">
        <v>12614</v>
      </c>
      <c r="C8231" t="s">
        <v>21692</v>
      </c>
      <c r="D8231" t="s">
        <v>8781</v>
      </c>
      <c r="E8231" s="363" t="s">
        <v>9587</v>
      </c>
      <c r="F8231"/>
      <c r="G8231"/>
      <c r="H8231"/>
      <c r="I8231" s="610"/>
    </row>
    <row r="8232" spans="1:9" ht="15" x14ac:dyDescent="0.25">
      <c r="A8232" s="609" t="str">
        <f t="shared" si="128"/>
        <v>6140</v>
      </c>
      <c r="B8232">
        <v>6140</v>
      </c>
      <c r="C8232" t="s">
        <v>21693</v>
      </c>
      <c r="D8232" t="s">
        <v>8781</v>
      </c>
      <c r="E8232" s="363" t="s">
        <v>8784</v>
      </c>
      <c r="F8232"/>
      <c r="G8232"/>
      <c r="H8232"/>
      <c r="I8232" s="610"/>
    </row>
    <row r="8233" spans="1:9" ht="15" x14ac:dyDescent="0.25">
      <c r="A8233" s="609" t="str">
        <f t="shared" si="128"/>
        <v>38399</v>
      </c>
      <c r="B8233">
        <v>38399</v>
      </c>
      <c r="C8233" t="s">
        <v>21694</v>
      </c>
      <c r="D8233" t="s">
        <v>8781</v>
      </c>
      <c r="E8233" s="363" t="s">
        <v>21695</v>
      </c>
      <c r="F8233"/>
      <c r="G8233"/>
      <c r="H8233"/>
      <c r="I8233" s="610"/>
    </row>
    <row r="8234" spans="1:9" ht="15" x14ac:dyDescent="0.25">
      <c r="A8234" s="609" t="str">
        <f t="shared" si="128"/>
        <v>735</v>
      </c>
      <c r="B8234">
        <v>735</v>
      </c>
      <c r="C8234" t="s">
        <v>21696</v>
      </c>
      <c r="D8234" t="s">
        <v>8781</v>
      </c>
      <c r="E8234" s="363" t="s">
        <v>21697</v>
      </c>
      <c r="F8234"/>
      <c r="G8234"/>
      <c r="H8234"/>
      <c r="I8234" s="610"/>
    </row>
    <row r="8235" spans="1:9" ht="15" x14ac:dyDescent="0.25">
      <c r="A8235" s="609" t="str">
        <f t="shared" si="128"/>
        <v>736</v>
      </c>
      <c r="B8235">
        <v>736</v>
      </c>
      <c r="C8235" t="s">
        <v>21698</v>
      </c>
      <c r="D8235" t="s">
        <v>8781</v>
      </c>
      <c r="E8235" s="363" t="s">
        <v>21699</v>
      </c>
      <c r="F8235"/>
      <c r="G8235"/>
      <c r="H8235"/>
      <c r="I8235" s="610"/>
    </row>
    <row r="8236" spans="1:9" ht="15" x14ac:dyDescent="0.25">
      <c r="A8236" s="609" t="str">
        <f t="shared" si="128"/>
        <v>729</v>
      </c>
      <c r="B8236">
        <v>729</v>
      </c>
      <c r="C8236" t="s">
        <v>21700</v>
      </c>
      <c r="D8236" t="s">
        <v>8781</v>
      </c>
      <c r="E8236" s="363" t="s">
        <v>21701</v>
      </c>
      <c r="F8236"/>
      <c r="G8236"/>
      <c r="H8236"/>
      <c r="I8236" s="610"/>
    </row>
    <row r="8237" spans="1:9" ht="15" x14ac:dyDescent="0.25">
      <c r="A8237" s="609" t="str">
        <f t="shared" si="128"/>
        <v>39925</v>
      </c>
      <c r="B8237">
        <v>39925</v>
      </c>
      <c r="C8237" t="s">
        <v>21702</v>
      </c>
      <c r="D8237" t="s">
        <v>8781</v>
      </c>
      <c r="E8237" s="363" t="s">
        <v>21703</v>
      </c>
      <c r="F8237"/>
      <c r="G8237"/>
      <c r="H8237"/>
      <c r="I8237" s="610"/>
    </row>
    <row r="8238" spans="1:9" ht="15" x14ac:dyDescent="0.25">
      <c r="A8238" s="609" t="str">
        <f t="shared" si="128"/>
        <v>731</v>
      </c>
      <c r="B8238">
        <v>731</v>
      </c>
      <c r="C8238" t="s">
        <v>21704</v>
      </c>
      <c r="D8238" t="s">
        <v>8781</v>
      </c>
      <c r="E8238" s="363" t="s">
        <v>21705</v>
      </c>
      <c r="F8238"/>
      <c r="G8238"/>
      <c r="H8238"/>
      <c r="I8238" s="610"/>
    </row>
    <row r="8239" spans="1:9" ht="15" x14ac:dyDescent="0.25">
      <c r="A8239" s="609" t="str">
        <f t="shared" si="128"/>
        <v>10575</v>
      </c>
      <c r="B8239">
        <v>10575</v>
      </c>
      <c r="C8239" t="s">
        <v>21706</v>
      </c>
      <c r="D8239" t="s">
        <v>8781</v>
      </c>
      <c r="E8239" s="363" t="s">
        <v>21707</v>
      </c>
      <c r="F8239"/>
      <c r="G8239"/>
      <c r="H8239"/>
      <c r="I8239" s="610"/>
    </row>
    <row r="8240" spans="1:9" ht="15" x14ac:dyDescent="0.25">
      <c r="A8240" s="609" t="str">
        <f t="shared" si="128"/>
        <v>733</v>
      </c>
      <c r="B8240">
        <v>733</v>
      </c>
      <c r="C8240" t="s">
        <v>21708</v>
      </c>
      <c r="D8240" t="s">
        <v>8781</v>
      </c>
      <c r="E8240" s="363" t="s">
        <v>21709</v>
      </c>
      <c r="F8240"/>
      <c r="G8240"/>
      <c r="H8240"/>
      <c r="I8240" s="610"/>
    </row>
    <row r="8241" spans="1:9" ht="15" x14ac:dyDescent="0.25">
      <c r="A8241" s="609" t="str">
        <f t="shared" si="128"/>
        <v>732</v>
      </c>
      <c r="B8241">
        <v>732</v>
      </c>
      <c r="C8241" t="s">
        <v>21710</v>
      </c>
      <c r="D8241" t="s">
        <v>8781</v>
      </c>
      <c r="E8241" s="363" t="s">
        <v>21711</v>
      </c>
      <c r="F8241"/>
      <c r="G8241"/>
      <c r="H8241"/>
      <c r="I8241" s="610"/>
    </row>
    <row r="8242" spans="1:9" ht="15" x14ac:dyDescent="0.25">
      <c r="A8242" s="609" t="str">
        <f t="shared" si="128"/>
        <v>737</v>
      </c>
      <c r="B8242">
        <v>737</v>
      </c>
      <c r="C8242" t="s">
        <v>21712</v>
      </c>
      <c r="D8242" t="s">
        <v>8781</v>
      </c>
      <c r="E8242" s="363" t="s">
        <v>21713</v>
      </c>
      <c r="F8242"/>
      <c r="G8242"/>
      <c r="H8242"/>
      <c r="I8242" s="610"/>
    </row>
    <row r="8243" spans="1:9" ht="15" x14ac:dyDescent="0.25">
      <c r="A8243" s="609" t="str">
        <f t="shared" si="128"/>
        <v>738</v>
      </c>
      <c r="B8243">
        <v>738</v>
      </c>
      <c r="C8243" t="s">
        <v>21714</v>
      </c>
      <c r="D8243" t="s">
        <v>8781</v>
      </c>
      <c r="E8243" s="363" t="s">
        <v>21715</v>
      </c>
      <c r="F8243"/>
      <c r="G8243"/>
      <c r="H8243"/>
      <c r="I8243" s="610"/>
    </row>
    <row r="8244" spans="1:9" ht="15" x14ac:dyDescent="0.25">
      <c r="A8244" s="609" t="str">
        <f t="shared" si="128"/>
        <v>740</v>
      </c>
      <c r="B8244">
        <v>740</v>
      </c>
      <c r="C8244" t="s">
        <v>21716</v>
      </c>
      <c r="D8244" t="s">
        <v>8781</v>
      </c>
      <c r="E8244" s="363" t="s">
        <v>21717</v>
      </c>
      <c r="F8244"/>
      <c r="G8244"/>
      <c r="H8244"/>
      <c r="I8244" s="610"/>
    </row>
    <row r="8245" spans="1:9" ht="15" x14ac:dyDescent="0.25">
      <c r="A8245" s="609" t="str">
        <f t="shared" si="128"/>
        <v>734</v>
      </c>
      <c r="B8245">
        <v>734</v>
      </c>
      <c r="C8245" t="s">
        <v>21718</v>
      </c>
      <c r="D8245" t="s">
        <v>8781</v>
      </c>
      <c r="E8245" s="363" t="s">
        <v>21719</v>
      </c>
      <c r="F8245"/>
      <c r="G8245"/>
      <c r="H8245"/>
      <c r="I8245" s="610"/>
    </row>
    <row r="8246" spans="1:9" ht="15" x14ac:dyDescent="0.25">
      <c r="A8246" s="609" t="str">
        <f t="shared" si="128"/>
        <v>39008</v>
      </c>
      <c r="B8246">
        <v>39008</v>
      </c>
      <c r="C8246" t="s">
        <v>21720</v>
      </c>
      <c r="D8246" t="s">
        <v>8781</v>
      </c>
      <c r="E8246" s="363" t="s">
        <v>21721</v>
      </c>
      <c r="F8246"/>
      <c r="G8246"/>
      <c r="H8246"/>
      <c r="I8246" s="610"/>
    </row>
    <row r="8247" spans="1:9" ht="15" x14ac:dyDescent="0.25">
      <c r="A8247" s="609" t="str">
        <f t="shared" si="128"/>
        <v>39009</v>
      </c>
      <c r="B8247">
        <v>39009</v>
      </c>
      <c r="C8247" t="s">
        <v>21722</v>
      </c>
      <c r="D8247" t="s">
        <v>8781</v>
      </c>
      <c r="E8247" s="363" t="s">
        <v>21723</v>
      </c>
      <c r="F8247"/>
      <c r="G8247"/>
      <c r="H8247"/>
      <c r="I8247" s="610"/>
    </row>
    <row r="8248" spans="1:9" ht="15" x14ac:dyDescent="0.25">
      <c r="A8248" s="609" t="str">
        <f t="shared" si="128"/>
        <v>10587</v>
      </c>
      <c r="B8248">
        <v>10587</v>
      </c>
      <c r="C8248" t="s">
        <v>21724</v>
      </c>
      <c r="D8248" t="s">
        <v>8781</v>
      </c>
      <c r="E8248" s="363" t="s">
        <v>21725</v>
      </c>
      <c r="F8248"/>
      <c r="G8248"/>
      <c r="H8248"/>
      <c r="I8248" s="610"/>
    </row>
    <row r="8249" spans="1:9" ht="15" x14ac:dyDescent="0.25">
      <c r="A8249" s="609" t="str">
        <f t="shared" si="128"/>
        <v>759</v>
      </c>
      <c r="B8249">
        <v>759</v>
      </c>
      <c r="C8249" t="s">
        <v>21726</v>
      </c>
      <c r="D8249" t="s">
        <v>8781</v>
      </c>
      <c r="E8249" s="363" t="s">
        <v>21727</v>
      </c>
      <c r="F8249"/>
      <c r="G8249"/>
      <c r="H8249"/>
      <c r="I8249" s="610"/>
    </row>
    <row r="8250" spans="1:9" ht="15" x14ac:dyDescent="0.25">
      <c r="A8250" s="609" t="str">
        <f t="shared" si="128"/>
        <v>761</v>
      </c>
      <c r="B8250">
        <v>761</v>
      </c>
      <c r="C8250" t="s">
        <v>21728</v>
      </c>
      <c r="D8250" t="s">
        <v>8781</v>
      </c>
      <c r="E8250" s="363" t="s">
        <v>21729</v>
      </c>
      <c r="F8250"/>
      <c r="G8250"/>
      <c r="H8250"/>
      <c r="I8250" s="610"/>
    </row>
    <row r="8251" spans="1:9" ht="15" x14ac:dyDescent="0.25">
      <c r="A8251" s="609" t="str">
        <f t="shared" si="128"/>
        <v>750</v>
      </c>
      <c r="B8251">
        <v>750</v>
      </c>
      <c r="C8251" t="s">
        <v>21730</v>
      </c>
      <c r="D8251" t="s">
        <v>8781</v>
      </c>
      <c r="E8251" s="363" t="s">
        <v>21731</v>
      </c>
      <c r="F8251"/>
      <c r="G8251"/>
      <c r="H8251"/>
      <c r="I8251" s="610"/>
    </row>
    <row r="8252" spans="1:9" ht="15" x14ac:dyDescent="0.25">
      <c r="A8252" s="609" t="str">
        <f t="shared" si="128"/>
        <v>755</v>
      </c>
      <c r="B8252">
        <v>755</v>
      </c>
      <c r="C8252" t="s">
        <v>21732</v>
      </c>
      <c r="D8252" t="s">
        <v>8781</v>
      </c>
      <c r="E8252" s="363" t="s">
        <v>21733</v>
      </c>
      <c r="F8252"/>
      <c r="G8252"/>
      <c r="H8252"/>
      <c r="I8252" s="610"/>
    </row>
    <row r="8253" spans="1:9" ht="15" x14ac:dyDescent="0.25">
      <c r="A8253" s="609" t="str">
        <f t="shared" si="128"/>
        <v>749</v>
      </c>
      <c r="B8253">
        <v>749</v>
      </c>
      <c r="C8253" t="s">
        <v>21734</v>
      </c>
      <c r="D8253" t="s">
        <v>8781</v>
      </c>
      <c r="E8253" s="363" t="s">
        <v>21735</v>
      </c>
      <c r="F8253"/>
      <c r="G8253"/>
      <c r="H8253"/>
      <c r="I8253" s="610"/>
    </row>
    <row r="8254" spans="1:9" ht="15" x14ac:dyDescent="0.25">
      <c r="A8254" s="609" t="str">
        <f t="shared" si="128"/>
        <v>756</v>
      </c>
      <c r="B8254">
        <v>756</v>
      </c>
      <c r="C8254" t="s">
        <v>21736</v>
      </c>
      <c r="D8254" t="s">
        <v>8781</v>
      </c>
      <c r="E8254" s="363" t="s">
        <v>21737</v>
      </c>
      <c r="F8254"/>
      <c r="G8254"/>
      <c r="H8254"/>
      <c r="I8254" s="610"/>
    </row>
    <row r="8255" spans="1:9" ht="15" x14ac:dyDescent="0.25">
      <c r="A8255" s="609" t="str">
        <f t="shared" si="128"/>
        <v>757</v>
      </c>
      <c r="B8255">
        <v>757</v>
      </c>
      <c r="C8255" t="s">
        <v>21738</v>
      </c>
      <c r="D8255" t="s">
        <v>8781</v>
      </c>
      <c r="E8255" s="363" t="s">
        <v>21739</v>
      </c>
      <c r="F8255"/>
      <c r="G8255"/>
      <c r="H8255"/>
      <c r="I8255" s="610"/>
    </row>
    <row r="8256" spans="1:9" ht="15" x14ac:dyDescent="0.25">
      <c r="A8256" s="609" t="str">
        <f t="shared" si="128"/>
        <v>10588</v>
      </c>
      <c r="B8256">
        <v>10588</v>
      </c>
      <c r="C8256" t="s">
        <v>21740</v>
      </c>
      <c r="D8256" t="s">
        <v>8781</v>
      </c>
      <c r="E8256" s="363" t="s">
        <v>21741</v>
      </c>
      <c r="F8256"/>
      <c r="G8256"/>
      <c r="H8256"/>
      <c r="I8256" s="610"/>
    </row>
    <row r="8257" spans="1:9" ht="15" x14ac:dyDescent="0.25">
      <c r="A8257" s="609" t="str">
        <f t="shared" si="128"/>
        <v>10592</v>
      </c>
      <c r="B8257">
        <v>10592</v>
      </c>
      <c r="C8257" t="s">
        <v>21742</v>
      </c>
      <c r="D8257" t="s">
        <v>8781</v>
      </c>
      <c r="E8257" s="363" t="s">
        <v>21743</v>
      </c>
      <c r="F8257"/>
      <c r="G8257"/>
      <c r="H8257"/>
      <c r="I8257" s="610"/>
    </row>
    <row r="8258" spans="1:9" ht="15" x14ac:dyDescent="0.25">
      <c r="A8258" s="609" t="str">
        <f t="shared" ref="A8258:A8321" si="129">IF(ISERROR(SEARCH("/",B8258)=6),TRIM(CLEAN(B8258)),IF(SEARCH("/",B8258)=6,IF(LEN(TRIM(CLEAN(B8258)))=7,LEFT(TRIM(CLEAN(B8258)),6)&amp;"00"&amp;RIGHT(TRIM(CLEAN(B8258)),1),LEFT(TRIM(CLEAN(B8258)),6)&amp;"0"&amp;RIGHT(TRIM(CLEAN(B8258)),2)),TRIM(CLEAN(B8258))))</f>
        <v>10589</v>
      </c>
      <c r="B8258">
        <v>10589</v>
      </c>
      <c r="C8258" t="s">
        <v>21744</v>
      </c>
      <c r="D8258" t="s">
        <v>8781</v>
      </c>
      <c r="E8258" s="363" t="s">
        <v>21745</v>
      </c>
      <c r="F8258"/>
      <c r="G8258"/>
      <c r="H8258"/>
      <c r="I8258" s="610"/>
    </row>
    <row r="8259" spans="1:9" ht="15" x14ac:dyDescent="0.25">
      <c r="A8259" s="609" t="str">
        <f t="shared" si="129"/>
        <v>760</v>
      </c>
      <c r="B8259">
        <v>760</v>
      </c>
      <c r="C8259" t="s">
        <v>21746</v>
      </c>
      <c r="D8259" t="s">
        <v>8781</v>
      </c>
      <c r="E8259" s="363" t="s">
        <v>21747</v>
      </c>
      <c r="F8259"/>
      <c r="G8259"/>
      <c r="H8259"/>
      <c r="I8259" s="610"/>
    </row>
    <row r="8260" spans="1:9" ht="15" x14ac:dyDescent="0.25">
      <c r="A8260" s="609" t="str">
        <f t="shared" si="129"/>
        <v>751</v>
      </c>
      <c r="B8260">
        <v>751</v>
      </c>
      <c r="C8260" t="s">
        <v>21748</v>
      </c>
      <c r="D8260" t="s">
        <v>8781</v>
      </c>
      <c r="E8260" s="363" t="s">
        <v>21749</v>
      </c>
      <c r="F8260"/>
      <c r="G8260"/>
      <c r="H8260"/>
      <c r="I8260" s="610"/>
    </row>
    <row r="8261" spans="1:9" ht="15" x14ac:dyDescent="0.25">
      <c r="A8261" s="609" t="str">
        <f t="shared" si="129"/>
        <v>754</v>
      </c>
      <c r="B8261">
        <v>754</v>
      </c>
      <c r="C8261" t="s">
        <v>21750</v>
      </c>
      <c r="D8261" t="s">
        <v>8781</v>
      </c>
      <c r="E8261" s="363" t="s">
        <v>21751</v>
      </c>
      <c r="F8261"/>
      <c r="G8261"/>
      <c r="H8261"/>
      <c r="I8261" s="610"/>
    </row>
    <row r="8262" spans="1:9" ht="15" x14ac:dyDescent="0.25">
      <c r="A8262" s="609" t="str">
        <f t="shared" si="129"/>
        <v>14013</v>
      </c>
      <c r="B8262">
        <v>14013</v>
      </c>
      <c r="C8262" t="s">
        <v>21752</v>
      </c>
      <c r="D8262" t="s">
        <v>8781</v>
      </c>
      <c r="E8262" s="363" t="s">
        <v>21753</v>
      </c>
      <c r="F8262"/>
      <c r="G8262"/>
      <c r="H8262"/>
      <c r="I8262" s="610"/>
    </row>
    <row r="8263" spans="1:9" ht="15" x14ac:dyDescent="0.25">
      <c r="A8263" s="609" t="str">
        <f t="shared" si="129"/>
        <v>39917</v>
      </c>
      <c r="B8263">
        <v>39917</v>
      </c>
      <c r="C8263" t="s">
        <v>21754</v>
      </c>
      <c r="D8263" t="s">
        <v>8781</v>
      </c>
      <c r="E8263" s="363" t="s">
        <v>21755</v>
      </c>
      <c r="F8263"/>
      <c r="G8263"/>
      <c r="H8263"/>
      <c r="I8263" s="610"/>
    </row>
    <row r="8264" spans="1:9" ht="15" x14ac:dyDescent="0.25">
      <c r="A8264" s="609" t="str">
        <f t="shared" si="129"/>
        <v>38167</v>
      </c>
      <c r="B8264">
        <v>38167</v>
      </c>
      <c r="C8264" t="s">
        <v>21756</v>
      </c>
      <c r="D8264" t="s">
        <v>9014</v>
      </c>
      <c r="E8264" s="363" t="s">
        <v>14024</v>
      </c>
      <c r="F8264"/>
      <c r="G8264"/>
      <c r="H8264"/>
      <c r="I8264" s="610"/>
    </row>
    <row r="8265" spans="1:9" ht="15" x14ac:dyDescent="0.25">
      <c r="A8265" s="609" t="str">
        <f t="shared" si="129"/>
        <v>36145</v>
      </c>
      <c r="B8265">
        <v>36145</v>
      </c>
      <c r="C8265" t="s">
        <v>21757</v>
      </c>
      <c r="D8265" t="s">
        <v>9014</v>
      </c>
      <c r="E8265" s="363" t="s">
        <v>21758</v>
      </c>
      <c r="F8265"/>
      <c r="G8265"/>
      <c r="H8265"/>
      <c r="I8265" s="610"/>
    </row>
    <row r="8266" spans="1:9" ht="15" x14ac:dyDescent="0.25">
      <c r="A8266" s="609" t="str">
        <f t="shared" si="129"/>
        <v>12893</v>
      </c>
      <c r="B8266">
        <v>12893</v>
      </c>
      <c r="C8266" t="s">
        <v>21759</v>
      </c>
      <c r="D8266" t="s">
        <v>9014</v>
      </c>
      <c r="E8266" s="363" t="s">
        <v>21760</v>
      </c>
      <c r="F8266"/>
      <c r="G8266"/>
      <c r="H8266"/>
      <c r="I8266" s="610"/>
    </row>
    <row r="8267" spans="1:9" ht="15" x14ac:dyDescent="0.25">
      <c r="A8267" s="609" t="str">
        <f t="shared" si="129"/>
        <v>11685</v>
      </c>
      <c r="B8267">
        <v>11685</v>
      </c>
      <c r="C8267" t="s">
        <v>21761</v>
      </c>
      <c r="D8267" t="s">
        <v>8781</v>
      </c>
      <c r="E8267" s="363" t="s">
        <v>21762</v>
      </c>
      <c r="F8267"/>
      <c r="G8267"/>
      <c r="H8267"/>
      <c r="I8267" s="610"/>
    </row>
    <row r="8268" spans="1:9" ht="15" x14ac:dyDescent="0.25">
      <c r="A8268" s="609" t="str">
        <f t="shared" si="129"/>
        <v>11679</v>
      </c>
      <c r="B8268">
        <v>11679</v>
      </c>
      <c r="C8268" t="s">
        <v>21763</v>
      </c>
      <c r="D8268" t="s">
        <v>8781</v>
      </c>
      <c r="E8268" s="363" t="s">
        <v>9374</v>
      </c>
      <c r="F8268"/>
      <c r="G8268"/>
      <c r="H8268"/>
      <c r="I8268" s="610"/>
    </row>
    <row r="8269" spans="1:9" ht="15" x14ac:dyDescent="0.25">
      <c r="A8269" s="609" t="str">
        <f t="shared" si="129"/>
        <v>11680</v>
      </c>
      <c r="B8269">
        <v>11680</v>
      </c>
      <c r="C8269" t="s">
        <v>21764</v>
      </c>
      <c r="D8269" t="s">
        <v>8781</v>
      </c>
      <c r="E8269" s="363" t="s">
        <v>13093</v>
      </c>
      <c r="F8269"/>
      <c r="G8269"/>
      <c r="H8269"/>
      <c r="I8269" s="610"/>
    </row>
    <row r="8270" spans="1:9" ht="15" x14ac:dyDescent="0.25">
      <c r="A8270" s="609" t="str">
        <f t="shared" si="129"/>
        <v>2512</v>
      </c>
      <c r="B8270">
        <v>2512</v>
      </c>
      <c r="C8270" t="s">
        <v>21765</v>
      </c>
      <c r="D8270" t="s">
        <v>8781</v>
      </c>
      <c r="E8270" s="363" t="s">
        <v>16316</v>
      </c>
      <c r="F8270"/>
      <c r="G8270"/>
      <c r="H8270"/>
      <c r="I8270" s="610"/>
    </row>
    <row r="8271" spans="1:9" ht="15" x14ac:dyDescent="0.25">
      <c r="A8271" s="609" t="str">
        <f t="shared" si="129"/>
        <v>4374</v>
      </c>
      <c r="B8271">
        <v>4374</v>
      </c>
      <c r="C8271" t="s">
        <v>21766</v>
      </c>
      <c r="D8271" t="s">
        <v>8781</v>
      </c>
      <c r="E8271" s="363" t="s">
        <v>11081</v>
      </c>
      <c r="F8271"/>
      <c r="G8271"/>
      <c r="H8271"/>
      <c r="I8271" s="610"/>
    </row>
    <row r="8272" spans="1:9" ht="15" x14ac:dyDescent="0.25">
      <c r="A8272" s="609" t="str">
        <f t="shared" si="129"/>
        <v>7568</v>
      </c>
      <c r="B8272">
        <v>7568</v>
      </c>
      <c r="C8272" t="s">
        <v>21767</v>
      </c>
      <c r="D8272" t="s">
        <v>8781</v>
      </c>
      <c r="E8272" s="363" t="s">
        <v>11429</v>
      </c>
      <c r="F8272"/>
      <c r="G8272"/>
      <c r="H8272"/>
      <c r="I8272" s="610"/>
    </row>
    <row r="8273" spans="1:9" ht="15" x14ac:dyDescent="0.25">
      <c r="A8273" s="609" t="str">
        <f t="shared" si="129"/>
        <v>7584</v>
      </c>
      <c r="B8273">
        <v>7584</v>
      </c>
      <c r="C8273" t="s">
        <v>21768</v>
      </c>
      <c r="D8273" t="s">
        <v>8781</v>
      </c>
      <c r="E8273" s="363" t="s">
        <v>8975</v>
      </c>
      <c r="F8273"/>
      <c r="G8273"/>
      <c r="H8273"/>
      <c r="I8273" s="610"/>
    </row>
    <row r="8274" spans="1:9" ht="15" x14ac:dyDescent="0.25">
      <c r="A8274" s="609" t="str">
        <f t="shared" si="129"/>
        <v>11945</v>
      </c>
      <c r="B8274">
        <v>11945</v>
      </c>
      <c r="C8274" t="s">
        <v>21769</v>
      </c>
      <c r="D8274" t="s">
        <v>8781</v>
      </c>
      <c r="E8274" s="363" t="s">
        <v>11267</v>
      </c>
      <c r="F8274"/>
      <c r="G8274"/>
      <c r="H8274"/>
      <c r="I8274" s="610"/>
    </row>
    <row r="8275" spans="1:9" ht="15" x14ac:dyDescent="0.25">
      <c r="A8275" s="609" t="str">
        <f t="shared" si="129"/>
        <v>11946</v>
      </c>
      <c r="B8275">
        <v>11946</v>
      </c>
      <c r="C8275" t="s">
        <v>21770</v>
      </c>
      <c r="D8275" t="s">
        <v>8781</v>
      </c>
      <c r="E8275" s="363" t="s">
        <v>8810</v>
      </c>
      <c r="F8275"/>
      <c r="G8275"/>
      <c r="H8275"/>
      <c r="I8275" s="610"/>
    </row>
    <row r="8276" spans="1:9" ht="15" x14ac:dyDescent="0.25">
      <c r="A8276" s="609" t="str">
        <f t="shared" si="129"/>
        <v>4375</v>
      </c>
      <c r="B8276">
        <v>4375</v>
      </c>
      <c r="C8276" t="s">
        <v>21771</v>
      </c>
      <c r="D8276" t="s">
        <v>8781</v>
      </c>
      <c r="E8276" s="363" t="s">
        <v>9701</v>
      </c>
      <c r="F8276"/>
      <c r="G8276"/>
      <c r="H8276"/>
      <c r="I8276" s="610"/>
    </row>
    <row r="8277" spans="1:9" ht="15" x14ac:dyDescent="0.25">
      <c r="A8277" s="609" t="str">
        <f t="shared" si="129"/>
        <v>11950</v>
      </c>
      <c r="B8277">
        <v>11950</v>
      </c>
      <c r="C8277" t="s">
        <v>21772</v>
      </c>
      <c r="D8277" t="s">
        <v>8781</v>
      </c>
      <c r="E8277" s="363" t="s">
        <v>10081</v>
      </c>
      <c r="F8277"/>
      <c r="G8277"/>
      <c r="H8277"/>
      <c r="I8277" s="610"/>
    </row>
    <row r="8278" spans="1:9" ht="15" x14ac:dyDescent="0.25">
      <c r="A8278" s="609" t="str">
        <f t="shared" si="129"/>
        <v>4376</v>
      </c>
      <c r="B8278">
        <v>4376</v>
      </c>
      <c r="C8278" t="s">
        <v>21773</v>
      </c>
      <c r="D8278" t="s">
        <v>8781</v>
      </c>
      <c r="E8278" s="363" t="s">
        <v>8811</v>
      </c>
      <c r="F8278"/>
      <c r="G8278"/>
      <c r="H8278"/>
      <c r="I8278" s="610"/>
    </row>
    <row r="8279" spans="1:9" ht="15" x14ac:dyDescent="0.25">
      <c r="A8279" s="609" t="str">
        <f t="shared" si="129"/>
        <v>7583</v>
      </c>
      <c r="B8279">
        <v>7583</v>
      </c>
      <c r="C8279" t="s">
        <v>21774</v>
      </c>
      <c r="D8279" t="s">
        <v>8781</v>
      </c>
      <c r="E8279" s="363" t="s">
        <v>9077</v>
      </c>
      <c r="F8279"/>
      <c r="G8279"/>
      <c r="H8279"/>
      <c r="I8279" s="610"/>
    </row>
    <row r="8280" spans="1:9" ht="15" x14ac:dyDescent="0.25">
      <c r="A8280" s="609" t="str">
        <f t="shared" si="129"/>
        <v>4350</v>
      </c>
      <c r="B8280">
        <v>4350</v>
      </c>
      <c r="C8280" t="s">
        <v>21775</v>
      </c>
      <c r="D8280" t="s">
        <v>8781</v>
      </c>
      <c r="E8280" s="363" t="s">
        <v>9095</v>
      </c>
      <c r="F8280"/>
      <c r="G8280"/>
      <c r="H8280"/>
      <c r="I8280" s="610"/>
    </row>
    <row r="8281" spans="1:9" ht="15" x14ac:dyDescent="0.25">
      <c r="A8281" s="609" t="str">
        <f t="shared" si="129"/>
        <v>39886</v>
      </c>
      <c r="B8281">
        <v>39886</v>
      </c>
      <c r="C8281" t="s">
        <v>21776</v>
      </c>
      <c r="D8281" t="s">
        <v>8781</v>
      </c>
      <c r="E8281" s="363" t="s">
        <v>18205</v>
      </c>
      <c r="F8281"/>
      <c r="G8281"/>
      <c r="H8281"/>
      <c r="I8281" s="610"/>
    </row>
    <row r="8282" spans="1:9" ht="15" x14ac:dyDescent="0.25">
      <c r="A8282" s="609" t="str">
        <f t="shared" si="129"/>
        <v>39887</v>
      </c>
      <c r="B8282">
        <v>39887</v>
      </c>
      <c r="C8282" t="s">
        <v>21777</v>
      </c>
      <c r="D8282" t="s">
        <v>8781</v>
      </c>
      <c r="E8282" s="363" t="s">
        <v>18010</v>
      </c>
      <c r="F8282"/>
      <c r="G8282"/>
      <c r="H8282"/>
      <c r="I8282" s="610"/>
    </row>
    <row r="8283" spans="1:9" ht="15" x14ac:dyDescent="0.25">
      <c r="A8283" s="609" t="str">
        <f t="shared" si="129"/>
        <v>39888</v>
      </c>
      <c r="B8283">
        <v>39888</v>
      </c>
      <c r="C8283" t="s">
        <v>21778</v>
      </c>
      <c r="D8283" t="s">
        <v>8781</v>
      </c>
      <c r="E8283" s="363" t="s">
        <v>11777</v>
      </c>
      <c r="F8283"/>
      <c r="G8283"/>
      <c r="H8283"/>
      <c r="I8283" s="610"/>
    </row>
    <row r="8284" spans="1:9" ht="15" x14ac:dyDescent="0.25">
      <c r="A8284" s="609" t="str">
        <f t="shared" si="129"/>
        <v>39890</v>
      </c>
      <c r="B8284">
        <v>39890</v>
      </c>
      <c r="C8284" t="s">
        <v>21779</v>
      </c>
      <c r="D8284" t="s">
        <v>8781</v>
      </c>
      <c r="E8284" s="363" t="s">
        <v>9778</v>
      </c>
      <c r="F8284"/>
      <c r="G8284"/>
      <c r="H8284"/>
      <c r="I8284" s="610"/>
    </row>
    <row r="8285" spans="1:9" ht="15" x14ac:dyDescent="0.25">
      <c r="A8285" s="609" t="str">
        <f t="shared" si="129"/>
        <v>39891</v>
      </c>
      <c r="B8285">
        <v>39891</v>
      </c>
      <c r="C8285" t="s">
        <v>21780</v>
      </c>
      <c r="D8285" t="s">
        <v>8781</v>
      </c>
      <c r="E8285" s="363" t="s">
        <v>14591</v>
      </c>
      <c r="F8285"/>
      <c r="G8285"/>
      <c r="H8285"/>
      <c r="I8285" s="610"/>
    </row>
    <row r="8286" spans="1:9" ht="15" x14ac:dyDescent="0.25">
      <c r="A8286" s="609" t="str">
        <f t="shared" si="129"/>
        <v>39892</v>
      </c>
      <c r="B8286">
        <v>39892</v>
      </c>
      <c r="C8286" t="s">
        <v>21781</v>
      </c>
      <c r="D8286" t="s">
        <v>8781</v>
      </c>
      <c r="E8286" s="363" t="s">
        <v>18461</v>
      </c>
      <c r="F8286"/>
      <c r="G8286"/>
      <c r="H8286"/>
      <c r="I8286" s="610"/>
    </row>
    <row r="8287" spans="1:9" ht="15" x14ac:dyDescent="0.25">
      <c r="A8287" s="609" t="str">
        <f t="shared" si="129"/>
        <v>790</v>
      </c>
      <c r="B8287">
        <v>790</v>
      </c>
      <c r="C8287" t="s">
        <v>21782</v>
      </c>
      <c r="D8287" t="s">
        <v>8781</v>
      </c>
      <c r="E8287" s="363" t="s">
        <v>21783</v>
      </c>
      <c r="F8287"/>
      <c r="G8287"/>
      <c r="H8287"/>
      <c r="I8287" s="610"/>
    </row>
    <row r="8288" spans="1:9" ht="15" x14ac:dyDescent="0.25">
      <c r="A8288" s="609" t="str">
        <f t="shared" si="129"/>
        <v>766</v>
      </c>
      <c r="B8288">
        <v>766</v>
      </c>
      <c r="C8288" t="s">
        <v>21784</v>
      </c>
      <c r="D8288" t="s">
        <v>8781</v>
      </c>
      <c r="E8288" s="363" t="s">
        <v>21783</v>
      </c>
      <c r="F8288"/>
      <c r="G8288"/>
      <c r="H8288"/>
      <c r="I8288" s="610"/>
    </row>
    <row r="8289" spans="1:9" ht="15" x14ac:dyDescent="0.25">
      <c r="A8289" s="609" t="str">
        <f t="shared" si="129"/>
        <v>791</v>
      </c>
      <c r="B8289">
        <v>791</v>
      </c>
      <c r="C8289" t="s">
        <v>21785</v>
      </c>
      <c r="D8289" t="s">
        <v>8781</v>
      </c>
      <c r="E8289" s="363" t="s">
        <v>21783</v>
      </c>
      <c r="F8289"/>
      <c r="G8289"/>
      <c r="H8289"/>
      <c r="I8289" s="610"/>
    </row>
    <row r="8290" spans="1:9" ht="15" x14ac:dyDescent="0.25">
      <c r="A8290" s="609" t="str">
        <f t="shared" si="129"/>
        <v>767</v>
      </c>
      <c r="B8290">
        <v>767</v>
      </c>
      <c r="C8290" t="s">
        <v>21786</v>
      </c>
      <c r="D8290" t="s">
        <v>8781</v>
      </c>
      <c r="E8290" s="363" t="s">
        <v>21783</v>
      </c>
      <c r="F8290"/>
      <c r="G8290"/>
      <c r="H8290"/>
      <c r="I8290" s="610"/>
    </row>
    <row r="8291" spans="1:9" ht="15" x14ac:dyDescent="0.25">
      <c r="A8291" s="609" t="str">
        <f t="shared" si="129"/>
        <v>768</v>
      </c>
      <c r="B8291">
        <v>768</v>
      </c>
      <c r="C8291" t="s">
        <v>21787</v>
      </c>
      <c r="D8291" t="s">
        <v>8781</v>
      </c>
      <c r="E8291" s="363" t="s">
        <v>18814</v>
      </c>
      <c r="F8291"/>
      <c r="G8291"/>
      <c r="H8291"/>
      <c r="I8291" s="610"/>
    </row>
    <row r="8292" spans="1:9" ht="15" x14ac:dyDescent="0.25">
      <c r="A8292" s="609" t="str">
        <f t="shared" si="129"/>
        <v>789</v>
      </c>
      <c r="B8292">
        <v>789</v>
      </c>
      <c r="C8292" t="s">
        <v>21788</v>
      </c>
      <c r="D8292" t="s">
        <v>8781</v>
      </c>
      <c r="E8292" s="363" t="s">
        <v>9182</v>
      </c>
      <c r="F8292"/>
      <c r="G8292"/>
      <c r="H8292"/>
      <c r="I8292" s="610"/>
    </row>
    <row r="8293" spans="1:9" ht="15" x14ac:dyDescent="0.25">
      <c r="A8293" s="609" t="str">
        <f t="shared" si="129"/>
        <v>769</v>
      </c>
      <c r="B8293">
        <v>769</v>
      </c>
      <c r="C8293" t="s">
        <v>21789</v>
      </c>
      <c r="D8293" t="s">
        <v>8781</v>
      </c>
      <c r="E8293" s="363" t="s">
        <v>18814</v>
      </c>
      <c r="F8293"/>
      <c r="G8293"/>
      <c r="H8293"/>
      <c r="I8293" s="610"/>
    </row>
    <row r="8294" spans="1:9" ht="15" x14ac:dyDescent="0.25">
      <c r="A8294" s="609" t="str">
        <f t="shared" si="129"/>
        <v>770</v>
      </c>
      <c r="B8294">
        <v>770</v>
      </c>
      <c r="C8294" t="s">
        <v>21790</v>
      </c>
      <c r="D8294" t="s">
        <v>8781</v>
      </c>
      <c r="E8294" s="363" t="s">
        <v>11791</v>
      </c>
      <c r="F8294"/>
      <c r="G8294"/>
      <c r="H8294"/>
      <c r="I8294" s="610"/>
    </row>
    <row r="8295" spans="1:9" ht="15" x14ac:dyDescent="0.25">
      <c r="A8295" s="609" t="str">
        <f t="shared" si="129"/>
        <v>12394</v>
      </c>
      <c r="B8295">
        <v>12394</v>
      </c>
      <c r="C8295" t="s">
        <v>21791</v>
      </c>
      <c r="D8295" t="s">
        <v>8781</v>
      </c>
      <c r="E8295" s="363" t="s">
        <v>11791</v>
      </c>
      <c r="F8295"/>
      <c r="G8295"/>
      <c r="H8295"/>
      <c r="I8295" s="610"/>
    </row>
    <row r="8296" spans="1:9" ht="15" x14ac:dyDescent="0.25">
      <c r="A8296" s="609" t="str">
        <f t="shared" si="129"/>
        <v>764</v>
      </c>
      <c r="B8296">
        <v>764</v>
      </c>
      <c r="C8296" t="s">
        <v>21792</v>
      </c>
      <c r="D8296" t="s">
        <v>8781</v>
      </c>
      <c r="E8296" s="363" t="s">
        <v>9827</v>
      </c>
      <c r="F8296"/>
      <c r="G8296"/>
      <c r="H8296"/>
      <c r="I8296" s="610"/>
    </row>
    <row r="8297" spans="1:9" ht="15" x14ac:dyDescent="0.25">
      <c r="A8297" s="609" t="str">
        <f t="shared" si="129"/>
        <v>765</v>
      </c>
      <c r="B8297">
        <v>765</v>
      </c>
      <c r="C8297" t="s">
        <v>21793</v>
      </c>
      <c r="D8297" t="s">
        <v>8781</v>
      </c>
      <c r="E8297" s="363" t="s">
        <v>9827</v>
      </c>
      <c r="F8297"/>
      <c r="G8297"/>
      <c r="H8297"/>
      <c r="I8297" s="610"/>
    </row>
    <row r="8298" spans="1:9" ht="15" x14ac:dyDescent="0.25">
      <c r="A8298" s="609" t="str">
        <f t="shared" si="129"/>
        <v>787</v>
      </c>
      <c r="B8298">
        <v>787</v>
      </c>
      <c r="C8298" t="s">
        <v>21794</v>
      </c>
      <c r="D8298" t="s">
        <v>8781</v>
      </c>
      <c r="E8298" s="363" t="s">
        <v>9377</v>
      </c>
      <c r="F8298"/>
      <c r="G8298"/>
      <c r="H8298"/>
      <c r="I8298" s="610"/>
    </row>
    <row r="8299" spans="1:9" ht="15" x14ac:dyDescent="0.25">
      <c r="A8299" s="609" t="str">
        <f t="shared" si="129"/>
        <v>774</v>
      </c>
      <c r="B8299">
        <v>774</v>
      </c>
      <c r="C8299" t="s">
        <v>21795</v>
      </c>
      <c r="D8299" t="s">
        <v>8781</v>
      </c>
      <c r="E8299" s="363" t="s">
        <v>9377</v>
      </c>
      <c r="F8299"/>
      <c r="G8299"/>
      <c r="H8299"/>
      <c r="I8299" s="610"/>
    </row>
    <row r="8300" spans="1:9" ht="15" x14ac:dyDescent="0.25">
      <c r="A8300" s="609" t="str">
        <f t="shared" si="129"/>
        <v>773</v>
      </c>
      <c r="B8300">
        <v>773</v>
      </c>
      <c r="C8300" t="s">
        <v>21796</v>
      </c>
      <c r="D8300" t="s">
        <v>8781</v>
      </c>
      <c r="E8300" s="363" t="s">
        <v>9377</v>
      </c>
      <c r="F8300"/>
      <c r="G8300"/>
      <c r="H8300"/>
      <c r="I8300" s="610"/>
    </row>
    <row r="8301" spans="1:9" ht="15" x14ac:dyDescent="0.25">
      <c r="A8301" s="609" t="str">
        <f t="shared" si="129"/>
        <v>775</v>
      </c>
      <c r="B8301">
        <v>775</v>
      </c>
      <c r="C8301" t="s">
        <v>21797</v>
      </c>
      <c r="D8301" t="s">
        <v>8781</v>
      </c>
      <c r="E8301" s="363" t="s">
        <v>9377</v>
      </c>
      <c r="F8301"/>
      <c r="G8301"/>
      <c r="H8301"/>
      <c r="I8301" s="610"/>
    </row>
    <row r="8302" spans="1:9" ht="15" x14ac:dyDescent="0.25">
      <c r="A8302" s="609" t="str">
        <f t="shared" si="129"/>
        <v>788</v>
      </c>
      <c r="B8302">
        <v>788</v>
      </c>
      <c r="C8302" t="s">
        <v>21798</v>
      </c>
      <c r="D8302" t="s">
        <v>8781</v>
      </c>
      <c r="E8302" s="363" t="s">
        <v>9854</v>
      </c>
      <c r="F8302"/>
      <c r="G8302"/>
      <c r="H8302"/>
      <c r="I8302" s="610"/>
    </row>
    <row r="8303" spans="1:9" ht="15" x14ac:dyDescent="0.25">
      <c r="A8303" s="609" t="str">
        <f t="shared" si="129"/>
        <v>772</v>
      </c>
      <c r="B8303">
        <v>772</v>
      </c>
      <c r="C8303" t="s">
        <v>21799</v>
      </c>
      <c r="D8303" t="s">
        <v>8781</v>
      </c>
      <c r="E8303" s="363" t="s">
        <v>9854</v>
      </c>
      <c r="F8303"/>
      <c r="G8303"/>
      <c r="H8303"/>
      <c r="I8303" s="610"/>
    </row>
    <row r="8304" spans="1:9" ht="15" x14ac:dyDescent="0.25">
      <c r="A8304" s="609" t="str">
        <f t="shared" si="129"/>
        <v>771</v>
      </c>
      <c r="B8304">
        <v>771</v>
      </c>
      <c r="C8304" t="s">
        <v>21800</v>
      </c>
      <c r="D8304" t="s">
        <v>8781</v>
      </c>
      <c r="E8304" s="363" t="s">
        <v>9854</v>
      </c>
      <c r="F8304"/>
      <c r="G8304"/>
      <c r="H8304"/>
      <c r="I8304" s="610"/>
    </row>
    <row r="8305" spans="1:9" ht="15" x14ac:dyDescent="0.25">
      <c r="A8305" s="609" t="str">
        <f t="shared" si="129"/>
        <v>779</v>
      </c>
      <c r="B8305">
        <v>779</v>
      </c>
      <c r="C8305" t="s">
        <v>21801</v>
      </c>
      <c r="D8305" t="s">
        <v>8781</v>
      </c>
      <c r="E8305" s="363" t="s">
        <v>8821</v>
      </c>
      <c r="F8305"/>
      <c r="G8305"/>
      <c r="H8305"/>
      <c r="I8305" s="610"/>
    </row>
    <row r="8306" spans="1:9" ht="15" x14ac:dyDescent="0.25">
      <c r="A8306" s="609" t="str">
        <f t="shared" si="129"/>
        <v>776</v>
      </c>
      <c r="B8306">
        <v>776</v>
      </c>
      <c r="C8306" t="s">
        <v>21802</v>
      </c>
      <c r="D8306" t="s">
        <v>8781</v>
      </c>
      <c r="E8306" s="363" t="s">
        <v>13483</v>
      </c>
      <c r="F8306"/>
      <c r="G8306"/>
      <c r="H8306"/>
      <c r="I8306" s="610"/>
    </row>
    <row r="8307" spans="1:9" ht="15" x14ac:dyDescent="0.25">
      <c r="A8307" s="609" t="str">
        <f t="shared" si="129"/>
        <v>777</v>
      </c>
      <c r="B8307">
        <v>777</v>
      </c>
      <c r="C8307" t="s">
        <v>21803</v>
      </c>
      <c r="D8307" t="s">
        <v>8781</v>
      </c>
      <c r="E8307" s="363" t="s">
        <v>21804</v>
      </c>
      <c r="F8307"/>
      <c r="G8307"/>
      <c r="H8307"/>
      <c r="I8307" s="610"/>
    </row>
    <row r="8308" spans="1:9" ht="15" x14ac:dyDescent="0.25">
      <c r="A8308" s="609" t="str">
        <f t="shared" si="129"/>
        <v>780</v>
      </c>
      <c r="B8308">
        <v>780</v>
      </c>
      <c r="C8308" t="s">
        <v>21805</v>
      </c>
      <c r="D8308" t="s">
        <v>8781</v>
      </c>
      <c r="E8308" s="363" t="s">
        <v>9100</v>
      </c>
      <c r="F8308"/>
      <c r="G8308"/>
      <c r="H8308"/>
      <c r="I8308" s="610"/>
    </row>
    <row r="8309" spans="1:9" ht="15" x14ac:dyDescent="0.25">
      <c r="A8309" s="609" t="str">
        <f t="shared" si="129"/>
        <v>778</v>
      </c>
      <c r="B8309">
        <v>778</v>
      </c>
      <c r="C8309" t="s">
        <v>21806</v>
      </c>
      <c r="D8309" t="s">
        <v>8781</v>
      </c>
      <c r="E8309" s="363" t="s">
        <v>13483</v>
      </c>
      <c r="F8309"/>
      <c r="G8309"/>
      <c r="H8309"/>
      <c r="I8309" s="610"/>
    </row>
    <row r="8310" spans="1:9" ht="15" x14ac:dyDescent="0.25">
      <c r="A8310" s="609" t="str">
        <f t="shared" si="129"/>
        <v>781</v>
      </c>
      <c r="B8310">
        <v>781</v>
      </c>
      <c r="C8310" t="s">
        <v>21807</v>
      </c>
      <c r="D8310" t="s">
        <v>8781</v>
      </c>
      <c r="E8310" s="363" t="s">
        <v>21808</v>
      </c>
      <c r="F8310"/>
      <c r="G8310"/>
      <c r="H8310"/>
      <c r="I8310" s="610"/>
    </row>
    <row r="8311" spans="1:9" ht="15" x14ac:dyDescent="0.25">
      <c r="A8311" s="609" t="str">
        <f t="shared" si="129"/>
        <v>786</v>
      </c>
      <c r="B8311">
        <v>786</v>
      </c>
      <c r="C8311" t="s">
        <v>21809</v>
      </c>
      <c r="D8311" t="s">
        <v>8781</v>
      </c>
      <c r="E8311" s="363" t="s">
        <v>21808</v>
      </c>
      <c r="F8311"/>
      <c r="G8311"/>
      <c r="H8311"/>
      <c r="I8311" s="610"/>
    </row>
    <row r="8312" spans="1:9" ht="15" x14ac:dyDescent="0.25">
      <c r="A8312" s="609" t="str">
        <f t="shared" si="129"/>
        <v>782</v>
      </c>
      <c r="B8312">
        <v>782</v>
      </c>
      <c r="C8312" t="s">
        <v>21810</v>
      </c>
      <c r="D8312" t="s">
        <v>8781</v>
      </c>
      <c r="E8312" s="363" t="s">
        <v>21808</v>
      </c>
      <c r="F8312"/>
      <c r="G8312"/>
      <c r="H8312"/>
      <c r="I8312" s="610"/>
    </row>
    <row r="8313" spans="1:9" ht="15" x14ac:dyDescent="0.25">
      <c r="A8313" s="609" t="str">
        <f t="shared" si="129"/>
        <v>783</v>
      </c>
      <c r="B8313">
        <v>783</v>
      </c>
      <c r="C8313" t="s">
        <v>21811</v>
      </c>
      <c r="D8313" t="s">
        <v>8781</v>
      </c>
      <c r="E8313" s="363" t="s">
        <v>21812</v>
      </c>
      <c r="F8313"/>
      <c r="G8313"/>
      <c r="H8313"/>
      <c r="I8313" s="610"/>
    </row>
    <row r="8314" spans="1:9" ht="15" x14ac:dyDescent="0.25">
      <c r="A8314" s="609" t="str">
        <f t="shared" si="129"/>
        <v>785</v>
      </c>
      <c r="B8314">
        <v>785</v>
      </c>
      <c r="C8314" t="s">
        <v>21813</v>
      </c>
      <c r="D8314" t="s">
        <v>8781</v>
      </c>
      <c r="E8314" s="363" t="s">
        <v>21814</v>
      </c>
      <c r="F8314"/>
      <c r="G8314"/>
      <c r="H8314"/>
      <c r="I8314" s="610"/>
    </row>
    <row r="8315" spans="1:9" ht="15" x14ac:dyDescent="0.25">
      <c r="A8315" s="609" t="str">
        <f t="shared" si="129"/>
        <v>784</v>
      </c>
      <c r="B8315">
        <v>784</v>
      </c>
      <c r="C8315" t="s">
        <v>21815</v>
      </c>
      <c r="D8315" t="s">
        <v>8781</v>
      </c>
      <c r="E8315" s="363" t="s">
        <v>21816</v>
      </c>
      <c r="F8315"/>
      <c r="G8315"/>
      <c r="H8315"/>
      <c r="I8315" s="610"/>
    </row>
    <row r="8316" spans="1:9" ht="15" x14ac:dyDescent="0.25">
      <c r="A8316" s="609" t="str">
        <f t="shared" si="129"/>
        <v>831</v>
      </c>
      <c r="B8316">
        <v>831</v>
      </c>
      <c r="C8316" t="s">
        <v>21817</v>
      </c>
      <c r="D8316" t="s">
        <v>8781</v>
      </c>
      <c r="E8316" s="363" t="s">
        <v>19528</v>
      </c>
      <c r="F8316"/>
      <c r="G8316"/>
      <c r="H8316"/>
      <c r="I8316" s="610"/>
    </row>
    <row r="8317" spans="1:9" ht="15" x14ac:dyDescent="0.25">
      <c r="A8317" s="609" t="str">
        <f t="shared" si="129"/>
        <v>828</v>
      </c>
      <c r="B8317">
        <v>828</v>
      </c>
      <c r="C8317" t="s">
        <v>21818</v>
      </c>
      <c r="D8317" t="s">
        <v>8781</v>
      </c>
      <c r="E8317" s="363" t="s">
        <v>9690</v>
      </c>
      <c r="F8317"/>
      <c r="G8317"/>
      <c r="H8317"/>
      <c r="I8317" s="610"/>
    </row>
    <row r="8318" spans="1:9" ht="15" x14ac:dyDescent="0.25">
      <c r="A8318" s="609" t="str">
        <f t="shared" si="129"/>
        <v>829</v>
      </c>
      <c r="B8318">
        <v>829</v>
      </c>
      <c r="C8318" t="s">
        <v>21819</v>
      </c>
      <c r="D8318" t="s">
        <v>8781</v>
      </c>
      <c r="E8318" s="363" t="s">
        <v>15744</v>
      </c>
      <c r="F8318"/>
      <c r="G8318"/>
      <c r="H8318"/>
      <c r="I8318" s="610"/>
    </row>
    <row r="8319" spans="1:9" ht="15" x14ac:dyDescent="0.25">
      <c r="A8319" s="609" t="str">
        <f t="shared" si="129"/>
        <v>812</v>
      </c>
      <c r="B8319">
        <v>812</v>
      </c>
      <c r="C8319" t="s">
        <v>21820</v>
      </c>
      <c r="D8319" t="s">
        <v>8781</v>
      </c>
      <c r="E8319" s="363" t="s">
        <v>9202</v>
      </c>
      <c r="F8319"/>
      <c r="G8319"/>
      <c r="H8319"/>
      <c r="I8319" s="610"/>
    </row>
    <row r="8320" spans="1:9" ht="15" x14ac:dyDescent="0.25">
      <c r="A8320" s="609" t="str">
        <f t="shared" si="129"/>
        <v>819</v>
      </c>
      <c r="B8320">
        <v>819</v>
      </c>
      <c r="C8320" t="s">
        <v>21821</v>
      </c>
      <c r="D8320" t="s">
        <v>8781</v>
      </c>
      <c r="E8320" s="363" t="s">
        <v>9927</v>
      </c>
      <c r="F8320"/>
      <c r="G8320"/>
      <c r="H8320"/>
      <c r="I8320" s="610"/>
    </row>
    <row r="8321" spans="1:9" ht="15" x14ac:dyDescent="0.25">
      <c r="A8321" s="609" t="str">
        <f t="shared" si="129"/>
        <v>818</v>
      </c>
      <c r="B8321">
        <v>818</v>
      </c>
      <c r="C8321" t="s">
        <v>21822</v>
      </c>
      <c r="D8321" t="s">
        <v>8781</v>
      </c>
      <c r="E8321" s="363" t="s">
        <v>10260</v>
      </c>
      <c r="F8321"/>
      <c r="G8321"/>
      <c r="H8321"/>
      <c r="I8321" s="610"/>
    </row>
    <row r="8322" spans="1:9" ht="15" x14ac:dyDescent="0.25">
      <c r="A8322" s="609" t="str">
        <f t="shared" ref="A8322:A8385" si="130">IF(ISERROR(SEARCH("/",B8322)=6),TRIM(CLEAN(B8322)),IF(SEARCH("/",B8322)=6,IF(LEN(TRIM(CLEAN(B8322)))=7,LEFT(TRIM(CLEAN(B8322)),6)&amp;"00"&amp;RIGHT(TRIM(CLEAN(B8322)),1),LEFT(TRIM(CLEAN(B8322)),6)&amp;"0"&amp;RIGHT(TRIM(CLEAN(B8322)),2)),TRIM(CLEAN(B8322))))</f>
        <v>823</v>
      </c>
      <c r="B8322">
        <v>823</v>
      </c>
      <c r="C8322" t="s">
        <v>21823</v>
      </c>
      <c r="D8322" t="s">
        <v>8781</v>
      </c>
      <c r="E8322" s="363" t="s">
        <v>14948</v>
      </c>
      <c r="F8322"/>
      <c r="G8322"/>
      <c r="H8322"/>
      <c r="I8322" s="610"/>
    </row>
    <row r="8323" spans="1:9" ht="15" x14ac:dyDescent="0.25">
      <c r="A8323" s="609" t="str">
        <f t="shared" si="130"/>
        <v>830</v>
      </c>
      <c r="B8323">
        <v>830</v>
      </c>
      <c r="C8323" t="s">
        <v>21824</v>
      </c>
      <c r="D8323" t="s">
        <v>8781</v>
      </c>
      <c r="E8323" s="363" t="s">
        <v>11611</v>
      </c>
      <c r="F8323"/>
      <c r="G8323"/>
      <c r="H8323"/>
      <c r="I8323" s="610"/>
    </row>
    <row r="8324" spans="1:9" ht="15" x14ac:dyDescent="0.25">
      <c r="A8324" s="609" t="str">
        <f t="shared" si="130"/>
        <v>826</v>
      </c>
      <c r="B8324">
        <v>826</v>
      </c>
      <c r="C8324" t="s">
        <v>21825</v>
      </c>
      <c r="D8324" t="s">
        <v>8781</v>
      </c>
      <c r="E8324" s="363" t="s">
        <v>21826</v>
      </c>
      <c r="F8324"/>
      <c r="G8324"/>
      <c r="H8324"/>
      <c r="I8324" s="610"/>
    </row>
    <row r="8325" spans="1:9" ht="15" x14ac:dyDescent="0.25">
      <c r="A8325" s="609" t="str">
        <f t="shared" si="130"/>
        <v>827</v>
      </c>
      <c r="B8325">
        <v>827</v>
      </c>
      <c r="C8325" t="s">
        <v>21827</v>
      </c>
      <c r="D8325" t="s">
        <v>8781</v>
      </c>
      <c r="E8325" s="363" t="s">
        <v>18622</v>
      </c>
      <c r="F8325"/>
      <c r="G8325"/>
      <c r="H8325"/>
      <c r="I8325" s="610"/>
    </row>
    <row r="8326" spans="1:9" ht="15" x14ac:dyDescent="0.25">
      <c r="A8326" s="609" t="str">
        <f t="shared" si="130"/>
        <v>832</v>
      </c>
      <c r="B8326">
        <v>832</v>
      </c>
      <c r="C8326" t="s">
        <v>21828</v>
      </c>
      <c r="D8326" t="s">
        <v>8781</v>
      </c>
      <c r="E8326" s="363" t="s">
        <v>10462</v>
      </c>
      <c r="F8326"/>
      <c r="G8326"/>
      <c r="H8326"/>
      <c r="I8326" s="610"/>
    </row>
    <row r="8327" spans="1:9" ht="15" x14ac:dyDescent="0.25">
      <c r="A8327" s="609" t="str">
        <f t="shared" si="130"/>
        <v>833</v>
      </c>
      <c r="B8327">
        <v>833</v>
      </c>
      <c r="C8327" t="s">
        <v>21829</v>
      </c>
      <c r="D8327" t="s">
        <v>8781</v>
      </c>
      <c r="E8327" s="363" t="s">
        <v>8785</v>
      </c>
      <c r="F8327"/>
      <c r="G8327"/>
      <c r="H8327"/>
      <c r="I8327" s="610"/>
    </row>
    <row r="8328" spans="1:9" ht="15" x14ac:dyDescent="0.25">
      <c r="A8328" s="609" t="str">
        <f t="shared" si="130"/>
        <v>834</v>
      </c>
      <c r="B8328">
        <v>834</v>
      </c>
      <c r="C8328" t="s">
        <v>21830</v>
      </c>
      <c r="D8328" t="s">
        <v>8781</v>
      </c>
      <c r="E8328" s="363" t="s">
        <v>8828</v>
      </c>
      <c r="F8328"/>
      <c r="G8328"/>
      <c r="H8328"/>
      <c r="I8328" s="610"/>
    </row>
    <row r="8329" spans="1:9" ht="15" x14ac:dyDescent="0.25">
      <c r="A8329" s="609" t="str">
        <f t="shared" si="130"/>
        <v>825</v>
      </c>
      <c r="B8329">
        <v>825</v>
      </c>
      <c r="C8329" t="s">
        <v>21831</v>
      </c>
      <c r="D8329" t="s">
        <v>8781</v>
      </c>
      <c r="E8329" s="363" t="s">
        <v>9247</v>
      </c>
      <c r="F8329"/>
      <c r="G8329"/>
      <c r="H8329"/>
      <c r="I8329" s="610"/>
    </row>
    <row r="8330" spans="1:9" ht="15" x14ac:dyDescent="0.25">
      <c r="A8330" s="609" t="str">
        <f t="shared" si="130"/>
        <v>813</v>
      </c>
      <c r="B8330">
        <v>813</v>
      </c>
      <c r="C8330" t="s">
        <v>21832</v>
      </c>
      <c r="D8330" t="s">
        <v>8781</v>
      </c>
      <c r="E8330" s="363" t="s">
        <v>13625</v>
      </c>
      <c r="F8330"/>
      <c r="G8330"/>
      <c r="H8330"/>
      <c r="I8330" s="610"/>
    </row>
    <row r="8331" spans="1:9" ht="15" x14ac:dyDescent="0.25">
      <c r="A8331" s="609" t="str">
        <f t="shared" si="130"/>
        <v>820</v>
      </c>
      <c r="B8331">
        <v>820</v>
      </c>
      <c r="C8331" t="s">
        <v>21833</v>
      </c>
      <c r="D8331" t="s">
        <v>8781</v>
      </c>
      <c r="E8331" s="363" t="s">
        <v>9347</v>
      </c>
      <c r="F8331"/>
      <c r="G8331"/>
      <c r="H8331"/>
      <c r="I8331" s="610"/>
    </row>
    <row r="8332" spans="1:9" ht="15" x14ac:dyDescent="0.25">
      <c r="A8332" s="609" t="str">
        <f t="shared" si="130"/>
        <v>816</v>
      </c>
      <c r="B8332">
        <v>816</v>
      </c>
      <c r="C8332" t="s">
        <v>21834</v>
      </c>
      <c r="D8332" t="s">
        <v>8781</v>
      </c>
      <c r="E8332" s="363" t="s">
        <v>9940</v>
      </c>
      <c r="F8332"/>
      <c r="G8332"/>
      <c r="H8332"/>
      <c r="I8332" s="610"/>
    </row>
    <row r="8333" spans="1:9" ht="15" x14ac:dyDescent="0.25">
      <c r="A8333" s="609" t="str">
        <f t="shared" si="130"/>
        <v>814</v>
      </c>
      <c r="B8333">
        <v>814</v>
      </c>
      <c r="C8333" t="s">
        <v>21835</v>
      </c>
      <c r="D8333" t="s">
        <v>8781</v>
      </c>
      <c r="E8333" s="363" t="s">
        <v>9259</v>
      </c>
      <c r="F8333"/>
      <c r="G8333"/>
      <c r="H8333"/>
      <c r="I8333" s="610"/>
    </row>
    <row r="8334" spans="1:9" ht="15" x14ac:dyDescent="0.25">
      <c r="A8334" s="609" t="str">
        <f t="shared" si="130"/>
        <v>815</v>
      </c>
      <c r="B8334">
        <v>815</v>
      </c>
      <c r="C8334" t="s">
        <v>21836</v>
      </c>
      <c r="D8334" t="s">
        <v>8781</v>
      </c>
      <c r="E8334" s="363" t="s">
        <v>9845</v>
      </c>
      <c r="F8334"/>
      <c r="G8334"/>
      <c r="H8334"/>
      <c r="I8334" s="610"/>
    </row>
    <row r="8335" spans="1:9" ht="15" x14ac:dyDescent="0.25">
      <c r="A8335" s="609" t="str">
        <f t="shared" si="130"/>
        <v>822</v>
      </c>
      <c r="B8335">
        <v>822</v>
      </c>
      <c r="C8335" t="s">
        <v>21837</v>
      </c>
      <c r="D8335" t="s">
        <v>8781</v>
      </c>
      <c r="E8335" s="363" t="s">
        <v>18645</v>
      </c>
      <c r="F8335"/>
      <c r="G8335"/>
      <c r="H8335"/>
      <c r="I8335" s="610"/>
    </row>
    <row r="8336" spans="1:9" ht="15" x14ac:dyDescent="0.25">
      <c r="A8336" s="609" t="str">
        <f t="shared" si="130"/>
        <v>821</v>
      </c>
      <c r="B8336">
        <v>821</v>
      </c>
      <c r="C8336" t="s">
        <v>21838</v>
      </c>
      <c r="D8336" t="s">
        <v>8781</v>
      </c>
      <c r="E8336" s="363" t="s">
        <v>21839</v>
      </c>
      <c r="F8336"/>
      <c r="G8336"/>
      <c r="H8336"/>
      <c r="I8336" s="610"/>
    </row>
    <row r="8337" spans="1:9" ht="15" x14ac:dyDescent="0.25">
      <c r="A8337" s="609" t="str">
        <f t="shared" si="130"/>
        <v>817</v>
      </c>
      <c r="B8337">
        <v>817</v>
      </c>
      <c r="C8337" t="s">
        <v>21840</v>
      </c>
      <c r="D8337" t="s">
        <v>8781</v>
      </c>
      <c r="E8337" s="363" t="s">
        <v>13925</v>
      </c>
      <c r="F8337"/>
      <c r="G8337"/>
      <c r="H8337"/>
      <c r="I8337" s="610"/>
    </row>
    <row r="8338" spans="1:9" ht="15" x14ac:dyDescent="0.25">
      <c r="A8338" s="609" t="str">
        <f t="shared" si="130"/>
        <v>20086</v>
      </c>
      <c r="B8338">
        <v>20086</v>
      </c>
      <c r="C8338" t="s">
        <v>21841</v>
      </c>
      <c r="D8338" t="s">
        <v>8781</v>
      </c>
      <c r="E8338" s="363" t="s">
        <v>9334</v>
      </c>
      <c r="F8338"/>
      <c r="G8338"/>
      <c r="H8338"/>
      <c r="I8338" s="610"/>
    </row>
    <row r="8339" spans="1:9" ht="15" x14ac:dyDescent="0.25">
      <c r="A8339" s="609" t="str">
        <f t="shared" si="130"/>
        <v>39191</v>
      </c>
      <c r="B8339">
        <v>39191</v>
      </c>
      <c r="C8339" t="s">
        <v>21842</v>
      </c>
      <c r="D8339" t="s">
        <v>8781</v>
      </c>
      <c r="E8339" s="363" t="s">
        <v>15937</v>
      </c>
      <c r="F8339"/>
      <c r="G8339"/>
      <c r="H8339"/>
      <c r="I8339" s="610"/>
    </row>
    <row r="8340" spans="1:9" ht="15" x14ac:dyDescent="0.25">
      <c r="A8340" s="609" t="str">
        <f t="shared" si="130"/>
        <v>39190</v>
      </c>
      <c r="B8340">
        <v>39190</v>
      </c>
      <c r="C8340" t="s">
        <v>21843</v>
      </c>
      <c r="D8340" t="s">
        <v>8781</v>
      </c>
      <c r="E8340" s="363" t="s">
        <v>18093</v>
      </c>
      <c r="F8340"/>
      <c r="G8340"/>
      <c r="H8340"/>
      <c r="I8340" s="610"/>
    </row>
    <row r="8341" spans="1:9" ht="15" x14ac:dyDescent="0.25">
      <c r="A8341" s="609" t="str">
        <f t="shared" si="130"/>
        <v>39189</v>
      </c>
      <c r="B8341">
        <v>39189</v>
      </c>
      <c r="C8341" t="s">
        <v>21844</v>
      </c>
      <c r="D8341" t="s">
        <v>8781</v>
      </c>
      <c r="E8341" s="363" t="s">
        <v>10172</v>
      </c>
      <c r="F8341"/>
      <c r="G8341"/>
      <c r="H8341"/>
      <c r="I8341" s="610"/>
    </row>
    <row r="8342" spans="1:9" ht="15" x14ac:dyDescent="0.25">
      <c r="A8342" s="609" t="str">
        <f t="shared" si="130"/>
        <v>39186</v>
      </c>
      <c r="B8342">
        <v>39186</v>
      </c>
      <c r="C8342" t="s">
        <v>21845</v>
      </c>
      <c r="D8342" t="s">
        <v>8781</v>
      </c>
      <c r="E8342" s="363" t="s">
        <v>17988</v>
      </c>
      <c r="F8342"/>
      <c r="G8342"/>
      <c r="H8342"/>
      <c r="I8342" s="610"/>
    </row>
    <row r="8343" spans="1:9" ht="15" x14ac:dyDescent="0.25">
      <c r="A8343" s="609" t="str">
        <f t="shared" si="130"/>
        <v>39188</v>
      </c>
      <c r="B8343">
        <v>39188</v>
      </c>
      <c r="C8343" t="s">
        <v>21846</v>
      </c>
      <c r="D8343" t="s">
        <v>8781</v>
      </c>
      <c r="E8343" s="363" t="s">
        <v>17987</v>
      </c>
      <c r="F8343"/>
      <c r="G8343"/>
      <c r="H8343"/>
      <c r="I8343" s="610"/>
    </row>
    <row r="8344" spans="1:9" ht="15" x14ac:dyDescent="0.25">
      <c r="A8344" s="609" t="str">
        <f t="shared" si="130"/>
        <v>39187</v>
      </c>
      <c r="B8344">
        <v>39187</v>
      </c>
      <c r="C8344" t="s">
        <v>21847</v>
      </c>
      <c r="D8344" t="s">
        <v>8781</v>
      </c>
      <c r="E8344" s="363" t="s">
        <v>9490</v>
      </c>
      <c r="F8344"/>
      <c r="G8344"/>
      <c r="H8344"/>
      <c r="I8344" s="610"/>
    </row>
    <row r="8345" spans="1:9" ht="15" x14ac:dyDescent="0.25">
      <c r="A8345" s="609" t="str">
        <f t="shared" si="130"/>
        <v>39184</v>
      </c>
      <c r="B8345">
        <v>39184</v>
      </c>
      <c r="C8345" t="s">
        <v>21848</v>
      </c>
      <c r="D8345" t="s">
        <v>8781</v>
      </c>
      <c r="E8345" s="363" t="s">
        <v>8843</v>
      </c>
      <c r="F8345"/>
      <c r="G8345"/>
      <c r="H8345"/>
      <c r="I8345" s="610"/>
    </row>
    <row r="8346" spans="1:9" ht="15" x14ac:dyDescent="0.25">
      <c r="A8346" s="609" t="str">
        <f t="shared" si="130"/>
        <v>39185</v>
      </c>
      <c r="B8346">
        <v>39185</v>
      </c>
      <c r="C8346" t="s">
        <v>21849</v>
      </c>
      <c r="D8346" t="s">
        <v>8781</v>
      </c>
      <c r="E8346" s="363" t="s">
        <v>9479</v>
      </c>
      <c r="F8346"/>
      <c r="G8346"/>
      <c r="H8346"/>
      <c r="I8346" s="610"/>
    </row>
    <row r="8347" spans="1:9" ht="15" x14ac:dyDescent="0.25">
      <c r="A8347" s="609" t="str">
        <f t="shared" si="130"/>
        <v>39198</v>
      </c>
      <c r="B8347">
        <v>39198</v>
      </c>
      <c r="C8347" t="s">
        <v>21850</v>
      </c>
      <c r="D8347" t="s">
        <v>8781</v>
      </c>
      <c r="E8347" s="363" t="s">
        <v>9069</v>
      </c>
      <c r="F8347"/>
      <c r="G8347"/>
      <c r="H8347"/>
      <c r="I8347" s="610"/>
    </row>
    <row r="8348" spans="1:9" ht="15" x14ac:dyDescent="0.25">
      <c r="A8348" s="609" t="str">
        <f t="shared" si="130"/>
        <v>39197</v>
      </c>
      <c r="B8348">
        <v>39197</v>
      </c>
      <c r="C8348" t="s">
        <v>21851</v>
      </c>
      <c r="D8348" t="s">
        <v>8781</v>
      </c>
      <c r="E8348" s="363" t="s">
        <v>10359</v>
      </c>
      <c r="F8348"/>
      <c r="G8348"/>
      <c r="H8348"/>
      <c r="I8348" s="610"/>
    </row>
    <row r="8349" spans="1:9" ht="15" x14ac:dyDescent="0.25">
      <c r="A8349" s="609" t="str">
        <f t="shared" si="130"/>
        <v>39196</v>
      </c>
      <c r="B8349">
        <v>39196</v>
      </c>
      <c r="C8349" t="s">
        <v>21852</v>
      </c>
      <c r="D8349" t="s">
        <v>8781</v>
      </c>
      <c r="E8349" s="363" t="s">
        <v>21853</v>
      </c>
      <c r="F8349"/>
      <c r="G8349"/>
      <c r="H8349"/>
      <c r="I8349" s="610"/>
    </row>
    <row r="8350" spans="1:9" ht="15" x14ac:dyDescent="0.25">
      <c r="A8350" s="609" t="str">
        <f t="shared" si="130"/>
        <v>39199</v>
      </c>
      <c r="B8350">
        <v>39199</v>
      </c>
      <c r="C8350" t="s">
        <v>21854</v>
      </c>
      <c r="D8350" t="s">
        <v>8781</v>
      </c>
      <c r="E8350" s="363" t="s">
        <v>21855</v>
      </c>
      <c r="F8350"/>
      <c r="G8350"/>
      <c r="H8350"/>
      <c r="I8350" s="610"/>
    </row>
    <row r="8351" spans="1:9" ht="15" x14ac:dyDescent="0.25">
      <c r="A8351" s="609" t="str">
        <f t="shared" si="130"/>
        <v>39195</v>
      </c>
      <c r="B8351">
        <v>39195</v>
      </c>
      <c r="C8351" t="s">
        <v>21856</v>
      </c>
      <c r="D8351" t="s">
        <v>8781</v>
      </c>
      <c r="E8351" s="363" t="s">
        <v>9851</v>
      </c>
      <c r="F8351"/>
      <c r="G8351"/>
      <c r="H8351"/>
      <c r="I8351" s="610"/>
    </row>
    <row r="8352" spans="1:9" ht="15" x14ac:dyDescent="0.25">
      <c r="A8352" s="609" t="str">
        <f t="shared" si="130"/>
        <v>39194</v>
      </c>
      <c r="B8352">
        <v>39194</v>
      </c>
      <c r="C8352" t="s">
        <v>21857</v>
      </c>
      <c r="D8352" t="s">
        <v>8781</v>
      </c>
      <c r="E8352" s="363" t="s">
        <v>15639</v>
      </c>
      <c r="F8352"/>
      <c r="G8352"/>
      <c r="H8352"/>
      <c r="I8352" s="610"/>
    </row>
    <row r="8353" spans="1:9" ht="15" x14ac:dyDescent="0.25">
      <c r="A8353" s="609" t="str">
        <f t="shared" si="130"/>
        <v>39193</v>
      </c>
      <c r="B8353">
        <v>39193</v>
      </c>
      <c r="C8353" t="s">
        <v>21858</v>
      </c>
      <c r="D8353" t="s">
        <v>8781</v>
      </c>
      <c r="E8353" s="363" t="s">
        <v>21859</v>
      </c>
      <c r="F8353"/>
      <c r="G8353"/>
      <c r="H8353"/>
      <c r="I8353" s="610"/>
    </row>
    <row r="8354" spans="1:9" ht="15" x14ac:dyDescent="0.25">
      <c r="A8354" s="609" t="str">
        <f t="shared" si="130"/>
        <v>39192</v>
      </c>
      <c r="B8354">
        <v>39192</v>
      </c>
      <c r="C8354" t="s">
        <v>21860</v>
      </c>
      <c r="D8354" t="s">
        <v>8781</v>
      </c>
      <c r="E8354" s="363" t="s">
        <v>21861</v>
      </c>
      <c r="F8354"/>
      <c r="G8354"/>
      <c r="H8354"/>
      <c r="I8354" s="610"/>
    </row>
    <row r="8355" spans="1:9" ht="15" x14ac:dyDescent="0.25">
      <c r="A8355" s="609" t="str">
        <f t="shared" si="130"/>
        <v>39920</v>
      </c>
      <c r="B8355">
        <v>39920</v>
      </c>
      <c r="C8355" t="s">
        <v>21862</v>
      </c>
      <c r="D8355" t="s">
        <v>8781</v>
      </c>
      <c r="E8355" s="363" t="s">
        <v>11584</v>
      </c>
      <c r="F8355"/>
      <c r="G8355"/>
      <c r="H8355"/>
      <c r="I8355" s="610"/>
    </row>
    <row r="8356" spans="1:9" ht="15" x14ac:dyDescent="0.25">
      <c r="A8356" s="609" t="str">
        <f t="shared" si="130"/>
        <v>39201</v>
      </c>
      <c r="B8356">
        <v>39201</v>
      </c>
      <c r="C8356" t="s">
        <v>21863</v>
      </c>
      <c r="D8356" t="s">
        <v>8781</v>
      </c>
      <c r="E8356" s="363" t="s">
        <v>9276</v>
      </c>
      <c r="F8356"/>
      <c r="G8356"/>
      <c r="H8356"/>
      <c r="I8356" s="610"/>
    </row>
    <row r="8357" spans="1:9" ht="15" x14ac:dyDescent="0.25">
      <c r="A8357" s="609" t="str">
        <f t="shared" si="130"/>
        <v>39200</v>
      </c>
      <c r="B8357">
        <v>39200</v>
      </c>
      <c r="C8357" t="s">
        <v>21864</v>
      </c>
      <c r="D8357" t="s">
        <v>8781</v>
      </c>
      <c r="E8357" s="363" t="s">
        <v>21865</v>
      </c>
      <c r="F8357"/>
      <c r="G8357"/>
      <c r="H8357"/>
      <c r="I8357" s="610"/>
    </row>
    <row r="8358" spans="1:9" ht="15" x14ac:dyDescent="0.25">
      <c r="A8358" s="609" t="str">
        <f t="shared" si="130"/>
        <v>39203</v>
      </c>
      <c r="B8358">
        <v>39203</v>
      </c>
      <c r="C8358" t="s">
        <v>21866</v>
      </c>
      <c r="D8358" t="s">
        <v>8781</v>
      </c>
      <c r="E8358" s="363" t="s">
        <v>18539</v>
      </c>
      <c r="F8358"/>
      <c r="G8358"/>
      <c r="H8358"/>
      <c r="I8358" s="610"/>
    </row>
    <row r="8359" spans="1:9" ht="15" x14ac:dyDescent="0.25">
      <c r="A8359" s="609" t="str">
        <f t="shared" si="130"/>
        <v>39202</v>
      </c>
      <c r="B8359">
        <v>39202</v>
      </c>
      <c r="C8359" t="s">
        <v>21867</v>
      </c>
      <c r="D8359" t="s">
        <v>8781</v>
      </c>
      <c r="E8359" s="363" t="s">
        <v>13257</v>
      </c>
      <c r="F8359"/>
      <c r="G8359"/>
      <c r="H8359"/>
      <c r="I8359" s="610"/>
    </row>
    <row r="8360" spans="1:9" ht="15" x14ac:dyDescent="0.25">
      <c r="A8360" s="609" t="str">
        <f t="shared" si="130"/>
        <v>39205</v>
      </c>
      <c r="B8360">
        <v>39205</v>
      </c>
      <c r="C8360" t="s">
        <v>21868</v>
      </c>
      <c r="D8360" t="s">
        <v>8781</v>
      </c>
      <c r="E8360" s="363" t="s">
        <v>18322</v>
      </c>
      <c r="F8360"/>
      <c r="G8360"/>
      <c r="H8360"/>
      <c r="I8360" s="610"/>
    </row>
    <row r="8361" spans="1:9" ht="15" x14ac:dyDescent="0.25">
      <c r="A8361" s="609" t="str">
        <f t="shared" si="130"/>
        <v>39204</v>
      </c>
      <c r="B8361">
        <v>39204</v>
      </c>
      <c r="C8361" t="s">
        <v>21869</v>
      </c>
      <c r="D8361" t="s">
        <v>8781</v>
      </c>
      <c r="E8361" s="363" t="s">
        <v>21870</v>
      </c>
      <c r="F8361"/>
      <c r="G8361"/>
      <c r="H8361"/>
      <c r="I8361" s="610"/>
    </row>
    <row r="8362" spans="1:9" ht="15" x14ac:dyDescent="0.25">
      <c r="A8362" s="609" t="str">
        <f t="shared" si="130"/>
        <v>39206</v>
      </c>
      <c r="B8362">
        <v>39206</v>
      </c>
      <c r="C8362" t="s">
        <v>21871</v>
      </c>
      <c r="D8362" t="s">
        <v>8781</v>
      </c>
      <c r="E8362" s="363" t="s">
        <v>21872</v>
      </c>
      <c r="F8362"/>
      <c r="G8362"/>
      <c r="H8362"/>
      <c r="I8362" s="610"/>
    </row>
    <row r="8363" spans="1:9" ht="15" x14ac:dyDescent="0.25">
      <c r="A8363" s="609" t="str">
        <f t="shared" si="130"/>
        <v>797</v>
      </c>
      <c r="B8363">
        <v>797</v>
      </c>
      <c r="C8363" t="s">
        <v>21873</v>
      </c>
      <c r="D8363" t="s">
        <v>8781</v>
      </c>
      <c r="E8363" s="363" t="s">
        <v>19658</v>
      </c>
      <c r="F8363"/>
      <c r="G8363"/>
      <c r="H8363"/>
      <c r="I8363" s="610"/>
    </row>
    <row r="8364" spans="1:9" ht="15" x14ac:dyDescent="0.25">
      <c r="A8364" s="609" t="str">
        <f t="shared" si="130"/>
        <v>798</v>
      </c>
      <c r="B8364">
        <v>798</v>
      </c>
      <c r="C8364" t="s">
        <v>21874</v>
      </c>
      <c r="D8364" t="s">
        <v>8781</v>
      </c>
      <c r="E8364" s="363" t="s">
        <v>9722</v>
      </c>
      <c r="F8364"/>
      <c r="G8364"/>
      <c r="H8364"/>
      <c r="I8364" s="610"/>
    </row>
    <row r="8365" spans="1:9" ht="15" x14ac:dyDescent="0.25">
      <c r="A8365" s="609" t="str">
        <f t="shared" si="130"/>
        <v>796</v>
      </c>
      <c r="B8365">
        <v>796</v>
      </c>
      <c r="C8365" t="s">
        <v>21875</v>
      </c>
      <c r="D8365" t="s">
        <v>8781</v>
      </c>
      <c r="E8365" s="363" t="s">
        <v>9577</v>
      </c>
      <c r="F8365"/>
      <c r="G8365"/>
      <c r="H8365"/>
      <c r="I8365" s="610"/>
    </row>
    <row r="8366" spans="1:9" ht="15" x14ac:dyDescent="0.25">
      <c r="A8366" s="609" t="str">
        <f t="shared" si="130"/>
        <v>799</v>
      </c>
      <c r="B8366">
        <v>799</v>
      </c>
      <c r="C8366" t="s">
        <v>21876</v>
      </c>
      <c r="D8366" t="s">
        <v>8781</v>
      </c>
      <c r="E8366" s="363" t="s">
        <v>9225</v>
      </c>
      <c r="F8366"/>
      <c r="G8366"/>
      <c r="H8366"/>
      <c r="I8366" s="610"/>
    </row>
    <row r="8367" spans="1:9" ht="15" x14ac:dyDescent="0.25">
      <c r="A8367" s="609" t="str">
        <f t="shared" si="130"/>
        <v>792</v>
      </c>
      <c r="B8367">
        <v>792</v>
      </c>
      <c r="C8367" t="s">
        <v>21877</v>
      </c>
      <c r="D8367" t="s">
        <v>8781</v>
      </c>
      <c r="E8367" s="363" t="s">
        <v>9830</v>
      </c>
      <c r="F8367"/>
      <c r="G8367"/>
      <c r="H8367"/>
      <c r="I8367" s="610"/>
    </row>
    <row r="8368" spans="1:9" ht="15" x14ac:dyDescent="0.25">
      <c r="A8368" s="609" t="str">
        <f t="shared" si="130"/>
        <v>804</v>
      </c>
      <c r="B8368">
        <v>804</v>
      </c>
      <c r="C8368" t="s">
        <v>21878</v>
      </c>
      <c r="D8368" t="s">
        <v>8781</v>
      </c>
      <c r="E8368" s="363" t="s">
        <v>10061</v>
      </c>
      <c r="F8368"/>
      <c r="G8368"/>
      <c r="H8368"/>
      <c r="I8368" s="610"/>
    </row>
    <row r="8369" spans="1:9" ht="15" x14ac:dyDescent="0.25">
      <c r="A8369" s="609" t="str">
        <f t="shared" si="130"/>
        <v>793</v>
      </c>
      <c r="B8369">
        <v>793</v>
      </c>
      <c r="C8369" t="s">
        <v>21879</v>
      </c>
      <c r="D8369" t="s">
        <v>8781</v>
      </c>
      <c r="E8369" s="363" t="s">
        <v>11859</v>
      </c>
      <c r="F8369"/>
      <c r="G8369"/>
      <c r="H8369"/>
      <c r="I8369" s="610"/>
    </row>
    <row r="8370" spans="1:9" ht="15" x14ac:dyDescent="0.25">
      <c r="A8370" s="609" t="str">
        <f t="shared" si="130"/>
        <v>801</v>
      </c>
      <c r="B8370">
        <v>801</v>
      </c>
      <c r="C8370" t="s">
        <v>21880</v>
      </c>
      <c r="D8370" t="s">
        <v>8781</v>
      </c>
      <c r="E8370" s="363" t="s">
        <v>16308</v>
      </c>
      <c r="F8370"/>
      <c r="G8370"/>
      <c r="H8370"/>
      <c r="I8370" s="610"/>
    </row>
    <row r="8371" spans="1:9" ht="15" x14ac:dyDescent="0.25">
      <c r="A8371" s="609" t="str">
        <f t="shared" si="130"/>
        <v>794</v>
      </c>
      <c r="B8371">
        <v>794</v>
      </c>
      <c r="C8371" t="s">
        <v>21881</v>
      </c>
      <c r="D8371" t="s">
        <v>8781</v>
      </c>
      <c r="E8371" s="363" t="s">
        <v>18216</v>
      </c>
      <c r="F8371"/>
      <c r="G8371"/>
      <c r="H8371"/>
      <c r="I8371" s="610"/>
    </row>
    <row r="8372" spans="1:9" ht="15" x14ac:dyDescent="0.25">
      <c r="A8372" s="609" t="str">
        <f t="shared" si="130"/>
        <v>802</v>
      </c>
      <c r="B8372">
        <v>802</v>
      </c>
      <c r="C8372" t="s">
        <v>21882</v>
      </c>
      <c r="D8372" t="s">
        <v>8781</v>
      </c>
      <c r="E8372" s="363" t="s">
        <v>18546</v>
      </c>
      <c r="F8372"/>
      <c r="G8372"/>
      <c r="H8372"/>
      <c r="I8372" s="610"/>
    </row>
    <row r="8373" spans="1:9" ht="15" x14ac:dyDescent="0.25">
      <c r="A8373" s="609" t="str">
        <f t="shared" si="130"/>
        <v>803</v>
      </c>
      <c r="B8373">
        <v>803</v>
      </c>
      <c r="C8373" t="s">
        <v>21883</v>
      </c>
      <c r="D8373" t="s">
        <v>8781</v>
      </c>
      <c r="E8373" s="363" t="s">
        <v>19567</v>
      </c>
      <c r="F8373"/>
      <c r="G8373"/>
      <c r="H8373"/>
      <c r="I8373" s="610"/>
    </row>
    <row r="8374" spans="1:9" ht="15" x14ac:dyDescent="0.25">
      <c r="A8374" s="609" t="str">
        <f t="shared" si="130"/>
        <v>38001</v>
      </c>
      <c r="B8374">
        <v>38001</v>
      </c>
      <c r="C8374" t="s">
        <v>21884</v>
      </c>
      <c r="D8374" t="s">
        <v>8781</v>
      </c>
      <c r="E8374" s="363" t="s">
        <v>10305</v>
      </c>
      <c r="F8374"/>
      <c r="G8374"/>
      <c r="H8374"/>
      <c r="I8374" s="610"/>
    </row>
    <row r="8375" spans="1:9" ht="15" x14ac:dyDescent="0.25">
      <c r="A8375" s="609" t="str">
        <f t="shared" si="130"/>
        <v>38002</v>
      </c>
      <c r="B8375">
        <v>38002</v>
      </c>
      <c r="C8375" t="s">
        <v>21885</v>
      </c>
      <c r="D8375" t="s">
        <v>8781</v>
      </c>
      <c r="E8375" s="363" t="s">
        <v>11020</v>
      </c>
      <c r="F8375"/>
      <c r="G8375"/>
      <c r="H8375"/>
      <c r="I8375" s="610"/>
    </row>
    <row r="8376" spans="1:9" ht="15" x14ac:dyDescent="0.25">
      <c r="A8376" s="609" t="str">
        <f t="shared" si="130"/>
        <v>38003</v>
      </c>
      <c r="B8376">
        <v>38003</v>
      </c>
      <c r="C8376" t="s">
        <v>21886</v>
      </c>
      <c r="D8376" t="s">
        <v>8781</v>
      </c>
      <c r="E8376" s="363" t="s">
        <v>21887</v>
      </c>
      <c r="F8376"/>
      <c r="G8376"/>
      <c r="H8376"/>
      <c r="I8376" s="610"/>
    </row>
    <row r="8377" spans="1:9" ht="15" x14ac:dyDescent="0.25">
      <c r="A8377" s="609" t="str">
        <f t="shared" si="130"/>
        <v>38004</v>
      </c>
      <c r="B8377">
        <v>38004</v>
      </c>
      <c r="C8377" t="s">
        <v>21888</v>
      </c>
      <c r="D8377" t="s">
        <v>8781</v>
      </c>
      <c r="E8377" s="363" t="s">
        <v>21889</v>
      </c>
      <c r="F8377"/>
      <c r="G8377"/>
      <c r="H8377"/>
      <c r="I8377" s="610"/>
    </row>
    <row r="8378" spans="1:9" ht="15" x14ac:dyDescent="0.25">
      <c r="A8378" s="609" t="str">
        <f t="shared" si="130"/>
        <v>36327</v>
      </c>
      <c r="B8378">
        <v>36327</v>
      </c>
      <c r="C8378" t="s">
        <v>21890</v>
      </c>
      <c r="D8378" t="s">
        <v>8781</v>
      </c>
      <c r="E8378" s="363" t="s">
        <v>10149</v>
      </c>
      <c r="F8378"/>
      <c r="G8378"/>
      <c r="H8378"/>
      <c r="I8378" s="610"/>
    </row>
    <row r="8379" spans="1:9" ht="15" x14ac:dyDescent="0.25">
      <c r="A8379" s="609" t="str">
        <f t="shared" si="130"/>
        <v>38992</v>
      </c>
      <c r="B8379">
        <v>38992</v>
      </c>
      <c r="C8379" t="s">
        <v>21891</v>
      </c>
      <c r="D8379" t="s">
        <v>8781</v>
      </c>
      <c r="E8379" s="363" t="s">
        <v>10155</v>
      </c>
      <c r="F8379"/>
      <c r="G8379"/>
      <c r="H8379"/>
      <c r="I8379" s="610"/>
    </row>
    <row r="8380" spans="1:9" ht="15" x14ac:dyDescent="0.25">
      <c r="A8380" s="609" t="str">
        <f t="shared" si="130"/>
        <v>38993</v>
      </c>
      <c r="B8380">
        <v>38993</v>
      </c>
      <c r="C8380" t="s">
        <v>21892</v>
      </c>
      <c r="D8380" t="s">
        <v>8781</v>
      </c>
      <c r="E8380" s="363" t="s">
        <v>13172</v>
      </c>
      <c r="F8380"/>
      <c r="G8380"/>
      <c r="H8380"/>
      <c r="I8380" s="610"/>
    </row>
    <row r="8381" spans="1:9" ht="15" x14ac:dyDescent="0.25">
      <c r="A8381" s="609" t="str">
        <f t="shared" si="130"/>
        <v>38418</v>
      </c>
      <c r="B8381">
        <v>38418</v>
      </c>
      <c r="C8381" t="s">
        <v>21893</v>
      </c>
      <c r="D8381" t="s">
        <v>8781</v>
      </c>
      <c r="E8381" s="363" t="s">
        <v>9174</v>
      </c>
      <c r="F8381"/>
      <c r="G8381"/>
      <c r="H8381"/>
      <c r="I8381" s="610"/>
    </row>
    <row r="8382" spans="1:9" ht="15" x14ac:dyDescent="0.25">
      <c r="A8382" s="609" t="str">
        <f t="shared" si="130"/>
        <v>39178</v>
      </c>
      <c r="B8382">
        <v>39178</v>
      </c>
      <c r="C8382" t="s">
        <v>21894</v>
      </c>
      <c r="D8382" t="s">
        <v>8781</v>
      </c>
      <c r="E8382" s="363" t="s">
        <v>9881</v>
      </c>
      <c r="F8382"/>
      <c r="G8382"/>
      <c r="H8382"/>
      <c r="I8382" s="610"/>
    </row>
    <row r="8383" spans="1:9" ht="15" x14ac:dyDescent="0.25">
      <c r="A8383" s="609" t="str">
        <f t="shared" si="130"/>
        <v>39177</v>
      </c>
      <c r="B8383">
        <v>39177</v>
      </c>
      <c r="C8383" t="s">
        <v>21895</v>
      </c>
      <c r="D8383" t="s">
        <v>8781</v>
      </c>
      <c r="E8383" s="363" t="s">
        <v>8987</v>
      </c>
      <c r="F8383"/>
      <c r="G8383"/>
      <c r="H8383"/>
      <c r="I8383" s="610"/>
    </row>
    <row r="8384" spans="1:9" ht="15" x14ac:dyDescent="0.25">
      <c r="A8384" s="609" t="str">
        <f t="shared" si="130"/>
        <v>39174</v>
      </c>
      <c r="B8384">
        <v>39174</v>
      </c>
      <c r="C8384" t="s">
        <v>21896</v>
      </c>
      <c r="D8384" t="s">
        <v>8781</v>
      </c>
      <c r="E8384" s="363" t="s">
        <v>9690</v>
      </c>
      <c r="F8384"/>
      <c r="G8384"/>
      <c r="H8384"/>
      <c r="I8384" s="610"/>
    </row>
    <row r="8385" spans="1:9" ht="15" x14ac:dyDescent="0.25">
      <c r="A8385" s="609" t="str">
        <f t="shared" si="130"/>
        <v>39176</v>
      </c>
      <c r="B8385">
        <v>39176</v>
      </c>
      <c r="C8385" t="s">
        <v>21897</v>
      </c>
      <c r="D8385" t="s">
        <v>8781</v>
      </c>
      <c r="E8385" s="363" t="s">
        <v>9621</v>
      </c>
      <c r="F8385"/>
      <c r="G8385"/>
      <c r="H8385"/>
      <c r="I8385" s="610"/>
    </row>
    <row r="8386" spans="1:9" ht="15" x14ac:dyDescent="0.25">
      <c r="A8386" s="609" t="str">
        <f t="shared" ref="A8386:A8449" si="131">IF(ISERROR(SEARCH("/",B8386)=6),TRIM(CLEAN(B8386)),IF(SEARCH("/",B8386)=6,IF(LEN(TRIM(CLEAN(B8386)))=7,LEFT(TRIM(CLEAN(B8386)),6)&amp;"00"&amp;RIGHT(TRIM(CLEAN(B8386)),1),LEFT(TRIM(CLEAN(B8386)),6)&amp;"0"&amp;RIGHT(TRIM(CLEAN(B8386)),2)),TRIM(CLEAN(B8386))))</f>
        <v>39180</v>
      </c>
      <c r="B8386">
        <v>39180</v>
      </c>
      <c r="C8386" t="s">
        <v>21898</v>
      </c>
      <c r="D8386" t="s">
        <v>8781</v>
      </c>
      <c r="E8386" s="363" t="s">
        <v>9050</v>
      </c>
      <c r="F8386"/>
      <c r="G8386"/>
      <c r="H8386"/>
      <c r="I8386" s="610"/>
    </row>
    <row r="8387" spans="1:9" ht="15" x14ac:dyDescent="0.25">
      <c r="A8387" s="609" t="str">
        <f t="shared" si="131"/>
        <v>39179</v>
      </c>
      <c r="B8387">
        <v>39179</v>
      </c>
      <c r="C8387" t="s">
        <v>21899</v>
      </c>
      <c r="D8387" t="s">
        <v>8781</v>
      </c>
      <c r="E8387" s="363" t="s">
        <v>9217</v>
      </c>
      <c r="F8387"/>
      <c r="G8387"/>
      <c r="H8387"/>
      <c r="I8387" s="610"/>
    </row>
    <row r="8388" spans="1:9" ht="15" x14ac:dyDescent="0.25">
      <c r="A8388" s="609" t="str">
        <f t="shared" si="131"/>
        <v>39175</v>
      </c>
      <c r="B8388">
        <v>39175</v>
      </c>
      <c r="C8388" t="s">
        <v>21900</v>
      </c>
      <c r="D8388" t="s">
        <v>8781</v>
      </c>
      <c r="E8388" s="363" t="s">
        <v>8838</v>
      </c>
      <c r="F8388"/>
      <c r="G8388"/>
      <c r="H8388"/>
      <c r="I8388" s="610"/>
    </row>
    <row r="8389" spans="1:9" ht="15" x14ac:dyDescent="0.25">
      <c r="A8389" s="609" t="str">
        <f t="shared" si="131"/>
        <v>39217</v>
      </c>
      <c r="B8389">
        <v>39217</v>
      </c>
      <c r="C8389" t="s">
        <v>21901</v>
      </c>
      <c r="D8389" t="s">
        <v>8781</v>
      </c>
      <c r="E8389" s="363" t="s">
        <v>8971</v>
      </c>
      <c r="F8389"/>
      <c r="G8389"/>
      <c r="H8389"/>
      <c r="I8389" s="610"/>
    </row>
    <row r="8390" spans="1:9" ht="15" x14ac:dyDescent="0.25">
      <c r="A8390" s="609" t="str">
        <f t="shared" si="131"/>
        <v>39181</v>
      </c>
      <c r="B8390">
        <v>39181</v>
      </c>
      <c r="C8390" t="s">
        <v>21902</v>
      </c>
      <c r="D8390" t="s">
        <v>8781</v>
      </c>
      <c r="E8390" s="363" t="s">
        <v>8904</v>
      </c>
      <c r="F8390"/>
      <c r="G8390"/>
      <c r="H8390"/>
      <c r="I8390" s="610"/>
    </row>
    <row r="8391" spans="1:9" ht="15" x14ac:dyDescent="0.25">
      <c r="A8391" s="609" t="str">
        <f t="shared" si="131"/>
        <v>39182</v>
      </c>
      <c r="B8391">
        <v>39182</v>
      </c>
      <c r="C8391" t="s">
        <v>21903</v>
      </c>
      <c r="D8391" t="s">
        <v>8781</v>
      </c>
      <c r="E8391" s="363" t="s">
        <v>10116</v>
      </c>
      <c r="F8391"/>
      <c r="G8391"/>
      <c r="H8391"/>
      <c r="I8391" s="610"/>
    </row>
    <row r="8392" spans="1:9" ht="15" x14ac:dyDescent="0.25">
      <c r="A8392" s="609" t="str">
        <f t="shared" si="131"/>
        <v>12616</v>
      </c>
      <c r="B8392">
        <v>12616</v>
      </c>
      <c r="C8392" t="s">
        <v>21904</v>
      </c>
      <c r="D8392" t="s">
        <v>8781</v>
      </c>
      <c r="E8392" s="363" t="s">
        <v>8955</v>
      </c>
      <c r="F8392"/>
      <c r="G8392"/>
      <c r="H8392"/>
      <c r="I8392" s="610"/>
    </row>
    <row r="8393" spans="1:9" ht="15" x14ac:dyDescent="0.25">
      <c r="A8393" s="609" t="str">
        <f t="shared" si="131"/>
        <v>1049</v>
      </c>
      <c r="B8393">
        <v>1049</v>
      </c>
      <c r="C8393" t="s">
        <v>21905</v>
      </c>
      <c r="D8393" t="s">
        <v>8781</v>
      </c>
      <c r="E8393" s="363" t="s">
        <v>8827</v>
      </c>
      <c r="F8393"/>
      <c r="G8393"/>
      <c r="H8393"/>
      <c r="I8393" s="610"/>
    </row>
    <row r="8394" spans="1:9" ht="15" x14ac:dyDescent="0.25">
      <c r="A8394" s="609" t="str">
        <f t="shared" si="131"/>
        <v>1099</v>
      </c>
      <c r="B8394">
        <v>1099</v>
      </c>
      <c r="C8394" t="s">
        <v>21906</v>
      </c>
      <c r="D8394" t="s">
        <v>8781</v>
      </c>
      <c r="E8394" s="363" t="s">
        <v>18009</v>
      </c>
      <c r="F8394"/>
      <c r="G8394"/>
      <c r="H8394"/>
      <c r="I8394" s="610"/>
    </row>
    <row r="8395" spans="1:9" ht="15" x14ac:dyDescent="0.25">
      <c r="A8395" s="609" t="str">
        <f t="shared" si="131"/>
        <v>39678</v>
      </c>
      <c r="B8395">
        <v>39678</v>
      </c>
      <c r="C8395" t="s">
        <v>21907</v>
      </c>
      <c r="D8395" t="s">
        <v>8781</v>
      </c>
      <c r="E8395" s="363" t="s">
        <v>9185</v>
      </c>
      <c r="F8395"/>
      <c r="G8395"/>
      <c r="H8395"/>
      <c r="I8395" s="610"/>
    </row>
    <row r="8396" spans="1:9" ht="15" x14ac:dyDescent="0.25">
      <c r="A8396" s="609" t="str">
        <f t="shared" si="131"/>
        <v>1050</v>
      </c>
      <c r="B8396">
        <v>1050</v>
      </c>
      <c r="C8396" t="s">
        <v>21908</v>
      </c>
      <c r="D8396" t="s">
        <v>8781</v>
      </c>
      <c r="E8396" s="363" t="s">
        <v>9820</v>
      </c>
      <c r="F8396"/>
      <c r="G8396"/>
      <c r="H8396"/>
      <c r="I8396" s="610"/>
    </row>
    <row r="8397" spans="1:9" ht="15" x14ac:dyDescent="0.25">
      <c r="A8397" s="609" t="str">
        <f t="shared" si="131"/>
        <v>1101</v>
      </c>
      <c r="B8397">
        <v>1101</v>
      </c>
      <c r="C8397" t="s">
        <v>21909</v>
      </c>
      <c r="D8397" t="s">
        <v>8781</v>
      </c>
      <c r="E8397" s="363" t="s">
        <v>17893</v>
      </c>
      <c r="F8397"/>
      <c r="G8397"/>
      <c r="H8397"/>
      <c r="I8397" s="610"/>
    </row>
    <row r="8398" spans="1:9" ht="15" x14ac:dyDescent="0.25">
      <c r="A8398" s="609" t="str">
        <f t="shared" si="131"/>
        <v>1100</v>
      </c>
      <c r="B8398">
        <v>1100</v>
      </c>
      <c r="C8398" t="s">
        <v>21910</v>
      </c>
      <c r="D8398" t="s">
        <v>8781</v>
      </c>
      <c r="E8398" s="363" t="s">
        <v>9930</v>
      </c>
      <c r="F8398"/>
      <c r="G8398"/>
      <c r="H8398"/>
      <c r="I8398" s="610"/>
    </row>
    <row r="8399" spans="1:9" ht="15" x14ac:dyDescent="0.25">
      <c r="A8399" s="609" t="str">
        <f t="shared" si="131"/>
        <v>39679</v>
      </c>
      <c r="B8399">
        <v>39679</v>
      </c>
      <c r="C8399" t="s">
        <v>21911</v>
      </c>
      <c r="D8399" t="s">
        <v>8781</v>
      </c>
      <c r="E8399" s="363" t="s">
        <v>21912</v>
      </c>
      <c r="F8399"/>
      <c r="G8399"/>
      <c r="H8399"/>
      <c r="I8399" s="610"/>
    </row>
    <row r="8400" spans="1:9" ht="15" x14ac:dyDescent="0.25">
      <c r="A8400" s="609" t="str">
        <f t="shared" si="131"/>
        <v>1098</v>
      </c>
      <c r="B8400">
        <v>1098</v>
      </c>
      <c r="C8400" t="s">
        <v>21913</v>
      </c>
      <c r="D8400" t="s">
        <v>8781</v>
      </c>
      <c r="E8400" s="363" t="s">
        <v>9826</v>
      </c>
      <c r="F8400"/>
      <c r="G8400"/>
      <c r="H8400"/>
      <c r="I8400" s="610"/>
    </row>
    <row r="8401" spans="1:9" ht="15" x14ac:dyDescent="0.25">
      <c r="A8401" s="609" t="str">
        <f t="shared" si="131"/>
        <v>1102</v>
      </c>
      <c r="B8401">
        <v>1102</v>
      </c>
      <c r="C8401" t="s">
        <v>21914</v>
      </c>
      <c r="D8401" t="s">
        <v>8781</v>
      </c>
      <c r="E8401" s="363" t="s">
        <v>21915</v>
      </c>
      <c r="F8401"/>
      <c r="G8401"/>
      <c r="H8401"/>
      <c r="I8401" s="610"/>
    </row>
    <row r="8402" spans="1:9" ht="15" x14ac:dyDescent="0.25">
      <c r="A8402" s="609" t="str">
        <f t="shared" si="131"/>
        <v>1051</v>
      </c>
      <c r="B8402">
        <v>1051</v>
      </c>
      <c r="C8402" t="s">
        <v>21916</v>
      </c>
      <c r="D8402" t="s">
        <v>8781</v>
      </c>
      <c r="E8402" s="363" t="s">
        <v>21917</v>
      </c>
      <c r="F8402"/>
      <c r="G8402"/>
      <c r="H8402"/>
      <c r="I8402" s="610"/>
    </row>
    <row r="8403" spans="1:9" ht="15" x14ac:dyDescent="0.25">
      <c r="A8403" s="609" t="str">
        <f t="shared" si="131"/>
        <v>37399</v>
      </c>
      <c r="B8403">
        <v>37399</v>
      </c>
      <c r="C8403" t="s">
        <v>21918</v>
      </c>
      <c r="D8403" t="s">
        <v>8781</v>
      </c>
      <c r="E8403" s="363" t="s">
        <v>9133</v>
      </c>
      <c r="F8403"/>
      <c r="G8403"/>
      <c r="H8403"/>
      <c r="I8403" s="610"/>
    </row>
    <row r="8404" spans="1:9" ht="15" x14ac:dyDescent="0.25">
      <c r="A8404" s="609" t="str">
        <f t="shared" si="131"/>
        <v>41955</v>
      </c>
      <c r="B8404">
        <v>41955</v>
      </c>
      <c r="C8404" t="s">
        <v>21919</v>
      </c>
      <c r="D8404" t="s">
        <v>8790</v>
      </c>
      <c r="E8404" s="363" t="s">
        <v>8943</v>
      </c>
      <c r="F8404"/>
      <c r="G8404"/>
      <c r="H8404"/>
      <c r="I8404" s="610"/>
    </row>
    <row r="8405" spans="1:9" ht="15" x14ac:dyDescent="0.25">
      <c r="A8405" s="609" t="str">
        <f t="shared" si="131"/>
        <v>41953</v>
      </c>
      <c r="B8405">
        <v>41953</v>
      </c>
      <c r="C8405" t="s">
        <v>21920</v>
      </c>
      <c r="D8405" t="s">
        <v>8790</v>
      </c>
      <c r="E8405" s="363" t="s">
        <v>21921</v>
      </c>
      <c r="F8405"/>
      <c r="G8405"/>
      <c r="H8405"/>
      <c r="I8405" s="610"/>
    </row>
    <row r="8406" spans="1:9" ht="15" x14ac:dyDescent="0.25">
      <c r="A8406" s="609" t="str">
        <f t="shared" si="131"/>
        <v>41954</v>
      </c>
      <c r="B8406">
        <v>41954</v>
      </c>
      <c r="C8406" t="s">
        <v>21922</v>
      </c>
      <c r="D8406" t="s">
        <v>8790</v>
      </c>
      <c r="E8406" s="363" t="s">
        <v>21923</v>
      </c>
      <c r="F8406"/>
      <c r="G8406"/>
      <c r="H8406"/>
      <c r="I8406" s="610"/>
    </row>
    <row r="8407" spans="1:9" ht="15" x14ac:dyDescent="0.25">
      <c r="A8407" s="609" t="str">
        <f t="shared" si="131"/>
        <v>25004</v>
      </c>
      <c r="B8407">
        <v>25004</v>
      </c>
      <c r="C8407" t="s">
        <v>21924</v>
      </c>
      <c r="D8407" t="s">
        <v>8790</v>
      </c>
      <c r="E8407" s="363" t="s">
        <v>9740</v>
      </c>
      <c r="F8407"/>
      <c r="G8407"/>
      <c r="H8407"/>
      <c r="I8407" s="610"/>
    </row>
    <row r="8408" spans="1:9" ht="15" x14ac:dyDescent="0.25">
      <c r="A8408" s="609" t="str">
        <f t="shared" si="131"/>
        <v>25002</v>
      </c>
      <c r="B8408">
        <v>25002</v>
      </c>
      <c r="C8408" t="s">
        <v>21925</v>
      </c>
      <c r="D8408" t="s">
        <v>8790</v>
      </c>
      <c r="E8408" s="363" t="s">
        <v>9341</v>
      </c>
      <c r="F8408"/>
      <c r="G8408"/>
      <c r="H8408"/>
      <c r="I8408" s="610"/>
    </row>
    <row r="8409" spans="1:9" ht="15" x14ac:dyDescent="0.25">
      <c r="A8409" s="609" t="str">
        <f t="shared" si="131"/>
        <v>37409</v>
      </c>
      <c r="B8409">
        <v>37409</v>
      </c>
      <c r="C8409" t="s">
        <v>21926</v>
      </c>
      <c r="D8409" t="s">
        <v>8790</v>
      </c>
      <c r="E8409" s="363" t="s">
        <v>21927</v>
      </c>
      <c r="F8409"/>
      <c r="G8409"/>
      <c r="H8409"/>
      <c r="I8409" s="610"/>
    </row>
    <row r="8410" spans="1:9" ht="15" x14ac:dyDescent="0.25">
      <c r="A8410" s="609" t="str">
        <f t="shared" si="131"/>
        <v>841</v>
      </c>
      <c r="B8410">
        <v>841</v>
      </c>
      <c r="C8410" t="s">
        <v>21928</v>
      </c>
      <c r="D8410" t="s">
        <v>8790</v>
      </c>
      <c r="E8410" s="363" t="s">
        <v>9219</v>
      </c>
      <c r="F8410"/>
      <c r="G8410"/>
      <c r="H8410"/>
      <c r="I8410" s="610"/>
    </row>
    <row r="8411" spans="1:9" ht="15" x14ac:dyDescent="0.25">
      <c r="A8411" s="609" t="str">
        <f t="shared" si="131"/>
        <v>25005</v>
      </c>
      <c r="B8411">
        <v>25005</v>
      </c>
      <c r="C8411" t="s">
        <v>21929</v>
      </c>
      <c r="D8411" t="s">
        <v>8790</v>
      </c>
      <c r="E8411" s="363" t="s">
        <v>10043</v>
      </c>
      <c r="F8411"/>
      <c r="G8411"/>
      <c r="H8411"/>
      <c r="I8411" s="610"/>
    </row>
    <row r="8412" spans="1:9" ht="15" x14ac:dyDescent="0.25">
      <c r="A8412" s="609" t="str">
        <f t="shared" si="131"/>
        <v>25003</v>
      </c>
      <c r="B8412">
        <v>25003</v>
      </c>
      <c r="C8412" t="s">
        <v>21930</v>
      </c>
      <c r="D8412" t="s">
        <v>8790</v>
      </c>
      <c r="E8412" s="363" t="s">
        <v>21931</v>
      </c>
      <c r="F8412"/>
      <c r="G8412"/>
      <c r="H8412"/>
      <c r="I8412" s="610"/>
    </row>
    <row r="8413" spans="1:9" ht="15" x14ac:dyDescent="0.25">
      <c r="A8413" s="609" t="str">
        <f t="shared" si="131"/>
        <v>37410</v>
      </c>
      <c r="B8413">
        <v>37410</v>
      </c>
      <c r="C8413" t="s">
        <v>21932</v>
      </c>
      <c r="D8413" t="s">
        <v>8790</v>
      </c>
      <c r="E8413" s="363" t="s">
        <v>10043</v>
      </c>
      <c r="F8413"/>
      <c r="G8413"/>
      <c r="H8413"/>
      <c r="I8413" s="610"/>
    </row>
    <row r="8414" spans="1:9" ht="15" x14ac:dyDescent="0.25">
      <c r="A8414" s="609" t="str">
        <f t="shared" si="131"/>
        <v>842</v>
      </c>
      <c r="B8414">
        <v>842</v>
      </c>
      <c r="C8414" t="s">
        <v>21933</v>
      </c>
      <c r="D8414" t="s">
        <v>8790</v>
      </c>
      <c r="E8414" s="363" t="s">
        <v>21934</v>
      </c>
      <c r="F8414"/>
      <c r="G8414"/>
      <c r="H8414"/>
      <c r="I8414" s="610"/>
    </row>
    <row r="8415" spans="1:9" ht="15" x14ac:dyDescent="0.25">
      <c r="A8415" s="609" t="str">
        <f t="shared" si="131"/>
        <v>862</v>
      </c>
      <c r="B8415">
        <v>862</v>
      </c>
      <c r="C8415" t="s">
        <v>21935</v>
      </c>
      <c r="D8415" t="s">
        <v>8796</v>
      </c>
      <c r="E8415" s="363" t="s">
        <v>9939</v>
      </c>
      <c r="F8415"/>
      <c r="G8415"/>
      <c r="H8415"/>
      <c r="I8415" s="610"/>
    </row>
    <row r="8416" spans="1:9" ht="15" x14ac:dyDescent="0.25">
      <c r="A8416" s="609" t="str">
        <f t="shared" si="131"/>
        <v>866</v>
      </c>
      <c r="B8416">
        <v>866</v>
      </c>
      <c r="C8416" t="s">
        <v>21936</v>
      </c>
      <c r="D8416" t="s">
        <v>8796</v>
      </c>
      <c r="E8416" s="363" t="s">
        <v>19007</v>
      </c>
      <c r="F8416"/>
      <c r="G8416"/>
      <c r="H8416"/>
      <c r="I8416" s="610"/>
    </row>
    <row r="8417" spans="1:9" ht="15" x14ac:dyDescent="0.25">
      <c r="A8417" s="609" t="str">
        <f t="shared" si="131"/>
        <v>892</v>
      </c>
      <c r="B8417">
        <v>892</v>
      </c>
      <c r="C8417" t="s">
        <v>21937</v>
      </c>
      <c r="D8417" t="s">
        <v>8796</v>
      </c>
      <c r="E8417" s="363" t="s">
        <v>21938</v>
      </c>
      <c r="F8417"/>
      <c r="G8417"/>
      <c r="H8417"/>
      <c r="I8417" s="610"/>
    </row>
    <row r="8418" spans="1:9" ht="15" x14ac:dyDescent="0.25">
      <c r="A8418" s="609" t="str">
        <f t="shared" si="131"/>
        <v>857</v>
      </c>
      <c r="B8418">
        <v>857</v>
      </c>
      <c r="C8418" t="s">
        <v>21939</v>
      </c>
      <c r="D8418" t="s">
        <v>8796</v>
      </c>
      <c r="E8418" s="363" t="s">
        <v>18594</v>
      </c>
      <c r="F8418"/>
      <c r="G8418"/>
      <c r="H8418"/>
      <c r="I8418" s="610"/>
    </row>
    <row r="8419" spans="1:9" ht="15" x14ac:dyDescent="0.25">
      <c r="A8419" s="609" t="str">
        <f t="shared" si="131"/>
        <v>37404</v>
      </c>
      <c r="B8419">
        <v>37404</v>
      </c>
      <c r="C8419" t="s">
        <v>21940</v>
      </c>
      <c r="D8419" t="s">
        <v>8796</v>
      </c>
      <c r="E8419" s="363" t="s">
        <v>21941</v>
      </c>
      <c r="F8419"/>
      <c r="G8419"/>
      <c r="H8419"/>
      <c r="I8419" s="610"/>
    </row>
    <row r="8420" spans="1:9" ht="15" x14ac:dyDescent="0.25">
      <c r="A8420" s="609" t="str">
        <f t="shared" si="131"/>
        <v>868</v>
      </c>
      <c r="B8420">
        <v>868</v>
      </c>
      <c r="C8420" t="s">
        <v>21942</v>
      </c>
      <c r="D8420" t="s">
        <v>8796</v>
      </c>
      <c r="E8420" s="363" t="s">
        <v>19031</v>
      </c>
      <c r="F8420"/>
      <c r="G8420"/>
      <c r="H8420"/>
      <c r="I8420" s="610"/>
    </row>
    <row r="8421" spans="1:9" ht="15" x14ac:dyDescent="0.25">
      <c r="A8421" s="609" t="str">
        <f t="shared" si="131"/>
        <v>870</v>
      </c>
      <c r="B8421">
        <v>870</v>
      </c>
      <c r="C8421" t="s">
        <v>21943</v>
      </c>
      <c r="D8421" t="s">
        <v>8796</v>
      </c>
      <c r="E8421" s="363" t="s">
        <v>21944</v>
      </c>
      <c r="F8421"/>
      <c r="G8421"/>
      <c r="H8421"/>
      <c r="I8421" s="610"/>
    </row>
    <row r="8422" spans="1:9" ht="15" x14ac:dyDescent="0.25">
      <c r="A8422" s="609" t="str">
        <f t="shared" si="131"/>
        <v>863</v>
      </c>
      <c r="B8422">
        <v>863</v>
      </c>
      <c r="C8422" t="s">
        <v>21945</v>
      </c>
      <c r="D8422" t="s">
        <v>8796</v>
      </c>
      <c r="E8422" s="363" t="s">
        <v>21946</v>
      </c>
      <c r="F8422"/>
      <c r="G8422"/>
      <c r="H8422"/>
      <c r="I8422" s="610"/>
    </row>
    <row r="8423" spans="1:9" ht="15" x14ac:dyDescent="0.25">
      <c r="A8423" s="609" t="str">
        <f t="shared" si="131"/>
        <v>867</v>
      </c>
      <c r="B8423">
        <v>867</v>
      </c>
      <c r="C8423" t="s">
        <v>21947</v>
      </c>
      <c r="D8423" t="s">
        <v>8796</v>
      </c>
      <c r="E8423" s="363" t="s">
        <v>21948</v>
      </c>
      <c r="F8423"/>
      <c r="G8423"/>
      <c r="H8423"/>
      <c r="I8423" s="610"/>
    </row>
    <row r="8424" spans="1:9" ht="15" x14ac:dyDescent="0.25">
      <c r="A8424" s="609" t="str">
        <f t="shared" si="131"/>
        <v>891</v>
      </c>
      <c r="B8424">
        <v>891</v>
      </c>
      <c r="C8424" t="s">
        <v>21949</v>
      </c>
      <c r="D8424" t="s">
        <v>8796</v>
      </c>
      <c r="E8424" s="363" t="s">
        <v>21950</v>
      </c>
      <c r="F8424"/>
      <c r="G8424"/>
      <c r="H8424"/>
      <c r="I8424" s="610"/>
    </row>
    <row r="8425" spans="1:9" ht="15" x14ac:dyDescent="0.25">
      <c r="A8425" s="609" t="str">
        <f t="shared" si="131"/>
        <v>864</v>
      </c>
      <c r="B8425">
        <v>864</v>
      </c>
      <c r="C8425" t="s">
        <v>21951</v>
      </c>
      <c r="D8425" t="s">
        <v>8796</v>
      </c>
      <c r="E8425" s="363" t="s">
        <v>16658</v>
      </c>
      <c r="F8425"/>
      <c r="G8425"/>
      <c r="H8425"/>
      <c r="I8425" s="610"/>
    </row>
    <row r="8426" spans="1:9" ht="15" x14ac:dyDescent="0.25">
      <c r="A8426" s="609" t="str">
        <f t="shared" si="131"/>
        <v>865</v>
      </c>
      <c r="B8426">
        <v>865</v>
      </c>
      <c r="C8426" t="s">
        <v>21952</v>
      </c>
      <c r="D8426" t="s">
        <v>8796</v>
      </c>
      <c r="E8426" s="363" t="s">
        <v>21953</v>
      </c>
      <c r="F8426"/>
      <c r="G8426"/>
      <c r="H8426"/>
      <c r="I8426" s="610"/>
    </row>
    <row r="8427" spans="1:9" ht="15" x14ac:dyDescent="0.25">
      <c r="A8427" s="609" t="str">
        <f t="shared" si="131"/>
        <v>1006</v>
      </c>
      <c r="B8427">
        <v>1006</v>
      </c>
      <c r="C8427" t="s">
        <v>21954</v>
      </c>
      <c r="D8427" t="s">
        <v>8796</v>
      </c>
      <c r="E8427" s="363" t="s">
        <v>21955</v>
      </c>
      <c r="F8427"/>
      <c r="G8427"/>
      <c r="H8427"/>
      <c r="I8427" s="610"/>
    </row>
    <row r="8428" spans="1:9" ht="15" x14ac:dyDescent="0.25">
      <c r="A8428" s="609" t="str">
        <f t="shared" si="131"/>
        <v>948</v>
      </c>
      <c r="B8428">
        <v>948</v>
      </c>
      <c r="C8428" t="s">
        <v>21956</v>
      </c>
      <c r="D8428" t="s">
        <v>8796</v>
      </c>
      <c r="E8428" s="363" t="s">
        <v>21957</v>
      </c>
      <c r="F8428"/>
      <c r="G8428"/>
      <c r="H8428"/>
      <c r="I8428" s="610"/>
    </row>
    <row r="8429" spans="1:9" ht="15" x14ac:dyDescent="0.25">
      <c r="A8429" s="609" t="str">
        <f t="shared" si="131"/>
        <v>947</v>
      </c>
      <c r="B8429">
        <v>947</v>
      </c>
      <c r="C8429" t="s">
        <v>21958</v>
      </c>
      <c r="D8429" t="s">
        <v>8796</v>
      </c>
      <c r="E8429" s="363" t="s">
        <v>21959</v>
      </c>
      <c r="F8429"/>
      <c r="G8429"/>
      <c r="H8429"/>
      <c r="I8429" s="610"/>
    </row>
    <row r="8430" spans="1:9" ht="15" x14ac:dyDescent="0.25">
      <c r="A8430" s="609" t="str">
        <f t="shared" si="131"/>
        <v>911</v>
      </c>
      <c r="B8430">
        <v>911</v>
      </c>
      <c r="C8430" t="s">
        <v>21960</v>
      </c>
      <c r="D8430" t="s">
        <v>8796</v>
      </c>
      <c r="E8430" s="363" t="s">
        <v>21961</v>
      </c>
      <c r="F8430"/>
      <c r="G8430"/>
      <c r="H8430"/>
      <c r="I8430" s="610"/>
    </row>
    <row r="8431" spans="1:9" ht="15" x14ac:dyDescent="0.25">
      <c r="A8431" s="609" t="str">
        <f t="shared" si="131"/>
        <v>925</v>
      </c>
      <c r="B8431">
        <v>925</v>
      </c>
      <c r="C8431" t="s">
        <v>21962</v>
      </c>
      <c r="D8431" t="s">
        <v>8796</v>
      </c>
      <c r="E8431" s="363" t="s">
        <v>21963</v>
      </c>
      <c r="F8431"/>
      <c r="G8431"/>
      <c r="H8431"/>
      <c r="I8431" s="610"/>
    </row>
    <row r="8432" spans="1:9" ht="15" x14ac:dyDescent="0.25">
      <c r="A8432" s="609" t="str">
        <f t="shared" si="131"/>
        <v>954</v>
      </c>
      <c r="B8432">
        <v>954</v>
      </c>
      <c r="C8432" t="s">
        <v>21964</v>
      </c>
      <c r="D8432" t="s">
        <v>8796</v>
      </c>
      <c r="E8432" s="363" t="s">
        <v>19105</v>
      </c>
      <c r="F8432"/>
      <c r="G8432"/>
      <c r="H8432"/>
      <c r="I8432" s="610"/>
    </row>
    <row r="8433" spans="1:9" ht="15" x14ac:dyDescent="0.25">
      <c r="A8433" s="609" t="str">
        <f t="shared" si="131"/>
        <v>901</v>
      </c>
      <c r="B8433">
        <v>901</v>
      </c>
      <c r="C8433" t="s">
        <v>21965</v>
      </c>
      <c r="D8433" t="s">
        <v>8796</v>
      </c>
      <c r="E8433" s="363" t="s">
        <v>16656</v>
      </c>
      <c r="F8433"/>
      <c r="G8433"/>
      <c r="H8433"/>
      <c r="I8433" s="610"/>
    </row>
    <row r="8434" spans="1:9" ht="15" x14ac:dyDescent="0.25">
      <c r="A8434" s="609" t="str">
        <f t="shared" si="131"/>
        <v>926</v>
      </c>
      <c r="B8434">
        <v>926</v>
      </c>
      <c r="C8434" t="s">
        <v>21966</v>
      </c>
      <c r="D8434" t="s">
        <v>8796</v>
      </c>
      <c r="E8434" s="363" t="s">
        <v>21967</v>
      </c>
      <c r="F8434"/>
      <c r="G8434"/>
      <c r="H8434"/>
      <c r="I8434" s="610"/>
    </row>
    <row r="8435" spans="1:9" ht="15" x14ac:dyDescent="0.25">
      <c r="A8435" s="609" t="str">
        <f t="shared" si="131"/>
        <v>912</v>
      </c>
      <c r="B8435">
        <v>912</v>
      </c>
      <c r="C8435" t="s">
        <v>21968</v>
      </c>
      <c r="D8435" t="s">
        <v>8796</v>
      </c>
      <c r="E8435" s="363" t="s">
        <v>21969</v>
      </c>
      <c r="F8435"/>
      <c r="G8435"/>
      <c r="H8435"/>
      <c r="I8435" s="610"/>
    </row>
    <row r="8436" spans="1:9" ht="15" x14ac:dyDescent="0.25">
      <c r="A8436" s="609" t="str">
        <f t="shared" si="131"/>
        <v>955</v>
      </c>
      <c r="B8436">
        <v>955</v>
      </c>
      <c r="C8436" t="s">
        <v>21970</v>
      </c>
      <c r="D8436" t="s">
        <v>8796</v>
      </c>
      <c r="E8436" s="363" t="s">
        <v>21971</v>
      </c>
      <c r="F8436"/>
      <c r="G8436"/>
      <c r="H8436"/>
      <c r="I8436" s="610"/>
    </row>
    <row r="8437" spans="1:9" ht="15" x14ac:dyDescent="0.25">
      <c r="A8437" s="609" t="str">
        <f t="shared" si="131"/>
        <v>946</v>
      </c>
      <c r="B8437">
        <v>946</v>
      </c>
      <c r="C8437" t="s">
        <v>21972</v>
      </c>
      <c r="D8437" t="s">
        <v>8796</v>
      </c>
      <c r="E8437" s="363" t="s">
        <v>21973</v>
      </c>
      <c r="F8437"/>
      <c r="G8437"/>
      <c r="H8437"/>
      <c r="I8437" s="610"/>
    </row>
    <row r="8438" spans="1:9" ht="15" x14ac:dyDescent="0.25">
      <c r="A8438" s="609" t="str">
        <f t="shared" si="131"/>
        <v>953</v>
      </c>
      <c r="B8438">
        <v>953</v>
      </c>
      <c r="C8438" t="s">
        <v>21974</v>
      </c>
      <c r="D8438" t="s">
        <v>8796</v>
      </c>
      <c r="E8438" s="363" t="s">
        <v>21975</v>
      </c>
      <c r="F8438"/>
      <c r="G8438"/>
      <c r="H8438"/>
      <c r="I8438" s="610"/>
    </row>
    <row r="8439" spans="1:9" ht="15" x14ac:dyDescent="0.25">
      <c r="A8439" s="609" t="str">
        <f t="shared" si="131"/>
        <v>902</v>
      </c>
      <c r="B8439">
        <v>902</v>
      </c>
      <c r="C8439" t="s">
        <v>21976</v>
      </c>
      <c r="D8439" t="s">
        <v>8796</v>
      </c>
      <c r="E8439" s="363" t="s">
        <v>21977</v>
      </c>
      <c r="F8439"/>
      <c r="G8439"/>
      <c r="H8439"/>
      <c r="I8439" s="610"/>
    </row>
    <row r="8440" spans="1:9" ht="15" x14ac:dyDescent="0.25">
      <c r="A8440" s="609" t="str">
        <f t="shared" si="131"/>
        <v>927</v>
      </c>
      <c r="B8440">
        <v>927</v>
      </c>
      <c r="C8440" t="s">
        <v>21978</v>
      </c>
      <c r="D8440" t="s">
        <v>8796</v>
      </c>
      <c r="E8440" s="363" t="s">
        <v>21979</v>
      </c>
      <c r="F8440"/>
      <c r="G8440"/>
      <c r="H8440"/>
      <c r="I8440" s="610"/>
    </row>
    <row r="8441" spans="1:9" ht="15" x14ac:dyDescent="0.25">
      <c r="A8441" s="609" t="str">
        <f t="shared" si="131"/>
        <v>913</v>
      </c>
      <c r="B8441">
        <v>913</v>
      </c>
      <c r="C8441" t="s">
        <v>21980</v>
      </c>
      <c r="D8441" t="s">
        <v>8796</v>
      </c>
      <c r="E8441" s="363" t="s">
        <v>21981</v>
      </c>
      <c r="F8441"/>
      <c r="G8441"/>
      <c r="H8441"/>
      <c r="I8441" s="610"/>
    </row>
    <row r="8442" spans="1:9" ht="15" x14ac:dyDescent="0.25">
      <c r="A8442" s="609" t="str">
        <f t="shared" si="131"/>
        <v>903</v>
      </c>
      <c r="B8442">
        <v>903</v>
      </c>
      <c r="C8442" t="s">
        <v>21982</v>
      </c>
      <c r="D8442" t="s">
        <v>8796</v>
      </c>
      <c r="E8442" s="363" t="s">
        <v>21983</v>
      </c>
      <c r="F8442"/>
      <c r="G8442"/>
      <c r="H8442"/>
      <c r="I8442" s="610"/>
    </row>
    <row r="8443" spans="1:9" ht="15" x14ac:dyDescent="0.25">
      <c r="A8443" s="609" t="str">
        <f t="shared" si="131"/>
        <v>945</v>
      </c>
      <c r="B8443">
        <v>945</v>
      </c>
      <c r="C8443" t="s">
        <v>21984</v>
      </c>
      <c r="D8443" t="s">
        <v>8796</v>
      </c>
      <c r="E8443" s="363" t="s">
        <v>21985</v>
      </c>
      <c r="F8443"/>
      <c r="G8443"/>
      <c r="H8443"/>
      <c r="I8443" s="610"/>
    </row>
    <row r="8444" spans="1:9" ht="15" x14ac:dyDescent="0.25">
      <c r="A8444" s="609" t="str">
        <f t="shared" si="131"/>
        <v>914</v>
      </c>
      <c r="B8444">
        <v>914</v>
      </c>
      <c r="C8444" t="s">
        <v>21986</v>
      </c>
      <c r="D8444" t="s">
        <v>8796</v>
      </c>
      <c r="E8444" s="363" t="s">
        <v>19670</v>
      </c>
      <c r="F8444"/>
      <c r="G8444"/>
      <c r="H8444"/>
      <c r="I8444" s="610"/>
    </row>
    <row r="8445" spans="1:9" ht="15" x14ac:dyDescent="0.25">
      <c r="A8445" s="609" t="str">
        <f t="shared" si="131"/>
        <v>993</v>
      </c>
      <c r="B8445">
        <v>993</v>
      </c>
      <c r="C8445" t="s">
        <v>21987</v>
      </c>
      <c r="D8445" t="s">
        <v>8796</v>
      </c>
      <c r="E8445" s="363" t="s">
        <v>10149</v>
      </c>
      <c r="F8445"/>
      <c r="G8445"/>
      <c r="H8445"/>
      <c r="I8445" s="610"/>
    </row>
    <row r="8446" spans="1:9" ht="15" x14ac:dyDescent="0.25">
      <c r="A8446" s="609" t="str">
        <f t="shared" si="131"/>
        <v>1020</v>
      </c>
      <c r="B8446">
        <v>1020</v>
      </c>
      <c r="C8446" t="s">
        <v>21988</v>
      </c>
      <c r="D8446" t="s">
        <v>8796</v>
      </c>
      <c r="E8446" s="363" t="s">
        <v>21989</v>
      </c>
      <c r="F8446"/>
      <c r="G8446"/>
      <c r="H8446"/>
      <c r="I8446" s="610"/>
    </row>
    <row r="8447" spans="1:9" ht="15" x14ac:dyDescent="0.25">
      <c r="A8447" s="609" t="str">
        <f t="shared" si="131"/>
        <v>1017</v>
      </c>
      <c r="B8447">
        <v>1017</v>
      </c>
      <c r="C8447" t="s">
        <v>21990</v>
      </c>
      <c r="D8447" t="s">
        <v>8796</v>
      </c>
      <c r="E8447" s="363" t="s">
        <v>21991</v>
      </c>
      <c r="F8447"/>
      <c r="G8447"/>
      <c r="H8447"/>
      <c r="I8447" s="610"/>
    </row>
    <row r="8448" spans="1:9" ht="15" x14ac:dyDescent="0.25">
      <c r="A8448" s="609" t="str">
        <f t="shared" si="131"/>
        <v>999</v>
      </c>
      <c r="B8448">
        <v>999</v>
      </c>
      <c r="C8448" t="s">
        <v>21992</v>
      </c>
      <c r="D8448" t="s">
        <v>8796</v>
      </c>
      <c r="E8448" s="363" t="s">
        <v>21993</v>
      </c>
      <c r="F8448"/>
      <c r="G8448"/>
      <c r="H8448"/>
      <c r="I8448" s="610"/>
    </row>
    <row r="8449" spans="1:9" ht="15" x14ac:dyDescent="0.25">
      <c r="A8449" s="609" t="str">
        <f t="shared" si="131"/>
        <v>995</v>
      </c>
      <c r="B8449">
        <v>995</v>
      </c>
      <c r="C8449" t="s">
        <v>21994</v>
      </c>
      <c r="D8449" t="s">
        <v>8796</v>
      </c>
      <c r="E8449" s="363" t="s">
        <v>19017</v>
      </c>
      <c r="F8449"/>
      <c r="G8449"/>
      <c r="H8449"/>
      <c r="I8449" s="610"/>
    </row>
    <row r="8450" spans="1:9" ht="15" x14ac:dyDescent="0.25">
      <c r="A8450" s="609" t="str">
        <f t="shared" ref="A8450:A8513" si="132">IF(ISERROR(SEARCH("/",B8450)=6),TRIM(CLEAN(B8450)),IF(SEARCH("/",B8450)=6,IF(LEN(TRIM(CLEAN(B8450)))=7,LEFT(TRIM(CLEAN(B8450)),6)&amp;"00"&amp;RIGHT(TRIM(CLEAN(B8450)),1),LEFT(TRIM(CLEAN(B8450)),6)&amp;"0"&amp;RIGHT(TRIM(CLEAN(B8450)),2)),TRIM(CLEAN(B8450))))</f>
        <v>1000</v>
      </c>
      <c r="B8450">
        <v>1000</v>
      </c>
      <c r="C8450" t="s">
        <v>21995</v>
      </c>
      <c r="D8450" t="s">
        <v>8796</v>
      </c>
      <c r="E8450" s="363" t="s">
        <v>21996</v>
      </c>
      <c r="F8450"/>
      <c r="G8450"/>
      <c r="H8450"/>
      <c r="I8450" s="610"/>
    </row>
    <row r="8451" spans="1:9" ht="15" x14ac:dyDescent="0.25">
      <c r="A8451" s="609" t="str">
        <f t="shared" si="132"/>
        <v>1022</v>
      </c>
      <c r="B8451">
        <v>1022</v>
      </c>
      <c r="C8451" t="s">
        <v>21997</v>
      </c>
      <c r="D8451" t="s">
        <v>8796</v>
      </c>
      <c r="E8451" s="363" t="s">
        <v>10593</v>
      </c>
      <c r="F8451"/>
      <c r="G8451"/>
      <c r="H8451"/>
      <c r="I8451" s="610"/>
    </row>
    <row r="8452" spans="1:9" ht="15" x14ac:dyDescent="0.25">
      <c r="A8452" s="609" t="str">
        <f t="shared" si="132"/>
        <v>1015</v>
      </c>
      <c r="B8452">
        <v>1015</v>
      </c>
      <c r="C8452" t="s">
        <v>21998</v>
      </c>
      <c r="D8452" t="s">
        <v>8796</v>
      </c>
      <c r="E8452" s="363" t="s">
        <v>21999</v>
      </c>
      <c r="F8452"/>
      <c r="G8452"/>
      <c r="H8452"/>
      <c r="I8452" s="610"/>
    </row>
    <row r="8453" spans="1:9" ht="15" x14ac:dyDescent="0.25">
      <c r="A8453" s="609" t="str">
        <f t="shared" si="132"/>
        <v>996</v>
      </c>
      <c r="B8453">
        <v>996</v>
      </c>
      <c r="C8453" t="s">
        <v>22000</v>
      </c>
      <c r="D8453" t="s">
        <v>8796</v>
      </c>
      <c r="E8453" s="363" t="s">
        <v>14605</v>
      </c>
      <c r="F8453"/>
      <c r="G8453"/>
      <c r="H8453"/>
      <c r="I8453" s="610"/>
    </row>
    <row r="8454" spans="1:9" ht="15" x14ac:dyDescent="0.25">
      <c r="A8454" s="609" t="str">
        <f t="shared" si="132"/>
        <v>1001</v>
      </c>
      <c r="B8454">
        <v>1001</v>
      </c>
      <c r="C8454" t="s">
        <v>22001</v>
      </c>
      <c r="D8454" t="s">
        <v>8796</v>
      </c>
      <c r="E8454" s="363" t="s">
        <v>22002</v>
      </c>
      <c r="F8454"/>
      <c r="G8454"/>
      <c r="H8454"/>
      <c r="I8454" s="610"/>
    </row>
    <row r="8455" spans="1:9" ht="15" x14ac:dyDescent="0.25">
      <c r="A8455" s="609" t="str">
        <f t="shared" si="132"/>
        <v>1019</v>
      </c>
      <c r="B8455">
        <v>1019</v>
      </c>
      <c r="C8455" t="s">
        <v>22003</v>
      </c>
      <c r="D8455" t="s">
        <v>8796</v>
      </c>
      <c r="E8455" s="363" t="s">
        <v>9664</v>
      </c>
      <c r="F8455"/>
      <c r="G8455"/>
      <c r="H8455"/>
      <c r="I8455" s="610"/>
    </row>
    <row r="8456" spans="1:9" ht="15" x14ac:dyDescent="0.25">
      <c r="A8456" s="609" t="str">
        <f t="shared" si="132"/>
        <v>1021</v>
      </c>
      <c r="B8456">
        <v>1021</v>
      </c>
      <c r="C8456" t="s">
        <v>22004</v>
      </c>
      <c r="D8456" t="s">
        <v>8796</v>
      </c>
      <c r="E8456" s="363" t="s">
        <v>9514</v>
      </c>
      <c r="F8456"/>
      <c r="G8456"/>
      <c r="H8456"/>
      <c r="I8456" s="610"/>
    </row>
    <row r="8457" spans="1:9" ht="15" x14ac:dyDescent="0.25">
      <c r="A8457" s="609" t="str">
        <f t="shared" si="132"/>
        <v>39249</v>
      </c>
      <c r="B8457">
        <v>39249</v>
      </c>
      <c r="C8457" t="s">
        <v>22005</v>
      </c>
      <c r="D8457" t="s">
        <v>8796</v>
      </c>
      <c r="E8457" s="363" t="s">
        <v>22006</v>
      </c>
      <c r="F8457"/>
      <c r="G8457"/>
      <c r="H8457"/>
      <c r="I8457" s="610"/>
    </row>
    <row r="8458" spans="1:9" ht="15" x14ac:dyDescent="0.25">
      <c r="A8458" s="609" t="str">
        <f t="shared" si="132"/>
        <v>1018</v>
      </c>
      <c r="B8458">
        <v>1018</v>
      </c>
      <c r="C8458" t="s">
        <v>22007</v>
      </c>
      <c r="D8458" t="s">
        <v>8796</v>
      </c>
      <c r="E8458" s="363" t="s">
        <v>22008</v>
      </c>
      <c r="F8458"/>
      <c r="G8458"/>
      <c r="H8458"/>
      <c r="I8458" s="610"/>
    </row>
    <row r="8459" spans="1:9" ht="15" x14ac:dyDescent="0.25">
      <c r="A8459" s="609" t="str">
        <f t="shared" si="132"/>
        <v>39250</v>
      </c>
      <c r="B8459">
        <v>39250</v>
      </c>
      <c r="C8459" t="s">
        <v>22009</v>
      </c>
      <c r="D8459" t="s">
        <v>8796</v>
      </c>
      <c r="E8459" s="363" t="s">
        <v>22010</v>
      </c>
      <c r="F8459"/>
      <c r="G8459"/>
      <c r="H8459"/>
      <c r="I8459" s="610"/>
    </row>
    <row r="8460" spans="1:9" ht="15" x14ac:dyDescent="0.25">
      <c r="A8460" s="609" t="str">
        <f t="shared" si="132"/>
        <v>994</v>
      </c>
      <c r="B8460">
        <v>994</v>
      </c>
      <c r="C8460" t="s">
        <v>22011</v>
      </c>
      <c r="D8460" t="s">
        <v>8796</v>
      </c>
      <c r="E8460" s="363" t="s">
        <v>11666</v>
      </c>
      <c r="F8460"/>
      <c r="G8460"/>
      <c r="H8460"/>
      <c r="I8460" s="610"/>
    </row>
    <row r="8461" spans="1:9" ht="15" x14ac:dyDescent="0.25">
      <c r="A8461" s="609" t="str">
        <f t="shared" si="132"/>
        <v>977</v>
      </c>
      <c r="B8461">
        <v>977</v>
      </c>
      <c r="C8461" t="s">
        <v>22012</v>
      </c>
      <c r="D8461" t="s">
        <v>8796</v>
      </c>
      <c r="E8461" s="363" t="s">
        <v>22013</v>
      </c>
      <c r="F8461"/>
      <c r="G8461"/>
      <c r="H8461"/>
      <c r="I8461" s="610"/>
    </row>
    <row r="8462" spans="1:9" ht="15" x14ac:dyDescent="0.25">
      <c r="A8462" s="609" t="str">
        <f t="shared" si="132"/>
        <v>998</v>
      </c>
      <c r="B8462">
        <v>998</v>
      </c>
      <c r="C8462" t="s">
        <v>22014</v>
      </c>
      <c r="D8462" t="s">
        <v>8796</v>
      </c>
      <c r="E8462" s="363" t="s">
        <v>22015</v>
      </c>
      <c r="F8462"/>
      <c r="G8462"/>
      <c r="H8462"/>
      <c r="I8462" s="610"/>
    </row>
    <row r="8463" spans="1:9" ht="15" x14ac:dyDescent="0.25">
      <c r="A8463" s="609" t="str">
        <f t="shared" si="132"/>
        <v>39251</v>
      </c>
      <c r="B8463">
        <v>39251</v>
      </c>
      <c r="C8463" t="s">
        <v>22016</v>
      </c>
      <c r="D8463" t="s">
        <v>8796</v>
      </c>
      <c r="E8463" s="363" t="s">
        <v>9035</v>
      </c>
      <c r="F8463"/>
      <c r="G8463"/>
      <c r="H8463"/>
      <c r="I8463" s="610"/>
    </row>
    <row r="8464" spans="1:9" ht="15" x14ac:dyDescent="0.25">
      <c r="A8464" s="609" t="str">
        <f t="shared" si="132"/>
        <v>1011</v>
      </c>
      <c r="B8464">
        <v>1011</v>
      </c>
      <c r="C8464" t="s">
        <v>22017</v>
      </c>
      <c r="D8464" t="s">
        <v>8796</v>
      </c>
      <c r="E8464" s="363" t="s">
        <v>9632</v>
      </c>
      <c r="F8464"/>
      <c r="G8464"/>
      <c r="H8464"/>
      <c r="I8464" s="610"/>
    </row>
    <row r="8465" spans="1:9" ht="15" x14ac:dyDescent="0.25">
      <c r="A8465" s="609" t="str">
        <f t="shared" si="132"/>
        <v>39252</v>
      </c>
      <c r="B8465">
        <v>39252</v>
      </c>
      <c r="C8465" t="s">
        <v>22018</v>
      </c>
      <c r="D8465" t="s">
        <v>8796</v>
      </c>
      <c r="E8465" s="363" t="s">
        <v>8869</v>
      </c>
      <c r="F8465"/>
      <c r="G8465"/>
      <c r="H8465"/>
      <c r="I8465" s="610"/>
    </row>
    <row r="8466" spans="1:9" ht="15" x14ac:dyDescent="0.25">
      <c r="A8466" s="609" t="str">
        <f t="shared" si="132"/>
        <v>1013</v>
      </c>
      <c r="B8466">
        <v>1013</v>
      </c>
      <c r="C8466" t="s">
        <v>22019</v>
      </c>
      <c r="D8466" t="s">
        <v>8796</v>
      </c>
      <c r="E8466" s="363" t="s">
        <v>11799</v>
      </c>
      <c r="F8466"/>
      <c r="G8466"/>
      <c r="H8466"/>
      <c r="I8466" s="610"/>
    </row>
    <row r="8467" spans="1:9" ht="15" x14ac:dyDescent="0.25">
      <c r="A8467" s="609" t="str">
        <f t="shared" si="132"/>
        <v>980</v>
      </c>
      <c r="B8467">
        <v>980</v>
      </c>
      <c r="C8467" t="s">
        <v>22020</v>
      </c>
      <c r="D8467" t="s">
        <v>8796</v>
      </c>
      <c r="E8467" s="363" t="s">
        <v>9453</v>
      </c>
      <c r="F8467"/>
      <c r="G8467"/>
      <c r="H8467"/>
      <c r="I8467" s="610"/>
    </row>
    <row r="8468" spans="1:9" ht="15" x14ac:dyDescent="0.25">
      <c r="A8468" s="609" t="str">
        <f t="shared" si="132"/>
        <v>39237</v>
      </c>
      <c r="B8468">
        <v>39237</v>
      </c>
      <c r="C8468" t="s">
        <v>22021</v>
      </c>
      <c r="D8468" t="s">
        <v>8796</v>
      </c>
      <c r="E8468" s="363" t="s">
        <v>22022</v>
      </c>
      <c r="F8468"/>
      <c r="G8468"/>
      <c r="H8468"/>
      <c r="I8468" s="610"/>
    </row>
    <row r="8469" spans="1:9" ht="15" x14ac:dyDescent="0.25">
      <c r="A8469" s="609" t="str">
        <f t="shared" si="132"/>
        <v>39238</v>
      </c>
      <c r="B8469">
        <v>39238</v>
      </c>
      <c r="C8469" t="s">
        <v>22023</v>
      </c>
      <c r="D8469" t="s">
        <v>8796</v>
      </c>
      <c r="E8469" s="363" t="s">
        <v>22024</v>
      </c>
      <c r="F8469"/>
      <c r="G8469"/>
      <c r="H8469"/>
      <c r="I8469" s="610"/>
    </row>
    <row r="8470" spans="1:9" ht="15" x14ac:dyDescent="0.25">
      <c r="A8470" s="609" t="str">
        <f t="shared" si="132"/>
        <v>979</v>
      </c>
      <c r="B8470">
        <v>979</v>
      </c>
      <c r="C8470" t="s">
        <v>22025</v>
      </c>
      <c r="D8470" t="s">
        <v>8796</v>
      </c>
      <c r="E8470" s="363" t="s">
        <v>11840</v>
      </c>
      <c r="F8470"/>
      <c r="G8470"/>
      <c r="H8470"/>
      <c r="I8470" s="610"/>
    </row>
    <row r="8471" spans="1:9" ht="15" x14ac:dyDescent="0.25">
      <c r="A8471" s="609" t="str">
        <f t="shared" si="132"/>
        <v>39239</v>
      </c>
      <c r="B8471">
        <v>39239</v>
      </c>
      <c r="C8471" t="s">
        <v>22026</v>
      </c>
      <c r="D8471" t="s">
        <v>8796</v>
      </c>
      <c r="E8471" s="363" t="s">
        <v>22027</v>
      </c>
      <c r="F8471"/>
      <c r="G8471"/>
      <c r="H8471"/>
      <c r="I8471" s="610"/>
    </row>
    <row r="8472" spans="1:9" ht="15" x14ac:dyDescent="0.25">
      <c r="A8472" s="609" t="str">
        <f t="shared" si="132"/>
        <v>1014</v>
      </c>
      <c r="B8472">
        <v>1014</v>
      </c>
      <c r="C8472" t="s">
        <v>22028</v>
      </c>
      <c r="D8472" t="s">
        <v>8796</v>
      </c>
      <c r="E8472" s="363" t="s">
        <v>9056</v>
      </c>
      <c r="F8472"/>
      <c r="G8472"/>
      <c r="H8472"/>
      <c r="I8472" s="610"/>
    </row>
    <row r="8473" spans="1:9" ht="15" x14ac:dyDescent="0.25">
      <c r="A8473" s="609" t="str">
        <f t="shared" si="132"/>
        <v>39240</v>
      </c>
      <c r="B8473">
        <v>39240</v>
      </c>
      <c r="C8473" t="s">
        <v>22029</v>
      </c>
      <c r="D8473" t="s">
        <v>8796</v>
      </c>
      <c r="E8473" s="363" t="s">
        <v>22030</v>
      </c>
      <c r="F8473"/>
      <c r="G8473"/>
      <c r="H8473"/>
      <c r="I8473" s="610"/>
    </row>
    <row r="8474" spans="1:9" ht="15" x14ac:dyDescent="0.25">
      <c r="A8474" s="609" t="str">
        <f t="shared" si="132"/>
        <v>39232</v>
      </c>
      <c r="B8474">
        <v>39232</v>
      </c>
      <c r="C8474" t="s">
        <v>22031</v>
      </c>
      <c r="D8474" t="s">
        <v>8796</v>
      </c>
      <c r="E8474" s="363" t="s">
        <v>10912</v>
      </c>
      <c r="F8474"/>
      <c r="G8474"/>
      <c r="H8474"/>
      <c r="I8474" s="610"/>
    </row>
    <row r="8475" spans="1:9" ht="15" x14ac:dyDescent="0.25">
      <c r="A8475" s="609" t="str">
        <f t="shared" si="132"/>
        <v>39233</v>
      </c>
      <c r="B8475">
        <v>39233</v>
      </c>
      <c r="C8475" t="s">
        <v>22032</v>
      </c>
      <c r="D8475" t="s">
        <v>8796</v>
      </c>
      <c r="E8475" s="363" t="s">
        <v>22033</v>
      </c>
      <c r="F8475"/>
      <c r="G8475"/>
      <c r="H8475"/>
      <c r="I8475" s="610"/>
    </row>
    <row r="8476" spans="1:9" ht="15" x14ac:dyDescent="0.25">
      <c r="A8476" s="609" t="str">
        <f t="shared" si="132"/>
        <v>981</v>
      </c>
      <c r="B8476">
        <v>981</v>
      </c>
      <c r="C8476" t="s">
        <v>22034</v>
      </c>
      <c r="D8476" t="s">
        <v>8796</v>
      </c>
      <c r="E8476" s="363" t="s">
        <v>10730</v>
      </c>
      <c r="F8476"/>
      <c r="G8476"/>
      <c r="H8476"/>
      <c r="I8476" s="610"/>
    </row>
    <row r="8477" spans="1:9" ht="15" x14ac:dyDescent="0.25">
      <c r="A8477" s="609" t="str">
        <f t="shared" si="132"/>
        <v>39234</v>
      </c>
      <c r="B8477">
        <v>39234</v>
      </c>
      <c r="C8477" t="s">
        <v>22035</v>
      </c>
      <c r="D8477" t="s">
        <v>8796</v>
      </c>
      <c r="E8477" s="363" t="s">
        <v>17603</v>
      </c>
      <c r="F8477"/>
      <c r="G8477"/>
      <c r="H8477"/>
      <c r="I8477" s="610"/>
    </row>
    <row r="8478" spans="1:9" ht="15" x14ac:dyDescent="0.25">
      <c r="A8478" s="609" t="str">
        <f t="shared" si="132"/>
        <v>982</v>
      </c>
      <c r="B8478">
        <v>982</v>
      </c>
      <c r="C8478" t="s">
        <v>22036</v>
      </c>
      <c r="D8478" t="s">
        <v>8796</v>
      </c>
      <c r="E8478" s="363" t="s">
        <v>10290</v>
      </c>
      <c r="F8478"/>
      <c r="G8478"/>
      <c r="H8478"/>
      <c r="I8478" s="610"/>
    </row>
    <row r="8479" spans="1:9" ht="15" x14ac:dyDescent="0.25">
      <c r="A8479" s="609" t="str">
        <f t="shared" si="132"/>
        <v>39235</v>
      </c>
      <c r="B8479">
        <v>39235</v>
      </c>
      <c r="C8479" t="s">
        <v>22037</v>
      </c>
      <c r="D8479" t="s">
        <v>8796</v>
      </c>
      <c r="E8479" s="363" t="s">
        <v>22038</v>
      </c>
      <c r="F8479"/>
      <c r="G8479"/>
      <c r="H8479"/>
      <c r="I8479" s="610"/>
    </row>
    <row r="8480" spans="1:9" ht="15" x14ac:dyDescent="0.25">
      <c r="A8480" s="609" t="str">
        <f t="shared" si="132"/>
        <v>39236</v>
      </c>
      <c r="B8480">
        <v>39236</v>
      </c>
      <c r="C8480" t="s">
        <v>22039</v>
      </c>
      <c r="D8480" t="s">
        <v>8796</v>
      </c>
      <c r="E8480" s="363" t="s">
        <v>22040</v>
      </c>
      <c r="F8480"/>
      <c r="G8480"/>
      <c r="H8480"/>
      <c r="I8480" s="610"/>
    </row>
    <row r="8481" spans="1:9" ht="15" x14ac:dyDescent="0.25">
      <c r="A8481" s="609" t="str">
        <f t="shared" si="132"/>
        <v>876</v>
      </c>
      <c r="B8481">
        <v>876</v>
      </c>
      <c r="C8481" t="s">
        <v>22041</v>
      </c>
      <c r="D8481" t="s">
        <v>8796</v>
      </c>
      <c r="E8481" s="363" t="s">
        <v>22042</v>
      </c>
      <c r="F8481"/>
      <c r="G8481"/>
      <c r="H8481"/>
      <c r="I8481" s="610"/>
    </row>
    <row r="8482" spans="1:9" ht="15" x14ac:dyDescent="0.25">
      <c r="A8482" s="609" t="str">
        <f t="shared" si="132"/>
        <v>877</v>
      </c>
      <c r="B8482">
        <v>877</v>
      </c>
      <c r="C8482" t="s">
        <v>22043</v>
      </c>
      <c r="D8482" t="s">
        <v>8796</v>
      </c>
      <c r="E8482" s="363" t="s">
        <v>22044</v>
      </c>
      <c r="F8482"/>
      <c r="G8482"/>
      <c r="H8482"/>
      <c r="I8482" s="610"/>
    </row>
    <row r="8483" spans="1:9" ht="15" x14ac:dyDescent="0.25">
      <c r="A8483" s="609" t="str">
        <f t="shared" si="132"/>
        <v>882</v>
      </c>
      <c r="B8483">
        <v>882</v>
      </c>
      <c r="C8483" t="s">
        <v>22045</v>
      </c>
      <c r="D8483" t="s">
        <v>8796</v>
      </c>
      <c r="E8483" s="363" t="s">
        <v>22046</v>
      </c>
      <c r="F8483"/>
      <c r="G8483"/>
      <c r="H8483"/>
      <c r="I8483" s="610"/>
    </row>
    <row r="8484" spans="1:9" ht="15" x14ac:dyDescent="0.25">
      <c r="A8484" s="609" t="str">
        <f t="shared" si="132"/>
        <v>878</v>
      </c>
      <c r="B8484">
        <v>878</v>
      </c>
      <c r="C8484" t="s">
        <v>22047</v>
      </c>
      <c r="D8484" t="s">
        <v>8796</v>
      </c>
      <c r="E8484" s="363" t="s">
        <v>22048</v>
      </c>
      <c r="F8484"/>
      <c r="G8484"/>
      <c r="H8484"/>
      <c r="I8484" s="610"/>
    </row>
    <row r="8485" spans="1:9" ht="15" x14ac:dyDescent="0.25">
      <c r="A8485" s="609" t="str">
        <f t="shared" si="132"/>
        <v>879</v>
      </c>
      <c r="B8485">
        <v>879</v>
      </c>
      <c r="C8485" t="s">
        <v>22049</v>
      </c>
      <c r="D8485" t="s">
        <v>8796</v>
      </c>
      <c r="E8485" s="363" t="s">
        <v>22050</v>
      </c>
      <c r="F8485"/>
      <c r="G8485"/>
      <c r="H8485"/>
      <c r="I8485" s="610"/>
    </row>
    <row r="8486" spans="1:9" ht="15" x14ac:dyDescent="0.25">
      <c r="A8486" s="609" t="str">
        <f t="shared" si="132"/>
        <v>880</v>
      </c>
      <c r="B8486">
        <v>880</v>
      </c>
      <c r="C8486" t="s">
        <v>22051</v>
      </c>
      <c r="D8486" t="s">
        <v>8796</v>
      </c>
      <c r="E8486" s="363" t="s">
        <v>22052</v>
      </c>
      <c r="F8486"/>
      <c r="G8486"/>
      <c r="H8486"/>
      <c r="I8486" s="610"/>
    </row>
    <row r="8487" spans="1:9" ht="15" x14ac:dyDescent="0.25">
      <c r="A8487" s="609" t="str">
        <f t="shared" si="132"/>
        <v>873</v>
      </c>
      <c r="B8487">
        <v>873</v>
      </c>
      <c r="C8487" t="s">
        <v>22053</v>
      </c>
      <c r="D8487" t="s">
        <v>8796</v>
      </c>
      <c r="E8487" s="363" t="s">
        <v>22054</v>
      </c>
      <c r="F8487"/>
      <c r="G8487"/>
      <c r="H8487"/>
      <c r="I8487" s="610"/>
    </row>
    <row r="8488" spans="1:9" ht="15" x14ac:dyDescent="0.25">
      <c r="A8488" s="609" t="str">
        <f t="shared" si="132"/>
        <v>881</v>
      </c>
      <c r="B8488">
        <v>881</v>
      </c>
      <c r="C8488" t="s">
        <v>22055</v>
      </c>
      <c r="D8488" t="s">
        <v>8796</v>
      </c>
      <c r="E8488" s="363" t="s">
        <v>22056</v>
      </c>
      <c r="F8488"/>
      <c r="G8488"/>
      <c r="H8488"/>
      <c r="I8488" s="610"/>
    </row>
    <row r="8489" spans="1:9" ht="15" x14ac:dyDescent="0.25">
      <c r="A8489" s="609" t="str">
        <f t="shared" si="132"/>
        <v>874</v>
      </c>
      <c r="B8489">
        <v>874</v>
      </c>
      <c r="C8489" t="s">
        <v>22057</v>
      </c>
      <c r="D8489" t="s">
        <v>8796</v>
      </c>
      <c r="E8489" s="363" t="s">
        <v>22058</v>
      </c>
      <c r="F8489"/>
      <c r="G8489"/>
      <c r="H8489"/>
      <c r="I8489" s="610"/>
    </row>
    <row r="8490" spans="1:9" ht="15" x14ac:dyDescent="0.25">
      <c r="A8490" s="609" t="str">
        <f t="shared" si="132"/>
        <v>875</v>
      </c>
      <c r="B8490">
        <v>875</v>
      </c>
      <c r="C8490" t="s">
        <v>22059</v>
      </c>
      <c r="D8490" t="s">
        <v>8796</v>
      </c>
      <c r="E8490" s="363" t="s">
        <v>22060</v>
      </c>
      <c r="F8490"/>
      <c r="G8490"/>
      <c r="H8490"/>
      <c r="I8490" s="610"/>
    </row>
    <row r="8491" spans="1:9" ht="15" x14ac:dyDescent="0.25">
      <c r="A8491" s="609" t="str">
        <f t="shared" si="132"/>
        <v>983</v>
      </c>
      <c r="B8491">
        <v>983</v>
      </c>
      <c r="C8491" t="s">
        <v>22061</v>
      </c>
      <c r="D8491" t="s">
        <v>8796</v>
      </c>
      <c r="E8491" s="363" t="s">
        <v>9139</v>
      </c>
      <c r="F8491"/>
      <c r="G8491"/>
      <c r="H8491"/>
      <c r="I8491" s="610"/>
    </row>
    <row r="8492" spans="1:9" ht="15" x14ac:dyDescent="0.25">
      <c r="A8492" s="609" t="str">
        <f t="shared" si="132"/>
        <v>985</v>
      </c>
      <c r="B8492">
        <v>985</v>
      </c>
      <c r="C8492" t="s">
        <v>22062</v>
      </c>
      <c r="D8492" t="s">
        <v>8796</v>
      </c>
      <c r="E8492" s="363" t="s">
        <v>11474</v>
      </c>
      <c r="F8492"/>
      <c r="G8492"/>
      <c r="H8492"/>
      <c r="I8492" s="610"/>
    </row>
    <row r="8493" spans="1:9" ht="15" x14ac:dyDescent="0.25">
      <c r="A8493" s="609" t="str">
        <f t="shared" si="132"/>
        <v>990</v>
      </c>
      <c r="B8493">
        <v>990</v>
      </c>
      <c r="C8493" t="s">
        <v>22063</v>
      </c>
      <c r="D8493" t="s">
        <v>8796</v>
      </c>
      <c r="E8493" s="363" t="s">
        <v>22064</v>
      </c>
      <c r="F8493"/>
      <c r="G8493"/>
      <c r="H8493"/>
      <c r="I8493" s="610"/>
    </row>
    <row r="8494" spans="1:9" ht="15" x14ac:dyDescent="0.25">
      <c r="A8494" s="609" t="str">
        <f t="shared" si="132"/>
        <v>39241</v>
      </c>
      <c r="B8494">
        <v>39241</v>
      </c>
      <c r="C8494" t="s">
        <v>22065</v>
      </c>
      <c r="D8494" t="s">
        <v>8796</v>
      </c>
      <c r="E8494" s="363" t="s">
        <v>15485</v>
      </c>
      <c r="F8494"/>
      <c r="G8494"/>
      <c r="H8494"/>
      <c r="I8494" s="610"/>
    </row>
    <row r="8495" spans="1:9" ht="15" x14ac:dyDescent="0.25">
      <c r="A8495" s="609" t="str">
        <f t="shared" si="132"/>
        <v>1005</v>
      </c>
      <c r="B8495">
        <v>1005</v>
      </c>
      <c r="C8495" t="s">
        <v>22066</v>
      </c>
      <c r="D8495" t="s">
        <v>8796</v>
      </c>
      <c r="E8495" s="363" t="s">
        <v>22067</v>
      </c>
      <c r="F8495"/>
      <c r="G8495"/>
      <c r="H8495"/>
      <c r="I8495" s="610"/>
    </row>
    <row r="8496" spans="1:9" ht="15" x14ac:dyDescent="0.25">
      <c r="A8496" s="609" t="str">
        <f t="shared" si="132"/>
        <v>984</v>
      </c>
      <c r="B8496">
        <v>984</v>
      </c>
      <c r="C8496" t="s">
        <v>22068</v>
      </c>
      <c r="D8496" t="s">
        <v>8796</v>
      </c>
      <c r="E8496" s="363" t="s">
        <v>9806</v>
      </c>
      <c r="F8496"/>
      <c r="G8496"/>
      <c r="H8496"/>
      <c r="I8496" s="610"/>
    </row>
    <row r="8497" spans="1:9" ht="15" x14ac:dyDescent="0.25">
      <c r="A8497" s="609" t="str">
        <f t="shared" si="132"/>
        <v>991</v>
      </c>
      <c r="B8497">
        <v>991</v>
      </c>
      <c r="C8497" t="s">
        <v>22069</v>
      </c>
      <c r="D8497" t="s">
        <v>8796</v>
      </c>
      <c r="E8497" s="363" t="s">
        <v>22070</v>
      </c>
      <c r="F8497"/>
      <c r="G8497"/>
      <c r="H8497"/>
      <c r="I8497" s="610"/>
    </row>
    <row r="8498" spans="1:9" ht="15" x14ac:dyDescent="0.25">
      <c r="A8498" s="609" t="str">
        <f t="shared" si="132"/>
        <v>986</v>
      </c>
      <c r="B8498">
        <v>986</v>
      </c>
      <c r="C8498" t="s">
        <v>22071</v>
      </c>
      <c r="D8498" t="s">
        <v>8796</v>
      </c>
      <c r="E8498" s="363" t="s">
        <v>10370</v>
      </c>
      <c r="F8498"/>
      <c r="G8498"/>
      <c r="H8498"/>
      <c r="I8498" s="610"/>
    </row>
    <row r="8499" spans="1:9" ht="15" x14ac:dyDescent="0.25">
      <c r="A8499" s="609" t="str">
        <f t="shared" si="132"/>
        <v>1024</v>
      </c>
      <c r="B8499">
        <v>1024</v>
      </c>
      <c r="C8499" t="s">
        <v>22072</v>
      </c>
      <c r="D8499" t="s">
        <v>8796</v>
      </c>
      <c r="E8499" s="363" t="s">
        <v>22073</v>
      </c>
      <c r="F8499"/>
      <c r="G8499"/>
      <c r="H8499"/>
      <c r="I8499" s="610"/>
    </row>
    <row r="8500" spans="1:9" ht="15" x14ac:dyDescent="0.25">
      <c r="A8500" s="609" t="str">
        <f t="shared" si="132"/>
        <v>987</v>
      </c>
      <c r="B8500">
        <v>987</v>
      </c>
      <c r="C8500" t="s">
        <v>22074</v>
      </c>
      <c r="D8500" t="s">
        <v>8796</v>
      </c>
      <c r="E8500" s="363" t="s">
        <v>19816</v>
      </c>
      <c r="F8500"/>
      <c r="G8500"/>
      <c r="H8500"/>
      <c r="I8500" s="610"/>
    </row>
    <row r="8501" spans="1:9" ht="15" x14ac:dyDescent="0.25">
      <c r="A8501" s="609" t="str">
        <f t="shared" si="132"/>
        <v>1003</v>
      </c>
      <c r="B8501">
        <v>1003</v>
      </c>
      <c r="C8501" t="s">
        <v>22075</v>
      </c>
      <c r="D8501" t="s">
        <v>8796</v>
      </c>
      <c r="E8501" s="363" t="s">
        <v>11226</v>
      </c>
      <c r="F8501"/>
      <c r="G8501"/>
      <c r="H8501"/>
      <c r="I8501" s="610"/>
    </row>
    <row r="8502" spans="1:9" ht="15" x14ac:dyDescent="0.25">
      <c r="A8502" s="609" t="str">
        <f t="shared" si="132"/>
        <v>992</v>
      </c>
      <c r="B8502">
        <v>992</v>
      </c>
      <c r="C8502" t="s">
        <v>22076</v>
      </c>
      <c r="D8502" t="s">
        <v>8796</v>
      </c>
      <c r="E8502" s="363" t="s">
        <v>22077</v>
      </c>
      <c r="F8502"/>
      <c r="G8502"/>
      <c r="H8502"/>
      <c r="I8502" s="610"/>
    </row>
    <row r="8503" spans="1:9" ht="15" x14ac:dyDescent="0.25">
      <c r="A8503" s="609" t="str">
        <f t="shared" si="132"/>
        <v>1007</v>
      </c>
      <c r="B8503">
        <v>1007</v>
      </c>
      <c r="C8503" t="s">
        <v>22078</v>
      </c>
      <c r="D8503" t="s">
        <v>8796</v>
      </c>
      <c r="E8503" s="363" t="s">
        <v>19713</v>
      </c>
      <c r="F8503"/>
      <c r="G8503"/>
      <c r="H8503"/>
      <c r="I8503" s="610"/>
    </row>
    <row r="8504" spans="1:9" ht="15" x14ac:dyDescent="0.25">
      <c r="A8504" s="609" t="str">
        <f t="shared" si="132"/>
        <v>39242</v>
      </c>
      <c r="B8504">
        <v>39242</v>
      </c>
      <c r="C8504" t="s">
        <v>22079</v>
      </c>
      <c r="D8504" t="s">
        <v>8796</v>
      </c>
      <c r="E8504" s="363" t="s">
        <v>22080</v>
      </c>
      <c r="F8504"/>
      <c r="G8504"/>
      <c r="H8504"/>
      <c r="I8504" s="610"/>
    </row>
    <row r="8505" spans="1:9" ht="15" x14ac:dyDescent="0.25">
      <c r="A8505" s="609" t="str">
        <f t="shared" si="132"/>
        <v>1008</v>
      </c>
      <c r="B8505">
        <v>1008</v>
      </c>
      <c r="C8505" t="s">
        <v>22081</v>
      </c>
      <c r="D8505" t="s">
        <v>8796</v>
      </c>
      <c r="E8505" s="363" t="s">
        <v>14159</v>
      </c>
      <c r="F8505"/>
      <c r="G8505"/>
      <c r="H8505"/>
      <c r="I8505" s="610"/>
    </row>
    <row r="8506" spans="1:9" ht="15" x14ac:dyDescent="0.25">
      <c r="A8506" s="609" t="str">
        <f t="shared" si="132"/>
        <v>988</v>
      </c>
      <c r="B8506">
        <v>988</v>
      </c>
      <c r="C8506" t="s">
        <v>22082</v>
      </c>
      <c r="D8506" t="s">
        <v>8796</v>
      </c>
      <c r="E8506" s="363" t="s">
        <v>22083</v>
      </c>
      <c r="F8506"/>
      <c r="G8506"/>
      <c r="H8506"/>
      <c r="I8506" s="610"/>
    </row>
    <row r="8507" spans="1:9" ht="15" x14ac:dyDescent="0.25">
      <c r="A8507" s="609" t="str">
        <f t="shared" si="132"/>
        <v>989</v>
      </c>
      <c r="B8507">
        <v>989</v>
      </c>
      <c r="C8507" t="s">
        <v>22084</v>
      </c>
      <c r="D8507" t="s">
        <v>8796</v>
      </c>
      <c r="E8507" s="363" t="s">
        <v>22085</v>
      </c>
      <c r="F8507"/>
      <c r="G8507"/>
      <c r="H8507"/>
      <c r="I8507" s="610"/>
    </row>
    <row r="8508" spans="1:9" ht="15" x14ac:dyDescent="0.25">
      <c r="A8508" s="609" t="str">
        <f t="shared" si="132"/>
        <v>39598</v>
      </c>
      <c r="B8508">
        <v>39598</v>
      </c>
      <c r="C8508" t="s">
        <v>22086</v>
      </c>
      <c r="D8508" t="s">
        <v>8796</v>
      </c>
      <c r="E8508" s="363" t="s">
        <v>8826</v>
      </c>
      <c r="F8508"/>
      <c r="G8508"/>
      <c r="H8508"/>
      <c r="I8508" s="610"/>
    </row>
    <row r="8509" spans="1:9" ht="15" x14ac:dyDescent="0.25">
      <c r="A8509" s="609" t="str">
        <f t="shared" si="132"/>
        <v>39599</v>
      </c>
      <c r="B8509">
        <v>39599</v>
      </c>
      <c r="C8509" t="s">
        <v>22087</v>
      </c>
      <c r="D8509" t="s">
        <v>8796</v>
      </c>
      <c r="E8509" s="363" t="s">
        <v>10028</v>
      </c>
      <c r="F8509"/>
      <c r="G8509"/>
      <c r="H8509"/>
      <c r="I8509" s="610"/>
    </row>
    <row r="8510" spans="1:9" ht="15" x14ac:dyDescent="0.25">
      <c r="A8510" s="609" t="str">
        <f t="shared" si="132"/>
        <v>34602</v>
      </c>
      <c r="B8510">
        <v>34602</v>
      </c>
      <c r="C8510" t="s">
        <v>22088</v>
      </c>
      <c r="D8510" t="s">
        <v>8796</v>
      </c>
      <c r="E8510" s="363" t="s">
        <v>9655</v>
      </c>
      <c r="F8510"/>
      <c r="G8510"/>
      <c r="H8510"/>
      <c r="I8510" s="610"/>
    </row>
    <row r="8511" spans="1:9" ht="15" x14ac:dyDescent="0.25">
      <c r="A8511" s="609" t="str">
        <f t="shared" si="132"/>
        <v>34603</v>
      </c>
      <c r="B8511">
        <v>34603</v>
      </c>
      <c r="C8511" t="s">
        <v>22089</v>
      </c>
      <c r="D8511" t="s">
        <v>8796</v>
      </c>
      <c r="E8511" s="363" t="s">
        <v>15306</v>
      </c>
      <c r="F8511"/>
      <c r="G8511"/>
      <c r="H8511"/>
      <c r="I8511" s="610"/>
    </row>
    <row r="8512" spans="1:9" ht="15" x14ac:dyDescent="0.25">
      <c r="A8512" s="609" t="str">
        <f t="shared" si="132"/>
        <v>34607</v>
      </c>
      <c r="B8512">
        <v>34607</v>
      </c>
      <c r="C8512" t="s">
        <v>22090</v>
      </c>
      <c r="D8512" t="s">
        <v>8796</v>
      </c>
      <c r="E8512" s="363" t="s">
        <v>11841</v>
      </c>
      <c r="F8512"/>
      <c r="G8512"/>
      <c r="H8512"/>
      <c r="I8512" s="610"/>
    </row>
    <row r="8513" spans="1:9" ht="15" x14ac:dyDescent="0.25">
      <c r="A8513" s="609" t="str">
        <f t="shared" si="132"/>
        <v>34609</v>
      </c>
      <c r="B8513">
        <v>34609</v>
      </c>
      <c r="C8513" t="s">
        <v>22091</v>
      </c>
      <c r="D8513" t="s">
        <v>8796</v>
      </c>
      <c r="E8513" s="363" t="s">
        <v>22092</v>
      </c>
      <c r="F8513"/>
      <c r="G8513"/>
      <c r="H8513"/>
      <c r="I8513" s="610"/>
    </row>
    <row r="8514" spans="1:9" ht="15" x14ac:dyDescent="0.25">
      <c r="A8514" s="609" t="str">
        <f t="shared" ref="A8514:A8577" si="133">IF(ISERROR(SEARCH("/",B8514)=6),TRIM(CLEAN(B8514)),IF(SEARCH("/",B8514)=6,IF(LEN(TRIM(CLEAN(B8514)))=7,LEFT(TRIM(CLEAN(B8514)),6)&amp;"00"&amp;RIGHT(TRIM(CLEAN(B8514)),1),LEFT(TRIM(CLEAN(B8514)),6)&amp;"0"&amp;RIGHT(TRIM(CLEAN(B8514)),2)),TRIM(CLEAN(B8514))))</f>
        <v>34618</v>
      </c>
      <c r="B8514">
        <v>34618</v>
      </c>
      <c r="C8514" t="s">
        <v>22093</v>
      </c>
      <c r="D8514" t="s">
        <v>8796</v>
      </c>
      <c r="E8514" s="363" t="s">
        <v>9125</v>
      </c>
      <c r="F8514"/>
      <c r="G8514"/>
      <c r="H8514"/>
      <c r="I8514" s="610"/>
    </row>
    <row r="8515" spans="1:9" ht="15" x14ac:dyDescent="0.25">
      <c r="A8515" s="609" t="str">
        <f t="shared" si="133"/>
        <v>34620</v>
      </c>
      <c r="B8515">
        <v>34620</v>
      </c>
      <c r="C8515" t="s">
        <v>22094</v>
      </c>
      <c r="D8515" t="s">
        <v>8796</v>
      </c>
      <c r="E8515" s="363" t="s">
        <v>19723</v>
      </c>
      <c r="F8515"/>
      <c r="G8515"/>
      <c r="H8515"/>
      <c r="I8515" s="610"/>
    </row>
    <row r="8516" spans="1:9" ht="15" x14ac:dyDescent="0.25">
      <c r="A8516" s="609" t="str">
        <f t="shared" si="133"/>
        <v>34621</v>
      </c>
      <c r="B8516">
        <v>34621</v>
      </c>
      <c r="C8516" t="s">
        <v>22095</v>
      </c>
      <c r="D8516" t="s">
        <v>8796</v>
      </c>
      <c r="E8516" s="363" t="s">
        <v>9854</v>
      </c>
      <c r="F8516"/>
      <c r="G8516"/>
      <c r="H8516"/>
      <c r="I8516" s="610"/>
    </row>
    <row r="8517" spans="1:9" ht="15" x14ac:dyDescent="0.25">
      <c r="A8517" s="609" t="str">
        <f t="shared" si="133"/>
        <v>34622</v>
      </c>
      <c r="B8517">
        <v>34622</v>
      </c>
      <c r="C8517" t="s">
        <v>22096</v>
      </c>
      <c r="D8517" t="s">
        <v>8796</v>
      </c>
      <c r="E8517" s="363" t="s">
        <v>22097</v>
      </c>
      <c r="F8517"/>
      <c r="G8517"/>
      <c r="H8517"/>
      <c r="I8517" s="610"/>
    </row>
    <row r="8518" spans="1:9" ht="15" x14ac:dyDescent="0.25">
      <c r="A8518" s="609" t="str">
        <f t="shared" si="133"/>
        <v>34624</v>
      </c>
      <c r="B8518">
        <v>34624</v>
      </c>
      <c r="C8518" t="s">
        <v>22098</v>
      </c>
      <c r="D8518" t="s">
        <v>8796</v>
      </c>
      <c r="E8518" s="363" t="s">
        <v>8950</v>
      </c>
      <c r="F8518"/>
      <c r="G8518"/>
      <c r="H8518"/>
      <c r="I8518" s="610"/>
    </row>
    <row r="8519" spans="1:9" ht="15" x14ac:dyDescent="0.25">
      <c r="A8519" s="609" t="str">
        <f t="shared" si="133"/>
        <v>34626</v>
      </c>
      <c r="B8519">
        <v>34626</v>
      </c>
      <c r="C8519" t="s">
        <v>22099</v>
      </c>
      <c r="D8519" t="s">
        <v>8796</v>
      </c>
      <c r="E8519" s="363" t="s">
        <v>22100</v>
      </c>
      <c r="F8519"/>
      <c r="G8519"/>
      <c r="H8519"/>
      <c r="I8519" s="610"/>
    </row>
    <row r="8520" spans="1:9" ht="15" x14ac:dyDescent="0.25">
      <c r="A8520" s="609" t="str">
        <f t="shared" si="133"/>
        <v>34627</v>
      </c>
      <c r="B8520">
        <v>34627</v>
      </c>
      <c r="C8520" t="s">
        <v>22101</v>
      </c>
      <c r="D8520" t="s">
        <v>8796</v>
      </c>
      <c r="E8520" s="363" t="s">
        <v>18147</v>
      </c>
      <c r="F8520"/>
      <c r="G8520"/>
      <c r="H8520"/>
      <c r="I8520" s="610"/>
    </row>
    <row r="8521" spans="1:9" ht="15" x14ac:dyDescent="0.25">
      <c r="A8521" s="609" t="str">
        <f t="shared" si="133"/>
        <v>34629</v>
      </c>
      <c r="B8521">
        <v>34629</v>
      </c>
      <c r="C8521" t="s">
        <v>22102</v>
      </c>
      <c r="D8521" t="s">
        <v>8796</v>
      </c>
      <c r="E8521" s="363" t="s">
        <v>22103</v>
      </c>
      <c r="F8521"/>
      <c r="G8521"/>
      <c r="H8521"/>
      <c r="I8521" s="610"/>
    </row>
    <row r="8522" spans="1:9" ht="15" x14ac:dyDescent="0.25">
      <c r="A8522" s="609" t="str">
        <f t="shared" si="133"/>
        <v>39257</v>
      </c>
      <c r="B8522">
        <v>39257</v>
      </c>
      <c r="C8522" t="s">
        <v>22104</v>
      </c>
      <c r="D8522" t="s">
        <v>8796</v>
      </c>
      <c r="E8522" s="363" t="s">
        <v>9489</v>
      </c>
      <c r="F8522"/>
      <c r="G8522"/>
      <c r="H8522"/>
      <c r="I8522" s="610"/>
    </row>
    <row r="8523" spans="1:9" ht="15" x14ac:dyDescent="0.25">
      <c r="A8523" s="609" t="str">
        <f t="shared" si="133"/>
        <v>39261</v>
      </c>
      <c r="B8523">
        <v>39261</v>
      </c>
      <c r="C8523" t="s">
        <v>22105</v>
      </c>
      <c r="D8523" t="s">
        <v>8796</v>
      </c>
      <c r="E8523" s="363" t="s">
        <v>22106</v>
      </c>
      <c r="F8523"/>
      <c r="G8523"/>
      <c r="H8523"/>
      <c r="I8523" s="610"/>
    </row>
    <row r="8524" spans="1:9" ht="15" x14ac:dyDescent="0.25">
      <c r="A8524" s="609" t="str">
        <f t="shared" si="133"/>
        <v>39268</v>
      </c>
      <c r="B8524">
        <v>39268</v>
      </c>
      <c r="C8524" t="s">
        <v>22107</v>
      </c>
      <c r="D8524" t="s">
        <v>8796</v>
      </c>
      <c r="E8524" s="363" t="s">
        <v>22108</v>
      </c>
      <c r="F8524"/>
      <c r="G8524"/>
      <c r="H8524"/>
      <c r="I8524" s="610"/>
    </row>
    <row r="8525" spans="1:9" ht="15" x14ac:dyDescent="0.25">
      <c r="A8525" s="609" t="str">
        <f t="shared" si="133"/>
        <v>39262</v>
      </c>
      <c r="B8525">
        <v>39262</v>
      </c>
      <c r="C8525" t="s">
        <v>22109</v>
      </c>
      <c r="D8525" t="s">
        <v>8796</v>
      </c>
      <c r="E8525" s="363" t="s">
        <v>22110</v>
      </c>
      <c r="F8525"/>
      <c r="G8525"/>
      <c r="H8525"/>
      <c r="I8525" s="610"/>
    </row>
    <row r="8526" spans="1:9" ht="15" x14ac:dyDescent="0.25">
      <c r="A8526" s="609" t="str">
        <f t="shared" si="133"/>
        <v>39258</v>
      </c>
      <c r="B8526">
        <v>39258</v>
      </c>
      <c r="C8526" t="s">
        <v>22111</v>
      </c>
      <c r="D8526" t="s">
        <v>8796</v>
      </c>
      <c r="E8526" s="363" t="s">
        <v>14083</v>
      </c>
      <c r="F8526"/>
      <c r="G8526"/>
      <c r="H8526"/>
      <c r="I8526" s="610"/>
    </row>
    <row r="8527" spans="1:9" ht="15" x14ac:dyDescent="0.25">
      <c r="A8527" s="609" t="str">
        <f t="shared" si="133"/>
        <v>39263</v>
      </c>
      <c r="B8527">
        <v>39263</v>
      </c>
      <c r="C8527" t="s">
        <v>22112</v>
      </c>
      <c r="D8527" t="s">
        <v>8796</v>
      </c>
      <c r="E8527" s="363" t="s">
        <v>19362</v>
      </c>
      <c r="F8527"/>
      <c r="G8527"/>
      <c r="H8527"/>
      <c r="I8527" s="610"/>
    </row>
    <row r="8528" spans="1:9" ht="15" x14ac:dyDescent="0.25">
      <c r="A8528" s="609" t="str">
        <f t="shared" si="133"/>
        <v>39264</v>
      </c>
      <c r="B8528">
        <v>39264</v>
      </c>
      <c r="C8528" t="s">
        <v>22113</v>
      </c>
      <c r="D8528" t="s">
        <v>8796</v>
      </c>
      <c r="E8528" s="363" t="s">
        <v>9572</v>
      </c>
      <c r="F8528"/>
      <c r="G8528"/>
      <c r="H8528"/>
      <c r="I8528" s="610"/>
    </row>
    <row r="8529" spans="1:9" ht="15" x14ac:dyDescent="0.25">
      <c r="A8529" s="609" t="str">
        <f t="shared" si="133"/>
        <v>39259</v>
      </c>
      <c r="B8529">
        <v>39259</v>
      </c>
      <c r="C8529" t="s">
        <v>22114</v>
      </c>
      <c r="D8529" t="s">
        <v>8796</v>
      </c>
      <c r="E8529" s="363" t="s">
        <v>12819</v>
      </c>
      <c r="F8529"/>
      <c r="G8529"/>
      <c r="H8529"/>
      <c r="I8529" s="610"/>
    </row>
    <row r="8530" spans="1:9" ht="15" x14ac:dyDescent="0.25">
      <c r="A8530" s="609" t="str">
        <f t="shared" si="133"/>
        <v>39265</v>
      </c>
      <c r="B8530">
        <v>39265</v>
      </c>
      <c r="C8530" t="s">
        <v>22115</v>
      </c>
      <c r="D8530" t="s">
        <v>8796</v>
      </c>
      <c r="E8530" s="363" t="s">
        <v>22116</v>
      </c>
      <c r="F8530"/>
      <c r="G8530"/>
      <c r="H8530"/>
      <c r="I8530" s="610"/>
    </row>
    <row r="8531" spans="1:9" ht="15" x14ac:dyDescent="0.25">
      <c r="A8531" s="609" t="str">
        <f t="shared" si="133"/>
        <v>39260</v>
      </c>
      <c r="B8531">
        <v>39260</v>
      </c>
      <c r="C8531" t="s">
        <v>22117</v>
      </c>
      <c r="D8531" t="s">
        <v>8796</v>
      </c>
      <c r="E8531" s="363" t="s">
        <v>22118</v>
      </c>
      <c r="F8531"/>
      <c r="G8531"/>
      <c r="H8531"/>
      <c r="I8531" s="610"/>
    </row>
    <row r="8532" spans="1:9" ht="15" x14ac:dyDescent="0.25">
      <c r="A8532" s="609" t="str">
        <f t="shared" si="133"/>
        <v>39266</v>
      </c>
      <c r="B8532">
        <v>39266</v>
      </c>
      <c r="C8532" t="s">
        <v>22119</v>
      </c>
      <c r="D8532" t="s">
        <v>8796</v>
      </c>
      <c r="E8532" s="363" t="s">
        <v>22120</v>
      </c>
      <c r="F8532"/>
      <c r="G8532"/>
      <c r="H8532"/>
      <c r="I8532" s="610"/>
    </row>
    <row r="8533" spans="1:9" ht="15" x14ac:dyDescent="0.25">
      <c r="A8533" s="609" t="str">
        <f t="shared" si="133"/>
        <v>39267</v>
      </c>
      <c r="B8533">
        <v>39267</v>
      </c>
      <c r="C8533" t="s">
        <v>22121</v>
      </c>
      <c r="D8533" t="s">
        <v>8796</v>
      </c>
      <c r="E8533" s="363" t="s">
        <v>22122</v>
      </c>
      <c r="F8533"/>
      <c r="G8533"/>
      <c r="H8533"/>
      <c r="I8533" s="610"/>
    </row>
    <row r="8534" spans="1:9" ht="15" x14ac:dyDescent="0.25">
      <c r="A8534" s="609" t="str">
        <f t="shared" si="133"/>
        <v>11901</v>
      </c>
      <c r="B8534">
        <v>11901</v>
      </c>
      <c r="C8534" t="s">
        <v>22123</v>
      </c>
      <c r="D8534" t="s">
        <v>8796</v>
      </c>
      <c r="E8534" s="363" t="s">
        <v>9171</v>
      </c>
      <c r="F8534"/>
      <c r="G8534"/>
      <c r="H8534"/>
      <c r="I8534" s="610"/>
    </row>
    <row r="8535" spans="1:9" ht="15" x14ac:dyDescent="0.25">
      <c r="A8535" s="609" t="str">
        <f t="shared" si="133"/>
        <v>11902</v>
      </c>
      <c r="B8535">
        <v>11902</v>
      </c>
      <c r="C8535" t="s">
        <v>22124</v>
      </c>
      <c r="D8535" t="s">
        <v>8796</v>
      </c>
      <c r="E8535" s="363" t="s">
        <v>22125</v>
      </c>
      <c r="F8535"/>
      <c r="G8535"/>
      <c r="H8535"/>
      <c r="I8535" s="610"/>
    </row>
    <row r="8536" spans="1:9" ht="15" x14ac:dyDescent="0.25">
      <c r="A8536" s="609" t="str">
        <f t="shared" si="133"/>
        <v>11903</v>
      </c>
      <c r="B8536">
        <v>11903</v>
      </c>
      <c r="C8536" t="s">
        <v>22126</v>
      </c>
      <c r="D8536" t="s">
        <v>8796</v>
      </c>
      <c r="E8536" s="363" t="s">
        <v>9185</v>
      </c>
      <c r="F8536"/>
      <c r="G8536"/>
      <c r="H8536"/>
      <c r="I8536" s="610"/>
    </row>
    <row r="8537" spans="1:9" ht="15" x14ac:dyDescent="0.25">
      <c r="A8537" s="609" t="str">
        <f t="shared" si="133"/>
        <v>11904</v>
      </c>
      <c r="B8537">
        <v>11904</v>
      </c>
      <c r="C8537" t="s">
        <v>22127</v>
      </c>
      <c r="D8537" t="s">
        <v>8796</v>
      </c>
      <c r="E8537" s="363" t="s">
        <v>10051</v>
      </c>
      <c r="F8537"/>
      <c r="G8537"/>
      <c r="H8537"/>
      <c r="I8537" s="610"/>
    </row>
    <row r="8538" spans="1:9" ht="15" x14ac:dyDescent="0.25">
      <c r="A8538" s="609" t="str">
        <f t="shared" si="133"/>
        <v>11905</v>
      </c>
      <c r="B8538">
        <v>11905</v>
      </c>
      <c r="C8538" t="s">
        <v>22128</v>
      </c>
      <c r="D8538" t="s">
        <v>8796</v>
      </c>
      <c r="E8538" s="363" t="s">
        <v>17065</v>
      </c>
      <c r="F8538"/>
      <c r="G8538"/>
      <c r="H8538"/>
      <c r="I8538" s="610"/>
    </row>
    <row r="8539" spans="1:9" ht="15" x14ac:dyDescent="0.25">
      <c r="A8539" s="609" t="str">
        <f t="shared" si="133"/>
        <v>11906</v>
      </c>
      <c r="B8539">
        <v>11906</v>
      </c>
      <c r="C8539" t="s">
        <v>22129</v>
      </c>
      <c r="D8539" t="s">
        <v>8796</v>
      </c>
      <c r="E8539" s="363" t="s">
        <v>10078</v>
      </c>
      <c r="F8539"/>
      <c r="G8539"/>
      <c r="H8539"/>
      <c r="I8539" s="610"/>
    </row>
    <row r="8540" spans="1:9" ht="15" x14ac:dyDescent="0.25">
      <c r="A8540" s="609" t="str">
        <f t="shared" si="133"/>
        <v>11919</v>
      </c>
      <c r="B8540">
        <v>11919</v>
      </c>
      <c r="C8540" t="s">
        <v>22130</v>
      </c>
      <c r="D8540" t="s">
        <v>8796</v>
      </c>
      <c r="E8540" s="363" t="s">
        <v>10116</v>
      </c>
      <c r="F8540"/>
      <c r="G8540"/>
      <c r="H8540"/>
      <c r="I8540" s="610"/>
    </row>
    <row r="8541" spans="1:9" ht="15" x14ac:dyDescent="0.25">
      <c r="A8541" s="609" t="str">
        <f t="shared" si="133"/>
        <v>11920</v>
      </c>
      <c r="B8541">
        <v>11920</v>
      </c>
      <c r="C8541" t="s">
        <v>22131</v>
      </c>
      <c r="D8541" t="s">
        <v>8796</v>
      </c>
      <c r="E8541" s="363" t="s">
        <v>9929</v>
      </c>
      <c r="F8541"/>
      <c r="G8541"/>
      <c r="H8541"/>
      <c r="I8541" s="610"/>
    </row>
    <row r="8542" spans="1:9" ht="15" x14ac:dyDescent="0.25">
      <c r="A8542" s="609" t="str">
        <f t="shared" si="133"/>
        <v>11924</v>
      </c>
      <c r="B8542">
        <v>11924</v>
      </c>
      <c r="C8542" t="s">
        <v>22132</v>
      </c>
      <c r="D8542" t="s">
        <v>8796</v>
      </c>
      <c r="E8542" s="363" t="s">
        <v>22133</v>
      </c>
      <c r="F8542"/>
      <c r="G8542"/>
      <c r="H8542"/>
      <c r="I8542" s="610"/>
    </row>
    <row r="8543" spans="1:9" ht="15" x14ac:dyDescent="0.25">
      <c r="A8543" s="609" t="str">
        <f t="shared" si="133"/>
        <v>11921</v>
      </c>
      <c r="B8543">
        <v>11921</v>
      </c>
      <c r="C8543" t="s">
        <v>22134</v>
      </c>
      <c r="D8543" t="s">
        <v>8796</v>
      </c>
      <c r="E8543" s="363" t="s">
        <v>19710</v>
      </c>
      <c r="F8543"/>
      <c r="G8543"/>
      <c r="H8543"/>
      <c r="I8543" s="610"/>
    </row>
    <row r="8544" spans="1:9" ht="15" x14ac:dyDescent="0.25">
      <c r="A8544" s="609" t="str">
        <f t="shared" si="133"/>
        <v>11922</v>
      </c>
      <c r="B8544">
        <v>11922</v>
      </c>
      <c r="C8544" t="s">
        <v>22135</v>
      </c>
      <c r="D8544" t="s">
        <v>8796</v>
      </c>
      <c r="E8544" s="363" t="s">
        <v>14740</v>
      </c>
      <c r="F8544"/>
      <c r="G8544"/>
      <c r="H8544"/>
      <c r="I8544" s="610"/>
    </row>
    <row r="8545" spans="1:9" ht="15" x14ac:dyDescent="0.25">
      <c r="A8545" s="609" t="str">
        <f t="shared" si="133"/>
        <v>11923</v>
      </c>
      <c r="B8545">
        <v>11923</v>
      </c>
      <c r="C8545" t="s">
        <v>22136</v>
      </c>
      <c r="D8545" t="s">
        <v>8796</v>
      </c>
      <c r="E8545" s="363" t="s">
        <v>16100</v>
      </c>
      <c r="F8545"/>
      <c r="G8545"/>
      <c r="H8545"/>
      <c r="I8545" s="610"/>
    </row>
    <row r="8546" spans="1:9" ht="15" x14ac:dyDescent="0.25">
      <c r="A8546" s="609" t="str">
        <f t="shared" si="133"/>
        <v>11916</v>
      </c>
      <c r="B8546">
        <v>11916</v>
      </c>
      <c r="C8546" t="s">
        <v>22137</v>
      </c>
      <c r="D8546" t="s">
        <v>8796</v>
      </c>
      <c r="E8546" s="363" t="s">
        <v>9558</v>
      </c>
      <c r="F8546"/>
      <c r="G8546"/>
      <c r="H8546"/>
      <c r="I8546" s="610"/>
    </row>
    <row r="8547" spans="1:9" ht="15" x14ac:dyDescent="0.25">
      <c r="A8547" s="609" t="str">
        <f t="shared" si="133"/>
        <v>11914</v>
      </c>
      <c r="B8547">
        <v>11914</v>
      </c>
      <c r="C8547" t="s">
        <v>22138</v>
      </c>
      <c r="D8547" t="s">
        <v>8796</v>
      </c>
      <c r="E8547" s="363" t="s">
        <v>22139</v>
      </c>
      <c r="F8547"/>
      <c r="G8547"/>
      <c r="H8547"/>
      <c r="I8547" s="610"/>
    </row>
    <row r="8548" spans="1:9" ht="15" x14ac:dyDescent="0.25">
      <c r="A8548" s="609" t="str">
        <f t="shared" si="133"/>
        <v>11917</v>
      </c>
      <c r="B8548">
        <v>11917</v>
      </c>
      <c r="C8548" t="s">
        <v>22140</v>
      </c>
      <c r="D8548" t="s">
        <v>8796</v>
      </c>
      <c r="E8548" s="363" t="s">
        <v>9210</v>
      </c>
      <c r="F8548"/>
      <c r="G8548"/>
      <c r="H8548"/>
      <c r="I8548" s="610"/>
    </row>
    <row r="8549" spans="1:9" ht="15" x14ac:dyDescent="0.25">
      <c r="A8549" s="609" t="str">
        <f t="shared" si="133"/>
        <v>11918</v>
      </c>
      <c r="B8549">
        <v>11918</v>
      </c>
      <c r="C8549" t="s">
        <v>22141</v>
      </c>
      <c r="D8549" t="s">
        <v>8796</v>
      </c>
      <c r="E8549" s="363" t="s">
        <v>10468</v>
      </c>
      <c r="F8549"/>
      <c r="G8549"/>
      <c r="H8549"/>
      <c r="I8549" s="610"/>
    </row>
    <row r="8550" spans="1:9" ht="15" x14ac:dyDescent="0.25">
      <c r="A8550" s="609" t="str">
        <f t="shared" si="133"/>
        <v>37734</v>
      </c>
      <c r="B8550">
        <v>37734</v>
      </c>
      <c r="C8550" t="s">
        <v>22142</v>
      </c>
      <c r="D8550" t="s">
        <v>8781</v>
      </c>
      <c r="E8550" s="363" t="s">
        <v>22143</v>
      </c>
      <c r="F8550"/>
      <c r="G8550"/>
      <c r="H8550"/>
      <c r="I8550" s="610"/>
    </row>
    <row r="8551" spans="1:9" ht="15" x14ac:dyDescent="0.25">
      <c r="A8551" s="609" t="str">
        <f t="shared" si="133"/>
        <v>42251</v>
      </c>
      <c r="B8551">
        <v>42251</v>
      </c>
      <c r="C8551" t="s">
        <v>22144</v>
      </c>
      <c r="D8551" t="s">
        <v>8781</v>
      </c>
      <c r="E8551" s="363" t="s">
        <v>22145</v>
      </c>
      <c r="F8551"/>
      <c r="G8551"/>
      <c r="H8551"/>
      <c r="I8551" s="610"/>
    </row>
    <row r="8552" spans="1:9" ht="15" x14ac:dyDescent="0.25">
      <c r="A8552" s="609" t="str">
        <f t="shared" si="133"/>
        <v>37733</v>
      </c>
      <c r="B8552">
        <v>37733</v>
      </c>
      <c r="C8552" t="s">
        <v>22146</v>
      </c>
      <c r="D8552" t="s">
        <v>8781</v>
      </c>
      <c r="E8552" s="363" t="s">
        <v>22147</v>
      </c>
      <c r="F8552"/>
      <c r="G8552"/>
      <c r="H8552"/>
      <c r="I8552" s="610"/>
    </row>
    <row r="8553" spans="1:9" ht="15" x14ac:dyDescent="0.25">
      <c r="A8553" s="609" t="str">
        <f t="shared" si="133"/>
        <v>37735</v>
      </c>
      <c r="B8553">
        <v>37735</v>
      </c>
      <c r="C8553" t="s">
        <v>22148</v>
      </c>
      <c r="D8553" t="s">
        <v>8781</v>
      </c>
      <c r="E8553" s="363" t="s">
        <v>22149</v>
      </c>
      <c r="F8553"/>
      <c r="G8553"/>
      <c r="H8553"/>
      <c r="I8553" s="610"/>
    </row>
    <row r="8554" spans="1:9" ht="15" x14ac:dyDescent="0.25">
      <c r="A8554" s="609" t="str">
        <f t="shared" si="133"/>
        <v>5090</v>
      </c>
      <c r="B8554">
        <v>5090</v>
      </c>
      <c r="C8554" t="s">
        <v>22150</v>
      </c>
      <c r="D8554" t="s">
        <v>8781</v>
      </c>
      <c r="E8554" s="363" t="s">
        <v>18032</v>
      </c>
      <c r="F8554"/>
      <c r="G8554"/>
      <c r="H8554"/>
      <c r="I8554" s="610"/>
    </row>
    <row r="8555" spans="1:9" ht="15" x14ac:dyDescent="0.25">
      <c r="A8555" s="609" t="str">
        <f t="shared" si="133"/>
        <v>5085</v>
      </c>
      <c r="B8555">
        <v>5085</v>
      </c>
      <c r="C8555" t="s">
        <v>22151</v>
      </c>
      <c r="D8555" t="s">
        <v>8781</v>
      </c>
      <c r="E8555" s="363" t="s">
        <v>19566</v>
      </c>
      <c r="F8555"/>
      <c r="G8555"/>
      <c r="H8555"/>
      <c r="I8555" s="610"/>
    </row>
    <row r="8556" spans="1:9" ht="15" x14ac:dyDescent="0.25">
      <c r="A8556" s="609" t="str">
        <f t="shared" si="133"/>
        <v>43603</v>
      </c>
      <c r="B8556">
        <v>43603</v>
      </c>
      <c r="C8556" t="s">
        <v>22152</v>
      </c>
      <c r="D8556" t="s">
        <v>8781</v>
      </c>
      <c r="E8556" s="363" t="s">
        <v>22153</v>
      </c>
      <c r="F8556"/>
      <c r="G8556"/>
      <c r="H8556"/>
      <c r="I8556" s="610"/>
    </row>
    <row r="8557" spans="1:9" ht="15" x14ac:dyDescent="0.25">
      <c r="A8557" s="609" t="str">
        <f t="shared" si="133"/>
        <v>38374</v>
      </c>
      <c r="B8557">
        <v>38374</v>
      </c>
      <c r="C8557" t="s">
        <v>22154</v>
      </c>
      <c r="D8557" t="s">
        <v>8781</v>
      </c>
      <c r="E8557" s="363" t="s">
        <v>22155</v>
      </c>
      <c r="F8557"/>
      <c r="G8557"/>
      <c r="H8557"/>
      <c r="I8557" s="610"/>
    </row>
    <row r="8558" spans="1:9" ht="15" x14ac:dyDescent="0.25">
      <c r="A8558" s="609" t="str">
        <f t="shared" si="133"/>
        <v>20209</v>
      </c>
      <c r="B8558">
        <v>20209</v>
      </c>
      <c r="C8558" t="s">
        <v>22156</v>
      </c>
      <c r="D8558" t="s">
        <v>8796</v>
      </c>
      <c r="E8558" s="363" t="s">
        <v>19158</v>
      </c>
      <c r="F8558"/>
      <c r="G8558"/>
      <c r="H8558"/>
      <c r="I8558" s="610"/>
    </row>
    <row r="8559" spans="1:9" ht="15" x14ac:dyDescent="0.25">
      <c r="A8559" s="609" t="str">
        <f t="shared" si="133"/>
        <v>20212</v>
      </c>
      <c r="B8559">
        <v>20212</v>
      </c>
      <c r="C8559" t="s">
        <v>22157</v>
      </c>
      <c r="D8559" t="s">
        <v>8796</v>
      </c>
      <c r="E8559" s="363" t="s">
        <v>9870</v>
      </c>
      <c r="F8559"/>
      <c r="G8559"/>
      <c r="H8559"/>
      <c r="I8559" s="610"/>
    </row>
    <row r="8560" spans="1:9" ht="15" x14ac:dyDescent="0.25">
      <c r="A8560" s="609" t="str">
        <f t="shared" si="133"/>
        <v>4433</v>
      </c>
      <c r="B8560">
        <v>4433</v>
      </c>
      <c r="C8560" t="s">
        <v>22158</v>
      </c>
      <c r="D8560" t="s">
        <v>8796</v>
      </c>
      <c r="E8560" s="363" t="s">
        <v>10429</v>
      </c>
      <c r="F8560"/>
      <c r="G8560"/>
      <c r="H8560"/>
      <c r="I8560" s="610"/>
    </row>
    <row r="8561" spans="1:9" ht="15" x14ac:dyDescent="0.25">
      <c r="A8561" s="609" t="str">
        <f t="shared" si="133"/>
        <v>4430</v>
      </c>
      <c r="B8561">
        <v>4430</v>
      </c>
      <c r="C8561" t="s">
        <v>22159</v>
      </c>
      <c r="D8561" t="s">
        <v>8796</v>
      </c>
      <c r="E8561" s="363" t="s">
        <v>8950</v>
      </c>
      <c r="F8561"/>
      <c r="G8561"/>
      <c r="H8561"/>
      <c r="I8561" s="610"/>
    </row>
    <row r="8562" spans="1:9" ht="15" x14ac:dyDescent="0.25">
      <c r="A8562" s="609" t="str">
        <f t="shared" si="133"/>
        <v>4400</v>
      </c>
      <c r="B8562">
        <v>4400</v>
      </c>
      <c r="C8562" t="s">
        <v>22160</v>
      </c>
      <c r="D8562" t="s">
        <v>8796</v>
      </c>
      <c r="E8562" s="363" t="s">
        <v>10168</v>
      </c>
      <c r="F8562"/>
      <c r="G8562"/>
      <c r="H8562"/>
      <c r="I8562" s="610"/>
    </row>
    <row r="8563" spans="1:9" ht="15" x14ac:dyDescent="0.25">
      <c r="A8563" s="609" t="str">
        <f t="shared" si="133"/>
        <v>2729</v>
      </c>
      <c r="B8563">
        <v>2729</v>
      </c>
      <c r="C8563" t="s">
        <v>22161</v>
      </c>
      <c r="D8563" t="s">
        <v>8781</v>
      </c>
      <c r="E8563" s="363" t="s">
        <v>22162</v>
      </c>
      <c r="F8563"/>
      <c r="G8563"/>
      <c r="H8563"/>
      <c r="I8563" s="610"/>
    </row>
    <row r="8564" spans="1:9" ht="15" x14ac:dyDescent="0.25">
      <c r="A8564" s="609" t="str">
        <f t="shared" si="133"/>
        <v>4513</v>
      </c>
      <c r="B8564">
        <v>4513</v>
      </c>
      <c r="C8564" t="s">
        <v>22163</v>
      </c>
      <c r="D8564" t="s">
        <v>8796</v>
      </c>
      <c r="E8564" s="363" t="s">
        <v>9440</v>
      </c>
      <c r="F8564"/>
      <c r="G8564"/>
      <c r="H8564"/>
      <c r="I8564" s="610"/>
    </row>
    <row r="8565" spans="1:9" ht="15" x14ac:dyDescent="0.25">
      <c r="A8565" s="609" t="str">
        <f t="shared" si="133"/>
        <v>11871</v>
      </c>
      <c r="B8565">
        <v>11871</v>
      </c>
      <c r="C8565" t="s">
        <v>22164</v>
      </c>
      <c r="D8565" t="s">
        <v>8781</v>
      </c>
      <c r="E8565" s="363" t="s">
        <v>22165</v>
      </c>
      <c r="F8565"/>
      <c r="G8565"/>
      <c r="H8565"/>
      <c r="I8565" s="610"/>
    </row>
    <row r="8566" spans="1:9" ht="15" x14ac:dyDescent="0.25">
      <c r="A8566" s="609" t="str">
        <f t="shared" si="133"/>
        <v>34636</v>
      </c>
      <c r="B8566">
        <v>34636</v>
      </c>
      <c r="C8566" t="s">
        <v>22166</v>
      </c>
      <c r="D8566" t="s">
        <v>8781</v>
      </c>
      <c r="E8566" s="363" t="s">
        <v>19734</v>
      </c>
      <c r="F8566"/>
      <c r="G8566"/>
      <c r="H8566"/>
      <c r="I8566" s="610"/>
    </row>
    <row r="8567" spans="1:9" ht="15" x14ac:dyDescent="0.25">
      <c r="A8567" s="609" t="str">
        <f t="shared" si="133"/>
        <v>34639</v>
      </c>
      <c r="B8567">
        <v>34639</v>
      </c>
      <c r="C8567" t="s">
        <v>22167</v>
      </c>
      <c r="D8567" t="s">
        <v>8781</v>
      </c>
      <c r="E8567" s="363" t="s">
        <v>22168</v>
      </c>
      <c r="F8567"/>
      <c r="G8567"/>
      <c r="H8567"/>
      <c r="I8567" s="610"/>
    </row>
    <row r="8568" spans="1:9" ht="15" x14ac:dyDescent="0.25">
      <c r="A8568" s="609" t="str">
        <f t="shared" si="133"/>
        <v>34640</v>
      </c>
      <c r="B8568">
        <v>34640</v>
      </c>
      <c r="C8568" t="s">
        <v>22169</v>
      </c>
      <c r="D8568" t="s">
        <v>8781</v>
      </c>
      <c r="E8568" s="363" t="s">
        <v>22170</v>
      </c>
      <c r="F8568"/>
      <c r="G8568"/>
      <c r="H8568"/>
      <c r="I8568" s="610"/>
    </row>
    <row r="8569" spans="1:9" ht="15" x14ac:dyDescent="0.25">
      <c r="A8569" s="609" t="str">
        <f t="shared" si="133"/>
        <v>34637</v>
      </c>
      <c r="B8569">
        <v>34637</v>
      </c>
      <c r="C8569" t="s">
        <v>22171</v>
      </c>
      <c r="D8569" t="s">
        <v>8781</v>
      </c>
      <c r="E8569" s="363" t="s">
        <v>22172</v>
      </c>
      <c r="F8569"/>
      <c r="G8569"/>
      <c r="H8569"/>
      <c r="I8569" s="610"/>
    </row>
    <row r="8570" spans="1:9" ht="15" x14ac:dyDescent="0.25">
      <c r="A8570" s="609" t="str">
        <f t="shared" si="133"/>
        <v>34638</v>
      </c>
      <c r="B8570">
        <v>34638</v>
      </c>
      <c r="C8570" t="s">
        <v>22173</v>
      </c>
      <c r="D8570" t="s">
        <v>8781</v>
      </c>
      <c r="E8570" s="363" t="s">
        <v>22174</v>
      </c>
      <c r="F8570"/>
      <c r="G8570"/>
      <c r="H8570"/>
      <c r="I8570" s="610"/>
    </row>
    <row r="8571" spans="1:9" ht="15" x14ac:dyDescent="0.25">
      <c r="A8571" s="609" t="str">
        <f t="shared" si="133"/>
        <v>11868</v>
      </c>
      <c r="B8571">
        <v>11868</v>
      </c>
      <c r="C8571" t="s">
        <v>22175</v>
      </c>
      <c r="D8571" t="s">
        <v>8781</v>
      </c>
      <c r="E8571" s="363" t="s">
        <v>22176</v>
      </c>
      <c r="F8571"/>
      <c r="G8571"/>
      <c r="H8571"/>
      <c r="I8571" s="610"/>
    </row>
    <row r="8572" spans="1:9" ht="15" x14ac:dyDescent="0.25">
      <c r="A8572" s="609" t="str">
        <f t="shared" si="133"/>
        <v>37106</v>
      </c>
      <c r="B8572">
        <v>37106</v>
      </c>
      <c r="C8572" t="s">
        <v>22177</v>
      </c>
      <c r="D8572" t="s">
        <v>8781</v>
      </c>
      <c r="E8572" s="363" t="s">
        <v>22178</v>
      </c>
      <c r="F8572"/>
      <c r="G8572"/>
      <c r="H8572"/>
      <c r="I8572" s="610"/>
    </row>
    <row r="8573" spans="1:9" ht="15" x14ac:dyDescent="0.25">
      <c r="A8573" s="609" t="str">
        <f t="shared" si="133"/>
        <v>11869</v>
      </c>
      <c r="B8573">
        <v>11869</v>
      </c>
      <c r="C8573" t="s">
        <v>22179</v>
      </c>
      <c r="D8573" t="s">
        <v>8781</v>
      </c>
      <c r="E8573" s="363" t="s">
        <v>22180</v>
      </c>
      <c r="F8573"/>
      <c r="G8573"/>
      <c r="H8573"/>
      <c r="I8573" s="610"/>
    </row>
    <row r="8574" spans="1:9" ht="15" x14ac:dyDescent="0.25">
      <c r="A8574" s="609" t="str">
        <f t="shared" si="133"/>
        <v>37104</v>
      </c>
      <c r="B8574">
        <v>37104</v>
      </c>
      <c r="C8574" t="s">
        <v>22181</v>
      </c>
      <c r="D8574" t="s">
        <v>8781</v>
      </c>
      <c r="E8574" s="363" t="s">
        <v>22182</v>
      </c>
      <c r="F8574"/>
      <c r="G8574"/>
      <c r="H8574"/>
      <c r="I8574" s="610"/>
    </row>
    <row r="8575" spans="1:9" ht="15" x14ac:dyDescent="0.25">
      <c r="A8575" s="609" t="str">
        <f t="shared" si="133"/>
        <v>37105</v>
      </c>
      <c r="B8575">
        <v>37105</v>
      </c>
      <c r="C8575" t="s">
        <v>22183</v>
      </c>
      <c r="D8575" t="s">
        <v>8781</v>
      </c>
      <c r="E8575" s="363" t="s">
        <v>22184</v>
      </c>
      <c r="F8575"/>
      <c r="G8575"/>
      <c r="H8575"/>
      <c r="I8575" s="610"/>
    </row>
    <row r="8576" spans="1:9" ht="15" x14ac:dyDescent="0.25">
      <c r="A8576" s="609" t="str">
        <f t="shared" si="133"/>
        <v>34641</v>
      </c>
      <c r="B8576">
        <v>34641</v>
      </c>
      <c r="C8576" t="s">
        <v>22185</v>
      </c>
      <c r="D8576" t="s">
        <v>8781</v>
      </c>
      <c r="E8576" s="363" t="s">
        <v>18974</v>
      </c>
      <c r="F8576"/>
      <c r="G8576"/>
      <c r="H8576"/>
      <c r="I8576" s="610"/>
    </row>
    <row r="8577" spans="1:9" ht="15" x14ac:dyDescent="0.25">
      <c r="A8577" s="609" t="str">
        <f t="shared" si="133"/>
        <v>43434</v>
      </c>
      <c r="B8577">
        <v>43434</v>
      </c>
      <c r="C8577" t="s">
        <v>22186</v>
      </c>
      <c r="D8577" t="s">
        <v>8781</v>
      </c>
      <c r="E8577" s="363" t="s">
        <v>22187</v>
      </c>
      <c r="F8577"/>
      <c r="G8577"/>
      <c r="H8577"/>
      <c r="I8577" s="610"/>
    </row>
    <row r="8578" spans="1:9" ht="15" x14ac:dyDescent="0.25">
      <c r="A8578" s="609" t="str">
        <f t="shared" ref="A8578:A8641" si="134">IF(ISERROR(SEARCH("/",B8578)=6),TRIM(CLEAN(B8578)),IF(SEARCH("/",B8578)=6,IF(LEN(TRIM(CLEAN(B8578)))=7,LEFT(TRIM(CLEAN(B8578)),6)&amp;"00"&amp;RIGHT(TRIM(CLEAN(B8578)),1),LEFT(TRIM(CLEAN(B8578)),6)&amp;"0"&amp;RIGHT(TRIM(CLEAN(B8578)),2)),TRIM(CLEAN(B8578))))</f>
        <v>43435</v>
      </c>
      <c r="B8578">
        <v>43435</v>
      </c>
      <c r="C8578" t="s">
        <v>22188</v>
      </c>
      <c r="D8578" t="s">
        <v>8781</v>
      </c>
      <c r="E8578" s="363" t="s">
        <v>22189</v>
      </c>
      <c r="F8578"/>
      <c r="G8578"/>
      <c r="H8578"/>
      <c r="I8578" s="610"/>
    </row>
    <row r="8579" spans="1:9" ht="15" x14ac:dyDescent="0.25">
      <c r="A8579" s="609" t="str">
        <f t="shared" si="134"/>
        <v>43436</v>
      </c>
      <c r="B8579">
        <v>43436</v>
      </c>
      <c r="C8579" t="s">
        <v>22190</v>
      </c>
      <c r="D8579" t="s">
        <v>8781</v>
      </c>
      <c r="E8579" s="363" t="s">
        <v>22191</v>
      </c>
      <c r="F8579"/>
      <c r="G8579"/>
      <c r="H8579"/>
      <c r="I8579" s="610"/>
    </row>
    <row r="8580" spans="1:9" ht="15" x14ac:dyDescent="0.25">
      <c r="A8580" s="609" t="str">
        <f t="shared" si="134"/>
        <v>43437</v>
      </c>
      <c r="B8580">
        <v>43437</v>
      </c>
      <c r="C8580" t="s">
        <v>22192</v>
      </c>
      <c r="D8580" t="s">
        <v>8781</v>
      </c>
      <c r="E8580" s="363" t="s">
        <v>9888</v>
      </c>
      <c r="F8580"/>
      <c r="G8580"/>
      <c r="H8580"/>
      <c r="I8580" s="610"/>
    </row>
    <row r="8581" spans="1:9" ht="15" x14ac:dyDescent="0.25">
      <c r="A8581" s="609" t="str">
        <f t="shared" si="134"/>
        <v>43438</v>
      </c>
      <c r="B8581">
        <v>43438</v>
      </c>
      <c r="C8581" t="s">
        <v>22193</v>
      </c>
      <c r="D8581" t="s">
        <v>8781</v>
      </c>
      <c r="E8581" s="363" t="s">
        <v>22194</v>
      </c>
      <c r="F8581"/>
      <c r="G8581"/>
      <c r="H8581"/>
      <c r="I8581" s="610"/>
    </row>
    <row r="8582" spans="1:9" ht="15" x14ac:dyDescent="0.25">
      <c r="A8582" s="609" t="str">
        <f t="shared" si="134"/>
        <v>41627</v>
      </c>
      <c r="B8582">
        <v>41627</v>
      </c>
      <c r="C8582" t="s">
        <v>22195</v>
      </c>
      <c r="D8582" t="s">
        <v>8781</v>
      </c>
      <c r="E8582" s="363" t="s">
        <v>18733</v>
      </c>
      <c r="F8582"/>
      <c r="G8582"/>
      <c r="H8582"/>
      <c r="I8582" s="610"/>
    </row>
    <row r="8583" spans="1:9" ht="15" x14ac:dyDescent="0.25">
      <c r="A8583" s="609" t="str">
        <f t="shared" si="134"/>
        <v>41628</v>
      </c>
      <c r="B8583">
        <v>41628</v>
      </c>
      <c r="C8583" t="s">
        <v>22196</v>
      </c>
      <c r="D8583" t="s">
        <v>8781</v>
      </c>
      <c r="E8583" s="363" t="s">
        <v>22197</v>
      </c>
      <c r="F8583"/>
      <c r="G8583"/>
      <c r="H8583"/>
      <c r="I8583" s="610"/>
    </row>
    <row r="8584" spans="1:9" ht="15" x14ac:dyDescent="0.25">
      <c r="A8584" s="609" t="str">
        <f t="shared" si="134"/>
        <v>41629</v>
      </c>
      <c r="B8584">
        <v>41629</v>
      </c>
      <c r="C8584" t="s">
        <v>22198</v>
      </c>
      <c r="D8584" t="s">
        <v>8781</v>
      </c>
      <c r="E8584" s="363" t="s">
        <v>22199</v>
      </c>
      <c r="F8584"/>
      <c r="G8584"/>
      <c r="H8584"/>
      <c r="I8584" s="610"/>
    </row>
    <row r="8585" spans="1:9" ht="15" x14ac:dyDescent="0.25">
      <c r="A8585" s="609" t="str">
        <f t="shared" si="134"/>
        <v>43429</v>
      </c>
      <c r="B8585">
        <v>43429</v>
      </c>
      <c r="C8585" t="s">
        <v>22200</v>
      </c>
      <c r="D8585" t="s">
        <v>8781</v>
      </c>
      <c r="E8585" s="363" t="s">
        <v>19671</v>
      </c>
      <c r="F8585"/>
      <c r="G8585"/>
      <c r="H8585"/>
      <c r="I8585" s="610"/>
    </row>
    <row r="8586" spans="1:9" ht="15" x14ac:dyDescent="0.25">
      <c r="A8586" s="609" t="str">
        <f t="shared" si="134"/>
        <v>43430</v>
      </c>
      <c r="B8586">
        <v>43430</v>
      </c>
      <c r="C8586" t="s">
        <v>22201</v>
      </c>
      <c r="D8586" t="s">
        <v>8781</v>
      </c>
      <c r="E8586" s="363" t="s">
        <v>22202</v>
      </c>
      <c r="F8586"/>
      <c r="G8586"/>
      <c r="H8586"/>
      <c r="I8586" s="610"/>
    </row>
    <row r="8587" spans="1:9" ht="15" x14ac:dyDescent="0.25">
      <c r="A8587" s="609" t="str">
        <f t="shared" si="134"/>
        <v>43431</v>
      </c>
      <c r="B8587">
        <v>43431</v>
      </c>
      <c r="C8587" t="s">
        <v>22203</v>
      </c>
      <c r="D8587" t="s">
        <v>8781</v>
      </c>
      <c r="E8587" s="363" t="s">
        <v>18794</v>
      </c>
      <c r="F8587"/>
      <c r="G8587"/>
      <c r="H8587"/>
      <c r="I8587" s="610"/>
    </row>
    <row r="8588" spans="1:9" ht="15" x14ac:dyDescent="0.25">
      <c r="A8588" s="609" t="str">
        <f t="shared" si="134"/>
        <v>43432</v>
      </c>
      <c r="B8588">
        <v>43432</v>
      </c>
      <c r="C8588" t="s">
        <v>22204</v>
      </c>
      <c r="D8588" t="s">
        <v>8781</v>
      </c>
      <c r="E8588" s="363" t="s">
        <v>22205</v>
      </c>
      <c r="F8588"/>
      <c r="G8588"/>
      <c r="H8588"/>
      <c r="I8588" s="610"/>
    </row>
    <row r="8589" spans="1:9" ht="15" x14ac:dyDescent="0.25">
      <c r="A8589" s="609" t="str">
        <f t="shared" si="134"/>
        <v>43433</v>
      </c>
      <c r="B8589">
        <v>43433</v>
      </c>
      <c r="C8589" t="s">
        <v>22206</v>
      </c>
      <c r="D8589" t="s">
        <v>8781</v>
      </c>
      <c r="E8589" s="363" t="s">
        <v>22207</v>
      </c>
      <c r="F8589"/>
      <c r="G8589"/>
      <c r="H8589"/>
      <c r="I8589" s="610"/>
    </row>
    <row r="8590" spans="1:9" ht="15" x14ac:dyDescent="0.25">
      <c r="A8590" s="609" t="str">
        <f t="shared" si="134"/>
        <v>43094</v>
      </c>
      <c r="B8590">
        <v>43094</v>
      </c>
      <c r="C8590" t="s">
        <v>22208</v>
      </c>
      <c r="D8590" t="s">
        <v>8781</v>
      </c>
      <c r="E8590" s="363" t="s">
        <v>22209</v>
      </c>
      <c r="F8590"/>
      <c r="G8590"/>
      <c r="H8590"/>
      <c r="I8590" s="610"/>
    </row>
    <row r="8591" spans="1:9" ht="15" x14ac:dyDescent="0.25">
      <c r="A8591" s="609" t="str">
        <f t="shared" si="134"/>
        <v>43093</v>
      </c>
      <c r="B8591">
        <v>43093</v>
      </c>
      <c r="C8591" t="s">
        <v>22210</v>
      </c>
      <c r="D8591" t="s">
        <v>8781</v>
      </c>
      <c r="E8591" s="363" t="s">
        <v>22211</v>
      </c>
      <c r="F8591"/>
      <c r="G8591"/>
      <c r="H8591"/>
      <c r="I8591" s="610"/>
    </row>
    <row r="8592" spans="1:9" ht="15" x14ac:dyDescent="0.25">
      <c r="A8592" s="609" t="str">
        <f t="shared" si="134"/>
        <v>1030</v>
      </c>
      <c r="B8592">
        <v>1030</v>
      </c>
      <c r="C8592" t="s">
        <v>22212</v>
      </c>
      <c r="D8592" t="s">
        <v>8781</v>
      </c>
      <c r="E8592" s="363" t="s">
        <v>12210</v>
      </c>
      <c r="F8592"/>
      <c r="G8592"/>
      <c r="H8592"/>
      <c r="I8592" s="610"/>
    </row>
    <row r="8593" spans="1:9" ht="15" x14ac:dyDescent="0.25">
      <c r="A8593" s="609" t="str">
        <f t="shared" si="134"/>
        <v>11694</v>
      </c>
      <c r="B8593">
        <v>11694</v>
      </c>
      <c r="C8593" t="s">
        <v>22213</v>
      </c>
      <c r="D8593" t="s">
        <v>8781</v>
      </c>
      <c r="E8593" s="363" t="s">
        <v>22214</v>
      </c>
      <c r="F8593"/>
      <c r="G8593"/>
      <c r="H8593"/>
      <c r="I8593" s="610"/>
    </row>
    <row r="8594" spans="1:9" ht="15" x14ac:dyDescent="0.25">
      <c r="A8594" s="609" t="str">
        <f t="shared" si="134"/>
        <v>11881</v>
      </c>
      <c r="B8594">
        <v>11881</v>
      </c>
      <c r="C8594" t="s">
        <v>22215</v>
      </c>
      <c r="D8594" t="s">
        <v>8781</v>
      </c>
      <c r="E8594" s="363" t="s">
        <v>21222</v>
      </c>
      <c r="F8594"/>
      <c r="G8594"/>
      <c r="H8594"/>
      <c r="I8594" s="610"/>
    </row>
    <row r="8595" spans="1:9" ht="15" x14ac:dyDescent="0.25">
      <c r="A8595" s="609" t="str">
        <f t="shared" si="134"/>
        <v>35277</v>
      </c>
      <c r="B8595">
        <v>35277</v>
      </c>
      <c r="C8595" t="s">
        <v>22216</v>
      </c>
      <c r="D8595" t="s">
        <v>8781</v>
      </c>
      <c r="E8595" s="363" t="s">
        <v>22217</v>
      </c>
      <c r="F8595"/>
      <c r="G8595"/>
      <c r="H8595"/>
      <c r="I8595" s="610"/>
    </row>
    <row r="8596" spans="1:9" ht="15" x14ac:dyDescent="0.25">
      <c r="A8596" s="609" t="str">
        <f t="shared" si="134"/>
        <v>10521</v>
      </c>
      <c r="B8596">
        <v>10521</v>
      </c>
      <c r="C8596" t="s">
        <v>22218</v>
      </c>
      <c r="D8596" t="s">
        <v>8781</v>
      </c>
      <c r="E8596" s="363" t="s">
        <v>22219</v>
      </c>
      <c r="F8596"/>
      <c r="G8596"/>
      <c r="H8596"/>
      <c r="I8596" s="610"/>
    </row>
    <row r="8597" spans="1:9" ht="15" x14ac:dyDescent="0.25">
      <c r="A8597" s="609" t="str">
        <f t="shared" si="134"/>
        <v>10885</v>
      </c>
      <c r="B8597">
        <v>10885</v>
      </c>
      <c r="C8597" t="s">
        <v>22220</v>
      </c>
      <c r="D8597" t="s">
        <v>8781</v>
      </c>
      <c r="E8597" s="363" t="s">
        <v>22221</v>
      </c>
      <c r="F8597"/>
      <c r="G8597"/>
      <c r="H8597"/>
      <c r="I8597" s="610"/>
    </row>
    <row r="8598" spans="1:9" ht="15" x14ac:dyDescent="0.25">
      <c r="A8598" s="609" t="str">
        <f t="shared" si="134"/>
        <v>20962</v>
      </c>
      <c r="B8598">
        <v>20962</v>
      </c>
      <c r="C8598" t="s">
        <v>22222</v>
      </c>
      <c r="D8598" t="s">
        <v>8781</v>
      </c>
      <c r="E8598" s="363" t="s">
        <v>22223</v>
      </c>
      <c r="F8598"/>
      <c r="G8598"/>
      <c r="H8598"/>
      <c r="I8598" s="610"/>
    </row>
    <row r="8599" spans="1:9" ht="15" x14ac:dyDescent="0.25">
      <c r="A8599" s="609" t="str">
        <f t="shared" si="134"/>
        <v>20963</v>
      </c>
      <c r="B8599">
        <v>20963</v>
      </c>
      <c r="C8599" t="s">
        <v>22224</v>
      </c>
      <c r="D8599" t="s">
        <v>8781</v>
      </c>
      <c r="E8599" s="363" t="s">
        <v>22225</v>
      </c>
      <c r="F8599"/>
      <c r="G8599"/>
      <c r="H8599"/>
      <c r="I8599" s="610"/>
    </row>
    <row r="8600" spans="1:9" ht="15" x14ac:dyDescent="0.25">
      <c r="A8600" s="609" t="str">
        <f t="shared" si="134"/>
        <v>2555</v>
      </c>
      <c r="B8600">
        <v>2555</v>
      </c>
      <c r="C8600" t="s">
        <v>22226</v>
      </c>
      <c r="D8600" t="s">
        <v>8781</v>
      </c>
      <c r="E8600" s="363" t="s">
        <v>12997</v>
      </c>
      <c r="F8600"/>
      <c r="G8600"/>
      <c r="H8600"/>
      <c r="I8600" s="610"/>
    </row>
    <row r="8601" spans="1:9" ht="15" x14ac:dyDescent="0.25">
      <c r="A8601" s="609" t="str">
        <f t="shared" si="134"/>
        <v>2556</v>
      </c>
      <c r="B8601">
        <v>2556</v>
      </c>
      <c r="C8601" t="s">
        <v>22227</v>
      </c>
      <c r="D8601" t="s">
        <v>8781</v>
      </c>
      <c r="E8601" s="363" t="s">
        <v>9595</v>
      </c>
      <c r="F8601"/>
      <c r="G8601"/>
      <c r="H8601"/>
      <c r="I8601" s="610"/>
    </row>
    <row r="8602" spans="1:9" ht="15" x14ac:dyDescent="0.25">
      <c r="A8602" s="609" t="str">
        <f t="shared" si="134"/>
        <v>2557</v>
      </c>
      <c r="B8602">
        <v>2557</v>
      </c>
      <c r="C8602" t="s">
        <v>22228</v>
      </c>
      <c r="D8602" t="s">
        <v>8781</v>
      </c>
      <c r="E8602" s="363" t="s">
        <v>13100</v>
      </c>
      <c r="F8602"/>
      <c r="G8602"/>
      <c r="H8602"/>
      <c r="I8602" s="610"/>
    </row>
    <row r="8603" spans="1:9" ht="15" x14ac:dyDescent="0.25">
      <c r="A8603" s="609" t="str">
        <f t="shared" si="134"/>
        <v>10569</v>
      </c>
      <c r="B8603">
        <v>10569</v>
      </c>
      <c r="C8603" t="s">
        <v>22229</v>
      </c>
      <c r="D8603" t="s">
        <v>8781</v>
      </c>
      <c r="E8603" s="363" t="s">
        <v>13100</v>
      </c>
      <c r="F8603"/>
      <c r="G8603"/>
      <c r="H8603"/>
      <c r="I8603" s="610"/>
    </row>
    <row r="8604" spans="1:9" ht="15" x14ac:dyDescent="0.25">
      <c r="A8604" s="609" t="str">
        <f t="shared" si="134"/>
        <v>39810</v>
      </c>
      <c r="B8604">
        <v>39810</v>
      </c>
      <c r="C8604" t="s">
        <v>22230</v>
      </c>
      <c r="D8604" t="s">
        <v>8781</v>
      </c>
      <c r="E8604" s="363" t="s">
        <v>18265</v>
      </c>
      <c r="F8604"/>
      <c r="G8604"/>
      <c r="H8604"/>
      <c r="I8604" s="610"/>
    </row>
    <row r="8605" spans="1:9" ht="15" x14ac:dyDescent="0.25">
      <c r="A8605" s="609" t="str">
        <f t="shared" si="134"/>
        <v>39811</v>
      </c>
      <c r="B8605">
        <v>39811</v>
      </c>
      <c r="C8605" t="s">
        <v>22231</v>
      </c>
      <c r="D8605" t="s">
        <v>8781</v>
      </c>
      <c r="E8605" s="363" t="s">
        <v>9446</v>
      </c>
      <c r="F8605"/>
      <c r="G8605"/>
      <c r="H8605"/>
      <c r="I8605" s="610"/>
    </row>
    <row r="8606" spans="1:9" ht="15" x14ac:dyDescent="0.25">
      <c r="A8606" s="609" t="str">
        <f t="shared" si="134"/>
        <v>39812</v>
      </c>
      <c r="B8606">
        <v>39812</v>
      </c>
      <c r="C8606" t="s">
        <v>22232</v>
      </c>
      <c r="D8606" t="s">
        <v>8781</v>
      </c>
      <c r="E8606" s="363" t="s">
        <v>19756</v>
      </c>
      <c r="F8606"/>
      <c r="G8606"/>
      <c r="H8606"/>
      <c r="I8606" s="610"/>
    </row>
    <row r="8607" spans="1:9" ht="15" x14ac:dyDescent="0.25">
      <c r="A8607" s="609" t="str">
        <f t="shared" si="134"/>
        <v>43096</v>
      </c>
      <c r="B8607">
        <v>43096</v>
      </c>
      <c r="C8607" t="s">
        <v>22233</v>
      </c>
      <c r="D8607" t="s">
        <v>8781</v>
      </c>
      <c r="E8607" s="363" t="s">
        <v>22234</v>
      </c>
      <c r="F8607"/>
      <c r="G8607"/>
      <c r="H8607"/>
      <c r="I8607" s="610"/>
    </row>
    <row r="8608" spans="1:9" ht="15" x14ac:dyDescent="0.25">
      <c r="A8608" s="609" t="str">
        <f t="shared" si="134"/>
        <v>43102</v>
      </c>
      <c r="B8608">
        <v>43102</v>
      </c>
      <c r="C8608" t="s">
        <v>22235</v>
      </c>
      <c r="D8608" t="s">
        <v>8781</v>
      </c>
      <c r="E8608" s="363" t="s">
        <v>22236</v>
      </c>
      <c r="F8608"/>
      <c r="G8608"/>
      <c r="H8608"/>
      <c r="I8608" s="610"/>
    </row>
    <row r="8609" spans="1:9" ht="15" x14ac:dyDescent="0.25">
      <c r="A8609" s="609" t="str">
        <f t="shared" si="134"/>
        <v>43103</v>
      </c>
      <c r="B8609">
        <v>43103</v>
      </c>
      <c r="C8609" t="s">
        <v>22237</v>
      </c>
      <c r="D8609" t="s">
        <v>8781</v>
      </c>
      <c r="E8609" s="363" t="s">
        <v>22238</v>
      </c>
      <c r="F8609"/>
      <c r="G8609"/>
      <c r="H8609"/>
      <c r="I8609" s="610"/>
    </row>
    <row r="8610" spans="1:9" ht="15" x14ac:dyDescent="0.25">
      <c r="A8610" s="609" t="str">
        <f t="shared" si="134"/>
        <v>43098</v>
      </c>
      <c r="B8610">
        <v>43098</v>
      </c>
      <c r="C8610" t="s">
        <v>22239</v>
      </c>
      <c r="D8610" t="s">
        <v>8781</v>
      </c>
      <c r="E8610" s="363" t="s">
        <v>22240</v>
      </c>
      <c r="F8610"/>
      <c r="G8610"/>
      <c r="H8610"/>
      <c r="I8610" s="610"/>
    </row>
    <row r="8611" spans="1:9" ht="15" x14ac:dyDescent="0.25">
      <c r="A8611" s="609" t="str">
        <f t="shared" si="134"/>
        <v>43097</v>
      </c>
      <c r="B8611">
        <v>43097</v>
      </c>
      <c r="C8611" t="s">
        <v>22241</v>
      </c>
      <c r="D8611" t="s">
        <v>8781</v>
      </c>
      <c r="E8611" s="363" t="s">
        <v>8896</v>
      </c>
      <c r="F8611"/>
      <c r="G8611"/>
      <c r="H8611"/>
      <c r="I8611" s="610"/>
    </row>
    <row r="8612" spans="1:9" ht="15" x14ac:dyDescent="0.25">
      <c r="A8612" s="609" t="str">
        <f t="shared" si="134"/>
        <v>43104</v>
      </c>
      <c r="B8612">
        <v>43104</v>
      </c>
      <c r="C8612" t="s">
        <v>22242</v>
      </c>
      <c r="D8612" t="s">
        <v>8781</v>
      </c>
      <c r="E8612" s="363" t="s">
        <v>22243</v>
      </c>
      <c r="F8612"/>
      <c r="G8612"/>
      <c r="H8612"/>
      <c r="I8612" s="610"/>
    </row>
    <row r="8613" spans="1:9" ht="15" x14ac:dyDescent="0.25">
      <c r="A8613" s="609" t="str">
        <f t="shared" si="134"/>
        <v>39771</v>
      </c>
      <c r="B8613">
        <v>39771</v>
      </c>
      <c r="C8613" t="s">
        <v>22244</v>
      </c>
      <c r="D8613" t="s">
        <v>8781</v>
      </c>
      <c r="E8613" s="363" t="s">
        <v>18650</v>
      </c>
      <c r="F8613"/>
      <c r="G8613"/>
      <c r="H8613"/>
      <c r="I8613" s="610"/>
    </row>
    <row r="8614" spans="1:9" ht="15" x14ac:dyDescent="0.25">
      <c r="A8614" s="609" t="str">
        <f t="shared" si="134"/>
        <v>39772</v>
      </c>
      <c r="B8614">
        <v>39772</v>
      </c>
      <c r="C8614" t="s">
        <v>22245</v>
      </c>
      <c r="D8614" t="s">
        <v>8781</v>
      </c>
      <c r="E8614" s="363" t="s">
        <v>22246</v>
      </c>
      <c r="F8614"/>
      <c r="G8614"/>
      <c r="H8614"/>
      <c r="I8614" s="610"/>
    </row>
    <row r="8615" spans="1:9" ht="15" x14ac:dyDescent="0.25">
      <c r="A8615" s="609" t="str">
        <f t="shared" si="134"/>
        <v>39773</v>
      </c>
      <c r="B8615">
        <v>39773</v>
      </c>
      <c r="C8615" t="s">
        <v>22247</v>
      </c>
      <c r="D8615" t="s">
        <v>8781</v>
      </c>
      <c r="E8615" s="363" t="s">
        <v>22248</v>
      </c>
      <c r="F8615"/>
      <c r="G8615"/>
      <c r="H8615"/>
      <c r="I8615" s="610"/>
    </row>
    <row r="8616" spans="1:9" ht="15" x14ac:dyDescent="0.25">
      <c r="A8616" s="609" t="str">
        <f t="shared" si="134"/>
        <v>39774</v>
      </c>
      <c r="B8616">
        <v>39774</v>
      </c>
      <c r="C8616" t="s">
        <v>22249</v>
      </c>
      <c r="D8616" t="s">
        <v>8781</v>
      </c>
      <c r="E8616" s="363" t="s">
        <v>22250</v>
      </c>
      <c r="F8616"/>
      <c r="G8616"/>
      <c r="H8616"/>
      <c r="I8616" s="610"/>
    </row>
    <row r="8617" spans="1:9" ht="15" x14ac:dyDescent="0.25">
      <c r="A8617" s="609" t="str">
        <f t="shared" si="134"/>
        <v>39775</v>
      </c>
      <c r="B8617">
        <v>39775</v>
      </c>
      <c r="C8617" t="s">
        <v>22251</v>
      </c>
      <c r="D8617" t="s">
        <v>8781</v>
      </c>
      <c r="E8617" s="363" t="s">
        <v>22252</v>
      </c>
      <c r="F8617"/>
      <c r="G8617"/>
      <c r="H8617"/>
      <c r="I8617" s="610"/>
    </row>
    <row r="8618" spans="1:9" ht="15" x14ac:dyDescent="0.25">
      <c r="A8618" s="609" t="str">
        <f t="shared" si="134"/>
        <v>39776</v>
      </c>
      <c r="B8618">
        <v>39776</v>
      </c>
      <c r="C8618" t="s">
        <v>22253</v>
      </c>
      <c r="D8618" t="s">
        <v>8781</v>
      </c>
      <c r="E8618" s="363" t="s">
        <v>22254</v>
      </c>
      <c r="F8618"/>
      <c r="G8618"/>
      <c r="H8618"/>
      <c r="I8618" s="610"/>
    </row>
    <row r="8619" spans="1:9" ht="15" x14ac:dyDescent="0.25">
      <c r="A8619" s="609" t="str">
        <f t="shared" si="134"/>
        <v>39777</v>
      </c>
      <c r="B8619">
        <v>39777</v>
      </c>
      <c r="C8619" t="s">
        <v>22255</v>
      </c>
      <c r="D8619" t="s">
        <v>8781</v>
      </c>
      <c r="E8619" s="363" t="s">
        <v>22256</v>
      </c>
      <c r="F8619"/>
      <c r="G8619"/>
      <c r="H8619"/>
      <c r="I8619" s="610"/>
    </row>
    <row r="8620" spans="1:9" ht="15" x14ac:dyDescent="0.25">
      <c r="A8620" s="609" t="str">
        <f t="shared" si="134"/>
        <v>20254</v>
      </c>
      <c r="B8620">
        <v>20254</v>
      </c>
      <c r="C8620" t="s">
        <v>22257</v>
      </c>
      <c r="D8620" t="s">
        <v>8781</v>
      </c>
      <c r="E8620" s="363" t="s">
        <v>9674</v>
      </c>
      <c r="F8620"/>
      <c r="G8620"/>
      <c r="H8620"/>
      <c r="I8620" s="610"/>
    </row>
    <row r="8621" spans="1:9" ht="15" x14ac:dyDescent="0.25">
      <c r="A8621" s="609" t="str">
        <f t="shared" si="134"/>
        <v>20253</v>
      </c>
      <c r="B8621">
        <v>20253</v>
      </c>
      <c r="C8621" t="s">
        <v>22258</v>
      </c>
      <c r="D8621" t="s">
        <v>8781</v>
      </c>
      <c r="E8621" s="363" t="s">
        <v>22259</v>
      </c>
      <c r="F8621"/>
      <c r="G8621"/>
      <c r="H8621"/>
      <c r="I8621" s="610"/>
    </row>
    <row r="8622" spans="1:9" ht="15" x14ac:dyDescent="0.25">
      <c r="A8622" s="609" t="str">
        <f t="shared" si="134"/>
        <v>11247</v>
      </c>
      <c r="B8622">
        <v>11247</v>
      </c>
      <c r="C8622" t="s">
        <v>22260</v>
      </c>
      <c r="D8622" t="s">
        <v>8781</v>
      </c>
      <c r="E8622" s="363" t="s">
        <v>22261</v>
      </c>
      <c r="F8622"/>
      <c r="G8622"/>
      <c r="H8622"/>
      <c r="I8622" s="610"/>
    </row>
    <row r="8623" spans="1:9" ht="15" x14ac:dyDescent="0.25">
      <c r="A8623" s="609" t="str">
        <f t="shared" si="134"/>
        <v>11250</v>
      </c>
      <c r="B8623">
        <v>11250</v>
      </c>
      <c r="C8623" t="s">
        <v>22262</v>
      </c>
      <c r="D8623" t="s">
        <v>8781</v>
      </c>
      <c r="E8623" s="363" t="s">
        <v>22263</v>
      </c>
      <c r="F8623"/>
      <c r="G8623"/>
      <c r="H8623"/>
      <c r="I8623" s="610"/>
    </row>
    <row r="8624" spans="1:9" ht="15" x14ac:dyDescent="0.25">
      <c r="A8624" s="609" t="str">
        <f t="shared" si="134"/>
        <v>11249</v>
      </c>
      <c r="B8624">
        <v>11249</v>
      </c>
      <c r="C8624" t="s">
        <v>22264</v>
      </c>
      <c r="D8624" t="s">
        <v>8781</v>
      </c>
      <c r="E8624" s="363" t="s">
        <v>22265</v>
      </c>
      <c r="F8624"/>
      <c r="G8624"/>
      <c r="H8624"/>
      <c r="I8624" s="610"/>
    </row>
    <row r="8625" spans="1:9" ht="15" x14ac:dyDescent="0.25">
      <c r="A8625" s="609" t="str">
        <f t="shared" si="134"/>
        <v>11251</v>
      </c>
      <c r="B8625">
        <v>11251</v>
      </c>
      <c r="C8625" t="s">
        <v>22266</v>
      </c>
      <c r="D8625" t="s">
        <v>8781</v>
      </c>
      <c r="E8625" s="363" t="s">
        <v>22267</v>
      </c>
      <c r="F8625"/>
      <c r="G8625"/>
      <c r="H8625"/>
      <c r="I8625" s="610"/>
    </row>
    <row r="8626" spans="1:9" ht="15" x14ac:dyDescent="0.25">
      <c r="A8626" s="609" t="str">
        <f t="shared" si="134"/>
        <v>11253</v>
      </c>
      <c r="B8626">
        <v>11253</v>
      </c>
      <c r="C8626" t="s">
        <v>22268</v>
      </c>
      <c r="D8626" t="s">
        <v>8781</v>
      </c>
      <c r="E8626" s="363" t="s">
        <v>22269</v>
      </c>
      <c r="F8626"/>
      <c r="G8626"/>
      <c r="H8626"/>
      <c r="I8626" s="610"/>
    </row>
    <row r="8627" spans="1:9" ht="15" x14ac:dyDescent="0.25">
      <c r="A8627" s="609" t="str">
        <f t="shared" si="134"/>
        <v>11255</v>
      </c>
      <c r="B8627">
        <v>11255</v>
      </c>
      <c r="C8627" t="s">
        <v>22270</v>
      </c>
      <c r="D8627" t="s">
        <v>8781</v>
      </c>
      <c r="E8627" s="363" t="s">
        <v>22271</v>
      </c>
      <c r="F8627"/>
      <c r="G8627"/>
      <c r="H8627"/>
      <c r="I8627" s="610"/>
    </row>
    <row r="8628" spans="1:9" ht="15" x14ac:dyDescent="0.25">
      <c r="A8628" s="609" t="str">
        <f t="shared" si="134"/>
        <v>14055</v>
      </c>
      <c r="B8628">
        <v>14055</v>
      </c>
      <c r="C8628" t="s">
        <v>22272</v>
      </c>
      <c r="D8628" t="s">
        <v>8781</v>
      </c>
      <c r="E8628" s="363" t="s">
        <v>22273</v>
      </c>
      <c r="F8628"/>
      <c r="G8628"/>
      <c r="H8628"/>
      <c r="I8628" s="610"/>
    </row>
    <row r="8629" spans="1:9" ht="15" x14ac:dyDescent="0.25">
      <c r="A8629" s="609" t="str">
        <f t="shared" si="134"/>
        <v>11256</v>
      </c>
      <c r="B8629">
        <v>11256</v>
      </c>
      <c r="C8629" t="s">
        <v>22274</v>
      </c>
      <c r="D8629" t="s">
        <v>8781</v>
      </c>
      <c r="E8629" s="363" t="s">
        <v>22275</v>
      </c>
      <c r="F8629"/>
      <c r="G8629"/>
      <c r="H8629"/>
      <c r="I8629" s="610"/>
    </row>
    <row r="8630" spans="1:9" ht="15" x14ac:dyDescent="0.25">
      <c r="A8630" s="609" t="str">
        <f t="shared" si="134"/>
        <v>1872</v>
      </c>
      <c r="B8630">
        <v>1872</v>
      </c>
      <c r="C8630" t="s">
        <v>22276</v>
      </c>
      <c r="D8630" t="s">
        <v>8781</v>
      </c>
      <c r="E8630" s="363" t="s">
        <v>9064</v>
      </c>
      <c r="F8630"/>
      <c r="G8630"/>
      <c r="H8630"/>
      <c r="I8630" s="610"/>
    </row>
    <row r="8631" spans="1:9" ht="15" x14ac:dyDescent="0.25">
      <c r="A8631" s="609" t="str">
        <f t="shared" si="134"/>
        <v>1873</v>
      </c>
      <c r="B8631">
        <v>1873</v>
      </c>
      <c r="C8631" t="s">
        <v>22277</v>
      </c>
      <c r="D8631" t="s">
        <v>8781</v>
      </c>
      <c r="E8631" s="363" t="s">
        <v>10518</v>
      </c>
      <c r="F8631"/>
      <c r="G8631"/>
      <c r="H8631"/>
      <c r="I8631" s="610"/>
    </row>
    <row r="8632" spans="1:9" ht="15" x14ac:dyDescent="0.25">
      <c r="A8632" s="609" t="str">
        <f t="shared" si="134"/>
        <v>39693</v>
      </c>
      <c r="B8632">
        <v>39693</v>
      </c>
      <c r="C8632" t="s">
        <v>22278</v>
      </c>
      <c r="D8632" t="s">
        <v>8781</v>
      </c>
      <c r="E8632" s="363" t="s">
        <v>22279</v>
      </c>
      <c r="F8632"/>
      <c r="G8632"/>
      <c r="H8632"/>
      <c r="I8632" s="610"/>
    </row>
    <row r="8633" spans="1:9" ht="15" x14ac:dyDescent="0.25">
      <c r="A8633" s="609" t="str">
        <f t="shared" si="134"/>
        <v>39692</v>
      </c>
      <c r="B8633">
        <v>39692</v>
      </c>
      <c r="C8633" t="s">
        <v>22280</v>
      </c>
      <c r="D8633" t="s">
        <v>8781</v>
      </c>
      <c r="E8633" s="363" t="s">
        <v>22281</v>
      </c>
      <c r="F8633"/>
      <c r="G8633"/>
      <c r="H8633"/>
      <c r="I8633" s="610"/>
    </row>
    <row r="8634" spans="1:9" ht="15" x14ac:dyDescent="0.25">
      <c r="A8634" s="609" t="str">
        <f t="shared" si="134"/>
        <v>34643</v>
      </c>
      <c r="B8634">
        <v>34643</v>
      </c>
      <c r="C8634" t="s">
        <v>22282</v>
      </c>
      <c r="D8634" t="s">
        <v>8781</v>
      </c>
      <c r="E8634" s="363" t="s">
        <v>18076</v>
      </c>
      <c r="F8634"/>
      <c r="G8634"/>
      <c r="H8634"/>
      <c r="I8634" s="610"/>
    </row>
    <row r="8635" spans="1:9" ht="15" x14ac:dyDescent="0.25">
      <c r="A8635" s="609" t="str">
        <f t="shared" si="134"/>
        <v>1062</v>
      </c>
      <c r="B8635">
        <v>1062</v>
      </c>
      <c r="C8635" t="s">
        <v>22283</v>
      </c>
      <c r="D8635" t="s">
        <v>8781</v>
      </c>
      <c r="E8635" s="363" t="s">
        <v>22284</v>
      </c>
      <c r="F8635"/>
      <c r="G8635"/>
      <c r="H8635"/>
      <c r="I8635" s="610"/>
    </row>
    <row r="8636" spans="1:9" ht="15" x14ac:dyDescent="0.25">
      <c r="A8636" s="609" t="str">
        <f t="shared" si="134"/>
        <v>39686</v>
      </c>
      <c r="B8636">
        <v>39686</v>
      </c>
      <c r="C8636" t="s">
        <v>22285</v>
      </c>
      <c r="D8636" t="s">
        <v>8781</v>
      </c>
      <c r="E8636" s="363" t="s">
        <v>22286</v>
      </c>
      <c r="F8636"/>
      <c r="G8636"/>
      <c r="H8636"/>
      <c r="I8636" s="610"/>
    </row>
    <row r="8637" spans="1:9" ht="15" x14ac:dyDescent="0.25">
      <c r="A8637" s="609" t="str">
        <f t="shared" si="134"/>
        <v>43095</v>
      </c>
      <c r="B8637">
        <v>43095</v>
      </c>
      <c r="C8637" t="s">
        <v>22287</v>
      </c>
      <c r="D8637" t="s">
        <v>8781</v>
      </c>
      <c r="E8637" s="363" t="s">
        <v>22288</v>
      </c>
      <c r="F8637"/>
      <c r="G8637"/>
      <c r="H8637"/>
      <c r="I8637" s="610"/>
    </row>
    <row r="8638" spans="1:9" ht="15" x14ac:dyDescent="0.25">
      <c r="A8638" s="609" t="str">
        <f t="shared" si="134"/>
        <v>1871</v>
      </c>
      <c r="B8638">
        <v>1871</v>
      </c>
      <c r="C8638" t="s">
        <v>22289</v>
      </c>
      <c r="D8638" t="s">
        <v>8781</v>
      </c>
      <c r="E8638" s="363" t="s">
        <v>10155</v>
      </c>
      <c r="F8638"/>
      <c r="G8638"/>
      <c r="H8638"/>
      <c r="I8638" s="610"/>
    </row>
    <row r="8639" spans="1:9" ht="15" x14ac:dyDescent="0.25">
      <c r="A8639" s="609" t="str">
        <f t="shared" si="134"/>
        <v>12001</v>
      </c>
      <c r="B8639">
        <v>12001</v>
      </c>
      <c r="C8639" t="s">
        <v>22290</v>
      </c>
      <c r="D8639" t="s">
        <v>8781</v>
      </c>
      <c r="E8639" s="363" t="s">
        <v>8955</v>
      </c>
      <c r="F8639"/>
      <c r="G8639"/>
      <c r="H8639"/>
      <c r="I8639" s="610"/>
    </row>
    <row r="8640" spans="1:9" ht="15" x14ac:dyDescent="0.25">
      <c r="A8640" s="609" t="str">
        <f t="shared" si="134"/>
        <v>11882</v>
      </c>
      <c r="B8640">
        <v>11882</v>
      </c>
      <c r="C8640" t="s">
        <v>22291</v>
      </c>
      <c r="D8640" t="s">
        <v>8781</v>
      </c>
      <c r="E8640" s="363" t="s">
        <v>22292</v>
      </c>
      <c r="F8640"/>
      <c r="G8640"/>
      <c r="H8640"/>
      <c r="I8640" s="610"/>
    </row>
    <row r="8641" spans="1:9" ht="15" x14ac:dyDescent="0.25">
      <c r="A8641" s="609" t="str">
        <f t="shared" si="134"/>
        <v>1068</v>
      </c>
      <c r="B8641">
        <v>1068</v>
      </c>
      <c r="C8641" t="s">
        <v>22293</v>
      </c>
      <c r="D8641" t="s">
        <v>8781</v>
      </c>
      <c r="E8641" s="363" t="s">
        <v>22294</v>
      </c>
      <c r="F8641"/>
      <c r="G8641"/>
      <c r="H8641"/>
      <c r="I8641" s="610"/>
    </row>
    <row r="8642" spans="1:9" ht="15" x14ac:dyDescent="0.25">
      <c r="A8642" s="609" t="str">
        <f t="shared" ref="A8642:A8705" si="135">IF(ISERROR(SEARCH("/",B8642)=6),TRIM(CLEAN(B8642)),IF(SEARCH("/",B8642)=6,IF(LEN(TRIM(CLEAN(B8642)))=7,LEFT(TRIM(CLEAN(B8642)),6)&amp;"00"&amp;RIGHT(TRIM(CLEAN(B8642)),1),LEFT(TRIM(CLEAN(B8642)),6)&amp;"0"&amp;RIGHT(TRIM(CLEAN(B8642)),2)),TRIM(CLEAN(B8642))))</f>
        <v>39690</v>
      </c>
      <c r="B8642">
        <v>39690</v>
      </c>
      <c r="C8642" t="s">
        <v>22295</v>
      </c>
      <c r="D8642" t="s">
        <v>8781</v>
      </c>
      <c r="E8642" s="363" t="s">
        <v>22296</v>
      </c>
      <c r="F8642"/>
      <c r="G8642"/>
      <c r="H8642"/>
      <c r="I8642" s="610"/>
    </row>
    <row r="8643" spans="1:9" ht="15" x14ac:dyDescent="0.25">
      <c r="A8643" s="609" t="str">
        <f t="shared" si="135"/>
        <v>39691</v>
      </c>
      <c r="B8643">
        <v>39691</v>
      </c>
      <c r="C8643" t="s">
        <v>22297</v>
      </c>
      <c r="D8643" t="s">
        <v>8781</v>
      </c>
      <c r="E8643" s="363" t="s">
        <v>22298</v>
      </c>
      <c r="F8643"/>
      <c r="G8643"/>
      <c r="H8643"/>
      <c r="I8643" s="610"/>
    </row>
    <row r="8644" spans="1:9" ht="15" x14ac:dyDescent="0.25">
      <c r="A8644" s="609" t="str">
        <f t="shared" si="135"/>
        <v>39808</v>
      </c>
      <c r="B8644">
        <v>39808</v>
      </c>
      <c r="C8644" t="s">
        <v>22299</v>
      </c>
      <c r="D8644" t="s">
        <v>8781</v>
      </c>
      <c r="E8644" s="363" t="s">
        <v>18295</v>
      </c>
      <c r="F8644"/>
      <c r="G8644"/>
      <c r="H8644"/>
      <c r="I8644" s="610"/>
    </row>
    <row r="8645" spans="1:9" ht="15" x14ac:dyDescent="0.25">
      <c r="A8645" s="609" t="str">
        <f t="shared" si="135"/>
        <v>39809</v>
      </c>
      <c r="B8645">
        <v>39809</v>
      </c>
      <c r="C8645" t="s">
        <v>22300</v>
      </c>
      <c r="D8645" t="s">
        <v>8781</v>
      </c>
      <c r="E8645" s="363" t="s">
        <v>18874</v>
      </c>
      <c r="F8645"/>
      <c r="G8645"/>
      <c r="H8645"/>
      <c r="I8645" s="610"/>
    </row>
    <row r="8646" spans="1:9" ht="15" x14ac:dyDescent="0.25">
      <c r="A8646" s="609" t="str">
        <f t="shared" si="135"/>
        <v>43439</v>
      </c>
      <c r="B8646">
        <v>43439</v>
      </c>
      <c r="C8646" t="s">
        <v>22301</v>
      </c>
      <c r="D8646" t="s">
        <v>8781</v>
      </c>
      <c r="E8646" s="363" t="s">
        <v>22302</v>
      </c>
      <c r="F8646"/>
      <c r="G8646"/>
      <c r="H8646"/>
      <c r="I8646" s="610"/>
    </row>
    <row r="8647" spans="1:9" ht="15" x14ac:dyDescent="0.25">
      <c r="A8647" s="609" t="str">
        <f t="shared" si="135"/>
        <v>5103</v>
      </c>
      <c r="B8647">
        <v>5103</v>
      </c>
      <c r="C8647" t="s">
        <v>22303</v>
      </c>
      <c r="D8647" t="s">
        <v>8781</v>
      </c>
      <c r="E8647" s="363" t="s">
        <v>10197</v>
      </c>
      <c r="F8647"/>
      <c r="G8647"/>
      <c r="H8647"/>
      <c r="I8647" s="610"/>
    </row>
    <row r="8648" spans="1:9" ht="15" x14ac:dyDescent="0.25">
      <c r="A8648" s="609" t="str">
        <f t="shared" si="135"/>
        <v>11712</v>
      </c>
      <c r="B8648">
        <v>11712</v>
      </c>
      <c r="C8648" t="s">
        <v>22304</v>
      </c>
      <c r="D8648" t="s">
        <v>8781</v>
      </c>
      <c r="E8648" s="363" t="s">
        <v>22305</v>
      </c>
      <c r="F8648"/>
      <c r="G8648"/>
      <c r="H8648"/>
      <c r="I8648" s="610"/>
    </row>
    <row r="8649" spans="1:9" ht="15" x14ac:dyDescent="0.25">
      <c r="A8649" s="609" t="str">
        <f t="shared" si="135"/>
        <v>11717</v>
      </c>
      <c r="B8649">
        <v>11717</v>
      </c>
      <c r="C8649" t="s">
        <v>22306</v>
      </c>
      <c r="D8649" t="s">
        <v>8781</v>
      </c>
      <c r="E8649" s="363" t="s">
        <v>22307</v>
      </c>
      <c r="F8649"/>
      <c r="G8649"/>
      <c r="H8649"/>
      <c r="I8649" s="610"/>
    </row>
    <row r="8650" spans="1:9" ht="15" x14ac:dyDescent="0.25">
      <c r="A8650" s="609" t="str">
        <f t="shared" si="135"/>
        <v>11714</v>
      </c>
      <c r="B8650">
        <v>11714</v>
      </c>
      <c r="C8650" t="s">
        <v>22308</v>
      </c>
      <c r="D8650" t="s">
        <v>8781</v>
      </c>
      <c r="E8650" s="363" t="s">
        <v>22309</v>
      </c>
      <c r="F8650"/>
      <c r="G8650"/>
      <c r="H8650"/>
      <c r="I8650" s="610"/>
    </row>
    <row r="8651" spans="1:9" ht="15" x14ac:dyDescent="0.25">
      <c r="A8651" s="609" t="str">
        <f t="shared" si="135"/>
        <v>11880</v>
      </c>
      <c r="B8651">
        <v>11880</v>
      </c>
      <c r="C8651" t="s">
        <v>22310</v>
      </c>
      <c r="D8651" t="s">
        <v>8781</v>
      </c>
      <c r="E8651" s="363" t="s">
        <v>22311</v>
      </c>
      <c r="F8651"/>
      <c r="G8651"/>
      <c r="H8651"/>
      <c r="I8651" s="610"/>
    </row>
    <row r="8652" spans="1:9" ht="15" x14ac:dyDescent="0.25">
      <c r="A8652" s="609" t="str">
        <f t="shared" si="135"/>
        <v>1106</v>
      </c>
      <c r="B8652">
        <v>1106</v>
      </c>
      <c r="C8652" t="s">
        <v>22312</v>
      </c>
      <c r="D8652" t="s">
        <v>8790</v>
      </c>
      <c r="E8652" s="363" t="s">
        <v>9290</v>
      </c>
      <c r="F8652"/>
      <c r="G8652"/>
      <c r="H8652"/>
      <c r="I8652" s="610"/>
    </row>
    <row r="8653" spans="1:9" ht="15" x14ac:dyDescent="0.25">
      <c r="A8653" s="609" t="str">
        <f t="shared" si="135"/>
        <v>11161</v>
      </c>
      <c r="B8653">
        <v>11161</v>
      </c>
      <c r="C8653" t="s">
        <v>22313</v>
      </c>
      <c r="D8653" t="s">
        <v>8790</v>
      </c>
      <c r="E8653" s="363" t="s">
        <v>8817</v>
      </c>
      <c r="F8653"/>
      <c r="G8653"/>
      <c r="H8653"/>
      <c r="I8653" s="610"/>
    </row>
    <row r="8654" spans="1:9" ht="15" x14ac:dyDescent="0.25">
      <c r="A8654" s="609" t="str">
        <f t="shared" si="135"/>
        <v>1107</v>
      </c>
      <c r="B8654">
        <v>1107</v>
      </c>
      <c r="C8654" t="s">
        <v>22314</v>
      </c>
      <c r="D8654" t="s">
        <v>8790</v>
      </c>
      <c r="E8654" s="363" t="s">
        <v>18201</v>
      </c>
      <c r="F8654"/>
      <c r="G8654"/>
      <c r="H8654"/>
      <c r="I8654" s="610"/>
    </row>
    <row r="8655" spans="1:9" ht="15" x14ac:dyDescent="0.25">
      <c r="A8655" s="609" t="str">
        <f t="shared" si="135"/>
        <v>25963</v>
      </c>
      <c r="B8655">
        <v>25963</v>
      </c>
      <c r="C8655" t="s">
        <v>22315</v>
      </c>
      <c r="D8655" t="s">
        <v>8790</v>
      </c>
      <c r="E8655" s="363" t="s">
        <v>10087</v>
      </c>
      <c r="F8655"/>
      <c r="G8655"/>
      <c r="H8655"/>
      <c r="I8655" s="610"/>
    </row>
    <row r="8656" spans="1:9" ht="15" x14ac:dyDescent="0.25">
      <c r="A8656" s="609" t="str">
        <f t="shared" si="135"/>
        <v>4759</v>
      </c>
      <c r="B8656">
        <v>4759</v>
      </c>
      <c r="C8656" t="s">
        <v>22316</v>
      </c>
      <c r="D8656" t="s">
        <v>8786</v>
      </c>
      <c r="E8656" s="363" t="s">
        <v>13811</v>
      </c>
      <c r="F8656"/>
      <c r="G8656"/>
      <c r="H8656"/>
      <c r="I8656" s="610"/>
    </row>
    <row r="8657" spans="1:9" ht="15" x14ac:dyDescent="0.25">
      <c r="A8657" s="609" t="str">
        <f t="shared" si="135"/>
        <v>41068</v>
      </c>
      <c r="B8657">
        <v>41068</v>
      </c>
      <c r="C8657" t="s">
        <v>22317</v>
      </c>
      <c r="D8657" t="s">
        <v>8914</v>
      </c>
      <c r="E8657" s="363" t="s">
        <v>22318</v>
      </c>
      <c r="F8657"/>
      <c r="G8657"/>
      <c r="H8657"/>
      <c r="I8657" s="610"/>
    </row>
    <row r="8658" spans="1:9" ht="15" x14ac:dyDescent="0.25">
      <c r="A8658" s="609" t="str">
        <f t="shared" si="135"/>
        <v>1108</v>
      </c>
      <c r="B8658">
        <v>1108</v>
      </c>
      <c r="C8658" t="s">
        <v>22319</v>
      </c>
      <c r="D8658" t="s">
        <v>8796</v>
      </c>
      <c r="E8658" s="363" t="s">
        <v>9684</v>
      </c>
      <c r="F8658"/>
      <c r="G8658"/>
      <c r="H8658"/>
      <c r="I8658" s="610"/>
    </row>
    <row r="8659" spans="1:9" ht="15" x14ac:dyDescent="0.25">
      <c r="A8659" s="609" t="str">
        <f t="shared" si="135"/>
        <v>1117</v>
      </c>
      <c r="B8659">
        <v>1117</v>
      </c>
      <c r="C8659" t="s">
        <v>22320</v>
      </c>
      <c r="D8659" t="s">
        <v>8796</v>
      </c>
      <c r="E8659" s="363" t="s">
        <v>9681</v>
      </c>
      <c r="F8659"/>
      <c r="G8659"/>
      <c r="H8659"/>
      <c r="I8659" s="610"/>
    </row>
    <row r="8660" spans="1:9" ht="15" x14ac:dyDescent="0.25">
      <c r="A8660" s="609" t="str">
        <f t="shared" si="135"/>
        <v>1118</v>
      </c>
      <c r="B8660">
        <v>1118</v>
      </c>
      <c r="C8660" t="s">
        <v>22321</v>
      </c>
      <c r="D8660" t="s">
        <v>8796</v>
      </c>
      <c r="E8660" s="363" t="s">
        <v>22322</v>
      </c>
      <c r="F8660"/>
      <c r="G8660"/>
      <c r="H8660"/>
      <c r="I8660" s="610"/>
    </row>
    <row r="8661" spans="1:9" ht="15" x14ac:dyDescent="0.25">
      <c r="A8661" s="609" t="str">
        <f t="shared" si="135"/>
        <v>1110</v>
      </c>
      <c r="B8661">
        <v>1110</v>
      </c>
      <c r="C8661" t="s">
        <v>22323</v>
      </c>
      <c r="D8661" t="s">
        <v>8796</v>
      </c>
      <c r="E8661" s="363" t="s">
        <v>22322</v>
      </c>
      <c r="F8661"/>
      <c r="G8661"/>
      <c r="H8661"/>
      <c r="I8661" s="610"/>
    </row>
    <row r="8662" spans="1:9" ht="15" x14ac:dyDescent="0.25">
      <c r="A8662" s="609" t="str">
        <f t="shared" si="135"/>
        <v>12618</v>
      </c>
      <c r="B8662">
        <v>12618</v>
      </c>
      <c r="C8662" t="s">
        <v>22324</v>
      </c>
      <c r="D8662" t="s">
        <v>8781</v>
      </c>
      <c r="E8662" s="363" t="s">
        <v>16576</v>
      </c>
      <c r="F8662"/>
      <c r="G8662"/>
      <c r="H8662"/>
      <c r="I8662" s="610"/>
    </row>
    <row r="8663" spans="1:9" ht="15" x14ac:dyDescent="0.25">
      <c r="A8663" s="609" t="str">
        <f t="shared" si="135"/>
        <v>40784</v>
      </c>
      <c r="B8663">
        <v>40784</v>
      </c>
      <c r="C8663" t="s">
        <v>22325</v>
      </c>
      <c r="D8663" t="s">
        <v>8796</v>
      </c>
      <c r="E8663" s="363" t="s">
        <v>22326</v>
      </c>
      <c r="F8663"/>
      <c r="G8663"/>
      <c r="H8663"/>
      <c r="I8663" s="610"/>
    </row>
    <row r="8664" spans="1:9" ht="15" x14ac:dyDescent="0.25">
      <c r="A8664" s="609" t="str">
        <f t="shared" si="135"/>
        <v>40782</v>
      </c>
      <c r="B8664">
        <v>40782</v>
      </c>
      <c r="C8664" t="s">
        <v>22327</v>
      </c>
      <c r="D8664" t="s">
        <v>8796</v>
      </c>
      <c r="E8664" s="363" t="s">
        <v>22328</v>
      </c>
      <c r="F8664"/>
      <c r="G8664"/>
      <c r="H8664"/>
      <c r="I8664" s="610"/>
    </row>
    <row r="8665" spans="1:9" ht="15" x14ac:dyDescent="0.25">
      <c r="A8665" s="609" t="str">
        <f t="shared" si="135"/>
        <v>40783</v>
      </c>
      <c r="B8665">
        <v>40783</v>
      </c>
      <c r="C8665" t="s">
        <v>22329</v>
      </c>
      <c r="D8665" t="s">
        <v>8796</v>
      </c>
      <c r="E8665" s="363" t="s">
        <v>9218</v>
      </c>
      <c r="F8665"/>
      <c r="G8665"/>
      <c r="H8665"/>
      <c r="I8665" s="610"/>
    </row>
    <row r="8666" spans="1:9" ht="15" x14ac:dyDescent="0.25">
      <c r="A8666" s="609" t="str">
        <f t="shared" si="135"/>
        <v>1109</v>
      </c>
      <c r="B8666">
        <v>1109</v>
      </c>
      <c r="C8666" t="s">
        <v>22330</v>
      </c>
      <c r="D8666" t="s">
        <v>8796</v>
      </c>
      <c r="E8666" s="363" t="s">
        <v>9684</v>
      </c>
      <c r="F8666"/>
      <c r="G8666"/>
      <c r="H8666"/>
      <c r="I8666" s="610"/>
    </row>
    <row r="8667" spans="1:9" ht="15" x14ac:dyDescent="0.25">
      <c r="A8667" s="609" t="str">
        <f t="shared" si="135"/>
        <v>1119</v>
      </c>
      <c r="B8667">
        <v>1119</v>
      </c>
      <c r="C8667" t="s">
        <v>22331</v>
      </c>
      <c r="D8667" t="s">
        <v>8796</v>
      </c>
      <c r="E8667" s="363" t="s">
        <v>19566</v>
      </c>
      <c r="F8667"/>
      <c r="G8667"/>
      <c r="H8667"/>
      <c r="I8667" s="610"/>
    </row>
    <row r="8668" spans="1:9" ht="15" x14ac:dyDescent="0.25">
      <c r="A8668" s="609" t="str">
        <f t="shared" si="135"/>
        <v>13115</v>
      </c>
      <c r="B8668">
        <v>13115</v>
      </c>
      <c r="C8668" t="s">
        <v>22332</v>
      </c>
      <c r="D8668" t="s">
        <v>8796</v>
      </c>
      <c r="E8668" s="363" t="s">
        <v>15142</v>
      </c>
      <c r="F8668"/>
      <c r="G8668"/>
      <c r="H8668"/>
      <c r="I8668" s="610"/>
    </row>
    <row r="8669" spans="1:9" ht="15" x14ac:dyDescent="0.25">
      <c r="A8669" s="609" t="str">
        <f t="shared" si="135"/>
        <v>10541</v>
      </c>
      <c r="B8669">
        <v>10541</v>
      </c>
      <c r="C8669" t="s">
        <v>22333</v>
      </c>
      <c r="D8669" t="s">
        <v>8796</v>
      </c>
      <c r="E8669" s="363" t="s">
        <v>14007</v>
      </c>
      <c r="F8669"/>
      <c r="G8669"/>
      <c r="H8669"/>
      <c r="I8669" s="610"/>
    </row>
    <row r="8670" spans="1:9" ht="15" x14ac:dyDescent="0.25">
      <c r="A8670" s="609" t="str">
        <f t="shared" si="135"/>
        <v>10542</v>
      </c>
      <c r="B8670">
        <v>10542</v>
      </c>
      <c r="C8670" t="s">
        <v>22334</v>
      </c>
      <c r="D8670" t="s">
        <v>8796</v>
      </c>
      <c r="E8670" s="363" t="s">
        <v>22335</v>
      </c>
      <c r="F8670"/>
      <c r="G8670"/>
      <c r="H8670"/>
      <c r="I8670" s="610"/>
    </row>
    <row r="8671" spans="1:9" ht="15" x14ac:dyDescent="0.25">
      <c r="A8671" s="609" t="str">
        <f t="shared" si="135"/>
        <v>10543</v>
      </c>
      <c r="B8671">
        <v>10543</v>
      </c>
      <c r="C8671" t="s">
        <v>22336</v>
      </c>
      <c r="D8671" t="s">
        <v>8796</v>
      </c>
      <c r="E8671" s="363" t="s">
        <v>18666</v>
      </c>
      <c r="F8671"/>
      <c r="G8671"/>
      <c r="H8671"/>
      <c r="I8671" s="610"/>
    </row>
    <row r="8672" spans="1:9" ht="15" x14ac:dyDescent="0.25">
      <c r="A8672" s="609" t="str">
        <f t="shared" si="135"/>
        <v>10544</v>
      </c>
      <c r="B8672">
        <v>10544</v>
      </c>
      <c r="C8672" t="s">
        <v>22337</v>
      </c>
      <c r="D8672" t="s">
        <v>8796</v>
      </c>
      <c r="E8672" s="363" t="s">
        <v>19389</v>
      </c>
      <c r="F8672"/>
      <c r="G8672"/>
      <c r="H8672"/>
      <c r="I8672" s="610"/>
    </row>
    <row r="8673" spans="1:9" ht="15" x14ac:dyDescent="0.25">
      <c r="A8673" s="609" t="str">
        <f t="shared" si="135"/>
        <v>10545</v>
      </c>
      <c r="B8673">
        <v>10545</v>
      </c>
      <c r="C8673" t="s">
        <v>22338</v>
      </c>
      <c r="D8673" t="s">
        <v>8796</v>
      </c>
      <c r="E8673" s="363" t="s">
        <v>19575</v>
      </c>
      <c r="F8673"/>
      <c r="G8673"/>
      <c r="H8673"/>
      <c r="I8673" s="610"/>
    </row>
    <row r="8674" spans="1:9" ht="15" x14ac:dyDescent="0.25">
      <c r="A8674" s="609" t="str">
        <f t="shared" si="135"/>
        <v>38365</v>
      </c>
      <c r="B8674">
        <v>38365</v>
      </c>
      <c r="C8674" t="s">
        <v>22339</v>
      </c>
      <c r="D8674" t="s">
        <v>8779</v>
      </c>
      <c r="E8674" s="363" t="s">
        <v>8817</v>
      </c>
      <c r="F8674"/>
      <c r="G8674"/>
      <c r="H8674"/>
      <c r="I8674" s="610"/>
    </row>
    <row r="8675" spans="1:9" ht="15" x14ac:dyDescent="0.25">
      <c r="A8675" s="609" t="str">
        <f t="shared" si="135"/>
        <v>37745</v>
      </c>
      <c r="B8675">
        <v>37745</v>
      </c>
      <c r="C8675" t="s">
        <v>22340</v>
      </c>
      <c r="D8675" t="s">
        <v>8781</v>
      </c>
      <c r="E8675" s="363" t="s">
        <v>22341</v>
      </c>
      <c r="F8675"/>
      <c r="G8675"/>
      <c r="H8675"/>
      <c r="I8675" s="610"/>
    </row>
    <row r="8676" spans="1:9" ht="15" x14ac:dyDescent="0.25">
      <c r="A8676" s="609" t="str">
        <f t="shared" si="135"/>
        <v>37754</v>
      </c>
      <c r="B8676">
        <v>37754</v>
      </c>
      <c r="C8676" t="s">
        <v>22342</v>
      </c>
      <c r="D8676" t="s">
        <v>8781</v>
      </c>
      <c r="E8676" s="363" t="s">
        <v>22343</v>
      </c>
      <c r="F8676"/>
      <c r="G8676"/>
      <c r="H8676"/>
      <c r="I8676" s="610"/>
    </row>
    <row r="8677" spans="1:9" ht="15" x14ac:dyDescent="0.25">
      <c r="A8677" s="609" t="str">
        <f t="shared" si="135"/>
        <v>37748</v>
      </c>
      <c r="B8677">
        <v>37748</v>
      </c>
      <c r="C8677" t="s">
        <v>22344</v>
      </c>
      <c r="D8677" t="s">
        <v>8781</v>
      </c>
      <c r="E8677" s="363" t="s">
        <v>22345</v>
      </c>
      <c r="F8677"/>
      <c r="G8677"/>
      <c r="H8677"/>
      <c r="I8677" s="610"/>
    </row>
    <row r="8678" spans="1:9" ht="15" x14ac:dyDescent="0.25">
      <c r="A8678" s="609" t="str">
        <f t="shared" si="135"/>
        <v>37761</v>
      </c>
      <c r="B8678">
        <v>37761</v>
      </c>
      <c r="C8678" t="s">
        <v>22346</v>
      </c>
      <c r="D8678" t="s">
        <v>8781</v>
      </c>
      <c r="E8678" s="363" t="s">
        <v>22347</v>
      </c>
      <c r="F8678"/>
      <c r="G8678"/>
      <c r="H8678"/>
      <c r="I8678" s="610"/>
    </row>
    <row r="8679" spans="1:9" ht="15" x14ac:dyDescent="0.25">
      <c r="A8679" s="609" t="str">
        <f t="shared" si="135"/>
        <v>37757</v>
      </c>
      <c r="B8679">
        <v>37757</v>
      </c>
      <c r="C8679" t="s">
        <v>22348</v>
      </c>
      <c r="D8679" t="s">
        <v>8781</v>
      </c>
      <c r="E8679" s="363" t="s">
        <v>22349</v>
      </c>
      <c r="F8679"/>
      <c r="G8679"/>
      <c r="H8679"/>
      <c r="I8679" s="610"/>
    </row>
    <row r="8680" spans="1:9" ht="15" x14ac:dyDescent="0.25">
      <c r="A8680" s="609" t="str">
        <f t="shared" si="135"/>
        <v>37759</v>
      </c>
      <c r="B8680">
        <v>37759</v>
      </c>
      <c r="C8680" t="s">
        <v>22350</v>
      </c>
      <c r="D8680" t="s">
        <v>8781</v>
      </c>
      <c r="E8680" s="363" t="s">
        <v>22351</v>
      </c>
      <c r="F8680"/>
      <c r="G8680"/>
      <c r="H8680"/>
      <c r="I8680" s="610"/>
    </row>
    <row r="8681" spans="1:9" ht="15" x14ac:dyDescent="0.25">
      <c r="A8681" s="609" t="str">
        <f t="shared" si="135"/>
        <v>37766</v>
      </c>
      <c r="B8681">
        <v>37766</v>
      </c>
      <c r="C8681" t="s">
        <v>22352</v>
      </c>
      <c r="D8681" t="s">
        <v>8781</v>
      </c>
      <c r="E8681" s="363" t="s">
        <v>22353</v>
      </c>
      <c r="F8681"/>
      <c r="G8681"/>
      <c r="H8681"/>
      <c r="I8681" s="610"/>
    </row>
    <row r="8682" spans="1:9" ht="15" x14ac:dyDescent="0.25">
      <c r="A8682" s="609" t="str">
        <f t="shared" si="135"/>
        <v>37752</v>
      </c>
      <c r="B8682">
        <v>37752</v>
      </c>
      <c r="C8682" t="s">
        <v>22354</v>
      </c>
      <c r="D8682" t="s">
        <v>8781</v>
      </c>
      <c r="E8682" s="363" t="s">
        <v>22355</v>
      </c>
      <c r="F8682"/>
      <c r="G8682"/>
      <c r="H8682"/>
      <c r="I8682" s="610"/>
    </row>
    <row r="8683" spans="1:9" ht="15" x14ac:dyDescent="0.25">
      <c r="A8683" s="609" t="str">
        <f t="shared" si="135"/>
        <v>37760</v>
      </c>
      <c r="B8683">
        <v>37760</v>
      </c>
      <c r="C8683" t="s">
        <v>22356</v>
      </c>
      <c r="D8683" t="s">
        <v>8781</v>
      </c>
      <c r="E8683" s="363" t="s">
        <v>22357</v>
      </c>
      <c r="F8683"/>
      <c r="G8683"/>
      <c r="H8683"/>
      <c r="I8683" s="610"/>
    </row>
    <row r="8684" spans="1:9" ht="15" x14ac:dyDescent="0.25">
      <c r="A8684" s="609" t="str">
        <f t="shared" si="135"/>
        <v>37765</v>
      </c>
      <c r="B8684">
        <v>37765</v>
      </c>
      <c r="C8684" t="s">
        <v>22358</v>
      </c>
      <c r="D8684" t="s">
        <v>8781</v>
      </c>
      <c r="E8684" s="363" t="s">
        <v>22359</v>
      </c>
      <c r="F8684"/>
      <c r="G8684"/>
      <c r="H8684"/>
      <c r="I8684" s="610"/>
    </row>
    <row r="8685" spans="1:9" ht="15" x14ac:dyDescent="0.25">
      <c r="A8685" s="609" t="str">
        <f t="shared" si="135"/>
        <v>37746</v>
      </c>
      <c r="B8685">
        <v>37746</v>
      </c>
      <c r="C8685" t="s">
        <v>22360</v>
      </c>
      <c r="D8685" t="s">
        <v>8781</v>
      </c>
      <c r="E8685" s="363" t="s">
        <v>22361</v>
      </c>
      <c r="F8685"/>
      <c r="G8685"/>
      <c r="H8685"/>
      <c r="I8685" s="610"/>
    </row>
    <row r="8686" spans="1:9" ht="15" x14ac:dyDescent="0.25">
      <c r="A8686" s="609" t="str">
        <f t="shared" si="135"/>
        <v>37750</v>
      </c>
      <c r="B8686">
        <v>37750</v>
      </c>
      <c r="C8686" t="s">
        <v>22362</v>
      </c>
      <c r="D8686" t="s">
        <v>8781</v>
      </c>
      <c r="E8686" s="363" t="s">
        <v>22363</v>
      </c>
      <c r="F8686"/>
      <c r="G8686"/>
      <c r="H8686"/>
      <c r="I8686" s="610"/>
    </row>
    <row r="8687" spans="1:9" ht="15" x14ac:dyDescent="0.25">
      <c r="A8687" s="609" t="str">
        <f t="shared" si="135"/>
        <v>37753</v>
      </c>
      <c r="B8687">
        <v>37753</v>
      </c>
      <c r="C8687" t="s">
        <v>22364</v>
      </c>
      <c r="D8687" t="s">
        <v>8781</v>
      </c>
      <c r="E8687" s="363" t="s">
        <v>22365</v>
      </c>
      <c r="F8687"/>
      <c r="G8687"/>
      <c r="H8687"/>
      <c r="I8687" s="610"/>
    </row>
    <row r="8688" spans="1:9" ht="15" x14ac:dyDescent="0.25">
      <c r="A8688" s="609" t="str">
        <f t="shared" si="135"/>
        <v>37756</v>
      </c>
      <c r="B8688">
        <v>37756</v>
      </c>
      <c r="C8688" t="s">
        <v>22366</v>
      </c>
      <c r="D8688" t="s">
        <v>8781</v>
      </c>
      <c r="E8688" s="363" t="s">
        <v>22347</v>
      </c>
      <c r="F8688"/>
      <c r="G8688"/>
      <c r="H8688"/>
      <c r="I8688" s="610"/>
    </row>
    <row r="8689" spans="1:9" ht="15" x14ac:dyDescent="0.25">
      <c r="A8689" s="609" t="str">
        <f t="shared" si="135"/>
        <v>37755</v>
      </c>
      <c r="B8689">
        <v>37755</v>
      </c>
      <c r="C8689" t="s">
        <v>22367</v>
      </c>
      <c r="D8689" t="s">
        <v>8781</v>
      </c>
      <c r="E8689" s="363" t="s">
        <v>22368</v>
      </c>
      <c r="F8689"/>
      <c r="G8689"/>
      <c r="H8689"/>
      <c r="I8689" s="610"/>
    </row>
    <row r="8690" spans="1:9" ht="15" x14ac:dyDescent="0.25">
      <c r="A8690" s="609" t="str">
        <f t="shared" si="135"/>
        <v>37758</v>
      </c>
      <c r="B8690">
        <v>37758</v>
      </c>
      <c r="C8690" t="s">
        <v>22369</v>
      </c>
      <c r="D8690" t="s">
        <v>8781</v>
      </c>
      <c r="E8690" s="363" t="s">
        <v>22370</v>
      </c>
      <c r="F8690"/>
      <c r="G8690"/>
      <c r="H8690"/>
      <c r="I8690" s="610"/>
    </row>
    <row r="8691" spans="1:9" ht="15" x14ac:dyDescent="0.25">
      <c r="A8691" s="609" t="str">
        <f t="shared" si="135"/>
        <v>37747</v>
      </c>
      <c r="B8691">
        <v>37747</v>
      </c>
      <c r="C8691" t="s">
        <v>22371</v>
      </c>
      <c r="D8691" t="s">
        <v>8781</v>
      </c>
      <c r="E8691" s="363" t="s">
        <v>22372</v>
      </c>
      <c r="F8691"/>
      <c r="G8691"/>
      <c r="H8691"/>
      <c r="I8691" s="610"/>
    </row>
    <row r="8692" spans="1:9" ht="15" x14ac:dyDescent="0.25">
      <c r="A8692" s="609" t="str">
        <f t="shared" si="135"/>
        <v>37767</v>
      </c>
      <c r="B8692">
        <v>37767</v>
      </c>
      <c r="C8692" t="s">
        <v>22373</v>
      </c>
      <c r="D8692" t="s">
        <v>8781</v>
      </c>
      <c r="E8692" s="363" t="s">
        <v>22374</v>
      </c>
      <c r="F8692"/>
      <c r="G8692"/>
      <c r="H8692"/>
      <c r="I8692" s="610"/>
    </row>
    <row r="8693" spans="1:9" ht="15" x14ac:dyDescent="0.25">
      <c r="A8693" s="609" t="str">
        <f t="shared" si="135"/>
        <v>37751</v>
      </c>
      <c r="B8693">
        <v>37751</v>
      </c>
      <c r="C8693" t="s">
        <v>22375</v>
      </c>
      <c r="D8693" t="s">
        <v>8781</v>
      </c>
      <c r="E8693" s="363" t="s">
        <v>22374</v>
      </c>
      <c r="F8693"/>
      <c r="G8693"/>
      <c r="H8693"/>
      <c r="I8693" s="610"/>
    </row>
    <row r="8694" spans="1:9" ht="15" x14ac:dyDescent="0.25">
      <c r="A8694" s="609" t="str">
        <f t="shared" si="135"/>
        <v>37749</v>
      </c>
      <c r="B8694">
        <v>37749</v>
      </c>
      <c r="C8694" t="s">
        <v>22376</v>
      </c>
      <c r="D8694" t="s">
        <v>8781</v>
      </c>
      <c r="E8694" s="363" t="s">
        <v>22377</v>
      </c>
      <c r="F8694"/>
      <c r="G8694"/>
      <c r="H8694"/>
      <c r="I8694" s="610"/>
    </row>
    <row r="8695" spans="1:9" ht="15" x14ac:dyDescent="0.25">
      <c r="A8695" s="609" t="str">
        <f t="shared" si="135"/>
        <v>1159</v>
      </c>
      <c r="B8695">
        <v>1159</v>
      </c>
      <c r="C8695" t="s">
        <v>22378</v>
      </c>
      <c r="D8695" t="s">
        <v>8781</v>
      </c>
      <c r="E8695" s="363" t="s">
        <v>22379</v>
      </c>
      <c r="F8695"/>
      <c r="G8695"/>
      <c r="H8695"/>
      <c r="I8695" s="610"/>
    </row>
    <row r="8696" spans="1:9" ht="15" x14ac:dyDescent="0.25">
      <c r="A8696" s="609" t="str">
        <f t="shared" si="135"/>
        <v>12114</v>
      </c>
      <c r="B8696">
        <v>12114</v>
      </c>
      <c r="C8696" t="s">
        <v>22380</v>
      </c>
      <c r="D8696" t="s">
        <v>8781</v>
      </c>
      <c r="E8696" s="363" t="s">
        <v>22381</v>
      </c>
      <c r="F8696"/>
      <c r="G8696"/>
      <c r="H8696"/>
      <c r="I8696" s="610"/>
    </row>
    <row r="8697" spans="1:9" ht="15" x14ac:dyDescent="0.25">
      <c r="A8697" s="609" t="str">
        <f t="shared" si="135"/>
        <v>38106</v>
      </c>
      <c r="B8697">
        <v>38106</v>
      </c>
      <c r="C8697" t="s">
        <v>22382</v>
      </c>
      <c r="D8697" t="s">
        <v>8781</v>
      </c>
      <c r="E8697" s="363" t="s">
        <v>8845</v>
      </c>
      <c r="F8697"/>
      <c r="G8697"/>
      <c r="H8697"/>
      <c r="I8697" s="610"/>
    </row>
    <row r="8698" spans="1:9" ht="15" x14ac:dyDescent="0.25">
      <c r="A8698" s="609" t="str">
        <f t="shared" si="135"/>
        <v>38085</v>
      </c>
      <c r="B8698">
        <v>38085</v>
      </c>
      <c r="C8698" t="s">
        <v>22383</v>
      </c>
      <c r="D8698" t="s">
        <v>8781</v>
      </c>
      <c r="E8698" s="363" t="s">
        <v>9145</v>
      </c>
      <c r="F8698"/>
      <c r="G8698"/>
      <c r="H8698"/>
      <c r="I8698" s="610"/>
    </row>
    <row r="8699" spans="1:9" ht="15" x14ac:dyDescent="0.25">
      <c r="A8699" s="609" t="str">
        <f t="shared" si="135"/>
        <v>38599</v>
      </c>
      <c r="B8699">
        <v>38599</v>
      </c>
      <c r="C8699" t="s">
        <v>22384</v>
      </c>
      <c r="D8699" t="s">
        <v>8781</v>
      </c>
      <c r="E8699" s="363" t="s">
        <v>15748</v>
      </c>
      <c r="F8699"/>
      <c r="G8699"/>
      <c r="H8699"/>
      <c r="I8699" s="610"/>
    </row>
    <row r="8700" spans="1:9" ht="15" x14ac:dyDescent="0.25">
      <c r="A8700" s="609" t="str">
        <f t="shared" si="135"/>
        <v>38596</v>
      </c>
      <c r="B8700">
        <v>38596</v>
      </c>
      <c r="C8700" t="s">
        <v>22385</v>
      </c>
      <c r="D8700" t="s">
        <v>8781</v>
      </c>
      <c r="E8700" s="363" t="s">
        <v>10244</v>
      </c>
      <c r="F8700"/>
      <c r="G8700"/>
      <c r="H8700"/>
      <c r="I8700" s="610"/>
    </row>
    <row r="8701" spans="1:9" ht="15" x14ac:dyDescent="0.25">
      <c r="A8701" s="609" t="str">
        <f t="shared" si="135"/>
        <v>38600</v>
      </c>
      <c r="B8701">
        <v>38600</v>
      </c>
      <c r="C8701" t="s">
        <v>22386</v>
      </c>
      <c r="D8701" t="s">
        <v>8781</v>
      </c>
      <c r="E8701" s="363" t="s">
        <v>10995</v>
      </c>
      <c r="F8701"/>
      <c r="G8701"/>
      <c r="H8701"/>
      <c r="I8701" s="610"/>
    </row>
    <row r="8702" spans="1:9" ht="15" x14ac:dyDescent="0.25">
      <c r="A8702" s="609" t="str">
        <f t="shared" si="135"/>
        <v>38597</v>
      </c>
      <c r="B8702">
        <v>38597</v>
      </c>
      <c r="C8702" t="s">
        <v>22387</v>
      </c>
      <c r="D8702" t="s">
        <v>8781</v>
      </c>
      <c r="E8702" s="363" t="s">
        <v>9038</v>
      </c>
      <c r="F8702"/>
      <c r="G8702"/>
      <c r="H8702"/>
      <c r="I8702" s="610"/>
    </row>
    <row r="8703" spans="1:9" ht="15" x14ac:dyDescent="0.25">
      <c r="A8703" s="609" t="str">
        <f t="shared" si="135"/>
        <v>659</v>
      </c>
      <c r="B8703">
        <v>659</v>
      </c>
      <c r="C8703" t="s">
        <v>22388</v>
      </c>
      <c r="D8703" t="s">
        <v>8781</v>
      </c>
      <c r="E8703" s="363" t="s">
        <v>8820</v>
      </c>
      <c r="F8703"/>
      <c r="G8703"/>
      <c r="H8703"/>
      <c r="I8703" s="610"/>
    </row>
    <row r="8704" spans="1:9" ht="15" x14ac:dyDescent="0.25">
      <c r="A8704" s="609" t="str">
        <f t="shared" si="135"/>
        <v>660</v>
      </c>
      <c r="B8704">
        <v>660</v>
      </c>
      <c r="C8704" t="s">
        <v>22389</v>
      </c>
      <c r="D8704" t="s">
        <v>8781</v>
      </c>
      <c r="E8704" s="363" t="s">
        <v>8945</v>
      </c>
      <c r="F8704"/>
      <c r="G8704"/>
      <c r="H8704"/>
      <c r="I8704" s="610"/>
    </row>
    <row r="8705" spans="1:9" ht="15" x14ac:dyDescent="0.25">
      <c r="A8705" s="609" t="str">
        <f t="shared" si="135"/>
        <v>658</v>
      </c>
      <c r="B8705">
        <v>658</v>
      </c>
      <c r="C8705" t="s">
        <v>22390</v>
      </c>
      <c r="D8705" t="s">
        <v>8781</v>
      </c>
      <c r="E8705" s="363" t="s">
        <v>17193</v>
      </c>
      <c r="F8705"/>
      <c r="G8705"/>
      <c r="H8705"/>
      <c r="I8705" s="610"/>
    </row>
    <row r="8706" spans="1:9" ht="15" x14ac:dyDescent="0.25">
      <c r="A8706" s="609" t="str">
        <f t="shared" ref="A8706:A8769" si="136">IF(ISERROR(SEARCH("/",B8706)=6),TRIM(CLEAN(B8706)),IF(SEARCH("/",B8706)=6,IF(LEN(TRIM(CLEAN(B8706)))=7,LEFT(TRIM(CLEAN(B8706)),6)&amp;"00"&amp;RIGHT(TRIM(CLEAN(B8706)),1),LEFT(TRIM(CLEAN(B8706)),6)&amp;"0"&amp;RIGHT(TRIM(CLEAN(B8706)),2)),TRIM(CLEAN(B8706))))</f>
        <v>38548</v>
      </c>
      <c r="B8706">
        <v>38548</v>
      </c>
      <c r="C8706" t="s">
        <v>22391</v>
      </c>
      <c r="D8706" t="s">
        <v>8781</v>
      </c>
      <c r="E8706" s="363" t="s">
        <v>11020</v>
      </c>
      <c r="F8706"/>
      <c r="G8706"/>
      <c r="H8706"/>
      <c r="I8706" s="610"/>
    </row>
    <row r="8707" spans="1:9" ht="15" x14ac:dyDescent="0.25">
      <c r="A8707" s="609" t="str">
        <f t="shared" si="136"/>
        <v>34649</v>
      </c>
      <c r="B8707">
        <v>34649</v>
      </c>
      <c r="C8707" t="s">
        <v>22392</v>
      </c>
      <c r="D8707" t="s">
        <v>8781</v>
      </c>
      <c r="E8707" s="363" t="s">
        <v>8816</v>
      </c>
      <c r="F8707"/>
      <c r="G8707"/>
      <c r="H8707"/>
      <c r="I8707" s="610"/>
    </row>
    <row r="8708" spans="1:9" ht="15" x14ac:dyDescent="0.25">
      <c r="A8708" s="609" t="str">
        <f t="shared" si="136"/>
        <v>34655</v>
      </c>
      <c r="B8708">
        <v>34655</v>
      </c>
      <c r="C8708" t="s">
        <v>22393</v>
      </c>
      <c r="D8708" t="s">
        <v>8781</v>
      </c>
      <c r="E8708" s="363" t="s">
        <v>8843</v>
      </c>
      <c r="F8708"/>
      <c r="G8708"/>
      <c r="H8708"/>
      <c r="I8708" s="610"/>
    </row>
    <row r="8709" spans="1:9" ht="15" x14ac:dyDescent="0.25">
      <c r="A8709" s="609" t="str">
        <f t="shared" si="136"/>
        <v>40607</v>
      </c>
      <c r="B8709">
        <v>40607</v>
      </c>
      <c r="C8709" t="s">
        <v>22394</v>
      </c>
      <c r="D8709" t="s">
        <v>8781</v>
      </c>
      <c r="E8709" s="363" t="s">
        <v>9594</v>
      </c>
      <c r="F8709"/>
      <c r="G8709"/>
      <c r="H8709"/>
      <c r="I8709" s="610"/>
    </row>
    <row r="8710" spans="1:9" ht="15" x14ac:dyDescent="0.25">
      <c r="A8710" s="609" t="str">
        <f t="shared" si="136"/>
        <v>567</v>
      </c>
      <c r="B8710">
        <v>567</v>
      </c>
      <c r="C8710" t="s">
        <v>22395</v>
      </c>
      <c r="D8710" t="s">
        <v>8796</v>
      </c>
      <c r="E8710" s="363" t="s">
        <v>10269</v>
      </c>
      <c r="F8710"/>
      <c r="G8710"/>
      <c r="H8710"/>
      <c r="I8710" s="610"/>
    </row>
    <row r="8711" spans="1:9" ht="15" x14ac:dyDescent="0.25">
      <c r="A8711" s="609" t="str">
        <f t="shared" si="136"/>
        <v>574</v>
      </c>
      <c r="B8711">
        <v>574</v>
      </c>
      <c r="C8711" t="s">
        <v>22396</v>
      </c>
      <c r="D8711" t="s">
        <v>8796</v>
      </c>
      <c r="E8711" s="363" t="s">
        <v>22397</v>
      </c>
      <c r="F8711"/>
      <c r="G8711"/>
      <c r="H8711"/>
      <c r="I8711" s="610"/>
    </row>
    <row r="8712" spans="1:9" ht="15" x14ac:dyDescent="0.25">
      <c r="A8712" s="609" t="str">
        <f t="shared" si="136"/>
        <v>568</v>
      </c>
      <c r="B8712">
        <v>568</v>
      </c>
      <c r="C8712" t="s">
        <v>22398</v>
      </c>
      <c r="D8712" t="s">
        <v>8796</v>
      </c>
      <c r="E8712" s="363" t="s">
        <v>22399</v>
      </c>
      <c r="F8712"/>
      <c r="G8712"/>
      <c r="H8712"/>
      <c r="I8712" s="610"/>
    </row>
    <row r="8713" spans="1:9" ht="15" x14ac:dyDescent="0.25">
      <c r="A8713" s="609" t="str">
        <f t="shared" si="136"/>
        <v>585</v>
      </c>
      <c r="B8713">
        <v>585</v>
      </c>
      <c r="C8713" t="s">
        <v>22400</v>
      </c>
      <c r="D8713" t="s">
        <v>8790</v>
      </c>
      <c r="E8713" s="363" t="s">
        <v>22401</v>
      </c>
      <c r="F8713"/>
      <c r="G8713"/>
      <c r="H8713"/>
      <c r="I8713" s="610"/>
    </row>
    <row r="8714" spans="1:9" ht="15" x14ac:dyDescent="0.25">
      <c r="A8714" s="609" t="str">
        <f t="shared" si="136"/>
        <v>4777</v>
      </c>
      <c r="B8714">
        <v>4777</v>
      </c>
      <c r="C8714" t="s">
        <v>22402</v>
      </c>
      <c r="D8714" t="s">
        <v>8790</v>
      </c>
      <c r="E8714" s="363" t="s">
        <v>16447</v>
      </c>
      <c r="F8714"/>
      <c r="G8714"/>
      <c r="H8714"/>
      <c r="I8714" s="610"/>
    </row>
    <row r="8715" spans="1:9" ht="15" x14ac:dyDescent="0.25">
      <c r="A8715" s="609" t="str">
        <f t="shared" si="136"/>
        <v>587</v>
      </c>
      <c r="B8715">
        <v>587</v>
      </c>
      <c r="C8715" t="s">
        <v>22403</v>
      </c>
      <c r="D8715" t="s">
        <v>8790</v>
      </c>
      <c r="E8715" s="363" t="s">
        <v>9458</v>
      </c>
      <c r="F8715"/>
      <c r="G8715"/>
      <c r="H8715"/>
      <c r="I8715" s="610"/>
    </row>
    <row r="8716" spans="1:9" ht="15" x14ac:dyDescent="0.25">
      <c r="A8716" s="609" t="str">
        <f t="shared" si="136"/>
        <v>590</v>
      </c>
      <c r="B8716">
        <v>590</v>
      </c>
      <c r="C8716" t="s">
        <v>22404</v>
      </c>
      <c r="D8716" t="s">
        <v>8790</v>
      </c>
      <c r="E8716" s="363" t="s">
        <v>10286</v>
      </c>
      <c r="F8716"/>
      <c r="G8716"/>
      <c r="H8716"/>
      <c r="I8716" s="610"/>
    </row>
    <row r="8717" spans="1:9" ht="15" x14ac:dyDescent="0.25">
      <c r="A8717" s="609" t="str">
        <f t="shared" si="136"/>
        <v>592</v>
      </c>
      <c r="B8717">
        <v>592</v>
      </c>
      <c r="C8717" t="s">
        <v>22405</v>
      </c>
      <c r="D8717" t="s">
        <v>8790</v>
      </c>
      <c r="E8717" s="363" t="s">
        <v>9458</v>
      </c>
      <c r="F8717"/>
      <c r="G8717"/>
      <c r="H8717"/>
      <c r="I8717" s="610"/>
    </row>
    <row r="8718" spans="1:9" ht="15" x14ac:dyDescent="0.25">
      <c r="A8718" s="609" t="str">
        <f t="shared" si="136"/>
        <v>586</v>
      </c>
      <c r="B8718">
        <v>586</v>
      </c>
      <c r="C8718" t="s">
        <v>22406</v>
      </c>
      <c r="D8718" t="s">
        <v>8796</v>
      </c>
      <c r="E8718" s="363" t="s">
        <v>15971</v>
      </c>
      <c r="F8718"/>
      <c r="G8718"/>
      <c r="H8718"/>
      <c r="I8718" s="610"/>
    </row>
    <row r="8719" spans="1:9" ht="15" x14ac:dyDescent="0.25">
      <c r="A8719" s="609" t="str">
        <f t="shared" si="136"/>
        <v>591</v>
      </c>
      <c r="B8719">
        <v>591</v>
      </c>
      <c r="C8719" t="s">
        <v>22407</v>
      </c>
      <c r="D8719" t="s">
        <v>8790</v>
      </c>
      <c r="E8719" s="363" t="s">
        <v>22401</v>
      </c>
      <c r="F8719"/>
      <c r="G8719"/>
      <c r="H8719"/>
      <c r="I8719" s="610"/>
    </row>
    <row r="8720" spans="1:9" ht="15" x14ac:dyDescent="0.25">
      <c r="A8720" s="609" t="str">
        <f t="shared" si="136"/>
        <v>588</v>
      </c>
      <c r="B8720">
        <v>588</v>
      </c>
      <c r="C8720" t="s">
        <v>22408</v>
      </c>
      <c r="D8720" t="s">
        <v>8796</v>
      </c>
      <c r="E8720" s="363" t="s">
        <v>18631</v>
      </c>
      <c r="F8720"/>
      <c r="G8720"/>
      <c r="H8720"/>
      <c r="I8720" s="610"/>
    </row>
    <row r="8721" spans="1:9" ht="15" x14ac:dyDescent="0.25">
      <c r="A8721" s="609" t="str">
        <f t="shared" si="136"/>
        <v>589</v>
      </c>
      <c r="B8721">
        <v>589</v>
      </c>
      <c r="C8721" t="s">
        <v>22409</v>
      </c>
      <c r="D8721" t="s">
        <v>8796</v>
      </c>
      <c r="E8721" s="363" t="s">
        <v>22410</v>
      </c>
      <c r="F8721"/>
      <c r="G8721"/>
      <c r="H8721"/>
      <c r="I8721" s="610"/>
    </row>
    <row r="8722" spans="1:9" ht="15" x14ac:dyDescent="0.25">
      <c r="A8722" s="609" t="str">
        <f t="shared" si="136"/>
        <v>584</v>
      </c>
      <c r="B8722">
        <v>584</v>
      </c>
      <c r="C8722" t="s">
        <v>22411</v>
      </c>
      <c r="D8722" t="s">
        <v>8796</v>
      </c>
      <c r="E8722" s="363" t="s">
        <v>19548</v>
      </c>
      <c r="F8722"/>
      <c r="G8722"/>
      <c r="H8722"/>
      <c r="I8722" s="610"/>
    </row>
    <row r="8723" spans="1:9" ht="15" x14ac:dyDescent="0.25">
      <c r="A8723" s="609" t="str">
        <f t="shared" si="136"/>
        <v>1165</v>
      </c>
      <c r="B8723">
        <v>1165</v>
      </c>
      <c r="C8723" t="s">
        <v>22412</v>
      </c>
      <c r="D8723" t="s">
        <v>8781</v>
      </c>
      <c r="E8723" s="363" t="s">
        <v>9223</v>
      </c>
      <c r="F8723"/>
      <c r="G8723"/>
      <c r="H8723"/>
      <c r="I8723" s="610"/>
    </row>
    <row r="8724" spans="1:9" ht="15" x14ac:dyDescent="0.25">
      <c r="A8724" s="609" t="str">
        <f t="shared" si="136"/>
        <v>1164</v>
      </c>
      <c r="B8724">
        <v>1164</v>
      </c>
      <c r="C8724" t="s">
        <v>22413</v>
      </c>
      <c r="D8724" t="s">
        <v>8781</v>
      </c>
      <c r="E8724" s="363" t="s">
        <v>9747</v>
      </c>
      <c r="F8724"/>
      <c r="G8724"/>
      <c r="H8724"/>
      <c r="I8724" s="610"/>
    </row>
    <row r="8725" spans="1:9" ht="15" x14ac:dyDescent="0.25">
      <c r="A8725" s="609" t="str">
        <f t="shared" si="136"/>
        <v>1162</v>
      </c>
      <c r="B8725">
        <v>1162</v>
      </c>
      <c r="C8725" t="s">
        <v>22414</v>
      </c>
      <c r="D8725" t="s">
        <v>8781</v>
      </c>
      <c r="E8725" s="363" t="s">
        <v>9038</v>
      </c>
      <c r="F8725"/>
      <c r="G8725"/>
      <c r="H8725"/>
      <c r="I8725" s="610"/>
    </row>
    <row r="8726" spans="1:9" ht="15" x14ac:dyDescent="0.25">
      <c r="A8726" s="609" t="str">
        <f t="shared" si="136"/>
        <v>12395</v>
      </c>
      <c r="B8726">
        <v>12395</v>
      </c>
      <c r="C8726" t="s">
        <v>22415</v>
      </c>
      <c r="D8726" t="s">
        <v>8781</v>
      </c>
      <c r="E8726" s="363" t="s">
        <v>8784</v>
      </c>
      <c r="F8726"/>
      <c r="G8726"/>
      <c r="H8726"/>
      <c r="I8726" s="610"/>
    </row>
    <row r="8727" spans="1:9" ht="15" x14ac:dyDescent="0.25">
      <c r="A8727" s="609" t="str">
        <f t="shared" si="136"/>
        <v>1170</v>
      </c>
      <c r="B8727">
        <v>1170</v>
      </c>
      <c r="C8727" t="s">
        <v>22416</v>
      </c>
      <c r="D8727" t="s">
        <v>8781</v>
      </c>
      <c r="E8727" s="363" t="s">
        <v>9987</v>
      </c>
      <c r="F8727"/>
      <c r="G8727"/>
      <c r="H8727"/>
      <c r="I8727" s="610"/>
    </row>
    <row r="8728" spans="1:9" ht="15" x14ac:dyDescent="0.25">
      <c r="A8728" s="609" t="str">
        <f t="shared" si="136"/>
        <v>1169</v>
      </c>
      <c r="B8728">
        <v>1169</v>
      </c>
      <c r="C8728" t="s">
        <v>22417</v>
      </c>
      <c r="D8728" t="s">
        <v>8781</v>
      </c>
      <c r="E8728" s="363" t="s">
        <v>18038</v>
      </c>
      <c r="F8728"/>
      <c r="G8728"/>
      <c r="H8728"/>
      <c r="I8728" s="610"/>
    </row>
    <row r="8729" spans="1:9" ht="15" x14ac:dyDescent="0.25">
      <c r="A8729" s="609" t="str">
        <f t="shared" si="136"/>
        <v>1166</v>
      </c>
      <c r="B8729">
        <v>1166</v>
      </c>
      <c r="C8729" t="s">
        <v>22418</v>
      </c>
      <c r="D8729" t="s">
        <v>8781</v>
      </c>
      <c r="E8729" s="363" t="s">
        <v>9152</v>
      </c>
      <c r="F8729"/>
      <c r="G8729"/>
      <c r="H8729"/>
      <c r="I8729" s="610"/>
    </row>
    <row r="8730" spans="1:9" ht="15" x14ac:dyDescent="0.25">
      <c r="A8730" s="609" t="str">
        <f t="shared" si="136"/>
        <v>1163</v>
      </c>
      <c r="B8730">
        <v>1163</v>
      </c>
      <c r="C8730" t="s">
        <v>22419</v>
      </c>
      <c r="D8730" t="s">
        <v>8781</v>
      </c>
      <c r="E8730" s="363" t="s">
        <v>10602</v>
      </c>
      <c r="F8730"/>
      <c r="G8730"/>
      <c r="H8730"/>
      <c r="I8730" s="610"/>
    </row>
    <row r="8731" spans="1:9" ht="15" x14ac:dyDescent="0.25">
      <c r="A8731" s="609" t="str">
        <f t="shared" si="136"/>
        <v>12396</v>
      </c>
      <c r="B8731">
        <v>12396</v>
      </c>
      <c r="C8731" t="s">
        <v>22420</v>
      </c>
      <c r="D8731" t="s">
        <v>8781</v>
      </c>
      <c r="E8731" s="363" t="s">
        <v>8784</v>
      </c>
      <c r="F8731"/>
      <c r="G8731"/>
      <c r="H8731"/>
      <c r="I8731" s="610"/>
    </row>
    <row r="8732" spans="1:9" ht="15" x14ac:dyDescent="0.25">
      <c r="A8732" s="609" t="str">
        <f t="shared" si="136"/>
        <v>1168</v>
      </c>
      <c r="B8732">
        <v>1168</v>
      </c>
      <c r="C8732" t="s">
        <v>22421</v>
      </c>
      <c r="D8732" t="s">
        <v>8781</v>
      </c>
      <c r="E8732" s="363" t="s">
        <v>9869</v>
      </c>
      <c r="F8732"/>
      <c r="G8732"/>
      <c r="H8732"/>
      <c r="I8732" s="610"/>
    </row>
    <row r="8733" spans="1:9" ht="15" x14ac:dyDescent="0.25">
      <c r="A8733" s="609" t="str">
        <f t="shared" si="136"/>
        <v>1167</v>
      </c>
      <c r="B8733">
        <v>1167</v>
      </c>
      <c r="C8733" t="s">
        <v>22422</v>
      </c>
      <c r="D8733" t="s">
        <v>8781</v>
      </c>
      <c r="E8733" s="363" t="s">
        <v>22423</v>
      </c>
      <c r="F8733"/>
      <c r="G8733"/>
      <c r="H8733"/>
      <c r="I8733" s="610"/>
    </row>
    <row r="8734" spans="1:9" ht="15" x14ac:dyDescent="0.25">
      <c r="A8734" s="609" t="str">
        <f t="shared" si="136"/>
        <v>36331</v>
      </c>
      <c r="B8734">
        <v>36331</v>
      </c>
      <c r="C8734" t="s">
        <v>22424</v>
      </c>
      <c r="D8734" t="s">
        <v>8781</v>
      </c>
      <c r="E8734" s="363" t="s">
        <v>9816</v>
      </c>
      <c r="F8734"/>
      <c r="G8734"/>
      <c r="H8734"/>
      <c r="I8734" s="610"/>
    </row>
    <row r="8735" spans="1:9" ht="15" x14ac:dyDescent="0.25">
      <c r="A8735" s="609" t="str">
        <f t="shared" si="136"/>
        <v>36346</v>
      </c>
      <c r="B8735">
        <v>36346</v>
      </c>
      <c r="C8735" t="s">
        <v>22425</v>
      </c>
      <c r="D8735" t="s">
        <v>8781</v>
      </c>
      <c r="E8735" s="363" t="s">
        <v>8784</v>
      </c>
      <c r="F8735"/>
      <c r="G8735"/>
      <c r="H8735"/>
      <c r="I8735" s="610"/>
    </row>
    <row r="8736" spans="1:9" ht="15" x14ac:dyDescent="0.25">
      <c r="A8736" s="609" t="str">
        <f t="shared" si="136"/>
        <v>1210</v>
      </c>
      <c r="B8736">
        <v>1210</v>
      </c>
      <c r="C8736" t="s">
        <v>22426</v>
      </c>
      <c r="D8736" t="s">
        <v>8781</v>
      </c>
      <c r="E8736" s="363" t="s">
        <v>19446</v>
      </c>
      <c r="F8736"/>
      <c r="G8736"/>
      <c r="H8736"/>
      <c r="I8736" s="610"/>
    </row>
    <row r="8737" spans="1:9" ht="15" x14ac:dyDescent="0.25">
      <c r="A8737" s="609" t="str">
        <f t="shared" si="136"/>
        <v>1203</v>
      </c>
      <c r="B8737">
        <v>1203</v>
      </c>
      <c r="C8737" t="s">
        <v>22427</v>
      </c>
      <c r="D8737" t="s">
        <v>8781</v>
      </c>
      <c r="E8737" s="363" t="s">
        <v>9782</v>
      </c>
      <c r="F8737"/>
      <c r="G8737"/>
      <c r="H8737"/>
      <c r="I8737" s="610"/>
    </row>
    <row r="8738" spans="1:9" ht="15" x14ac:dyDescent="0.25">
      <c r="A8738" s="609" t="str">
        <f t="shared" si="136"/>
        <v>1197</v>
      </c>
      <c r="B8738">
        <v>1197</v>
      </c>
      <c r="C8738" t="s">
        <v>22428</v>
      </c>
      <c r="D8738" t="s">
        <v>8781</v>
      </c>
      <c r="E8738" s="363" t="s">
        <v>9055</v>
      </c>
      <c r="F8738"/>
      <c r="G8738"/>
      <c r="H8738"/>
      <c r="I8738" s="610"/>
    </row>
    <row r="8739" spans="1:9" ht="15" x14ac:dyDescent="0.25">
      <c r="A8739" s="609" t="str">
        <f t="shared" si="136"/>
        <v>1202</v>
      </c>
      <c r="B8739">
        <v>1202</v>
      </c>
      <c r="C8739" t="s">
        <v>22429</v>
      </c>
      <c r="D8739" t="s">
        <v>8781</v>
      </c>
      <c r="E8739" s="363" t="s">
        <v>14710</v>
      </c>
      <c r="F8739"/>
      <c r="G8739"/>
      <c r="H8739"/>
      <c r="I8739" s="610"/>
    </row>
    <row r="8740" spans="1:9" ht="15" x14ac:dyDescent="0.25">
      <c r="A8740" s="609" t="str">
        <f t="shared" si="136"/>
        <v>1188</v>
      </c>
      <c r="B8740">
        <v>1188</v>
      </c>
      <c r="C8740" t="s">
        <v>22430</v>
      </c>
      <c r="D8740" t="s">
        <v>8781</v>
      </c>
      <c r="E8740" s="363" t="s">
        <v>22431</v>
      </c>
      <c r="F8740"/>
      <c r="G8740"/>
      <c r="H8740"/>
      <c r="I8740" s="610"/>
    </row>
    <row r="8741" spans="1:9" ht="15" x14ac:dyDescent="0.25">
      <c r="A8741" s="609" t="str">
        <f t="shared" si="136"/>
        <v>1211</v>
      </c>
      <c r="B8741">
        <v>1211</v>
      </c>
      <c r="C8741" t="s">
        <v>22432</v>
      </c>
      <c r="D8741" t="s">
        <v>8781</v>
      </c>
      <c r="E8741" s="363" t="s">
        <v>9980</v>
      </c>
      <c r="F8741"/>
      <c r="G8741"/>
      <c r="H8741"/>
      <c r="I8741" s="610"/>
    </row>
    <row r="8742" spans="1:9" ht="15" x14ac:dyDescent="0.25">
      <c r="A8742" s="609" t="str">
        <f t="shared" si="136"/>
        <v>1198</v>
      </c>
      <c r="B8742">
        <v>1198</v>
      </c>
      <c r="C8742" t="s">
        <v>22433</v>
      </c>
      <c r="D8742" t="s">
        <v>8781</v>
      </c>
      <c r="E8742" s="363" t="s">
        <v>9269</v>
      </c>
      <c r="F8742"/>
      <c r="G8742"/>
      <c r="H8742"/>
      <c r="I8742" s="610"/>
    </row>
    <row r="8743" spans="1:9" ht="15" x14ac:dyDescent="0.25">
      <c r="A8743" s="609" t="str">
        <f t="shared" si="136"/>
        <v>1199</v>
      </c>
      <c r="B8743">
        <v>1199</v>
      </c>
      <c r="C8743" t="s">
        <v>22434</v>
      </c>
      <c r="D8743" t="s">
        <v>8781</v>
      </c>
      <c r="E8743" s="363" t="s">
        <v>22435</v>
      </c>
      <c r="F8743"/>
      <c r="G8743"/>
      <c r="H8743"/>
      <c r="I8743" s="610"/>
    </row>
    <row r="8744" spans="1:9" ht="15" x14ac:dyDescent="0.25">
      <c r="A8744" s="609" t="str">
        <f t="shared" si="136"/>
        <v>20088</v>
      </c>
      <c r="B8744">
        <v>20088</v>
      </c>
      <c r="C8744" t="s">
        <v>22436</v>
      </c>
      <c r="D8744" t="s">
        <v>8781</v>
      </c>
      <c r="E8744" s="363" t="s">
        <v>9084</v>
      </c>
      <c r="F8744"/>
      <c r="G8744"/>
      <c r="H8744"/>
      <c r="I8744" s="610"/>
    </row>
    <row r="8745" spans="1:9" ht="15" x14ac:dyDescent="0.25">
      <c r="A8745" s="609" t="str">
        <f t="shared" si="136"/>
        <v>20089</v>
      </c>
      <c r="B8745">
        <v>20089</v>
      </c>
      <c r="C8745" t="s">
        <v>22437</v>
      </c>
      <c r="D8745" t="s">
        <v>8781</v>
      </c>
      <c r="E8745" s="363" t="s">
        <v>22438</v>
      </c>
      <c r="F8745"/>
      <c r="G8745"/>
      <c r="H8745"/>
      <c r="I8745" s="610"/>
    </row>
    <row r="8746" spans="1:9" ht="15" x14ac:dyDescent="0.25">
      <c r="A8746" s="609" t="str">
        <f t="shared" si="136"/>
        <v>20087</v>
      </c>
      <c r="B8746">
        <v>20087</v>
      </c>
      <c r="C8746" t="s">
        <v>22439</v>
      </c>
      <c r="D8746" t="s">
        <v>8781</v>
      </c>
      <c r="E8746" s="363" t="s">
        <v>14945</v>
      </c>
      <c r="F8746"/>
      <c r="G8746"/>
      <c r="H8746"/>
      <c r="I8746" s="610"/>
    </row>
    <row r="8747" spans="1:9" ht="15" x14ac:dyDescent="0.25">
      <c r="A8747" s="609" t="str">
        <f t="shared" si="136"/>
        <v>1200</v>
      </c>
      <c r="B8747">
        <v>1200</v>
      </c>
      <c r="C8747" t="s">
        <v>22440</v>
      </c>
      <c r="D8747" t="s">
        <v>8781</v>
      </c>
      <c r="E8747" s="363" t="s">
        <v>15173</v>
      </c>
      <c r="F8747"/>
      <c r="G8747"/>
      <c r="H8747"/>
      <c r="I8747" s="610"/>
    </row>
    <row r="8748" spans="1:9" ht="15" x14ac:dyDescent="0.25">
      <c r="A8748" s="609" t="str">
        <f t="shared" si="136"/>
        <v>12909</v>
      </c>
      <c r="B8748">
        <v>12909</v>
      </c>
      <c r="C8748" t="s">
        <v>22441</v>
      </c>
      <c r="D8748" t="s">
        <v>8781</v>
      </c>
      <c r="E8748" s="363" t="s">
        <v>10184</v>
      </c>
      <c r="F8748"/>
      <c r="G8748"/>
      <c r="H8748"/>
      <c r="I8748" s="610"/>
    </row>
    <row r="8749" spans="1:9" ht="15" x14ac:dyDescent="0.25">
      <c r="A8749" s="609" t="str">
        <f t="shared" si="136"/>
        <v>12910</v>
      </c>
      <c r="B8749">
        <v>12910</v>
      </c>
      <c r="C8749" t="s">
        <v>22442</v>
      </c>
      <c r="D8749" t="s">
        <v>8781</v>
      </c>
      <c r="E8749" s="363" t="s">
        <v>9294</v>
      </c>
      <c r="F8749"/>
      <c r="G8749"/>
      <c r="H8749"/>
      <c r="I8749" s="610"/>
    </row>
    <row r="8750" spans="1:9" ht="15" x14ac:dyDescent="0.25">
      <c r="A8750" s="609" t="str">
        <f t="shared" si="136"/>
        <v>1184</v>
      </c>
      <c r="B8750">
        <v>1184</v>
      </c>
      <c r="C8750" t="s">
        <v>22443</v>
      </c>
      <c r="D8750" t="s">
        <v>8781</v>
      </c>
      <c r="E8750" s="363" t="s">
        <v>22444</v>
      </c>
      <c r="F8750"/>
      <c r="G8750"/>
      <c r="H8750"/>
      <c r="I8750" s="610"/>
    </row>
    <row r="8751" spans="1:9" ht="15" x14ac:dyDescent="0.25">
      <c r="A8751" s="609" t="str">
        <f t="shared" si="136"/>
        <v>1191</v>
      </c>
      <c r="B8751">
        <v>1191</v>
      </c>
      <c r="C8751" t="s">
        <v>22445</v>
      </c>
      <c r="D8751" t="s">
        <v>8781</v>
      </c>
      <c r="E8751" s="363" t="s">
        <v>16312</v>
      </c>
      <c r="F8751"/>
      <c r="G8751"/>
      <c r="H8751"/>
      <c r="I8751" s="610"/>
    </row>
    <row r="8752" spans="1:9" ht="15" x14ac:dyDescent="0.25">
      <c r="A8752" s="609" t="str">
        <f t="shared" si="136"/>
        <v>1185</v>
      </c>
      <c r="B8752">
        <v>1185</v>
      </c>
      <c r="C8752" t="s">
        <v>22446</v>
      </c>
      <c r="D8752" t="s">
        <v>8781</v>
      </c>
      <c r="E8752" s="363" t="s">
        <v>9957</v>
      </c>
      <c r="F8752"/>
      <c r="G8752"/>
      <c r="H8752"/>
      <c r="I8752" s="610"/>
    </row>
    <row r="8753" spans="1:9" ht="15" x14ac:dyDescent="0.25">
      <c r="A8753" s="609" t="str">
        <f t="shared" si="136"/>
        <v>1189</v>
      </c>
      <c r="B8753">
        <v>1189</v>
      </c>
      <c r="C8753" t="s">
        <v>22447</v>
      </c>
      <c r="D8753" t="s">
        <v>8781</v>
      </c>
      <c r="E8753" s="363" t="s">
        <v>9979</v>
      </c>
      <c r="F8753"/>
      <c r="G8753"/>
      <c r="H8753"/>
      <c r="I8753" s="610"/>
    </row>
    <row r="8754" spans="1:9" ht="15" x14ac:dyDescent="0.25">
      <c r="A8754" s="609" t="str">
        <f t="shared" si="136"/>
        <v>1193</v>
      </c>
      <c r="B8754">
        <v>1193</v>
      </c>
      <c r="C8754" t="s">
        <v>22448</v>
      </c>
      <c r="D8754" t="s">
        <v>8781</v>
      </c>
      <c r="E8754" s="363" t="s">
        <v>13135</v>
      </c>
      <c r="F8754"/>
      <c r="G8754"/>
      <c r="H8754"/>
      <c r="I8754" s="610"/>
    </row>
    <row r="8755" spans="1:9" ht="15" x14ac:dyDescent="0.25">
      <c r="A8755" s="609" t="str">
        <f t="shared" si="136"/>
        <v>1194</v>
      </c>
      <c r="B8755">
        <v>1194</v>
      </c>
      <c r="C8755" t="s">
        <v>22449</v>
      </c>
      <c r="D8755" t="s">
        <v>8781</v>
      </c>
      <c r="E8755" s="363" t="s">
        <v>9985</v>
      </c>
      <c r="F8755"/>
      <c r="G8755"/>
      <c r="H8755"/>
      <c r="I8755" s="610"/>
    </row>
    <row r="8756" spans="1:9" ht="15" x14ac:dyDescent="0.25">
      <c r="A8756" s="609" t="str">
        <f t="shared" si="136"/>
        <v>1195</v>
      </c>
      <c r="B8756">
        <v>1195</v>
      </c>
      <c r="C8756" t="s">
        <v>22450</v>
      </c>
      <c r="D8756" t="s">
        <v>8781</v>
      </c>
      <c r="E8756" s="363" t="s">
        <v>9845</v>
      </c>
      <c r="F8756"/>
      <c r="G8756"/>
      <c r="H8756"/>
      <c r="I8756" s="610"/>
    </row>
    <row r="8757" spans="1:9" ht="15" x14ac:dyDescent="0.25">
      <c r="A8757" s="609" t="str">
        <f t="shared" si="136"/>
        <v>1204</v>
      </c>
      <c r="B8757">
        <v>1204</v>
      </c>
      <c r="C8757" t="s">
        <v>22451</v>
      </c>
      <c r="D8757" t="s">
        <v>8781</v>
      </c>
      <c r="E8757" s="363" t="s">
        <v>18183</v>
      </c>
      <c r="F8757"/>
      <c r="G8757"/>
      <c r="H8757"/>
      <c r="I8757" s="610"/>
    </row>
    <row r="8758" spans="1:9" ht="15" x14ac:dyDescent="0.25">
      <c r="A8758" s="609" t="str">
        <f t="shared" si="136"/>
        <v>1205</v>
      </c>
      <c r="B8758">
        <v>1205</v>
      </c>
      <c r="C8758" t="s">
        <v>22452</v>
      </c>
      <c r="D8758" t="s">
        <v>8781</v>
      </c>
      <c r="E8758" s="363" t="s">
        <v>19152</v>
      </c>
      <c r="F8758"/>
      <c r="G8758"/>
      <c r="H8758"/>
      <c r="I8758" s="610"/>
    </row>
    <row r="8759" spans="1:9" ht="15" x14ac:dyDescent="0.25">
      <c r="A8759" s="609" t="str">
        <f t="shared" si="136"/>
        <v>1207</v>
      </c>
      <c r="B8759">
        <v>1207</v>
      </c>
      <c r="C8759" t="s">
        <v>22453</v>
      </c>
      <c r="D8759" t="s">
        <v>8781</v>
      </c>
      <c r="E8759" s="363" t="s">
        <v>19396</v>
      </c>
      <c r="F8759"/>
      <c r="G8759"/>
      <c r="H8759"/>
      <c r="I8759" s="610"/>
    </row>
    <row r="8760" spans="1:9" ht="15" x14ac:dyDescent="0.25">
      <c r="A8760" s="609" t="str">
        <f t="shared" si="136"/>
        <v>1206</v>
      </c>
      <c r="B8760">
        <v>1206</v>
      </c>
      <c r="C8760" t="s">
        <v>22454</v>
      </c>
      <c r="D8760" t="s">
        <v>8781</v>
      </c>
      <c r="E8760" s="363" t="s">
        <v>8858</v>
      </c>
      <c r="F8760"/>
      <c r="G8760"/>
      <c r="H8760"/>
      <c r="I8760" s="610"/>
    </row>
    <row r="8761" spans="1:9" ht="15" x14ac:dyDescent="0.25">
      <c r="A8761" s="609" t="str">
        <f t="shared" si="136"/>
        <v>1183</v>
      </c>
      <c r="B8761">
        <v>1183</v>
      </c>
      <c r="C8761" t="s">
        <v>22455</v>
      </c>
      <c r="D8761" t="s">
        <v>8781</v>
      </c>
      <c r="E8761" s="363" t="s">
        <v>15287</v>
      </c>
      <c r="F8761"/>
      <c r="G8761"/>
      <c r="H8761"/>
      <c r="I8761" s="610"/>
    </row>
    <row r="8762" spans="1:9" ht="15" x14ac:dyDescent="0.25">
      <c r="A8762" s="609" t="str">
        <f t="shared" si="136"/>
        <v>42685</v>
      </c>
      <c r="B8762">
        <v>42685</v>
      </c>
      <c r="C8762" t="s">
        <v>22456</v>
      </c>
      <c r="D8762" t="s">
        <v>8781</v>
      </c>
      <c r="E8762" s="363" t="s">
        <v>12610</v>
      </c>
      <c r="F8762"/>
      <c r="G8762"/>
      <c r="H8762"/>
      <c r="I8762" s="610"/>
    </row>
    <row r="8763" spans="1:9" ht="15" x14ac:dyDescent="0.25">
      <c r="A8763" s="609" t="str">
        <f t="shared" si="136"/>
        <v>42686</v>
      </c>
      <c r="B8763">
        <v>42686</v>
      </c>
      <c r="C8763" t="s">
        <v>22457</v>
      </c>
      <c r="D8763" t="s">
        <v>8781</v>
      </c>
      <c r="E8763" s="363" t="s">
        <v>22458</v>
      </c>
      <c r="F8763"/>
      <c r="G8763"/>
      <c r="H8763"/>
      <c r="I8763" s="610"/>
    </row>
    <row r="8764" spans="1:9" ht="15" x14ac:dyDescent="0.25">
      <c r="A8764" s="609" t="str">
        <f t="shared" si="136"/>
        <v>12894</v>
      </c>
      <c r="B8764">
        <v>12894</v>
      </c>
      <c r="C8764" t="s">
        <v>22459</v>
      </c>
      <c r="D8764" t="s">
        <v>8781</v>
      </c>
      <c r="E8764" s="363" t="s">
        <v>17305</v>
      </c>
      <c r="F8764"/>
      <c r="G8764"/>
      <c r="H8764"/>
      <c r="I8764" s="610"/>
    </row>
    <row r="8765" spans="1:9" ht="15" x14ac:dyDescent="0.25">
      <c r="A8765" s="609" t="str">
        <f t="shared" si="136"/>
        <v>12895</v>
      </c>
      <c r="B8765">
        <v>12895</v>
      </c>
      <c r="C8765" t="s">
        <v>22460</v>
      </c>
      <c r="D8765" t="s">
        <v>8781</v>
      </c>
      <c r="E8765" s="363" t="s">
        <v>16562</v>
      </c>
      <c r="F8765"/>
      <c r="G8765"/>
      <c r="H8765"/>
      <c r="I8765" s="610"/>
    </row>
    <row r="8766" spans="1:9" ht="15" x14ac:dyDescent="0.25">
      <c r="A8766" s="609" t="str">
        <f t="shared" si="136"/>
        <v>1631</v>
      </c>
      <c r="B8766">
        <v>1631</v>
      </c>
      <c r="C8766" t="s">
        <v>22461</v>
      </c>
      <c r="D8766" t="s">
        <v>8781</v>
      </c>
      <c r="E8766" s="363" t="s">
        <v>18499</v>
      </c>
      <c r="F8766"/>
      <c r="G8766"/>
      <c r="H8766"/>
      <c r="I8766" s="610"/>
    </row>
    <row r="8767" spans="1:9" ht="15" x14ac:dyDescent="0.25">
      <c r="A8767" s="609" t="str">
        <f t="shared" si="136"/>
        <v>1633</v>
      </c>
      <c r="B8767">
        <v>1633</v>
      </c>
      <c r="C8767" t="s">
        <v>22462</v>
      </c>
      <c r="D8767" t="s">
        <v>8781</v>
      </c>
      <c r="E8767" s="363" t="s">
        <v>18500</v>
      </c>
      <c r="F8767"/>
      <c r="G8767"/>
      <c r="H8767"/>
      <c r="I8767" s="610"/>
    </row>
    <row r="8768" spans="1:9" ht="15" x14ac:dyDescent="0.25">
      <c r="A8768" s="609" t="str">
        <f t="shared" si="136"/>
        <v>10818</v>
      </c>
      <c r="B8768">
        <v>10818</v>
      </c>
      <c r="C8768" t="s">
        <v>22463</v>
      </c>
      <c r="D8768" t="s">
        <v>8790</v>
      </c>
      <c r="E8768" s="363" t="s">
        <v>18575</v>
      </c>
      <c r="F8768"/>
      <c r="G8768"/>
      <c r="H8768"/>
      <c r="I8768" s="610"/>
    </row>
    <row r="8769" spans="1:9" ht="15" x14ac:dyDescent="0.25">
      <c r="A8769" s="609" t="str">
        <f t="shared" si="136"/>
        <v>39359</v>
      </c>
      <c r="B8769">
        <v>39359</v>
      </c>
      <c r="C8769" t="s">
        <v>22464</v>
      </c>
      <c r="D8769" t="s">
        <v>8781</v>
      </c>
      <c r="E8769" s="363" t="s">
        <v>10208</v>
      </c>
      <c r="F8769"/>
      <c r="G8769"/>
      <c r="H8769"/>
      <c r="I8769" s="610"/>
    </row>
    <row r="8770" spans="1:9" ht="15" x14ac:dyDescent="0.25">
      <c r="A8770" s="609" t="str">
        <f t="shared" ref="A8770:A8833" si="137">IF(ISERROR(SEARCH("/",B8770)=6),TRIM(CLEAN(B8770)),IF(SEARCH("/",B8770)=6,IF(LEN(TRIM(CLEAN(B8770)))=7,LEFT(TRIM(CLEAN(B8770)),6)&amp;"00"&amp;RIGHT(TRIM(CLEAN(B8770)),1),LEFT(TRIM(CLEAN(B8770)),6)&amp;"0"&amp;RIGHT(TRIM(CLEAN(B8770)),2)),TRIM(CLEAN(B8770))))</f>
        <v>39360</v>
      </c>
      <c r="B8770">
        <v>39360</v>
      </c>
      <c r="C8770" t="s">
        <v>22465</v>
      </c>
      <c r="D8770" t="s">
        <v>8781</v>
      </c>
      <c r="E8770" s="363" t="s">
        <v>13417</v>
      </c>
      <c r="F8770"/>
      <c r="G8770"/>
      <c r="H8770"/>
      <c r="I8770" s="610"/>
    </row>
    <row r="8771" spans="1:9" ht="15" x14ac:dyDescent="0.25">
      <c r="A8771" s="609" t="str">
        <f t="shared" si="137"/>
        <v>10710</v>
      </c>
      <c r="B8771">
        <v>10710</v>
      </c>
      <c r="C8771" t="s">
        <v>22466</v>
      </c>
      <c r="D8771" t="s">
        <v>8779</v>
      </c>
      <c r="E8771" s="363" t="s">
        <v>9280</v>
      </c>
      <c r="F8771"/>
      <c r="G8771"/>
      <c r="H8771"/>
      <c r="I8771" s="610"/>
    </row>
    <row r="8772" spans="1:9" ht="15" x14ac:dyDescent="0.25">
      <c r="A8772" s="609" t="str">
        <f t="shared" si="137"/>
        <v>10709</v>
      </c>
      <c r="B8772">
        <v>10709</v>
      </c>
      <c r="C8772" t="s">
        <v>22467</v>
      </c>
      <c r="D8772" t="s">
        <v>8779</v>
      </c>
      <c r="E8772" s="363" t="s">
        <v>9281</v>
      </c>
      <c r="F8772"/>
      <c r="G8772"/>
      <c r="H8772"/>
      <c r="I8772" s="610"/>
    </row>
    <row r="8773" spans="1:9" ht="15" x14ac:dyDescent="0.25">
      <c r="A8773" s="609" t="str">
        <f t="shared" si="137"/>
        <v>39636</v>
      </c>
      <c r="B8773">
        <v>39636</v>
      </c>
      <c r="C8773" t="s">
        <v>22468</v>
      </c>
      <c r="D8773" t="s">
        <v>8779</v>
      </c>
      <c r="E8773" s="363" t="s">
        <v>9282</v>
      </c>
      <c r="F8773"/>
      <c r="G8773"/>
      <c r="H8773"/>
      <c r="I8773" s="610"/>
    </row>
    <row r="8774" spans="1:9" ht="15" x14ac:dyDescent="0.25">
      <c r="A8774" s="609" t="str">
        <f t="shared" si="137"/>
        <v>10708</v>
      </c>
      <c r="B8774">
        <v>10708</v>
      </c>
      <c r="C8774" t="s">
        <v>22469</v>
      </c>
      <c r="D8774" t="s">
        <v>8779</v>
      </c>
      <c r="E8774" s="363" t="s">
        <v>9283</v>
      </c>
      <c r="F8774"/>
      <c r="G8774"/>
      <c r="H8774"/>
      <c r="I8774" s="610"/>
    </row>
    <row r="8775" spans="1:9" ht="15" x14ac:dyDescent="0.25">
      <c r="A8775" s="609" t="str">
        <f t="shared" si="137"/>
        <v>39635</v>
      </c>
      <c r="B8775">
        <v>39635</v>
      </c>
      <c r="C8775" t="s">
        <v>22470</v>
      </c>
      <c r="D8775" t="s">
        <v>8779</v>
      </c>
      <c r="E8775" s="363" t="s">
        <v>9284</v>
      </c>
      <c r="F8775"/>
      <c r="G8775"/>
      <c r="H8775"/>
      <c r="I8775" s="610"/>
    </row>
    <row r="8776" spans="1:9" ht="15" x14ac:dyDescent="0.25">
      <c r="A8776" s="609" t="str">
        <f t="shared" si="137"/>
        <v>6117</v>
      </c>
      <c r="B8776">
        <v>6117</v>
      </c>
      <c r="C8776" t="s">
        <v>22471</v>
      </c>
      <c r="D8776" t="s">
        <v>8786</v>
      </c>
      <c r="E8776" s="363" t="s">
        <v>10303</v>
      </c>
      <c r="F8776"/>
      <c r="G8776"/>
      <c r="H8776"/>
      <c r="I8776" s="610"/>
    </row>
    <row r="8777" spans="1:9" ht="15" x14ac:dyDescent="0.25">
      <c r="A8777" s="609" t="str">
        <f t="shared" si="137"/>
        <v>40913</v>
      </c>
      <c r="B8777">
        <v>40913</v>
      </c>
      <c r="C8777" t="s">
        <v>22472</v>
      </c>
      <c r="D8777" t="s">
        <v>8914</v>
      </c>
      <c r="E8777" s="363" t="s">
        <v>22473</v>
      </c>
      <c r="F8777"/>
      <c r="G8777"/>
      <c r="H8777"/>
      <c r="I8777" s="610"/>
    </row>
    <row r="8778" spans="1:9" ht="15" x14ac:dyDescent="0.25">
      <c r="A8778" s="609" t="str">
        <f t="shared" si="137"/>
        <v>1214</v>
      </c>
      <c r="B8778">
        <v>1214</v>
      </c>
      <c r="C8778" t="s">
        <v>22474</v>
      </c>
      <c r="D8778" t="s">
        <v>8786</v>
      </c>
      <c r="E8778" s="363" t="s">
        <v>10076</v>
      </c>
      <c r="F8778"/>
      <c r="G8778"/>
      <c r="H8778"/>
      <c r="I8778" s="610"/>
    </row>
    <row r="8779" spans="1:9" ht="15" x14ac:dyDescent="0.25">
      <c r="A8779" s="609" t="str">
        <f t="shared" si="137"/>
        <v>40915</v>
      </c>
      <c r="B8779">
        <v>40915</v>
      </c>
      <c r="C8779" t="s">
        <v>22475</v>
      </c>
      <c r="D8779" t="s">
        <v>8914</v>
      </c>
      <c r="E8779" s="363" t="s">
        <v>22476</v>
      </c>
      <c r="F8779"/>
      <c r="G8779"/>
      <c r="H8779"/>
      <c r="I8779" s="610"/>
    </row>
    <row r="8780" spans="1:9" ht="15" x14ac:dyDescent="0.25">
      <c r="A8780" s="609" t="str">
        <f t="shared" si="137"/>
        <v>1213</v>
      </c>
      <c r="B8780">
        <v>1213</v>
      </c>
      <c r="C8780" t="s">
        <v>22477</v>
      </c>
      <c r="D8780" t="s">
        <v>8786</v>
      </c>
      <c r="E8780" s="363" t="s">
        <v>9166</v>
      </c>
      <c r="F8780"/>
      <c r="G8780"/>
      <c r="H8780"/>
      <c r="I8780" s="610"/>
    </row>
    <row r="8781" spans="1:9" ht="15" x14ac:dyDescent="0.25">
      <c r="A8781" s="609" t="str">
        <f t="shared" si="137"/>
        <v>40914</v>
      </c>
      <c r="B8781">
        <v>40914</v>
      </c>
      <c r="C8781" t="s">
        <v>22478</v>
      </c>
      <c r="D8781" t="s">
        <v>8914</v>
      </c>
      <c r="E8781" s="363" t="s">
        <v>21402</v>
      </c>
      <c r="F8781"/>
      <c r="G8781"/>
      <c r="H8781"/>
      <c r="I8781" s="610"/>
    </row>
    <row r="8782" spans="1:9" ht="15" x14ac:dyDescent="0.25">
      <c r="A8782" s="609" t="str">
        <f t="shared" si="137"/>
        <v>5091</v>
      </c>
      <c r="B8782">
        <v>5091</v>
      </c>
      <c r="C8782" t="s">
        <v>22479</v>
      </c>
      <c r="D8782" t="s">
        <v>8781</v>
      </c>
      <c r="E8782" s="363" t="s">
        <v>17911</v>
      </c>
      <c r="F8782"/>
      <c r="G8782"/>
      <c r="H8782"/>
      <c r="I8782" s="610"/>
    </row>
    <row r="8783" spans="1:9" ht="15" x14ac:dyDescent="0.25">
      <c r="A8783" s="609" t="str">
        <f t="shared" si="137"/>
        <v>14615</v>
      </c>
      <c r="B8783">
        <v>14615</v>
      </c>
      <c r="C8783" t="s">
        <v>22480</v>
      </c>
      <c r="D8783" t="s">
        <v>8781</v>
      </c>
      <c r="E8783" s="363" t="s">
        <v>22481</v>
      </c>
      <c r="F8783"/>
      <c r="G8783"/>
      <c r="H8783"/>
      <c r="I8783" s="610"/>
    </row>
    <row r="8784" spans="1:9" ht="15" x14ac:dyDescent="0.25">
      <c r="A8784" s="609" t="str">
        <f t="shared" si="137"/>
        <v>2711</v>
      </c>
      <c r="B8784">
        <v>2711</v>
      </c>
      <c r="C8784" t="s">
        <v>22482</v>
      </c>
      <c r="D8784" t="s">
        <v>8781</v>
      </c>
      <c r="E8784" s="363" t="s">
        <v>22483</v>
      </c>
      <c r="F8784"/>
      <c r="G8784"/>
      <c r="H8784"/>
      <c r="I8784" s="610"/>
    </row>
    <row r="8785" spans="1:9" ht="15" x14ac:dyDescent="0.25">
      <c r="A8785" s="609" t="str">
        <f t="shared" si="137"/>
        <v>37727</v>
      </c>
      <c r="B8785">
        <v>37727</v>
      </c>
      <c r="C8785" t="s">
        <v>22484</v>
      </c>
      <c r="D8785" t="s">
        <v>8781</v>
      </c>
      <c r="E8785" s="363" t="s">
        <v>22485</v>
      </c>
      <c r="F8785"/>
      <c r="G8785"/>
      <c r="H8785"/>
      <c r="I8785" s="610"/>
    </row>
    <row r="8786" spans="1:9" ht="15" x14ac:dyDescent="0.25">
      <c r="A8786" s="609" t="str">
        <f t="shared" si="137"/>
        <v>37728</v>
      </c>
      <c r="B8786">
        <v>37728</v>
      </c>
      <c r="C8786" t="s">
        <v>22486</v>
      </c>
      <c r="D8786" t="s">
        <v>8781</v>
      </c>
      <c r="E8786" s="363" t="s">
        <v>22487</v>
      </c>
      <c r="F8786"/>
      <c r="G8786"/>
      <c r="H8786"/>
      <c r="I8786" s="610"/>
    </row>
    <row r="8787" spans="1:9" ht="15" x14ac:dyDescent="0.25">
      <c r="A8787" s="609" t="str">
        <f t="shared" si="137"/>
        <v>37729</v>
      </c>
      <c r="B8787">
        <v>37729</v>
      </c>
      <c r="C8787" t="s">
        <v>22488</v>
      </c>
      <c r="D8787" t="s">
        <v>8781</v>
      </c>
      <c r="E8787" s="363" t="s">
        <v>22489</v>
      </c>
      <c r="F8787"/>
      <c r="G8787"/>
      <c r="H8787"/>
      <c r="I8787" s="610"/>
    </row>
    <row r="8788" spans="1:9" ht="15" x14ac:dyDescent="0.25">
      <c r="A8788" s="609" t="str">
        <f t="shared" si="137"/>
        <v>37730</v>
      </c>
      <c r="B8788">
        <v>37730</v>
      </c>
      <c r="C8788" t="s">
        <v>22490</v>
      </c>
      <c r="D8788" t="s">
        <v>8781</v>
      </c>
      <c r="E8788" s="363" t="s">
        <v>22491</v>
      </c>
      <c r="F8788"/>
      <c r="G8788"/>
      <c r="H8788"/>
      <c r="I8788" s="610"/>
    </row>
    <row r="8789" spans="1:9" ht="15" x14ac:dyDescent="0.25">
      <c r="A8789" s="609" t="str">
        <f t="shared" si="137"/>
        <v>37731</v>
      </c>
      <c r="B8789">
        <v>37731</v>
      </c>
      <c r="C8789" t="s">
        <v>22492</v>
      </c>
      <c r="D8789" t="s">
        <v>8781</v>
      </c>
      <c r="E8789" s="363" t="s">
        <v>22493</v>
      </c>
      <c r="F8789"/>
      <c r="G8789"/>
      <c r="H8789"/>
      <c r="I8789" s="610"/>
    </row>
    <row r="8790" spans="1:9" ht="15" x14ac:dyDescent="0.25">
      <c r="A8790" s="609" t="str">
        <f t="shared" si="137"/>
        <v>37732</v>
      </c>
      <c r="B8790">
        <v>37732</v>
      </c>
      <c r="C8790" t="s">
        <v>22494</v>
      </c>
      <c r="D8790" t="s">
        <v>8781</v>
      </c>
      <c r="E8790" s="363" t="s">
        <v>22495</v>
      </c>
      <c r="F8790"/>
      <c r="G8790"/>
      <c r="H8790"/>
      <c r="I8790" s="610"/>
    </row>
    <row r="8791" spans="1:9" ht="15" x14ac:dyDescent="0.25">
      <c r="A8791" s="609" t="str">
        <f t="shared" si="137"/>
        <v>42250</v>
      </c>
      <c r="B8791">
        <v>42250</v>
      </c>
      <c r="C8791" t="s">
        <v>22496</v>
      </c>
      <c r="D8791" t="s">
        <v>9287</v>
      </c>
      <c r="E8791" s="363" t="s">
        <v>22497</v>
      </c>
      <c r="F8791"/>
      <c r="G8791"/>
      <c r="H8791"/>
      <c r="I8791" s="610"/>
    </row>
    <row r="8792" spans="1:9" ht="15" x14ac:dyDescent="0.25">
      <c r="A8792" s="609" t="str">
        <f t="shared" si="137"/>
        <v>42256</v>
      </c>
      <c r="B8792">
        <v>42256</v>
      </c>
      <c r="C8792" t="s">
        <v>22498</v>
      </c>
      <c r="D8792" t="s">
        <v>8790</v>
      </c>
      <c r="E8792" s="363" t="s">
        <v>8993</v>
      </c>
      <c r="F8792"/>
      <c r="G8792"/>
      <c r="H8792"/>
      <c r="I8792" s="610"/>
    </row>
    <row r="8793" spans="1:9" ht="15" x14ac:dyDescent="0.25">
      <c r="A8793" s="609" t="str">
        <f t="shared" si="137"/>
        <v>4743</v>
      </c>
      <c r="B8793">
        <v>4743</v>
      </c>
      <c r="C8793" t="s">
        <v>22499</v>
      </c>
      <c r="D8793" t="s">
        <v>8911</v>
      </c>
      <c r="E8793" s="363" t="s">
        <v>11615</v>
      </c>
      <c r="F8793"/>
      <c r="G8793"/>
      <c r="H8793"/>
      <c r="I8793" s="610"/>
    </row>
    <row r="8794" spans="1:9" ht="15" x14ac:dyDescent="0.25">
      <c r="A8794" s="609" t="str">
        <f t="shared" si="137"/>
        <v>4744</v>
      </c>
      <c r="B8794">
        <v>4744</v>
      </c>
      <c r="C8794" t="s">
        <v>22500</v>
      </c>
      <c r="D8794" t="s">
        <v>8911</v>
      </c>
      <c r="E8794" s="363" t="s">
        <v>18891</v>
      </c>
      <c r="F8794"/>
      <c r="G8794"/>
      <c r="H8794"/>
      <c r="I8794" s="610"/>
    </row>
    <row r="8795" spans="1:9" ht="15" x14ac:dyDescent="0.25">
      <c r="A8795" s="609" t="str">
        <f t="shared" si="137"/>
        <v>4745</v>
      </c>
      <c r="B8795">
        <v>4745</v>
      </c>
      <c r="C8795" t="s">
        <v>22501</v>
      </c>
      <c r="D8795" t="s">
        <v>8911</v>
      </c>
      <c r="E8795" s="363" t="s">
        <v>22502</v>
      </c>
      <c r="F8795"/>
      <c r="G8795"/>
      <c r="H8795"/>
      <c r="I8795" s="610"/>
    </row>
    <row r="8796" spans="1:9" ht="15" x14ac:dyDescent="0.25">
      <c r="A8796" s="609" t="str">
        <f t="shared" si="137"/>
        <v>36496</v>
      </c>
      <c r="B8796">
        <v>36496</v>
      </c>
      <c r="C8796" t="s">
        <v>22503</v>
      </c>
      <c r="D8796" t="s">
        <v>8781</v>
      </c>
      <c r="E8796" s="363" t="s">
        <v>22504</v>
      </c>
      <c r="F8796"/>
      <c r="G8796"/>
      <c r="H8796"/>
      <c r="I8796" s="610"/>
    </row>
    <row r="8797" spans="1:9" ht="15" x14ac:dyDescent="0.25">
      <c r="A8797" s="609" t="str">
        <f t="shared" si="137"/>
        <v>10630</v>
      </c>
      <c r="B8797">
        <v>10630</v>
      </c>
      <c r="C8797" t="s">
        <v>22505</v>
      </c>
      <c r="D8797" t="s">
        <v>8781</v>
      </c>
      <c r="E8797" s="363" t="s">
        <v>22506</v>
      </c>
      <c r="F8797"/>
      <c r="G8797"/>
      <c r="H8797"/>
      <c r="I8797" s="610"/>
    </row>
    <row r="8798" spans="1:9" ht="15" x14ac:dyDescent="0.25">
      <c r="A8798" s="609" t="str">
        <f t="shared" si="137"/>
        <v>37762</v>
      </c>
      <c r="B8798">
        <v>37762</v>
      </c>
      <c r="C8798" t="s">
        <v>22507</v>
      </c>
      <c r="D8798" t="s">
        <v>8781</v>
      </c>
      <c r="E8798" s="363" t="s">
        <v>22508</v>
      </c>
      <c r="F8798"/>
      <c r="G8798"/>
      <c r="H8798"/>
      <c r="I8798" s="610"/>
    </row>
    <row r="8799" spans="1:9" ht="15" x14ac:dyDescent="0.25">
      <c r="A8799" s="609" t="str">
        <f t="shared" si="137"/>
        <v>37763</v>
      </c>
      <c r="B8799">
        <v>37763</v>
      </c>
      <c r="C8799" t="s">
        <v>22509</v>
      </c>
      <c r="D8799" t="s">
        <v>8781</v>
      </c>
      <c r="E8799" s="363" t="s">
        <v>22510</v>
      </c>
      <c r="F8799"/>
      <c r="G8799"/>
      <c r="H8799"/>
      <c r="I8799" s="610"/>
    </row>
    <row r="8800" spans="1:9" ht="15" x14ac:dyDescent="0.25">
      <c r="A8800" s="609" t="str">
        <f t="shared" si="137"/>
        <v>41992</v>
      </c>
      <c r="B8800">
        <v>41992</v>
      </c>
      <c r="C8800" t="s">
        <v>22511</v>
      </c>
      <c r="D8800" t="s">
        <v>8781</v>
      </c>
      <c r="E8800" s="363" t="s">
        <v>22512</v>
      </c>
      <c r="F8800"/>
      <c r="G8800"/>
      <c r="H8800"/>
      <c r="I8800" s="610"/>
    </row>
    <row r="8801" spans="1:9" ht="15" x14ac:dyDescent="0.25">
      <c r="A8801" s="609" t="str">
        <f t="shared" si="137"/>
        <v>13215</v>
      </c>
      <c r="B8801">
        <v>13215</v>
      </c>
      <c r="C8801" t="s">
        <v>22513</v>
      </c>
      <c r="D8801" t="s">
        <v>8781</v>
      </c>
      <c r="E8801" s="363" t="s">
        <v>22514</v>
      </c>
      <c r="F8801"/>
      <c r="G8801"/>
      <c r="H8801"/>
      <c r="I8801" s="610"/>
    </row>
    <row r="8802" spans="1:9" ht="15" x14ac:dyDescent="0.25">
      <c r="A8802" s="609" t="str">
        <f t="shared" si="137"/>
        <v>4235</v>
      </c>
      <c r="B8802">
        <v>4235</v>
      </c>
      <c r="C8802" t="s">
        <v>22515</v>
      </c>
      <c r="D8802" t="s">
        <v>8786</v>
      </c>
      <c r="E8802" s="363" t="s">
        <v>13193</v>
      </c>
      <c r="F8802"/>
      <c r="G8802"/>
      <c r="H8802"/>
      <c r="I8802" s="610"/>
    </row>
    <row r="8803" spans="1:9" ht="15" x14ac:dyDescent="0.25">
      <c r="A8803" s="609" t="str">
        <f t="shared" si="137"/>
        <v>40976</v>
      </c>
      <c r="B8803">
        <v>40976</v>
      </c>
      <c r="C8803" t="s">
        <v>22516</v>
      </c>
      <c r="D8803" t="s">
        <v>8914</v>
      </c>
      <c r="E8803" s="363" t="s">
        <v>22517</v>
      </c>
      <c r="F8803"/>
      <c r="G8803"/>
      <c r="H8803"/>
      <c r="I8803" s="610"/>
    </row>
    <row r="8804" spans="1:9" ht="15" x14ac:dyDescent="0.25">
      <c r="A8804" s="609" t="str">
        <f t="shared" si="137"/>
        <v>39013</v>
      </c>
      <c r="B8804">
        <v>39013</v>
      </c>
      <c r="C8804" t="s">
        <v>22518</v>
      </c>
      <c r="D8804" t="s">
        <v>8781</v>
      </c>
      <c r="E8804" s="363" t="s">
        <v>9139</v>
      </c>
      <c r="F8804"/>
      <c r="G8804"/>
      <c r="H8804"/>
      <c r="I8804" s="610"/>
    </row>
    <row r="8805" spans="1:9" ht="15" x14ac:dyDescent="0.25">
      <c r="A8805" s="609" t="str">
        <f t="shared" si="137"/>
        <v>43091</v>
      </c>
      <c r="B8805">
        <v>43091</v>
      </c>
      <c r="C8805" t="s">
        <v>22519</v>
      </c>
      <c r="D8805" t="s">
        <v>8781</v>
      </c>
      <c r="E8805" s="363" t="s">
        <v>22520</v>
      </c>
      <c r="F8805"/>
      <c r="G8805"/>
      <c r="H8805"/>
      <c r="I8805" s="610"/>
    </row>
    <row r="8806" spans="1:9" ht="15" x14ac:dyDescent="0.25">
      <c r="A8806" s="609" t="str">
        <f t="shared" si="137"/>
        <v>43092</v>
      </c>
      <c r="B8806">
        <v>43092</v>
      </c>
      <c r="C8806" t="s">
        <v>22521</v>
      </c>
      <c r="D8806" t="s">
        <v>8781</v>
      </c>
      <c r="E8806" s="363" t="s">
        <v>22522</v>
      </c>
      <c r="F8806"/>
      <c r="G8806"/>
      <c r="H8806"/>
      <c r="I8806" s="610"/>
    </row>
    <row r="8807" spans="1:9" ht="15" x14ac:dyDescent="0.25">
      <c r="A8807" s="609" t="str">
        <f t="shared" si="137"/>
        <v>43089</v>
      </c>
      <c r="B8807">
        <v>43089</v>
      </c>
      <c r="C8807" t="s">
        <v>22523</v>
      </c>
      <c r="D8807" t="s">
        <v>8781</v>
      </c>
      <c r="E8807" s="363" t="s">
        <v>22524</v>
      </c>
      <c r="F8807"/>
      <c r="G8807"/>
      <c r="H8807"/>
      <c r="I8807" s="610"/>
    </row>
    <row r="8808" spans="1:9" ht="15" x14ac:dyDescent="0.25">
      <c r="A8808" s="609" t="str">
        <f t="shared" si="137"/>
        <v>43090</v>
      </c>
      <c r="B8808">
        <v>43090</v>
      </c>
      <c r="C8808" t="s">
        <v>22525</v>
      </c>
      <c r="D8808" t="s">
        <v>8781</v>
      </c>
      <c r="E8808" s="363" t="s">
        <v>22526</v>
      </c>
      <c r="F8808"/>
      <c r="G8808"/>
      <c r="H8808"/>
      <c r="I8808" s="610"/>
    </row>
    <row r="8809" spans="1:9" ht="15" x14ac:dyDescent="0.25">
      <c r="A8809" s="609" t="str">
        <f t="shared" si="137"/>
        <v>41967</v>
      </c>
      <c r="B8809">
        <v>41967</v>
      </c>
      <c r="C8809" t="s">
        <v>22527</v>
      </c>
      <c r="D8809" t="s">
        <v>8777</v>
      </c>
      <c r="E8809" s="363" t="s">
        <v>10841</v>
      </c>
      <c r="F8809"/>
      <c r="G8809"/>
      <c r="H8809"/>
      <c r="I8809" s="610"/>
    </row>
    <row r="8810" spans="1:9" ht="15" x14ac:dyDescent="0.25">
      <c r="A8810" s="609" t="str">
        <f t="shared" si="137"/>
        <v>12760</v>
      </c>
      <c r="B8810">
        <v>12760</v>
      </c>
      <c r="C8810" t="s">
        <v>22528</v>
      </c>
      <c r="D8810" t="s">
        <v>8779</v>
      </c>
      <c r="E8810" s="363" t="s">
        <v>22529</v>
      </c>
      <c r="F8810"/>
      <c r="G8810"/>
      <c r="H8810"/>
      <c r="I8810" s="610"/>
    </row>
    <row r="8811" spans="1:9" ht="15" x14ac:dyDescent="0.25">
      <c r="A8811" s="609" t="str">
        <f t="shared" si="137"/>
        <v>12759</v>
      </c>
      <c r="B8811">
        <v>12759</v>
      </c>
      <c r="C8811" t="s">
        <v>22530</v>
      </c>
      <c r="D8811" t="s">
        <v>8779</v>
      </c>
      <c r="E8811" s="363" t="s">
        <v>22531</v>
      </c>
      <c r="F8811"/>
      <c r="G8811"/>
      <c r="H8811"/>
      <c r="I8811" s="610"/>
    </row>
    <row r="8812" spans="1:9" ht="15" x14ac:dyDescent="0.25">
      <c r="A8812" s="609" t="str">
        <f t="shared" si="137"/>
        <v>43105</v>
      </c>
      <c r="B8812">
        <v>43105</v>
      </c>
      <c r="C8812" t="s">
        <v>22532</v>
      </c>
      <c r="D8812" t="s">
        <v>8790</v>
      </c>
      <c r="E8812" s="363" t="s">
        <v>22533</v>
      </c>
      <c r="F8812"/>
      <c r="G8812"/>
      <c r="H8812"/>
      <c r="I8812" s="610"/>
    </row>
    <row r="8813" spans="1:9" ht="15" x14ac:dyDescent="0.25">
      <c r="A8813" s="609" t="str">
        <f t="shared" si="137"/>
        <v>40424</v>
      </c>
      <c r="B8813">
        <v>40424</v>
      </c>
      <c r="C8813" t="s">
        <v>22534</v>
      </c>
      <c r="D8813" t="s">
        <v>8790</v>
      </c>
      <c r="E8813" s="363" t="s">
        <v>18080</v>
      </c>
      <c r="F8813"/>
      <c r="G8813"/>
      <c r="H8813"/>
      <c r="I8813" s="610"/>
    </row>
    <row r="8814" spans="1:9" ht="15" x14ac:dyDescent="0.25">
      <c r="A8814" s="609" t="str">
        <f t="shared" si="137"/>
        <v>1325</v>
      </c>
      <c r="B8814">
        <v>1325</v>
      </c>
      <c r="C8814" t="s">
        <v>22535</v>
      </c>
      <c r="D8814" t="s">
        <v>8790</v>
      </c>
      <c r="E8814" s="363" t="s">
        <v>17151</v>
      </c>
      <c r="F8814"/>
      <c r="G8814"/>
      <c r="H8814"/>
      <c r="I8814" s="610"/>
    </row>
    <row r="8815" spans="1:9" ht="15" x14ac:dyDescent="0.25">
      <c r="A8815" s="609" t="str">
        <f t="shared" si="137"/>
        <v>1327</v>
      </c>
      <c r="B8815">
        <v>1327</v>
      </c>
      <c r="C8815" t="s">
        <v>22536</v>
      </c>
      <c r="D8815" t="s">
        <v>8790</v>
      </c>
      <c r="E8815" s="363" t="s">
        <v>10076</v>
      </c>
      <c r="F8815"/>
      <c r="G8815"/>
      <c r="H8815"/>
      <c r="I8815" s="610"/>
    </row>
    <row r="8816" spans="1:9" ht="15" x14ac:dyDescent="0.25">
      <c r="A8816" s="609" t="str">
        <f t="shared" si="137"/>
        <v>1328</v>
      </c>
      <c r="B8816">
        <v>1328</v>
      </c>
      <c r="C8816" t="s">
        <v>22537</v>
      </c>
      <c r="D8816" t="s">
        <v>8790</v>
      </c>
      <c r="E8816" s="363" t="s">
        <v>10416</v>
      </c>
      <c r="F8816"/>
      <c r="G8816"/>
      <c r="H8816"/>
      <c r="I8816" s="610"/>
    </row>
    <row r="8817" spans="1:9" ht="15" x14ac:dyDescent="0.25">
      <c r="A8817" s="609" t="str">
        <f t="shared" si="137"/>
        <v>1321</v>
      </c>
      <c r="B8817">
        <v>1321</v>
      </c>
      <c r="C8817" t="s">
        <v>22538</v>
      </c>
      <c r="D8817" t="s">
        <v>8790</v>
      </c>
      <c r="E8817" s="363" t="s">
        <v>17468</v>
      </c>
      <c r="F8817"/>
      <c r="G8817"/>
      <c r="H8817"/>
      <c r="I8817" s="610"/>
    </row>
    <row r="8818" spans="1:9" ht="15" x14ac:dyDescent="0.25">
      <c r="A8818" s="609" t="str">
        <f t="shared" si="137"/>
        <v>1318</v>
      </c>
      <c r="B8818">
        <v>1318</v>
      </c>
      <c r="C8818" t="s">
        <v>22539</v>
      </c>
      <c r="D8818" t="s">
        <v>8790</v>
      </c>
      <c r="E8818" s="363" t="s">
        <v>9797</v>
      </c>
      <c r="F8818"/>
      <c r="G8818"/>
      <c r="H8818"/>
      <c r="I8818" s="610"/>
    </row>
    <row r="8819" spans="1:9" ht="15" x14ac:dyDescent="0.25">
      <c r="A8819" s="609" t="str">
        <f t="shared" si="137"/>
        <v>1322</v>
      </c>
      <c r="B8819">
        <v>1322</v>
      </c>
      <c r="C8819" t="s">
        <v>22540</v>
      </c>
      <c r="D8819" t="s">
        <v>8790</v>
      </c>
      <c r="E8819" s="363" t="s">
        <v>12559</v>
      </c>
      <c r="F8819"/>
      <c r="G8819"/>
      <c r="H8819"/>
      <c r="I8819" s="610"/>
    </row>
    <row r="8820" spans="1:9" ht="15" x14ac:dyDescent="0.25">
      <c r="A8820" s="609" t="str">
        <f t="shared" si="137"/>
        <v>1323</v>
      </c>
      <c r="B8820">
        <v>1323</v>
      </c>
      <c r="C8820" t="s">
        <v>22541</v>
      </c>
      <c r="D8820" t="s">
        <v>8790</v>
      </c>
      <c r="E8820" s="363" t="s">
        <v>12559</v>
      </c>
      <c r="F8820"/>
      <c r="G8820"/>
      <c r="H8820"/>
      <c r="I8820" s="610"/>
    </row>
    <row r="8821" spans="1:9" ht="15" x14ac:dyDescent="0.25">
      <c r="A8821" s="609" t="str">
        <f t="shared" si="137"/>
        <v>1319</v>
      </c>
      <c r="B8821">
        <v>1319</v>
      </c>
      <c r="C8821" t="s">
        <v>22542</v>
      </c>
      <c r="D8821" t="s">
        <v>8790</v>
      </c>
      <c r="E8821" s="363" t="s">
        <v>21783</v>
      </c>
      <c r="F8821"/>
      <c r="G8821"/>
      <c r="H8821"/>
      <c r="I8821" s="610"/>
    </row>
    <row r="8822" spans="1:9" ht="15" x14ac:dyDescent="0.25">
      <c r="A8822" s="609" t="str">
        <f t="shared" si="137"/>
        <v>11026</v>
      </c>
      <c r="B8822">
        <v>11026</v>
      </c>
      <c r="C8822" t="s">
        <v>22543</v>
      </c>
      <c r="D8822" t="s">
        <v>8790</v>
      </c>
      <c r="E8822" s="363" t="s">
        <v>22544</v>
      </c>
      <c r="F8822"/>
      <c r="G8822"/>
      <c r="H8822"/>
      <c r="I8822" s="610"/>
    </row>
    <row r="8823" spans="1:9" ht="15" x14ac:dyDescent="0.25">
      <c r="A8823" s="609" t="str">
        <f t="shared" si="137"/>
        <v>11027</v>
      </c>
      <c r="B8823">
        <v>11027</v>
      </c>
      <c r="C8823" t="s">
        <v>22545</v>
      </c>
      <c r="D8823" t="s">
        <v>8790</v>
      </c>
      <c r="E8823" s="363" t="s">
        <v>17423</v>
      </c>
      <c r="F8823"/>
      <c r="G8823"/>
      <c r="H8823"/>
      <c r="I8823" s="610"/>
    </row>
    <row r="8824" spans="1:9" ht="15" x14ac:dyDescent="0.25">
      <c r="A8824" s="609" t="str">
        <f t="shared" si="137"/>
        <v>11046</v>
      </c>
      <c r="B8824">
        <v>11046</v>
      </c>
      <c r="C8824" t="s">
        <v>22546</v>
      </c>
      <c r="D8824" t="s">
        <v>8790</v>
      </c>
      <c r="E8824" s="363" t="s">
        <v>18094</v>
      </c>
      <c r="F8824"/>
      <c r="G8824"/>
      <c r="H8824"/>
      <c r="I8824" s="610"/>
    </row>
    <row r="8825" spans="1:9" ht="15" x14ac:dyDescent="0.25">
      <c r="A8825" s="609" t="str">
        <f t="shared" si="137"/>
        <v>11047</v>
      </c>
      <c r="B8825">
        <v>11047</v>
      </c>
      <c r="C8825" t="s">
        <v>22547</v>
      </c>
      <c r="D8825" t="s">
        <v>8790</v>
      </c>
      <c r="E8825" s="363" t="s">
        <v>18137</v>
      </c>
      <c r="F8825"/>
      <c r="G8825"/>
      <c r="H8825"/>
      <c r="I8825" s="610"/>
    </row>
    <row r="8826" spans="1:9" ht="15" x14ac:dyDescent="0.25">
      <c r="A8826" s="609" t="str">
        <f t="shared" si="137"/>
        <v>43668</v>
      </c>
      <c r="B8826">
        <v>43668</v>
      </c>
      <c r="C8826" t="s">
        <v>22548</v>
      </c>
      <c r="D8826" t="s">
        <v>8790</v>
      </c>
      <c r="E8826" s="363" t="s">
        <v>9535</v>
      </c>
      <c r="F8826"/>
      <c r="G8826"/>
      <c r="H8826"/>
      <c r="I8826" s="610"/>
    </row>
    <row r="8827" spans="1:9" ht="15" x14ac:dyDescent="0.25">
      <c r="A8827" s="609" t="str">
        <f t="shared" si="137"/>
        <v>11049</v>
      </c>
      <c r="B8827">
        <v>11049</v>
      </c>
      <c r="C8827" t="s">
        <v>22549</v>
      </c>
      <c r="D8827" t="s">
        <v>8790</v>
      </c>
      <c r="E8827" s="363" t="s">
        <v>10967</v>
      </c>
      <c r="F8827"/>
      <c r="G8827"/>
      <c r="H8827"/>
      <c r="I8827" s="610"/>
    </row>
    <row r="8828" spans="1:9" ht="15" x14ac:dyDescent="0.25">
      <c r="A8828" s="609" t="str">
        <f t="shared" si="137"/>
        <v>43106</v>
      </c>
      <c r="B8828">
        <v>43106</v>
      </c>
      <c r="C8828" t="s">
        <v>22550</v>
      </c>
      <c r="D8828" t="s">
        <v>8790</v>
      </c>
      <c r="E8828" s="363" t="s">
        <v>10153</v>
      </c>
      <c r="F8828"/>
      <c r="G8828"/>
      <c r="H8828"/>
      <c r="I8828" s="610"/>
    </row>
    <row r="8829" spans="1:9" ht="15" x14ac:dyDescent="0.25">
      <c r="A8829" s="609" t="str">
        <f t="shared" si="137"/>
        <v>11051</v>
      </c>
      <c r="B8829">
        <v>11051</v>
      </c>
      <c r="C8829" t="s">
        <v>22551</v>
      </c>
      <c r="D8829" t="s">
        <v>8790</v>
      </c>
      <c r="E8829" s="363" t="s">
        <v>11789</v>
      </c>
      <c r="F8829"/>
      <c r="G8829"/>
      <c r="H8829"/>
      <c r="I8829" s="610"/>
    </row>
    <row r="8830" spans="1:9" ht="15" x14ac:dyDescent="0.25">
      <c r="A8830" s="609" t="str">
        <f t="shared" si="137"/>
        <v>11061</v>
      </c>
      <c r="B8830">
        <v>11061</v>
      </c>
      <c r="C8830" t="s">
        <v>22552</v>
      </c>
      <c r="D8830" t="s">
        <v>8790</v>
      </c>
      <c r="E8830" s="363" t="s">
        <v>19122</v>
      </c>
      <c r="F8830"/>
      <c r="G8830"/>
      <c r="H8830"/>
      <c r="I8830" s="610"/>
    </row>
    <row r="8831" spans="1:9" ht="15" x14ac:dyDescent="0.25">
      <c r="A8831" s="609" t="str">
        <f t="shared" si="137"/>
        <v>43667</v>
      </c>
      <c r="B8831">
        <v>43667</v>
      </c>
      <c r="C8831" t="s">
        <v>22553</v>
      </c>
      <c r="D8831" t="s">
        <v>8790</v>
      </c>
      <c r="E8831" s="363" t="s">
        <v>8889</v>
      </c>
      <c r="F8831"/>
      <c r="G8831"/>
      <c r="H8831"/>
      <c r="I8831" s="610"/>
    </row>
    <row r="8832" spans="1:9" ht="15" x14ac:dyDescent="0.25">
      <c r="A8832" s="609" t="str">
        <f t="shared" si="137"/>
        <v>1333</v>
      </c>
      <c r="B8832">
        <v>1333</v>
      </c>
      <c r="C8832" t="s">
        <v>22554</v>
      </c>
      <c r="D8832" t="s">
        <v>8790</v>
      </c>
      <c r="E8832" s="363" t="s">
        <v>10349</v>
      </c>
      <c r="F8832"/>
      <c r="G8832"/>
      <c r="H8832"/>
      <c r="I8832" s="610"/>
    </row>
    <row r="8833" spans="1:9" ht="15" x14ac:dyDescent="0.25">
      <c r="A8833" s="609" t="str">
        <f t="shared" si="137"/>
        <v>1330</v>
      </c>
      <c r="B8833">
        <v>1330</v>
      </c>
      <c r="C8833" t="s">
        <v>22555</v>
      </c>
      <c r="D8833" t="s">
        <v>8790</v>
      </c>
      <c r="E8833" s="363" t="s">
        <v>9208</v>
      </c>
      <c r="F8833"/>
      <c r="G8833"/>
      <c r="H8833"/>
      <c r="I8833" s="610"/>
    </row>
    <row r="8834" spans="1:9" ht="15" x14ac:dyDescent="0.25">
      <c r="A8834" s="609" t="str">
        <f t="shared" ref="A8834:A8897" si="138">IF(ISERROR(SEARCH("/",B8834)=6),TRIM(CLEAN(B8834)),IF(SEARCH("/",B8834)=6,IF(LEN(TRIM(CLEAN(B8834)))=7,LEFT(TRIM(CLEAN(B8834)),6)&amp;"00"&amp;RIGHT(TRIM(CLEAN(B8834)),1),LEFT(TRIM(CLEAN(B8834)),6)&amp;"0"&amp;RIGHT(TRIM(CLEAN(B8834)),2)),TRIM(CLEAN(B8834))))</f>
        <v>10957</v>
      </c>
      <c r="B8834">
        <v>10957</v>
      </c>
      <c r="C8834" t="s">
        <v>22556</v>
      </c>
      <c r="D8834" t="s">
        <v>8790</v>
      </c>
      <c r="E8834" s="363" t="s">
        <v>9107</v>
      </c>
      <c r="F8834"/>
      <c r="G8834"/>
      <c r="H8834"/>
      <c r="I8834" s="610"/>
    </row>
    <row r="8835" spans="1:9" ht="15" x14ac:dyDescent="0.25">
      <c r="A8835" s="609" t="str">
        <f t="shared" si="138"/>
        <v>1332</v>
      </c>
      <c r="B8835">
        <v>1332</v>
      </c>
      <c r="C8835" t="s">
        <v>22557</v>
      </c>
      <c r="D8835" t="s">
        <v>8790</v>
      </c>
      <c r="E8835" s="363" t="s">
        <v>18511</v>
      </c>
      <c r="F8835"/>
      <c r="G8835"/>
      <c r="H8835"/>
      <c r="I8835" s="610"/>
    </row>
    <row r="8836" spans="1:9" ht="15" x14ac:dyDescent="0.25">
      <c r="A8836" s="609" t="str">
        <f t="shared" si="138"/>
        <v>1334</v>
      </c>
      <c r="B8836">
        <v>1334</v>
      </c>
      <c r="C8836" t="s">
        <v>22558</v>
      </c>
      <c r="D8836" t="s">
        <v>8790</v>
      </c>
      <c r="E8836" s="363" t="s">
        <v>11334</v>
      </c>
      <c r="F8836"/>
      <c r="G8836"/>
      <c r="H8836"/>
      <c r="I8836" s="610"/>
    </row>
    <row r="8837" spans="1:9" ht="15" x14ac:dyDescent="0.25">
      <c r="A8837" s="609" t="str">
        <f t="shared" si="138"/>
        <v>1335</v>
      </c>
      <c r="B8837">
        <v>1335</v>
      </c>
      <c r="C8837" t="s">
        <v>22559</v>
      </c>
      <c r="D8837" t="s">
        <v>8790</v>
      </c>
      <c r="E8837" s="363" t="s">
        <v>15485</v>
      </c>
      <c r="F8837"/>
      <c r="G8837"/>
      <c r="H8837"/>
      <c r="I8837" s="610"/>
    </row>
    <row r="8838" spans="1:9" ht="15" x14ac:dyDescent="0.25">
      <c r="A8838" s="609" t="str">
        <f t="shared" si="138"/>
        <v>40425</v>
      </c>
      <c r="B8838">
        <v>40425</v>
      </c>
      <c r="C8838" t="s">
        <v>22560</v>
      </c>
      <c r="D8838" t="s">
        <v>8790</v>
      </c>
      <c r="E8838" s="363" t="s">
        <v>10446</v>
      </c>
      <c r="F8838"/>
      <c r="G8838"/>
      <c r="H8838"/>
      <c r="I8838" s="610"/>
    </row>
    <row r="8839" spans="1:9" ht="15" x14ac:dyDescent="0.25">
      <c r="A8839" s="609" t="str">
        <f t="shared" si="138"/>
        <v>1337</v>
      </c>
      <c r="B8839">
        <v>1337</v>
      </c>
      <c r="C8839" t="s">
        <v>22561</v>
      </c>
      <c r="D8839" t="s">
        <v>8790</v>
      </c>
      <c r="E8839" s="363" t="s">
        <v>9107</v>
      </c>
      <c r="F8839"/>
      <c r="G8839"/>
      <c r="H8839"/>
      <c r="I8839" s="610"/>
    </row>
    <row r="8840" spans="1:9" ht="15" x14ac:dyDescent="0.25">
      <c r="A8840" s="609" t="str">
        <f t="shared" si="138"/>
        <v>1338</v>
      </c>
      <c r="B8840">
        <v>1338</v>
      </c>
      <c r="C8840" t="s">
        <v>22562</v>
      </c>
      <c r="D8840" t="s">
        <v>8779</v>
      </c>
      <c r="E8840" s="363" t="s">
        <v>22563</v>
      </c>
      <c r="F8840"/>
      <c r="G8840"/>
      <c r="H8840"/>
      <c r="I8840" s="610"/>
    </row>
    <row r="8841" spans="1:9" ht="15" x14ac:dyDescent="0.25">
      <c r="A8841" s="609" t="str">
        <f t="shared" si="138"/>
        <v>1340</v>
      </c>
      <c r="B8841">
        <v>1340</v>
      </c>
      <c r="C8841" t="s">
        <v>22564</v>
      </c>
      <c r="D8841" t="s">
        <v>8779</v>
      </c>
      <c r="E8841" s="363" t="s">
        <v>19153</v>
      </c>
      <c r="F8841"/>
      <c r="G8841"/>
      <c r="H8841"/>
      <c r="I8841" s="610"/>
    </row>
    <row r="8842" spans="1:9" ht="15" x14ac:dyDescent="0.25">
      <c r="A8842" s="609" t="str">
        <f t="shared" si="138"/>
        <v>1341</v>
      </c>
      <c r="B8842">
        <v>1341</v>
      </c>
      <c r="C8842" t="s">
        <v>22565</v>
      </c>
      <c r="D8842" t="s">
        <v>8779</v>
      </c>
      <c r="E8842" s="363" t="s">
        <v>9681</v>
      </c>
      <c r="F8842"/>
      <c r="G8842"/>
      <c r="H8842"/>
      <c r="I8842" s="610"/>
    </row>
    <row r="8843" spans="1:9" ht="15" x14ac:dyDescent="0.25">
      <c r="A8843" s="609" t="str">
        <f t="shared" si="138"/>
        <v>11134</v>
      </c>
      <c r="B8843">
        <v>11134</v>
      </c>
      <c r="C8843" t="s">
        <v>22566</v>
      </c>
      <c r="D8843" t="s">
        <v>8779</v>
      </c>
      <c r="E8843" s="363" t="s">
        <v>18604</v>
      </c>
      <c r="F8843"/>
      <c r="G8843"/>
      <c r="H8843"/>
      <c r="I8843" s="610"/>
    </row>
    <row r="8844" spans="1:9" ht="15" x14ac:dyDescent="0.25">
      <c r="A8844" s="609" t="str">
        <f t="shared" si="138"/>
        <v>11135</v>
      </c>
      <c r="B8844">
        <v>11135</v>
      </c>
      <c r="C8844" t="s">
        <v>22567</v>
      </c>
      <c r="D8844" t="s">
        <v>8779</v>
      </c>
      <c r="E8844" s="363" t="s">
        <v>22568</v>
      </c>
      <c r="F8844"/>
      <c r="G8844"/>
      <c r="H8844"/>
      <c r="I8844" s="610"/>
    </row>
    <row r="8845" spans="1:9" ht="15" x14ac:dyDescent="0.25">
      <c r="A8845" s="609" t="str">
        <f t="shared" si="138"/>
        <v>11136</v>
      </c>
      <c r="B8845">
        <v>11136</v>
      </c>
      <c r="C8845" t="s">
        <v>22569</v>
      </c>
      <c r="D8845" t="s">
        <v>8779</v>
      </c>
      <c r="E8845" s="363" t="s">
        <v>22570</v>
      </c>
      <c r="F8845"/>
      <c r="G8845"/>
      <c r="H8845"/>
      <c r="I8845" s="610"/>
    </row>
    <row r="8846" spans="1:9" ht="15" x14ac:dyDescent="0.25">
      <c r="A8846" s="609" t="str">
        <f t="shared" si="138"/>
        <v>34743</v>
      </c>
      <c r="B8846">
        <v>34743</v>
      </c>
      <c r="C8846" t="s">
        <v>22571</v>
      </c>
      <c r="D8846" t="s">
        <v>8779</v>
      </c>
      <c r="E8846" s="363" t="s">
        <v>22572</v>
      </c>
      <c r="F8846"/>
      <c r="G8846"/>
      <c r="H8846"/>
      <c r="I8846" s="610"/>
    </row>
    <row r="8847" spans="1:9" ht="15" x14ac:dyDescent="0.25">
      <c r="A8847" s="609" t="str">
        <f t="shared" si="138"/>
        <v>11137</v>
      </c>
      <c r="B8847">
        <v>11137</v>
      </c>
      <c r="C8847" t="s">
        <v>22573</v>
      </c>
      <c r="D8847" t="s">
        <v>8779</v>
      </c>
      <c r="E8847" s="363" t="s">
        <v>19407</v>
      </c>
      <c r="F8847"/>
      <c r="G8847"/>
      <c r="H8847"/>
      <c r="I8847" s="610"/>
    </row>
    <row r="8848" spans="1:9" ht="15" x14ac:dyDescent="0.25">
      <c r="A8848" s="609" t="str">
        <f t="shared" si="138"/>
        <v>34745</v>
      </c>
      <c r="B8848">
        <v>34745</v>
      </c>
      <c r="C8848" t="s">
        <v>22574</v>
      </c>
      <c r="D8848" t="s">
        <v>8779</v>
      </c>
      <c r="E8848" s="363" t="s">
        <v>22575</v>
      </c>
      <c r="F8848"/>
      <c r="G8848"/>
      <c r="H8848"/>
      <c r="I8848" s="610"/>
    </row>
    <row r="8849" spans="1:9" ht="15" x14ac:dyDescent="0.25">
      <c r="A8849" s="609" t="str">
        <f t="shared" si="138"/>
        <v>34746</v>
      </c>
      <c r="B8849">
        <v>34746</v>
      </c>
      <c r="C8849" t="s">
        <v>22576</v>
      </c>
      <c r="D8849" t="s">
        <v>8779</v>
      </c>
      <c r="E8849" s="363" t="s">
        <v>9248</v>
      </c>
      <c r="F8849"/>
      <c r="G8849"/>
      <c r="H8849"/>
      <c r="I8849" s="610"/>
    </row>
    <row r="8850" spans="1:9" ht="15" x14ac:dyDescent="0.25">
      <c r="A8850" s="609" t="str">
        <f t="shared" si="138"/>
        <v>1360</v>
      </c>
      <c r="B8850">
        <v>1360</v>
      </c>
      <c r="C8850" t="s">
        <v>22577</v>
      </c>
      <c r="D8850" t="s">
        <v>8779</v>
      </c>
      <c r="E8850" s="363" t="s">
        <v>18002</v>
      </c>
      <c r="F8850"/>
      <c r="G8850"/>
      <c r="H8850"/>
      <c r="I8850" s="610"/>
    </row>
    <row r="8851" spans="1:9" ht="15" x14ac:dyDescent="0.25">
      <c r="A8851" s="609" t="str">
        <f t="shared" si="138"/>
        <v>1346</v>
      </c>
      <c r="B8851">
        <v>1346</v>
      </c>
      <c r="C8851" t="s">
        <v>22578</v>
      </c>
      <c r="D8851" t="s">
        <v>8779</v>
      </c>
      <c r="E8851" s="363" t="s">
        <v>10431</v>
      </c>
      <c r="F8851"/>
      <c r="G8851"/>
      <c r="H8851"/>
      <c r="I8851" s="610"/>
    </row>
    <row r="8852" spans="1:9" ht="15" x14ac:dyDescent="0.25">
      <c r="A8852" s="609" t="str">
        <f t="shared" si="138"/>
        <v>1345</v>
      </c>
      <c r="B8852">
        <v>1345</v>
      </c>
      <c r="C8852" t="s">
        <v>22579</v>
      </c>
      <c r="D8852" t="s">
        <v>8779</v>
      </c>
      <c r="E8852" s="363" t="s">
        <v>22580</v>
      </c>
      <c r="F8852"/>
      <c r="G8852"/>
      <c r="H8852"/>
      <c r="I8852" s="610"/>
    </row>
    <row r="8853" spans="1:9" ht="15" x14ac:dyDescent="0.25">
      <c r="A8853" s="609" t="str">
        <f t="shared" si="138"/>
        <v>1347</v>
      </c>
      <c r="B8853">
        <v>1347</v>
      </c>
      <c r="C8853" t="s">
        <v>22581</v>
      </c>
      <c r="D8853" t="s">
        <v>8779</v>
      </c>
      <c r="E8853" s="363" t="s">
        <v>16873</v>
      </c>
      <c r="F8853"/>
      <c r="G8853"/>
      <c r="H8853"/>
      <c r="I8853" s="610"/>
    </row>
    <row r="8854" spans="1:9" ht="15" x14ac:dyDescent="0.25">
      <c r="A8854" s="609" t="str">
        <f t="shared" si="138"/>
        <v>1355</v>
      </c>
      <c r="B8854">
        <v>1355</v>
      </c>
      <c r="C8854" t="s">
        <v>22582</v>
      </c>
      <c r="D8854" t="s">
        <v>8779</v>
      </c>
      <c r="E8854" s="363" t="s">
        <v>22431</v>
      </c>
      <c r="F8854"/>
      <c r="G8854"/>
      <c r="H8854"/>
      <c r="I8854" s="610"/>
    </row>
    <row r="8855" spans="1:9" ht="15" x14ac:dyDescent="0.25">
      <c r="A8855" s="609" t="str">
        <f t="shared" si="138"/>
        <v>1358</v>
      </c>
      <c r="B8855">
        <v>1358</v>
      </c>
      <c r="C8855" t="s">
        <v>22583</v>
      </c>
      <c r="D8855" t="s">
        <v>8779</v>
      </c>
      <c r="E8855" s="363" t="s">
        <v>22584</v>
      </c>
      <c r="F8855"/>
      <c r="G8855"/>
      <c r="H8855"/>
      <c r="I8855" s="610"/>
    </row>
    <row r="8856" spans="1:9" ht="15" x14ac:dyDescent="0.25">
      <c r="A8856" s="609" t="str">
        <f t="shared" si="138"/>
        <v>34659</v>
      </c>
      <c r="B8856">
        <v>34659</v>
      </c>
      <c r="C8856" t="s">
        <v>22585</v>
      </c>
      <c r="D8856" t="s">
        <v>8779</v>
      </c>
      <c r="E8856" s="363" t="s">
        <v>22586</v>
      </c>
      <c r="F8856"/>
      <c r="G8856"/>
      <c r="H8856"/>
      <c r="I8856" s="610"/>
    </row>
    <row r="8857" spans="1:9" ht="15" x14ac:dyDescent="0.25">
      <c r="A8857" s="609" t="str">
        <f t="shared" si="138"/>
        <v>34514</v>
      </c>
      <c r="B8857">
        <v>34514</v>
      </c>
      <c r="C8857" t="s">
        <v>22587</v>
      </c>
      <c r="D8857" t="s">
        <v>8779</v>
      </c>
      <c r="E8857" s="363" t="s">
        <v>22588</v>
      </c>
      <c r="F8857"/>
      <c r="G8857"/>
      <c r="H8857"/>
      <c r="I8857" s="610"/>
    </row>
    <row r="8858" spans="1:9" ht="15" x14ac:dyDescent="0.25">
      <c r="A8858" s="609" t="str">
        <f t="shared" si="138"/>
        <v>34660</v>
      </c>
      <c r="B8858">
        <v>34660</v>
      </c>
      <c r="C8858" t="s">
        <v>22589</v>
      </c>
      <c r="D8858" t="s">
        <v>8779</v>
      </c>
      <c r="E8858" s="363" t="s">
        <v>9002</v>
      </c>
      <c r="F8858"/>
      <c r="G8858"/>
      <c r="H8858"/>
      <c r="I8858" s="610"/>
    </row>
    <row r="8859" spans="1:9" ht="15" x14ac:dyDescent="0.25">
      <c r="A8859" s="609" t="str">
        <f t="shared" si="138"/>
        <v>34661</v>
      </c>
      <c r="B8859">
        <v>34661</v>
      </c>
      <c r="C8859" t="s">
        <v>22590</v>
      </c>
      <c r="D8859" t="s">
        <v>8779</v>
      </c>
      <c r="E8859" s="363" t="s">
        <v>22591</v>
      </c>
      <c r="F8859"/>
      <c r="G8859"/>
      <c r="H8859"/>
      <c r="I8859" s="610"/>
    </row>
    <row r="8860" spans="1:9" ht="15" x14ac:dyDescent="0.25">
      <c r="A8860" s="609" t="str">
        <f t="shared" si="138"/>
        <v>34667</v>
      </c>
      <c r="B8860">
        <v>34667</v>
      </c>
      <c r="C8860" t="s">
        <v>22592</v>
      </c>
      <c r="D8860" t="s">
        <v>8779</v>
      </c>
      <c r="E8860" s="363" t="s">
        <v>11694</v>
      </c>
      <c r="F8860"/>
      <c r="G8860"/>
      <c r="H8860"/>
      <c r="I8860" s="610"/>
    </row>
    <row r="8861" spans="1:9" ht="15" x14ac:dyDescent="0.25">
      <c r="A8861" s="609" t="str">
        <f t="shared" si="138"/>
        <v>34668</v>
      </c>
      <c r="B8861">
        <v>34668</v>
      </c>
      <c r="C8861" t="s">
        <v>22593</v>
      </c>
      <c r="D8861" t="s">
        <v>8779</v>
      </c>
      <c r="E8861" s="363" t="s">
        <v>19721</v>
      </c>
      <c r="F8861"/>
      <c r="G8861"/>
      <c r="H8861"/>
      <c r="I8861" s="610"/>
    </row>
    <row r="8862" spans="1:9" ht="15" x14ac:dyDescent="0.25">
      <c r="A8862" s="609" t="str">
        <f t="shared" si="138"/>
        <v>34741</v>
      </c>
      <c r="B8862">
        <v>34741</v>
      </c>
      <c r="C8862" t="s">
        <v>22594</v>
      </c>
      <c r="D8862" t="s">
        <v>8779</v>
      </c>
      <c r="E8862" s="363" t="s">
        <v>19090</v>
      </c>
      <c r="F8862"/>
      <c r="G8862"/>
      <c r="H8862"/>
      <c r="I8862" s="610"/>
    </row>
    <row r="8863" spans="1:9" ht="15" x14ac:dyDescent="0.25">
      <c r="A8863" s="609" t="str">
        <f t="shared" si="138"/>
        <v>34664</v>
      </c>
      <c r="B8863">
        <v>34664</v>
      </c>
      <c r="C8863" t="s">
        <v>22595</v>
      </c>
      <c r="D8863" t="s">
        <v>8779</v>
      </c>
      <c r="E8863" s="363" t="s">
        <v>10422</v>
      </c>
      <c r="F8863"/>
      <c r="G8863"/>
      <c r="H8863"/>
      <c r="I8863" s="610"/>
    </row>
    <row r="8864" spans="1:9" ht="15" x14ac:dyDescent="0.25">
      <c r="A8864" s="609" t="str">
        <f t="shared" si="138"/>
        <v>34665</v>
      </c>
      <c r="B8864">
        <v>34665</v>
      </c>
      <c r="C8864" t="s">
        <v>22596</v>
      </c>
      <c r="D8864" t="s">
        <v>8779</v>
      </c>
      <c r="E8864" s="363" t="s">
        <v>22597</v>
      </c>
      <c r="F8864"/>
      <c r="G8864"/>
      <c r="H8864"/>
      <c r="I8864" s="610"/>
    </row>
    <row r="8865" spans="1:9" ht="15" x14ac:dyDescent="0.25">
      <c r="A8865" s="609" t="str">
        <f t="shared" si="138"/>
        <v>34666</v>
      </c>
      <c r="B8865">
        <v>34666</v>
      </c>
      <c r="C8865" t="s">
        <v>22598</v>
      </c>
      <c r="D8865" t="s">
        <v>8779</v>
      </c>
      <c r="E8865" s="363" t="s">
        <v>18638</v>
      </c>
      <c r="F8865"/>
      <c r="G8865"/>
      <c r="H8865"/>
      <c r="I8865" s="610"/>
    </row>
    <row r="8866" spans="1:9" ht="15" x14ac:dyDescent="0.25">
      <c r="A8866" s="609" t="str">
        <f t="shared" si="138"/>
        <v>34669</v>
      </c>
      <c r="B8866">
        <v>34669</v>
      </c>
      <c r="C8866" t="s">
        <v>22599</v>
      </c>
      <c r="D8866" t="s">
        <v>8779</v>
      </c>
      <c r="E8866" s="363" t="s">
        <v>9954</v>
      </c>
      <c r="F8866"/>
      <c r="G8866"/>
      <c r="H8866"/>
      <c r="I8866" s="610"/>
    </row>
    <row r="8867" spans="1:9" ht="15" x14ac:dyDescent="0.25">
      <c r="A8867" s="609" t="str">
        <f t="shared" si="138"/>
        <v>34670</v>
      </c>
      <c r="B8867">
        <v>34670</v>
      </c>
      <c r="C8867" t="s">
        <v>22600</v>
      </c>
      <c r="D8867" t="s">
        <v>8779</v>
      </c>
      <c r="E8867" s="363" t="s">
        <v>10380</v>
      </c>
      <c r="F8867"/>
      <c r="G8867"/>
      <c r="H8867"/>
      <c r="I8867" s="610"/>
    </row>
    <row r="8868" spans="1:9" ht="15" x14ac:dyDescent="0.25">
      <c r="A8868" s="609" t="str">
        <f t="shared" si="138"/>
        <v>34671</v>
      </c>
      <c r="B8868">
        <v>34671</v>
      </c>
      <c r="C8868" t="s">
        <v>22601</v>
      </c>
      <c r="D8868" t="s">
        <v>8779</v>
      </c>
      <c r="E8868" s="363" t="s">
        <v>11856</v>
      </c>
      <c r="F8868"/>
      <c r="G8868"/>
      <c r="H8868"/>
      <c r="I8868" s="610"/>
    </row>
    <row r="8869" spans="1:9" ht="15" x14ac:dyDescent="0.25">
      <c r="A8869" s="609" t="str">
        <f t="shared" si="138"/>
        <v>34672</v>
      </c>
      <c r="B8869">
        <v>34672</v>
      </c>
      <c r="C8869" t="s">
        <v>22602</v>
      </c>
      <c r="D8869" t="s">
        <v>8779</v>
      </c>
      <c r="E8869" s="363" t="s">
        <v>9092</v>
      </c>
      <c r="F8869"/>
      <c r="G8869"/>
      <c r="H8869"/>
      <c r="I8869" s="610"/>
    </row>
    <row r="8870" spans="1:9" ht="15" x14ac:dyDescent="0.25">
      <c r="A8870" s="609" t="str">
        <f t="shared" si="138"/>
        <v>34673</v>
      </c>
      <c r="B8870">
        <v>34673</v>
      </c>
      <c r="C8870" t="s">
        <v>22603</v>
      </c>
      <c r="D8870" t="s">
        <v>8779</v>
      </c>
      <c r="E8870" s="363" t="s">
        <v>19448</v>
      </c>
      <c r="F8870"/>
      <c r="G8870"/>
      <c r="H8870"/>
      <c r="I8870" s="610"/>
    </row>
    <row r="8871" spans="1:9" ht="15" x14ac:dyDescent="0.25">
      <c r="A8871" s="609" t="str">
        <f t="shared" si="138"/>
        <v>34674</v>
      </c>
      <c r="B8871">
        <v>34674</v>
      </c>
      <c r="C8871" t="s">
        <v>22604</v>
      </c>
      <c r="D8871" t="s">
        <v>8779</v>
      </c>
      <c r="E8871" s="363" t="s">
        <v>18222</v>
      </c>
      <c r="F8871"/>
      <c r="G8871"/>
      <c r="H8871"/>
      <c r="I8871" s="610"/>
    </row>
    <row r="8872" spans="1:9" ht="15" x14ac:dyDescent="0.25">
      <c r="A8872" s="609" t="str">
        <f t="shared" si="138"/>
        <v>34675</v>
      </c>
      <c r="B8872">
        <v>34675</v>
      </c>
      <c r="C8872" t="s">
        <v>22605</v>
      </c>
      <c r="D8872" t="s">
        <v>8779</v>
      </c>
      <c r="E8872" s="363" t="s">
        <v>22606</v>
      </c>
      <c r="F8872"/>
      <c r="G8872"/>
      <c r="H8872"/>
      <c r="I8872" s="610"/>
    </row>
    <row r="8873" spans="1:9" ht="15" x14ac:dyDescent="0.25">
      <c r="A8873" s="609" t="str">
        <f t="shared" si="138"/>
        <v>34676</v>
      </c>
      <c r="B8873">
        <v>34676</v>
      </c>
      <c r="C8873" t="s">
        <v>22607</v>
      </c>
      <c r="D8873" t="s">
        <v>8779</v>
      </c>
      <c r="E8873" s="363" t="s">
        <v>22608</v>
      </c>
      <c r="F8873"/>
      <c r="G8873"/>
      <c r="H8873"/>
      <c r="I8873" s="610"/>
    </row>
    <row r="8874" spans="1:9" ht="15" x14ac:dyDescent="0.25">
      <c r="A8874" s="609" t="str">
        <f t="shared" si="138"/>
        <v>34677</v>
      </c>
      <c r="B8874">
        <v>34677</v>
      </c>
      <c r="C8874" t="s">
        <v>22609</v>
      </c>
      <c r="D8874" t="s">
        <v>8779</v>
      </c>
      <c r="E8874" s="363" t="s">
        <v>22610</v>
      </c>
      <c r="F8874"/>
      <c r="G8874"/>
      <c r="H8874"/>
      <c r="I8874" s="610"/>
    </row>
    <row r="8875" spans="1:9" ht="15" x14ac:dyDescent="0.25">
      <c r="A8875" s="609" t="str">
        <f t="shared" si="138"/>
        <v>43126</v>
      </c>
      <c r="B8875">
        <v>43126</v>
      </c>
      <c r="C8875" t="s">
        <v>22611</v>
      </c>
      <c r="D8875" t="s">
        <v>8779</v>
      </c>
      <c r="E8875" s="363" t="s">
        <v>22612</v>
      </c>
      <c r="F8875"/>
      <c r="G8875"/>
      <c r="H8875"/>
      <c r="I8875" s="610"/>
    </row>
    <row r="8876" spans="1:9" ht="15" x14ac:dyDescent="0.25">
      <c r="A8876" s="609" t="str">
        <f t="shared" si="138"/>
        <v>43124</v>
      </c>
      <c r="B8876">
        <v>43124</v>
      </c>
      <c r="C8876" t="s">
        <v>22613</v>
      </c>
      <c r="D8876" t="s">
        <v>8779</v>
      </c>
      <c r="E8876" s="363" t="s">
        <v>22614</v>
      </c>
      <c r="F8876"/>
      <c r="G8876"/>
      <c r="H8876"/>
      <c r="I8876" s="610"/>
    </row>
    <row r="8877" spans="1:9" ht="15" x14ac:dyDescent="0.25">
      <c r="A8877" s="609" t="str">
        <f t="shared" si="138"/>
        <v>43125</v>
      </c>
      <c r="B8877">
        <v>43125</v>
      </c>
      <c r="C8877" t="s">
        <v>22615</v>
      </c>
      <c r="D8877" t="s">
        <v>8779</v>
      </c>
      <c r="E8877" s="363" t="s">
        <v>22616</v>
      </c>
      <c r="F8877"/>
      <c r="G8877"/>
      <c r="H8877"/>
      <c r="I8877" s="610"/>
    </row>
    <row r="8878" spans="1:9" ht="15" x14ac:dyDescent="0.25">
      <c r="A8878" s="609" t="str">
        <f t="shared" si="138"/>
        <v>40623</v>
      </c>
      <c r="B8878">
        <v>40623</v>
      </c>
      <c r="C8878" t="s">
        <v>22617</v>
      </c>
      <c r="D8878" t="s">
        <v>9014</v>
      </c>
      <c r="E8878" s="363" t="s">
        <v>22618</v>
      </c>
      <c r="F8878"/>
      <c r="G8878"/>
      <c r="H8878"/>
      <c r="I8878" s="610"/>
    </row>
    <row r="8879" spans="1:9" ht="15" x14ac:dyDescent="0.25">
      <c r="A8879" s="609" t="str">
        <f t="shared" si="138"/>
        <v>43701</v>
      </c>
      <c r="B8879">
        <v>43701</v>
      </c>
      <c r="C8879" t="s">
        <v>22619</v>
      </c>
      <c r="D8879" t="s">
        <v>8790</v>
      </c>
      <c r="E8879" s="363" t="s">
        <v>10039</v>
      </c>
      <c r="F8879"/>
      <c r="G8879"/>
      <c r="H8879"/>
      <c r="I8879" s="610"/>
    </row>
    <row r="8880" spans="1:9" ht="15" x14ac:dyDescent="0.25">
      <c r="A8880" s="609" t="str">
        <f t="shared" si="138"/>
        <v>12083</v>
      </c>
      <c r="B8880">
        <v>12083</v>
      </c>
      <c r="C8880" t="s">
        <v>22620</v>
      </c>
      <c r="D8880" t="s">
        <v>8781</v>
      </c>
      <c r="E8880" s="363" t="s">
        <v>22621</v>
      </c>
      <c r="F8880"/>
      <c r="G8880"/>
      <c r="H8880"/>
      <c r="I8880" s="610"/>
    </row>
    <row r="8881" spans="1:9" ht="15" x14ac:dyDescent="0.25">
      <c r="A8881" s="609" t="str">
        <f t="shared" si="138"/>
        <v>12081</v>
      </c>
      <c r="B8881">
        <v>12081</v>
      </c>
      <c r="C8881" t="s">
        <v>22622</v>
      </c>
      <c r="D8881" t="s">
        <v>8781</v>
      </c>
      <c r="E8881" s="363" t="s">
        <v>22623</v>
      </c>
      <c r="F8881"/>
      <c r="G8881"/>
      <c r="H8881"/>
      <c r="I8881" s="610"/>
    </row>
    <row r="8882" spans="1:9" ht="15" x14ac:dyDescent="0.25">
      <c r="A8882" s="609" t="str">
        <f t="shared" si="138"/>
        <v>12082</v>
      </c>
      <c r="B8882">
        <v>12082</v>
      </c>
      <c r="C8882" t="s">
        <v>22624</v>
      </c>
      <c r="D8882" t="s">
        <v>8781</v>
      </c>
      <c r="E8882" s="363" t="s">
        <v>22625</v>
      </c>
      <c r="F8882"/>
      <c r="G8882"/>
      <c r="H8882"/>
      <c r="I8882" s="610"/>
    </row>
    <row r="8883" spans="1:9" ht="15" x14ac:dyDescent="0.25">
      <c r="A8883" s="609" t="str">
        <f t="shared" si="138"/>
        <v>13354</v>
      </c>
      <c r="B8883">
        <v>13354</v>
      </c>
      <c r="C8883" t="s">
        <v>22626</v>
      </c>
      <c r="D8883" t="s">
        <v>8781</v>
      </c>
      <c r="E8883" s="363" t="s">
        <v>22627</v>
      </c>
      <c r="F8883"/>
      <c r="G8883"/>
      <c r="H8883"/>
      <c r="I8883" s="610"/>
    </row>
    <row r="8884" spans="1:9" ht="15" x14ac:dyDescent="0.25">
      <c r="A8884" s="609" t="str">
        <f t="shared" si="138"/>
        <v>14057</v>
      </c>
      <c r="B8884">
        <v>14057</v>
      </c>
      <c r="C8884" t="s">
        <v>22628</v>
      </c>
      <c r="D8884" t="s">
        <v>8781</v>
      </c>
      <c r="E8884" s="363" t="s">
        <v>22629</v>
      </c>
      <c r="F8884"/>
      <c r="G8884"/>
      <c r="H8884"/>
      <c r="I8884" s="610"/>
    </row>
    <row r="8885" spans="1:9" ht="15" x14ac:dyDescent="0.25">
      <c r="A8885" s="609" t="str">
        <f t="shared" si="138"/>
        <v>14058</v>
      </c>
      <c r="B8885">
        <v>14058</v>
      </c>
      <c r="C8885" t="s">
        <v>22630</v>
      </c>
      <c r="D8885" t="s">
        <v>8781</v>
      </c>
      <c r="E8885" s="363" t="s">
        <v>18509</v>
      </c>
      <c r="F8885"/>
      <c r="G8885"/>
      <c r="H8885"/>
      <c r="I8885" s="610"/>
    </row>
    <row r="8886" spans="1:9" ht="15" x14ac:dyDescent="0.25">
      <c r="A8886" s="609" t="str">
        <f t="shared" si="138"/>
        <v>20971</v>
      </c>
      <c r="B8886">
        <v>20971</v>
      </c>
      <c r="C8886" t="s">
        <v>22631</v>
      </c>
      <c r="D8886" t="s">
        <v>8781</v>
      </c>
      <c r="E8886" s="363" t="s">
        <v>10850</v>
      </c>
      <c r="F8886"/>
      <c r="G8886"/>
      <c r="H8886"/>
      <c r="I8886" s="610"/>
    </row>
    <row r="8887" spans="1:9" ht="15" x14ac:dyDescent="0.25">
      <c r="A8887" s="609" t="str">
        <f t="shared" si="138"/>
        <v>5047</v>
      </c>
      <c r="B8887">
        <v>5047</v>
      </c>
      <c r="C8887" t="s">
        <v>22632</v>
      </c>
      <c r="D8887" t="s">
        <v>8781</v>
      </c>
      <c r="E8887" s="363" t="s">
        <v>22633</v>
      </c>
      <c r="F8887"/>
      <c r="G8887"/>
      <c r="H8887"/>
      <c r="I8887" s="610"/>
    </row>
    <row r="8888" spans="1:9" ht="15" x14ac:dyDescent="0.25">
      <c r="A8888" s="609" t="str">
        <f t="shared" si="138"/>
        <v>13369</v>
      </c>
      <c r="B8888">
        <v>13369</v>
      </c>
      <c r="C8888" t="s">
        <v>22634</v>
      </c>
      <c r="D8888" t="s">
        <v>8781</v>
      </c>
      <c r="E8888" s="363" t="s">
        <v>22635</v>
      </c>
      <c r="F8888"/>
      <c r="G8888"/>
      <c r="H8888"/>
      <c r="I8888" s="610"/>
    </row>
    <row r="8889" spans="1:9" ht="15" x14ac:dyDescent="0.25">
      <c r="A8889" s="609" t="str">
        <f t="shared" si="138"/>
        <v>13370</v>
      </c>
      <c r="B8889">
        <v>13370</v>
      </c>
      <c r="C8889" t="s">
        <v>22636</v>
      </c>
      <c r="D8889" t="s">
        <v>8781</v>
      </c>
      <c r="E8889" s="363" t="s">
        <v>22637</v>
      </c>
      <c r="F8889"/>
      <c r="G8889"/>
      <c r="H8889"/>
      <c r="I8889" s="610"/>
    </row>
    <row r="8890" spans="1:9" ht="15" x14ac:dyDescent="0.25">
      <c r="A8890" s="609" t="str">
        <f t="shared" si="138"/>
        <v>13279</v>
      </c>
      <c r="B8890">
        <v>13279</v>
      </c>
      <c r="C8890" t="s">
        <v>22638</v>
      </c>
      <c r="D8890" t="s">
        <v>8790</v>
      </c>
      <c r="E8890" s="363" t="s">
        <v>22639</v>
      </c>
      <c r="F8890"/>
      <c r="G8890"/>
      <c r="H8890"/>
      <c r="I8890" s="610"/>
    </row>
    <row r="8891" spans="1:9" ht="15" x14ac:dyDescent="0.25">
      <c r="A8891" s="609" t="str">
        <f t="shared" si="138"/>
        <v>11977</v>
      </c>
      <c r="B8891">
        <v>11977</v>
      </c>
      <c r="C8891" t="s">
        <v>22640</v>
      </c>
      <c r="D8891" t="s">
        <v>8781</v>
      </c>
      <c r="E8891" s="363" t="s">
        <v>10116</v>
      </c>
      <c r="F8891"/>
      <c r="G8891"/>
      <c r="H8891"/>
      <c r="I8891" s="610"/>
    </row>
    <row r="8892" spans="1:9" ht="15" x14ac:dyDescent="0.25">
      <c r="A8892" s="609" t="str">
        <f t="shared" si="138"/>
        <v>11975</v>
      </c>
      <c r="B8892">
        <v>11975</v>
      </c>
      <c r="C8892" t="s">
        <v>22641</v>
      </c>
      <c r="D8892" t="s">
        <v>8781</v>
      </c>
      <c r="E8892" s="363" t="s">
        <v>9344</v>
      </c>
      <c r="F8892"/>
      <c r="G8892"/>
      <c r="H8892"/>
      <c r="I8892" s="610"/>
    </row>
    <row r="8893" spans="1:9" ht="15" x14ac:dyDescent="0.25">
      <c r="A8893" s="609" t="str">
        <f t="shared" si="138"/>
        <v>39746</v>
      </c>
      <c r="B8893">
        <v>39746</v>
      </c>
      <c r="C8893" t="s">
        <v>22642</v>
      </c>
      <c r="D8893" t="s">
        <v>8781</v>
      </c>
      <c r="E8893" s="363" t="s">
        <v>22643</v>
      </c>
      <c r="F8893"/>
      <c r="G8893"/>
      <c r="H8893"/>
      <c r="I8893" s="610"/>
    </row>
    <row r="8894" spans="1:9" ht="15" x14ac:dyDescent="0.25">
      <c r="A8894" s="609" t="str">
        <f t="shared" si="138"/>
        <v>11976</v>
      </c>
      <c r="B8894">
        <v>11976</v>
      </c>
      <c r="C8894" t="s">
        <v>22644</v>
      </c>
      <c r="D8894" t="s">
        <v>8781</v>
      </c>
      <c r="E8894" s="363" t="s">
        <v>10611</v>
      </c>
      <c r="F8894"/>
      <c r="G8894"/>
      <c r="H8894"/>
      <c r="I8894" s="610"/>
    </row>
    <row r="8895" spans="1:9" ht="15" x14ac:dyDescent="0.25">
      <c r="A8895" s="609" t="str">
        <f t="shared" si="138"/>
        <v>1368</v>
      </c>
      <c r="B8895">
        <v>1368</v>
      </c>
      <c r="C8895" t="s">
        <v>22645</v>
      </c>
      <c r="D8895" t="s">
        <v>8781</v>
      </c>
      <c r="E8895" s="363" t="s">
        <v>22646</v>
      </c>
      <c r="F8895"/>
      <c r="G8895"/>
      <c r="H8895"/>
      <c r="I8895" s="610"/>
    </row>
    <row r="8896" spans="1:9" ht="15" x14ac:dyDescent="0.25">
      <c r="A8896" s="609" t="str">
        <f t="shared" si="138"/>
        <v>1367</v>
      </c>
      <c r="B8896">
        <v>1367</v>
      </c>
      <c r="C8896" t="s">
        <v>22647</v>
      </c>
      <c r="D8896" t="s">
        <v>8781</v>
      </c>
      <c r="E8896" s="363" t="s">
        <v>22648</v>
      </c>
      <c r="F8896"/>
      <c r="G8896"/>
      <c r="H8896"/>
      <c r="I8896" s="610"/>
    </row>
    <row r="8897" spans="1:9" ht="15" x14ac:dyDescent="0.25">
      <c r="A8897" s="609" t="str">
        <f t="shared" si="138"/>
        <v>7608</v>
      </c>
      <c r="B8897">
        <v>7608</v>
      </c>
      <c r="C8897" t="s">
        <v>22649</v>
      </c>
      <c r="D8897" t="s">
        <v>8781</v>
      </c>
      <c r="E8897" s="363" t="s">
        <v>10147</v>
      </c>
      <c r="F8897"/>
      <c r="G8897"/>
      <c r="H8897"/>
      <c r="I8897" s="610"/>
    </row>
    <row r="8898" spans="1:9" ht="15" x14ac:dyDescent="0.25">
      <c r="A8898" s="609" t="str">
        <f t="shared" ref="A8898:A8961" si="139">IF(ISERROR(SEARCH("/",B8898)=6),TRIM(CLEAN(B8898)),IF(SEARCH("/",B8898)=6,IF(LEN(TRIM(CLEAN(B8898)))=7,LEFT(TRIM(CLEAN(B8898)),6)&amp;"00"&amp;RIGHT(TRIM(CLEAN(B8898)),1),LEFT(TRIM(CLEAN(B8898)),6)&amp;"0"&amp;RIGHT(TRIM(CLEAN(B8898)),2)),TRIM(CLEAN(B8898))))</f>
        <v>41899</v>
      </c>
      <c r="B8898">
        <v>41899</v>
      </c>
      <c r="C8898" t="s">
        <v>22650</v>
      </c>
      <c r="D8898" t="s">
        <v>9287</v>
      </c>
      <c r="E8898" s="363" t="s">
        <v>22651</v>
      </c>
      <c r="F8898"/>
      <c r="G8898"/>
      <c r="H8898"/>
      <c r="I8898" s="610"/>
    </row>
    <row r="8899" spans="1:9" ht="15" x14ac:dyDescent="0.25">
      <c r="A8899" s="609" t="str">
        <f t="shared" si="139"/>
        <v>1380</v>
      </c>
      <c r="B8899">
        <v>1380</v>
      </c>
      <c r="C8899" t="s">
        <v>22652</v>
      </c>
      <c r="D8899" t="s">
        <v>8790</v>
      </c>
      <c r="E8899" s="363" t="s">
        <v>12997</v>
      </c>
      <c r="F8899"/>
      <c r="G8899"/>
      <c r="H8899"/>
      <c r="I8899" s="610"/>
    </row>
    <row r="8900" spans="1:9" ht="15" x14ac:dyDescent="0.25">
      <c r="A8900" s="609" t="str">
        <f t="shared" si="139"/>
        <v>1375</v>
      </c>
      <c r="B8900">
        <v>1375</v>
      </c>
      <c r="C8900" t="s">
        <v>22653</v>
      </c>
      <c r="D8900" t="s">
        <v>8790</v>
      </c>
      <c r="E8900" s="363" t="s">
        <v>14170</v>
      </c>
      <c r="F8900"/>
      <c r="G8900"/>
      <c r="H8900"/>
      <c r="I8900" s="610"/>
    </row>
    <row r="8901" spans="1:9" ht="15" x14ac:dyDescent="0.25">
      <c r="A8901" s="609" t="str">
        <f t="shared" si="139"/>
        <v>1379</v>
      </c>
      <c r="B8901">
        <v>1379</v>
      </c>
      <c r="C8901" t="s">
        <v>22654</v>
      </c>
      <c r="D8901" t="s">
        <v>8790</v>
      </c>
      <c r="E8901" s="363" t="s">
        <v>9968</v>
      </c>
      <c r="F8901"/>
      <c r="G8901"/>
      <c r="H8901"/>
      <c r="I8901" s="610"/>
    </row>
    <row r="8902" spans="1:9" ht="15" x14ac:dyDescent="0.25">
      <c r="A8902" s="609" t="str">
        <f t="shared" si="139"/>
        <v>13284</v>
      </c>
      <c r="B8902">
        <v>13284</v>
      </c>
      <c r="C8902" t="s">
        <v>22655</v>
      </c>
      <c r="D8902" t="s">
        <v>8790</v>
      </c>
      <c r="E8902" s="363" t="s">
        <v>9968</v>
      </c>
      <c r="F8902"/>
      <c r="G8902"/>
      <c r="H8902"/>
      <c r="I8902" s="610"/>
    </row>
    <row r="8903" spans="1:9" ht="15" x14ac:dyDescent="0.25">
      <c r="A8903" s="609" t="str">
        <f t="shared" si="139"/>
        <v>25974</v>
      </c>
      <c r="B8903">
        <v>25974</v>
      </c>
      <c r="C8903" t="s">
        <v>22656</v>
      </c>
      <c r="D8903" t="s">
        <v>8790</v>
      </c>
      <c r="E8903" s="363" t="s">
        <v>8836</v>
      </c>
      <c r="F8903"/>
      <c r="G8903"/>
      <c r="H8903"/>
      <c r="I8903" s="610"/>
    </row>
    <row r="8904" spans="1:9" ht="15" x14ac:dyDescent="0.25">
      <c r="A8904" s="609" t="str">
        <f t="shared" si="139"/>
        <v>34753</v>
      </c>
      <c r="B8904">
        <v>34753</v>
      </c>
      <c r="C8904" t="s">
        <v>22657</v>
      </c>
      <c r="D8904" t="s">
        <v>8790</v>
      </c>
      <c r="E8904" s="363" t="s">
        <v>9621</v>
      </c>
      <c r="F8904"/>
      <c r="G8904"/>
      <c r="H8904"/>
      <c r="I8904" s="610"/>
    </row>
    <row r="8905" spans="1:9" ht="15" x14ac:dyDescent="0.25">
      <c r="A8905" s="609" t="str">
        <f t="shared" si="139"/>
        <v>420</v>
      </c>
      <c r="B8905">
        <v>420</v>
      </c>
      <c r="C8905" t="s">
        <v>22658</v>
      </c>
      <c r="D8905" t="s">
        <v>8781</v>
      </c>
      <c r="E8905" s="363" t="s">
        <v>11193</v>
      </c>
      <c r="F8905"/>
      <c r="G8905"/>
      <c r="H8905"/>
      <c r="I8905" s="610"/>
    </row>
    <row r="8906" spans="1:9" ht="15" x14ac:dyDescent="0.25">
      <c r="A8906" s="609" t="str">
        <f t="shared" si="139"/>
        <v>12327</v>
      </c>
      <c r="B8906">
        <v>12327</v>
      </c>
      <c r="C8906" t="s">
        <v>22659</v>
      </c>
      <c r="D8906" t="s">
        <v>8781</v>
      </c>
      <c r="E8906" s="363" t="s">
        <v>18111</v>
      </c>
      <c r="F8906"/>
      <c r="G8906"/>
      <c r="H8906"/>
      <c r="I8906" s="610"/>
    </row>
    <row r="8907" spans="1:9" ht="15" x14ac:dyDescent="0.25">
      <c r="A8907" s="609" t="str">
        <f t="shared" si="139"/>
        <v>36148</v>
      </c>
      <c r="B8907">
        <v>36148</v>
      </c>
      <c r="C8907" t="s">
        <v>22660</v>
      </c>
      <c r="D8907" t="s">
        <v>8781</v>
      </c>
      <c r="E8907" s="363" t="s">
        <v>21760</v>
      </c>
      <c r="F8907"/>
      <c r="G8907"/>
      <c r="H8907"/>
      <c r="I8907" s="610"/>
    </row>
    <row r="8908" spans="1:9" ht="15" x14ac:dyDescent="0.25">
      <c r="A8908" s="609" t="str">
        <f t="shared" si="139"/>
        <v>12329</v>
      </c>
      <c r="B8908">
        <v>12329</v>
      </c>
      <c r="C8908" t="s">
        <v>22661</v>
      </c>
      <c r="D8908" t="s">
        <v>8790</v>
      </c>
      <c r="E8908" s="363" t="s">
        <v>22662</v>
      </c>
      <c r="F8908"/>
      <c r="G8908"/>
      <c r="H8908"/>
      <c r="I8908" s="610"/>
    </row>
    <row r="8909" spans="1:9" ht="15" x14ac:dyDescent="0.25">
      <c r="A8909" s="609" t="str">
        <f t="shared" si="139"/>
        <v>1339</v>
      </c>
      <c r="B8909">
        <v>1339</v>
      </c>
      <c r="C8909" t="s">
        <v>22663</v>
      </c>
      <c r="D8909" t="s">
        <v>8790</v>
      </c>
      <c r="E8909" s="363" t="s">
        <v>16251</v>
      </c>
      <c r="F8909"/>
      <c r="G8909"/>
      <c r="H8909"/>
      <c r="I8909" s="610"/>
    </row>
    <row r="8910" spans="1:9" ht="15" x14ac:dyDescent="0.25">
      <c r="A8910" s="609" t="str">
        <f t="shared" si="139"/>
        <v>11849</v>
      </c>
      <c r="B8910">
        <v>11849</v>
      </c>
      <c r="C8910" t="s">
        <v>22664</v>
      </c>
      <c r="D8910" t="s">
        <v>8777</v>
      </c>
      <c r="E8910" s="363" t="s">
        <v>9547</v>
      </c>
      <c r="F8910"/>
      <c r="G8910"/>
      <c r="H8910"/>
      <c r="I8910" s="610"/>
    </row>
    <row r="8911" spans="1:9" ht="15" x14ac:dyDescent="0.25">
      <c r="A8911" s="609" t="str">
        <f t="shared" si="139"/>
        <v>37418</v>
      </c>
      <c r="B8911">
        <v>37418</v>
      </c>
      <c r="C8911" t="s">
        <v>22665</v>
      </c>
      <c r="D8911" t="s">
        <v>8781</v>
      </c>
      <c r="E8911" s="363" t="s">
        <v>14672</v>
      </c>
      <c r="F8911"/>
      <c r="G8911"/>
      <c r="H8911"/>
      <c r="I8911" s="610"/>
    </row>
    <row r="8912" spans="1:9" ht="15" x14ac:dyDescent="0.25">
      <c r="A8912" s="609" t="str">
        <f t="shared" si="139"/>
        <v>37419</v>
      </c>
      <c r="B8912">
        <v>37419</v>
      </c>
      <c r="C8912" t="s">
        <v>22666</v>
      </c>
      <c r="D8912" t="s">
        <v>8781</v>
      </c>
      <c r="E8912" s="363" t="s">
        <v>15258</v>
      </c>
      <c r="F8912"/>
      <c r="G8912"/>
      <c r="H8912"/>
      <c r="I8912" s="610"/>
    </row>
    <row r="8913" spans="1:9" ht="15" x14ac:dyDescent="0.25">
      <c r="A8913" s="609" t="str">
        <f t="shared" si="139"/>
        <v>1427</v>
      </c>
      <c r="B8913">
        <v>1427</v>
      </c>
      <c r="C8913" t="s">
        <v>22667</v>
      </c>
      <c r="D8913" t="s">
        <v>8781</v>
      </c>
      <c r="E8913" s="363" t="s">
        <v>9318</v>
      </c>
      <c r="F8913"/>
      <c r="G8913"/>
      <c r="H8913"/>
      <c r="I8913" s="610"/>
    </row>
    <row r="8914" spans="1:9" ht="15" x14ac:dyDescent="0.25">
      <c r="A8914" s="609" t="str">
        <f t="shared" si="139"/>
        <v>1402</v>
      </c>
      <c r="B8914">
        <v>1402</v>
      </c>
      <c r="C8914" t="s">
        <v>22668</v>
      </c>
      <c r="D8914" t="s">
        <v>8781</v>
      </c>
      <c r="E8914" s="363" t="s">
        <v>18807</v>
      </c>
      <c r="F8914"/>
      <c r="G8914"/>
      <c r="H8914"/>
      <c r="I8914" s="610"/>
    </row>
    <row r="8915" spans="1:9" ht="15" x14ac:dyDescent="0.25">
      <c r="A8915" s="609" t="str">
        <f t="shared" si="139"/>
        <v>1420</v>
      </c>
      <c r="B8915">
        <v>1420</v>
      </c>
      <c r="C8915" t="s">
        <v>22669</v>
      </c>
      <c r="D8915" t="s">
        <v>8781</v>
      </c>
      <c r="E8915" s="363" t="s">
        <v>8865</v>
      </c>
      <c r="F8915"/>
      <c r="G8915"/>
      <c r="H8915"/>
      <c r="I8915" s="610"/>
    </row>
    <row r="8916" spans="1:9" ht="15" x14ac:dyDescent="0.25">
      <c r="A8916" s="609" t="str">
        <f t="shared" si="139"/>
        <v>1419</v>
      </c>
      <c r="B8916">
        <v>1419</v>
      </c>
      <c r="C8916" t="s">
        <v>22670</v>
      </c>
      <c r="D8916" t="s">
        <v>8781</v>
      </c>
      <c r="E8916" s="363" t="s">
        <v>9399</v>
      </c>
      <c r="F8916"/>
      <c r="G8916"/>
      <c r="H8916"/>
      <c r="I8916" s="610"/>
    </row>
    <row r="8917" spans="1:9" ht="15" x14ac:dyDescent="0.25">
      <c r="A8917" s="609" t="str">
        <f t="shared" si="139"/>
        <v>1414</v>
      </c>
      <c r="B8917">
        <v>1414</v>
      </c>
      <c r="C8917" t="s">
        <v>22671</v>
      </c>
      <c r="D8917" t="s">
        <v>8781</v>
      </c>
      <c r="E8917" s="363" t="s">
        <v>14486</v>
      </c>
      <c r="F8917"/>
      <c r="G8917"/>
      <c r="H8917"/>
      <c r="I8917" s="610"/>
    </row>
    <row r="8918" spans="1:9" ht="15" x14ac:dyDescent="0.25">
      <c r="A8918" s="609" t="str">
        <f t="shared" si="139"/>
        <v>1413</v>
      </c>
      <c r="B8918">
        <v>1413</v>
      </c>
      <c r="C8918" t="s">
        <v>22672</v>
      </c>
      <c r="D8918" t="s">
        <v>8781</v>
      </c>
      <c r="E8918" s="363" t="s">
        <v>10128</v>
      </c>
      <c r="F8918"/>
      <c r="G8918"/>
      <c r="H8918"/>
      <c r="I8918" s="610"/>
    </row>
    <row r="8919" spans="1:9" ht="15" x14ac:dyDescent="0.25">
      <c r="A8919" s="609" t="str">
        <f t="shared" si="139"/>
        <v>1412</v>
      </c>
      <c r="B8919">
        <v>1412</v>
      </c>
      <c r="C8919" t="s">
        <v>22673</v>
      </c>
      <c r="D8919" t="s">
        <v>8781</v>
      </c>
      <c r="E8919" s="363" t="s">
        <v>9106</v>
      </c>
      <c r="F8919"/>
      <c r="G8919"/>
      <c r="H8919"/>
      <c r="I8919" s="610"/>
    </row>
    <row r="8920" spans="1:9" ht="15" x14ac:dyDescent="0.25">
      <c r="A8920" s="609" t="str">
        <f t="shared" si="139"/>
        <v>1411</v>
      </c>
      <c r="B8920">
        <v>1411</v>
      </c>
      <c r="C8920" t="s">
        <v>22674</v>
      </c>
      <c r="D8920" t="s">
        <v>8781</v>
      </c>
      <c r="E8920" s="363" t="s">
        <v>13883</v>
      </c>
      <c r="F8920"/>
      <c r="G8920"/>
      <c r="H8920"/>
      <c r="I8920" s="610"/>
    </row>
    <row r="8921" spans="1:9" ht="15" x14ac:dyDescent="0.25">
      <c r="A8921" s="609" t="str">
        <f t="shared" si="139"/>
        <v>1406</v>
      </c>
      <c r="B8921">
        <v>1406</v>
      </c>
      <c r="C8921" t="s">
        <v>22675</v>
      </c>
      <c r="D8921" t="s">
        <v>8781</v>
      </c>
      <c r="E8921" s="363" t="s">
        <v>10072</v>
      </c>
      <c r="F8921"/>
      <c r="G8921"/>
      <c r="H8921"/>
      <c r="I8921" s="610"/>
    </row>
    <row r="8922" spans="1:9" ht="15" x14ac:dyDescent="0.25">
      <c r="A8922" s="609" t="str">
        <f t="shared" si="139"/>
        <v>1407</v>
      </c>
      <c r="B8922">
        <v>1407</v>
      </c>
      <c r="C8922" t="s">
        <v>22676</v>
      </c>
      <c r="D8922" t="s">
        <v>8781</v>
      </c>
      <c r="E8922" s="363" t="s">
        <v>16705</v>
      </c>
      <c r="F8922"/>
      <c r="G8922"/>
      <c r="H8922"/>
      <c r="I8922" s="610"/>
    </row>
    <row r="8923" spans="1:9" ht="15" x14ac:dyDescent="0.25">
      <c r="A8923" s="609" t="str">
        <f t="shared" si="139"/>
        <v>1404</v>
      </c>
      <c r="B8923">
        <v>1404</v>
      </c>
      <c r="C8923" t="s">
        <v>22677</v>
      </c>
      <c r="D8923" t="s">
        <v>8781</v>
      </c>
      <c r="E8923" s="363" t="s">
        <v>10339</v>
      </c>
      <c r="F8923"/>
      <c r="G8923"/>
      <c r="H8923"/>
      <c r="I8923" s="610"/>
    </row>
    <row r="8924" spans="1:9" ht="15" x14ac:dyDescent="0.25">
      <c r="A8924" s="609" t="str">
        <f t="shared" si="139"/>
        <v>11281</v>
      </c>
      <c r="B8924">
        <v>11281</v>
      </c>
      <c r="C8924" t="s">
        <v>22678</v>
      </c>
      <c r="D8924" t="s">
        <v>8781</v>
      </c>
      <c r="E8924" s="363" t="s">
        <v>22679</v>
      </c>
      <c r="F8924"/>
      <c r="G8924"/>
      <c r="H8924"/>
      <c r="I8924" s="610"/>
    </row>
    <row r="8925" spans="1:9" ht="15" x14ac:dyDescent="0.25">
      <c r="A8925" s="609" t="str">
        <f t="shared" si="139"/>
        <v>1442</v>
      </c>
      <c r="B8925">
        <v>1442</v>
      </c>
      <c r="C8925" t="s">
        <v>22680</v>
      </c>
      <c r="D8925" t="s">
        <v>8781</v>
      </c>
      <c r="E8925" s="363" t="s">
        <v>22681</v>
      </c>
      <c r="F8925"/>
      <c r="G8925"/>
      <c r="H8925"/>
      <c r="I8925" s="610"/>
    </row>
    <row r="8926" spans="1:9" ht="15" x14ac:dyDescent="0.25">
      <c r="A8926" s="609" t="str">
        <f t="shared" si="139"/>
        <v>13457</v>
      </c>
      <c r="B8926">
        <v>13457</v>
      </c>
      <c r="C8926" t="s">
        <v>22682</v>
      </c>
      <c r="D8926" t="s">
        <v>8781</v>
      </c>
      <c r="E8926" s="363" t="s">
        <v>22683</v>
      </c>
      <c r="F8926"/>
      <c r="G8926"/>
      <c r="H8926"/>
      <c r="I8926" s="610"/>
    </row>
    <row r="8927" spans="1:9" ht="15" x14ac:dyDescent="0.25">
      <c r="A8927" s="609" t="str">
        <f t="shared" si="139"/>
        <v>40699</v>
      </c>
      <c r="B8927">
        <v>40699</v>
      </c>
      <c r="C8927" t="s">
        <v>22684</v>
      </c>
      <c r="D8927" t="s">
        <v>8781</v>
      </c>
      <c r="E8927" s="363" t="s">
        <v>22685</v>
      </c>
      <c r="F8927"/>
      <c r="G8927"/>
      <c r="H8927"/>
      <c r="I8927" s="610"/>
    </row>
    <row r="8928" spans="1:9" ht="15" x14ac:dyDescent="0.25">
      <c r="A8928" s="609" t="str">
        <f t="shared" si="139"/>
        <v>40701</v>
      </c>
      <c r="B8928">
        <v>40701</v>
      </c>
      <c r="C8928" t="s">
        <v>22686</v>
      </c>
      <c r="D8928" t="s">
        <v>8781</v>
      </c>
      <c r="E8928" s="363" t="s">
        <v>22687</v>
      </c>
      <c r="F8928"/>
      <c r="G8928"/>
      <c r="H8928"/>
      <c r="I8928" s="610"/>
    </row>
    <row r="8929" spans="1:9" ht="15" x14ac:dyDescent="0.25">
      <c r="A8929" s="609" t="str">
        <f t="shared" si="139"/>
        <v>40700</v>
      </c>
      <c r="B8929">
        <v>40700</v>
      </c>
      <c r="C8929" t="s">
        <v>22688</v>
      </c>
      <c r="D8929" t="s">
        <v>8781</v>
      </c>
      <c r="E8929" s="363" t="s">
        <v>22689</v>
      </c>
      <c r="F8929"/>
      <c r="G8929"/>
      <c r="H8929"/>
      <c r="I8929" s="610"/>
    </row>
    <row r="8930" spans="1:9" ht="15" x14ac:dyDescent="0.25">
      <c r="A8930" s="609" t="str">
        <f t="shared" si="139"/>
        <v>13458</v>
      </c>
      <c r="B8930">
        <v>13458</v>
      </c>
      <c r="C8930" t="s">
        <v>22690</v>
      </c>
      <c r="D8930" t="s">
        <v>8781</v>
      </c>
      <c r="E8930" s="363" t="s">
        <v>22691</v>
      </c>
      <c r="F8930"/>
      <c r="G8930"/>
      <c r="H8930"/>
      <c r="I8930" s="610"/>
    </row>
    <row r="8931" spans="1:9" ht="15" x14ac:dyDescent="0.25">
      <c r="A8931" s="609" t="str">
        <f t="shared" si="139"/>
        <v>36524</v>
      </c>
      <c r="B8931">
        <v>36524</v>
      </c>
      <c r="C8931" t="s">
        <v>22692</v>
      </c>
      <c r="D8931" t="s">
        <v>8781</v>
      </c>
      <c r="E8931" s="363" t="s">
        <v>22693</v>
      </c>
      <c r="F8931"/>
      <c r="G8931"/>
      <c r="H8931"/>
      <c r="I8931" s="610"/>
    </row>
    <row r="8932" spans="1:9" ht="15" x14ac:dyDescent="0.25">
      <c r="A8932" s="609" t="str">
        <f t="shared" si="139"/>
        <v>36526</v>
      </c>
      <c r="B8932">
        <v>36526</v>
      </c>
      <c r="C8932" t="s">
        <v>22694</v>
      </c>
      <c r="D8932" t="s">
        <v>8781</v>
      </c>
      <c r="E8932" s="363" t="s">
        <v>22695</v>
      </c>
      <c r="F8932"/>
      <c r="G8932"/>
      <c r="H8932"/>
      <c r="I8932" s="610"/>
    </row>
    <row r="8933" spans="1:9" ht="15" x14ac:dyDescent="0.25">
      <c r="A8933" s="609" t="str">
        <f t="shared" si="139"/>
        <v>36523</v>
      </c>
      <c r="B8933">
        <v>36523</v>
      </c>
      <c r="C8933" t="s">
        <v>22696</v>
      </c>
      <c r="D8933" t="s">
        <v>8781</v>
      </c>
      <c r="E8933" s="363" t="s">
        <v>22697</v>
      </c>
      <c r="F8933"/>
      <c r="G8933"/>
      <c r="H8933"/>
      <c r="I8933" s="610"/>
    </row>
    <row r="8934" spans="1:9" ht="15" x14ac:dyDescent="0.25">
      <c r="A8934" s="609" t="str">
        <f t="shared" si="139"/>
        <v>36527</v>
      </c>
      <c r="B8934">
        <v>36527</v>
      </c>
      <c r="C8934" t="s">
        <v>22698</v>
      </c>
      <c r="D8934" t="s">
        <v>8781</v>
      </c>
      <c r="E8934" s="363" t="s">
        <v>22699</v>
      </c>
      <c r="F8934"/>
      <c r="G8934"/>
      <c r="H8934"/>
      <c r="I8934" s="610"/>
    </row>
    <row r="8935" spans="1:9" ht="15" x14ac:dyDescent="0.25">
      <c r="A8935" s="609" t="str">
        <f t="shared" si="139"/>
        <v>13803</v>
      </c>
      <c r="B8935">
        <v>13803</v>
      </c>
      <c r="C8935" t="s">
        <v>22700</v>
      </c>
      <c r="D8935" t="s">
        <v>8781</v>
      </c>
      <c r="E8935" s="363" t="s">
        <v>22701</v>
      </c>
      <c r="F8935"/>
      <c r="G8935"/>
      <c r="H8935"/>
      <c r="I8935" s="610"/>
    </row>
    <row r="8936" spans="1:9" ht="15" x14ac:dyDescent="0.25">
      <c r="A8936" s="609" t="str">
        <f t="shared" si="139"/>
        <v>38642</v>
      </c>
      <c r="B8936">
        <v>38642</v>
      </c>
      <c r="C8936" t="s">
        <v>22702</v>
      </c>
      <c r="D8936" t="s">
        <v>8781</v>
      </c>
      <c r="E8936" s="363" t="s">
        <v>22703</v>
      </c>
      <c r="F8936"/>
      <c r="G8936"/>
      <c r="H8936"/>
      <c r="I8936" s="610"/>
    </row>
    <row r="8937" spans="1:9" ht="15" x14ac:dyDescent="0.25">
      <c r="A8937" s="609" t="str">
        <f t="shared" si="139"/>
        <v>36522</v>
      </c>
      <c r="B8937">
        <v>36522</v>
      </c>
      <c r="C8937" t="s">
        <v>22704</v>
      </c>
      <c r="D8937" t="s">
        <v>8781</v>
      </c>
      <c r="E8937" s="363" t="s">
        <v>22705</v>
      </c>
      <c r="F8937"/>
      <c r="G8937"/>
      <c r="H8937"/>
      <c r="I8937" s="610"/>
    </row>
    <row r="8938" spans="1:9" ht="15" x14ac:dyDescent="0.25">
      <c r="A8938" s="609" t="str">
        <f t="shared" si="139"/>
        <v>36525</v>
      </c>
      <c r="B8938">
        <v>36525</v>
      </c>
      <c r="C8938" t="s">
        <v>22706</v>
      </c>
      <c r="D8938" t="s">
        <v>8781</v>
      </c>
      <c r="E8938" s="363" t="s">
        <v>22707</v>
      </c>
      <c r="F8938"/>
      <c r="G8938"/>
      <c r="H8938"/>
      <c r="I8938" s="610"/>
    </row>
    <row r="8939" spans="1:9" ht="15" x14ac:dyDescent="0.25">
      <c r="A8939" s="609" t="str">
        <f t="shared" si="139"/>
        <v>34348</v>
      </c>
      <c r="B8939">
        <v>34348</v>
      </c>
      <c r="C8939" t="s">
        <v>22708</v>
      </c>
      <c r="D8939" t="s">
        <v>8796</v>
      </c>
      <c r="E8939" s="363" t="s">
        <v>16519</v>
      </c>
      <c r="F8939"/>
      <c r="G8939"/>
      <c r="H8939"/>
      <c r="I8939" s="610"/>
    </row>
    <row r="8940" spans="1:9" ht="15" x14ac:dyDescent="0.25">
      <c r="A8940" s="609" t="str">
        <f t="shared" si="139"/>
        <v>34347</v>
      </c>
      <c r="B8940">
        <v>34347</v>
      </c>
      <c r="C8940" t="s">
        <v>22709</v>
      </c>
      <c r="D8940" t="s">
        <v>8796</v>
      </c>
      <c r="E8940" s="363" t="s">
        <v>8780</v>
      </c>
      <c r="F8940"/>
      <c r="G8940"/>
      <c r="H8940"/>
      <c r="I8940" s="610"/>
    </row>
    <row r="8941" spans="1:9" ht="15" x14ac:dyDescent="0.25">
      <c r="A8941" s="609" t="str">
        <f t="shared" si="139"/>
        <v>11146</v>
      </c>
      <c r="B8941">
        <v>11146</v>
      </c>
      <c r="C8941" t="s">
        <v>22710</v>
      </c>
      <c r="D8941" t="s">
        <v>8911</v>
      </c>
      <c r="E8941" s="363" t="s">
        <v>22711</v>
      </c>
      <c r="F8941"/>
      <c r="G8941"/>
      <c r="H8941"/>
      <c r="I8941" s="610"/>
    </row>
    <row r="8942" spans="1:9" ht="15" x14ac:dyDescent="0.25">
      <c r="A8942" s="609" t="str">
        <f t="shared" si="139"/>
        <v>11147</v>
      </c>
      <c r="B8942">
        <v>11147</v>
      </c>
      <c r="C8942" t="s">
        <v>22712</v>
      </c>
      <c r="D8942" t="s">
        <v>8911</v>
      </c>
      <c r="E8942" s="363" t="s">
        <v>22713</v>
      </c>
      <c r="F8942"/>
      <c r="G8942"/>
      <c r="H8942"/>
      <c r="I8942" s="610"/>
    </row>
    <row r="8943" spans="1:9" ht="15" x14ac:dyDescent="0.25">
      <c r="A8943" s="609" t="str">
        <f t="shared" si="139"/>
        <v>34872</v>
      </c>
      <c r="B8943">
        <v>34872</v>
      </c>
      <c r="C8943" t="s">
        <v>22714</v>
      </c>
      <c r="D8943" t="s">
        <v>8911</v>
      </c>
      <c r="E8943" s="363" t="s">
        <v>22715</v>
      </c>
      <c r="F8943"/>
      <c r="G8943"/>
      <c r="H8943"/>
      <c r="I8943" s="610"/>
    </row>
    <row r="8944" spans="1:9" ht="15" x14ac:dyDescent="0.25">
      <c r="A8944" s="609" t="str">
        <f t="shared" si="139"/>
        <v>34491</v>
      </c>
      <c r="B8944">
        <v>34491</v>
      </c>
      <c r="C8944" t="s">
        <v>22716</v>
      </c>
      <c r="D8944" t="s">
        <v>8911</v>
      </c>
      <c r="E8944" s="363" t="s">
        <v>22717</v>
      </c>
      <c r="F8944"/>
      <c r="G8944"/>
      <c r="H8944"/>
      <c r="I8944" s="610"/>
    </row>
    <row r="8945" spans="1:9" ht="15" x14ac:dyDescent="0.25">
      <c r="A8945" s="609" t="str">
        <f t="shared" si="139"/>
        <v>34770</v>
      </c>
      <c r="B8945">
        <v>34770</v>
      </c>
      <c r="C8945" t="s">
        <v>22718</v>
      </c>
      <c r="D8945" t="s">
        <v>9287</v>
      </c>
      <c r="E8945" s="363" t="s">
        <v>22719</v>
      </c>
      <c r="F8945"/>
      <c r="G8945"/>
      <c r="H8945"/>
      <c r="I8945" s="610"/>
    </row>
    <row r="8946" spans="1:9" ht="15" x14ac:dyDescent="0.25">
      <c r="A8946" s="609" t="str">
        <f t="shared" si="139"/>
        <v>1518</v>
      </c>
      <c r="B8946">
        <v>1518</v>
      </c>
      <c r="C8946" t="s">
        <v>22720</v>
      </c>
      <c r="D8946" t="s">
        <v>9287</v>
      </c>
      <c r="E8946" s="363" t="s">
        <v>22721</v>
      </c>
      <c r="F8946"/>
      <c r="G8946"/>
      <c r="H8946"/>
      <c r="I8946" s="610"/>
    </row>
    <row r="8947" spans="1:9" ht="15" x14ac:dyDescent="0.25">
      <c r="A8947" s="609" t="str">
        <f t="shared" si="139"/>
        <v>41965</v>
      </c>
      <c r="B8947">
        <v>41965</v>
      </c>
      <c r="C8947" t="s">
        <v>22722</v>
      </c>
      <c r="D8947" t="s">
        <v>9287</v>
      </c>
      <c r="E8947" s="363" t="s">
        <v>22723</v>
      </c>
      <c r="F8947"/>
      <c r="G8947"/>
      <c r="H8947"/>
      <c r="I8947" s="610"/>
    </row>
    <row r="8948" spans="1:9" ht="15" x14ac:dyDescent="0.25">
      <c r="A8948" s="609" t="str">
        <f t="shared" si="139"/>
        <v>34492</v>
      </c>
      <c r="B8948">
        <v>34492</v>
      </c>
      <c r="C8948" t="s">
        <v>22724</v>
      </c>
      <c r="D8948" t="s">
        <v>8911</v>
      </c>
      <c r="E8948" s="363" t="s">
        <v>22725</v>
      </c>
      <c r="F8948"/>
      <c r="G8948"/>
      <c r="H8948"/>
      <c r="I8948" s="610"/>
    </row>
    <row r="8949" spans="1:9" ht="15" x14ac:dyDescent="0.25">
      <c r="A8949" s="609" t="str">
        <f t="shared" si="139"/>
        <v>1524</v>
      </c>
      <c r="B8949">
        <v>1524</v>
      </c>
      <c r="C8949" t="s">
        <v>22726</v>
      </c>
      <c r="D8949" t="s">
        <v>8911</v>
      </c>
      <c r="E8949" s="363" t="s">
        <v>22727</v>
      </c>
      <c r="F8949"/>
      <c r="G8949"/>
      <c r="H8949"/>
      <c r="I8949" s="610"/>
    </row>
    <row r="8950" spans="1:9" ht="15" x14ac:dyDescent="0.25">
      <c r="A8950" s="609" t="str">
        <f t="shared" si="139"/>
        <v>38404</v>
      </c>
      <c r="B8950">
        <v>38404</v>
      </c>
      <c r="C8950" t="s">
        <v>22728</v>
      </c>
      <c r="D8950" t="s">
        <v>8911</v>
      </c>
      <c r="E8950" s="363" t="s">
        <v>22729</v>
      </c>
      <c r="F8950"/>
      <c r="G8950"/>
      <c r="H8950"/>
      <c r="I8950" s="610"/>
    </row>
    <row r="8951" spans="1:9" ht="15" x14ac:dyDescent="0.25">
      <c r="A8951" s="609" t="str">
        <f t="shared" si="139"/>
        <v>39849</v>
      </c>
      <c r="B8951">
        <v>39849</v>
      </c>
      <c r="C8951" t="s">
        <v>22730</v>
      </c>
      <c r="D8951" t="s">
        <v>8911</v>
      </c>
      <c r="E8951" s="363" t="s">
        <v>22731</v>
      </c>
      <c r="F8951"/>
      <c r="G8951"/>
      <c r="H8951"/>
      <c r="I8951" s="610"/>
    </row>
    <row r="8952" spans="1:9" ht="15" x14ac:dyDescent="0.25">
      <c r="A8952" s="609" t="str">
        <f t="shared" si="139"/>
        <v>38464</v>
      </c>
      <c r="B8952">
        <v>38464</v>
      </c>
      <c r="C8952" t="s">
        <v>22732</v>
      </c>
      <c r="D8952" t="s">
        <v>8911</v>
      </c>
      <c r="E8952" s="363" t="s">
        <v>22733</v>
      </c>
      <c r="F8952"/>
      <c r="G8952"/>
      <c r="H8952"/>
      <c r="I8952" s="610"/>
    </row>
    <row r="8953" spans="1:9" ht="15" x14ac:dyDescent="0.25">
      <c r="A8953" s="609" t="str">
        <f t="shared" si="139"/>
        <v>34493</v>
      </c>
      <c r="B8953">
        <v>34493</v>
      </c>
      <c r="C8953" t="s">
        <v>22734</v>
      </c>
      <c r="D8953" t="s">
        <v>8911</v>
      </c>
      <c r="E8953" s="363" t="s">
        <v>22735</v>
      </c>
      <c r="F8953"/>
      <c r="G8953"/>
      <c r="H8953"/>
      <c r="I8953" s="610"/>
    </row>
    <row r="8954" spans="1:9" ht="15" x14ac:dyDescent="0.25">
      <c r="A8954" s="609" t="str">
        <f t="shared" si="139"/>
        <v>1527</v>
      </c>
      <c r="B8954">
        <v>1527</v>
      </c>
      <c r="C8954" t="s">
        <v>22736</v>
      </c>
      <c r="D8954" t="s">
        <v>8911</v>
      </c>
      <c r="E8954" s="363" t="s">
        <v>22737</v>
      </c>
      <c r="F8954"/>
      <c r="G8954"/>
      <c r="H8954"/>
      <c r="I8954" s="610"/>
    </row>
    <row r="8955" spans="1:9" ht="15" x14ac:dyDescent="0.25">
      <c r="A8955" s="609" t="str">
        <f t="shared" si="139"/>
        <v>38405</v>
      </c>
      <c r="B8955">
        <v>38405</v>
      </c>
      <c r="C8955" t="s">
        <v>22738</v>
      </c>
      <c r="D8955" t="s">
        <v>8911</v>
      </c>
      <c r="E8955" s="363" t="s">
        <v>22739</v>
      </c>
      <c r="F8955"/>
      <c r="G8955"/>
      <c r="H8955"/>
      <c r="I8955" s="610"/>
    </row>
    <row r="8956" spans="1:9" ht="15" x14ac:dyDescent="0.25">
      <c r="A8956" s="609" t="str">
        <f t="shared" si="139"/>
        <v>38408</v>
      </c>
      <c r="B8956">
        <v>38408</v>
      </c>
      <c r="C8956" t="s">
        <v>22740</v>
      </c>
      <c r="D8956" t="s">
        <v>8911</v>
      </c>
      <c r="E8956" s="363" t="s">
        <v>22741</v>
      </c>
      <c r="F8956"/>
      <c r="G8956"/>
      <c r="H8956"/>
      <c r="I8956" s="610"/>
    </row>
    <row r="8957" spans="1:9" ht="15" x14ac:dyDescent="0.25">
      <c r="A8957" s="609" t="str">
        <f t="shared" si="139"/>
        <v>34494</v>
      </c>
      <c r="B8957">
        <v>34494</v>
      </c>
      <c r="C8957" t="s">
        <v>22742</v>
      </c>
      <c r="D8957" t="s">
        <v>8911</v>
      </c>
      <c r="E8957" s="363" t="s">
        <v>22743</v>
      </c>
      <c r="F8957"/>
      <c r="G8957"/>
      <c r="H8957"/>
      <c r="I8957" s="610"/>
    </row>
    <row r="8958" spans="1:9" ht="15" x14ac:dyDescent="0.25">
      <c r="A8958" s="609" t="str">
        <f t="shared" si="139"/>
        <v>1525</v>
      </c>
      <c r="B8958">
        <v>1525</v>
      </c>
      <c r="C8958" t="s">
        <v>22744</v>
      </c>
      <c r="D8958" t="s">
        <v>8911</v>
      </c>
      <c r="E8958" s="363" t="s">
        <v>22745</v>
      </c>
      <c r="F8958"/>
      <c r="G8958"/>
      <c r="H8958"/>
      <c r="I8958" s="610"/>
    </row>
    <row r="8959" spans="1:9" ht="15" x14ac:dyDescent="0.25">
      <c r="A8959" s="609" t="str">
        <f t="shared" si="139"/>
        <v>38406</v>
      </c>
      <c r="B8959">
        <v>38406</v>
      </c>
      <c r="C8959" t="s">
        <v>22746</v>
      </c>
      <c r="D8959" t="s">
        <v>8911</v>
      </c>
      <c r="E8959" s="363" t="s">
        <v>17997</v>
      </c>
      <c r="F8959"/>
      <c r="G8959"/>
      <c r="H8959"/>
      <c r="I8959" s="610"/>
    </row>
    <row r="8960" spans="1:9" ht="15" x14ac:dyDescent="0.25">
      <c r="A8960" s="609" t="str">
        <f t="shared" si="139"/>
        <v>38409</v>
      </c>
      <c r="B8960">
        <v>38409</v>
      </c>
      <c r="C8960" t="s">
        <v>22747</v>
      </c>
      <c r="D8960" t="s">
        <v>8911</v>
      </c>
      <c r="E8960" s="363" t="s">
        <v>22748</v>
      </c>
      <c r="F8960"/>
      <c r="G8960"/>
      <c r="H8960"/>
      <c r="I8960" s="610"/>
    </row>
    <row r="8961" spans="1:9" ht="15" x14ac:dyDescent="0.25">
      <c r="A8961" s="609" t="str">
        <f t="shared" si="139"/>
        <v>43360</v>
      </c>
      <c r="B8961">
        <v>43360</v>
      </c>
      <c r="C8961" t="s">
        <v>22749</v>
      </c>
      <c r="D8961" t="s">
        <v>8911</v>
      </c>
      <c r="E8961" s="363" t="s">
        <v>22750</v>
      </c>
      <c r="F8961"/>
      <c r="G8961"/>
      <c r="H8961"/>
      <c r="I8961" s="610"/>
    </row>
    <row r="8962" spans="1:9" ht="15" x14ac:dyDescent="0.25">
      <c r="A8962" s="609" t="str">
        <f t="shared" ref="A8962:A9025" si="140">IF(ISERROR(SEARCH("/",B8962)=6),TRIM(CLEAN(B8962)),IF(SEARCH("/",B8962)=6,IF(LEN(TRIM(CLEAN(B8962)))=7,LEFT(TRIM(CLEAN(B8962)),6)&amp;"00"&amp;RIGHT(TRIM(CLEAN(B8962)),1),LEFT(TRIM(CLEAN(B8962)),6)&amp;"0"&amp;RIGHT(TRIM(CLEAN(B8962)),2)),TRIM(CLEAN(B8962))))</f>
        <v>34495</v>
      </c>
      <c r="B8962">
        <v>34495</v>
      </c>
      <c r="C8962" t="s">
        <v>22751</v>
      </c>
      <c r="D8962" t="s">
        <v>8911</v>
      </c>
      <c r="E8962" s="363" t="s">
        <v>22752</v>
      </c>
      <c r="F8962"/>
      <c r="G8962"/>
      <c r="H8962"/>
      <c r="I8962" s="610"/>
    </row>
    <row r="8963" spans="1:9" ht="15" x14ac:dyDescent="0.25">
      <c r="A8963" s="609" t="str">
        <f t="shared" si="140"/>
        <v>11145</v>
      </c>
      <c r="B8963">
        <v>11145</v>
      </c>
      <c r="C8963" t="s">
        <v>22753</v>
      </c>
      <c r="D8963" t="s">
        <v>8911</v>
      </c>
      <c r="E8963" s="363" t="s">
        <v>22715</v>
      </c>
      <c r="F8963"/>
      <c r="G8963"/>
      <c r="H8963"/>
      <c r="I8963" s="610"/>
    </row>
    <row r="8964" spans="1:9" ht="15" x14ac:dyDescent="0.25">
      <c r="A8964" s="609" t="str">
        <f t="shared" si="140"/>
        <v>34496</v>
      </c>
      <c r="B8964">
        <v>34496</v>
      </c>
      <c r="C8964" t="s">
        <v>22754</v>
      </c>
      <c r="D8964" t="s">
        <v>8911</v>
      </c>
      <c r="E8964" s="363" t="s">
        <v>22755</v>
      </c>
      <c r="F8964"/>
      <c r="G8964"/>
      <c r="H8964"/>
      <c r="I8964" s="610"/>
    </row>
    <row r="8965" spans="1:9" ht="15" x14ac:dyDescent="0.25">
      <c r="A8965" s="609" t="str">
        <f t="shared" si="140"/>
        <v>34479</v>
      </c>
      <c r="B8965">
        <v>34479</v>
      </c>
      <c r="C8965" t="s">
        <v>22756</v>
      </c>
      <c r="D8965" t="s">
        <v>8911</v>
      </c>
      <c r="E8965" s="363" t="s">
        <v>22717</v>
      </c>
      <c r="F8965"/>
      <c r="G8965"/>
      <c r="H8965"/>
      <c r="I8965" s="610"/>
    </row>
    <row r="8966" spans="1:9" ht="15" x14ac:dyDescent="0.25">
      <c r="A8966" s="609" t="str">
        <f t="shared" si="140"/>
        <v>34481</v>
      </c>
      <c r="B8966">
        <v>34481</v>
      </c>
      <c r="C8966" t="s">
        <v>22757</v>
      </c>
      <c r="D8966" t="s">
        <v>8911</v>
      </c>
      <c r="E8966" s="363" t="s">
        <v>22758</v>
      </c>
      <c r="F8966"/>
      <c r="G8966"/>
      <c r="H8966"/>
      <c r="I8966" s="610"/>
    </row>
    <row r="8967" spans="1:9" ht="15" x14ac:dyDescent="0.25">
      <c r="A8967" s="609" t="str">
        <f t="shared" si="140"/>
        <v>34483</v>
      </c>
      <c r="B8967">
        <v>34483</v>
      </c>
      <c r="C8967" t="s">
        <v>22759</v>
      </c>
      <c r="D8967" t="s">
        <v>8911</v>
      </c>
      <c r="E8967" s="363" t="s">
        <v>22760</v>
      </c>
      <c r="F8967"/>
      <c r="G8967"/>
      <c r="H8967"/>
      <c r="I8967" s="610"/>
    </row>
    <row r="8968" spans="1:9" ht="15" x14ac:dyDescent="0.25">
      <c r="A8968" s="609" t="str">
        <f t="shared" si="140"/>
        <v>34485</v>
      </c>
      <c r="B8968">
        <v>34485</v>
      </c>
      <c r="C8968" t="s">
        <v>22761</v>
      </c>
      <c r="D8968" t="s">
        <v>8911</v>
      </c>
      <c r="E8968" s="363" t="s">
        <v>22762</v>
      </c>
      <c r="F8968"/>
      <c r="G8968"/>
      <c r="H8968"/>
      <c r="I8968" s="610"/>
    </row>
    <row r="8969" spans="1:9" ht="15" x14ac:dyDescent="0.25">
      <c r="A8969" s="609" t="str">
        <f t="shared" si="140"/>
        <v>14041</v>
      </c>
      <c r="B8969">
        <v>14041</v>
      </c>
      <c r="C8969" t="s">
        <v>22763</v>
      </c>
      <c r="D8969" t="s">
        <v>8911</v>
      </c>
      <c r="E8969" s="363" t="s">
        <v>22764</v>
      </c>
      <c r="F8969"/>
      <c r="G8969"/>
      <c r="H8969"/>
      <c r="I8969" s="610"/>
    </row>
    <row r="8970" spans="1:9" ht="15" x14ac:dyDescent="0.25">
      <c r="A8970" s="609" t="str">
        <f t="shared" si="140"/>
        <v>1523</v>
      </c>
      <c r="B8970">
        <v>1523</v>
      </c>
      <c r="C8970" t="s">
        <v>22765</v>
      </c>
      <c r="D8970" t="s">
        <v>8911</v>
      </c>
      <c r="E8970" s="363" t="s">
        <v>22766</v>
      </c>
      <c r="F8970"/>
      <c r="G8970"/>
      <c r="H8970"/>
      <c r="I8970" s="610"/>
    </row>
    <row r="8971" spans="1:9" ht="15" x14ac:dyDescent="0.25">
      <c r="A8971" s="609" t="str">
        <f t="shared" si="140"/>
        <v>14052</v>
      </c>
      <c r="B8971">
        <v>14052</v>
      </c>
      <c r="C8971" t="s">
        <v>22767</v>
      </c>
      <c r="D8971" t="s">
        <v>8781</v>
      </c>
      <c r="E8971" s="363" t="s">
        <v>8910</v>
      </c>
      <c r="F8971"/>
      <c r="G8971"/>
      <c r="H8971"/>
      <c r="I8971" s="610"/>
    </row>
    <row r="8972" spans="1:9" ht="15" x14ac:dyDescent="0.25">
      <c r="A8972" s="609" t="str">
        <f t="shared" si="140"/>
        <v>14054</v>
      </c>
      <c r="B8972">
        <v>14054</v>
      </c>
      <c r="C8972" t="s">
        <v>22768</v>
      </c>
      <c r="D8972" t="s">
        <v>8781</v>
      </c>
      <c r="E8972" s="363" t="s">
        <v>9427</v>
      </c>
      <c r="F8972"/>
      <c r="G8972"/>
      <c r="H8972"/>
      <c r="I8972" s="610"/>
    </row>
    <row r="8973" spans="1:9" ht="15" x14ac:dyDescent="0.25">
      <c r="A8973" s="609" t="str">
        <f t="shared" si="140"/>
        <v>14053</v>
      </c>
      <c r="B8973">
        <v>14053</v>
      </c>
      <c r="C8973" t="s">
        <v>22769</v>
      </c>
      <c r="D8973" t="s">
        <v>8781</v>
      </c>
      <c r="E8973" s="363" t="s">
        <v>9010</v>
      </c>
      <c r="F8973"/>
      <c r="G8973"/>
      <c r="H8973"/>
      <c r="I8973" s="610"/>
    </row>
    <row r="8974" spans="1:9" ht="15" x14ac:dyDescent="0.25">
      <c r="A8974" s="609" t="str">
        <f t="shared" si="140"/>
        <v>2558</v>
      </c>
      <c r="B8974">
        <v>2558</v>
      </c>
      <c r="C8974" t="s">
        <v>22770</v>
      </c>
      <c r="D8974" t="s">
        <v>8781</v>
      </c>
      <c r="E8974" s="363" t="s">
        <v>9669</v>
      </c>
      <c r="F8974"/>
      <c r="G8974"/>
      <c r="H8974"/>
      <c r="I8974" s="610"/>
    </row>
    <row r="8975" spans="1:9" ht="15" x14ac:dyDescent="0.25">
      <c r="A8975" s="609" t="str">
        <f t="shared" si="140"/>
        <v>2560</v>
      </c>
      <c r="B8975">
        <v>2560</v>
      </c>
      <c r="C8975" t="s">
        <v>22771</v>
      </c>
      <c r="D8975" t="s">
        <v>8781</v>
      </c>
      <c r="E8975" s="363" t="s">
        <v>8850</v>
      </c>
      <c r="F8975"/>
      <c r="G8975"/>
      <c r="H8975"/>
      <c r="I8975" s="610"/>
    </row>
    <row r="8976" spans="1:9" ht="15" x14ac:dyDescent="0.25">
      <c r="A8976" s="609" t="str">
        <f t="shared" si="140"/>
        <v>2559</v>
      </c>
      <c r="B8976">
        <v>2559</v>
      </c>
      <c r="C8976" t="s">
        <v>22772</v>
      </c>
      <c r="D8976" t="s">
        <v>8781</v>
      </c>
      <c r="E8976" s="363" t="s">
        <v>9292</v>
      </c>
      <c r="F8976"/>
      <c r="G8976"/>
      <c r="H8976"/>
      <c r="I8976" s="610"/>
    </row>
    <row r="8977" spans="1:9" ht="15" x14ac:dyDescent="0.25">
      <c r="A8977" s="609" t="str">
        <f t="shared" si="140"/>
        <v>2592</v>
      </c>
      <c r="B8977">
        <v>2592</v>
      </c>
      <c r="C8977" t="s">
        <v>22773</v>
      </c>
      <c r="D8977" t="s">
        <v>8781</v>
      </c>
      <c r="E8977" s="363" t="s">
        <v>22774</v>
      </c>
      <c r="F8977"/>
      <c r="G8977"/>
      <c r="H8977"/>
      <c r="I8977" s="610"/>
    </row>
    <row r="8978" spans="1:9" ht="15" x14ac:dyDescent="0.25">
      <c r="A8978" s="609" t="str">
        <f t="shared" si="140"/>
        <v>2566</v>
      </c>
      <c r="B8978">
        <v>2566</v>
      </c>
      <c r="C8978" t="s">
        <v>22775</v>
      </c>
      <c r="D8978" t="s">
        <v>8781</v>
      </c>
      <c r="E8978" s="363" t="s">
        <v>17073</v>
      </c>
      <c r="F8978"/>
      <c r="G8978"/>
      <c r="H8978"/>
      <c r="I8978" s="610"/>
    </row>
    <row r="8979" spans="1:9" ht="15" x14ac:dyDescent="0.25">
      <c r="A8979" s="609" t="str">
        <f t="shared" si="140"/>
        <v>2589</v>
      </c>
      <c r="B8979">
        <v>2589</v>
      </c>
      <c r="C8979" t="s">
        <v>22776</v>
      </c>
      <c r="D8979" t="s">
        <v>8781</v>
      </c>
      <c r="E8979" s="363" t="s">
        <v>22777</v>
      </c>
      <c r="F8979"/>
      <c r="G8979"/>
      <c r="H8979"/>
      <c r="I8979" s="610"/>
    </row>
    <row r="8980" spans="1:9" ht="15" x14ac:dyDescent="0.25">
      <c r="A8980" s="609" t="str">
        <f t="shared" si="140"/>
        <v>2591</v>
      </c>
      <c r="B8980">
        <v>2591</v>
      </c>
      <c r="C8980" t="s">
        <v>22778</v>
      </c>
      <c r="D8980" t="s">
        <v>8781</v>
      </c>
      <c r="E8980" s="363" t="s">
        <v>14234</v>
      </c>
      <c r="F8980"/>
      <c r="G8980"/>
      <c r="H8980"/>
      <c r="I8980" s="610"/>
    </row>
    <row r="8981" spans="1:9" ht="15" x14ac:dyDescent="0.25">
      <c r="A8981" s="609" t="str">
        <f t="shared" si="140"/>
        <v>2590</v>
      </c>
      <c r="B8981">
        <v>2590</v>
      </c>
      <c r="C8981" t="s">
        <v>22779</v>
      </c>
      <c r="D8981" t="s">
        <v>8781</v>
      </c>
      <c r="E8981" s="363" t="s">
        <v>16456</v>
      </c>
      <c r="F8981"/>
      <c r="G8981"/>
      <c r="H8981"/>
      <c r="I8981" s="610"/>
    </row>
    <row r="8982" spans="1:9" ht="15" x14ac:dyDescent="0.25">
      <c r="A8982" s="609" t="str">
        <f t="shared" si="140"/>
        <v>2567</v>
      </c>
      <c r="B8982">
        <v>2567</v>
      </c>
      <c r="C8982" t="s">
        <v>22780</v>
      </c>
      <c r="D8982" t="s">
        <v>8781</v>
      </c>
      <c r="E8982" s="363" t="s">
        <v>14033</v>
      </c>
      <c r="F8982"/>
      <c r="G8982"/>
      <c r="H8982"/>
      <c r="I8982" s="610"/>
    </row>
    <row r="8983" spans="1:9" ht="15" x14ac:dyDescent="0.25">
      <c r="A8983" s="609" t="str">
        <f t="shared" si="140"/>
        <v>2565</v>
      </c>
      <c r="B8983">
        <v>2565</v>
      </c>
      <c r="C8983" t="s">
        <v>22781</v>
      </c>
      <c r="D8983" t="s">
        <v>8781</v>
      </c>
      <c r="E8983" s="363" t="s">
        <v>10817</v>
      </c>
      <c r="F8983"/>
      <c r="G8983"/>
      <c r="H8983"/>
      <c r="I8983" s="610"/>
    </row>
    <row r="8984" spans="1:9" ht="15" x14ac:dyDescent="0.25">
      <c r="A8984" s="609" t="str">
        <f t="shared" si="140"/>
        <v>2568</v>
      </c>
      <c r="B8984">
        <v>2568</v>
      </c>
      <c r="C8984" t="s">
        <v>22782</v>
      </c>
      <c r="D8984" t="s">
        <v>8781</v>
      </c>
      <c r="E8984" s="363" t="s">
        <v>10161</v>
      </c>
      <c r="F8984"/>
      <c r="G8984"/>
      <c r="H8984"/>
      <c r="I8984" s="610"/>
    </row>
    <row r="8985" spans="1:9" ht="15" x14ac:dyDescent="0.25">
      <c r="A8985" s="609" t="str">
        <f t="shared" si="140"/>
        <v>2594</v>
      </c>
      <c r="B8985">
        <v>2594</v>
      </c>
      <c r="C8985" t="s">
        <v>22783</v>
      </c>
      <c r="D8985" t="s">
        <v>8781</v>
      </c>
      <c r="E8985" s="363" t="s">
        <v>18618</v>
      </c>
      <c r="F8985"/>
      <c r="G8985"/>
      <c r="H8985"/>
      <c r="I8985" s="610"/>
    </row>
    <row r="8986" spans="1:9" ht="15" x14ac:dyDescent="0.25">
      <c r="A8986" s="609" t="str">
        <f t="shared" si="140"/>
        <v>2587</v>
      </c>
      <c r="B8986">
        <v>2587</v>
      </c>
      <c r="C8986" t="s">
        <v>22784</v>
      </c>
      <c r="D8986" t="s">
        <v>8781</v>
      </c>
      <c r="E8986" s="363" t="s">
        <v>18887</v>
      </c>
      <c r="F8986"/>
      <c r="G8986"/>
      <c r="H8986"/>
      <c r="I8986" s="610"/>
    </row>
    <row r="8987" spans="1:9" ht="15" x14ac:dyDescent="0.25">
      <c r="A8987" s="609" t="str">
        <f t="shared" si="140"/>
        <v>2588</v>
      </c>
      <c r="B8987">
        <v>2588</v>
      </c>
      <c r="C8987" t="s">
        <v>22785</v>
      </c>
      <c r="D8987" t="s">
        <v>8781</v>
      </c>
      <c r="E8987" s="363" t="s">
        <v>9022</v>
      </c>
      <c r="F8987"/>
      <c r="G8987"/>
      <c r="H8987"/>
      <c r="I8987" s="610"/>
    </row>
    <row r="8988" spans="1:9" ht="15" x14ac:dyDescent="0.25">
      <c r="A8988" s="609" t="str">
        <f t="shared" si="140"/>
        <v>2569</v>
      </c>
      <c r="B8988">
        <v>2569</v>
      </c>
      <c r="C8988" t="s">
        <v>22786</v>
      </c>
      <c r="D8988" t="s">
        <v>8781</v>
      </c>
      <c r="E8988" s="363" t="s">
        <v>11666</v>
      </c>
      <c r="F8988"/>
      <c r="G8988"/>
      <c r="H8988"/>
      <c r="I8988" s="610"/>
    </row>
    <row r="8989" spans="1:9" ht="15" x14ac:dyDescent="0.25">
      <c r="A8989" s="609" t="str">
        <f t="shared" si="140"/>
        <v>2570</v>
      </c>
      <c r="B8989">
        <v>2570</v>
      </c>
      <c r="C8989" t="s">
        <v>22787</v>
      </c>
      <c r="D8989" t="s">
        <v>8781</v>
      </c>
      <c r="E8989" s="363" t="s">
        <v>9227</v>
      </c>
      <c r="F8989"/>
      <c r="G8989"/>
      <c r="H8989"/>
      <c r="I8989" s="610"/>
    </row>
    <row r="8990" spans="1:9" ht="15" x14ac:dyDescent="0.25">
      <c r="A8990" s="609" t="str">
        <f t="shared" si="140"/>
        <v>2571</v>
      </c>
      <c r="B8990">
        <v>2571</v>
      </c>
      <c r="C8990" t="s">
        <v>22788</v>
      </c>
      <c r="D8990" t="s">
        <v>8781</v>
      </c>
      <c r="E8990" s="363" t="s">
        <v>15370</v>
      </c>
      <c r="F8990"/>
      <c r="G8990"/>
      <c r="H8990"/>
      <c r="I8990" s="610"/>
    </row>
    <row r="8991" spans="1:9" ht="15" x14ac:dyDescent="0.25">
      <c r="A8991" s="609" t="str">
        <f t="shared" si="140"/>
        <v>2593</v>
      </c>
      <c r="B8991">
        <v>2593</v>
      </c>
      <c r="C8991" t="s">
        <v>22789</v>
      </c>
      <c r="D8991" t="s">
        <v>8781</v>
      </c>
      <c r="E8991" s="363" t="s">
        <v>9127</v>
      </c>
      <c r="F8991"/>
      <c r="G8991"/>
      <c r="H8991"/>
      <c r="I8991" s="610"/>
    </row>
    <row r="8992" spans="1:9" ht="15" x14ac:dyDescent="0.25">
      <c r="A8992" s="609" t="str">
        <f t="shared" si="140"/>
        <v>2572</v>
      </c>
      <c r="B8992">
        <v>2572</v>
      </c>
      <c r="C8992" t="s">
        <v>22790</v>
      </c>
      <c r="D8992" t="s">
        <v>8781</v>
      </c>
      <c r="E8992" s="363" t="s">
        <v>18998</v>
      </c>
      <c r="F8992"/>
      <c r="G8992"/>
      <c r="H8992"/>
      <c r="I8992" s="610"/>
    </row>
    <row r="8993" spans="1:9" ht="15" x14ac:dyDescent="0.25">
      <c r="A8993" s="609" t="str">
        <f t="shared" si="140"/>
        <v>2595</v>
      </c>
      <c r="B8993">
        <v>2595</v>
      </c>
      <c r="C8993" t="s">
        <v>22791</v>
      </c>
      <c r="D8993" t="s">
        <v>8781</v>
      </c>
      <c r="E8993" s="363" t="s">
        <v>22792</v>
      </c>
      <c r="F8993"/>
      <c r="G8993"/>
      <c r="H8993"/>
      <c r="I8993" s="610"/>
    </row>
    <row r="8994" spans="1:9" ht="15" x14ac:dyDescent="0.25">
      <c r="A8994" s="609" t="str">
        <f t="shared" si="140"/>
        <v>2576</v>
      </c>
      <c r="B8994">
        <v>2576</v>
      </c>
      <c r="C8994" t="s">
        <v>22793</v>
      </c>
      <c r="D8994" t="s">
        <v>8781</v>
      </c>
      <c r="E8994" s="363" t="s">
        <v>12964</v>
      </c>
      <c r="F8994"/>
      <c r="G8994"/>
      <c r="H8994"/>
      <c r="I8994" s="610"/>
    </row>
    <row r="8995" spans="1:9" ht="15" x14ac:dyDescent="0.25">
      <c r="A8995" s="609" t="str">
        <f t="shared" si="140"/>
        <v>2575</v>
      </c>
      <c r="B8995">
        <v>2575</v>
      </c>
      <c r="C8995" t="s">
        <v>22794</v>
      </c>
      <c r="D8995" t="s">
        <v>8781</v>
      </c>
      <c r="E8995" s="363" t="s">
        <v>11568</v>
      </c>
      <c r="F8995"/>
      <c r="G8995"/>
      <c r="H8995"/>
      <c r="I8995" s="610"/>
    </row>
    <row r="8996" spans="1:9" ht="15" x14ac:dyDescent="0.25">
      <c r="A8996" s="609" t="str">
        <f t="shared" si="140"/>
        <v>2573</v>
      </c>
      <c r="B8996">
        <v>2573</v>
      </c>
      <c r="C8996" t="s">
        <v>22795</v>
      </c>
      <c r="D8996" t="s">
        <v>8781</v>
      </c>
      <c r="E8996" s="363" t="s">
        <v>14511</v>
      </c>
      <c r="F8996"/>
      <c r="G8996"/>
      <c r="H8996"/>
      <c r="I8996" s="610"/>
    </row>
    <row r="8997" spans="1:9" ht="15" x14ac:dyDescent="0.25">
      <c r="A8997" s="609" t="str">
        <f t="shared" si="140"/>
        <v>2586</v>
      </c>
      <c r="B8997">
        <v>2586</v>
      </c>
      <c r="C8997" t="s">
        <v>22796</v>
      </c>
      <c r="D8997" t="s">
        <v>8781</v>
      </c>
      <c r="E8997" s="363" t="s">
        <v>10070</v>
      </c>
      <c r="F8997"/>
      <c r="G8997"/>
      <c r="H8997"/>
      <c r="I8997" s="610"/>
    </row>
    <row r="8998" spans="1:9" ht="15" x14ac:dyDescent="0.25">
      <c r="A8998" s="609" t="str">
        <f t="shared" si="140"/>
        <v>2577</v>
      </c>
      <c r="B8998">
        <v>2577</v>
      </c>
      <c r="C8998" t="s">
        <v>22797</v>
      </c>
      <c r="D8998" t="s">
        <v>8781</v>
      </c>
      <c r="E8998" s="363" t="s">
        <v>17949</v>
      </c>
      <c r="F8998"/>
      <c r="G8998"/>
      <c r="H8998"/>
      <c r="I8998" s="610"/>
    </row>
    <row r="8999" spans="1:9" ht="15" x14ac:dyDescent="0.25">
      <c r="A8999" s="609" t="str">
        <f t="shared" si="140"/>
        <v>2574</v>
      </c>
      <c r="B8999">
        <v>2574</v>
      </c>
      <c r="C8999" t="s">
        <v>22798</v>
      </c>
      <c r="D8999" t="s">
        <v>8781</v>
      </c>
      <c r="E8999" s="363" t="s">
        <v>11876</v>
      </c>
      <c r="F8999"/>
      <c r="G8999"/>
      <c r="H8999"/>
      <c r="I8999" s="610"/>
    </row>
    <row r="9000" spans="1:9" ht="15" x14ac:dyDescent="0.25">
      <c r="A9000" s="609" t="str">
        <f t="shared" si="140"/>
        <v>2578</v>
      </c>
      <c r="B9000">
        <v>2578</v>
      </c>
      <c r="C9000" t="s">
        <v>22799</v>
      </c>
      <c r="D9000" t="s">
        <v>8781</v>
      </c>
      <c r="E9000" s="363" t="s">
        <v>22800</v>
      </c>
      <c r="F9000"/>
      <c r="G9000"/>
      <c r="H9000"/>
      <c r="I9000" s="610"/>
    </row>
    <row r="9001" spans="1:9" ht="15" x14ac:dyDescent="0.25">
      <c r="A9001" s="609" t="str">
        <f t="shared" si="140"/>
        <v>2585</v>
      </c>
      <c r="B9001">
        <v>2585</v>
      </c>
      <c r="C9001" t="s">
        <v>22801</v>
      </c>
      <c r="D9001" t="s">
        <v>8781</v>
      </c>
      <c r="E9001" s="363" t="s">
        <v>22802</v>
      </c>
      <c r="F9001"/>
      <c r="G9001"/>
      <c r="H9001"/>
      <c r="I9001" s="610"/>
    </row>
    <row r="9002" spans="1:9" ht="15" x14ac:dyDescent="0.25">
      <c r="A9002" s="609" t="str">
        <f t="shared" si="140"/>
        <v>12008</v>
      </c>
      <c r="B9002">
        <v>12008</v>
      </c>
      <c r="C9002" t="s">
        <v>22803</v>
      </c>
      <c r="D9002" t="s">
        <v>8781</v>
      </c>
      <c r="E9002" s="363" t="s">
        <v>22804</v>
      </c>
      <c r="F9002"/>
      <c r="G9002"/>
      <c r="H9002"/>
      <c r="I9002" s="610"/>
    </row>
    <row r="9003" spans="1:9" ht="15" x14ac:dyDescent="0.25">
      <c r="A9003" s="609" t="str">
        <f t="shared" si="140"/>
        <v>2582</v>
      </c>
      <c r="B9003">
        <v>2582</v>
      </c>
      <c r="C9003" t="s">
        <v>22805</v>
      </c>
      <c r="D9003" t="s">
        <v>8781</v>
      </c>
      <c r="E9003" s="363" t="s">
        <v>22806</v>
      </c>
      <c r="F9003"/>
      <c r="G9003"/>
      <c r="H9003"/>
      <c r="I9003" s="610"/>
    </row>
    <row r="9004" spans="1:9" ht="15" x14ac:dyDescent="0.25">
      <c r="A9004" s="609" t="str">
        <f t="shared" si="140"/>
        <v>2597</v>
      </c>
      <c r="B9004">
        <v>2597</v>
      </c>
      <c r="C9004" t="s">
        <v>22807</v>
      </c>
      <c r="D9004" t="s">
        <v>8781</v>
      </c>
      <c r="E9004" s="363" t="s">
        <v>9867</v>
      </c>
      <c r="F9004"/>
      <c r="G9004"/>
      <c r="H9004"/>
      <c r="I9004" s="610"/>
    </row>
    <row r="9005" spans="1:9" ht="15" x14ac:dyDescent="0.25">
      <c r="A9005" s="609" t="str">
        <f t="shared" si="140"/>
        <v>2579</v>
      </c>
      <c r="B9005">
        <v>2579</v>
      </c>
      <c r="C9005" t="s">
        <v>22808</v>
      </c>
      <c r="D9005" t="s">
        <v>8781</v>
      </c>
      <c r="E9005" s="363" t="s">
        <v>13809</v>
      </c>
      <c r="F9005"/>
      <c r="G9005"/>
      <c r="H9005"/>
      <c r="I9005" s="610"/>
    </row>
    <row r="9006" spans="1:9" ht="15" x14ac:dyDescent="0.25">
      <c r="A9006" s="609" t="str">
        <f t="shared" si="140"/>
        <v>2581</v>
      </c>
      <c r="B9006">
        <v>2581</v>
      </c>
      <c r="C9006" t="s">
        <v>22809</v>
      </c>
      <c r="D9006" t="s">
        <v>8781</v>
      </c>
      <c r="E9006" s="363" t="s">
        <v>17885</v>
      </c>
      <c r="F9006"/>
      <c r="G9006"/>
      <c r="H9006"/>
      <c r="I9006" s="610"/>
    </row>
    <row r="9007" spans="1:9" ht="15" x14ac:dyDescent="0.25">
      <c r="A9007" s="609" t="str">
        <f t="shared" si="140"/>
        <v>2596</v>
      </c>
      <c r="B9007">
        <v>2596</v>
      </c>
      <c r="C9007" t="s">
        <v>22810</v>
      </c>
      <c r="D9007" t="s">
        <v>8781</v>
      </c>
      <c r="E9007" s="363" t="s">
        <v>22811</v>
      </c>
      <c r="F9007"/>
      <c r="G9007"/>
      <c r="H9007"/>
      <c r="I9007" s="610"/>
    </row>
    <row r="9008" spans="1:9" ht="15" x14ac:dyDescent="0.25">
      <c r="A9008" s="609" t="str">
        <f t="shared" si="140"/>
        <v>2580</v>
      </c>
      <c r="B9008">
        <v>2580</v>
      </c>
      <c r="C9008" t="s">
        <v>22812</v>
      </c>
      <c r="D9008" t="s">
        <v>8781</v>
      </c>
      <c r="E9008" s="363" t="s">
        <v>10444</v>
      </c>
      <c r="F9008"/>
      <c r="G9008"/>
      <c r="H9008"/>
      <c r="I9008" s="610"/>
    </row>
    <row r="9009" spans="1:9" ht="15" x14ac:dyDescent="0.25">
      <c r="A9009" s="609" t="str">
        <f t="shared" si="140"/>
        <v>2583</v>
      </c>
      <c r="B9009">
        <v>2583</v>
      </c>
      <c r="C9009" t="s">
        <v>22813</v>
      </c>
      <c r="D9009" t="s">
        <v>8781</v>
      </c>
      <c r="E9009" s="363" t="s">
        <v>22814</v>
      </c>
      <c r="F9009"/>
      <c r="G9009"/>
      <c r="H9009"/>
      <c r="I9009" s="610"/>
    </row>
    <row r="9010" spans="1:9" ht="15" x14ac:dyDescent="0.25">
      <c r="A9010" s="609" t="str">
        <f t="shared" si="140"/>
        <v>2584</v>
      </c>
      <c r="B9010">
        <v>2584</v>
      </c>
      <c r="C9010" t="s">
        <v>22815</v>
      </c>
      <c r="D9010" t="s">
        <v>8781</v>
      </c>
      <c r="E9010" s="363" t="s">
        <v>22816</v>
      </c>
      <c r="F9010"/>
      <c r="G9010"/>
      <c r="H9010"/>
      <c r="I9010" s="610"/>
    </row>
    <row r="9011" spans="1:9" ht="15" x14ac:dyDescent="0.25">
      <c r="A9011" s="609" t="str">
        <f t="shared" si="140"/>
        <v>12010</v>
      </c>
      <c r="B9011">
        <v>12010</v>
      </c>
      <c r="C9011" t="s">
        <v>22817</v>
      </c>
      <c r="D9011" t="s">
        <v>8781</v>
      </c>
      <c r="E9011" s="363" t="s">
        <v>10261</v>
      </c>
      <c r="F9011"/>
      <c r="G9011"/>
      <c r="H9011"/>
      <c r="I9011" s="610"/>
    </row>
    <row r="9012" spans="1:9" ht="15" x14ac:dyDescent="0.25">
      <c r="A9012" s="609" t="str">
        <f t="shared" si="140"/>
        <v>39329</v>
      </c>
      <c r="B9012">
        <v>39329</v>
      </c>
      <c r="C9012" t="s">
        <v>22818</v>
      </c>
      <c r="D9012" t="s">
        <v>8781</v>
      </c>
      <c r="E9012" s="363" t="s">
        <v>10324</v>
      </c>
      <c r="F9012"/>
      <c r="G9012"/>
      <c r="H9012"/>
      <c r="I9012" s="610"/>
    </row>
    <row r="9013" spans="1:9" ht="15" x14ac:dyDescent="0.25">
      <c r="A9013" s="609" t="str">
        <f t="shared" si="140"/>
        <v>39330</v>
      </c>
      <c r="B9013">
        <v>39330</v>
      </c>
      <c r="C9013" t="s">
        <v>22819</v>
      </c>
      <c r="D9013" t="s">
        <v>8781</v>
      </c>
      <c r="E9013" s="363" t="s">
        <v>9386</v>
      </c>
      <c r="F9013"/>
      <c r="G9013"/>
      <c r="H9013"/>
      <c r="I9013" s="610"/>
    </row>
    <row r="9014" spans="1:9" ht="15" x14ac:dyDescent="0.25">
      <c r="A9014" s="609" t="str">
        <f t="shared" si="140"/>
        <v>39332</v>
      </c>
      <c r="B9014">
        <v>39332</v>
      </c>
      <c r="C9014" t="s">
        <v>22820</v>
      </c>
      <c r="D9014" t="s">
        <v>8781</v>
      </c>
      <c r="E9014" s="363" t="s">
        <v>9834</v>
      </c>
      <c r="F9014"/>
      <c r="G9014"/>
      <c r="H9014"/>
      <c r="I9014" s="610"/>
    </row>
    <row r="9015" spans="1:9" ht="15" x14ac:dyDescent="0.25">
      <c r="A9015" s="609" t="str">
        <f t="shared" si="140"/>
        <v>39331</v>
      </c>
      <c r="B9015">
        <v>39331</v>
      </c>
      <c r="C9015" t="s">
        <v>22821</v>
      </c>
      <c r="D9015" t="s">
        <v>8781</v>
      </c>
      <c r="E9015" s="363" t="s">
        <v>10524</v>
      </c>
      <c r="F9015"/>
      <c r="G9015"/>
      <c r="H9015"/>
      <c r="I9015" s="610"/>
    </row>
    <row r="9016" spans="1:9" ht="15" x14ac:dyDescent="0.25">
      <c r="A9016" s="609" t="str">
        <f t="shared" si="140"/>
        <v>39333</v>
      </c>
      <c r="B9016">
        <v>39333</v>
      </c>
      <c r="C9016" t="s">
        <v>22822</v>
      </c>
      <c r="D9016" t="s">
        <v>8781</v>
      </c>
      <c r="E9016" s="363" t="s">
        <v>10469</v>
      </c>
      <c r="F9016"/>
      <c r="G9016"/>
      <c r="H9016"/>
      <c r="I9016" s="610"/>
    </row>
    <row r="9017" spans="1:9" ht="15" x14ac:dyDescent="0.25">
      <c r="A9017" s="609" t="str">
        <f t="shared" si="140"/>
        <v>39335</v>
      </c>
      <c r="B9017">
        <v>39335</v>
      </c>
      <c r="C9017" t="s">
        <v>22823</v>
      </c>
      <c r="D9017" t="s">
        <v>8781</v>
      </c>
      <c r="E9017" s="363" t="s">
        <v>10042</v>
      </c>
      <c r="F9017"/>
      <c r="G9017"/>
      <c r="H9017"/>
      <c r="I9017" s="610"/>
    </row>
    <row r="9018" spans="1:9" ht="15" x14ac:dyDescent="0.25">
      <c r="A9018" s="609" t="str">
        <f t="shared" si="140"/>
        <v>39334</v>
      </c>
      <c r="B9018">
        <v>39334</v>
      </c>
      <c r="C9018" t="s">
        <v>22824</v>
      </c>
      <c r="D9018" t="s">
        <v>8781</v>
      </c>
      <c r="E9018" s="363" t="s">
        <v>14004</v>
      </c>
      <c r="F9018"/>
      <c r="G9018"/>
      <c r="H9018"/>
      <c r="I9018" s="610"/>
    </row>
    <row r="9019" spans="1:9" ht="15" x14ac:dyDescent="0.25">
      <c r="A9019" s="609" t="str">
        <f t="shared" si="140"/>
        <v>12016</v>
      </c>
      <c r="B9019">
        <v>12016</v>
      </c>
      <c r="C9019" t="s">
        <v>22825</v>
      </c>
      <c r="D9019" t="s">
        <v>8781</v>
      </c>
      <c r="E9019" s="363" t="s">
        <v>9300</v>
      </c>
      <c r="F9019"/>
      <c r="G9019"/>
      <c r="H9019"/>
      <c r="I9019" s="610"/>
    </row>
    <row r="9020" spans="1:9" ht="15" x14ac:dyDescent="0.25">
      <c r="A9020" s="609" t="str">
        <f t="shared" si="140"/>
        <v>12015</v>
      </c>
      <c r="B9020">
        <v>12015</v>
      </c>
      <c r="C9020" t="s">
        <v>22826</v>
      </c>
      <c r="D9020" t="s">
        <v>8781</v>
      </c>
      <c r="E9020" s="363" t="s">
        <v>17955</v>
      </c>
      <c r="F9020"/>
      <c r="G9020"/>
      <c r="H9020"/>
      <c r="I9020" s="610"/>
    </row>
    <row r="9021" spans="1:9" ht="15" x14ac:dyDescent="0.25">
      <c r="A9021" s="609" t="str">
        <f t="shared" si="140"/>
        <v>12020</v>
      </c>
      <c r="B9021">
        <v>12020</v>
      </c>
      <c r="C9021" t="s">
        <v>22827</v>
      </c>
      <c r="D9021" t="s">
        <v>8781</v>
      </c>
      <c r="E9021" s="363" t="s">
        <v>9300</v>
      </c>
      <c r="F9021"/>
      <c r="G9021"/>
      <c r="H9021"/>
      <c r="I9021" s="610"/>
    </row>
    <row r="9022" spans="1:9" ht="15" x14ac:dyDescent="0.25">
      <c r="A9022" s="609" t="str">
        <f t="shared" si="140"/>
        <v>12019</v>
      </c>
      <c r="B9022">
        <v>12019</v>
      </c>
      <c r="C9022" t="s">
        <v>22828</v>
      </c>
      <c r="D9022" t="s">
        <v>8781</v>
      </c>
      <c r="E9022" s="363" t="s">
        <v>17955</v>
      </c>
      <c r="F9022"/>
      <c r="G9022"/>
      <c r="H9022"/>
      <c r="I9022" s="610"/>
    </row>
    <row r="9023" spans="1:9" ht="15" x14ac:dyDescent="0.25">
      <c r="A9023" s="609" t="str">
        <f t="shared" si="140"/>
        <v>39336</v>
      </c>
      <c r="B9023">
        <v>39336</v>
      </c>
      <c r="C9023" t="s">
        <v>22829</v>
      </c>
      <c r="D9023" t="s">
        <v>8781</v>
      </c>
      <c r="E9023" s="363" t="s">
        <v>9386</v>
      </c>
      <c r="F9023"/>
      <c r="G9023"/>
      <c r="H9023"/>
      <c r="I9023" s="610"/>
    </row>
    <row r="9024" spans="1:9" ht="15" x14ac:dyDescent="0.25">
      <c r="A9024" s="609" t="str">
        <f t="shared" si="140"/>
        <v>39338</v>
      </c>
      <c r="B9024">
        <v>39338</v>
      </c>
      <c r="C9024" t="s">
        <v>22830</v>
      </c>
      <c r="D9024" t="s">
        <v>8781</v>
      </c>
      <c r="E9024" s="363" t="s">
        <v>9834</v>
      </c>
      <c r="F9024"/>
      <c r="G9024"/>
      <c r="H9024"/>
      <c r="I9024" s="610"/>
    </row>
    <row r="9025" spans="1:9" ht="15" x14ac:dyDescent="0.25">
      <c r="A9025" s="609" t="str">
        <f t="shared" si="140"/>
        <v>39337</v>
      </c>
      <c r="B9025">
        <v>39337</v>
      </c>
      <c r="C9025" t="s">
        <v>22831</v>
      </c>
      <c r="D9025" t="s">
        <v>8781</v>
      </c>
      <c r="E9025" s="363" t="s">
        <v>10524</v>
      </c>
      <c r="F9025"/>
      <c r="G9025"/>
      <c r="H9025"/>
      <c r="I9025" s="610"/>
    </row>
    <row r="9026" spans="1:9" ht="15" x14ac:dyDescent="0.25">
      <c r="A9026" s="609" t="str">
        <f t="shared" ref="A9026:A9089" si="141">IF(ISERROR(SEARCH("/",B9026)=6),TRIM(CLEAN(B9026)),IF(SEARCH("/",B9026)=6,IF(LEN(TRIM(CLEAN(B9026)))=7,LEFT(TRIM(CLEAN(B9026)),6)&amp;"00"&amp;RIGHT(TRIM(CLEAN(B9026)),1),LEFT(TRIM(CLEAN(B9026)),6)&amp;"0"&amp;RIGHT(TRIM(CLEAN(B9026)),2)),TRIM(CLEAN(B9026))))</f>
        <v>39341</v>
      </c>
      <c r="B9026">
        <v>39341</v>
      </c>
      <c r="C9026" t="s">
        <v>22832</v>
      </c>
      <c r="D9026" t="s">
        <v>8781</v>
      </c>
      <c r="E9026" s="363" t="s">
        <v>9526</v>
      </c>
      <c r="F9026"/>
      <c r="G9026"/>
      <c r="H9026"/>
      <c r="I9026" s="610"/>
    </row>
    <row r="9027" spans="1:9" ht="15" x14ac:dyDescent="0.25">
      <c r="A9027" s="609" t="str">
        <f t="shared" si="141"/>
        <v>39340</v>
      </c>
      <c r="B9027">
        <v>39340</v>
      </c>
      <c r="C9027" t="s">
        <v>22833</v>
      </c>
      <c r="D9027" t="s">
        <v>8781</v>
      </c>
      <c r="E9027" s="363" t="s">
        <v>9999</v>
      </c>
      <c r="F9027"/>
      <c r="G9027"/>
      <c r="H9027"/>
      <c r="I9027" s="610"/>
    </row>
    <row r="9028" spans="1:9" ht="15" x14ac:dyDescent="0.25">
      <c r="A9028" s="609" t="str">
        <f t="shared" si="141"/>
        <v>12025</v>
      </c>
      <c r="B9028">
        <v>12025</v>
      </c>
      <c r="C9028" t="s">
        <v>22834</v>
      </c>
      <c r="D9028" t="s">
        <v>8781</v>
      </c>
      <c r="E9028" s="363" t="s">
        <v>18092</v>
      </c>
      <c r="F9028"/>
      <c r="G9028"/>
      <c r="H9028"/>
      <c r="I9028" s="610"/>
    </row>
    <row r="9029" spans="1:9" ht="15" x14ac:dyDescent="0.25">
      <c r="A9029" s="609" t="str">
        <f t="shared" si="141"/>
        <v>39342</v>
      </c>
      <c r="B9029">
        <v>39342</v>
      </c>
      <c r="C9029" t="s">
        <v>22835</v>
      </c>
      <c r="D9029" t="s">
        <v>8781</v>
      </c>
      <c r="E9029" s="363" t="s">
        <v>9526</v>
      </c>
      <c r="F9029"/>
      <c r="G9029"/>
      <c r="H9029"/>
      <c r="I9029" s="610"/>
    </row>
    <row r="9030" spans="1:9" ht="15" x14ac:dyDescent="0.25">
      <c r="A9030" s="609" t="str">
        <f t="shared" si="141"/>
        <v>39343</v>
      </c>
      <c r="B9030">
        <v>39343</v>
      </c>
      <c r="C9030" t="s">
        <v>22836</v>
      </c>
      <c r="D9030" t="s">
        <v>8781</v>
      </c>
      <c r="E9030" s="363" t="s">
        <v>9940</v>
      </c>
      <c r="F9030"/>
      <c r="G9030"/>
      <c r="H9030"/>
      <c r="I9030" s="610"/>
    </row>
    <row r="9031" spans="1:9" ht="15" x14ac:dyDescent="0.25">
      <c r="A9031" s="609" t="str">
        <f t="shared" si="141"/>
        <v>39345</v>
      </c>
      <c r="B9031">
        <v>39345</v>
      </c>
      <c r="C9031" t="s">
        <v>22837</v>
      </c>
      <c r="D9031" t="s">
        <v>8781</v>
      </c>
      <c r="E9031" s="363" t="s">
        <v>14330</v>
      </c>
      <c r="F9031"/>
      <c r="G9031"/>
      <c r="H9031"/>
      <c r="I9031" s="610"/>
    </row>
    <row r="9032" spans="1:9" ht="15" x14ac:dyDescent="0.25">
      <c r="A9032" s="609" t="str">
        <f t="shared" si="141"/>
        <v>39344</v>
      </c>
      <c r="B9032">
        <v>39344</v>
      </c>
      <c r="C9032" t="s">
        <v>22838</v>
      </c>
      <c r="D9032" t="s">
        <v>8781</v>
      </c>
      <c r="E9032" s="363" t="s">
        <v>9748</v>
      </c>
      <c r="F9032"/>
      <c r="G9032"/>
      <c r="H9032"/>
      <c r="I9032" s="610"/>
    </row>
    <row r="9033" spans="1:9" ht="15" x14ac:dyDescent="0.25">
      <c r="A9033" s="609" t="str">
        <f t="shared" si="141"/>
        <v>12623</v>
      </c>
      <c r="B9033">
        <v>12623</v>
      </c>
      <c r="C9033" t="s">
        <v>22839</v>
      </c>
      <c r="D9033" t="s">
        <v>8796</v>
      </c>
      <c r="E9033" s="363" t="s">
        <v>8903</v>
      </c>
      <c r="F9033"/>
      <c r="G9033"/>
      <c r="H9033"/>
      <c r="I9033" s="610"/>
    </row>
    <row r="9034" spans="1:9" ht="15" x14ac:dyDescent="0.25">
      <c r="A9034" s="609" t="str">
        <f t="shared" si="141"/>
        <v>34498</v>
      </c>
      <c r="B9034">
        <v>34498</v>
      </c>
      <c r="C9034" t="s">
        <v>22840</v>
      </c>
      <c r="D9034" t="s">
        <v>8781</v>
      </c>
      <c r="E9034" s="363" t="s">
        <v>18816</v>
      </c>
      <c r="F9034"/>
      <c r="G9034"/>
      <c r="H9034"/>
      <c r="I9034" s="610"/>
    </row>
    <row r="9035" spans="1:9" ht="15" x14ac:dyDescent="0.25">
      <c r="A9035" s="609" t="str">
        <f t="shared" si="141"/>
        <v>13244</v>
      </c>
      <c r="B9035">
        <v>13244</v>
      </c>
      <c r="C9035" t="s">
        <v>22841</v>
      </c>
      <c r="D9035" t="s">
        <v>8781</v>
      </c>
      <c r="E9035" s="363" t="s">
        <v>22842</v>
      </c>
      <c r="F9035"/>
      <c r="G9035"/>
      <c r="H9035"/>
      <c r="I9035" s="610"/>
    </row>
    <row r="9036" spans="1:9" ht="15" x14ac:dyDescent="0.25">
      <c r="A9036" s="609" t="str">
        <f t="shared" si="141"/>
        <v>38998</v>
      </c>
      <c r="B9036">
        <v>38998</v>
      </c>
      <c r="C9036" t="s">
        <v>22843</v>
      </c>
      <c r="D9036" t="s">
        <v>8781</v>
      </c>
      <c r="E9036" s="363" t="s">
        <v>9583</v>
      </c>
      <c r="F9036"/>
      <c r="G9036"/>
      <c r="H9036"/>
      <c r="I9036" s="610"/>
    </row>
    <row r="9037" spans="1:9" ht="15" x14ac:dyDescent="0.25">
      <c r="A9037" s="609" t="str">
        <f t="shared" si="141"/>
        <v>38999</v>
      </c>
      <c r="B9037">
        <v>38999</v>
      </c>
      <c r="C9037" t="s">
        <v>22844</v>
      </c>
      <c r="D9037" t="s">
        <v>8781</v>
      </c>
      <c r="E9037" s="363" t="s">
        <v>19135</v>
      </c>
      <c r="F9037"/>
      <c r="G9037"/>
      <c r="H9037"/>
      <c r="I9037" s="610"/>
    </row>
    <row r="9038" spans="1:9" ht="15" x14ac:dyDescent="0.25">
      <c r="A9038" s="609" t="str">
        <f t="shared" si="141"/>
        <v>38996</v>
      </c>
      <c r="B9038">
        <v>38996</v>
      </c>
      <c r="C9038" t="s">
        <v>22845</v>
      </c>
      <c r="D9038" t="s">
        <v>8781</v>
      </c>
      <c r="E9038" s="363" t="s">
        <v>10443</v>
      </c>
      <c r="F9038"/>
      <c r="G9038"/>
      <c r="H9038"/>
      <c r="I9038" s="610"/>
    </row>
    <row r="9039" spans="1:9" ht="15" x14ac:dyDescent="0.25">
      <c r="A9039" s="609" t="str">
        <f t="shared" si="141"/>
        <v>38997</v>
      </c>
      <c r="B9039">
        <v>38997</v>
      </c>
      <c r="C9039" t="s">
        <v>22846</v>
      </c>
      <c r="D9039" t="s">
        <v>8781</v>
      </c>
      <c r="E9039" s="363" t="s">
        <v>22847</v>
      </c>
      <c r="F9039"/>
      <c r="G9039"/>
      <c r="H9039"/>
      <c r="I9039" s="610"/>
    </row>
    <row r="9040" spans="1:9" ht="15" x14ac:dyDescent="0.25">
      <c r="A9040" s="609" t="str">
        <f t="shared" si="141"/>
        <v>39862</v>
      </c>
      <c r="B9040">
        <v>39862</v>
      </c>
      <c r="C9040" t="s">
        <v>22848</v>
      </c>
      <c r="D9040" t="s">
        <v>8781</v>
      </c>
      <c r="E9040" s="363" t="s">
        <v>12863</v>
      </c>
      <c r="F9040"/>
      <c r="G9040"/>
      <c r="H9040"/>
      <c r="I9040" s="610"/>
    </row>
    <row r="9041" spans="1:9" ht="15" x14ac:dyDescent="0.25">
      <c r="A9041" s="609" t="str">
        <f t="shared" si="141"/>
        <v>39863</v>
      </c>
      <c r="B9041">
        <v>39863</v>
      </c>
      <c r="C9041" t="s">
        <v>22849</v>
      </c>
      <c r="D9041" t="s">
        <v>8781</v>
      </c>
      <c r="E9041" s="363" t="s">
        <v>8944</v>
      </c>
      <c r="F9041"/>
      <c r="G9041"/>
      <c r="H9041"/>
      <c r="I9041" s="610"/>
    </row>
    <row r="9042" spans="1:9" ht="15" x14ac:dyDescent="0.25">
      <c r="A9042" s="609" t="str">
        <f t="shared" si="141"/>
        <v>39864</v>
      </c>
      <c r="B9042">
        <v>39864</v>
      </c>
      <c r="C9042" t="s">
        <v>22850</v>
      </c>
      <c r="D9042" t="s">
        <v>8781</v>
      </c>
      <c r="E9042" s="363" t="s">
        <v>10302</v>
      </c>
      <c r="F9042"/>
      <c r="G9042"/>
      <c r="H9042"/>
      <c r="I9042" s="610"/>
    </row>
    <row r="9043" spans="1:9" ht="15" x14ac:dyDescent="0.25">
      <c r="A9043" s="609" t="str">
        <f t="shared" si="141"/>
        <v>39865</v>
      </c>
      <c r="B9043">
        <v>39865</v>
      </c>
      <c r="C9043" t="s">
        <v>22851</v>
      </c>
      <c r="D9043" t="s">
        <v>8781</v>
      </c>
      <c r="E9043" s="363" t="s">
        <v>8798</v>
      </c>
      <c r="F9043"/>
      <c r="G9043"/>
      <c r="H9043"/>
      <c r="I9043" s="610"/>
    </row>
    <row r="9044" spans="1:9" ht="15" x14ac:dyDescent="0.25">
      <c r="A9044" s="609" t="str">
        <f t="shared" si="141"/>
        <v>2517</v>
      </c>
      <c r="B9044">
        <v>2517</v>
      </c>
      <c r="C9044" t="s">
        <v>22852</v>
      </c>
      <c r="D9044" t="s">
        <v>8781</v>
      </c>
      <c r="E9044" s="363" t="s">
        <v>10008</v>
      </c>
      <c r="F9044"/>
      <c r="G9044"/>
      <c r="H9044"/>
      <c r="I9044" s="610"/>
    </row>
    <row r="9045" spans="1:9" ht="15" x14ac:dyDescent="0.25">
      <c r="A9045" s="609" t="str">
        <f t="shared" si="141"/>
        <v>2522</v>
      </c>
      <c r="B9045">
        <v>2522</v>
      </c>
      <c r="C9045" t="s">
        <v>22853</v>
      </c>
      <c r="D9045" t="s">
        <v>8781</v>
      </c>
      <c r="E9045" s="363" t="s">
        <v>12853</v>
      </c>
      <c r="F9045"/>
      <c r="G9045"/>
      <c r="H9045"/>
      <c r="I9045" s="610"/>
    </row>
    <row r="9046" spans="1:9" ht="15" x14ac:dyDescent="0.25">
      <c r="A9046" s="609" t="str">
        <f t="shared" si="141"/>
        <v>2548</v>
      </c>
      <c r="B9046">
        <v>2548</v>
      </c>
      <c r="C9046" t="s">
        <v>22854</v>
      </c>
      <c r="D9046" t="s">
        <v>8781</v>
      </c>
      <c r="E9046" s="363" t="s">
        <v>13103</v>
      </c>
      <c r="F9046"/>
      <c r="G9046"/>
      <c r="H9046"/>
      <c r="I9046" s="610"/>
    </row>
    <row r="9047" spans="1:9" ht="15" x14ac:dyDescent="0.25">
      <c r="A9047" s="609" t="str">
        <f t="shared" si="141"/>
        <v>2516</v>
      </c>
      <c r="B9047">
        <v>2516</v>
      </c>
      <c r="C9047" t="s">
        <v>22855</v>
      </c>
      <c r="D9047" t="s">
        <v>8781</v>
      </c>
      <c r="E9047" s="363" t="s">
        <v>9430</v>
      </c>
      <c r="F9047"/>
      <c r="G9047"/>
      <c r="H9047"/>
      <c r="I9047" s="610"/>
    </row>
    <row r="9048" spans="1:9" ht="15" x14ac:dyDescent="0.25">
      <c r="A9048" s="609" t="str">
        <f t="shared" si="141"/>
        <v>2518</v>
      </c>
      <c r="B9048">
        <v>2518</v>
      </c>
      <c r="C9048" t="s">
        <v>22856</v>
      </c>
      <c r="D9048" t="s">
        <v>8781</v>
      </c>
      <c r="E9048" s="363" t="s">
        <v>22857</v>
      </c>
      <c r="F9048"/>
      <c r="G9048"/>
      <c r="H9048"/>
      <c r="I9048" s="610"/>
    </row>
    <row r="9049" spans="1:9" ht="15" x14ac:dyDescent="0.25">
      <c r="A9049" s="609" t="str">
        <f t="shared" si="141"/>
        <v>2521</v>
      </c>
      <c r="B9049">
        <v>2521</v>
      </c>
      <c r="C9049" t="s">
        <v>22858</v>
      </c>
      <c r="D9049" t="s">
        <v>8781</v>
      </c>
      <c r="E9049" s="363" t="s">
        <v>22859</v>
      </c>
      <c r="F9049"/>
      <c r="G9049"/>
      <c r="H9049"/>
      <c r="I9049" s="610"/>
    </row>
    <row r="9050" spans="1:9" ht="15" x14ac:dyDescent="0.25">
      <c r="A9050" s="609" t="str">
        <f t="shared" si="141"/>
        <v>2515</v>
      </c>
      <c r="B9050">
        <v>2515</v>
      </c>
      <c r="C9050" t="s">
        <v>22860</v>
      </c>
      <c r="D9050" t="s">
        <v>8781</v>
      </c>
      <c r="E9050" s="363" t="s">
        <v>9705</v>
      </c>
      <c r="F9050"/>
      <c r="G9050"/>
      <c r="H9050"/>
      <c r="I9050" s="610"/>
    </row>
    <row r="9051" spans="1:9" ht="15" x14ac:dyDescent="0.25">
      <c r="A9051" s="609" t="str">
        <f t="shared" si="141"/>
        <v>2519</v>
      </c>
      <c r="B9051">
        <v>2519</v>
      </c>
      <c r="C9051" t="s">
        <v>22861</v>
      </c>
      <c r="D9051" t="s">
        <v>8781</v>
      </c>
      <c r="E9051" s="363" t="s">
        <v>22862</v>
      </c>
      <c r="F9051"/>
      <c r="G9051"/>
      <c r="H9051"/>
      <c r="I9051" s="610"/>
    </row>
    <row r="9052" spans="1:9" ht="15" x14ac:dyDescent="0.25">
      <c r="A9052" s="609" t="str">
        <f t="shared" si="141"/>
        <v>2520</v>
      </c>
      <c r="B9052">
        <v>2520</v>
      </c>
      <c r="C9052" t="s">
        <v>22863</v>
      </c>
      <c r="D9052" t="s">
        <v>8781</v>
      </c>
      <c r="E9052" s="363" t="s">
        <v>22864</v>
      </c>
      <c r="F9052"/>
      <c r="G9052"/>
      <c r="H9052"/>
      <c r="I9052" s="610"/>
    </row>
    <row r="9053" spans="1:9" ht="15" x14ac:dyDescent="0.25">
      <c r="A9053" s="609" t="str">
        <f t="shared" si="141"/>
        <v>1602</v>
      </c>
      <c r="B9053">
        <v>1602</v>
      </c>
      <c r="C9053" t="s">
        <v>22865</v>
      </c>
      <c r="D9053" t="s">
        <v>8781</v>
      </c>
      <c r="E9053" s="363" t="s">
        <v>18553</v>
      </c>
      <c r="F9053"/>
      <c r="G9053"/>
      <c r="H9053"/>
      <c r="I9053" s="610"/>
    </row>
    <row r="9054" spans="1:9" ht="15" x14ac:dyDescent="0.25">
      <c r="A9054" s="609" t="str">
        <f t="shared" si="141"/>
        <v>1601</v>
      </c>
      <c r="B9054">
        <v>1601</v>
      </c>
      <c r="C9054" t="s">
        <v>22866</v>
      </c>
      <c r="D9054" t="s">
        <v>8781</v>
      </c>
      <c r="E9054" s="363" t="s">
        <v>22867</v>
      </c>
      <c r="F9054"/>
      <c r="G9054"/>
      <c r="H9054"/>
      <c r="I9054" s="610"/>
    </row>
    <row r="9055" spans="1:9" ht="15" x14ac:dyDescent="0.25">
      <c r="A9055" s="609" t="str">
        <f t="shared" si="141"/>
        <v>1598</v>
      </c>
      <c r="B9055">
        <v>1598</v>
      </c>
      <c r="C9055" t="s">
        <v>22868</v>
      </c>
      <c r="D9055" t="s">
        <v>8781</v>
      </c>
      <c r="E9055" s="363" t="s">
        <v>10724</v>
      </c>
      <c r="F9055"/>
      <c r="G9055"/>
      <c r="H9055"/>
      <c r="I9055" s="610"/>
    </row>
    <row r="9056" spans="1:9" ht="15" x14ac:dyDescent="0.25">
      <c r="A9056" s="609" t="str">
        <f t="shared" si="141"/>
        <v>1600</v>
      </c>
      <c r="B9056">
        <v>1600</v>
      </c>
      <c r="C9056" t="s">
        <v>22869</v>
      </c>
      <c r="D9056" t="s">
        <v>8781</v>
      </c>
      <c r="E9056" s="363" t="s">
        <v>17418</v>
      </c>
      <c r="F9056"/>
      <c r="G9056"/>
      <c r="H9056"/>
      <c r="I9056" s="610"/>
    </row>
    <row r="9057" spans="1:9" ht="15" x14ac:dyDescent="0.25">
      <c r="A9057" s="609" t="str">
        <f t="shared" si="141"/>
        <v>1603</v>
      </c>
      <c r="B9057">
        <v>1603</v>
      </c>
      <c r="C9057" t="s">
        <v>22870</v>
      </c>
      <c r="D9057" t="s">
        <v>8781</v>
      </c>
      <c r="E9057" s="363" t="s">
        <v>19027</v>
      </c>
      <c r="F9057"/>
      <c r="G9057"/>
      <c r="H9057"/>
      <c r="I9057" s="610"/>
    </row>
    <row r="9058" spans="1:9" ht="15" x14ac:dyDescent="0.25">
      <c r="A9058" s="609" t="str">
        <f t="shared" si="141"/>
        <v>1599</v>
      </c>
      <c r="B9058">
        <v>1599</v>
      </c>
      <c r="C9058" t="s">
        <v>22871</v>
      </c>
      <c r="D9058" t="s">
        <v>8781</v>
      </c>
      <c r="E9058" s="363" t="s">
        <v>9208</v>
      </c>
      <c r="F9058"/>
      <c r="G9058"/>
      <c r="H9058"/>
      <c r="I9058" s="610"/>
    </row>
    <row r="9059" spans="1:9" ht="15" x14ac:dyDescent="0.25">
      <c r="A9059" s="609" t="str">
        <f t="shared" si="141"/>
        <v>1597</v>
      </c>
      <c r="B9059">
        <v>1597</v>
      </c>
      <c r="C9059" t="s">
        <v>22872</v>
      </c>
      <c r="D9059" t="s">
        <v>8781</v>
      </c>
      <c r="E9059" s="363" t="s">
        <v>12883</v>
      </c>
      <c r="F9059"/>
      <c r="G9059"/>
      <c r="H9059"/>
      <c r="I9059" s="610"/>
    </row>
    <row r="9060" spans="1:9" ht="15" x14ac:dyDescent="0.25">
      <c r="A9060" s="609" t="str">
        <f t="shared" si="141"/>
        <v>39600</v>
      </c>
      <c r="B9060">
        <v>39600</v>
      </c>
      <c r="C9060" t="s">
        <v>22873</v>
      </c>
      <c r="D9060" t="s">
        <v>8781</v>
      </c>
      <c r="E9060" s="363" t="s">
        <v>13901</v>
      </c>
      <c r="F9060"/>
      <c r="G9060"/>
      <c r="H9060"/>
      <c r="I9060" s="610"/>
    </row>
    <row r="9061" spans="1:9" ht="15" x14ac:dyDescent="0.25">
      <c r="A9061" s="609" t="str">
        <f t="shared" si="141"/>
        <v>39601</v>
      </c>
      <c r="B9061">
        <v>39601</v>
      </c>
      <c r="C9061" t="s">
        <v>22874</v>
      </c>
      <c r="D9061" t="s">
        <v>8781</v>
      </c>
      <c r="E9061" s="363" t="s">
        <v>12504</v>
      </c>
      <c r="F9061"/>
      <c r="G9061"/>
      <c r="H9061"/>
      <c r="I9061" s="610"/>
    </row>
    <row r="9062" spans="1:9" ht="15" x14ac:dyDescent="0.25">
      <c r="A9062" s="609" t="str">
        <f t="shared" si="141"/>
        <v>39602</v>
      </c>
      <c r="B9062">
        <v>39602</v>
      </c>
      <c r="C9062" t="s">
        <v>22875</v>
      </c>
      <c r="D9062" t="s">
        <v>8781</v>
      </c>
      <c r="E9062" s="363" t="s">
        <v>11808</v>
      </c>
      <c r="F9062"/>
      <c r="G9062"/>
      <c r="H9062"/>
      <c r="I9062" s="610"/>
    </row>
    <row r="9063" spans="1:9" ht="15" x14ac:dyDescent="0.25">
      <c r="A9063" s="609" t="str">
        <f t="shared" si="141"/>
        <v>39603</v>
      </c>
      <c r="B9063">
        <v>39603</v>
      </c>
      <c r="C9063" t="s">
        <v>22876</v>
      </c>
      <c r="D9063" t="s">
        <v>8781</v>
      </c>
      <c r="E9063" s="363" t="s">
        <v>17906</v>
      </c>
      <c r="F9063"/>
      <c r="G9063"/>
      <c r="H9063"/>
      <c r="I9063" s="610"/>
    </row>
    <row r="9064" spans="1:9" ht="15" x14ac:dyDescent="0.25">
      <c r="A9064" s="609" t="str">
        <f t="shared" si="141"/>
        <v>11821</v>
      </c>
      <c r="B9064">
        <v>11821</v>
      </c>
      <c r="C9064" t="s">
        <v>22877</v>
      </c>
      <c r="D9064" t="s">
        <v>8781</v>
      </c>
      <c r="E9064" s="363" t="s">
        <v>10261</v>
      </c>
      <c r="F9064"/>
      <c r="G9064"/>
      <c r="H9064"/>
      <c r="I9064" s="610"/>
    </row>
    <row r="9065" spans="1:9" ht="15" x14ac:dyDescent="0.25">
      <c r="A9065" s="609" t="str">
        <f t="shared" si="141"/>
        <v>1562</v>
      </c>
      <c r="B9065">
        <v>1562</v>
      </c>
      <c r="C9065" t="s">
        <v>22878</v>
      </c>
      <c r="D9065" t="s">
        <v>8781</v>
      </c>
      <c r="E9065" s="363" t="s">
        <v>11840</v>
      </c>
      <c r="F9065"/>
      <c r="G9065"/>
      <c r="H9065"/>
      <c r="I9065" s="610"/>
    </row>
    <row r="9066" spans="1:9" ht="15" x14ac:dyDescent="0.25">
      <c r="A9066" s="609" t="str">
        <f t="shared" si="141"/>
        <v>1563</v>
      </c>
      <c r="B9066">
        <v>1563</v>
      </c>
      <c r="C9066" t="s">
        <v>22879</v>
      </c>
      <c r="D9066" t="s">
        <v>8781</v>
      </c>
      <c r="E9066" s="363" t="s">
        <v>10275</v>
      </c>
      <c r="F9066"/>
      <c r="G9066"/>
      <c r="H9066"/>
      <c r="I9066" s="610"/>
    </row>
    <row r="9067" spans="1:9" ht="15" x14ac:dyDescent="0.25">
      <c r="A9067" s="609" t="str">
        <f t="shared" si="141"/>
        <v>11856</v>
      </c>
      <c r="B9067">
        <v>11856</v>
      </c>
      <c r="C9067" t="s">
        <v>22880</v>
      </c>
      <c r="D9067" t="s">
        <v>8781</v>
      </c>
      <c r="E9067" s="363" t="s">
        <v>9669</v>
      </c>
      <c r="F9067"/>
      <c r="G9067"/>
      <c r="H9067"/>
      <c r="I9067" s="610"/>
    </row>
    <row r="9068" spans="1:9" ht="15" x14ac:dyDescent="0.25">
      <c r="A9068" s="609" t="str">
        <f t="shared" si="141"/>
        <v>11857</v>
      </c>
      <c r="B9068">
        <v>11857</v>
      </c>
      <c r="C9068" t="s">
        <v>22881</v>
      </c>
      <c r="D9068" t="s">
        <v>8781</v>
      </c>
      <c r="E9068" s="363" t="s">
        <v>9458</v>
      </c>
      <c r="F9068"/>
      <c r="G9068"/>
      <c r="H9068"/>
      <c r="I9068" s="610"/>
    </row>
    <row r="9069" spans="1:9" ht="15" x14ac:dyDescent="0.25">
      <c r="A9069" s="609" t="str">
        <f t="shared" si="141"/>
        <v>11858</v>
      </c>
      <c r="B9069">
        <v>11858</v>
      </c>
      <c r="C9069" t="s">
        <v>22882</v>
      </c>
      <c r="D9069" t="s">
        <v>8781</v>
      </c>
      <c r="E9069" s="363" t="s">
        <v>22883</v>
      </c>
      <c r="F9069"/>
      <c r="G9069"/>
      <c r="H9069"/>
      <c r="I9069" s="610"/>
    </row>
    <row r="9070" spans="1:9" ht="15" x14ac:dyDescent="0.25">
      <c r="A9070" s="609" t="str">
        <f t="shared" si="141"/>
        <v>1539</v>
      </c>
      <c r="B9070">
        <v>1539</v>
      </c>
      <c r="C9070" t="s">
        <v>22884</v>
      </c>
      <c r="D9070" t="s">
        <v>8781</v>
      </c>
      <c r="E9070" s="363" t="s">
        <v>10445</v>
      </c>
      <c r="F9070"/>
      <c r="G9070"/>
      <c r="H9070"/>
      <c r="I9070" s="610"/>
    </row>
    <row r="9071" spans="1:9" ht="15" x14ac:dyDescent="0.25">
      <c r="A9071" s="609" t="str">
        <f t="shared" si="141"/>
        <v>11859</v>
      </c>
      <c r="B9071">
        <v>11859</v>
      </c>
      <c r="C9071" t="s">
        <v>22885</v>
      </c>
      <c r="D9071" t="s">
        <v>8781</v>
      </c>
      <c r="E9071" s="363" t="s">
        <v>16366</v>
      </c>
      <c r="F9071"/>
      <c r="G9071"/>
      <c r="H9071"/>
      <c r="I9071" s="610"/>
    </row>
    <row r="9072" spans="1:9" ht="15" x14ac:dyDescent="0.25">
      <c r="A9072" s="609" t="str">
        <f t="shared" si="141"/>
        <v>1550</v>
      </c>
      <c r="B9072">
        <v>1550</v>
      </c>
      <c r="C9072" t="s">
        <v>22886</v>
      </c>
      <c r="D9072" t="s">
        <v>8781</v>
      </c>
      <c r="E9072" s="363" t="s">
        <v>10411</v>
      </c>
      <c r="F9072"/>
      <c r="G9072"/>
      <c r="H9072"/>
      <c r="I9072" s="610"/>
    </row>
    <row r="9073" spans="1:9" ht="15" x14ac:dyDescent="0.25">
      <c r="A9073" s="609" t="str">
        <f t="shared" si="141"/>
        <v>11854</v>
      </c>
      <c r="B9073">
        <v>11854</v>
      </c>
      <c r="C9073" t="s">
        <v>22887</v>
      </c>
      <c r="D9073" t="s">
        <v>8781</v>
      </c>
      <c r="E9073" s="363" t="s">
        <v>10407</v>
      </c>
      <c r="F9073"/>
      <c r="G9073"/>
      <c r="H9073"/>
      <c r="I9073" s="610"/>
    </row>
    <row r="9074" spans="1:9" ht="15" x14ac:dyDescent="0.25">
      <c r="A9074" s="609" t="str">
        <f t="shared" si="141"/>
        <v>11862</v>
      </c>
      <c r="B9074">
        <v>11862</v>
      </c>
      <c r="C9074" t="s">
        <v>22888</v>
      </c>
      <c r="D9074" t="s">
        <v>8781</v>
      </c>
      <c r="E9074" s="363" t="s">
        <v>10886</v>
      </c>
      <c r="F9074"/>
      <c r="G9074"/>
      <c r="H9074"/>
      <c r="I9074" s="610"/>
    </row>
    <row r="9075" spans="1:9" ht="15" x14ac:dyDescent="0.25">
      <c r="A9075" s="609" t="str">
        <f t="shared" si="141"/>
        <v>11863</v>
      </c>
      <c r="B9075">
        <v>11863</v>
      </c>
      <c r="C9075" t="s">
        <v>22889</v>
      </c>
      <c r="D9075" t="s">
        <v>8781</v>
      </c>
      <c r="E9075" s="363" t="s">
        <v>9855</v>
      </c>
      <c r="F9075"/>
      <c r="G9075"/>
      <c r="H9075"/>
      <c r="I9075" s="610"/>
    </row>
    <row r="9076" spans="1:9" ht="15" x14ac:dyDescent="0.25">
      <c r="A9076" s="609" t="str">
        <f t="shared" si="141"/>
        <v>11855</v>
      </c>
      <c r="B9076">
        <v>11855</v>
      </c>
      <c r="C9076" t="s">
        <v>22890</v>
      </c>
      <c r="D9076" t="s">
        <v>8781</v>
      </c>
      <c r="E9076" s="363" t="s">
        <v>9890</v>
      </c>
      <c r="F9076"/>
      <c r="G9076"/>
      <c r="H9076"/>
      <c r="I9076" s="610"/>
    </row>
    <row r="9077" spans="1:9" ht="15" x14ac:dyDescent="0.25">
      <c r="A9077" s="609" t="str">
        <f t="shared" si="141"/>
        <v>11864</v>
      </c>
      <c r="B9077">
        <v>11864</v>
      </c>
      <c r="C9077" t="s">
        <v>22891</v>
      </c>
      <c r="D9077" t="s">
        <v>8781</v>
      </c>
      <c r="E9077" s="363" t="s">
        <v>18183</v>
      </c>
      <c r="F9077"/>
      <c r="G9077"/>
      <c r="H9077"/>
      <c r="I9077" s="610"/>
    </row>
    <row r="9078" spans="1:9" ht="15" x14ac:dyDescent="0.25">
      <c r="A9078" s="609" t="str">
        <f t="shared" si="141"/>
        <v>2527</v>
      </c>
      <c r="B9078">
        <v>2527</v>
      </c>
      <c r="C9078" t="s">
        <v>22892</v>
      </c>
      <c r="D9078" t="s">
        <v>8781</v>
      </c>
      <c r="E9078" s="363" t="s">
        <v>9083</v>
      </c>
      <c r="F9078"/>
      <c r="G9078"/>
      <c r="H9078"/>
      <c r="I9078" s="610"/>
    </row>
    <row r="9079" spans="1:9" ht="15" x14ac:dyDescent="0.25">
      <c r="A9079" s="609" t="str">
        <f t="shared" si="141"/>
        <v>2526</v>
      </c>
      <c r="B9079">
        <v>2526</v>
      </c>
      <c r="C9079" t="s">
        <v>22893</v>
      </c>
      <c r="D9079" t="s">
        <v>8781</v>
      </c>
      <c r="E9079" s="363" t="s">
        <v>8842</v>
      </c>
      <c r="F9079"/>
      <c r="G9079"/>
      <c r="H9079"/>
      <c r="I9079" s="610"/>
    </row>
    <row r="9080" spans="1:9" ht="15" x14ac:dyDescent="0.25">
      <c r="A9080" s="609" t="str">
        <f t="shared" si="141"/>
        <v>2487</v>
      </c>
      <c r="B9080">
        <v>2487</v>
      </c>
      <c r="C9080" t="s">
        <v>22894</v>
      </c>
      <c r="D9080" t="s">
        <v>8781</v>
      </c>
      <c r="E9080" s="363" t="s">
        <v>9272</v>
      </c>
      <c r="F9080"/>
      <c r="G9080"/>
      <c r="H9080"/>
      <c r="I9080" s="610"/>
    </row>
    <row r="9081" spans="1:9" ht="15" x14ac:dyDescent="0.25">
      <c r="A9081" s="609" t="str">
        <f t="shared" si="141"/>
        <v>2483</v>
      </c>
      <c r="B9081">
        <v>2483</v>
      </c>
      <c r="C9081" t="s">
        <v>22895</v>
      </c>
      <c r="D9081" t="s">
        <v>8781</v>
      </c>
      <c r="E9081" s="363" t="s">
        <v>15746</v>
      </c>
      <c r="F9081"/>
      <c r="G9081"/>
      <c r="H9081"/>
      <c r="I9081" s="610"/>
    </row>
    <row r="9082" spans="1:9" ht="15" x14ac:dyDescent="0.25">
      <c r="A9082" s="609" t="str">
        <f t="shared" si="141"/>
        <v>2528</v>
      </c>
      <c r="B9082">
        <v>2528</v>
      </c>
      <c r="C9082" t="s">
        <v>22896</v>
      </c>
      <c r="D9082" t="s">
        <v>8781</v>
      </c>
      <c r="E9082" s="363" t="s">
        <v>22897</v>
      </c>
      <c r="F9082"/>
      <c r="G9082"/>
      <c r="H9082"/>
      <c r="I9082" s="610"/>
    </row>
    <row r="9083" spans="1:9" ht="15" x14ac:dyDescent="0.25">
      <c r="A9083" s="609" t="str">
        <f t="shared" si="141"/>
        <v>2489</v>
      </c>
      <c r="B9083">
        <v>2489</v>
      </c>
      <c r="C9083" t="s">
        <v>22898</v>
      </c>
      <c r="D9083" t="s">
        <v>8781</v>
      </c>
      <c r="E9083" s="363" t="s">
        <v>9746</v>
      </c>
      <c r="F9083"/>
      <c r="G9083"/>
      <c r="H9083"/>
      <c r="I9083" s="610"/>
    </row>
    <row r="9084" spans="1:9" ht="15" x14ac:dyDescent="0.25">
      <c r="A9084" s="609" t="str">
        <f t="shared" si="141"/>
        <v>2488</v>
      </c>
      <c r="B9084">
        <v>2488</v>
      </c>
      <c r="C9084" t="s">
        <v>22899</v>
      </c>
      <c r="D9084" t="s">
        <v>8781</v>
      </c>
      <c r="E9084" s="363" t="s">
        <v>9139</v>
      </c>
      <c r="F9084"/>
      <c r="G9084"/>
      <c r="H9084"/>
      <c r="I9084" s="610"/>
    </row>
    <row r="9085" spans="1:9" ht="15" x14ac:dyDescent="0.25">
      <c r="A9085" s="609" t="str">
        <f t="shared" si="141"/>
        <v>2484</v>
      </c>
      <c r="B9085">
        <v>2484</v>
      </c>
      <c r="C9085" t="s">
        <v>22900</v>
      </c>
      <c r="D9085" t="s">
        <v>8781</v>
      </c>
      <c r="E9085" s="363" t="s">
        <v>10067</v>
      </c>
      <c r="F9085"/>
      <c r="G9085"/>
      <c r="H9085"/>
      <c r="I9085" s="610"/>
    </row>
    <row r="9086" spans="1:9" ht="15" x14ac:dyDescent="0.25">
      <c r="A9086" s="609" t="str">
        <f t="shared" si="141"/>
        <v>2485</v>
      </c>
      <c r="B9086">
        <v>2485</v>
      </c>
      <c r="C9086" t="s">
        <v>22901</v>
      </c>
      <c r="D9086" t="s">
        <v>8781</v>
      </c>
      <c r="E9086" s="363" t="s">
        <v>18571</v>
      </c>
      <c r="F9086"/>
      <c r="G9086"/>
      <c r="H9086"/>
      <c r="I9086" s="610"/>
    </row>
    <row r="9087" spans="1:9" ht="15" x14ac:dyDescent="0.25">
      <c r="A9087" s="609" t="str">
        <f t="shared" si="141"/>
        <v>38005</v>
      </c>
      <c r="B9087">
        <v>38005</v>
      </c>
      <c r="C9087" t="s">
        <v>22902</v>
      </c>
      <c r="D9087" t="s">
        <v>8781</v>
      </c>
      <c r="E9087" s="363" t="s">
        <v>9774</v>
      </c>
      <c r="F9087"/>
      <c r="G9087"/>
      <c r="H9087"/>
      <c r="I9087" s="610"/>
    </row>
    <row r="9088" spans="1:9" ht="15" x14ac:dyDescent="0.25">
      <c r="A9088" s="609" t="str">
        <f t="shared" si="141"/>
        <v>38006</v>
      </c>
      <c r="B9088">
        <v>38006</v>
      </c>
      <c r="C9088" t="s">
        <v>22903</v>
      </c>
      <c r="D9088" t="s">
        <v>8781</v>
      </c>
      <c r="E9088" s="363" t="s">
        <v>10103</v>
      </c>
      <c r="F9088"/>
      <c r="G9088"/>
      <c r="H9088"/>
      <c r="I9088" s="610"/>
    </row>
    <row r="9089" spans="1:9" ht="15" x14ac:dyDescent="0.25">
      <c r="A9089" s="609" t="str">
        <f t="shared" si="141"/>
        <v>38428</v>
      </c>
      <c r="B9089">
        <v>38428</v>
      </c>
      <c r="C9089" t="s">
        <v>22904</v>
      </c>
      <c r="D9089" t="s">
        <v>8781</v>
      </c>
      <c r="E9089" s="363" t="s">
        <v>16717</v>
      </c>
      <c r="F9089"/>
      <c r="G9089"/>
      <c r="H9089"/>
      <c r="I9089" s="610"/>
    </row>
    <row r="9090" spans="1:9" ht="15" x14ac:dyDescent="0.25">
      <c r="A9090" s="609" t="str">
        <f t="shared" ref="A9090:A9153" si="142">IF(ISERROR(SEARCH("/",B9090)=6),TRIM(CLEAN(B9090)),IF(SEARCH("/",B9090)=6,IF(LEN(TRIM(CLEAN(B9090)))=7,LEFT(TRIM(CLEAN(B9090)),6)&amp;"00"&amp;RIGHT(TRIM(CLEAN(B9090)),1),LEFT(TRIM(CLEAN(B9090)),6)&amp;"0"&amp;RIGHT(TRIM(CLEAN(B9090)),2)),TRIM(CLEAN(B9090))))</f>
        <v>38007</v>
      </c>
      <c r="B9090">
        <v>38007</v>
      </c>
      <c r="C9090" t="s">
        <v>22905</v>
      </c>
      <c r="D9090" t="s">
        <v>8781</v>
      </c>
      <c r="E9090" s="363" t="s">
        <v>22906</v>
      </c>
      <c r="F9090"/>
      <c r="G9090"/>
      <c r="H9090"/>
      <c r="I9090" s="610"/>
    </row>
    <row r="9091" spans="1:9" ht="15" x14ac:dyDescent="0.25">
      <c r="A9091" s="609" t="str">
        <f t="shared" si="142"/>
        <v>38008</v>
      </c>
      <c r="B9091">
        <v>38008</v>
      </c>
      <c r="C9091" t="s">
        <v>22907</v>
      </c>
      <c r="D9091" t="s">
        <v>8781</v>
      </c>
      <c r="E9091" s="363" t="s">
        <v>19580</v>
      </c>
      <c r="F9091"/>
      <c r="G9091"/>
      <c r="H9091"/>
      <c r="I9091" s="610"/>
    </row>
    <row r="9092" spans="1:9" ht="15" x14ac:dyDescent="0.25">
      <c r="A9092" s="609" t="str">
        <f t="shared" si="142"/>
        <v>38009</v>
      </c>
      <c r="B9092">
        <v>38009</v>
      </c>
      <c r="C9092" t="s">
        <v>22908</v>
      </c>
      <c r="D9092" t="s">
        <v>8781</v>
      </c>
      <c r="E9092" s="363" t="s">
        <v>22909</v>
      </c>
      <c r="F9092"/>
      <c r="G9092"/>
      <c r="H9092"/>
      <c r="I9092" s="610"/>
    </row>
    <row r="9093" spans="1:9" ht="15" x14ac:dyDescent="0.25">
      <c r="A9093" s="609" t="str">
        <f t="shared" si="142"/>
        <v>39279</v>
      </c>
      <c r="B9093">
        <v>39279</v>
      </c>
      <c r="C9093" t="s">
        <v>22910</v>
      </c>
      <c r="D9093" t="s">
        <v>8781</v>
      </c>
      <c r="E9093" s="363" t="s">
        <v>11586</v>
      </c>
      <c r="F9093"/>
      <c r="G9093"/>
      <c r="H9093"/>
      <c r="I9093" s="610"/>
    </row>
    <row r="9094" spans="1:9" ht="15" x14ac:dyDescent="0.25">
      <c r="A9094" s="609" t="str">
        <f t="shared" si="142"/>
        <v>38845</v>
      </c>
      <c r="B9094">
        <v>38845</v>
      </c>
      <c r="C9094" t="s">
        <v>22911</v>
      </c>
      <c r="D9094" t="s">
        <v>8781</v>
      </c>
      <c r="E9094" s="363" t="s">
        <v>14072</v>
      </c>
      <c r="F9094"/>
      <c r="G9094"/>
      <c r="H9094"/>
      <c r="I9094" s="610"/>
    </row>
    <row r="9095" spans="1:9" ht="15" x14ac:dyDescent="0.25">
      <c r="A9095" s="609" t="str">
        <f t="shared" si="142"/>
        <v>39280</v>
      </c>
      <c r="B9095">
        <v>39280</v>
      </c>
      <c r="C9095" t="s">
        <v>22912</v>
      </c>
      <c r="D9095" t="s">
        <v>8781</v>
      </c>
      <c r="E9095" s="363" t="s">
        <v>19384</v>
      </c>
      <c r="F9095"/>
      <c r="G9095"/>
      <c r="H9095"/>
      <c r="I9095" s="610"/>
    </row>
    <row r="9096" spans="1:9" ht="15" x14ac:dyDescent="0.25">
      <c r="A9096" s="609" t="str">
        <f t="shared" si="142"/>
        <v>39281</v>
      </c>
      <c r="B9096">
        <v>39281</v>
      </c>
      <c r="C9096" t="s">
        <v>22913</v>
      </c>
      <c r="D9096" t="s">
        <v>8781</v>
      </c>
      <c r="E9096" s="363" t="s">
        <v>9258</v>
      </c>
      <c r="F9096"/>
      <c r="G9096"/>
      <c r="H9096"/>
      <c r="I9096" s="610"/>
    </row>
    <row r="9097" spans="1:9" ht="15" x14ac:dyDescent="0.25">
      <c r="A9097" s="609" t="str">
        <f t="shared" si="142"/>
        <v>38849</v>
      </c>
      <c r="B9097">
        <v>38849</v>
      </c>
      <c r="C9097" t="s">
        <v>22914</v>
      </c>
      <c r="D9097" t="s">
        <v>8781</v>
      </c>
      <c r="E9097" s="363" t="s">
        <v>9931</v>
      </c>
      <c r="F9097"/>
      <c r="G9097"/>
      <c r="H9097"/>
      <c r="I9097" s="610"/>
    </row>
    <row r="9098" spans="1:9" ht="15" x14ac:dyDescent="0.25">
      <c r="A9098" s="609" t="str">
        <f t="shared" si="142"/>
        <v>39282</v>
      </c>
      <c r="B9098">
        <v>39282</v>
      </c>
      <c r="C9098" t="s">
        <v>22915</v>
      </c>
      <c r="D9098" t="s">
        <v>8781</v>
      </c>
      <c r="E9098" s="363" t="s">
        <v>18011</v>
      </c>
      <c r="F9098"/>
      <c r="G9098"/>
      <c r="H9098"/>
      <c r="I9098" s="610"/>
    </row>
    <row r="9099" spans="1:9" ht="15" x14ac:dyDescent="0.25">
      <c r="A9099" s="609" t="str">
        <f t="shared" si="142"/>
        <v>38852</v>
      </c>
      <c r="B9099">
        <v>38852</v>
      </c>
      <c r="C9099" t="s">
        <v>22916</v>
      </c>
      <c r="D9099" t="s">
        <v>8781</v>
      </c>
      <c r="E9099" s="363" t="s">
        <v>18933</v>
      </c>
      <c r="F9099"/>
      <c r="G9099"/>
      <c r="H9099"/>
      <c r="I9099" s="610"/>
    </row>
    <row r="9100" spans="1:9" ht="15" x14ac:dyDescent="0.25">
      <c r="A9100" s="609" t="str">
        <f t="shared" si="142"/>
        <v>38844</v>
      </c>
      <c r="B9100">
        <v>38844</v>
      </c>
      <c r="C9100" t="s">
        <v>22917</v>
      </c>
      <c r="D9100" t="s">
        <v>8781</v>
      </c>
      <c r="E9100" s="363" t="s">
        <v>10321</v>
      </c>
      <c r="F9100"/>
      <c r="G9100"/>
      <c r="H9100"/>
      <c r="I9100" s="610"/>
    </row>
    <row r="9101" spans="1:9" ht="15" x14ac:dyDescent="0.25">
      <c r="A9101" s="609" t="str">
        <f t="shared" si="142"/>
        <v>38846</v>
      </c>
      <c r="B9101">
        <v>38846</v>
      </c>
      <c r="C9101" t="s">
        <v>22918</v>
      </c>
      <c r="D9101" t="s">
        <v>8781</v>
      </c>
      <c r="E9101" s="363" t="s">
        <v>13191</v>
      </c>
      <c r="F9101"/>
      <c r="G9101"/>
      <c r="H9101"/>
      <c r="I9101" s="610"/>
    </row>
    <row r="9102" spans="1:9" ht="15" x14ac:dyDescent="0.25">
      <c r="A9102" s="609" t="str">
        <f t="shared" si="142"/>
        <v>38847</v>
      </c>
      <c r="B9102">
        <v>38847</v>
      </c>
      <c r="C9102" t="s">
        <v>22919</v>
      </c>
      <c r="D9102" t="s">
        <v>8781</v>
      </c>
      <c r="E9102" s="363" t="s">
        <v>10179</v>
      </c>
      <c r="F9102"/>
      <c r="G9102"/>
      <c r="H9102"/>
      <c r="I9102" s="610"/>
    </row>
    <row r="9103" spans="1:9" ht="15" x14ac:dyDescent="0.25">
      <c r="A9103" s="609" t="str">
        <f t="shared" si="142"/>
        <v>38850</v>
      </c>
      <c r="B9103">
        <v>38850</v>
      </c>
      <c r="C9103" t="s">
        <v>22920</v>
      </c>
      <c r="D9103" t="s">
        <v>8781</v>
      </c>
      <c r="E9103" s="363" t="s">
        <v>22921</v>
      </c>
      <c r="F9103"/>
      <c r="G9103"/>
      <c r="H9103"/>
      <c r="I9103" s="610"/>
    </row>
    <row r="9104" spans="1:9" ht="15" x14ac:dyDescent="0.25">
      <c r="A9104" s="609" t="str">
        <f t="shared" si="142"/>
        <v>38848</v>
      </c>
      <c r="B9104">
        <v>38848</v>
      </c>
      <c r="C9104" t="s">
        <v>22922</v>
      </c>
      <c r="D9104" t="s">
        <v>8781</v>
      </c>
      <c r="E9104" s="363" t="s">
        <v>17078</v>
      </c>
      <c r="F9104"/>
      <c r="G9104"/>
      <c r="H9104"/>
      <c r="I9104" s="610"/>
    </row>
    <row r="9105" spans="1:9" ht="15" x14ac:dyDescent="0.25">
      <c r="A9105" s="609" t="str">
        <f t="shared" si="142"/>
        <v>38851</v>
      </c>
      <c r="B9105">
        <v>38851</v>
      </c>
      <c r="C9105" t="s">
        <v>22923</v>
      </c>
      <c r="D9105" t="s">
        <v>8781</v>
      </c>
      <c r="E9105" s="363" t="s">
        <v>16649</v>
      </c>
      <c r="F9105"/>
      <c r="G9105"/>
      <c r="H9105"/>
      <c r="I9105" s="610"/>
    </row>
    <row r="9106" spans="1:9" ht="15" x14ac:dyDescent="0.25">
      <c r="A9106" s="609" t="str">
        <f t="shared" si="142"/>
        <v>38860</v>
      </c>
      <c r="B9106">
        <v>38860</v>
      </c>
      <c r="C9106" t="s">
        <v>22924</v>
      </c>
      <c r="D9106" t="s">
        <v>8781</v>
      </c>
      <c r="E9106" s="363" t="s">
        <v>10360</v>
      </c>
      <c r="F9106"/>
      <c r="G9106"/>
      <c r="H9106"/>
      <c r="I9106" s="610"/>
    </row>
    <row r="9107" spans="1:9" ht="15" x14ac:dyDescent="0.25">
      <c r="A9107" s="609" t="str">
        <f t="shared" si="142"/>
        <v>38861</v>
      </c>
      <c r="B9107">
        <v>38861</v>
      </c>
      <c r="C9107" t="s">
        <v>22925</v>
      </c>
      <c r="D9107" t="s">
        <v>8781</v>
      </c>
      <c r="E9107" s="363" t="s">
        <v>10117</v>
      </c>
      <c r="F9107"/>
      <c r="G9107"/>
      <c r="H9107"/>
      <c r="I9107" s="610"/>
    </row>
    <row r="9108" spans="1:9" ht="15" x14ac:dyDescent="0.25">
      <c r="A9108" s="609" t="str">
        <f t="shared" si="142"/>
        <v>38862</v>
      </c>
      <c r="B9108">
        <v>38862</v>
      </c>
      <c r="C9108" t="s">
        <v>22926</v>
      </c>
      <c r="D9108" t="s">
        <v>8781</v>
      </c>
      <c r="E9108" s="363" t="s">
        <v>14559</v>
      </c>
      <c r="F9108"/>
      <c r="G9108"/>
      <c r="H9108"/>
      <c r="I9108" s="610"/>
    </row>
    <row r="9109" spans="1:9" ht="15" x14ac:dyDescent="0.25">
      <c r="A9109" s="609" t="str">
        <f t="shared" si="142"/>
        <v>38863</v>
      </c>
      <c r="B9109">
        <v>38863</v>
      </c>
      <c r="C9109" t="s">
        <v>22927</v>
      </c>
      <c r="D9109" t="s">
        <v>8781</v>
      </c>
      <c r="E9109" s="363" t="s">
        <v>9944</v>
      </c>
      <c r="F9109"/>
      <c r="G9109"/>
      <c r="H9109"/>
      <c r="I9109" s="610"/>
    </row>
    <row r="9110" spans="1:9" ht="15" x14ac:dyDescent="0.25">
      <c r="A9110" s="609" t="str">
        <f t="shared" si="142"/>
        <v>38865</v>
      </c>
      <c r="B9110">
        <v>38865</v>
      </c>
      <c r="C9110" t="s">
        <v>22928</v>
      </c>
      <c r="D9110" t="s">
        <v>8781</v>
      </c>
      <c r="E9110" s="363" t="s">
        <v>18105</v>
      </c>
      <c r="F9110"/>
      <c r="G9110"/>
      <c r="H9110"/>
      <c r="I9110" s="610"/>
    </row>
    <row r="9111" spans="1:9" ht="15" x14ac:dyDescent="0.25">
      <c r="A9111" s="609" t="str">
        <f t="shared" si="142"/>
        <v>38864</v>
      </c>
      <c r="B9111">
        <v>38864</v>
      </c>
      <c r="C9111" t="s">
        <v>22929</v>
      </c>
      <c r="D9111" t="s">
        <v>8781</v>
      </c>
      <c r="E9111" s="363" t="s">
        <v>16438</v>
      </c>
      <c r="F9111"/>
      <c r="G9111"/>
      <c r="H9111"/>
      <c r="I9111" s="610"/>
    </row>
    <row r="9112" spans="1:9" ht="15" x14ac:dyDescent="0.25">
      <c r="A9112" s="609" t="str">
        <f t="shared" si="142"/>
        <v>38866</v>
      </c>
      <c r="B9112">
        <v>38866</v>
      </c>
      <c r="C9112" t="s">
        <v>22930</v>
      </c>
      <c r="D9112" t="s">
        <v>8781</v>
      </c>
      <c r="E9112" s="363" t="s">
        <v>10074</v>
      </c>
      <c r="F9112"/>
      <c r="G9112"/>
      <c r="H9112"/>
      <c r="I9112" s="610"/>
    </row>
    <row r="9113" spans="1:9" ht="15" x14ac:dyDescent="0.25">
      <c r="A9113" s="609" t="str">
        <f t="shared" si="142"/>
        <v>38868</v>
      </c>
      <c r="B9113">
        <v>38868</v>
      </c>
      <c r="C9113" t="s">
        <v>22931</v>
      </c>
      <c r="D9113" t="s">
        <v>8781</v>
      </c>
      <c r="E9113" s="363" t="s">
        <v>22932</v>
      </c>
      <c r="F9113"/>
      <c r="G9113"/>
      <c r="H9113"/>
      <c r="I9113" s="610"/>
    </row>
    <row r="9114" spans="1:9" ht="15" x14ac:dyDescent="0.25">
      <c r="A9114" s="609" t="str">
        <f t="shared" si="142"/>
        <v>38853</v>
      </c>
      <c r="B9114">
        <v>38853</v>
      </c>
      <c r="C9114" t="s">
        <v>22933</v>
      </c>
      <c r="D9114" t="s">
        <v>8781</v>
      </c>
      <c r="E9114" s="363" t="s">
        <v>8978</v>
      </c>
      <c r="F9114"/>
      <c r="G9114"/>
      <c r="H9114"/>
      <c r="I9114" s="610"/>
    </row>
    <row r="9115" spans="1:9" ht="15" x14ac:dyDescent="0.25">
      <c r="A9115" s="609" t="str">
        <f t="shared" si="142"/>
        <v>38854</v>
      </c>
      <c r="B9115">
        <v>38854</v>
      </c>
      <c r="C9115" t="s">
        <v>22934</v>
      </c>
      <c r="D9115" t="s">
        <v>8781</v>
      </c>
      <c r="E9115" s="363" t="s">
        <v>12807</v>
      </c>
      <c r="F9115"/>
      <c r="G9115"/>
      <c r="H9115"/>
      <c r="I9115" s="610"/>
    </row>
    <row r="9116" spans="1:9" ht="15" x14ac:dyDescent="0.25">
      <c r="A9116" s="609" t="str">
        <f t="shared" si="142"/>
        <v>38855</v>
      </c>
      <c r="B9116">
        <v>38855</v>
      </c>
      <c r="C9116" t="s">
        <v>22935</v>
      </c>
      <c r="D9116" t="s">
        <v>8781</v>
      </c>
      <c r="E9116" s="363" t="s">
        <v>9362</v>
      </c>
      <c r="F9116"/>
      <c r="G9116"/>
      <c r="H9116"/>
      <c r="I9116" s="610"/>
    </row>
    <row r="9117" spans="1:9" ht="15" x14ac:dyDescent="0.25">
      <c r="A9117" s="609" t="str">
        <f t="shared" si="142"/>
        <v>38856</v>
      </c>
      <c r="B9117">
        <v>38856</v>
      </c>
      <c r="C9117" t="s">
        <v>22936</v>
      </c>
      <c r="D9117" t="s">
        <v>8781</v>
      </c>
      <c r="E9117" s="363" t="s">
        <v>22937</v>
      </c>
      <c r="F9117"/>
      <c r="G9117"/>
      <c r="H9117"/>
      <c r="I9117" s="610"/>
    </row>
    <row r="9118" spans="1:9" ht="15" x14ac:dyDescent="0.25">
      <c r="A9118" s="609" t="str">
        <f t="shared" si="142"/>
        <v>38857</v>
      </c>
      <c r="B9118">
        <v>38857</v>
      </c>
      <c r="C9118" t="s">
        <v>22938</v>
      </c>
      <c r="D9118" t="s">
        <v>8781</v>
      </c>
      <c r="E9118" s="363" t="s">
        <v>10358</v>
      </c>
      <c r="F9118"/>
      <c r="G9118"/>
      <c r="H9118"/>
      <c r="I9118" s="610"/>
    </row>
    <row r="9119" spans="1:9" ht="15" x14ac:dyDescent="0.25">
      <c r="A9119" s="609" t="str">
        <f t="shared" si="142"/>
        <v>38858</v>
      </c>
      <c r="B9119">
        <v>38858</v>
      </c>
      <c r="C9119" t="s">
        <v>22939</v>
      </c>
      <c r="D9119" t="s">
        <v>8781</v>
      </c>
      <c r="E9119" s="363" t="s">
        <v>9209</v>
      </c>
      <c r="F9119"/>
      <c r="G9119"/>
      <c r="H9119"/>
      <c r="I9119" s="610"/>
    </row>
    <row r="9120" spans="1:9" ht="15" x14ac:dyDescent="0.25">
      <c r="A9120" s="609" t="str">
        <f t="shared" si="142"/>
        <v>38859</v>
      </c>
      <c r="B9120">
        <v>38859</v>
      </c>
      <c r="C9120" t="s">
        <v>22940</v>
      </c>
      <c r="D9120" t="s">
        <v>8781</v>
      </c>
      <c r="E9120" s="363" t="s">
        <v>22941</v>
      </c>
      <c r="F9120"/>
      <c r="G9120"/>
      <c r="H9120"/>
      <c r="I9120" s="610"/>
    </row>
    <row r="9121" spans="1:9" ht="15" x14ac:dyDescent="0.25">
      <c r="A9121" s="609" t="str">
        <f t="shared" si="142"/>
        <v>3104</v>
      </c>
      <c r="B9121">
        <v>3104</v>
      </c>
      <c r="C9121" t="s">
        <v>22942</v>
      </c>
      <c r="D9121" t="s">
        <v>9435</v>
      </c>
      <c r="E9121" s="363" t="s">
        <v>22943</v>
      </c>
      <c r="F9121"/>
      <c r="G9121"/>
      <c r="H9121"/>
      <c r="I9121" s="610"/>
    </row>
    <row r="9122" spans="1:9" ht="15" x14ac:dyDescent="0.25">
      <c r="A9122" s="609" t="str">
        <f t="shared" si="142"/>
        <v>1607</v>
      </c>
      <c r="B9122">
        <v>1607</v>
      </c>
      <c r="C9122" t="s">
        <v>22944</v>
      </c>
      <c r="D9122" t="s">
        <v>9435</v>
      </c>
      <c r="E9122" s="363" t="s">
        <v>11065</v>
      </c>
      <c r="F9122"/>
      <c r="G9122"/>
      <c r="H9122"/>
      <c r="I9122" s="610"/>
    </row>
    <row r="9123" spans="1:9" ht="15" x14ac:dyDescent="0.25">
      <c r="A9123" s="609" t="str">
        <f t="shared" si="142"/>
        <v>38169</v>
      </c>
      <c r="B9123">
        <v>38169</v>
      </c>
      <c r="C9123" t="s">
        <v>22945</v>
      </c>
      <c r="D9123" t="s">
        <v>9435</v>
      </c>
      <c r="E9123" s="363" t="s">
        <v>22946</v>
      </c>
      <c r="F9123"/>
      <c r="G9123"/>
      <c r="H9123"/>
      <c r="I9123" s="610"/>
    </row>
    <row r="9124" spans="1:9" ht="15" x14ac:dyDescent="0.25">
      <c r="A9124" s="609" t="str">
        <f t="shared" si="142"/>
        <v>6142</v>
      </c>
      <c r="B9124">
        <v>6142</v>
      </c>
      <c r="C9124" t="s">
        <v>22947</v>
      </c>
      <c r="D9124" t="s">
        <v>8781</v>
      </c>
      <c r="E9124" s="363" t="s">
        <v>18084</v>
      </c>
      <c r="F9124"/>
      <c r="G9124"/>
      <c r="H9124"/>
      <c r="I9124" s="610"/>
    </row>
    <row r="9125" spans="1:9" ht="15" x14ac:dyDescent="0.25">
      <c r="A9125" s="609" t="str">
        <f t="shared" si="142"/>
        <v>11686</v>
      </c>
      <c r="B9125">
        <v>11686</v>
      </c>
      <c r="C9125" t="s">
        <v>22948</v>
      </c>
      <c r="D9125" t="s">
        <v>8781</v>
      </c>
      <c r="E9125" s="363" t="s">
        <v>10285</v>
      </c>
      <c r="F9125"/>
      <c r="G9125"/>
      <c r="H9125"/>
      <c r="I9125" s="610"/>
    </row>
    <row r="9126" spans="1:9" ht="15" x14ac:dyDescent="0.25">
      <c r="A9126" s="609" t="str">
        <f t="shared" si="142"/>
        <v>37598</v>
      </c>
      <c r="B9126">
        <v>37598</v>
      </c>
      <c r="C9126" t="s">
        <v>22949</v>
      </c>
      <c r="D9126" t="s">
        <v>8781</v>
      </c>
      <c r="E9126" s="363" t="s">
        <v>9468</v>
      </c>
      <c r="F9126"/>
      <c r="G9126"/>
      <c r="H9126"/>
      <c r="I9126" s="610"/>
    </row>
    <row r="9127" spans="1:9" ht="15" x14ac:dyDescent="0.25">
      <c r="A9127" s="609" t="str">
        <f t="shared" si="142"/>
        <v>25398</v>
      </c>
      <c r="B9127">
        <v>25398</v>
      </c>
      <c r="C9127" t="s">
        <v>22950</v>
      </c>
      <c r="D9127" t="s">
        <v>8781</v>
      </c>
      <c r="E9127" s="363" t="s">
        <v>22951</v>
      </c>
      <c r="F9127"/>
      <c r="G9127"/>
      <c r="H9127"/>
      <c r="I9127" s="610"/>
    </row>
    <row r="9128" spans="1:9" ht="15" x14ac:dyDescent="0.25">
      <c r="A9128" s="609" t="str">
        <f t="shared" si="142"/>
        <v>25399</v>
      </c>
      <c r="B9128">
        <v>25399</v>
      </c>
      <c r="C9128" t="s">
        <v>22952</v>
      </c>
      <c r="D9128" t="s">
        <v>8781</v>
      </c>
      <c r="E9128" s="363" t="s">
        <v>22953</v>
      </c>
      <c r="F9128"/>
      <c r="G9128"/>
      <c r="H9128"/>
      <c r="I9128" s="610"/>
    </row>
    <row r="9129" spans="1:9" ht="15" x14ac:dyDescent="0.25">
      <c r="A9129" s="609" t="str">
        <f t="shared" si="142"/>
        <v>43440</v>
      </c>
      <c r="B9129">
        <v>43440</v>
      </c>
      <c r="C9129" t="s">
        <v>22954</v>
      </c>
      <c r="D9129" t="s">
        <v>8781</v>
      </c>
      <c r="E9129" s="363" t="s">
        <v>22955</v>
      </c>
      <c r="F9129"/>
      <c r="G9129"/>
      <c r="H9129"/>
      <c r="I9129" s="610"/>
    </row>
    <row r="9130" spans="1:9" ht="15" x14ac:dyDescent="0.25">
      <c r="A9130" s="609" t="str">
        <f t="shared" si="142"/>
        <v>10667</v>
      </c>
      <c r="B9130">
        <v>10667</v>
      </c>
      <c r="C9130" t="s">
        <v>22956</v>
      </c>
      <c r="D9130" t="s">
        <v>8781</v>
      </c>
      <c r="E9130" s="363" t="s">
        <v>22957</v>
      </c>
      <c r="F9130"/>
      <c r="G9130"/>
      <c r="H9130"/>
      <c r="I9130" s="610"/>
    </row>
    <row r="9131" spans="1:9" ht="15" x14ac:dyDescent="0.25">
      <c r="A9131" s="609" t="str">
        <f t="shared" si="142"/>
        <v>1613</v>
      </c>
      <c r="B9131">
        <v>1613</v>
      </c>
      <c r="C9131" t="s">
        <v>22958</v>
      </c>
      <c r="D9131" t="s">
        <v>8781</v>
      </c>
      <c r="E9131" s="363" t="s">
        <v>18522</v>
      </c>
      <c r="F9131"/>
      <c r="G9131"/>
      <c r="H9131"/>
      <c r="I9131" s="610"/>
    </row>
    <row r="9132" spans="1:9" ht="15" x14ac:dyDescent="0.25">
      <c r="A9132" s="609" t="str">
        <f t="shared" si="142"/>
        <v>1626</v>
      </c>
      <c r="B9132">
        <v>1626</v>
      </c>
      <c r="C9132" t="s">
        <v>22959</v>
      </c>
      <c r="D9132" t="s">
        <v>8781</v>
      </c>
      <c r="E9132" s="363" t="s">
        <v>18523</v>
      </c>
      <c r="F9132"/>
      <c r="G9132"/>
      <c r="H9132"/>
      <c r="I9132" s="610"/>
    </row>
    <row r="9133" spans="1:9" ht="15" x14ac:dyDescent="0.25">
      <c r="A9133" s="609" t="str">
        <f t="shared" si="142"/>
        <v>1625</v>
      </c>
      <c r="B9133">
        <v>1625</v>
      </c>
      <c r="C9133" t="s">
        <v>22960</v>
      </c>
      <c r="D9133" t="s">
        <v>8781</v>
      </c>
      <c r="E9133" s="363" t="s">
        <v>11959</v>
      </c>
      <c r="F9133"/>
      <c r="G9133"/>
      <c r="H9133"/>
      <c r="I9133" s="610"/>
    </row>
    <row r="9134" spans="1:9" ht="15" x14ac:dyDescent="0.25">
      <c r="A9134" s="609" t="str">
        <f t="shared" si="142"/>
        <v>1622</v>
      </c>
      <c r="B9134">
        <v>1622</v>
      </c>
      <c r="C9134" t="s">
        <v>22961</v>
      </c>
      <c r="D9134" t="s">
        <v>8781</v>
      </c>
      <c r="E9134" s="363" t="s">
        <v>18524</v>
      </c>
      <c r="F9134"/>
      <c r="G9134"/>
      <c r="H9134"/>
      <c r="I9134" s="610"/>
    </row>
    <row r="9135" spans="1:9" ht="15" x14ac:dyDescent="0.25">
      <c r="A9135" s="609" t="str">
        <f t="shared" si="142"/>
        <v>1620</v>
      </c>
      <c r="B9135">
        <v>1620</v>
      </c>
      <c r="C9135" t="s">
        <v>22962</v>
      </c>
      <c r="D9135" t="s">
        <v>8781</v>
      </c>
      <c r="E9135" s="363" t="s">
        <v>18525</v>
      </c>
      <c r="F9135"/>
      <c r="G9135"/>
      <c r="H9135"/>
      <c r="I9135" s="610"/>
    </row>
    <row r="9136" spans="1:9" ht="15" x14ac:dyDescent="0.25">
      <c r="A9136" s="609" t="str">
        <f t="shared" si="142"/>
        <v>1629</v>
      </c>
      <c r="B9136">
        <v>1629</v>
      </c>
      <c r="C9136" t="s">
        <v>22963</v>
      </c>
      <c r="D9136" t="s">
        <v>8781</v>
      </c>
      <c r="E9136" s="363" t="s">
        <v>18526</v>
      </c>
      <c r="F9136"/>
      <c r="G9136"/>
      <c r="H9136"/>
      <c r="I9136" s="610"/>
    </row>
    <row r="9137" spans="1:9" ht="15" x14ac:dyDescent="0.25">
      <c r="A9137" s="609" t="str">
        <f t="shared" si="142"/>
        <v>1627</v>
      </c>
      <c r="B9137">
        <v>1627</v>
      </c>
      <c r="C9137" t="s">
        <v>22964</v>
      </c>
      <c r="D9137" t="s">
        <v>8781</v>
      </c>
      <c r="E9137" s="363" t="s">
        <v>18527</v>
      </c>
      <c r="F9137"/>
      <c r="G9137"/>
      <c r="H9137"/>
      <c r="I9137" s="610"/>
    </row>
    <row r="9138" spans="1:9" ht="15" x14ac:dyDescent="0.25">
      <c r="A9138" s="609" t="str">
        <f t="shared" si="142"/>
        <v>1623</v>
      </c>
      <c r="B9138">
        <v>1623</v>
      </c>
      <c r="C9138" t="s">
        <v>22965</v>
      </c>
      <c r="D9138" t="s">
        <v>8781</v>
      </c>
      <c r="E9138" s="363" t="s">
        <v>12732</v>
      </c>
      <c r="F9138"/>
      <c r="G9138"/>
      <c r="H9138"/>
      <c r="I9138" s="610"/>
    </row>
    <row r="9139" spans="1:9" ht="15" x14ac:dyDescent="0.25">
      <c r="A9139" s="609" t="str">
        <f t="shared" si="142"/>
        <v>1619</v>
      </c>
      <c r="B9139">
        <v>1619</v>
      </c>
      <c r="C9139" t="s">
        <v>22966</v>
      </c>
      <c r="D9139" t="s">
        <v>8781</v>
      </c>
      <c r="E9139" s="363" t="s">
        <v>18528</v>
      </c>
      <c r="F9139"/>
      <c r="G9139"/>
      <c r="H9139"/>
      <c r="I9139" s="610"/>
    </row>
    <row r="9140" spans="1:9" ht="15" x14ac:dyDescent="0.25">
      <c r="A9140" s="609" t="str">
        <f t="shared" si="142"/>
        <v>1630</v>
      </c>
      <c r="B9140">
        <v>1630</v>
      </c>
      <c r="C9140" t="s">
        <v>22967</v>
      </c>
      <c r="D9140" t="s">
        <v>8781</v>
      </c>
      <c r="E9140" s="363" t="s">
        <v>18529</v>
      </c>
      <c r="F9140"/>
      <c r="G9140"/>
      <c r="H9140"/>
      <c r="I9140" s="610"/>
    </row>
    <row r="9141" spans="1:9" ht="15" x14ac:dyDescent="0.25">
      <c r="A9141" s="609" t="str">
        <f t="shared" si="142"/>
        <v>1616</v>
      </c>
      <c r="B9141">
        <v>1616</v>
      </c>
      <c r="C9141" t="s">
        <v>22968</v>
      </c>
      <c r="D9141" t="s">
        <v>8781</v>
      </c>
      <c r="E9141" s="363" t="s">
        <v>18530</v>
      </c>
      <c r="F9141"/>
      <c r="G9141"/>
      <c r="H9141"/>
      <c r="I9141" s="610"/>
    </row>
    <row r="9142" spans="1:9" ht="15" x14ac:dyDescent="0.25">
      <c r="A9142" s="609" t="str">
        <f t="shared" si="142"/>
        <v>1614</v>
      </c>
      <c r="B9142">
        <v>1614</v>
      </c>
      <c r="C9142" t="s">
        <v>22969</v>
      </c>
      <c r="D9142" t="s">
        <v>8781</v>
      </c>
      <c r="E9142" s="363" t="s">
        <v>18531</v>
      </c>
      <c r="F9142"/>
      <c r="G9142"/>
      <c r="H9142"/>
      <c r="I9142" s="610"/>
    </row>
    <row r="9143" spans="1:9" ht="15" x14ac:dyDescent="0.25">
      <c r="A9143" s="609" t="str">
        <f t="shared" si="142"/>
        <v>1617</v>
      </c>
      <c r="B9143">
        <v>1617</v>
      </c>
      <c r="C9143" t="s">
        <v>22970</v>
      </c>
      <c r="D9143" t="s">
        <v>8781</v>
      </c>
      <c r="E9143" s="363" t="s">
        <v>18532</v>
      </c>
      <c r="F9143"/>
      <c r="G9143"/>
      <c r="H9143"/>
      <c r="I9143" s="610"/>
    </row>
    <row r="9144" spans="1:9" ht="15" x14ac:dyDescent="0.25">
      <c r="A9144" s="609" t="str">
        <f t="shared" si="142"/>
        <v>1621</v>
      </c>
      <c r="B9144">
        <v>1621</v>
      </c>
      <c r="C9144" t="s">
        <v>22971</v>
      </c>
      <c r="D9144" t="s">
        <v>8781</v>
      </c>
      <c r="E9144" s="363" t="s">
        <v>18533</v>
      </c>
      <c r="F9144"/>
      <c r="G9144"/>
      <c r="H9144"/>
      <c r="I9144" s="610"/>
    </row>
    <row r="9145" spans="1:9" ht="15" x14ac:dyDescent="0.25">
      <c r="A9145" s="609" t="str">
        <f t="shared" si="142"/>
        <v>1624</v>
      </c>
      <c r="B9145">
        <v>1624</v>
      </c>
      <c r="C9145" t="s">
        <v>22972</v>
      </c>
      <c r="D9145" t="s">
        <v>8781</v>
      </c>
      <c r="E9145" s="363" t="s">
        <v>18534</v>
      </c>
      <c r="F9145"/>
      <c r="G9145"/>
      <c r="H9145"/>
      <c r="I9145" s="610"/>
    </row>
    <row r="9146" spans="1:9" ht="15" x14ac:dyDescent="0.25">
      <c r="A9146" s="609" t="str">
        <f t="shared" si="142"/>
        <v>1615</v>
      </c>
      <c r="B9146">
        <v>1615</v>
      </c>
      <c r="C9146" t="s">
        <v>22973</v>
      </c>
      <c r="D9146" t="s">
        <v>8781</v>
      </c>
      <c r="E9146" s="363" t="s">
        <v>18535</v>
      </c>
      <c r="F9146"/>
      <c r="G9146"/>
      <c r="H9146"/>
      <c r="I9146" s="610"/>
    </row>
    <row r="9147" spans="1:9" ht="15" x14ac:dyDescent="0.25">
      <c r="A9147" s="609" t="str">
        <f t="shared" si="142"/>
        <v>1612</v>
      </c>
      <c r="B9147">
        <v>1612</v>
      </c>
      <c r="C9147" t="s">
        <v>22974</v>
      </c>
      <c r="D9147" t="s">
        <v>8781</v>
      </c>
      <c r="E9147" s="363" t="s">
        <v>18536</v>
      </c>
      <c r="F9147"/>
      <c r="G9147"/>
      <c r="H9147"/>
      <c r="I9147" s="610"/>
    </row>
    <row r="9148" spans="1:9" ht="15" x14ac:dyDescent="0.25">
      <c r="A9148" s="609" t="str">
        <f t="shared" si="142"/>
        <v>1618</v>
      </c>
      <c r="B9148">
        <v>1618</v>
      </c>
      <c r="C9148" t="s">
        <v>22975</v>
      </c>
      <c r="D9148" t="s">
        <v>8781</v>
      </c>
      <c r="E9148" s="363" t="s">
        <v>18537</v>
      </c>
      <c r="F9148"/>
      <c r="G9148"/>
      <c r="H9148"/>
      <c r="I9148" s="610"/>
    </row>
    <row r="9149" spans="1:9" ht="15" x14ac:dyDescent="0.25">
      <c r="A9149" s="609" t="str">
        <f t="shared" si="142"/>
        <v>14211</v>
      </c>
      <c r="B9149">
        <v>14211</v>
      </c>
      <c r="C9149" t="s">
        <v>22976</v>
      </c>
      <c r="D9149" t="s">
        <v>8781</v>
      </c>
      <c r="E9149" s="363" t="s">
        <v>19419</v>
      </c>
      <c r="F9149"/>
      <c r="G9149"/>
      <c r="H9149"/>
      <c r="I9149" s="610"/>
    </row>
    <row r="9150" spans="1:9" ht="15" x14ac:dyDescent="0.25">
      <c r="A9150" s="609" t="str">
        <f t="shared" si="142"/>
        <v>34500</v>
      </c>
      <c r="B9150">
        <v>34500</v>
      </c>
      <c r="C9150" t="s">
        <v>22977</v>
      </c>
      <c r="D9150" t="s">
        <v>8786</v>
      </c>
      <c r="E9150" s="363" t="s">
        <v>22978</v>
      </c>
      <c r="F9150"/>
      <c r="G9150"/>
      <c r="H9150"/>
      <c r="I9150" s="610"/>
    </row>
    <row r="9151" spans="1:9" ht="15" x14ac:dyDescent="0.25">
      <c r="A9151" s="609" t="str">
        <f t="shared" si="142"/>
        <v>40934</v>
      </c>
      <c r="B9151">
        <v>40934</v>
      </c>
      <c r="C9151" t="s">
        <v>22979</v>
      </c>
      <c r="D9151" t="s">
        <v>8914</v>
      </c>
      <c r="E9151" s="363" t="s">
        <v>22980</v>
      </c>
      <c r="F9151"/>
      <c r="G9151"/>
      <c r="H9151"/>
      <c r="I9151" s="610"/>
    </row>
    <row r="9152" spans="1:9" ht="15" x14ac:dyDescent="0.25">
      <c r="A9152" s="609" t="str">
        <f t="shared" si="142"/>
        <v>38200</v>
      </c>
      <c r="B9152">
        <v>38200</v>
      </c>
      <c r="C9152" t="s">
        <v>22981</v>
      </c>
      <c r="D9152" t="s">
        <v>9441</v>
      </c>
      <c r="E9152" s="363" t="s">
        <v>22982</v>
      </c>
      <c r="F9152"/>
      <c r="G9152"/>
      <c r="H9152"/>
      <c r="I9152" s="610"/>
    </row>
    <row r="9153" spans="1:9" ht="15" x14ac:dyDescent="0.25">
      <c r="A9153" s="609" t="str">
        <f t="shared" si="142"/>
        <v>39269</v>
      </c>
      <c r="B9153">
        <v>39269</v>
      </c>
      <c r="C9153" t="s">
        <v>22983</v>
      </c>
      <c r="D9153" t="s">
        <v>8796</v>
      </c>
      <c r="E9153" s="363" t="s">
        <v>9139</v>
      </c>
      <c r="F9153"/>
      <c r="G9153"/>
      <c r="H9153"/>
      <c r="I9153" s="610"/>
    </row>
    <row r="9154" spans="1:9" ht="15" x14ac:dyDescent="0.25">
      <c r="A9154" s="609" t="str">
        <f t="shared" ref="A9154:A9217" si="143">IF(ISERROR(SEARCH("/",B9154)=6),TRIM(CLEAN(B9154)),IF(SEARCH("/",B9154)=6,IF(LEN(TRIM(CLEAN(B9154)))=7,LEFT(TRIM(CLEAN(B9154)),6)&amp;"00"&amp;RIGHT(TRIM(CLEAN(B9154)),1),LEFT(TRIM(CLEAN(B9154)),6)&amp;"0"&amp;RIGHT(TRIM(CLEAN(B9154)),2)),TRIM(CLEAN(B9154))))</f>
        <v>11889</v>
      </c>
      <c r="B9154">
        <v>11889</v>
      </c>
      <c r="C9154" t="s">
        <v>22984</v>
      </c>
      <c r="D9154" t="s">
        <v>8796</v>
      </c>
      <c r="E9154" s="363" t="s">
        <v>8820</v>
      </c>
      <c r="F9154"/>
      <c r="G9154"/>
      <c r="H9154"/>
      <c r="I9154" s="610"/>
    </row>
    <row r="9155" spans="1:9" ht="15" x14ac:dyDescent="0.25">
      <c r="A9155" s="609" t="str">
        <f t="shared" si="143"/>
        <v>39270</v>
      </c>
      <c r="B9155">
        <v>39270</v>
      </c>
      <c r="C9155" t="s">
        <v>22985</v>
      </c>
      <c r="D9155" t="s">
        <v>8796</v>
      </c>
      <c r="E9155" s="363" t="s">
        <v>9056</v>
      </c>
      <c r="F9155"/>
      <c r="G9155"/>
      <c r="H9155"/>
      <c r="I9155" s="610"/>
    </row>
    <row r="9156" spans="1:9" ht="15" x14ac:dyDescent="0.25">
      <c r="A9156" s="609" t="str">
        <f t="shared" si="143"/>
        <v>11890</v>
      </c>
      <c r="B9156">
        <v>11890</v>
      </c>
      <c r="C9156" t="s">
        <v>22986</v>
      </c>
      <c r="D9156" t="s">
        <v>8796</v>
      </c>
      <c r="E9156" s="363" t="s">
        <v>8816</v>
      </c>
      <c r="F9156"/>
      <c r="G9156"/>
      <c r="H9156"/>
      <c r="I9156" s="610"/>
    </row>
    <row r="9157" spans="1:9" ht="15" x14ac:dyDescent="0.25">
      <c r="A9157" s="609" t="str">
        <f t="shared" si="143"/>
        <v>11891</v>
      </c>
      <c r="B9157">
        <v>11891</v>
      </c>
      <c r="C9157" t="s">
        <v>22987</v>
      </c>
      <c r="D9157" t="s">
        <v>8796</v>
      </c>
      <c r="E9157" s="363" t="s">
        <v>11767</v>
      </c>
      <c r="F9157"/>
      <c r="G9157"/>
      <c r="H9157"/>
      <c r="I9157" s="610"/>
    </row>
    <row r="9158" spans="1:9" ht="15" x14ac:dyDescent="0.25">
      <c r="A9158" s="609" t="str">
        <f t="shared" si="143"/>
        <v>11892</v>
      </c>
      <c r="B9158">
        <v>11892</v>
      </c>
      <c r="C9158" t="s">
        <v>22988</v>
      </c>
      <c r="D9158" t="s">
        <v>8796</v>
      </c>
      <c r="E9158" s="363" t="s">
        <v>9475</v>
      </c>
      <c r="F9158"/>
      <c r="G9158"/>
      <c r="H9158"/>
      <c r="I9158" s="610"/>
    </row>
    <row r="9159" spans="1:9" ht="15" x14ac:dyDescent="0.25">
      <c r="A9159" s="609" t="str">
        <f t="shared" si="143"/>
        <v>37601</v>
      </c>
      <c r="B9159">
        <v>37601</v>
      </c>
      <c r="C9159" t="s">
        <v>22989</v>
      </c>
      <c r="D9159" t="s">
        <v>8796</v>
      </c>
      <c r="E9159" s="363" t="s">
        <v>19786</v>
      </c>
      <c r="F9159"/>
      <c r="G9159"/>
      <c r="H9159"/>
      <c r="I9159" s="610"/>
    </row>
    <row r="9160" spans="1:9" ht="15" x14ac:dyDescent="0.25">
      <c r="A9160" s="609" t="str">
        <f t="shared" si="143"/>
        <v>1634</v>
      </c>
      <c r="B9160">
        <v>1634</v>
      </c>
      <c r="C9160" t="s">
        <v>22990</v>
      </c>
      <c r="D9160" t="s">
        <v>8796</v>
      </c>
      <c r="E9160" s="363" t="s">
        <v>16308</v>
      </c>
      <c r="F9160"/>
      <c r="G9160"/>
      <c r="H9160"/>
      <c r="I9160" s="610"/>
    </row>
    <row r="9161" spans="1:9" ht="15" x14ac:dyDescent="0.25">
      <c r="A9161" s="609" t="str">
        <f t="shared" si="143"/>
        <v>5086</v>
      </c>
      <c r="B9161">
        <v>5086</v>
      </c>
      <c r="C9161" t="s">
        <v>22991</v>
      </c>
      <c r="D9161" t="s">
        <v>8790</v>
      </c>
      <c r="E9161" s="363" t="s">
        <v>19082</v>
      </c>
      <c r="F9161"/>
      <c r="G9161"/>
      <c r="H9161"/>
      <c r="I9161" s="610"/>
    </row>
    <row r="9162" spans="1:9" ht="15" x14ac:dyDescent="0.25">
      <c r="A9162" s="609" t="str">
        <f t="shared" si="143"/>
        <v>11280</v>
      </c>
      <c r="B9162">
        <v>11280</v>
      </c>
      <c r="C9162" t="s">
        <v>22992</v>
      </c>
      <c r="D9162" t="s">
        <v>8781</v>
      </c>
      <c r="E9162" s="363" t="s">
        <v>22993</v>
      </c>
      <c r="F9162"/>
      <c r="G9162"/>
      <c r="H9162"/>
      <c r="I9162" s="610"/>
    </row>
    <row r="9163" spans="1:9" ht="15" x14ac:dyDescent="0.25">
      <c r="A9163" s="609" t="str">
        <f t="shared" si="143"/>
        <v>40519</v>
      </c>
      <c r="B9163">
        <v>40519</v>
      </c>
      <c r="C9163" t="s">
        <v>22994</v>
      </c>
      <c r="D9163" t="s">
        <v>8781</v>
      </c>
      <c r="E9163" s="363" t="s">
        <v>22995</v>
      </c>
      <c r="F9163"/>
      <c r="G9163"/>
      <c r="H9163"/>
      <c r="I9163" s="610"/>
    </row>
    <row r="9164" spans="1:9" ht="15" x14ac:dyDescent="0.25">
      <c r="A9164" s="609" t="str">
        <f t="shared" si="143"/>
        <v>39869</v>
      </c>
      <c r="B9164">
        <v>39869</v>
      </c>
      <c r="C9164" t="s">
        <v>22996</v>
      </c>
      <c r="D9164" t="s">
        <v>8781</v>
      </c>
      <c r="E9164" s="363" t="s">
        <v>12886</v>
      </c>
      <c r="F9164"/>
      <c r="G9164"/>
      <c r="H9164"/>
      <c r="I9164" s="610"/>
    </row>
    <row r="9165" spans="1:9" ht="15" x14ac:dyDescent="0.25">
      <c r="A9165" s="609" t="str">
        <f t="shared" si="143"/>
        <v>39870</v>
      </c>
      <c r="B9165">
        <v>39870</v>
      </c>
      <c r="C9165" t="s">
        <v>22997</v>
      </c>
      <c r="D9165" t="s">
        <v>8781</v>
      </c>
      <c r="E9165" s="363" t="s">
        <v>14943</v>
      </c>
      <c r="F9165"/>
      <c r="G9165"/>
      <c r="H9165"/>
      <c r="I9165" s="610"/>
    </row>
    <row r="9166" spans="1:9" ht="15" x14ac:dyDescent="0.25">
      <c r="A9166" s="609" t="str">
        <f t="shared" si="143"/>
        <v>39871</v>
      </c>
      <c r="B9166">
        <v>39871</v>
      </c>
      <c r="C9166" t="s">
        <v>22998</v>
      </c>
      <c r="D9166" t="s">
        <v>8781</v>
      </c>
      <c r="E9166" s="363" t="s">
        <v>10309</v>
      </c>
      <c r="F9166"/>
      <c r="G9166"/>
      <c r="H9166"/>
      <c r="I9166" s="610"/>
    </row>
    <row r="9167" spans="1:9" ht="15" x14ac:dyDescent="0.25">
      <c r="A9167" s="609" t="str">
        <f t="shared" si="143"/>
        <v>12722</v>
      </c>
      <c r="B9167">
        <v>12722</v>
      </c>
      <c r="C9167" t="s">
        <v>22999</v>
      </c>
      <c r="D9167" t="s">
        <v>8781</v>
      </c>
      <c r="E9167" s="363" t="s">
        <v>18538</v>
      </c>
      <c r="F9167"/>
      <c r="G9167"/>
      <c r="H9167"/>
      <c r="I9167" s="610"/>
    </row>
    <row r="9168" spans="1:9" ht="15" x14ac:dyDescent="0.25">
      <c r="A9168" s="609" t="str">
        <f t="shared" si="143"/>
        <v>12714</v>
      </c>
      <c r="B9168">
        <v>12714</v>
      </c>
      <c r="C9168" t="s">
        <v>23000</v>
      </c>
      <c r="D9168" t="s">
        <v>8781</v>
      </c>
      <c r="E9168" s="363" t="s">
        <v>9224</v>
      </c>
      <c r="F9168"/>
      <c r="G9168"/>
      <c r="H9168"/>
      <c r="I9168" s="610"/>
    </row>
    <row r="9169" spans="1:9" ht="15" x14ac:dyDescent="0.25">
      <c r="A9169" s="609" t="str">
        <f t="shared" si="143"/>
        <v>12715</v>
      </c>
      <c r="B9169">
        <v>12715</v>
      </c>
      <c r="C9169" t="s">
        <v>23001</v>
      </c>
      <c r="D9169" t="s">
        <v>8781</v>
      </c>
      <c r="E9169" s="363" t="s">
        <v>13820</v>
      </c>
      <c r="F9169"/>
      <c r="G9169"/>
      <c r="H9169"/>
      <c r="I9169" s="610"/>
    </row>
    <row r="9170" spans="1:9" ht="15" x14ac:dyDescent="0.25">
      <c r="A9170" s="609" t="str">
        <f t="shared" si="143"/>
        <v>12716</v>
      </c>
      <c r="B9170">
        <v>12716</v>
      </c>
      <c r="C9170" t="s">
        <v>23002</v>
      </c>
      <c r="D9170" t="s">
        <v>8781</v>
      </c>
      <c r="E9170" s="363" t="s">
        <v>10058</v>
      </c>
      <c r="F9170"/>
      <c r="G9170"/>
      <c r="H9170"/>
      <c r="I9170" s="610"/>
    </row>
    <row r="9171" spans="1:9" ht="15" x14ac:dyDescent="0.25">
      <c r="A9171" s="609" t="str">
        <f t="shared" si="143"/>
        <v>12717</v>
      </c>
      <c r="B9171">
        <v>12717</v>
      </c>
      <c r="C9171" t="s">
        <v>23003</v>
      </c>
      <c r="D9171" t="s">
        <v>8781</v>
      </c>
      <c r="E9171" s="363" t="s">
        <v>13388</v>
      </c>
      <c r="F9171"/>
      <c r="G9171"/>
      <c r="H9171"/>
      <c r="I9171" s="610"/>
    </row>
    <row r="9172" spans="1:9" ht="15" x14ac:dyDescent="0.25">
      <c r="A9172" s="609" t="str">
        <f t="shared" si="143"/>
        <v>12718</v>
      </c>
      <c r="B9172">
        <v>12718</v>
      </c>
      <c r="C9172" t="s">
        <v>23004</v>
      </c>
      <c r="D9172" t="s">
        <v>8781</v>
      </c>
      <c r="E9172" s="363" t="s">
        <v>18539</v>
      </c>
      <c r="F9172"/>
      <c r="G9172"/>
      <c r="H9172"/>
      <c r="I9172" s="610"/>
    </row>
    <row r="9173" spans="1:9" ht="15" x14ac:dyDescent="0.25">
      <c r="A9173" s="609" t="str">
        <f t="shared" si="143"/>
        <v>12719</v>
      </c>
      <c r="B9173">
        <v>12719</v>
      </c>
      <c r="C9173" t="s">
        <v>23005</v>
      </c>
      <c r="D9173" t="s">
        <v>8781</v>
      </c>
      <c r="E9173" s="363" t="s">
        <v>18253</v>
      </c>
      <c r="F9173"/>
      <c r="G9173"/>
      <c r="H9173"/>
      <c r="I9173" s="610"/>
    </row>
    <row r="9174" spans="1:9" ht="15" x14ac:dyDescent="0.25">
      <c r="A9174" s="609" t="str">
        <f t="shared" si="143"/>
        <v>12720</v>
      </c>
      <c r="B9174">
        <v>12720</v>
      </c>
      <c r="C9174" t="s">
        <v>23006</v>
      </c>
      <c r="D9174" t="s">
        <v>8781</v>
      </c>
      <c r="E9174" s="363" t="s">
        <v>18540</v>
      </c>
      <c r="F9174"/>
      <c r="G9174"/>
      <c r="H9174"/>
      <c r="I9174" s="610"/>
    </row>
    <row r="9175" spans="1:9" ht="15" x14ac:dyDescent="0.25">
      <c r="A9175" s="609" t="str">
        <f t="shared" si="143"/>
        <v>12721</v>
      </c>
      <c r="B9175">
        <v>12721</v>
      </c>
      <c r="C9175" t="s">
        <v>23007</v>
      </c>
      <c r="D9175" t="s">
        <v>8781</v>
      </c>
      <c r="E9175" s="363" t="s">
        <v>18541</v>
      </c>
      <c r="F9175"/>
      <c r="G9175"/>
      <c r="H9175"/>
      <c r="I9175" s="610"/>
    </row>
    <row r="9176" spans="1:9" ht="15" x14ac:dyDescent="0.25">
      <c r="A9176" s="609" t="str">
        <f t="shared" si="143"/>
        <v>3468</v>
      </c>
      <c r="B9176">
        <v>3468</v>
      </c>
      <c r="C9176" t="s">
        <v>23008</v>
      </c>
      <c r="D9176" t="s">
        <v>8781</v>
      </c>
      <c r="E9176" s="363" t="s">
        <v>23009</v>
      </c>
      <c r="F9176"/>
      <c r="G9176"/>
      <c r="H9176"/>
      <c r="I9176" s="610"/>
    </row>
    <row r="9177" spans="1:9" ht="15" x14ac:dyDescent="0.25">
      <c r="A9177" s="609" t="str">
        <f t="shared" si="143"/>
        <v>3465</v>
      </c>
      <c r="B9177">
        <v>3465</v>
      </c>
      <c r="C9177" t="s">
        <v>23010</v>
      </c>
      <c r="D9177" t="s">
        <v>8781</v>
      </c>
      <c r="E9177" s="363" t="s">
        <v>18951</v>
      </c>
      <c r="F9177"/>
      <c r="G9177"/>
      <c r="H9177"/>
      <c r="I9177" s="610"/>
    </row>
    <row r="9178" spans="1:9" ht="15" x14ac:dyDescent="0.25">
      <c r="A9178" s="609" t="str">
        <f t="shared" si="143"/>
        <v>12403</v>
      </c>
      <c r="B9178">
        <v>12403</v>
      </c>
      <c r="C9178" t="s">
        <v>23011</v>
      </c>
      <c r="D9178" t="s">
        <v>8781</v>
      </c>
      <c r="E9178" s="363" t="s">
        <v>23012</v>
      </c>
      <c r="F9178"/>
      <c r="G9178"/>
      <c r="H9178"/>
      <c r="I9178" s="610"/>
    </row>
    <row r="9179" spans="1:9" ht="15" x14ac:dyDescent="0.25">
      <c r="A9179" s="609" t="str">
        <f t="shared" si="143"/>
        <v>3463</v>
      </c>
      <c r="B9179">
        <v>3463</v>
      </c>
      <c r="C9179" t="s">
        <v>23013</v>
      </c>
      <c r="D9179" t="s">
        <v>8781</v>
      </c>
      <c r="E9179" s="363" t="s">
        <v>9586</v>
      </c>
      <c r="F9179"/>
      <c r="G9179"/>
      <c r="H9179"/>
      <c r="I9179" s="610"/>
    </row>
    <row r="9180" spans="1:9" ht="15" x14ac:dyDescent="0.25">
      <c r="A9180" s="609" t="str">
        <f t="shared" si="143"/>
        <v>3464</v>
      </c>
      <c r="B9180">
        <v>3464</v>
      </c>
      <c r="C9180" t="s">
        <v>23014</v>
      </c>
      <c r="D9180" t="s">
        <v>8781</v>
      </c>
      <c r="E9180" s="363" t="s">
        <v>9586</v>
      </c>
      <c r="F9180"/>
      <c r="G9180"/>
      <c r="H9180"/>
      <c r="I9180" s="610"/>
    </row>
    <row r="9181" spans="1:9" ht="15" x14ac:dyDescent="0.25">
      <c r="A9181" s="609" t="str">
        <f t="shared" si="143"/>
        <v>3466</v>
      </c>
      <c r="B9181">
        <v>3466</v>
      </c>
      <c r="C9181" t="s">
        <v>23015</v>
      </c>
      <c r="D9181" t="s">
        <v>8781</v>
      </c>
      <c r="E9181" s="363" t="s">
        <v>19150</v>
      </c>
      <c r="F9181"/>
      <c r="G9181"/>
      <c r="H9181"/>
      <c r="I9181" s="610"/>
    </row>
    <row r="9182" spans="1:9" ht="15" x14ac:dyDescent="0.25">
      <c r="A9182" s="609" t="str">
        <f t="shared" si="143"/>
        <v>3467</v>
      </c>
      <c r="B9182">
        <v>3467</v>
      </c>
      <c r="C9182" t="s">
        <v>23016</v>
      </c>
      <c r="D9182" t="s">
        <v>8781</v>
      </c>
      <c r="E9182" s="363" t="s">
        <v>23017</v>
      </c>
      <c r="F9182"/>
      <c r="G9182"/>
      <c r="H9182"/>
      <c r="I9182" s="610"/>
    </row>
    <row r="9183" spans="1:9" ht="15" x14ac:dyDescent="0.25">
      <c r="A9183" s="609" t="str">
        <f t="shared" si="143"/>
        <v>3462</v>
      </c>
      <c r="B9183">
        <v>3462</v>
      </c>
      <c r="C9183" t="s">
        <v>23018</v>
      </c>
      <c r="D9183" t="s">
        <v>8781</v>
      </c>
      <c r="E9183" s="363" t="s">
        <v>17585</v>
      </c>
      <c r="F9183"/>
      <c r="G9183"/>
      <c r="H9183"/>
      <c r="I9183" s="610"/>
    </row>
    <row r="9184" spans="1:9" ht="15" x14ac:dyDescent="0.25">
      <c r="A9184" s="609" t="str">
        <f t="shared" si="143"/>
        <v>3446</v>
      </c>
      <c r="B9184">
        <v>3446</v>
      </c>
      <c r="C9184" t="s">
        <v>23019</v>
      </c>
      <c r="D9184" t="s">
        <v>8781</v>
      </c>
      <c r="E9184" s="363" t="s">
        <v>9590</v>
      </c>
      <c r="F9184"/>
      <c r="G9184"/>
      <c r="H9184"/>
      <c r="I9184" s="610"/>
    </row>
    <row r="9185" spans="1:9" ht="15" x14ac:dyDescent="0.25">
      <c r="A9185" s="609" t="str">
        <f t="shared" si="143"/>
        <v>3445</v>
      </c>
      <c r="B9185">
        <v>3445</v>
      </c>
      <c r="C9185" t="s">
        <v>23020</v>
      </c>
      <c r="D9185" t="s">
        <v>8781</v>
      </c>
      <c r="E9185" s="363" t="s">
        <v>14007</v>
      </c>
      <c r="F9185"/>
      <c r="G9185"/>
      <c r="H9185"/>
      <c r="I9185" s="610"/>
    </row>
    <row r="9186" spans="1:9" ht="15" x14ac:dyDescent="0.25">
      <c r="A9186" s="609" t="str">
        <f t="shared" si="143"/>
        <v>3441</v>
      </c>
      <c r="B9186">
        <v>3441</v>
      </c>
      <c r="C9186" t="s">
        <v>23021</v>
      </c>
      <c r="D9186" t="s">
        <v>8781</v>
      </c>
      <c r="E9186" s="363" t="s">
        <v>23022</v>
      </c>
      <c r="F9186"/>
      <c r="G9186"/>
      <c r="H9186"/>
      <c r="I9186" s="610"/>
    </row>
    <row r="9187" spans="1:9" ht="15" x14ac:dyDescent="0.25">
      <c r="A9187" s="609" t="str">
        <f t="shared" si="143"/>
        <v>3444</v>
      </c>
      <c r="B9187">
        <v>3444</v>
      </c>
      <c r="C9187" t="s">
        <v>23023</v>
      </c>
      <c r="D9187" t="s">
        <v>8781</v>
      </c>
      <c r="E9187" s="363" t="s">
        <v>13189</v>
      </c>
      <c r="F9187"/>
      <c r="G9187"/>
      <c r="H9187"/>
      <c r="I9187" s="610"/>
    </row>
    <row r="9188" spans="1:9" ht="15" x14ac:dyDescent="0.25">
      <c r="A9188" s="609" t="str">
        <f t="shared" si="143"/>
        <v>12402</v>
      </c>
      <c r="B9188">
        <v>12402</v>
      </c>
      <c r="C9188" t="s">
        <v>23024</v>
      </c>
      <c r="D9188" t="s">
        <v>8781</v>
      </c>
      <c r="E9188" s="363" t="s">
        <v>19386</v>
      </c>
      <c r="F9188"/>
      <c r="G9188"/>
      <c r="H9188"/>
      <c r="I9188" s="610"/>
    </row>
    <row r="9189" spans="1:9" ht="15" x14ac:dyDescent="0.25">
      <c r="A9189" s="609" t="str">
        <f t="shared" si="143"/>
        <v>3447</v>
      </c>
      <c r="B9189">
        <v>3447</v>
      </c>
      <c r="C9189" t="s">
        <v>23025</v>
      </c>
      <c r="D9189" t="s">
        <v>8781</v>
      </c>
      <c r="E9189" s="363" t="s">
        <v>18504</v>
      </c>
      <c r="F9189"/>
      <c r="G9189"/>
      <c r="H9189"/>
      <c r="I9189" s="610"/>
    </row>
    <row r="9190" spans="1:9" ht="15" x14ac:dyDescent="0.25">
      <c r="A9190" s="609" t="str">
        <f t="shared" si="143"/>
        <v>3442</v>
      </c>
      <c r="B9190">
        <v>3442</v>
      </c>
      <c r="C9190" t="s">
        <v>23026</v>
      </c>
      <c r="D9190" t="s">
        <v>8781</v>
      </c>
      <c r="E9190" s="363" t="s">
        <v>10144</v>
      </c>
      <c r="F9190"/>
      <c r="G9190"/>
      <c r="H9190"/>
      <c r="I9190" s="610"/>
    </row>
    <row r="9191" spans="1:9" ht="15" x14ac:dyDescent="0.25">
      <c r="A9191" s="609" t="str">
        <f t="shared" si="143"/>
        <v>3448</v>
      </c>
      <c r="B9191">
        <v>3448</v>
      </c>
      <c r="C9191" t="s">
        <v>23027</v>
      </c>
      <c r="D9191" t="s">
        <v>8781</v>
      </c>
      <c r="E9191" s="363" t="s">
        <v>8783</v>
      </c>
      <c r="F9191"/>
      <c r="G9191"/>
      <c r="H9191"/>
      <c r="I9191" s="610"/>
    </row>
    <row r="9192" spans="1:9" ht="15" x14ac:dyDescent="0.25">
      <c r="A9192" s="609" t="str">
        <f t="shared" si="143"/>
        <v>3449</v>
      </c>
      <c r="B9192">
        <v>3449</v>
      </c>
      <c r="C9192" t="s">
        <v>23028</v>
      </c>
      <c r="D9192" t="s">
        <v>8781</v>
      </c>
      <c r="E9192" s="363" t="s">
        <v>23029</v>
      </c>
      <c r="F9192"/>
      <c r="G9192"/>
      <c r="H9192"/>
      <c r="I9192" s="610"/>
    </row>
    <row r="9193" spans="1:9" ht="15" x14ac:dyDescent="0.25">
      <c r="A9193" s="609" t="str">
        <f t="shared" si="143"/>
        <v>37438</v>
      </c>
      <c r="B9193">
        <v>37438</v>
      </c>
      <c r="C9193" t="s">
        <v>23030</v>
      </c>
      <c r="D9193" t="s">
        <v>8781</v>
      </c>
      <c r="E9193" s="363" t="s">
        <v>23031</v>
      </c>
      <c r="F9193"/>
      <c r="G9193"/>
      <c r="H9193"/>
      <c r="I9193" s="610"/>
    </row>
    <row r="9194" spans="1:9" ht="15" x14ac:dyDescent="0.25">
      <c r="A9194" s="609" t="str">
        <f t="shared" si="143"/>
        <v>37439</v>
      </c>
      <c r="B9194">
        <v>37439</v>
      </c>
      <c r="C9194" t="s">
        <v>23032</v>
      </c>
      <c r="D9194" t="s">
        <v>8781</v>
      </c>
      <c r="E9194" s="363" t="s">
        <v>23033</v>
      </c>
      <c r="F9194"/>
      <c r="G9194"/>
      <c r="H9194"/>
      <c r="I9194" s="610"/>
    </row>
    <row r="9195" spans="1:9" ht="15" x14ac:dyDescent="0.25">
      <c r="A9195" s="609" t="str">
        <f t="shared" si="143"/>
        <v>37435</v>
      </c>
      <c r="B9195">
        <v>37435</v>
      </c>
      <c r="C9195" t="s">
        <v>23034</v>
      </c>
      <c r="D9195" t="s">
        <v>8781</v>
      </c>
      <c r="E9195" s="363" t="s">
        <v>23035</v>
      </c>
      <c r="F9195"/>
      <c r="G9195"/>
      <c r="H9195"/>
      <c r="I9195" s="610"/>
    </row>
    <row r="9196" spans="1:9" ht="15" x14ac:dyDescent="0.25">
      <c r="A9196" s="609" t="str">
        <f t="shared" si="143"/>
        <v>37436</v>
      </c>
      <c r="B9196">
        <v>37436</v>
      </c>
      <c r="C9196" t="s">
        <v>23036</v>
      </c>
      <c r="D9196" t="s">
        <v>8781</v>
      </c>
      <c r="E9196" s="363" t="s">
        <v>16019</v>
      </c>
      <c r="F9196"/>
      <c r="G9196"/>
      <c r="H9196"/>
      <c r="I9196" s="610"/>
    </row>
    <row r="9197" spans="1:9" ht="15" x14ac:dyDescent="0.25">
      <c r="A9197" s="609" t="str">
        <f t="shared" si="143"/>
        <v>37437</v>
      </c>
      <c r="B9197">
        <v>37437</v>
      </c>
      <c r="C9197" t="s">
        <v>23037</v>
      </c>
      <c r="D9197" t="s">
        <v>8781</v>
      </c>
      <c r="E9197" s="363" t="s">
        <v>10954</v>
      </c>
      <c r="F9197"/>
      <c r="G9197"/>
      <c r="H9197"/>
      <c r="I9197" s="610"/>
    </row>
    <row r="9198" spans="1:9" ht="15" x14ac:dyDescent="0.25">
      <c r="A9198" s="609" t="str">
        <f t="shared" si="143"/>
        <v>3473</v>
      </c>
      <c r="B9198">
        <v>3473</v>
      </c>
      <c r="C9198" t="s">
        <v>23038</v>
      </c>
      <c r="D9198" t="s">
        <v>8781</v>
      </c>
      <c r="E9198" s="363" t="s">
        <v>23039</v>
      </c>
      <c r="F9198"/>
      <c r="G9198"/>
      <c r="H9198"/>
      <c r="I9198" s="610"/>
    </row>
    <row r="9199" spans="1:9" ht="15" x14ac:dyDescent="0.25">
      <c r="A9199" s="609" t="str">
        <f t="shared" si="143"/>
        <v>3474</v>
      </c>
      <c r="B9199">
        <v>3474</v>
      </c>
      <c r="C9199" t="s">
        <v>23040</v>
      </c>
      <c r="D9199" t="s">
        <v>8781</v>
      </c>
      <c r="E9199" s="363" t="s">
        <v>17405</v>
      </c>
      <c r="F9199"/>
      <c r="G9199"/>
      <c r="H9199"/>
      <c r="I9199" s="610"/>
    </row>
    <row r="9200" spans="1:9" ht="15" x14ac:dyDescent="0.25">
      <c r="A9200" s="609" t="str">
        <f t="shared" si="143"/>
        <v>3450</v>
      </c>
      <c r="B9200">
        <v>3450</v>
      </c>
      <c r="C9200" t="s">
        <v>23041</v>
      </c>
      <c r="D9200" t="s">
        <v>8781</v>
      </c>
      <c r="E9200" s="363" t="s">
        <v>9579</v>
      </c>
      <c r="F9200"/>
      <c r="G9200"/>
      <c r="H9200"/>
      <c r="I9200" s="610"/>
    </row>
    <row r="9201" spans="1:9" ht="15" x14ac:dyDescent="0.25">
      <c r="A9201" s="609" t="str">
        <f t="shared" si="143"/>
        <v>3443</v>
      </c>
      <c r="B9201">
        <v>3443</v>
      </c>
      <c r="C9201" t="s">
        <v>23042</v>
      </c>
      <c r="D9201" t="s">
        <v>8781</v>
      </c>
      <c r="E9201" s="363" t="s">
        <v>9405</v>
      </c>
      <c r="F9201"/>
      <c r="G9201"/>
      <c r="H9201"/>
      <c r="I9201" s="610"/>
    </row>
    <row r="9202" spans="1:9" ht="15" x14ac:dyDescent="0.25">
      <c r="A9202" s="609" t="str">
        <f t="shared" si="143"/>
        <v>3453</v>
      </c>
      <c r="B9202">
        <v>3453</v>
      </c>
      <c r="C9202" t="s">
        <v>23043</v>
      </c>
      <c r="D9202" t="s">
        <v>8781</v>
      </c>
      <c r="E9202" s="363" t="s">
        <v>23044</v>
      </c>
      <c r="F9202"/>
      <c r="G9202"/>
      <c r="H9202"/>
      <c r="I9202" s="610"/>
    </row>
    <row r="9203" spans="1:9" ht="15" x14ac:dyDescent="0.25">
      <c r="A9203" s="609" t="str">
        <f t="shared" si="143"/>
        <v>3452</v>
      </c>
      <c r="B9203">
        <v>3452</v>
      </c>
      <c r="C9203" t="s">
        <v>23045</v>
      </c>
      <c r="D9203" t="s">
        <v>8781</v>
      </c>
      <c r="E9203" s="363" t="s">
        <v>23046</v>
      </c>
      <c r="F9203"/>
      <c r="G9203"/>
      <c r="H9203"/>
      <c r="I9203" s="610"/>
    </row>
    <row r="9204" spans="1:9" ht="15" x14ac:dyDescent="0.25">
      <c r="A9204" s="609" t="str">
        <f t="shared" si="143"/>
        <v>3451</v>
      </c>
      <c r="B9204">
        <v>3451</v>
      </c>
      <c r="C9204" t="s">
        <v>23047</v>
      </c>
      <c r="D9204" t="s">
        <v>8781</v>
      </c>
      <c r="E9204" s="363" t="s">
        <v>8868</v>
      </c>
      <c r="F9204"/>
      <c r="G9204"/>
      <c r="H9204"/>
      <c r="I9204" s="610"/>
    </row>
    <row r="9205" spans="1:9" ht="15" x14ac:dyDescent="0.25">
      <c r="A9205" s="609" t="str">
        <f t="shared" si="143"/>
        <v>3454</v>
      </c>
      <c r="B9205">
        <v>3454</v>
      </c>
      <c r="C9205" t="s">
        <v>23048</v>
      </c>
      <c r="D9205" t="s">
        <v>8781</v>
      </c>
      <c r="E9205" s="363" t="s">
        <v>18922</v>
      </c>
      <c r="F9205"/>
      <c r="G9205"/>
      <c r="H9205"/>
      <c r="I9205" s="610"/>
    </row>
    <row r="9206" spans="1:9" ht="15" x14ac:dyDescent="0.25">
      <c r="A9206" s="609" t="str">
        <f t="shared" si="143"/>
        <v>3458</v>
      </c>
      <c r="B9206">
        <v>3458</v>
      </c>
      <c r="C9206" t="s">
        <v>23049</v>
      </c>
      <c r="D9206" t="s">
        <v>8781</v>
      </c>
      <c r="E9206" s="363" t="s">
        <v>12532</v>
      </c>
      <c r="F9206"/>
      <c r="G9206"/>
      <c r="H9206"/>
      <c r="I9206" s="610"/>
    </row>
    <row r="9207" spans="1:9" ht="15" x14ac:dyDescent="0.25">
      <c r="A9207" s="609" t="str">
        <f t="shared" si="143"/>
        <v>3457</v>
      </c>
      <c r="B9207">
        <v>3457</v>
      </c>
      <c r="C9207" t="s">
        <v>23050</v>
      </c>
      <c r="D9207" t="s">
        <v>8781</v>
      </c>
      <c r="E9207" s="363" t="s">
        <v>10173</v>
      </c>
      <c r="F9207"/>
      <c r="G9207"/>
      <c r="H9207"/>
      <c r="I9207" s="610"/>
    </row>
    <row r="9208" spans="1:9" ht="15" x14ac:dyDescent="0.25">
      <c r="A9208" s="609" t="str">
        <f t="shared" si="143"/>
        <v>3455</v>
      </c>
      <c r="B9208">
        <v>3455</v>
      </c>
      <c r="C9208" t="s">
        <v>23051</v>
      </c>
      <c r="D9208" t="s">
        <v>8781</v>
      </c>
      <c r="E9208" s="363" t="s">
        <v>9745</v>
      </c>
      <c r="F9208"/>
      <c r="G9208"/>
      <c r="H9208"/>
      <c r="I9208" s="610"/>
    </row>
    <row r="9209" spans="1:9" ht="15" x14ac:dyDescent="0.25">
      <c r="A9209" s="609" t="str">
        <f t="shared" si="143"/>
        <v>3472</v>
      </c>
      <c r="B9209">
        <v>3472</v>
      </c>
      <c r="C9209" t="s">
        <v>23052</v>
      </c>
      <c r="D9209" t="s">
        <v>8781</v>
      </c>
      <c r="E9209" s="363" t="s">
        <v>13096</v>
      </c>
      <c r="F9209"/>
      <c r="G9209"/>
      <c r="H9209"/>
      <c r="I9209" s="610"/>
    </row>
    <row r="9210" spans="1:9" ht="15" x14ac:dyDescent="0.25">
      <c r="A9210" s="609" t="str">
        <f t="shared" si="143"/>
        <v>3470</v>
      </c>
      <c r="B9210">
        <v>3470</v>
      </c>
      <c r="C9210" t="s">
        <v>23053</v>
      </c>
      <c r="D9210" t="s">
        <v>8781</v>
      </c>
      <c r="E9210" s="363" t="s">
        <v>23054</v>
      </c>
      <c r="F9210"/>
      <c r="G9210"/>
      <c r="H9210"/>
      <c r="I9210" s="610"/>
    </row>
    <row r="9211" spans="1:9" ht="15" x14ac:dyDescent="0.25">
      <c r="A9211" s="609" t="str">
        <f t="shared" si="143"/>
        <v>3471</v>
      </c>
      <c r="B9211">
        <v>3471</v>
      </c>
      <c r="C9211" t="s">
        <v>23055</v>
      </c>
      <c r="D9211" t="s">
        <v>8781</v>
      </c>
      <c r="E9211" s="363" t="s">
        <v>18571</v>
      </c>
      <c r="F9211"/>
      <c r="G9211"/>
      <c r="H9211"/>
      <c r="I9211" s="610"/>
    </row>
    <row r="9212" spans="1:9" ht="15" x14ac:dyDescent="0.25">
      <c r="A9212" s="609" t="str">
        <f t="shared" si="143"/>
        <v>3456</v>
      </c>
      <c r="B9212">
        <v>3456</v>
      </c>
      <c r="C9212" t="s">
        <v>23056</v>
      </c>
      <c r="D9212" t="s">
        <v>8781</v>
      </c>
      <c r="E9212" s="363" t="s">
        <v>10495</v>
      </c>
      <c r="F9212"/>
      <c r="G9212"/>
      <c r="H9212"/>
      <c r="I9212" s="610"/>
    </row>
    <row r="9213" spans="1:9" ht="15" x14ac:dyDescent="0.25">
      <c r="A9213" s="609" t="str">
        <f t="shared" si="143"/>
        <v>3459</v>
      </c>
      <c r="B9213">
        <v>3459</v>
      </c>
      <c r="C9213" t="s">
        <v>23057</v>
      </c>
      <c r="D9213" t="s">
        <v>8781</v>
      </c>
      <c r="E9213" s="363" t="s">
        <v>23058</v>
      </c>
      <c r="F9213"/>
      <c r="G9213"/>
      <c r="H9213"/>
      <c r="I9213" s="610"/>
    </row>
    <row r="9214" spans="1:9" ht="15" x14ac:dyDescent="0.25">
      <c r="A9214" s="609" t="str">
        <f t="shared" si="143"/>
        <v>3469</v>
      </c>
      <c r="B9214">
        <v>3469</v>
      </c>
      <c r="C9214" t="s">
        <v>23059</v>
      </c>
      <c r="D9214" t="s">
        <v>8781</v>
      </c>
      <c r="E9214" s="363" t="s">
        <v>23060</v>
      </c>
      <c r="F9214"/>
      <c r="G9214"/>
      <c r="H9214"/>
      <c r="I9214" s="610"/>
    </row>
    <row r="9215" spans="1:9" ht="15" x14ac:dyDescent="0.25">
      <c r="A9215" s="609" t="str">
        <f t="shared" si="143"/>
        <v>3460</v>
      </c>
      <c r="B9215">
        <v>3460</v>
      </c>
      <c r="C9215" t="s">
        <v>23061</v>
      </c>
      <c r="D9215" t="s">
        <v>8781</v>
      </c>
      <c r="E9215" s="363" t="s">
        <v>23062</v>
      </c>
      <c r="F9215"/>
      <c r="G9215"/>
      <c r="H9215"/>
      <c r="I9215" s="610"/>
    </row>
    <row r="9216" spans="1:9" ht="15" x14ac:dyDescent="0.25">
      <c r="A9216" s="609" t="str">
        <f t="shared" si="143"/>
        <v>3461</v>
      </c>
      <c r="B9216">
        <v>3461</v>
      </c>
      <c r="C9216" t="s">
        <v>23063</v>
      </c>
      <c r="D9216" t="s">
        <v>8781</v>
      </c>
      <c r="E9216" s="363" t="s">
        <v>23064</v>
      </c>
      <c r="F9216"/>
      <c r="G9216"/>
      <c r="H9216"/>
      <c r="I9216" s="610"/>
    </row>
    <row r="9217" spans="1:9" ht="15" x14ac:dyDescent="0.25">
      <c r="A9217" s="609" t="str">
        <f t="shared" si="143"/>
        <v>37433</v>
      </c>
      <c r="B9217">
        <v>37433</v>
      </c>
      <c r="C9217" t="s">
        <v>23065</v>
      </c>
      <c r="D9217" t="s">
        <v>8781</v>
      </c>
      <c r="E9217" s="363" t="s">
        <v>23031</v>
      </c>
      <c r="F9217"/>
      <c r="G9217"/>
      <c r="H9217"/>
      <c r="I9217" s="610"/>
    </row>
    <row r="9218" spans="1:9" ht="15" x14ac:dyDescent="0.25">
      <c r="A9218" s="609" t="str">
        <f t="shared" ref="A9218:A9281" si="144">IF(ISERROR(SEARCH("/",B9218)=6),TRIM(CLEAN(B9218)),IF(SEARCH("/",B9218)=6,IF(LEN(TRIM(CLEAN(B9218)))=7,LEFT(TRIM(CLEAN(B9218)),6)&amp;"00"&amp;RIGHT(TRIM(CLEAN(B9218)),1),LEFT(TRIM(CLEAN(B9218)),6)&amp;"0"&amp;RIGHT(TRIM(CLEAN(B9218)),2)),TRIM(CLEAN(B9218))))</f>
        <v>37430</v>
      </c>
      <c r="B9218">
        <v>37430</v>
      </c>
      <c r="C9218" t="s">
        <v>23066</v>
      </c>
      <c r="D9218" t="s">
        <v>8781</v>
      </c>
      <c r="E9218" s="363" t="s">
        <v>14531</v>
      </c>
      <c r="F9218"/>
      <c r="G9218"/>
      <c r="H9218"/>
      <c r="I9218" s="610"/>
    </row>
    <row r="9219" spans="1:9" ht="15" x14ac:dyDescent="0.25">
      <c r="A9219" s="609" t="str">
        <f t="shared" si="144"/>
        <v>37434</v>
      </c>
      <c r="B9219">
        <v>37434</v>
      </c>
      <c r="C9219" t="s">
        <v>23067</v>
      </c>
      <c r="D9219" t="s">
        <v>8781</v>
      </c>
      <c r="E9219" s="363" t="s">
        <v>23068</v>
      </c>
      <c r="F9219"/>
      <c r="G9219"/>
      <c r="H9219"/>
      <c r="I9219" s="610"/>
    </row>
    <row r="9220" spans="1:9" ht="15" x14ac:dyDescent="0.25">
      <c r="A9220" s="609" t="str">
        <f t="shared" si="144"/>
        <v>37431</v>
      </c>
      <c r="B9220">
        <v>37431</v>
      </c>
      <c r="C9220" t="s">
        <v>23069</v>
      </c>
      <c r="D9220" t="s">
        <v>8781</v>
      </c>
      <c r="E9220" s="363" t="s">
        <v>8789</v>
      </c>
      <c r="F9220"/>
      <c r="G9220"/>
      <c r="H9220"/>
      <c r="I9220" s="610"/>
    </row>
    <row r="9221" spans="1:9" ht="15" x14ac:dyDescent="0.25">
      <c r="A9221" s="609" t="str">
        <f t="shared" si="144"/>
        <v>37432</v>
      </c>
      <c r="B9221">
        <v>37432</v>
      </c>
      <c r="C9221" t="s">
        <v>23070</v>
      </c>
      <c r="D9221" t="s">
        <v>8781</v>
      </c>
      <c r="E9221" s="363" t="s">
        <v>23071</v>
      </c>
      <c r="F9221"/>
      <c r="G9221"/>
      <c r="H9221"/>
      <c r="I9221" s="610"/>
    </row>
    <row r="9222" spans="1:9" ht="15" x14ac:dyDescent="0.25">
      <c r="A9222" s="609" t="str">
        <f t="shared" si="144"/>
        <v>37413</v>
      </c>
      <c r="B9222">
        <v>37413</v>
      </c>
      <c r="C9222" t="s">
        <v>23072</v>
      </c>
      <c r="D9222" t="s">
        <v>8781</v>
      </c>
      <c r="E9222" s="363" t="s">
        <v>9745</v>
      </c>
      <c r="F9222"/>
      <c r="G9222"/>
      <c r="H9222"/>
      <c r="I9222" s="610"/>
    </row>
    <row r="9223" spans="1:9" ht="15" x14ac:dyDescent="0.25">
      <c r="A9223" s="609" t="str">
        <f t="shared" si="144"/>
        <v>37414</v>
      </c>
      <c r="B9223">
        <v>37414</v>
      </c>
      <c r="C9223" t="s">
        <v>23073</v>
      </c>
      <c r="D9223" t="s">
        <v>8781</v>
      </c>
      <c r="E9223" s="363" t="s">
        <v>11025</v>
      </c>
      <c r="F9223"/>
      <c r="G9223"/>
      <c r="H9223"/>
      <c r="I9223" s="610"/>
    </row>
    <row r="9224" spans="1:9" ht="15" x14ac:dyDescent="0.25">
      <c r="A9224" s="609" t="str">
        <f t="shared" si="144"/>
        <v>37415</v>
      </c>
      <c r="B9224">
        <v>37415</v>
      </c>
      <c r="C9224" t="s">
        <v>23074</v>
      </c>
      <c r="D9224" t="s">
        <v>8781</v>
      </c>
      <c r="E9224" s="363" t="s">
        <v>9348</v>
      </c>
      <c r="F9224"/>
      <c r="G9224"/>
      <c r="H9224"/>
      <c r="I9224" s="610"/>
    </row>
    <row r="9225" spans="1:9" ht="15" x14ac:dyDescent="0.25">
      <c r="A9225" s="609" t="str">
        <f t="shared" si="144"/>
        <v>37416</v>
      </c>
      <c r="B9225">
        <v>37416</v>
      </c>
      <c r="C9225" t="s">
        <v>23075</v>
      </c>
      <c r="D9225" t="s">
        <v>8781</v>
      </c>
      <c r="E9225" s="363" t="s">
        <v>10114</v>
      </c>
      <c r="F9225"/>
      <c r="G9225"/>
      <c r="H9225"/>
      <c r="I9225" s="610"/>
    </row>
    <row r="9226" spans="1:9" ht="15" x14ac:dyDescent="0.25">
      <c r="A9226" s="609" t="str">
        <f t="shared" si="144"/>
        <v>37417</v>
      </c>
      <c r="B9226">
        <v>37417</v>
      </c>
      <c r="C9226" t="s">
        <v>23076</v>
      </c>
      <c r="D9226" t="s">
        <v>8781</v>
      </c>
      <c r="E9226" s="363" t="s">
        <v>13625</v>
      </c>
      <c r="F9226"/>
      <c r="G9226"/>
      <c r="H9226"/>
      <c r="I9226" s="610"/>
    </row>
    <row r="9227" spans="1:9" ht="15" x14ac:dyDescent="0.25">
      <c r="A9227" s="609" t="str">
        <f t="shared" si="144"/>
        <v>43590</v>
      </c>
      <c r="B9227">
        <v>43590</v>
      </c>
      <c r="C9227" t="s">
        <v>23077</v>
      </c>
      <c r="D9227" t="s">
        <v>8781</v>
      </c>
      <c r="E9227" s="363" t="s">
        <v>23078</v>
      </c>
      <c r="F9227"/>
      <c r="G9227"/>
      <c r="H9227"/>
      <c r="I9227" s="610"/>
    </row>
    <row r="9228" spans="1:9" ht="15" x14ac:dyDescent="0.25">
      <c r="A9228" s="609" t="str">
        <f t="shared" si="144"/>
        <v>43589</v>
      </c>
      <c r="B9228">
        <v>43589</v>
      </c>
      <c r="C9228" t="s">
        <v>23079</v>
      </c>
      <c r="D9228" t="s">
        <v>8781</v>
      </c>
      <c r="E9228" s="363" t="s">
        <v>9499</v>
      </c>
      <c r="F9228"/>
      <c r="G9228"/>
      <c r="H9228"/>
      <c r="I9228" s="610"/>
    </row>
    <row r="9229" spans="1:9" ht="15" x14ac:dyDescent="0.25">
      <c r="A9229" s="609" t="str">
        <f t="shared" si="144"/>
        <v>34519</v>
      </c>
      <c r="B9229">
        <v>34519</v>
      </c>
      <c r="C9229" t="s">
        <v>23080</v>
      </c>
      <c r="D9229" t="s">
        <v>8781</v>
      </c>
      <c r="E9229" s="363" t="s">
        <v>23081</v>
      </c>
      <c r="F9229"/>
      <c r="G9229"/>
      <c r="H9229"/>
      <c r="I9229" s="610"/>
    </row>
    <row r="9230" spans="1:9" ht="15" x14ac:dyDescent="0.25">
      <c r="A9230" s="609" t="str">
        <f t="shared" si="144"/>
        <v>1649</v>
      </c>
      <c r="B9230">
        <v>1649</v>
      </c>
      <c r="C9230" t="s">
        <v>23082</v>
      </c>
      <c r="D9230" t="s">
        <v>8781</v>
      </c>
      <c r="E9230" s="363" t="s">
        <v>18188</v>
      </c>
      <c r="F9230"/>
      <c r="G9230"/>
      <c r="H9230"/>
      <c r="I9230" s="610"/>
    </row>
    <row r="9231" spans="1:9" ht="15" x14ac:dyDescent="0.25">
      <c r="A9231" s="609" t="str">
        <f t="shared" si="144"/>
        <v>1653</v>
      </c>
      <c r="B9231">
        <v>1653</v>
      </c>
      <c r="C9231" t="s">
        <v>23083</v>
      </c>
      <c r="D9231" t="s">
        <v>8781</v>
      </c>
      <c r="E9231" s="363" t="s">
        <v>14493</v>
      </c>
      <c r="F9231"/>
      <c r="G9231"/>
      <c r="H9231"/>
      <c r="I9231" s="610"/>
    </row>
    <row r="9232" spans="1:9" ht="15" x14ac:dyDescent="0.25">
      <c r="A9232" s="609" t="str">
        <f t="shared" si="144"/>
        <v>1647</v>
      </c>
      <c r="B9232">
        <v>1647</v>
      </c>
      <c r="C9232" t="s">
        <v>23084</v>
      </c>
      <c r="D9232" t="s">
        <v>8781</v>
      </c>
      <c r="E9232" s="363" t="s">
        <v>23085</v>
      </c>
      <c r="F9232"/>
      <c r="G9232"/>
      <c r="H9232"/>
      <c r="I9232" s="610"/>
    </row>
    <row r="9233" spans="1:9" ht="15" x14ac:dyDescent="0.25">
      <c r="A9233" s="609" t="str">
        <f t="shared" si="144"/>
        <v>1648</v>
      </c>
      <c r="B9233">
        <v>1648</v>
      </c>
      <c r="C9233" t="s">
        <v>23086</v>
      </c>
      <c r="D9233" t="s">
        <v>8781</v>
      </c>
      <c r="E9233" s="363" t="s">
        <v>18028</v>
      </c>
      <c r="F9233"/>
      <c r="G9233"/>
      <c r="H9233"/>
      <c r="I9233" s="610"/>
    </row>
    <row r="9234" spans="1:9" ht="15" x14ac:dyDescent="0.25">
      <c r="A9234" s="609" t="str">
        <f t="shared" si="144"/>
        <v>1651</v>
      </c>
      <c r="B9234">
        <v>1651</v>
      </c>
      <c r="C9234" t="s">
        <v>23087</v>
      </c>
      <c r="D9234" t="s">
        <v>8781</v>
      </c>
      <c r="E9234" s="363" t="s">
        <v>23088</v>
      </c>
      <c r="F9234"/>
      <c r="G9234"/>
      <c r="H9234"/>
      <c r="I9234" s="610"/>
    </row>
    <row r="9235" spans="1:9" ht="15" x14ac:dyDescent="0.25">
      <c r="A9235" s="609" t="str">
        <f t="shared" si="144"/>
        <v>1650</v>
      </c>
      <c r="B9235">
        <v>1650</v>
      </c>
      <c r="C9235" t="s">
        <v>23089</v>
      </c>
      <c r="D9235" t="s">
        <v>8781</v>
      </c>
      <c r="E9235" s="363" t="s">
        <v>23090</v>
      </c>
      <c r="F9235"/>
      <c r="G9235"/>
      <c r="H9235"/>
      <c r="I9235" s="610"/>
    </row>
    <row r="9236" spans="1:9" ht="15" x14ac:dyDescent="0.25">
      <c r="A9236" s="609" t="str">
        <f t="shared" si="144"/>
        <v>1654</v>
      </c>
      <c r="B9236">
        <v>1654</v>
      </c>
      <c r="C9236" t="s">
        <v>23091</v>
      </c>
      <c r="D9236" t="s">
        <v>8781</v>
      </c>
      <c r="E9236" s="363" t="s">
        <v>9237</v>
      </c>
      <c r="F9236"/>
      <c r="G9236"/>
      <c r="H9236"/>
      <c r="I9236" s="610"/>
    </row>
    <row r="9237" spans="1:9" ht="15" x14ac:dyDescent="0.25">
      <c r="A9237" s="609" t="str">
        <f t="shared" si="144"/>
        <v>1652</v>
      </c>
      <c r="B9237">
        <v>1652</v>
      </c>
      <c r="C9237" t="s">
        <v>23092</v>
      </c>
      <c r="D9237" t="s">
        <v>8781</v>
      </c>
      <c r="E9237" s="363" t="s">
        <v>23093</v>
      </c>
      <c r="F9237"/>
      <c r="G9237"/>
      <c r="H9237"/>
      <c r="I9237" s="610"/>
    </row>
    <row r="9238" spans="1:9" ht="15" x14ac:dyDescent="0.25">
      <c r="A9238" s="609" t="str">
        <f t="shared" si="144"/>
        <v>10510</v>
      </c>
      <c r="B9238">
        <v>10510</v>
      </c>
      <c r="C9238" t="s">
        <v>23094</v>
      </c>
      <c r="D9238" t="s">
        <v>8781</v>
      </c>
      <c r="E9238" s="363" t="s">
        <v>23093</v>
      </c>
      <c r="F9238"/>
      <c r="G9238"/>
      <c r="H9238"/>
      <c r="I9238" s="610"/>
    </row>
    <row r="9239" spans="1:9" ht="15" x14ac:dyDescent="0.25">
      <c r="A9239" s="609" t="str">
        <f t="shared" si="144"/>
        <v>1747</v>
      </c>
      <c r="B9239">
        <v>1747</v>
      </c>
      <c r="C9239" t="s">
        <v>23095</v>
      </c>
      <c r="D9239" t="s">
        <v>8781</v>
      </c>
      <c r="E9239" s="363" t="s">
        <v>19581</v>
      </c>
      <c r="F9239"/>
      <c r="G9239"/>
      <c r="H9239"/>
      <c r="I9239" s="610"/>
    </row>
    <row r="9240" spans="1:9" ht="15" x14ac:dyDescent="0.25">
      <c r="A9240" s="609" t="str">
        <f t="shared" si="144"/>
        <v>1744</v>
      </c>
      <c r="B9240">
        <v>1744</v>
      </c>
      <c r="C9240" t="s">
        <v>23096</v>
      </c>
      <c r="D9240" t="s">
        <v>8781</v>
      </c>
      <c r="E9240" s="363" t="s">
        <v>23097</v>
      </c>
      <c r="F9240"/>
      <c r="G9240"/>
      <c r="H9240"/>
      <c r="I9240" s="610"/>
    </row>
    <row r="9241" spans="1:9" ht="15" x14ac:dyDescent="0.25">
      <c r="A9241" s="609" t="str">
        <f t="shared" si="144"/>
        <v>1743</v>
      </c>
      <c r="B9241">
        <v>1743</v>
      </c>
      <c r="C9241" t="s">
        <v>23098</v>
      </c>
      <c r="D9241" t="s">
        <v>8781</v>
      </c>
      <c r="E9241" s="363" t="s">
        <v>23099</v>
      </c>
      <c r="F9241"/>
      <c r="G9241"/>
      <c r="H9241"/>
      <c r="I9241" s="610"/>
    </row>
    <row r="9242" spans="1:9" ht="15" x14ac:dyDescent="0.25">
      <c r="A9242" s="609" t="str">
        <f t="shared" si="144"/>
        <v>39640</v>
      </c>
      <c r="B9242">
        <v>39640</v>
      </c>
      <c r="C9242" t="s">
        <v>23100</v>
      </c>
      <c r="D9242" t="s">
        <v>8781</v>
      </c>
      <c r="E9242" s="363" t="s">
        <v>9360</v>
      </c>
      <c r="F9242"/>
      <c r="G9242"/>
      <c r="H9242"/>
      <c r="I9242" s="610"/>
    </row>
    <row r="9243" spans="1:9" ht="15" x14ac:dyDescent="0.25">
      <c r="A9243" s="609" t="str">
        <f t="shared" si="144"/>
        <v>11013</v>
      </c>
      <c r="B9243">
        <v>11013</v>
      </c>
      <c r="C9243" t="s">
        <v>23101</v>
      </c>
      <c r="D9243" t="s">
        <v>8781</v>
      </c>
      <c r="E9243" s="363" t="s">
        <v>17888</v>
      </c>
      <c r="F9243"/>
      <c r="G9243"/>
      <c r="H9243"/>
      <c r="I9243" s="610"/>
    </row>
    <row r="9244" spans="1:9" ht="15" x14ac:dyDescent="0.25">
      <c r="A9244" s="609" t="str">
        <f t="shared" si="144"/>
        <v>11017</v>
      </c>
      <c r="B9244">
        <v>11017</v>
      </c>
      <c r="C9244" t="s">
        <v>23102</v>
      </c>
      <c r="D9244" t="s">
        <v>8781</v>
      </c>
      <c r="E9244" s="363" t="s">
        <v>17966</v>
      </c>
      <c r="F9244"/>
      <c r="G9244"/>
      <c r="H9244"/>
      <c r="I9244" s="610"/>
    </row>
    <row r="9245" spans="1:9" ht="15" x14ac:dyDescent="0.25">
      <c r="A9245" s="609" t="str">
        <f t="shared" si="144"/>
        <v>20236</v>
      </c>
      <c r="B9245">
        <v>20236</v>
      </c>
      <c r="C9245" t="s">
        <v>23103</v>
      </c>
      <c r="D9245" t="s">
        <v>8781</v>
      </c>
      <c r="E9245" s="363" t="s">
        <v>10103</v>
      </c>
      <c r="F9245"/>
      <c r="G9245"/>
      <c r="H9245"/>
      <c r="I9245" s="610"/>
    </row>
    <row r="9246" spans="1:9" ht="15" x14ac:dyDescent="0.25">
      <c r="A9246" s="609" t="str">
        <f t="shared" si="144"/>
        <v>7215</v>
      </c>
      <c r="B9246">
        <v>7215</v>
      </c>
      <c r="C9246" t="s">
        <v>23104</v>
      </c>
      <c r="D9246" t="s">
        <v>8781</v>
      </c>
      <c r="E9246" s="363" t="s">
        <v>17900</v>
      </c>
      <c r="F9246"/>
      <c r="G9246"/>
      <c r="H9246"/>
      <c r="I9246" s="610"/>
    </row>
    <row r="9247" spans="1:9" ht="15" x14ac:dyDescent="0.25">
      <c r="A9247" s="609" t="str">
        <f t="shared" si="144"/>
        <v>7216</v>
      </c>
      <c r="B9247">
        <v>7216</v>
      </c>
      <c r="C9247" t="s">
        <v>23105</v>
      </c>
      <c r="D9247" t="s">
        <v>8781</v>
      </c>
      <c r="E9247" s="363" t="s">
        <v>23106</v>
      </c>
      <c r="F9247"/>
      <c r="G9247"/>
      <c r="H9247"/>
      <c r="I9247" s="610"/>
    </row>
    <row r="9248" spans="1:9" ht="15" x14ac:dyDescent="0.25">
      <c r="A9248" s="609" t="str">
        <f t="shared" si="144"/>
        <v>20235</v>
      </c>
      <c r="B9248">
        <v>20235</v>
      </c>
      <c r="C9248" t="s">
        <v>23107</v>
      </c>
      <c r="D9248" t="s">
        <v>8781</v>
      </c>
      <c r="E9248" s="363" t="s">
        <v>23108</v>
      </c>
      <c r="F9248"/>
      <c r="G9248"/>
      <c r="H9248"/>
      <c r="I9248" s="610"/>
    </row>
    <row r="9249" spans="1:9" ht="15" x14ac:dyDescent="0.25">
      <c r="A9249" s="609" t="str">
        <f t="shared" si="144"/>
        <v>7181</v>
      </c>
      <c r="B9249">
        <v>7181</v>
      </c>
      <c r="C9249" t="s">
        <v>23109</v>
      </c>
      <c r="D9249" t="s">
        <v>8781</v>
      </c>
      <c r="E9249" s="363" t="s">
        <v>9818</v>
      </c>
      <c r="F9249"/>
      <c r="G9249"/>
      <c r="H9249"/>
      <c r="I9249" s="610"/>
    </row>
    <row r="9250" spans="1:9" ht="15" x14ac:dyDescent="0.25">
      <c r="A9250" s="609" t="str">
        <f t="shared" si="144"/>
        <v>40742</v>
      </c>
      <c r="B9250">
        <v>40742</v>
      </c>
      <c r="C9250" t="s">
        <v>23110</v>
      </c>
      <c r="D9250" t="s">
        <v>8781</v>
      </c>
      <c r="E9250" s="363" t="s">
        <v>10138</v>
      </c>
      <c r="F9250"/>
      <c r="G9250"/>
      <c r="H9250"/>
      <c r="I9250" s="610"/>
    </row>
    <row r="9251" spans="1:9" ht="15" x14ac:dyDescent="0.25">
      <c r="A9251" s="609" t="str">
        <f t="shared" si="144"/>
        <v>7214</v>
      </c>
      <c r="B9251">
        <v>7214</v>
      </c>
      <c r="C9251" t="s">
        <v>23111</v>
      </c>
      <c r="D9251" t="s">
        <v>8781</v>
      </c>
      <c r="E9251" s="363" t="s">
        <v>19406</v>
      </c>
      <c r="F9251"/>
      <c r="G9251"/>
      <c r="H9251"/>
      <c r="I9251" s="610"/>
    </row>
    <row r="9252" spans="1:9" ht="15" x14ac:dyDescent="0.25">
      <c r="A9252" s="609" t="str">
        <f t="shared" si="144"/>
        <v>7219</v>
      </c>
      <c r="B9252">
        <v>7219</v>
      </c>
      <c r="C9252" t="s">
        <v>23112</v>
      </c>
      <c r="D9252" t="s">
        <v>8781</v>
      </c>
      <c r="E9252" s="363" t="s">
        <v>19335</v>
      </c>
      <c r="F9252"/>
      <c r="G9252"/>
      <c r="H9252"/>
      <c r="I9252" s="610"/>
    </row>
    <row r="9253" spans="1:9" ht="15" x14ac:dyDescent="0.25">
      <c r="A9253" s="609" t="str">
        <f t="shared" si="144"/>
        <v>37972</v>
      </c>
      <c r="B9253">
        <v>37972</v>
      </c>
      <c r="C9253" t="s">
        <v>23113</v>
      </c>
      <c r="D9253" t="s">
        <v>8781</v>
      </c>
      <c r="E9253" s="363" t="s">
        <v>10138</v>
      </c>
      <c r="F9253"/>
      <c r="G9253"/>
      <c r="H9253"/>
      <c r="I9253" s="610"/>
    </row>
    <row r="9254" spans="1:9" ht="15" x14ac:dyDescent="0.25">
      <c r="A9254" s="609" t="str">
        <f t="shared" si="144"/>
        <v>37973</v>
      </c>
      <c r="B9254">
        <v>37973</v>
      </c>
      <c r="C9254" t="s">
        <v>23114</v>
      </c>
      <c r="D9254" t="s">
        <v>8781</v>
      </c>
      <c r="E9254" s="363" t="s">
        <v>10225</v>
      </c>
      <c r="F9254"/>
      <c r="G9254"/>
      <c r="H9254"/>
      <c r="I9254" s="610"/>
    </row>
    <row r="9255" spans="1:9" ht="15" x14ac:dyDescent="0.25">
      <c r="A9255" s="609" t="str">
        <f t="shared" si="144"/>
        <v>37971</v>
      </c>
      <c r="B9255">
        <v>37971</v>
      </c>
      <c r="C9255" t="s">
        <v>23115</v>
      </c>
      <c r="D9255" t="s">
        <v>8781</v>
      </c>
      <c r="E9255" s="363" t="s">
        <v>9969</v>
      </c>
      <c r="F9255"/>
      <c r="G9255"/>
      <c r="H9255"/>
      <c r="I9255" s="610"/>
    </row>
    <row r="9256" spans="1:9" ht="15" x14ac:dyDescent="0.25">
      <c r="A9256" s="609" t="str">
        <f t="shared" si="144"/>
        <v>20094</v>
      </c>
      <c r="B9256">
        <v>20094</v>
      </c>
      <c r="C9256" t="s">
        <v>23116</v>
      </c>
      <c r="D9256" t="s">
        <v>8781</v>
      </c>
      <c r="E9256" s="363" t="s">
        <v>23117</v>
      </c>
      <c r="F9256"/>
      <c r="G9256"/>
      <c r="H9256"/>
      <c r="I9256" s="610"/>
    </row>
    <row r="9257" spans="1:9" ht="15" x14ac:dyDescent="0.25">
      <c r="A9257" s="609" t="str">
        <f t="shared" si="144"/>
        <v>20095</v>
      </c>
      <c r="B9257">
        <v>20095</v>
      </c>
      <c r="C9257" t="s">
        <v>23118</v>
      </c>
      <c r="D9257" t="s">
        <v>8781</v>
      </c>
      <c r="E9257" s="363" t="s">
        <v>23119</v>
      </c>
      <c r="F9257"/>
      <c r="G9257"/>
      <c r="H9257"/>
      <c r="I9257" s="610"/>
    </row>
    <row r="9258" spans="1:9" ht="15" x14ac:dyDescent="0.25">
      <c r="A9258" s="609" t="str">
        <f t="shared" si="144"/>
        <v>1954</v>
      </c>
      <c r="B9258">
        <v>1954</v>
      </c>
      <c r="C9258" t="s">
        <v>23120</v>
      </c>
      <c r="D9258" t="s">
        <v>8781</v>
      </c>
      <c r="E9258" s="363" t="s">
        <v>23121</v>
      </c>
      <c r="F9258"/>
      <c r="G9258"/>
      <c r="H9258"/>
      <c r="I9258" s="610"/>
    </row>
    <row r="9259" spans="1:9" ht="15" x14ac:dyDescent="0.25">
      <c r="A9259" s="609" t="str">
        <f t="shared" si="144"/>
        <v>1926</v>
      </c>
      <c r="B9259">
        <v>1926</v>
      </c>
      <c r="C9259" t="s">
        <v>23122</v>
      </c>
      <c r="D9259" t="s">
        <v>8781</v>
      </c>
      <c r="E9259" s="363" t="s">
        <v>9800</v>
      </c>
      <c r="F9259"/>
      <c r="G9259"/>
      <c r="H9259"/>
      <c r="I9259" s="610"/>
    </row>
    <row r="9260" spans="1:9" ht="15" x14ac:dyDescent="0.25">
      <c r="A9260" s="609" t="str">
        <f t="shared" si="144"/>
        <v>1927</v>
      </c>
      <c r="B9260">
        <v>1927</v>
      </c>
      <c r="C9260" t="s">
        <v>23123</v>
      </c>
      <c r="D9260" t="s">
        <v>8781</v>
      </c>
      <c r="E9260" s="363" t="s">
        <v>21623</v>
      </c>
      <c r="F9260"/>
      <c r="G9260"/>
      <c r="H9260"/>
      <c r="I9260" s="610"/>
    </row>
    <row r="9261" spans="1:9" ht="15" x14ac:dyDescent="0.25">
      <c r="A9261" s="609" t="str">
        <f t="shared" si="144"/>
        <v>1923</v>
      </c>
      <c r="B9261">
        <v>1923</v>
      </c>
      <c r="C9261" t="s">
        <v>23124</v>
      </c>
      <c r="D9261" t="s">
        <v>8781</v>
      </c>
      <c r="E9261" s="363" t="s">
        <v>8907</v>
      </c>
      <c r="F9261"/>
      <c r="G9261"/>
      <c r="H9261"/>
      <c r="I9261" s="610"/>
    </row>
    <row r="9262" spans="1:9" ht="15" x14ac:dyDescent="0.25">
      <c r="A9262" s="609" t="str">
        <f t="shared" si="144"/>
        <v>1929</v>
      </c>
      <c r="B9262">
        <v>1929</v>
      </c>
      <c r="C9262" t="s">
        <v>23125</v>
      </c>
      <c r="D9262" t="s">
        <v>8781</v>
      </c>
      <c r="E9262" s="363" t="s">
        <v>9898</v>
      </c>
      <c r="F9262"/>
      <c r="G9262"/>
      <c r="H9262"/>
      <c r="I9262" s="610"/>
    </row>
    <row r="9263" spans="1:9" ht="15" x14ac:dyDescent="0.25">
      <c r="A9263" s="609" t="str">
        <f t="shared" si="144"/>
        <v>1930</v>
      </c>
      <c r="B9263">
        <v>1930</v>
      </c>
      <c r="C9263" t="s">
        <v>23126</v>
      </c>
      <c r="D9263" t="s">
        <v>8781</v>
      </c>
      <c r="E9263" s="363" t="s">
        <v>14579</v>
      </c>
      <c r="F9263"/>
      <c r="G9263"/>
      <c r="H9263"/>
      <c r="I9263" s="610"/>
    </row>
    <row r="9264" spans="1:9" ht="15" x14ac:dyDescent="0.25">
      <c r="A9264" s="609" t="str">
        <f t="shared" si="144"/>
        <v>1924</v>
      </c>
      <c r="B9264">
        <v>1924</v>
      </c>
      <c r="C9264" t="s">
        <v>23127</v>
      </c>
      <c r="D9264" t="s">
        <v>8781</v>
      </c>
      <c r="E9264" s="363" t="s">
        <v>18961</v>
      </c>
      <c r="F9264"/>
      <c r="G9264"/>
      <c r="H9264"/>
      <c r="I9264" s="610"/>
    </row>
    <row r="9265" spans="1:9" ht="15" x14ac:dyDescent="0.25">
      <c r="A9265" s="609" t="str">
        <f t="shared" si="144"/>
        <v>1922</v>
      </c>
      <c r="B9265">
        <v>1922</v>
      </c>
      <c r="C9265" t="s">
        <v>23128</v>
      </c>
      <c r="D9265" t="s">
        <v>8781</v>
      </c>
      <c r="E9265" s="363" t="s">
        <v>23129</v>
      </c>
      <c r="F9265"/>
      <c r="G9265"/>
      <c r="H9265"/>
      <c r="I9265" s="610"/>
    </row>
    <row r="9266" spans="1:9" ht="15" x14ac:dyDescent="0.25">
      <c r="A9266" s="609" t="str">
        <f t="shared" si="144"/>
        <v>1953</v>
      </c>
      <c r="B9266">
        <v>1953</v>
      </c>
      <c r="C9266" t="s">
        <v>23130</v>
      </c>
      <c r="D9266" t="s">
        <v>8781</v>
      </c>
      <c r="E9266" s="363" t="s">
        <v>23131</v>
      </c>
      <c r="F9266"/>
      <c r="G9266"/>
      <c r="H9266"/>
      <c r="I9266" s="610"/>
    </row>
    <row r="9267" spans="1:9" ht="15" x14ac:dyDescent="0.25">
      <c r="A9267" s="609" t="str">
        <f t="shared" si="144"/>
        <v>1962</v>
      </c>
      <c r="B9267">
        <v>1962</v>
      </c>
      <c r="C9267" t="s">
        <v>23132</v>
      </c>
      <c r="D9267" t="s">
        <v>8781</v>
      </c>
      <c r="E9267" s="363" t="s">
        <v>23133</v>
      </c>
      <c r="F9267"/>
      <c r="G9267"/>
      <c r="H9267"/>
      <c r="I9267" s="610"/>
    </row>
    <row r="9268" spans="1:9" ht="15" x14ac:dyDescent="0.25">
      <c r="A9268" s="609" t="str">
        <f t="shared" si="144"/>
        <v>1955</v>
      </c>
      <c r="B9268">
        <v>1955</v>
      </c>
      <c r="C9268" t="s">
        <v>23134</v>
      </c>
      <c r="D9268" t="s">
        <v>8781</v>
      </c>
      <c r="E9268" s="363" t="s">
        <v>8815</v>
      </c>
      <c r="F9268"/>
      <c r="G9268"/>
      <c r="H9268"/>
      <c r="I9268" s="610"/>
    </row>
    <row r="9269" spans="1:9" ht="15" x14ac:dyDescent="0.25">
      <c r="A9269" s="609" t="str">
        <f t="shared" si="144"/>
        <v>1956</v>
      </c>
      <c r="B9269">
        <v>1956</v>
      </c>
      <c r="C9269" t="s">
        <v>23135</v>
      </c>
      <c r="D9269" t="s">
        <v>8781</v>
      </c>
      <c r="E9269" s="363" t="s">
        <v>9783</v>
      </c>
      <c r="F9269"/>
      <c r="G9269"/>
      <c r="H9269"/>
      <c r="I9269" s="610"/>
    </row>
    <row r="9270" spans="1:9" ht="15" x14ac:dyDescent="0.25">
      <c r="A9270" s="609" t="str">
        <f t="shared" si="144"/>
        <v>1957</v>
      </c>
      <c r="B9270">
        <v>1957</v>
      </c>
      <c r="C9270" t="s">
        <v>23136</v>
      </c>
      <c r="D9270" t="s">
        <v>8781</v>
      </c>
      <c r="E9270" s="363" t="s">
        <v>10425</v>
      </c>
      <c r="F9270"/>
      <c r="G9270"/>
      <c r="H9270"/>
      <c r="I9270" s="610"/>
    </row>
    <row r="9271" spans="1:9" ht="15" x14ac:dyDescent="0.25">
      <c r="A9271" s="609" t="str">
        <f t="shared" si="144"/>
        <v>1958</v>
      </c>
      <c r="B9271">
        <v>1958</v>
      </c>
      <c r="C9271" t="s">
        <v>23137</v>
      </c>
      <c r="D9271" t="s">
        <v>8781</v>
      </c>
      <c r="E9271" s="363" t="s">
        <v>9152</v>
      </c>
      <c r="F9271"/>
      <c r="G9271"/>
      <c r="H9271"/>
      <c r="I9271" s="610"/>
    </row>
    <row r="9272" spans="1:9" ht="15" x14ac:dyDescent="0.25">
      <c r="A9272" s="609" t="str">
        <f t="shared" si="144"/>
        <v>1959</v>
      </c>
      <c r="B9272">
        <v>1959</v>
      </c>
      <c r="C9272" t="s">
        <v>23138</v>
      </c>
      <c r="D9272" t="s">
        <v>8781</v>
      </c>
      <c r="E9272" s="363" t="s">
        <v>13464</v>
      </c>
      <c r="F9272"/>
      <c r="G9272"/>
      <c r="H9272"/>
      <c r="I9272" s="610"/>
    </row>
    <row r="9273" spans="1:9" ht="15" x14ac:dyDescent="0.25">
      <c r="A9273" s="609" t="str">
        <f t="shared" si="144"/>
        <v>1925</v>
      </c>
      <c r="B9273">
        <v>1925</v>
      </c>
      <c r="C9273" t="s">
        <v>23139</v>
      </c>
      <c r="D9273" t="s">
        <v>8781</v>
      </c>
      <c r="E9273" s="363" t="s">
        <v>23140</v>
      </c>
      <c r="F9273"/>
      <c r="G9273"/>
      <c r="H9273"/>
      <c r="I9273" s="610"/>
    </row>
    <row r="9274" spans="1:9" ht="15" x14ac:dyDescent="0.25">
      <c r="A9274" s="609" t="str">
        <f t="shared" si="144"/>
        <v>1960</v>
      </c>
      <c r="B9274">
        <v>1960</v>
      </c>
      <c r="C9274" t="s">
        <v>23141</v>
      </c>
      <c r="D9274" t="s">
        <v>8781</v>
      </c>
      <c r="E9274" s="363" t="s">
        <v>23142</v>
      </c>
      <c r="F9274"/>
      <c r="G9274"/>
      <c r="H9274"/>
      <c r="I9274" s="610"/>
    </row>
    <row r="9275" spans="1:9" ht="15" x14ac:dyDescent="0.25">
      <c r="A9275" s="609" t="str">
        <f t="shared" si="144"/>
        <v>1961</v>
      </c>
      <c r="B9275">
        <v>1961</v>
      </c>
      <c r="C9275" t="s">
        <v>23143</v>
      </c>
      <c r="D9275" t="s">
        <v>8781</v>
      </c>
      <c r="E9275" s="363" t="s">
        <v>23144</v>
      </c>
      <c r="F9275"/>
      <c r="G9275"/>
      <c r="H9275"/>
      <c r="I9275" s="610"/>
    </row>
    <row r="9276" spans="1:9" ht="15" x14ac:dyDescent="0.25">
      <c r="A9276" s="609" t="str">
        <f t="shared" si="144"/>
        <v>38426</v>
      </c>
      <c r="B9276">
        <v>38426</v>
      </c>
      <c r="C9276" t="s">
        <v>23145</v>
      </c>
      <c r="D9276" t="s">
        <v>8781</v>
      </c>
      <c r="E9276" s="363" t="s">
        <v>23146</v>
      </c>
      <c r="F9276"/>
      <c r="G9276"/>
      <c r="H9276"/>
      <c r="I9276" s="610"/>
    </row>
    <row r="9277" spans="1:9" ht="15" x14ac:dyDescent="0.25">
      <c r="A9277" s="609" t="str">
        <f t="shared" si="144"/>
        <v>38423</v>
      </c>
      <c r="B9277">
        <v>38423</v>
      </c>
      <c r="C9277" t="s">
        <v>23147</v>
      </c>
      <c r="D9277" t="s">
        <v>8781</v>
      </c>
      <c r="E9277" s="363" t="s">
        <v>23148</v>
      </c>
      <c r="F9277"/>
      <c r="G9277"/>
      <c r="H9277"/>
      <c r="I9277" s="610"/>
    </row>
    <row r="9278" spans="1:9" ht="15" x14ac:dyDescent="0.25">
      <c r="A9278" s="609" t="str">
        <f t="shared" si="144"/>
        <v>38421</v>
      </c>
      <c r="B9278">
        <v>38421</v>
      </c>
      <c r="C9278" t="s">
        <v>23149</v>
      </c>
      <c r="D9278" t="s">
        <v>8781</v>
      </c>
      <c r="E9278" s="363" t="s">
        <v>18979</v>
      </c>
      <c r="F9278"/>
      <c r="G9278"/>
      <c r="H9278"/>
      <c r="I9278" s="610"/>
    </row>
    <row r="9279" spans="1:9" ht="15" x14ac:dyDescent="0.25">
      <c r="A9279" s="609" t="str">
        <f t="shared" si="144"/>
        <v>38422</v>
      </c>
      <c r="B9279">
        <v>38422</v>
      </c>
      <c r="C9279" t="s">
        <v>23150</v>
      </c>
      <c r="D9279" t="s">
        <v>8781</v>
      </c>
      <c r="E9279" s="363" t="s">
        <v>16659</v>
      </c>
      <c r="F9279"/>
      <c r="G9279"/>
      <c r="H9279"/>
      <c r="I9279" s="610"/>
    </row>
    <row r="9280" spans="1:9" ht="15" x14ac:dyDescent="0.25">
      <c r="A9280" s="609" t="str">
        <f t="shared" si="144"/>
        <v>39866</v>
      </c>
      <c r="B9280">
        <v>39866</v>
      </c>
      <c r="C9280" t="s">
        <v>23151</v>
      </c>
      <c r="D9280" t="s">
        <v>8781</v>
      </c>
      <c r="E9280" s="363" t="s">
        <v>12563</v>
      </c>
      <c r="F9280"/>
      <c r="G9280"/>
      <c r="H9280"/>
      <c r="I9280" s="610"/>
    </row>
    <row r="9281" spans="1:9" ht="15" x14ac:dyDescent="0.25">
      <c r="A9281" s="609" t="str">
        <f t="shared" si="144"/>
        <v>39867</v>
      </c>
      <c r="B9281">
        <v>39867</v>
      </c>
      <c r="C9281" t="s">
        <v>23152</v>
      </c>
      <c r="D9281" t="s">
        <v>8781</v>
      </c>
      <c r="E9281" s="363" t="s">
        <v>10872</v>
      </c>
      <c r="F9281"/>
      <c r="G9281"/>
      <c r="H9281"/>
      <c r="I9281" s="610"/>
    </row>
    <row r="9282" spans="1:9" ht="15" x14ac:dyDescent="0.25">
      <c r="A9282" s="609" t="str">
        <f t="shared" ref="A9282:A9345" si="145">IF(ISERROR(SEARCH("/",B9282)=6),TRIM(CLEAN(B9282)),IF(SEARCH("/",B9282)=6,IF(LEN(TRIM(CLEAN(B9282)))=7,LEFT(TRIM(CLEAN(B9282)),6)&amp;"00"&amp;RIGHT(TRIM(CLEAN(B9282)),1),LEFT(TRIM(CLEAN(B9282)),6)&amp;"0"&amp;RIGHT(TRIM(CLEAN(B9282)),2)),TRIM(CLEAN(B9282))))</f>
        <v>39868</v>
      </c>
      <c r="B9282">
        <v>39868</v>
      </c>
      <c r="C9282" t="s">
        <v>23153</v>
      </c>
      <c r="D9282" t="s">
        <v>8781</v>
      </c>
      <c r="E9282" s="363" t="s">
        <v>18554</v>
      </c>
      <c r="F9282"/>
      <c r="G9282"/>
      <c r="H9282"/>
      <c r="I9282" s="610"/>
    </row>
    <row r="9283" spans="1:9" ht="15" x14ac:dyDescent="0.25">
      <c r="A9283" s="609" t="str">
        <f t="shared" si="145"/>
        <v>37999</v>
      </c>
      <c r="B9283">
        <v>37999</v>
      </c>
      <c r="C9283" t="s">
        <v>23154</v>
      </c>
      <c r="D9283" t="s">
        <v>8781</v>
      </c>
      <c r="E9283" s="363" t="s">
        <v>10341</v>
      </c>
      <c r="F9283"/>
      <c r="G9283"/>
      <c r="H9283"/>
      <c r="I9283" s="610"/>
    </row>
    <row r="9284" spans="1:9" ht="15" x14ac:dyDescent="0.25">
      <c r="A9284" s="609" t="str">
        <f t="shared" si="145"/>
        <v>38000</v>
      </c>
      <c r="B9284">
        <v>38000</v>
      </c>
      <c r="C9284" t="s">
        <v>23155</v>
      </c>
      <c r="D9284" t="s">
        <v>8781</v>
      </c>
      <c r="E9284" s="363" t="s">
        <v>10102</v>
      </c>
      <c r="F9284"/>
      <c r="G9284"/>
      <c r="H9284"/>
      <c r="I9284" s="610"/>
    </row>
    <row r="9285" spans="1:9" ht="15" x14ac:dyDescent="0.25">
      <c r="A9285" s="609" t="str">
        <f t="shared" si="145"/>
        <v>38129</v>
      </c>
      <c r="B9285">
        <v>38129</v>
      </c>
      <c r="C9285" t="s">
        <v>23156</v>
      </c>
      <c r="D9285" t="s">
        <v>8781</v>
      </c>
      <c r="E9285" s="363" t="s">
        <v>13135</v>
      </c>
      <c r="F9285"/>
      <c r="G9285"/>
      <c r="H9285"/>
      <c r="I9285" s="610"/>
    </row>
    <row r="9286" spans="1:9" ht="15" x14ac:dyDescent="0.25">
      <c r="A9286" s="609" t="str">
        <f t="shared" si="145"/>
        <v>38025</v>
      </c>
      <c r="B9286">
        <v>38025</v>
      </c>
      <c r="C9286" t="s">
        <v>23157</v>
      </c>
      <c r="D9286" t="s">
        <v>8781</v>
      </c>
      <c r="E9286" s="363" t="s">
        <v>11386</v>
      </c>
      <c r="F9286"/>
      <c r="G9286"/>
      <c r="H9286"/>
      <c r="I9286" s="610"/>
    </row>
    <row r="9287" spans="1:9" ht="15" x14ac:dyDescent="0.25">
      <c r="A9287" s="609" t="str">
        <f t="shared" si="145"/>
        <v>38026</v>
      </c>
      <c r="B9287">
        <v>38026</v>
      </c>
      <c r="C9287" t="s">
        <v>23158</v>
      </c>
      <c r="D9287" t="s">
        <v>8781</v>
      </c>
      <c r="E9287" s="363" t="s">
        <v>18315</v>
      </c>
      <c r="F9287"/>
      <c r="G9287"/>
      <c r="H9287"/>
      <c r="I9287" s="610"/>
    </row>
    <row r="9288" spans="1:9" ht="15" x14ac:dyDescent="0.25">
      <c r="A9288" s="609" t="str">
        <f t="shared" si="145"/>
        <v>1858</v>
      </c>
      <c r="B9288">
        <v>1858</v>
      </c>
      <c r="C9288" t="s">
        <v>23159</v>
      </c>
      <c r="D9288" t="s">
        <v>8781</v>
      </c>
      <c r="E9288" s="363" t="s">
        <v>23160</v>
      </c>
      <c r="F9288"/>
      <c r="G9288"/>
      <c r="H9288"/>
      <c r="I9288" s="610"/>
    </row>
    <row r="9289" spans="1:9" ht="15" x14ac:dyDescent="0.25">
      <c r="A9289" s="609" t="str">
        <f t="shared" si="145"/>
        <v>1844</v>
      </c>
      <c r="B9289">
        <v>1844</v>
      </c>
      <c r="C9289" t="s">
        <v>23161</v>
      </c>
      <c r="D9289" t="s">
        <v>8781</v>
      </c>
      <c r="E9289" s="363" t="s">
        <v>23162</v>
      </c>
      <c r="F9289"/>
      <c r="G9289"/>
      <c r="H9289"/>
      <c r="I9289" s="610"/>
    </row>
    <row r="9290" spans="1:9" ht="15" x14ac:dyDescent="0.25">
      <c r="A9290" s="609" t="str">
        <f t="shared" si="145"/>
        <v>1863</v>
      </c>
      <c r="B9290">
        <v>1863</v>
      </c>
      <c r="C9290" t="s">
        <v>23163</v>
      </c>
      <c r="D9290" t="s">
        <v>8781</v>
      </c>
      <c r="E9290" s="363" t="s">
        <v>19554</v>
      </c>
      <c r="F9290"/>
      <c r="G9290"/>
      <c r="H9290"/>
      <c r="I9290" s="610"/>
    </row>
    <row r="9291" spans="1:9" ht="15" x14ac:dyDescent="0.25">
      <c r="A9291" s="609" t="str">
        <f t="shared" si="145"/>
        <v>1865</v>
      </c>
      <c r="B9291">
        <v>1865</v>
      </c>
      <c r="C9291" t="s">
        <v>23164</v>
      </c>
      <c r="D9291" t="s">
        <v>8781</v>
      </c>
      <c r="E9291" s="363" t="s">
        <v>18712</v>
      </c>
      <c r="F9291"/>
      <c r="G9291"/>
      <c r="H9291"/>
      <c r="I9291" s="610"/>
    </row>
    <row r="9292" spans="1:9" ht="15" x14ac:dyDescent="0.25">
      <c r="A9292" s="609" t="str">
        <f t="shared" si="145"/>
        <v>36355</v>
      </c>
      <c r="B9292">
        <v>36355</v>
      </c>
      <c r="C9292" t="s">
        <v>23165</v>
      </c>
      <c r="D9292" t="s">
        <v>8781</v>
      </c>
      <c r="E9292" s="363" t="s">
        <v>10868</v>
      </c>
      <c r="F9292"/>
      <c r="G9292"/>
      <c r="H9292"/>
      <c r="I9292" s="610"/>
    </row>
    <row r="9293" spans="1:9" ht="15" x14ac:dyDescent="0.25">
      <c r="A9293" s="609" t="str">
        <f t="shared" si="145"/>
        <v>36356</v>
      </c>
      <c r="B9293">
        <v>36356</v>
      </c>
      <c r="C9293" t="s">
        <v>23166</v>
      </c>
      <c r="D9293" t="s">
        <v>8781</v>
      </c>
      <c r="E9293" s="363" t="s">
        <v>10332</v>
      </c>
      <c r="F9293"/>
      <c r="G9293"/>
      <c r="H9293"/>
      <c r="I9293" s="610"/>
    </row>
    <row r="9294" spans="1:9" ht="15" x14ac:dyDescent="0.25">
      <c r="A9294" s="609" t="str">
        <f t="shared" si="145"/>
        <v>1932</v>
      </c>
      <c r="B9294">
        <v>1932</v>
      </c>
      <c r="C9294" t="s">
        <v>23167</v>
      </c>
      <c r="D9294" t="s">
        <v>8781</v>
      </c>
      <c r="E9294" s="363" t="s">
        <v>23085</v>
      </c>
      <c r="F9294"/>
      <c r="G9294"/>
      <c r="H9294"/>
      <c r="I9294" s="610"/>
    </row>
    <row r="9295" spans="1:9" ht="15" x14ac:dyDescent="0.25">
      <c r="A9295" s="609" t="str">
        <f t="shared" si="145"/>
        <v>1933</v>
      </c>
      <c r="B9295">
        <v>1933</v>
      </c>
      <c r="C9295" t="s">
        <v>23168</v>
      </c>
      <c r="D9295" t="s">
        <v>8781</v>
      </c>
      <c r="E9295" s="363" t="s">
        <v>13101</v>
      </c>
      <c r="F9295"/>
      <c r="G9295"/>
      <c r="H9295"/>
      <c r="I9295" s="610"/>
    </row>
    <row r="9296" spans="1:9" ht="15" x14ac:dyDescent="0.25">
      <c r="A9296" s="609" t="str">
        <f t="shared" si="145"/>
        <v>1951</v>
      </c>
      <c r="B9296">
        <v>1951</v>
      </c>
      <c r="C9296" t="s">
        <v>23169</v>
      </c>
      <c r="D9296" t="s">
        <v>8781</v>
      </c>
      <c r="E9296" s="363" t="s">
        <v>11742</v>
      </c>
      <c r="F9296"/>
      <c r="G9296"/>
      <c r="H9296"/>
      <c r="I9296" s="610"/>
    </row>
    <row r="9297" spans="1:9" ht="15" x14ac:dyDescent="0.25">
      <c r="A9297" s="609" t="str">
        <f t="shared" si="145"/>
        <v>1966</v>
      </c>
      <c r="B9297">
        <v>1966</v>
      </c>
      <c r="C9297" t="s">
        <v>23170</v>
      </c>
      <c r="D9297" t="s">
        <v>8781</v>
      </c>
      <c r="E9297" s="363" t="s">
        <v>23171</v>
      </c>
      <c r="F9297"/>
      <c r="G9297"/>
      <c r="H9297"/>
      <c r="I9297" s="610"/>
    </row>
    <row r="9298" spans="1:9" ht="15" x14ac:dyDescent="0.25">
      <c r="A9298" s="609" t="str">
        <f t="shared" si="145"/>
        <v>1952</v>
      </c>
      <c r="B9298">
        <v>1952</v>
      </c>
      <c r="C9298" t="s">
        <v>23172</v>
      </c>
      <c r="D9298" t="s">
        <v>8781</v>
      </c>
      <c r="E9298" s="363" t="s">
        <v>23173</v>
      </c>
      <c r="F9298"/>
      <c r="G9298"/>
      <c r="H9298"/>
      <c r="I9298" s="610"/>
    </row>
    <row r="9299" spans="1:9" ht="15" x14ac:dyDescent="0.25">
      <c r="A9299" s="609" t="str">
        <f t="shared" si="145"/>
        <v>20104</v>
      </c>
      <c r="B9299">
        <v>20104</v>
      </c>
      <c r="C9299" t="s">
        <v>23174</v>
      </c>
      <c r="D9299" t="s">
        <v>8781</v>
      </c>
      <c r="E9299" s="363" t="s">
        <v>23175</v>
      </c>
      <c r="F9299"/>
      <c r="G9299"/>
      <c r="H9299"/>
      <c r="I9299" s="610"/>
    </row>
    <row r="9300" spans="1:9" ht="15" x14ac:dyDescent="0.25">
      <c r="A9300" s="609" t="str">
        <f t="shared" si="145"/>
        <v>20105</v>
      </c>
      <c r="B9300">
        <v>20105</v>
      </c>
      <c r="C9300" t="s">
        <v>23176</v>
      </c>
      <c r="D9300" t="s">
        <v>8781</v>
      </c>
      <c r="E9300" s="363" t="s">
        <v>23177</v>
      </c>
      <c r="F9300"/>
      <c r="G9300"/>
      <c r="H9300"/>
      <c r="I9300" s="610"/>
    </row>
    <row r="9301" spans="1:9" ht="15" x14ac:dyDescent="0.25">
      <c r="A9301" s="609" t="str">
        <f t="shared" si="145"/>
        <v>1965</v>
      </c>
      <c r="B9301">
        <v>1965</v>
      </c>
      <c r="C9301" t="s">
        <v>23178</v>
      </c>
      <c r="D9301" t="s">
        <v>8781</v>
      </c>
      <c r="E9301" s="363" t="s">
        <v>23179</v>
      </c>
      <c r="F9301"/>
      <c r="G9301"/>
      <c r="H9301"/>
      <c r="I9301" s="610"/>
    </row>
    <row r="9302" spans="1:9" ht="15" x14ac:dyDescent="0.25">
      <c r="A9302" s="609" t="str">
        <f t="shared" si="145"/>
        <v>10765</v>
      </c>
      <c r="B9302">
        <v>10765</v>
      </c>
      <c r="C9302" t="s">
        <v>23180</v>
      </c>
      <c r="D9302" t="s">
        <v>8781</v>
      </c>
      <c r="E9302" s="363" t="s">
        <v>10235</v>
      </c>
      <c r="F9302"/>
      <c r="G9302"/>
      <c r="H9302"/>
      <c r="I9302" s="610"/>
    </row>
    <row r="9303" spans="1:9" ht="15" x14ac:dyDescent="0.25">
      <c r="A9303" s="609" t="str">
        <f t="shared" si="145"/>
        <v>10767</v>
      </c>
      <c r="B9303">
        <v>10767</v>
      </c>
      <c r="C9303" t="s">
        <v>23181</v>
      </c>
      <c r="D9303" t="s">
        <v>8781</v>
      </c>
      <c r="E9303" s="363" t="s">
        <v>21036</v>
      </c>
      <c r="F9303"/>
      <c r="G9303"/>
      <c r="H9303"/>
      <c r="I9303" s="610"/>
    </row>
    <row r="9304" spans="1:9" ht="15" x14ac:dyDescent="0.25">
      <c r="A9304" s="609" t="str">
        <f t="shared" si="145"/>
        <v>1970</v>
      </c>
      <c r="B9304">
        <v>1970</v>
      </c>
      <c r="C9304" t="s">
        <v>23182</v>
      </c>
      <c r="D9304" t="s">
        <v>8781</v>
      </c>
      <c r="E9304" s="363" t="s">
        <v>23183</v>
      </c>
      <c r="F9304"/>
      <c r="G9304"/>
      <c r="H9304"/>
      <c r="I9304" s="610"/>
    </row>
    <row r="9305" spans="1:9" ht="15" x14ac:dyDescent="0.25">
      <c r="A9305" s="609" t="str">
        <f t="shared" si="145"/>
        <v>1967</v>
      </c>
      <c r="B9305">
        <v>1967</v>
      </c>
      <c r="C9305" t="s">
        <v>23184</v>
      </c>
      <c r="D9305" t="s">
        <v>8781</v>
      </c>
      <c r="E9305" s="363" t="s">
        <v>8939</v>
      </c>
      <c r="F9305"/>
      <c r="G9305"/>
      <c r="H9305"/>
      <c r="I9305" s="610"/>
    </row>
    <row r="9306" spans="1:9" ht="15" x14ac:dyDescent="0.25">
      <c r="A9306" s="609" t="str">
        <f t="shared" si="145"/>
        <v>1968</v>
      </c>
      <c r="B9306">
        <v>1968</v>
      </c>
      <c r="C9306" t="s">
        <v>23185</v>
      </c>
      <c r="D9306" t="s">
        <v>8781</v>
      </c>
      <c r="E9306" s="363" t="s">
        <v>10126</v>
      </c>
      <c r="F9306"/>
      <c r="G9306"/>
      <c r="H9306"/>
      <c r="I9306" s="610"/>
    </row>
    <row r="9307" spans="1:9" ht="15" x14ac:dyDescent="0.25">
      <c r="A9307" s="609" t="str">
        <f t="shared" si="145"/>
        <v>1969</v>
      </c>
      <c r="B9307">
        <v>1969</v>
      </c>
      <c r="C9307" t="s">
        <v>23186</v>
      </c>
      <c r="D9307" t="s">
        <v>8781</v>
      </c>
      <c r="E9307" s="363" t="s">
        <v>23187</v>
      </c>
      <c r="F9307"/>
      <c r="G9307"/>
      <c r="H9307"/>
      <c r="I9307" s="610"/>
    </row>
    <row r="9308" spans="1:9" ht="15" x14ac:dyDescent="0.25">
      <c r="A9308" s="609" t="str">
        <f t="shared" si="145"/>
        <v>1839</v>
      </c>
      <c r="B9308">
        <v>1839</v>
      </c>
      <c r="C9308" t="s">
        <v>23188</v>
      </c>
      <c r="D9308" t="s">
        <v>8781</v>
      </c>
      <c r="E9308" s="363" t="s">
        <v>23189</v>
      </c>
      <c r="F9308"/>
      <c r="G9308"/>
      <c r="H9308"/>
      <c r="I9308" s="610"/>
    </row>
    <row r="9309" spans="1:9" ht="15" x14ac:dyDescent="0.25">
      <c r="A9309" s="609" t="str">
        <f t="shared" si="145"/>
        <v>1835</v>
      </c>
      <c r="B9309">
        <v>1835</v>
      </c>
      <c r="C9309" t="s">
        <v>23190</v>
      </c>
      <c r="D9309" t="s">
        <v>8781</v>
      </c>
      <c r="E9309" s="363" t="s">
        <v>9367</v>
      </c>
      <c r="F9309"/>
      <c r="G9309"/>
      <c r="H9309"/>
      <c r="I9309" s="610"/>
    </row>
    <row r="9310" spans="1:9" ht="15" x14ac:dyDescent="0.25">
      <c r="A9310" s="609" t="str">
        <f t="shared" si="145"/>
        <v>1823</v>
      </c>
      <c r="B9310">
        <v>1823</v>
      </c>
      <c r="C9310" t="s">
        <v>23191</v>
      </c>
      <c r="D9310" t="s">
        <v>8781</v>
      </c>
      <c r="E9310" s="363" t="s">
        <v>18902</v>
      </c>
      <c r="F9310"/>
      <c r="G9310"/>
      <c r="H9310"/>
      <c r="I9310" s="610"/>
    </row>
    <row r="9311" spans="1:9" ht="15" x14ac:dyDescent="0.25">
      <c r="A9311" s="609" t="str">
        <f t="shared" si="145"/>
        <v>1827</v>
      </c>
      <c r="B9311">
        <v>1827</v>
      </c>
      <c r="C9311" t="s">
        <v>23192</v>
      </c>
      <c r="D9311" t="s">
        <v>8781</v>
      </c>
      <c r="E9311" s="363" t="s">
        <v>23193</v>
      </c>
      <c r="F9311"/>
      <c r="G9311"/>
      <c r="H9311"/>
      <c r="I9311" s="610"/>
    </row>
    <row r="9312" spans="1:9" ht="15" x14ac:dyDescent="0.25">
      <c r="A9312" s="609" t="str">
        <f t="shared" si="145"/>
        <v>1831</v>
      </c>
      <c r="B9312">
        <v>1831</v>
      </c>
      <c r="C9312" t="s">
        <v>23194</v>
      </c>
      <c r="D9312" t="s">
        <v>8781</v>
      </c>
      <c r="E9312" s="363" t="s">
        <v>8803</v>
      </c>
      <c r="F9312"/>
      <c r="G9312"/>
      <c r="H9312"/>
      <c r="I9312" s="610"/>
    </row>
    <row r="9313" spans="1:9" ht="15" x14ac:dyDescent="0.25">
      <c r="A9313" s="609" t="str">
        <f t="shared" si="145"/>
        <v>1825</v>
      </c>
      <c r="B9313">
        <v>1825</v>
      </c>
      <c r="C9313" t="s">
        <v>23195</v>
      </c>
      <c r="D9313" t="s">
        <v>8781</v>
      </c>
      <c r="E9313" s="363" t="s">
        <v>19347</v>
      </c>
      <c r="F9313"/>
      <c r="G9313"/>
      <c r="H9313"/>
      <c r="I9313" s="610"/>
    </row>
    <row r="9314" spans="1:9" ht="15" x14ac:dyDescent="0.25">
      <c r="A9314" s="609" t="str">
        <f t="shared" si="145"/>
        <v>1828</v>
      </c>
      <c r="B9314">
        <v>1828</v>
      </c>
      <c r="C9314" t="s">
        <v>23196</v>
      </c>
      <c r="D9314" t="s">
        <v>8781</v>
      </c>
      <c r="E9314" s="363" t="s">
        <v>23197</v>
      </c>
      <c r="F9314"/>
      <c r="G9314"/>
      <c r="H9314"/>
      <c r="I9314" s="610"/>
    </row>
    <row r="9315" spans="1:9" ht="15" x14ac:dyDescent="0.25">
      <c r="A9315" s="609" t="str">
        <f t="shared" si="145"/>
        <v>1845</v>
      </c>
      <c r="B9315">
        <v>1845</v>
      </c>
      <c r="C9315" t="s">
        <v>23198</v>
      </c>
      <c r="D9315" t="s">
        <v>8781</v>
      </c>
      <c r="E9315" s="363" t="s">
        <v>19830</v>
      </c>
      <c r="F9315"/>
      <c r="G9315"/>
      <c r="H9315"/>
      <c r="I9315" s="610"/>
    </row>
    <row r="9316" spans="1:9" ht="15" x14ac:dyDescent="0.25">
      <c r="A9316" s="609" t="str">
        <f t="shared" si="145"/>
        <v>1824</v>
      </c>
      <c r="B9316">
        <v>1824</v>
      </c>
      <c r="C9316" t="s">
        <v>23199</v>
      </c>
      <c r="D9316" t="s">
        <v>8781</v>
      </c>
      <c r="E9316" s="363" t="s">
        <v>23200</v>
      </c>
      <c r="F9316"/>
      <c r="G9316"/>
      <c r="H9316"/>
      <c r="I9316" s="610"/>
    </row>
    <row r="9317" spans="1:9" ht="15" x14ac:dyDescent="0.25">
      <c r="A9317" s="609" t="str">
        <f t="shared" si="145"/>
        <v>1941</v>
      </c>
      <c r="B9317">
        <v>1941</v>
      </c>
      <c r="C9317" t="s">
        <v>23201</v>
      </c>
      <c r="D9317" t="s">
        <v>8781</v>
      </c>
      <c r="E9317" s="363" t="s">
        <v>18572</v>
      </c>
      <c r="F9317"/>
      <c r="G9317"/>
      <c r="H9317"/>
      <c r="I9317" s="610"/>
    </row>
    <row r="9318" spans="1:9" ht="15" x14ac:dyDescent="0.25">
      <c r="A9318" s="609" t="str">
        <f t="shared" si="145"/>
        <v>1940</v>
      </c>
      <c r="B9318">
        <v>1940</v>
      </c>
      <c r="C9318" t="s">
        <v>23202</v>
      </c>
      <c r="D9318" t="s">
        <v>8781</v>
      </c>
      <c r="E9318" s="363" t="s">
        <v>18002</v>
      </c>
      <c r="F9318"/>
      <c r="G9318"/>
      <c r="H9318"/>
      <c r="I9318" s="610"/>
    </row>
    <row r="9319" spans="1:9" ht="15" x14ac:dyDescent="0.25">
      <c r="A9319" s="609" t="str">
        <f t="shared" si="145"/>
        <v>1937</v>
      </c>
      <c r="B9319">
        <v>1937</v>
      </c>
      <c r="C9319" t="s">
        <v>23203</v>
      </c>
      <c r="D9319" t="s">
        <v>8781</v>
      </c>
      <c r="E9319" s="363" t="s">
        <v>17132</v>
      </c>
      <c r="F9319"/>
      <c r="G9319"/>
      <c r="H9319"/>
      <c r="I9319" s="610"/>
    </row>
    <row r="9320" spans="1:9" ht="15" x14ac:dyDescent="0.25">
      <c r="A9320" s="609" t="str">
        <f t="shared" si="145"/>
        <v>1939</v>
      </c>
      <c r="B9320">
        <v>1939</v>
      </c>
      <c r="C9320" t="s">
        <v>23204</v>
      </c>
      <c r="D9320" t="s">
        <v>8781</v>
      </c>
      <c r="E9320" s="363" t="s">
        <v>10253</v>
      </c>
      <c r="F9320"/>
      <c r="G9320"/>
      <c r="H9320"/>
      <c r="I9320" s="610"/>
    </row>
    <row r="9321" spans="1:9" ht="15" x14ac:dyDescent="0.25">
      <c r="A9321" s="609" t="str">
        <f t="shared" si="145"/>
        <v>1942</v>
      </c>
      <c r="B9321">
        <v>1942</v>
      </c>
      <c r="C9321" t="s">
        <v>23205</v>
      </c>
      <c r="D9321" t="s">
        <v>8781</v>
      </c>
      <c r="E9321" s="363" t="s">
        <v>18603</v>
      </c>
      <c r="F9321"/>
      <c r="G9321"/>
      <c r="H9321"/>
      <c r="I9321" s="610"/>
    </row>
    <row r="9322" spans="1:9" ht="15" x14ac:dyDescent="0.25">
      <c r="A9322" s="609" t="str">
        <f t="shared" si="145"/>
        <v>1938</v>
      </c>
      <c r="B9322">
        <v>1938</v>
      </c>
      <c r="C9322" t="s">
        <v>23206</v>
      </c>
      <c r="D9322" t="s">
        <v>8781</v>
      </c>
      <c r="E9322" s="363" t="s">
        <v>9347</v>
      </c>
      <c r="F9322"/>
      <c r="G9322"/>
      <c r="H9322"/>
      <c r="I9322" s="610"/>
    </row>
    <row r="9323" spans="1:9" ht="15" x14ac:dyDescent="0.25">
      <c r="A9323" s="609" t="str">
        <f t="shared" si="145"/>
        <v>42692</v>
      </c>
      <c r="B9323">
        <v>42692</v>
      </c>
      <c r="C9323" t="s">
        <v>23207</v>
      </c>
      <c r="D9323" t="s">
        <v>8781</v>
      </c>
      <c r="E9323" s="363" t="s">
        <v>23208</v>
      </c>
      <c r="F9323"/>
      <c r="G9323"/>
      <c r="H9323"/>
      <c r="I9323" s="610"/>
    </row>
    <row r="9324" spans="1:9" ht="15" x14ac:dyDescent="0.25">
      <c r="A9324" s="609" t="str">
        <f t="shared" si="145"/>
        <v>42693</v>
      </c>
      <c r="B9324">
        <v>42693</v>
      </c>
      <c r="C9324" t="s">
        <v>23209</v>
      </c>
      <c r="D9324" t="s">
        <v>8781</v>
      </c>
      <c r="E9324" s="363" t="s">
        <v>23210</v>
      </c>
      <c r="F9324"/>
      <c r="G9324"/>
      <c r="H9324"/>
      <c r="I9324" s="610"/>
    </row>
    <row r="9325" spans="1:9" ht="15" x14ac:dyDescent="0.25">
      <c r="A9325" s="609" t="str">
        <f t="shared" si="145"/>
        <v>42695</v>
      </c>
      <c r="B9325">
        <v>42695</v>
      </c>
      <c r="C9325" t="s">
        <v>23211</v>
      </c>
      <c r="D9325" t="s">
        <v>8781</v>
      </c>
      <c r="E9325" s="363" t="s">
        <v>23212</v>
      </c>
      <c r="F9325"/>
      <c r="G9325"/>
      <c r="H9325"/>
      <c r="I9325" s="610"/>
    </row>
    <row r="9326" spans="1:9" ht="15" x14ac:dyDescent="0.25">
      <c r="A9326" s="609" t="str">
        <f t="shared" si="145"/>
        <v>42694</v>
      </c>
      <c r="B9326">
        <v>42694</v>
      </c>
      <c r="C9326" t="s">
        <v>23213</v>
      </c>
      <c r="D9326" t="s">
        <v>8781</v>
      </c>
      <c r="E9326" s="363" t="s">
        <v>23214</v>
      </c>
      <c r="F9326"/>
      <c r="G9326"/>
      <c r="H9326"/>
      <c r="I9326" s="610"/>
    </row>
    <row r="9327" spans="1:9" ht="15" x14ac:dyDescent="0.25">
      <c r="A9327" s="609" t="str">
        <f t="shared" si="145"/>
        <v>20097</v>
      </c>
      <c r="B9327">
        <v>20097</v>
      </c>
      <c r="C9327" t="s">
        <v>23215</v>
      </c>
      <c r="D9327" t="s">
        <v>8781</v>
      </c>
      <c r="E9327" s="363" t="s">
        <v>23216</v>
      </c>
      <c r="F9327"/>
      <c r="G9327"/>
      <c r="H9327"/>
      <c r="I9327" s="610"/>
    </row>
    <row r="9328" spans="1:9" ht="15" x14ac:dyDescent="0.25">
      <c r="A9328" s="609" t="str">
        <f t="shared" si="145"/>
        <v>20098</v>
      </c>
      <c r="B9328">
        <v>20098</v>
      </c>
      <c r="C9328" t="s">
        <v>23217</v>
      </c>
      <c r="D9328" t="s">
        <v>8781</v>
      </c>
      <c r="E9328" s="363" t="s">
        <v>23218</v>
      </c>
      <c r="F9328"/>
      <c r="G9328"/>
      <c r="H9328"/>
      <c r="I9328" s="610"/>
    </row>
    <row r="9329" spans="1:9" ht="15" x14ac:dyDescent="0.25">
      <c r="A9329" s="609" t="str">
        <f t="shared" si="145"/>
        <v>20096</v>
      </c>
      <c r="B9329">
        <v>20096</v>
      </c>
      <c r="C9329" t="s">
        <v>23219</v>
      </c>
      <c r="D9329" t="s">
        <v>8781</v>
      </c>
      <c r="E9329" s="363" t="s">
        <v>23220</v>
      </c>
      <c r="F9329"/>
      <c r="G9329"/>
      <c r="H9329"/>
      <c r="I9329" s="610"/>
    </row>
    <row r="9330" spans="1:9" ht="15" x14ac:dyDescent="0.25">
      <c r="A9330" s="609" t="str">
        <f t="shared" si="145"/>
        <v>1964</v>
      </c>
      <c r="B9330">
        <v>1964</v>
      </c>
      <c r="C9330" t="s">
        <v>23221</v>
      </c>
      <c r="D9330" t="s">
        <v>8781</v>
      </c>
      <c r="E9330" s="363" t="s">
        <v>9254</v>
      </c>
      <c r="F9330"/>
      <c r="G9330"/>
      <c r="H9330"/>
      <c r="I9330" s="610"/>
    </row>
    <row r="9331" spans="1:9" ht="15" x14ac:dyDescent="0.25">
      <c r="A9331" s="609" t="str">
        <f t="shared" si="145"/>
        <v>1880</v>
      </c>
      <c r="B9331">
        <v>1880</v>
      </c>
      <c r="C9331" t="s">
        <v>23222</v>
      </c>
      <c r="D9331" t="s">
        <v>8781</v>
      </c>
      <c r="E9331" s="363" t="s">
        <v>15721</v>
      </c>
      <c r="F9331"/>
      <c r="G9331"/>
      <c r="H9331"/>
      <c r="I9331" s="610"/>
    </row>
    <row r="9332" spans="1:9" ht="15" x14ac:dyDescent="0.25">
      <c r="A9332" s="609" t="str">
        <f t="shared" si="145"/>
        <v>39274</v>
      </c>
      <c r="B9332">
        <v>39274</v>
      </c>
      <c r="C9332" t="s">
        <v>23223</v>
      </c>
      <c r="D9332" t="s">
        <v>8781</v>
      </c>
      <c r="E9332" s="363" t="s">
        <v>9826</v>
      </c>
      <c r="F9332"/>
      <c r="G9332"/>
      <c r="H9332"/>
      <c r="I9332" s="610"/>
    </row>
    <row r="9333" spans="1:9" ht="15" x14ac:dyDescent="0.25">
      <c r="A9333" s="609" t="str">
        <f t="shared" si="145"/>
        <v>2628</v>
      </c>
      <c r="B9333">
        <v>2628</v>
      </c>
      <c r="C9333" t="s">
        <v>23224</v>
      </c>
      <c r="D9333" t="s">
        <v>8781</v>
      </c>
      <c r="E9333" s="363" t="s">
        <v>23225</v>
      </c>
      <c r="F9333"/>
      <c r="G9333"/>
      <c r="H9333"/>
      <c r="I9333" s="610"/>
    </row>
    <row r="9334" spans="1:9" ht="15" x14ac:dyDescent="0.25">
      <c r="A9334" s="609" t="str">
        <f t="shared" si="145"/>
        <v>2622</v>
      </c>
      <c r="B9334">
        <v>2622</v>
      </c>
      <c r="C9334" t="s">
        <v>23226</v>
      </c>
      <c r="D9334" t="s">
        <v>8781</v>
      </c>
      <c r="E9334" s="363" t="s">
        <v>8895</v>
      </c>
      <c r="F9334"/>
      <c r="G9334"/>
      <c r="H9334"/>
      <c r="I9334" s="610"/>
    </row>
    <row r="9335" spans="1:9" ht="15" x14ac:dyDescent="0.25">
      <c r="A9335" s="609" t="str">
        <f t="shared" si="145"/>
        <v>2623</v>
      </c>
      <c r="B9335">
        <v>2623</v>
      </c>
      <c r="C9335" t="s">
        <v>23227</v>
      </c>
      <c r="D9335" t="s">
        <v>8781</v>
      </c>
      <c r="E9335" s="363" t="s">
        <v>10106</v>
      </c>
      <c r="F9335"/>
      <c r="G9335"/>
      <c r="H9335"/>
      <c r="I9335" s="610"/>
    </row>
    <row r="9336" spans="1:9" ht="15" x14ac:dyDescent="0.25">
      <c r="A9336" s="609" t="str">
        <f t="shared" si="145"/>
        <v>2624</v>
      </c>
      <c r="B9336">
        <v>2624</v>
      </c>
      <c r="C9336" t="s">
        <v>23228</v>
      </c>
      <c r="D9336" t="s">
        <v>8781</v>
      </c>
      <c r="E9336" s="363" t="s">
        <v>9003</v>
      </c>
      <c r="F9336"/>
      <c r="G9336"/>
      <c r="H9336"/>
      <c r="I9336" s="610"/>
    </row>
    <row r="9337" spans="1:9" ht="15" x14ac:dyDescent="0.25">
      <c r="A9337" s="609" t="str">
        <f t="shared" si="145"/>
        <v>2625</v>
      </c>
      <c r="B9337">
        <v>2625</v>
      </c>
      <c r="C9337" t="s">
        <v>23229</v>
      </c>
      <c r="D9337" t="s">
        <v>8781</v>
      </c>
      <c r="E9337" s="363" t="s">
        <v>14424</v>
      </c>
      <c r="F9337"/>
      <c r="G9337"/>
      <c r="H9337"/>
      <c r="I9337" s="610"/>
    </row>
    <row r="9338" spans="1:9" ht="15" x14ac:dyDescent="0.25">
      <c r="A9338" s="609" t="str">
        <f t="shared" si="145"/>
        <v>2626</v>
      </c>
      <c r="B9338">
        <v>2626</v>
      </c>
      <c r="C9338" t="s">
        <v>23230</v>
      </c>
      <c r="D9338" t="s">
        <v>8781</v>
      </c>
      <c r="E9338" s="363" t="s">
        <v>17912</v>
      </c>
      <c r="F9338"/>
      <c r="G9338"/>
      <c r="H9338"/>
      <c r="I9338" s="610"/>
    </row>
    <row r="9339" spans="1:9" ht="15" x14ac:dyDescent="0.25">
      <c r="A9339" s="609" t="str">
        <f t="shared" si="145"/>
        <v>2630</v>
      </c>
      <c r="B9339">
        <v>2630</v>
      </c>
      <c r="C9339" t="s">
        <v>23231</v>
      </c>
      <c r="D9339" t="s">
        <v>8781</v>
      </c>
      <c r="E9339" s="363" t="s">
        <v>16134</v>
      </c>
      <c r="F9339"/>
      <c r="G9339"/>
      <c r="H9339"/>
      <c r="I9339" s="610"/>
    </row>
    <row r="9340" spans="1:9" ht="15" x14ac:dyDescent="0.25">
      <c r="A9340" s="609" t="str">
        <f t="shared" si="145"/>
        <v>2627</v>
      </c>
      <c r="B9340">
        <v>2627</v>
      </c>
      <c r="C9340" t="s">
        <v>23232</v>
      </c>
      <c r="D9340" t="s">
        <v>8781</v>
      </c>
      <c r="E9340" s="363" t="s">
        <v>17918</v>
      </c>
      <c r="F9340"/>
      <c r="G9340"/>
      <c r="H9340"/>
      <c r="I9340" s="610"/>
    </row>
    <row r="9341" spans="1:9" ht="15" x14ac:dyDescent="0.25">
      <c r="A9341" s="609" t="str">
        <f t="shared" si="145"/>
        <v>2629</v>
      </c>
      <c r="B9341">
        <v>2629</v>
      </c>
      <c r="C9341" t="s">
        <v>23233</v>
      </c>
      <c r="D9341" t="s">
        <v>8781</v>
      </c>
      <c r="E9341" s="363" t="s">
        <v>23234</v>
      </c>
      <c r="F9341"/>
      <c r="G9341"/>
      <c r="H9341"/>
      <c r="I9341" s="610"/>
    </row>
    <row r="9342" spans="1:9" ht="15" x14ac:dyDescent="0.25">
      <c r="A9342" s="609" t="str">
        <f t="shared" si="145"/>
        <v>12033</v>
      </c>
      <c r="B9342">
        <v>12033</v>
      </c>
      <c r="C9342" t="s">
        <v>23235</v>
      </c>
      <c r="D9342" t="s">
        <v>8781</v>
      </c>
      <c r="E9342" s="363" t="s">
        <v>9478</v>
      </c>
      <c r="F9342"/>
      <c r="G9342"/>
      <c r="H9342"/>
      <c r="I9342" s="610"/>
    </row>
    <row r="9343" spans="1:9" ht="15" x14ac:dyDescent="0.25">
      <c r="A9343" s="609" t="str">
        <f t="shared" si="145"/>
        <v>40408</v>
      </c>
      <c r="B9343">
        <v>40408</v>
      </c>
      <c r="C9343" t="s">
        <v>23236</v>
      </c>
      <c r="D9343" t="s">
        <v>8781</v>
      </c>
      <c r="E9343" s="363" t="s">
        <v>8994</v>
      </c>
      <c r="F9343"/>
      <c r="G9343"/>
      <c r="H9343"/>
      <c r="I9343" s="610"/>
    </row>
    <row r="9344" spans="1:9" ht="15" x14ac:dyDescent="0.25">
      <c r="A9344" s="609" t="str">
        <f t="shared" si="145"/>
        <v>40409</v>
      </c>
      <c r="B9344">
        <v>40409</v>
      </c>
      <c r="C9344" t="s">
        <v>23237</v>
      </c>
      <c r="D9344" t="s">
        <v>8781</v>
      </c>
      <c r="E9344" s="363" t="s">
        <v>8925</v>
      </c>
      <c r="F9344"/>
      <c r="G9344"/>
      <c r="H9344"/>
      <c r="I9344" s="610"/>
    </row>
    <row r="9345" spans="1:9" ht="15" x14ac:dyDescent="0.25">
      <c r="A9345" s="609" t="str">
        <f t="shared" si="145"/>
        <v>39276</v>
      </c>
      <c r="B9345">
        <v>39276</v>
      </c>
      <c r="C9345" t="s">
        <v>23238</v>
      </c>
      <c r="D9345" t="s">
        <v>8781</v>
      </c>
      <c r="E9345" s="363" t="s">
        <v>16493</v>
      </c>
      <c r="F9345"/>
      <c r="G9345"/>
      <c r="H9345"/>
      <c r="I9345" s="610"/>
    </row>
    <row r="9346" spans="1:9" ht="15" x14ac:dyDescent="0.25">
      <c r="A9346" s="609" t="str">
        <f t="shared" ref="A9346:A9409" si="146">IF(ISERROR(SEARCH("/",B9346)=6),TRIM(CLEAN(B9346)),IF(SEARCH("/",B9346)=6,IF(LEN(TRIM(CLEAN(B9346)))=7,LEFT(TRIM(CLEAN(B9346)),6)&amp;"00"&amp;RIGHT(TRIM(CLEAN(B9346)),1),LEFT(TRIM(CLEAN(B9346)),6)&amp;"0"&amp;RIGHT(TRIM(CLEAN(B9346)),2)),TRIM(CLEAN(B9346))))</f>
        <v>39277</v>
      </c>
      <c r="B9346">
        <v>39277</v>
      </c>
      <c r="C9346" t="s">
        <v>23239</v>
      </c>
      <c r="D9346" t="s">
        <v>8781</v>
      </c>
      <c r="E9346" s="363" t="s">
        <v>10235</v>
      </c>
      <c r="F9346"/>
      <c r="G9346"/>
      <c r="H9346"/>
      <c r="I9346" s="610"/>
    </row>
    <row r="9347" spans="1:9" ht="15" x14ac:dyDescent="0.25">
      <c r="A9347" s="609" t="str">
        <f t="shared" si="146"/>
        <v>12034</v>
      </c>
      <c r="B9347">
        <v>12034</v>
      </c>
      <c r="C9347" t="s">
        <v>23240</v>
      </c>
      <c r="D9347" t="s">
        <v>8781</v>
      </c>
      <c r="E9347" s="363" t="s">
        <v>10518</v>
      </c>
      <c r="F9347"/>
      <c r="G9347"/>
      <c r="H9347"/>
      <c r="I9347" s="610"/>
    </row>
    <row r="9348" spans="1:9" ht="15" x14ac:dyDescent="0.25">
      <c r="A9348" s="609" t="str">
        <f t="shared" si="146"/>
        <v>39879</v>
      </c>
      <c r="B9348">
        <v>39879</v>
      </c>
      <c r="C9348" t="s">
        <v>23241</v>
      </c>
      <c r="D9348" t="s">
        <v>8781</v>
      </c>
      <c r="E9348" s="363" t="s">
        <v>9038</v>
      </c>
      <c r="F9348"/>
      <c r="G9348"/>
      <c r="H9348"/>
      <c r="I9348" s="610"/>
    </row>
    <row r="9349" spans="1:9" ht="15" x14ac:dyDescent="0.25">
      <c r="A9349" s="609" t="str">
        <f t="shared" si="146"/>
        <v>39880</v>
      </c>
      <c r="B9349">
        <v>39880</v>
      </c>
      <c r="C9349" t="s">
        <v>23242</v>
      </c>
      <c r="D9349" t="s">
        <v>8781</v>
      </c>
      <c r="E9349" s="363" t="s">
        <v>14230</v>
      </c>
      <c r="F9349"/>
      <c r="G9349"/>
      <c r="H9349"/>
      <c r="I9349" s="610"/>
    </row>
    <row r="9350" spans="1:9" ht="15" x14ac:dyDescent="0.25">
      <c r="A9350" s="609" t="str">
        <f t="shared" si="146"/>
        <v>39881</v>
      </c>
      <c r="B9350">
        <v>39881</v>
      </c>
      <c r="C9350" t="s">
        <v>23243</v>
      </c>
      <c r="D9350" t="s">
        <v>8781</v>
      </c>
      <c r="E9350" s="363" t="s">
        <v>9223</v>
      </c>
      <c r="F9350"/>
      <c r="G9350"/>
      <c r="H9350"/>
      <c r="I9350" s="610"/>
    </row>
    <row r="9351" spans="1:9" ht="15" x14ac:dyDescent="0.25">
      <c r="A9351" s="609" t="str">
        <f t="shared" si="146"/>
        <v>39882</v>
      </c>
      <c r="B9351">
        <v>39882</v>
      </c>
      <c r="C9351" t="s">
        <v>23244</v>
      </c>
      <c r="D9351" t="s">
        <v>8781</v>
      </c>
      <c r="E9351" s="363" t="s">
        <v>18563</v>
      </c>
      <c r="F9351"/>
      <c r="G9351"/>
      <c r="H9351"/>
      <c r="I9351" s="610"/>
    </row>
    <row r="9352" spans="1:9" ht="15" x14ac:dyDescent="0.25">
      <c r="A9352" s="609" t="str">
        <f t="shared" si="146"/>
        <v>39883</v>
      </c>
      <c r="B9352">
        <v>39883</v>
      </c>
      <c r="C9352" t="s">
        <v>23245</v>
      </c>
      <c r="D9352" t="s">
        <v>8781</v>
      </c>
      <c r="E9352" s="363" t="s">
        <v>9557</v>
      </c>
      <c r="F9352"/>
      <c r="G9352"/>
      <c r="H9352"/>
      <c r="I9352" s="610"/>
    </row>
    <row r="9353" spans="1:9" ht="15" x14ac:dyDescent="0.25">
      <c r="A9353" s="609" t="str">
        <f t="shared" si="146"/>
        <v>39884</v>
      </c>
      <c r="B9353">
        <v>39884</v>
      </c>
      <c r="C9353" t="s">
        <v>23246</v>
      </c>
      <c r="D9353" t="s">
        <v>8781</v>
      </c>
      <c r="E9353" s="363" t="s">
        <v>18564</v>
      </c>
      <c r="F9353"/>
      <c r="G9353"/>
      <c r="H9353"/>
      <c r="I9353" s="610"/>
    </row>
    <row r="9354" spans="1:9" ht="15" x14ac:dyDescent="0.25">
      <c r="A9354" s="609" t="str">
        <f t="shared" si="146"/>
        <v>39885</v>
      </c>
      <c r="B9354">
        <v>39885</v>
      </c>
      <c r="C9354" t="s">
        <v>23247</v>
      </c>
      <c r="D9354" t="s">
        <v>8781</v>
      </c>
      <c r="E9354" s="363" t="s">
        <v>18565</v>
      </c>
      <c r="F9354"/>
      <c r="G9354"/>
      <c r="H9354"/>
      <c r="I9354" s="610"/>
    </row>
    <row r="9355" spans="1:9" ht="15" x14ac:dyDescent="0.25">
      <c r="A9355" s="609" t="str">
        <f t="shared" si="146"/>
        <v>1777</v>
      </c>
      <c r="B9355">
        <v>1777</v>
      </c>
      <c r="C9355" t="s">
        <v>23248</v>
      </c>
      <c r="D9355" t="s">
        <v>8781</v>
      </c>
      <c r="E9355" s="363" t="s">
        <v>12201</v>
      </c>
      <c r="F9355"/>
      <c r="G9355"/>
      <c r="H9355"/>
      <c r="I9355" s="610"/>
    </row>
    <row r="9356" spans="1:9" ht="15" x14ac:dyDescent="0.25">
      <c r="A9356" s="609" t="str">
        <f t="shared" si="146"/>
        <v>1819</v>
      </c>
      <c r="B9356">
        <v>1819</v>
      </c>
      <c r="C9356" t="s">
        <v>23249</v>
      </c>
      <c r="D9356" t="s">
        <v>8781</v>
      </c>
      <c r="E9356" s="363" t="s">
        <v>18490</v>
      </c>
      <c r="F9356"/>
      <c r="G9356"/>
      <c r="H9356"/>
      <c r="I9356" s="610"/>
    </row>
    <row r="9357" spans="1:9" ht="15" x14ac:dyDescent="0.25">
      <c r="A9357" s="609" t="str">
        <f t="shared" si="146"/>
        <v>1775</v>
      </c>
      <c r="B9357">
        <v>1775</v>
      </c>
      <c r="C9357" t="s">
        <v>23250</v>
      </c>
      <c r="D9357" t="s">
        <v>8781</v>
      </c>
      <c r="E9357" s="363" t="s">
        <v>9399</v>
      </c>
      <c r="F9357"/>
      <c r="G9357"/>
      <c r="H9357"/>
      <c r="I9357" s="610"/>
    </row>
    <row r="9358" spans="1:9" ht="15" x14ac:dyDescent="0.25">
      <c r="A9358" s="609" t="str">
        <f t="shared" si="146"/>
        <v>1776</v>
      </c>
      <c r="B9358">
        <v>1776</v>
      </c>
      <c r="C9358" t="s">
        <v>23251</v>
      </c>
      <c r="D9358" t="s">
        <v>8781</v>
      </c>
      <c r="E9358" s="363" t="s">
        <v>9676</v>
      </c>
      <c r="F9358"/>
      <c r="G9358"/>
      <c r="H9358"/>
      <c r="I9358" s="610"/>
    </row>
    <row r="9359" spans="1:9" ht="15" x14ac:dyDescent="0.25">
      <c r="A9359" s="609" t="str">
        <f t="shared" si="146"/>
        <v>1778</v>
      </c>
      <c r="B9359">
        <v>1778</v>
      </c>
      <c r="C9359" t="s">
        <v>23252</v>
      </c>
      <c r="D9359" t="s">
        <v>8781</v>
      </c>
      <c r="E9359" s="363" t="s">
        <v>23253</v>
      </c>
      <c r="F9359"/>
      <c r="G9359"/>
      <c r="H9359"/>
      <c r="I9359" s="610"/>
    </row>
    <row r="9360" spans="1:9" ht="15" x14ac:dyDescent="0.25">
      <c r="A9360" s="609" t="str">
        <f t="shared" si="146"/>
        <v>1818</v>
      </c>
      <c r="B9360">
        <v>1818</v>
      </c>
      <c r="C9360" t="s">
        <v>23254</v>
      </c>
      <c r="D9360" t="s">
        <v>8781</v>
      </c>
      <c r="E9360" s="363" t="s">
        <v>19344</v>
      </c>
      <c r="F9360"/>
      <c r="G9360"/>
      <c r="H9360"/>
      <c r="I9360" s="610"/>
    </row>
    <row r="9361" spans="1:9" ht="15" x14ac:dyDescent="0.25">
      <c r="A9361" s="609" t="str">
        <f t="shared" si="146"/>
        <v>1820</v>
      </c>
      <c r="B9361">
        <v>1820</v>
      </c>
      <c r="C9361" t="s">
        <v>23255</v>
      </c>
      <c r="D9361" t="s">
        <v>8781</v>
      </c>
      <c r="E9361" s="363" t="s">
        <v>9547</v>
      </c>
      <c r="F9361"/>
      <c r="G9361"/>
      <c r="H9361"/>
      <c r="I9361" s="610"/>
    </row>
    <row r="9362" spans="1:9" ht="15" x14ac:dyDescent="0.25">
      <c r="A9362" s="609" t="str">
        <f t="shared" si="146"/>
        <v>1779</v>
      </c>
      <c r="B9362">
        <v>1779</v>
      </c>
      <c r="C9362" t="s">
        <v>23256</v>
      </c>
      <c r="D9362" t="s">
        <v>8781</v>
      </c>
      <c r="E9362" s="363" t="s">
        <v>23257</v>
      </c>
      <c r="F9362"/>
      <c r="G9362"/>
      <c r="H9362"/>
      <c r="I9362" s="610"/>
    </row>
    <row r="9363" spans="1:9" ht="15" x14ac:dyDescent="0.25">
      <c r="A9363" s="609" t="str">
        <f t="shared" si="146"/>
        <v>1780</v>
      </c>
      <c r="B9363">
        <v>1780</v>
      </c>
      <c r="C9363" t="s">
        <v>23258</v>
      </c>
      <c r="D9363" t="s">
        <v>8781</v>
      </c>
      <c r="E9363" s="363" t="s">
        <v>23259</v>
      </c>
      <c r="F9363"/>
      <c r="G9363"/>
      <c r="H9363"/>
      <c r="I9363" s="610"/>
    </row>
    <row r="9364" spans="1:9" ht="15" x14ac:dyDescent="0.25">
      <c r="A9364" s="609" t="str">
        <f t="shared" si="146"/>
        <v>1783</v>
      </c>
      <c r="B9364">
        <v>1783</v>
      </c>
      <c r="C9364" t="s">
        <v>23260</v>
      </c>
      <c r="D9364" t="s">
        <v>8781</v>
      </c>
      <c r="E9364" s="363" t="s">
        <v>23261</v>
      </c>
      <c r="F9364"/>
      <c r="G9364"/>
      <c r="H9364"/>
      <c r="I9364" s="610"/>
    </row>
    <row r="9365" spans="1:9" ht="15" x14ac:dyDescent="0.25">
      <c r="A9365" s="609" t="str">
        <f t="shared" si="146"/>
        <v>1782</v>
      </c>
      <c r="B9365">
        <v>1782</v>
      </c>
      <c r="C9365" t="s">
        <v>23262</v>
      </c>
      <c r="D9365" t="s">
        <v>8781</v>
      </c>
      <c r="E9365" s="363" t="s">
        <v>14365</v>
      </c>
      <c r="F9365"/>
      <c r="G9365"/>
      <c r="H9365"/>
      <c r="I9365" s="610"/>
    </row>
    <row r="9366" spans="1:9" ht="15" x14ac:dyDescent="0.25">
      <c r="A9366" s="609" t="str">
        <f t="shared" si="146"/>
        <v>1817</v>
      </c>
      <c r="B9366">
        <v>1817</v>
      </c>
      <c r="C9366" t="s">
        <v>23263</v>
      </c>
      <c r="D9366" t="s">
        <v>8781</v>
      </c>
      <c r="E9366" s="363" t="s">
        <v>9950</v>
      </c>
      <c r="F9366"/>
      <c r="G9366"/>
      <c r="H9366"/>
      <c r="I9366" s="610"/>
    </row>
    <row r="9367" spans="1:9" ht="15" x14ac:dyDescent="0.25">
      <c r="A9367" s="609" t="str">
        <f t="shared" si="146"/>
        <v>1781</v>
      </c>
      <c r="B9367">
        <v>1781</v>
      </c>
      <c r="C9367" t="s">
        <v>23264</v>
      </c>
      <c r="D9367" t="s">
        <v>8781</v>
      </c>
      <c r="E9367" s="363" t="s">
        <v>10275</v>
      </c>
      <c r="F9367"/>
      <c r="G9367"/>
      <c r="H9367"/>
      <c r="I9367" s="610"/>
    </row>
    <row r="9368" spans="1:9" ht="15" x14ac:dyDescent="0.25">
      <c r="A9368" s="609" t="str">
        <f t="shared" si="146"/>
        <v>1784</v>
      </c>
      <c r="B9368">
        <v>1784</v>
      </c>
      <c r="C9368" t="s">
        <v>23265</v>
      </c>
      <c r="D9368" t="s">
        <v>8781</v>
      </c>
      <c r="E9368" s="363" t="s">
        <v>23266</v>
      </c>
      <c r="F9368"/>
      <c r="G9368"/>
      <c r="H9368"/>
      <c r="I9368" s="610"/>
    </row>
    <row r="9369" spans="1:9" ht="15" x14ac:dyDescent="0.25">
      <c r="A9369" s="609" t="str">
        <f t="shared" si="146"/>
        <v>1810</v>
      </c>
      <c r="B9369">
        <v>1810</v>
      </c>
      <c r="C9369" t="s">
        <v>23267</v>
      </c>
      <c r="D9369" t="s">
        <v>8781</v>
      </c>
      <c r="E9369" s="363" t="s">
        <v>18699</v>
      </c>
      <c r="F9369"/>
      <c r="G9369"/>
      <c r="H9369"/>
      <c r="I9369" s="610"/>
    </row>
    <row r="9370" spans="1:9" ht="15" x14ac:dyDescent="0.25">
      <c r="A9370" s="609" t="str">
        <f t="shared" si="146"/>
        <v>1811</v>
      </c>
      <c r="B9370">
        <v>1811</v>
      </c>
      <c r="C9370" t="s">
        <v>23268</v>
      </c>
      <c r="D9370" t="s">
        <v>8781</v>
      </c>
      <c r="E9370" s="363" t="s">
        <v>9216</v>
      </c>
      <c r="F9370"/>
      <c r="G9370"/>
      <c r="H9370"/>
      <c r="I9370" s="610"/>
    </row>
    <row r="9371" spans="1:9" ht="15" x14ac:dyDescent="0.25">
      <c r="A9371" s="609" t="str">
        <f t="shared" si="146"/>
        <v>1812</v>
      </c>
      <c r="B9371">
        <v>1812</v>
      </c>
      <c r="C9371" t="s">
        <v>23269</v>
      </c>
      <c r="D9371" t="s">
        <v>8781</v>
      </c>
      <c r="E9371" s="363" t="s">
        <v>23270</v>
      </c>
      <c r="F9371"/>
      <c r="G9371"/>
      <c r="H9371"/>
      <c r="I9371" s="610"/>
    </row>
    <row r="9372" spans="1:9" ht="15" x14ac:dyDescent="0.25">
      <c r="A9372" s="609" t="str">
        <f t="shared" si="146"/>
        <v>40386</v>
      </c>
      <c r="B9372">
        <v>40386</v>
      </c>
      <c r="C9372" t="s">
        <v>23271</v>
      </c>
      <c r="D9372" t="s">
        <v>8781</v>
      </c>
      <c r="E9372" s="363" t="s">
        <v>23272</v>
      </c>
      <c r="F9372"/>
      <c r="G9372"/>
      <c r="H9372"/>
      <c r="I9372" s="610"/>
    </row>
    <row r="9373" spans="1:9" ht="15" x14ac:dyDescent="0.25">
      <c r="A9373" s="609" t="str">
        <f t="shared" si="146"/>
        <v>40384</v>
      </c>
      <c r="B9373">
        <v>40384</v>
      </c>
      <c r="C9373" t="s">
        <v>23273</v>
      </c>
      <c r="D9373" t="s">
        <v>8781</v>
      </c>
      <c r="E9373" s="363" t="s">
        <v>18282</v>
      </c>
      <c r="F9373"/>
      <c r="G9373"/>
      <c r="H9373"/>
      <c r="I9373" s="610"/>
    </row>
    <row r="9374" spans="1:9" ht="15" x14ac:dyDescent="0.25">
      <c r="A9374" s="609" t="str">
        <f t="shared" si="146"/>
        <v>40379</v>
      </c>
      <c r="B9374">
        <v>40379</v>
      </c>
      <c r="C9374" t="s">
        <v>23274</v>
      </c>
      <c r="D9374" t="s">
        <v>8781</v>
      </c>
      <c r="E9374" s="363" t="s">
        <v>23275</v>
      </c>
      <c r="F9374"/>
      <c r="G9374"/>
      <c r="H9374"/>
      <c r="I9374" s="610"/>
    </row>
    <row r="9375" spans="1:9" ht="15" x14ac:dyDescent="0.25">
      <c r="A9375" s="609" t="str">
        <f t="shared" si="146"/>
        <v>40423</v>
      </c>
      <c r="B9375">
        <v>40423</v>
      </c>
      <c r="C9375" t="s">
        <v>23276</v>
      </c>
      <c r="D9375" t="s">
        <v>8781</v>
      </c>
      <c r="E9375" s="363" t="s">
        <v>23277</v>
      </c>
      <c r="F9375"/>
      <c r="G9375"/>
      <c r="H9375"/>
      <c r="I9375" s="610"/>
    </row>
    <row r="9376" spans="1:9" ht="15" x14ac:dyDescent="0.25">
      <c r="A9376" s="609" t="str">
        <f t="shared" si="146"/>
        <v>40389</v>
      </c>
      <c r="B9376">
        <v>40389</v>
      </c>
      <c r="C9376" t="s">
        <v>23278</v>
      </c>
      <c r="D9376" t="s">
        <v>8781</v>
      </c>
      <c r="E9376" s="363" t="s">
        <v>23279</v>
      </c>
      <c r="F9376"/>
      <c r="G9376"/>
      <c r="H9376"/>
      <c r="I9376" s="610"/>
    </row>
    <row r="9377" spans="1:9" ht="15" x14ac:dyDescent="0.25">
      <c r="A9377" s="609" t="str">
        <f t="shared" si="146"/>
        <v>40388</v>
      </c>
      <c r="B9377">
        <v>40388</v>
      </c>
      <c r="C9377" t="s">
        <v>23280</v>
      </c>
      <c r="D9377" t="s">
        <v>8781</v>
      </c>
      <c r="E9377" s="363" t="s">
        <v>23281</v>
      </c>
      <c r="F9377"/>
      <c r="G9377"/>
      <c r="H9377"/>
      <c r="I9377" s="610"/>
    </row>
    <row r="9378" spans="1:9" ht="15" x14ac:dyDescent="0.25">
      <c r="A9378" s="609" t="str">
        <f t="shared" si="146"/>
        <v>40381</v>
      </c>
      <c r="B9378">
        <v>40381</v>
      </c>
      <c r="C9378" t="s">
        <v>23282</v>
      </c>
      <c r="D9378" t="s">
        <v>8781</v>
      </c>
      <c r="E9378" s="363" t="s">
        <v>9076</v>
      </c>
      <c r="F9378"/>
      <c r="G9378"/>
      <c r="H9378"/>
      <c r="I9378" s="610"/>
    </row>
    <row r="9379" spans="1:9" ht="15" x14ac:dyDescent="0.25">
      <c r="A9379" s="609" t="str">
        <f t="shared" si="146"/>
        <v>40391</v>
      </c>
      <c r="B9379">
        <v>40391</v>
      </c>
      <c r="C9379" t="s">
        <v>23283</v>
      </c>
      <c r="D9379" t="s">
        <v>8781</v>
      </c>
      <c r="E9379" s="363" t="s">
        <v>23284</v>
      </c>
      <c r="F9379"/>
      <c r="G9379"/>
      <c r="H9379"/>
      <c r="I9379" s="610"/>
    </row>
    <row r="9380" spans="1:9" ht="15" x14ac:dyDescent="0.25">
      <c r="A9380" s="609" t="str">
        <f t="shared" si="146"/>
        <v>40414</v>
      </c>
      <c r="B9380">
        <v>40414</v>
      </c>
      <c r="C9380" t="s">
        <v>23285</v>
      </c>
      <c r="D9380" t="s">
        <v>8781</v>
      </c>
      <c r="E9380" s="363" t="s">
        <v>9154</v>
      </c>
      <c r="F9380"/>
      <c r="G9380"/>
      <c r="H9380"/>
      <c r="I9380" s="610"/>
    </row>
    <row r="9381" spans="1:9" ht="15" x14ac:dyDescent="0.25">
      <c r="A9381" s="609" t="str">
        <f t="shared" si="146"/>
        <v>40416</v>
      </c>
      <c r="B9381">
        <v>40416</v>
      </c>
      <c r="C9381" t="s">
        <v>23286</v>
      </c>
      <c r="D9381" t="s">
        <v>8781</v>
      </c>
      <c r="E9381" s="363" t="s">
        <v>18001</v>
      </c>
      <c r="F9381"/>
      <c r="G9381"/>
      <c r="H9381"/>
      <c r="I9381" s="610"/>
    </row>
    <row r="9382" spans="1:9" ht="15" x14ac:dyDescent="0.25">
      <c r="A9382" s="609" t="str">
        <f t="shared" si="146"/>
        <v>40418</v>
      </c>
      <c r="B9382">
        <v>40418</v>
      </c>
      <c r="C9382" t="s">
        <v>23287</v>
      </c>
      <c r="D9382" t="s">
        <v>8781</v>
      </c>
      <c r="E9382" s="363" t="s">
        <v>23277</v>
      </c>
      <c r="F9382"/>
      <c r="G9382"/>
      <c r="H9382"/>
      <c r="I9382" s="610"/>
    </row>
    <row r="9383" spans="1:9" ht="15" x14ac:dyDescent="0.25">
      <c r="A9383" s="609" t="str">
        <f t="shared" si="146"/>
        <v>2609</v>
      </c>
      <c r="B9383">
        <v>2609</v>
      </c>
      <c r="C9383" t="s">
        <v>23288</v>
      </c>
      <c r="D9383" t="s">
        <v>8781</v>
      </c>
      <c r="E9383" s="363" t="s">
        <v>9513</v>
      </c>
      <c r="F9383"/>
      <c r="G9383"/>
      <c r="H9383"/>
      <c r="I9383" s="610"/>
    </row>
    <row r="9384" spans="1:9" ht="15" x14ac:dyDescent="0.25">
      <c r="A9384" s="609" t="str">
        <f t="shared" si="146"/>
        <v>2634</v>
      </c>
      <c r="B9384">
        <v>2634</v>
      </c>
      <c r="C9384" t="s">
        <v>23289</v>
      </c>
      <c r="D9384" t="s">
        <v>8781</v>
      </c>
      <c r="E9384" s="363" t="s">
        <v>9970</v>
      </c>
      <c r="F9384"/>
      <c r="G9384"/>
      <c r="H9384"/>
      <c r="I9384" s="610"/>
    </row>
    <row r="9385" spans="1:9" ht="15" x14ac:dyDescent="0.25">
      <c r="A9385" s="609" t="str">
        <f t="shared" si="146"/>
        <v>2611</v>
      </c>
      <c r="B9385">
        <v>2611</v>
      </c>
      <c r="C9385" t="s">
        <v>23290</v>
      </c>
      <c r="D9385" t="s">
        <v>8781</v>
      </c>
      <c r="E9385" s="363" t="s">
        <v>9221</v>
      </c>
      <c r="F9385"/>
      <c r="G9385"/>
      <c r="H9385"/>
      <c r="I9385" s="610"/>
    </row>
    <row r="9386" spans="1:9" ht="15" x14ac:dyDescent="0.25">
      <c r="A9386" s="609" t="str">
        <f t="shared" si="146"/>
        <v>34359</v>
      </c>
      <c r="B9386">
        <v>34359</v>
      </c>
      <c r="C9386" t="s">
        <v>23291</v>
      </c>
      <c r="D9386" t="s">
        <v>8781</v>
      </c>
      <c r="E9386" s="363" t="s">
        <v>14239</v>
      </c>
      <c r="F9386"/>
      <c r="G9386"/>
      <c r="H9386"/>
      <c r="I9386" s="610"/>
    </row>
    <row r="9387" spans="1:9" ht="15" x14ac:dyDescent="0.25">
      <c r="A9387" s="609" t="str">
        <f t="shared" si="146"/>
        <v>1789</v>
      </c>
      <c r="B9387">
        <v>1789</v>
      </c>
      <c r="C9387" t="s">
        <v>23292</v>
      </c>
      <c r="D9387" t="s">
        <v>8781</v>
      </c>
      <c r="E9387" s="363" t="s">
        <v>10346</v>
      </c>
      <c r="F9387"/>
      <c r="G9387"/>
      <c r="H9387"/>
      <c r="I9387" s="610"/>
    </row>
    <row r="9388" spans="1:9" ht="15" x14ac:dyDescent="0.25">
      <c r="A9388" s="609" t="str">
        <f t="shared" si="146"/>
        <v>1788</v>
      </c>
      <c r="B9388">
        <v>1788</v>
      </c>
      <c r="C9388" t="s">
        <v>23293</v>
      </c>
      <c r="D9388" t="s">
        <v>8781</v>
      </c>
      <c r="E9388" s="363" t="s">
        <v>18849</v>
      </c>
      <c r="F9388"/>
      <c r="G9388"/>
      <c r="H9388"/>
      <c r="I9388" s="610"/>
    </row>
    <row r="9389" spans="1:9" ht="15" x14ac:dyDescent="0.25">
      <c r="A9389" s="609" t="str">
        <f t="shared" si="146"/>
        <v>1786</v>
      </c>
      <c r="B9389">
        <v>1786</v>
      </c>
      <c r="C9389" t="s">
        <v>23294</v>
      </c>
      <c r="D9389" t="s">
        <v>8781</v>
      </c>
      <c r="E9389" s="363" t="s">
        <v>12823</v>
      </c>
      <c r="F9389"/>
      <c r="G9389"/>
      <c r="H9389"/>
      <c r="I9389" s="610"/>
    </row>
    <row r="9390" spans="1:9" ht="15" x14ac:dyDescent="0.25">
      <c r="A9390" s="609" t="str">
        <f t="shared" si="146"/>
        <v>1787</v>
      </c>
      <c r="B9390">
        <v>1787</v>
      </c>
      <c r="C9390" t="s">
        <v>23295</v>
      </c>
      <c r="D9390" t="s">
        <v>8781</v>
      </c>
      <c r="E9390" s="363" t="s">
        <v>9912</v>
      </c>
      <c r="F9390"/>
      <c r="G9390"/>
      <c r="H9390"/>
      <c r="I9390" s="610"/>
    </row>
    <row r="9391" spans="1:9" ht="15" x14ac:dyDescent="0.25">
      <c r="A9391" s="609" t="str">
        <f t="shared" si="146"/>
        <v>1791</v>
      </c>
      <c r="B9391">
        <v>1791</v>
      </c>
      <c r="C9391" t="s">
        <v>23296</v>
      </c>
      <c r="D9391" t="s">
        <v>8781</v>
      </c>
      <c r="E9391" s="363" t="s">
        <v>23297</v>
      </c>
      <c r="F9391"/>
      <c r="G9391"/>
      <c r="H9391"/>
      <c r="I9391" s="610"/>
    </row>
    <row r="9392" spans="1:9" ht="15" x14ac:dyDescent="0.25">
      <c r="A9392" s="609" t="str">
        <f t="shared" si="146"/>
        <v>1790</v>
      </c>
      <c r="B9392">
        <v>1790</v>
      </c>
      <c r="C9392" t="s">
        <v>23298</v>
      </c>
      <c r="D9392" t="s">
        <v>8781</v>
      </c>
      <c r="E9392" s="363" t="s">
        <v>18768</v>
      </c>
      <c r="F9392"/>
      <c r="G9392"/>
      <c r="H9392"/>
      <c r="I9392" s="610"/>
    </row>
    <row r="9393" spans="1:9" ht="15" x14ac:dyDescent="0.25">
      <c r="A9393" s="609" t="str">
        <f t="shared" si="146"/>
        <v>1813</v>
      </c>
      <c r="B9393">
        <v>1813</v>
      </c>
      <c r="C9393" t="s">
        <v>23299</v>
      </c>
      <c r="D9393" t="s">
        <v>8781</v>
      </c>
      <c r="E9393" s="363" t="s">
        <v>9413</v>
      </c>
      <c r="F9393"/>
      <c r="G9393"/>
      <c r="H9393"/>
      <c r="I9393" s="610"/>
    </row>
    <row r="9394" spans="1:9" ht="15" x14ac:dyDescent="0.25">
      <c r="A9394" s="609" t="str">
        <f t="shared" si="146"/>
        <v>1792</v>
      </c>
      <c r="B9394">
        <v>1792</v>
      </c>
      <c r="C9394" t="s">
        <v>23300</v>
      </c>
      <c r="D9394" t="s">
        <v>8781</v>
      </c>
      <c r="E9394" s="363" t="s">
        <v>19651</v>
      </c>
      <c r="F9394"/>
      <c r="G9394"/>
      <c r="H9394"/>
      <c r="I9394" s="610"/>
    </row>
    <row r="9395" spans="1:9" ht="15" x14ac:dyDescent="0.25">
      <c r="A9395" s="609" t="str">
        <f t="shared" si="146"/>
        <v>1793</v>
      </c>
      <c r="B9395">
        <v>1793</v>
      </c>
      <c r="C9395" t="s">
        <v>23301</v>
      </c>
      <c r="D9395" t="s">
        <v>8781</v>
      </c>
      <c r="E9395" s="363" t="s">
        <v>23302</v>
      </c>
      <c r="F9395"/>
      <c r="G9395"/>
      <c r="H9395"/>
      <c r="I9395" s="610"/>
    </row>
    <row r="9396" spans="1:9" ht="15" x14ac:dyDescent="0.25">
      <c r="A9396" s="609" t="str">
        <f t="shared" si="146"/>
        <v>1809</v>
      </c>
      <c r="B9396">
        <v>1809</v>
      </c>
      <c r="C9396" t="s">
        <v>23303</v>
      </c>
      <c r="D9396" t="s">
        <v>8781</v>
      </c>
      <c r="E9396" s="363" t="s">
        <v>23304</v>
      </c>
      <c r="F9396"/>
      <c r="G9396"/>
      <c r="H9396"/>
      <c r="I9396" s="610"/>
    </row>
    <row r="9397" spans="1:9" ht="15" x14ac:dyDescent="0.25">
      <c r="A9397" s="609" t="str">
        <f t="shared" si="146"/>
        <v>1814</v>
      </c>
      <c r="B9397">
        <v>1814</v>
      </c>
      <c r="C9397" t="s">
        <v>23305</v>
      </c>
      <c r="D9397" t="s">
        <v>8781</v>
      </c>
      <c r="E9397" s="363" t="s">
        <v>19692</v>
      </c>
      <c r="F9397"/>
      <c r="G9397"/>
      <c r="H9397"/>
      <c r="I9397" s="610"/>
    </row>
    <row r="9398" spans="1:9" ht="15" x14ac:dyDescent="0.25">
      <c r="A9398" s="609" t="str">
        <f t="shared" si="146"/>
        <v>1803</v>
      </c>
      <c r="B9398">
        <v>1803</v>
      </c>
      <c r="C9398" t="s">
        <v>23306</v>
      </c>
      <c r="D9398" t="s">
        <v>8781</v>
      </c>
      <c r="E9398" s="363" t="s">
        <v>14243</v>
      </c>
      <c r="F9398"/>
      <c r="G9398"/>
      <c r="H9398"/>
      <c r="I9398" s="610"/>
    </row>
    <row r="9399" spans="1:9" ht="15" x14ac:dyDescent="0.25">
      <c r="A9399" s="609" t="str">
        <f t="shared" si="146"/>
        <v>1805</v>
      </c>
      <c r="B9399">
        <v>1805</v>
      </c>
      <c r="C9399" t="s">
        <v>23307</v>
      </c>
      <c r="D9399" t="s">
        <v>8781</v>
      </c>
      <c r="E9399" s="363" t="s">
        <v>18147</v>
      </c>
      <c r="F9399"/>
      <c r="G9399"/>
      <c r="H9399"/>
      <c r="I9399" s="610"/>
    </row>
    <row r="9400" spans="1:9" ht="15" x14ac:dyDescent="0.25">
      <c r="A9400" s="609" t="str">
        <f t="shared" si="146"/>
        <v>1821</v>
      </c>
      <c r="B9400">
        <v>1821</v>
      </c>
      <c r="C9400" t="s">
        <v>23308</v>
      </c>
      <c r="D9400" t="s">
        <v>8781</v>
      </c>
      <c r="E9400" s="363" t="s">
        <v>23309</v>
      </c>
      <c r="F9400"/>
      <c r="G9400"/>
      <c r="H9400"/>
      <c r="I9400" s="610"/>
    </row>
    <row r="9401" spans="1:9" ht="15" x14ac:dyDescent="0.25">
      <c r="A9401" s="609" t="str">
        <f t="shared" si="146"/>
        <v>1806</v>
      </c>
      <c r="B9401">
        <v>1806</v>
      </c>
      <c r="C9401" t="s">
        <v>23310</v>
      </c>
      <c r="D9401" t="s">
        <v>8781</v>
      </c>
      <c r="E9401" s="363" t="s">
        <v>23311</v>
      </c>
      <c r="F9401"/>
      <c r="G9401"/>
      <c r="H9401"/>
      <c r="I9401" s="610"/>
    </row>
    <row r="9402" spans="1:9" ht="15" x14ac:dyDescent="0.25">
      <c r="A9402" s="609" t="str">
        <f t="shared" si="146"/>
        <v>1804</v>
      </c>
      <c r="B9402">
        <v>1804</v>
      </c>
      <c r="C9402" t="s">
        <v>23312</v>
      </c>
      <c r="D9402" t="s">
        <v>8781</v>
      </c>
      <c r="E9402" s="363" t="s">
        <v>9530</v>
      </c>
      <c r="F9402"/>
      <c r="G9402"/>
      <c r="H9402"/>
      <c r="I9402" s="610"/>
    </row>
    <row r="9403" spans="1:9" ht="15" x14ac:dyDescent="0.25">
      <c r="A9403" s="609" t="str">
        <f t="shared" si="146"/>
        <v>1807</v>
      </c>
      <c r="B9403">
        <v>1807</v>
      </c>
      <c r="C9403" t="s">
        <v>23313</v>
      </c>
      <c r="D9403" t="s">
        <v>8781</v>
      </c>
      <c r="E9403" s="363" t="s">
        <v>23314</v>
      </c>
      <c r="F9403"/>
      <c r="G9403"/>
      <c r="H9403"/>
      <c r="I9403" s="610"/>
    </row>
    <row r="9404" spans="1:9" ht="15" x14ac:dyDescent="0.25">
      <c r="A9404" s="609" t="str">
        <f t="shared" si="146"/>
        <v>1808</v>
      </c>
      <c r="B9404">
        <v>1808</v>
      </c>
      <c r="C9404" t="s">
        <v>23315</v>
      </c>
      <c r="D9404" t="s">
        <v>8781</v>
      </c>
      <c r="E9404" s="363" t="s">
        <v>23316</v>
      </c>
      <c r="F9404"/>
      <c r="G9404"/>
      <c r="H9404"/>
      <c r="I9404" s="610"/>
    </row>
    <row r="9405" spans="1:9" ht="15" x14ac:dyDescent="0.25">
      <c r="A9405" s="609" t="str">
        <f t="shared" si="146"/>
        <v>1797</v>
      </c>
      <c r="B9405">
        <v>1797</v>
      </c>
      <c r="C9405" t="s">
        <v>23317</v>
      </c>
      <c r="D9405" t="s">
        <v>8781</v>
      </c>
      <c r="E9405" s="363" t="s">
        <v>18891</v>
      </c>
      <c r="F9405"/>
      <c r="G9405"/>
      <c r="H9405"/>
      <c r="I9405" s="610"/>
    </row>
    <row r="9406" spans="1:9" ht="15" x14ac:dyDescent="0.25">
      <c r="A9406" s="609" t="str">
        <f t="shared" si="146"/>
        <v>1796</v>
      </c>
      <c r="B9406">
        <v>1796</v>
      </c>
      <c r="C9406" t="s">
        <v>23318</v>
      </c>
      <c r="D9406" t="s">
        <v>8781</v>
      </c>
      <c r="E9406" s="363" t="s">
        <v>23319</v>
      </c>
      <c r="F9406"/>
      <c r="G9406"/>
      <c r="H9406"/>
      <c r="I9406" s="610"/>
    </row>
    <row r="9407" spans="1:9" ht="15" x14ac:dyDescent="0.25">
      <c r="A9407" s="609" t="str">
        <f t="shared" si="146"/>
        <v>1794</v>
      </c>
      <c r="B9407">
        <v>1794</v>
      </c>
      <c r="C9407" t="s">
        <v>23320</v>
      </c>
      <c r="D9407" t="s">
        <v>8781</v>
      </c>
      <c r="E9407" s="363" t="s">
        <v>15144</v>
      </c>
      <c r="F9407"/>
      <c r="G9407"/>
      <c r="H9407"/>
      <c r="I9407" s="610"/>
    </row>
    <row r="9408" spans="1:9" ht="15" x14ac:dyDescent="0.25">
      <c r="A9408" s="609" t="str">
        <f t="shared" si="146"/>
        <v>1816</v>
      </c>
      <c r="B9408">
        <v>1816</v>
      </c>
      <c r="C9408" t="s">
        <v>23321</v>
      </c>
      <c r="D9408" t="s">
        <v>8781</v>
      </c>
      <c r="E9408" s="363" t="s">
        <v>18272</v>
      </c>
      <c r="F9408"/>
      <c r="G9408"/>
      <c r="H9408"/>
      <c r="I9408" s="610"/>
    </row>
    <row r="9409" spans="1:9" ht="15" x14ac:dyDescent="0.25">
      <c r="A9409" s="609" t="str">
        <f t="shared" si="146"/>
        <v>1815</v>
      </c>
      <c r="B9409">
        <v>1815</v>
      </c>
      <c r="C9409" t="s">
        <v>23322</v>
      </c>
      <c r="D9409" t="s">
        <v>8781</v>
      </c>
      <c r="E9409" s="363" t="s">
        <v>23323</v>
      </c>
      <c r="F9409"/>
      <c r="G9409"/>
      <c r="H9409"/>
      <c r="I9409" s="610"/>
    </row>
    <row r="9410" spans="1:9" ht="15" x14ac:dyDescent="0.25">
      <c r="A9410" s="609" t="str">
        <f t="shared" ref="A9410:A9473" si="147">IF(ISERROR(SEARCH("/",B9410)=6),TRIM(CLEAN(B9410)),IF(SEARCH("/",B9410)=6,IF(LEN(TRIM(CLEAN(B9410)))=7,LEFT(TRIM(CLEAN(B9410)),6)&amp;"00"&amp;RIGHT(TRIM(CLEAN(B9410)),1),LEFT(TRIM(CLEAN(B9410)),6)&amp;"0"&amp;RIGHT(TRIM(CLEAN(B9410)),2)),TRIM(CLEAN(B9410))))</f>
        <v>1798</v>
      </c>
      <c r="B9410">
        <v>1798</v>
      </c>
      <c r="C9410" t="s">
        <v>23324</v>
      </c>
      <c r="D9410" t="s">
        <v>8781</v>
      </c>
      <c r="E9410" s="363" t="s">
        <v>19179</v>
      </c>
      <c r="F9410"/>
      <c r="G9410"/>
      <c r="H9410"/>
      <c r="I9410" s="610"/>
    </row>
    <row r="9411" spans="1:9" ht="15" x14ac:dyDescent="0.25">
      <c r="A9411" s="609" t="str">
        <f t="shared" si="147"/>
        <v>1795</v>
      </c>
      <c r="B9411">
        <v>1795</v>
      </c>
      <c r="C9411" t="s">
        <v>23325</v>
      </c>
      <c r="D9411" t="s">
        <v>8781</v>
      </c>
      <c r="E9411" s="363" t="s">
        <v>17073</v>
      </c>
      <c r="F9411"/>
      <c r="G9411"/>
      <c r="H9411"/>
      <c r="I9411" s="610"/>
    </row>
    <row r="9412" spans="1:9" ht="15" x14ac:dyDescent="0.25">
      <c r="A9412" s="609" t="str">
        <f t="shared" si="147"/>
        <v>1799</v>
      </c>
      <c r="B9412">
        <v>1799</v>
      </c>
      <c r="C9412" t="s">
        <v>23326</v>
      </c>
      <c r="D9412" t="s">
        <v>8781</v>
      </c>
      <c r="E9412" s="363" t="s">
        <v>23327</v>
      </c>
      <c r="F9412"/>
      <c r="G9412"/>
      <c r="H9412"/>
      <c r="I9412" s="610"/>
    </row>
    <row r="9413" spans="1:9" ht="15" x14ac:dyDescent="0.25">
      <c r="A9413" s="609" t="str">
        <f t="shared" si="147"/>
        <v>1800</v>
      </c>
      <c r="B9413">
        <v>1800</v>
      </c>
      <c r="C9413" t="s">
        <v>23328</v>
      </c>
      <c r="D9413" t="s">
        <v>8781</v>
      </c>
      <c r="E9413" s="363" t="s">
        <v>23329</v>
      </c>
      <c r="F9413"/>
      <c r="G9413"/>
      <c r="H9413"/>
      <c r="I9413" s="610"/>
    </row>
    <row r="9414" spans="1:9" ht="15" x14ac:dyDescent="0.25">
      <c r="A9414" s="609" t="str">
        <f t="shared" si="147"/>
        <v>1802</v>
      </c>
      <c r="B9414">
        <v>1802</v>
      </c>
      <c r="C9414" t="s">
        <v>23330</v>
      </c>
      <c r="D9414" t="s">
        <v>8781</v>
      </c>
      <c r="E9414" s="363" t="s">
        <v>23331</v>
      </c>
      <c r="F9414"/>
      <c r="G9414"/>
      <c r="H9414"/>
      <c r="I9414" s="610"/>
    </row>
    <row r="9415" spans="1:9" ht="15" x14ac:dyDescent="0.25">
      <c r="A9415" s="609" t="str">
        <f t="shared" si="147"/>
        <v>40385</v>
      </c>
      <c r="B9415">
        <v>40385</v>
      </c>
      <c r="C9415" t="s">
        <v>23332</v>
      </c>
      <c r="D9415" t="s">
        <v>8781</v>
      </c>
      <c r="E9415" s="363" t="s">
        <v>23272</v>
      </c>
      <c r="F9415"/>
      <c r="G9415"/>
      <c r="H9415"/>
      <c r="I9415" s="610"/>
    </row>
    <row r="9416" spans="1:9" ht="15" x14ac:dyDescent="0.25">
      <c r="A9416" s="609" t="str">
        <f t="shared" si="147"/>
        <v>40383</v>
      </c>
      <c r="B9416">
        <v>40383</v>
      </c>
      <c r="C9416" t="s">
        <v>23333</v>
      </c>
      <c r="D9416" t="s">
        <v>8781</v>
      </c>
      <c r="E9416" s="363" t="s">
        <v>18282</v>
      </c>
      <c r="F9416"/>
      <c r="G9416"/>
      <c r="H9416"/>
      <c r="I9416" s="610"/>
    </row>
    <row r="9417" spans="1:9" ht="15" x14ac:dyDescent="0.25">
      <c r="A9417" s="609" t="str">
        <f t="shared" si="147"/>
        <v>40378</v>
      </c>
      <c r="B9417">
        <v>40378</v>
      </c>
      <c r="C9417" t="s">
        <v>23334</v>
      </c>
      <c r="D9417" t="s">
        <v>8781</v>
      </c>
      <c r="E9417" s="363" t="s">
        <v>23275</v>
      </c>
      <c r="F9417"/>
      <c r="G9417"/>
      <c r="H9417"/>
      <c r="I9417" s="610"/>
    </row>
    <row r="9418" spans="1:9" ht="15" x14ac:dyDescent="0.25">
      <c r="A9418" s="609" t="str">
        <f t="shared" si="147"/>
        <v>40382</v>
      </c>
      <c r="B9418">
        <v>40382</v>
      </c>
      <c r="C9418" t="s">
        <v>23335</v>
      </c>
      <c r="D9418" t="s">
        <v>8781</v>
      </c>
      <c r="E9418" s="363" t="s">
        <v>23277</v>
      </c>
      <c r="F9418"/>
      <c r="G9418"/>
      <c r="H9418"/>
      <c r="I9418" s="610"/>
    </row>
    <row r="9419" spans="1:9" ht="15" x14ac:dyDescent="0.25">
      <c r="A9419" s="609" t="str">
        <f t="shared" si="147"/>
        <v>40422</v>
      </c>
      <c r="B9419">
        <v>40422</v>
      </c>
      <c r="C9419" t="s">
        <v>23336</v>
      </c>
      <c r="D9419" t="s">
        <v>8781</v>
      </c>
      <c r="E9419" s="363" t="s">
        <v>23337</v>
      </c>
      <c r="F9419"/>
      <c r="G9419"/>
      <c r="H9419"/>
      <c r="I9419" s="610"/>
    </row>
    <row r="9420" spans="1:9" ht="15" x14ac:dyDescent="0.25">
      <c r="A9420" s="609" t="str">
        <f t="shared" si="147"/>
        <v>40387</v>
      </c>
      <c r="B9420">
        <v>40387</v>
      </c>
      <c r="C9420" t="s">
        <v>23338</v>
      </c>
      <c r="D9420" t="s">
        <v>8781</v>
      </c>
      <c r="E9420" s="363" t="s">
        <v>10400</v>
      </c>
      <c r="F9420"/>
      <c r="G9420"/>
      <c r="H9420"/>
      <c r="I9420" s="610"/>
    </row>
    <row r="9421" spans="1:9" ht="15" x14ac:dyDescent="0.25">
      <c r="A9421" s="609" t="str">
        <f t="shared" si="147"/>
        <v>40380</v>
      </c>
      <c r="B9421">
        <v>40380</v>
      </c>
      <c r="C9421" t="s">
        <v>23339</v>
      </c>
      <c r="D9421" t="s">
        <v>8781</v>
      </c>
      <c r="E9421" s="363" t="s">
        <v>9076</v>
      </c>
      <c r="F9421"/>
      <c r="G9421"/>
      <c r="H9421"/>
      <c r="I9421" s="610"/>
    </row>
    <row r="9422" spans="1:9" ht="15" x14ac:dyDescent="0.25">
      <c r="A9422" s="609" t="str">
        <f t="shared" si="147"/>
        <v>40390</v>
      </c>
      <c r="B9422">
        <v>40390</v>
      </c>
      <c r="C9422" t="s">
        <v>23340</v>
      </c>
      <c r="D9422" t="s">
        <v>8781</v>
      </c>
      <c r="E9422" s="363" t="s">
        <v>23341</v>
      </c>
      <c r="F9422"/>
      <c r="G9422"/>
      <c r="H9422"/>
      <c r="I9422" s="610"/>
    </row>
    <row r="9423" spans="1:9" ht="15" x14ac:dyDescent="0.25">
      <c r="A9423" s="609" t="str">
        <f t="shared" si="147"/>
        <v>40413</v>
      </c>
      <c r="B9423">
        <v>40413</v>
      </c>
      <c r="C9423" t="s">
        <v>23342</v>
      </c>
      <c r="D9423" t="s">
        <v>8781</v>
      </c>
      <c r="E9423" s="363" t="s">
        <v>17946</v>
      </c>
      <c r="F9423"/>
      <c r="G9423"/>
      <c r="H9423"/>
      <c r="I9423" s="610"/>
    </row>
    <row r="9424" spans="1:9" ht="15" x14ac:dyDescent="0.25">
      <c r="A9424" s="609" t="str">
        <f t="shared" si="147"/>
        <v>40415</v>
      </c>
      <c r="B9424">
        <v>40415</v>
      </c>
      <c r="C9424" t="s">
        <v>23343</v>
      </c>
      <c r="D9424" t="s">
        <v>8781</v>
      </c>
      <c r="E9424" s="363" t="s">
        <v>15675</v>
      </c>
      <c r="F9424"/>
      <c r="G9424"/>
      <c r="H9424"/>
      <c r="I9424" s="610"/>
    </row>
    <row r="9425" spans="1:9" ht="15" x14ac:dyDescent="0.25">
      <c r="A9425" s="609" t="str">
        <f t="shared" si="147"/>
        <v>40417</v>
      </c>
      <c r="B9425">
        <v>40417</v>
      </c>
      <c r="C9425" t="s">
        <v>23344</v>
      </c>
      <c r="D9425" t="s">
        <v>8781</v>
      </c>
      <c r="E9425" s="363" t="s">
        <v>19697</v>
      </c>
      <c r="F9425"/>
      <c r="G9425"/>
      <c r="H9425"/>
      <c r="I9425" s="610"/>
    </row>
    <row r="9426" spans="1:9" ht="15" x14ac:dyDescent="0.25">
      <c r="A9426" s="609" t="str">
        <f t="shared" si="147"/>
        <v>39271</v>
      </c>
      <c r="B9426">
        <v>39271</v>
      </c>
      <c r="C9426" t="s">
        <v>23345</v>
      </c>
      <c r="D9426" t="s">
        <v>8781</v>
      </c>
      <c r="E9426" s="363" t="s">
        <v>13231</v>
      </c>
      <c r="F9426"/>
      <c r="G9426"/>
      <c r="H9426"/>
      <c r="I9426" s="610"/>
    </row>
    <row r="9427" spans="1:9" ht="15" x14ac:dyDescent="0.25">
      <c r="A9427" s="609" t="str">
        <f t="shared" si="147"/>
        <v>39273</v>
      </c>
      <c r="B9427">
        <v>39273</v>
      </c>
      <c r="C9427" t="s">
        <v>23346</v>
      </c>
      <c r="D9427" t="s">
        <v>8781</v>
      </c>
      <c r="E9427" s="363" t="s">
        <v>9794</v>
      </c>
      <c r="F9427"/>
      <c r="G9427"/>
      <c r="H9427"/>
      <c r="I9427" s="610"/>
    </row>
    <row r="9428" spans="1:9" ht="15" x14ac:dyDescent="0.25">
      <c r="A9428" s="609" t="str">
        <f t="shared" si="147"/>
        <v>39272</v>
      </c>
      <c r="B9428">
        <v>39272</v>
      </c>
      <c r="C9428" t="s">
        <v>23347</v>
      </c>
      <c r="D9428" t="s">
        <v>8781</v>
      </c>
      <c r="E9428" s="363" t="s">
        <v>18064</v>
      </c>
      <c r="F9428"/>
      <c r="G9428"/>
      <c r="H9428"/>
      <c r="I9428" s="610"/>
    </row>
    <row r="9429" spans="1:9" ht="15" x14ac:dyDescent="0.25">
      <c r="A9429" s="609" t="str">
        <f t="shared" si="147"/>
        <v>1875</v>
      </c>
      <c r="B9429">
        <v>1875</v>
      </c>
      <c r="C9429" t="s">
        <v>23348</v>
      </c>
      <c r="D9429" t="s">
        <v>8781</v>
      </c>
      <c r="E9429" s="363" t="s">
        <v>11226</v>
      </c>
      <c r="F9429"/>
      <c r="G9429"/>
      <c r="H9429"/>
      <c r="I9429" s="610"/>
    </row>
    <row r="9430" spans="1:9" ht="15" x14ac:dyDescent="0.25">
      <c r="A9430" s="609" t="str">
        <f t="shared" si="147"/>
        <v>1874</v>
      </c>
      <c r="B9430">
        <v>1874</v>
      </c>
      <c r="C9430" t="s">
        <v>23349</v>
      </c>
      <c r="D9430" t="s">
        <v>8781</v>
      </c>
      <c r="E9430" s="363" t="s">
        <v>10000</v>
      </c>
      <c r="F9430"/>
      <c r="G9430"/>
      <c r="H9430"/>
      <c r="I9430" s="610"/>
    </row>
    <row r="9431" spans="1:9" ht="15" x14ac:dyDescent="0.25">
      <c r="A9431" s="609" t="str">
        <f t="shared" si="147"/>
        <v>1870</v>
      </c>
      <c r="B9431">
        <v>1870</v>
      </c>
      <c r="C9431" t="s">
        <v>23350</v>
      </c>
      <c r="D9431" t="s">
        <v>8781</v>
      </c>
      <c r="E9431" s="363" t="s">
        <v>18654</v>
      </c>
      <c r="F9431"/>
      <c r="G9431"/>
      <c r="H9431"/>
      <c r="I9431" s="610"/>
    </row>
    <row r="9432" spans="1:9" ht="15" x14ac:dyDescent="0.25">
      <c r="A9432" s="609" t="str">
        <f t="shared" si="147"/>
        <v>1884</v>
      </c>
      <c r="B9432">
        <v>1884</v>
      </c>
      <c r="C9432" t="s">
        <v>23351</v>
      </c>
      <c r="D9432" t="s">
        <v>8781</v>
      </c>
      <c r="E9432" s="363" t="s">
        <v>9495</v>
      </c>
      <c r="F9432"/>
      <c r="G9432"/>
      <c r="H9432"/>
      <c r="I9432" s="610"/>
    </row>
    <row r="9433" spans="1:9" ht="15" x14ac:dyDescent="0.25">
      <c r="A9433" s="609" t="str">
        <f t="shared" si="147"/>
        <v>1887</v>
      </c>
      <c r="B9433">
        <v>1887</v>
      </c>
      <c r="C9433" t="s">
        <v>23352</v>
      </c>
      <c r="D9433" t="s">
        <v>8781</v>
      </c>
      <c r="E9433" s="363" t="s">
        <v>19795</v>
      </c>
      <c r="F9433"/>
      <c r="G9433"/>
      <c r="H9433"/>
      <c r="I9433" s="610"/>
    </row>
    <row r="9434" spans="1:9" ht="15" x14ac:dyDescent="0.25">
      <c r="A9434" s="609" t="str">
        <f t="shared" si="147"/>
        <v>1876</v>
      </c>
      <c r="B9434">
        <v>1876</v>
      </c>
      <c r="C9434" t="s">
        <v>23353</v>
      </c>
      <c r="D9434" t="s">
        <v>8781</v>
      </c>
      <c r="E9434" s="363" t="s">
        <v>9725</v>
      </c>
      <c r="F9434"/>
      <c r="G9434"/>
      <c r="H9434"/>
      <c r="I9434" s="610"/>
    </row>
    <row r="9435" spans="1:9" ht="15" x14ac:dyDescent="0.25">
      <c r="A9435" s="609" t="str">
        <f t="shared" si="147"/>
        <v>1879</v>
      </c>
      <c r="B9435">
        <v>1879</v>
      </c>
      <c r="C9435" t="s">
        <v>23354</v>
      </c>
      <c r="D9435" t="s">
        <v>8781</v>
      </c>
      <c r="E9435" s="363" t="s">
        <v>11271</v>
      </c>
      <c r="F9435"/>
      <c r="G9435"/>
      <c r="H9435"/>
      <c r="I9435" s="610"/>
    </row>
    <row r="9436" spans="1:9" ht="15" x14ac:dyDescent="0.25">
      <c r="A9436" s="609" t="str">
        <f t="shared" si="147"/>
        <v>1877</v>
      </c>
      <c r="B9436">
        <v>1877</v>
      </c>
      <c r="C9436" t="s">
        <v>23355</v>
      </c>
      <c r="D9436" t="s">
        <v>8781</v>
      </c>
      <c r="E9436" s="363" t="s">
        <v>18218</v>
      </c>
      <c r="F9436"/>
      <c r="G9436"/>
      <c r="H9436"/>
      <c r="I9436" s="610"/>
    </row>
    <row r="9437" spans="1:9" ht="15" x14ac:dyDescent="0.25">
      <c r="A9437" s="609" t="str">
        <f t="shared" si="147"/>
        <v>1878</v>
      </c>
      <c r="B9437">
        <v>1878</v>
      </c>
      <c r="C9437" t="s">
        <v>23356</v>
      </c>
      <c r="D9437" t="s">
        <v>8781</v>
      </c>
      <c r="E9437" s="363" t="s">
        <v>10420</v>
      </c>
      <c r="F9437"/>
      <c r="G9437"/>
      <c r="H9437"/>
      <c r="I9437" s="610"/>
    </row>
    <row r="9438" spans="1:9" ht="15" x14ac:dyDescent="0.25">
      <c r="A9438" s="609" t="str">
        <f t="shared" si="147"/>
        <v>2621</v>
      </c>
      <c r="B9438">
        <v>2621</v>
      </c>
      <c r="C9438" t="s">
        <v>23357</v>
      </c>
      <c r="D9438" t="s">
        <v>8781</v>
      </c>
      <c r="E9438" s="363" t="s">
        <v>23358</v>
      </c>
      <c r="F9438"/>
      <c r="G9438"/>
      <c r="H9438"/>
      <c r="I9438" s="610"/>
    </row>
    <row r="9439" spans="1:9" ht="15" x14ac:dyDescent="0.25">
      <c r="A9439" s="609" t="str">
        <f t="shared" si="147"/>
        <v>2616</v>
      </c>
      <c r="B9439">
        <v>2616</v>
      </c>
      <c r="C9439" t="s">
        <v>23359</v>
      </c>
      <c r="D9439" t="s">
        <v>8781</v>
      </c>
      <c r="E9439" s="363" t="s">
        <v>9225</v>
      </c>
      <c r="F9439"/>
      <c r="G9439"/>
      <c r="H9439"/>
      <c r="I9439" s="610"/>
    </row>
    <row r="9440" spans="1:9" ht="15" x14ac:dyDescent="0.25">
      <c r="A9440" s="609" t="str">
        <f t="shared" si="147"/>
        <v>2633</v>
      </c>
      <c r="B9440">
        <v>2633</v>
      </c>
      <c r="C9440" t="s">
        <v>23360</v>
      </c>
      <c r="D9440" t="s">
        <v>8781</v>
      </c>
      <c r="E9440" s="363" t="s">
        <v>11750</v>
      </c>
      <c r="F9440"/>
      <c r="G9440"/>
      <c r="H9440"/>
      <c r="I9440" s="610"/>
    </row>
    <row r="9441" spans="1:9" ht="15" x14ac:dyDescent="0.25">
      <c r="A9441" s="609" t="str">
        <f t="shared" si="147"/>
        <v>2617</v>
      </c>
      <c r="B9441">
        <v>2617</v>
      </c>
      <c r="C9441" t="s">
        <v>23361</v>
      </c>
      <c r="D9441" t="s">
        <v>8781</v>
      </c>
      <c r="E9441" s="363" t="s">
        <v>10341</v>
      </c>
      <c r="F9441"/>
      <c r="G9441"/>
      <c r="H9441"/>
      <c r="I9441" s="610"/>
    </row>
    <row r="9442" spans="1:9" ht="15" x14ac:dyDescent="0.25">
      <c r="A9442" s="609" t="str">
        <f t="shared" si="147"/>
        <v>2618</v>
      </c>
      <c r="B9442">
        <v>2618</v>
      </c>
      <c r="C9442" t="s">
        <v>23362</v>
      </c>
      <c r="D9442" t="s">
        <v>8781</v>
      </c>
      <c r="E9442" s="363" t="s">
        <v>9809</v>
      </c>
      <c r="F9442"/>
      <c r="G9442"/>
      <c r="H9442"/>
      <c r="I9442" s="610"/>
    </row>
    <row r="9443" spans="1:9" ht="15" x14ac:dyDescent="0.25">
      <c r="A9443" s="609" t="str">
        <f t="shared" si="147"/>
        <v>2632</v>
      </c>
      <c r="B9443">
        <v>2632</v>
      </c>
      <c r="C9443" t="s">
        <v>23363</v>
      </c>
      <c r="D9443" t="s">
        <v>8781</v>
      </c>
      <c r="E9443" s="363" t="s">
        <v>9318</v>
      </c>
      <c r="F9443"/>
      <c r="G9443"/>
      <c r="H9443"/>
      <c r="I9443" s="610"/>
    </row>
    <row r="9444" spans="1:9" ht="15" x14ac:dyDescent="0.25">
      <c r="A9444" s="609" t="str">
        <f t="shared" si="147"/>
        <v>2631</v>
      </c>
      <c r="B9444">
        <v>2631</v>
      </c>
      <c r="C9444" t="s">
        <v>23364</v>
      </c>
      <c r="D9444" t="s">
        <v>8781</v>
      </c>
      <c r="E9444" s="363" t="s">
        <v>9921</v>
      </c>
      <c r="F9444"/>
      <c r="G9444"/>
      <c r="H9444"/>
      <c r="I9444" s="610"/>
    </row>
    <row r="9445" spans="1:9" ht="15" x14ac:dyDescent="0.25">
      <c r="A9445" s="609" t="str">
        <f t="shared" si="147"/>
        <v>2619</v>
      </c>
      <c r="B9445">
        <v>2619</v>
      </c>
      <c r="C9445" t="s">
        <v>23365</v>
      </c>
      <c r="D9445" t="s">
        <v>8781</v>
      </c>
      <c r="E9445" s="363" t="s">
        <v>18856</v>
      </c>
      <c r="F9445"/>
      <c r="G9445"/>
      <c r="H9445"/>
      <c r="I9445" s="610"/>
    </row>
    <row r="9446" spans="1:9" ht="15" x14ac:dyDescent="0.25">
      <c r="A9446" s="609" t="str">
        <f t="shared" si="147"/>
        <v>2620</v>
      </c>
      <c r="B9446">
        <v>2620</v>
      </c>
      <c r="C9446" t="s">
        <v>23366</v>
      </c>
      <c r="D9446" t="s">
        <v>8781</v>
      </c>
      <c r="E9446" s="363" t="s">
        <v>23367</v>
      </c>
      <c r="F9446"/>
      <c r="G9446"/>
      <c r="H9446"/>
      <c r="I9446" s="610"/>
    </row>
    <row r="9447" spans="1:9" ht="15" x14ac:dyDescent="0.25">
      <c r="A9447" s="609" t="str">
        <f t="shared" si="147"/>
        <v>25968</v>
      </c>
      <c r="B9447">
        <v>25968</v>
      </c>
      <c r="C9447" t="s">
        <v>23368</v>
      </c>
      <c r="D9447" t="s">
        <v>8781</v>
      </c>
      <c r="E9447" s="363" t="s">
        <v>18850</v>
      </c>
      <c r="F9447"/>
      <c r="G9447"/>
      <c r="H9447"/>
      <c r="I9447" s="610"/>
    </row>
    <row r="9448" spans="1:9" ht="15" x14ac:dyDescent="0.25">
      <c r="A9448" s="609" t="str">
        <f t="shared" si="147"/>
        <v>38369</v>
      </c>
      <c r="B9448">
        <v>38369</v>
      </c>
      <c r="C9448" t="s">
        <v>23369</v>
      </c>
      <c r="D9448" t="s">
        <v>8781</v>
      </c>
      <c r="E9448" s="363" t="s">
        <v>10056</v>
      </c>
      <c r="F9448"/>
      <c r="G9448"/>
      <c r="H9448"/>
      <c r="I9448" s="610"/>
    </row>
    <row r="9449" spans="1:9" ht="15" x14ac:dyDescent="0.25">
      <c r="A9449" s="609" t="str">
        <f t="shared" si="147"/>
        <v>38370</v>
      </c>
      <c r="B9449">
        <v>38370</v>
      </c>
      <c r="C9449" t="s">
        <v>23370</v>
      </c>
      <c r="D9449" t="s">
        <v>8781</v>
      </c>
      <c r="E9449" s="363" t="s">
        <v>10056</v>
      </c>
      <c r="F9449"/>
      <c r="G9449"/>
      <c r="H9449"/>
      <c r="I9449" s="610"/>
    </row>
    <row r="9450" spans="1:9" ht="15" x14ac:dyDescent="0.25">
      <c r="A9450" s="609" t="str">
        <f t="shared" si="147"/>
        <v>38372</v>
      </c>
      <c r="B9450">
        <v>38372</v>
      </c>
      <c r="C9450" t="s">
        <v>23371</v>
      </c>
      <c r="D9450" t="s">
        <v>8781</v>
      </c>
      <c r="E9450" s="363" t="s">
        <v>18691</v>
      </c>
      <c r="F9450"/>
      <c r="G9450"/>
      <c r="H9450"/>
      <c r="I9450" s="610"/>
    </row>
    <row r="9451" spans="1:9" ht="15" x14ac:dyDescent="0.25">
      <c r="A9451" s="609" t="str">
        <f t="shared" si="147"/>
        <v>2357</v>
      </c>
      <c r="B9451">
        <v>2357</v>
      </c>
      <c r="C9451" t="s">
        <v>23372</v>
      </c>
      <c r="D9451" t="s">
        <v>8786</v>
      </c>
      <c r="E9451" s="363" t="s">
        <v>18273</v>
      </c>
      <c r="F9451"/>
      <c r="G9451"/>
      <c r="H9451"/>
      <c r="I9451" s="610"/>
    </row>
    <row r="9452" spans="1:9" ht="15" x14ac:dyDescent="0.25">
      <c r="A9452" s="609" t="str">
        <f t="shared" si="147"/>
        <v>40806</v>
      </c>
      <c r="B9452">
        <v>40806</v>
      </c>
      <c r="C9452" t="s">
        <v>23373</v>
      </c>
      <c r="D9452" t="s">
        <v>8914</v>
      </c>
      <c r="E9452" s="363" t="s">
        <v>23374</v>
      </c>
      <c r="F9452"/>
      <c r="G9452"/>
      <c r="H9452"/>
      <c r="I9452" s="610"/>
    </row>
    <row r="9453" spans="1:9" ht="15" x14ac:dyDescent="0.25">
      <c r="A9453" s="609" t="str">
        <f t="shared" si="147"/>
        <v>2355</v>
      </c>
      <c r="B9453">
        <v>2355</v>
      </c>
      <c r="C9453" t="s">
        <v>23375</v>
      </c>
      <c r="D9453" t="s">
        <v>8786</v>
      </c>
      <c r="E9453" s="363" t="s">
        <v>18961</v>
      </c>
      <c r="F9453"/>
      <c r="G9453"/>
      <c r="H9453"/>
      <c r="I9453" s="610"/>
    </row>
    <row r="9454" spans="1:9" ht="15" x14ac:dyDescent="0.25">
      <c r="A9454" s="609" t="str">
        <f t="shared" si="147"/>
        <v>40805</v>
      </c>
      <c r="B9454">
        <v>40805</v>
      </c>
      <c r="C9454" t="s">
        <v>23376</v>
      </c>
      <c r="D9454" t="s">
        <v>8914</v>
      </c>
      <c r="E9454" s="363" t="s">
        <v>23377</v>
      </c>
      <c r="F9454"/>
      <c r="G9454"/>
      <c r="H9454"/>
      <c r="I9454" s="610"/>
    </row>
    <row r="9455" spans="1:9" ht="15" x14ac:dyDescent="0.25">
      <c r="A9455" s="609" t="str">
        <f t="shared" si="147"/>
        <v>2358</v>
      </c>
      <c r="B9455">
        <v>2358</v>
      </c>
      <c r="C9455" t="s">
        <v>23378</v>
      </c>
      <c r="D9455" t="s">
        <v>8786</v>
      </c>
      <c r="E9455" s="363" t="s">
        <v>16539</v>
      </c>
      <c r="F9455"/>
      <c r="G9455"/>
      <c r="H9455"/>
      <c r="I9455" s="610"/>
    </row>
    <row r="9456" spans="1:9" ht="15" x14ac:dyDescent="0.25">
      <c r="A9456" s="609" t="str">
        <f t="shared" si="147"/>
        <v>40807</v>
      </c>
      <c r="B9456">
        <v>40807</v>
      </c>
      <c r="C9456" t="s">
        <v>23379</v>
      </c>
      <c r="D9456" t="s">
        <v>8914</v>
      </c>
      <c r="E9456" s="363" t="s">
        <v>23380</v>
      </c>
      <c r="F9456"/>
      <c r="G9456"/>
      <c r="H9456"/>
      <c r="I9456" s="610"/>
    </row>
    <row r="9457" spans="1:9" ht="15" x14ac:dyDescent="0.25">
      <c r="A9457" s="609" t="str">
        <f t="shared" si="147"/>
        <v>2359</v>
      </c>
      <c r="B9457">
        <v>2359</v>
      </c>
      <c r="C9457" t="s">
        <v>23381</v>
      </c>
      <c r="D9457" t="s">
        <v>8786</v>
      </c>
      <c r="E9457" s="363" t="s">
        <v>23382</v>
      </c>
      <c r="F9457"/>
      <c r="G9457"/>
      <c r="H9457"/>
      <c r="I9457" s="610"/>
    </row>
    <row r="9458" spans="1:9" ht="15" x14ac:dyDescent="0.25">
      <c r="A9458" s="609" t="str">
        <f t="shared" si="147"/>
        <v>40808</v>
      </c>
      <c r="B9458">
        <v>40808</v>
      </c>
      <c r="C9458" t="s">
        <v>23383</v>
      </c>
      <c r="D9458" t="s">
        <v>8914</v>
      </c>
      <c r="E9458" s="363" t="s">
        <v>23384</v>
      </c>
      <c r="F9458"/>
      <c r="G9458"/>
      <c r="H9458"/>
      <c r="I9458" s="610"/>
    </row>
    <row r="9459" spans="1:9" ht="15" x14ac:dyDescent="0.25">
      <c r="A9459" s="609" t="str">
        <f t="shared" si="147"/>
        <v>43144</v>
      </c>
      <c r="B9459">
        <v>43144</v>
      </c>
      <c r="C9459" t="s">
        <v>23385</v>
      </c>
      <c r="D9459" t="s">
        <v>8790</v>
      </c>
      <c r="E9459" s="363" t="s">
        <v>9501</v>
      </c>
      <c r="F9459"/>
      <c r="G9459"/>
      <c r="H9459"/>
      <c r="I9459" s="610"/>
    </row>
    <row r="9460" spans="1:9" ht="15" x14ac:dyDescent="0.25">
      <c r="A9460" s="609" t="str">
        <f t="shared" si="147"/>
        <v>39397</v>
      </c>
      <c r="B9460">
        <v>39397</v>
      </c>
      <c r="C9460" t="s">
        <v>23386</v>
      </c>
      <c r="D9460" t="s">
        <v>8777</v>
      </c>
      <c r="E9460" s="363" t="s">
        <v>10434</v>
      </c>
      <c r="F9460"/>
      <c r="G9460"/>
      <c r="H9460"/>
      <c r="I9460" s="610"/>
    </row>
    <row r="9461" spans="1:9" ht="15" x14ac:dyDescent="0.25">
      <c r="A9461" s="609" t="str">
        <f t="shared" si="147"/>
        <v>2692</v>
      </c>
      <c r="B9461">
        <v>2692</v>
      </c>
      <c r="C9461" t="s">
        <v>23387</v>
      </c>
      <c r="D9461" t="s">
        <v>8777</v>
      </c>
      <c r="E9461" s="363" t="s">
        <v>9048</v>
      </c>
      <c r="F9461"/>
      <c r="G9461"/>
      <c r="H9461"/>
      <c r="I9461" s="610"/>
    </row>
    <row r="9462" spans="1:9" ht="15" x14ac:dyDescent="0.25">
      <c r="A9462" s="609" t="str">
        <f t="shared" si="147"/>
        <v>5330</v>
      </c>
      <c r="B9462">
        <v>5330</v>
      </c>
      <c r="C9462" t="s">
        <v>23388</v>
      </c>
      <c r="D9462" t="s">
        <v>8777</v>
      </c>
      <c r="E9462" s="363" t="s">
        <v>10239</v>
      </c>
      <c r="F9462"/>
      <c r="G9462"/>
      <c r="H9462"/>
      <c r="I9462" s="610"/>
    </row>
    <row r="9463" spans="1:9" ht="15" x14ac:dyDescent="0.25">
      <c r="A9463" s="609" t="str">
        <f t="shared" si="147"/>
        <v>26017</v>
      </c>
      <c r="B9463">
        <v>26017</v>
      </c>
      <c r="C9463" t="s">
        <v>23389</v>
      </c>
      <c r="D9463" t="s">
        <v>8781</v>
      </c>
      <c r="E9463" s="363" t="s">
        <v>19135</v>
      </c>
      <c r="F9463"/>
      <c r="G9463"/>
      <c r="H9463"/>
      <c r="I9463" s="610"/>
    </row>
    <row r="9464" spans="1:9" ht="15" x14ac:dyDescent="0.25">
      <c r="A9464" s="609" t="str">
        <f t="shared" si="147"/>
        <v>25931</v>
      </c>
      <c r="B9464">
        <v>25931</v>
      </c>
      <c r="C9464" t="s">
        <v>23390</v>
      </c>
      <c r="D9464" t="s">
        <v>8781</v>
      </c>
      <c r="E9464" s="363" t="s">
        <v>23391</v>
      </c>
      <c r="F9464"/>
      <c r="G9464"/>
      <c r="H9464"/>
      <c r="I9464" s="610"/>
    </row>
    <row r="9465" spans="1:9" ht="15" x14ac:dyDescent="0.25">
      <c r="A9465" s="609" t="str">
        <f t="shared" si="147"/>
        <v>38140</v>
      </c>
      <c r="B9465">
        <v>38140</v>
      </c>
      <c r="C9465" t="s">
        <v>23392</v>
      </c>
      <c r="D9465" t="s">
        <v>8781</v>
      </c>
      <c r="E9465" s="363" t="s">
        <v>9877</v>
      </c>
      <c r="F9465"/>
      <c r="G9465"/>
      <c r="H9465"/>
      <c r="I9465" s="610"/>
    </row>
    <row r="9466" spans="1:9" ht="15" x14ac:dyDescent="0.25">
      <c r="A9466" s="609" t="str">
        <f t="shared" si="147"/>
        <v>13887</v>
      </c>
      <c r="B9466">
        <v>13887</v>
      </c>
      <c r="C9466" t="s">
        <v>23393</v>
      </c>
      <c r="D9466" t="s">
        <v>8781</v>
      </c>
      <c r="E9466" s="363" t="s">
        <v>23394</v>
      </c>
      <c r="F9466"/>
      <c r="G9466"/>
      <c r="H9466"/>
      <c r="I9466" s="610"/>
    </row>
    <row r="9467" spans="1:9" ht="15" x14ac:dyDescent="0.25">
      <c r="A9467" s="609" t="str">
        <f t="shared" si="147"/>
        <v>26018</v>
      </c>
      <c r="B9467">
        <v>26018</v>
      </c>
      <c r="C9467" t="s">
        <v>23395</v>
      </c>
      <c r="D9467" t="s">
        <v>8781</v>
      </c>
      <c r="E9467" s="363" t="s">
        <v>10153</v>
      </c>
      <c r="F9467"/>
      <c r="G9467"/>
      <c r="H9467"/>
      <c r="I9467" s="610"/>
    </row>
    <row r="9468" spans="1:9" ht="15" x14ac:dyDescent="0.25">
      <c r="A9468" s="609" t="str">
        <f t="shared" si="147"/>
        <v>26019</v>
      </c>
      <c r="B9468">
        <v>26019</v>
      </c>
      <c r="C9468" t="s">
        <v>23396</v>
      </c>
      <c r="D9468" t="s">
        <v>8781</v>
      </c>
      <c r="E9468" s="363" t="s">
        <v>23397</v>
      </c>
      <c r="F9468"/>
      <c r="G9468"/>
      <c r="H9468"/>
      <c r="I9468" s="610"/>
    </row>
    <row r="9469" spans="1:9" ht="15" x14ac:dyDescent="0.25">
      <c r="A9469" s="609" t="str">
        <f t="shared" si="147"/>
        <v>26020</v>
      </c>
      <c r="B9469">
        <v>26020</v>
      </c>
      <c r="C9469" t="s">
        <v>23398</v>
      </c>
      <c r="D9469" t="s">
        <v>8781</v>
      </c>
      <c r="E9469" s="363" t="s">
        <v>10345</v>
      </c>
      <c r="F9469"/>
      <c r="G9469"/>
      <c r="H9469"/>
      <c r="I9469" s="610"/>
    </row>
    <row r="9470" spans="1:9" ht="15" x14ac:dyDescent="0.25">
      <c r="A9470" s="609" t="str">
        <f t="shared" si="147"/>
        <v>34544</v>
      </c>
      <c r="B9470">
        <v>34544</v>
      </c>
      <c r="C9470" t="s">
        <v>23399</v>
      </c>
      <c r="D9470" t="s">
        <v>8781</v>
      </c>
      <c r="E9470" s="363" t="s">
        <v>23400</v>
      </c>
      <c r="F9470"/>
      <c r="G9470"/>
      <c r="H9470"/>
      <c r="I9470" s="610"/>
    </row>
    <row r="9471" spans="1:9" ht="15" x14ac:dyDescent="0.25">
      <c r="A9471" s="609" t="str">
        <f t="shared" si="147"/>
        <v>34729</v>
      </c>
      <c r="B9471">
        <v>34729</v>
      </c>
      <c r="C9471" t="s">
        <v>23401</v>
      </c>
      <c r="D9471" t="s">
        <v>8781</v>
      </c>
      <c r="E9471" s="363" t="s">
        <v>23402</v>
      </c>
      <c r="F9471"/>
      <c r="G9471"/>
      <c r="H9471"/>
      <c r="I9471" s="610"/>
    </row>
    <row r="9472" spans="1:9" ht="15" x14ac:dyDescent="0.25">
      <c r="A9472" s="609" t="str">
        <f t="shared" si="147"/>
        <v>34734</v>
      </c>
      <c r="B9472">
        <v>34734</v>
      </c>
      <c r="C9472" t="s">
        <v>23403</v>
      </c>
      <c r="D9472" t="s">
        <v>8781</v>
      </c>
      <c r="E9472" s="363" t="s">
        <v>23404</v>
      </c>
      <c r="F9472"/>
      <c r="G9472"/>
      <c r="H9472"/>
      <c r="I9472" s="610"/>
    </row>
    <row r="9473" spans="1:9" ht="15" x14ac:dyDescent="0.25">
      <c r="A9473" s="609" t="str">
        <f t="shared" si="147"/>
        <v>34738</v>
      </c>
      <c r="B9473">
        <v>34738</v>
      </c>
      <c r="C9473" t="s">
        <v>23405</v>
      </c>
      <c r="D9473" t="s">
        <v>8781</v>
      </c>
      <c r="E9473" s="363" t="s">
        <v>23406</v>
      </c>
      <c r="F9473"/>
      <c r="G9473"/>
      <c r="H9473"/>
      <c r="I9473" s="610"/>
    </row>
    <row r="9474" spans="1:9" ht="15" x14ac:dyDescent="0.25">
      <c r="A9474" s="609" t="str">
        <f t="shared" ref="A9474:A9537" si="148">IF(ISERROR(SEARCH("/",B9474)=6),TRIM(CLEAN(B9474)),IF(SEARCH("/",B9474)=6,IF(LEN(TRIM(CLEAN(B9474)))=7,LEFT(TRIM(CLEAN(B9474)),6)&amp;"00"&amp;RIGHT(TRIM(CLEAN(B9474)),1),LEFT(TRIM(CLEAN(B9474)),6)&amp;"0"&amp;RIGHT(TRIM(CLEAN(B9474)),2)),TRIM(CLEAN(B9474))))</f>
        <v>2391</v>
      </c>
      <c r="B9474">
        <v>2391</v>
      </c>
      <c r="C9474" t="s">
        <v>23407</v>
      </c>
      <c r="D9474" t="s">
        <v>8781</v>
      </c>
      <c r="E9474" s="363" t="s">
        <v>23408</v>
      </c>
      <c r="F9474"/>
      <c r="G9474"/>
      <c r="H9474"/>
      <c r="I9474" s="610"/>
    </row>
    <row r="9475" spans="1:9" ht="15" x14ac:dyDescent="0.25">
      <c r="A9475" s="609" t="str">
        <f t="shared" si="148"/>
        <v>2374</v>
      </c>
      <c r="B9475">
        <v>2374</v>
      </c>
      <c r="C9475" t="s">
        <v>23409</v>
      </c>
      <c r="D9475" t="s">
        <v>8781</v>
      </c>
      <c r="E9475" s="363" t="s">
        <v>23410</v>
      </c>
      <c r="F9475"/>
      <c r="G9475"/>
      <c r="H9475"/>
      <c r="I9475" s="610"/>
    </row>
    <row r="9476" spans="1:9" ht="15" x14ac:dyDescent="0.25">
      <c r="A9476" s="609" t="str">
        <f t="shared" si="148"/>
        <v>2377</v>
      </c>
      <c r="B9476">
        <v>2377</v>
      </c>
      <c r="C9476" t="s">
        <v>23411</v>
      </c>
      <c r="D9476" t="s">
        <v>8781</v>
      </c>
      <c r="E9476" s="363" t="s">
        <v>23412</v>
      </c>
      <c r="F9476"/>
      <c r="G9476"/>
      <c r="H9476"/>
      <c r="I9476" s="610"/>
    </row>
    <row r="9477" spans="1:9" ht="15" x14ac:dyDescent="0.25">
      <c r="A9477" s="609" t="str">
        <f t="shared" si="148"/>
        <v>2393</v>
      </c>
      <c r="B9477">
        <v>2393</v>
      </c>
      <c r="C9477" t="s">
        <v>23413</v>
      </c>
      <c r="D9477" t="s">
        <v>8781</v>
      </c>
      <c r="E9477" s="363" t="s">
        <v>23414</v>
      </c>
      <c r="F9477"/>
      <c r="G9477"/>
      <c r="H9477"/>
      <c r="I9477" s="610"/>
    </row>
    <row r="9478" spans="1:9" ht="15" x14ac:dyDescent="0.25">
      <c r="A9478" s="609" t="str">
        <f t="shared" si="148"/>
        <v>34705</v>
      </c>
      <c r="B9478">
        <v>34705</v>
      </c>
      <c r="C9478" t="s">
        <v>23415</v>
      </c>
      <c r="D9478" t="s">
        <v>8781</v>
      </c>
      <c r="E9478" s="363" t="s">
        <v>23416</v>
      </c>
      <c r="F9478"/>
      <c r="G9478"/>
      <c r="H9478"/>
      <c r="I9478" s="610"/>
    </row>
    <row r="9479" spans="1:9" ht="15" x14ac:dyDescent="0.25">
      <c r="A9479" s="609" t="str">
        <f t="shared" si="148"/>
        <v>34707</v>
      </c>
      <c r="B9479">
        <v>34707</v>
      </c>
      <c r="C9479" t="s">
        <v>23417</v>
      </c>
      <c r="D9479" t="s">
        <v>8781</v>
      </c>
      <c r="E9479" s="363" t="s">
        <v>23418</v>
      </c>
      <c r="F9479"/>
      <c r="G9479"/>
      <c r="H9479"/>
      <c r="I9479" s="610"/>
    </row>
    <row r="9480" spans="1:9" ht="15" x14ac:dyDescent="0.25">
      <c r="A9480" s="609" t="str">
        <f t="shared" si="148"/>
        <v>2378</v>
      </c>
      <c r="B9480">
        <v>2378</v>
      </c>
      <c r="C9480" t="s">
        <v>23419</v>
      </c>
      <c r="D9480" t="s">
        <v>8781</v>
      </c>
      <c r="E9480" s="363" t="s">
        <v>23420</v>
      </c>
      <c r="F9480"/>
      <c r="G9480"/>
      <c r="H9480"/>
      <c r="I9480" s="610"/>
    </row>
    <row r="9481" spans="1:9" ht="15" x14ac:dyDescent="0.25">
      <c r="A9481" s="609" t="str">
        <f t="shared" si="148"/>
        <v>2379</v>
      </c>
      <c r="B9481">
        <v>2379</v>
      </c>
      <c r="C9481" t="s">
        <v>23421</v>
      </c>
      <c r="D9481" t="s">
        <v>8781</v>
      </c>
      <c r="E9481" s="363" t="s">
        <v>23420</v>
      </c>
      <c r="F9481"/>
      <c r="G9481"/>
      <c r="H9481"/>
      <c r="I9481" s="610"/>
    </row>
    <row r="9482" spans="1:9" ht="15" x14ac:dyDescent="0.25">
      <c r="A9482" s="609" t="str">
        <f t="shared" si="148"/>
        <v>2376</v>
      </c>
      <c r="B9482">
        <v>2376</v>
      </c>
      <c r="C9482" t="s">
        <v>23422</v>
      </c>
      <c r="D9482" t="s">
        <v>8781</v>
      </c>
      <c r="E9482" s="363" t="s">
        <v>23423</v>
      </c>
      <c r="F9482"/>
      <c r="G9482"/>
      <c r="H9482"/>
      <c r="I9482" s="610"/>
    </row>
    <row r="9483" spans="1:9" ht="15" x14ac:dyDescent="0.25">
      <c r="A9483" s="609" t="str">
        <f t="shared" si="148"/>
        <v>2394</v>
      </c>
      <c r="B9483">
        <v>2394</v>
      </c>
      <c r="C9483" t="s">
        <v>23424</v>
      </c>
      <c r="D9483" t="s">
        <v>8781</v>
      </c>
      <c r="E9483" s="363" t="s">
        <v>23425</v>
      </c>
      <c r="F9483"/>
      <c r="G9483"/>
      <c r="H9483"/>
      <c r="I9483" s="610"/>
    </row>
    <row r="9484" spans="1:9" ht="15" x14ac:dyDescent="0.25">
      <c r="A9484" s="609" t="str">
        <f t="shared" si="148"/>
        <v>34686</v>
      </c>
      <c r="B9484">
        <v>34686</v>
      </c>
      <c r="C9484" t="s">
        <v>23426</v>
      </c>
      <c r="D9484" t="s">
        <v>8781</v>
      </c>
      <c r="E9484" s="363" t="s">
        <v>10392</v>
      </c>
      <c r="F9484"/>
      <c r="G9484"/>
      <c r="H9484"/>
      <c r="I9484" s="610"/>
    </row>
    <row r="9485" spans="1:9" ht="15" x14ac:dyDescent="0.25">
      <c r="A9485" s="609" t="str">
        <f t="shared" si="148"/>
        <v>34616</v>
      </c>
      <c r="B9485">
        <v>34616</v>
      </c>
      <c r="C9485" t="s">
        <v>23427</v>
      </c>
      <c r="D9485" t="s">
        <v>8781</v>
      </c>
      <c r="E9485" s="363" t="s">
        <v>23428</v>
      </c>
      <c r="F9485"/>
      <c r="G9485"/>
      <c r="H9485"/>
      <c r="I9485" s="610"/>
    </row>
    <row r="9486" spans="1:9" ht="15" x14ac:dyDescent="0.25">
      <c r="A9486" s="609" t="str">
        <f t="shared" si="148"/>
        <v>34623</v>
      </c>
      <c r="B9486">
        <v>34623</v>
      </c>
      <c r="C9486" t="s">
        <v>23429</v>
      </c>
      <c r="D9486" t="s">
        <v>8781</v>
      </c>
      <c r="E9486" s="363" t="s">
        <v>23430</v>
      </c>
      <c r="F9486"/>
      <c r="G9486"/>
      <c r="H9486"/>
      <c r="I9486" s="610"/>
    </row>
    <row r="9487" spans="1:9" ht="15" x14ac:dyDescent="0.25">
      <c r="A9487" s="609" t="str">
        <f t="shared" si="148"/>
        <v>34628</v>
      </c>
      <c r="B9487">
        <v>34628</v>
      </c>
      <c r="C9487" t="s">
        <v>23431</v>
      </c>
      <c r="D9487" t="s">
        <v>8781</v>
      </c>
      <c r="E9487" s="363" t="s">
        <v>23432</v>
      </c>
      <c r="F9487"/>
      <c r="G9487"/>
      <c r="H9487"/>
      <c r="I9487" s="610"/>
    </row>
    <row r="9488" spans="1:9" ht="15" x14ac:dyDescent="0.25">
      <c r="A9488" s="609" t="str">
        <f t="shared" si="148"/>
        <v>34653</v>
      </c>
      <c r="B9488">
        <v>34653</v>
      </c>
      <c r="C9488" t="s">
        <v>23433</v>
      </c>
      <c r="D9488" t="s">
        <v>8781</v>
      </c>
      <c r="E9488" s="363" t="s">
        <v>13121</v>
      </c>
      <c r="F9488"/>
      <c r="G9488"/>
      <c r="H9488"/>
      <c r="I9488" s="610"/>
    </row>
    <row r="9489" spans="1:9" ht="15" x14ac:dyDescent="0.25">
      <c r="A9489" s="609" t="str">
        <f t="shared" si="148"/>
        <v>34688</v>
      </c>
      <c r="B9489">
        <v>34688</v>
      </c>
      <c r="C9489" t="s">
        <v>23434</v>
      </c>
      <c r="D9489" t="s">
        <v>8781</v>
      </c>
      <c r="E9489" s="363" t="s">
        <v>18440</v>
      </c>
      <c r="F9489"/>
      <c r="G9489"/>
      <c r="H9489"/>
      <c r="I9489" s="610"/>
    </row>
    <row r="9490" spans="1:9" ht="15" x14ac:dyDescent="0.25">
      <c r="A9490" s="609" t="str">
        <f t="shared" si="148"/>
        <v>34709</v>
      </c>
      <c r="B9490">
        <v>34709</v>
      </c>
      <c r="C9490" t="s">
        <v>23435</v>
      </c>
      <c r="D9490" t="s">
        <v>8781</v>
      </c>
      <c r="E9490" s="363" t="s">
        <v>23436</v>
      </c>
      <c r="F9490"/>
      <c r="G9490"/>
      <c r="H9490"/>
      <c r="I9490" s="610"/>
    </row>
    <row r="9491" spans="1:9" ht="15" x14ac:dyDescent="0.25">
      <c r="A9491" s="609" t="str">
        <f t="shared" si="148"/>
        <v>34714</v>
      </c>
      <c r="B9491">
        <v>34714</v>
      </c>
      <c r="C9491" t="s">
        <v>23437</v>
      </c>
      <c r="D9491" t="s">
        <v>8781</v>
      </c>
      <c r="E9491" s="363" t="s">
        <v>23438</v>
      </c>
      <c r="F9491"/>
      <c r="G9491"/>
      <c r="H9491"/>
      <c r="I9491" s="610"/>
    </row>
    <row r="9492" spans="1:9" ht="15" x14ac:dyDescent="0.25">
      <c r="A9492" s="609" t="str">
        <f t="shared" si="148"/>
        <v>2388</v>
      </c>
      <c r="B9492">
        <v>2388</v>
      </c>
      <c r="C9492" t="s">
        <v>23439</v>
      </c>
      <c r="D9492" t="s">
        <v>8781</v>
      </c>
      <c r="E9492" s="363" t="s">
        <v>18918</v>
      </c>
      <c r="F9492"/>
      <c r="G9492"/>
      <c r="H9492"/>
      <c r="I9492" s="610"/>
    </row>
    <row r="9493" spans="1:9" ht="15" x14ac:dyDescent="0.25">
      <c r="A9493" s="609" t="str">
        <f t="shared" si="148"/>
        <v>34606</v>
      </c>
      <c r="B9493">
        <v>34606</v>
      </c>
      <c r="C9493" t="s">
        <v>23440</v>
      </c>
      <c r="D9493" t="s">
        <v>8781</v>
      </c>
      <c r="E9493" s="363" t="s">
        <v>23441</v>
      </c>
      <c r="F9493"/>
      <c r="G9493"/>
      <c r="H9493"/>
      <c r="I9493" s="610"/>
    </row>
    <row r="9494" spans="1:9" ht="15" x14ac:dyDescent="0.25">
      <c r="A9494" s="609" t="str">
        <f t="shared" si="148"/>
        <v>34689</v>
      </c>
      <c r="B9494">
        <v>34689</v>
      </c>
      <c r="C9494" t="s">
        <v>23442</v>
      </c>
      <c r="D9494" t="s">
        <v>8781</v>
      </c>
      <c r="E9494" s="363" t="s">
        <v>12657</v>
      </c>
      <c r="F9494"/>
      <c r="G9494"/>
      <c r="H9494"/>
      <c r="I9494" s="610"/>
    </row>
    <row r="9495" spans="1:9" ht="15" x14ac:dyDescent="0.25">
      <c r="A9495" s="609" t="str">
        <f t="shared" si="148"/>
        <v>2370</v>
      </c>
      <c r="B9495">
        <v>2370</v>
      </c>
      <c r="C9495" t="s">
        <v>23443</v>
      </c>
      <c r="D9495" t="s">
        <v>8781</v>
      </c>
      <c r="E9495" s="363" t="s">
        <v>13287</v>
      </c>
      <c r="F9495"/>
      <c r="G9495"/>
      <c r="H9495"/>
      <c r="I9495" s="610"/>
    </row>
    <row r="9496" spans="1:9" ht="15" x14ac:dyDescent="0.25">
      <c r="A9496" s="609" t="str">
        <f t="shared" si="148"/>
        <v>2386</v>
      </c>
      <c r="B9496">
        <v>2386</v>
      </c>
      <c r="C9496" t="s">
        <v>23444</v>
      </c>
      <c r="D9496" t="s">
        <v>8781</v>
      </c>
      <c r="E9496" s="363" t="s">
        <v>9487</v>
      </c>
      <c r="F9496"/>
      <c r="G9496"/>
      <c r="H9496"/>
      <c r="I9496" s="610"/>
    </row>
    <row r="9497" spans="1:9" ht="15" x14ac:dyDescent="0.25">
      <c r="A9497" s="609" t="str">
        <f t="shared" si="148"/>
        <v>2392</v>
      </c>
      <c r="B9497">
        <v>2392</v>
      </c>
      <c r="C9497" t="s">
        <v>23445</v>
      </c>
      <c r="D9497" t="s">
        <v>8781</v>
      </c>
      <c r="E9497" s="363" t="s">
        <v>13516</v>
      </c>
      <c r="F9497"/>
      <c r="G9497"/>
      <c r="H9497"/>
      <c r="I9497" s="610"/>
    </row>
    <row r="9498" spans="1:9" ht="15" x14ac:dyDescent="0.25">
      <c r="A9498" s="609" t="str">
        <f t="shared" si="148"/>
        <v>2373</v>
      </c>
      <c r="B9498">
        <v>2373</v>
      </c>
      <c r="C9498" t="s">
        <v>23446</v>
      </c>
      <c r="D9498" t="s">
        <v>8781</v>
      </c>
      <c r="E9498" s="363" t="s">
        <v>23447</v>
      </c>
      <c r="F9498"/>
      <c r="G9498"/>
      <c r="H9498"/>
      <c r="I9498" s="610"/>
    </row>
    <row r="9499" spans="1:9" ht="15" x14ac:dyDescent="0.25">
      <c r="A9499" s="609" t="str">
        <f t="shared" si="148"/>
        <v>39465</v>
      </c>
      <c r="B9499">
        <v>39465</v>
      </c>
      <c r="C9499" t="s">
        <v>23448</v>
      </c>
      <c r="D9499" t="s">
        <v>8781</v>
      </c>
      <c r="E9499" s="363" t="s">
        <v>23449</v>
      </c>
      <c r="F9499"/>
      <c r="G9499"/>
      <c r="H9499"/>
      <c r="I9499" s="610"/>
    </row>
    <row r="9500" spans="1:9" ht="15" x14ac:dyDescent="0.25">
      <c r="A9500" s="609" t="str">
        <f t="shared" si="148"/>
        <v>39466</v>
      </c>
      <c r="B9500">
        <v>39466</v>
      </c>
      <c r="C9500" t="s">
        <v>23450</v>
      </c>
      <c r="D9500" t="s">
        <v>8781</v>
      </c>
      <c r="E9500" s="363" t="s">
        <v>18448</v>
      </c>
      <c r="F9500"/>
      <c r="G9500"/>
      <c r="H9500"/>
      <c r="I9500" s="610"/>
    </row>
    <row r="9501" spans="1:9" ht="15" x14ac:dyDescent="0.25">
      <c r="A9501" s="609" t="str">
        <f t="shared" si="148"/>
        <v>39467</v>
      </c>
      <c r="B9501">
        <v>39467</v>
      </c>
      <c r="C9501" t="s">
        <v>23451</v>
      </c>
      <c r="D9501" t="s">
        <v>8781</v>
      </c>
      <c r="E9501" s="363" t="s">
        <v>23452</v>
      </c>
      <c r="F9501"/>
      <c r="G9501"/>
      <c r="H9501"/>
      <c r="I9501" s="610"/>
    </row>
    <row r="9502" spans="1:9" ht="15" x14ac:dyDescent="0.25">
      <c r="A9502" s="609" t="str">
        <f t="shared" si="148"/>
        <v>39468</v>
      </c>
      <c r="B9502">
        <v>39468</v>
      </c>
      <c r="C9502" t="s">
        <v>23453</v>
      </c>
      <c r="D9502" t="s">
        <v>8781</v>
      </c>
      <c r="E9502" s="363" t="s">
        <v>23454</v>
      </c>
      <c r="F9502"/>
      <c r="G9502"/>
      <c r="H9502"/>
      <c r="I9502" s="610"/>
    </row>
    <row r="9503" spans="1:9" ht="15" x14ac:dyDescent="0.25">
      <c r="A9503" s="609" t="str">
        <f t="shared" si="148"/>
        <v>39469</v>
      </c>
      <c r="B9503">
        <v>39469</v>
      </c>
      <c r="C9503" t="s">
        <v>23455</v>
      </c>
      <c r="D9503" t="s">
        <v>8781</v>
      </c>
      <c r="E9503" s="363" t="s">
        <v>23456</v>
      </c>
      <c r="F9503"/>
      <c r="G9503"/>
      <c r="H9503"/>
      <c r="I9503" s="610"/>
    </row>
    <row r="9504" spans="1:9" ht="15" x14ac:dyDescent="0.25">
      <c r="A9504" s="609" t="str">
        <f t="shared" si="148"/>
        <v>39470</v>
      </c>
      <c r="B9504">
        <v>39470</v>
      </c>
      <c r="C9504" t="s">
        <v>23457</v>
      </c>
      <c r="D9504" t="s">
        <v>8781</v>
      </c>
      <c r="E9504" s="363" t="s">
        <v>23458</v>
      </c>
      <c r="F9504"/>
      <c r="G9504"/>
      <c r="H9504"/>
      <c r="I9504" s="610"/>
    </row>
    <row r="9505" spans="1:9" ht="15" x14ac:dyDescent="0.25">
      <c r="A9505" s="609" t="str">
        <f t="shared" si="148"/>
        <v>39471</v>
      </c>
      <c r="B9505">
        <v>39471</v>
      </c>
      <c r="C9505" t="s">
        <v>23459</v>
      </c>
      <c r="D9505" t="s">
        <v>8781</v>
      </c>
      <c r="E9505" s="363" t="s">
        <v>23460</v>
      </c>
      <c r="F9505"/>
      <c r="G9505"/>
      <c r="H9505"/>
      <c r="I9505" s="610"/>
    </row>
    <row r="9506" spans="1:9" ht="15" x14ac:dyDescent="0.25">
      <c r="A9506" s="609" t="str">
        <f t="shared" si="148"/>
        <v>39472</v>
      </c>
      <c r="B9506">
        <v>39472</v>
      </c>
      <c r="C9506" t="s">
        <v>23461</v>
      </c>
      <c r="D9506" t="s">
        <v>8781</v>
      </c>
      <c r="E9506" s="363" t="s">
        <v>23462</v>
      </c>
      <c r="F9506"/>
      <c r="G9506"/>
      <c r="H9506"/>
      <c r="I9506" s="610"/>
    </row>
    <row r="9507" spans="1:9" ht="15" x14ac:dyDescent="0.25">
      <c r="A9507" s="609" t="str">
        <f t="shared" si="148"/>
        <v>39473</v>
      </c>
      <c r="B9507">
        <v>39473</v>
      </c>
      <c r="C9507" t="s">
        <v>23463</v>
      </c>
      <c r="D9507" t="s">
        <v>8781</v>
      </c>
      <c r="E9507" s="363" t="s">
        <v>23464</v>
      </c>
      <c r="F9507"/>
      <c r="G9507"/>
      <c r="H9507"/>
      <c r="I9507" s="610"/>
    </row>
    <row r="9508" spans="1:9" ht="15" x14ac:dyDescent="0.25">
      <c r="A9508" s="609" t="str">
        <f t="shared" si="148"/>
        <v>39474</v>
      </c>
      <c r="B9508">
        <v>39474</v>
      </c>
      <c r="C9508" t="s">
        <v>23465</v>
      </c>
      <c r="D9508" t="s">
        <v>8781</v>
      </c>
      <c r="E9508" s="363" t="s">
        <v>18566</v>
      </c>
      <c r="F9508"/>
      <c r="G9508"/>
      <c r="H9508"/>
      <c r="I9508" s="610"/>
    </row>
    <row r="9509" spans="1:9" ht="15" x14ac:dyDescent="0.25">
      <c r="A9509" s="609" t="str">
        <f t="shared" si="148"/>
        <v>39475</v>
      </c>
      <c r="B9509">
        <v>39475</v>
      </c>
      <c r="C9509" t="s">
        <v>23466</v>
      </c>
      <c r="D9509" t="s">
        <v>8781</v>
      </c>
      <c r="E9509" s="363" t="s">
        <v>23467</v>
      </c>
      <c r="F9509"/>
      <c r="G9509"/>
      <c r="H9509"/>
      <c r="I9509" s="610"/>
    </row>
    <row r="9510" spans="1:9" ht="15" x14ac:dyDescent="0.25">
      <c r="A9510" s="609" t="str">
        <f t="shared" si="148"/>
        <v>39476</v>
      </c>
      <c r="B9510">
        <v>39476</v>
      </c>
      <c r="C9510" t="s">
        <v>23468</v>
      </c>
      <c r="D9510" t="s">
        <v>8781</v>
      </c>
      <c r="E9510" s="363" t="s">
        <v>23469</v>
      </c>
      <c r="F9510"/>
      <c r="G9510"/>
      <c r="H9510"/>
      <c r="I9510" s="610"/>
    </row>
    <row r="9511" spans="1:9" ht="15" x14ac:dyDescent="0.25">
      <c r="A9511" s="609" t="str">
        <f t="shared" si="148"/>
        <v>39477</v>
      </c>
      <c r="B9511">
        <v>39477</v>
      </c>
      <c r="C9511" t="s">
        <v>23470</v>
      </c>
      <c r="D9511" t="s">
        <v>8781</v>
      </c>
      <c r="E9511" s="363" t="s">
        <v>19341</v>
      </c>
      <c r="F9511"/>
      <c r="G9511"/>
      <c r="H9511"/>
      <c r="I9511" s="610"/>
    </row>
    <row r="9512" spans="1:9" ht="15" x14ac:dyDescent="0.25">
      <c r="A9512" s="609" t="str">
        <f t="shared" si="148"/>
        <v>39478</v>
      </c>
      <c r="B9512">
        <v>39478</v>
      </c>
      <c r="C9512" t="s">
        <v>23471</v>
      </c>
      <c r="D9512" t="s">
        <v>8781</v>
      </c>
      <c r="E9512" s="363" t="s">
        <v>23472</v>
      </c>
      <c r="F9512"/>
      <c r="G9512"/>
      <c r="H9512"/>
      <c r="I9512" s="610"/>
    </row>
    <row r="9513" spans="1:9" ht="15" x14ac:dyDescent="0.25">
      <c r="A9513" s="609" t="str">
        <f t="shared" si="148"/>
        <v>39479</v>
      </c>
      <c r="B9513">
        <v>39479</v>
      </c>
      <c r="C9513" t="s">
        <v>23473</v>
      </c>
      <c r="D9513" t="s">
        <v>8781</v>
      </c>
      <c r="E9513" s="363" t="s">
        <v>23474</v>
      </c>
      <c r="F9513"/>
      <c r="G9513"/>
      <c r="H9513"/>
      <c r="I9513" s="610"/>
    </row>
    <row r="9514" spans="1:9" ht="15" x14ac:dyDescent="0.25">
      <c r="A9514" s="609" t="str">
        <f t="shared" si="148"/>
        <v>39480</v>
      </c>
      <c r="B9514">
        <v>39480</v>
      </c>
      <c r="C9514" t="s">
        <v>23475</v>
      </c>
      <c r="D9514" t="s">
        <v>8781</v>
      </c>
      <c r="E9514" s="363" t="s">
        <v>23476</v>
      </c>
      <c r="F9514"/>
      <c r="G9514"/>
      <c r="H9514"/>
      <c r="I9514" s="610"/>
    </row>
    <row r="9515" spans="1:9" ht="15" x14ac:dyDescent="0.25">
      <c r="A9515" s="609" t="str">
        <f t="shared" si="148"/>
        <v>39459</v>
      </c>
      <c r="B9515">
        <v>39459</v>
      </c>
      <c r="C9515" t="s">
        <v>23477</v>
      </c>
      <c r="D9515" t="s">
        <v>8781</v>
      </c>
      <c r="E9515" s="363" t="s">
        <v>23478</v>
      </c>
      <c r="F9515"/>
      <c r="G9515"/>
      <c r="H9515"/>
      <c r="I9515" s="610"/>
    </row>
    <row r="9516" spans="1:9" ht="15" x14ac:dyDescent="0.25">
      <c r="A9516" s="609" t="str">
        <f t="shared" si="148"/>
        <v>39445</v>
      </c>
      <c r="B9516">
        <v>39445</v>
      </c>
      <c r="C9516" t="s">
        <v>23479</v>
      </c>
      <c r="D9516" t="s">
        <v>8781</v>
      </c>
      <c r="E9516" s="363" t="s">
        <v>23480</v>
      </c>
      <c r="F9516"/>
      <c r="G9516"/>
      <c r="H9516"/>
      <c r="I9516" s="610"/>
    </row>
    <row r="9517" spans="1:9" ht="15" x14ac:dyDescent="0.25">
      <c r="A9517" s="609" t="str">
        <f t="shared" si="148"/>
        <v>39446</v>
      </c>
      <c r="B9517">
        <v>39446</v>
      </c>
      <c r="C9517" t="s">
        <v>23481</v>
      </c>
      <c r="D9517" t="s">
        <v>8781</v>
      </c>
      <c r="E9517" s="363" t="s">
        <v>23482</v>
      </c>
      <c r="F9517"/>
      <c r="G9517"/>
      <c r="H9517"/>
      <c r="I9517" s="610"/>
    </row>
    <row r="9518" spans="1:9" ht="15" x14ac:dyDescent="0.25">
      <c r="A9518" s="609" t="str">
        <f t="shared" si="148"/>
        <v>39447</v>
      </c>
      <c r="B9518">
        <v>39447</v>
      </c>
      <c r="C9518" t="s">
        <v>23483</v>
      </c>
      <c r="D9518" t="s">
        <v>8781</v>
      </c>
      <c r="E9518" s="363" t="s">
        <v>23484</v>
      </c>
      <c r="F9518"/>
      <c r="G9518"/>
      <c r="H9518"/>
      <c r="I9518" s="610"/>
    </row>
    <row r="9519" spans="1:9" ht="15" x14ac:dyDescent="0.25">
      <c r="A9519" s="609" t="str">
        <f t="shared" si="148"/>
        <v>39448</v>
      </c>
      <c r="B9519">
        <v>39448</v>
      </c>
      <c r="C9519" t="s">
        <v>23485</v>
      </c>
      <c r="D9519" t="s">
        <v>8781</v>
      </c>
      <c r="E9519" s="363" t="s">
        <v>23486</v>
      </c>
      <c r="F9519"/>
      <c r="G9519"/>
      <c r="H9519"/>
      <c r="I9519" s="610"/>
    </row>
    <row r="9520" spans="1:9" ht="15" x14ac:dyDescent="0.25">
      <c r="A9520" s="609" t="str">
        <f t="shared" si="148"/>
        <v>39450</v>
      </c>
      <c r="B9520">
        <v>39450</v>
      </c>
      <c r="C9520" t="s">
        <v>23487</v>
      </c>
      <c r="D9520" t="s">
        <v>8781</v>
      </c>
      <c r="E9520" s="363" t="s">
        <v>23488</v>
      </c>
      <c r="F9520"/>
      <c r="G9520"/>
      <c r="H9520"/>
      <c r="I9520" s="610"/>
    </row>
    <row r="9521" spans="1:9" ht="15" x14ac:dyDescent="0.25">
      <c r="A9521" s="609" t="str">
        <f t="shared" si="148"/>
        <v>39451</v>
      </c>
      <c r="B9521">
        <v>39451</v>
      </c>
      <c r="C9521" t="s">
        <v>23489</v>
      </c>
      <c r="D9521" t="s">
        <v>8781</v>
      </c>
      <c r="E9521" s="363" t="s">
        <v>23490</v>
      </c>
      <c r="F9521"/>
      <c r="G9521"/>
      <c r="H9521"/>
      <c r="I9521" s="610"/>
    </row>
    <row r="9522" spans="1:9" ht="15" x14ac:dyDescent="0.25">
      <c r="A9522" s="609" t="str">
        <f t="shared" si="148"/>
        <v>39452</v>
      </c>
      <c r="B9522">
        <v>39452</v>
      </c>
      <c r="C9522" t="s">
        <v>23491</v>
      </c>
      <c r="D9522" t="s">
        <v>8781</v>
      </c>
      <c r="E9522" s="363" t="s">
        <v>23492</v>
      </c>
      <c r="F9522"/>
      <c r="G9522"/>
      <c r="H9522"/>
      <c r="I9522" s="610"/>
    </row>
    <row r="9523" spans="1:9" ht="15" x14ac:dyDescent="0.25">
      <c r="A9523" s="609" t="str">
        <f t="shared" si="148"/>
        <v>39523</v>
      </c>
      <c r="B9523">
        <v>39523</v>
      </c>
      <c r="C9523" t="s">
        <v>23493</v>
      </c>
      <c r="D9523" t="s">
        <v>8781</v>
      </c>
      <c r="E9523" s="363" t="s">
        <v>23494</v>
      </c>
      <c r="F9523"/>
      <c r="G9523"/>
      <c r="H9523"/>
      <c r="I9523" s="610"/>
    </row>
    <row r="9524" spans="1:9" ht="15" x14ac:dyDescent="0.25">
      <c r="A9524" s="609" t="str">
        <f t="shared" si="148"/>
        <v>39449</v>
      </c>
      <c r="B9524">
        <v>39449</v>
      </c>
      <c r="C9524" t="s">
        <v>23495</v>
      </c>
      <c r="D9524" t="s">
        <v>8781</v>
      </c>
      <c r="E9524" s="363" t="s">
        <v>23496</v>
      </c>
      <c r="F9524"/>
      <c r="G9524"/>
      <c r="H9524"/>
      <c r="I9524" s="610"/>
    </row>
    <row r="9525" spans="1:9" ht="15" x14ac:dyDescent="0.25">
      <c r="A9525" s="609" t="str">
        <f t="shared" si="148"/>
        <v>39455</v>
      </c>
      <c r="B9525">
        <v>39455</v>
      </c>
      <c r="C9525" t="s">
        <v>23497</v>
      </c>
      <c r="D9525" t="s">
        <v>8781</v>
      </c>
      <c r="E9525" s="363" t="s">
        <v>23498</v>
      </c>
      <c r="F9525"/>
      <c r="G9525"/>
      <c r="H9525"/>
      <c r="I9525" s="610"/>
    </row>
    <row r="9526" spans="1:9" ht="15" x14ac:dyDescent="0.25">
      <c r="A9526" s="609" t="str">
        <f t="shared" si="148"/>
        <v>39456</v>
      </c>
      <c r="B9526">
        <v>39456</v>
      </c>
      <c r="C9526" t="s">
        <v>23499</v>
      </c>
      <c r="D9526" t="s">
        <v>8781</v>
      </c>
      <c r="E9526" s="363" t="s">
        <v>23500</v>
      </c>
      <c r="F9526"/>
      <c r="G9526"/>
      <c r="H9526"/>
      <c r="I9526" s="610"/>
    </row>
    <row r="9527" spans="1:9" ht="15" x14ac:dyDescent="0.25">
      <c r="A9527" s="609" t="str">
        <f t="shared" si="148"/>
        <v>39457</v>
      </c>
      <c r="B9527">
        <v>39457</v>
      </c>
      <c r="C9527" t="s">
        <v>23501</v>
      </c>
      <c r="D9527" t="s">
        <v>8781</v>
      </c>
      <c r="E9527" s="363" t="s">
        <v>23454</v>
      </c>
      <c r="F9527"/>
      <c r="G9527"/>
      <c r="H9527"/>
      <c r="I9527" s="610"/>
    </row>
    <row r="9528" spans="1:9" ht="15" x14ac:dyDescent="0.25">
      <c r="A9528" s="609" t="str">
        <f t="shared" si="148"/>
        <v>39458</v>
      </c>
      <c r="B9528">
        <v>39458</v>
      </c>
      <c r="C9528" t="s">
        <v>23502</v>
      </c>
      <c r="D9528" t="s">
        <v>8781</v>
      </c>
      <c r="E9528" s="363" t="s">
        <v>23503</v>
      </c>
      <c r="F9528"/>
      <c r="G9528"/>
      <c r="H9528"/>
      <c r="I9528" s="610"/>
    </row>
    <row r="9529" spans="1:9" ht="15" x14ac:dyDescent="0.25">
      <c r="A9529" s="609" t="str">
        <f t="shared" si="148"/>
        <v>39464</v>
      </c>
      <c r="B9529">
        <v>39464</v>
      </c>
      <c r="C9529" t="s">
        <v>23504</v>
      </c>
      <c r="D9529" t="s">
        <v>8781</v>
      </c>
      <c r="E9529" s="363" t="s">
        <v>23505</v>
      </c>
      <c r="F9529"/>
      <c r="G9529"/>
      <c r="H9529"/>
      <c r="I9529" s="610"/>
    </row>
    <row r="9530" spans="1:9" ht="15" x14ac:dyDescent="0.25">
      <c r="A9530" s="609" t="str">
        <f t="shared" si="148"/>
        <v>39460</v>
      </c>
      <c r="B9530">
        <v>39460</v>
      </c>
      <c r="C9530" t="s">
        <v>23506</v>
      </c>
      <c r="D9530" t="s">
        <v>8781</v>
      </c>
      <c r="E9530" s="363" t="s">
        <v>23507</v>
      </c>
      <c r="F9530"/>
      <c r="G9530"/>
      <c r="H9530"/>
      <c r="I9530" s="610"/>
    </row>
    <row r="9531" spans="1:9" ht="15" x14ac:dyDescent="0.25">
      <c r="A9531" s="609" t="str">
        <f t="shared" si="148"/>
        <v>39461</v>
      </c>
      <c r="B9531">
        <v>39461</v>
      </c>
      <c r="C9531" t="s">
        <v>23508</v>
      </c>
      <c r="D9531" t="s">
        <v>8781</v>
      </c>
      <c r="E9531" s="363" t="s">
        <v>23509</v>
      </c>
      <c r="F9531"/>
      <c r="G9531"/>
      <c r="H9531"/>
      <c r="I9531" s="610"/>
    </row>
    <row r="9532" spans="1:9" ht="15" x14ac:dyDescent="0.25">
      <c r="A9532" s="609" t="str">
        <f t="shared" si="148"/>
        <v>39462</v>
      </c>
      <c r="B9532">
        <v>39462</v>
      </c>
      <c r="C9532" t="s">
        <v>23510</v>
      </c>
      <c r="D9532" t="s">
        <v>8781</v>
      </c>
      <c r="E9532" s="363" t="s">
        <v>23511</v>
      </c>
      <c r="F9532"/>
      <c r="G9532"/>
      <c r="H9532"/>
      <c r="I9532" s="610"/>
    </row>
    <row r="9533" spans="1:9" ht="15" x14ac:dyDescent="0.25">
      <c r="A9533" s="609" t="str">
        <f t="shared" si="148"/>
        <v>39463</v>
      </c>
      <c r="B9533">
        <v>39463</v>
      </c>
      <c r="C9533" t="s">
        <v>23512</v>
      </c>
      <c r="D9533" t="s">
        <v>8781</v>
      </c>
      <c r="E9533" s="363" t="s">
        <v>23513</v>
      </c>
      <c r="F9533"/>
      <c r="G9533"/>
      <c r="H9533"/>
      <c r="I9533" s="610"/>
    </row>
    <row r="9534" spans="1:9" ht="15" x14ac:dyDescent="0.25">
      <c r="A9534" s="609" t="str">
        <f t="shared" si="148"/>
        <v>26039</v>
      </c>
      <c r="B9534">
        <v>26039</v>
      </c>
      <c r="C9534" t="s">
        <v>23514</v>
      </c>
      <c r="D9534" t="s">
        <v>8781</v>
      </c>
      <c r="E9534" s="363" t="s">
        <v>23515</v>
      </c>
      <c r="F9534"/>
      <c r="G9534"/>
      <c r="H9534"/>
      <c r="I9534" s="610"/>
    </row>
    <row r="9535" spans="1:9" ht="15" x14ac:dyDescent="0.25">
      <c r="A9535" s="609" t="str">
        <f t="shared" si="148"/>
        <v>2401</v>
      </c>
      <c r="B9535">
        <v>2401</v>
      </c>
      <c r="C9535" t="s">
        <v>23516</v>
      </c>
      <c r="D9535" t="s">
        <v>8781</v>
      </c>
      <c r="E9535" s="363" t="s">
        <v>23517</v>
      </c>
      <c r="F9535"/>
      <c r="G9535"/>
      <c r="H9535"/>
      <c r="I9535" s="610"/>
    </row>
    <row r="9536" spans="1:9" ht="15" x14ac:dyDescent="0.25">
      <c r="A9536" s="609" t="str">
        <f t="shared" si="148"/>
        <v>38870</v>
      </c>
      <c r="B9536">
        <v>38870</v>
      </c>
      <c r="C9536" t="s">
        <v>23518</v>
      </c>
      <c r="D9536" t="s">
        <v>8781</v>
      </c>
      <c r="E9536" s="363" t="s">
        <v>19337</v>
      </c>
      <c r="F9536"/>
      <c r="G9536"/>
      <c r="H9536"/>
      <c r="I9536" s="610"/>
    </row>
    <row r="9537" spans="1:9" ht="15" x14ac:dyDescent="0.25">
      <c r="A9537" s="609" t="str">
        <f t="shared" si="148"/>
        <v>38869</v>
      </c>
      <c r="B9537">
        <v>38869</v>
      </c>
      <c r="C9537" t="s">
        <v>23519</v>
      </c>
      <c r="D9537" t="s">
        <v>8781</v>
      </c>
      <c r="E9537" s="363" t="s">
        <v>23520</v>
      </c>
      <c r="F9537"/>
      <c r="G9537"/>
      <c r="H9537"/>
      <c r="I9537" s="610"/>
    </row>
    <row r="9538" spans="1:9" ht="15" x14ac:dyDescent="0.25">
      <c r="A9538" s="609" t="str">
        <f t="shared" ref="A9538:A9601" si="149">IF(ISERROR(SEARCH("/",B9538)=6),TRIM(CLEAN(B9538)),IF(SEARCH("/",B9538)=6,IF(LEN(TRIM(CLEAN(B9538)))=7,LEFT(TRIM(CLEAN(B9538)),6)&amp;"00"&amp;RIGHT(TRIM(CLEAN(B9538)),1),LEFT(TRIM(CLEAN(B9538)),6)&amp;"0"&amp;RIGHT(TRIM(CLEAN(B9538)),2)),TRIM(CLEAN(B9538))))</f>
        <v>38872</v>
      </c>
      <c r="B9538">
        <v>38872</v>
      </c>
      <c r="C9538" t="s">
        <v>23521</v>
      </c>
      <c r="D9538" t="s">
        <v>8781</v>
      </c>
      <c r="E9538" s="363" t="s">
        <v>23522</v>
      </c>
      <c r="F9538"/>
      <c r="G9538"/>
      <c r="H9538"/>
      <c r="I9538" s="610"/>
    </row>
    <row r="9539" spans="1:9" ht="15" x14ac:dyDescent="0.25">
      <c r="A9539" s="609" t="str">
        <f t="shared" si="149"/>
        <v>38871</v>
      </c>
      <c r="B9539">
        <v>38871</v>
      </c>
      <c r="C9539" t="s">
        <v>23523</v>
      </c>
      <c r="D9539" t="s">
        <v>8781</v>
      </c>
      <c r="E9539" s="363" t="s">
        <v>23524</v>
      </c>
      <c r="F9539"/>
      <c r="G9539"/>
      <c r="H9539"/>
      <c r="I9539" s="610"/>
    </row>
    <row r="9540" spans="1:9" ht="15" x14ac:dyDescent="0.25">
      <c r="A9540" s="609" t="str">
        <f t="shared" si="149"/>
        <v>39283</v>
      </c>
      <c r="B9540">
        <v>39283</v>
      </c>
      <c r="C9540" t="s">
        <v>23525</v>
      </c>
      <c r="D9540" t="s">
        <v>8781</v>
      </c>
      <c r="E9540" s="363" t="s">
        <v>23526</v>
      </c>
      <c r="F9540"/>
      <c r="G9540"/>
      <c r="H9540"/>
      <c r="I9540" s="610"/>
    </row>
    <row r="9541" spans="1:9" ht="15" x14ac:dyDescent="0.25">
      <c r="A9541" s="609" t="str">
        <f t="shared" si="149"/>
        <v>39284</v>
      </c>
      <c r="B9541">
        <v>39284</v>
      </c>
      <c r="C9541" t="s">
        <v>23527</v>
      </c>
      <c r="D9541" t="s">
        <v>8781</v>
      </c>
      <c r="E9541" s="363" t="s">
        <v>23528</v>
      </c>
      <c r="F9541"/>
      <c r="G9541"/>
      <c r="H9541"/>
      <c r="I9541" s="610"/>
    </row>
    <row r="9542" spans="1:9" ht="15" x14ac:dyDescent="0.25">
      <c r="A9542" s="609" t="str">
        <f t="shared" si="149"/>
        <v>39285</v>
      </c>
      <c r="B9542">
        <v>39285</v>
      </c>
      <c r="C9542" t="s">
        <v>23529</v>
      </c>
      <c r="D9542" t="s">
        <v>8781</v>
      </c>
      <c r="E9542" s="363" t="s">
        <v>23530</v>
      </c>
      <c r="F9542"/>
      <c r="G9542"/>
      <c r="H9542"/>
      <c r="I9542" s="610"/>
    </row>
    <row r="9543" spans="1:9" ht="15" x14ac:dyDescent="0.25">
      <c r="A9543" s="609" t="str">
        <f t="shared" si="149"/>
        <v>39286</v>
      </c>
      <c r="B9543">
        <v>39286</v>
      </c>
      <c r="C9543" t="s">
        <v>23531</v>
      </c>
      <c r="D9543" t="s">
        <v>8781</v>
      </c>
      <c r="E9543" s="363" t="s">
        <v>23532</v>
      </c>
      <c r="F9543"/>
      <c r="G9543"/>
      <c r="H9543"/>
      <c r="I9543" s="610"/>
    </row>
    <row r="9544" spans="1:9" ht="15" x14ac:dyDescent="0.25">
      <c r="A9544" s="609" t="str">
        <f t="shared" si="149"/>
        <v>39287</v>
      </c>
      <c r="B9544">
        <v>39287</v>
      </c>
      <c r="C9544" t="s">
        <v>23533</v>
      </c>
      <c r="D9544" t="s">
        <v>8781</v>
      </c>
      <c r="E9544" s="363" t="s">
        <v>23534</v>
      </c>
      <c r="F9544"/>
      <c r="G9544"/>
      <c r="H9544"/>
      <c r="I9544" s="610"/>
    </row>
    <row r="9545" spans="1:9" ht="15" x14ac:dyDescent="0.25">
      <c r="A9545" s="609" t="str">
        <f t="shared" si="149"/>
        <v>39288</v>
      </c>
      <c r="B9545">
        <v>39288</v>
      </c>
      <c r="C9545" t="s">
        <v>23535</v>
      </c>
      <c r="D9545" t="s">
        <v>8781</v>
      </c>
      <c r="E9545" s="363" t="s">
        <v>23536</v>
      </c>
      <c r="F9545"/>
      <c r="G9545"/>
      <c r="H9545"/>
      <c r="I9545" s="610"/>
    </row>
    <row r="9546" spans="1:9" ht="15" x14ac:dyDescent="0.25">
      <c r="A9546" s="609" t="str">
        <f t="shared" si="149"/>
        <v>25976</v>
      </c>
      <c r="B9546">
        <v>25976</v>
      </c>
      <c r="C9546" t="s">
        <v>23537</v>
      </c>
      <c r="D9546" t="s">
        <v>8779</v>
      </c>
      <c r="E9546" s="363" t="s">
        <v>18578</v>
      </c>
      <c r="F9546"/>
      <c r="G9546"/>
      <c r="H9546"/>
      <c r="I9546" s="610"/>
    </row>
    <row r="9547" spans="1:9" ht="15" x14ac:dyDescent="0.25">
      <c r="A9547" s="609" t="str">
        <f t="shared" si="149"/>
        <v>10629</v>
      </c>
      <c r="B9547">
        <v>10629</v>
      </c>
      <c r="C9547" t="s">
        <v>23538</v>
      </c>
      <c r="D9547" t="s">
        <v>8779</v>
      </c>
      <c r="E9547" s="363" t="s">
        <v>23539</v>
      </c>
      <c r="F9547"/>
      <c r="G9547"/>
      <c r="H9547"/>
      <c r="I9547" s="610"/>
    </row>
    <row r="9548" spans="1:9" ht="15" x14ac:dyDescent="0.25">
      <c r="A9548" s="609" t="str">
        <f t="shared" si="149"/>
        <v>10698</v>
      </c>
      <c r="B9548">
        <v>10698</v>
      </c>
      <c r="C9548" t="s">
        <v>23540</v>
      </c>
      <c r="D9548" t="s">
        <v>8779</v>
      </c>
      <c r="E9548" s="363" t="s">
        <v>23541</v>
      </c>
      <c r="F9548"/>
      <c r="G9548"/>
      <c r="H9548"/>
      <c r="I9548" s="610"/>
    </row>
    <row r="9549" spans="1:9" ht="15" x14ac:dyDescent="0.25">
      <c r="A9549" s="609" t="str">
        <f t="shared" si="149"/>
        <v>40521</v>
      </c>
      <c r="B9549">
        <v>40521</v>
      </c>
      <c r="C9549" t="s">
        <v>23542</v>
      </c>
      <c r="D9549" t="s">
        <v>8781</v>
      </c>
      <c r="E9549" s="363" t="s">
        <v>23543</v>
      </c>
      <c r="F9549"/>
      <c r="G9549"/>
      <c r="H9549"/>
      <c r="I9549" s="610"/>
    </row>
    <row r="9550" spans="1:9" ht="15" x14ac:dyDescent="0.25">
      <c r="A9550" s="609" t="str">
        <f t="shared" si="149"/>
        <v>2432</v>
      </c>
      <c r="B9550">
        <v>2432</v>
      </c>
      <c r="C9550" t="s">
        <v>23544</v>
      </c>
      <c r="D9550" t="s">
        <v>8781</v>
      </c>
      <c r="E9550" s="363" t="s">
        <v>10407</v>
      </c>
      <c r="F9550"/>
      <c r="G9550"/>
      <c r="H9550"/>
      <c r="I9550" s="610"/>
    </row>
    <row r="9551" spans="1:9" ht="15" x14ac:dyDescent="0.25">
      <c r="A9551" s="609" t="str">
        <f t="shared" si="149"/>
        <v>2433</v>
      </c>
      <c r="B9551">
        <v>2433</v>
      </c>
      <c r="C9551" t="s">
        <v>23545</v>
      </c>
      <c r="D9551" t="s">
        <v>8781</v>
      </c>
      <c r="E9551" s="363" t="s">
        <v>10222</v>
      </c>
      <c r="F9551"/>
      <c r="G9551"/>
      <c r="H9551"/>
      <c r="I9551" s="610"/>
    </row>
    <row r="9552" spans="1:9" ht="15" x14ac:dyDescent="0.25">
      <c r="A9552" s="609" t="str">
        <f t="shared" si="149"/>
        <v>2420</v>
      </c>
      <c r="B9552">
        <v>2420</v>
      </c>
      <c r="C9552" t="s">
        <v>23546</v>
      </c>
      <c r="D9552" t="s">
        <v>8781</v>
      </c>
      <c r="E9552" s="363" t="s">
        <v>9089</v>
      </c>
      <c r="F9552"/>
      <c r="G9552"/>
      <c r="H9552"/>
      <c r="I9552" s="610"/>
    </row>
    <row r="9553" spans="1:9" ht="15" x14ac:dyDescent="0.25">
      <c r="A9553" s="609" t="str">
        <f t="shared" si="149"/>
        <v>11447</v>
      </c>
      <c r="B9553">
        <v>11447</v>
      </c>
      <c r="C9553" t="s">
        <v>23547</v>
      </c>
      <c r="D9553" t="s">
        <v>8781</v>
      </c>
      <c r="E9553" s="363" t="s">
        <v>23548</v>
      </c>
      <c r="F9553"/>
      <c r="G9553"/>
      <c r="H9553"/>
      <c r="I9553" s="610"/>
    </row>
    <row r="9554" spans="1:9" ht="15" x14ac:dyDescent="0.25">
      <c r="A9554" s="609" t="str">
        <f t="shared" si="149"/>
        <v>11451</v>
      </c>
      <c r="B9554">
        <v>11451</v>
      </c>
      <c r="C9554" t="s">
        <v>23549</v>
      </c>
      <c r="D9554" t="s">
        <v>8781</v>
      </c>
      <c r="E9554" s="363" t="s">
        <v>19405</v>
      </c>
      <c r="F9554"/>
      <c r="G9554"/>
      <c r="H9554"/>
      <c r="I9554" s="610"/>
    </row>
    <row r="9555" spans="1:9" ht="15" x14ac:dyDescent="0.25">
      <c r="A9555" s="609" t="str">
        <f t="shared" si="149"/>
        <v>11116</v>
      </c>
      <c r="B9555">
        <v>11116</v>
      </c>
      <c r="C9555" t="s">
        <v>23550</v>
      </c>
      <c r="D9555" t="s">
        <v>8781</v>
      </c>
      <c r="E9555" s="363" t="s">
        <v>23551</v>
      </c>
      <c r="F9555"/>
      <c r="G9555"/>
      <c r="H9555"/>
      <c r="I9555" s="610"/>
    </row>
    <row r="9556" spans="1:9" ht="15" x14ac:dyDescent="0.25">
      <c r="A9556" s="609" t="str">
        <f t="shared" si="149"/>
        <v>38411</v>
      </c>
      <c r="B9556">
        <v>38411</v>
      </c>
      <c r="C9556" t="s">
        <v>23552</v>
      </c>
      <c r="D9556" t="s">
        <v>8781</v>
      </c>
      <c r="E9556" s="363" t="s">
        <v>23553</v>
      </c>
      <c r="F9556"/>
      <c r="G9556"/>
      <c r="H9556"/>
      <c r="I9556" s="610"/>
    </row>
    <row r="9557" spans="1:9" ht="15" x14ac:dyDescent="0.25">
      <c r="A9557" s="609" t="str">
        <f t="shared" si="149"/>
        <v>1370</v>
      </c>
      <c r="B9557">
        <v>1370</v>
      </c>
      <c r="C9557" t="s">
        <v>23554</v>
      </c>
      <c r="D9557" t="s">
        <v>8781</v>
      </c>
      <c r="E9557" s="363" t="s">
        <v>18880</v>
      </c>
      <c r="F9557"/>
      <c r="G9557"/>
      <c r="H9557"/>
      <c r="I9557" s="610"/>
    </row>
    <row r="9558" spans="1:9" ht="15" x14ac:dyDescent="0.25">
      <c r="A9558" s="609" t="str">
        <f t="shared" si="149"/>
        <v>38189</v>
      </c>
      <c r="B9558">
        <v>38189</v>
      </c>
      <c r="C9558" t="s">
        <v>23555</v>
      </c>
      <c r="D9558" t="s">
        <v>8781</v>
      </c>
      <c r="E9558" s="363" t="s">
        <v>23556</v>
      </c>
      <c r="F9558"/>
      <c r="G9558"/>
      <c r="H9558"/>
      <c r="I9558" s="610"/>
    </row>
    <row r="9559" spans="1:9" ht="15" x14ac:dyDescent="0.25">
      <c r="A9559" s="609" t="str">
        <f t="shared" si="149"/>
        <v>38190</v>
      </c>
      <c r="B9559">
        <v>38190</v>
      </c>
      <c r="C9559" t="s">
        <v>23557</v>
      </c>
      <c r="D9559" t="s">
        <v>8781</v>
      </c>
      <c r="E9559" s="363" t="s">
        <v>23558</v>
      </c>
      <c r="F9559"/>
      <c r="G9559"/>
      <c r="H9559"/>
      <c r="I9559" s="610"/>
    </row>
    <row r="9560" spans="1:9" ht="15" x14ac:dyDescent="0.25">
      <c r="A9560" s="609" t="str">
        <f t="shared" si="149"/>
        <v>36516</v>
      </c>
      <c r="B9560">
        <v>36516</v>
      </c>
      <c r="C9560" t="s">
        <v>23559</v>
      </c>
      <c r="D9560" t="s">
        <v>8781</v>
      </c>
      <c r="E9560" s="363" t="s">
        <v>23560</v>
      </c>
      <c r="F9560"/>
      <c r="G9560"/>
      <c r="H9560"/>
      <c r="I9560" s="610"/>
    </row>
    <row r="9561" spans="1:9" ht="15" x14ac:dyDescent="0.25">
      <c r="A9561" s="609" t="str">
        <f t="shared" si="149"/>
        <v>34777</v>
      </c>
      <c r="B9561">
        <v>34777</v>
      </c>
      <c r="C9561" t="s">
        <v>23561</v>
      </c>
      <c r="D9561" t="s">
        <v>8781</v>
      </c>
      <c r="E9561" s="363" t="s">
        <v>9224</v>
      </c>
      <c r="F9561"/>
      <c r="G9561"/>
      <c r="H9561"/>
      <c r="I9561" s="610"/>
    </row>
    <row r="9562" spans="1:9" ht="15" x14ac:dyDescent="0.25">
      <c r="A9562" s="609" t="str">
        <f t="shared" si="149"/>
        <v>7272</v>
      </c>
      <c r="B9562">
        <v>7272</v>
      </c>
      <c r="C9562" t="s">
        <v>23562</v>
      </c>
      <c r="D9562" t="s">
        <v>8781</v>
      </c>
      <c r="E9562" s="363" t="s">
        <v>10461</v>
      </c>
      <c r="F9562"/>
      <c r="G9562"/>
      <c r="H9562"/>
      <c r="I9562" s="610"/>
    </row>
    <row r="9563" spans="1:9" ht="15" x14ac:dyDescent="0.25">
      <c r="A9563" s="609" t="str">
        <f t="shared" si="149"/>
        <v>10605</v>
      </c>
      <c r="B9563">
        <v>10605</v>
      </c>
      <c r="C9563" t="s">
        <v>23563</v>
      </c>
      <c r="D9563" t="s">
        <v>8781</v>
      </c>
      <c r="E9563" s="363" t="s">
        <v>17217</v>
      </c>
      <c r="F9563"/>
      <c r="G9563"/>
      <c r="H9563"/>
      <c r="I9563" s="610"/>
    </row>
    <row r="9564" spans="1:9" ht="15" x14ac:dyDescent="0.25">
      <c r="A9564" s="609" t="str">
        <f t="shared" si="149"/>
        <v>10604</v>
      </c>
      <c r="B9564">
        <v>10604</v>
      </c>
      <c r="C9564" t="s">
        <v>23564</v>
      </c>
      <c r="D9564" t="s">
        <v>8781</v>
      </c>
      <c r="E9564" s="363" t="s">
        <v>9292</v>
      </c>
      <c r="F9564"/>
      <c r="G9564"/>
      <c r="H9564"/>
      <c r="I9564" s="610"/>
    </row>
    <row r="9565" spans="1:9" ht="15" x14ac:dyDescent="0.25">
      <c r="A9565" s="609" t="str">
        <f t="shared" si="149"/>
        <v>672</v>
      </c>
      <c r="B9565">
        <v>672</v>
      </c>
      <c r="C9565" t="s">
        <v>23565</v>
      </c>
      <c r="D9565" t="s">
        <v>8781</v>
      </c>
      <c r="E9565" s="363" t="s">
        <v>9469</v>
      </c>
      <c r="F9565"/>
      <c r="G9565"/>
      <c r="H9565"/>
      <c r="I9565" s="610"/>
    </row>
    <row r="9566" spans="1:9" ht="15" x14ac:dyDescent="0.25">
      <c r="A9566" s="609" t="str">
        <f t="shared" si="149"/>
        <v>668</v>
      </c>
      <c r="B9566">
        <v>668</v>
      </c>
      <c r="C9566" t="s">
        <v>23566</v>
      </c>
      <c r="D9566" t="s">
        <v>8781</v>
      </c>
      <c r="E9566" s="363" t="s">
        <v>9110</v>
      </c>
      <c r="F9566"/>
      <c r="G9566"/>
      <c r="H9566"/>
      <c r="I9566" s="610"/>
    </row>
    <row r="9567" spans="1:9" ht="15" x14ac:dyDescent="0.25">
      <c r="A9567" s="609" t="str">
        <f t="shared" si="149"/>
        <v>10578</v>
      </c>
      <c r="B9567">
        <v>10578</v>
      </c>
      <c r="C9567" t="s">
        <v>23567</v>
      </c>
      <c r="D9567" t="s">
        <v>8781</v>
      </c>
      <c r="E9567" s="363" t="s">
        <v>9493</v>
      </c>
      <c r="F9567"/>
      <c r="G9567"/>
      <c r="H9567"/>
      <c r="I9567" s="610"/>
    </row>
    <row r="9568" spans="1:9" ht="15" x14ac:dyDescent="0.25">
      <c r="A9568" s="609" t="str">
        <f t="shared" si="149"/>
        <v>666</v>
      </c>
      <c r="B9568">
        <v>666</v>
      </c>
      <c r="C9568" t="s">
        <v>23568</v>
      </c>
      <c r="D9568" t="s">
        <v>8781</v>
      </c>
      <c r="E9568" s="363" t="s">
        <v>10069</v>
      </c>
      <c r="F9568"/>
      <c r="G9568"/>
      <c r="H9568"/>
      <c r="I9568" s="610"/>
    </row>
    <row r="9569" spans="1:9" ht="15" x14ac:dyDescent="0.25">
      <c r="A9569" s="609" t="str">
        <f t="shared" si="149"/>
        <v>665</v>
      </c>
      <c r="B9569">
        <v>665</v>
      </c>
      <c r="C9569" t="s">
        <v>23569</v>
      </c>
      <c r="D9569" t="s">
        <v>8781</v>
      </c>
      <c r="E9569" s="363" t="s">
        <v>14061</v>
      </c>
      <c r="F9569"/>
      <c r="G9569"/>
      <c r="H9569"/>
      <c r="I9569" s="610"/>
    </row>
    <row r="9570" spans="1:9" ht="15" x14ac:dyDescent="0.25">
      <c r="A9570" s="609" t="str">
        <f t="shared" si="149"/>
        <v>10577</v>
      </c>
      <c r="B9570">
        <v>10577</v>
      </c>
      <c r="C9570" t="s">
        <v>23570</v>
      </c>
      <c r="D9570" t="s">
        <v>8781</v>
      </c>
      <c r="E9570" s="363" t="s">
        <v>18857</v>
      </c>
      <c r="F9570"/>
      <c r="G9570"/>
      <c r="H9570"/>
      <c r="I9570" s="610"/>
    </row>
    <row r="9571" spans="1:9" ht="15" x14ac:dyDescent="0.25">
      <c r="A9571" s="609" t="str">
        <f t="shared" si="149"/>
        <v>10583</v>
      </c>
      <c r="B9571">
        <v>10583</v>
      </c>
      <c r="C9571" t="s">
        <v>23571</v>
      </c>
      <c r="D9571" t="s">
        <v>8781</v>
      </c>
      <c r="E9571" s="363" t="s">
        <v>23572</v>
      </c>
      <c r="F9571"/>
      <c r="G9571"/>
      <c r="H9571"/>
      <c r="I9571" s="610"/>
    </row>
    <row r="9572" spans="1:9" ht="15" x14ac:dyDescent="0.25">
      <c r="A9572" s="609" t="str">
        <f t="shared" si="149"/>
        <v>10579</v>
      </c>
      <c r="B9572">
        <v>10579</v>
      </c>
      <c r="C9572" t="s">
        <v>23573</v>
      </c>
      <c r="D9572" t="s">
        <v>8781</v>
      </c>
      <c r="E9572" s="363" t="s">
        <v>10362</v>
      </c>
      <c r="F9572"/>
      <c r="G9572"/>
      <c r="H9572"/>
      <c r="I9572" s="610"/>
    </row>
    <row r="9573" spans="1:9" ht="15" x14ac:dyDescent="0.25">
      <c r="A9573" s="609" t="str">
        <f t="shared" si="149"/>
        <v>10582</v>
      </c>
      <c r="B9573">
        <v>10582</v>
      </c>
      <c r="C9573" t="s">
        <v>23574</v>
      </c>
      <c r="D9573" t="s">
        <v>8781</v>
      </c>
      <c r="E9573" s="363" t="s">
        <v>9602</v>
      </c>
      <c r="F9573"/>
      <c r="G9573"/>
      <c r="H9573"/>
      <c r="I9573" s="610"/>
    </row>
    <row r="9574" spans="1:9" ht="15" x14ac:dyDescent="0.25">
      <c r="A9574" s="609" t="str">
        <f t="shared" si="149"/>
        <v>2436</v>
      </c>
      <c r="B9574">
        <v>2436</v>
      </c>
      <c r="C9574" t="s">
        <v>23575</v>
      </c>
      <c r="D9574" t="s">
        <v>8786</v>
      </c>
      <c r="E9574" s="363" t="s">
        <v>10037</v>
      </c>
      <c r="F9574"/>
      <c r="G9574"/>
      <c r="H9574"/>
      <c r="I9574" s="610"/>
    </row>
    <row r="9575" spans="1:9" ht="15" x14ac:dyDescent="0.25">
      <c r="A9575" s="609" t="str">
        <f t="shared" si="149"/>
        <v>40918</v>
      </c>
      <c r="B9575">
        <v>40918</v>
      </c>
      <c r="C9575" t="s">
        <v>23576</v>
      </c>
      <c r="D9575" t="s">
        <v>8914</v>
      </c>
      <c r="E9575" s="363" t="s">
        <v>23577</v>
      </c>
      <c r="F9575"/>
      <c r="G9575"/>
      <c r="H9575"/>
      <c r="I9575" s="610"/>
    </row>
    <row r="9576" spans="1:9" ht="15" x14ac:dyDescent="0.25">
      <c r="A9576" s="609" t="str">
        <f t="shared" si="149"/>
        <v>2439</v>
      </c>
      <c r="B9576">
        <v>2439</v>
      </c>
      <c r="C9576" t="s">
        <v>23578</v>
      </c>
      <c r="D9576" t="s">
        <v>8786</v>
      </c>
      <c r="E9576" s="363" t="s">
        <v>14201</v>
      </c>
      <c r="F9576"/>
      <c r="G9576"/>
      <c r="H9576"/>
      <c r="I9576" s="610"/>
    </row>
    <row r="9577" spans="1:9" ht="15" x14ac:dyDescent="0.25">
      <c r="A9577" s="609" t="str">
        <f t="shared" si="149"/>
        <v>40923</v>
      </c>
      <c r="B9577">
        <v>40923</v>
      </c>
      <c r="C9577" t="s">
        <v>23579</v>
      </c>
      <c r="D9577" t="s">
        <v>8914</v>
      </c>
      <c r="E9577" s="363" t="s">
        <v>23580</v>
      </c>
      <c r="F9577"/>
      <c r="G9577"/>
      <c r="H9577"/>
      <c r="I9577" s="610"/>
    </row>
    <row r="9578" spans="1:9" ht="15" x14ac:dyDescent="0.25">
      <c r="A9578" s="609" t="str">
        <f t="shared" si="149"/>
        <v>10998</v>
      </c>
      <c r="B9578">
        <v>10998</v>
      </c>
      <c r="C9578" t="s">
        <v>23581</v>
      </c>
      <c r="D9578" t="s">
        <v>8790</v>
      </c>
      <c r="E9578" s="363" t="s">
        <v>17653</v>
      </c>
      <c r="F9578"/>
      <c r="G9578"/>
      <c r="H9578"/>
      <c r="I9578" s="610"/>
    </row>
    <row r="9579" spans="1:9" ht="15" x14ac:dyDescent="0.25">
      <c r="A9579" s="609" t="str">
        <f t="shared" si="149"/>
        <v>11002</v>
      </c>
      <c r="B9579">
        <v>11002</v>
      </c>
      <c r="C9579" t="s">
        <v>23582</v>
      </c>
      <c r="D9579" t="s">
        <v>8790</v>
      </c>
      <c r="E9579" s="363" t="s">
        <v>8864</v>
      </c>
      <c r="F9579"/>
      <c r="G9579"/>
      <c r="H9579"/>
      <c r="I9579" s="610"/>
    </row>
    <row r="9580" spans="1:9" ht="15" x14ac:dyDescent="0.25">
      <c r="A9580" s="609" t="str">
        <f t="shared" si="149"/>
        <v>10999</v>
      </c>
      <c r="B9580">
        <v>10999</v>
      </c>
      <c r="C9580" t="s">
        <v>23583</v>
      </c>
      <c r="D9580" t="s">
        <v>8790</v>
      </c>
      <c r="E9580" s="363" t="s">
        <v>18160</v>
      </c>
      <c r="F9580"/>
      <c r="G9580"/>
      <c r="H9580"/>
      <c r="I9580" s="610"/>
    </row>
    <row r="9581" spans="1:9" ht="15" x14ac:dyDescent="0.25">
      <c r="A9581" s="609" t="str">
        <f t="shared" si="149"/>
        <v>10997</v>
      </c>
      <c r="B9581">
        <v>10997</v>
      </c>
      <c r="C9581" t="s">
        <v>23584</v>
      </c>
      <c r="D9581" t="s">
        <v>8790</v>
      </c>
      <c r="E9581" s="363" t="s">
        <v>9248</v>
      </c>
      <c r="F9581"/>
      <c r="G9581"/>
      <c r="H9581"/>
      <c r="I9581" s="610"/>
    </row>
    <row r="9582" spans="1:9" ht="15" x14ac:dyDescent="0.25">
      <c r="A9582" s="609" t="str">
        <f t="shared" si="149"/>
        <v>2685</v>
      </c>
      <c r="B9582">
        <v>2685</v>
      </c>
      <c r="C9582" t="s">
        <v>23585</v>
      </c>
      <c r="D9582" t="s">
        <v>8796</v>
      </c>
      <c r="E9582" s="363" t="s">
        <v>9871</v>
      </c>
      <c r="F9582"/>
      <c r="G9582"/>
      <c r="H9582"/>
      <c r="I9582" s="610"/>
    </row>
    <row r="9583" spans="1:9" ht="15" x14ac:dyDescent="0.25">
      <c r="A9583" s="609" t="str">
        <f t="shared" si="149"/>
        <v>2680</v>
      </c>
      <c r="B9583">
        <v>2680</v>
      </c>
      <c r="C9583" t="s">
        <v>23586</v>
      </c>
      <c r="D9583" t="s">
        <v>8796</v>
      </c>
      <c r="E9583" s="363" t="s">
        <v>23587</v>
      </c>
      <c r="F9583"/>
      <c r="G9583"/>
      <c r="H9583"/>
      <c r="I9583" s="610"/>
    </row>
    <row r="9584" spans="1:9" ht="15" x14ac:dyDescent="0.25">
      <c r="A9584" s="609" t="str">
        <f t="shared" si="149"/>
        <v>2684</v>
      </c>
      <c r="B9584">
        <v>2684</v>
      </c>
      <c r="C9584" t="s">
        <v>23588</v>
      </c>
      <c r="D9584" t="s">
        <v>8796</v>
      </c>
      <c r="E9584" s="363" t="s">
        <v>9368</v>
      </c>
      <c r="F9584"/>
      <c r="G9584"/>
      <c r="H9584"/>
      <c r="I9584" s="610"/>
    </row>
    <row r="9585" spans="1:9" ht="15" x14ac:dyDescent="0.25">
      <c r="A9585" s="609" t="str">
        <f t="shared" si="149"/>
        <v>2673</v>
      </c>
      <c r="B9585">
        <v>2673</v>
      </c>
      <c r="C9585" t="s">
        <v>23589</v>
      </c>
      <c r="D9585" t="s">
        <v>8796</v>
      </c>
      <c r="E9585" s="363" t="s">
        <v>11459</v>
      </c>
      <c r="F9585"/>
      <c r="G9585"/>
      <c r="H9585"/>
      <c r="I9585" s="610"/>
    </row>
    <row r="9586" spans="1:9" ht="15" x14ac:dyDescent="0.25">
      <c r="A9586" s="609" t="str">
        <f t="shared" si="149"/>
        <v>2681</v>
      </c>
      <c r="B9586">
        <v>2681</v>
      </c>
      <c r="C9586" t="s">
        <v>23590</v>
      </c>
      <c r="D9586" t="s">
        <v>8796</v>
      </c>
      <c r="E9586" s="363" t="s">
        <v>9724</v>
      </c>
      <c r="F9586"/>
      <c r="G9586"/>
      <c r="H9586"/>
      <c r="I9586" s="610"/>
    </row>
    <row r="9587" spans="1:9" ht="15" x14ac:dyDescent="0.25">
      <c r="A9587" s="609" t="str">
        <f t="shared" si="149"/>
        <v>2682</v>
      </c>
      <c r="B9587">
        <v>2682</v>
      </c>
      <c r="C9587" t="s">
        <v>23591</v>
      </c>
      <c r="D9587" t="s">
        <v>8796</v>
      </c>
      <c r="E9587" s="363" t="s">
        <v>14279</v>
      </c>
      <c r="F9587"/>
      <c r="G9587"/>
      <c r="H9587"/>
      <c r="I9587" s="610"/>
    </row>
    <row r="9588" spans="1:9" ht="15" x14ac:dyDescent="0.25">
      <c r="A9588" s="609" t="str">
        <f t="shared" si="149"/>
        <v>2686</v>
      </c>
      <c r="B9588">
        <v>2686</v>
      </c>
      <c r="C9588" t="s">
        <v>23592</v>
      </c>
      <c r="D9588" t="s">
        <v>8796</v>
      </c>
      <c r="E9588" s="363" t="s">
        <v>23593</v>
      </c>
      <c r="F9588"/>
      <c r="G9588"/>
      <c r="H9588"/>
      <c r="I9588" s="610"/>
    </row>
    <row r="9589" spans="1:9" ht="15" x14ac:dyDescent="0.25">
      <c r="A9589" s="609" t="str">
        <f t="shared" si="149"/>
        <v>2674</v>
      </c>
      <c r="B9589">
        <v>2674</v>
      </c>
      <c r="C9589" t="s">
        <v>23594</v>
      </c>
      <c r="D9589" t="s">
        <v>8796</v>
      </c>
      <c r="E9589" s="363" t="s">
        <v>10295</v>
      </c>
      <c r="F9589"/>
      <c r="G9589"/>
      <c r="H9589"/>
      <c r="I9589" s="610"/>
    </row>
    <row r="9590" spans="1:9" ht="15" x14ac:dyDescent="0.25">
      <c r="A9590" s="609" t="str">
        <f t="shared" si="149"/>
        <v>2683</v>
      </c>
      <c r="B9590">
        <v>2683</v>
      </c>
      <c r="C9590" t="s">
        <v>23595</v>
      </c>
      <c r="D9590" t="s">
        <v>8796</v>
      </c>
      <c r="E9590" s="363" t="s">
        <v>13771</v>
      </c>
      <c r="F9590"/>
      <c r="G9590"/>
      <c r="H9590"/>
      <c r="I9590" s="610"/>
    </row>
    <row r="9591" spans="1:9" ht="15" x14ac:dyDescent="0.25">
      <c r="A9591" s="609" t="str">
        <f t="shared" si="149"/>
        <v>2676</v>
      </c>
      <c r="B9591">
        <v>2676</v>
      </c>
      <c r="C9591" t="s">
        <v>23596</v>
      </c>
      <c r="D9591" t="s">
        <v>8796</v>
      </c>
      <c r="E9591" s="363" t="s">
        <v>9185</v>
      </c>
      <c r="F9591"/>
      <c r="G9591"/>
      <c r="H9591"/>
      <c r="I9591" s="610"/>
    </row>
    <row r="9592" spans="1:9" ht="15" x14ac:dyDescent="0.25">
      <c r="A9592" s="609" t="str">
        <f t="shared" si="149"/>
        <v>2678</v>
      </c>
      <c r="B9592">
        <v>2678</v>
      </c>
      <c r="C9592" t="s">
        <v>23597</v>
      </c>
      <c r="D9592" t="s">
        <v>8796</v>
      </c>
      <c r="E9592" s="363" t="s">
        <v>11020</v>
      </c>
      <c r="F9592"/>
      <c r="G9592"/>
      <c r="H9592"/>
      <c r="I9592" s="610"/>
    </row>
    <row r="9593" spans="1:9" ht="15" x14ac:dyDescent="0.25">
      <c r="A9593" s="609" t="str">
        <f t="shared" si="149"/>
        <v>2679</v>
      </c>
      <c r="B9593">
        <v>2679</v>
      </c>
      <c r="C9593" t="s">
        <v>23598</v>
      </c>
      <c r="D9593" t="s">
        <v>8796</v>
      </c>
      <c r="E9593" s="363" t="s">
        <v>10593</v>
      </c>
      <c r="F9593"/>
      <c r="G9593"/>
      <c r="H9593"/>
      <c r="I9593" s="610"/>
    </row>
    <row r="9594" spans="1:9" ht="15" x14ac:dyDescent="0.25">
      <c r="A9594" s="609" t="str">
        <f t="shared" si="149"/>
        <v>12070</v>
      </c>
      <c r="B9594">
        <v>12070</v>
      </c>
      <c r="C9594" t="s">
        <v>23599</v>
      </c>
      <c r="D9594" t="s">
        <v>8796</v>
      </c>
      <c r="E9594" s="363" t="s">
        <v>11496</v>
      </c>
      <c r="F9594"/>
      <c r="G9594"/>
      <c r="H9594"/>
      <c r="I9594" s="610"/>
    </row>
    <row r="9595" spans="1:9" ht="15" x14ac:dyDescent="0.25">
      <c r="A9595" s="609" t="str">
        <f t="shared" si="149"/>
        <v>2675</v>
      </c>
      <c r="B9595">
        <v>2675</v>
      </c>
      <c r="C9595" t="s">
        <v>23600</v>
      </c>
      <c r="D9595" t="s">
        <v>8796</v>
      </c>
      <c r="E9595" s="363" t="s">
        <v>9410</v>
      </c>
      <c r="F9595"/>
      <c r="G9595"/>
      <c r="H9595"/>
      <c r="I9595" s="610"/>
    </row>
    <row r="9596" spans="1:9" ht="15" x14ac:dyDescent="0.25">
      <c r="A9596" s="609" t="str">
        <f t="shared" si="149"/>
        <v>12067</v>
      </c>
      <c r="B9596">
        <v>12067</v>
      </c>
      <c r="C9596" t="s">
        <v>23601</v>
      </c>
      <c r="D9596" t="s">
        <v>8796</v>
      </c>
      <c r="E9596" s="363" t="s">
        <v>9215</v>
      </c>
      <c r="F9596"/>
      <c r="G9596"/>
      <c r="H9596"/>
      <c r="I9596" s="610"/>
    </row>
    <row r="9597" spans="1:9" ht="15" x14ac:dyDescent="0.25">
      <c r="A9597" s="609" t="str">
        <f t="shared" si="149"/>
        <v>40401</v>
      </c>
      <c r="B9597">
        <v>40401</v>
      </c>
      <c r="C9597" t="s">
        <v>23602</v>
      </c>
      <c r="D9597" t="s">
        <v>8796</v>
      </c>
      <c r="E9597" s="363" t="s">
        <v>9061</v>
      </c>
      <c r="F9597"/>
      <c r="G9597"/>
      <c r="H9597"/>
      <c r="I9597" s="610"/>
    </row>
    <row r="9598" spans="1:9" ht="15" x14ac:dyDescent="0.25">
      <c r="A9598" s="609" t="str">
        <f t="shared" si="149"/>
        <v>40402</v>
      </c>
      <c r="B9598">
        <v>40402</v>
      </c>
      <c r="C9598" t="s">
        <v>23603</v>
      </c>
      <c r="D9598" t="s">
        <v>8796</v>
      </c>
      <c r="E9598" s="363" t="s">
        <v>9916</v>
      </c>
      <c r="F9598"/>
      <c r="G9598"/>
      <c r="H9598"/>
      <c r="I9598" s="610"/>
    </row>
    <row r="9599" spans="1:9" ht="15" x14ac:dyDescent="0.25">
      <c r="A9599" s="609" t="str">
        <f t="shared" si="149"/>
        <v>40400</v>
      </c>
      <c r="B9599">
        <v>40400</v>
      </c>
      <c r="C9599" t="s">
        <v>23604</v>
      </c>
      <c r="D9599" t="s">
        <v>8796</v>
      </c>
      <c r="E9599" s="363" t="s">
        <v>9139</v>
      </c>
      <c r="F9599"/>
      <c r="G9599"/>
      <c r="H9599"/>
      <c r="I9599" s="610"/>
    </row>
    <row r="9600" spans="1:9" ht="15" x14ac:dyDescent="0.25">
      <c r="A9600" s="609" t="str">
        <f t="shared" si="149"/>
        <v>2504</v>
      </c>
      <c r="B9600">
        <v>2504</v>
      </c>
      <c r="C9600" t="s">
        <v>23605</v>
      </c>
      <c r="D9600" t="s">
        <v>8796</v>
      </c>
      <c r="E9600" s="363" t="s">
        <v>12796</v>
      </c>
      <c r="F9600"/>
      <c r="G9600"/>
      <c r="H9600"/>
      <c r="I9600" s="610"/>
    </row>
    <row r="9601" spans="1:9" ht="15" x14ac:dyDescent="0.25">
      <c r="A9601" s="609" t="str">
        <f t="shared" si="149"/>
        <v>2501</v>
      </c>
      <c r="B9601">
        <v>2501</v>
      </c>
      <c r="C9601" t="s">
        <v>23606</v>
      </c>
      <c r="D9601" t="s">
        <v>8796</v>
      </c>
      <c r="E9601" s="363" t="s">
        <v>13811</v>
      </c>
      <c r="F9601"/>
      <c r="G9601"/>
      <c r="H9601"/>
      <c r="I9601" s="610"/>
    </row>
    <row r="9602" spans="1:9" ht="15" x14ac:dyDescent="0.25">
      <c r="A9602" s="609" t="str">
        <f t="shared" ref="A9602:A9665" si="150">IF(ISERROR(SEARCH("/",B9602)=6),TRIM(CLEAN(B9602)),IF(SEARCH("/",B9602)=6,IF(LEN(TRIM(CLEAN(B9602)))=7,LEFT(TRIM(CLEAN(B9602)),6)&amp;"00"&amp;RIGHT(TRIM(CLEAN(B9602)),1),LEFT(TRIM(CLEAN(B9602)),6)&amp;"0"&amp;RIGHT(TRIM(CLEAN(B9602)),2)),TRIM(CLEAN(B9602))))</f>
        <v>2502</v>
      </c>
      <c r="B9602">
        <v>2502</v>
      </c>
      <c r="C9602" t="s">
        <v>23607</v>
      </c>
      <c r="D9602" t="s">
        <v>8796</v>
      </c>
      <c r="E9602" s="363" t="s">
        <v>10888</v>
      </c>
      <c r="F9602"/>
      <c r="G9602"/>
      <c r="H9602"/>
      <c r="I9602" s="610"/>
    </row>
    <row r="9603" spans="1:9" ht="15" x14ac:dyDescent="0.25">
      <c r="A9603" s="609" t="str">
        <f t="shared" si="150"/>
        <v>2503</v>
      </c>
      <c r="B9603">
        <v>2503</v>
      </c>
      <c r="C9603" t="s">
        <v>23608</v>
      </c>
      <c r="D9603" t="s">
        <v>8796</v>
      </c>
      <c r="E9603" s="363" t="s">
        <v>23609</v>
      </c>
      <c r="F9603"/>
      <c r="G9603"/>
      <c r="H9603"/>
      <c r="I9603" s="610"/>
    </row>
    <row r="9604" spans="1:9" ht="15" x14ac:dyDescent="0.25">
      <c r="A9604" s="609" t="str">
        <f t="shared" si="150"/>
        <v>2500</v>
      </c>
      <c r="B9604">
        <v>2500</v>
      </c>
      <c r="C9604" t="s">
        <v>23610</v>
      </c>
      <c r="D9604" t="s">
        <v>8796</v>
      </c>
      <c r="E9604" s="363" t="s">
        <v>19166</v>
      </c>
      <c r="F9604"/>
      <c r="G9604"/>
      <c r="H9604"/>
      <c r="I9604" s="610"/>
    </row>
    <row r="9605" spans="1:9" ht="15" x14ac:dyDescent="0.25">
      <c r="A9605" s="609" t="str">
        <f t="shared" si="150"/>
        <v>2505</v>
      </c>
      <c r="B9605">
        <v>2505</v>
      </c>
      <c r="C9605" t="s">
        <v>23611</v>
      </c>
      <c r="D9605" t="s">
        <v>8796</v>
      </c>
      <c r="E9605" s="363" t="s">
        <v>18620</v>
      </c>
      <c r="F9605"/>
      <c r="G9605"/>
      <c r="H9605"/>
      <c r="I9605" s="610"/>
    </row>
    <row r="9606" spans="1:9" ht="15" x14ac:dyDescent="0.25">
      <c r="A9606" s="609" t="str">
        <f t="shared" si="150"/>
        <v>12056</v>
      </c>
      <c r="B9606">
        <v>12056</v>
      </c>
      <c r="C9606" t="s">
        <v>23612</v>
      </c>
      <c r="D9606" t="s">
        <v>8796</v>
      </c>
      <c r="E9606" s="363" t="s">
        <v>23613</v>
      </c>
      <c r="F9606"/>
      <c r="G9606"/>
      <c r="H9606"/>
      <c r="I9606" s="610"/>
    </row>
    <row r="9607" spans="1:9" ht="15" x14ac:dyDescent="0.25">
      <c r="A9607" s="609" t="str">
        <f t="shared" si="150"/>
        <v>12057</v>
      </c>
      <c r="B9607">
        <v>12057</v>
      </c>
      <c r="C9607" t="s">
        <v>23614</v>
      </c>
      <c r="D9607" t="s">
        <v>8796</v>
      </c>
      <c r="E9607" s="363" t="s">
        <v>18195</v>
      </c>
      <c r="F9607"/>
      <c r="G9607"/>
      <c r="H9607"/>
      <c r="I9607" s="610"/>
    </row>
    <row r="9608" spans="1:9" ht="15" x14ac:dyDescent="0.25">
      <c r="A9608" s="609" t="str">
        <f t="shared" si="150"/>
        <v>12059</v>
      </c>
      <c r="B9608">
        <v>12059</v>
      </c>
      <c r="C9608" t="s">
        <v>23615</v>
      </c>
      <c r="D9608" t="s">
        <v>8796</v>
      </c>
      <c r="E9608" s="363" t="s">
        <v>9013</v>
      </c>
      <c r="F9608"/>
      <c r="G9608"/>
      <c r="H9608"/>
      <c r="I9608" s="610"/>
    </row>
    <row r="9609" spans="1:9" ht="15" x14ac:dyDescent="0.25">
      <c r="A9609" s="609" t="str">
        <f t="shared" si="150"/>
        <v>12058</v>
      </c>
      <c r="B9609">
        <v>12058</v>
      </c>
      <c r="C9609" t="s">
        <v>23616</v>
      </c>
      <c r="D9609" t="s">
        <v>8796</v>
      </c>
      <c r="E9609" s="363" t="s">
        <v>9520</v>
      </c>
      <c r="F9609"/>
      <c r="G9609"/>
      <c r="H9609"/>
      <c r="I9609" s="610"/>
    </row>
    <row r="9610" spans="1:9" ht="15" x14ac:dyDescent="0.25">
      <c r="A9610" s="609" t="str">
        <f t="shared" si="150"/>
        <v>12060</v>
      </c>
      <c r="B9610">
        <v>12060</v>
      </c>
      <c r="C9610" t="s">
        <v>23617</v>
      </c>
      <c r="D9610" t="s">
        <v>8796</v>
      </c>
      <c r="E9610" s="363" t="s">
        <v>23618</v>
      </c>
      <c r="F9610"/>
      <c r="G9610"/>
      <c r="H9610"/>
      <c r="I9610" s="610"/>
    </row>
    <row r="9611" spans="1:9" ht="15" x14ac:dyDescent="0.25">
      <c r="A9611" s="609" t="str">
        <f t="shared" si="150"/>
        <v>12061</v>
      </c>
      <c r="B9611">
        <v>12061</v>
      </c>
      <c r="C9611" t="s">
        <v>23619</v>
      </c>
      <c r="D9611" t="s">
        <v>8796</v>
      </c>
      <c r="E9611" s="363" t="s">
        <v>23620</v>
      </c>
      <c r="F9611"/>
      <c r="G9611"/>
      <c r="H9611"/>
      <c r="I9611" s="610"/>
    </row>
    <row r="9612" spans="1:9" ht="15" x14ac:dyDescent="0.25">
      <c r="A9612" s="609" t="str">
        <f t="shared" si="150"/>
        <v>12062</v>
      </c>
      <c r="B9612">
        <v>12062</v>
      </c>
      <c r="C9612" t="s">
        <v>23621</v>
      </c>
      <c r="D9612" t="s">
        <v>8796</v>
      </c>
      <c r="E9612" s="363" t="s">
        <v>18134</v>
      </c>
      <c r="F9612"/>
      <c r="G9612"/>
      <c r="H9612"/>
      <c r="I9612" s="610"/>
    </row>
    <row r="9613" spans="1:9" ht="15" x14ac:dyDescent="0.25">
      <c r="A9613" s="609" t="str">
        <f t="shared" si="150"/>
        <v>21137</v>
      </c>
      <c r="B9613">
        <v>21137</v>
      </c>
      <c r="C9613" t="s">
        <v>23622</v>
      </c>
      <c r="D9613" t="s">
        <v>8796</v>
      </c>
      <c r="E9613" s="363" t="s">
        <v>17307</v>
      </c>
      <c r="F9613"/>
      <c r="G9613"/>
      <c r="H9613"/>
      <c r="I9613" s="610"/>
    </row>
    <row r="9614" spans="1:9" ht="15" x14ac:dyDescent="0.25">
      <c r="A9614" s="609" t="str">
        <f t="shared" si="150"/>
        <v>2687</v>
      </c>
      <c r="B9614">
        <v>2687</v>
      </c>
      <c r="C9614" t="s">
        <v>23623</v>
      </c>
      <c r="D9614" t="s">
        <v>8796</v>
      </c>
      <c r="E9614" s="363" t="s">
        <v>9230</v>
      </c>
      <c r="F9614"/>
      <c r="G9614"/>
      <c r="H9614"/>
      <c r="I9614" s="610"/>
    </row>
    <row r="9615" spans="1:9" ht="15" x14ac:dyDescent="0.25">
      <c r="A9615" s="609" t="str">
        <f t="shared" si="150"/>
        <v>2689</v>
      </c>
      <c r="B9615">
        <v>2689</v>
      </c>
      <c r="C9615" t="s">
        <v>23624</v>
      </c>
      <c r="D9615" t="s">
        <v>8796</v>
      </c>
      <c r="E9615" s="363" t="s">
        <v>8819</v>
      </c>
      <c r="F9615"/>
      <c r="G9615"/>
      <c r="H9615"/>
      <c r="I9615" s="610"/>
    </row>
    <row r="9616" spans="1:9" ht="15" x14ac:dyDescent="0.25">
      <c r="A9616" s="609" t="str">
        <f t="shared" si="150"/>
        <v>2688</v>
      </c>
      <c r="B9616">
        <v>2688</v>
      </c>
      <c r="C9616" t="s">
        <v>23625</v>
      </c>
      <c r="D9616" t="s">
        <v>8796</v>
      </c>
      <c r="E9616" s="363" t="s">
        <v>17130</v>
      </c>
      <c r="F9616"/>
      <c r="G9616"/>
      <c r="H9616"/>
      <c r="I9616" s="610"/>
    </row>
    <row r="9617" spans="1:9" ht="15" x14ac:dyDescent="0.25">
      <c r="A9617" s="609" t="str">
        <f t="shared" si="150"/>
        <v>2690</v>
      </c>
      <c r="B9617">
        <v>2690</v>
      </c>
      <c r="C9617" t="s">
        <v>23626</v>
      </c>
      <c r="D9617" t="s">
        <v>8796</v>
      </c>
      <c r="E9617" s="363" t="s">
        <v>10593</v>
      </c>
      <c r="F9617"/>
      <c r="G9617"/>
      <c r="H9617"/>
      <c r="I9617" s="610"/>
    </row>
    <row r="9618" spans="1:9" ht="15" x14ac:dyDescent="0.25">
      <c r="A9618" s="609" t="str">
        <f t="shared" si="150"/>
        <v>39243</v>
      </c>
      <c r="B9618">
        <v>39243</v>
      </c>
      <c r="C9618" t="s">
        <v>23627</v>
      </c>
      <c r="D9618" t="s">
        <v>8796</v>
      </c>
      <c r="E9618" s="363" t="s">
        <v>8925</v>
      </c>
      <c r="F9618"/>
      <c r="G9618"/>
      <c r="H9618"/>
      <c r="I9618" s="610"/>
    </row>
    <row r="9619" spans="1:9" ht="15" x14ac:dyDescent="0.25">
      <c r="A9619" s="609" t="str">
        <f t="shared" si="150"/>
        <v>39244</v>
      </c>
      <c r="B9619">
        <v>39244</v>
      </c>
      <c r="C9619" t="s">
        <v>23628</v>
      </c>
      <c r="D9619" t="s">
        <v>8796</v>
      </c>
      <c r="E9619" s="363" t="s">
        <v>10146</v>
      </c>
      <c r="F9619"/>
      <c r="G9619"/>
      <c r="H9619"/>
      <c r="I9619" s="610"/>
    </row>
    <row r="9620" spans="1:9" ht="15" x14ac:dyDescent="0.25">
      <c r="A9620" s="609" t="str">
        <f t="shared" si="150"/>
        <v>39245</v>
      </c>
      <c r="B9620">
        <v>39245</v>
      </c>
      <c r="C9620" t="s">
        <v>23629</v>
      </c>
      <c r="D9620" t="s">
        <v>8796</v>
      </c>
      <c r="E9620" s="363" t="s">
        <v>9437</v>
      </c>
      <c r="F9620"/>
      <c r="G9620"/>
      <c r="H9620"/>
      <c r="I9620" s="610"/>
    </row>
    <row r="9621" spans="1:9" ht="15" x14ac:dyDescent="0.25">
      <c r="A9621" s="609" t="str">
        <f t="shared" si="150"/>
        <v>39254</v>
      </c>
      <c r="B9621">
        <v>39254</v>
      </c>
      <c r="C9621" t="s">
        <v>23630</v>
      </c>
      <c r="D9621" t="s">
        <v>8796</v>
      </c>
      <c r="E9621" s="363" t="s">
        <v>9383</v>
      </c>
      <c r="F9621"/>
      <c r="G9621"/>
      <c r="H9621"/>
      <c r="I9621" s="610"/>
    </row>
    <row r="9622" spans="1:9" ht="15" x14ac:dyDescent="0.25">
      <c r="A9622" s="609" t="str">
        <f t="shared" si="150"/>
        <v>39255</v>
      </c>
      <c r="B9622">
        <v>39255</v>
      </c>
      <c r="C9622" t="s">
        <v>23631</v>
      </c>
      <c r="D9622" t="s">
        <v>8796</v>
      </c>
      <c r="E9622" s="363" t="s">
        <v>9879</v>
      </c>
      <c r="F9622"/>
      <c r="G9622"/>
      <c r="H9622"/>
      <c r="I9622" s="610"/>
    </row>
    <row r="9623" spans="1:9" ht="15" x14ac:dyDescent="0.25">
      <c r="A9623" s="609" t="str">
        <f t="shared" si="150"/>
        <v>39253</v>
      </c>
      <c r="B9623">
        <v>39253</v>
      </c>
      <c r="C9623" t="s">
        <v>23632</v>
      </c>
      <c r="D9623" t="s">
        <v>8796</v>
      </c>
      <c r="E9623" s="363" t="s">
        <v>9974</v>
      </c>
      <c r="F9623"/>
      <c r="G9623"/>
      <c r="H9623"/>
      <c r="I9623" s="610"/>
    </row>
    <row r="9624" spans="1:9" ht="15" x14ac:dyDescent="0.25">
      <c r="A9624" s="609" t="str">
        <f t="shared" si="150"/>
        <v>2446</v>
      </c>
      <c r="B9624">
        <v>2446</v>
      </c>
      <c r="C9624" t="s">
        <v>23633</v>
      </c>
      <c r="D9624" t="s">
        <v>8796</v>
      </c>
      <c r="E9624" s="363" t="s">
        <v>9049</v>
      </c>
      <c r="F9624"/>
      <c r="G9624"/>
      <c r="H9624"/>
      <c r="I9624" s="610"/>
    </row>
    <row r="9625" spans="1:9" ht="15" x14ac:dyDescent="0.25">
      <c r="A9625" s="609" t="str">
        <f t="shared" si="150"/>
        <v>2442</v>
      </c>
      <c r="B9625">
        <v>2442</v>
      </c>
      <c r="C9625" t="s">
        <v>23634</v>
      </c>
      <c r="D9625" t="s">
        <v>8796</v>
      </c>
      <c r="E9625" s="363" t="s">
        <v>10445</v>
      </c>
      <c r="F9625"/>
      <c r="G9625"/>
      <c r="H9625"/>
      <c r="I9625" s="610"/>
    </row>
    <row r="9626" spans="1:9" ht="15" x14ac:dyDescent="0.25">
      <c r="A9626" s="609" t="str">
        <f t="shared" si="150"/>
        <v>39246</v>
      </c>
      <c r="B9626">
        <v>39246</v>
      </c>
      <c r="C9626" t="s">
        <v>23635</v>
      </c>
      <c r="D9626" t="s">
        <v>8796</v>
      </c>
      <c r="E9626" s="363" t="s">
        <v>18439</v>
      </c>
      <c r="F9626"/>
      <c r="G9626"/>
      <c r="H9626"/>
      <c r="I9626" s="610"/>
    </row>
    <row r="9627" spans="1:9" ht="15" x14ac:dyDescent="0.25">
      <c r="A9627" s="609" t="str">
        <f t="shared" si="150"/>
        <v>39247</v>
      </c>
      <c r="B9627">
        <v>39247</v>
      </c>
      <c r="C9627" t="s">
        <v>23636</v>
      </c>
      <c r="D9627" t="s">
        <v>8796</v>
      </c>
      <c r="E9627" s="363" t="s">
        <v>8928</v>
      </c>
      <c r="F9627"/>
      <c r="G9627"/>
      <c r="H9627"/>
      <c r="I9627" s="610"/>
    </row>
    <row r="9628" spans="1:9" ht="15" x14ac:dyDescent="0.25">
      <c r="A9628" s="609" t="str">
        <f t="shared" si="150"/>
        <v>39248</v>
      </c>
      <c r="B9628">
        <v>39248</v>
      </c>
      <c r="C9628" t="s">
        <v>23637</v>
      </c>
      <c r="D9628" t="s">
        <v>8796</v>
      </c>
      <c r="E9628" s="363" t="s">
        <v>12869</v>
      </c>
      <c r="F9628"/>
      <c r="G9628"/>
      <c r="H9628"/>
      <c r="I9628" s="610"/>
    </row>
    <row r="9629" spans="1:9" ht="15" x14ac:dyDescent="0.25">
      <c r="A9629" s="609" t="str">
        <f t="shared" si="150"/>
        <v>2438</v>
      </c>
      <c r="B9629">
        <v>2438</v>
      </c>
      <c r="C9629" t="s">
        <v>23638</v>
      </c>
      <c r="D9629" t="s">
        <v>8786</v>
      </c>
      <c r="E9629" s="363" t="s">
        <v>16893</v>
      </c>
      <c r="F9629"/>
      <c r="G9629"/>
      <c r="H9629"/>
      <c r="I9629" s="610"/>
    </row>
    <row r="9630" spans="1:9" ht="15" x14ac:dyDescent="0.25">
      <c r="A9630" s="609" t="str">
        <f t="shared" si="150"/>
        <v>40922</v>
      </c>
      <c r="B9630">
        <v>40922</v>
      </c>
      <c r="C9630" t="s">
        <v>23639</v>
      </c>
      <c r="D9630" t="s">
        <v>8914</v>
      </c>
      <c r="E9630" s="363" t="s">
        <v>23640</v>
      </c>
      <c r="F9630"/>
      <c r="G9630"/>
      <c r="H9630"/>
      <c r="I9630" s="610"/>
    </row>
    <row r="9631" spans="1:9" ht="15" x14ac:dyDescent="0.25">
      <c r="A9631" s="609" t="str">
        <f t="shared" si="150"/>
        <v>36486</v>
      </c>
      <c r="B9631">
        <v>36486</v>
      </c>
      <c r="C9631" t="s">
        <v>23641</v>
      </c>
      <c r="D9631" t="s">
        <v>8781</v>
      </c>
      <c r="E9631" s="363" t="s">
        <v>23642</v>
      </c>
      <c r="F9631"/>
      <c r="G9631"/>
      <c r="H9631"/>
      <c r="I9631" s="610"/>
    </row>
    <row r="9632" spans="1:9" ht="15" x14ac:dyDescent="0.25">
      <c r="A9632" s="609" t="str">
        <f t="shared" si="150"/>
        <v>37777</v>
      </c>
      <c r="B9632">
        <v>37777</v>
      </c>
      <c r="C9632" t="s">
        <v>23643</v>
      </c>
      <c r="D9632" t="s">
        <v>8781</v>
      </c>
      <c r="E9632" s="363" t="s">
        <v>23644</v>
      </c>
      <c r="F9632"/>
      <c r="G9632"/>
      <c r="H9632"/>
      <c r="I9632" s="610"/>
    </row>
    <row r="9633" spans="1:9" ht="15" x14ac:dyDescent="0.25">
      <c r="A9633" s="609" t="str">
        <f t="shared" si="150"/>
        <v>12624</v>
      </c>
      <c r="B9633">
        <v>12624</v>
      </c>
      <c r="C9633" t="s">
        <v>23645</v>
      </c>
      <c r="D9633" t="s">
        <v>8781</v>
      </c>
      <c r="E9633" s="363" t="s">
        <v>10302</v>
      </c>
      <c r="F9633"/>
      <c r="G9633"/>
      <c r="H9633"/>
      <c r="I9633" s="610"/>
    </row>
    <row r="9634" spans="1:9" ht="15" x14ac:dyDescent="0.25">
      <c r="A9634" s="609" t="str">
        <f t="shared" si="150"/>
        <v>517</v>
      </c>
      <c r="B9634">
        <v>517</v>
      </c>
      <c r="C9634" t="s">
        <v>23646</v>
      </c>
      <c r="D9634" t="s">
        <v>8777</v>
      </c>
      <c r="E9634" s="363" t="s">
        <v>9406</v>
      </c>
      <c r="F9634"/>
      <c r="G9634"/>
      <c r="H9634"/>
      <c r="I9634" s="610"/>
    </row>
    <row r="9635" spans="1:9" ht="15" x14ac:dyDescent="0.25">
      <c r="A9635" s="609" t="str">
        <f t="shared" si="150"/>
        <v>41904</v>
      </c>
      <c r="B9635">
        <v>41904</v>
      </c>
      <c r="C9635" t="s">
        <v>23647</v>
      </c>
      <c r="D9635" t="s">
        <v>9287</v>
      </c>
      <c r="E9635" s="363" t="s">
        <v>23648</v>
      </c>
      <c r="F9635"/>
      <c r="G9635"/>
      <c r="H9635"/>
      <c r="I9635" s="610"/>
    </row>
    <row r="9636" spans="1:9" ht="15" x14ac:dyDescent="0.25">
      <c r="A9636" s="609" t="str">
        <f t="shared" si="150"/>
        <v>41903</v>
      </c>
      <c r="B9636">
        <v>41903</v>
      </c>
      <c r="C9636" t="s">
        <v>23649</v>
      </c>
      <c r="D9636" t="s">
        <v>8790</v>
      </c>
      <c r="E9636" s="363" t="s">
        <v>9217</v>
      </c>
      <c r="F9636"/>
      <c r="G9636"/>
      <c r="H9636"/>
      <c r="I9636" s="610"/>
    </row>
    <row r="9637" spans="1:9" ht="15" x14ac:dyDescent="0.25">
      <c r="A9637" s="609" t="str">
        <f t="shared" si="150"/>
        <v>37534</v>
      </c>
      <c r="B9637">
        <v>37534</v>
      </c>
      <c r="C9637" t="s">
        <v>23650</v>
      </c>
      <c r="D9637" t="s">
        <v>8790</v>
      </c>
      <c r="E9637" s="363" t="s">
        <v>10412</v>
      </c>
      <c r="F9637"/>
      <c r="G9637"/>
      <c r="H9637"/>
      <c r="I9637" s="610"/>
    </row>
    <row r="9638" spans="1:9" ht="15" x14ac:dyDescent="0.25">
      <c r="A9638" s="609" t="str">
        <f t="shared" si="150"/>
        <v>37535</v>
      </c>
      <c r="B9638">
        <v>37535</v>
      </c>
      <c r="C9638" t="s">
        <v>23651</v>
      </c>
      <c r="D9638" t="s">
        <v>8790</v>
      </c>
      <c r="E9638" s="363" t="s">
        <v>10412</v>
      </c>
      <c r="F9638"/>
      <c r="G9638"/>
      <c r="H9638"/>
      <c r="I9638" s="610"/>
    </row>
    <row r="9639" spans="1:9" ht="15" x14ac:dyDescent="0.25">
      <c r="A9639" s="609" t="str">
        <f t="shared" si="150"/>
        <v>37533</v>
      </c>
      <c r="B9639">
        <v>37533</v>
      </c>
      <c r="C9639" t="s">
        <v>23652</v>
      </c>
      <c r="D9639" t="s">
        <v>8790</v>
      </c>
      <c r="E9639" s="363" t="s">
        <v>10412</v>
      </c>
      <c r="F9639"/>
      <c r="G9639"/>
      <c r="H9639"/>
      <c r="I9639" s="610"/>
    </row>
    <row r="9640" spans="1:9" ht="15" x14ac:dyDescent="0.25">
      <c r="A9640" s="609" t="str">
        <f t="shared" si="150"/>
        <v>37537</v>
      </c>
      <c r="B9640">
        <v>37537</v>
      </c>
      <c r="C9640" t="s">
        <v>23653</v>
      </c>
      <c r="D9640" t="s">
        <v>8790</v>
      </c>
      <c r="E9640" s="363" t="s">
        <v>10126</v>
      </c>
      <c r="F9640"/>
      <c r="G9640"/>
      <c r="H9640"/>
      <c r="I9640" s="610"/>
    </row>
    <row r="9641" spans="1:9" ht="15" x14ac:dyDescent="0.25">
      <c r="A9641" s="609" t="str">
        <f t="shared" si="150"/>
        <v>37536</v>
      </c>
      <c r="B9641">
        <v>37536</v>
      </c>
      <c r="C9641" t="s">
        <v>23654</v>
      </c>
      <c r="D9641" t="s">
        <v>8790</v>
      </c>
      <c r="E9641" s="363" t="s">
        <v>10126</v>
      </c>
      <c r="F9641"/>
      <c r="G9641"/>
      <c r="H9641"/>
      <c r="I9641" s="610"/>
    </row>
    <row r="9642" spans="1:9" ht="15" x14ac:dyDescent="0.25">
      <c r="A9642" s="609" t="str">
        <f t="shared" si="150"/>
        <v>37532</v>
      </c>
      <c r="B9642">
        <v>37532</v>
      </c>
      <c r="C9642" t="s">
        <v>23655</v>
      </c>
      <c r="D9642" t="s">
        <v>8790</v>
      </c>
      <c r="E9642" s="363" t="s">
        <v>10126</v>
      </c>
      <c r="F9642"/>
      <c r="G9642"/>
      <c r="H9642"/>
      <c r="I9642" s="610"/>
    </row>
    <row r="9643" spans="1:9" ht="15" x14ac:dyDescent="0.25">
      <c r="A9643" s="609" t="str">
        <f t="shared" si="150"/>
        <v>2696</v>
      </c>
      <c r="B9643">
        <v>2696</v>
      </c>
      <c r="C9643" t="s">
        <v>23656</v>
      </c>
      <c r="D9643" t="s">
        <v>8786</v>
      </c>
      <c r="E9643" s="363" t="s">
        <v>9166</v>
      </c>
      <c r="F9643"/>
      <c r="G9643"/>
      <c r="H9643"/>
      <c r="I9643" s="610"/>
    </row>
    <row r="9644" spans="1:9" ht="15" x14ac:dyDescent="0.25">
      <c r="A9644" s="609" t="str">
        <f t="shared" si="150"/>
        <v>40928</v>
      </c>
      <c r="B9644">
        <v>40928</v>
      </c>
      <c r="C9644" t="s">
        <v>23657</v>
      </c>
      <c r="D9644" t="s">
        <v>8914</v>
      </c>
      <c r="E9644" s="363" t="s">
        <v>21402</v>
      </c>
      <c r="F9644"/>
      <c r="G9644"/>
      <c r="H9644"/>
      <c r="I9644" s="610"/>
    </row>
    <row r="9645" spans="1:9" ht="15" x14ac:dyDescent="0.25">
      <c r="A9645" s="609" t="str">
        <f t="shared" si="150"/>
        <v>4083</v>
      </c>
      <c r="B9645">
        <v>4083</v>
      </c>
      <c r="C9645" t="s">
        <v>23658</v>
      </c>
      <c r="D9645" t="s">
        <v>8786</v>
      </c>
      <c r="E9645" s="363" t="s">
        <v>9687</v>
      </c>
      <c r="F9645"/>
      <c r="G9645"/>
      <c r="H9645"/>
      <c r="I9645" s="610"/>
    </row>
    <row r="9646" spans="1:9" ht="15" x14ac:dyDescent="0.25">
      <c r="A9646" s="609" t="str">
        <f t="shared" si="150"/>
        <v>40818</v>
      </c>
      <c r="B9646">
        <v>40818</v>
      </c>
      <c r="C9646" t="s">
        <v>23659</v>
      </c>
      <c r="D9646" t="s">
        <v>8914</v>
      </c>
      <c r="E9646" s="363" t="s">
        <v>23660</v>
      </c>
      <c r="F9646"/>
      <c r="G9646"/>
      <c r="H9646"/>
      <c r="I9646" s="610"/>
    </row>
    <row r="9647" spans="1:9" ht="15" x14ac:dyDescent="0.25">
      <c r="A9647" s="609" t="str">
        <f t="shared" si="150"/>
        <v>43146</v>
      </c>
      <c r="B9647">
        <v>43146</v>
      </c>
      <c r="C9647" t="s">
        <v>23661</v>
      </c>
      <c r="D9647" t="s">
        <v>8790</v>
      </c>
      <c r="E9647" s="363" t="s">
        <v>9746</v>
      </c>
      <c r="F9647"/>
      <c r="G9647"/>
      <c r="H9647"/>
      <c r="I9647" s="610"/>
    </row>
    <row r="9648" spans="1:9" ht="15" x14ac:dyDescent="0.25">
      <c r="A9648" s="609" t="str">
        <f t="shared" si="150"/>
        <v>2705</v>
      </c>
      <c r="B9648">
        <v>2705</v>
      </c>
      <c r="C9648" t="s">
        <v>23662</v>
      </c>
      <c r="D9648" t="s">
        <v>9620</v>
      </c>
      <c r="E9648" s="363" t="s">
        <v>8875</v>
      </c>
      <c r="F9648"/>
      <c r="G9648"/>
      <c r="H9648"/>
      <c r="I9648" s="610"/>
    </row>
    <row r="9649" spans="1:9" ht="15" x14ac:dyDescent="0.25">
      <c r="A9649" s="609" t="str">
        <f t="shared" si="150"/>
        <v>14250</v>
      </c>
      <c r="B9649">
        <v>14250</v>
      </c>
      <c r="C9649" t="s">
        <v>23663</v>
      </c>
      <c r="D9649" t="s">
        <v>9620</v>
      </c>
      <c r="E9649" s="363" t="s">
        <v>9029</v>
      </c>
      <c r="F9649"/>
      <c r="G9649"/>
      <c r="H9649"/>
      <c r="I9649" s="610"/>
    </row>
    <row r="9650" spans="1:9" ht="15" x14ac:dyDescent="0.25">
      <c r="A9650" s="609" t="str">
        <f t="shared" si="150"/>
        <v>11683</v>
      </c>
      <c r="B9650">
        <v>11683</v>
      </c>
      <c r="C9650" t="s">
        <v>23664</v>
      </c>
      <c r="D9650" t="s">
        <v>8781</v>
      </c>
      <c r="E9650" s="363" t="s">
        <v>10422</v>
      </c>
      <c r="F9650"/>
      <c r="G9650"/>
      <c r="H9650"/>
      <c r="I9650" s="610"/>
    </row>
    <row r="9651" spans="1:9" ht="15" x14ac:dyDescent="0.25">
      <c r="A9651" s="609" t="str">
        <f t="shared" si="150"/>
        <v>11684</v>
      </c>
      <c r="B9651">
        <v>11684</v>
      </c>
      <c r="C9651" t="s">
        <v>23665</v>
      </c>
      <c r="D9651" t="s">
        <v>8781</v>
      </c>
      <c r="E9651" s="363" t="s">
        <v>18045</v>
      </c>
      <c r="F9651"/>
      <c r="G9651"/>
      <c r="H9651"/>
      <c r="I9651" s="610"/>
    </row>
    <row r="9652" spans="1:9" ht="15" x14ac:dyDescent="0.25">
      <c r="A9652" s="609" t="str">
        <f t="shared" si="150"/>
        <v>6141</v>
      </c>
      <c r="B9652">
        <v>6141</v>
      </c>
      <c r="C9652" t="s">
        <v>23666</v>
      </c>
      <c r="D9652" t="s">
        <v>8781</v>
      </c>
      <c r="E9652" s="363" t="s">
        <v>18204</v>
      </c>
      <c r="F9652"/>
      <c r="G9652"/>
      <c r="H9652"/>
      <c r="I9652" s="610"/>
    </row>
    <row r="9653" spans="1:9" ht="15" x14ac:dyDescent="0.25">
      <c r="A9653" s="609" t="str">
        <f t="shared" si="150"/>
        <v>11681</v>
      </c>
      <c r="B9653">
        <v>11681</v>
      </c>
      <c r="C9653" t="s">
        <v>23667</v>
      </c>
      <c r="D9653" t="s">
        <v>8781</v>
      </c>
      <c r="E9653" s="363" t="s">
        <v>11344</v>
      </c>
      <c r="F9653"/>
      <c r="G9653"/>
      <c r="H9653"/>
      <c r="I9653" s="610"/>
    </row>
    <row r="9654" spans="1:9" ht="15" x14ac:dyDescent="0.25">
      <c r="A9654" s="609" t="str">
        <f t="shared" si="150"/>
        <v>2706</v>
      </c>
      <c r="B9654">
        <v>2706</v>
      </c>
      <c r="C9654" t="s">
        <v>23668</v>
      </c>
      <c r="D9654" t="s">
        <v>8786</v>
      </c>
      <c r="E9654" s="363" t="s">
        <v>23669</v>
      </c>
      <c r="F9654"/>
      <c r="G9654"/>
      <c r="H9654"/>
      <c r="I9654" s="610"/>
    </row>
    <row r="9655" spans="1:9" ht="15" x14ac:dyDescent="0.25">
      <c r="A9655" s="609" t="str">
        <f t="shared" si="150"/>
        <v>40811</v>
      </c>
      <c r="B9655">
        <v>40811</v>
      </c>
      <c r="C9655" t="s">
        <v>23670</v>
      </c>
      <c r="D9655" t="s">
        <v>8914</v>
      </c>
      <c r="E9655" s="363" t="s">
        <v>23671</v>
      </c>
      <c r="F9655"/>
      <c r="G9655"/>
      <c r="H9655"/>
      <c r="I9655" s="610"/>
    </row>
    <row r="9656" spans="1:9" ht="15" x14ac:dyDescent="0.25">
      <c r="A9656" s="609" t="str">
        <f t="shared" si="150"/>
        <v>2707</v>
      </c>
      <c r="B9656">
        <v>2707</v>
      </c>
      <c r="C9656" t="s">
        <v>23672</v>
      </c>
      <c r="D9656" t="s">
        <v>8786</v>
      </c>
      <c r="E9656" s="363" t="s">
        <v>23673</v>
      </c>
      <c r="F9656"/>
      <c r="G9656"/>
      <c r="H9656"/>
      <c r="I9656" s="610"/>
    </row>
    <row r="9657" spans="1:9" ht="15" x14ac:dyDescent="0.25">
      <c r="A9657" s="609" t="str">
        <f t="shared" si="150"/>
        <v>40813</v>
      </c>
      <c r="B9657">
        <v>40813</v>
      </c>
      <c r="C9657" t="s">
        <v>23674</v>
      </c>
      <c r="D9657" t="s">
        <v>8914</v>
      </c>
      <c r="E9657" s="363" t="s">
        <v>23675</v>
      </c>
      <c r="F9657"/>
      <c r="G9657"/>
      <c r="H9657"/>
      <c r="I9657" s="610"/>
    </row>
    <row r="9658" spans="1:9" ht="15" x14ac:dyDescent="0.25">
      <c r="A9658" s="609" t="str">
        <f t="shared" si="150"/>
        <v>2708</v>
      </c>
      <c r="B9658">
        <v>2708</v>
      </c>
      <c r="C9658" t="s">
        <v>23676</v>
      </c>
      <c r="D9658" t="s">
        <v>8786</v>
      </c>
      <c r="E9658" s="363" t="s">
        <v>23677</v>
      </c>
      <c r="F9658"/>
      <c r="G9658"/>
      <c r="H9658"/>
      <c r="I9658" s="610"/>
    </row>
    <row r="9659" spans="1:9" ht="15" x14ac:dyDescent="0.25">
      <c r="A9659" s="609" t="str">
        <f t="shared" si="150"/>
        <v>40814</v>
      </c>
      <c r="B9659">
        <v>40814</v>
      </c>
      <c r="C9659" t="s">
        <v>23678</v>
      </c>
      <c r="D9659" t="s">
        <v>8914</v>
      </c>
      <c r="E9659" s="363" t="s">
        <v>23679</v>
      </c>
      <c r="F9659"/>
      <c r="G9659"/>
      <c r="H9659"/>
      <c r="I9659" s="610"/>
    </row>
    <row r="9660" spans="1:9" ht="15" x14ac:dyDescent="0.25">
      <c r="A9660" s="609" t="str">
        <f t="shared" si="150"/>
        <v>34779</v>
      </c>
      <c r="B9660">
        <v>34779</v>
      </c>
      <c r="C9660" t="s">
        <v>23680</v>
      </c>
      <c r="D9660" t="s">
        <v>8786</v>
      </c>
      <c r="E9660" s="363" t="s">
        <v>17960</v>
      </c>
      <c r="F9660"/>
      <c r="G9660"/>
      <c r="H9660"/>
      <c r="I9660" s="610"/>
    </row>
    <row r="9661" spans="1:9" ht="15" x14ac:dyDescent="0.25">
      <c r="A9661" s="609" t="str">
        <f t="shared" si="150"/>
        <v>40936</v>
      </c>
      <c r="B9661">
        <v>40936</v>
      </c>
      <c r="C9661" t="s">
        <v>23681</v>
      </c>
      <c r="D9661" t="s">
        <v>8914</v>
      </c>
      <c r="E9661" s="363" t="s">
        <v>23682</v>
      </c>
      <c r="F9661"/>
      <c r="G9661"/>
      <c r="H9661"/>
      <c r="I9661" s="610"/>
    </row>
    <row r="9662" spans="1:9" ht="15" x14ac:dyDescent="0.25">
      <c r="A9662" s="609" t="str">
        <f t="shared" si="150"/>
        <v>34780</v>
      </c>
      <c r="B9662">
        <v>34780</v>
      </c>
      <c r="C9662" t="s">
        <v>23683</v>
      </c>
      <c r="D9662" t="s">
        <v>8786</v>
      </c>
      <c r="E9662" s="363" t="s">
        <v>23684</v>
      </c>
      <c r="F9662"/>
      <c r="G9662"/>
      <c r="H9662"/>
      <c r="I9662" s="610"/>
    </row>
    <row r="9663" spans="1:9" ht="15" x14ac:dyDescent="0.25">
      <c r="A9663" s="609" t="str">
        <f t="shared" si="150"/>
        <v>40937</v>
      </c>
      <c r="B9663">
        <v>40937</v>
      </c>
      <c r="C9663" t="s">
        <v>23685</v>
      </c>
      <c r="D9663" t="s">
        <v>8914</v>
      </c>
      <c r="E9663" s="363" t="s">
        <v>23686</v>
      </c>
      <c r="F9663"/>
      <c r="G9663"/>
      <c r="H9663"/>
      <c r="I9663" s="610"/>
    </row>
    <row r="9664" spans="1:9" ht="15" x14ac:dyDescent="0.25">
      <c r="A9664" s="609" t="str">
        <f t="shared" si="150"/>
        <v>34782</v>
      </c>
      <c r="B9664">
        <v>34782</v>
      </c>
      <c r="C9664" t="s">
        <v>23687</v>
      </c>
      <c r="D9664" t="s">
        <v>8786</v>
      </c>
      <c r="E9664" s="363" t="s">
        <v>18911</v>
      </c>
      <c r="F9664"/>
      <c r="G9664"/>
      <c r="H9664"/>
      <c r="I9664" s="610"/>
    </row>
    <row r="9665" spans="1:9" ht="15" x14ac:dyDescent="0.25">
      <c r="A9665" s="609" t="str">
        <f t="shared" si="150"/>
        <v>40938</v>
      </c>
      <c r="B9665">
        <v>40938</v>
      </c>
      <c r="C9665" t="s">
        <v>23688</v>
      </c>
      <c r="D9665" t="s">
        <v>8914</v>
      </c>
      <c r="E9665" s="363" t="s">
        <v>23689</v>
      </c>
      <c r="F9665"/>
      <c r="G9665"/>
      <c r="H9665"/>
      <c r="I9665" s="610"/>
    </row>
    <row r="9666" spans="1:9" ht="15" x14ac:dyDescent="0.25">
      <c r="A9666" s="609" t="str">
        <f t="shared" ref="A9666:A9729" si="151">IF(ISERROR(SEARCH("/",B9666)=6),TRIM(CLEAN(B9666)),IF(SEARCH("/",B9666)=6,IF(LEN(TRIM(CLEAN(B9666)))=7,LEFT(TRIM(CLEAN(B9666)),6)&amp;"00"&amp;RIGHT(TRIM(CLEAN(B9666)),1),LEFT(TRIM(CLEAN(B9666)),6)&amp;"0"&amp;RIGHT(TRIM(CLEAN(B9666)),2)),TRIM(CLEAN(B9666))))</f>
        <v>34783</v>
      </c>
      <c r="B9666">
        <v>34783</v>
      </c>
      <c r="C9666" t="s">
        <v>23690</v>
      </c>
      <c r="D9666" t="s">
        <v>8786</v>
      </c>
      <c r="E9666" s="363" t="s">
        <v>19124</v>
      </c>
      <c r="F9666"/>
      <c r="G9666"/>
      <c r="H9666"/>
      <c r="I9666" s="610"/>
    </row>
    <row r="9667" spans="1:9" ht="15" x14ac:dyDescent="0.25">
      <c r="A9667" s="609" t="str">
        <f t="shared" si="151"/>
        <v>40939</v>
      </c>
      <c r="B9667">
        <v>40939</v>
      </c>
      <c r="C9667" t="s">
        <v>23691</v>
      </c>
      <c r="D9667" t="s">
        <v>8914</v>
      </c>
      <c r="E9667" s="363" t="s">
        <v>23692</v>
      </c>
      <c r="F9667"/>
      <c r="G9667"/>
      <c r="H9667"/>
      <c r="I9667" s="610"/>
    </row>
    <row r="9668" spans="1:9" ht="15" x14ac:dyDescent="0.25">
      <c r="A9668" s="609" t="str">
        <f t="shared" si="151"/>
        <v>34785</v>
      </c>
      <c r="B9668">
        <v>34785</v>
      </c>
      <c r="C9668" t="s">
        <v>23693</v>
      </c>
      <c r="D9668" t="s">
        <v>8786</v>
      </c>
      <c r="E9668" s="363" t="s">
        <v>23694</v>
      </c>
      <c r="F9668"/>
      <c r="G9668"/>
      <c r="H9668"/>
      <c r="I9668" s="610"/>
    </row>
    <row r="9669" spans="1:9" ht="15" x14ac:dyDescent="0.25">
      <c r="A9669" s="609" t="str">
        <f t="shared" si="151"/>
        <v>40940</v>
      </c>
      <c r="B9669">
        <v>40940</v>
      </c>
      <c r="C9669" t="s">
        <v>23695</v>
      </c>
      <c r="D9669" t="s">
        <v>8914</v>
      </c>
      <c r="E9669" s="363" t="s">
        <v>23696</v>
      </c>
      <c r="F9669"/>
      <c r="G9669"/>
      <c r="H9669"/>
      <c r="I9669" s="610"/>
    </row>
    <row r="9670" spans="1:9" ht="15" x14ac:dyDescent="0.25">
      <c r="A9670" s="609" t="str">
        <f t="shared" si="151"/>
        <v>38403</v>
      </c>
      <c r="B9670">
        <v>38403</v>
      </c>
      <c r="C9670" t="s">
        <v>23697</v>
      </c>
      <c r="D9670" t="s">
        <v>8781</v>
      </c>
      <c r="E9670" s="363" t="s">
        <v>23698</v>
      </c>
      <c r="F9670"/>
      <c r="G9670"/>
      <c r="H9670"/>
      <c r="I9670" s="610"/>
    </row>
    <row r="9671" spans="1:9" ht="15" x14ac:dyDescent="0.25">
      <c r="A9671" s="609" t="str">
        <f t="shared" si="151"/>
        <v>43482</v>
      </c>
      <c r="B9671">
        <v>43482</v>
      </c>
      <c r="C9671" t="s">
        <v>23699</v>
      </c>
      <c r="D9671" t="s">
        <v>8786</v>
      </c>
      <c r="E9671" s="363" t="s">
        <v>9625</v>
      </c>
      <c r="F9671"/>
      <c r="G9671"/>
      <c r="H9671"/>
      <c r="I9671" s="610"/>
    </row>
    <row r="9672" spans="1:9" ht="15" x14ac:dyDescent="0.25">
      <c r="A9672" s="609" t="str">
        <f t="shared" si="151"/>
        <v>43494</v>
      </c>
      <c r="B9672">
        <v>43494</v>
      </c>
      <c r="C9672" t="s">
        <v>23700</v>
      </c>
      <c r="D9672" t="s">
        <v>8914</v>
      </c>
      <c r="E9672" s="363" t="s">
        <v>9626</v>
      </c>
      <c r="F9672"/>
      <c r="G9672"/>
      <c r="H9672"/>
      <c r="I9672" s="610"/>
    </row>
    <row r="9673" spans="1:9" ht="15" x14ac:dyDescent="0.25">
      <c r="A9673" s="609" t="str">
        <f t="shared" si="151"/>
        <v>43483</v>
      </c>
      <c r="B9673">
        <v>43483</v>
      </c>
      <c r="C9673" t="s">
        <v>23701</v>
      </c>
      <c r="D9673" t="s">
        <v>8786</v>
      </c>
      <c r="E9673" s="363" t="s">
        <v>9126</v>
      </c>
      <c r="F9673"/>
      <c r="G9673"/>
      <c r="H9673"/>
      <c r="I9673" s="610"/>
    </row>
    <row r="9674" spans="1:9" ht="15" x14ac:dyDescent="0.25">
      <c r="A9674" s="609" t="str">
        <f t="shared" si="151"/>
        <v>43495</v>
      </c>
      <c r="B9674">
        <v>43495</v>
      </c>
      <c r="C9674" t="s">
        <v>23702</v>
      </c>
      <c r="D9674" t="s">
        <v>8914</v>
      </c>
      <c r="E9674" s="363" t="s">
        <v>9627</v>
      </c>
      <c r="F9674"/>
      <c r="G9674"/>
      <c r="H9674"/>
      <c r="I9674" s="610"/>
    </row>
    <row r="9675" spans="1:9" ht="15" x14ac:dyDescent="0.25">
      <c r="A9675" s="609" t="str">
        <f t="shared" si="151"/>
        <v>43484</v>
      </c>
      <c r="B9675">
        <v>43484</v>
      </c>
      <c r="C9675" t="s">
        <v>23703</v>
      </c>
      <c r="D9675" t="s">
        <v>8786</v>
      </c>
      <c r="E9675" s="363" t="s">
        <v>9628</v>
      </c>
      <c r="F9675"/>
      <c r="G9675"/>
      <c r="H9675"/>
      <c r="I9675" s="610"/>
    </row>
    <row r="9676" spans="1:9" ht="15" x14ac:dyDescent="0.25">
      <c r="A9676" s="609" t="str">
        <f t="shared" si="151"/>
        <v>43496</v>
      </c>
      <c r="B9676">
        <v>43496</v>
      </c>
      <c r="C9676" t="s">
        <v>23704</v>
      </c>
      <c r="D9676" t="s">
        <v>8914</v>
      </c>
      <c r="E9676" s="363" t="s">
        <v>9629</v>
      </c>
      <c r="F9676"/>
      <c r="G9676"/>
      <c r="H9676"/>
      <c r="I9676" s="610"/>
    </row>
    <row r="9677" spans="1:9" ht="15" x14ac:dyDescent="0.25">
      <c r="A9677" s="609" t="str">
        <f t="shared" si="151"/>
        <v>43485</v>
      </c>
      <c r="B9677">
        <v>43485</v>
      </c>
      <c r="C9677" t="s">
        <v>23705</v>
      </c>
      <c r="D9677" t="s">
        <v>8786</v>
      </c>
      <c r="E9677" s="363" t="s">
        <v>9630</v>
      </c>
      <c r="F9677"/>
      <c r="G9677"/>
      <c r="H9677"/>
      <c r="I9677" s="610"/>
    </row>
    <row r="9678" spans="1:9" ht="15" x14ac:dyDescent="0.25">
      <c r="A9678" s="609" t="str">
        <f t="shared" si="151"/>
        <v>43497</v>
      </c>
      <c r="B9678">
        <v>43497</v>
      </c>
      <c r="C9678" t="s">
        <v>23706</v>
      </c>
      <c r="D9678" t="s">
        <v>8914</v>
      </c>
      <c r="E9678" s="363" t="s">
        <v>9631</v>
      </c>
      <c r="F9678"/>
      <c r="G9678"/>
      <c r="H9678"/>
      <c r="I9678" s="610"/>
    </row>
    <row r="9679" spans="1:9" ht="15" x14ac:dyDescent="0.25">
      <c r="A9679" s="609" t="str">
        <f t="shared" si="151"/>
        <v>43487</v>
      </c>
      <c r="B9679">
        <v>43487</v>
      </c>
      <c r="C9679" t="s">
        <v>23707</v>
      </c>
      <c r="D9679" t="s">
        <v>8786</v>
      </c>
      <c r="E9679" s="363" t="s">
        <v>9632</v>
      </c>
      <c r="F9679"/>
      <c r="G9679"/>
      <c r="H9679"/>
      <c r="I9679" s="610"/>
    </row>
    <row r="9680" spans="1:9" ht="15" x14ac:dyDescent="0.25">
      <c r="A9680" s="609" t="str">
        <f t="shared" si="151"/>
        <v>43499</v>
      </c>
      <c r="B9680">
        <v>43499</v>
      </c>
      <c r="C9680" t="s">
        <v>23708</v>
      </c>
      <c r="D9680" t="s">
        <v>8914</v>
      </c>
      <c r="E9680" s="363" t="s">
        <v>9633</v>
      </c>
      <c r="F9680"/>
      <c r="G9680"/>
      <c r="H9680"/>
      <c r="I9680" s="610"/>
    </row>
    <row r="9681" spans="1:9" ht="15" x14ac:dyDescent="0.25">
      <c r="A9681" s="609" t="str">
        <f t="shared" si="151"/>
        <v>43486</v>
      </c>
      <c r="B9681">
        <v>43486</v>
      </c>
      <c r="C9681" t="s">
        <v>23709</v>
      </c>
      <c r="D9681" t="s">
        <v>8786</v>
      </c>
      <c r="E9681" s="363" t="s">
        <v>9331</v>
      </c>
      <c r="F9681"/>
      <c r="G9681"/>
      <c r="H9681"/>
      <c r="I9681" s="610"/>
    </row>
    <row r="9682" spans="1:9" ht="15" x14ac:dyDescent="0.25">
      <c r="A9682" s="609" t="str">
        <f t="shared" si="151"/>
        <v>43498</v>
      </c>
      <c r="B9682">
        <v>43498</v>
      </c>
      <c r="C9682" t="s">
        <v>23710</v>
      </c>
      <c r="D9682" t="s">
        <v>8914</v>
      </c>
      <c r="E9682" s="363" t="s">
        <v>9634</v>
      </c>
      <c r="F9682"/>
      <c r="G9682"/>
      <c r="H9682"/>
      <c r="I9682" s="610"/>
    </row>
    <row r="9683" spans="1:9" ht="15" x14ac:dyDescent="0.25">
      <c r="A9683" s="609" t="str">
        <f t="shared" si="151"/>
        <v>43488</v>
      </c>
      <c r="B9683">
        <v>43488</v>
      </c>
      <c r="C9683" t="s">
        <v>23711</v>
      </c>
      <c r="D9683" t="s">
        <v>8786</v>
      </c>
      <c r="E9683" s="363" t="s">
        <v>9635</v>
      </c>
      <c r="F9683"/>
      <c r="G9683"/>
      <c r="H9683"/>
      <c r="I9683" s="610"/>
    </row>
    <row r="9684" spans="1:9" ht="15" x14ac:dyDescent="0.25">
      <c r="A9684" s="609" t="str">
        <f t="shared" si="151"/>
        <v>43500</v>
      </c>
      <c r="B9684">
        <v>43500</v>
      </c>
      <c r="C9684" t="s">
        <v>23712</v>
      </c>
      <c r="D9684" t="s">
        <v>8914</v>
      </c>
      <c r="E9684" s="363" t="s">
        <v>9636</v>
      </c>
      <c r="F9684"/>
      <c r="G9684"/>
      <c r="H9684"/>
      <c r="I9684" s="610"/>
    </row>
    <row r="9685" spans="1:9" ht="15" x14ac:dyDescent="0.25">
      <c r="A9685" s="609" t="str">
        <f t="shared" si="151"/>
        <v>43489</v>
      </c>
      <c r="B9685">
        <v>43489</v>
      </c>
      <c r="C9685" t="s">
        <v>23713</v>
      </c>
      <c r="D9685" t="s">
        <v>8786</v>
      </c>
      <c r="E9685" s="363" t="s">
        <v>9132</v>
      </c>
      <c r="F9685"/>
      <c r="G9685"/>
      <c r="H9685"/>
      <c r="I9685" s="610"/>
    </row>
    <row r="9686" spans="1:9" ht="15" x14ac:dyDescent="0.25">
      <c r="A9686" s="609" t="str">
        <f t="shared" si="151"/>
        <v>43501</v>
      </c>
      <c r="B9686">
        <v>43501</v>
      </c>
      <c r="C9686" t="s">
        <v>23714</v>
      </c>
      <c r="D9686" t="s">
        <v>8914</v>
      </c>
      <c r="E9686" s="363" t="s">
        <v>9637</v>
      </c>
      <c r="F9686"/>
      <c r="G9686"/>
      <c r="H9686"/>
      <c r="I9686" s="610"/>
    </row>
    <row r="9687" spans="1:9" ht="15" x14ac:dyDescent="0.25">
      <c r="A9687" s="609" t="str">
        <f t="shared" si="151"/>
        <v>43490</v>
      </c>
      <c r="B9687">
        <v>43490</v>
      </c>
      <c r="C9687" t="s">
        <v>23715</v>
      </c>
      <c r="D9687" t="s">
        <v>8786</v>
      </c>
      <c r="E9687" s="363" t="s">
        <v>9638</v>
      </c>
      <c r="F9687"/>
      <c r="G9687"/>
      <c r="H9687"/>
      <c r="I9687" s="610"/>
    </row>
    <row r="9688" spans="1:9" ht="15" x14ac:dyDescent="0.25">
      <c r="A9688" s="609" t="str">
        <f t="shared" si="151"/>
        <v>43502</v>
      </c>
      <c r="B9688">
        <v>43502</v>
      </c>
      <c r="C9688" t="s">
        <v>23716</v>
      </c>
      <c r="D9688" t="s">
        <v>8914</v>
      </c>
      <c r="E9688" s="363" t="s">
        <v>9639</v>
      </c>
      <c r="F9688"/>
      <c r="G9688"/>
      <c r="H9688"/>
      <c r="I9688" s="610"/>
    </row>
    <row r="9689" spans="1:9" ht="15" x14ac:dyDescent="0.25">
      <c r="A9689" s="609" t="str">
        <f t="shared" si="151"/>
        <v>43491</v>
      </c>
      <c r="B9689">
        <v>43491</v>
      </c>
      <c r="C9689" t="s">
        <v>23717</v>
      </c>
      <c r="D9689" t="s">
        <v>8786</v>
      </c>
      <c r="E9689" s="363" t="s">
        <v>9640</v>
      </c>
      <c r="F9689"/>
      <c r="G9689"/>
      <c r="H9689"/>
      <c r="I9689" s="610"/>
    </row>
    <row r="9690" spans="1:9" ht="15" x14ac:dyDescent="0.25">
      <c r="A9690" s="609" t="str">
        <f t="shared" si="151"/>
        <v>43503</v>
      </c>
      <c r="B9690">
        <v>43503</v>
      </c>
      <c r="C9690" t="s">
        <v>23718</v>
      </c>
      <c r="D9690" t="s">
        <v>8914</v>
      </c>
      <c r="E9690" s="363" t="s">
        <v>9641</v>
      </c>
      <c r="F9690"/>
      <c r="G9690"/>
      <c r="H9690"/>
      <c r="I9690" s="610"/>
    </row>
    <row r="9691" spans="1:9" ht="15" x14ac:dyDescent="0.25">
      <c r="A9691" s="609" t="str">
        <f t="shared" si="151"/>
        <v>43492</v>
      </c>
      <c r="B9691">
        <v>43492</v>
      </c>
      <c r="C9691" t="s">
        <v>23719</v>
      </c>
      <c r="D9691" t="s">
        <v>8786</v>
      </c>
      <c r="E9691" s="363" t="s">
        <v>9642</v>
      </c>
      <c r="F9691"/>
      <c r="G9691"/>
      <c r="H9691"/>
      <c r="I9691" s="610"/>
    </row>
    <row r="9692" spans="1:9" ht="15" x14ac:dyDescent="0.25">
      <c r="A9692" s="609" t="str">
        <f t="shared" si="151"/>
        <v>43504</v>
      </c>
      <c r="B9692">
        <v>43504</v>
      </c>
      <c r="C9692" t="s">
        <v>23720</v>
      </c>
      <c r="D9692" t="s">
        <v>8914</v>
      </c>
      <c r="E9692" s="363" t="s">
        <v>9643</v>
      </c>
      <c r="F9692"/>
      <c r="G9692"/>
      <c r="H9692"/>
      <c r="I9692" s="610"/>
    </row>
    <row r="9693" spans="1:9" ht="15" x14ac:dyDescent="0.25">
      <c r="A9693" s="609" t="str">
        <f t="shared" si="151"/>
        <v>43493</v>
      </c>
      <c r="B9693">
        <v>43493</v>
      </c>
      <c r="C9693" t="s">
        <v>23721</v>
      </c>
      <c r="D9693" t="s">
        <v>8786</v>
      </c>
      <c r="E9693" s="363" t="s">
        <v>9644</v>
      </c>
      <c r="F9693"/>
      <c r="G9693"/>
      <c r="H9693"/>
      <c r="I9693" s="610"/>
    </row>
    <row r="9694" spans="1:9" ht="15" x14ac:dyDescent="0.25">
      <c r="A9694" s="609" t="str">
        <f t="shared" si="151"/>
        <v>43505</v>
      </c>
      <c r="B9694">
        <v>43505</v>
      </c>
      <c r="C9694" t="s">
        <v>23722</v>
      </c>
      <c r="D9694" t="s">
        <v>8914</v>
      </c>
      <c r="E9694" s="363" t="s">
        <v>9645</v>
      </c>
      <c r="F9694"/>
      <c r="G9694"/>
      <c r="H9694"/>
      <c r="I9694" s="610"/>
    </row>
    <row r="9695" spans="1:9" ht="15" x14ac:dyDescent="0.25">
      <c r="A9695" s="609" t="str">
        <f t="shared" si="151"/>
        <v>37774</v>
      </c>
      <c r="B9695">
        <v>37774</v>
      </c>
      <c r="C9695" t="s">
        <v>23723</v>
      </c>
      <c r="D9695" t="s">
        <v>8781</v>
      </c>
      <c r="E9695" s="363" t="s">
        <v>23724</v>
      </c>
      <c r="F9695"/>
      <c r="G9695"/>
      <c r="H9695"/>
      <c r="I9695" s="610"/>
    </row>
    <row r="9696" spans="1:9" ht="15" x14ac:dyDescent="0.25">
      <c r="A9696" s="609" t="str">
        <f t="shared" si="151"/>
        <v>38630</v>
      </c>
      <c r="B9696">
        <v>38630</v>
      </c>
      <c r="C9696" t="s">
        <v>23725</v>
      </c>
      <c r="D9696" t="s">
        <v>8781</v>
      </c>
      <c r="E9696" s="363" t="s">
        <v>23726</v>
      </c>
      <c r="F9696"/>
      <c r="G9696"/>
      <c r="H9696"/>
      <c r="I9696" s="610"/>
    </row>
    <row r="9697" spans="1:9" ht="15" x14ac:dyDescent="0.25">
      <c r="A9697" s="609" t="str">
        <f t="shared" si="151"/>
        <v>38629</v>
      </c>
      <c r="B9697">
        <v>38629</v>
      </c>
      <c r="C9697" t="s">
        <v>23727</v>
      </c>
      <c r="D9697" t="s">
        <v>8781</v>
      </c>
      <c r="E9697" s="363" t="s">
        <v>23728</v>
      </c>
      <c r="F9697"/>
      <c r="G9697"/>
      <c r="H9697"/>
      <c r="I9697" s="610"/>
    </row>
    <row r="9698" spans="1:9" ht="15" x14ac:dyDescent="0.25">
      <c r="A9698" s="609" t="str">
        <f t="shared" si="151"/>
        <v>38476</v>
      </c>
      <c r="B9698">
        <v>38476</v>
      </c>
      <c r="C9698" t="s">
        <v>23729</v>
      </c>
      <c r="D9698" t="s">
        <v>8781</v>
      </c>
      <c r="E9698" s="363" t="s">
        <v>23730</v>
      </c>
      <c r="F9698"/>
      <c r="G9698"/>
      <c r="H9698"/>
      <c r="I9698" s="610"/>
    </row>
    <row r="9699" spans="1:9" ht="15" x14ac:dyDescent="0.25">
      <c r="A9699" s="609" t="str">
        <f t="shared" si="151"/>
        <v>38477</v>
      </c>
      <c r="B9699">
        <v>38477</v>
      </c>
      <c r="C9699" t="s">
        <v>23731</v>
      </c>
      <c r="D9699" t="s">
        <v>8781</v>
      </c>
      <c r="E9699" s="363" t="s">
        <v>23732</v>
      </c>
      <c r="F9699"/>
      <c r="G9699"/>
      <c r="H9699"/>
      <c r="I9699" s="610"/>
    </row>
    <row r="9700" spans="1:9" ht="15" x14ac:dyDescent="0.25">
      <c r="A9700" s="609" t="str">
        <f t="shared" si="151"/>
        <v>40635</v>
      </c>
      <c r="B9700">
        <v>40635</v>
      </c>
      <c r="C9700" t="s">
        <v>23733</v>
      </c>
      <c r="D9700" t="s">
        <v>8781</v>
      </c>
      <c r="E9700" s="363" t="s">
        <v>23734</v>
      </c>
      <c r="F9700"/>
      <c r="G9700"/>
      <c r="H9700"/>
      <c r="I9700" s="610"/>
    </row>
    <row r="9701" spans="1:9" ht="15" x14ac:dyDescent="0.25">
      <c r="A9701" s="609" t="str">
        <f t="shared" si="151"/>
        <v>36483</v>
      </c>
      <c r="B9701">
        <v>36483</v>
      </c>
      <c r="C9701" t="s">
        <v>23735</v>
      </c>
      <c r="D9701" t="s">
        <v>8781</v>
      </c>
      <c r="E9701" s="363" t="s">
        <v>23736</v>
      </c>
      <c r="F9701"/>
      <c r="G9701"/>
      <c r="H9701"/>
      <c r="I9701" s="610"/>
    </row>
    <row r="9702" spans="1:9" ht="15" x14ac:dyDescent="0.25">
      <c r="A9702" s="609" t="str">
        <f t="shared" si="151"/>
        <v>14525</v>
      </c>
      <c r="B9702">
        <v>14525</v>
      </c>
      <c r="C9702" t="s">
        <v>23737</v>
      </c>
      <c r="D9702" t="s">
        <v>8781</v>
      </c>
      <c r="E9702" s="363" t="s">
        <v>23738</v>
      </c>
      <c r="F9702"/>
      <c r="G9702"/>
      <c r="H9702"/>
      <c r="I9702" s="610"/>
    </row>
    <row r="9703" spans="1:9" ht="15" x14ac:dyDescent="0.25">
      <c r="A9703" s="609" t="str">
        <f t="shared" si="151"/>
        <v>36482</v>
      </c>
      <c r="B9703">
        <v>36482</v>
      </c>
      <c r="C9703" t="s">
        <v>23739</v>
      </c>
      <c r="D9703" t="s">
        <v>8781</v>
      </c>
      <c r="E9703" s="363" t="s">
        <v>23740</v>
      </c>
      <c r="F9703"/>
      <c r="G9703"/>
      <c r="H9703"/>
      <c r="I9703" s="610"/>
    </row>
    <row r="9704" spans="1:9" ht="15" x14ac:dyDescent="0.25">
      <c r="A9704" s="609" t="str">
        <f t="shared" si="151"/>
        <v>36408</v>
      </c>
      <c r="B9704">
        <v>36408</v>
      </c>
      <c r="C9704" t="s">
        <v>23741</v>
      </c>
      <c r="D9704" t="s">
        <v>8781</v>
      </c>
      <c r="E9704" s="363" t="s">
        <v>23742</v>
      </c>
      <c r="F9704"/>
      <c r="G9704"/>
      <c r="H9704"/>
      <c r="I9704" s="610"/>
    </row>
    <row r="9705" spans="1:9" ht="15" x14ac:dyDescent="0.25">
      <c r="A9705" s="609" t="str">
        <f t="shared" si="151"/>
        <v>2723</v>
      </c>
      <c r="B9705">
        <v>2723</v>
      </c>
      <c r="C9705" t="s">
        <v>23743</v>
      </c>
      <c r="D9705" t="s">
        <v>8781</v>
      </c>
      <c r="E9705" s="363" t="s">
        <v>23744</v>
      </c>
      <c r="F9705"/>
      <c r="G9705"/>
      <c r="H9705"/>
      <c r="I9705" s="610"/>
    </row>
    <row r="9706" spans="1:9" ht="15" x14ac:dyDescent="0.25">
      <c r="A9706" s="609" t="str">
        <f t="shared" si="151"/>
        <v>36481</v>
      </c>
      <c r="B9706">
        <v>36481</v>
      </c>
      <c r="C9706" t="s">
        <v>23745</v>
      </c>
      <c r="D9706" t="s">
        <v>8781</v>
      </c>
      <c r="E9706" s="363" t="s">
        <v>23746</v>
      </c>
      <c r="F9706"/>
      <c r="G9706"/>
      <c r="H9706"/>
      <c r="I9706" s="610"/>
    </row>
    <row r="9707" spans="1:9" ht="15" x14ac:dyDescent="0.25">
      <c r="A9707" s="609" t="str">
        <f t="shared" si="151"/>
        <v>10685</v>
      </c>
      <c r="B9707">
        <v>10685</v>
      </c>
      <c r="C9707" t="s">
        <v>23747</v>
      </c>
      <c r="D9707" t="s">
        <v>8781</v>
      </c>
      <c r="E9707" s="363" t="s">
        <v>10044</v>
      </c>
      <c r="F9707"/>
      <c r="G9707"/>
      <c r="H9707"/>
      <c r="I9707" s="610"/>
    </row>
    <row r="9708" spans="1:9" ht="15" x14ac:dyDescent="0.25">
      <c r="A9708" s="609" t="str">
        <f t="shared" si="151"/>
        <v>40636</v>
      </c>
      <c r="B9708">
        <v>40636</v>
      </c>
      <c r="C9708" t="s">
        <v>23748</v>
      </c>
      <c r="D9708" t="s">
        <v>8781</v>
      </c>
      <c r="E9708" s="363" t="s">
        <v>23749</v>
      </c>
      <c r="F9708"/>
      <c r="G9708"/>
      <c r="H9708"/>
      <c r="I9708" s="610"/>
    </row>
    <row r="9709" spans="1:9" ht="15" x14ac:dyDescent="0.25">
      <c r="A9709" s="609" t="str">
        <f t="shared" si="151"/>
        <v>4111</v>
      </c>
      <c r="B9709">
        <v>4111</v>
      </c>
      <c r="C9709" t="s">
        <v>23750</v>
      </c>
      <c r="D9709" t="s">
        <v>8781</v>
      </c>
      <c r="E9709" s="363" t="s">
        <v>19142</v>
      </c>
      <c r="F9709"/>
      <c r="G9709"/>
      <c r="H9709"/>
      <c r="I9709" s="610"/>
    </row>
    <row r="9710" spans="1:9" ht="15" x14ac:dyDescent="0.25">
      <c r="A9710" s="609" t="str">
        <f t="shared" si="151"/>
        <v>26021</v>
      </c>
      <c r="B9710">
        <v>26021</v>
      </c>
      <c r="C9710" t="s">
        <v>23751</v>
      </c>
      <c r="D9710" t="s">
        <v>8781</v>
      </c>
      <c r="E9710" s="363" t="s">
        <v>19018</v>
      </c>
      <c r="F9710"/>
      <c r="G9710"/>
      <c r="H9710"/>
      <c r="I9710" s="610"/>
    </row>
    <row r="9711" spans="1:9" ht="15" x14ac:dyDescent="0.25">
      <c r="A9711" s="609" t="str">
        <f t="shared" si="151"/>
        <v>12</v>
      </c>
      <c r="B9711">
        <v>12</v>
      </c>
      <c r="C9711" t="s">
        <v>23752</v>
      </c>
      <c r="D9711" t="s">
        <v>8781</v>
      </c>
      <c r="E9711" s="363" t="s">
        <v>10364</v>
      </c>
      <c r="F9711"/>
      <c r="G9711"/>
      <c r="H9711"/>
      <c r="I9711" s="610"/>
    </row>
    <row r="9712" spans="1:9" ht="15" x14ac:dyDescent="0.25">
      <c r="A9712" s="609" t="str">
        <f t="shared" si="151"/>
        <v>37554</v>
      </c>
      <c r="B9712">
        <v>37554</v>
      </c>
      <c r="C9712" t="s">
        <v>23753</v>
      </c>
      <c r="D9712" t="s">
        <v>8781</v>
      </c>
      <c r="E9712" s="363" t="s">
        <v>23754</v>
      </c>
      <c r="F9712"/>
      <c r="G9712"/>
      <c r="H9712"/>
      <c r="I9712" s="610"/>
    </row>
    <row r="9713" spans="1:9" ht="15" x14ac:dyDescent="0.25">
      <c r="A9713" s="609" t="str">
        <f t="shared" si="151"/>
        <v>37555</v>
      </c>
      <c r="B9713">
        <v>37555</v>
      </c>
      <c r="C9713" t="s">
        <v>23755</v>
      </c>
      <c r="D9713" t="s">
        <v>8781</v>
      </c>
      <c r="E9713" s="363" t="s">
        <v>23756</v>
      </c>
      <c r="F9713"/>
      <c r="G9713"/>
      <c r="H9713"/>
      <c r="I9713" s="610"/>
    </row>
    <row r="9714" spans="1:9" ht="15" x14ac:dyDescent="0.25">
      <c r="A9714" s="609" t="str">
        <f t="shared" si="151"/>
        <v>10902</v>
      </c>
      <c r="B9714">
        <v>10902</v>
      </c>
      <c r="C9714" t="s">
        <v>23757</v>
      </c>
      <c r="D9714" t="s">
        <v>8781</v>
      </c>
      <c r="E9714" s="363" t="s">
        <v>23758</v>
      </c>
      <c r="F9714"/>
      <c r="G9714"/>
      <c r="H9714"/>
      <c r="I9714" s="610"/>
    </row>
    <row r="9715" spans="1:9" ht="15" x14ac:dyDescent="0.25">
      <c r="A9715" s="609" t="str">
        <f t="shared" si="151"/>
        <v>20965</v>
      </c>
      <c r="B9715">
        <v>20965</v>
      </c>
      <c r="C9715" t="s">
        <v>23759</v>
      </c>
      <c r="D9715" t="s">
        <v>8781</v>
      </c>
      <c r="E9715" s="363" t="s">
        <v>23760</v>
      </c>
      <c r="F9715"/>
      <c r="G9715"/>
      <c r="H9715"/>
      <c r="I9715" s="610"/>
    </row>
    <row r="9716" spans="1:9" ht="15" x14ac:dyDescent="0.25">
      <c r="A9716" s="609" t="str">
        <f t="shared" si="151"/>
        <v>20966</v>
      </c>
      <c r="B9716">
        <v>20966</v>
      </c>
      <c r="C9716" t="s">
        <v>23761</v>
      </c>
      <c r="D9716" t="s">
        <v>8781</v>
      </c>
      <c r="E9716" s="363" t="s">
        <v>23762</v>
      </c>
      <c r="F9716"/>
      <c r="G9716"/>
      <c r="H9716"/>
      <c r="I9716" s="610"/>
    </row>
    <row r="9717" spans="1:9" ht="15" x14ac:dyDescent="0.25">
      <c r="A9717" s="609" t="str">
        <f t="shared" si="151"/>
        <v>10903</v>
      </c>
      <c r="B9717">
        <v>10903</v>
      </c>
      <c r="C9717" t="s">
        <v>23763</v>
      </c>
      <c r="D9717" t="s">
        <v>8781</v>
      </c>
      <c r="E9717" s="363" t="s">
        <v>23764</v>
      </c>
      <c r="F9717"/>
      <c r="G9717"/>
      <c r="H9717"/>
      <c r="I9717" s="610"/>
    </row>
    <row r="9718" spans="1:9" ht="15" x14ac:dyDescent="0.25">
      <c r="A9718" s="609" t="str">
        <f t="shared" si="151"/>
        <v>20967</v>
      </c>
      <c r="B9718">
        <v>20967</v>
      </c>
      <c r="C9718" t="s">
        <v>23765</v>
      </c>
      <c r="D9718" t="s">
        <v>8781</v>
      </c>
      <c r="E9718" s="363" t="s">
        <v>23764</v>
      </c>
      <c r="F9718"/>
      <c r="G9718"/>
      <c r="H9718"/>
      <c r="I9718" s="610"/>
    </row>
    <row r="9719" spans="1:9" ht="15" x14ac:dyDescent="0.25">
      <c r="A9719" s="609" t="str">
        <f t="shared" si="151"/>
        <v>20968</v>
      </c>
      <c r="B9719">
        <v>20968</v>
      </c>
      <c r="C9719" t="s">
        <v>23766</v>
      </c>
      <c r="D9719" t="s">
        <v>8781</v>
      </c>
      <c r="E9719" s="363" t="s">
        <v>23767</v>
      </c>
      <c r="F9719"/>
      <c r="G9719"/>
      <c r="H9719"/>
      <c r="I9719" s="610"/>
    </row>
    <row r="9720" spans="1:9" ht="15" x14ac:dyDescent="0.25">
      <c r="A9720" s="609" t="str">
        <f t="shared" si="151"/>
        <v>11359</v>
      </c>
      <c r="B9720">
        <v>11359</v>
      </c>
      <c r="C9720" t="s">
        <v>23768</v>
      </c>
      <c r="D9720" t="s">
        <v>8781</v>
      </c>
      <c r="E9720" s="363" t="s">
        <v>23769</v>
      </c>
      <c r="F9720"/>
      <c r="G9720"/>
      <c r="H9720"/>
      <c r="I9720" s="610"/>
    </row>
    <row r="9721" spans="1:9" ht="15" x14ac:dyDescent="0.25">
      <c r="A9721" s="609" t="str">
        <f t="shared" si="151"/>
        <v>39017</v>
      </c>
      <c r="B9721">
        <v>39017</v>
      </c>
      <c r="C9721" t="s">
        <v>23770</v>
      </c>
      <c r="D9721" t="s">
        <v>8781</v>
      </c>
      <c r="E9721" s="363" t="s">
        <v>10094</v>
      </c>
      <c r="F9721"/>
      <c r="G9721"/>
      <c r="H9721"/>
      <c r="I9721" s="610"/>
    </row>
    <row r="9722" spans="1:9" ht="15" x14ac:dyDescent="0.25">
      <c r="A9722" s="609" t="str">
        <f t="shared" si="151"/>
        <v>39315</v>
      </c>
      <c r="B9722">
        <v>39315</v>
      </c>
      <c r="C9722" t="s">
        <v>23771</v>
      </c>
      <c r="D9722" t="s">
        <v>8781</v>
      </c>
      <c r="E9722" s="363" t="s">
        <v>11736</v>
      </c>
      <c r="F9722"/>
      <c r="G9722"/>
      <c r="H9722"/>
      <c r="I9722" s="610"/>
    </row>
    <row r="9723" spans="1:9" ht="15" x14ac:dyDescent="0.25">
      <c r="A9723" s="609" t="str">
        <f t="shared" si="151"/>
        <v>39016</v>
      </c>
      <c r="B9723">
        <v>39016</v>
      </c>
      <c r="C9723" t="s">
        <v>23772</v>
      </c>
      <c r="D9723" t="s">
        <v>8781</v>
      </c>
      <c r="E9723" s="363" t="s">
        <v>11736</v>
      </c>
      <c r="F9723"/>
      <c r="G9723"/>
      <c r="H9723"/>
      <c r="I9723" s="610"/>
    </row>
    <row r="9724" spans="1:9" ht="15" x14ac:dyDescent="0.25">
      <c r="A9724" s="609" t="str">
        <f t="shared" si="151"/>
        <v>40432</v>
      </c>
      <c r="B9724">
        <v>40432</v>
      </c>
      <c r="C9724" t="s">
        <v>23773</v>
      </c>
      <c r="D9724" t="s">
        <v>8781</v>
      </c>
      <c r="E9724" s="363" t="s">
        <v>8953</v>
      </c>
      <c r="F9724"/>
      <c r="G9724"/>
      <c r="H9724"/>
      <c r="I9724" s="610"/>
    </row>
    <row r="9725" spans="1:9" ht="15" x14ac:dyDescent="0.25">
      <c r="A9725" s="609" t="str">
        <f t="shared" si="151"/>
        <v>39481</v>
      </c>
      <c r="B9725">
        <v>39481</v>
      </c>
      <c r="C9725" t="s">
        <v>23774</v>
      </c>
      <c r="D9725" t="s">
        <v>8781</v>
      </c>
      <c r="E9725" s="363" t="s">
        <v>10031</v>
      </c>
      <c r="F9725"/>
      <c r="G9725"/>
      <c r="H9725"/>
      <c r="I9725" s="610"/>
    </row>
    <row r="9726" spans="1:9" ht="15" x14ac:dyDescent="0.25">
      <c r="A9726" s="609" t="str">
        <f t="shared" si="151"/>
        <v>40433</v>
      </c>
      <c r="B9726">
        <v>40433</v>
      </c>
      <c r="C9726" t="s">
        <v>23775</v>
      </c>
      <c r="D9726" t="s">
        <v>8781</v>
      </c>
      <c r="E9726" s="363" t="s">
        <v>11799</v>
      </c>
      <c r="F9726"/>
      <c r="G9726"/>
      <c r="H9726"/>
      <c r="I9726" s="610"/>
    </row>
    <row r="9727" spans="1:9" ht="15" x14ac:dyDescent="0.25">
      <c r="A9727" s="609" t="str">
        <f t="shared" si="151"/>
        <v>20219</v>
      </c>
      <c r="B9727">
        <v>20219</v>
      </c>
      <c r="C9727" t="s">
        <v>23776</v>
      </c>
      <c r="D9727" t="s">
        <v>8781</v>
      </c>
      <c r="E9727" s="363" t="s">
        <v>23777</v>
      </c>
      <c r="F9727"/>
      <c r="G9727"/>
      <c r="H9727"/>
      <c r="I9727" s="610"/>
    </row>
    <row r="9728" spans="1:9" ht="15" x14ac:dyDescent="0.25">
      <c r="A9728" s="609" t="str">
        <f t="shared" si="151"/>
        <v>36484</v>
      </c>
      <c r="B9728">
        <v>36484</v>
      </c>
      <c r="C9728" t="s">
        <v>23778</v>
      </c>
      <c r="D9728" t="s">
        <v>8781</v>
      </c>
      <c r="E9728" s="363" t="s">
        <v>23779</v>
      </c>
      <c r="F9728"/>
      <c r="G9728"/>
      <c r="H9728"/>
      <c r="I9728" s="610"/>
    </row>
    <row r="9729" spans="1:9" ht="15" x14ac:dyDescent="0.25">
      <c r="A9729" s="609" t="str">
        <f t="shared" si="151"/>
        <v>38367</v>
      </c>
      <c r="B9729">
        <v>38367</v>
      </c>
      <c r="C9729" t="s">
        <v>23780</v>
      </c>
      <c r="D9729" t="s">
        <v>8781</v>
      </c>
      <c r="E9729" s="363" t="s">
        <v>9942</v>
      </c>
      <c r="F9729"/>
      <c r="G9729"/>
      <c r="H9729"/>
      <c r="I9729" s="610"/>
    </row>
    <row r="9730" spans="1:9" ht="15" x14ac:dyDescent="0.25">
      <c r="A9730" s="609" t="str">
        <f t="shared" ref="A9730:A9793" si="152">IF(ISERROR(SEARCH("/",B9730)=6),TRIM(CLEAN(B9730)),IF(SEARCH("/",B9730)=6,IF(LEN(TRIM(CLEAN(B9730)))=7,LEFT(TRIM(CLEAN(B9730)),6)&amp;"00"&amp;RIGHT(TRIM(CLEAN(B9730)),1),LEFT(TRIM(CLEAN(B9730)),6)&amp;"0"&amp;RIGHT(TRIM(CLEAN(B9730)),2)),TRIM(CLEAN(B9730))))</f>
        <v>38368</v>
      </c>
      <c r="B9730">
        <v>38368</v>
      </c>
      <c r="C9730" t="s">
        <v>23781</v>
      </c>
      <c r="D9730" t="s">
        <v>8781</v>
      </c>
      <c r="E9730" s="363" t="s">
        <v>9144</v>
      </c>
      <c r="F9730"/>
      <c r="G9730"/>
      <c r="H9730"/>
      <c r="I9730" s="610"/>
    </row>
    <row r="9731" spans="1:9" ht="15" x14ac:dyDescent="0.25">
      <c r="A9731" s="609" t="str">
        <f t="shared" si="152"/>
        <v>38091</v>
      </c>
      <c r="B9731">
        <v>38091</v>
      </c>
      <c r="C9731" t="s">
        <v>23782</v>
      </c>
      <c r="D9731" t="s">
        <v>8781</v>
      </c>
      <c r="E9731" s="363" t="s">
        <v>9581</v>
      </c>
      <c r="F9731"/>
      <c r="G9731"/>
      <c r="H9731"/>
      <c r="I9731" s="610"/>
    </row>
    <row r="9732" spans="1:9" ht="15" x14ac:dyDescent="0.25">
      <c r="A9732" s="609" t="str">
        <f t="shared" si="152"/>
        <v>38095</v>
      </c>
      <c r="B9732">
        <v>38095</v>
      </c>
      <c r="C9732" t="s">
        <v>23783</v>
      </c>
      <c r="D9732" t="s">
        <v>8781</v>
      </c>
      <c r="E9732" s="363" t="s">
        <v>12506</v>
      </c>
      <c r="F9732"/>
      <c r="G9732"/>
      <c r="H9732"/>
      <c r="I9732" s="610"/>
    </row>
    <row r="9733" spans="1:9" ht="15" x14ac:dyDescent="0.25">
      <c r="A9733" s="609" t="str">
        <f t="shared" si="152"/>
        <v>38092</v>
      </c>
      <c r="B9733">
        <v>38092</v>
      </c>
      <c r="C9733" t="s">
        <v>23784</v>
      </c>
      <c r="D9733" t="s">
        <v>8781</v>
      </c>
      <c r="E9733" s="363" t="s">
        <v>12997</v>
      </c>
      <c r="F9733"/>
      <c r="G9733"/>
      <c r="H9733"/>
      <c r="I9733" s="610"/>
    </row>
    <row r="9734" spans="1:9" ht="15" x14ac:dyDescent="0.25">
      <c r="A9734" s="609" t="str">
        <f t="shared" si="152"/>
        <v>38093</v>
      </c>
      <c r="B9734">
        <v>38093</v>
      </c>
      <c r="C9734" t="s">
        <v>23785</v>
      </c>
      <c r="D9734" t="s">
        <v>8781</v>
      </c>
      <c r="E9734" s="363" t="s">
        <v>9595</v>
      </c>
      <c r="F9734"/>
      <c r="G9734"/>
      <c r="H9734"/>
      <c r="I9734" s="610"/>
    </row>
    <row r="9735" spans="1:9" ht="15" x14ac:dyDescent="0.25">
      <c r="A9735" s="609" t="str">
        <f t="shared" si="152"/>
        <v>38096</v>
      </c>
      <c r="B9735">
        <v>38096</v>
      </c>
      <c r="C9735" t="s">
        <v>23786</v>
      </c>
      <c r="D9735" t="s">
        <v>8781</v>
      </c>
      <c r="E9735" s="363" t="s">
        <v>18014</v>
      </c>
      <c r="F9735"/>
      <c r="G9735"/>
      <c r="H9735"/>
      <c r="I9735" s="610"/>
    </row>
    <row r="9736" spans="1:9" ht="15" x14ac:dyDescent="0.25">
      <c r="A9736" s="609" t="str">
        <f t="shared" si="152"/>
        <v>38094</v>
      </c>
      <c r="B9736">
        <v>38094</v>
      </c>
      <c r="C9736" t="s">
        <v>23787</v>
      </c>
      <c r="D9736" t="s">
        <v>8781</v>
      </c>
      <c r="E9736" s="363" t="s">
        <v>9045</v>
      </c>
      <c r="F9736"/>
      <c r="G9736"/>
      <c r="H9736"/>
      <c r="I9736" s="610"/>
    </row>
    <row r="9737" spans="1:9" ht="15" x14ac:dyDescent="0.25">
      <c r="A9737" s="609" t="str">
        <f t="shared" si="152"/>
        <v>38097</v>
      </c>
      <c r="B9737">
        <v>38097</v>
      </c>
      <c r="C9737" t="s">
        <v>23788</v>
      </c>
      <c r="D9737" t="s">
        <v>8781</v>
      </c>
      <c r="E9737" s="363" t="s">
        <v>13101</v>
      </c>
      <c r="F9737"/>
      <c r="G9737"/>
      <c r="H9737"/>
      <c r="I9737" s="610"/>
    </row>
    <row r="9738" spans="1:9" ht="15" x14ac:dyDescent="0.25">
      <c r="A9738" s="609" t="str">
        <f t="shared" si="152"/>
        <v>38098</v>
      </c>
      <c r="B9738">
        <v>38098</v>
      </c>
      <c r="C9738" t="s">
        <v>23789</v>
      </c>
      <c r="D9738" t="s">
        <v>8781</v>
      </c>
      <c r="E9738" s="363" t="s">
        <v>13101</v>
      </c>
      <c r="F9738"/>
      <c r="G9738"/>
      <c r="H9738"/>
      <c r="I9738" s="610"/>
    </row>
    <row r="9739" spans="1:9" ht="15" x14ac:dyDescent="0.25">
      <c r="A9739" s="609" t="str">
        <f t="shared" si="152"/>
        <v>11186</v>
      </c>
      <c r="B9739">
        <v>11186</v>
      </c>
      <c r="C9739" t="s">
        <v>23790</v>
      </c>
      <c r="D9739" t="s">
        <v>8779</v>
      </c>
      <c r="E9739" s="363" t="s">
        <v>23791</v>
      </c>
      <c r="F9739"/>
      <c r="G9739"/>
      <c r="H9739"/>
      <c r="I9739" s="610"/>
    </row>
    <row r="9740" spans="1:9" ht="15" x14ac:dyDescent="0.25">
      <c r="A9740" s="609" t="str">
        <f t="shared" si="152"/>
        <v>11558</v>
      </c>
      <c r="B9740">
        <v>11558</v>
      </c>
      <c r="C9740" t="s">
        <v>23792</v>
      </c>
      <c r="D9740" t="s">
        <v>9014</v>
      </c>
      <c r="E9740" s="363" t="s">
        <v>18112</v>
      </c>
      <c r="F9740"/>
      <c r="G9740"/>
      <c r="H9740"/>
      <c r="I9740" s="610"/>
    </row>
    <row r="9741" spans="1:9" ht="15" x14ac:dyDescent="0.25">
      <c r="A9741" s="609" t="str">
        <f t="shared" si="152"/>
        <v>11557</v>
      </c>
      <c r="B9741">
        <v>11557</v>
      </c>
      <c r="C9741" t="s">
        <v>23793</v>
      </c>
      <c r="D9741" t="s">
        <v>9014</v>
      </c>
      <c r="E9741" s="363" t="s">
        <v>12197</v>
      </c>
      <c r="F9741"/>
      <c r="G9741"/>
      <c r="H9741"/>
      <c r="I9741" s="610"/>
    </row>
    <row r="9742" spans="1:9" ht="15" x14ac:dyDescent="0.25">
      <c r="A9742" s="609" t="str">
        <f t="shared" si="152"/>
        <v>2759</v>
      </c>
      <c r="B9742">
        <v>2759</v>
      </c>
      <c r="C9742" t="s">
        <v>23794</v>
      </c>
      <c r="D9742" t="s">
        <v>8781</v>
      </c>
      <c r="E9742" s="363" t="s">
        <v>23795</v>
      </c>
      <c r="F9742"/>
      <c r="G9742"/>
      <c r="H9742"/>
      <c r="I9742" s="610"/>
    </row>
    <row r="9743" spans="1:9" ht="15" x14ac:dyDescent="0.25">
      <c r="A9743" s="609" t="str">
        <f t="shared" si="152"/>
        <v>38124</v>
      </c>
      <c r="B9743">
        <v>38124</v>
      </c>
      <c r="C9743" t="s">
        <v>23796</v>
      </c>
      <c r="D9743" t="s">
        <v>8781</v>
      </c>
      <c r="E9743" s="363" t="s">
        <v>23797</v>
      </c>
      <c r="F9743"/>
      <c r="G9743"/>
      <c r="H9743"/>
      <c r="I9743" s="610"/>
    </row>
    <row r="9744" spans="1:9" ht="15" x14ac:dyDescent="0.25">
      <c r="A9744" s="609" t="str">
        <f t="shared" si="152"/>
        <v>38380</v>
      </c>
      <c r="B9744">
        <v>38380</v>
      </c>
      <c r="C9744" t="s">
        <v>23798</v>
      </c>
      <c r="D9744" t="s">
        <v>8781</v>
      </c>
      <c r="E9744" s="363" t="s">
        <v>23799</v>
      </c>
      <c r="F9744"/>
      <c r="G9744"/>
      <c r="H9744"/>
      <c r="I9744" s="610"/>
    </row>
    <row r="9745" spans="1:9" ht="15" x14ac:dyDescent="0.25">
      <c r="A9745" s="609" t="str">
        <f t="shared" si="152"/>
        <v>20059</v>
      </c>
      <c r="B9745">
        <v>20059</v>
      </c>
      <c r="C9745" t="s">
        <v>23800</v>
      </c>
      <c r="D9745" t="s">
        <v>8781</v>
      </c>
      <c r="E9745" s="363" t="s">
        <v>10296</v>
      </c>
      <c r="F9745"/>
      <c r="G9745"/>
      <c r="H9745"/>
      <c r="I9745" s="610"/>
    </row>
    <row r="9746" spans="1:9" ht="15" x14ac:dyDescent="0.25">
      <c r="A9746" s="609" t="str">
        <f t="shared" si="152"/>
        <v>42429</v>
      </c>
      <c r="B9746">
        <v>42429</v>
      </c>
      <c r="C9746" t="s">
        <v>23801</v>
      </c>
      <c r="D9746" t="s">
        <v>8781</v>
      </c>
      <c r="E9746" s="363" t="s">
        <v>23802</v>
      </c>
      <c r="F9746"/>
      <c r="G9746"/>
      <c r="H9746"/>
      <c r="I9746" s="610"/>
    </row>
    <row r="9747" spans="1:9" ht="15" x14ac:dyDescent="0.25">
      <c r="A9747" s="609" t="str">
        <f t="shared" si="152"/>
        <v>39616</v>
      </c>
      <c r="B9747">
        <v>39616</v>
      </c>
      <c r="C9747" t="s">
        <v>23803</v>
      </c>
      <c r="D9747" t="s">
        <v>8781</v>
      </c>
      <c r="E9747" s="363" t="s">
        <v>23804</v>
      </c>
      <c r="F9747"/>
      <c r="G9747"/>
      <c r="H9747"/>
      <c r="I9747" s="610"/>
    </row>
    <row r="9748" spans="1:9" ht="15" x14ac:dyDescent="0.25">
      <c r="A9748" s="609" t="str">
        <f t="shared" si="152"/>
        <v>39618</v>
      </c>
      <c r="B9748">
        <v>39618</v>
      </c>
      <c r="C9748" t="s">
        <v>23805</v>
      </c>
      <c r="D9748" t="s">
        <v>8781</v>
      </c>
      <c r="E9748" s="363" t="s">
        <v>23806</v>
      </c>
      <c r="F9748"/>
      <c r="G9748"/>
      <c r="H9748"/>
      <c r="I9748" s="610"/>
    </row>
    <row r="9749" spans="1:9" ht="15" x14ac:dyDescent="0.25">
      <c r="A9749" s="609" t="str">
        <f t="shared" si="152"/>
        <v>39619</v>
      </c>
      <c r="B9749">
        <v>39619</v>
      </c>
      <c r="C9749" t="s">
        <v>23807</v>
      </c>
      <c r="D9749" t="s">
        <v>8781</v>
      </c>
      <c r="E9749" s="363" t="s">
        <v>23808</v>
      </c>
      <c r="F9749"/>
      <c r="G9749"/>
      <c r="H9749"/>
      <c r="I9749" s="610"/>
    </row>
    <row r="9750" spans="1:9" ht="15" x14ac:dyDescent="0.25">
      <c r="A9750" s="609" t="str">
        <f t="shared" si="152"/>
        <v>39613</v>
      </c>
      <c r="B9750">
        <v>39613</v>
      </c>
      <c r="C9750" t="s">
        <v>23809</v>
      </c>
      <c r="D9750" t="s">
        <v>8781</v>
      </c>
      <c r="E9750" s="363" t="s">
        <v>23810</v>
      </c>
      <c r="F9750"/>
      <c r="G9750"/>
      <c r="H9750"/>
      <c r="I9750" s="610"/>
    </row>
    <row r="9751" spans="1:9" ht="15" x14ac:dyDescent="0.25">
      <c r="A9751" s="609" t="str">
        <f t="shared" si="152"/>
        <v>39614</v>
      </c>
      <c r="B9751">
        <v>39614</v>
      </c>
      <c r="C9751" t="s">
        <v>23811</v>
      </c>
      <c r="D9751" t="s">
        <v>8781</v>
      </c>
      <c r="E9751" s="363" t="s">
        <v>23812</v>
      </c>
      <c r="F9751"/>
      <c r="G9751"/>
      <c r="H9751"/>
      <c r="I9751" s="610"/>
    </row>
    <row r="9752" spans="1:9" ht="15" x14ac:dyDescent="0.25">
      <c r="A9752" s="609" t="str">
        <f t="shared" si="152"/>
        <v>38538</v>
      </c>
      <c r="B9752">
        <v>38538</v>
      </c>
      <c r="C9752" t="s">
        <v>23813</v>
      </c>
      <c r="D9752" t="s">
        <v>8796</v>
      </c>
      <c r="E9752" s="363" t="s">
        <v>8965</v>
      </c>
      <c r="F9752"/>
      <c r="G9752"/>
      <c r="H9752"/>
      <c r="I9752" s="610"/>
    </row>
    <row r="9753" spans="1:9" ht="15" x14ac:dyDescent="0.25">
      <c r="A9753" s="609" t="str">
        <f t="shared" si="152"/>
        <v>38539</v>
      </c>
      <c r="B9753">
        <v>38539</v>
      </c>
      <c r="C9753" t="s">
        <v>23814</v>
      </c>
      <c r="D9753" t="s">
        <v>8796</v>
      </c>
      <c r="E9753" s="363" t="s">
        <v>23815</v>
      </c>
      <c r="F9753"/>
      <c r="G9753"/>
      <c r="H9753"/>
      <c r="I9753" s="610"/>
    </row>
    <row r="9754" spans="1:9" ht="15" x14ac:dyDescent="0.25">
      <c r="A9754" s="609" t="str">
        <f t="shared" si="152"/>
        <v>38540</v>
      </c>
      <c r="B9754">
        <v>38540</v>
      </c>
      <c r="C9754" t="s">
        <v>23816</v>
      </c>
      <c r="D9754" t="s">
        <v>8796</v>
      </c>
      <c r="E9754" s="363" t="s">
        <v>23817</v>
      </c>
      <c r="F9754"/>
      <c r="G9754"/>
      <c r="H9754"/>
      <c r="I9754" s="610"/>
    </row>
    <row r="9755" spans="1:9" ht="15" x14ac:dyDescent="0.25">
      <c r="A9755" s="609" t="str">
        <f t="shared" si="152"/>
        <v>38384</v>
      </c>
      <c r="B9755">
        <v>38384</v>
      </c>
      <c r="C9755" t="s">
        <v>23818</v>
      </c>
      <c r="D9755" t="s">
        <v>8781</v>
      </c>
      <c r="E9755" s="363" t="s">
        <v>19137</v>
      </c>
      <c r="F9755"/>
      <c r="G9755"/>
      <c r="H9755"/>
      <c r="I9755" s="610"/>
    </row>
    <row r="9756" spans="1:9" ht="15" x14ac:dyDescent="0.25">
      <c r="A9756" s="609" t="str">
        <f t="shared" si="152"/>
        <v>13</v>
      </c>
      <c r="B9756">
        <v>13</v>
      </c>
      <c r="C9756" t="s">
        <v>23819</v>
      </c>
      <c r="D9756" t="s">
        <v>8790</v>
      </c>
      <c r="E9756" s="363" t="s">
        <v>15656</v>
      </c>
      <c r="F9756"/>
      <c r="G9756"/>
      <c r="H9756"/>
      <c r="I9756" s="610"/>
    </row>
    <row r="9757" spans="1:9" ht="15" x14ac:dyDescent="0.25">
      <c r="A9757" s="609" t="str">
        <f t="shared" si="152"/>
        <v>2762</v>
      </c>
      <c r="B9757">
        <v>2762</v>
      </c>
      <c r="C9757" t="s">
        <v>23820</v>
      </c>
      <c r="D9757" t="s">
        <v>8796</v>
      </c>
      <c r="E9757" s="363" t="s">
        <v>9104</v>
      </c>
      <c r="F9757"/>
      <c r="G9757"/>
      <c r="H9757"/>
      <c r="I9757" s="610"/>
    </row>
    <row r="9758" spans="1:9" ht="15" x14ac:dyDescent="0.25">
      <c r="A9758" s="609" t="str">
        <f t="shared" si="152"/>
        <v>21142</v>
      </c>
      <c r="B9758">
        <v>21142</v>
      </c>
      <c r="C9758" t="s">
        <v>23821</v>
      </c>
      <c r="D9758" t="s">
        <v>8781</v>
      </c>
      <c r="E9758" s="363" t="s">
        <v>21839</v>
      </c>
      <c r="F9758"/>
      <c r="G9758"/>
      <c r="H9758"/>
      <c r="I9758" s="610"/>
    </row>
    <row r="9759" spans="1:9" ht="15" x14ac:dyDescent="0.25">
      <c r="A9759" s="609" t="str">
        <f t="shared" si="152"/>
        <v>4223</v>
      </c>
      <c r="B9759">
        <v>4223</v>
      </c>
      <c r="C9759" t="s">
        <v>23822</v>
      </c>
      <c r="D9759" t="s">
        <v>8777</v>
      </c>
      <c r="E9759" s="363" t="s">
        <v>10518</v>
      </c>
      <c r="F9759"/>
      <c r="G9759"/>
      <c r="H9759"/>
      <c r="I9759" s="610"/>
    </row>
    <row r="9760" spans="1:9" ht="15" x14ac:dyDescent="0.25">
      <c r="A9760" s="609" t="str">
        <f t="shared" si="152"/>
        <v>37372</v>
      </c>
      <c r="B9760">
        <v>37372</v>
      </c>
      <c r="C9760" t="s">
        <v>23823</v>
      </c>
      <c r="D9760" t="s">
        <v>8786</v>
      </c>
      <c r="E9760" s="363" t="s">
        <v>9331</v>
      </c>
      <c r="F9760"/>
      <c r="G9760"/>
      <c r="H9760"/>
      <c r="I9760" s="610"/>
    </row>
    <row r="9761" spans="1:9" ht="15" x14ac:dyDescent="0.25">
      <c r="A9761" s="609" t="str">
        <f t="shared" si="152"/>
        <v>40863</v>
      </c>
      <c r="B9761">
        <v>40863</v>
      </c>
      <c r="C9761" t="s">
        <v>23824</v>
      </c>
      <c r="D9761" t="s">
        <v>8914</v>
      </c>
      <c r="E9761" s="363" t="s">
        <v>9662</v>
      </c>
      <c r="F9761"/>
      <c r="G9761"/>
      <c r="H9761"/>
      <c r="I9761" s="610"/>
    </row>
    <row r="9762" spans="1:9" ht="15" x14ac:dyDescent="0.25">
      <c r="A9762" s="609" t="str">
        <f t="shared" si="152"/>
        <v>38475</v>
      </c>
      <c r="B9762">
        <v>38475</v>
      </c>
      <c r="C9762" t="s">
        <v>23825</v>
      </c>
      <c r="D9762" t="s">
        <v>8781</v>
      </c>
      <c r="E9762" s="363" t="s">
        <v>18756</v>
      </c>
      <c r="F9762"/>
      <c r="G9762"/>
      <c r="H9762"/>
      <c r="I9762" s="610"/>
    </row>
    <row r="9763" spans="1:9" ht="15" x14ac:dyDescent="0.25">
      <c r="A9763" s="609" t="str">
        <f t="shared" si="152"/>
        <v>38474</v>
      </c>
      <c r="B9763">
        <v>38474</v>
      </c>
      <c r="C9763" t="s">
        <v>23826</v>
      </c>
      <c r="D9763" t="s">
        <v>8781</v>
      </c>
      <c r="E9763" s="363" t="s">
        <v>19103</v>
      </c>
      <c r="F9763"/>
      <c r="G9763"/>
      <c r="H9763"/>
      <c r="I9763" s="610"/>
    </row>
    <row r="9764" spans="1:9" ht="15" x14ac:dyDescent="0.25">
      <c r="A9764" s="609" t="str">
        <f t="shared" si="152"/>
        <v>10886</v>
      </c>
      <c r="B9764">
        <v>10886</v>
      </c>
      <c r="C9764" t="s">
        <v>23827</v>
      </c>
      <c r="D9764" t="s">
        <v>8781</v>
      </c>
      <c r="E9764" s="363" t="s">
        <v>23828</v>
      </c>
      <c r="F9764"/>
      <c r="G9764"/>
      <c r="H9764"/>
      <c r="I9764" s="610"/>
    </row>
    <row r="9765" spans="1:9" ht="15" x14ac:dyDescent="0.25">
      <c r="A9765" s="609" t="str">
        <f t="shared" si="152"/>
        <v>10888</v>
      </c>
      <c r="B9765">
        <v>10888</v>
      </c>
      <c r="C9765" t="s">
        <v>23829</v>
      </c>
      <c r="D9765" t="s">
        <v>8781</v>
      </c>
      <c r="E9765" s="363" t="s">
        <v>23830</v>
      </c>
      <c r="F9765"/>
      <c r="G9765"/>
      <c r="H9765"/>
      <c r="I9765" s="610"/>
    </row>
    <row r="9766" spans="1:9" ht="15" x14ac:dyDescent="0.25">
      <c r="A9766" s="609" t="str">
        <f t="shared" si="152"/>
        <v>10889</v>
      </c>
      <c r="B9766">
        <v>10889</v>
      </c>
      <c r="C9766" t="s">
        <v>23831</v>
      </c>
      <c r="D9766" t="s">
        <v>8781</v>
      </c>
      <c r="E9766" s="363" t="s">
        <v>23832</v>
      </c>
      <c r="F9766"/>
      <c r="G9766"/>
      <c r="H9766"/>
      <c r="I9766" s="610"/>
    </row>
    <row r="9767" spans="1:9" ht="15" x14ac:dyDescent="0.25">
      <c r="A9767" s="609" t="str">
        <f t="shared" si="152"/>
        <v>10890</v>
      </c>
      <c r="B9767">
        <v>10890</v>
      </c>
      <c r="C9767" t="s">
        <v>23833</v>
      </c>
      <c r="D9767" t="s">
        <v>8781</v>
      </c>
      <c r="E9767" s="363" t="s">
        <v>23834</v>
      </c>
      <c r="F9767"/>
      <c r="G9767"/>
      <c r="H9767"/>
      <c r="I9767" s="610"/>
    </row>
    <row r="9768" spans="1:9" ht="15" x14ac:dyDescent="0.25">
      <c r="A9768" s="609" t="str">
        <f t="shared" si="152"/>
        <v>10891</v>
      </c>
      <c r="B9768">
        <v>10891</v>
      </c>
      <c r="C9768" t="s">
        <v>23835</v>
      </c>
      <c r="D9768" t="s">
        <v>8781</v>
      </c>
      <c r="E9768" s="363" t="s">
        <v>23836</v>
      </c>
      <c r="F9768"/>
      <c r="G9768"/>
      <c r="H9768"/>
      <c r="I9768" s="610"/>
    </row>
    <row r="9769" spans="1:9" ht="15" x14ac:dyDescent="0.25">
      <c r="A9769" s="609" t="str">
        <f t="shared" si="152"/>
        <v>10892</v>
      </c>
      <c r="B9769">
        <v>10892</v>
      </c>
      <c r="C9769" t="s">
        <v>23837</v>
      </c>
      <c r="D9769" t="s">
        <v>8781</v>
      </c>
      <c r="E9769" s="363" t="s">
        <v>18954</v>
      </c>
      <c r="F9769"/>
      <c r="G9769"/>
      <c r="H9769"/>
      <c r="I9769" s="610"/>
    </row>
    <row r="9770" spans="1:9" ht="15" x14ac:dyDescent="0.25">
      <c r="A9770" s="609" t="str">
        <f t="shared" si="152"/>
        <v>20977</v>
      </c>
      <c r="B9770">
        <v>20977</v>
      </c>
      <c r="C9770" t="s">
        <v>23838</v>
      </c>
      <c r="D9770" t="s">
        <v>8781</v>
      </c>
      <c r="E9770" s="363" t="s">
        <v>23839</v>
      </c>
      <c r="F9770"/>
      <c r="G9770"/>
      <c r="H9770"/>
      <c r="I9770" s="610"/>
    </row>
    <row r="9771" spans="1:9" ht="15" x14ac:dyDescent="0.25">
      <c r="A9771" s="609" t="str">
        <f t="shared" si="152"/>
        <v>3073</v>
      </c>
      <c r="B9771">
        <v>3073</v>
      </c>
      <c r="C9771" t="s">
        <v>23840</v>
      </c>
      <c r="D9771" t="s">
        <v>8781</v>
      </c>
      <c r="E9771" s="363" t="s">
        <v>10450</v>
      </c>
      <c r="F9771"/>
      <c r="G9771"/>
      <c r="H9771"/>
      <c r="I9771" s="610"/>
    </row>
    <row r="9772" spans="1:9" ht="15" x14ac:dyDescent="0.25">
      <c r="A9772" s="609" t="str">
        <f t="shared" si="152"/>
        <v>3068</v>
      </c>
      <c r="B9772">
        <v>3068</v>
      </c>
      <c r="C9772" t="s">
        <v>23841</v>
      </c>
      <c r="D9772" t="s">
        <v>8781</v>
      </c>
      <c r="E9772" s="363" t="s">
        <v>17657</v>
      </c>
      <c r="F9772"/>
      <c r="G9772"/>
      <c r="H9772"/>
      <c r="I9772" s="610"/>
    </row>
    <row r="9773" spans="1:9" ht="15" x14ac:dyDescent="0.25">
      <c r="A9773" s="609" t="str">
        <f t="shared" si="152"/>
        <v>3074</v>
      </c>
      <c r="B9773">
        <v>3074</v>
      </c>
      <c r="C9773" t="s">
        <v>23842</v>
      </c>
      <c r="D9773" t="s">
        <v>8781</v>
      </c>
      <c r="E9773" s="363" t="s">
        <v>23843</v>
      </c>
      <c r="F9773"/>
      <c r="G9773"/>
      <c r="H9773"/>
      <c r="I9773" s="610"/>
    </row>
    <row r="9774" spans="1:9" ht="15" x14ac:dyDescent="0.25">
      <c r="A9774" s="609" t="str">
        <f t="shared" si="152"/>
        <v>3076</v>
      </c>
      <c r="B9774">
        <v>3076</v>
      </c>
      <c r="C9774" t="s">
        <v>23844</v>
      </c>
      <c r="D9774" t="s">
        <v>8781</v>
      </c>
      <c r="E9774" s="363" t="s">
        <v>23845</v>
      </c>
      <c r="F9774"/>
      <c r="G9774"/>
      <c r="H9774"/>
      <c r="I9774" s="610"/>
    </row>
    <row r="9775" spans="1:9" ht="15" x14ac:dyDescent="0.25">
      <c r="A9775" s="609" t="str">
        <f t="shared" si="152"/>
        <v>3072</v>
      </c>
      <c r="B9775">
        <v>3072</v>
      </c>
      <c r="C9775" t="s">
        <v>23846</v>
      </c>
      <c r="D9775" t="s">
        <v>8781</v>
      </c>
      <c r="E9775" s="363" t="s">
        <v>23847</v>
      </c>
      <c r="F9775"/>
      <c r="G9775"/>
      <c r="H9775"/>
      <c r="I9775" s="610"/>
    </row>
    <row r="9776" spans="1:9" ht="15" x14ac:dyDescent="0.25">
      <c r="A9776" s="609" t="str">
        <f t="shared" si="152"/>
        <v>3075</v>
      </c>
      <c r="B9776">
        <v>3075</v>
      </c>
      <c r="C9776" t="s">
        <v>23848</v>
      </c>
      <c r="D9776" t="s">
        <v>8781</v>
      </c>
      <c r="E9776" s="363" t="s">
        <v>23849</v>
      </c>
      <c r="F9776"/>
      <c r="G9776"/>
      <c r="H9776"/>
      <c r="I9776" s="610"/>
    </row>
    <row r="9777" spans="1:9" ht="15" x14ac:dyDescent="0.25">
      <c r="A9777" s="609" t="str">
        <f t="shared" si="152"/>
        <v>10780</v>
      </c>
      <c r="B9777">
        <v>10780</v>
      </c>
      <c r="C9777" t="s">
        <v>23850</v>
      </c>
      <c r="D9777" t="s">
        <v>8781</v>
      </c>
      <c r="E9777" s="363" t="s">
        <v>14612</v>
      </c>
      <c r="F9777"/>
      <c r="G9777"/>
      <c r="H9777"/>
      <c r="I9777" s="610"/>
    </row>
    <row r="9778" spans="1:9" ht="15" x14ac:dyDescent="0.25">
      <c r="A9778" s="609" t="str">
        <f t="shared" si="152"/>
        <v>10781</v>
      </c>
      <c r="B9778">
        <v>10781</v>
      </c>
      <c r="C9778" t="s">
        <v>23851</v>
      </c>
      <c r="D9778" t="s">
        <v>8781</v>
      </c>
      <c r="E9778" s="363" t="s">
        <v>14482</v>
      </c>
      <c r="F9778"/>
      <c r="G9778"/>
      <c r="H9778"/>
      <c r="I9778" s="610"/>
    </row>
    <row r="9779" spans="1:9" ht="15" x14ac:dyDescent="0.25">
      <c r="A9779" s="609" t="str">
        <f t="shared" si="152"/>
        <v>20106</v>
      </c>
      <c r="B9779">
        <v>20106</v>
      </c>
      <c r="C9779" t="s">
        <v>23852</v>
      </c>
      <c r="D9779" t="s">
        <v>8781</v>
      </c>
      <c r="E9779" s="363" t="s">
        <v>17237</v>
      </c>
      <c r="F9779"/>
      <c r="G9779"/>
      <c r="H9779"/>
      <c r="I9779" s="610"/>
    </row>
    <row r="9780" spans="1:9" ht="15" x14ac:dyDescent="0.25">
      <c r="A9780" s="609" t="str">
        <f t="shared" si="152"/>
        <v>20107</v>
      </c>
      <c r="B9780">
        <v>20107</v>
      </c>
      <c r="C9780" t="s">
        <v>23853</v>
      </c>
      <c r="D9780" t="s">
        <v>8781</v>
      </c>
      <c r="E9780" s="363" t="s">
        <v>9187</v>
      </c>
      <c r="F9780"/>
      <c r="G9780"/>
      <c r="H9780"/>
      <c r="I9780" s="610"/>
    </row>
    <row r="9781" spans="1:9" ht="15" x14ac:dyDescent="0.25">
      <c r="A9781" s="609" t="str">
        <f t="shared" si="152"/>
        <v>20108</v>
      </c>
      <c r="B9781">
        <v>20108</v>
      </c>
      <c r="C9781" t="s">
        <v>23854</v>
      </c>
      <c r="D9781" t="s">
        <v>8781</v>
      </c>
      <c r="E9781" s="363" t="s">
        <v>13820</v>
      </c>
      <c r="F9781"/>
      <c r="G9781"/>
      <c r="H9781"/>
      <c r="I9781" s="610"/>
    </row>
    <row r="9782" spans="1:9" ht="15" x14ac:dyDescent="0.25">
      <c r="A9782" s="609" t="str">
        <f t="shared" si="152"/>
        <v>20109</v>
      </c>
      <c r="B9782">
        <v>20109</v>
      </c>
      <c r="C9782" t="s">
        <v>23855</v>
      </c>
      <c r="D9782" t="s">
        <v>8781</v>
      </c>
      <c r="E9782" s="363" t="s">
        <v>14612</v>
      </c>
      <c r="F9782"/>
      <c r="G9782"/>
      <c r="H9782"/>
      <c r="I9782" s="610"/>
    </row>
    <row r="9783" spans="1:9" ht="15" x14ac:dyDescent="0.25">
      <c r="A9783" s="609" t="str">
        <f t="shared" si="152"/>
        <v>43612</v>
      </c>
      <c r="B9783">
        <v>43612</v>
      </c>
      <c r="C9783" t="s">
        <v>23856</v>
      </c>
      <c r="D9783" t="s">
        <v>9435</v>
      </c>
      <c r="E9783" s="363" t="s">
        <v>23857</v>
      </c>
      <c r="F9783"/>
      <c r="G9783"/>
      <c r="H9783"/>
      <c r="I9783" s="610"/>
    </row>
    <row r="9784" spans="1:9" ht="15" x14ac:dyDescent="0.25">
      <c r="A9784" s="609" t="str">
        <f t="shared" si="152"/>
        <v>43613</v>
      </c>
      <c r="B9784">
        <v>43613</v>
      </c>
      <c r="C9784" t="s">
        <v>23858</v>
      </c>
      <c r="D9784" t="s">
        <v>9435</v>
      </c>
      <c r="E9784" s="363" t="s">
        <v>19343</v>
      </c>
      <c r="F9784"/>
      <c r="G9784"/>
      <c r="H9784"/>
      <c r="I9784" s="610"/>
    </row>
    <row r="9785" spans="1:9" ht="15" x14ac:dyDescent="0.25">
      <c r="A9785" s="609" t="str">
        <f t="shared" si="152"/>
        <v>11480</v>
      </c>
      <c r="B9785">
        <v>11480</v>
      </c>
      <c r="C9785" t="s">
        <v>23859</v>
      </c>
      <c r="D9785" t="s">
        <v>9435</v>
      </c>
      <c r="E9785" s="363" t="s">
        <v>23860</v>
      </c>
      <c r="F9785"/>
      <c r="G9785"/>
      <c r="H9785"/>
      <c r="I9785" s="610"/>
    </row>
    <row r="9786" spans="1:9" ht="15" x14ac:dyDescent="0.25">
      <c r="A9786" s="609" t="str">
        <f t="shared" si="152"/>
        <v>11469</v>
      </c>
      <c r="B9786">
        <v>11469</v>
      </c>
      <c r="C9786" t="s">
        <v>23861</v>
      </c>
      <c r="D9786" t="s">
        <v>8781</v>
      </c>
      <c r="E9786" s="363" t="s">
        <v>9198</v>
      </c>
      <c r="F9786"/>
      <c r="G9786"/>
      <c r="H9786"/>
      <c r="I9786" s="610"/>
    </row>
    <row r="9787" spans="1:9" ht="15" x14ac:dyDescent="0.25">
      <c r="A9787" s="609" t="str">
        <f t="shared" si="152"/>
        <v>11468</v>
      </c>
      <c r="B9787">
        <v>11468</v>
      </c>
      <c r="C9787" t="s">
        <v>23862</v>
      </c>
      <c r="D9787" t="s">
        <v>8781</v>
      </c>
      <c r="E9787" s="363" t="s">
        <v>18884</v>
      </c>
      <c r="F9787"/>
      <c r="G9787"/>
      <c r="H9787"/>
      <c r="I9787" s="610"/>
    </row>
    <row r="9788" spans="1:9" ht="15" x14ac:dyDescent="0.25">
      <c r="A9788" s="609" t="str">
        <f t="shared" si="152"/>
        <v>11484</v>
      </c>
      <c r="B9788">
        <v>11484</v>
      </c>
      <c r="C9788" t="s">
        <v>23863</v>
      </c>
      <c r="D9788" t="s">
        <v>8781</v>
      </c>
      <c r="E9788" s="363" t="s">
        <v>18513</v>
      </c>
      <c r="F9788"/>
      <c r="G9788"/>
      <c r="H9788"/>
      <c r="I9788" s="610"/>
    </row>
    <row r="9789" spans="1:9" ht="15" x14ac:dyDescent="0.25">
      <c r="A9789" s="609" t="str">
        <f t="shared" si="152"/>
        <v>38155</v>
      </c>
      <c r="B9789">
        <v>38155</v>
      </c>
      <c r="C9789" t="s">
        <v>23864</v>
      </c>
      <c r="D9789" t="s">
        <v>8781</v>
      </c>
      <c r="E9789" s="363" t="s">
        <v>23865</v>
      </c>
      <c r="F9789"/>
      <c r="G9789"/>
      <c r="H9789"/>
      <c r="I9789" s="610"/>
    </row>
    <row r="9790" spans="1:9" ht="15" x14ac:dyDescent="0.25">
      <c r="A9790" s="609" t="str">
        <f t="shared" si="152"/>
        <v>11467</v>
      </c>
      <c r="B9790">
        <v>11467</v>
      </c>
      <c r="C9790" t="s">
        <v>23866</v>
      </c>
      <c r="D9790" t="s">
        <v>8781</v>
      </c>
      <c r="E9790" s="363" t="s">
        <v>17682</v>
      </c>
      <c r="F9790"/>
      <c r="G9790"/>
      <c r="H9790"/>
      <c r="I9790" s="610"/>
    </row>
    <row r="9791" spans="1:9" ht="15" x14ac:dyDescent="0.25">
      <c r="A9791" s="609" t="str">
        <f t="shared" si="152"/>
        <v>38153</v>
      </c>
      <c r="B9791">
        <v>38153</v>
      </c>
      <c r="C9791" t="s">
        <v>23867</v>
      </c>
      <c r="D9791" t="s">
        <v>9435</v>
      </c>
      <c r="E9791" s="363" t="s">
        <v>23868</v>
      </c>
      <c r="F9791"/>
      <c r="G9791"/>
      <c r="H9791"/>
      <c r="I9791" s="610"/>
    </row>
    <row r="9792" spans="1:9" ht="15" x14ac:dyDescent="0.25">
      <c r="A9792" s="609" t="str">
        <f t="shared" si="152"/>
        <v>43607</v>
      </c>
      <c r="B9792">
        <v>43607</v>
      </c>
      <c r="C9792" t="s">
        <v>23869</v>
      </c>
      <c r="D9792" t="s">
        <v>9435</v>
      </c>
      <c r="E9792" s="363" t="s">
        <v>14111</v>
      </c>
      <c r="F9792"/>
      <c r="G9792"/>
      <c r="H9792"/>
      <c r="I9792" s="610"/>
    </row>
    <row r="9793" spans="1:9" ht="15" x14ac:dyDescent="0.25">
      <c r="A9793" s="609" t="str">
        <f t="shared" si="152"/>
        <v>3080</v>
      </c>
      <c r="B9793">
        <v>3080</v>
      </c>
      <c r="C9793" t="s">
        <v>23870</v>
      </c>
      <c r="D9793" t="s">
        <v>9435</v>
      </c>
      <c r="E9793" s="363" t="s">
        <v>18434</v>
      </c>
      <c r="F9793"/>
      <c r="G9793"/>
      <c r="H9793"/>
      <c r="I9793" s="610"/>
    </row>
    <row r="9794" spans="1:9" ht="15" x14ac:dyDescent="0.25">
      <c r="A9794" s="609" t="str">
        <f t="shared" ref="A9794:A9857" si="153">IF(ISERROR(SEARCH("/",B9794)=6),TRIM(CLEAN(B9794)),IF(SEARCH("/",B9794)=6,IF(LEN(TRIM(CLEAN(B9794)))=7,LEFT(TRIM(CLEAN(B9794)),6)&amp;"00"&amp;RIGHT(TRIM(CLEAN(B9794)),1),LEFT(TRIM(CLEAN(B9794)),6)&amp;"0"&amp;RIGHT(TRIM(CLEAN(B9794)),2)),TRIM(CLEAN(B9794))))</f>
        <v>3081</v>
      </c>
      <c r="B9794">
        <v>3081</v>
      </c>
      <c r="C9794" t="s">
        <v>23871</v>
      </c>
      <c r="D9794" t="s">
        <v>9435</v>
      </c>
      <c r="E9794" s="363" t="s">
        <v>23872</v>
      </c>
      <c r="F9794"/>
      <c r="G9794"/>
      <c r="H9794"/>
      <c r="I9794" s="610"/>
    </row>
    <row r="9795" spans="1:9" ht="15" x14ac:dyDescent="0.25">
      <c r="A9795" s="609" t="str">
        <f t="shared" si="153"/>
        <v>3090</v>
      </c>
      <c r="B9795">
        <v>3090</v>
      </c>
      <c r="C9795" t="s">
        <v>23873</v>
      </c>
      <c r="D9795" t="s">
        <v>9435</v>
      </c>
      <c r="E9795" s="363" t="s">
        <v>23874</v>
      </c>
      <c r="F9795"/>
      <c r="G9795"/>
      <c r="H9795"/>
      <c r="I9795" s="610"/>
    </row>
    <row r="9796" spans="1:9" ht="15" x14ac:dyDescent="0.25">
      <c r="A9796" s="609" t="str">
        <f t="shared" si="153"/>
        <v>43611</v>
      </c>
      <c r="B9796">
        <v>43611</v>
      </c>
      <c r="C9796" t="s">
        <v>23875</v>
      </c>
      <c r="D9796" t="s">
        <v>9435</v>
      </c>
      <c r="E9796" s="363" t="s">
        <v>23876</v>
      </c>
      <c r="F9796"/>
      <c r="G9796"/>
      <c r="H9796"/>
      <c r="I9796" s="610"/>
    </row>
    <row r="9797" spans="1:9" ht="15" x14ac:dyDescent="0.25">
      <c r="A9797" s="609" t="str">
        <f t="shared" si="153"/>
        <v>3103</v>
      </c>
      <c r="B9797">
        <v>3103</v>
      </c>
      <c r="C9797" t="s">
        <v>23877</v>
      </c>
      <c r="D9797" t="s">
        <v>8781</v>
      </c>
      <c r="E9797" s="363" t="s">
        <v>18646</v>
      </c>
      <c r="F9797"/>
      <c r="G9797"/>
      <c r="H9797"/>
      <c r="I9797" s="610"/>
    </row>
    <row r="9798" spans="1:9" ht="15" x14ac:dyDescent="0.25">
      <c r="A9798" s="609" t="str">
        <f t="shared" si="153"/>
        <v>3097</v>
      </c>
      <c r="B9798">
        <v>3097</v>
      </c>
      <c r="C9798" t="s">
        <v>23878</v>
      </c>
      <c r="D9798" t="s">
        <v>9435</v>
      </c>
      <c r="E9798" s="363" t="s">
        <v>10317</v>
      </c>
      <c r="F9798"/>
      <c r="G9798"/>
      <c r="H9798"/>
      <c r="I9798" s="610"/>
    </row>
    <row r="9799" spans="1:9" ht="15" x14ac:dyDescent="0.25">
      <c r="A9799" s="609" t="str">
        <f t="shared" si="153"/>
        <v>3099</v>
      </c>
      <c r="B9799">
        <v>3099</v>
      </c>
      <c r="C9799" t="s">
        <v>23879</v>
      </c>
      <c r="D9799" t="s">
        <v>9435</v>
      </c>
      <c r="E9799" s="363" t="s">
        <v>19480</v>
      </c>
      <c r="F9799"/>
      <c r="G9799"/>
      <c r="H9799"/>
      <c r="I9799" s="610"/>
    </row>
    <row r="9800" spans="1:9" ht="15" x14ac:dyDescent="0.25">
      <c r="A9800" s="609" t="str">
        <f t="shared" si="153"/>
        <v>38151</v>
      </c>
      <c r="B9800">
        <v>38151</v>
      </c>
      <c r="C9800" t="s">
        <v>23880</v>
      </c>
      <c r="D9800" t="s">
        <v>9435</v>
      </c>
      <c r="E9800" s="363" t="s">
        <v>8847</v>
      </c>
      <c r="F9800"/>
      <c r="G9800"/>
      <c r="H9800"/>
      <c r="I9800" s="610"/>
    </row>
    <row r="9801" spans="1:9" ht="15" x14ac:dyDescent="0.25">
      <c r="A9801" s="609" t="str">
        <f t="shared" si="153"/>
        <v>38152</v>
      </c>
      <c r="B9801">
        <v>38152</v>
      </c>
      <c r="C9801" t="s">
        <v>23881</v>
      </c>
      <c r="D9801" t="s">
        <v>9435</v>
      </c>
      <c r="E9801" s="363" t="s">
        <v>23882</v>
      </c>
      <c r="F9801"/>
      <c r="G9801"/>
      <c r="H9801"/>
      <c r="I9801" s="610"/>
    </row>
    <row r="9802" spans="1:9" ht="15" x14ac:dyDescent="0.25">
      <c r="A9802" s="609" t="str">
        <f t="shared" si="153"/>
        <v>43610</v>
      </c>
      <c r="B9802">
        <v>43610</v>
      </c>
      <c r="C9802" t="s">
        <v>23883</v>
      </c>
      <c r="D9802" t="s">
        <v>9435</v>
      </c>
      <c r="E9802" s="363" t="s">
        <v>23884</v>
      </c>
      <c r="F9802"/>
      <c r="G9802"/>
      <c r="H9802"/>
      <c r="I9802" s="610"/>
    </row>
    <row r="9803" spans="1:9" ht="15" x14ac:dyDescent="0.25">
      <c r="A9803" s="609" t="str">
        <f t="shared" si="153"/>
        <v>3093</v>
      </c>
      <c r="B9803">
        <v>3093</v>
      </c>
      <c r="C9803" t="s">
        <v>23885</v>
      </c>
      <c r="D9803" t="s">
        <v>9435</v>
      </c>
      <c r="E9803" s="363" t="s">
        <v>19480</v>
      </c>
      <c r="F9803"/>
      <c r="G9803"/>
      <c r="H9803"/>
      <c r="I9803" s="610"/>
    </row>
    <row r="9804" spans="1:9" ht="15" x14ac:dyDescent="0.25">
      <c r="A9804" s="609" t="str">
        <f t="shared" si="153"/>
        <v>38165</v>
      </c>
      <c r="B9804">
        <v>38165</v>
      </c>
      <c r="C9804" t="s">
        <v>23886</v>
      </c>
      <c r="D9804" t="s">
        <v>9435</v>
      </c>
      <c r="E9804" s="363" t="s">
        <v>21210</v>
      </c>
      <c r="F9804"/>
      <c r="G9804"/>
      <c r="H9804"/>
      <c r="I9804" s="610"/>
    </row>
    <row r="9805" spans="1:9" ht="15" x14ac:dyDescent="0.25">
      <c r="A9805" s="609" t="str">
        <f t="shared" si="153"/>
        <v>38177</v>
      </c>
      <c r="B9805">
        <v>38177</v>
      </c>
      <c r="C9805" t="s">
        <v>23887</v>
      </c>
      <c r="D9805" t="s">
        <v>8781</v>
      </c>
      <c r="E9805" s="363" t="s">
        <v>17410</v>
      </c>
      <c r="F9805"/>
      <c r="G9805"/>
      <c r="H9805"/>
      <c r="I9805" s="610"/>
    </row>
    <row r="9806" spans="1:9" ht="15" x14ac:dyDescent="0.25">
      <c r="A9806" s="609" t="str">
        <f t="shared" si="153"/>
        <v>11458</v>
      </c>
      <c r="B9806">
        <v>11458</v>
      </c>
      <c r="C9806" t="s">
        <v>23888</v>
      </c>
      <c r="D9806" t="s">
        <v>8781</v>
      </c>
      <c r="E9806" s="363" t="s">
        <v>23889</v>
      </c>
      <c r="F9806"/>
      <c r="G9806"/>
      <c r="H9806"/>
      <c r="I9806" s="610"/>
    </row>
    <row r="9807" spans="1:9" ht="15" x14ac:dyDescent="0.25">
      <c r="A9807" s="609" t="str">
        <f t="shared" si="153"/>
        <v>3108</v>
      </c>
      <c r="B9807">
        <v>3108</v>
      </c>
      <c r="C9807" t="s">
        <v>23890</v>
      </c>
      <c r="D9807" t="s">
        <v>8781</v>
      </c>
      <c r="E9807" s="363" t="s">
        <v>23891</v>
      </c>
      <c r="F9807"/>
      <c r="G9807"/>
      <c r="H9807"/>
      <c r="I9807" s="610"/>
    </row>
    <row r="9808" spans="1:9" ht="15" x14ac:dyDescent="0.25">
      <c r="A9808" s="609" t="str">
        <f t="shared" si="153"/>
        <v>3105</v>
      </c>
      <c r="B9808">
        <v>3105</v>
      </c>
      <c r="C9808" t="s">
        <v>23892</v>
      </c>
      <c r="D9808" t="s">
        <v>8781</v>
      </c>
      <c r="E9808" s="363" t="s">
        <v>19172</v>
      </c>
      <c r="F9808"/>
      <c r="G9808"/>
      <c r="H9808"/>
      <c r="I9808" s="610"/>
    </row>
    <row r="9809" spans="1:9" ht="15" x14ac:dyDescent="0.25">
      <c r="A9809" s="609" t="str">
        <f t="shared" si="153"/>
        <v>38178</v>
      </c>
      <c r="B9809">
        <v>38178</v>
      </c>
      <c r="C9809" t="s">
        <v>23893</v>
      </c>
      <c r="D9809" t="s">
        <v>8781</v>
      </c>
      <c r="E9809" s="363" t="s">
        <v>18033</v>
      </c>
      <c r="F9809"/>
      <c r="G9809"/>
      <c r="H9809"/>
      <c r="I9809" s="610"/>
    </row>
    <row r="9810" spans="1:9" ht="15" x14ac:dyDescent="0.25">
      <c r="A9810" s="609" t="str">
        <f t="shared" si="153"/>
        <v>43575</v>
      </c>
      <c r="B9810">
        <v>43575</v>
      </c>
      <c r="C9810" t="s">
        <v>23894</v>
      </c>
      <c r="D9810" t="s">
        <v>8781</v>
      </c>
      <c r="E9810" s="363" t="s">
        <v>21680</v>
      </c>
      <c r="F9810"/>
      <c r="G9810"/>
      <c r="H9810"/>
      <c r="I9810" s="610"/>
    </row>
    <row r="9811" spans="1:9" ht="15" x14ac:dyDescent="0.25">
      <c r="A9811" s="609" t="str">
        <f t="shared" si="153"/>
        <v>43577</v>
      </c>
      <c r="B9811">
        <v>43577</v>
      </c>
      <c r="C9811" t="s">
        <v>23895</v>
      </c>
      <c r="D9811" t="s">
        <v>8781</v>
      </c>
      <c r="E9811" s="363" t="s">
        <v>20869</v>
      </c>
      <c r="F9811"/>
      <c r="G9811"/>
      <c r="H9811"/>
      <c r="I9811" s="610"/>
    </row>
    <row r="9812" spans="1:9" ht="15" x14ac:dyDescent="0.25">
      <c r="A9812" s="609" t="str">
        <f t="shared" si="153"/>
        <v>43458</v>
      </c>
      <c r="B9812">
        <v>43458</v>
      </c>
      <c r="C9812" t="s">
        <v>23896</v>
      </c>
      <c r="D9812" t="s">
        <v>8786</v>
      </c>
      <c r="E9812" s="363" t="s">
        <v>8810</v>
      </c>
      <c r="F9812"/>
      <c r="G9812"/>
      <c r="H9812"/>
      <c r="I9812" s="610"/>
    </row>
    <row r="9813" spans="1:9" ht="15" x14ac:dyDescent="0.25">
      <c r="A9813" s="609" t="str">
        <f t="shared" si="153"/>
        <v>43470</v>
      </c>
      <c r="B9813">
        <v>43470</v>
      </c>
      <c r="C9813" t="s">
        <v>23897</v>
      </c>
      <c r="D9813" t="s">
        <v>8914</v>
      </c>
      <c r="E9813" s="363" t="s">
        <v>9426</v>
      </c>
      <c r="F9813"/>
      <c r="G9813"/>
      <c r="H9813"/>
      <c r="I9813" s="610"/>
    </row>
    <row r="9814" spans="1:9" ht="15" x14ac:dyDescent="0.25">
      <c r="A9814" s="609" t="str">
        <f t="shared" si="153"/>
        <v>43459</v>
      </c>
      <c r="B9814">
        <v>43459</v>
      </c>
      <c r="C9814" t="s">
        <v>23898</v>
      </c>
      <c r="D9814" t="s">
        <v>8786</v>
      </c>
      <c r="E9814" s="363" t="s">
        <v>8989</v>
      </c>
      <c r="F9814"/>
      <c r="G9814"/>
      <c r="H9814"/>
      <c r="I9814" s="610"/>
    </row>
    <row r="9815" spans="1:9" ht="15" x14ac:dyDescent="0.25">
      <c r="A9815" s="609" t="str">
        <f t="shared" si="153"/>
        <v>43471</v>
      </c>
      <c r="B9815">
        <v>43471</v>
      </c>
      <c r="C9815" t="s">
        <v>23899</v>
      </c>
      <c r="D9815" t="s">
        <v>8914</v>
      </c>
      <c r="E9815" s="363" t="s">
        <v>9689</v>
      </c>
      <c r="F9815"/>
      <c r="G9815"/>
      <c r="H9815"/>
      <c r="I9815" s="610"/>
    </row>
    <row r="9816" spans="1:9" ht="15" x14ac:dyDescent="0.25">
      <c r="A9816" s="609" t="str">
        <f t="shared" si="153"/>
        <v>43460</v>
      </c>
      <c r="B9816">
        <v>43460</v>
      </c>
      <c r="C9816" t="s">
        <v>23900</v>
      </c>
      <c r="D9816" t="s">
        <v>8786</v>
      </c>
      <c r="E9816" s="363" t="s">
        <v>9690</v>
      </c>
      <c r="F9816"/>
      <c r="G9816"/>
      <c r="H9816"/>
      <c r="I9816" s="610"/>
    </row>
    <row r="9817" spans="1:9" ht="15" x14ac:dyDescent="0.25">
      <c r="A9817" s="609" t="str">
        <f t="shared" si="153"/>
        <v>43472</v>
      </c>
      <c r="B9817">
        <v>43472</v>
      </c>
      <c r="C9817" t="s">
        <v>23901</v>
      </c>
      <c r="D9817" t="s">
        <v>8914</v>
      </c>
      <c r="E9817" s="363" t="s">
        <v>9691</v>
      </c>
      <c r="F9817"/>
      <c r="G9817"/>
      <c r="H9817"/>
      <c r="I9817" s="610"/>
    </row>
    <row r="9818" spans="1:9" ht="15" x14ac:dyDescent="0.25">
      <c r="A9818" s="609" t="str">
        <f t="shared" si="153"/>
        <v>43461</v>
      </c>
      <c r="B9818">
        <v>43461</v>
      </c>
      <c r="C9818" t="s">
        <v>23902</v>
      </c>
      <c r="D9818" t="s">
        <v>8786</v>
      </c>
      <c r="E9818" s="363" t="s">
        <v>9692</v>
      </c>
      <c r="F9818"/>
      <c r="G9818"/>
      <c r="H9818"/>
      <c r="I9818" s="610"/>
    </row>
    <row r="9819" spans="1:9" ht="15" x14ac:dyDescent="0.25">
      <c r="A9819" s="609" t="str">
        <f t="shared" si="153"/>
        <v>43473</v>
      </c>
      <c r="B9819">
        <v>43473</v>
      </c>
      <c r="C9819" t="s">
        <v>23903</v>
      </c>
      <c r="D9819" t="s">
        <v>8914</v>
      </c>
      <c r="E9819" s="363" t="s">
        <v>9693</v>
      </c>
      <c r="F9819"/>
      <c r="G9819"/>
      <c r="H9819"/>
      <c r="I9819" s="610"/>
    </row>
    <row r="9820" spans="1:9" ht="15" x14ac:dyDescent="0.25">
      <c r="A9820" s="609" t="str">
        <f t="shared" si="153"/>
        <v>43463</v>
      </c>
      <c r="B9820">
        <v>43463</v>
      </c>
      <c r="C9820" t="s">
        <v>23904</v>
      </c>
      <c r="D9820" t="s">
        <v>8786</v>
      </c>
      <c r="E9820" s="363" t="s">
        <v>9232</v>
      </c>
      <c r="F9820"/>
      <c r="G9820"/>
      <c r="H9820"/>
      <c r="I9820" s="610"/>
    </row>
    <row r="9821" spans="1:9" ht="15" x14ac:dyDescent="0.25">
      <c r="A9821" s="609" t="str">
        <f t="shared" si="153"/>
        <v>43475</v>
      </c>
      <c r="B9821">
        <v>43475</v>
      </c>
      <c r="C9821" t="s">
        <v>23905</v>
      </c>
      <c r="D9821" t="s">
        <v>8914</v>
      </c>
      <c r="E9821" s="363" t="s">
        <v>9694</v>
      </c>
      <c r="F9821"/>
      <c r="G9821"/>
      <c r="H9821"/>
      <c r="I9821" s="610"/>
    </row>
    <row r="9822" spans="1:9" ht="15" x14ac:dyDescent="0.25">
      <c r="A9822" s="609" t="str">
        <f t="shared" si="153"/>
        <v>43462</v>
      </c>
      <c r="B9822">
        <v>43462</v>
      </c>
      <c r="C9822" t="s">
        <v>23906</v>
      </c>
      <c r="D9822" t="s">
        <v>8786</v>
      </c>
      <c r="E9822" s="363" t="s">
        <v>9695</v>
      </c>
      <c r="F9822"/>
      <c r="G9822"/>
      <c r="H9822"/>
      <c r="I9822" s="610"/>
    </row>
    <row r="9823" spans="1:9" ht="15" x14ac:dyDescent="0.25">
      <c r="A9823" s="609" t="str">
        <f t="shared" si="153"/>
        <v>43474</v>
      </c>
      <c r="B9823">
        <v>43474</v>
      </c>
      <c r="C9823" t="s">
        <v>23907</v>
      </c>
      <c r="D9823" t="s">
        <v>8914</v>
      </c>
      <c r="E9823" s="363" t="s">
        <v>9230</v>
      </c>
      <c r="F9823"/>
      <c r="G9823"/>
      <c r="H9823"/>
      <c r="I9823" s="610"/>
    </row>
    <row r="9824" spans="1:9" ht="15" x14ac:dyDescent="0.25">
      <c r="A9824" s="609" t="str">
        <f t="shared" si="153"/>
        <v>43464</v>
      </c>
      <c r="B9824">
        <v>43464</v>
      </c>
      <c r="C9824" t="s">
        <v>23908</v>
      </c>
      <c r="D9824" t="s">
        <v>8786</v>
      </c>
      <c r="E9824" s="363" t="s">
        <v>9695</v>
      </c>
      <c r="F9824"/>
      <c r="G9824"/>
      <c r="H9824"/>
      <c r="I9824" s="610"/>
    </row>
    <row r="9825" spans="1:9" ht="15" x14ac:dyDescent="0.25">
      <c r="A9825" s="609" t="str">
        <f t="shared" si="153"/>
        <v>43476</v>
      </c>
      <c r="B9825">
        <v>43476</v>
      </c>
      <c r="C9825" t="s">
        <v>23909</v>
      </c>
      <c r="D9825" t="s">
        <v>8914</v>
      </c>
      <c r="E9825" s="363" t="s">
        <v>9695</v>
      </c>
      <c r="F9825"/>
      <c r="G9825"/>
      <c r="H9825"/>
      <c r="I9825" s="610"/>
    </row>
    <row r="9826" spans="1:9" ht="15" x14ac:dyDescent="0.25">
      <c r="A9826" s="609" t="str">
        <f t="shared" si="153"/>
        <v>43465</v>
      </c>
      <c r="B9826">
        <v>43465</v>
      </c>
      <c r="C9826" t="s">
        <v>23910</v>
      </c>
      <c r="D9826" t="s">
        <v>8786</v>
      </c>
      <c r="E9826" s="363" t="s">
        <v>9625</v>
      </c>
      <c r="F9826"/>
      <c r="G9826"/>
      <c r="H9826"/>
      <c r="I9826" s="610"/>
    </row>
    <row r="9827" spans="1:9" ht="15" x14ac:dyDescent="0.25">
      <c r="A9827" s="609" t="str">
        <f t="shared" si="153"/>
        <v>43477</v>
      </c>
      <c r="B9827">
        <v>43477</v>
      </c>
      <c r="C9827" t="s">
        <v>23911</v>
      </c>
      <c r="D9827" t="s">
        <v>8914</v>
      </c>
      <c r="E9827" s="363" t="s">
        <v>9696</v>
      </c>
      <c r="F9827"/>
      <c r="G9827"/>
      <c r="H9827"/>
      <c r="I9827" s="610"/>
    </row>
    <row r="9828" spans="1:9" ht="15" x14ac:dyDescent="0.25">
      <c r="A9828" s="609" t="str">
        <f t="shared" si="153"/>
        <v>43466</v>
      </c>
      <c r="B9828">
        <v>43466</v>
      </c>
      <c r="C9828" t="s">
        <v>23912</v>
      </c>
      <c r="D9828" t="s">
        <v>8786</v>
      </c>
      <c r="E9828" s="363" t="s">
        <v>9697</v>
      </c>
      <c r="F9828"/>
      <c r="G9828"/>
      <c r="H9828"/>
      <c r="I9828" s="610"/>
    </row>
    <row r="9829" spans="1:9" ht="15" x14ac:dyDescent="0.25">
      <c r="A9829" s="609" t="str">
        <f t="shared" si="153"/>
        <v>43478</v>
      </c>
      <c r="B9829">
        <v>43478</v>
      </c>
      <c r="C9829" t="s">
        <v>23913</v>
      </c>
      <c r="D9829" t="s">
        <v>8914</v>
      </c>
      <c r="E9829" s="363" t="s">
        <v>9698</v>
      </c>
      <c r="F9829"/>
      <c r="G9829"/>
      <c r="H9829"/>
      <c r="I9829" s="610"/>
    </row>
    <row r="9830" spans="1:9" ht="15" x14ac:dyDescent="0.25">
      <c r="A9830" s="609" t="str">
        <f t="shared" si="153"/>
        <v>43467</v>
      </c>
      <c r="B9830">
        <v>43467</v>
      </c>
      <c r="C9830" t="s">
        <v>23914</v>
      </c>
      <c r="D9830" t="s">
        <v>8786</v>
      </c>
      <c r="E9830" s="363" t="s">
        <v>9169</v>
      </c>
      <c r="F9830"/>
      <c r="G9830"/>
      <c r="H9830"/>
      <c r="I9830" s="610"/>
    </row>
    <row r="9831" spans="1:9" ht="15" x14ac:dyDescent="0.25">
      <c r="A9831" s="609" t="str">
        <f t="shared" si="153"/>
        <v>43479</v>
      </c>
      <c r="B9831">
        <v>43479</v>
      </c>
      <c r="C9831" t="s">
        <v>23915</v>
      </c>
      <c r="D9831" t="s">
        <v>8914</v>
      </c>
      <c r="E9831" s="363" t="s">
        <v>9699</v>
      </c>
      <c r="F9831"/>
      <c r="G9831"/>
      <c r="H9831"/>
      <c r="I9831" s="610"/>
    </row>
    <row r="9832" spans="1:9" ht="15" x14ac:dyDescent="0.25">
      <c r="A9832" s="609" t="str">
        <f t="shared" si="153"/>
        <v>43468</v>
      </c>
      <c r="B9832">
        <v>43468</v>
      </c>
      <c r="C9832" t="s">
        <v>23916</v>
      </c>
      <c r="D9832" t="s">
        <v>8786</v>
      </c>
      <c r="E9832" s="363" t="s">
        <v>9029</v>
      </c>
      <c r="F9832"/>
      <c r="G9832"/>
      <c r="H9832"/>
      <c r="I9832" s="610"/>
    </row>
    <row r="9833" spans="1:9" ht="15" x14ac:dyDescent="0.25">
      <c r="A9833" s="609" t="str">
        <f t="shared" si="153"/>
        <v>43480</v>
      </c>
      <c r="B9833">
        <v>43480</v>
      </c>
      <c r="C9833" t="s">
        <v>23917</v>
      </c>
      <c r="D9833" t="s">
        <v>8914</v>
      </c>
      <c r="E9833" s="363" t="s">
        <v>9700</v>
      </c>
      <c r="F9833"/>
      <c r="G9833"/>
      <c r="H9833"/>
      <c r="I9833" s="610"/>
    </row>
    <row r="9834" spans="1:9" ht="15" x14ac:dyDescent="0.25">
      <c r="A9834" s="609" t="str">
        <f t="shared" si="153"/>
        <v>43469</v>
      </c>
      <c r="B9834">
        <v>43469</v>
      </c>
      <c r="C9834" t="s">
        <v>23918</v>
      </c>
      <c r="D9834" t="s">
        <v>8786</v>
      </c>
      <c r="E9834" s="363" t="s">
        <v>9701</v>
      </c>
      <c r="F9834"/>
      <c r="G9834"/>
      <c r="H9834"/>
      <c r="I9834" s="610"/>
    </row>
    <row r="9835" spans="1:9" ht="15" x14ac:dyDescent="0.25">
      <c r="A9835" s="609" t="str">
        <f t="shared" si="153"/>
        <v>43481</v>
      </c>
      <c r="B9835">
        <v>43481</v>
      </c>
      <c r="C9835" t="s">
        <v>23919</v>
      </c>
      <c r="D9835" t="s">
        <v>8914</v>
      </c>
      <c r="E9835" s="363" t="s">
        <v>9702</v>
      </c>
      <c r="F9835"/>
      <c r="G9835"/>
      <c r="H9835"/>
      <c r="I9835" s="610"/>
    </row>
    <row r="9836" spans="1:9" ht="15" x14ac:dyDescent="0.25">
      <c r="A9836" s="609" t="str">
        <f t="shared" si="153"/>
        <v>3119</v>
      </c>
      <c r="B9836">
        <v>3119</v>
      </c>
      <c r="C9836" t="s">
        <v>23920</v>
      </c>
      <c r="D9836" t="s">
        <v>8781</v>
      </c>
      <c r="E9836" s="363" t="s">
        <v>10149</v>
      </c>
      <c r="F9836"/>
      <c r="G9836"/>
      <c r="H9836"/>
      <c r="I9836" s="610"/>
    </row>
    <row r="9837" spans="1:9" ht="15" x14ac:dyDescent="0.25">
      <c r="A9837" s="609" t="str">
        <f t="shared" si="153"/>
        <v>3122</v>
      </c>
      <c r="B9837">
        <v>3122</v>
      </c>
      <c r="C9837" t="s">
        <v>23921</v>
      </c>
      <c r="D9837" t="s">
        <v>8781</v>
      </c>
      <c r="E9837" s="363" t="s">
        <v>10597</v>
      </c>
      <c r="F9837"/>
      <c r="G9837"/>
      <c r="H9837"/>
      <c r="I9837" s="610"/>
    </row>
    <row r="9838" spans="1:9" ht="15" x14ac:dyDescent="0.25">
      <c r="A9838" s="609" t="str">
        <f t="shared" si="153"/>
        <v>3121</v>
      </c>
      <c r="B9838">
        <v>3121</v>
      </c>
      <c r="C9838" t="s">
        <v>23922</v>
      </c>
      <c r="D9838" t="s">
        <v>8781</v>
      </c>
      <c r="E9838" s="363" t="s">
        <v>23923</v>
      </c>
      <c r="F9838"/>
      <c r="G9838"/>
      <c r="H9838"/>
      <c r="I9838" s="610"/>
    </row>
    <row r="9839" spans="1:9" ht="15" x14ac:dyDescent="0.25">
      <c r="A9839" s="609" t="str">
        <f t="shared" si="153"/>
        <v>3120</v>
      </c>
      <c r="B9839">
        <v>3120</v>
      </c>
      <c r="C9839" t="s">
        <v>23924</v>
      </c>
      <c r="D9839" t="s">
        <v>8781</v>
      </c>
      <c r="E9839" s="363" t="s">
        <v>10293</v>
      </c>
      <c r="F9839"/>
      <c r="G9839"/>
      <c r="H9839"/>
      <c r="I9839" s="610"/>
    </row>
    <row r="9840" spans="1:9" ht="15" x14ac:dyDescent="0.25">
      <c r="A9840" s="609" t="str">
        <f t="shared" si="153"/>
        <v>11455</v>
      </c>
      <c r="B9840">
        <v>11455</v>
      </c>
      <c r="C9840" t="s">
        <v>23925</v>
      </c>
      <c r="D9840" t="s">
        <v>8781</v>
      </c>
      <c r="E9840" s="363" t="s">
        <v>9413</v>
      </c>
      <c r="F9840"/>
      <c r="G9840"/>
      <c r="H9840"/>
      <c r="I9840" s="610"/>
    </row>
    <row r="9841" spans="1:9" ht="15" x14ac:dyDescent="0.25">
      <c r="A9841" s="609" t="str">
        <f t="shared" si="153"/>
        <v>11456</v>
      </c>
      <c r="B9841">
        <v>11456</v>
      </c>
      <c r="C9841" t="s">
        <v>23926</v>
      </c>
      <c r="D9841" t="s">
        <v>8781</v>
      </c>
      <c r="E9841" s="363" t="s">
        <v>10448</v>
      </c>
      <c r="F9841"/>
      <c r="G9841"/>
      <c r="H9841"/>
      <c r="I9841" s="610"/>
    </row>
    <row r="9842" spans="1:9" ht="15" x14ac:dyDescent="0.25">
      <c r="A9842" s="609" t="str">
        <f t="shared" si="153"/>
        <v>3107</v>
      </c>
      <c r="B9842">
        <v>3107</v>
      </c>
      <c r="C9842" t="s">
        <v>23927</v>
      </c>
      <c r="D9842" t="s">
        <v>8781</v>
      </c>
      <c r="E9842" s="363" t="s">
        <v>11393</v>
      </c>
      <c r="F9842"/>
      <c r="G9842"/>
      <c r="H9842"/>
      <c r="I9842" s="610"/>
    </row>
    <row r="9843" spans="1:9" ht="15" x14ac:dyDescent="0.25">
      <c r="A9843" s="609" t="str">
        <f t="shared" si="153"/>
        <v>43583</v>
      </c>
      <c r="B9843">
        <v>43583</v>
      </c>
      <c r="C9843" t="s">
        <v>23928</v>
      </c>
      <c r="D9843" t="s">
        <v>8781</v>
      </c>
      <c r="E9843" s="363" t="s">
        <v>9087</v>
      </c>
      <c r="F9843"/>
      <c r="G9843"/>
      <c r="H9843"/>
      <c r="I9843" s="610"/>
    </row>
    <row r="9844" spans="1:9" ht="15" x14ac:dyDescent="0.25">
      <c r="A9844" s="609" t="str">
        <f t="shared" si="153"/>
        <v>43586</v>
      </c>
      <c r="B9844">
        <v>43586</v>
      </c>
      <c r="C9844" t="s">
        <v>23929</v>
      </c>
      <c r="D9844" t="s">
        <v>8781</v>
      </c>
      <c r="E9844" s="363" t="s">
        <v>9964</v>
      </c>
      <c r="F9844"/>
      <c r="G9844"/>
      <c r="H9844"/>
      <c r="I9844" s="610"/>
    </row>
    <row r="9845" spans="1:9" ht="15" x14ac:dyDescent="0.25">
      <c r="A9845" s="609" t="str">
        <f t="shared" si="153"/>
        <v>11461</v>
      </c>
      <c r="B9845">
        <v>11461</v>
      </c>
      <c r="C9845" t="s">
        <v>23930</v>
      </c>
      <c r="D9845" t="s">
        <v>8781</v>
      </c>
      <c r="E9845" s="363" t="s">
        <v>8917</v>
      </c>
      <c r="F9845"/>
      <c r="G9845"/>
      <c r="H9845"/>
      <c r="I9845" s="610"/>
    </row>
    <row r="9846" spans="1:9" ht="15" x14ac:dyDescent="0.25">
      <c r="A9846" s="609" t="str">
        <f t="shared" si="153"/>
        <v>43587</v>
      </c>
      <c r="B9846">
        <v>43587</v>
      </c>
      <c r="C9846" t="s">
        <v>23931</v>
      </c>
      <c r="D9846" t="s">
        <v>8781</v>
      </c>
      <c r="E9846" s="363" t="s">
        <v>10302</v>
      </c>
      <c r="F9846"/>
      <c r="G9846"/>
      <c r="H9846"/>
      <c r="I9846" s="610"/>
    </row>
    <row r="9847" spans="1:9" ht="15" x14ac:dyDescent="0.25">
      <c r="A9847" s="609" t="str">
        <f t="shared" si="153"/>
        <v>3106</v>
      </c>
      <c r="B9847">
        <v>3106</v>
      </c>
      <c r="C9847" t="s">
        <v>23932</v>
      </c>
      <c r="D9847" t="s">
        <v>8781</v>
      </c>
      <c r="E9847" s="363" t="s">
        <v>8927</v>
      </c>
      <c r="F9847"/>
      <c r="G9847"/>
      <c r="H9847"/>
      <c r="I9847" s="610"/>
    </row>
    <row r="9848" spans="1:9" ht="15" x14ac:dyDescent="0.25">
      <c r="A9848" s="609" t="str">
        <f t="shared" si="153"/>
        <v>25951</v>
      </c>
      <c r="B9848">
        <v>25951</v>
      </c>
      <c r="C9848" t="s">
        <v>23933</v>
      </c>
      <c r="D9848" t="s">
        <v>8790</v>
      </c>
      <c r="E9848" s="363" t="s">
        <v>8990</v>
      </c>
      <c r="F9848"/>
      <c r="G9848"/>
      <c r="H9848"/>
      <c r="I9848" s="610"/>
    </row>
    <row r="9849" spans="1:9" ht="15" x14ac:dyDescent="0.25">
      <c r="A9849" s="609" t="str">
        <f t="shared" si="153"/>
        <v>3123</v>
      </c>
      <c r="B9849">
        <v>3123</v>
      </c>
      <c r="C9849" t="s">
        <v>23934</v>
      </c>
      <c r="D9849" t="s">
        <v>8790</v>
      </c>
      <c r="E9849" s="363" t="s">
        <v>10220</v>
      </c>
      <c r="F9849"/>
      <c r="G9849"/>
      <c r="H9849"/>
      <c r="I9849" s="610"/>
    </row>
    <row r="9850" spans="1:9" ht="15" x14ac:dyDescent="0.25">
      <c r="A9850" s="609" t="str">
        <f t="shared" si="153"/>
        <v>38125</v>
      </c>
      <c r="B9850">
        <v>38125</v>
      </c>
      <c r="C9850" t="s">
        <v>23935</v>
      </c>
      <c r="D9850" t="s">
        <v>8790</v>
      </c>
      <c r="E9850" s="363" t="s">
        <v>9222</v>
      </c>
      <c r="F9850"/>
      <c r="G9850"/>
      <c r="H9850"/>
      <c r="I9850" s="610"/>
    </row>
    <row r="9851" spans="1:9" ht="15" x14ac:dyDescent="0.25">
      <c r="A9851" s="609" t="str">
        <f t="shared" si="153"/>
        <v>39014</v>
      </c>
      <c r="B9851">
        <v>39014</v>
      </c>
      <c r="C9851" t="s">
        <v>23936</v>
      </c>
      <c r="D9851" t="s">
        <v>8790</v>
      </c>
      <c r="E9851" s="363" t="s">
        <v>19338</v>
      </c>
      <c r="F9851"/>
      <c r="G9851"/>
      <c r="H9851"/>
      <c r="I9851" s="610"/>
    </row>
    <row r="9852" spans="1:9" ht="15" x14ac:dyDescent="0.25">
      <c r="A9852" s="609" t="str">
        <f t="shared" si="153"/>
        <v>39365</v>
      </c>
      <c r="B9852">
        <v>39365</v>
      </c>
      <c r="C9852" t="s">
        <v>23937</v>
      </c>
      <c r="D9852" t="s">
        <v>8781</v>
      </c>
      <c r="E9852" s="363" t="s">
        <v>23938</v>
      </c>
      <c r="F9852"/>
      <c r="G9852"/>
      <c r="H9852"/>
      <c r="I9852" s="610"/>
    </row>
    <row r="9853" spans="1:9" ht="15" x14ac:dyDescent="0.25">
      <c r="A9853" s="609" t="str">
        <f t="shared" si="153"/>
        <v>39366</v>
      </c>
      <c r="B9853">
        <v>39366</v>
      </c>
      <c r="C9853" t="s">
        <v>23939</v>
      </c>
      <c r="D9853" t="s">
        <v>8781</v>
      </c>
      <c r="E9853" s="363" t="s">
        <v>23940</v>
      </c>
      <c r="F9853"/>
      <c r="G9853"/>
      <c r="H9853"/>
      <c r="I9853" s="610"/>
    </row>
    <row r="9854" spans="1:9" ht="15" x14ac:dyDescent="0.25">
      <c r="A9854" s="609" t="str">
        <f t="shared" si="153"/>
        <v>39367</v>
      </c>
      <c r="B9854">
        <v>39367</v>
      </c>
      <c r="C9854" t="s">
        <v>23941</v>
      </c>
      <c r="D9854" t="s">
        <v>8781</v>
      </c>
      <c r="E9854" s="363" t="s">
        <v>23942</v>
      </c>
      <c r="F9854"/>
      <c r="G9854"/>
      <c r="H9854"/>
      <c r="I9854" s="610"/>
    </row>
    <row r="9855" spans="1:9" ht="15" x14ac:dyDescent="0.25">
      <c r="A9855" s="609" t="str">
        <f t="shared" si="153"/>
        <v>37394</v>
      </c>
      <c r="B9855">
        <v>37394</v>
      </c>
      <c r="C9855" t="s">
        <v>23943</v>
      </c>
      <c r="D9855" t="s">
        <v>9710</v>
      </c>
      <c r="E9855" s="363" t="s">
        <v>9711</v>
      </c>
      <c r="F9855"/>
      <c r="G9855"/>
      <c r="H9855"/>
      <c r="I9855" s="610"/>
    </row>
    <row r="9856" spans="1:9" ht="15" x14ac:dyDescent="0.25">
      <c r="A9856" s="609" t="str">
        <f t="shared" si="153"/>
        <v>14146</v>
      </c>
      <c r="B9856">
        <v>14146</v>
      </c>
      <c r="C9856" t="s">
        <v>23944</v>
      </c>
      <c r="D9856" t="s">
        <v>9710</v>
      </c>
      <c r="E9856" s="363" t="s">
        <v>9712</v>
      </c>
      <c r="F9856"/>
      <c r="G9856"/>
      <c r="H9856"/>
      <c r="I9856" s="610"/>
    </row>
    <row r="9857" spans="1:9" ht="15" x14ac:dyDescent="0.25">
      <c r="A9857" s="609" t="str">
        <f t="shared" si="153"/>
        <v>38134</v>
      </c>
      <c r="B9857">
        <v>38134</v>
      </c>
      <c r="C9857" t="s">
        <v>23945</v>
      </c>
      <c r="D9857" t="s">
        <v>8790</v>
      </c>
      <c r="E9857" s="363" t="s">
        <v>23946</v>
      </c>
      <c r="F9857"/>
      <c r="G9857"/>
      <c r="H9857"/>
      <c r="I9857" s="610"/>
    </row>
    <row r="9858" spans="1:9" ht="15" x14ac:dyDescent="0.25">
      <c r="A9858" s="609" t="str">
        <f t="shared" ref="A9858:A9921" si="154">IF(ISERROR(SEARCH("/",B9858)=6),TRIM(CLEAN(B9858)),IF(SEARCH("/",B9858)=6,IF(LEN(TRIM(CLEAN(B9858)))=7,LEFT(TRIM(CLEAN(B9858)),6)&amp;"00"&amp;RIGHT(TRIM(CLEAN(B9858)),1),LEFT(TRIM(CLEAN(B9858)),6)&amp;"0"&amp;RIGHT(TRIM(CLEAN(B9858)),2)),TRIM(CLEAN(B9858))))</f>
        <v>38132</v>
      </c>
      <c r="B9858">
        <v>38132</v>
      </c>
      <c r="C9858" t="s">
        <v>23947</v>
      </c>
      <c r="D9858" t="s">
        <v>8790</v>
      </c>
      <c r="E9858" s="363" t="s">
        <v>23948</v>
      </c>
      <c r="F9858"/>
      <c r="G9858"/>
      <c r="H9858"/>
      <c r="I9858" s="610"/>
    </row>
    <row r="9859" spans="1:9" ht="15" x14ac:dyDescent="0.25">
      <c r="A9859" s="609" t="str">
        <f t="shared" si="154"/>
        <v>38133</v>
      </c>
      <c r="B9859">
        <v>38133</v>
      </c>
      <c r="C9859" t="s">
        <v>23949</v>
      </c>
      <c r="D9859" t="s">
        <v>8790</v>
      </c>
      <c r="E9859" s="363" t="s">
        <v>23950</v>
      </c>
      <c r="F9859"/>
      <c r="G9859"/>
      <c r="H9859"/>
      <c r="I9859" s="610"/>
    </row>
    <row r="9860" spans="1:9" ht="15" x14ac:dyDescent="0.25">
      <c r="A9860" s="609" t="str">
        <f t="shared" si="154"/>
        <v>938</v>
      </c>
      <c r="B9860">
        <v>938</v>
      </c>
      <c r="C9860" t="s">
        <v>23951</v>
      </c>
      <c r="D9860" t="s">
        <v>8796</v>
      </c>
      <c r="E9860" s="363" t="s">
        <v>9722</v>
      </c>
      <c r="F9860"/>
      <c r="G9860"/>
      <c r="H9860"/>
      <c r="I9860" s="610"/>
    </row>
    <row r="9861" spans="1:9" ht="15" x14ac:dyDescent="0.25">
      <c r="A9861" s="609" t="str">
        <f t="shared" si="154"/>
        <v>937</v>
      </c>
      <c r="B9861">
        <v>937</v>
      </c>
      <c r="C9861" t="s">
        <v>23952</v>
      </c>
      <c r="D9861" t="s">
        <v>8796</v>
      </c>
      <c r="E9861" s="363" t="s">
        <v>10386</v>
      </c>
      <c r="F9861"/>
      <c r="G9861"/>
      <c r="H9861"/>
      <c r="I9861" s="610"/>
    </row>
    <row r="9862" spans="1:9" ht="15" x14ac:dyDescent="0.25">
      <c r="A9862" s="609" t="str">
        <f t="shared" si="154"/>
        <v>939</v>
      </c>
      <c r="B9862">
        <v>939</v>
      </c>
      <c r="C9862" t="s">
        <v>23953</v>
      </c>
      <c r="D9862" t="s">
        <v>8796</v>
      </c>
      <c r="E9862" s="363" t="s">
        <v>9595</v>
      </c>
      <c r="F9862"/>
      <c r="G9862"/>
      <c r="H9862"/>
      <c r="I9862" s="610"/>
    </row>
    <row r="9863" spans="1:9" ht="15" x14ac:dyDescent="0.25">
      <c r="A9863" s="609" t="str">
        <f t="shared" si="154"/>
        <v>944</v>
      </c>
      <c r="B9863">
        <v>944</v>
      </c>
      <c r="C9863" t="s">
        <v>23954</v>
      </c>
      <c r="D9863" t="s">
        <v>8796</v>
      </c>
      <c r="E9863" s="363" t="s">
        <v>9051</v>
      </c>
      <c r="F9863"/>
      <c r="G9863"/>
      <c r="H9863"/>
      <c r="I9863" s="610"/>
    </row>
    <row r="9864" spans="1:9" ht="15" x14ac:dyDescent="0.25">
      <c r="A9864" s="609" t="str">
        <f t="shared" si="154"/>
        <v>940</v>
      </c>
      <c r="B9864">
        <v>940</v>
      </c>
      <c r="C9864" t="s">
        <v>23955</v>
      </c>
      <c r="D9864" t="s">
        <v>8796</v>
      </c>
      <c r="E9864" s="363" t="s">
        <v>14710</v>
      </c>
      <c r="F9864"/>
      <c r="G9864"/>
      <c r="H9864"/>
      <c r="I9864" s="610"/>
    </row>
    <row r="9865" spans="1:9" ht="15" x14ac:dyDescent="0.25">
      <c r="A9865" s="609" t="str">
        <f t="shared" si="154"/>
        <v>936</v>
      </c>
      <c r="B9865">
        <v>936</v>
      </c>
      <c r="C9865" t="s">
        <v>23956</v>
      </c>
      <c r="D9865" t="s">
        <v>8796</v>
      </c>
      <c r="E9865" s="363" t="s">
        <v>9828</v>
      </c>
      <c r="F9865"/>
      <c r="G9865"/>
      <c r="H9865"/>
      <c r="I9865" s="610"/>
    </row>
    <row r="9866" spans="1:9" ht="15" x14ac:dyDescent="0.25">
      <c r="A9866" s="609" t="str">
        <f t="shared" si="154"/>
        <v>935</v>
      </c>
      <c r="B9866">
        <v>935</v>
      </c>
      <c r="C9866" t="s">
        <v>23957</v>
      </c>
      <c r="D9866" t="s">
        <v>8796</v>
      </c>
      <c r="E9866" s="363" t="s">
        <v>11512</v>
      </c>
      <c r="F9866"/>
      <c r="G9866"/>
      <c r="H9866"/>
      <c r="I9866" s="610"/>
    </row>
    <row r="9867" spans="1:9" ht="15" x14ac:dyDescent="0.25">
      <c r="A9867" s="609" t="str">
        <f t="shared" si="154"/>
        <v>406</v>
      </c>
      <c r="B9867">
        <v>406</v>
      </c>
      <c r="C9867" t="s">
        <v>23958</v>
      </c>
      <c r="D9867" t="s">
        <v>8781</v>
      </c>
      <c r="E9867" s="363" t="s">
        <v>23959</v>
      </c>
      <c r="F9867"/>
      <c r="G9867"/>
      <c r="H9867"/>
      <c r="I9867" s="610"/>
    </row>
    <row r="9868" spans="1:9" ht="15" x14ac:dyDescent="0.25">
      <c r="A9868" s="609" t="str">
        <f t="shared" si="154"/>
        <v>42529</v>
      </c>
      <c r="B9868">
        <v>42529</v>
      </c>
      <c r="C9868" t="s">
        <v>23960</v>
      </c>
      <c r="D9868" t="s">
        <v>8796</v>
      </c>
      <c r="E9868" s="363" t="s">
        <v>8869</v>
      </c>
      <c r="F9868"/>
      <c r="G9868"/>
      <c r="H9868"/>
      <c r="I9868" s="610"/>
    </row>
    <row r="9869" spans="1:9" ht="15" x14ac:dyDescent="0.25">
      <c r="A9869" s="609" t="str">
        <f t="shared" si="154"/>
        <v>39634</v>
      </c>
      <c r="B9869">
        <v>39634</v>
      </c>
      <c r="C9869" t="s">
        <v>23961</v>
      </c>
      <c r="D9869" t="s">
        <v>8796</v>
      </c>
      <c r="E9869" s="363" t="s">
        <v>9915</v>
      </c>
      <c r="F9869"/>
      <c r="G9869"/>
      <c r="H9869"/>
      <c r="I9869" s="610"/>
    </row>
    <row r="9870" spans="1:9" ht="15" x14ac:dyDescent="0.25">
      <c r="A9870" s="609" t="str">
        <f t="shared" si="154"/>
        <v>39701</v>
      </c>
      <c r="B9870">
        <v>39701</v>
      </c>
      <c r="C9870" t="s">
        <v>23962</v>
      </c>
      <c r="D9870" t="s">
        <v>8781</v>
      </c>
      <c r="E9870" s="363" t="s">
        <v>19410</v>
      </c>
      <c r="F9870"/>
      <c r="G9870"/>
      <c r="H9870"/>
      <c r="I9870" s="610"/>
    </row>
    <row r="9871" spans="1:9" ht="15" x14ac:dyDescent="0.25">
      <c r="A9871" s="609" t="str">
        <f t="shared" si="154"/>
        <v>12815</v>
      </c>
      <c r="B9871">
        <v>12815</v>
      </c>
      <c r="C9871" t="s">
        <v>23963</v>
      </c>
      <c r="D9871" t="s">
        <v>8781</v>
      </c>
      <c r="E9871" s="363" t="s">
        <v>9528</v>
      </c>
      <c r="F9871"/>
      <c r="G9871"/>
      <c r="H9871"/>
      <c r="I9871" s="610"/>
    </row>
    <row r="9872" spans="1:9" ht="15" x14ac:dyDescent="0.25">
      <c r="A9872" s="609" t="str">
        <f t="shared" si="154"/>
        <v>407</v>
      </c>
      <c r="B9872">
        <v>407</v>
      </c>
      <c r="C9872" t="s">
        <v>23964</v>
      </c>
      <c r="D9872" t="s">
        <v>8790</v>
      </c>
      <c r="E9872" s="363" t="s">
        <v>23965</v>
      </c>
      <c r="F9872"/>
      <c r="G9872"/>
      <c r="H9872"/>
      <c r="I9872" s="610"/>
    </row>
    <row r="9873" spans="1:9" ht="15" x14ac:dyDescent="0.25">
      <c r="A9873" s="609" t="str">
        <f t="shared" si="154"/>
        <v>39431</v>
      </c>
      <c r="B9873">
        <v>39431</v>
      </c>
      <c r="C9873" t="s">
        <v>23966</v>
      </c>
      <c r="D9873" t="s">
        <v>8796</v>
      </c>
      <c r="E9873" s="363" t="s">
        <v>8812</v>
      </c>
      <c r="F9873"/>
      <c r="G9873"/>
      <c r="H9873"/>
      <c r="I9873" s="610"/>
    </row>
    <row r="9874" spans="1:9" ht="15" x14ac:dyDescent="0.25">
      <c r="A9874" s="609" t="str">
        <f t="shared" si="154"/>
        <v>39432</v>
      </c>
      <c r="B9874">
        <v>39432</v>
      </c>
      <c r="C9874" t="s">
        <v>23967</v>
      </c>
      <c r="D9874" t="s">
        <v>8796</v>
      </c>
      <c r="E9874" s="363" t="s">
        <v>9063</v>
      </c>
      <c r="F9874"/>
      <c r="G9874"/>
      <c r="H9874"/>
      <c r="I9874" s="610"/>
    </row>
    <row r="9875" spans="1:9" ht="15" x14ac:dyDescent="0.25">
      <c r="A9875" s="609" t="str">
        <f t="shared" si="154"/>
        <v>20111</v>
      </c>
      <c r="B9875">
        <v>20111</v>
      </c>
      <c r="C9875" t="s">
        <v>23968</v>
      </c>
      <c r="D9875" t="s">
        <v>8781</v>
      </c>
      <c r="E9875" s="363" t="s">
        <v>9491</v>
      </c>
      <c r="F9875"/>
      <c r="G9875"/>
      <c r="H9875"/>
      <c r="I9875" s="610"/>
    </row>
    <row r="9876" spans="1:9" ht="15" x14ac:dyDescent="0.25">
      <c r="A9876" s="609" t="str">
        <f t="shared" si="154"/>
        <v>21127</v>
      </c>
      <c r="B9876">
        <v>21127</v>
      </c>
      <c r="C9876" t="s">
        <v>23969</v>
      </c>
      <c r="D9876" t="s">
        <v>8781</v>
      </c>
      <c r="E9876" s="363" t="s">
        <v>8973</v>
      </c>
      <c r="F9876"/>
      <c r="G9876"/>
      <c r="H9876"/>
      <c r="I9876" s="610"/>
    </row>
    <row r="9877" spans="1:9" ht="15" x14ac:dyDescent="0.25">
      <c r="A9877" s="609" t="str">
        <f t="shared" si="154"/>
        <v>404</v>
      </c>
      <c r="B9877">
        <v>404</v>
      </c>
      <c r="C9877" t="s">
        <v>23970</v>
      </c>
      <c r="D9877" t="s">
        <v>8796</v>
      </c>
      <c r="E9877" s="363" t="s">
        <v>8835</v>
      </c>
      <c r="F9877"/>
      <c r="G9877"/>
      <c r="H9877"/>
      <c r="I9877" s="610"/>
    </row>
    <row r="9878" spans="1:9" ht="15" x14ac:dyDescent="0.25">
      <c r="A9878" s="609" t="str">
        <f t="shared" si="154"/>
        <v>14151</v>
      </c>
      <c r="B9878">
        <v>14151</v>
      </c>
      <c r="C9878" t="s">
        <v>23971</v>
      </c>
      <c r="D9878" t="s">
        <v>8781</v>
      </c>
      <c r="E9878" s="363" t="s">
        <v>23972</v>
      </c>
      <c r="F9878"/>
      <c r="G9878"/>
      <c r="H9878"/>
      <c r="I9878" s="610"/>
    </row>
    <row r="9879" spans="1:9" ht="15" x14ac:dyDescent="0.25">
      <c r="A9879" s="609" t="str">
        <f t="shared" si="154"/>
        <v>14153</v>
      </c>
      <c r="B9879">
        <v>14153</v>
      </c>
      <c r="C9879" t="s">
        <v>23973</v>
      </c>
      <c r="D9879" t="s">
        <v>8781</v>
      </c>
      <c r="E9879" s="363" t="s">
        <v>23974</v>
      </c>
      <c r="F9879"/>
      <c r="G9879"/>
      <c r="H9879"/>
      <c r="I9879" s="610"/>
    </row>
    <row r="9880" spans="1:9" ht="15" x14ac:dyDescent="0.25">
      <c r="A9880" s="609" t="str">
        <f t="shared" si="154"/>
        <v>14152</v>
      </c>
      <c r="B9880">
        <v>14152</v>
      </c>
      <c r="C9880" t="s">
        <v>23975</v>
      </c>
      <c r="D9880" t="s">
        <v>8781</v>
      </c>
      <c r="E9880" s="363" t="s">
        <v>9721</v>
      </c>
      <c r="F9880"/>
      <c r="G9880"/>
      <c r="H9880"/>
      <c r="I9880" s="610"/>
    </row>
    <row r="9881" spans="1:9" ht="15" x14ac:dyDescent="0.25">
      <c r="A9881" s="609" t="str">
        <f t="shared" si="154"/>
        <v>14154</v>
      </c>
      <c r="B9881">
        <v>14154</v>
      </c>
      <c r="C9881" t="s">
        <v>23976</v>
      </c>
      <c r="D9881" t="s">
        <v>8781</v>
      </c>
      <c r="E9881" s="363" t="s">
        <v>23977</v>
      </c>
      <c r="F9881"/>
      <c r="G9881"/>
      <c r="H9881"/>
      <c r="I9881" s="610"/>
    </row>
    <row r="9882" spans="1:9" ht="15" x14ac:dyDescent="0.25">
      <c r="A9882" s="609" t="str">
        <f t="shared" si="154"/>
        <v>3146</v>
      </c>
      <c r="B9882">
        <v>3146</v>
      </c>
      <c r="C9882" t="s">
        <v>23978</v>
      </c>
      <c r="D9882" t="s">
        <v>8781</v>
      </c>
      <c r="E9882" s="363" t="s">
        <v>14542</v>
      </c>
      <c r="F9882"/>
      <c r="G9882"/>
      <c r="H9882"/>
      <c r="I9882" s="610"/>
    </row>
    <row r="9883" spans="1:9" ht="15" x14ac:dyDescent="0.25">
      <c r="A9883" s="609" t="str">
        <f t="shared" si="154"/>
        <v>3143</v>
      </c>
      <c r="B9883">
        <v>3143</v>
      </c>
      <c r="C9883" t="s">
        <v>23979</v>
      </c>
      <c r="D9883" t="s">
        <v>8781</v>
      </c>
      <c r="E9883" s="363" t="s">
        <v>18163</v>
      </c>
      <c r="F9883"/>
      <c r="G9883"/>
      <c r="H9883"/>
      <c r="I9883" s="610"/>
    </row>
    <row r="9884" spans="1:9" ht="15" x14ac:dyDescent="0.25">
      <c r="A9884" s="609" t="str">
        <f t="shared" si="154"/>
        <v>3148</v>
      </c>
      <c r="B9884">
        <v>3148</v>
      </c>
      <c r="C9884" t="s">
        <v>23980</v>
      </c>
      <c r="D9884" t="s">
        <v>8781</v>
      </c>
      <c r="E9884" s="363" t="s">
        <v>18177</v>
      </c>
      <c r="F9884"/>
      <c r="G9884"/>
      <c r="H9884"/>
      <c r="I9884" s="610"/>
    </row>
    <row r="9885" spans="1:9" ht="15" x14ac:dyDescent="0.25">
      <c r="A9885" s="609" t="str">
        <f t="shared" si="154"/>
        <v>4310</v>
      </c>
      <c r="B9885">
        <v>4310</v>
      </c>
      <c r="C9885" t="s">
        <v>23981</v>
      </c>
      <c r="D9885" t="s">
        <v>8781</v>
      </c>
      <c r="E9885" s="363" t="s">
        <v>11020</v>
      </c>
      <c r="F9885"/>
      <c r="G9885"/>
      <c r="H9885"/>
      <c r="I9885" s="610"/>
    </row>
    <row r="9886" spans="1:9" ht="15" x14ac:dyDescent="0.25">
      <c r="A9886" s="609" t="str">
        <f t="shared" si="154"/>
        <v>4311</v>
      </c>
      <c r="B9886">
        <v>4311</v>
      </c>
      <c r="C9886" t="s">
        <v>23982</v>
      </c>
      <c r="D9886" t="s">
        <v>8781</v>
      </c>
      <c r="E9886" s="363" t="s">
        <v>9260</v>
      </c>
      <c r="F9886"/>
      <c r="G9886"/>
      <c r="H9886"/>
      <c r="I9886" s="610"/>
    </row>
    <row r="9887" spans="1:9" ht="15" x14ac:dyDescent="0.25">
      <c r="A9887" s="609" t="str">
        <f t="shared" si="154"/>
        <v>4312</v>
      </c>
      <c r="B9887">
        <v>4312</v>
      </c>
      <c r="C9887" t="s">
        <v>23983</v>
      </c>
      <c r="D9887" t="s">
        <v>8781</v>
      </c>
      <c r="E9887" s="363" t="s">
        <v>9541</v>
      </c>
      <c r="F9887"/>
      <c r="G9887"/>
      <c r="H9887"/>
      <c r="I9887" s="610"/>
    </row>
    <row r="9888" spans="1:9" ht="15" x14ac:dyDescent="0.25">
      <c r="A9888" s="609" t="str">
        <f t="shared" si="154"/>
        <v>13261</v>
      </c>
      <c r="B9888">
        <v>13261</v>
      </c>
      <c r="C9888" t="s">
        <v>23984</v>
      </c>
      <c r="D9888" t="s">
        <v>8781</v>
      </c>
      <c r="E9888" s="363" t="s">
        <v>9818</v>
      </c>
      <c r="F9888"/>
      <c r="G9888"/>
      <c r="H9888"/>
      <c r="I9888" s="610"/>
    </row>
    <row r="9889" spans="1:9" ht="15" x14ac:dyDescent="0.25">
      <c r="A9889" s="609" t="str">
        <f t="shared" si="154"/>
        <v>3255</v>
      </c>
      <c r="B9889">
        <v>3255</v>
      </c>
      <c r="C9889" t="s">
        <v>23985</v>
      </c>
      <c r="D9889" t="s">
        <v>8781</v>
      </c>
      <c r="E9889" s="363" t="s">
        <v>9490</v>
      </c>
      <c r="F9889"/>
      <c r="G9889"/>
      <c r="H9889"/>
      <c r="I9889" s="610"/>
    </row>
    <row r="9890" spans="1:9" ht="15" x14ac:dyDescent="0.25">
      <c r="A9890" s="609" t="str">
        <f t="shared" si="154"/>
        <v>3254</v>
      </c>
      <c r="B9890">
        <v>3254</v>
      </c>
      <c r="C9890" t="s">
        <v>23986</v>
      </c>
      <c r="D9890" t="s">
        <v>8781</v>
      </c>
      <c r="E9890" s="363" t="s">
        <v>23987</v>
      </c>
      <c r="F9890"/>
      <c r="G9890"/>
      <c r="H9890"/>
      <c r="I9890" s="610"/>
    </row>
    <row r="9891" spans="1:9" ht="15" x14ac:dyDescent="0.25">
      <c r="A9891" s="609" t="str">
        <f t="shared" si="154"/>
        <v>3259</v>
      </c>
      <c r="B9891">
        <v>3259</v>
      </c>
      <c r="C9891" t="s">
        <v>23988</v>
      </c>
      <c r="D9891" t="s">
        <v>8781</v>
      </c>
      <c r="E9891" s="363" t="s">
        <v>16705</v>
      </c>
      <c r="F9891"/>
      <c r="G9891"/>
      <c r="H9891"/>
      <c r="I9891" s="610"/>
    </row>
    <row r="9892" spans="1:9" ht="15" x14ac:dyDescent="0.25">
      <c r="A9892" s="609" t="str">
        <f t="shared" si="154"/>
        <v>3258</v>
      </c>
      <c r="B9892">
        <v>3258</v>
      </c>
      <c r="C9892" t="s">
        <v>23989</v>
      </c>
      <c r="D9892" t="s">
        <v>8781</v>
      </c>
      <c r="E9892" s="363" t="s">
        <v>23990</v>
      </c>
      <c r="F9892"/>
      <c r="G9892"/>
      <c r="H9892"/>
      <c r="I9892" s="610"/>
    </row>
    <row r="9893" spans="1:9" ht="15" x14ac:dyDescent="0.25">
      <c r="A9893" s="609" t="str">
        <f t="shared" si="154"/>
        <v>3251</v>
      </c>
      <c r="B9893">
        <v>3251</v>
      </c>
      <c r="C9893" t="s">
        <v>23991</v>
      </c>
      <c r="D9893" t="s">
        <v>8781</v>
      </c>
      <c r="E9893" s="363" t="s">
        <v>10118</v>
      </c>
      <c r="F9893"/>
      <c r="G9893"/>
      <c r="H9893"/>
      <c r="I9893" s="610"/>
    </row>
    <row r="9894" spans="1:9" ht="15" x14ac:dyDescent="0.25">
      <c r="A9894" s="609" t="str">
        <f t="shared" si="154"/>
        <v>3256</v>
      </c>
      <c r="B9894">
        <v>3256</v>
      </c>
      <c r="C9894" t="s">
        <v>23992</v>
      </c>
      <c r="D9894" t="s">
        <v>8781</v>
      </c>
      <c r="E9894" s="363" t="s">
        <v>9159</v>
      </c>
      <c r="F9894"/>
      <c r="G9894"/>
      <c r="H9894"/>
      <c r="I9894" s="610"/>
    </row>
    <row r="9895" spans="1:9" ht="15" x14ac:dyDescent="0.25">
      <c r="A9895" s="609" t="str">
        <f t="shared" si="154"/>
        <v>3261</v>
      </c>
      <c r="B9895">
        <v>3261</v>
      </c>
      <c r="C9895" t="s">
        <v>23993</v>
      </c>
      <c r="D9895" t="s">
        <v>8781</v>
      </c>
      <c r="E9895" s="363" t="s">
        <v>23994</v>
      </c>
      <c r="F9895"/>
      <c r="G9895"/>
      <c r="H9895"/>
      <c r="I9895" s="610"/>
    </row>
    <row r="9896" spans="1:9" ht="15" x14ac:dyDescent="0.25">
      <c r="A9896" s="609" t="str">
        <f t="shared" si="154"/>
        <v>3260</v>
      </c>
      <c r="B9896">
        <v>3260</v>
      </c>
      <c r="C9896" t="s">
        <v>23995</v>
      </c>
      <c r="D9896" t="s">
        <v>8781</v>
      </c>
      <c r="E9896" s="363" t="s">
        <v>23996</v>
      </c>
      <c r="F9896"/>
      <c r="G9896"/>
      <c r="H9896"/>
      <c r="I9896" s="610"/>
    </row>
    <row r="9897" spans="1:9" ht="15" x14ac:dyDescent="0.25">
      <c r="A9897" s="609" t="str">
        <f t="shared" si="154"/>
        <v>3272</v>
      </c>
      <c r="B9897">
        <v>3272</v>
      </c>
      <c r="C9897" t="s">
        <v>23997</v>
      </c>
      <c r="D9897" t="s">
        <v>8781</v>
      </c>
      <c r="E9897" s="363" t="s">
        <v>19195</v>
      </c>
      <c r="F9897"/>
      <c r="G9897"/>
      <c r="H9897"/>
      <c r="I9897" s="610"/>
    </row>
    <row r="9898" spans="1:9" ht="15" x14ac:dyDescent="0.25">
      <c r="A9898" s="609" t="str">
        <f t="shared" si="154"/>
        <v>3265</v>
      </c>
      <c r="B9898">
        <v>3265</v>
      </c>
      <c r="C9898" t="s">
        <v>23998</v>
      </c>
      <c r="D9898" t="s">
        <v>8781</v>
      </c>
      <c r="E9898" s="363" t="s">
        <v>23999</v>
      </c>
      <c r="F9898"/>
      <c r="G9898"/>
      <c r="H9898"/>
      <c r="I9898" s="610"/>
    </row>
    <row r="9899" spans="1:9" ht="15" x14ac:dyDescent="0.25">
      <c r="A9899" s="609" t="str">
        <f t="shared" si="154"/>
        <v>3262</v>
      </c>
      <c r="B9899">
        <v>3262</v>
      </c>
      <c r="C9899" t="s">
        <v>24000</v>
      </c>
      <c r="D9899" t="s">
        <v>8781</v>
      </c>
      <c r="E9899" s="363" t="s">
        <v>10302</v>
      </c>
      <c r="F9899"/>
      <c r="G9899"/>
      <c r="H9899"/>
      <c r="I9899" s="610"/>
    </row>
    <row r="9900" spans="1:9" ht="15" x14ac:dyDescent="0.25">
      <c r="A9900" s="609" t="str">
        <f t="shared" si="154"/>
        <v>3264</v>
      </c>
      <c r="B9900">
        <v>3264</v>
      </c>
      <c r="C9900" t="s">
        <v>24001</v>
      </c>
      <c r="D9900" t="s">
        <v>8781</v>
      </c>
      <c r="E9900" s="363" t="s">
        <v>8890</v>
      </c>
      <c r="F9900"/>
      <c r="G9900"/>
      <c r="H9900"/>
      <c r="I9900" s="610"/>
    </row>
    <row r="9901" spans="1:9" ht="15" x14ac:dyDescent="0.25">
      <c r="A9901" s="609" t="str">
        <f t="shared" si="154"/>
        <v>3267</v>
      </c>
      <c r="B9901">
        <v>3267</v>
      </c>
      <c r="C9901" t="s">
        <v>24002</v>
      </c>
      <c r="D9901" t="s">
        <v>8781</v>
      </c>
      <c r="E9901" s="363" t="s">
        <v>24003</v>
      </c>
      <c r="F9901"/>
      <c r="G9901"/>
      <c r="H9901"/>
      <c r="I9901" s="610"/>
    </row>
    <row r="9902" spans="1:9" ht="15" x14ac:dyDescent="0.25">
      <c r="A9902" s="609" t="str">
        <f t="shared" si="154"/>
        <v>3266</v>
      </c>
      <c r="B9902">
        <v>3266</v>
      </c>
      <c r="C9902" t="s">
        <v>24004</v>
      </c>
      <c r="D9902" t="s">
        <v>8781</v>
      </c>
      <c r="E9902" s="363" t="s">
        <v>18731</v>
      </c>
      <c r="F9902"/>
      <c r="G9902"/>
      <c r="H9902"/>
      <c r="I9902" s="610"/>
    </row>
    <row r="9903" spans="1:9" ht="15" x14ac:dyDescent="0.25">
      <c r="A9903" s="609" t="str">
        <f t="shared" si="154"/>
        <v>3263</v>
      </c>
      <c r="B9903">
        <v>3263</v>
      </c>
      <c r="C9903" t="s">
        <v>24005</v>
      </c>
      <c r="D9903" t="s">
        <v>8781</v>
      </c>
      <c r="E9903" s="363" t="s">
        <v>18438</v>
      </c>
      <c r="F9903"/>
      <c r="G9903"/>
      <c r="H9903"/>
      <c r="I9903" s="610"/>
    </row>
    <row r="9904" spans="1:9" ht="15" x14ac:dyDescent="0.25">
      <c r="A9904" s="609" t="str">
        <f t="shared" si="154"/>
        <v>3268</v>
      </c>
      <c r="B9904">
        <v>3268</v>
      </c>
      <c r="C9904" t="s">
        <v>24006</v>
      </c>
      <c r="D9904" t="s">
        <v>8781</v>
      </c>
      <c r="E9904" s="363" t="s">
        <v>24007</v>
      </c>
      <c r="F9904"/>
      <c r="G9904"/>
      <c r="H9904"/>
      <c r="I9904" s="610"/>
    </row>
    <row r="9905" spans="1:9" ht="15" x14ac:dyDescent="0.25">
      <c r="A9905" s="609" t="str">
        <f t="shared" si="154"/>
        <v>3271</v>
      </c>
      <c r="B9905">
        <v>3271</v>
      </c>
      <c r="C9905" t="s">
        <v>24008</v>
      </c>
      <c r="D9905" t="s">
        <v>8781</v>
      </c>
      <c r="E9905" s="363" t="s">
        <v>10131</v>
      </c>
      <c r="F9905"/>
      <c r="G9905"/>
      <c r="H9905"/>
      <c r="I9905" s="610"/>
    </row>
    <row r="9906" spans="1:9" ht="15" x14ac:dyDescent="0.25">
      <c r="A9906" s="609" t="str">
        <f t="shared" si="154"/>
        <v>3270</v>
      </c>
      <c r="B9906">
        <v>3270</v>
      </c>
      <c r="C9906" t="s">
        <v>24009</v>
      </c>
      <c r="D9906" t="s">
        <v>8781</v>
      </c>
      <c r="E9906" s="363" t="s">
        <v>24010</v>
      </c>
      <c r="F9906"/>
      <c r="G9906"/>
      <c r="H9906"/>
      <c r="I9906" s="610"/>
    </row>
    <row r="9907" spans="1:9" ht="15" x14ac:dyDescent="0.25">
      <c r="A9907" s="609" t="str">
        <f t="shared" si="154"/>
        <v>3275</v>
      </c>
      <c r="B9907">
        <v>3275</v>
      </c>
      <c r="C9907" t="s">
        <v>24011</v>
      </c>
      <c r="D9907" t="s">
        <v>8779</v>
      </c>
      <c r="E9907" s="363" t="s">
        <v>24012</v>
      </c>
      <c r="F9907"/>
      <c r="G9907"/>
      <c r="H9907"/>
      <c r="I9907" s="610"/>
    </row>
    <row r="9908" spans="1:9" ht="15" x14ac:dyDescent="0.25">
      <c r="A9908" s="609" t="str">
        <f t="shared" si="154"/>
        <v>39512</v>
      </c>
      <c r="B9908">
        <v>39512</v>
      </c>
      <c r="C9908" t="s">
        <v>24013</v>
      </c>
      <c r="D9908" t="s">
        <v>8779</v>
      </c>
      <c r="E9908" s="363" t="s">
        <v>24014</v>
      </c>
      <c r="F9908"/>
      <c r="G9908"/>
      <c r="H9908"/>
      <c r="I9908" s="610"/>
    </row>
    <row r="9909" spans="1:9" ht="15" x14ac:dyDescent="0.25">
      <c r="A9909" s="609" t="str">
        <f t="shared" si="154"/>
        <v>39511</v>
      </c>
      <c r="B9909">
        <v>39511</v>
      </c>
      <c r="C9909" t="s">
        <v>24015</v>
      </c>
      <c r="D9909" t="s">
        <v>8779</v>
      </c>
      <c r="E9909" s="363" t="s">
        <v>24016</v>
      </c>
      <c r="F9909"/>
      <c r="G9909"/>
      <c r="H9909"/>
      <c r="I9909" s="610"/>
    </row>
    <row r="9910" spans="1:9" ht="15" x14ac:dyDescent="0.25">
      <c r="A9910" s="609" t="str">
        <f t="shared" si="154"/>
        <v>39513</v>
      </c>
      <c r="B9910">
        <v>39513</v>
      </c>
      <c r="C9910" t="s">
        <v>24017</v>
      </c>
      <c r="D9910" t="s">
        <v>8779</v>
      </c>
      <c r="E9910" s="363" t="s">
        <v>24018</v>
      </c>
      <c r="F9910"/>
      <c r="G9910"/>
      <c r="H9910"/>
      <c r="I9910" s="610"/>
    </row>
    <row r="9911" spans="1:9" ht="15" x14ac:dyDescent="0.25">
      <c r="A9911" s="609" t="str">
        <f t="shared" si="154"/>
        <v>3286</v>
      </c>
      <c r="B9911">
        <v>3286</v>
      </c>
      <c r="C9911" t="s">
        <v>24019</v>
      </c>
      <c r="D9911" t="s">
        <v>8779</v>
      </c>
      <c r="E9911" s="363" t="s">
        <v>24020</v>
      </c>
      <c r="F9911"/>
      <c r="G9911"/>
      <c r="H9911"/>
      <c r="I9911" s="610"/>
    </row>
    <row r="9912" spans="1:9" ht="15" x14ac:dyDescent="0.25">
      <c r="A9912" s="609" t="str">
        <f t="shared" si="154"/>
        <v>3287</v>
      </c>
      <c r="B9912">
        <v>3287</v>
      </c>
      <c r="C9912" t="s">
        <v>24021</v>
      </c>
      <c r="D9912" t="s">
        <v>8779</v>
      </c>
      <c r="E9912" s="363" t="s">
        <v>19674</v>
      </c>
      <c r="F9912"/>
      <c r="G9912"/>
      <c r="H9912"/>
      <c r="I9912" s="610"/>
    </row>
    <row r="9913" spans="1:9" ht="15" x14ac:dyDescent="0.25">
      <c r="A9913" s="609" t="str">
        <f t="shared" si="154"/>
        <v>3283</v>
      </c>
      <c r="B9913">
        <v>3283</v>
      </c>
      <c r="C9913" t="s">
        <v>24022</v>
      </c>
      <c r="D9913" t="s">
        <v>8779</v>
      </c>
      <c r="E9913" s="363" t="s">
        <v>24023</v>
      </c>
      <c r="F9913"/>
      <c r="G9913"/>
      <c r="H9913"/>
      <c r="I9913" s="610"/>
    </row>
    <row r="9914" spans="1:9" ht="15" x14ac:dyDescent="0.25">
      <c r="A9914" s="609" t="str">
        <f t="shared" si="154"/>
        <v>11587</v>
      </c>
      <c r="B9914">
        <v>11587</v>
      </c>
      <c r="C9914" t="s">
        <v>24024</v>
      </c>
      <c r="D9914" t="s">
        <v>8779</v>
      </c>
      <c r="E9914" s="363" t="s">
        <v>24025</v>
      </c>
      <c r="F9914"/>
      <c r="G9914"/>
      <c r="H9914"/>
      <c r="I9914" s="610"/>
    </row>
    <row r="9915" spans="1:9" ht="15" x14ac:dyDescent="0.25">
      <c r="A9915" s="609" t="str">
        <f t="shared" si="154"/>
        <v>36225</v>
      </c>
      <c r="B9915">
        <v>36225</v>
      </c>
      <c r="C9915" t="s">
        <v>24026</v>
      </c>
      <c r="D9915" t="s">
        <v>8779</v>
      </c>
      <c r="E9915" s="363" t="s">
        <v>24027</v>
      </c>
      <c r="F9915"/>
      <c r="G9915"/>
      <c r="H9915"/>
      <c r="I9915" s="610"/>
    </row>
    <row r="9916" spans="1:9" ht="15" x14ac:dyDescent="0.25">
      <c r="A9916" s="609" t="str">
        <f t="shared" si="154"/>
        <v>36230</v>
      </c>
      <c r="B9916">
        <v>36230</v>
      </c>
      <c r="C9916" t="s">
        <v>24028</v>
      </c>
      <c r="D9916" t="s">
        <v>8779</v>
      </c>
      <c r="E9916" s="363" t="s">
        <v>13296</v>
      </c>
      <c r="F9916"/>
      <c r="G9916"/>
      <c r="H9916"/>
      <c r="I9916" s="610"/>
    </row>
    <row r="9917" spans="1:9" ht="15" x14ac:dyDescent="0.25">
      <c r="A9917" s="609" t="str">
        <f t="shared" si="154"/>
        <v>36238</v>
      </c>
      <c r="B9917">
        <v>36238</v>
      </c>
      <c r="C9917" t="s">
        <v>24029</v>
      </c>
      <c r="D9917" t="s">
        <v>8779</v>
      </c>
      <c r="E9917" s="363" t="s">
        <v>9551</v>
      </c>
      <c r="F9917"/>
      <c r="G9917"/>
      <c r="H9917"/>
      <c r="I9917" s="610"/>
    </row>
    <row r="9918" spans="1:9" ht="15" x14ac:dyDescent="0.25">
      <c r="A9918" s="609" t="str">
        <f t="shared" si="154"/>
        <v>39363</v>
      </c>
      <c r="B9918">
        <v>39363</v>
      </c>
      <c r="C9918" t="s">
        <v>24030</v>
      </c>
      <c r="D9918" t="s">
        <v>8781</v>
      </c>
      <c r="E9918" s="363" t="s">
        <v>24031</v>
      </c>
      <c r="F9918"/>
      <c r="G9918"/>
      <c r="H9918"/>
      <c r="I9918" s="610"/>
    </row>
    <row r="9919" spans="1:9" ht="15" x14ac:dyDescent="0.25">
      <c r="A9919" s="609" t="str">
        <f t="shared" si="154"/>
        <v>39361</v>
      </c>
      <c r="B9919">
        <v>39361</v>
      </c>
      <c r="C9919" t="s">
        <v>24032</v>
      </c>
      <c r="D9919" t="s">
        <v>8781</v>
      </c>
      <c r="E9919" s="363" t="s">
        <v>24033</v>
      </c>
      <c r="F9919"/>
      <c r="G9919"/>
      <c r="H9919"/>
      <c r="I9919" s="610"/>
    </row>
    <row r="9920" spans="1:9" ht="15" x14ac:dyDescent="0.25">
      <c r="A9920" s="609" t="str">
        <f t="shared" si="154"/>
        <v>39362</v>
      </c>
      <c r="B9920">
        <v>39362</v>
      </c>
      <c r="C9920" t="s">
        <v>24034</v>
      </c>
      <c r="D9920" t="s">
        <v>8781</v>
      </c>
      <c r="E9920" s="363" t="s">
        <v>24035</v>
      </c>
      <c r="F9920"/>
      <c r="G9920"/>
      <c r="H9920"/>
      <c r="I9920" s="610"/>
    </row>
    <row r="9921" spans="1:9" ht="15" x14ac:dyDescent="0.25">
      <c r="A9921" s="609" t="str">
        <f t="shared" si="154"/>
        <v>39364</v>
      </c>
      <c r="B9921">
        <v>39364</v>
      </c>
      <c r="C9921" t="s">
        <v>24036</v>
      </c>
      <c r="D9921" t="s">
        <v>8781</v>
      </c>
      <c r="E9921" s="363" t="s">
        <v>24037</v>
      </c>
      <c r="F9921"/>
      <c r="G9921"/>
      <c r="H9921"/>
      <c r="I9921" s="610"/>
    </row>
    <row r="9922" spans="1:9" ht="15" x14ac:dyDescent="0.25">
      <c r="A9922" s="609" t="str">
        <f t="shared" ref="A9922:A9985" si="155">IF(ISERROR(SEARCH("/",B9922)=6),TRIM(CLEAN(B9922)),IF(SEARCH("/",B9922)=6,IF(LEN(TRIM(CLEAN(B9922)))=7,LEFT(TRIM(CLEAN(B9922)),6)&amp;"00"&amp;RIGHT(TRIM(CLEAN(B9922)),1),LEFT(TRIM(CLEAN(B9922)),6)&amp;"0"&amp;RIGHT(TRIM(CLEAN(B9922)),2)),TRIM(CLEAN(B9922))))</f>
        <v>14576</v>
      </c>
      <c r="B9922">
        <v>14576</v>
      </c>
      <c r="C9922" t="s">
        <v>24038</v>
      </c>
      <c r="D9922" t="s">
        <v>8781</v>
      </c>
      <c r="E9922" s="363" t="s">
        <v>24039</v>
      </c>
      <c r="F9922"/>
      <c r="G9922"/>
      <c r="H9922"/>
      <c r="I9922" s="610"/>
    </row>
    <row r="9923" spans="1:9" ht="15" x14ac:dyDescent="0.25">
      <c r="A9923" s="609" t="str">
        <f t="shared" si="155"/>
        <v>13877</v>
      </c>
      <c r="B9923">
        <v>13877</v>
      </c>
      <c r="C9923" t="s">
        <v>24040</v>
      </c>
      <c r="D9923" t="s">
        <v>8781</v>
      </c>
      <c r="E9923" s="363" t="s">
        <v>24041</v>
      </c>
      <c r="F9923"/>
      <c r="G9923"/>
      <c r="H9923"/>
      <c r="I9923" s="610"/>
    </row>
    <row r="9924" spans="1:9" ht="15" x14ac:dyDescent="0.25">
      <c r="A9924" s="609" t="str">
        <f t="shared" si="155"/>
        <v>7307</v>
      </c>
      <c r="B9924">
        <v>7307</v>
      </c>
      <c r="C9924" t="s">
        <v>24042</v>
      </c>
      <c r="D9924" t="s">
        <v>8777</v>
      </c>
      <c r="E9924" s="363" t="s">
        <v>24043</v>
      </c>
      <c r="F9924"/>
      <c r="G9924"/>
      <c r="H9924"/>
      <c r="I9924" s="610"/>
    </row>
    <row r="9925" spans="1:9" ht="15" x14ac:dyDescent="0.25">
      <c r="A9925" s="609" t="str">
        <f t="shared" si="155"/>
        <v>38122</v>
      </c>
      <c r="B9925">
        <v>38122</v>
      </c>
      <c r="C9925" t="s">
        <v>24044</v>
      </c>
      <c r="D9925" t="s">
        <v>8777</v>
      </c>
      <c r="E9925" s="363" t="s">
        <v>18573</v>
      </c>
      <c r="F9925"/>
      <c r="G9925"/>
      <c r="H9925"/>
      <c r="I9925" s="610"/>
    </row>
    <row r="9926" spans="1:9" ht="15" x14ac:dyDescent="0.25">
      <c r="A9926" s="609" t="str">
        <f t="shared" si="155"/>
        <v>38633</v>
      </c>
      <c r="B9926">
        <v>38633</v>
      </c>
      <c r="C9926" t="s">
        <v>24045</v>
      </c>
      <c r="D9926" t="s">
        <v>8781</v>
      </c>
      <c r="E9926" s="363" t="s">
        <v>18280</v>
      </c>
      <c r="F9926"/>
      <c r="G9926"/>
      <c r="H9926"/>
      <c r="I9926" s="610"/>
    </row>
    <row r="9927" spans="1:9" ht="15" x14ac:dyDescent="0.25">
      <c r="A9927" s="609" t="str">
        <f t="shared" si="155"/>
        <v>12344</v>
      </c>
      <c r="B9927">
        <v>12344</v>
      </c>
      <c r="C9927" t="s">
        <v>24046</v>
      </c>
      <c r="D9927" t="s">
        <v>8781</v>
      </c>
      <c r="E9927" s="363" t="s">
        <v>9734</v>
      </c>
      <c r="F9927"/>
      <c r="G9927"/>
      <c r="H9927"/>
      <c r="I9927" s="610"/>
    </row>
    <row r="9928" spans="1:9" ht="15" x14ac:dyDescent="0.25">
      <c r="A9928" s="609" t="str">
        <f t="shared" si="155"/>
        <v>12343</v>
      </c>
      <c r="B9928">
        <v>12343</v>
      </c>
      <c r="C9928" t="s">
        <v>24047</v>
      </c>
      <c r="D9928" t="s">
        <v>8781</v>
      </c>
      <c r="E9928" s="363" t="s">
        <v>8842</v>
      </c>
      <c r="F9928"/>
      <c r="G9928"/>
      <c r="H9928"/>
      <c r="I9928" s="610"/>
    </row>
    <row r="9929" spans="1:9" ht="15" x14ac:dyDescent="0.25">
      <c r="A9929" s="609" t="str">
        <f t="shared" si="155"/>
        <v>3295</v>
      </c>
      <c r="B9929">
        <v>3295</v>
      </c>
      <c r="C9929" t="s">
        <v>24048</v>
      </c>
      <c r="D9929" t="s">
        <v>8781</v>
      </c>
      <c r="E9929" s="363" t="s">
        <v>9735</v>
      </c>
      <c r="F9929"/>
      <c r="G9929"/>
      <c r="H9929"/>
      <c r="I9929" s="610"/>
    </row>
    <row r="9930" spans="1:9" ht="15" x14ac:dyDescent="0.25">
      <c r="A9930" s="609" t="str">
        <f t="shared" si="155"/>
        <v>3302</v>
      </c>
      <c r="B9930">
        <v>3302</v>
      </c>
      <c r="C9930" t="s">
        <v>24049</v>
      </c>
      <c r="D9930" t="s">
        <v>8781</v>
      </c>
      <c r="E9930" s="363" t="s">
        <v>9736</v>
      </c>
      <c r="F9930"/>
      <c r="G9930"/>
      <c r="H9930"/>
      <c r="I9930" s="610"/>
    </row>
    <row r="9931" spans="1:9" ht="15" x14ac:dyDescent="0.25">
      <c r="A9931" s="609" t="str">
        <f t="shared" si="155"/>
        <v>3297</v>
      </c>
      <c r="B9931">
        <v>3297</v>
      </c>
      <c r="C9931" t="s">
        <v>24050</v>
      </c>
      <c r="D9931" t="s">
        <v>8781</v>
      </c>
      <c r="E9931" s="363" t="s">
        <v>9737</v>
      </c>
      <c r="F9931"/>
      <c r="G9931"/>
      <c r="H9931"/>
      <c r="I9931" s="610"/>
    </row>
    <row r="9932" spans="1:9" ht="15" x14ac:dyDescent="0.25">
      <c r="A9932" s="609" t="str">
        <f t="shared" si="155"/>
        <v>3294</v>
      </c>
      <c r="B9932">
        <v>3294</v>
      </c>
      <c r="C9932" t="s">
        <v>24051</v>
      </c>
      <c r="D9932" t="s">
        <v>8781</v>
      </c>
      <c r="E9932" s="363" t="s">
        <v>9738</v>
      </c>
      <c r="F9932"/>
      <c r="G9932"/>
      <c r="H9932"/>
      <c r="I9932" s="610"/>
    </row>
    <row r="9933" spans="1:9" ht="15" x14ac:dyDescent="0.25">
      <c r="A9933" s="609" t="str">
        <f t="shared" si="155"/>
        <v>3292</v>
      </c>
      <c r="B9933">
        <v>3292</v>
      </c>
      <c r="C9933" t="s">
        <v>24052</v>
      </c>
      <c r="D9933" t="s">
        <v>8781</v>
      </c>
      <c r="E9933" s="363" t="s">
        <v>9739</v>
      </c>
      <c r="F9933"/>
      <c r="G9933"/>
      <c r="H9933"/>
      <c r="I9933" s="610"/>
    </row>
    <row r="9934" spans="1:9" ht="15" x14ac:dyDescent="0.25">
      <c r="A9934" s="609" t="str">
        <f t="shared" si="155"/>
        <v>3298</v>
      </c>
      <c r="B9934">
        <v>3298</v>
      </c>
      <c r="C9934" t="s">
        <v>24053</v>
      </c>
      <c r="D9934" t="s">
        <v>8781</v>
      </c>
      <c r="E9934" s="363" t="s">
        <v>9740</v>
      </c>
      <c r="F9934"/>
      <c r="G9934"/>
      <c r="H9934"/>
      <c r="I9934" s="610"/>
    </row>
    <row r="9935" spans="1:9" ht="15" x14ac:dyDescent="0.25">
      <c r="A9935" s="609" t="str">
        <f t="shared" si="155"/>
        <v>11596</v>
      </c>
      <c r="B9935">
        <v>11596</v>
      </c>
      <c r="C9935" t="s">
        <v>24054</v>
      </c>
      <c r="D9935" t="s">
        <v>8781</v>
      </c>
      <c r="E9935" s="363" t="s">
        <v>24055</v>
      </c>
      <c r="F9935"/>
      <c r="G9935"/>
      <c r="H9935"/>
      <c r="I9935" s="610"/>
    </row>
    <row r="9936" spans="1:9" ht="15" x14ac:dyDescent="0.25">
      <c r="A9936" s="609" t="str">
        <f t="shared" si="155"/>
        <v>34802</v>
      </c>
      <c r="B9936">
        <v>34802</v>
      </c>
      <c r="C9936" t="s">
        <v>24056</v>
      </c>
      <c r="D9936" t="s">
        <v>8781</v>
      </c>
      <c r="E9936" s="363" t="s">
        <v>24057</v>
      </c>
      <c r="F9936"/>
      <c r="G9936"/>
      <c r="H9936"/>
      <c r="I9936" s="610"/>
    </row>
    <row r="9937" spans="1:9" ht="15" x14ac:dyDescent="0.25">
      <c r="A9937" s="609" t="str">
        <f t="shared" si="155"/>
        <v>11588</v>
      </c>
      <c r="B9937">
        <v>11588</v>
      </c>
      <c r="C9937" t="s">
        <v>24058</v>
      </c>
      <c r="D9937" t="s">
        <v>8781</v>
      </c>
      <c r="E9937" s="363" t="s">
        <v>24059</v>
      </c>
      <c r="F9937"/>
      <c r="G9937"/>
      <c r="H9937"/>
      <c r="I9937" s="610"/>
    </row>
    <row r="9938" spans="1:9" ht="15" x14ac:dyDescent="0.25">
      <c r="A9938" s="609" t="str">
        <f t="shared" si="155"/>
        <v>34383</v>
      </c>
      <c r="B9938">
        <v>34383</v>
      </c>
      <c r="C9938" t="s">
        <v>24060</v>
      </c>
      <c r="D9938" t="s">
        <v>8781</v>
      </c>
      <c r="E9938" s="363" t="s">
        <v>24061</v>
      </c>
      <c r="F9938"/>
      <c r="G9938"/>
      <c r="H9938"/>
      <c r="I9938" s="610"/>
    </row>
    <row r="9939" spans="1:9" ht="15" x14ac:dyDescent="0.25">
      <c r="A9939" s="609" t="str">
        <f t="shared" si="155"/>
        <v>40451</v>
      </c>
      <c r="B9939">
        <v>40451</v>
      </c>
      <c r="C9939" t="s">
        <v>24062</v>
      </c>
      <c r="D9939" t="s">
        <v>8779</v>
      </c>
      <c r="E9939" s="363" t="s">
        <v>24063</v>
      </c>
      <c r="F9939"/>
      <c r="G9939"/>
      <c r="H9939"/>
      <c r="I9939" s="610"/>
    </row>
    <row r="9940" spans="1:9" ht="15" x14ac:dyDescent="0.25">
      <c r="A9940" s="609" t="str">
        <f t="shared" si="155"/>
        <v>40453</v>
      </c>
      <c r="B9940">
        <v>40453</v>
      </c>
      <c r="C9940" t="s">
        <v>24064</v>
      </c>
      <c r="D9940" t="s">
        <v>8779</v>
      </c>
      <c r="E9940" s="363" t="s">
        <v>24065</v>
      </c>
      <c r="F9940"/>
      <c r="G9940"/>
      <c r="H9940"/>
      <c r="I9940" s="610"/>
    </row>
    <row r="9941" spans="1:9" ht="15" x14ac:dyDescent="0.25">
      <c r="A9941" s="609" t="str">
        <f t="shared" si="155"/>
        <v>40452</v>
      </c>
      <c r="B9941">
        <v>40452</v>
      </c>
      <c r="C9941" t="s">
        <v>24066</v>
      </c>
      <c r="D9941" t="s">
        <v>8779</v>
      </c>
      <c r="E9941" s="363" t="s">
        <v>19532</v>
      </c>
      <c r="F9941"/>
      <c r="G9941"/>
      <c r="H9941"/>
      <c r="I9941" s="610"/>
    </row>
    <row r="9942" spans="1:9" ht="15" x14ac:dyDescent="0.25">
      <c r="A9942" s="609" t="str">
        <f t="shared" si="155"/>
        <v>11594</v>
      </c>
      <c r="B9942">
        <v>11594</v>
      </c>
      <c r="C9942" t="s">
        <v>24067</v>
      </c>
      <c r="D9942" t="s">
        <v>8781</v>
      </c>
      <c r="E9942" s="363" t="s">
        <v>24068</v>
      </c>
      <c r="F9942"/>
      <c r="G9942"/>
      <c r="H9942"/>
      <c r="I9942" s="610"/>
    </row>
    <row r="9943" spans="1:9" ht="15" x14ac:dyDescent="0.25">
      <c r="A9943" s="609" t="str">
        <f t="shared" si="155"/>
        <v>3311</v>
      </c>
      <c r="B9943">
        <v>3311</v>
      </c>
      <c r="C9943" t="s">
        <v>24069</v>
      </c>
      <c r="D9943" t="s">
        <v>8911</v>
      </c>
      <c r="E9943" s="363" t="s">
        <v>24068</v>
      </c>
      <c r="F9943"/>
      <c r="G9943"/>
      <c r="H9943"/>
      <c r="I9943" s="610"/>
    </row>
    <row r="9944" spans="1:9" ht="15" x14ac:dyDescent="0.25">
      <c r="A9944" s="609" t="str">
        <f t="shared" si="155"/>
        <v>11599</v>
      </c>
      <c r="B9944">
        <v>11599</v>
      </c>
      <c r="C9944" t="s">
        <v>24070</v>
      </c>
      <c r="D9944" t="s">
        <v>8781</v>
      </c>
      <c r="E9944" s="363" t="s">
        <v>24071</v>
      </c>
      <c r="F9944"/>
      <c r="G9944"/>
      <c r="H9944"/>
      <c r="I9944" s="610"/>
    </row>
    <row r="9945" spans="1:9" ht="15" x14ac:dyDescent="0.25">
      <c r="A9945" s="609" t="str">
        <f t="shared" si="155"/>
        <v>11593</v>
      </c>
      <c r="B9945">
        <v>11593</v>
      </c>
      <c r="C9945" t="s">
        <v>24072</v>
      </c>
      <c r="D9945" t="s">
        <v>8781</v>
      </c>
      <c r="E9945" s="363" t="s">
        <v>24073</v>
      </c>
      <c r="F9945"/>
      <c r="G9945"/>
      <c r="H9945"/>
      <c r="I9945" s="610"/>
    </row>
    <row r="9946" spans="1:9" ht="15" x14ac:dyDescent="0.25">
      <c r="A9946" s="609" t="str">
        <f t="shared" si="155"/>
        <v>3314</v>
      </c>
      <c r="B9946">
        <v>3314</v>
      </c>
      <c r="C9946" t="s">
        <v>24074</v>
      </c>
      <c r="D9946" t="s">
        <v>8911</v>
      </c>
      <c r="E9946" s="363" t="s">
        <v>24075</v>
      </c>
      <c r="F9946"/>
      <c r="G9946"/>
      <c r="H9946"/>
      <c r="I9946" s="610"/>
    </row>
    <row r="9947" spans="1:9" ht="15" x14ac:dyDescent="0.25">
      <c r="A9947" s="609" t="str">
        <f t="shared" si="155"/>
        <v>11597</v>
      </c>
      <c r="B9947">
        <v>11597</v>
      </c>
      <c r="C9947" t="s">
        <v>24076</v>
      </c>
      <c r="D9947" t="s">
        <v>8781</v>
      </c>
      <c r="E9947" s="363" t="s">
        <v>24077</v>
      </c>
      <c r="F9947"/>
      <c r="G9947"/>
      <c r="H9947"/>
      <c r="I9947" s="610"/>
    </row>
    <row r="9948" spans="1:9" ht="15" x14ac:dyDescent="0.25">
      <c r="A9948" s="609" t="str">
        <f t="shared" si="155"/>
        <v>3309</v>
      </c>
      <c r="B9948">
        <v>3309</v>
      </c>
      <c r="C9948" t="s">
        <v>24078</v>
      </c>
      <c r="D9948" t="s">
        <v>8911</v>
      </c>
      <c r="E9948" s="363" t="s">
        <v>24055</v>
      </c>
      <c r="F9948"/>
      <c r="G9948"/>
      <c r="H9948"/>
      <c r="I9948" s="610"/>
    </row>
    <row r="9949" spans="1:9" ht="15" x14ac:dyDescent="0.25">
      <c r="A9949" s="609" t="str">
        <f t="shared" si="155"/>
        <v>34612</v>
      </c>
      <c r="B9949">
        <v>34612</v>
      </c>
      <c r="C9949" t="s">
        <v>24079</v>
      </c>
      <c r="D9949" t="s">
        <v>8781</v>
      </c>
      <c r="E9949" s="363" t="s">
        <v>24080</v>
      </c>
      <c r="F9949"/>
      <c r="G9949"/>
      <c r="H9949"/>
      <c r="I9949" s="610"/>
    </row>
    <row r="9950" spans="1:9" ht="15" x14ac:dyDescent="0.25">
      <c r="A9950" s="609" t="str">
        <f t="shared" si="155"/>
        <v>34635</v>
      </c>
      <c r="B9950">
        <v>34635</v>
      </c>
      <c r="C9950" t="s">
        <v>24081</v>
      </c>
      <c r="D9950" t="s">
        <v>8781</v>
      </c>
      <c r="E9950" s="363" t="s">
        <v>24082</v>
      </c>
      <c r="F9950"/>
      <c r="G9950"/>
      <c r="H9950"/>
      <c r="I9950" s="610"/>
    </row>
    <row r="9951" spans="1:9" ht="15" x14ac:dyDescent="0.25">
      <c r="A9951" s="609" t="str">
        <f t="shared" si="155"/>
        <v>34633</v>
      </c>
      <c r="B9951">
        <v>34633</v>
      </c>
      <c r="C9951" t="s">
        <v>24083</v>
      </c>
      <c r="D9951" t="s">
        <v>8781</v>
      </c>
      <c r="E9951" s="363" t="s">
        <v>24084</v>
      </c>
      <c r="F9951"/>
      <c r="G9951"/>
      <c r="H9951"/>
      <c r="I9951" s="610"/>
    </row>
    <row r="9952" spans="1:9" ht="15" x14ac:dyDescent="0.25">
      <c r="A9952" s="609" t="str">
        <f t="shared" si="155"/>
        <v>40440</v>
      </c>
      <c r="B9952">
        <v>40440</v>
      </c>
      <c r="C9952" t="s">
        <v>24085</v>
      </c>
      <c r="D9952" t="s">
        <v>8911</v>
      </c>
      <c r="E9952" s="363" t="s">
        <v>24086</v>
      </c>
      <c r="F9952"/>
      <c r="G9952"/>
      <c r="H9952"/>
      <c r="I9952" s="610"/>
    </row>
    <row r="9953" spans="1:9" ht="15" x14ac:dyDescent="0.25">
      <c r="A9953" s="609" t="str">
        <f t="shared" si="155"/>
        <v>40441</v>
      </c>
      <c r="B9953">
        <v>40441</v>
      </c>
      <c r="C9953" t="s">
        <v>24087</v>
      </c>
      <c r="D9953" t="s">
        <v>8911</v>
      </c>
      <c r="E9953" s="363" t="s">
        <v>24088</v>
      </c>
      <c r="F9953"/>
      <c r="G9953"/>
      <c r="H9953"/>
      <c r="I9953" s="610"/>
    </row>
    <row r="9954" spans="1:9" ht="15" x14ac:dyDescent="0.25">
      <c r="A9954" s="609" t="str">
        <f t="shared" si="155"/>
        <v>40449</v>
      </c>
      <c r="B9954">
        <v>40449</v>
      </c>
      <c r="C9954" t="s">
        <v>24089</v>
      </c>
      <c r="D9954" t="s">
        <v>8911</v>
      </c>
      <c r="E9954" s="363" t="s">
        <v>24090</v>
      </c>
      <c r="F9954"/>
      <c r="G9954"/>
      <c r="H9954"/>
      <c r="I9954" s="610"/>
    </row>
    <row r="9955" spans="1:9" ht="15" x14ac:dyDescent="0.25">
      <c r="A9955" s="609" t="str">
        <f t="shared" si="155"/>
        <v>34800</v>
      </c>
      <c r="B9955">
        <v>34800</v>
      </c>
      <c r="C9955" t="s">
        <v>24091</v>
      </c>
      <c r="D9955" t="s">
        <v>8911</v>
      </c>
      <c r="E9955" s="363" t="s">
        <v>24092</v>
      </c>
      <c r="F9955"/>
      <c r="G9955"/>
      <c r="H9955"/>
      <c r="I9955" s="610"/>
    </row>
    <row r="9956" spans="1:9" ht="15" x14ac:dyDescent="0.25">
      <c r="A9956" s="609" t="str">
        <f t="shared" si="155"/>
        <v>11592</v>
      </c>
      <c r="B9956">
        <v>11592</v>
      </c>
      <c r="C9956" t="s">
        <v>24093</v>
      </c>
      <c r="D9956" t="s">
        <v>8781</v>
      </c>
      <c r="E9956" s="363" t="s">
        <v>24075</v>
      </c>
      <c r="F9956"/>
      <c r="G9956"/>
      <c r="H9956"/>
      <c r="I9956" s="610"/>
    </row>
    <row r="9957" spans="1:9" ht="15" x14ac:dyDescent="0.25">
      <c r="A9957" s="609" t="str">
        <f t="shared" si="155"/>
        <v>40438</v>
      </c>
      <c r="B9957">
        <v>40438</v>
      </c>
      <c r="C9957" t="s">
        <v>24094</v>
      </c>
      <c r="D9957" t="s">
        <v>8911</v>
      </c>
      <c r="E9957" s="363" t="s">
        <v>24095</v>
      </c>
      <c r="F9957"/>
      <c r="G9957"/>
      <c r="H9957"/>
      <c r="I9957" s="610"/>
    </row>
    <row r="9958" spans="1:9" ht="15" x14ac:dyDescent="0.25">
      <c r="A9958" s="609" t="str">
        <f t="shared" si="155"/>
        <v>40436</v>
      </c>
      <c r="B9958">
        <v>40436</v>
      </c>
      <c r="C9958" t="s">
        <v>24096</v>
      </c>
      <c r="D9958" t="s">
        <v>8911</v>
      </c>
      <c r="E9958" s="363" t="s">
        <v>24097</v>
      </c>
      <c r="F9958"/>
      <c r="G9958"/>
      <c r="H9958"/>
      <c r="I9958" s="610"/>
    </row>
    <row r="9959" spans="1:9" ht="15" x14ac:dyDescent="0.25">
      <c r="A9959" s="609" t="str">
        <f t="shared" si="155"/>
        <v>4315</v>
      </c>
      <c r="B9959">
        <v>4315</v>
      </c>
      <c r="C9959" t="s">
        <v>24098</v>
      </c>
      <c r="D9959" t="s">
        <v>8781</v>
      </c>
      <c r="E9959" s="363" t="s">
        <v>8946</v>
      </c>
      <c r="F9959"/>
      <c r="G9959"/>
      <c r="H9959"/>
      <c r="I9959" s="610"/>
    </row>
    <row r="9960" spans="1:9" ht="15" x14ac:dyDescent="0.25">
      <c r="A9960" s="609" t="str">
        <f t="shared" si="155"/>
        <v>402</v>
      </c>
      <c r="B9960">
        <v>402</v>
      </c>
      <c r="C9960" t="s">
        <v>24099</v>
      </c>
      <c r="D9960" t="s">
        <v>8781</v>
      </c>
      <c r="E9960" s="363" t="s">
        <v>10151</v>
      </c>
      <c r="F9960"/>
      <c r="G9960"/>
      <c r="H9960"/>
      <c r="I9960" s="610"/>
    </row>
    <row r="9961" spans="1:9" ht="15" x14ac:dyDescent="0.25">
      <c r="A9961" s="609" t="str">
        <f t="shared" si="155"/>
        <v>4226</v>
      </c>
      <c r="B9961">
        <v>4226</v>
      </c>
      <c r="C9961" t="s">
        <v>24100</v>
      </c>
      <c r="D9961" t="s">
        <v>8790</v>
      </c>
      <c r="E9961" s="363" t="s">
        <v>14162</v>
      </c>
      <c r="F9961"/>
      <c r="G9961"/>
      <c r="H9961"/>
      <c r="I9961" s="610"/>
    </row>
    <row r="9962" spans="1:9" ht="15" x14ac:dyDescent="0.25">
      <c r="A9962" s="609" t="str">
        <f t="shared" si="155"/>
        <v>4222</v>
      </c>
      <c r="B9962">
        <v>4222</v>
      </c>
      <c r="C9962" t="s">
        <v>24101</v>
      </c>
      <c r="D9962" t="s">
        <v>8777</v>
      </c>
      <c r="E9962" s="363" t="s">
        <v>9197</v>
      </c>
      <c r="F9962"/>
      <c r="G9962"/>
      <c r="H9962"/>
      <c r="I9962" s="610"/>
    </row>
    <row r="9963" spans="1:9" ht="15" x14ac:dyDescent="0.25">
      <c r="A9963" s="609" t="str">
        <f t="shared" si="155"/>
        <v>34804</v>
      </c>
      <c r="B9963">
        <v>34804</v>
      </c>
      <c r="C9963" t="s">
        <v>24102</v>
      </c>
      <c r="D9963" t="s">
        <v>8779</v>
      </c>
      <c r="E9963" s="363" t="s">
        <v>9744</v>
      </c>
      <c r="F9963"/>
      <c r="G9963"/>
      <c r="H9963"/>
      <c r="I9963" s="610"/>
    </row>
    <row r="9964" spans="1:9" ht="15" x14ac:dyDescent="0.25">
      <c r="A9964" s="609" t="str">
        <f t="shared" si="155"/>
        <v>4013</v>
      </c>
      <c r="B9964">
        <v>4013</v>
      </c>
      <c r="C9964" t="s">
        <v>24103</v>
      </c>
      <c r="D9964" t="s">
        <v>8779</v>
      </c>
      <c r="E9964" s="363" t="s">
        <v>9651</v>
      </c>
      <c r="F9964"/>
      <c r="G9964"/>
      <c r="H9964"/>
      <c r="I9964" s="610"/>
    </row>
    <row r="9965" spans="1:9" ht="15" x14ac:dyDescent="0.25">
      <c r="A9965" s="609" t="str">
        <f t="shared" si="155"/>
        <v>4011</v>
      </c>
      <c r="B9965">
        <v>4011</v>
      </c>
      <c r="C9965" t="s">
        <v>24104</v>
      </c>
      <c r="D9965" t="s">
        <v>8779</v>
      </c>
      <c r="E9965" s="363" t="s">
        <v>9187</v>
      </c>
      <c r="F9965"/>
      <c r="G9965"/>
      <c r="H9965"/>
      <c r="I9965" s="610"/>
    </row>
    <row r="9966" spans="1:9" ht="15" x14ac:dyDescent="0.25">
      <c r="A9966" s="609" t="str">
        <f t="shared" si="155"/>
        <v>4021</v>
      </c>
      <c r="B9966">
        <v>4021</v>
      </c>
      <c r="C9966" t="s">
        <v>24105</v>
      </c>
      <c r="D9966" t="s">
        <v>8779</v>
      </c>
      <c r="E9966" s="363" t="s">
        <v>8868</v>
      </c>
      <c r="F9966"/>
      <c r="G9966"/>
      <c r="H9966"/>
      <c r="I9966" s="610"/>
    </row>
    <row r="9967" spans="1:9" ht="15" x14ac:dyDescent="0.25">
      <c r="A9967" s="609" t="str">
        <f t="shared" si="155"/>
        <v>4019</v>
      </c>
      <c r="B9967">
        <v>4019</v>
      </c>
      <c r="C9967" t="s">
        <v>24106</v>
      </c>
      <c r="D9967" t="s">
        <v>8779</v>
      </c>
      <c r="E9967" s="363" t="s">
        <v>9612</v>
      </c>
      <c r="F9967"/>
      <c r="G9967"/>
      <c r="H9967"/>
      <c r="I9967" s="610"/>
    </row>
    <row r="9968" spans="1:9" ht="15" x14ac:dyDescent="0.25">
      <c r="A9968" s="609" t="str">
        <f t="shared" si="155"/>
        <v>4012</v>
      </c>
      <c r="B9968">
        <v>4012</v>
      </c>
      <c r="C9968" t="s">
        <v>24107</v>
      </c>
      <c r="D9968" t="s">
        <v>8779</v>
      </c>
      <c r="E9968" s="363" t="s">
        <v>9552</v>
      </c>
      <c r="F9968"/>
      <c r="G9968"/>
      <c r="H9968"/>
      <c r="I9968" s="610"/>
    </row>
    <row r="9969" spans="1:9" ht="15" x14ac:dyDescent="0.25">
      <c r="A9969" s="609" t="str">
        <f t="shared" si="155"/>
        <v>4020</v>
      </c>
      <c r="B9969">
        <v>4020</v>
      </c>
      <c r="C9969" t="s">
        <v>24108</v>
      </c>
      <c r="D9969" t="s">
        <v>8779</v>
      </c>
      <c r="E9969" s="363" t="s">
        <v>9389</v>
      </c>
      <c r="F9969"/>
      <c r="G9969"/>
      <c r="H9969"/>
      <c r="I9969" s="610"/>
    </row>
    <row r="9970" spans="1:9" ht="15" x14ac:dyDescent="0.25">
      <c r="A9970" s="609" t="str">
        <f t="shared" si="155"/>
        <v>4018</v>
      </c>
      <c r="B9970">
        <v>4018</v>
      </c>
      <c r="C9970" t="s">
        <v>24109</v>
      </c>
      <c r="D9970" t="s">
        <v>8779</v>
      </c>
      <c r="E9970" s="363" t="s">
        <v>13535</v>
      </c>
      <c r="F9970"/>
      <c r="G9970"/>
      <c r="H9970"/>
      <c r="I9970" s="610"/>
    </row>
    <row r="9971" spans="1:9" ht="15" x14ac:dyDescent="0.25">
      <c r="A9971" s="609" t="str">
        <f t="shared" si="155"/>
        <v>36498</v>
      </c>
      <c r="B9971">
        <v>36498</v>
      </c>
      <c r="C9971" t="s">
        <v>24110</v>
      </c>
      <c r="D9971" t="s">
        <v>8781</v>
      </c>
      <c r="E9971" s="363" t="s">
        <v>24111</v>
      </c>
      <c r="F9971"/>
      <c r="G9971"/>
      <c r="H9971"/>
      <c r="I9971" s="610"/>
    </row>
    <row r="9972" spans="1:9" ht="15" x14ac:dyDescent="0.25">
      <c r="A9972" s="609" t="str">
        <f t="shared" si="155"/>
        <v>12872</v>
      </c>
      <c r="B9972">
        <v>12872</v>
      </c>
      <c r="C9972" t="s">
        <v>24112</v>
      </c>
      <c r="D9972" t="s">
        <v>8786</v>
      </c>
      <c r="E9972" s="363" t="s">
        <v>18263</v>
      </c>
      <c r="F9972"/>
      <c r="G9972"/>
      <c r="H9972"/>
      <c r="I9972" s="610"/>
    </row>
    <row r="9973" spans="1:9" ht="15" x14ac:dyDescent="0.25">
      <c r="A9973" s="609" t="str">
        <f t="shared" si="155"/>
        <v>41075</v>
      </c>
      <c r="B9973">
        <v>41075</v>
      </c>
      <c r="C9973" t="s">
        <v>24113</v>
      </c>
      <c r="D9973" t="s">
        <v>8914</v>
      </c>
      <c r="E9973" s="363" t="s">
        <v>24114</v>
      </c>
      <c r="F9973"/>
      <c r="G9973"/>
      <c r="H9973"/>
      <c r="I9973" s="610"/>
    </row>
    <row r="9974" spans="1:9" ht="15" x14ac:dyDescent="0.25">
      <c r="A9974" s="609" t="str">
        <f t="shared" si="155"/>
        <v>3315</v>
      </c>
      <c r="B9974">
        <v>3315</v>
      </c>
      <c r="C9974" t="s">
        <v>24115</v>
      </c>
      <c r="D9974" t="s">
        <v>8790</v>
      </c>
      <c r="E9974" s="363" t="s">
        <v>11429</v>
      </c>
      <c r="F9974"/>
      <c r="G9974"/>
      <c r="H9974"/>
      <c r="I9974" s="610"/>
    </row>
    <row r="9975" spans="1:9" ht="15" x14ac:dyDescent="0.25">
      <c r="A9975" s="609" t="str">
        <f t="shared" si="155"/>
        <v>36870</v>
      </c>
      <c r="B9975">
        <v>36870</v>
      </c>
      <c r="C9975" t="s">
        <v>24116</v>
      </c>
      <c r="D9975" t="s">
        <v>8790</v>
      </c>
      <c r="E9975" s="363" t="s">
        <v>8969</v>
      </c>
      <c r="F9975"/>
      <c r="G9975"/>
      <c r="H9975"/>
      <c r="I9975" s="610"/>
    </row>
    <row r="9976" spans="1:9" ht="15" x14ac:dyDescent="0.25">
      <c r="A9976" s="609" t="str">
        <f t="shared" si="155"/>
        <v>5092</v>
      </c>
      <c r="B9976">
        <v>5092</v>
      </c>
      <c r="C9976" t="s">
        <v>24117</v>
      </c>
      <c r="D9976" t="s">
        <v>9014</v>
      </c>
      <c r="E9976" s="363" t="s">
        <v>9845</v>
      </c>
      <c r="F9976"/>
      <c r="G9976"/>
      <c r="H9976"/>
      <c r="I9976" s="610"/>
    </row>
    <row r="9977" spans="1:9" ht="15" x14ac:dyDescent="0.25">
      <c r="A9977" s="609" t="str">
        <f t="shared" si="155"/>
        <v>11462</v>
      </c>
      <c r="B9977">
        <v>11462</v>
      </c>
      <c r="C9977" t="s">
        <v>24118</v>
      </c>
      <c r="D9977" t="s">
        <v>9014</v>
      </c>
      <c r="E9977" s="363" t="s">
        <v>19339</v>
      </c>
      <c r="F9977"/>
      <c r="G9977"/>
      <c r="H9977"/>
      <c r="I9977" s="610"/>
    </row>
    <row r="9978" spans="1:9" ht="15" x14ac:dyDescent="0.25">
      <c r="A9978" s="609" t="str">
        <f t="shared" si="155"/>
        <v>36529</v>
      </c>
      <c r="B9978">
        <v>36529</v>
      </c>
      <c r="C9978" t="s">
        <v>24119</v>
      </c>
      <c r="D9978" t="s">
        <v>8781</v>
      </c>
      <c r="E9978" s="363" t="s">
        <v>24120</v>
      </c>
      <c r="F9978"/>
      <c r="G9978"/>
      <c r="H9978"/>
      <c r="I9978" s="610"/>
    </row>
    <row r="9979" spans="1:9" ht="15" x14ac:dyDescent="0.25">
      <c r="A9979" s="609" t="str">
        <f t="shared" si="155"/>
        <v>3318</v>
      </c>
      <c r="B9979">
        <v>3318</v>
      </c>
      <c r="C9979" t="s">
        <v>24121</v>
      </c>
      <c r="D9979" t="s">
        <v>8781</v>
      </c>
      <c r="E9979" s="363" t="s">
        <v>24122</v>
      </c>
      <c r="F9979"/>
      <c r="G9979"/>
      <c r="H9979"/>
      <c r="I9979" s="610"/>
    </row>
    <row r="9980" spans="1:9" ht="15" x14ac:dyDescent="0.25">
      <c r="A9980" s="609" t="str">
        <f t="shared" si="155"/>
        <v>3324</v>
      </c>
      <c r="B9980">
        <v>3324</v>
      </c>
      <c r="C9980" t="s">
        <v>24123</v>
      </c>
      <c r="D9980" t="s">
        <v>8779</v>
      </c>
      <c r="E9980" s="363" t="s">
        <v>10295</v>
      </c>
      <c r="F9980"/>
      <c r="G9980"/>
      <c r="H9980"/>
      <c r="I9980" s="610"/>
    </row>
    <row r="9981" spans="1:9" ht="15" x14ac:dyDescent="0.25">
      <c r="A9981" s="609" t="str">
        <f t="shared" si="155"/>
        <v>3322</v>
      </c>
      <c r="B9981">
        <v>3322</v>
      </c>
      <c r="C9981" t="s">
        <v>24124</v>
      </c>
      <c r="D9981" t="s">
        <v>8779</v>
      </c>
      <c r="E9981" s="363" t="s">
        <v>10426</v>
      </c>
      <c r="F9981"/>
      <c r="G9981"/>
      <c r="H9981"/>
      <c r="I9981" s="610"/>
    </row>
    <row r="9982" spans="1:9" ht="15" x14ac:dyDescent="0.25">
      <c r="A9982" s="609" t="str">
        <f t="shared" si="155"/>
        <v>5076</v>
      </c>
      <c r="B9982">
        <v>5076</v>
      </c>
      <c r="C9982" t="s">
        <v>24125</v>
      </c>
      <c r="D9982" t="s">
        <v>8790</v>
      </c>
      <c r="E9982" s="363" t="s">
        <v>16705</v>
      </c>
      <c r="F9982"/>
      <c r="G9982"/>
      <c r="H9982"/>
      <c r="I9982" s="610"/>
    </row>
    <row r="9983" spans="1:9" ht="15" x14ac:dyDescent="0.25">
      <c r="A9983" s="609" t="str">
        <f t="shared" si="155"/>
        <v>5077</v>
      </c>
      <c r="B9983">
        <v>5077</v>
      </c>
      <c r="C9983" t="s">
        <v>24126</v>
      </c>
      <c r="D9983" t="s">
        <v>8790</v>
      </c>
      <c r="E9983" s="363" t="s">
        <v>23889</v>
      </c>
      <c r="F9983"/>
      <c r="G9983"/>
      <c r="H9983"/>
      <c r="I9983" s="610"/>
    </row>
    <row r="9984" spans="1:9" ht="15" x14ac:dyDescent="0.25">
      <c r="A9984" s="609" t="str">
        <f t="shared" si="155"/>
        <v>11837</v>
      </c>
      <c r="B9984">
        <v>11837</v>
      </c>
      <c r="C9984" t="s">
        <v>24127</v>
      </c>
      <c r="D9984" t="s">
        <v>8781</v>
      </c>
      <c r="E9984" s="363" t="s">
        <v>10229</v>
      </c>
      <c r="F9984"/>
      <c r="G9984"/>
      <c r="H9984"/>
      <c r="I9984" s="610"/>
    </row>
    <row r="9985" spans="1:9" ht="15" x14ac:dyDescent="0.25">
      <c r="A9985" s="609" t="str">
        <f t="shared" si="155"/>
        <v>38055</v>
      </c>
      <c r="B9985">
        <v>38055</v>
      </c>
      <c r="C9985" t="s">
        <v>24128</v>
      </c>
      <c r="D9985" t="s">
        <v>8781</v>
      </c>
      <c r="E9985" s="363" t="s">
        <v>9895</v>
      </c>
      <c r="F9985"/>
      <c r="G9985"/>
      <c r="H9985"/>
      <c r="I9985" s="610"/>
    </row>
    <row r="9986" spans="1:9" ht="15" x14ac:dyDescent="0.25">
      <c r="A9986" s="609" t="str">
        <f t="shared" ref="A9986:A10049" si="156">IF(ISERROR(SEARCH("/",B9986)=6),TRIM(CLEAN(B9986)),IF(SEARCH("/",B9986)=6,IF(LEN(TRIM(CLEAN(B9986)))=7,LEFT(TRIM(CLEAN(B9986)),6)&amp;"00"&amp;RIGHT(TRIM(CLEAN(B9986)),1),LEFT(TRIM(CLEAN(B9986)),6)&amp;"0"&amp;RIGHT(TRIM(CLEAN(B9986)),2)),TRIM(CLEAN(B9986))))</f>
        <v>415</v>
      </c>
      <c r="B9986">
        <v>415</v>
      </c>
      <c r="C9986" t="s">
        <v>24129</v>
      </c>
      <c r="D9986" t="s">
        <v>8781</v>
      </c>
      <c r="E9986" s="363" t="s">
        <v>10079</v>
      </c>
      <c r="F9986"/>
      <c r="G9986"/>
      <c r="H9986"/>
      <c r="I9986" s="610"/>
    </row>
    <row r="9987" spans="1:9" ht="15" x14ac:dyDescent="0.25">
      <c r="A9987" s="609" t="str">
        <f t="shared" si="156"/>
        <v>416</v>
      </c>
      <c r="B9987">
        <v>416</v>
      </c>
      <c r="C9987" t="s">
        <v>24130</v>
      </c>
      <c r="D9987" t="s">
        <v>8781</v>
      </c>
      <c r="E9987" s="363" t="s">
        <v>14511</v>
      </c>
      <c r="F9987"/>
      <c r="G9987"/>
      <c r="H9987"/>
      <c r="I9987" s="610"/>
    </row>
    <row r="9988" spans="1:9" ht="15" x14ac:dyDescent="0.25">
      <c r="A9988" s="609" t="str">
        <f t="shared" si="156"/>
        <v>425</v>
      </c>
      <c r="B9988">
        <v>425</v>
      </c>
      <c r="C9988" t="s">
        <v>24131</v>
      </c>
      <c r="D9988" t="s">
        <v>8781</v>
      </c>
      <c r="E9988" s="363" t="s">
        <v>9443</v>
      </c>
      <c r="F9988"/>
      <c r="G9988"/>
      <c r="H9988"/>
      <c r="I9988" s="610"/>
    </row>
    <row r="9989" spans="1:9" ht="15" x14ac:dyDescent="0.25">
      <c r="A9989" s="609" t="str">
        <f t="shared" si="156"/>
        <v>426</v>
      </c>
      <c r="B9989">
        <v>426</v>
      </c>
      <c r="C9989" t="s">
        <v>24132</v>
      </c>
      <c r="D9989" t="s">
        <v>8781</v>
      </c>
      <c r="E9989" s="363" t="s">
        <v>18011</v>
      </c>
      <c r="F9989"/>
      <c r="G9989"/>
      <c r="H9989"/>
      <c r="I9989" s="610"/>
    </row>
    <row r="9990" spans="1:9" ht="15" x14ac:dyDescent="0.25">
      <c r="A9990" s="609" t="str">
        <f t="shared" si="156"/>
        <v>38056</v>
      </c>
      <c r="B9990">
        <v>38056</v>
      </c>
      <c r="C9990" t="s">
        <v>24133</v>
      </c>
      <c r="D9990" t="s">
        <v>8781</v>
      </c>
      <c r="E9990" s="363" t="s">
        <v>9258</v>
      </c>
      <c r="F9990"/>
      <c r="G9990"/>
      <c r="H9990"/>
      <c r="I9990" s="610"/>
    </row>
    <row r="9991" spans="1:9" ht="15" x14ac:dyDescent="0.25">
      <c r="A9991" s="609" t="str">
        <f t="shared" si="156"/>
        <v>1564</v>
      </c>
      <c r="B9991">
        <v>1564</v>
      </c>
      <c r="C9991" t="s">
        <v>24134</v>
      </c>
      <c r="D9991" t="s">
        <v>8781</v>
      </c>
      <c r="E9991" s="363" t="s">
        <v>9104</v>
      </c>
      <c r="F9991"/>
      <c r="G9991"/>
      <c r="H9991"/>
      <c r="I9991" s="610"/>
    </row>
    <row r="9992" spans="1:9" ht="15" x14ac:dyDescent="0.25">
      <c r="A9992" s="609" t="str">
        <f t="shared" si="156"/>
        <v>11032</v>
      </c>
      <c r="B9992">
        <v>11032</v>
      </c>
      <c r="C9992" t="s">
        <v>24135</v>
      </c>
      <c r="D9992" t="s">
        <v>8781</v>
      </c>
      <c r="E9992" s="363" t="s">
        <v>9964</v>
      </c>
      <c r="F9992"/>
      <c r="G9992"/>
      <c r="H9992"/>
      <c r="I9992" s="610"/>
    </row>
    <row r="9993" spans="1:9" ht="15" x14ac:dyDescent="0.25">
      <c r="A9993" s="609" t="str">
        <f t="shared" si="156"/>
        <v>36786</v>
      </c>
      <c r="B9993">
        <v>36786</v>
      </c>
      <c r="C9993" t="s">
        <v>24136</v>
      </c>
      <c r="D9993" t="s">
        <v>9757</v>
      </c>
      <c r="E9993" s="363" t="s">
        <v>24137</v>
      </c>
      <c r="F9993"/>
      <c r="G9993"/>
      <c r="H9993"/>
      <c r="I9993" s="610"/>
    </row>
    <row r="9994" spans="1:9" ht="15" x14ac:dyDescent="0.25">
      <c r="A9994" s="609" t="str">
        <f t="shared" si="156"/>
        <v>36785</v>
      </c>
      <c r="B9994">
        <v>36785</v>
      </c>
      <c r="C9994" t="s">
        <v>24138</v>
      </c>
      <c r="D9994" t="s">
        <v>9757</v>
      </c>
      <c r="E9994" s="363" t="s">
        <v>24139</v>
      </c>
      <c r="F9994"/>
      <c r="G9994"/>
      <c r="H9994"/>
      <c r="I9994" s="610"/>
    </row>
    <row r="9995" spans="1:9" ht="15" x14ac:dyDescent="0.25">
      <c r="A9995" s="609" t="str">
        <f t="shared" si="156"/>
        <v>36782</v>
      </c>
      <c r="B9995">
        <v>36782</v>
      </c>
      <c r="C9995" t="s">
        <v>24140</v>
      </c>
      <c r="D9995" t="s">
        <v>9757</v>
      </c>
      <c r="E9995" s="363" t="s">
        <v>24141</v>
      </c>
      <c r="F9995"/>
      <c r="G9995"/>
      <c r="H9995"/>
      <c r="I9995" s="610"/>
    </row>
    <row r="9996" spans="1:9" ht="15" x14ac:dyDescent="0.25">
      <c r="A9996" s="609" t="str">
        <f t="shared" si="156"/>
        <v>25930</v>
      </c>
      <c r="B9996">
        <v>25930</v>
      </c>
      <c r="C9996" t="s">
        <v>24142</v>
      </c>
      <c r="D9996" t="s">
        <v>9757</v>
      </c>
      <c r="E9996" s="363" t="s">
        <v>24143</v>
      </c>
      <c r="F9996"/>
      <c r="G9996"/>
      <c r="H9996"/>
      <c r="I9996" s="610"/>
    </row>
    <row r="9997" spans="1:9" ht="15" x14ac:dyDescent="0.25">
      <c r="A9997" s="609" t="str">
        <f t="shared" si="156"/>
        <v>4824</v>
      </c>
      <c r="B9997">
        <v>4824</v>
      </c>
      <c r="C9997" t="s">
        <v>24144</v>
      </c>
      <c r="D9997" t="s">
        <v>8790</v>
      </c>
      <c r="E9997" s="363" t="s">
        <v>9635</v>
      </c>
      <c r="F9997"/>
      <c r="G9997"/>
      <c r="H9997"/>
      <c r="I9997" s="610"/>
    </row>
    <row r="9998" spans="1:9" ht="15" x14ac:dyDescent="0.25">
      <c r="A9998" s="609" t="str">
        <f t="shared" si="156"/>
        <v>11795</v>
      </c>
      <c r="B9998">
        <v>11795</v>
      </c>
      <c r="C9998" t="s">
        <v>24145</v>
      </c>
      <c r="D9998" t="s">
        <v>8779</v>
      </c>
      <c r="E9998" s="363" t="s">
        <v>18592</v>
      </c>
      <c r="F9998"/>
      <c r="G9998"/>
      <c r="H9998"/>
      <c r="I9998" s="610"/>
    </row>
    <row r="9999" spans="1:9" ht="15" x14ac:dyDescent="0.25">
      <c r="A9999" s="609" t="str">
        <f t="shared" si="156"/>
        <v>134</v>
      </c>
      <c r="B9999">
        <v>134</v>
      </c>
      <c r="C9999" t="s">
        <v>24146</v>
      </c>
      <c r="D9999" t="s">
        <v>8790</v>
      </c>
      <c r="E9999" s="363" t="s">
        <v>22125</v>
      </c>
      <c r="F9999"/>
      <c r="G9999"/>
      <c r="H9999"/>
      <c r="I9999" s="610"/>
    </row>
    <row r="10000" spans="1:9" ht="15" x14ac:dyDescent="0.25">
      <c r="A10000" s="609" t="str">
        <f t="shared" si="156"/>
        <v>4229</v>
      </c>
      <c r="B10000">
        <v>4229</v>
      </c>
      <c r="C10000" t="s">
        <v>24147</v>
      </c>
      <c r="D10000" t="s">
        <v>8790</v>
      </c>
      <c r="E10000" s="363" t="s">
        <v>24148</v>
      </c>
      <c r="F10000"/>
      <c r="G10000"/>
      <c r="H10000"/>
      <c r="I10000" s="610"/>
    </row>
    <row r="10001" spans="1:9" ht="15" x14ac:dyDescent="0.25">
      <c r="A10001" s="609" t="str">
        <f t="shared" si="156"/>
        <v>11244</v>
      </c>
      <c r="B10001">
        <v>11244</v>
      </c>
      <c r="C10001" t="s">
        <v>24149</v>
      </c>
      <c r="D10001" t="s">
        <v>8781</v>
      </c>
      <c r="E10001" s="363" t="s">
        <v>24150</v>
      </c>
      <c r="F10001"/>
      <c r="G10001"/>
      <c r="H10001"/>
      <c r="I10001" s="610"/>
    </row>
    <row r="10002" spans="1:9" ht="15" x14ac:dyDescent="0.25">
      <c r="A10002" s="609" t="str">
        <f t="shared" si="156"/>
        <v>11245</v>
      </c>
      <c r="B10002">
        <v>11245</v>
      </c>
      <c r="C10002" t="s">
        <v>24151</v>
      </c>
      <c r="D10002" t="s">
        <v>8781</v>
      </c>
      <c r="E10002" s="363" t="s">
        <v>24152</v>
      </c>
      <c r="F10002"/>
      <c r="G10002"/>
      <c r="H10002"/>
      <c r="I10002" s="610"/>
    </row>
    <row r="10003" spans="1:9" ht="15" x14ac:dyDescent="0.25">
      <c r="A10003" s="609" t="str">
        <f t="shared" si="156"/>
        <v>11235</v>
      </c>
      <c r="B10003">
        <v>11235</v>
      </c>
      <c r="C10003" t="s">
        <v>24153</v>
      </c>
      <c r="D10003" t="s">
        <v>8781</v>
      </c>
      <c r="E10003" s="363" t="s">
        <v>18982</v>
      </c>
      <c r="F10003"/>
      <c r="G10003"/>
      <c r="H10003"/>
      <c r="I10003" s="610"/>
    </row>
    <row r="10004" spans="1:9" ht="15" x14ac:dyDescent="0.25">
      <c r="A10004" s="609" t="str">
        <f t="shared" si="156"/>
        <v>11236</v>
      </c>
      <c r="B10004">
        <v>11236</v>
      </c>
      <c r="C10004" t="s">
        <v>24154</v>
      </c>
      <c r="D10004" t="s">
        <v>8781</v>
      </c>
      <c r="E10004" s="363" t="s">
        <v>24155</v>
      </c>
      <c r="F10004"/>
      <c r="G10004"/>
      <c r="H10004"/>
      <c r="I10004" s="610"/>
    </row>
    <row r="10005" spans="1:9" ht="15" x14ac:dyDescent="0.25">
      <c r="A10005" s="609" t="str">
        <f t="shared" si="156"/>
        <v>11731</v>
      </c>
      <c r="B10005">
        <v>11731</v>
      </c>
      <c r="C10005" t="s">
        <v>24156</v>
      </c>
      <c r="D10005" t="s">
        <v>8781</v>
      </c>
      <c r="E10005" s="363" t="s">
        <v>18159</v>
      </c>
      <c r="F10005"/>
      <c r="G10005"/>
      <c r="H10005"/>
      <c r="I10005" s="610"/>
    </row>
    <row r="10006" spans="1:9" ht="15" x14ac:dyDescent="0.25">
      <c r="A10006" s="609" t="str">
        <f t="shared" si="156"/>
        <v>11732</v>
      </c>
      <c r="B10006">
        <v>11732</v>
      </c>
      <c r="C10006" t="s">
        <v>24157</v>
      </c>
      <c r="D10006" t="s">
        <v>8781</v>
      </c>
      <c r="E10006" s="363" t="s">
        <v>9316</v>
      </c>
      <c r="F10006"/>
      <c r="G10006"/>
      <c r="H10006"/>
      <c r="I10006" s="610"/>
    </row>
    <row r="10007" spans="1:9" ht="15" x14ac:dyDescent="0.25">
      <c r="A10007" s="609" t="str">
        <f t="shared" si="156"/>
        <v>36494</v>
      </c>
      <c r="B10007">
        <v>36494</v>
      </c>
      <c r="C10007" t="s">
        <v>24158</v>
      </c>
      <c r="D10007" t="s">
        <v>8781</v>
      </c>
      <c r="E10007" s="363" t="s">
        <v>24159</v>
      </c>
      <c r="F10007"/>
      <c r="G10007"/>
      <c r="H10007"/>
      <c r="I10007" s="610"/>
    </row>
    <row r="10008" spans="1:9" ht="15" x14ac:dyDescent="0.25">
      <c r="A10008" s="609" t="str">
        <f t="shared" si="156"/>
        <v>36493</v>
      </c>
      <c r="B10008">
        <v>36493</v>
      </c>
      <c r="C10008" t="s">
        <v>24160</v>
      </c>
      <c r="D10008" t="s">
        <v>8781</v>
      </c>
      <c r="E10008" s="363" t="s">
        <v>24161</v>
      </c>
      <c r="F10008"/>
      <c r="G10008"/>
      <c r="H10008"/>
      <c r="I10008" s="610"/>
    </row>
    <row r="10009" spans="1:9" ht="15" x14ac:dyDescent="0.25">
      <c r="A10009" s="609" t="str">
        <f t="shared" si="156"/>
        <v>36492</v>
      </c>
      <c r="B10009">
        <v>36492</v>
      </c>
      <c r="C10009" t="s">
        <v>24162</v>
      </c>
      <c r="D10009" t="s">
        <v>8781</v>
      </c>
      <c r="E10009" s="363" t="s">
        <v>24163</v>
      </c>
      <c r="F10009"/>
      <c r="G10009"/>
      <c r="H10009"/>
      <c r="I10009" s="610"/>
    </row>
    <row r="10010" spans="1:9" ht="15" x14ac:dyDescent="0.25">
      <c r="A10010" s="609" t="str">
        <f t="shared" si="156"/>
        <v>13333</v>
      </c>
      <c r="B10010">
        <v>13333</v>
      </c>
      <c r="C10010" t="s">
        <v>24164</v>
      </c>
      <c r="D10010" t="s">
        <v>8781</v>
      </c>
      <c r="E10010" s="363" t="s">
        <v>24165</v>
      </c>
      <c r="F10010"/>
      <c r="G10010"/>
      <c r="H10010"/>
      <c r="I10010" s="610"/>
    </row>
    <row r="10011" spans="1:9" ht="15" x14ac:dyDescent="0.25">
      <c r="A10011" s="609" t="str">
        <f t="shared" si="156"/>
        <v>13533</v>
      </c>
      <c r="B10011">
        <v>13533</v>
      </c>
      <c r="C10011" t="s">
        <v>24166</v>
      </c>
      <c r="D10011" t="s">
        <v>8781</v>
      </c>
      <c r="E10011" s="363" t="s">
        <v>24167</v>
      </c>
      <c r="F10011"/>
      <c r="G10011"/>
      <c r="H10011"/>
      <c r="I10011" s="610"/>
    </row>
    <row r="10012" spans="1:9" ht="15" x14ac:dyDescent="0.25">
      <c r="A10012" s="609" t="str">
        <f t="shared" si="156"/>
        <v>36499</v>
      </c>
      <c r="B10012">
        <v>36499</v>
      </c>
      <c r="C10012" t="s">
        <v>24168</v>
      </c>
      <c r="D10012" t="s">
        <v>8781</v>
      </c>
      <c r="E10012" s="363" t="s">
        <v>24169</v>
      </c>
      <c r="F10012"/>
      <c r="G10012"/>
      <c r="H10012"/>
      <c r="I10012" s="610"/>
    </row>
    <row r="10013" spans="1:9" ht="15" x14ac:dyDescent="0.25">
      <c r="A10013" s="609" t="str">
        <f t="shared" si="156"/>
        <v>39585</v>
      </c>
      <c r="B10013">
        <v>39585</v>
      </c>
      <c r="C10013" t="s">
        <v>24170</v>
      </c>
      <c r="D10013" t="s">
        <v>8781</v>
      </c>
      <c r="E10013" s="363" t="s">
        <v>24171</v>
      </c>
      <c r="F10013"/>
      <c r="G10013"/>
      <c r="H10013"/>
      <c r="I10013" s="610"/>
    </row>
    <row r="10014" spans="1:9" ht="15" x14ac:dyDescent="0.25">
      <c r="A10014" s="609" t="str">
        <f t="shared" si="156"/>
        <v>39586</v>
      </c>
      <c r="B10014">
        <v>39586</v>
      </c>
      <c r="C10014" t="s">
        <v>24172</v>
      </c>
      <c r="D10014" t="s">
        <v>8781</v>
      </c>
      <c r="E10014" s="363" t="s">
        <v>24173</v>
      </c>
      <c r="F10014"/>
      <c r="G10014"/>
      <c r="H10014"/>
      <c r="I10014" s="610"/>
    </row>
    <row r="10015" spans="1:9" ht="15" x14ac:dyDescent="0.25">
      <c r="A10015" s="609" t="str">
        <f t="shared" si="156"/>
        <v>39587</v>
      </c>
      <c r="B10015">
        <v>39587</v>
      </c>
      <c r="C10015" t="s">
        <v>24174</v>
      </c>
      <c r="D10015" t="s">
        <v>8781</v>
      </c>
      <c r="E10015" s="363" t="s">
        <v>24175</v>
      </c>
      <c r="F10015"/>
      <c r="G10015"/>
      <c r="H10015"/>
      <c r="I10015" s="610"/>
    </row>
    <row r="10016" spans="1:9" ht="15" x14ac:dyDescent="0.25">
      <c r="A10016" s="609" t="str">
        <f t="shared" si="156"/>
        <v>39588</v>
      </c>
      <c r="B10016">
        <v>39588</v>
      </c>
      <c r="C10016" t="s">
        <v>24176</v>
      </c>
      <c r="D10016" t="s">
        <v>8781</v>
      </c>
      <c r="E10016" s="363" t="s">
        <v>24177</v>
      </c>
      <c r="F10016"/>
      <c r="G10016"/>
      <c r="H10016"/>
      <c r="I10016" s="610"/>
    </row>
    <row r="10017" spans="1:9" ht="15" x14ac:dyDescent="0.25">
      <c r="A10017" s="609" t="str">
        <f t="shared" si="156"/>
        <v>39584</v>
      </c>
      <c r="B10017">
        <v>39584</v>
      </c>
      <c r="C10017" t="s">
        <v>24178</v>
      </c>
      <c r="D10017" t="s">
        <v>8781</v>
      </c>
      <c r="E10017" s="363" t="s">
        <v>24179</v>
      </c>
      <c r="F10017"/>
      <c r="G10017"/>
      <c r="H10017"/>
      <c r="I10017" s="610"/>
    </row>
    <row r="10018" spans="1:9" ht="15" x14ac:dyDescent="0.25">
      <c r="A10018" s="609" t="str">
        <f t="shared" si="156"/>
        <v>39590</v>
      </c>
      <c r="B10018">
        <v>39590</v>
      </c>
      <c r="C10018" t="s">
        <v>24180</v>
      </c>
      <c r="D10018" t="s">
        <v>8781</v>
      </c>
      <c r="E10018" s="363" t="s">
        <v>24181</v>
      </c>
      <c r="F10018"/>
      <c r="G10018"/>
      <c r="H10018"/>
      <c r="I10018" s="610"/>
    </row>
    <row r="10019" spans="1:9" ht="15" x14ac:dyDescent="0.25">
      <c r="A10019" s="609" t="str">
        <f t="shared" si="156"/>
        <v>39592</v>
      </c>
      <c r="B10019">
        <v>39592</v>
      </c>
      <c r="C10019" t="s">
        <v>24182</v>
      </c>
      <c r="D10019" t="s">
        <v>8781</v>
      </c>
      <c r="E10019" s="363" t="s">
        <v>24183</v>
      </c>
      <c r="F10019"/>
      <c r="G10019"/>
      <c r="H10019"/>
      <c r="I10019" s="610"/>
    </row>
    <row r="10020" spans="1:9" ht="15" x14ac:dyDescent="0.25">
      <c r="A10020" s="609" t="str">
        <f t="shared" si="156"/>
        <v>39593</v>
      </c>
      <c r="B10020">
        <v>39593</v>
      </c>
      <c r="C10020" t="s">
        <v>24184</v>
      </c>
      <c r="D10020" t="s">
        <v>8781</v>
      </c>
      <c r="E10020" s="363" t="s">
        <v>24175</v>
      </c>
      <c r="F10020"/>
      <c r="G10020"/>
      <c r="H10020"/>
      <c r="I10020" s="610"/>
    </row>
    <row r="10021" spans="1:9" ht="15" x14ac:dyDescent="0.25">
      <c r="A10021" s="609" t="str">
        <f t="shared" si="156"/>
        <v>14254</v>
      </c>
      <c r="B10021">
        <v>14254</v>
      </c>
      <c r="C10021" t="s">
        <v>24185</v>
      </c>
      <c r="D10021" t="s">
        <v>8781</v>
      </c>
      <c r="E10021" s="363" t="s">
        <v>24186</v>
      </c>
      <c r="F10021"/>
      <c r="G10021"/>
      <c r="H10021"/>
      <c r="I10021" s="610"/>
    </row>
    <row r="10022" spans="1:9" ht="15" x14ac:dyDescent="0.25">
      <c r="A10022" s="609" t="str">
        <f t="shared" si="156"/>
        <v>25987</v>
      </c>
      <c r="B10022">
        <v>25987</v>
      </c>
      <c r="C10022" t="s">
        <v>24187</v>
      </c>
      <c r="D10022" t="s">
        <v>8781</v>
      </c>
      <c r="E10022" s="363" t="s">
        <v>24188</v>
      </c>
      <c r="F10022"/>
      <c r="G10022"/>
      <c r="H10022"/>
      <c r="I10022" s="610"/>
    </row>
    <row r="10023" spans="1:9" ht="15" x14ac:dyDescent="0.25">
      <c r="A10023" s="609" t="str">
        <f t="shared" si="156"/>
        <v>25019</v>
      </c>
      <c r="B10023">
        <v>25019</v>
      </c>
      <c r="C10023" t="s">
        <v>24189</v>
      </c>
      <c r="D10023" t="s">
        <v>8781</v>
      </c>
      <c r="E10023" s="363" t="s">
        <v>24190</v>
      </c>
      <c r="F10023"/>
      <c r="G10023"/>
      <c r="H10023"/>
      <c r="I10023" s="610"/>
    </row>
    <row r="10024" spans="1:9" ht="15" x14ac:dyDescent="0.25">
      <c r="A10024" s="609" t="str">
        <f t="shared" si="156"/>
        <v>36501</v>
      </c>
      <c r="B10024">
        <v>36501</v>
      </c>
      <c r="C10024" t="s">
        <v>24191</v>
      </c>
      <c r="D10024" t="s">
        <v>8781</v>
      </c>
      <c r="E10024" s="363" t="s">
        <v>24192</v>
      </c>
      <c r="F10024"/>
      <c r="G10024"/>
      <c r="H10024"/>
      <c r="I10024" s="610"/>
    </row>
    <row r="10025" spans="1:9" ht="15" x14ac:dyDescent="0.25">
      <c r="A10025" s="609" t="str">
        <f t="shared" si="156"/>
        <v>25986</v>
      </c>
      <c r="B10025">
        <v>25986</v>
      </c>
      <c r="C10025" t="s">
        <v>24193</v>
      </c>
      <c r="D10025" t="s">
        <v>8781</v>
      </c>
      <c r="E10025" s="363" t="s">
        <v>24194</v>
      </c>
      <c r="F10025"/>
      <c r="G10025"/>
      <c r="H10025"/>
      <c r="I10025" s="610"/>
    </row>
    <row r="10026" spans="1:9" ht="15" x14ac:dyDescent="0.25">
      <c r="A10026" s="609" t="str">
        <f t="shared" si="156"/>
        <v>36500</v>
      </c>
      <c r="B10026">
        <v>36500</v>
      </c>
      <c r="C10026" t="s">
        <v>24195</v>
      </c>
      <c r="D10026" t="s">
        <v>8781</v>
      </c>
      <c r="E10026" s="363" t="s">
        <v>24196</v>
      </c>
      <c r="F10026"/>
      <c r="G10026"/>
      <c r="H10026"/>
      <c r="I10026" s="610"/>
    </row>
    <row r="10027" spans="1:9" ht="15" x14ac:dyDescent="0.25">
      <c r="A10027" s="609" t="str">
        <f t="shared" si="156"/>
        <v>20017</v>
      </c>
      <c r="B10027">
        <v>20017</v>
      </c>
      <c r="C10027" t="s">
        <v>24197</v>
      </c>
      <c r="D10027" t="s">
        <v>8796</v>
      </c>
      <c r="E10027" s="363" t="s">
        <v>8824</v>
      </c>
      <c r="F10027"/>
      <c r="G10027"/>
      <c r="H10027"/>
      <c r="I10027" s="610"/>
    </row>
    <row r="10028" spans="1:9" ht="15" x14ac:dyDescent="0.25">
      <c r="A10028" s="609" t="str">
        <f t="shared" si="156"/>
        <v>20007</v>
      </c>
      <c r="B10028">
        <v>20007</v>
      </c>
      <c r="C10028" t="s">
        <v>24198</v>
      </c>
      <c r="D10028" t="s">
        <v>8796</v>
      </c>
      <c r="E10028" s="363" t="s">
        <v>9064</v>
      </c>
      <c r="F10028"/>
      <c r="G10028"/>
      <c r="H10028"/>
      <c r="I10028" s="610"/>
    </row>
    <row r="10029" spans="1:9" ht="15" x14ac:dyDescent="0.25">
      <c r="A10029" s="609" t="str">
        <f t="shared" si="156"/>
        <v>39831</v>
      </c>
      <c r="B10029">
        <v>39831</v>
      </c>
      <c r="C10029" t="s">
        <v>24199</v>
      </c>
      <c r="D10029" t="s">
        <v>9025</v>
      </c>
      <c r="E10029" s="363" t="s">
        <v>24200</v>
      </c>
      <c r="F10029"/>
      <c r="G10029"/>
      <c r="H10029"/>
      <c r="I10029" s="610"/>
    </row>
    <row r="10030" spans="1:9" ht="15" x14ac:dyDescent="0.25">
      <c r="A10030" s="609" t="str">
        <f t="shared" si="156"/>
        <v>39836</v>
      </c>
      <c r="B10030">
        <v>39836</v>
      </c>
      <c r="C10030" t="s">
        <v>24201</v>
      </c>
      <c r="D10030" t="s">
        <v>9025</v>
      </c>
      <c r="E10030" s="363" t="s">
        <v>24202</v>
      </c>
      <c r="F10030"/>
      <c r="G10030"/>
      <c r="H10030"/>
      <c r="I10030" s="610"/>
    </row>
    <row r="10031" spans="1:9" ht="15" x14ac:dyDescent="0.25">
      <c r="A10031" s="609" t="str">
        <f t="shared" si="156"/>
        <v>39830</v>
      </c>
      <c r="B10031">
        <v>39830</v>
      </c>
      <c r="C10031" t="s">
        <v>24203</v>
      </c>
      <c r="D10031" t="s">
        <v>9025</v>
      </c>
      <c r="E10031" s="363" t="s">
        <v>24204</v>
      </c>
      <c r="F10031"/>
      <c r="G10031"/>
      <c r="H10031"/>
      <c r="I10031" s="610"/>
    </row>
    <row r="10032" spans="1:9" ht="15" x14ac:dyDescent="0.25">
      <c r="A10032" s="609" t="str">
        <f t="shared" si="156"/>
        <v>36888</v>
      </c>
      <c r="B10032">
        <v>36888</v>
      </c>
      <c r="C10032" t="s">
        <v>24205</v>
      </c>
      <c r="D10032" t="s">
        <v>8796</v>
      </c>
      <c r="E10032" s="363" t="s">
        <v>9347</v>
      </c>
      <c r="F10032"/>
      <c r="G10032"/>
      <c r="H10032"/>
      <c r="I10032" s="610"/>
    </row>
    <row r="10033" spans="1:9" ht="15" x14ac:dyDescent="0.25">
      <c r="A10033" s="609" t="str">
        <f t="shared" si="156"/>
        <v>40527</v>
      </c>
      <c r="B10033">
        <v>40527</v>
      </c>
      <c r="C10033" t="s">
        <v>24206</v>
      </c>
      <c r="D10033" t="s">
        <v>8781</v>
      </c>
      <c r="E10033" s="363" t="s">
        <v>24207</v>
      </c>
      <c r="F10033"/>
      <c r="G10033"/>
      <c r="H10033"/>
      <c r="I10033" s="610"/>
    </row>
    <row r="10034" spans="1:9" ht="15" x14ac:dyDescent="0.25">
      <c r="A10034" s="609" t="str">
        <f t="shared" si="156"/>
        <v>36497</v>
      </c>
      <c r="B10034">
        <v>36497</v>
      </c>
      <c r="C10034" t="s">
        <v>24208</v>
      </c>
      <c r="D10034" t="s">
        <v>8781</v>
      </c>
      <c r="E10034" s="363" t="s">
        <v>24209</v>
      </c>
      <c r="F10034"/>
      <c r="G10034"/>
      <c r="H10034"/>
      <c r="I10034" s="610"/>
    </row>
    <row r="10035" spans="1:9" ht="15" x14ac:dyDescent="0.25">
      <c r="A10035" s="609" t="str">
        <f t="shared" si="156"/>
        <v>36487</v>
      </c>
      <c r="B10035">
        <v>36487</v>
      </c>
      <c r="C10035" t="s">
        <v>24210</v>
      </c>
      <c r="D10035" t="s">
        <v>8781</v>
      </c>
      <c r="E10035" s="363" t="s">
        <v>24211</v>
      </c>
      <c r="F10035"/>
      <c r="G10035"/>
      <c r="H10035"/>
      <c r="I10035" s="610"/>
    </row>
    <row r="10036" spans="1:9" ht="15" x14ac:dyDescent="0.25">
      <c r="A10036" s="609" t="str">
        <f t="shared" si="156"/>
        <v>25952</v>
      </c>
      <c r="B10036">
        <v>25952</v>
      </c>
      <c r="C10036" t="s">
        <v>24212</v>
      </c>
      <c r="D10036" t="s">
        <v>8781</v>
      </c>
      <c r="E10036" s="363" t="s">
        <v>24213</v>
      </c>
      <c r="F10036"/>
      <c r="G10036"/>
      <c r="H10036"/>
      <c r="I10036" s="610"/>
    </row>
    <row r="10037" spans="1:9" ht="15" x14ac:dyDescent="0.25">
      <c r="A10037" s="609" t="str">
        <f t="shared" si="156"/>
        <v>25954</v>
      </c>
      <c r="B10037">
        <v>25954</v>
      </c>
      <c r="C10037" t="s">
        <v>24214</v>
      </c>
      <c r="D10037" t="s">
        <v>8781</v>
      </c>
      <c r="E10037" s="363" t="s">
        <v>24215</v>
      </c>
      <c r="F10037"/>
      <c r="G10037"/>
      <c r="H10037"/>
      <c r="I10037" s="610"/>
    </row>
    <row r="10038" spans="1:9" ht="15" x14ac:dyDescent="0.25">
      <c r="A10038" s="609" t="str">
        <f t="shared" si="156"/>
        <v>25953</v>
      </c>
      <c r="B10038">
        <v>25953</v>
      </c>
      <c r="C10038" t="s">
        <v>24216</v>
      </c>
      <c r="D10038" t="s">
        <v>8781</v>
      </c>
      <c r="E10038" s="363" t="s">
        <v>24217</v>
      </c>
      <c r="F10038"/>
      <c r="G10038"/>
      <c r="H10038"/>
      <c r="I10038" s="610"/>
    </row>
    <row r="10039" spans="1:9" ht="15" x14ac:dyDescent="0.25">
      <c r="A10039" s="609" t="str">
        <f t="shared" si="156"/>
        <v>37776</v>
      </c>
      <c r="B10039">
        <v>37776</v>
      </c>
      <c r="C10039" t="s">
        <v>24218</v>
      </c>
      <c r="D10039" t="s">
        <v>8781</v>
      </c>
      <c r="E10039" s="363" t="s">
        <v>24219</v>
      </c>
      <c r="F10039"/>
      <c r="G10039"/>
      <c r="H10039"/>
      <c r="I10039" s="610"/>
    </row>
    <row r="10040" spans="1:9" ht="15" x14ac:dyDescent="0.25">
      <c r="A10040" s="609" t="str">
        <f t="shared" si="156"/>
        <v>37775</v>
      </c>
      <c r="B10040">
        <v>37775</v>
      </c>
      <c r="C10040" t="s">
        <v>24220</v>
      </c>
      <c r="D10040" t="s">
        <v>8781</v>
      </c>
      <c r="E10040" s="363" t="s">
        <v>24221</v>
      </c>
      <c r="F10040"/>
      <c r="G10040"/>
      <c r="H10040"/>
      <c r="I10040" s="610"/>
    </row>
    <row r="10041" spans="1:9" ht="15" x14ac:dyDescent="0.25">
      <c r="A10041" s="609" t="str">
        <f t="shared" si="156"/>
        <v>36491</v>
      </c>
      <c r="B10041">
        <v>36491</v>
      </c>
      <c r="C10041" t="s">
        <v>24222</v>
      </c>
      <c r="D10041" t="s">
        <v>8781</v>
      </c>
      <c r="E10041" s="363" t="s">
        <v>24223</v>
      </c>
      <c r="F10041"/>
      <c r="G10041"/>
      <c r="H10041"/>
      <c r="I10041" s="610"/>
    </row>
    <row r="10042" spans="1:9" ht="15" x14ac:dyDescent="0.25">
      <c r="A10042" s="609" t="str">
        <f t="shared" si="156"/>
        <v>10712</v>
      </c>
      <c r="B10042">
        <v>10712</v>
      </c>
      <c r="C10042" t="s">
        <v>24224</v>
      </c>
      <c r="D10042" t="s">
        <v>8781</v>
      </c>
      <c r="E10042" s="363" t="s">
        <v>24225</v>
      </c>
      <c r="F10042"/>
      <c r="G10042"/>
      <c r="H10042"/>
      <c r="I10042" s="610"/>
    </row>
    <row r="10043" spans="1:9" ht="15" x14ac:dyDescent="0.25">
      <c r="A10043" s="609" t="str">
        <f t="shared" si="156"/>
        <v>3363</v>
      </c>
      <c r="B10043">
        <v>3363</v>
      </c>
      <c r="C10043" t="s">
        <v>24226</v>
      </c>
      <c r="D10043" t="s">
        <v>8781</v>
      </c>
      <c r="E10043" s="363" t="s">
        <v>24227</v>
      </c>
      <c r="F10043"/>
      <c r="G10043"/>
      <c r="H10043"/>
      <c r="I10043" s="610"/>
    </row>
    <row r="10044" spans="1:9" ht="15" x14ac:dyDescent="0.25">
      <c r="A10044" s="609" t="str">
        <f t="shared" si="156"/>
        <v>3365</v>
      </c>
      <c r="B10044">
        <v>3365</v>
      </c>
      <c r="C10044" t="s">
        <v>24228</v>
      </c>
      <c r="D10044" t="s">
        <v>8781</v>
      </c>
      <c r="E10044" s="363" t="s">
        <v>24229</v>
      </c>
      <c r="F10044"/>
      <c r="G10044"/>
      <c r="H10044"/>
      <c r="I10044" s="610"/>
    </row>
    <row r="10045" spans="1:9" ht="15" x14ac:dyDescent="0.25">
      <c r="A10045" s="609" t="str">
        <f t="shared" si="156"/>
        <v>7569</v>
      </c>
      <c r="B10045">
        <v>7569</v>
      </c>
      <c r="C10045" t="s">
        <v>24230</v>
      </c>
      <c r="D10045" t="s">
        <v>8781</v>
      </c>
      <c r="E10045" s="363" t="s">
        <v>24231</v>
      </c>
      <c r="F10045"/>
      <c r="G10045"/>
      <c r="H10045"/>
      <c r="I10045" s="610"/>
    </row>
    <row r="10046" spans="1:9" ht="15" x14ac:dyDescent="0.25">
      <c r="A10046" s="609" t="str">
        <f t="shared" si="156"/>
        <v>34349</v>
      </c>
      <c r="B10046">
        <v>34349</v>
      </c>
      <c r="C10046" t="s">
        <v>24232</v>
      </c>
      <c r="D10046" t="s">
        <v>8781</v>
      </c>
      <c r="E10046" s="363" t="s">
        <v>24233</v>
      </c>
      <c r="F10046"/>
      <c r="G10046"/>
      <c r="H10046"/>
      <c r="I10046" s="610"/>
    </row>
    <row r="10047" spans="1:9" ht="15" x14ac:dyDescent="0.25">
      <c r="A10047" s="609" t="str">
        <f t="shared" si="156"/>
        <v>11991</v>
      </c>
      <c r="B10047">
        <v>11991</v>
      </c>
      <c r="C10047" t="s">
        <v>24234</v>
      </c>
      <c r="D10047" t="s">
        <v>8781</v>
      </c>
      <c r="E10047" s="363" t="s">
        <v>24235</v>
      </c>
      <c r="F10047"/>
      <c r="G10047"/>
      <c r="H10047"/>
      <c r="I10047" s="610"/>
    </row>
    <row r="10048" spans="1:9" ht="15" x14ac:dyDescent="0.25">
      <c r="A10048" s="609" t="str">
        <f t="shared" si="156"/>
        <v>20062</v>
      </c>
      <c r="B10048">
        <v>20062</v>
      </c>
      <c r="C10048" t="s">
        <v>24236</v>
      </c>
      <c r="D10048" t="s">
        <v>8781</v>
      </c>
      <c r="E10048" s="363" t="s">
        <v>9724</v>
      </c>
      <c r="F10048"/>
      <c r="G10048"/>
      <c r="H10048"/>
      <c r="I10048" s="610"/>
    </row>
    <row r="10049" spans="1:9" ht="15" x14ac:dyDescent="0.25">
      <c r="A10049" s="609" t="str">
        <f t="shared" si="156"/>
        <v>11029</v>
      </c>
      <c r="B10049">
        <v>11029</v>
      </c>
      <c r="C10049" t="s">
        <v>24237</v>
      </c>
      <c r="D10049" t="s">
        <v>9435</v>
      </c>
      <c r="E10049" s="363" t="s">
        <v>9175</v>
      </c>
      <c r="F10049"/>
      <c r="G10049"/>
      <c r="H10049"/>
      <c r="I10049" s="610"/>
    </row>
    <row r="10050" spans="1:9" ht="15" x14ac:dyDescent="0.25">
      <c r="A10050" s="609" t="str">
        <f t="shared" ref="A10050:A10113" si="157">IF(ISERROR(SEARCH("/",B10050)=6),TRIM(CLEAN(B10050)),IF(SEARCH("/",B10050)=6,IF(LEN(TRIM(CLEAN(B10050)))=7,LEFT(TRIM(CLEAN(B10050)),6)&amp;"00"&amp;RIGHT(TRIM(CLEAN(B10050)),1),LEFT(TRIM(CLEAN(B10050)),6)&amp;"0"&amp;RIGHT(TRIM(CLEAN(B10050)),2)),TRIM(CLEAN(B10050))))</f>
        <v>4316</v>
      </c>
      <c r="B10050">
        <v>4316</v>
      </c>
      <c r="C10050" t="s">
        <v>24238</v>
      </c>
      <c r="D10050" t="s">
        <v>8781</v>
      </c>
      <c r="E10050" s="363" t="s">
        <v>9828</v>
      </c>
      <c r="F10050"/>
      <c r="G10050"/>
      <c r="H10050"/>
      <c r="I10050" s="610"/>
    </row>
    <row r="10051" spans="1:9" ht="15" x14ac:dyDescent="0.25">
      <c r="A10051" s="609" t="str">
        <f t="shared" si="157"/>
        <v>4313</v>
      </c>
      <c r="B10051">
        <v>4313</v>
      </c>
      <c r="C10051" t="s">
        <v>24239</v>
      </c>
      <c r="D10051" t="s">
        <v>9435</v>
      </c>
      <c r="E10051" s="363" t="s">
        <v>9052</v>
      </c>
      <c r="F10051"/>
      <c r="G10051"/>
      <c r="H10051"/>
      <c r="I10051" s="610"/>
    </row>
    <row r="10052" spans="1:9" ht="15" x14ac:dyDescent="0.25">
      <c r="A10052" s="609" t="str">
        <f t="shared" si="157"/>
        <v>4317</v>
      </c>
      <c r="B10052">
        <v>4317</v>
      </c>
      <c r="C10052" t="s">
        <v>24240</v>
      </c>
      <c r="D10052" t="s">
        <v>8781</v>
      </c>
      <c r="E10052" s="363" t="s">
        <v>8778</v>
      </c>
      <c r="F10052"/>
      <c r="G10052"/>
      <c r="H10052"/>
      <c r="I10052" s="610"/>
    </row>
    <row r="10053" spans="1:9" ht="15" x14ac:dyDescent="0.25">
      <c r="A10053" s="609" t="str">
        <f t="shared" si="157"/>
        <v>4314</v>
      </c>
      <c r="B10053">
        <v>4314</v>
      </c>
      <c r="C10053" t="s">
        <v>24241</v>
      </c>
      <c r="D10053" t="s">
        <v>9435</v>
      </c>
      <c r="E10053" s="363" t="s">
        <v>9072</v>
      </c>
      <c r="F10053"/>
      <c r="G10053"/>
      <c r="H10053"/>
      <c r="I10053" s="610"/>
    </row>
    <row r="10054" spans="1:9" ht="15" x14ac:dyDescent="0.25">
      <c r="A10054" s="609" t="str">
        <f t="shared" si="157"/>
        <v>10921</v>
      </c>
      <c r="B10054">
        <v>10921</v>
      </c>
      <c r="C10054" t="s">
        <v>24242</v>
      </c>
      <c r="D10054" t="s">
        <v>8781</v>
      </c>
      <c r="E10054" s="363" t="s">
        <v>24243</v>
      </c>
      <c r="F10054"/>
      <c r="G10054"/>
      <c r="H10054"/>
      <c r="I10054" s="610"/>
    </row>
    <row r="10055" spans="1:9" ht="15" x14ac:dyDescent="0.25">
      <c r="A10055" s="609" t="str">
        <f t="shared" si="157"/>
        <v>10922</v>
      </c>
      <c r="B10055">
        <v>10922</v>
      </c>
      <c r="C10055" t="s">
        <v>24244</v>
      </c>
      <c r="D10055" t="s">
        <v>8781</v>
      </c>
      <c r="E10055" s="363" t="s">
        <v>24245</v>
      </c>
      <c r="F10055"/>
      <c r="G10055"/>
      <c r="H10055"/>
      <c r="I10055" s="610"/>
    </row>
    <row r="10056" spans="1:9" ht="15" x14ac:dyDescent="0.25">
      <c r="A10056" s="609" t="str">
        <f t="shared" si="157"/>
        <v>10923</v>
      </c>
      <c r="B10056">
        <v>10923</v>
      </c>
      <c r="C10056" t="s">
        <v>24246</v>
      </c>
      <c r="D10056" t="s">
        <v>8781</v>
      </c>
      <c r="E10056" s="363" t="s">
        <v>24247</v>
      </c>
      <c r="F10056"/>
      <c r="G10056"/>
      <c r="H10056"/>
      <c r="I10056" s="610"/>
    </row>
    <row r="10057" spans="1:9" ht="15" x14ac:dyDescent="0.25">
      <c r="A10057" s="609" t="str">
        <f t="shared" si="157"/>
        <v>10924</v>
      </c>
      <c r="B10057">
        <v>10924</v>
      </c>
      <c r="C10057" t="s">
        <v>24248</v>
      </c>
      <c r="D10057" t="s">
        <v>8781</v>
      </c>
      <c r="E10057" s="363" t="s">
        <v>24249</v>
      </c>
      <c r="F10057"/>
      <c r="G10057"/>
      <c r="H10057"/>
      <c r="I10057" s="610"/>
    </row>
    <row r="10058" spans="1:9" ht="15" x14ac:dyDescent="0.25">
      <c r="A10058" s="609" t="str">
        <f t="shared" si="157"/>
        <v>37772</v>
      </c>
      <c r="B10058">
        <v>37772</v>
      </c>
      <c r="C10058" t="s">
        <v>24250</v>
      </c>
      <c r="D10058" t="s">
        <v>8781</v>
      </c>
      <c r="E10058" s="363" t="s">
        <v>24251</v>
      </c>
      <c r="F10058"/>
      <c r="G10058"/>
      <c r="H10058"/>
      <c r="I10058" s="610"/>
    </row>
    <row r="10059" spans="1:9" ht="15" x14ac:dyDescent="0.25">
      <c r="A10059" s="609" t="str">
        <f t="shared" si="157"/>
        <v>37771</v>
      </c>
      <c r="B10059">
        <v>37771</v>
      </c>
      <c r="C10059" t="s">
        <v>24252</v>
      </c>
      <c r="D10059" t="s">
        <v>8781</v>
      </c>
      <c r="E10059" s="363" t="s">
        <v>24253</v>
      </c>
      <c r="F10059"/>
      <c r="G10059"/>
      <c r="H10059"/>
      <c r="I10059" s="610"/>
    </row>
    <row r="10060" spans="1:9" ht="15" x14ac:dyDescent="0.25">
      <c r="A10060" s="609" t="str">
        <f t="shared" si="157"/>
        <v>12772</v>
      </c>
      <c r="B10060">
        <v>12772</v>
      </c>
      <c r="C10060" t="s">
        <v>24254</v>
      </c>
      <c r="D10060" t="s">
        <v>8781</v>
      </c>
      <c r="E10060" s="363" t="s">
        <v>24255</v>
      </c>
      <c r="F10060"/>
      <c r="G10060"/>
      <c r="H10060"/>
      <c r="I10060" s="610"/>
    </row>
    <row r="10061" spans="1:9" ht="15" x14ac:dyDescent="0.25">
      <c r="A10061" s="609" t="str">
        <f t="shared" si="157"/>
        <v>12770</v>
      </c>
      <c r="B10061">
        <v>12770</v>
      </c>
      <c r="C10061" t="s">
        <v>24256</v>
      </c>
      <c r="D10061" t="s">
        <v>8781</v>
      </c>
      <c r="E10061" s="363" t="s">
        <v>24257</v>
      </c>
      <c r="F10061"/>
      <c r="G10061"/>
      <c r="H10061"/>
      <c r="I10061" s="610"/>
    </row>
    <row r="10062" spans="1:9" ht="15" x14ac:dyDescent="0.25">
      <c r="A10062" s="609" t="str">
        <f t="shared" si="157"/>
        <v>12775</v>
      </c>
      <c r="B10062">
        <v>12775</v>
      </c>
      <c r="C10062" t="s">
        <v>24258</v>
      </c>
      <c r="D10062" t="s">
        <v>8781</v>
      </c>
      <c r="E10062" s="363" t="s">
        <v>19141</v>
      </c>
      <c r="F10062"/>
      <c r="G10062"/>
      <c r="H10062"/>
      <c r="I10062" s="610"/>
    </row>
    <row r="10063" spans="1:9" ht="15" x14ac:dyDescent="0.25">
      <c r="A10063" s="609" t="str">
        <f t="shared" si="157"/>
        <v>12768</v>
      </c>
      <c r="B10063">
        <v>12768</v>
      </c>
      <c r="C10063" t="s">
        <v>24259</v>
      </c>
      <c r="D10063" t="s">
        <v>8781</v>
      </c>
      <c r="E10063" s="363" t="s">
        <v>24260</v>
      </c>
      <c r="F10063"/>
      <c r="G10063"/>
      <c r="H10063"/>
      <c r="I10063" s="610"/>
    </row>
    <row r="10064" spans="1:9" ht="15" x14ac:dyDescent="0.25">
      <c r="A10064" s="609" t="str">
        <f t="shared" si="157"/>
        <v>12769</v>
      </c>
      <c r="B10064">
        <v>12769</v>
      </c>
      <c r="C10064" t="s">
        <v>24261</v>
      </c>
      <c r="D10064" t="s">
        <v>8781</v>
      </c>
      <c r="E10064" s="363" t="s">
        <v>24262</v>
      </c>
      <c r="F10064"/>
      <c r="G10064"/>
      <c r="H10064"/>
      <c r="I10064" s="610"/>
    </row>
    <row r="10065" spans="1:9" ht="15" x14ac:dyDescent="0.25">
      <c r="A10065" s="609" t="str">
        <f t="shared" si="157"/>
        <v>12773</v>
      </c>
      <c r="B10065">
        <v>12773</v>
      </c>
      <c r="C10065" t="s">
        <v>24263</v>
      </c>
      <c r="D10065" t="s">
        <v>8781</v>
      </c>
      <c r="E10065" s="363" t="s">
        <v>24264</v>
      </c>
      <c r="F10065"/>
      <c r="G10065"/>
      <c r="H10065"/>
      <c r="I10065" s="610"/>
    </row>
    <row r="10066" spans="1:9" ht="15" x14ac:dyDescent="0.25">
      <c r="A10066" s="609" t="str">
        <f t="shared" si="157"/>
        <v>12774</v>
      </c>
      <c r="B10066">
        <v>12774</v>
      </c>
      <c r="C10066" t="s">
        <v>24265</v>
      </c>
      <c r="D10066" t="s">
        <v>8781</v>
      </c>
      <c r="E10066" s="363" t="s">
        <v>24266</v>
      </c>
      <c r="F10066"/>
      <c r="G10066"/>
      <c r="H10066"/>
      <c r="I10066" s="610"/>
    </row>
    <row r="10067" spans="1:9" ht="15" x14ac:dyDescent="0.25">
      <c r="A10067" s="609" t="str">
        <f t="shared" si="157"/>
        <v>12776</v>
      </c>
      <c r="B10067">
        <v>12776</v>
      </c>
      <c r="C10067" t="s">
        <v>24267</v>
      </c>
      <c r="D10067" t="s">
        <v>8781</v>
      </c>
      <c r="E10067" s="363" t="s">
        <v>24268</v>
      </c>
      <c r="F10067"/>
      <c r="G10067"/>
      <c r="H10067"/>
      <c r="I10067" s="610"/>
    </row>
    <row r="10068" spans="1:9" ht="15" x14ac:dyDescent="0.25">
      <c r="A10068" s="609" t="str">
        <f t="shared" si="157"/>
        <v>12777</v>
      </c>
      <c r="B10068">
        <v>12777</v>
      </c>
      <c r="C10068" t="s">
        <v>24269</v>
      </c>
      <c r="D10068" t="s">
        <v>8781</v>
      </c>
      <c r="E10068" s="363" t="s">
        <v>24270</v>
      </c>
      <c r="F10068"/>
      <c r="G10068"/>
      <c r="H10068"/>
      <c r="I10068" s="610"/>
    </row>
    <row r="10069" spans="1:9" ht="15" x14ac:dyDescent="0.25">
      <c r="A10069" s="609" t="str">
        <f t="shared" si="157"/>
        <v>3391</v>
      </c>
      <c r="B10069">
        <v>3391</v>
      </c>
      <c r="C10069" t="s">
        <v>24271</v>
      </c>
      <c r="D10069" t="s">
        <v>8781</v>
      </c>
      <c r="E10069" s="363" t="s">
        <v>10038</v>
      </c>
      <c r="F10069"/>
      <c r="G10069"/>
      <c r="H10069"/>
      <c r="I10069" s="610"/>
    </row>
    <row r="10070" spans="1:9" ht="15" x14ac:dyDescent="0.25">
      <c r="A10070" s="609" t="str">
        <f t="shared" si="157"/>
        <v>3389</v>
      </c>
      <c r="B10070">
        <v>3389</v>
      </c>
      <c r="C10070" t="s">
        <v>24272</v>
      </c>
      <c r="D10070" t="s">
        <v>8781</v>
      </c>
      <c r="E10070" s="363" t="s">
        <v>10337</v>
      </c>
      <c r="F10070"/>
      <c r="G10070"/>
      <c r="H10070"/>
      <c r="I10070" s="610"/>
    </row>
    <row r="10071" spans="1:9" ht="15" x14ac:dyDescent="0.25">
      <c r="A10071" s="609" t="str">
        <f t="shared" si="157"/>
        <v>3390</v>
      </c>
      <c r="B10071">
        <v>3390</v>
      </c>
      <c r="C10071" t="s">
        <v>24273</v>
      </c>
      <c r="D10071" t="s">
        <v>8781</v>
      </c>
      <c r="E10071" s="363" t="s">
        <v>9208</v>
      </c>
      <c r="F10071"/>
      <c r="G10071"/>
      <c r="H10071"/>
      <c r="I10071" s="610"/>
    </row>
    <row r="10072" spans="1:9" ht="15" x14ac:dyDescent="0.25">
      <c r="A10072" s="609" t="str">
        <f t="shared" si="157"/>
        <v>12873</v>
      </c>
      <c r="B10072">
        <v>12873</v>
      </c>
      <c r="C10072" t="s">
        <v>24274</v>
      </c>
      <c r="D10072" t="s">
        <v>8786</v>
      </c>
      <c r="E10072" s="363" t="s">
        <v>9836</v>
      </c>
      <c r="F10072"/>
      <c r="G10072"/>
      <c r="H10072"/>
      <c r="I10072" s="610"/>
    </row>
    <row r="10073" spans="1:9" ht="15" x14ac:dyDescent="0.25">
      <c r="A10073" s="609" t="str">
        <f t="shared" si="157"/>
        <v>41076</v>
      </c>
      <c r="B10073">
        <v>41076</v>
      </c>
      <c r="C10073" t="s">
        <v>24275</v>
      </c>
      <c r="D10073" t="s">
        <v>8914</v>
      </c>
      <c r="E10073" s="363" t="s">
        <v>24276</v>
      </c>
      <c r="F10073"/>
      <c r="G10073"/>
      <c r="H10073"/>
      <c r="I10073" s="610"/>
    </row>
    <row r="10074" spans="1:9" ht="15" x14ac:dyDescent="0.25">
      <c r="A10074" s="609" t="str">
        <f t="shared" si="157"/>
        <v>140</v>
      </c>
      <c r="B10074">
        <v>140</v>
      </c>
      <c r="C10074" t="s">
        <v>24277</v>
      </c>
      <c r="D10074" t="s">
        <v>8790</v>
      </c>
      <c r="E10074" s="363" t="s">
        <v>11970</v>
      </c>
      <c r="F10074"/>
      <c r="G10074"/>
      <c r="H10074"/>
      <c r="I10074" s="610"/>
    </row>
    <row r="10075" spans="1:9" ht="15" x14ac:dyDescent="0.25">
      <c r="A10075" s="609" t="str">
        <f t="shared" si="157"/>
        <v>151</v>
      </c>
      <c r="B10075">
        <v>151</v>
      </c>
      <c r="C10075" t="s">
        <v>24278</v>
      </c>
      <c r="D10075" t="s">
        <v>8777</v>
      </c>
      <c r="E10075" s="363" t="s">
        <v>17893</v>
      </c>
      <c r="F10075"/>
      <c r="G10075"/>
      <c r="H10075"/>
      <c r="I10075" s="610"/>
    </row>
    <row r="10076" spans="1:9" ht="15" x14ac:dyDescent="0.25">
      <c r="A10076" s="609" t="str">
        <f t="shared" si="157"/>
        <v>7340</v>
      </c>
      <c r="B10076">
        <v>7340</v>
      </c>
      <c r="C10076" t="s">
        <v>24279</v>
      </c>
      <c r="D10076" t="s">
        <v>8777</v>
      </c>
      <c r="E10076" s="363" t="s">
        <v>19622</v>
      </c>
      <c r="F10076"/>
      <c r="G10076"/>
      <c r="H10076"/>
      <c r="I10076" s="610"/>
    </row>
    <row r="10077" spans="1:9" ht="15" x14ac:dyDescent="0.25">
      <c r="A10077" s="609" t="str">
        <f t="shared" si="157"/>
        <v>2701</v>
      </c>
      <c r="B10077">
        <v>2701</v>
      </c>
      <c r="C10077" t="s">
        <v>24280</v>
      </c>
      <c r="D10077" t="s">
        <v>8786</v>
      </c>
      <c r="E10077" s="363" t="s">
        <v>18243</v>
      </c>
      <c r="F10077"/>
      <c r="G10077"/>
      <c r="H10077"/>
      <c r="I10077" s="610"/>
    </row>
    <row r="10078" spans="1:9" ht="15" x14ac:dyDescent="0.25">
      <c r="A10078" s="609" t="str">
        <f t="shared" si="157"/>
        <v>40929</v>
      </c>
      <c r="B10078">
        <v>40929</v>
      </c>
      <c r="C10078" t="s">
        <v>24281</v>
      </c>
      <c r="D10078" t="s">
        <v>8914</v>
      </c>
      <c r="E10078" s="363" t="s">
        <v>24282</v>
      </c>
      <c r="F10078"/>
      <c r="G10078"/>
      <c r="H10078"/>
      <c r="I10078" s="610"/>
    </row>
    <row r="10079" spans="1:9" ht="15" x14ac:dyDescent="0.25">
      <c r="A10079" s="609" t="str">
        <f t="shared" si="157"/>
        <v>38114</v>
      </c>
      <c r="B10079">
        <v>38114</v>
      </c>
      <c r="C10079" t="s">
        <v>24283</v>
      </c>
      <c r="D10079" t="s">
        <v>8781</v>
      </c>
      <c r="E10079" s="363" t="s">
        <v>17471</v>
      </c>
      <c r="F10079"/>
      <c r="G10079"/>
      <c r="H10079"/>
      <c r="I10079" s="610"/>
    </row>
    <row r="10080" spans="1:9" ht="15" x14ac:dyDescent="0.25">
      <c r="A10080" s="609" t="str">
        <f t="shared" si="157"/>
        <v>38064</v>
      </c>
      <c r="B10080">
        <v>38064</v>
      </c>
      <c r="C10080" t="s">
        <v>24284</v>
      </c>
      <c r="D10080" t="s">
        <v>8781</v>
      </c>
      <c r="E10080" s="363" t="s">
        <v>14899</v>
      </c>
      <c r="F10080"/>
      <c r="G10080"/>
      <c r="H10080"/>
      <c r="I10080" s="610"/>
    </row>
    <row r="10081" spans="1:9" ht="15" x14ac:dyDescent="0.25">
      <c r="A10081" s="609" t="str">
        <f t="shared" si="157"/>
        <v>38115</v>
      </c>
      <c r="B10081">
        <v>38115</v>
      </c>
      <c r="C10081" t="s">
        <v>24285</v>
      </c>
      <c r="D10081" t="s">
        <v>8781</v>
      </c>
      <c r="E10081" s="363" t="s">
        <v>17893</v>
      </c>
      <c r="F10081"/>
      <c r="G10081"/>
      <c r="H10081"/>
      <c r="I10081" s="610"/>
    </row>
    <row r="10082" spans="1:9" ht="15" x14ac:dyDescent="0.25">
      <c r="A10082" s="609" t="str">
        <f t="shared" si="157"/>
        <v>38065</v>
      </c>
      <c r="B10082">
        <v>38065</v>
      </c>
      <c r="C10082" t="s">
        <v>24286</v>
      </c>
      <c r="D10082" t="s">
        <v>8781</v>
      </c>
      <c r="E10082" s="363" t="s">
        <v>14285</v>
      </c>
      <c r="F10082"/>
      <c r="G10082"/>
      <c r="H10082"/>
      <c r="I10082" s="610"/>
    </row>
    <row r="10083" spans="1:9" ht="15" x14ac:dyDescent="0.25">
      <c r="A10083" s="609" t="str">
        <f t="shared" si="157"/>
        <v>38078</v>
      </c>
      <c r="B10083">
        <v>38078</v>
      </c>
      <c r="C10083" t="s">
        <v>24287</v>
      </c>
      <c r="D10083" t="s">
        <v>8781</v>
      </c>
      <c r="E10083" s="363" t="s">
        <v>9394</v>
      </c>
      <c r="F10083"/>
      <c r="G10083"/>
      <c r="H10083"/>
      <c r="I10083" s="610"/>
    </row>
    <row r="10084" spans="1:9" ht="15" x14ac:dyDescent="0.25">
      <c r="A10084" s="609" t="str">
        <f t="shared" si="157"/>
        <v>38113</v>
      </c>
      <c r="B10084">
        <v>38113</v>
      </c>
      <c r="C10084" t="s">
        <v>24288</v>
      </c>
      <c r="D10084" t="s">
        <v>8781</v>
      </c>
      <c r="E10084" s="363" t="s">
        <v>10178</v>
      </c>
      <c r="F10084"/>
      <c r="G10084"/>
      <c r="H10084"/>
      <c r="I10084" s="610"/>
    </row>
    <row r="10085" spans="1:9" ht="15" x14ac:dyDescent="0.25">
      <c r="A10085" s="609" t="str">
        <f t="shared" si="157"/>
        <v>38063</v>
      </c>
      <c r="B10085">
        <v>38063</v>
      </c>
      <c r="C10085" t="s">
        <v>24289</v>
      </c>
      <c r="D10085" t="s">
        <v>8781</v>
      </c>
      <c r="E10085" s="363" t="s">
        <v>15490</v>
      </c>
      <c r="F10085"/>
      <c r="G10085"/>
      <c r="H10085"/>
      <c r="I10085" s="610"/>
    </row>
    <row r="10086" spans="1:9" ht="15" x14ac:dyDescent="0.25">
      <c r="A10086" s="609" t="str">
        <f t="shared" si="157"/>
        <v>38080</v>
      </c>
      <c r="B10086">
        <v>38080</v>
      </c>
      <c r="C10086" t="s">
        <v>24290</v>
      </c>
      <c r="D10086" t="s">
        <v>8781</v>
      </c>
      <c r="E10086" s="363" t="s">
        <v>24291</v>
      </c>
      <c r="F10086"/>
      <c r="G10086"/>
      <c r="H10086"/>
      <c r="I10086" s="610"/>
    </row>
    <row r="10087" spans="1:9" ht="15" x14ac:dyDescent="0.25">
      <c r="A10087" s="609" t="str">
        <f t="shared" si="157"/>
        <v>38069</v>
      </c>
      <c r="B10087">
        <v>38069</v>
      </c>
      <c r="C10087" t="s">
        <v>24292</v>
      </c>
      <c r="D10087" t="s">
        <v>8781</v>
      </c>
      <c r="E10087" s="363" t="s">
        <v>11523</v>
      </c>
      <c r="F10087"/>
      <c r="G10087"/>
      <c r="H10087"/>
      <c r="I10087" s="610"/>
    </row>
    <row r="10088" spans="1:9" ht="15" x14ac:dyDescent="0.25">
      <c r="A10088" s="609" t="str">
        <f t="shared" si="157"/>
        <v>38077</v>
      </c>
      <c r="B10088">
        <v>38077</v>
      </c>
      <c r="C10088" t="s">
        <v>24293</v>
      </c>
      <c r="D10088" t="s">
        <v>8781</v>
      </c>
      <c r="E10088" s="363" t="s">
        <v>14945</v>
      </c>
      <c r="F10088"/>
      <c r="G10088"/>
      <c r="H10088"/>
      <c r="I10088" s="610"/>
    </row>
    <row r="10089" spans="1:9" ht="15" x14ac:dyDescent="0.25">
      <c r="A10089" s="609" t="str">
        <f t="shared" si="157"/>
        <v>38073</v>
      </c>
      <c r="B10089">
        <v>38073</v>
      </c>
      <c r="C10089" t="s">
        <v>24294</v>
      </c>
      <c r="D10089" t="s">
        <v>8781</v>
      </c>
      <c r="E10089" s="363" t="s">
        <v>9798</v>
      </c>
      <c r="F10089"/>
      <c r="G10089"/>
      <c r="H10089"/>
      <c r="I10089" s="610"/>
    </row>
    <row r="10090" spans="1:9" ht="15" x14ac:dyDescent="0.25">
      <c r="A10090" s="609" t="str">
        <f t="shared" si="157"/>
        <v>38112</v>
      </c>
      <c r="B10090">
        <v>38112</v>
      </c>
      <c r="C10090" t="s">
        <v>24295</v>
      </c>
      <c r="D10090" t="s">
        <v>8781</v>
      </c>
      <c r="E10090" s="363" t="s">
        <v>17662</v>
      </c>
      <c r="F10090"/>
      <c r="G10090"/>
      <c r="H10090"/>
      <c r="I10090" s="610"/>
    </row>
    <row r="10091" spans="1:9" ht="15" x14ac:dyDescent="0.25">
      <c r="A10091" s="609" t="str">
        <f t="shared" si="157"/>
        <v>38062</v>
      </c>
      <c r="B10091">
        <v>38062</v>
      </c>
      <c r="C10091" t="s">
        <v>24296</v>
      </c>
      <c r="D10091" t="s">
        <v>8781</v>
      </c>
      <c r="E10091" s="363" t="s">
        <v>9659</v>
      </c>
      <c r="F10091"/>
      <c r="G10091"/>
      <c r="H10091"/>
      <c r="I10091" s="610"/>
    </row>
    <row r="10092" spans="1:9" ht="15" x14ac:dyDescent="0.25">
      <c r="A10092" s="609" t="str">
        <f t="shared" si="157"/>
        <v>12128</v>
      </c>
      <c r="B10092">
        <v>12128</v>
      </c>
      <c r="C10092" t="s">
        <v>24297</v>
      </c>
      <c r="D10092" t="s">
        <v>8781</v>
      </c>
      <c r="E10092" s="363" t="s">
        <v>10407</v>
      </c>
      <c r="F10092"/>
      <c r="G10092"/>
      <c r="H10092"/>
      <c r="I10092" s="610"/>
    </row>
    <row r="10093" spans="1:9" ht="15" x14ac:dyDescent="0.25">
      <c r="A10093" s="609" t="str">
        <f t="shared" si="157"/>
        <v>12129</v>
      </c>
      <c r="B10093">
        <v>12129</v>
      </c>
      <c r="C10093" t="s">
        <v>24298</v>
      </c>
      <c r="D10093" t="s">
        <v>8781</v>
      </c>
      <c r="E10093" s="363" t="s">
        <v>9024</v>
      </c>
      <c r="F10093"/>
      <c r="G10093"/>
      <c r="H10093"/>
      <c r="I10093" s="610"/>
    </row>
    <row r="10094" spans="1:9" ht="15" x14ac:dyDescent="0.25">
      <c r="A10094" s="609" t="str">
        <f t="shared" si="157"/>
        <v>38081</v>
      </c>
      <c r="B10094">
        <v>38081</v>
      </c>
      <c r="C10094" t="s">
        <v>24299</v>
      </c>
      <c r="D10094" t="s">
        <v>8781</v>
      </c>
      <c r="E10094" s="363" t="s">
        <v>18058</v>
      </c>
      <c r="F10094"/>
      <c r="G10094"/>
      <c r="H10094"/>
      <c r="I10094" s="610"/>
    </row>
    <row r="10095" spans="1:9" ht="15" x14ac:dyDescent="0.25">
      <c r="A10095" s="609" t="str">
        <f t="shared" si="157"/>
        <v>38070</v>
      </c>
      <c r="B10095">
        <v>38070</v>
      </c>
      <c r="C10095" t="s">
        <v>24300</v>
      </c>
      <c r="D10095" t="s">
        <v>8781</v>
      </c>
      <c r="E10095" s="363" t="s">
        <v>16548</v>
      </c>
      <c r="F10095"/>
      <c r="G10095"/>
      <c r="H10095"/>
      <c r="I10095" s="610"/>
    </row>
    <row r="10096" spans="1:9" ht="15" x14ac:dyDescent="0.25">
      <c r="A10096" s="609" t="str">
        <f t="shared" si="157"/>
        <v>38074</v>
      </c>
      <c r="B10096">
        <v>38074</v>
      </c>
      <c r="C10096" t="s">
        <v>24301</v>
      </c>
      <c r="D10096" t="s">
        <v>8781</v>
      </c>
      <c r="E10096" s="363" t="s">
        <v>14468</v>
      </c>
      <c r="F10096"/>
      <c r="G10096"/>
      <c r="H10096"/>
      <c r="I10096" s="610"/>
    </row>
    <row r="10097" spans="1:9" ht="15" x14ac:dyDescent="0.25">
      <c r="A10097" s="609" t="str">
        <f t="shared" si="157"/>
        <v>38079</v>
      </c>
      <c r="B10097">
        <v>38079</v>
      </c>
      <c r="C10097" t="s">
        <v>24302</v>
      </c>
      <c r="D10097" t="s">
        <v>8781</v>
      </c>
      <c r="E10097" s="363" t="s">
        <v>24303</v>
      </c>
      <c r="F10097"/>
      <c r="G10097"/>
      <c r="H10097"/>
      <c r="I10097" s="610"/>
    </row>
    <row r="10098" spans="1:9" ht="15" x14ac:dyDescent="0.25">
      <c r="A10098" s="609" t="str">
        <f t="shared" si="157"/>
        <v>38072</v>
      </c>
      <c r="B10098">
        <v>38072</v>
      </c>
      <c r="C10098" t="s">
        <v>24304</v>
      </c>
      <c r="D10098" t="s">
        <v>8781</v>
      </c>
      <c r="E10098" s="363" t="s">
        <v>24305</v>
      </c>
      <c r="F10098"/>
      <c r="G10098"/>
      <c r="H10098"/>
      <c r="I10098" s="610"/>
    </row>
    <row r="10099" spans="1:9" ht="15" x14ac:dyDescent="0.25">
      <c r="A10099" s="609" t="str">
        <f t="shared" si="157"/>
        <v>38068</v>
      </c>
      <c r="B10099">
        <v>38068</v>
      </c>
      <c r="C10099" t="s">
        <v>24306</v>
      </c>
      <c r="D10099" t="s">
        <v>8781</v>
      </c>
      <c r="E10099" s="363" t="s">
        <v>10464</v>
      </c>
      <c r="F10099"/>
      <c r="G10099"/>
      <c r="H10099"/>
      <c r="I10099" s="610"/>
    </row>
    <row r="10100" spans="1:9" ht="15" x14ac:dyDescent="0.25">
      <c r="A10100" s="609" t="str">
        <f t="shared" si="157"/>
        <v>38071</v>
      </c>
      <c r="B10100">
        <v>38071</v>
      </c>
      <c r="C10100" t="s">
        <v>24307</v>
      </c>
      <c r="D10100" t="s">
        <v>8781</v>
      </c>
      <c r="E10100" s="363" t="s">
        <v>13197</v>
      </c>
      <c r="F10100"/>
      <c r="G10100"/>
      <c r="H10100"/>
      <c r="I10100" s="610"/>
    </row>
    <row r="10101" spans="1:9" ht="15" x14ac:dyDescent="0.25">
      <c r="A10101" s="609" t="str">
        <f t="shared" si="157"/>
        <v>38412</v>
      </c>
      <c r="B10101">
        <v>38412</v>
      </c>
      <c r="C10101" t="s">
        <v>24308</v>
      </c>
      <c r="D10101" t="s">
        <v>8781</v>
      </c>
      <c r="E10101" s="363" t="s">
        <v>24309</v>
      </c>
      <c r="F10101"/>
      <c r="G10101"/>
      <c r="H10101"/>
      <c r="I10101" s="610"/>
    </row>
    <row r="10102" spans="1:9" ht="15" x14ac:dyDescent="0.25">
      <c r="A10102" s="609" t="str">
        <f t="shared" si="157"/>
        <v>3405</v>
      </c>
      <c r="B10102">
        <v>3405</v>
      </c>
      <c r="C10102" t="s">
        <v>24310</v>
      </c>
      <c r="D10102" t="s">
        <v>8781</v>
      </c>
      <c r="E10102" s="363" t="s">
        <v>24311</v>
      </c>
      <c r="F10102"/>
      <c r="G10102"/>
      <c r="H10102"/>
      <c r="I10102" s="610"/>
    </row>
    <row r="10103" spans="1:9" ht="15" x14ac:dyDescent="0.25">
      <c r="A10103" s="609" t="str">
        <f t="shared" si="157"/>
        <v>3394</v>
      </c>
      <c r="B10103">
        <v>3394</v>
      </c>
      <c r="C10103" t="s">
        <v>24312</v>
      </c>
      <c r="D10103" t="s">
        <v>8781</v>
      </c>
      <c r="E10103" s="363" t="s">
        <v>19026</v>
      </c>
      <c r="F10103"/>
      <c r="G10103"/>
      <c r="H10103"/>
      <c r="I10103" s="610"/>
    </row>
    <row r="10104" spans="1:9" ht="15" x14ac:dyDescent="0.25">
      <c r="A10104" s="609" t="str">
        <f t="shared" si="157"/>
        <v>3393</v>
      </c>
      <c r="B10104">
        <v>3393</v>
      </c>
      <c r="C10104" t="s">
        <v>24313</v>
      </c>
      <c r="D10104" t="s">
        <v>8781</v>
      </c>
      <c r="E10104" s="363" t="s">
        <v>24314</v>
      </c>
      <c r="F10104"/>
      <c r="G10104"/>
      <c r="H10104"/>
      <c r="I10104" s="610"/>
    </row>
    <row r="10105" spans="1:9" ht="15" x14ac:dyDescent="0.25">
      <c r="A10105" s="609" t="str">
        <f t="shared" si="157"/>
        <v>3406</v>
      </c>
      <c r="B10105">
        <v>3406</v>
      </c>
      <c r="C10105" t="s">
        <v>24315</v>
      </c>
      <c r="D10105" t="s">
        <v>8781</v>
      </c>
      <c r="E10105" s="363" t="s">
        <v>10427</v>
      </c>
      <c r="F10105"/>
      <c r="G10105"/>
      <c r="H10105"/>
      <c r="I10105" s="610"/>
    </row>
    <row r="10106" spans="1:9" ht="15" x14ac:dyDescent="0.25">
      <c r="A10106" s="609" t="str">
        <f t="shared" si="157"/>
        <v>3395</v>
      </c>
      <c r="B10106">
        <v>3395</v>
      </c>
      <c r="C10106" t="s">
        <v>24316</v>
      </c>
      <c r="D10106" t="s">
        <v>8781</v>
      </c>
      <c r="E10106" s="363" t="s">
        <v>24317</v>
      </c>
      <c r="F10106"/>
      <c r="G10106"/>
      <c r="H10106"/>
      <c r="I10106" s="610"/>
    </row>
    <row r="10107" spans="1:9" ht="15" x14ac:dyDescent="0.25">
      <c r="A10107" s="609" t="str">
        <f t="shared" si="157"/>
        <v>3398</v>
      </c>
      <c r="B10107">
        <v>3398</v>
      </c>
      <c r="C10107" t="s">
        <v>24318</v>
      </c>
      <c r="D10107" t="s">
        <v>8781</v>
      </c>
      <c r="E10107" s="363" t="s">
        <v>17237</v>
      </c>
      <c r="F10107"/>
      <c r="G10107"/>
      <c r="H10107"/>
      <c r="I10107" s="610"/>
    </row>
    <row r="10108" spans="1:9" ht="15" x14ac:dyDescent="0.25">
      <c r="A10108" s="609" t="str">
        <f t="shared" si="157"/>
        <v>34377</v>
      </c>
      <c r="B10108">
        <v>34377</v>
      </c>
      <c r="C10108" t="s">
        <v>24319</v>
      </c>
      <c r="D10108" t="s">
        <v>8781</v>
      </c>
      <c r="E10108" s="363" t="s">
        <v>9784</v>
      </c>
      <c r="F10108"/>
      <c r="G10108"/>
      <c r="H10108"/>
      <c r="I10108" s="610"/>
    </row>
    <row r="10109" spans="1:9" ht="15" x14ac:dyDescent="0.25">
      <c r="A10109" s="609" t="str">
        <f t="shared" si="157"/>
        <v>40662</v>
      </c>
      <c r="B10109">
        <v>40662</v>
      </c>
      <c r="C10109" t="s">
        <v>24320</v>
      </c>
      <c r="D10109" t="s">
        <v>8781</v>
      </c>
      <c r="E10109" s="363" t="s">
        <v>24321</v>
      </c>
      <c r="F10109"/>
      <c r="G10109"/>
      <c r="H10109"/>
      <c r="I10109" s="610"/>
    </row>
    <row r="10110" spans="1:9" ht="15" x14ac:dyDescent="0.25">
      <c r="A10110" s="609" t="str">
        <f t="shared" si="157"/>
        <v>3437</v>
      </c>
      <c r="B10110">
        <v>3437</v>
      </c>
      <c r="C10110" t="s">
        <v>24322</v>
      </c>
      <c r="D10110" t="s">
        <v>8779</v>
      </c>
      <c r="E10110" s="363" t="s">
        <v>24323</v>
      </c>
      <c r="F10110"/>
      <c r="G10110"/>
      <c r="H10110"/>
      <c r="I10110" s="610"/>
    </row>
    <row r="10111" spans="1:9" ht="15" x14ac:dyDescent="0.25">
      <c r="A10111" s="609" t="str">
        <f t="shared" si="157"/>
        <v>11190</v>
      </c>
      <c r="B10111">
        <v>11190</v>
      </c>
      <c r="C10111" t="s">
        <v>24324</v>
      </c>
      <c r="D10111" t="s">
        <v>8781</v>
      </c>
      <c r="E10111" s="363" t="s">
        <v>24325</v>
      </c>
      <c r="F10111"/>
      <c r="G10111"/>
      <c r="H10111"/>
      <c r="I10111" s="610"/>
    </row>
    <row r="10112" spans="1:9" ht="15" x14ac:dyDescent="0.25">
      <c r="A10112" s="609" t="str">
        <f t="shared" si="157"/>
        <v>3428</v>
      </c>
      <c r="B10112">
        <v>3428</v>
      </c>
      <c r="C10112" t="s">
        <v>24326</v>
      </c>
      <c r="D10112" t="s">
        <v>8779</v>
      </c>
      <c r="E10112" s="363" t="s">
        <v>24327</v>
      </c>
      <c r="F10112"/>
      <c r="G10112"/>
      <c r="H10112"/>
      <c r="I10112" s="610"/>
    </row>
    <row r="10113" spans="1:9" ht="15" x14ac:dyDescent="0.25">
      <c r="A10113" s="609" t="str">
        <f t="shared" si="157"/>
        <v>3429</v>
      </c>
      <c r="B10113">
        <v>3429</v>
      </c>
      <c r="C10113" t="s">
        <v>24328</v>
      </c>
      <c r="D10113" t="s">
        <v>8779</v>
      </c>
      <c r="E10113" s="363" t="s">
        <v>24329</v>
      </c>
      <c r="F10113"/>
      <c r="G10113"/>
      <c r="H10113"/>
      <c r="I10113" s="610"/>
    </row>
    <row r="10114" spans="1:9" ht="15" x14ac:dyDescent="0.25">
      <c r="A10114" s="609" t="str">
        <f t="shared" ref="A10114:A10177" si="158">IF(ISERROR(SEARCH("/",B10114)=6),TRIM(CLEAN(B10114)),IF(SEARCH("/",B10114)=6,IF(LEN(TRIM(CLEAN(B10114)))=7,LEFT(TRIM(CLEAN(B10114)),6)&amp;"00"&amp;RIGHT(TRIM(CLEAN(B10114)),1),LEFT(TRIM(CLEAN(B10114)),6)&amp;"0"&amp;RIGHT(TRIM(CLEAN(B10114)),2)),TRIM(CLEAN(B10114))))</f>
        <v>34370</v>
      </c>
      <c r="B10114">
        <v>34370</v>
      </c>
      <c r="C10114" t="s">
        <v>24330</v>
      </c>
      <c r="D10114" t="s">
        <v>8781</v>
      </c>
      <c r="E10114" s="363" t="s">
        <v>9785</v>
      </c>
      <c r="F10114"/>
      <c r="G10114"/>
      <c r="H10114"/>
      <c r="I10114" s="610"/>
    </row>
    <row r="10115" spans="1:9" ht="15" x14ac:dyDescent="0.25">
      <c r="A10115" s="609" t="str">
        <f t="shared" si="158"/>
        <v>34372</v>
      </c>
      <c r="B10115">
        <v>34372</v>
      </c>
      <c r="C10115" t="s">
        <v>24331</v>
      </c>
      <c r="D10115" t="s">
        <v>8781</v>
      </c>
      <c r="E10115" s="363" t="s">
        <v>9786</v>
      </c>
      <c r="F10115"/>
      <c r="G10115"/>
      <c r="H10115"/>
      <c r="I10115" s="610"/>
    </row>
    <row r="10116" spans="1:9" ht="15" x14ac:dyDescent="0.25">
      <c r="A10116" s="609" t="str">
        <f t="shared" si="158"/>
        <v>36896</v>
      </c>
      <c r="B10116">
        <v>36896</v>
      </c>
      <c r="C10116" t="s">
        <v>24332</v>
      </c>
      <c r="D10116" t="s">
        <v>8781</v>
      </c>
      <c r="E10116" s="363" t="s">
        <v>9787</v>
      </c>
      <c r="F10116"/>
      <c r="G10116"/>
      <c r="H10116"/>
      <c r="I10116" s="610"/>
    </row>
    <row r="10117" spans="1:9" ht="15" x14ac:dyDescent="0.25">
      <c r="A10117" s="609" t="str">
        <f t="shared" si="158"/>
        <v>34367</v>
      </c>
      <c r="B10117">
        <v>34367</v>
      </c>
      <c r="C10117" t="s">
        <v>24333</v>
      </c>
      <c r="D10117" t="s">
        <v>8781</v>
      </c>
      <c r="E10117" s="363" t="s">
        <v>9788</v>
      </c>
      <c r="F10117"/>
      <c r="G10117"/>
      <c r="H10117"/>
      <c r="I10117" s="610"/>
    </row>
    <row r="10118" spans="1:9" ht="15" x14ac:dyDescent="0.25">
      <c r="A10118" s="609" t="str">
        <f t="shared" si="158"/>
        <v>36897</v>
      </c>
      <c r="B10118">
        <v>36897</v>
      </c>
      <c r="C10118" t="s">
        <v>24334</v>
      </c>
      <c r="D10118" t="s">
        <v>8781</v>
      </c>
      <c r="E10118" s="363" t="s">
        <v>9789</v>
      </c>
      <c r="F10118"/>
      <c r="G10118"/>
      <c r="H10118"/>
      <c r="I10118" s="610"/>
    </row>
    <row r="10119" spans="1:9" ht="15" x14ac:dyDescent="0.25">
      <c r="A10119" s="609" t="str">
        <f t="shared" si="158"/>
        <v>34369</v>
      </c>
      <c r="B10119">
        <v>34369</v>
      </c>
      <c r="C10119" t="s">
        <v>24335</v>
      </c>
      <c r="D10119" t="s">
        <v>8781</v>
      </c>
      <c r="E10119" s="363" t="s">
        <v>9790</v>
      </c>
      <c r="F10119"/>
      <c r="G10119"/>
      <c r="H10119"/>
      <c r="I10119" s="610"/>
    </row>
    <row r="10120" spans="1:9" ht="15" x14ac:dyDescent="0.25">
      <c r="A10120" s="609" t="str">
        <f t="shared" si="158"/>
        <v>34364</v>
      </c>
      <c r="B10120">
        <v>34364</v>
      </c>
      <c r="C10120" t="s">
        <v>24336</v>
      </c>
      <c r="D10120" t="s">
        <v>8781</v>
      </c>
      <c r="E10120" s="363" t="s">
        <v>9791</v>
      </c>
      <c r="F10120"/>
      <c r="G10120"/>
      <c r="H10120"/>
      <c r="I10120" s="610"/>
    </row>
    <row r="10121" spans="1:9" ht="15" x14ac:dyDescent="0.25">
      <c r="A10121" s="609" t="str">
        <f t="shared" si="158"/>
        <v>40659</v>
      </c>
      <c r="B10121">
        <v>40659</v>
      </c>
      <c r="C10121" t="s">
        <v>24337</v>
      </c>
      <c r="D10121" t="s">
        <v>8779</v>
      </c>
      <c r="E10121" s="363" t="s">
        <v>24338</v>
      </c>
      <c r="F10121"/>
      <c r="G10121"/>
      <c r="H10121"/>
      <c r="I10121" s="610"/>
    </row>
    <row r="10122" spans="1:9" ht="15" x14ac:dyDescent="0.25">
      <c r="A10122" s="609" t="str">
        <f t="shared" si="158"/>
        <v>40660</v>
      </c>
      <c r="B10122">
        <v>40660</v>
      </c>
      <c r="C10122" t="s">
        <v>24339</v>
      </c>
      <c r="D10122" t="s">
        <v>8779</v>
      </c>
      <c r="E10122" s="363" t="s">
        <v>24340</v>
      </c>
      <c r="F10122"/>
      <c r="G10122"/>
      <c r="H10122"/>
      <c r="I10122" s="610"/>
    </row>
    <row r="10123" spans="1:9" ht="15" x14ac:dyDescent="0.25">
      <c r="A10123" s="609" t="str">
        <f t="shared" si="158"/>
        <v>40661</v>
      </c>
      <c r="B10123">
        <v>40661</v>
      </c>
      <c r="C10123" t="s">
        <v>24341</v>
      </c>
      <c r="D10123" t="s">
        <v>8779</v>
      </c>
      <c r="E10123" s="363" t="s">
        <v>24342</v>
      </c>
      <c r="F10123"/>
      <c r="G10123"/>
      <c r="H10123"/>
      <c r="I10123" s="610"/>
    </row>
    <row r="10124" spans="1:9" ht="15" x14ac:dyDescent="0.25">
      <c r="A10124" s="609" t="str">
        <f t="shared" si="158"/>
        <v>3421</v>
      </c>
      <c r="B10124">
        <v>3421</v>
      </c>
      <c r="C10124" t="s">
        <v>24343</v>
      </c>
      <c r="D10124" t="s">
        <v>8779</v>
      </c>
      <c r="E10124" s="363" t="s">
        <v>24344</v>
      </c>
      <c r="F10124"/>
      <c r="G10124"/>
      <c r="H10124"/>
      <c r="I10124" s="610"/>
    </row>
    <row r="10125" spans="1:9" ht="15" x14ac:dyDescent="0.25">
      <c r="A10125" s="609" t="str">
        <f t="shared" si="158"/>
        <v>599</v>
      </c>
      <c r="B10125">
        <v>599</v>
      </c>
      <c r="C10125" t="s">
        <v>24345</v>
      </c>
      <c r="D10125" t="s">
        <v>8779</v>
      </c>
      <c r="E10125" s="363" t="s">
        <v>9792</v>
      </c>
      <c r="F10125"/>
      <c r="G10125"/>
      <c r="H10125"/>
      <c r="I10125" s="610"/>
    </row>
    <row r="10126" spans="1:9" ht="15" x14ac:dyDescent="0.25">
      <c r="A10126" s="609" t="str">
        <f t="shared" si="158"/>
        <v>34381</v>
      </c>
      <c r="B10126">
        <v>34381</v>
      </c>
      <c r="C10126" t="s">
        <v>24346</v>
      </c>
      <c r="D10126" t="s">
        <v>8781</v>
      </c>
      <c r="E10126" s="363" t="s">
        <v>9567</v>
      </c>
      <c r="F10126"/>
      <c r="G10126"/>
      <c r="H10126"/>
      <c r="I10126" s="610"/>
    </row>
    <row r="10127" spans="1:9" ht="15" x14ac:dyDescent="0.25">
      <c r="A10127" s="609" t="str">
        <f t="shared" si="158"/>
        <v>3423</v>
      </c>
      <c r="B10127">
        <v>3423</v>
      </c>
      <c r="C10127" t="s">
        <v>24347</v>
      </c>
      <c r="D10127" t="s">
        <v>8779</v>
      </c>
      <c r="E10127" s="363" t="s">
        <v>24348</v>
      </c>
      <c r="F10127"/>
      <c r="G10127"/>
      <c r="H10127"/>
      <c r="I10127" s="610"/>
    </row>
    <row r="10128" spans="1:9" ht="15" x14ac:dyDescent="0.25">
      <c r="A10128" s="609" t="str">
        <f t="shared" si="158"/>
        <v>34797</v>
      </c>
      <c r="B10128">
        <v>34797</v>
      </c>
      <c r="C10128" t="s">
        <v>24349</v>
      </c>
      <c r="D10128" t="s">
        <v>8781</v>
      </c>
      <c r="E10128" s="363" t="s">
        <v>24350</v>
      </c>
      <c r="F10128"/>
      <c r="G10128"/>
      <c r="H10128"/>
      <c r="I10128" s="610"/>
    </row>
    <row r="10129" spans="1:9" ht="15" x14ac:dyDescent="0.25">
      <c r="A10129" s="609" t="str">
        <f t="shared" si="158"/>
        <v>25964</v>
      </c>
      <c r="B10129">
        <v>25964</v>
      </c>
      <c r="C10129" t="s">
        <v>24351</v>
      </c>
      <c r="D10129" t="s">
        <v>8786</v>
      </c>
      <c r="E10129" s="363" t="s">
        <v>10045</v>
      </c>
      <c r="F10129"/>
      <c r="G10129"/>
      <c r="H10129"/>
      <c r="I10129" s="610"/>
    </row>
    <row r="10130" spans="1:9" ht="15" x14ac:dyDescent="0.25">
      <c r="A10130" s="609" t="str">
        <f t="shared" si="158"/>
        <v>41077</v>
      </c>
      <c r="B10130">
        <v>41077</v>
      </c>
      <c r="C10130" t="s">
        <v>24352</v>
      </c>
      <c r="D10130" t="s">
        <v>8914</v>
      </c>
      <c r="E10130" s="363" t="s">
        <v>24353</v>
      </c>
      <c r="F10130"/>
      <c r="G10130"/>
      <c r="H10130"/>
      <c r="I10130" s="610"/>
    </row>
    <row r="10131" spans="1:9" ht="15" x14ac:dyDescent="0.25">
      <c r="A10131" s="609" t="str">
        <f t="shared" si="158"/>
        <v>20159</v>
      </c>
      <c r="B10131">
        <v>20159</v>
      </c>
      <c r="C10131" t="s">
        <v>24354</v>
      </c>
      <c r="D10131" t="s">
        <v>8781</v>
      </c>
      <c r="E10131" s="363" t="s">
        <v>24355</v>
      </c>
      <c r="F10131"/>
      <c r="G10131"/>
      <c r="H10131"/>
      <c r="I10131" s="610"/>
    </row>
    <row r="10132" spans="1:9" ht="15" x14ac:dyDescent="0.25">
      <c r="A10132" s="609" t="str">
        <f t="shared" si="158"/>
        <v>37963</v>
      </c>
      <c r="B10132">
        <v>37963</v>
      </c>
      <c r="C10132" t="s">
        <v>24356</v>
      </c>
      <c r="D10132" t="s">
        <v>8781</v>
      </c>
      <c r="E10132" s="363" t="s">
        <v>13098</v>
      </c>
      <c r="F10132"/>
      <c r="G10132"/>
      <c r="H10132"/>
      <c r="I10132" s="610"/>
    </row>
    <row r="10133" spans="1:9" ht="15" x14ac:dyDescent="0.25">
      <c r="A10133" s="609" t="str">
        <f t="shared" si="158"/>
        <v>37964</v>
      </c>
      <c r="B10133">
        <v>37964</v>
      </c>
      <c r="C10133" t="s">
        <v>24357</v>
      </c>
      <c r="D10133" t="s">
        <v>8781</v>
      </c>
      <c r="E10133" s="363" t="s">
        <v>9970</v>
      </c>
      <c r="F10133"/>
      <c r="G10133"/>
      <c r="H10133"/>
      <c r="I10133" s="610"/>
    </row>
    <row r="10134" spans="1:9" ht="15" x14ac:dyDescent="0.25">
      <c r="A10134" s="609" t="str">
        <f t="shared" si="158"/>
        <v>37965</v>
      </c>
      <c r="B10134">
        <v>37965</v>
      </c>
      <c r="C10134" t="s">
        <v>24358</v>
      </c>
      <c r="D10134" t="s">
        <v>8781</v>
      </c>
      <c r="E10134" s="363" t="s">
        <v>9577</v>
      </c>
      <c r="F10134"/>
      <c r="G10134"/>
      <c r="H10134"/>
      <c r="I10134" s="610"/>
    </row>
    <row r="10135" spans="1:9" ht="15" x14ac:dyDescent="0.25">
      <c r="A10135" s="609" t="str">
        <f t="shared" si="158"/>
        <v>37966</v>
      </c>
      <c r="B10135">
        <v>37966</v>
      </c>
      <c r="C10135" t="s">
        <v>24359</v>
      </c>
      <c r="D10135" t="s">
        <v>8781</v>
      </c>
      <c r="E10135" s="363" t="s">
        <v>9393</v>
      </c>
      <c r="F10135"/>
      <c r="G10135"/>
      <c r="H10135"/>
      <c r="I10135" s="610"/>
    </row>
    <row r="10136" spans="1:9" ht="15" x14ac:dyDescent="0.25">
      <c r="A10136" s="609" t="str">
        <f t="shared" si="158"/>
        <v>37967</v>
      </c>
      <c r="B10136">
        <v>37967</v>
      </c>
      <c r="C10136" t="s">
        <v>24360</v>
      </c>
      <c r="D10136" t="s">
        <v>8781</v>
      </c>
      <c r="E10136" s="363" t="s">
        <v>23171</v>
      </c>
      <c r="F10136"/>
      <c r="G10136"/>
      <c r="H10136"/>
      <c r="I10136" s="610"/>
    </row>
    <row r="10137" spans="1:9" ht="15" x14ac:dyDescent="0.25">
      <c r="A10137" s="609" t="str">
        <f t="shared" si="158"/>
        <v>37968</v>
      </c>
      <c r="B10137">
        <v>37968</v>
      </c>
      <c r="C10137" t="s">
        <v>24361</v>
      </c>
      <c r="D10137" t="s">
        <v>8781</v>
      </c>
      <c r="E10137" s="363" t="s">
        <v>24362</v>
      </c>
      <c r="F10137"/>
      <c r="G10137"/>
      <c r="H10137"/>
      <c r="I10137" s="610"/>
    </row>
    <row r="10138" spans="1:9" ht="15" x14ac:dyDescent="0.25">
      <c r="A10138" s="609" t="str">
        <f t="shared" si="158"/>
        <v>37969</v>
      </c>
      <c r="B10138">
        <v>37969</v>
      </c>
      <c r="C10138" t="s">
        <v>24363</v>
      </c>
      <c r="D10138" t="s">
        <v>8781</v>
      </c>
      <c r="E10138" s="363" t="s">
        <v>24364</v>
      </c>
      <c r="F10138"/>
      <c r="G10138"/>
      <c r="H10138"/>
      <c r="I10138" s="610"/>
    </row>
    <row r="10139" spans="1:9" ht="15" x14ac:dyDescent="0.25">
      <c r="A10139" s="609" t="str">
        <f t="shared" si="158"/>
        <v>37970</v>
      </c>
      <c r="B10139">
        <v>37970</v>
      </c>
      <c r="C10139" t="s">
        <v>24365</v>
      </c>
      <c r="D10139" t="s">
        <v>8781</v>
      </c>
      <c r="E10139" s="363" t="s">
        <v>24366</v>
      </c>
      <c r="F10139"/>
      <c r="G10139"/>
      <c r="H10139"/>
      <c r="I10139" s="610"/>
    </row>
    <row r="10140" spans="1:9" ht="15" x14ac:dyDescent="0.25">
      <c r="A10140" s="609" t="str">
        <f t="shared" si="158"/>
        <v>21118</v>
      </c>
      <c r="B10140">
        <v>21118</v>
      </c>
      <c r="C10140" t="s">
        <v>24367</v>
      </c>
      <c r="D10140" t="s">
        <v>8781</v>
      </c>
      <c r="E10140" s="363" t="s">
        <v>9242</v>
      </c>
      <c r="F10140"/>
      <c r="G10140"/>
      <c r="H10140"/>
      <c r="I10140" s="610"/>
    </row>
    <row r="10141" spans="1:9" ht="15" x14ac:dyDescent="0.25">
      <c r="A10141" s="609" t="str">
        <f t="shared" si="158"/>
        <v>37956</v>
      </c>
      <c r="B10141">
        <v>37956</v>
      </c>
      <c r="C10141" t="s">
        <v>24368</v>
      </c>
      <c r="D10141" t="s">
        <v>8781</v>
      </c>
      <c r="E10141" s="363" t="s">
        <v>23022</v>
      </c>
      <c r="F10141"/>
      <c r="G10141"/>
      <c r="H10141"/>
      <c r="I10141" s="610"/>
    </row>
    <row r="10142" spans="1:9" ht="15" x14ac:dyDescent="0.25">
      <c r="A10142" s="609" t="str">
        <f t="shared" si="158"/>
        <v>37957</v>
      </c>
      <c r="B10142">
        <v>37957</v>
      </c>
      <c r="C10142" t="s">
        <v>24369</v>
      </c>
      <c r="D10142" t="s">
        <v>8781</v>
      </c>
      <c r="E10142" s="363" t="s">
        <v>14313</v>
      </c>
      <c r="F10142"/>
      <c r="G10142"/>
      <c r="H10142"/>
      <c r="I10142" s="610"/>
    </row>
    <row r="10143" spans="1:9" ht="15" x14ac:dyDescent="0.25">
      <c r="A10143" s="609" t="str">
        <f t="shared" si="158"/>
        <v>37958</v>
      </c>
      <c r="B10143">
        <v>37958</v>
      </c>
      <c r="C10143" t="s">
        <v>24370</v>
      </c>
      <c r="D10143" t="s">
        <v>8781</v>
      </c>
      <c r="E10143" s="363" t="s">
        <v>9393</v>
      </c>
      <c r="F10143"/>
      <c r="G10143"/>
      <c r="H10143"/>
      <c r="I10143" s="610"/>
    </row>
    <row r="10144" spans="1:9" ht="15" x14ac:dyDescent="0.25">
      <c r="A10144" s="609" t="str">
        <f t="shared" si="158"/>
        <v>37959</v>
      </c>
      <c r="B10144">
        <v>37959</v>
      </c>
      <c r="C10144" t="s">
        <v>24371</v>
      </c>
      <c r="D10144" t="s">
        <v>8781</v>
      </c>
      <c r="E10144" s="363" t="s">
        <v>23171</v>
      </c>
      <c r="F10144"/>
      <c r="G10144"/>
      <c r="H10144"/>
      <c r="I10144" s="610"/>
    </row>
    <row r="10145" spans="1:9" ht="15" x14ac:dyDescent="0.25">
      <c r="A10145" s="609" t="str">
        <f t="shared" si="158"/>
        <v>37960</v>
      </c>
      <c r="B10145">
        <v>37960</v>
      </c>
      <c r="C10145" t="s">
        <v>24372</v>
      </c>
      <c r="D10145" t="s">
        <v>8781</v>
      </c>
      <c r="E10145" s="363" t="s">
        <v>24373</v>
      </c>
      <c r="F10145"/>
      <c r="G10145"/>
      <c r="H10145"/>
      <c r="I10145" s="610"/>
    </row>
    <row r="10146" spans="1:9" ht="15" x14ac:dyDescent="0.25">
      <c r="A10146" s="609" t="str">
        <f t="shared" si="158"/>
        <v>37961</v>
      </c>
      <c r="B10146">
        <v>37961</v>
      </c>
      <c r="C10146" t="s">
        <v>24374</v>
      </c>
      <c r="D10146" t="s">
        <v>8781</v>
      </c>
      <c r="E10146" s="363" t="s">
        <v>24375</v>
      </c>
      <c r="F10146"/>
      <c r="G10146"/>
      <c r="H10146"/>
      <c r="I10146" s="610"/>
    </row>
    <row r="10147" spans="1:9" ht="15" x14ac:dyDescent="0.25">
      <c r="A10147" s="609" t="str">
        <f t="shared" si="158"/>
        <v>37962</v>
      </c>
      <c r="B10147">
        <v>37962</v>
      </c>
      <c r="C10147" t="s">
        <v>24376</v>
      </c>
      <c r="D10147" t="s">
        <v>8781</v>
      </c>
      <c r="E10147" s="363" t="s">
        <v>24377</v>
      </c>
      <c r="F10147"/>
      <c r="G10147"/>
      <c r="H10147"/>
      <c r="I10147" s="610"/>
    </row>
    <row r="10148" spans="1:9" ht="15" x14ac:dyDescent="0.25">
      <c r="A10148" s="609" t="str">
        <f t="shared" si="158"/>
        <v>3533</v>
      </c>
      <c r="B10148">
        <v>3533</v>
      </c>
      <c r="C10148" t="s">
        <v>24378</v>
      </c>
      <c r="D10148" t="s">
        <v>8781</v>
      </c>
      <c r="E10148" s="363" t="s">
        <v>9334</v>
      </c>
      <c r="F10148"/>
      <c r="G10148"/>
      <c r="H10148"/>
      <c r="I10148" s="610"/>
    </row>
    <row r="10149" spans="1:9" ht="15" x14ac:dyDescent="0.25">
      <c r="A10149" s="609" t="str">
        <f t="shared" si="158"/>
        <v>3538</v>
      </c>
      <c r="B10149">
        <v>3538</v>
      </c>
      <c r="C10149" t="s">
        <v>24379</v>
      </c>
      <c r="D10149" t="s">
        <v>8781</v>
      </c>
      <c r="E10149" s="363" t="s">
        <v>9089</v>
      </c>
      <c r="F10149"/>
      <c r="G10149"/>
      <c r="H10149"/>
      <c r="I10149" s="610"/>
    </row>
    <row r="10150" spans="1:9" ht="15" x14ac:dyDescent="0.25">
      <c r="A10150" s="609" t="str">
        <f t="shared" si="158"/>
        <v>3497</v>
      </c>
      <c r="B10150">
        <v>3497</v>
      </c>
      <c r="C10150" t="s">
        <v>24380</v>
      </c>
      <c r="D10150" t="s">
        <v>8781</v>
      </c>
      <c r="E10150" s="363" t="s">
        <v>9241</v>
      </c>
      <c r="F10150"/>
      <c r="G10150"/>
      <c r="H10150"/>
      <c r="I10150" s="610"/>
    </row>
    <row r="10151" spans="1:9" ht="15" x14ac:dyDescent="0.25">
      <c r="A10151" s="609" t="str">
        <f t="shared" si="158"/>
        <v>3498</v>
      </c>
      <c r="B10151">
        <v>3498</v>
      </c>
      <c r="C10151" t="s">
        <v>24381</v>
      </c>
      <c r="D10151" t="s">
        <v>8781</v>
      </c>
      <c r="E10151" s="363" t="s">
        <v>8804</v>
      </c>
      <c r="F10151"/>
      <c r="G10151"/>
      <c r="H10151"/>
      <c r="I10151" s="610"/>
    </row>
    <row r="10152" spans="1:9" ht="15" x14ac:dyDescent="0.25">
      <c r="A10152" s="609" t="str">
        <f t="shared" si="158"/>
        <v>3496</v>
      </c>
      <c r="B10152">
        <v>3496</v>
      </c>
      <c r="C10152" t="s">
        <v>24382</v>
      </c>
      <c r="D10152" t="s">
        <v>8781</v>
      </c>
      <c r="E10152" s="363" t="s">
        <v>9875</v>
      </c>
      <c r="F10152"/>
      <c r="G10152"/>
      <c r="H10152"/>
      <c r="I10152" s="610"/>
    </row>
    <row r="10153" spans="1:9" ht="15" x14ac:dyDescent="0.25">
      <c r="A10153" s="609" t="str">
        <f t="shared" si="158"/>
        <v>38429</v>
      </c>
      <c r="B10153">
        <v>38429</v>
      </c>
      <c r="C10153" t="s">
        <v>24383</v>
      </c>
      <c r="D10153" t="s">
        <v>8781</v>
      </c>
      <c r="E10153" s="363" t="s">
        <v>14486</v>
      </c>
      <c r="F10153"/>
      <c r="G10153"/>
      <c r="H10153"/>
      <c r="I10153" s="610"/>
    </row>
    <row r="10154" spans="1:9" ht="15" x14ac:dyDescent="0.25">
      <c r="A10154" s="609" t="str">
        <f t="shared" si="158"/>
        <v>38431</v>
      </c>
      <c r="B10154">
        <v>38431</v>
      </c>
      <c r="C10154" t="s">
        <v>24384</v>
      </c>
      <c r="D10154" t="s">
        <v>8781</v>
      </c>
      <c r="E10154" s="363" t="s">
        <v>13679</v>
      </c>
      <c r="F10154"/>
      <c r="G10154"/>
      <c r="H10154"/>
      <c r="I10154" s="610"/>
    </row>
    <row r="10155" spans="1:9" ht="15" x14ac:dyDescent="0.25">
      <c r="A10155" s="609" t="str">
        <f t="shared" si="158"/>
        <v>38430</v>
      </c>
      <c r="B10155">
        <v>38430</v>
      </c>
      <c r="C10155" t="s">
        <v>24385</v>
      </c>
      <c r="D10155" t="s">
        <v>8781</v>
      </c>
      <c r="E10155" s="363" t="s">
        <v>11128</v>
      </c>
      <c r="F10155"/>
      <c r="G10155"/>
      <c r="H10155"/>
      <c r="I10155" s="610"/>
    </row>
    <row r="10156" spans="1:9" ht="15" x14ac:dyDescent="0.25">
      <c r="A10156" s="609" t="str">
        <f t="shared" si="158"/>
        <v>36348</v>
      </c>
      <c r="B10156">
        <v>36348</v>
      </c>
      <c r="C10156" t="s">
        <v>24386</v>
      </c>
      <c r="D10156" t="s">
        <v>8781</v>
      </c>
      <c r="E10156" s="363" t="s">
        <v>9338</v>
      </c>
      <c r="F10156"/>
      <c r="G10156"/>
      <c r="H10156"/>
      <c r="I10156" s="610"/>
    </row>
    <row r="10157" spans="1:9" ht="15" x14ac:dyDescent="0.25">
      <c r="A10157" s="609" t="str">
        <f t="shared" si="158"/>
        <v>36349</v>
      </c>
      <c r="B10157">
        <v>36349</v>
      </c>
      <c r="C10157" t="s">
        <v>24387</v>
      </c>
      <c r="D10157" t="s">
        <v>8781</v>
      </c>
      <c r="E10157" s="363" t="s">
        <v>9202</v>
      </c>
      <c r="F10157"/>
      <c r="G10157"/>
      <c r="H10157"/>
      <c r="I10157" s="610"/>
    </row>
    <row r="10158" spans="1:9" ht="15" x14ac:dyDescent="0.25">
      <c r="A10158" s="609" t="str">
        <f t="shared" si="158"/>
        <v>38433</v>
      </c>
      <c r="B10158">
        <v>38433</v>
      </c>
      <c r="C10158" t="s">
        <v>24388</v>
      </c>
      <c r="D10158" t="s">
        <v>8781</v>
      </c>
      <c r="E10158" s="363" t="s">
        <v>17237</v>
      </c>
      <c r="F10158"/>
      <c r="G10158"/>
      <c r="H10158"/>
      <c r="I10158" s="610"/>
    </row>
    <row r="10159" spans="1:9" ht="15" x14ac:dyDescent="0.25">
      <c r="A10159" s="609" t="str">
        <f t="shared" si="158"/>
        <v>38440</v>
      </c>
      <c r="B10159">
        <v>38440</v>
      </c>
      <c r="C10159" t="s">
        <v>24389</v>
      </c>
      <c r="D10159" t="s">
        <v>8781</v>
      </c>
      <c r="E10159" s="363" t="s">
        <v>24390</v>
      </c>
      <c r="F10159"/>
      <c r="G10159"/>
      <c r="H10159"/>
      <c r="I10159" s="610"/>
    </row>
    <row r="10160" spans="1:9" ht="15" x14ac:dyDescent="0.25">
      <c r="A10160" s="609" t="str">
        <f t="shared" si="158"/>
        <v>36359</v>
      </c>
      <c r="B10160">
        <v>36359</v>
      </c>
      <c r="C10160" t="s">
        <v>24391</v>
      </c>
      <c r="D10160" t="s">
        <v>8781</v>
      </c>
      <c r="E10160" s="363" t="s">
        <v>9540</v>
      </c>
      <c r="F10160"/>
      <c r="G10160"/>
      <c r="H10160"/>
      <c r="I10160" s="610"/>
    </row>
    <row r="10161" spans="1:9" ht="15" x14ac:dyDescent="0.25">
      <c r="A10161" s="609" t="str">
        <f t="shared" si="158"/>
        <v>36360</v>
      </c>
      <c r="B10161">
        <v>36360</v>
      </c>
      <c r="C10161" t="s">
        <v>24392</v>
      </c>
      <c r="D10161" t="s">
        <v>8781</v>
      </c>
      <c r="E10161" s="363" t="s">
        <v>10244</v>
      </c>
      <c r="F10161"/>
      <c r="G10161"/>
      <c r="H10161"/>
      <c r="I10161" s="610"/>
    </row>
    <row r="10162" spans="1:9" ht="15" x14ac:dyDescent="0.25">
      <c r="A10162" s="609" t="str">
        <f t="shared" si="158"/>
        <v>38434</v>
      </c>
      <c r="B10162">
        <v>38434</v>
      </c>
      <c r="C10162" t="s">
        <v>24393</v>
      </c>
      <c r="D10162" t="s">
        <v>8781</v>
      </c>
      <c r="E10162" s="363" t="s">
        <v>9143</v>
      </c>
      <c r="F10162"/>
      <c r="G10162"/>
      <c r="H10162"/>
      <c r="I10162" s="610"/>
    </row>
    <row r="10163" spans="1:9" ht="15" x14ac:dyDescent="0.25">
      <c r="A10163" s="609" t="str">
        <f t="shared" si="158"/>
        <v>38435</v>
      </c>
      <c r="B10163">
        <v>38435</v>
      </c>
      <c r="C10163" t="s">
        <v>24394</v>
      </c>
      <c r="D10163" t="s">
        <v>8781</v>
      </c>
      <c r="E10163" s="363" t="s">
        <v>10425</v>
      </c>
      <c r="F10163"/>
      <c r="G10163"/>
      <c r="H10163"/>
      <c r="I10163" s="610"/>
    </row>
    <row r="10164" spans="1:9" ht="15" x14ac:dyDescent="0.25">
      <c r="A10164" s="609" t="str">
        <f t="shared" si="158"/>
        <v>38436</v>
      </c>
      <c r="B10164">
        <v>38436</v>
      </c>
      <c r="C10164" t="s">
        <v>24395</v>
      </c>
      <c r="D10164" t="s">
        <v>8781</v>
      </c>
      <c r="E10164" s="363" t="s">
        <v>15064</v>
      </c>
      <c r="F10164"/>
      <c r="G10164"/>
      <c r="H10164"/>
      <c r="I10164" s="610"/>
    </row>
    <row r="10165" spans="1:9" ht="15" x14ac:dyDescent="0.25">
      <c r="A10165" s="609" t="str">
        <f t="shared" si="158"/>
        <v>38437</v>
      </c>
      <c r="B10165">
        <v>38437</v>
      </c>
      <c r="C10165" t="s">
        <v>24396</v>
      </c>
      <c r="D10165" t="s">
        <v>8781</v>
      </c>
      <c r="E10165" s="363" t="s">
        <v>13067</v>
      </c>
      <c r="F10165"/>
      <c r="G10165"/>
      <c r="H10165"/>
      <c r="I10165" s="610"/>
    </row>
    <row r="10166" spans="1:9" ht="15" x14ac:dyDescent="0.25">
      <c r="A10166" s="609" t="str">
        <f t="shared" si="158"/>
        <v>38438</v>
      </c>
      <c r="B10166">
        <v>38438</v>
      </c>
      <c r="C10166" t="s">
        <v>24397</v>
      </c>
      <c r="D10166" t="s">
        <v>8781</v>
      </c>
      <c r="E10166" s="363" t="s">
        <v>24398</v>
      </c>
      <c r="F10166"/>
      <c r="G10166"/>
      <c r="H10166"/>
      <c r="I10166" s="610"/>
    </row>
    <row r="10167" spans="1:9" ht="15" x14ac:dyDescent="0.25">
      <c r="A10167" s="609" t="str">
        <f t="shared" si="158"/>
        <v>38439</v>
      </c>
      <c r="B10167">
        <v>38439</v>
      </c>
      <c r="C10167" t="s">
        <v>24399</v>
      </c>
      <c r="D10167" t="s">
        <v>8781</v>
      </c>
      <c r="E10167" s="363" t="s">
        <v>24400</v>
      </c>
      <c r="F10167"/>
      <c r="G10167"/>
      <c r="H10167"/>
      <c r="I10167" s="610"/>
    </row>
    <row r="10168" spans="1:9" ht="15" x14ac:dyDescent="0.25">
      <c r="A10168" s="609" t="str">
        <f t="shared" si="158"/>
        <v>10836</v>
      </c>
      <c r="B10168">
        <v>10836</v>
      </c>
      <c r="C10168" t="s">
        <v>24401</v>
      </c>
      <c r="D10168" t="s">
        <v>8781</v>
      </c>
      <c r="E10168" s="363" t="s">
        <v>10664</v>
      </c>
      <c r="F10168"/>
      <c r="G10168"/>
      <c r="H10168"/>
      <c r="I10168" s="610"/>
    </row>
    <row r="10169" spans="1:9" ht="15" x14ac:dyDescent="0.25">
      <c r="A10169" s="609" t="str">
        <f t="shared" si="158"/>
        <v>20128</v>
      </c>
      <c r="B10169">
        <v>20128</v>
      </c>
      <c r="C10169" t="s">
        <v>24402</v>
      </c>
      <c r="D10169" t="s">
        <v>8781</v>
      </c>
      <c r="E10169" s="363" t="s">
        <v>19722</v>
      </c>
      <c r="F10169"/>
      <c r="G10169"/>
      <c r="H10169"/>
      <c r="I10169" s="610"/>
    </row>
    <row r="10170" spans="1:9" ht="15" x14ac:dyDescent="0.25">
      <c r="A10170" s="609" t="str">
        <f t="shared" si="158"/>
        <v>20131</v>
      </c>
      <c r="B10170">
        <v>20131</v>
      </c>
      <c r="C10170" t="s">
        <v>24403</v>
      </c>
      <c r="D10170" t="s">
        <v>8781</v>
      </c>
      <c r="E10170" s="363" t="s">
        <v>15830</v>
      </c>
      <c r="F10170"/>
      <c r="G10170"/>
      <c r="H10170"/>
      <c r="I10170" s="610"/>
    </row>
    <row r="10171" spans="1:9" ht="15" x14ac:dyDescent="0.25">
      <c r="A10171" s="609" t="str">
        <f t="shared" si="158"/>
        <v>3521</v>
      </c>
      <c r="B10171">
        <v>3521</v>
      </c>
      <c r="C10171" t="s">
        <v>24404</v>
      </c>
      <c r="D10171" t="s">
        <v>8781</v>
      </c>
      <c r="E10171" s="363" t="s">
        <v>9812</v>
      </c>
      <c r="F10171"/>
      <c r="G10171"/>
      <c r="H10171"/>
      <c r="I10171" s="610"/>
    </row>
    <row r="10172" spans="1:9" ht="15" x14ac:dyDescent="0.25">
      <c r="A10172" s="609" t="str">
        <f t="shared" si="158"/>
        <v>3531</v>
      </c>
      <c r="B10172">
        <v>3531</v>
      </c>
      <c r="C10172" t="s">
        <v>24405</v>
      </c>
      <c r="D10172" t="s">
        <v>8781</v>
      </c>
      <c r="E10172" s="363" t="s">
        <v>9333</v>
      </c>
      <c r="F10172"/>
      <c r="G10172"/>
      <c r="H10172"/>
      <c r="I10172" s="610"/>
    </row>
    <row r="10173" spans="1:9" ht="15" x14ac:dyDescent="0.25">
      <c r="A10173" s="609" t="str">
        <f t="shared" si="158"/>
        <v>3522</v>
      </c>
      <c r="B10173">
        <v>3522</v>
      </c>
      <c r="C10173" t="s">
        <v>24406</v>
      </c>
      <c r="D10173" t="s">
        <v>8781</v>
      </c>
      <c r="E10173" s="363" t="s">
        <v>10267</v>
      </c>
      <c r="F10173"/>
      <c r="G10173"/>
      <c r="H10173"/>
      <c r="I10173" s="610"/>
    </row>
    <row r="10174" spans="1:9" ht="15" x14ac:dyDescent="0.25">
      <c r="A10174" s="609" t="str">
        <f t="shared" si="158"/>
        <v>3527</v>
      </c>
      <c r="B10174">
        <v>3527</v>
      </c>
      <c r="C10174" t="s">
        <v>24407</v>
      </c>
      <c r="D10174" t="s">
        <v>8781</v>
      </c>
      <c r="E10174" s="363" t="s">
        <v>11848</v>
      </c>
      <c r="F10174"/>
      <c r="G10174"/>
      <c r="H10174"/>
      <c r="I10174" s="610"/>
    </row>
    <row r="10175" spans="1:9" ht="15" x14ac:dyDescent="0.25">
      <c r="A10175" s="609" t="str">
        <f t="shared" si="158"/>
        <v>10835</v>
      </c>
      <c r="B10175">
        <v>10835</v>
      </c>
      <c r="C10175" t="s">
        <v>24408</v>
      </c>
      <c r="D10175" t="s">
        <v>8781</v>
      </c>
      <c r="E10175" s="363" t="s">
        <v>9971</v>
      </c>
      <c r="F10175"/>
      <c r="G10175"/>
      <c r="H10175"/>
      <c r="I10175" s="610"/>
    </row>
    <row r="10176" spans="1:9" ht="15" x14ac:dyDescent="0.25">
      <c r="A10176" s="609" t="str">
        <f t="shared" si="158"/>
        <v>3475</v>
      </c>
      <c r="B10176">
        <v>3475</v>
      </c>
      <c r="C10176" t="s">
        <v>24409</v>
      </c>
      <c r="D10176" t="s">
        <v>8781</v>
      </c>
      <c r="E10176" s="363" t="s">
        <v>11894</v>
      </c>
      <c r="F10176"/>
      <c r="G10176"/>
      <c r="H10176"/>
      <c r="I10176" s="610"/>
    </row>
    <row r="10177" spans="1:9" ht="15" x14ac:dyDescent="0.25">
      <c r="A10177" s="609" t="str">
        <f t="shared" si="158"/>
        <v>3485</v>
      </c>
      <c r="B10177">
        <v>3485</v>
      </c>
      <c r="C10177" t="s">
        <v>24410</v>
      </c>
      <c r="D10177" t="s">
        <v>8781</v>
      </c>
      <c r="E10177" s="363" t="s">
        <v>10310</v>
      </c>
      <c r="F10177"/>
      <c r="G10177"/>
      <c r="H10177"/>
      <c r="I10177" s="610"/>
    </row>
    <row r="10178" spans="1:9" ht="15" x14ac:dyDescent="0.25">
      <c r="A10178" s="609" t="str">
        <f t="shared" ref="A10178:A10241" si="159">IF(ISERROR(SEARCH("/",B10178)=6),TRIM(CLEAN(B10178)),IF(SEARCH("/",B10178)=6,IF(LEN(TRIM(CLEAN(B10178)))=7,LEFT(TRIM(CLEAN(B10178)),6)&amp;"00"&amp;RIGHT(TRIM(CLEAN(B10178)),1),LEFT(TRIM(CLEAN(B10178)),6)&amp;"0"&amp;RIGHT(TRIM(CLEAN(B10178)),2)),TRIM(CLEAN(B10178))))</f>
        <v>3534</v>
      </c>
      <c r="B10178">
        <v>3534</v>
      </c>
      <c r="C10178" t="s">
        <v>24411</v>
      </c>
      <c r="D10178" t="s">
        <v>8781</v>
      </c>
      <c r="E10178" s="363" t="s">
        <v>10428</v>
      </c>
      <c r="F10178"/>
      <c r="G10178"/>
      <c r="H10178"/>
      <c r="I10178" s="610"/>
    </row>
    <row r="10179" spans="1:9" ht="15" x14ac:dyDescent="0.25">
      <c r="A10179" s="609" t="str">
        <f t="shared" si="159"/>
        <v>3543</v>
      </c>
      <c r="B10179">
        <v>3543</v>
      </c>
      <c r="C10179" t="s">
        <v>24412</v>
      </c>
      <c r="D10179" t="s">
        <v>8781</v>
      </c>
      <c r="E10179" s="363" t="s">
        <v>10462</v>
      </c>
      <c r="F10179"/>
      <c r="G10179"/>
      <c r="H10179"/>
      <c r="I10179" s="610"/>
    </row>
    <row r="10180" spans="1:9" ht="15" x14ac:dyDescent="0.25">
      <c r="A10180" s="609" t="str">
        <f t="shared" si="159"/>
        <v>3482</v>
      </c>
      <c r="B10180">
        <v>3482</v>
      </c>
      <c r="C10180" t="s">
        <v>24413</v>
      </c>
      <c r="D10180" t="s">
        <v>8781</v>
      </c>
      <c r="E10180" s="363" t="s">
        <v>9198</v>
      </c>
      <c r="F10180"/>
      <c r="G10180"/>
      <c r="H10180"/>
      <c r="I10180" s="610"/>
    </row>
    <row r="10181" spans="1:9" ht="15" x14ac:dyDescent="0.25">
      <c r="A10181" s="609" t="str">
        <f t="shared" si="159"/>
        <v>3505</v>
      </c>
      <c r="B10181">
        <v>3505</v>
      </c>
      <c r="C10181" t="s">
        <v>24414</v>
      </c>
      <c r="D10181" t="s">
        <v>8781</v>
      </c>
      <c r="E10181" s="363" t="s">
        <v>8904</v>
      </c>
      <c r="F10181"/>
      <c r="G10181"/>
      <c r="H10181"/>
      <c r="I10181" s="610"/>
    </row>
    <row r="10182" spans="1:9" ht="15" x14ac:dyDescent="0.25">
      <c r="A10182" s="609" t="str">
        <f t="shared" si="159"/>
        <v>3516</v>
      </c>
      <c r="B10182">
        <v>3516</v>
      </c>
      <c r="C10182" t="s">
        <v>24415</v>
      </c>
      <c r="D10182" t="s">
        <v>8781</v>
      </c>
      <c r="E10182" s="363" t="s">
        <v>9715</v>
      </c>
      <c r="F10182"/>
      <c r="G10182"/>
      <c r="H10182"/>
      <c r="I10182" s="610"/>
    </row>
    <row r="10183" spans="1:9" ht="15" x14ac:dyDescent="0.25">
      <c r="A10183" s="609" t="str">
        <f t="shared" si="159"/>
        <v>3517</v>
      </c>
      <c r="B10183">
        <v>3517</v>
      </c>
      <c r="C10183" t="s">
        <v>24416</v>
      </c>
      <c r="D10183" t="s">
        <v>8781</v>
      </c>
      <c r="E10183" s="363" t="s">
        <v>8908</v>
      </c>
      <c r="F10183"/>
      <c r="G10183"/>
      <c r="H10183"/>
      <c r="I10183" s="610"/>
    </row>
    <row r="10184" spans="1:9" ht="15" x14ac:dyDescent="0.25">
      <c r="A10184" s="609" t="str">
        <f t="shared" si="159"/>
        <v>3515</v>
      </c>
      <c r="B10184">
        <v>3515</v>
      </c>
      <c r="C10184" t="s">
        <v>24417</v>
      </c>
      <c r="D10184" t="s">
        <v>8781</v>
      </c>
      <c r="E10184" s="363" t="s">
        <v>9365</v>
      </c>
      <c r="F10184"/>
      <c r="G10184"/>
      <c r="H10184"/>
      <c r="I10184" s="610"/>
    </row>
    <row r="10185" spans="1:9" ht="15" x14ac:dyDescent="0.25">
      <c r="A10185" s="609" t="str">
        <f t="shared" si="159"/>
        <v>20147</v>
      </c>
      <c r="B10185">
        <v>20147</v>
      </c>
      <c r="C10185" t="s">
        <v>24418</v>
      </c>
      <c r="D10185" t="s">
        <v>8781</v>
      </c>
      <c r="E10185" s="363" t="s">
        <v>9461</v>
      </c>
      <c r="F10185"/>
      <c r="G10185"/>
      <c r="H10185"/>
      <c r="I10185" s="610"/>
    </row>
    <row r="10186" spans="1:9" ht="15" x14ac:dyDescent="0.25">
      <c r="A10186" s="609" t="str">
        <f t="shared" si="159"/>
        <v>3524</v>
      </c>
      <c r="B10186">
        <v>3524</v>
      </c>
      <c r="C10186" t="s">
        <v>24419</v>
      </c>
      <c r="D10186" t="s">
        <v>8781</v>
      </c>
      <c r="E10186" s="363" t="s">
        <v>17987</v>
      </c>
      <c r="F10186"/>
      <c r="G10186"/>
      <c r="H10186"/>
      <c r="I10186" s="610"/>
    </row>
    <row r="10187" spans="1:9" ht="15" x14ac:dyDescent="0.25">
      <c r="A10187" s="609" t="str">
        <f t="shared" si="159"/>
        <v>3532</v>
      </c>
      <c r="B10187">
        <v>3532</v>
      </c>
      <c r="C10187" t="s">
        <v>24420</v>
      </c>
      <c r="D10187" t="s">
        <v>8781</v>
      </c>
      <c r="E10187" s="363" t="s">
        <v>17423</v>
      </c>
      <c r="F10187"/>
      <c r="G10187"/>
      <c r="H10187"/>
      <c r="I10187" s="610"/>
    </row>
    <row r="10188" spans="1:9" ht="15" x14ac:dyDescent="0.25">
      <c r="A10188" s="609" t="str">
        <f t="shared" si="159"/>
        <v>3528</v>
      </c>
      <c r="B10188">
        <v>3528</v>
      </c>
      <c r="C10188" t="s">
        <v>24421</v>
      </c>
      <c r="D10188" t="s">
        <v>8781</v>
      </c>
      <c r="E10188" s="363" t="s">
        <v>9086</v>
      </c>
      <c r="F10188"/>
      <c r="G10188"/>
      <c r="H10188"/>
      <c r="I10188" s="610"/>
    </row>
    <row r="10189" spans="1:9" ht="15" x14ac:dyDescent="0.25">
      <c r="A10189" s="609" t="str">
        <f t="shared" si="159"/>
        <v>37952</v>
      </c>
      <c r="B10189">
        <v>37952</v>
      </c>
      <c r="C10189" t="s">
        <v>24422</v>
      </c>
      <c r="D10189" t="s">
        <v>8781</v>
      </c>
      <c r="E10189" s="363" t="s">
        <v>24423</v>
      </c>
      <c r="F10189"/>
      <c r="G10189"/>
      <c r="H10189"/>
      <c r="I10189" s="610"/>
    </row>
    <row r="10190" spans="1:9" ht="15" x14ac:dyDescent="0.25">
      <c r="A10190" s="609" t="str">
        <f t="shared" si="159"/>
        <v>37951</v>
      </c>
      <c r="B10190">
        <v>37951</v>
      </c>
      <c r="C10190" t="s">
        <v>24424</v>
      </c>
      <c r="D10190" t="s">
        <v>8781</v>
      </c>
      <c r="E10190" s="363" t="s">
        <v>9066</v>
      </c>
      <c r="F10190"/>
      <c r="G10190"/>
      <c r="H10190"/>
      <c r="I10190" s="610"/>
    </row>
    <row r="10191" spans="1:9" ht="15" x14ac:dyDescent="0.25">
      <c r="A10191" s="609" t="str">
        <f t="shared" si="159"/>
        <v>3518</v>
      </c>
      <c r="B10191">
        <v>3518</v>
      </c>
      <c r="C10191" t="s">
        <v>24425</v>
      </c>
      <c r="D10191" t="s">
        <v>8781</v>
      </c>
      <c r="E10191" s="363" t="s">
        <v>13098</v>
      </c>
      <c r="F10191"/>
      <c r="G10191"/>
      <c r="H10191"/>
      <c r="I10191" s="610"/>
    </row>
    <row r="10192" spans="1:9" ht="15" x14ac:dyDescent="0.25">
      <c r="A10192" s="609" t="str">
        <f t="shared" si="159"/>
        <v>3519</v>
      </c>
      <c r="B10192">
        <v>3519</v>
      </c>
      <c r="C10192" t="s">
        <v>24426</v>
      </c>
      <c r="D10192" t="s">
        <v>8781</v>
      </c>
      <c r="E10192" s="363" t="s">
        <v>12849</v>
      </c>
      <c r="F10192"/>
      <c r="G10192"/>
      <c r="H10192"/>
      <c r="I10192" s="610"/>
    </row>
    <row r="10193" spans="1:9" ht="15" x14ac:dyDescent="0.25">
      <c r="A10193" s="609" t="str">
        <f t="shared" si="159"/>
        <v>3520</v>
      </c>
      <c r="B10193">
        <v>3520</v>
      </c>
      <c r="C10193" t="s">
        <v>24427</v>
      </c>
      <c r="D10193" t="s">
        <v>8781</v>
      </c>
      <c r="E10193" s="363" t="s">
        <v>9544</v>
      </c>
      <c r="F10193"/>
      <c r="G10193"/>
      <c r="H10193"/>
      <c r="I10193" s="610"/>
    </row>
    <row r="10194" spans="1:9" ht="15" x14ac:dyDescent="0.25">
      <c r="A10194" s="609" t="str">
        <f t="shared" si="159"/>
        <v>37950</v>
      </c>
      <c r="B10194">
        <v>37950</v>
      </c>
      <c r="C10194" t="s">
        <v>24428</v>
      </c>
      <c r="D10194" t="s">
        <v>8781</v>
      </c>
      <c r="E10194" s="363" t="s">
        <v>15830</v>
      </c>
      <c r="F10194"/>
      <c r="G10194"/>
      <c r="H10194"/>
      <c r="I10194" s="610"/>
    </row>
    <row r="10195" spans="1:9" ht="15" x14ac:dyDescent="0.25">
      <c r="A10195" s="609" t="str">
        <f t="shared" si="159"/>
        <v>37949</v>
      </c>
      <c r="B10195">
        <v>37949</v>
      </c>
      <c r="C10195" t="s">
        <v>24429</v>
      </c>
      <c r="D10195" t="s">
        <v>8781</v>
      </c>
      <c r="E10195" s="363" t="s">
        <v>17080</v>
      </c>
      <c r="F10195"/>
      <c r="G10195"/>
      <c r="H10195"/>
      <c r="I10195" s="610"/>
    </row>
    <row r="10196" spans="1:9" ht="15" x14ac:dyDescent="0.25">
      <c r="A10196" s="609" t="str">
        <f t="shared" si="159"/>
        <v>3526</v>
      </c>
      <c r="B10196">
        <v>3526</v>
      </c>
      <c r="C10196" t="s">
        <v>24430</v>
      </c>
      <c r="D10196" t="s">
        <v>8781</v>
      </c>
      <c r="E10196" s="363" t="s">
        <v>10258</v>
      </c>
      <c r="F10196"/>
      <c r="G10196"/>
      <c r="H10196"/>
      <c r="I10196" s="610"/>
    </row>
    <row r="10197" spans="1:9" ht="15" x14ac:dyDescent="0.25">
      <c r="A10197" s="609" t="str">
        <f t="shared" si="159"/>
        <v>3509</v>
      </c>
      <c r="B10197">
        <v>3509</v>
      </c>
      <c r="C10197" t="s">
        <v>24431</v>
      </c>
      <c r="D10197" t="s">
        <v>8781</v>
      </c>
      <c r="E10197" s="363" t="s">
        <v>16448</v>
      </c>
      <c r="F10197"/>
      <c r="G10197"/>
      <c r="H10197"/>
      <c r="I10197" s="610"/>
    </row>
    <row r="10198" spans="1:9" ht="15" x14ac:dyDescent="0.25">
      <c r="A10198" s="609" t="str">
        <f t="shared" si="159"/>
        <v>3530</v>
      </c>
      <c r="B10198">
        <v>3530</v>
      </c>
      <c r="C10198" t="s">
        <v>24432</v>
      </c>
      <c r="D10198" t="s">
        <v>8781</v>
      </c>
      <c r="E10198" s="363" t="s">
        <v>24433</v>
      </c>
      <c r="F10198"/>
      <c r="G10198"/>
      <c r="H10198"/>
      <c r="I10198" s="610"/>
    </row>
    <row r="10199" spans="1:9" ht="15" x14ac:dyDescent="0.25">
      <c r="A10199" s="609" t="str">
        <f t="shared" si="159"/>
        <v>3542</v>
      </c>
      <c r="B10199">
        <v>3542</v>
      </c>
      <c r="C10199" t="s">
        <v>24434</v>
      </c>
      <c r="D10199" t="s">
        <v>8781</v>
      </c>
      <c r="E10199" s="363" t="s">
        <v>8838</v>
      </c>
      <c r="F10199"/>
      <c r="G10199"/>
      <c r="H10199"/>
      <c r="I10199" s="610"/>
    </row>
    <row r="10200" spans="1:9" ht="15" x14ac:dyDescent="0.25">
      <c r="A10200" s="609" t="str">
        <f t="shared" si="159"/>
        <v>3529</v>
      </c>
      <c r="B10200">
        <v>3529</v>
      </c>
      <c r="C10200" t="s">
        <v>24435</v>
      </c>
      <c r="D10200" t="s">
        <v>8781</v>
      </c>
      <c r="E10200" s="363" t="s">
        <v>9126</v>
      </c>
      <c r="F10200"/>
      <c r="G10200"/>
      <c r="H10200"/>
      <c r="I10200" s="610"/>
    </row>
    <row r="10201" spans="1:9" ht="15" x14ac:dyDescent="0.25">
      <c r="A10201" s="609" t="str">
        <f t="shared" si="159"/>
        <v>3536</v>
      </c>
      <c r="B10201">
        <v>3536</v>
      </c>
      <c r="C10201" t="s">
        <v>24436</v>
      </c>
      <c r="D10201" t="s">
        <v>8781</v>
      </c>
      <c r="E10201" s="363" t="s">
        <v>10146</v>
      </c>
      <c r="F10201"/>
      <c r="G10201"/>
      <c r="H10201"/>
      <c r="I10201" s="610"/>
    </row>
    <row r="10202" spans="1:9" ht="15" x14ac:dyDescent="0.25">
      <c r="A10202" s="609" t="str">
        <f t="shared" si="159"/>
        <v>3535</v>
      </c>
      <c r="B10202">
        <v>3535</v>
      </c>
      <c r="C10202" t="s">
        <v>24437</v>
      </c>
      <c r="D10202" t="s">
        <v>8781</v>
      </c>
      <c r="E10202" s="363" t="s">
        <v>18807</v>
      </c>
      <c r="F10202"/>
      <c r="G10202"/>
      <c r="H10202"/>
      <c r="I10202" s="610"/>
    </row>
    <row r="10203" spans="1:9" ht="15" x14ac:dyDescent="0.25">
      <c r="A10203" s="609" t="str">
        <f t="shared" si="159"/>
        <v>3540</v>
      </c>
      <c r="B10203">
        <v>3540</v>
      </c>
      <c r="C10203" t="s">
        <v>24438</v>
      </c>
      <c r="D10203" t="s">
        <v>8781</v>
      </c>
      <c r="E10203" s="363" t="s">
        <v>10025</v>
      </c>
      <c r="F10203"/>
      <c r="G10203"/>
      <c r="H10203"/>
      <c r="I10203" s="610"/>
    </row>
    <row r="10204" spans="1:9" ht="15" x14ac:dyDescent="0.25">
      <c r="A10204" s="609" t="str">
        <f t="shared" si="159"/>
        <v>3539</v>
      </c>
      <c r="B10204">
        <v>3539</v>
      </c>
      <c r="C10204" t="s">
        <v>24439</v>
      </c>
      <c r="D10204" t="s">
        <v>8781</v>
      </c>
      <c r="E10204" s="363" t="s">
        <v>23277</v>
      </c>
      <c r="F10204"/>
      <c r="G10204"/>
      <c r="H10204"/>
      <c r="I10204" s="610"/>
    </row>
    <row r="10205" spans="1:9" ht="15" x14ac:dyDescent="0.25">
      <c r="A10205" s="609" t="str">
        <f t="shared" si="159"/>
        <v>3513</v>
      </c>
      <c r="B10205">
        <v>3513</v>
      </c>
      <c r="C10205" t="s">
        <v>24440</v>
      </c>
      <c r="D10205" t="s">
        <v>8781</v>
      </c>
      <c r="E10205" s="363" t="s">
        <v>24441</v>
      </c>
      <c r="F10205"/>
      <c r="G10205"/>
      <c r="H10205"/>
      <c r="I10205" s="610"/>
    </row>
    <row r="10206" spans="1:9" ht="15" x14ac:dyDescent="0.25">
      <c r="A10206" s="609" t="str">
        <f t="shared" si="159"/>
        <v>3492</v>
      </c>
      <c r="B10206">
        <v>3492</v>
      </c>
      <c r="C10206" t="s">
        <v>24442</v>
      </c>
      <c r="D10206" t="s">
        <v>8781</v>
      </c>
      <c r="E10206" s="363" t="s">
        <v>18907</v>
      </c>
      <c r="F10206"/>
      <c r="G10206"/>
      <c r="H10206"/>
      <c r="I10206" s="610"/>
    </row>
    <row r="10207" spans="1:9" ht="15" x14ac:dyDescent="0.25">
      <c r="A10207" s="609" t="str">
        <f t="shared" si="159"/>
        <v>3491</v>
      </c>
      <c r="B10207">
        <v>3491</v>
      </c>
      <c r="C10207" t="s">
        <v>24443</v>
      </c>
      <c r="D10207" t="s">
        <v>8781</v>
      </c>
      <c r="E10207" s="363" t="s">
        <v>9448</v>
      </c>
      <c r="F10207"/>
      <c r="G10207"/>
      <c r="H10207"/>
      <c r="I10207" s="610"/>
    </row>
    <row r="10208" spans="1:9" ht="15" x14ac:dyDescent="0.25">
      <c r="A10208" s="609" t="str">
        <f t="shared" si="159"/>
        <v>3493</v>
      </c>
      <c r="B10208">
        <v>3493</v>
      </c>
      <c r="C10208" t="s">
        <v>24444</v>
      </c>
      <c r="D10208" t="s">
        <v>8781</v>
      </c>
      <c r="E10208" s="363" t="s">
        <v>22883</v>
      </c>
      <c r="F10208"/>
      <c r="G10208"/>
      <c r="H10208"/>
      <c r="I10208" s="610"/>
    </row>
    <row r="10209" spans="1:9" ht="15" x14ac:dyDescent="0.25">
      <c r="A10209" s="609" t="str">
        <f t="shared" si="159"/>
        <v>12628</v>
      </c>
      <c r="B10209">
        <v>12628</v>
      </c>
      <c r="C10209" t="s">
        <v>24445</v>
      </c>
      <c r="D10209" t="s">
        <v>8781</v>
      </c>
      <c r="E10209" s="363" t="s">
        <v>24446</v>
      </c>
      <c r="F10209"/>
      <c r="G10209"/>
      <c r="H10209"/>
      <c r="I10209" s="610"/>
    </row>
    <row r="10210" spans="1:9" ht="15" x14ac:dyDescent="0.25">
      <c r="A10210" s="609" t="str">
        <f t="shared" si="159"/>
        <v>12629</v>
      </c>
      <c r="B10210">
        <v>12629</v>
      </c>
      <c r="C10210" t="s">
        <v>24447</v>
      </c>
      <c r="D10210" t="s">
        <v>8781</v>
      </c>
      <c r="E10210" s="363" t="s">
        <v>14056</v>
      </c>
      <c r="F10210"/>
      <c r="G10210"/>
      <c r="H10210"/>
      <c r="I10210" s="610"/>
    </row>
    <row r="10211" spans="1:9" ht="15" x14ac:dyDescent="0.25">
      <c r="A10211" s="609" t="str">
        <f t="shared" si="159"/>
        <v>3481</v>
      </c>
      <c r="B10211">
        <v>3481</v>
      </c>
      <c r="C10211" t="s">
        <v>24448</v>
      </c>
      <c r="D10211" t="s">
        <v>8781</v>
      </c>
      <c r="E10211" s="363" t="s">
        <v>12575</v>
      </c>
      <c r="F10211"/>
      <c r="G10211"/>
      <c r="H10211"/>
      <c r="I10211" s="610"/>
    </row>
    <row r="10212" spans="1:9" ht="15" x14ac:dyDescent="0.25">
      <c r="A10212" s="609" t="str">
        <f t="shared" si="159"/>
        <v>3510</v>
      </c>
      <c r="B10212">
        <v>3510</v>
      </c>
      <c r="C10212" t="s">
        <v>24449</v>
      </c>
      <c r="D10212" t="s">
        <v>8781</v>
      </c>
      <c r="E10212" s="363" t="s">
        <v>15971</v>
      </c>
      <c r="F10212"/>
      <c r="G10212"/>
      <c r="H10212"/>
      <c r="I10212" s="610"/>
    </row>
    <row r="10213" spans="1:9" ht="15" x14ac:dyDescent="0.25">
      <c r="A10213" s="609" t="str">
        <f t="shared" si="159"/>
        <v>3508</v>
      </c>
      <c r="B10213">
        <v>3508</v>
      </c>
      <c r="C10213" t="s">
        <v>24450</v>
      </c>
      <c r="D10213" t="s">
        <v>8781</v>
      </c>
      <c r="E10213" s="363" t="s">
        <v>24451</v>
      </c>
      <c r="F10213"/>
      <c r="G10213"/>
      <c r="H10213"/>
      <c r="I10213" s="610"/>
    </row>
    <row r="10214" spans="1:9" ht="15" x14ac:dyDescent="0.25">
      <c r="A10214" s="609" t="str">
        <f t="shared" si="159"/>
        <v>38939</v>
      </c>
      <c r="B10214">
        <v>38939</v>
      </c>
      <c r="C10214" t="s">
        <v>24452</v>
      </c>
      <c r="D10214" t="s">
        <v>8781</v>
      </c>
      <c r="E10214" s="363" t="s">
        <v>9417</v>
      </c>
      <c r="F10214"/>
      <c r="G10214"/>
      <c r="H10214"/>
      <c r="I10214" s="610"/>
    </row>
    <row r="10215" spans="1:9" ht="15" x14ac:dyDescent="0.25">
      <c r="A10215" s="609" t="str">
        <f t="shared" si="159"/>
        <v>38940</v>
      </c>
      <c r="B10215">
        <v>38940</v>
      </c>
      <c r="C10215" t="s">
        <v>24453</v>
      </c>
      <c r="D10215" t="s">
        <v>8781</v>
      </c>
      <c r="E10215" s="363" t="s">
        <v>24454</v>
      </c>
      <c r="F10215"/>
      <c r="G10215"/>
      <c r="H10215"/>
      <c r="I10215" s="610"/>
    </row>
    <row r="10216" spans="1:9" ht="15" x14ac:dyDescent="0.25">
      <c r="A10216" s="609" t="str">
        <f t="shared" si="159"/>
        <v>38941</v>
      </c>
      <c r="B10216">
        <v>38941</v>
      </c>
      <c r="C10216" t="s">
        <v>24455</v>
      </c>
      <c r="D10216" t="s">
        <v>8781</v>
      </c>
      <c r="E10216" s="363" t="s">
        <v>24456</v>
      </c>
      <c r="F10216"/>
      <c r="G10216"/>
      <c r="H10216"/>
      <c r="I10216" s="610"/>
    </row>
    <row r="10217" spans="1:9" ht="15" x14ac:dyDescent="0.25">
      <c r="A10217" s="609" t="str">
        <f t="shared" si="159"/>
        <v>38942</v>
      </c>
      <c r="B10217">
        <v>38942</v>
      </c>
      <c r="C10217" t="s">
        <v>24457</v>
      </c>
      <c r="D10217" t="s">
        <v>8781</v>
      </c>
      <c r="E10217" s="363" t="s">
        <v>21855</v>
      </c>
      <c r="F10217"/>
      <c r="G10217"/>
      <c r="H10217"/>
      <c r="I10217" s="610"/>
    </row>
    <row r="10218" spans="1:9" ht="15" x14ac:dyDescent="0.25">
      <c r="A10218" s="609" t="str">
        <f t="shared" si="159"/>
        <v>38987</v>
      </c>
      <c r="B10218">
        <v>38987</v>
      </c>
      <c r="C10218" t="s">
        <v>24458</v>
      </c>
      <c r="D10218" t="s">
        <v>8781</v>
      </c>
      <c r="E10218" s="363" t="s">
        <v>15759</v>
      </c>
      <c r="F10218"/>
      <c r="G10218"/>
      <c r="H10218"/>
      <c r="I10218" s="610"/>
    </row>
    <row r="10219" spans="1:9" ht="15" x14ac:dyDescent="0.25">
      <c r="A10219" s="609" t="str">
        <f t="shared" si="159"/>
        <v>38988</v>
      </c>
      <c r="B10219">
        <v>38988</v>
      </c>
      <c r="C10219" t="s">
        <v>24459</v>
      </c>
      <c r="D10219" t="s">
        <v>8781</v>
      </c>
      <c r="E10219" s="363" t="s">
        <v>9550</v>
      </c>
      <c r="F10219"/>
      <c r="G10219"/>
      <c r="H10219"/>
      <c r="I10219" s="610"/>
    </row>
    <row r="10220" spans="1:9" ht="15" x14ac:dyDescent="0.25">
      <c r="A10220" s="609" t="str">
        <f t="shared" si="159"/>
        <v>38989</v>
      </c>
      <c r="B10220">
        <v>38989</v>
      </c>
      <c r="C10220" t="s">
        <v>24460</v>
      </c>
      <c r="D10220" t="s">
        <v>8781</v>
      </c>
      <c r="E10220" s="363" t="s">
        <v>24461</v>
      </c>
      <c r="F10220"/>
      <c r="G10220"/>
      <c r="H10220"/>
      <c r="I10220" s="610"/>
    </row>
    <row r="10221" spans="1:9" ht="15" x14ac:dyDescent="0.25">
      <c r="A10221" s="609" t="str">
        <f t="shared" si="159"/>
        <v>38990</v>
      </c>
      <c r="B10221">
        <v>38990</v>
      </c>
      <c r="C10221" t="s">
        <v>24462</v>
      </c>
      <c r="D10221" t="s">
        <v>8781</v>
      </c>
      <c r="E10221" s="363" t="s">
        <v>24463</v>
      </c>
      <c r="F10221"/>
      <c r="G10221"/>
      <c r="H10221"/>
      <c r="I10221" s="610"/>
    </row>
    <row r="10222" spans="1:9" ht="15" x14ac:dyDescent="0.25">
      <c r="A10222" s="609" t="str">
        <f t="shared" si="159"/>
        <v>38991</v>
      </c>
      <c r="B10222">
        <v>38991</v>
      </c>
      <c r="C10222" t="s">
        <v>24464</v>
      </c>
      <c r="D10222" t="s">
        <v>8781</v>
      </c>
      <c r="E10222" s="363" t="s">
        <v>24465</v>
      </c>
      <c r="F10222"/>
      <c r="G10222"/>
      <c r="H10222"/>
      <c r="I10222" s="610"/>
    </row>
    <row r="10223" spans="1:9" ht="15" x14ac:dyDescent="0.25">
      <c r="A10223" s="609" t="str">
        <f t="shared" si="159"/>
        <v>38913</v>
      </c>
      <c r="B10223">
        <v>38913</v>
      </c>
      <c r="C10223" t="s">
        <v>24466</v>
      </c>
      <c r="D10223" t="s">
        <v>8781</v>
      </c>
      <c r="E10223" s="363" t="s">
        <v>9727</v>
      </c>
      <c r="F10223"/>
      <c r="G10223"/>
      <c r="H10223"/>
      <c r="I10223" s="610"/>
    </row>
    <row r="10224" spans="1:9" ht="15" x14ac:dyDescent="0.25">
      <c r="A10224" s="609" t="str">
        <f t="shared" si="159"/>
        <v>38914</v>
      </c>
      <c r="B10224">
        <v>38914</v>
      </c>
      <c r="C10224" t="s">
        <v>24467</v>
      </c>
      <c r="D10224" t="s">
        <v>8781</v>
      </c>
      <c r="E10224" s="363" t="s">
        <v>9867</v>
      </c>
      <c r="F10224"/>
      <c r="G10224"/>
      <c r="H10224"/>
      <c r="I10224" s="610"/>
    </row>
    <row r="10225" spans="1:9" ht="15" x14ac:dyDescent="0.25">
      <c r="A10225" s="609" t="str">
        <f t="shared" si="159"/>
        <v>38915</v>
      </c>
      <c r="B10225">
        <v>38915</v>
      </c>
      <c r="C10225" t="s">
        <v>24468</v>
      </c>
      <c r="D10225" t="s">
        <v>8781</v>
      </c>
      <c r="E10225" s="363" t="s">
        <v>11042</v>
      </c>
      <c r="F10225"/>
      <c r="G10225"/>
      <c r="H10225"/>
      <c r="I10225" s="610"/>
    </row>
    <row r="10226" spans="1:9" ht="15" x14ac:dyDescent="0.25">
      <c r="A10226" s="609" t="str">
        <f t="shared" si="159"/>
        <v>38916</v>
      </c>
      <c r="B10226">
        <v>38916</v>
      </c>
      <c r="C10226" t="s">
        <v>24469</v>
      </c>
      <c r="D10226" t="s">
        <v>8781</v>
      </c>
      <c r="E10226" s="363" t="s">
        <v>24470</v>
      </c>
      <c r="F10226"/>
      <c r="G10226"/>
      <c r="H10226"/>
      <c r="I10226" s="610"/>
    </row>
    <row r="10227" spans="1:9" ht="15" x14ac:dyDescent="0.25">
      <c r="A10227" s="609" t="str">
        <f t="shared" si="159"/>
        <v>39300</v>
      </c>
      <c r="B10227">
        <v>39300</v>
      </c>
      <c r="C10227" t="s">
        <v>24471</v>
      </c>
      <c r="D10227" t="s">
        <v>8781</v>
      </c>
      <c r="E10227" s="363" t="s">
        <v>10296</v>
      </c>
      <c r="F10227"/>
      <c r="G10227"/>
      <c r="H10227"/>
      <c r="I10227" s="610"/>
    </row>
    <row r="10228" spans="1:9" ht="15" x14ac:dyDescent="0.25">
      <c r="A10228" s="609" t="str">
        <f t="shared" si="159"/>
        <v>39301</v>
      </c>
      <c r="B10228">
        <v>39301</v>
      </c>
      <c r="C10228" t="s">
        <v>24472</v>
      </c>
      <c r="D10228" t="s">
        <v>8781</v>
      </c>
      <c r="E10228" s="363" t="s">
        <v>24473</v>
      </c>
      <c r="F10228"/>
      <c r="G10228"/>
      <c r="H10228"/>
      <c r="I10228" s="610"/>
    </row>
    <row r="10229" spans="1:9" ht="15" x14ac:dyDescent="0.25">
      <c r="A10229" s="609" t="str">
        <f t="shared" si="159"/>
        <v>39302</v>
      </c>
      <c r="B10229">
        <v>39302</v>
      </c>
      <c r="C10229" t="s">
        <v>24474</v>
      </c>
      <c r="D10229" t="s">
        <v>8781</v>
      </c>
      <c r="E10229" s="363" t="s">
        <v>18120</v>
      </c>
      <c r="F10229"/>
      <c r="G10229"/>
      <c r="H10229"/>
      <c r="I10229" s="610"/>
    </row>
    <row r="10230" spans="1:9" ht="15" x14ac:dyDescent="0.25">
      <c r="A10230" s="609" t="str">
        <f t="shared" si="159"/>
        <v>39303</v>
      </c>
      <c r="B10230">
        <v>39303</v>
      </c>
      <c r="C10230" t="s">
        <v>24475</v>
      </c>
      <c r="D10230" t="s">
        <v>8781</v>
      </c>
      <c r="E10230" s="363" t="s">
        <v>24476</v>
      </c>
      <c r="F10230"/>
      <c r="G10230"/>
      <c r="H10230"/>
      <c r="I10230" s="610"/>
    </row>
    <row r="10231" spans="1:9" ht="15" x14ac:dyDescent="0.25">
      <c r="A10231" s="609" t="str">
        <f t="shared" si="159"/>
        <v>38923</v>
      </c>
      <c r="B10231">
        <v>38923</v>
      </c>
      <c r="C10231" t="s">
        <v>24477</v>
      </c>
      <c r="D10231" t="s">
        <v>8781</v>
      </c>
      <c r="E10231" s="363" t="s">
        <v>13629</v>
      </c>
      <c r="F10231"/>
      <c r="G10231"/>
      <c r="H10231"/>
      <c r="I10231" s="610"/>
    </row>
    <row r="10232" spans="1:9" ht="15" x14ac:dyDescent="0.25">
      <c r="A10232" s="609" t="str">
        <f t="shared" si="159"/>
        <v>38925</v>
      </c>
      <c r="B10232">
        <v>38925</v>
      </c>
      <c r="C10232" t="s">
        <v>24478</v>
      </c>
      <c r="D10232" t="s">
        <v>8781</v>
      </c>
      <c r="E10232" s="363" t="s">
        <v>19137</v>
      </c>
      <c r="F10232"/>
      <c r="G10232"/>
      <c r="H10232"/>
      <c r="I10232" s="610"/>
    </row>
    <row r="10233" spans="1:9" ht="15" x14ac:dyDescent="0.25">
      <c r="A10233" s="609" t="str">
        <f t="shared" si="159"/>
        <v>38926</v>
      </c>
      <c r="B10233">
        <v>38926</v>
      </c>
      <c r="C10233" t="s">
        <v>24479</v>
      </c>
      <c r="D10233" t="s">
        <v>8781</v>
      </c>
      <c r="E10233" s="363" t="s">
        <v>22806</v>
      </c>
      <c r="F10233"/>
      <c r="G10233"/>
      <c r="H10233"/>
      <c r="I10233" s="610"/>
    </row>
    <row r="10234" spans="1:9" ht="15" x14ac:dyDescent="0.25">
      <c r="A10234" s="609" t="str">
        <f t="shared" si="159"/>
        <v>38927</v>
      </c>
      <c r="B10234">
        <v>38927</v>
      </c>
      <c r="C10234" t="s">
        <v>24480</v>
      </c>
      <c r="D10234" t="s">
        <v>8781</v>
      </c>
      <c r="E10234" s="363" t="s">
        <v>24481</v>
      </c>
      <c r="F10234"/>
      <c r="G10234"/>
      <c r="H10234"/>
      <c r="I10234" s="610"/>
    </row>
    <row r="10235" spans="1:9" ht="15" x14ac:dyDescent="0.25">
      <c r="A10235" s="609" t="str">
        <f t="shared" si="159"/>
        <v>39304</v>
      </c>
      <c r="B10235">
        <v>39304</v>
      </c>
      <c r="C10235" t="s">
        <v>24482</v>
      </c>
      <c r="D10235" t="s">
        <v>8781</v>
      </c>
      <c r="E10235" s="363" t="s">
        <v>24483</v>
      </c>
      <c r="F10235"/>
      <c r="G10235"/>
      <c r="H10235"/>
      <c r="I10235" s="610"/>
    </row>
    <row r="10236" spans="1:9" ht="15" x14ac:dyDescent="0.25">
      <c r="A10236" s="609" t="str">
        <f t="shared" si="159"/>
        <v>38924</v>
      </c>
      <c r="B10236">
        <v>38924</v>
      </c>
      <c r="C10236" t="s">
        <v>24484</v>
      </c>
      <c r="D10236" t="s">
        <v>8781</v>
      </c>
      <c r="E10236" s="363" t="s">
        <v>19597</v>
      </c>
      <c r="F10236"/>
      <c r="G10236"/>
      <c r="H10236"/>
      <c r="I10236" s="610"/>
    </row>
    <row r="10237" spans="1:9" ht="15" x14ac:dyDescent="0.25">
      <c r="A10237" s="609" t="str">
        <f t="shared" si="159"/>
        <v>39305</v>
      </c>
      <c r="B10237">
        <v>39305</v>
      </c>
      <c r="C10237" t="s">
        <v>24485</v>
      </c>
      <c r="D10237" t="s">
        <v>8781</v>
      </c>
      <c r="E10237" s="363" t="s">
        <v>24486</v>
      </c>
      <c r="F10237"/>
      <c r="G10237"/>
      <c r="H10237"/>
      <c r="I10237" s="610"/>
    </row>
    <row r="10238" spans="1:9" ht="15" x14ac:dyDescent="0.25">
      <c r="A10238" s="609" t="str">
        <f t="shared" si="159"/>
        <v>39306</v>
      </c>
      <c r="B10238">
        <v>39306</v>
      </c>
      <c r="C10238" t="s">
        <v>24487</v>
      </c>
      <c r="D10238" t="s">
        <v>8781</v>
      </c>
      <c r="E10238" s="363" t="s">
        <v>24488</v>
      </c>
      <c r="F10238"/>
      <c r="G10238"/>
      <c r="H10238"/>
      <c r="I10238" s="610"/>
    </row>
    <row r="10239" spans="1:9" ht="15" x14ac:dyDescent="0.25">
      <c r="A10239" s="609" t="str">
        <f t="shared" si="159"/>
        <v>38928</v>
      </c>
      <c r="B10239">
        <v>38928</v>
      </c>
      <c r="C10239" t="s">
        <v>24489</v>
      </c>
      <c r="D10239" t="s">
        <v>8781</v>
      </c>
      <c r="E10239" s="363" t="s">
        <v>10306</v>
      </c>
      <c r="F10239"/>
      <c r="G10239"/>
      <c r="H10239"/>
      <c r="I10239" s="610"/>
    </row>
    <row r="10240" spans="1:9" ht="15" x14ac:dyDescent="0.25">
      <c r="A10240" s="609" t="str">
        <f t="shared" si="159"/>
        <v>38929</v>
      </c>
      <c r="B10240">
        <v>38929</v>
      </c>
      <c r="C10240" t="s">
        <v>24490</v>
      </c>
      <c r="D10240" t="s">
        <v>8781</v>
      </c>
      <c r="E10240" s="363" t="s">
        <v>24491</v>
      </c>
      <c r="F10240"/>
      <c r="G10240"/>
      <c r="H10240"/>
      <c r="I10240" s="610"/>
    </row>
    <row r="10241" spans="1:9" ht="15" x14ac:dyDescent="0.25">
      <c r="A10241" s="609" t="str">
        <f t="shared" si="159"/>
        <v>39307</v>
      </c>
      <c r="B10241">
        <v>39307</v>
      </c>
      <c r="C10241" t="s">
        <v>24492</v>
      </c>
      <c r="D10241" t="s">
        <v>8781</v>
      </c>
      <c r="E10241" s="363" t="s">
        <v>13658</v>
      </c>
      <c r="F10241"/>
      <c r="G10241"/>
      <c r="H10241"/>
      <c r="I10241" s="610"/>
    </row>
    <row r="10242" spans="1:9" ht="15" x14ac:dyDescent="0.25">
      <c r="A10242" s="609" t="str">
        <f t="shared" ref="A10242:A10305" si="160">IF(ISERROR(SEARCH("/",B10242)=6),TRIM(CLEAN(B10242)),IF(SEARCH("/",B10242)=6,IF(LEN(TRIM(CLEAN(B10242)))=7,LEFT(TRIM(CLEAN(B10242)),6)&amp;"00"&amp;RIGHT(TRIM(CLEAN(B10242)),1),LEFT(TRIM(CLEAN(B10242)),6)&amp;"0"&amp;RIGHT(TRIM(CLEAN(B10242)),2)),TRIM(CLEAN(B10242))))</f>
        <v>38930</v>
      </c>
      <c r="B10242">
        <v>38930</v>
      </c>
      <c r="C10242" t="s">
        <v>24493</v>
      </c>
      <c r="D10242" t="s">
        <v>8781</v>
      </c>
      <c r="E10242" s="363" t="s">
        <v>24494</v>
      </c>
      <c r="F10242"/>
      <c r="G10242"/>
      <c r="H10242"/>
      <c r="I10242" s="610"/>
    </row>
    <row r="10243" spans="1:9" ht="15" x14ac:dyDescent="0.25">
      <c r="A10243" s="609" t="str">
        <f t="shared" si="160"/>
        <v>38931</v>
      </c>
      <c r="B10243">
        <v>38931</v>
      </c>
      <c r="C10243" t="s">
        <v>24495</v>
      </c>
      <c r="D10243" t="s">
        <v>8781</v>
      </c>
      <c r="E10243" s="363" t="s">
        <v>9547</v>
      </c>
      <c r="F10243"/>
      <c r="G10243"/>
      <c r="H10243"/>
      <c r="I10243" s="610"/>
    </row>
    <row r="10244" spans="1:9" ht="15" x14ac:dyDescent="0.25">
      <c r="A10244" s="609" t="str">
        <f t="shared" si="160"/>
        <v>38932</v>
      </c>
      <c r="B10244">
        <v>38932</v>
      </c>
      <c r="C10244" t="s">
        <v>24496</v>
      </c>
      <c r="D10244" t="s">
        <v>8781</v>
      </c>
      <c r="E10244" s="363" t="s">
        <v>15485</v>
      </c>
      <c r="F10244"/>
      <c r="G10244"/>
      <c r="H10244"/>
      <c r="I10244" s="610"/>
    </row>
    <row r="10245" spans="1:9" ht="15" x14ac:dyDescent="0.25">
      <c r="A10245" s="609" t="str">
        <f t="shared" si="160"/>
        <v>38934</v>
      </c>
      <c r="B10245">
        <v>38934</v>
      </c>
      <c r="C10245" t="s">
        <v>24497</v>
      </c>
      <c r="D10245" t="s">
        <v>8781</v>
      </c>
      <c r="E10245" s="363" t="s">
        <v>18441</v>
      </c>
      <c r="F10245"/>
      <c r="G10245"/>
      <c r="H10245"/>
      <c r="I10245" s="610"/>
    </row>
    <row r="10246" spans="1:9" ht="15" x14ac:dyDescent="0.25">
      <c r="A10246" s="609" t="str">
        <f t="shared" si="160"/>
        <v>38935</v>
      </c>
      <c r="B10246">
        <v>38935</v>
      </c>
      <c r="C10246" t="s">
        <v>24498</v>
      </c>
      <c r="D10246" t="s">
        <v>8781</v>
      </c>
      <c r="E10246" s="363" t="s">
        <v>9118</v>
      </c>
      <c r="F10246"/>
      <c r="G10246"/>
      <c r="H10246"/>
      <c r="I10246" s="610"/>
    </row>
    <row r="10247" spans="1:9" ht="15" x14ac:dyDescent="0.25">
      <c r="A10247" s="609" t="str">
        <f t="shared" si="160"/>
        <v>38936</v>
      </c>
      <c r="B10247">
        <v>38936</v>
      </c>
      <c r="C10247" t="s">
        <v>24499</v>
      </c>
      <c r="D10247" t="s">
        <v>8781</v>
      </c>
      <c r="E10247" s="363" t="s">
        <v>24500</v>
      </c>
      <c r="F10247"/>
      <c r="G10247"/>
      <c r="H10247"/>
      <c r="I10247" s="610"/>
    </row>
    <row r="10248" spans="1:9" ht="15" x14ac:dyDescent="0.25">
      <c r="A10248" s="609" t="str">
        <f t="shared" si="160"/>
        <v>38937</v>
      </c>
      <c r="B10248">
        <v>38937</v>
      </c>
      <c r="C10248" t="s">
        <v>24501</v>
      </c>
      <c r="D10248" t="s">
        <v>8781</v>
      </c>
      <c r="E10248" s="363" t="s">
        <v>24502</v>
      </c>
      <c r="F10248"/>
      <c r="G10248"/>
      <c r="H10248"/>
      <c r="I10248" s="610"/>
    </row>
    <row r="10249" spans="1:9" ht="15" x14ac:dyDescent="0.25">
      <c r="A10249" s="609" t="str">
        <f t="shared" si="160"/>
        <v>38938</v>
      </c>
      <c r="B10249">
        <v>38938</v>
      </c>
      <c r="C10249" t="s">
        <v>24503</v>
      </c>
      <c r="D10249" t="s">
        <v>8781</v>
      </c>
      <c r="E10249" s="363" t="s">
        <v>24504</v>
      </c>
      <c r="F10249"/>
      <c r="G10249"/>
      <c r="H10249"/>
      <c r="I10249" s="610"/>
    </row>
    <row r="10250" spans="1:9" ht="15" x14ac:dyDescent="0.25">
      <c r="A10250" s="609" t="str">
        <f t="shared" si="160"/>
        <v>3489</v>
      </c>
      <c r="B10250">
        <v>3489</v>
      </c>
      <c r="C10250" t="s">
        <v>24505</v>
      </c>
      <c r="D10250" t="s">
        <v>8781</v>
      </c>
      <c r="E10250" s="363" t="s">
        <v>9326</v>
      </c>
      <c r="F10250"/>
      <c r="G10250"/>
      <c r="H10250"/>
      <c r="I10250" s="610"/>
    </row>
    <row r="10251" spans="1:9" ht="15" x14ac:dyDescent="0.25">
      <c r="A10251" s="609" t="str">
        <f t="shared" si="160"/>
        <v>20151</v>
      </c>
      <c r="B10251">
        <v>20151</v>
      </c>
      <c r="C10251" t="s">
        <v>24506</v>
      </c>
      <c r="D10251" t="s">
        <v>8781</v>
      </c>
      <c r="E10251" s="363" t="s">
        <v>11633</v>
      </c>
      <c r="F10251"/>
      <c r="G10251"/>
      <c r="H10251"/>
      <c r="I10251" s="610"/>
    </row>
    <row r="10252" spans="1:9" ht="15" x14ac:dyDescent="0.25">
      <c r="A10252" s="609" t="str">
        <f t="shared" si="160"/>
        <v>20152</v>
      </c>
      <c r="B10252">
        <v>20152</v>
      </c>
      <c r="C10252" t="s">
        <v>24507</v>
      </c>
      <c r="D10252" t="s">
        <v>8781</v>
      </c>
      <c r="E10252" s="363" t="s">
        <v>24508</v>
      </c>
      <c r="F10252"/>
      <c r="G10252"/>
      <c r="H10252"/>
      <c r="I10252" s="610"/>
    </row>
    <row r="10253" spans="1:9" ht="15" x14ac:dyDescent="0.25">
      <c r="A10253" s="609" t="str">
        <f t="shared" si="160"/>
        <v>20148</v>
      </c>
      <c r="B10253">
        <v>20148</v>
      </c>
      <c r="C10253" t="s">
        <v>24509</v>
      </c>
      <c r="D10253" t="s">
        <v>8781</v>
      </c>
      <c r="E10253" s="363" t="s">
        <v>9489</v>
      </c>
      <c r="F10253"/>
      <c r="G10253"/>
      <c r="H10253"/>
      <c r="I10253" s="610"/>
    </row>
    <row r="10254" spans="1:9" ht="15" x14ac:dyDescent="0.25">
      <c r="A10254" s="609" t="str">
        <f t="shared" si="160"/>
        <v>20149</v>
      </c>
      <c r="B10254">
        <v>20149</v>
      </c>
      <c r="C10254" t="s">
        <v>24510</v>
      </c>
      <c r="D10254" t="s">
        <v>8781</v>
      </c>
      <c r="E10254" s="363" t="s">
        <v>10415</v>
      </c>
      <c r="F10254"/>
      <c r="G10254"/>
      <c r="H10254"/>
      <c r="I10254" s="610"/>
    </row>
    <row r="10255" spans="1:9" ht="15" x14ac:dyDescent="0.25">
      <c r="A10255" s="609" t="str">
        <f t="shared" si="160"/>
        <v>20150</v>
      </c>
      <c r="B10255">
        <v>20150</v>
      </c>
      <c r="C10255" t="s">
        <v>24511</v>
      </c>
      <c r="D10255" t="s">
        <v>8781</v>
      </c>
      <c r="E10255" s="363" t="s">
        <v>11092</v>
      </c>
      <c r="F10255"/>
      <c r="G10255"/>
      <c r="H10255"/>
      <c r="I10255" s="610"/>
    </row>
    <row r="10256" spans="1:9" ht="15" x14ac:dyDescent="0.25">
      <c r="A10256" s="609" t="str">
        <f t="shared" si="160"/>
        <v>20157</v>
      </c>
      <c r="B10256">
        <v>20157</v>
      </c>
      <c r="C10256" t="s">
        <v>24512</v>
      </c>
      <c r="D10256" t="s">
        <v>8781</v>
      </c>
      <c r="E10256" s="363" t="s">
        <v>24513</v>
      </c>
      <c r="F10256"/>
      <c r="G10256"/>
      <c r="H10256"/>
      <c r="I10256" s="610"/>
    </row>
    <row r="10257" spans="1:9" ht="15" x14ac:dyDescent="0.25">
      <c r="A10257" s="609" t="str">
        <f t="shared" si="160"/>
        <v>20158</v>
      </c>
      <c r="B10257">
        <v>20158</v>
      </c>
      <c r="C10257" t="s">
        <v>24514</v>
      </c>
      <c r="D10257" t="s">
        <v>8781</v>
      </c>
      <c r="E10257" s="363" t="s">
        <v>24515</v>
      </c>
      <c r="F10257"/>
      <c r="G10257"/>
      <c r="H10257"/>
      <c r="I10257" s="610"/>
    </row>
    <row r="10258" spans="1:9" ht="15" x14ac:dyDescent="0.25">
      <c r="A10258" s="609" t="str">
        <f t="shared" si="160"/>
        <v>20154</v>
      </c>
      <c r="B10258">
        <v>20154</v>
      </c>
      <c r="C10258" t="s">
        <v>24516</v>
      </c>
      <c r="D10258" t="s">
        <v>8781</v>
      </c>
      <c r="E10258" s="363" t="s">
        <v>17941</v>
      </c>
      <c r="F10258"/>
      <c r="G10258"/>
      <c r="H10258"/>
      <c r="I10258" s="610"/>
    </row>
    <row r="10259" spans="1:9" ht="15" x14ac:dyDescent="0.25">
      <c r="A10259" s="609" t="str">
        <f t="shared" si="160"/>
        <v>20155</v>
      </c>
      <c r="B10259">
        <v>20155</v>
      </c>
      <c r="C10259" t="s">
        <v>24517</v>
      </c>
      <c r="D10259" t="s">
        <v>8781</v>
      </c>
      <c r="E10259" s="363" t="s">
        <v>9115</v>
      </c>
      <c r="F10259"/>
      <c r="G10259"/>
      <c r="H10259"/>
      <c r="I10259" s="610"/>
    </row>
    <row r="10260" spans="1:9" ht="15" x14ac:dyDescent="0.25">
      <c r="A10260" s="609" t="str">
        <f t="shared" si="160"/>
        <v>20156</v>
      </c>
      <c r="B10260">
        <v>20156</v>
      </c>
      <c r="C10260" t="s">
        <v>24518</v>
      </c>
      <c r="D10260" t="s">
        <v>8781</v>
      </c>
      <c r="E10260" s="363" t="s">
        <v>10328</v>
      </c>
      <c r="F10260"/>
      <c r="G10260"/>
      <c r="H10260"/>
      <c r="I10260" s="610"/>
    </row>
    <row r="10261" spans="1:9" ht="15" x14ac:dyDescent="0.25">
      <c r="A10261" s="609" t="str">
        <f t="shared" si="160"/>
        <v>3512</v>
      </c>
      <c r="B10261">
        <v>3512</v>
      </c>
      <c r="C10261" t="s">
        <v>24519</v>
      </c>
      <c r="D10261" t="s">
        <v>8781</v>
      </c>
      <c r="E10261" s="363" t="s">
        <v>24520</v>
      </c>
      <c r="F10261"/>
      <c r="G10261"/>
      <c r="H10261"/>
      <c r="I10261" s="610"/>
    </row>
    <row r="10262" spans="1:9" ht="15" x14ac:dyDescent="0.25">
      <c r="A10262" s="609" t="str">
        <f t="shared" si="160"/>
        <v>3499</v>
      </c>
      <c r="B10262">
        <v>3499</v>
      </c>
      <c r="C10262" t="s">
        <v>24521</v>
      </c>
      <c r="D10262" t="s">
        <v>8781</v>
      </c>
      <c r="E10262" s="363" t="s">
        <v>9697</v>
      </c>
      <c r="F10262"/>
      <c r="G10262"/>
      <c r="H10262"/>
      <c r="I10262" s="610"/>
    </row>
    <row r="10263" spans="1:9" ht="15" x14ac:dyDescent="0.25">
      <c r="A10263" s="609" t="str">
        <f t="shared" si="160"/>
        <v>3500</v>
      </c>
      <c r="B10263">
        <v>3500</v>
      </c>
      <c r="C10263" t="s">
        <v>24522</v>
      </c>
      <c r="D10263" t="s">
        <v>8781</v>
      </c>
      <c r="E10263" s="363" t="s">
        <v>11573</v>
      </c>
      <c r="F10263"/>
      <c r="G10263"/>
      <c r="H10263"/>
      <c r="I10263" s="610"/>
    </row>
    <row r="10264" spans="1:9" ht="15" x14ac:dyDescent="0.25">
      <c r="A10264" s="609" t="str">
        <f t="shared" si="160"/>
        <v>3501</v>
      </c>
      <c r="B10264">
        <v>3501</v>
      </c>
      <c r="C10264" t="s">
        <v>24523</v>
      </c>
      <c r="D10264" t="s">
        <v>8781</v>
      </c>
      <c r="E10264" s="363" t="s">
        <v>9477</v>
      </c>
      <c r="F10264"/>
      <c r="G10264"/>
      <c r="H10264"/>
      <c r="I10264" s="610"/>
    </row>
    <row r="10265" spans="1:9" ht="15" x14ac:dyDescent="0.25">
      <c r="A10265" s="609" t="str">
        <f t="shared" si="160"/>
        <v>3502</v>
      </c>
      <c r="B10265">
        <v>3502</v>
      </c>
      <c r="C10265" t="s">
        <v>24524</v>
      </c>
      <c r="D10265" t="s">
        <v>8781</v>
      </c>
      <c r="E10265" s="363" t="s">
        <v>18202</v>
      </c>
      <c r="F10265"/>
      <c r="G10265"/>
      <c r="H10265"/>
      <c r="I10265" s="610"/>
    </row>
    <row r="10266" spans="1:9" ht="15" x14ac:dyDescent="0.25">
      <c r="A10266" s="609" t="str">
        <f t="shared" si="160"/>
        <v>3503</v>
      </c>
      <c r="B10266">
        <v>3503</v>
      </c>
      <c r="C10266" t="s">
        <v>24525</v>
      </c>
      <c r="D10266" t="s">
        <v>8781</v>
      </c>
      <c r="E10266" s="363" t="s">
        <v>10233</v>
      </c>
      <c r="F10266"/>
      <c r="G10266"/>
      <c r="H10266"/>
      <c r="I10266" s="610"/>
    </row>
    <row r="10267" spans="1:9" ht="15" x14ac:dyDescent="0.25">
      <c r="A10267" s="609" t="str">
        <f t="shared" si="160"/>
        <v>3477</v>
      </c>
      <c r="B10267">
        <v>3477</v>
      </c>
      <c r="C10267" t="s">
        <v>24526</v>
      </c>
      <c r="D10267" t="s">
        <v>8781</v>
      </c>
      <c r="E10267" s="363" t="s">
        <v>24527</v>
      </c>
      <c r="F10267"/>
      <c r="G10267"/>
      <c r="H10267"/>
      <c r="I10267" s="610"/>
    </row>
    <row r="10268" spans="1:9" ht="15" x14ac:dyDescent="0.25">
      <c r="A10268" s="609" t="str">
        <f t="shared" si="160"/>
        <v>3478</v>
      </c>
      <c r="B10268">
        <v>3478</v>
      </c>
      <c r="C10268" t="s">
        <v>24528</v>
      </c>
      <c r="D10268" t="s">
        <v>8781</v>
      </c>
      <c r="E10268" s="363" t="s">
        <v>24529</v>
      </c>
      <c r="F10268"/>
      <c r="G10268"/>
      <c r="H10268"/>
      <c r="I10268" s="610"/>
    </row>
    <row r="10269" spans="1:9" ht="15" x14ac:dyDescent="0.25">
      <c r="A10269" s="609" t="str">
        <f t="shared" si="160"/>
        <v>3525</v>
      </c>
      <c r="B10269">
        <v>3525</v>
      </c>
      <c r="C10269" t="s">
        <v>24530</v>
      </c>
      <c r="D10269" t="s">
        <v>8781</v>
      </c>
      <c r="E10269" s="363" t="s">
        <v>24531</v>
      </c>
      <c r="F10269"/>
      <c r="G10269"/>
      <c r="H10269"/>
      <c r="I10269" s="610"/>
    </row>
    <row r="10270" spans="1:9" ht="15" x14ac:dyDescent="0.25">
      <c r="A10270" s="609" t="str">
        <f t="shared" si="160"/>
        <v>3511</v>
      </c>
      <c r="B10270">
        <v>3511</v>
      </c>
      <c r="C10270" t="s">
        <v>24532</v>
      </c>
      <c r="D10270" t="s">
        <v>8781</v>
      </c>
      <c r="E10270" s="363" t="s">
        <v>18818</v>
      </c>
      <c r="F10270"/>
      <c r="G10270"/>
      <c r="H10270"/>
      <c r="I10270" s="610"/>
    </row>
    <row r="10271" spans="1:9" ht="15" x14ac:dyDescent="0.25">
      <c r="A10271" s="609" t="str">
        <f t="shared" si="160"/>
        <v>38917</v>
      </c>
      <c r="B10271">
        <v>38917</v>
      </c>
      <c r="C10271" t="s">
        <v>24533</v>
      </c>
      <c r="D10271" t="s">
        <v>8781</v>
      </c>
      <c r="E10271" s="363" t="s">
        <v>10309</v>
      </c>
      <c r="F10271"/>
      <c r="G10271"/>
      <c r="H10271"/>
      <c r="I10271" s="610"/>
    </row>
    <row r="10272" spans="1:9" ht="15" x14ac:dyDescent="0.25">
      <c r="A10272" s="609" t="str">
        <f t="shared" si="160"/>
        <v>38919</v>
      </c>
      <c r="B10272">
        <v>38919</v>
      </c>
      <c r="C10272" t="s">
        <v>24534</v>
      </c>
      <c r="D10272" t="s">
        <v>8781</v>
      </c>
      <c r="E10272" s="363" t="s">
        <v>13302</v>
      </c>
      <c r="F10272"/>
      <c r="G10272"/>
      <c r="H10272"/>
      <c r="I10272" s="610"/>
    </row>
    <row r="10273" spans="1:9" ht="15" x14ac:dyDescent="0.25">
      <c r="A10273" s="609" t="str">
        <f t="shared" si="160"/>
        <v>38922</v>
      </c>
      <c r="B10273">
        <v>38922</v>
      </c>
      <c r="C10273" t="s">
        <v>24535</v>
      </c>
      <c r="D10273" t="s">
        <v>8781</v>
      </c>
      <c r="E10273" s="363" t="s">
        <v>18183</v>
      </c>
      <c r="F10273"/>
      <c r="G10273"/>
      <c r="H10273"/>
      <c r="I10273" s="610"/>
    </row>
    <row r="10274" spans="1:9" ht="15" x14ac:dyDescent="0.25">
      <c r="A10274" s="609" t="str">
        <f t="shared" si="160"/>
        <v>38921</v>
      </c>
      <c r="B10274">
        <v>38921</v>
      </c>
      <c r="C10274" t="s">
        <v>24536</v>
      </c>
      <c r="D10274" t="s">
        <v>8781</v>
      </c>
      <c r="E10274" s="363" t="s">
        <v>24537</v>
      </c>
      <c r="F10274"/>
      <c r="G10274"/>
      <c r="H10274"/>
      <c r="I10274" s="610"/>
    </row>
    <row r="10275" spans="1:9" ht="15" x14ac:dyDescent="0.25">
      <c r="A10275" s="609" t="str">
        <f t="shared" si="160"/>
        <v>38918</v>
      </c>
      <c r="B10275">
        <v>38918</v>
      </c>
      <c r="C10275" t="s">
        <v>24538</v>
      </c>
      <c r="D10275" t="s">
        <v>8781</v>
      </c>
      <c r="E10275" s="363" t="s">
        <v>14345</v>
      </c>
      <c r="F10275"/>
      <c r="G10275"/>
      <c r="H10275"/>
      <c r="I10275" s="610"/>
    </row>
    <row r="10276" spans="1:9" ht="15" x14ac:dyDescent="0.25">
      <c r="A10276" s="609" t="str">
        <f t="shared" si="160"/>
        <v>38920</v>
      </c>
      <c r="B10276">
        <v>38920</v>
      </c>
      <c r="C10276" t="s">
        <v>24539</v>
      </c>
      <c r="D10276" t="s">
        <v>8781</v>
      </c>
      <c r="E10276" s="363" t="s">
        <v>10188</v>
      </c>
      <c r="F10276"/>
      <c r="G10276"/>
      <c r="H10276"/>
      <c r="I10276" s="610"/>
    </row>
    <row r="10277" spans="1:9" ht="15" x14ac:dyDescent="0.25">
      <c r="A10277" s="609" t="str">
        <f t="shared" si="160"/>
        <v>12032</v>
      </c>
      <c r="B10277">
        <v>12032</v>
      </c>
      <c r="C10277" t="s">
        <v>24540</v>
      </c>
      <c r="D10277" t="s">
        <v>9025</v>
      </c>
      <c r="E10277" s="363" t="s">
        <v>18544</v>
      </c>
      <c r="F10277"/>
      <c r="G10277"/>
      <c r="H10277"/>
      <c r="I10277" s="610"/>
    </row>
    <row r="10278" spans="1:9" ht="15" x14ac:dyDescent="0.25">
      <c r="A10278" s="609" t="str">
        <f t="shared" si="160"/>
        <v>12030</v>
      </c>
      <c r="B10278">
        <v>12030</v>
      </c>
      <c r="C10278" t="s">
        <v>24541</v>
      </c>
      <c r="D10278" t="s">
        <v>9025</v>
      </c>
      <c r="E10278" s="363" t="s">
        <v>24542</v>
      </c>
      <c r="F10278"/>
      <c r="G10278"/>
      <c r="H10278"/>
      <c r="I10278" s="610"/>
    </row>
    <row r="10279" spans="1:9" ht="15" x14ac:dyDescent="0.25">
      <c r="A10279" s="609" t="str">
        <f t="shared" si="160"/>
        <v>10908</v>
      </c>
      <c r="B10279">
        <v>10908</v>
      </c>
      <c r="C10279" t="s">
        <v>24543</v>
      </c>
      <c r="D10279" t="s">
        <v>8781</v>
      </c>
      <c r="E10279" s="363" t="s">
        <v>9076</v>
      </c>
      <c r="F10279"/>
      <c r="G10279"/>
      <c r="H10279"/>
      <c r="I10279" s="610"/>
    </row>
    <row r="10280" spans="1:9" ht="15" x14ac:dyDescent="0.25">
      <c r="A10280" s="609" t="str">
        <f t="shared" si="160"/>
        <v>10909</v>
      </c>
      <c r="B10280">
        <v>10909</v>
      </c>
      <c r="C10280" t="s">
        <v>24544</v>
      </c>
      <c r="D10280" t="s">
        <v>8781</v>
      </c>
      <c r="E10280" s="363" t="s">
        <v>19692</v>
      </c>
      <c r="F10280"/>
      <c r="G10280"/>
      <c r="H10280"/>
      <c r="I10280" s="610"/>
    </row>
    <row r="10281" spans="1:9" ht="15" x14ac:dyDescent="0.25">
      <c r="A10281" s="609" t="str">
        <f t="shared" si="160"/>
        <v>3669</v>
      </c>
      <c r="B10281">
        <v>3669</v>
      </c>
      <c r="C10281" t="s">
        <v>24545</v>
      </c>
      <c r="D10281" t="s">
        <v>8781</v>
      </c>
      <c r="E10281" s="363" t="s">
        <v>9769</v>
      </c>
      <c r="F10281"/>
      <c r="G10281"/>
      <c r="H10281"/>
      <c r="I10281" s="610"/>
    </row>
    <row r="10282" spans="1:9" ht="15" x14ac:dyDescent="0.25">
      <c r="A10282" s="609" t="str">
        <f t="shared" si="160"/>
        <v>20138</v>
      </c>
      <c r="B10282">
        <v>20138</v>
      </c>
      <c r="C10282" t="s">
        <v>24546</v>
      </c>
      <c r="D10282" t="s">
        <v>8781</v>
      </c>
      <c r="E10282" s="363" t="s">
        <v>24547</v>
      </c>
      <c r="F10282"/>
      <c r="G10282"/>
      <c r="H10282"/>
      <c r="I10282" s="610"/>
    </row>
    <row r="10283" spans="1:9" ht="15" x14ac:dyDescent="0.25">
      <c r="A10283" s="609" t="str">
        <f t="shared" si="160"/>
        <v>20139</v>
      </c>
      <c r="B10283">
        <v>20139</v>
      </c>
      <c r="C10283" t="s">
        <v>24548</v>
      </c>
      <c r="D10283" t="s">
        <v>8781</v>
      </c>
      <c r="E10283" s="363" t="s">
        <v>11937</v>
      </c>
      <c r="F10283"/>
      <c r="G10283"/>
      <c r="H10283"/>
      <c r="I10283" s="610"/>
    </row>
    <row r="10284" spans="1:9" ht="15" x14ac:dyDescent="0.25">
      <c r="A10284" s="609" t="str">
        <f t="shared" si="160"/>
        <v>3668</v>
      </c>
      <c r="B10284">
        <v>3668</v>
      </c>
      <c r="C10284" t="s">
        <v>24549</v>
      </c>
      <c r="D10284" t="s">
        <v>8781</v>
      </c>
      <c r="E10284" s="363" t="s">
        <v>24550</v>
      </c>
      <c r="F10284"/>
      <c r="G10284"/>
      <c r="H10284"/>
      <c r="I10284" s="610"/>
    </row>
    <row r="10285" spans="1:9" ht="15" x14ac:dyDescent="0.25">
      <c r="A10285" s="609" t="str">
        <f t="shared" si="160"/>
        <v>3656</v>
      </c>
      <c r="B10285">
        <v>3656</v>
      </c>
      <c r="C10285" t="s">
        <v>24551</v>
      </c>
      <c r="D10285" t="s">
        <v>8781</v>
      </c>
      <c r="E10285" s="363" t="s">
        <v>9904</v>
      </c>
      <c r="F10285"/>
      <c r="G10285"/>
      <c r="H10285"/>
      <c r="I10285" s="610"/>
    </row>
    <row r="10286" spans="1:9" ht="15" x14ac:dyDescent="0.25">
      <c r="A10286" s="609" t="str">
        <f t="shared" si="160"/>
        <v>10911</v>
      </c>
      <c r="B10286">
        <v>10911</v>
      </c>
      <c r="C10286" t="s">
        <v>24552</v>
      </c>
      <c r="D10286" t="s">
        <v>8781</v>
      </c>
      <c r="E10286" s="363" t="s">
        <v>10367</v>
      </c>
      <c r="F10286"/>
      <c r="G10286"/>
      <c r="H10286"/>
      <c r="I10286" s="610"/>
    </row>
    <row r="10287" spans="1:9" ht="15" x14ac:dyDescent="0.25">
      <c r="A10287" s="609" t="str">
        <f t="shared" si="160"/>
        <v>3654</v>
      </c>
      <c r="B10287">
        <v>3654</v>
      </c>
      <c r="C10287" t="s">
        <v>24553</v>
      </c>
      <c r="D10287" t="s">
        <v>8781</v>
      </c>
      <c r="E10287" s="363" t="s">
        <v>10495</v>
      </c>
      <c r="F10287"/>
      <c r="G10287"/>
      <c r="H10287"/>
      <c r="I10287" s="610"/>
    </row>
    <row r="10288" spans="1:9" ht="15" x14ac:dyDescent="0.25">
      <c r="A10288" s="609" t="str">
        <f t="shared" si="160"/>
        <v>3664</v>
      </c>
      <c r="B10288">
        <v>3664</v>
      </c>
      <c r="C10288" t="s">
        <v>24554</v>
      </c>
      <c r="D10288" t="s">
        <v>8781</v>
      </c>
      <c r="E10288" s="363" t="s">
        <v>14247</v>
      </c>
      <c r="F10288"/>
      <c r="G10288"/>
      <c r="H10288"/>
      <c r="I10288" s="610"/>
    </row>
    <row r="10289" spans="1:9" ht="15" x14ac:dyDescent="0.25">
      <c r="A10289" s="609" t="str">
        <f t="shared" si="160"/>
        <v>3657</v>
      </c>
      <c r="B10289">
        <v>3657</v>
      </c>
      <c r="C10289" t="s">
        <v>24555</v>
      </c>
      <c r="D10289" t="s">
        <v>8781</v>
      </c>
      <c r="E10289" s="363" t="s">
        <v>18883</v>
      </c>
      <c r="F10289"/>
      <c r="G10289"/>
      <c r="H10289"/>
      <c r="I10289" s="610"/>
    </row>
    <row r="10290" spans="1:9" ht="15" x14ac:dyDescent="0.25">
      <c r="A10290" s="609" t="str">
        <f t="shared" si="160"/>
        <v>12625</v>
      </c>
      <c r="B10290">
        <v>12625</v>
      </c>
      <c r="C10290" t="s">
        <v>24556</v>
      </c>
      <c r="D10290" t="s">
        <v>8781</v>
      </c>
      <c r="E10290" s="363" t="s">
        <v>15903</v>
      </c>
      <c r="F10290"/>
      <c r="G10290"/>
      <c r="H10290"/>
      <c r="I10290" s="610"/>
    </row>
    <row r="10291" spans="1:9" ht="15" x14ac:dyDescent="0.25">
      <c r="A10291" s="609" t="str">
        <f t="shared" si="160"/>
        <v>20136</v>
      </c>
      <c r="B10291">
        <v>20136</v>
      </c>
      <c r="C10291" t="s">
        <v>24557</v>
      </c>
      <c r="D10291" t="s">
        <v>8781</v>
      </c>
      <c r="E10291" s="363" t="s">
        <v>24558</v>
      </c>
      <c r="F10291"/>
      <c r="G10291"/>
      <c r="H10291"/>
      <c r="I10291" s="610"/>
    </row>
    <row r="10292" spans="1:9" ht="15" x14ac:dyDescent="0.25">
      <c r="A10292" s="609" t="str">
        <f t="shared" si="160"/>
        <v>20144</v>
      </c>
      <c r="B10292">
        <v>20144</v>
      </c>
      <c r="C10292" t="s">
        <v>24559</v>
      </c>
      <c r="D10292" t="s">
        <v>8781</v>
      </c>
      <c r="E10292" s="363" t="s">
        <v>24560</v>
      </c>
      <c r="F10292"/>
      <c r="G10292"/>
      <c r="H10292"/>
      <c r="I10292" s="610"/>
    </row>
    <row r="10293" spans="1:9" ht="15" x14ac:dyDescent="0.25">
      <c r="A10293" s="609" t="str">
        <f t="shared" si="160"/>
        <v>20143</v>
      </c>
      <c r="B10293">
        <v>20143</v>
      </c>
      <c r="C10293" t="s">
        <v>24561</v>
      </c>
      <c r="D10293" t="s">
        <v>8781</v>
      </c>
      <c r="E10293" s="363" t="s">
        <v>19672</v>
      </c>
      <c r="F10293"/>
      <c r="G10293"/>
      <c r="H10293"/>
      <c r="I10293" s="610"/>
    </row>
    <row r="10294" spans="1:9" ht="15" x14ac:dyDescent="0.25">
      <c r="A10294" s="609" t="str">
        <f t="shared" si="160"/>
        <v>20145</v>
      </c>
      <c r="B10294">
        <v>20145</v>
      </c>
      <c r="C10294" t="s">
        <v>24562</v>
      </c>
      <c r="D10294" t="s">
        <v>8781</v>
      </c>
      <c r="E10294" s="363" t="s">
        <v>24563</v>
      </c>
      <c r="F10294"/>
      <c r="G10294"/>
      <c r="H10294"/>
      <c r="I10294" s="610"/>
    </row>
    <row r="10295" spans="1:9" ht="15" x14ac:dyDescent="0.25">
      <c r="A10295" s="609" t="str">
        <f t="shared" si="160"/>
        <v>20146</v>
      </c>
      <c r="B10295">
        <v>20146</v>
      </c>
      <c r="C10295" t="s">
        <v>24564</v>
      </c>
      <c r="D10295" t="s">
        <v>8781</v>
      </c>
      <c r="E10295" s="363" t="s">
        <v>24565</v>
      </c>
      <c r="F10295"/>
      <c r="G10295"/>
      <c r="H10295"/>
      <c r="I10295" s="610"/>
    </row>
    <row r="10296" spans="1:9" ht="15" x14ac:dyDescent="0.25">
      <c r="A10296" s="609" t="str">
        <f t="shared" si="160"/>
        <v>20140</v>
      </c>
      <c r="B10296">
        <v>20140</v>
      </c>
      <c r="C10296" t="s">
        <v>24566</v>
      </c>
      <c r="D10296" t="s">
        <v>8781</v>
      </c>
      <c r="E10296" s="363" t="s">
        <v>15490</v>
      </c>
      <c r="F10296"/>
      <c r="G10296"/>
      <c r="H10296"/>
      <c r="I10296" s="610"/>
    </row>
    <row r="10297" spans="1:9" ht="15" x14ac:dyDescent="0.25">
      <c r="A10297" s="609" t="str">
        <f t="shared" si="160"/>
        <v>20141</v>
      </c>
      <c r="B10297">
        <v>20141</v>
      </c>
      <c r="C10297" t="s">
        <v>24567</v>
      </c>
      <c r="D10297" t="s">
        <v>8781</v>
      </c>
      <c r="E10297" s="363" t="s">
        <v>16434</v>
      </c>
      <c r="F10297"/>
      <c r="G10297"/>
      <c r="H10297"/>
      <c r="I10297" s="610"/>
    </row>
    <row r="10298" spans="1:9" ht="15" x14ac:dyDescent="0.25">
      <c r="A10298" s="609" t="str">
        <f t="shared" si="160"/>
        <v>20142</v>
      </c>
      <c r="B10298">
        <v>20142</v>
      </c>
      <c r="C10298" t="s">
        <v>24568</v>
      </c>
      <c r="D10298" t="s">
        <v>8781</v>
      </c>
      <c r="E10298" s="363" t="s">
        <v>24569</v>
      </c>
      <c r="F10298"/>
      <c r="G10298"/>
      <c r="H10298"/>
      <c r="I10298" s="610"/>
    </row>
    <row r="10299" spans="1:9" ht="15" x14ac:dyDescent="0.25">
      <c r="A10299" s="609" t="str">
        <f t="shared" si="160"/>
        <v>3659</v>
      </c>
      <c r="B10299">
        <v>3659</v>
      </c>
      <c r="C10299" t="s">
        <v>24570</v>
      </c>
      <c r="D10299" t="s">
        <v>8781</v>
      </c>
      <c r="E10299" s="363" t="s">
        <v>19025</v>
      </c>
      <c r="F10299"/>
      <c r="G10299"/>
      <c r="H10299"/>
      <c r="I10299" s="610"/>
    </row>
    <row r="10300" spans="1:9" ht="15" x14ac:dyDescent="0.25">
      <c r="A10300" s="609" t="str">
        <f t="shared" si="160"/>
        <v>3660</v>
      </c>
      <c r="B10300">
        <v>3660</v>
      </c>
      <c r="C10300" t="s">
        <v>24571</v>
      </c>
      <c r="D10300" t="s">
        <v>8781</v>
      </c>
      <c r="E10300" s="363" t="s">
        <v>11116</v>
      </c>
      <c r="F10300"/>
      <c r="G10300"/>
      <c r="H10300"/>
      <c r="I10300" s="610"/>
    </row>
    <row r="10301" spans="1:9" ht="15" x14ac:dyDescent="0.25">
      <c r="A10301" s="609" t="str">
        <f t="shared" si="160"/>
        <v>3662</v>
      </c>
      <c r="B10301">
        <v>3662</v>
      </c>
      <c r="C10301" t="s">
        <v>24572</v>
      </c>
      <c r="D10301" t="s">
        <v>8781</v>
      </c>
      <c r="E10301" s="363" t="s">
        <v>17883</v>
      </c>
      <c r="F10301"/>
      <c r="G10301"/>
      <c r="H10301"/>
      <c r="I10301" s="610"/>
    </row>
    <row r="10302" spans="1:9" ht="15" x14ac:dyDescent="0.25">
      <c r="A10302" s="609" t="str">
        <f t="shared" si="160"/>
        <v>3661</v>
      </c>
      <c r="B10302">
        <v>3661</v>
      </c>
      <c r="C10302" t="s">
        <v>24573</v>
      </c>
      <c r="D10302" t="s">
        <v>8781</v>
      </c>
      <c r="E10302" s="363" t="s">
        <v>9424</v>
      </c>
      <c r="F10302"/>
      <c r="G10302"/>
      <c r="H10302"/>
      <c r="I10302" s="610"/>
    </row>
    <row r="10303" spans="1:9" ht="15" x14ac:dyDescent="0.25">
      <c r="A10303" s="609" t="str">
        <f t="shared" si="160"/>
        <v>3658</v>
      </c>
      <c r="B10303">
        <v>3658</v>
      </c>
      <c r="C10303" t="s">
        <v>24574</v>
      </c>
      <c r="D10303" t="s">
        <v>8781</v>
      </c>
      <c r="E10303" s="363" t="s">
        <v>14948</v>
      </c>
      <c r="F10303"/>
      <c r="G10303"/>
      <c r="H10303"/>
      <c r="I10303" s="610"/>
    </row>
    <row r="10304" spans="1:9" ht="15" x14ac:dyDescent="0.25">
      <c r="A10304" s="609" t="str">
        <f t="shared" si="160"/>
        <v>3670</v>
      </c>
      <c r="B10304">
        <v>3670</v>
      </c>
      <c r="C10304" t="s">
        <v>24575</v>
      </c>
      <c r="D10304" t="s">
        <v>8781</v>
      </c>
      <c r="E10304" s="363" t="s">
        <v>11142</v>
      </c>
      <c r="F10304"/>
      <c r="G10304"/>
      <c r="H10304"/>
      <c r="I10304" s="610"/>
    </row>
    <row r="10305" spans="1:9" ht="15" x14ac:dyDescent="0.25">
      <c r="A10305" s="609" t="str">
        <f t="shared" si="160"/>
        <v>3666</v>
      </c>
      <c r="B10305">
        <v>3666</v>
      </c>
      <c r="C10305" t="s">
        <v>24576</v>
      </c>
      <c r="D10305" t="s">
        <v>8781</v>
      </c>
      <c r="E10305" s="363" t="s">
        <v>10597</v>
      </c>
      <c r="F10305"/>
      <c r="G10305"/>
      <c r="H10305"/>
      <c r="I10305" s="610"/>
    </row>
    <row r="10306" spans="1:9" ht="15" x14ac:dyDescent="0.25">
      <c r="A10306" s="609" t="str">
        <f t="shared" ref="A10306:A10369" si="161">IF(ISERROR(SEARCH("/",B10306)=6),TRIM(CLEAN(B10306)),IF(SEARCH("/",B10306)=6,IF(LEN(TRIM(CLEAN(B10306)))=7,LEFT(TRIM(CLEAN(B10306)),6)&amp;"00"&amp;RIGHT(TRIM(CLEAN(B10306)),1),LEFT(TRIM(CLEAN(B10306)),6)&amp;"0"&amp;RIGHT(TRIM(CLEAN(B10306)),2)),TRIM(CLEAN(B10306))))</f>
        <v>14157</v>
      </c>
      <c r="B10306">
        <v>14157</v>
      </c>
      <c r="C10306" t="s">
        <v>24577</v>
      </c>
      <c r="D10306" t="s">
        <v>8781</v>
      </c>
      <c r="E10306" s="363" t="s">
        <v>9184</v>
      </c>
      <c r="F10306"/>
      <c r="G10306"/>
      <c r="H10306"/>
      <c r="I10306" s="610"/>
    </row>
    <row r="10307" spans="1:9" ht="15" x14ac:dyDescent="0.25">
      <c r="A10307" s="609" t="str">
        <f t="shared" si="161"/>
        <v>3653</v>
      </c>
      <c r="B10307">
        <v>3653</v>
      </c>
      <c r="C10307" t="s">
        <v>24578</v>
      </c>
      <c r="D10307" t="s">
        <v>8781</v>
      </c>
      <c r="E10307" s="363" t="s">
        <v>18590</v>
      </c>
      <c r="F10307"/>
      <c r="G10307"/>
      <c r="H10307"/>
      <c r="I10307" s="610"/>
    </row>
    <row r="10308" spans="1:9" ht="15" x14ac:dyDescent="0.25">
      <c r="A10308" s="609" t="str">
        <f t="shared" si="161"/>
        <v>3649</v>
      </c>
      <c r="B10308">
        <v>3649</v>
      </c>
      <c r="C10308" t="s">
        <v>24579</v>
      </c>
      <c r="D10308" t="s">
        <v>8781</v>
      </c>
      <c r="E10308" s="363" t="s">
        <v>24580</v>
      </c>
      <c r="F10308"/>
      <c r="G10308"/>
      <c r="H10308"/>
      <c r="I10308" s="610"/>
    </row>
    <row r="10309" spans="1:9" ht="15" x14ac:dyDescent="0.25">
      <c r="A10309" s="609" t="str">
        <f t="shared" si="161"/>
        <v>42696</v>
      </c>
      <c r="B10309">
        <v>42696</v>
      </c>
      <c r="C10309" t="s">
        <v>24581</v>
      </c>
      <c r="D10309" t="s">
        <v>8781</v>
      </c>
      <c r="E10309" s="363" t="s">
        <v>24582</v>
      </c>
      <c r="F10309"/>
      <c r="G10309"/>
      <c r="H10309"/>
      <c r="I10309" s="610"/>
    </row>
    <row r="10310" spans="1:9" ht="15" x14ac:dyDescent="0.25">
      <c r="A10310" s="609" t="str">
        <f t="shared" si="161"/>
        <v>42697</v>
      </c>
      <c r="B10310">
        <v>42697</v>
      </c>
      <c r="C10310" t="s">
        <v>24583</v>
      </c>
      <c r="D10310" t="s">
        <v>8781</v>
      </c>
      <c r="E10310" s="363" t="s">
        <v>24584</v>
      </c>
      <c r="F10310"/>
      <c r="G10310"/>
      <c r="H10310"/>
      <c r="I10310" s="610"/>
    </row>
    <row r="10311" spans="1:9" ht="15" x14ac:dyDescent="0.25">
      <c r="A10311" s="609" t="str">
        <f t="shared" si="161"/>
        <v>42698</v>
      </c>
      <c r="B10311">
        <v>42698</v>
      </c>
      <c r="C10311" t="s">
        <v>24585</v>
      </c>
      <c r="D10311" t="s">
        <v>8781</v>
      </c>
      <c r="E10311" s="363" t="s">
        <v>24586</v>
      </c>
      <c r="F10311"/>
      <c r="G10311"/>
      <c r="H10311"/>
      <c r="I10311" s="610"/>
    </row>
    <row r="10312" spans="1:9" ht="15" x14ac:dyDescent="0.25">
      <c r="A10312" s="609" t="str">
        <f t="shared" si="161"/>
        <v>39875</v>
      </c>
      <c r="B10312">
        <v>39875</v>
      </c>
      <c r="C10312" t="s">
        <v>24587</v>
      </c>
      <c r="D10312" t="s">
        <v>8781</v>
      </c>
      <c r="E10312" s="363" t="s">
        <v>18608</v>
      </c>
      <c r="F10312"/>
      <c r="G10312"/>
      <c r="H10312"/>
      <c r="I10312" s="610"/>
    </row>
    <row r="10313" spans="1:9" ht="15" x14ac:dyDescent="0.25">
      <c r="A10313" s="609" t="str">
        <f t="shared" si="161"/>
        <v>39876</v>
      </c>
      <c r="B10313">
        <v>39876</v>
      </c>
      <c r="C10313" t="s">
        <v>24588</v>
      </c>
      <c r="D10313" t="s">
        <v>8781</v>
      </c>
      <c r="E10313" s="363" t="s">
        <v>18609</v>
      </c>
      <c r="F10313"/>
      <c r="G10313"/>
      <c r="H10313"/>
      <c r="I10313" s="610"/>
    </row>
    <row r="10314" spans="1:9" ht="15" x14ac:dyDescent="0.25">
      <c r="A10314" s="609" t="str">
        <f t="shared" si="161"/>
        <v>39877</v>
      </c>
      <c r="B10314">
        <v>39877</v>
      </c>
      <c r="C10314" t="s">
        <v>24589</v>
      </c>
      <c r="D10314" t="s">
        <v>8781</v>
      </c>
      <c r="E10314" s="363" t="s">
        <v>18610</v>
      </c>
      <c r="F10314"/>
      <c r="G10314"/>
      <c r="H10314"/>
      <c r="I10314" s="610"/>
    </row>
    <row r="10315" spans="1:9" ht="15" x14ac:dyDescent="0.25">
      <c r="A10315" s="609" t="str">
        <f t="shared" si="161"/>
        <v>39878</v>
      </c>
      <c r="B10315">
        <v>39878</v>
      </c>
      <c r="C10315" t="s">
        <v>24590</v>
      </c>
      <c r="D10315" t="s">
        <v>8781</v>
      </c>
      <c r="E10315" s="363" t="s">
        <v>18611</v>
      </c>
      <c r="F10315"/>
      <c r="G10315"/>
      <c r="H10315"/>
      <c r="I10315" s="610"/>
    </row>
    <row r="10316" spans="1:9" ht="15" x14ac:dyDescent="0.25">
      <c r="A10316" s="609" t="str">
        <f t="shared" si="161"/>
        <v>39872</v>
      </c>
      <c r="B10316">
        <v>39872</v>
      </c>
      <c r="C10316" t="s">
        <v>24591</v>
      </c>
      <c r="D10316" t="s">
        <v>8781</v>
      </c>
      <c r="E10316" s="363" t="s">
        <v>18612</v>
      </c>
      <c r="F10316"/>
      <c r="G10316"/>
      <c r="H10316"/>
      <c r="I10316" s="610"/>
    </row>
    <row r="10317" spans="1:9" ht="15" x14ac:dyDescent="0.25">
      <c r="A10317" s="609" t="str">
        <f t="shared" si="161"/>
        <v>39873</v>
      </c>
      <c r="B10317">
        <v>39873</v>
      </c>
      <c r="C10317" t="s">
        <v>24592</v>
      </c>
      <c r="D10317" t="s">
        <v>8781</v>
      </c>
      <c r="E10317" s="363" t="s">
        <v>18613</v>
      </c>
      <c r="F10317"/>
      <c r="G10317"/>
      <c r="H10317"/>
      <c r="I10317" s="610"/>
    </row>
    <row r="10318" spans="1:9" ht="15" x14ac:dyDescent="0.25">
      <c r="A10318" s="609" t="str">
        <f t="shared" si="161"/>
        <v>39874</v>
      </c>
      <c r="B10318">
        <v>39874</v>
      </c>
      <c r="C10318" t="s">
        <v>24593</v>
      </c>
      <c r="D10318" t="s">
        <v>8781</v>
      </c>
      <c r="E10318" s="363" t="s">
        <v>18614</v>
      </c>
      <c r="F10318"/>
      <c r="G10318"/>
      <c r="H10318"/>
      <c r="I10318" s="610"/>
    </row>
    <row r="10319" spans="1:9" ht="15" x14ac:dyDescent="0.25">
      <c r="A10319" s="609" t="str">
        <f t="shared" si="161"/>
        <v>3674</v>
      </c>
      <c r="B10319">
        <v>3674</v>
      </c>
      <c r="C10319" t="s">
        <v>24594</v>
      </c>
      <c r="D10319" t="s">
        <v>8796</v>
      </c>
      <c r="E10319" s="363" t="s">
        <v>18472</v>
      </c>
      <c r="F10319"/>
      <c r="G10319"/>
      <c r="H10319"/>
      <c r="I10319" s="610"/>
    </row>
    <row r="10320" spans="1:9" ht="15" x14ac:dyDescent="0.25">
      <c r="A10320" s="609" t="str">
        <f t="shared" si="161"/>
        <v>3681</v>
      </c>
      <c r="B10320">
        <v>3681</v>
      </c>
      <c r="C10320" t="s">
        <v>24595</v>
      </c>
      <c r="D10320" t="s">
        <v>8796</v>
      </c>
      <c r="E10320" s="363" t="s">
        <v>24596</v>
      </c>
      <c r="F10320"/>
      <c r="G10320"/>
      <c r="H10320"/>
      <c r="I10320" s="610"/>
    </row>
    <row r="10321" spans="1:9" ht="15" x14ac:dyDescent="0.25">
      <c r="A10321" s="609" t="str">
        <f t="shared" si="161"/>
        <v>3676</v>
      </c>
      <c r="B10321">
        <v>3676</v>
      </c>
      <c r="C10321" t="s">
        <v>24597</v>
      </c>
      <c r="D10321" t="s">
        <v>8796</v>
      </c>
      <c r="E10321" s="363" t="s">
        <v>24598</v>
      </c>
      <c r="F10321"/>
      <c r="G10321"/>
      <c r="H10321"/>
      <c r="I10321" s="610"/>
    </row>
    <row r="10322" spans="1:9" ht="15" x14ac:dyDescent="0.25">
      <c r="A10322" s="609" t="str">
        <f t="shared" si="161"/>
        <v>3679</v>
      </c>
      <c r="B10322">
        <v>3679</v>
      </c>
      <c r="C10322" t="s">
        <v>24599</v>
      </c>
      <c r="D10322" t="s">
        <v>8796</v>
      </c>
      <c r="E10322" s="363" t="s">
        <v>24600</v>
      </c>
      <c r="F10322"/>
      <c r="G10322"/>
      <c r="H10322"/>
      <c r="I10322" s="610"/>
    </row>
    <row r="10323" spans="1:9" ht="15" x14ac:dyDescent="0.25">
      <c r="A10323" s="609" t="str">
        <f t="shared" si="161"/>
        <v>3672</v>
      </c>
      <c r="B10323">
        <v>3672</v>
      </c>
      <c r="C10323" t="s">
        <v>24601</v>
      </c>
      <c r="D10323" t="s">
        <v>8796</v>
      </c>
      <c r="E10323" s="363" t="s">
        <v>9290</v>
      </c>
      <c r="F10323"/>
      <c r="G10323"/>
      <c r="H10323"/>
      <c r="I10323" s="610"/>
    </row>
    <row r="10324" spans="1:9" ht="15" x14ac:dyDescent="0.25">
      <c r="A10324" s="609" t="str">
        <f t="shared" si="161"/>
        <v>3671</v>
      </c>
      <c r="B10324">
        <v>3671</v>
      </c>
      <c r="C10324" t="s">
        <v>24602</v>
      </c>
      <c r="D10324" t="s">
        <v>8796</v>
      </c>
      <c r="E10324" s="363" t="s">
        <v>9036</v>
      </c>
      <c r="F10324"/>
      <c r="G10324"/>
      <c r="H10324"/>
      <c r="I10324" s="610"/>
    </row>
    <row r="10325" spans="1:9" ht="15" x14ac:dyDescent="0.25">
      <c r="A10325" s="609" t="str">
        <f t="shared" si="161"/>
        <v>3673</v>
      </c>
      <c r="B10325">
        <v>3673</v>
      </c>
      <c r="C10325" t="s">
        <v>24603</v>
      </c>
      <c r="D10325" t="s">
        <v>8796</v>
      </c>
      <c r="E10325" s="363" t="s">
        <v>9220</v>
      </c>
      <c r="F10325"/>
      <c r="G10325"/>
      <c r="H10325"/>
      <c r="I10325" s="610"/>
    </row>
    <row r="10326" spans="1:9" ht="15" x14ac:dyDescent="0.25">
      <c r="A10326" s="609" t="str">
        <f t="shared" si="161"/>
        <v>38394</v>
      </c>
      <c r="B10326">
        <v>38394</v>
      </c>
      <c r="C10326" t="s">
        <v>24604</v>
      </c>
      <c r="D10326" t="s">
        <v>8781</v>
      </c>
      <c r="E10326" s="363" t="s">
        <v>24605</v>
      </c>
      <c r="F10326"/>
      <c r="G10326"/>
      <c r="H10326"/>
      <c r="I10326" s="610"/>
    </row>
    <row r="10327" spans="1:9" ht="15" x14ac:dyDescent="0.25">
      <c r="A10327" s="609" t="str">
        <f t="shared" si="161"/>
        <v>3729</v>
      </c>
      <c r="B10327">
        <v>3729</v>
      </c>
      <c r="C10327" t="s">
        <v>24606</v>
      </c>
      <c r="D10327" t="s">
        <v>8781</v>
      </c>
      <c r="E10327" s="363" t="s">
        <v>24607</v>
      </c>
      <c r="F10327"/>
      <c r="G10327"/>
      <c r="H10327"/>
      <c r="I10327" s="610"/>
    </row>
    <row r="10328" spans="1:9" ht="15" x14ac:dyDescent="0.25">
      <c r="A10328" s="609" t="str">
        <f t="shared" si="161"/>
        <v>39357</v>
      </c>
      <c r="B10328">
        <v>39357</v>
      </c>
      <c r="C10328" t="s">
        <v>24608</v>
      </c>
      <c r="D10328" t="s">
        <v>8781</v>
      </c>
      <c r="E10328" s="363" t="s">
        <v>18484</v>
      </c>
      <c r="F10328"/>
      <c r="G10328"/>
      <c r="H10328"/>
      <c r="I10328" s="610"/>
    </row>
    <row r="10329" spans="1:9" ht="15" x14ac:dyDescent="0.25">
      <c r="A10329" s="609" t="str">
        <f t="shared" si="161"/>
        <v>39358</v>
      </c>
      <c r="B10329">
        <v>39358</v>
      </c>
      <c r="C10329" t="s">
        <v>24609</v>
      </c>
      <c r="D10329" t="s">
        <v>8781</v>
      </c>
      <c r="E10329" s="363" t="s">
        <v>24610</v>
      </c>
      <c r="F10329"/>
      <c r="G10329"/>
      <c r="H10329"/>
      <c r="I10329" s="610"/>
    </row>
    <row r="10330" spans="1:9" ht="15" x14ac:dyDescent="0.25">
      <c r="A10330" s="609" t="str">
        <f t="shared" si="161"/>
        <v>39356</v>
      </c>
      <c r="B10330">
        <v>39356</v>
      </c>
      <c r="C10330" t="s">
        <v>24611</v>
      </c>
      <c r="D10330" t="s">
        <v>8781</v>
      </c>
      <c r="E10330" s="363" t="s">
        <v>24612</v>
      </c>
      <c r="F10330"/>
      <c r="G10330"/>
      <c r="H10330"/>
      <c r="I10330" s="610"/>
    </row>
    <row r="10331" spans="1:9" ht="15" x14ac:dyDescent="0.25">
      <c r="A10331" s="609" t="str">
        <f t="shared" si="161"/>
        <v>39355</v>
      </c>
      <c r="B10331">
        <v>39355</v>
      </c>
      <c r="C10331" t="s">
        <v>24613</v>
      </c>
      <c r="D10331" t="s">
        <v>8781</v>
      </c>
      <c r="E10331" s="363" t="s">
        <v>24614</v>
      </c>
      <c r="F10331"/>
      <c r="G10331"/>
      <c r="H10331"/>
      <c r="I10331" s="610"/>
    </row>
    <row r="10332" spans="1:9" ht="15" x14ac:dyDescent="0.25">
      <c r="A10332" s="609" t="str">
        <f t="shared" si="161"/>
        <v>39353</v>
      </c>
      <c r="B10332">
        <v>39353</v>
      </c>
      <c r="C10332" t="s">
        <v>24615</v>
      </c>
      <c r="D10332" t="s">
        <v>8781</v>
      </c>
      <c r="E10332" s="363" t="s">
        <v>24616</v>
      </c>
      <c r="F10332"/>
      <c r="G10332"/>
      <c r="H10332"/>
      <c r="I10332" s="610"/>
    </row>
    <row r="10333" spans="1:9" ht="15" x14ac:dyDescent="0.25">
      <c r="A10333" s="609" t="str">
        <f t="shared" si="161"/>
        <v>39354</v>
      </c>
      <c r="B10333">
        <v>39354</v>
      </c>
      <c r="C10333" t="s">
        <v>24617</v>
      </c>
      <c r="D10333" t="s">
        <v>8781</v>
      </c>
      <c r="E10333" s="363" t="s">
        <v>24618</v>
      </c>
      <c r="F10333"/>
      <c r="G10333"/>
      <c r="H10333"/>
      <c r="I10333" s="610"/>
    </row>
    <row r="10334" spans="1:9" ht="15" x14ac:dyDescent="0.25">
      <c r="A10334" s="609" t="str">
        <f t="shared" si="161"/>
        <v>39398</v>
      </c>
      <c r="B10334">
        <v>39398</v>
      </c>
      <c r="C10334" t="s">
        <v>24619</v>
      </c>
      <c r="D10334" t="s">
        <v>8781</v>
      </c>
      <c r="E10334" s="363" t="s">
        <v>24620</v>
      </c>
      <c r="F10334"/>
      <c r="G10334"/>
      <c r="H10334"/>
      <c r="I10334" s="610"/>
    </row>
    <row r="10335" spans="1:9" ht="15" x14ac:dyDescent="0.25">
      <c r="A10335" s="609" t="str">
        <f t="shared" si="161"/>
        <v>13343</v>
      </c>
      <c r="B10335">
        <v>13343</v>
      </c>
      <c r="C10335" t="s">
        <v>24621</v>
      </c>
      <c r="D10335" t="s">
        <v>8781</v>
      </c>
      <c r="E10335" s="363" t="s">
        <v>18904</v>
      </c>
      <c r="F10335"/>
      <c r="G10335"/>
      <c r="H10335"/>
      <c r="I10335" s="610"/>
    </row>
    <row r="10336" spans="1:9" ht="15" x14ac:dyDescent="0.25">
      <c r="A10336" s="609" t="str">
        <f t="shared" si="161"/>
        <v>12118</v>
      </c>
      <c r="B10336">
        <v>12118</v>
      </c>
      <c r="C10336" t="s">
        <v>24622</v>
      </c>
      <c r="D10336" t="s">
        <v>8781</v>
      </c>
      <c r="E10336" s="363" t="s">
        <v>10273</v>
      </c>
      <c r="F10336"/>
      <c r="G10336"/>
      <c r="H10336"/>
      <c r="I10336" s="610"/>
    </row>
    <row r="10337" spans="1:9" ht="15" x14ac:dyDescent="0.25">
      <c r="A10337" s="609" t="str">
        <f t="shared" si="161"/>
        <v>39482</v>
      </c>
      <c r="B10337">
        <v>39482</v>
      </c>
      <c r="C10337" t="s">
        <v>24623</v>
      </c>
      <c r="D10337" t="s">
        <v>8781</v>
      </c>
      <c r="E10337" s="363" t="s">
        <v>24624</v>
      </c>
      <c r="F10337"/>
      <c r="G10337"/>
      <c r="H10337"/>
      <c r="I10337" s="610"/>
    </row>
    <row r="10338" spans="1:9" ht="15" x14ac:dyDescent="0.25">
      <c r="A10338" s="609" t="str">
        <f t="shared" si="161"/>
        <v>39486</v>
      </c>
      <c r="B10338">
        <v>39486</v>
      </c>
      <c r="C10338" t="s">
        <v>24625</v>
      </c>
      <c r="D10338" t="s">
        <v>8781</v>
      </c>
      <c r="E10338" s="363" t="s">
        <v>24626</v>
      </c>
      <c r="F10338"/>
      <c r="G10338"/>
      <c r="H10338"/>
      <c r="I10338" s="610"/>
    </row>
    <row r="10339" spans="1:9" ht="15" x14ac:dyDescent="0.25">
      <c r="A10339" s="609" t="str">
        <f t="shared" si="161"/>
        <v>39484</v>
      </c>
      <c r="B10339">
        <v>39484</v>
      </c>
      <c r="C10339" t="s">
        <v>24627</v>
      </c>
      <c r="D10339" t="s">
        <v>8781</v>
      </c>
      <c r="E10339" s="363" t="s">
        <v>24624</v>
      </c>
      <c r="F10339"/>
      <c r="G10339"/>
      <c r="H10339"/>
      <c r="I10339" s="610"/>
    </row>
    <row r="10340" spans="1:9" ht="15" x14ac:dyDescent="0.25">
      <c r="A10340" s="609" t="str">
        <f t="shared" si="161"/>
        <v>39488</v>
      </c>
      <c r="B10340">
        <v>39488</v>
      </c>
      <c r="C10340" t="s">
        <v>24628</v>
      </c>
      <c r="D10340" t="s">
        <v>8781</v>
      </c>
      <c r="E10340" s="363" t="s">
        <v>24629</v>
      </c>
      <c r="F10340"/>
      <c r="G10340"/>
      <c r="H10340"/>
      <c r="I10340" s="610"/>
    </row>
    <row r="10341" spans="1:9" ht="15" x14ac:dyDescent="0.25">
      <c r="A10341" s="609" t="str">
        <f t="shared" si="161"/>
        <v>39485</v>
      </c>
      <c r="B10341">
        <v>39485</v>
      </c>
      <c r="C10341" t="s">
        <v>24630</v>
      </c>
      <c r="D10341" t="s">
        <v>8781</v>
      </c>
      <c r="E10341" s="363" t="s">
        <v>24624</v>
      </c>
      <c r="F10341"/>
      <c r="G10341"/>
      <c r="H10341"/>
      <c r="I10341" s="610"/>
    </row>
    <row r="10342" spans="1:9" ht="15" x14ac:dyDescent="0.25">
      <c r="A10342" s="609" t="str">
        <f t="shared" si="161"/>
        <v>39489</v>
      </c>
      <c r="B10342">
        <v>39489</v>
      </c>
      <c r="C10342" t="s">
        <v>24631</v>
      </c>
      <c r="D10342" t="s">
        <v>8781</v>
      </c>
      <c r="E10342" s="363" t="s">
        <v>24632</v>
      </c>
      <c r="F10342"/>
      <c r="G10342"/>
      <c r="H10342"/>
      <c r="I10342" s="610"/>
    </row>
    <row r="10343" spans="1:9" ht="15" x14ac:dyDescent="0.25">
      <c r="A10343" s="609" t="str">
        <f t="shared" si="161"/>
        <v>39490</v>
      </c>
      <c r="B10343">
        <v>39490</v>
      </c>
      <c r="C10343" t="s">
        <v>24633</v>
      </c>
      <c r="D10343" t="s">
        <v>8781</v>
      </c>
      <c r="E10343" s="363" t="s">
        <v>24634</v>
      </c>
      <c r="F10343"/>
      <c r="G10343"/>
      <c r="H10343"/>
      <c r="I10343" s="610"/>
    </row>
    <row r="10344" spans="1:9" ht="15" x14ac:dyDescent="0.25">
      <c r="A10344" s="609" t="str">
        <f t="shared" si="161"/>
        <v>39494</v>
      </c>
      <c r="B10344">
        <v>39494</v>
      </c>
      <c r="C10344" t="s">
        <v>24635</v>
      </c>
      <c r="D10344" t="s">
        <v>8781</v>
      </c>
      <c r="E10344" s="363" t="s">
        <v>24636</v>
      </c>
      <c r="F10344"/>
      <c r="G10344"/>
      <c r="H10344"/>
      <c r="I10344" s="610"/>
    </row>
    <row r="10345" spans="1:9" ht="15" x14ac:dyDescent="0.25">
      <c r="A10345" s="609" t="str">
        <f t="shared" si="161"/>
        <v>39495</v>
      </c>
      <c r="B10345">
        <v>39495</v>
      </c>
      <c r="C10345" t="s">
        <v>24637</v>
      </c>
      <c r="D10345" t="s">
        <v>8781</v>
      </c>
      <c r="E10345" s="363" t="s">
        <v>24638</v>
      </c>
      <c r="F10345"/>
      <c r="G10345"/>
      <c r="H10345"/>
      <c r="I10345" s="610"/>
    </row>
    <row r="10346" spans="1:9" ht="15" x14ac:dyDescent="0.25">
      <c r="A10346" s="609" t="str">
        <f t="shared" si="161"/>
        <v>39496</v>
      </c>
      <c r="B10346">
        <v>39496</v>
      </c>
      <c r="C10346" t="s">
        <v>24639</v>
      </c>
      <c r="D10346" t="s">
        <v>8781</v>
      </c>
      <c r="E10346" s="363" t="s">
        <v>24640</v>
      </c>
      <c r="F10346"/>
      <c r="G10346"/>
      <c r="H10346"/>
      <c r="I10346" s="610"/>
    </row>
    <row r="10347" spans="1:9" ht="15" x14ac:dyDescent="0.25">
      <c r="A10347" s="609" t="str">
        <f t="shared" si="161"/>
        <v>39492</v>
      </c>
      <c r="B10347">
        <v>39492</v>
      </c>
      <c r="C10347" t="s">
        <v>24641</v>
      </c>
      <c r="D10347" t="s">
        <v>8781</v>
      </c>
      <c r="E10347" s="363" t="s">
        <v>24642</v>
      </c>
      <c r="F10347"/>
      <c r="G10347"/>
      <c r="H10347"/>
      <c r="I10347" s="610"/>
    </row>
    <row r="10348" spans="1:9" ht="15" x14ac:dyDescent="0.25">
      <c r="A10348" s="609" t="str">
        <f t="shared" si="161"/>
        <v>39497</v>
      </c>
      <c r="B10348">
        <v>39497</v>
      </c>
      <c r="C10348" t="s">
        <v>24643</v>
      </c>
      <c r="D10348" t="s">
        <v>8781</v>
      </c>
      <c r="E10348" s="363" t="s">
        <v>24644</v>
      </c>
      <c r="F10348"/>
      <c r="G10348"/>
      <c r="H10348"/>
      <c r="I10348" s="610"/>
    </row>
    <row r="10349" spans="1:9" ht="15" x14ac:dyDescent="0.25">
      <c r="A10349" s="609" t="str">
        <f t="shared" si="161"/>
        <v>39493</v>
      </c>
      <c r="B10349">
        <v>39493</v>
      </c>
      <c r="C10349" t="s">
        <v>24645</v>
      </c>
      <c r="D10349" t="s">
        <v>8781</v>
      </c>
      <c r="E10349" s="363" t="s">
        <v>24646</v>
      </c>
      <c r="F10349"/>
      <c r="G10349"/>
      <c r="H10349"/>
      <c r="I10349" s="610"/>
    </row>
    <row r="10350" spans="1:9" ht="15" x14ac:dyDescent="0.25">
      <c r="A10350" s="609" t="str">
        <f t="shared" si="161"/>
        <v>39500</v>
      </c>
      <c r="B10350">
        <v>39500</v>
      </c>
      <c r="C10350" t="s">
        <v>24647</v>
      </c>
      <c r="D10350" t="s">
        <v>8781</v>
      </c>
      <c r="E10350" s="363" t="s">
        <v>24648</v>
      </c>
      <c r="F10350"/>
      <c r="G10350"/>
      <c r="H10350"/>
      <c r="I10350" s="610"/>
    </row>
    <row r="10351" spans="1:9" ht="15" x14ac:dyDescent="0.25">
      <c r="A10351" s="609" t="str">
        <f t="shared" si="161"/>
        <v>39498</v>
      </c>
      <c r="B10351">
        <v>39498</v>
      </c>
      <c r="C10351" t="s">
        <v>24649</v>
      </c>
      <c r="D10351" t="s">
        <v>8781</v>
      </c>
      <c r="E10351" s="363" t="s">
        <v>24650</v>
      </c>
      <c r="F10351"/>
      <c r="G10351"/>
      <c r="H10351"/>
      <c r="I10351" s="610"/>
    </row>
    <row r="10352" spans="1:9" ht="15" x14ac:dyDescent="0.25">
      <c r="A10352" s="609" t="str">
        <f t="shared" si="161"/>
        <v>43628</v>
      </c>
      <c r="B10352">
        <v>43628</v>
      </c>
      <c r="C10352" t="s">
        <v>24651</v>
      </c>
      <c r="D10352" t="s">
        <v>8781</v>
      </c>
      <c r="E10352" s="363" t="s">
        <v>24652</v>
      </c>
      <c r="F10352"/>
      <c r="G10352"/>
      <c r="H10352"/>
      <c r="I10352" s="610"/>
    </row>
    <row r="10353" spans="1:9" ht="15" x14ac:dyDescent="0.25">
      <c r="A10353" s="609" t="str">
        <f t="shared" si="161"/>
        <v>39501</v>
      </c>
      <c r="B10353">
        <v>39501</v>
      </c>
      <c r="C10353" t="s">
        <v>24653</v>
      </c>
      <c r="D10353" t="s">
        <v>8781</v>
      </c>
      <c r="E10353" s="363" t="s">
        <v>24654</v>
      </c>
      <c r="F10353"/>
      <c r="G10353"/>
      <c r="H10353"/>
      <c r="I10353" s="610"/>
    </row>
    <row r="10354" spans="1:9" ht="15" x14ac:dyDescent="0.25">
      <c r="A10354" s="609" t="str">
        <f t="shared" si="161"/>
        <v>39499</v>
      </c>
      <c r="B10354">
        <v>39499</v>
      </c>
      <c r="C10354" t="s">
        <v>24655</v>
      </c>
      <c r="D10354" t="s">
        <v>8781</v>
      </c>
      <c r="E10354" s="363" t="s">
        <v>24656</v>
      </c>
      <c r="F10354"/>
      <c r="G10354"/>
      <c r="H10354"/>
      <c r="I10354" s="610"/>
    </row>
    <row r="10355" spans="1:9" ht="15" x14ac:dyDescent="0.25">
      <c r="A10355" s="609" t="str">
        <f t="shared" si="161"/>
        <v>43621</v>
      </c>
      <c r="B10355">
        <v>43621</v>
      </c>
      <c r="C10355" t="s">
        <v>24657</v>
      </c>
      <c r="D10355" t="s">
        <v>8781</v>
      </c>
      <c r="E10355" s="363" t="s">
        <v>19529</v>
      </c>
      <c r="F10355"/>
      <c r="G10355"/>
      <c r="H10355"/>
      <c r="I10355" s="610"/>
    </row>
    <row r="10356" spans="1:9" ht="15" x14ac:dyDescent="0.25">
      <c r="A10356" s="609" t="str">
        <f t="shared" si="161"/>
        <v>3733</v>
      </c>
      <c r="B10356">
        <v>3733</v>
      </c>
      <c r="C10356" t="s">
        <v>24658</v>
      </c>
      <c r="D10356" t="s">
        <v>8779</v>
      </c>
      <c r="E10356" s="363" t="s">
        <v>9882</v>
      </c>
      <c r="F10356"/>
      <c r="G10356"/>
      <c r="H10356"/>
      <c r="I10356" s="610"/>
    </row>
    <row r="10357" spans="1:9" ht="15" x14ac:dyDescent="0.25">
      <c r="A10357" s="609" t="str">
        <f t="shared" si="161"/>
        <v>3731</v>
      </c>
      <c r="B10357">
        <v>3731</v>
      </c>
      <c r="C10357" t="s">
        <v>24659</v>
      </c>
      <c r="D10357" t="s">
        <v>8779</v>
      </c>
      <c r="E10357" s="363" t="s">
        <v>8966</v>
      </c>
      <c r="F10357"/>
      <c r="G10357"/>
      <c r="H10357"/>
      <c r="I10357" s="610"/>
    </row>
    <row r="10358" spans="1:9" ht="15" x14ac:dyDescent="0.25">
      <c r="A10358" s="609" t="str">
        <f t="shared" si="161"/>
        <v>38137</v>
      </c>
      <c r="B10358">
        <v>38137</v>
      </c>
      <c r="C10358" t="s">
        <v>24660</v>
      </c>
      <c r="D10358" t="s">
        <v>8779</v>
      </c>
      <c r="E10358" s="363" t="s">
        <v>9883</v>
      </c>
      <c r="F10358"/>
      <c r="G10358"/>
      <c r="H10358"/>
      <c r="I10358" s="610"/>
    </row>
    <row r="10359" spans="1:9" ht="15" x14ac:dyDescent="0.25">
      <c r="A10359" s="609" t="str">
        <f t="shared" si="161"/>
        <v>38135</v>
      </c>
      <c r="B10359">
        <v>38135</v>
      </c>
      <c r="C10359" t="s">
        <v>24661</v>
      </c>
      <c r="D10359" t="s">
        <v>8779</v>
      </c>
      <c r="E10359" s="363" t="s">
        <v>9884</v>
      </c>
      <c r="F10359"/>
      <c r="G10359"/>
      <c r="H10359"/>
      <c r="I10359" s="610"/>
    </row>
    <row r="10360" spans="1:9" ht="15" x14ac:dyDescent="0.25">
      <c r="A10360" s="609" t="str">
        <f t="shared" si="161"/>
        <v>38138</v>
      </c>
      <c r="B10360">
        <v>38138</v>
      </c>
      <c r="C10360" t="s">
        <v>24662</v>
      </c>
      <c r="D10360" t="s">
        <v>8779</v>
      </c>
      <c r="E10360" s="363" t="s">
        <v>9885</v>
      </c>
      <c r="F10360"/>
      <c r="G10360"/>
      <c r="H10360"/>
      <c r="I10360" s="610"/>
    </row>
    <row r="10361" spans="1:9" ht="15" x14ac:dyDescent="0.25">
      <c r="A10361" s="609" t="str">
        <f t="shared" si="161"/>
        <v>3736</v>
      </c>
      <c r="B10361">
        <v>3736</v>
      </c>
      <c r="C10361" t="s">
        <v>24663</v>
      </c>
      <c r="D10361" t="s">
        <v>8779</v>
      </c>
      <c r="E10361" s="363" t="s">
        <v>18637</v>
      </c>
      <c r="F10361"/>
      <c r="G10361"/>
      <c r="H10361"/>
      <c r="I10361" s="610"/>
    </row>
    <row r="10362" spans="1:9" ht="15" x14ac:dyDescent="0.25">
      <c r="A10362" s="609" t="str">
        <f t="shared" si="161"/>
        <v>3741</v>
      </c>
      <c r="B10362">
        <v>3741</v>
      </c>
      <c r="C10362" t="s">
        <v>24664</v>
      </c>
      <c r="D10362" t="s">
        <v>8779</v>
      </c>
      <c r="E10362" s="363" t="s">
        <v>24665</v>
      </c>
      <c r="F10362"/>
      <c r="G10362"/>
      <c r="H10362"/>
      <c r="I10362" s="610"/>
    </row>
    <row r="10363" spans="1:9" ht="15" x14ac:dyDescent="0.25">
      <c r="A10363" s="609" t="str">
        <f t="shared" si="161"/>
        <v>3745</v>
      </c>
      <c r="B10363">
        <v>3745</v>
      </c>
      <c r="C10363" t="s">
        <v>24666</v>
      </c>
      <c r="D10363" t="s">
        <v>8779</v>
      </c>
      <c r="E10363" s="363" t="s">
        <v>17932</v>
      </c>
      <c r="F10363"/>
      <c r="G10363"/>
      <c r="H10363"/>
      <c r="I10363" s="610"/>
    </row>
    <row r="10364" spans="1:9" ht="15" x14ac:dyDescent="0.25">
      <c r="A10364" s="609" t="str">
        <f t="shared" si="161"/>
        <v>3743</v>
      </c>
      <c r="B10364">
        <v>3743</v>
      </c>
      <c r="C10364" t="s">
        <v>24667</v>
      </c>
      <c r="D10364" t="s">
        <v>8779</v>
      </c>
      <c r="E10364" s="363" t="s">
        <v>19680</v>
      </c>
      <c r="F10364"/>
      <c r="G10364"/>
      <c r="H10364"/>
      <c r="I10364" s="610"/>
    </row>
    <row r="10365" spans="1:9" ht="15" x14ac:dyDescent="0.25">
      <c r="A10365" s="609" t="str">
        <f t="shared" si="161"/>
        <v>3744</v>
      </c>
      <c r="B10365">
        <v>3744</v>
      </c>
      <c r="C10365" t="s">
        <v>24668</v>
      </c>
      <c r="D10365" t="s">
        <v>8779</v>
      </c>
      <c r="E10365" s="363" t="s">
        <v>24669</v>
      </c>
      <c r="F10365"/>
      <c r="G10365"/>
      <c r="H10365"/>
      <c r="I10365" s="610"/>
    </row>
    <row r="10366" spans="1:9" ht="15" x14ac:dyDescent="0.25">
      <c r="A10366" s="609" t="str">
        <f t="shared" si="161"/>
        <v>3739</v>
      </c>
      <c r="B10366">
        <v>3739</v>
      </c>
      <c r="C10366" t="s">
        <v>24670</v>
      </c>
      <c r="D10366" t="s">
        <v>8779</v>
      </c>
      <c r="E10366" s="363" t="s">
        <v>17999</v>
      </c>
      <c r="F10366"/>
      <c r="G10366"/>
      <c r="H10366"/>
      <c r="I10366" s="610"/>
    </row>
    <row r="10367" spans="1:9" ht="15" x14ac:dyDescent="0.25">
      <c r="A10367" s="609" t="str">
        <f t="shared" si="161"/>
        <v>3737</v>
      </c>
      <c r="B10367">
        <v>3737</v>
      </c>
      <c r="C10367" t="s">
        <v>24671</v>
      </c>
      <c r="D10367" t="s">
        <v>8779</v>
      </c>
      <c r="E10367" s="363" t="s">
        <v>24672</v>
      </c>
      <c r="F10367"/>
      <c r="G10367"/>
      <c r="H10367"/>
      <c r="I10367" s="610"/>
    </row>
    <row r="10368" spans="1:9" ht="15" x14ac:dyDescent="0.25">
      <c r="A10368" s="609" t="str">
        <f t="shared" si="161"/>
        <v>3738</v>
      </c>
      <c r="B10368">
        <v>3738</v>
      </c>
      <c r="C10368" t="s">
        <v>24673</v>
      </c>
      <c r="D10368" t="s">
        <v>8779</v>
      </c>
      <c r="E10368" s="363" t="s">
        <v>18149</v>
      </c>
      <c r="F10368"/>
      <c r="G10368"/>
      <c r="H10368"/>
      <c r="I10368" s="610"/>
    </row>
    <row r="10369" spans="1:9" ht="15" x14ac:dyDescent="0.25">
      <c r="A10369" s="609" t="str">
        <f t="shared" si="161"/>
        <v>3747</v>
      </c>
      <c r="B10369">
        <v>3747</v>
      </c>
      <c r="C10369" t="s">
        <v>24674</v>
      </c>
      <c r="D10369" t="s">
        <v>8779</v>
      </c>
      <c r="E10369" s="363" t="s">
        <v>24669</v>
      </c>
      <c r="F10369"/>
      <c r="G10369"/>
      <c r="H10369"/>
      <c r="I10369" s="610"/>
    </row>
    <row r="10370" spans="1:9" ht="15" x14ac:dyDescent="0.25">
      <c r="A10370" s="609" t="str">
        <f t="shared" ref="A10370:A10433" si="162">IF(ISERROR(SEARCH("/",B10370)=6),TRIM(CLEAN(B10370)),IF(SEARCH("/",B10370)=6,IF(LEN(TRIM(CLEAN(B10370)))=7,LEFT(TRIM(CLEAN(B10370)),6)&amp;"00"&amp;RIGHT(TRIM(CLEAN(B10370)),1),LEFT(TRIM(CLEAN(B10370)),6)&amp;"0"&amp;RIGHT(TRIM(CLEAN(B10370)),2)),TRIM(CLEAN(B10370))))</f>
        <v>11649</v>
      </c>
      <c r="B10370">
        <v>11649</v>
      </c>
      <c r="C10370" t="s">
        <v>24675</v>
      </c>
      <c r="D10370" t="s">
        <v>8781</v>
      </c>
      <c r="E10370" s="363" t="s">
        <v>24676</v>
      </c>
      <c r="F10370"/>
      <c r="G10370"/>
      <c r="H10370"/>
      <c r="I10370" s="610"/>
    </row>
    <row r="10371" spans="1:9" ht="15" x14ac:dyDescent="0.25">
      <c r="A10371" s="609" t="str">
        <f t="shared" si="162"/>
        <v>11650</v>
      </c>
      <c r="B10371">
        <v>11650</v>
      </c>
      <c r="C10371" t="s">
        <v>24677</v>
      </c>
      <c r="D10371" t="s">
        <v>8781</v>
      </c>
      <c r="E10371" s="363" t="s">
        <v>24678</v>
      </c>
      <c r="F10371"/>
      <c r="G10371"/>
      <c r="H10371"/>
      <c r="I10371" s="610"/>
    </row>
    <row r="10372" spans="1:9" ht="15" x14ac:dyDescent="0.25">
      <c r="A10372" s="609" t="str">
        <f t="shared" si="162"/>
        <v>3742</v>
      </c>
      <c r="B10372">
        <v>3742</v>
      </c>
      <c r="C10372" t="s">
        <v>24679</v>
      </c>
      <c r="D10372" t="s">
        <v>8779</v>
      </c>
      <c r="E10372" s="363" t="s">
        <v>22013</v>
      </c>
      <c r="F10372"/>
      <c r="G10372"/>
      <c r="H10372"/>
      <c r="I10372" s="610"/>
    </row>
    <row r="10373" spans="1:9" ht="15" x14ac:dyDescent="0.25">
      <c r="A10373" s="609" t="str">
        <f t="shared" si="162"/>
        <v>3746</v>
      </c>
      <c r="B10373">
        <v>3746</v>
      </c>
      <c r="C10373" t="s">
        <v>24680</v>
      </c>
      <c r="D10373" t="s">
        <v>8779</v>
      </c>
      <c r="E10373" s="363" t="s">
        <v>24681</v>
      </c>
      <c r="F10373"/>
      <c r="G10373"/>
      <c r="H10373"/>
      <c r="I10373" s="610"/>
    </row>
    <row r="10374" spans="1:9" ht="15" x14ac:dyDescent="0.25">
      <c r="A10374" s="609" t="str">
        <f t="shared" si="162"/>
        <v>21106</v>
      </c>
      <c r="B10374">
        <v>21106</v>
      </c>
      <c r="C10374" t="s">
        <v>24682</v>
      </c>
      <c r="D10374" t="s">
        <v>8790</v>
      </c>
      <c r="E10374" s="363" t="s">
        <v>9100</v>
      </c>
      <c r="F10374"/>
      <c r="G10374"/>
      <c r="H10374"/>
      <c r="I10374" s="610"/>
    </row>
    <row r="10375" spans="1:9" ht="15" x14ac:dyDescent="0.25">
      <c r="A10375" s="609" t="str">
        <f t="shared" si="162"/>
        <v>3755</v>
      </c>
      <c r="B10375">
        <v>3755</v>
      </c>
      <c r="C10375" t="s">
        <v>24683</v>
      </c>
      <c r="D10375" t="s">
        <v>8781</v>
      </c>
      <c r="E10375" s="363" t="s">
        <v>9889</v>
      </c>
      <c r="F10375"/>
      <c r="G10375"/>
      <c r="H10375"/>
      <c r="I10375" s="610"/>
    </row>
    <row r="10376" spans="1:9" ht="15" x14ac:dyDescent="0.25">
      <c r="A10376" s="609" t="str">
        <f t="shared" si="162"/>
        <v>3750</v>
      </c>
      <c r="B10376">
        <v>3750</v>
      </c>
      <c r="C10376" t="s">
        <v>24684</v>
      </c>
      <c r="D10376" t="s">
        <v>8781</v>
      </c>
      <c r="E10376" s="363" t="s">
        <v>9890</v>
      </c>
      <c r="F10376"/>
      <c r="G10376"/>
      <c r="H10376"/>
      <c r="I10376" s="610"/>
    </row>
    <row r="10377" spans="1:9" ht="15" x14ac:dyDescent="0.25">
      <c r="A10377" s="609" t="str">
        <f t="shared" si="162"/>
        <v>3756</v>
      </c>
      <c r="B10377">
        <v>3756</v>
      </c>
      <c r="C10377" t="s">
        <v>24685</v>
      </c>
      <c r="D10377" t="s">
        <v>8781</v>
      </c>
      <c r="E10377" s="363" t="s">
        <v>9446</v>
      </c>
      <c r="F10377"/>
      <c r="G10377"/>
      <c r="H10377"/>
      <c r="I10377" s="610"/>
    </row>
    <row r="10378" spans="1:9" ht="15" x14ac:dyDescent="0.25">
      <c r="A10378" s="609" t="str">
        <f t="shared" si="162"/>
        <v>39377</v>
      </c>
      <c r="B10378">
        <v>39377</v>
      </c>
      <c r="C10378" t="s">
        <v>24686</v>
      </c>
      <c r="D10378" t="s">
        <v>8781</v>
      </c>
      <c r="E10378" s="363" t="s">
        <v>9891</v>
      </c>
      <c r="F10378"/>
      <c r="G10378"/>
      <c r="H10378"/>
      <c r="I10378" s="610"/>
    </row>
    <row r="10379" spans="1:9" ht="15" x14ac:dyDescent="0.25">
      <c r="A10379" s="609" t="str">
        <f t="shared" si="162"/>
        <v>38191</v>
      </c>
      <c r="B10379">
        <v>38191</v>
      </c>
      <c r="C10379" t="s">
        <v>24687</v>
      </c>
      <c r="D10379" t="s">
        <v>8781</v>
      </c>
      <c r="E10379" s="363" t="s">
        <v>8855</v>
      </c>
      <c r="F10379"/>
      <c r="G10379"/>
      <c r="H10379"/>
      <c r="I10379" s="610"/>
    </row>
    <row r="10380" spans="1:9" ht="15" x14ac:dyDescent="0.25">
      <c r="A10380" s="609" t="str">
        <f t="shared" si="162"/>
        <v>39381</v>
      </c>
      <c r="B10380">
        <v>39381</v>
      </c>
      <c r="C10380" t="s">
        <v>24688</v>
      </c>
      <c r="D10380" t="s">
        <v>8781</v>
      </c>
      <c r="E10380" s="363" t="s">
        <v>9892</v>
      </c>
      <c r="F10380"/>
      <c r="G10380"/>
      <c r="H10380"/>
      <c r="I10380" s="610"/>
    </row>
    <row r="10381" spans="1:9" ht="15" x14ac:dyDescent="0.25">
      <c r="A10381" s="609" t="str">
        <f t="shared" si="162"/>
        <v>38780</v>
      </c>
      <c r="B10381">
        <v>38780</v>
      </c>
      <c r="C10381" t="s">
        <v>24689</v>
      </c>
      <c r="D10381" t="s">
        <v>8781</v>
      </c>
      <c r="E10381" s="363" t="s">
        <v>9136</v>
      </c>
      <c r="F10381"/>
      <c r="G10381"/>
      <c r="H10381"/>
      <c r="I10381" s="610"/>
    </row>
    <row r="10382" spans="1:9" ht="15" x14ac:dyDescent="0.25">
      <c r="A10382" s="609" t="str">
        <f t="shared" si="162"/>
        <v>38781</v>
      </c>
      <c r="B10382">
        <v>38781</v>
      </c>
      <c r="C10382" t="s">
        <v>24690</v>
      </c>
      <c r="D10382" t="s">
        <v>8781</v>
      </c>
      <c r="E10382" s="363" t="s">
        <v>9893</v>
      </c>
      <c r="F10382"/>
      <c r="G10382"/>
      <c r="H10382"/>
      <c r="I10382" s="610"/>
    </row>
    <row r="10383" spans="1:9" ht="15" x14ac:dyDescent="0.25">
      <c r="A10383" s="609" t="str">
        <f t="shared" si="162"/>
        <v>38192</v>
      </c>
      <c r="B10383">
        <v>38192</v>
      </c>
      <c r="C10383" t="s">
        <v>24691</v>
      </c>
      <c r="D10383" t="s">
        <v>8781</v>
      </c>
      <c r="E10383" s="363" t="s">
        <v>9894</v>
      </c>
      <c r="F10383"/>
      <c r="G10383"/>
      <c r="H10383"/>
      <c r="I10383" s="610"/>
    </row>
    <row r="10384" spans="1:9" ht="15" x14ac:dyDescent="0.25">
      <c r="A10384" s="609" t="str">
        <f t="shared" si="162"/>
        <v>3753</v>
      </c>
      <c r="B10384">
        <v>3753</v>
      </c>
      <c r="C10384" t="s">
        <v>24692</v>
      </c>
      <c r="D10384" t="s">
        <v>8781</v>
      </c>
      <c r="E10384" s="363" t="s">
        <v>9895</v>
      </c>
      <c r="F10384"/>
      <c r="G10384"/>
      <c r="H10384"/>
      <c r="I10384" s="610"/>
    </row>
    <row r="10385" spans="1:9" ht="15" x14ac:dyDescent="0.25">
      <c r="A10385" s="609" t="str">
        <f t="shared" si="162"/>
        <v>38782</v>
      </c>
      <c r="B10385">
        <v>38782</v>
      </c>
      <c r="C10385" t="s">
        <v>24693</v>
      </c>
      <c r="D10385" t="s">
        <v>8781</v>
      </c>
      <c r="E10385" s="363" t="s">
        <v>9896</v>
      </c>
      <c r="F10385"/>
      <c r="G10385"/>
      <c r="H10385"/>
      <c r="I10385" s="610"/>
    </row>
    <row r="10386" spans="1:9" ht="15" x14ac:dyDescent="0.25">
      <c r="A10386" s="609" t="str">
        <f t="shared" si="162"/>
        <v>38778</v>
      </c>
      <c r="B10386">
        <v>38778</v>
      </c>
      <c r="C10386" t="s">
        <v>24694</v>
      </c>
      <c r="D10386" t="s">
        <v>8781</v>
      </c>
      <c r="E10386" s="363" t="s">
        <v>9897</v>
      </c>
      <c r="F10386"/>
      <c r="G10386"/>
      <c r="H10386"/>
      <c r="I10386" s="610"/>
    </row>
    <row r="10387" spans="1:9" ht="15" x14ac:dyDescent="0.25">
      <c r="A10387" s="609" t="str">
        <f t="shared" si="162"/>
        <v>38779</v>
      </c>
      <c r="B10387">
        <v>38779</v>
      </c>
      <c r="C10387" t="s">
        <v>24695</v>
      </c>
      <c r="D10387" t="s">
        <v>8781</v>
      </c>
      <c r="E10387" s="363" t="s">
        <v>9270</v>
      </c>
      <c r="F10387"/>
      <c r="G10387"/>
      <c r="H10387"/>
      <c r="I10387" s="610"/>
    </row>
    <row r="10388" spans="1:9" ht="15" x14ac:dyDescent="0.25">
      <c r="A10388" s="609" t="str">
        <f t="shared" si="162"/>
        <v>39388</v>
      </c>
      <c r="B10388">
        <v>39388</v>
      </c>
      <c r="C10388" t="s">
        <v>24696</v>
      </c>
      <c r="D10388" t="s">
        <v>8781</v>
      </c>
      <c r="E10388" s="363" t="s">
        <v>14683</v>
      </c>
      <c r="F10388"/>
      <c r="G10388"/>
      <c r="H10388"/>
      <c r="I10388" s="610"/>
    </row>
    <row r="10389" spans="1:9" ht="15" x14ac:dyDescent="0.25">
      <c r="A10389" s="609" t="str">
        <f t="shared" si="162"/>
        <v>39387</v>
      </c>
      <c r="B10389">
        <v>39387</v>
      </c>
      <c r="C10389" t="s">
        <v>24697</v>
      </c>
      <c r="D10389" t="s">
        <v>8781</v>
      </c>
      <c r="E10389" s="363" t="s">
        <v>18311</v>
      </c>
      <c r="F10389"/>
      <c r="G10389"/>
      <c r="H10389"/>
      <c r="I10389" s="610"/>
    </row>
    <row r="10390" spans="1:9" ht="15" x14ac:dyDescent="0.25">
      <c r="A10390" s="609" t="str">
        <f t="shared" si="162"/>
        <v>39386</v>
      </c>
      <c r="B10390">
        <v>39386</v>
      </c>
      <c r="C10390" t="s">
        <v>24698</v>
      </c>
      <c r="D10390" t="s">
        <v>8781</v>
      </c>
      <c r="E10390" s="363" t="s">
        <v>14045</v>
      </c>
      <c r="F10390"/>
      <c r="G10390"/>
      <c r="H10390"/>
      <c r="I10390" s="610"/>
    </row>
    <row r="10391" spans="1:9" ht="15" x14ac:dyDescent="0.25">
      <c r="A10391" s="609" t="str">
        <f t="shared" si="162"/>
        <v>38194</v>
      </c>
      <c r="B10391">
        <v>38194</v>
      </c>
      <c r="C10391" t="s">
        <v>24699</v>
      </c>
      <c r="D10391" t="s">
        <v>8781</v>
      </c>
      <c r="E10391" s="363" t="s">
        <v>14322</v>
      </c>
      <c r="F10391"/>
      <c r="G10391"/>
      <c r="H10391"/>
      <c r="I10391" s="610"/>
    </row>
    <row r="10392" spans="1:9" ht="15" x14ac:dyDescent="0.25">
      <c r="A10392" s="609" t="str">
        <f t="shared" si="162"/>
        <v>38193</v>
      </c>
      <c r="B10392">
        <v>38193</v>
      </c>
      <c r="C10392" t="s">
        <v>24700</v>
      </c>
      <c r="D10392" t="s">
        <v>8781</v>
      </c>
      <c r="E10392" s="363" t="s">
        <v>9382</v>
      </c>
      <c r="F10392"/>
      <c r="G10392"/>
      <c r="H10392"/>
      <c r="I10392" s="610"/>
    </row>
    <row r="10393" spans="1:9" ht="15" x14ac:dyDescent="0.25">
      <c r="A10393" s="609" t="str">
        <f t="shared" si="162"/>
        <v>12216</v>
      </c>
      <c r="B10393">
        <v>12216</v>
      </c>
      <c r="C10393" t="s">
        <v>24701</v>
      </c>
      <c r="D10393" t="s">
        <v>8781</v>
      </c>
      <c r="E10393" s="363" t="s">
        <v>9899</v>
      </c>
      <c r="F10393"/>
      <c r="G10393"/>
      <c r="H10393"/>
      <c r="I10393" s="610"/>
    </row>
    <row r="10394" spans="1:9" ht="15" x14ac:dyDescent="0.25">
      <c r="A10394" s="609" t="str">
        <f t="shared" si="162"/>
        <v>3757</v>
      </c>
      <c r="B10394">
        <v>3757</v>
      </c>
      <c r="C10394" t="s">
        <v>24702</v>
      </c>
      <c r="D10394" t="s">
        <v>8781</v>
      </c>
      <c r="E10394" s="363" t="s">
        <v>9900</v>
      </c>
      <c r="F10394"/>
      <c r="G10394"/>
      <c r="H10394"/>
      <c r="I10394" s="610"/>
    </row>
    <row r="10395" spans="1:9" ht="15" x14ac:dyDescent="0.25">
      <c r="A10395" s="609" t="str">
        <f t="shared" si="162"/>
        <v>3758</v>
      </c>
      <c r="B10395">
        <v>3758</v>
      </c>
      <c r="C10395" t="s">
        <v>24703</v>
      </c>
      <c r="D10395" t="s">
        <v>8781</v>
      </c>
      <c r="E10395" s="363" t="s">
        <v>9901</v>
      </c>
      <c r="F10395"/>
      <c r="G10395"/>
      <c r="H10395"/>
      <c r="I10395" s="610"/>
    </row>
    <row r="10396" spans="1:9" ht="15" x14ac:dyDescent="0.25">
      <c r="A10396" s="609" t="str">
        <f t="shared" si="162"/>
        <v>12214</v>
      </c>
      <c r="B10396">
        <v>12214</v>
      </c>
      <c r="C10396" t="s">
        <v>24704</v>
      </c>
      <c r="D10396" t="s">
        <v>8781</v>
      </c>
      <c r="E10396" s="363" t="s">
        <v>9419</v>
      </c>
      <c r="F10396"/>
      <c r="G10396"/>
      <c r="H10396"/>
      <c r="I10396" s="610"/>
    </row>
    <row r="10397" spans="1:9" ht="15" x14ac:dyDescent="0.25">
      <c r="A10397" s="609" t="str">
        <f t="shared" si="162"/>
        <v>3749</v>
      </c>
      <c r="B10397">
        <v>3749</v>
      </c>
      <c r="C10397" t="s">
        <v>24705</v>
      </c>
      <c r="D10397" t="s">
        <v>8781</v>
      </c>
      <c r="E10397" s="363" t="s">
        <v>9902</v>
      </c>
      <c r="F10397"/>
      <c r="G10397"/>
      <c r="H10397"/>
      <c r="I10397" s="610"/>
    </row>
    <row r="10398" spans="1:9" ht="15" x14ac:dyDescent="0.25">
      <c r="A10398" s="609" t="str">
        <f t="shared" si="162"/>
        <v>3751</v>
      </c>
      <c r="B10398">
        <v>3751</v>
      </c>
      <c r="C10398" t="s">
        <v>24706</v>
      </c>
      <c r="D10398" t="s">
        <v>8781</v>
      </c>
      <c r="E10398" s="363" t="s">
        <v>9903</v>
      </c>
      <c r="F10398"/>
      <c r="G10398"/>
      <c r="H10398"/>
      <c r="I10398" s="610"/>
    </row>
    <row r="10399" spans="1:9" ht="15" x14ac:dyDescent="0.25">
      <c r="A10399" s="609" t="str">
        <f t="shared" si="162"/>
        <v>39376</v>
      </c>
      <c r="B10399">
        <v>39376</v>
      </c>
      <c r="C10399" t="s">
        <v>24707</v>
      </c>
      <c r="D10399" t="s">
        <v>8781</v>
      </c>
      <c r="E10399" s="363" t="s">
        <v>9904</v>
      </c>
      <c r="F10399"/>
      <c r="G10399"/>
      <c r="H10399"/>
      <c r="I10399" s="610"/>
    </row>
    <row r="10400" spans="1:9" ht="15" x14ac:dyDescent="0.25">
      <c r="A10400" s="609" t="str">
        <f t="shared" si="162"/>
        <v>3752</v>
      </c>
      <c r="B10400">
        <v>3752</v>
      </c>
      <c r="C10400" t="s">
        <v>24708</v>
      </c>
      <c r="D10400" t="s">
        <v>8781</v>
      </c>
      <c r="E10400" s="363" t="s">
        <v>8888</v>
      </c>
      <c r="F10400"/>
      <c r="G10400"/>
      <c r="H10400"/>
      <c r="I10400" s="610"/>
    </row>
    <row r="10401" spans="1:9" ht="15" x14ac:dyDescent="0.25">
      <c r="A10401" s="609" t="str">
        <f t="shared" si="162"/>
        <v>746</v>
      </c>
      <c r="B10401">
        <v>746</v>
      </c>
      <c r="C10401" t="s">
        <v>24709</v>
      </c>
      <c r="D10401" t="s">
        <v>8781</v>
      </c>
      <c r="E10401" s="363" t="s">
        <v>24710</v>
      </c>
      <c r="F10401"/>
      <c r="G10401"/>
      <c r="H10401"/>
      <c r="I10401" s="610"/>
    </row>
    <row r="10402" spans="1:9" ht="15" x14ac:dyDescent="0.25">
      <c r="A10402" s="609" t="str">
        <f t="shared" si="162"/>
        <v>20269</v>
      </c>
      <c r="B10402">
        <v>20269</v>
      </c>
      <c r="C10402" t="s">
        <v>24711</v>
      </c>
      <c r="D10402" t="s">
        <v>8781</v>
      </c>
      <c r="E10402" s="363" t="s">
        <v>24712</v>
      </c>
      <c r="F10402"/>
      <c r="G10402"/>
      <c r="H10402"/>
      <c r="I10402" s="610"/>
    </row>
    <row r="10403" spans="1:9" ht="15" x14ac:dyDescent="0.25">
      <c r="A10403" s="609" t="str">
        <f t="shared" si="162"/>
        <v>20270</v>
      </c>
      <c r="B10403">
        <v>20270</v>
      </c>
      <c r="C10403" t="s">
        <v>24713</v>
      </c>
      <c r="D10403" t="s">
        <v>8781</v>
      </c>
      <c r="E10403" s="363" t="s">
        <v>18717</v>
      </c>
      <c r="F10403"/>
      <c r="G10403"/>
      <c r="H10403"/>
      <c r="I10403" s="610"/>
    </row>
    <row r="10404" spans="1:9" ht="15" x14ac:dyDescent="0.25">
      <c r="A10404" s="609" t="str">
        <f t="shared" si="162"/>
        <v>11696</v>
      </c>
      <c r="B10404">
        <v>11696</v>
      </c>
      <c r="C10404" t="s">
        <v>24714</v>
      </c>
      <c r="D10404" t="s">
        <v>8781</v>
      </c>
      <c r="E10404" s="363" t="s">
        <v>24715</v>
      </c>
      <c r="F10404"/>
      <c r="G10404"/>
      <c r="H10404"/>
      <c r="I10404" s="610"/>
    </row>
    <row r="10405" spans="1:9" ht="15" x14ac:dyDescent="0.25">
      <c r="A10405" s="609" t="str">
        <f t="shared" si="162"/>
        <v>10427</v>
      </c>
      <c r="B10405">
        <v>10427</v>
      </c>
      <c r="C10405" t="s">
        <v>24716</v>
      </c>
      <c r="D10405" t="s">
        <v>8781</v>
      </c>
      <c r="E10405" s="363" t="s">
        <v>24717</v>
      </c>
      <c r="F10405"/>
      <c r="G10405"/>
      <c r="H10405"/>
      <c r="I10405" s="610"/>
    </row>
    <row r="10406" spans="1:9" ht="15" x14ac:dyDescent="0.25">
      <c r="A10406" s="609" t="str">
        <f t="shared" si="162"/>
        <v>10428</v>
      </c>
      <c r="B10406">
        <v>10428</v>
      </c>
      <c r="C10406" t="s">
        <v>24718</v>
      </c>
      <c r="D10406" t="s">
        <v>8781</v>
      </c>
      <c r="E10406" s="363" t="s">
        <v>24719</v>
      </c>
      <c r="F10406"/>
      <c r="G10406"/>
      <c r="H10406"/>
      <c r="I10406" s="610"/>
    </row>
    <row r="10407" spans="1:9" ht="15" x14ac:dyDescent="0.25">
      <c r="A10407" s="609" t="str">
        <f t="shared" si="162"/>
        <v>36521</v>
      </c>
      <c r="B10407">
        <v>36521</v>
      </c>
      <c r="C10407" t="s">
        <v>24720</v>
      </c>
      <c r="D10407" t="s">
        <v>8781</v>
      </c>
      <c r="E10407" s="363" t="s">
        <v>24721</v>
      </c>
      <c r="F10407"/>
      <c r="G10407"/>
      <c r="H10407"/>
      <c r="I10407" s="610"/>
    </row>
    <row r="10408" spans="1:9" ht="15" x14ac:dyDescent="0.25">
      <c r="A10408" s="609" t="str">
        <f t="shared" si="162"/>
        <v>36794</v>
      </c>
      <c r="B10408">
        <v>36794</v>
      </c>
      <c r="C10408" t="s">
        <v>24722</v>
      </c>
      <c r="D10408" t="s">
        <v>8781</v>
      </c>
      <c r="E10408" s="363" t="s">
        <v>24723</v>
      </c>
      <c r="F10408"/>
      <c r="G10408"/>
      <c r="H10408"/>
      <c r="I10408" s="610"/>
    </row>
    <row r="10409" spans="1:9" ht="15" x14ac:dyDescent="0.25">
      <c r="A10409" s="609" t="str">
        <f t="shared" si="162"/>
        <v>10426</v>
      </c>
      <c r="B10409">
        <v>10426</v>
      </c>
      <c r="C10409" t="s">
        <v>24724</v>
      </c>
      <c r="D10409" t="s">
        <v>8781</v>
      </c>
      <c r="E10409" s="363" t="s">
        <v>24725</v>
      </c>
      <c r="F10409"/>
      <c r="G10409"/>
      <c r="H10409"/>
      <c r="I10409" s="610"/>
    </row>
    <row r="10410" spans="1:9" ht="15" x14ac:dyDescent="0.25">
      <c r="A10410" s="609" t="str">
        <f t="shared" si="162"/>
        <v>10425</v>
      </c>
      <c r="B10410">
        <v>10425</v>
      </c>
      <c r="C10410" t="s">
        <v>24726</v>
      </c>
      <c r="D10410" t="s">
        <v>8781</v>
      </c>
      <c r="E10410" s="363" t="s">
        <v>24727</v>
      </c>
      <c r="F10410"/>
      <c r="G10410"/>
      <c r="H10410"/>
      <c r="I10410" s="610"/>
    </row>
    <row r="10411" spans="1:9" ht="15" x14ac:dyDescent="0.25">
      <c r="A10411" s="609" t="str">
        <f t="shared" si="162"/>
        <v>10431</v>
      </c>
      <c r="B10411">
        <v>10431</v>
      </c>
      <c r="C10411" t="s">
        <v>24728</v>
      </c>
      <c r="D10411" t="s">
        <v>8781</v>
      </c>
      <c r="E10411" s="363" t="s">
        <v>24729</v>
      </c>
      <c r="F10411"/>
      <c r="G10411"/>
      <c r="H10411"/>
      <c r="I10411" s="610"/>
    </row>
    <row r="10412" spans="1:9" ht="15" x14ac:dyDescent="0.25">
      <c r="A10412" s="609" t="str">
        <f t="shared" si="162"/>
        <v>10429</v>
      </c>
      <c r="B10412">
        <v>10429</v>
      </c>
      <c r="C10412" t="s">
        <v>24730</v>
      </c>
      <c r="D10412" t="s">
        <v>8781</v>
      </c>
      <c r="E10412" s="363" t="s">
        <v>19623</v>
      </c>
      <c r="F10412"/>
      <c r="G10412"/>
      <c r="H10412"/>
      <c r="I10412" s="610"/>
    </row>
    <row r="10413" spans="1:9" ht="15" x14ac:dyDescent="0.25">
      <c r="A10413" s="609" t="str">
        <f t="shared" si="162"/>
        <v>2354</v>
      </c>
      <c r="B10413">
        <v>2354</v>
      </c>
      <c r="C10413" t="s">
        <v>24731</v>
      </c>
      <c r="D10413" t="s">
        <v>8786</v>
      </c>
      <c r="E10413" s="363" t="s">
        <v>9302</v>
      </c>
      <c r="F10413"/>
      <c r="G10413"/>
      <c r="H10413"/>
      <c r="I10413" s="610"/>
    </row>
    <row r="10414" spans="1:9" ht="15" x14ac:dyDescent="0.25">
      <c r="A10414" s="609" t="str">
        <f t="shared" si="162"/>
        <v>40932</v>
      </c>
      <c r="B10414">
        <v>40932</v>
      </c>
      <c r="C10414" t="s">
        <v>24732</v>
      </c>
      <c r="D10414" t="s">
        <v>8914</v>
      </c>
      <c r="E10414" s="363" t="s">
        <v>24733</v>
      </c>
      <c r="F10414"/>
      <c r="G10414"/>
      <c r="H10414"/>
      <c r="I10414" s="610"/>
    </row>
    <row r="10415" spans="1:9" ht="15" x14ac:dyDescent="0.25">
      <c r="A10415" s="609" t="str">
        <f t="shared" si="162"/>
        <v>10853</v>
      </c>
      <c r="B10415">
        <v>10853</v>
      </c>
      <c r="C10415" t="s">
        <v>24734</v>
      </c>
      <c r="D10415" t="s">
        <v>8781</v>
      </c>
      <c r="E10415" s="363" t="s">
        <v>24735</v>
      </c>
      <c r="F10415"/>
      <c r="G10415"/>
      <c r="H10415"/>
      <c r="I10415" s="610"/>
    </row>
    <row r="10416" spans="1:9" ht="15" x14ac:dyDescent="0.25">
      <c r="A10416" s="609" t="str">
        <f t="shared" si="162"/>
        <v>5093</v>
      </c>
      <c r="B10416">
        <v>5093</v>
      </c>
      <c r="C10416" t="s">
        <v>24736</v>
      </c>
      <c r="D10416" t="s">
        <v>9014</v>
      </c>
      <c r="E10416" s="363" t="s">
        <v>17305</v>
      </c>
      <c r="F10416"/>
      <c r="G10416"/>
      <c r="H10416"/>
      <c r="I10416" s="610"/>
    </row>
    <row r="10417" spans="1:9" ht="15" x14ac:dyDescent="0.25">
      <c r="A10417" s="609" t="str">
        <f t="shared" si="162"/>
        <v>37768</v>
      </c>
      <c r="B10417">
        <v>37768</v>
      </c>
      <c r="C10417" t="s">
        <v>24737</v>
      </c>
      <c r="D10417" t="s">
        <v>8781</v>
      </c>
      <c r="E10417" s="363" t="s">
        <v>24738</v>
      </c>
      <c r="F10417"/>
      <c r="G10417"/>
      <c r="H10417"/>
      <c r="I10417" s="610"/>
    </row>
    <row r="10418" spans="1:9" ht="15" x14ac:dyDescent="0.25">
      <c r="A10418" s="609" t="str">
        <f t="shared" si="162"/>
        <v>37773</v>
      </c>
      <c r="B10418">
        <v>37773</v>
      </c>
      <c r="C10418" t="s">
        <v>24739</v>
      </c>
      <c r="D10418" t="s">
        <v>8781</v>
      </c>
      <c r="E10418" s="363" t="s">
        <v>24740</v>
      </c>
      <c r="F10418"/>
      <c r="G10418"/>
      <c r="H10418"/>
      <c r="I10418" s="610"/>
    </row>
    <row r="10419" spans="1:9" ht="15" x14ac:dyDescent="0.25">
      <c r="A10419" s="609" t="str">
        <f t="shared" si="162"/>
        <v>37769</v>
      </c>
      <c r="B10419">
        <v>37769</v>
      </c>
      <c r="C10419" t="s">
        <v>24741</v>
      </c>
      <c r="D10419" t="s">
        <v>8781</v>
      </c>
      <c r="E10419" s="363" t="s">
        <v>24742</v>
      </c>
      <c r="F10419"/>
      <c r="G10419"/>
      <c r="H10419"/>
      <c r="I10419" s="610"/>
    </row>
    <row r="10420" spans="1:9" ht="15" x14ac:dyDescent="0.25">
      <c r="A10420" s="609" t="str">
        <f t="shared" si="162"/>
        <v>37770</v>
      </c>
      <c r="B10420">
        <v>37770</v>
      </c>
      <c r="C10420" t="s">
        <v>24743</v>
      </c>
      <c r="D10420" t="s">
        <v>8781</v>
      </c>
      <c r="E10420" s="363" t="s">
        <v>24744</v>
      </c>
      <c r="F10420"/>
      <c r="G10420"/>
      <c r="H10420"/>
      <c r="I10420" s="610"/>
    </row>
    <row r="10421" spans="1:9" ht="15" x14ac:dyDescent="0.25">
      <c r="A10421" s="609" t="str">
        <f t="shared" si="162"/>
        <v>38382</v>
      </c>
      <c r="B10421">
        <v>38382</v>
      </c>
      <c r="C10421" t="s">
        <v>24745</v>
      </c>
      <c r="D10421" t="s">
        <v>8781</v>
      </c>
      <c r="E10421" s="363" t="s">
        <v>9930</v>
      </c>
      <c r="F10421"/>
      <c r="G10421"/>
      <c r="H10421"/>
      <c r="I10421" s="610"/>
    </row>
    <row r="10422" spans="1:9" ht="15" x14ac:dyDescent="0.25">
      <c r="A10422" s="609" t="str">
        <f t="shared" si="162"/>
        <v>38383</v>
      </c>
      <c r="B10422">
        <v>38383</v>
      </c>
      <c r="C10422" t="s">
        <v>24746</v>
      </c>
      <c r="D10422" t="s">
        <v>8781</v>
      </c>
      <c r="E10422" s="363" t="s">
        <v>10097</v>
      </c>
      <c r="F10422"/>
      <c r="G10422"/>
      <c r="H10422"/>
      <c r="I10422" s="610"/>
    </row>
    <row r="10423" spans="1:9" ht="15" x14ac:dyDescent="0.25">
      <c r="A10423" s="609" t="str">
        <f t="shared" si="162"/>
        <v>3768</v>
      </c>
      <c r="B10423">
        <v>3768</v>
      </c>
      <c r="C10423" t="s">
        <v>24747</v>
      </c>
      <c r="D10423" t="s">
        <v>8781</v>
      </c>
      <c r="E10423" s="363" t="s">
        <v>9245</v>
      </c>
      <c r="F10423"/>
      <c r="G10423"/>
      <c r="H10423"/>
      <c r="I10423" s="610"/>
    </row>
    <row r="10424" spans="1:9" ht="15" x14ac:dyDescent="0.25">
      <c r="A10424" s="609" t="str">
        <f t="shared" si="162"/>
        <v>3767</v>
      </c>
      <c r="B10424">
        <v>3767</v>
      </c>
      <c r="C10424" t="s">
        <v>24748</v>
      </c>
      <c r="D10424" t="s">
        <v>8781</v>
      </c>
      <c r="E10424" s="363" t="s">
        <v>8874</v>
      </c>
      <c r="F10424"/>
      <c r="G10424"/>
      <c r="H10424"/>
      <c r="I10424" s="610"/>
    </row>
    <row r="10425" spans="1:9" ht="15" x14ac:dyDescent="0.25">
      <c r="A10425" s="609" t="str">
        <f t="shared" si="162"/>
        <v>13192</v>
      </c>
      <c r="B10425">
        <v>13192</v>
      </c>
      <c r="C10425" t="s">
        <v>24749</v>
      </c>
      <c r="D10425" t="s">
        <v>8781</v>
      </c>
      <c r="E10425" s="363" t="s">
        <v>24750</v>
      </c>
      <c r="F10425"/>
      <c r="G10425"/>
      <c r="H10425"/>
      <c r="I10425" s="610"/>
    </row>
    <row r="10426" spans="1:9" ht="15" x14ac:dyDescent="0.25">
      <c r="A10426" s="609" t="str">
        <f t="shared" si="162"/>
        <v>38413</v>
      </c>
      <c r="B10426">
        <v>38413</v>
      </c>
      <c r="C10426" t="s">
        <v>24751</v>
      </c>
      <c r="D10426" t="s">
        <v>8781</v>
      </c>
      <c r="E10426" s="363" t="s">
        <v>24752</v>
      </c>
      <c r="F10426"/>
      <c r="G10426"/>
      <c r="H10426"/>
      <c r="I10426" s="610"/>
    </row>
    <row r="10427" spans="1:9" ht="15" x14ac:dyDescent="0.25">
      <c r="A10427" s="609" t="str">
        <f t="shared" si="162"/>
        <v>42440</v>
      </c>
      <c r="B10427">
        <v>42440</v>
      </c>
      <c r="C10427" t="s">
        <v>24753</v>
      </c>
      <c r="D10427" t="s">
        <v>8781</v>
      </c>
      <c r="E10427" s="363" t="s">
        <v>24754</v>
      </c>
      <c r="F10427"/>
      <c r="G10427"/>
      <c r="H10427"/>
      <c r="I10427" s="610"/>
    </row>
    <row r="10428" spans="1:9" ht="15" x14ac:dyDescent="0.25">
      <c r="A10428" s="609" t="str">
        <f t="shared" si="162"/>
        <v>20193</v>
      </c>
      <c r="B10428">
        <v>20193</v>
      </c>
      <c r="C10428" t="s">
        <v>24755</v>
      </c>
      <c r="D10428" t="s">
        <v>9908</v>
      </c>
      <c r="E10428" s="363" t="s">
        <v>10495</v>
      </c>
      <c r="F10428"/>
      <c r="G10428"/>
      <c r="H10428"/>
      <c r="I10428" s="610"/>
    </row>
    <row r="10429" spans="1:9" ht="15" x14ac:dyDescent="0.25">
      <c r="A10429" s="609" t="str">
        <f t="shared" si="162"/>
        <v>10527</v>
      </c>
      <c r="B10429">
        <v>10527</v>
      </c>
      <c r="C10429" t="s">
        <v>24756</v>
      </c>
      <c r="D10429" t="s">
        <v>9909</v>
      </c>
      <c r="E10429" s="363" t="s">
        <v>10374</v>
      </c>
      <c r="F10429"/>
      <c r="G10429"/>
      <c r="H10429"/>
      <c r="I10429" s="610"/>
    </row>
    <row r="10430" spans="1:9" ht="15" x14ac:dyDescent="0.25">
      <c r="A10430" s="609" t="str">
        <f t="shared" si="162"/>
        <v>41805</v>
      </c>
      <c r="B10430">
        <v>41805</v>
      </c>
      <c r="C10430" t="s">
        <v>24757</v>
      </c>
      <c r="D10430" t="s">
        <v>8914</v>
      </c>
      <c r="E10430" s="363" t="s">
        <v>10263</v>
      </c>
      <c r="F10430"/>
      <c r="G10430"/>
      <c r="H10430"/>
      <c r="I10430" s="610"/>
    </row>
    <row r="10431" spans="1:9" ht="15" x14ac:dyDescent="0.25">
      <c r="A10431" s="609" t="str">
        <f t="shared" si="162"/>
        <v>40271</v>
      </c>
      <c r="B10431">
        <v>40271</v>
      </c>
      <c r="C10431" t="s">
        <v>24758</v>
      </c>
      <c r="D10431" t="s">
        <v>8914</v>
      </c>
      <c r="E10431" s="363" t="s">
        <v>12881</v>
      </c>
      <c r="F10431"/>
      <c r="G10431"/>
      <c r="H10431"/>
      <c r="I10431" s="610"/>
    </row>
    <row r="10432" spans="1:9" ht="15" x14ac:dyDescent="0.25">
      <c r="A10432" s="609" t="str">
        <f t="shared" si="162"/>
        <v>40287</v>
      </c>
      <c r="B10432">
        <v>40287</v>
      </c>
      <c r="C10432" t="s">
        <v>24759</v>
      </c>
      <c r="D10432" t="s">
        <v>8914</v>
      </c>
      <c r="E10432" s="363" t="s">
        <v>9751</v>
      </c>
      <c r="F10432"/>
      <c r="G10432"/>
      <c r="H10432"/>
      <c r="I10432" s="610"/>
    </row>
    <row r="10433" spans="1:9" ht="15" x14ac:dyDescent="0.25">
      <c r="A10433" s="609" t="str">
        <f t="shared" si="162"/>
        <v>40295</v>
      </c>
      <c r="B10433">
        <v>40295</v>
      </c>
      <c r="C10433" t="s">
        <v>24760</v>
      </c>
      <c r="D10433" t="s">
        <v>8786</v>
      </c>
      <c r="E10433" s="363" t="s">
        <v>9038</v>
      </c>
      <c r="F10433"/>
      <c r="G10433"/>
      <c r="H10433"/>
      <c r="I10433" s="610"/>
    </row>
    <row r="10434" spans="1:9" ht="15" x14ac:dyDescent="0.25">
      <c r="A10434" s="609" t="str">
        <f t="shared" ref="A10434:A10497" si="163">IF(ISERROR(SEARCH("/",B10434)=6),TRIM(CLEAN(B10434)),IF(SEARCH("/",B10434)=6,IF(LEN(TRIM(CLEAN(B10434)))=7,LEFT(TRIM(CLEAN(B10434)),6)&amp;"00"&amp;RIGHT(TRIM(CLEAN(B10434)),1),LEFT(TRIM(CLEAN(B10434)),6)&amp;"0"&amp;RIGHT(TRIM(CLEAN(B10434)),2)),TRIM(CLEAN(B10434))))</f>
        <v>745</v>
      </c>
      <c r="B10434">
        <v>745</v>
      </c>
      <c r="C10434" t="s">
        <v>24761</v>
      </c>
      <c r="D10434" t="s">
        <v>8786</v>
      </c>
      <c r="E10434" s="363" t="s">
        <v>9039</v>
      </c>
      <c r="F10434"/>
      <c r="G10434"/>
      <c r="H10434"/>
      <c r="I10434" s="610"/>
    </row>
    <row r="10435" spans="1:9" ht="15" x14ac:dyDescent="0.25">
      <c r="A10435" s="609" t="str">
        <f t="shared" si="163"/>
        <v>4084</v>
      </c>
      <c r="B10435">
        <v>4084</v>
      </c>
      <c r="C10435" t="s">
        <v>24762</v>
      </c>
      <c r="D10435" t="s">
        <v>8786</v>
      </c>
      <c r="E10435" s="363" t="s">
        <v>9138</v>
      </c>
      <c r="F10435"/>
      <c r="G10435"/>
      <c r="H10435"/>
      <c r="I10435" s="610"/>
    </row>
    <row r="10436" spans="1:9" ht="15" x14ac:dyDescent="0.25">
      <c r="A10436" s="609" t="str">
        <f t="shared" si="163"/>
        <v>743</v>
      </c>
      <c r="B10436">
        <v>743</v>
      </c>
      <c r="C10436" t="s">
        <v>24763</v>
      </c>
      <c r="D10436" t="s">
        <v>8786</v>
      </c>
      <c r="E10436" s="363" t="s">
        <v>9138</v>
      </c>
      <c r="F10436"/>
      <c r="G10436"/>
      <c r="H10436"/>
      <c r="I10436" s="610"/>
    </row>
    <row r="10437" spans="1:9" ht="15" x14ac:dyDescent="0.25">
      <c r="A10437" s="609" t="str">
        <f t="shared" si="163"/>
        <v>40293</v>
      </c>
      <c r="B10437">
        <v>40293</v>
      </c>
      <c r="C10437" t="s">
        <v>24764</v>
      </c>
      <c r="D10437" t="s">
        <v>8786</v>
      </c>
      <c r="E10437" s="363" t="s">
        <v>10097</v>
      </c>
      <c r="F10437"/>
      <c r="G10437"/>
      <c r="H10437"/>
      <c r="I10437" s="610"/>
    </row>
    <row r="10438" spans="1:9" ht="15" x14ac:dyDescent="0.25">
      <c r="A10438" s="609" t="str">
        <f t="shared" si="163"/>
        <v>40294</v>
      </c>
      <c r="B10438">
        <v>40294</v>
      </c>
      <c r="C10438" t="s">
        <v>24765</v>
      </c>
      <c r="D10438" t="s">
        <v>8786</v>
      </c>
      <c r="E10438" s="363" t="s">
        <v>9138</v>
      </c>
      <c r="F10438"/>
      <c r="G10438"/>
      <c r="H10438"/>
      <c r="I10438" s="610"/>
    </row>
    <row r="10439" spans="1:9" ht="15" x14ac:dyDescent="0.25">
      <c r="A10439" s="609" t="str">
        <f t="shared" si="163"/>
        <v>4085</v>
      </c>
      <c r="B10439">
        <v>4085</v>
      </c>
      <c r="C10439" t="s">
        <v>24766</v>
      </c>
      <c r="D10439" t="s">
        <v>8786</v>
      </c>
      <c r="E10439" s="363" t="s">
        <v>9817</v>
      </c>
      <c r="F10439"/>
      <c r="G10439"/>
      <c r="H10439"/>
      <c r="I10439" s="610"/>
    </row>
    <row r="10440" spans="1:9" ht="15" x14ac:dyDescent="0.25">
      <c r="A10440" s="609" t="str">
        <f t="shared" si="163"/>
        <v>10775</v>
      </c>
      <c r="B10440">
        <v>10775</v>
      </c>
      <c r="C10440" t="s">
        <v>24767</v>
      </c>
      <c r="D10440" t="s">
        <v>8914</v>
      </c>
      <c r="E10440" s="363" t="s">
        <v>24768</v>
      </c>
      <c r="F10440"/>
      <c r="G10440"/>
      <c r="H10440"/>
      <c r="I10440" s="610"/>
    </row>
    <row r="10441" spans="1:9" ht="15" x14ac:dyDescent="0.25">
      <c r="A10441" s="609" t="str">
        <f t="shared" si="163"/>
        <v>10776</v>
      </c>
      <c r="B10441">
        <v>10776</v>
      </c>
      <c r="C10441" t="s">
        <v>24769</v>
      </c>
      <c r="D10441" t="s">
        <v>8914</v>
      </c>
      <c r="E10441" s="363" t="s">
        <v>24770</v>
      </c>
      <c r="F10441"/>
      <c r="G10441"/>
      <c r="H10441"/>
      <c r="I10441" s="610"/>
    </row>
    <row r="10442" spans="1:9" ht="15" x14ac:dyDescent="0.25">
      <c r="A10442" s="609" t="str">
        <f t="shared" si="163"/>
        <v>10779</v>
      </c>
      <c r="B10442">
        <v>10779</v>
      </c>
      <c r="C10442" t="s">
        <v>24771</v>
      </c>
      <c r="D10442" t="s">
        <v>8914</v>
      </c>
      <c r="E10442" s="363" t="s">
        <v>24772</v>
      </c>
      <c r="F10442"/>
      <c r="G10442"/>
      <c r="H10442"/>
      <c r="I10442" s="610"/>
    </row>
    <row r="10443" spans="1:9" ht="15" x14ac:dyDescent="0.25">
      <c r="A10443" s="609" t="str">
        <f t="shared" si="163"/>
        <v>10777</v>
      </c>
      <c r="B10443">
        <v>10777</v>
      </c>
      <c r="C10443" t="s">
        <v>24773</v>
      </c>
      <c r="D10443" t="s">
        <v>8914</v>
      </c>
      <c r="E10443" s="363" t="s">
        <v>24774</v>
      </c>
      <c r="F10443"/>
      <c r="G10443"/>
      <c r="H10443"/>
      <c r="I10443" s="610"/>
    </row>
    <row r="10444" spans="1:9" ht="15" x14ac:dyDescent="0.25">
      <c r="A10444" s="609" t="str">
        <f t="shared" si="163"/>
        <v>10778</v>
      </c>
      <c r="B10444">
        <v>10778</v>
      </c>
      <c r="C10444" t="s">
        <v>24775</v>
      </c>
      <c r="D10444" t="s">
        <v>8914</v>
      </c>
      <c r="E10444" s="363" t="s">
        <v>24772</v>
      </c>
      <c r="F10444"/>
      <c r="G10444"/>
      <c r="H10444"/>
      <c r="I10444" s="610"/>
    </row>
    <row r="10445" spans="1:9" ht="15" x14ac:dyDescent="0.25">
      <c r="A10445" s="609" t="str">
        <f t="shared" si="163"/>
        <v>40339</v>
      </c>
      <c r="B10445">
        <v>40339</v>
      </c>
      <c r="C10445" t="s">
        <v>24776</v>
      </c>
      <c r="D10445" t="s">
        <v>8914</v>
      </c>
      <c r="E10445" s="363" t="s">
        <v>9751</v>
      </c>
      <c r="F10445"/>
      <c r="G10445"/>
      <c r="H10445"/>
      <c r="I10445" s="610"/>
    </row>
    <row r="10446" spans="1:9" ht="15" x14ac:dyDescent="0.25">
      <c r="A10446" s="609" t="str">
        <f t="shared" si="163"/>
        <v>10749</v>
      </c>
      <c r="B10446">
        <v>10749</v>
      </c>
      <c r="C10446" t="s">
        <v>24777</v>
      </c>
      <c r="D10446" t="s">
        <v>8914</v>
      </c>
      <c r="E10446" s="363" t="s">
        <v>9087</v>
      </c>
      <c r="F10446"/>
      <c r="G10446"/>
      <c r="H10446"/>
      <c r="I10446" s="610"/>
    </row>
    <row r="10447" spans="1:9" ht="15" x14ac:dyDescent="0.25">
      <c r="A10447" s="609" t="str">
        <f t="shared" si="163"/>
        <v>40290</v>
      </c>
      <c r="B10447">
        <v>40290</v>
      </c>
      <c r="C10447" t="s">
        <v>24778</v>
      </c>
      <c r="D10447" t="s">
        <v>8914</v>
      </c>
      <c r="E10447" s="363" t="s">
        <v>10071</v>
      </c>
      <c r="F10447"/>
      <c r="G10447"/>
      <c r="H10447"/>
      <c r="I10447" s="610"/>
    </row>
    <row r="10448" spans="1:9" ht="15" x14ac:dyDescent="0.25">
      <c r="A10448" s="609" t="str">
        <f t="shared" si="163"/>
        <v>3346</v>
      </c>
      <c r="B10448">
        <v>3346</v>
      </c>
      <c r="C10448" t="s">
        <v>24779</v>
      </c>
      <c r="D10448" t="s">
        <v>8786</v>
      </c>
      <c r="E10448" s="363" t="s">
        <v>18256</v>
      </c>
      <c r="F10448"/>
      <c r="G10448"/>
      <c r="H10448"/>
      <c r="I10448" s="610"/>
    </row>
    <row r="10449" spans="1:9" ht="15" x14ac:dyDescent="0.25">
      <c r="A10449" s="609" t="str">
        <f t="shared" si="163"/>
        <v>3348</v>
      </c>
      <c r="B10449">
        <v>3348</v>
      </c>
      <c r="C10449" t="s">
        <v>24780</v>
      </c>
      <c r="D10449" t="s">
        <v>8786</v>
      </c>
      <c r="E10449" s="363" t="s">
        <v>14440</v>
      </c>
      <c r="F10449"/>
      <c r="G10449"/>
      <c r="H10449"/>
      <c r="I10449" s="610"/>
    </row>
    <row r="10450" spans="1:9" ht="15" x14ac:dyDescent="0.25">
      <c r="A10450" s="609" t="str">
        <f t="shared" si="163"/>
        <v>39833</v>
      </c>
      <c r="B10450">
        <v>39833</v>
      </c>
      <c r="C10450" t="s">
        <v>24781</v>
      </c>
      <c r="D10450" t="s">
        <v>8786</v>
      </c>
      <c r="E10450" s="363" t="s">
        <v>18329</v>
      </c>
      <c r="F10450"/>
      <c r="G10450"/>
      <c r="H10450"/>
      <c r="I10450" s="610"/>
    </row>
    <row r="10451" spans="1:9" ht="15" x14ac:dyDescent="0.25">
      <c r="A10451" s="609" t="str">
        <f t="shared" si="163"/>
        <v>7252</v>
      </c>
      <c r="B10451">
        <v>7252</v>
      </c>
      <c r="C10451" t="s">
        <v>24782</v>
      </c>
      <c r="D10451" t="s">
        <v>8786</v>
      </c>
      <c r="E10451" s="363" t="s">
        <v>9183</v>
      </c>
      <c r="F10451"/>
      <c r="G10451"/>
      <c r="H10451"/>
      <c r="I10451" s="610"/>
    </row>
    <row r="10452" spans="1:9" ht="15" x14ac:dyDescent="0.25">
      <c r="A10452" s="609" t="str">
        <f t="shared" si="163"/>
        <v>4778</v>
      </c>
      <c r="B10452">
        <v>4778</v>
      </c>
      <c r="C10452" t="s">
        <v>24783</v>
      </c>
      <c r="D10452" t="s">
        <v>8786</v>
      </c>
      <c r="E10452" s="363" t="s">
        <v>9245</v>
      </c>
      <c r="F10452"/>
      <c r="G10452"/>
      <c r="H10452"/>
      <c r="I10452" s="610"/>
    </row>
    <row r="10453" spans="1:9" ht="15" x14ac:dyDescent="0.25">
      <c r="A10453" s="609" t="str">
        <f t="shared" si="163"/>
        <v>4780</v>
      </c>
      <c r="B10453">
        <v>4780</v>
      </c>
      <c r="C10453" t="s">
        <v>24784</v>
      </c>
      <c r="D10453" t="s">
        <v>8786</v>
      </c>
      <c r="E10453" s="363" t="s">
        <v>9269</v>
      </c>
      <c r="F10453"/>
      <c r="G10453"/>
      <c r="H10453"/>
      <c r="I10453" s="610"/>
    </row>
    <row r="10454" spans="1:9" ht="15" x14ac:dyDescent="0.25">
      <c r="A10454" s="609" t="str">
        <f t="shared" si="163"/>
        <v>10809</v>
      </c>
      <c r="B10454">
        <v>10809</v>
      </c>
      <c r="C10454" t="s">
        <v>24785</v>
      </c>
      <c r="D10454" t="s">
        <v>8786</v>
      </c>
      <c r="E10454" s="363" t="s">
        <v>9917</v>
      </c>
      <c r="F10454"/>
      <c r="G10454"/>
      <c r="H10454"/>
      <c r="I10454" s="610"/>
    </row>
    <row r="10455" spans="1:9" ht="15" x14ac:dyDescent="0.25">
      <c r="A10455" s="609" t="str">
        <f t="shared" si="163"/>
        <v>10811</v>
      </c>
      <c r="B10455">
        <v>10811</v>
      </c>
      <c r="C10455" t="s">
        <v>24786</v>
      </c>
      <c r="D10455" t="s">
        <v>8786</v>
      </c>
      <c r="E10455" s="363" t="s">
        <v>8988</v>
      </c>
      <c r="F10455"/>
      <c r="G10455"/>
      <c r="H10455"/>
      <c r="I10455" s="610"/>
    </row>
    <row r="10456" spans="1:9" ht="15" x14ac:dyDescent="0.25">
      <c r="A10456" s="609" t="str">
        <f t="shared" si="163"/>
        <v>7247</v>
      </c>
      <c r="B10456">
        <v>7247</v>
      </c>
      <c r="C10456" t="s">
        <v>24787</v>
      </c>
      <c r="D10456" t="s">
        <v>8786</v>
      </c>
      <c r="E10456" s="363" t="s">
        <v>9183</v>
      </c>
      <c r="F10456"/>
      <c r="G10456"/>
      <c r="H10456"/>
      <c r="I10456" s="610"/>
    </row>
    <row r="10457" spans="1:9" ht="15" x14ac:dyDescent="0.25">
      <c r="A10457" s="609" t="str">
        <f t="shared" si="163"/>
        <v>40291</v>
      </c>
      <c r="B10457">
        <v>40291</v>
      </c>
      <c r="C10457" t="s">
        <v>24788</v>
      </c>
      <c r="D10457" t="s">
        <v>8914</v>
      </c>
      <c r="E10457" s="363" t="s">
        <v>24789</v>
      </c>
      <c r="F10457"/>
      <c r="G10457"/>
      <c r="H10457"/>
      <c r="I10457" s="610"/>
    </row>
    <row r="10458" spans="1:9" ht="15" x14ac:dyDescent="0.25">
      <c r="A10458" s="609" t="str">
        <f t="shared" si="163"/>
        <v>40275</v>
      </c>
      <c r="B10458">
        <v>40275</v>
      </c>
      <c r="C10458" t="s">
        <v>24790</v>
      </c>
      <c r="D10458" t="s">
        <v>8914</v>
      </c>
      <c r="E10458" s="363" t="s">
        <v>10374</v>
      </c>
      <c r="F10458"/>
      <c r="G10458"/>
      <c r="H10458"/>
      <c r="I10458" s="610"/>
    </row>
    <row r="10459" spans="1:9" ht="15" x14ac:dyDescent="0.25">
      <c r="A10459" s="609" t="str">
        <f t="shared" si="163"/>
        <v>42408</v>
      </c>
      <c r="B10459">
        <v>42408</v>
      </c>
      <c r="C10459" t="s">
        <v>24791</v>
      </c>
      <c r="D10459" t="s">
        <v>8779</v>
      </c>
      <c r="E10459" s="363" t="s">
        <v>11808</v>
      </c>
      <c r="F10459"/>
      <c r="G10459"/>
      <c r="H10459"/>
      <c r="I10459" s="610"/>
    </row>
    <row r="10460" spans="1:9" ht="15" x14ac:dyDescent="0.25">
      <c r="A10460" s="609" t="str">
        <f t="shared" si="163"/>
        <v>3777</v>
      </c>
      <c r="B10460">
        <v>3777</v>
      </c>
      <c r="C10460" t="s">
        <v>24792</v>
      </c>
      <c r="D10460" t="s">
        <v>8779</v>
      </c>
      <c r="E10460" s="363" t="s">
        <v>9272</v>
      </c>
      <c r="F10460"/>
      <c r="G10460"/>
      <c r="H10460"/>
      <c r="I10460" s="610"/>
    </row>
    <row r="10461" spans="1:9" ht="15" x14ac:dyDescent="0.25">
      <c r="A10461" s="609" t="str">
        <f t="shared" si="163"/>
        <v>3798</v>
      </c>
      <c r="B10461">
        <v>3798</v>
      </c>
      <c r="C10461" t="s">
        <v>24793</v>
      </c>
      <c r="D10461" t="s">
        <v>8781</v>
      </c>
      <c r="E10461" s="363" t="s">
        <v>24794</v>
      </c>
      <c r="F10461"/>
      <c r="G10461"/>
      <c r="H10461"/>
      <c r="I10461" s="610"/>
    </row>
    <row r="10462" spans="1:9" ht="15" x14ac:dyDescent="0.25">
      <c r="A10462" s="609" t="str">
        <f t="shared" si="163"/>
        <v>38769</v>
      </c>
      <c r="B10462">
        <v>38769</v>
      </c>
      <c r="C10462" t="s">
        <v>24795</v>
      </c>
      <c r="D10462" t="s">
        <v>8781</v>
      </c>
      <c r="E10462" s="363" t="s">
        <v>24796</v>
      </c>
      <c r="F10462"/>
      <c r="G10462"/>
      <c r="H10462"/>
      <c r="I10462" s="610"/>
    </row>
    <row r="10463" spans="1:9" ht="15" x14ac:dyDescent="0.25">
      <c r="A10463" s="609" t="str">
        <f t="shared" si="163"/>
        <v>39510</v>
      </c>
      <c r="B10463">
        <v>39510</v>
      </c>
      <c r="C10463" t="s">
        <v>24797</v>
      </c>
      <c r="D10463" t="s">
        <v>8781</v>
      </c>
      <c r="E10463" s="363" t="s">
        <v>24798</v>
      </c>
      <c r="F10463"/>
      <c r="G10463"/>
      <c r="H10463"/>
      <c r="I10463" s="610"/>
    </row>
    <row r="10464" spans="1:9" ht="15" x14ac:dyDescent="0.25">
      <c r="A10464" s="609" t="str">
        <f t="shared" si="163"/>
        <v>38776</v>
      </c>
      <c r="B10464">
        <v>38776</v>
      </c>
      <c r="C10464" t="s">
        <v>24799</v>
      </c>
      <c r="D10464" t="s">
        <v>8781</v>
      </c>
      <c r="E10464" s="363" t="s">
        <v>24800</v>
      </c>
      <c r="F10464"/>
      <c r="G10464"/>
      <c r="H10464"/>
      <c r="I10464" s="610"/>
    </row>
    <row r="10465" spans="1:9" ht="15" x14ac:dyDescent="0.25">
      <c r="A10465" s="609" t="str">
        <f t="shared" si="163"/>
        <v>38774</v>
      </c>
      <c r="B10465">
        <v>38774</v>
      </c>
      <c r="C10465" t="s">
        <v>24801</v>
      </c>
      <c r="D10465" t="s">
        <v>8781</v>
      </c>
      <c r="E10465" s="363" t="s">
        <v>18581</v>
      </c>
      <c r="F10465"/>
      <c r="G10465"/>
      <c r="H10465"/>
      <c r="I10465" s="610"/>
    </row>
    <row r="10466" spans="1:9" ht="15" x14ac:dyDescent="0.25">
      <c r="A10466" s="609" t="str">
        <f t="shared" si="163"/>
        <v>42247</v>
      </c>
      <c r="B10466">
        <v>42247</v>
      </c>
      <c r="C10466" t="s">
        <v>24802</v>
      </c>
      <c r="D10466" t="s">
        <v>8781</v>
      </c>
      <c r="E10466" s="363" t="s">
        <v>24803</v>
      </c>
      <c r="F10466"/>
      <c r="G10466"/>
      <c r="H10466"/>
      <c r="I10466" s="610"/>
    </row>
    <row r="10467" spans="1:9" ht="15" x14ac:dyDescent="0.25">
      <c r="A10467" s="609" t="str">
        <f t="shared" si="163"/>
        <v>42248</v>
      </c>
      <c r="B10467">
        <v>42248</v>
      </c>
      <c r="C10467" t="s">
        <v>24804</v>
      </c>
      <c r="D10467" t="s">
        <v>8781</v>
      </c>
      <c r="E10467" s="363" t="s">
        <v>24805</v>
      </c>
      <c r="F10467"/>
      <c r="G10467"/>
      <c r="H10467"/>
      <c r="I10467" s="610"/>
    </row>
    <row r="10468" spans="1:9" ht="15" x14ac:dyDescent="0.25">
      <c r="A10468" s="609" t="str">
        <f t="shared" si="163"/>
        <v>42249</v>
      </c>
      <c r="B10468">
        <v>42249</v>
      </c>
      <c r="C10468" t="s">
        <v>24806</v>
      </c>
      <c r="D10468" t="s">
        <v>8781</v>
      </c>
      <c r="E10468" s="363" t="s">
        <v>24807</v>
      </c>
      <c r="F10468"/>
      <c r="G10468"/>
      <c r="H10468"/>
      <c r="I10468" s="610"/>
    </row>
    <row r="10469" spans="1:9" ht="15" x14ac:dyDescent="0.25">
      <c r="A10469" s="609" t="str">
        <f t="shared" si="163"/>
        <v>42244</v>
      </c>
      <c r="B10469">
        <v>42244</v>
      </c>
      <c r="C10469" t="s">
        <v>24808</v>
      </c>
      <c r="D10469" t="s">
        <v>8781</v>
      </c>
      <c r="E10469" s="363" t="s">
        <v>24809</v>
      </c>
      <c r="F10469"/>
      <c r="G10469"/>
      <c r="H10469"/>
      <c r="I10469" s="610"/>
    </row>
    <row r="10470" spans="1:9" ht="15" x14ac:dyDescent="0.25">
      <c r="A10470" s="609" t="str">
        <f t="shared" si="163"/>
        <v>42245</v>
      </c>
      <c r="B10470">
        <v>42245</v>
      </c>
      <c r="C10470" t="s">
        <v>24810</v>
      </c>
      <c r="D10470" t="s">
        <v>8781</v>
      </c>
      <c r="E10470" s="363" t="s">
        <v>24811</v>
      </c>
      <c r="F10470"/>
      <c r="G10470"/>
      <c r="H10470"/>
      <c r="I10470" s="610"/>
    </row>
    <row r="10471" spans="1:9" ht="15" x14ac:dyDescent="0.25">
      <c r="A10471" s="609" t="str">
        <f t="shared" si="163"/>
        <v>42246</v>
      </c>
      <c r="B10471">
        <v>42246</v>
      </c>
      <c r="C10471" t="s">
        <v>24812</v>
      </c>
      <c r="D10471" t="s">
        <v>8781</v>
      </c>
      <c r="E10471" s="363" t="s">
        <v>24813</v>
      </c>
      <c r="F10471"/>
      <c r="G10471"/>
      <c r="H10471"/>
      <c r="I10471" s="610"/>
    </row>
    <row r="10472" spans="1:9" ht="15" x14ac:dyDescent="0.25">
      <c r="A10472" s="609" t="str">
        <f t="shared" si="163"/>
        <v>42243</v>
      </c>
      <c r="B10472">
        <v>42243</v>
      </c>
      <c r="C10472" t="s">
        <v>24814</v>
      </c>
      <c r="D10472" t="s">
        <v>8781</v>
      </c>
      <c r="E10472" s="363" t="s">
        <v>19049</v>
      </c>
      <c r="F10472"/>
      <c r="G10472"/>
      <c r="H10472"/>
      <c r="I10472" s="610"/>
    </row>
    <row r="10473" spans="1:9" ht="15" x14ac:dyDescent="0.25">
      <c r="A10473" s="609" t="str">
        <f t="shared" si="163"/>
        <v>38889</v>
      </c>
      <c r="B10473">
        <v>38889</v>
      </c>
      <c r="C10473" t="s">
        <v>24815</v>
      </c>
      <c r="D10473" t="s">
        <v>8781</v>
      </c>
      <c r="E10473" s="363" t="s">
        <v>19430</v>
      </c>
      <c r="F10473"/>
      <c r="G10473"/>
      <c r="H10473"/>
      <c r="I10473" s="610"/>
    </row>
    <row r="10474" spans="1:9" ht="15" x14ac:dyDescent="0.25">
      <c r="A10474" s="609" t="str">
        <f t="shared" si="163"/>
        <v>38784</v>
      </c>
      <c r="B10474">
        <v>38784</v>
      </c>
      <c r="C10474" t="s">
        <v>24816</v>
      </c>
      <c r="D10474" t="s">
        <v>8781</v>
      </c>
      <c r="E10474" s="363" t="s">
        <v>24817</v>
      </c>
      <c r="F10474"/>
      <c r="G10474"/>
      <c r="H10474"/>
      <c r="I10474" s="610"/>
    </row>
    <row r="10475" spans="1:9" ht="15" x14ac:dyDescent="0.25">
      <c r="A10475" s="609" t="str">
        <f t="shared" si="163"/>
        <v>3788</v>
      </c>
      <c r="B10475">
        <v>3788</v>
      </c>
      <c r="C10475" t="s">
        <v>24818</v>
      </c>
      <c r="D10475" t="s">
        <v>8781</v>
      </c>
      <c r="E10475" s="363" t="s">
        <v>24819</v>
      </c>
      <c r="F10475"/>
      <c r="G10475"/>
      <c r="H10475"/>
      <c r="I10475" s="610"/>
    </row>
    <row r="10476" spans="1:9" ht="15" x14ac:dyDescent="0.25">
      <c r="A10476" s="609" t="str">
        <f t="shared" si="163"/>
        <v>12230</v>
      </c>
      <c r="B10476">
        <v>12230</v>
      </c>
      <c r="C10476" t="s">
        <v>24820</v>
      </c>
      <c r="D10476" t="s">
        <v>8781</v>
      </c>
      <c r="E10476" s="363" t="s">
        <v>10197</v>
      </c>
      <c r="F10476"/>
      <c r="G10476"/>
      <c r="H10476"/>
      <c r="I10476" s="610"/>
    </row>
    <row r="10477" spans="1:9" ht="15" x14ac:dyDescent="0.25">
      <c r="A10477" s="609" t="str">
        <f t="shared" si="163"/>
        <v>3780</v>
      </c>
      <c r="B10477">
        <v>3780</v>
      </c>
      <c r="C10477" t="s">
        <v>24821</v>
      </c>
      <c r="D10477" t="s">
        <v>8781</v>
      </c>
      <c r="E10477" s="363" t="s">
        <v>24822</v>
      </c>
      <c r="F10477"/>
      <c r="G10477"/>
      <c r="H10477"/>
      <c r="I10477" s="610"/>
    </row>
    <row r="10478" spans="1:9" ht="15" x14ac:dyDescent="0.25">
      <c r="A10478" s="609" t="str">
        <f t="shared" si="163"/>
        <v>12231</v>
      </c>
      <c r="B10478">
        <v>12231</v>
      </c>
      <c r="C10478" t="s">
        <v>24823</v>
      </c>
      <c r="D10478" t="s">
        <v>8781</v>
      </c>
      <c r="E10478" s="363" t="s">
        <v>22610</v>
      </c>
      <c r="F10478"/>
      <c r="G10478"/>
      <c r="H10478"/>
      <c r="I10478" s="610"/>
    </row>
    <row r="10479" spans="1:9" ht="15" x14ac:dyDescent="0.25">
      <c r="A10479" s="609" t="str">
        <f t="shared" si="163"/>
        <v>3811</v>
      </c>
      <c r="B10479">
        <v>3811</v>
      </c>
      <c r="C10479" t="s">
        <v>24824</v>
      </c>
      <c r="D10479" t="s">
        <v>8781</v>
      </c>
      <c r="E10479" s="363" t="s">
        <v>19342</v>
      </c>
      <c r="F10479"/>
      <c r="G10479"/>
      <c r="H10479"/>
      <c r="I10479" s="610"/>
    </row>
    <row r="10480" spans="1:9" ht="15" x14ac:dyDescent="0.25">
      <c r="A10480" s="609" t="str">
        <f t="shared" si="163"/>
        <v>12232</v>
      </c>
      <c r="B10480">
        <v>12232</v>
      </c>
      <c r="C10480" t="s">
        <v>24825</v>
      </c>
      <c r="D10480" t="s">
        <v>8781</v>
      </c>
      <c r="E10480" s="363" t="s">
        <v>24826</v>
      </c>
      <c r="F10480"/>
      <c r="G10480"/>
      <c r="H10480"/>
      <c r="I10480" s="610"/>
    </row>
    <row r="10481" spans="1:9" ht="15" x14ac:dyDescent="0.25">
      <c r="A10481" s="609" t="str">
        <f t="shared" si="163"/>
        <v>3799</v>
      </c>
      <c r="B10481">
        <v>3799</v>
      </c>
      <c r="C10481" t="s">
        <v>24827</v>
      </c>
      <c r="D10481" t="s">
        <v>8781</v>
      </c>
      <c r="E10481" s="363" t="s">
        <v>24828</v>
      </c>
      <c r="F10481"/>
      <c r="G10481"/>
      <c r="H10481"/>
      <c r="I10481" s="610"/>
    </row>
    <row r="10482" spans="1:9" ht="15" x14ac:dyDescent="0.25">
      <c r="A10482" s="609" t="str">
        <f t="shared" si="163"/>
        <v>12239</v>
      </c>
      <c r="B10482">
        <v>12239</v>
      </c>
      <c r="C10482" t="s">
        <v>24829</v>
      </c>
      <c r="D10482" t="s">
        <v>8781</v>
      </c>
      <c r="E10482" s="363" t="s">
        <v>24830</v>
      </c>
      <c r="F10482"/>
      <c r="G10482"/>
      <c r="H10482"/>
      <c r="I10482" s="610"/>
    </row>
    <row r="10483" spans="1:9" ht="15" x14ac:dyDescent="0.25">
      <c r="A10483" s="609" t="str">
        <f t="shared" si="163"/>
        <v>38773</v>
      </c>
      <c r="B10483">
        <v>38773</v>
      </c>
      <c r="C10483" t="s">
        <v>24831</v>
      </c>
      <c r="D10483" t="s">
        <v>8781</v>
      </c>
      <c r="E10483" s="363" t="s">
        <v>13160</v>
      </c>
      <c r="F10483"/>
      <c r="G10483"/>
      <c r="H10483"/>
      <c r="I10483" s="610"/>
    </row>
    <row r="10484" spans="1:9" ht="15" x14ac:dyDescent="0.25">
      <c r="A10484" s="609" t="str">
        <f t="shared" si="163"/>
        <v>12271</v>
      </c>
      <c r="B10484">
        <v>12271</v>
      </c>
      <c r="C10484" t="s">
        <v>24832</v>
      </c>
      <c r="D10484" t="s">
        <v>8781</v>
      </c>
      <c r="E10484" s="363" t="s">
        <v>24833</v>
      </c>
      <c r="F10484"/>
      <c r="G10484"/>
      <c r="H10484"/>
      <c r="I10484" s="610"/>
    </row>
    <row r="10485" spans="1:9" ht="15" x14ac:dyDescent="0.25">
      <c r="A10485" s="609" t="str">
        <f t="shared" si="163"/>
        <v>38785</v>
      </c>
      <c r="B10485">
        <v>38785</v>
      </c>
      <c r="C10485" t="s">
        <v>24834</v>
      </c>
      <c r="D10485" t="s">
        <v>8781</v>
      </c>
      <c r="E10485" s="363" t="s">
        <v>22864</v>
      </c>
      <c r="F10485"/>
      <c r="G10485"/>
      <c r="H10485"/>
      <c r="I10485" s="610"/>
    </row>
    <row r="10486" spans="1:9" ht="15" x14ac:dyDescent="0.25">
      <c r="A10486" s="609" t="str">
        <f t="shared" si="163"/>
        <v>38786</v>
      </c>
      <c r="B10486">
        <v>38786</v>
      </c>
      <c r="C10486" t="s">
        <v>24835</v>
      </c>
      <c r="D10486" t="s">
        <v>8781</v>
      </c>
      <c r="E10486" s="363" t="s">
        <v>24836</v>
      </c>
      <c r="F10486"/>
      <c r="G10486"/>
      <c r="H10486"/>
      <c r="I10486" s="610"/>
    </row>
    <row r="10487" spans="1:9" ht="15" x14ac:dyDescent="0.25">
      <c r="A10487" s="609" t="str">
        <f t="shared" si="163"/>
        <v>39385</v>
      </c>
      <c r="B10487">
        <v>39385</v>
      </c>
      <c r="C10487" t="s">
        <v>24837</v>
      </c>
      <c r="D10487" t="s">
        <v>8781</v>
      </c>
      <c r="E10487" s="363" t="s">
        <v>13683</v>
      </c>
      <c r="F10487"/>
      <c r="G10487"/>
      <c r="H10487"/>
      <c r="I10487" s="610"/>
    </row>
    <row r="10488" spans="1:9" ht="15" x14ac:dyDescent="0.25">
      <c r="A10488" s="609" t="str">
        <f t="shared" si="163"/>
        <v>39389</v>
      </c>
      <c r="B10488">
        <v>39389</v>
      </c>
      <c r="C10488" t="s">
        <v>24838</v>
      </c>
      <c r="D10488" t="s">
        <v>8781</v>
      </c>
      <c r="E10488" s="363" t="s">
        <v>9023</v>
      </c>
      <c r="F10488"/>
      <c r="G10488"/>
      <c r="H10488"/>
      <c r="I10488" s="610"/>
    </row>
    <row r="10489" spans="1:9" ht="15" x14ac:dyDescent="0.25">
      <c r="A10489" s="609" t="str">
        <f t="shared" si="163"/>
        <v>39390</v>
      </c>
      <c r="B10489">
        <v>39390</v>
      </c>
      <c r="C10489" t="s">
        <v>24839</v>
      </c>
      <c r="D10489" t="s">
        <v>8781</v>
      </c>
      <c r="E10489" s="363" t="s">
        <v>24840</v>
      </c>
      <c r="F10489"/>
      <c r="G10489"/>
      <c r="H10489"/>
      <c r="I10489" s="610"/>
    </row>
    <row r="10490" spans="1:9" ht="15" x14ac:dyDescent="0.25">
      <c r="A10490" s="609" t="str">
        <f t="shared" si="163"/>
        <v>39391</v>
      </c>
      <c r="B10490">
        <v>39391</v>
      </c>
      <c r="C10490" t="s">
        <v>24841</v>
      </c>
      <c r="D10490" t="s">
        <v>8781</v>
      </c>
      <c r="E10490" s="363" t="s">
        <v>24842</v>
      </c>
      <c r="F10490"/>
      <c r="G10490"/>
      <c r="H10490"/>
      <c r="I10490" s="610"/>
    </row>
    <row r="10491" spans="1:9" ht="15" x14ac:dyDescent="0.25">
      <c r="A10491" s="609" t="str">
        <f t="shared" si="163"/>
        <v>3803</v>
      </c>
      <c r="B10491">
        <v>3803</v>
      </c>
      <c r="C10491" t="s">
        <v>24843</v>
      </c>
      <c r="D10491" t="s">
        <v>8781</v>
      </c>
      <c r="E10491" s="363" t="s">
        <v>18754</v>
      </c>
      <c r="F10491"/>
      <c r="G10491"/>
      <c r="H10491"/>
      <c r="I10491" s="610"/>
    </row>
    <row r="10492" spans="1:9" ht="15" x14ac:dyDescent="0.25">
      <c r="A10492" s="609" t="str">
        <f t="shared" si="163"/>
        <v>38770</v>
      </c>
      <c r="B10492">
        <v>38770</v>
      </c>
      <c r="C10492" t="s">
        <v>24844</v>
      </c>
      <c r="D10492" t="s">
        <v>8781</v>
      </c>
      <c r="E10492" s="363" t="s">
        <v>14108</v>
      </c>
      <c r="F10492"/>
      <c r="G10492"/>
      <c r="H10492"/>
      <c r="I10492" s="610"/>
    </row>
    <row r="10493" spans="1:9" ht="15" x14ac:dyDescent="0.25">
      <c r="A10493" s="609" t="str">
        <f t="shared" si="163"/>
        <v>12267</v>
      </c>
      <c r="B10493">
        <v>12267</v>
      </c>
      <c r="C10493" t="s">
        <v>24845</v>
      </c>
      <c r="D10493" t="s">
        <v>8781</v>
      </c>
      <c r="E10493" s="363" t="s">
        <v>24846</v>
      </c>
      <c r="F10493"/>
      <c r="G10493"/>
      <c r="H10493"/>
      <c r="I10493" s="610"/>
    </row>
    <row r="10494" spans="1:9" ht="15" x14ac:dyDescent="0.25">
      <c r="A10494" s="609" t="str">
        <f t="shared" si="163"/>
        <v>43265</v>
      </c>
      <c r="B10494">
        <v>43265</v>
      </c>
      <c r="C10494" t="s">
        <v>24847</v>
      </c>
      <c r="D10494" t="s">
        <v>8781</v>
      </c>
      <c r="E10494" s="363" t="s">
        <v>24848</v>
      </c>
      <c r="F10494"/>
      <c r="G10494"/>
      <c r="H10494"/>
      <c r="I10494" s="610"/>
    </row>
    <row r="10495" spans="1:9" ht="15" x14ac:dyDescent="0.25">
      <c r="A10495" s="609" t="str">
        <f t="shared" si="163"/>
        <v>12266</v>
      </c>
      <c r="B10495">
        <v>12266</v>
      </c>
      <c r="C10495" t="s">
        <v>24849</v>
      </c>
      <c r="D10495" t="s">
        <v>8781</v>
      </c>
      <c r="E10495" s="363" t="s">
        <v>19770</v>
      </c>
      <c r="F10495"/>
      <c r="G10495"/>
      <c r="H10495"/>
      <c r="I10495" s="610"/>
    </row>
    <row r="10496" spans="1:9" ht="15" x14ac:dyDescent="0.25">
      <c r="A10496" s="609" t="str">
        <f t="shared" si="163"/>
        <v>39378</v>
      </c>
      <c r="B10496">
        <v>39378</v>
      </c>
      <c r="C10496" t="s">
        <v>24850</v>
      </c>
      <c r="D10496" t="s">
        <v>8781</v>
      </c>
      <c r="E10496" s="363" t="s">
        <v>24851</v>
      </c>
      <c r="F10496"/>
      <c r="G10496"/>
      <c r="H10496"/>
      <c r="I10496" s="610"/>
    </row>
    <row r="10497" spans="1:9" ht="15" x14ac:dyDescent="0.25">
      <c r="A10497" s="609" t="str">
        <f t="shared" si="163"/>
        <v>43543</v>
      </c>
      <c r="B10497">
        <v>43543</v>
      </c>
      <c r="C10497" t="s">
        <v>24852</v>
      </c>
      <c r="D10497" t="s">
        <v>8781</v>
      </c>
      <c r="E10497" s="363" t="s">
        <v>24853</v>
      </c>
      <c r="F10497"/>
      <c r="G10497"/>
      <c r="H10497"/>
      <c r="I10497" s="610"/>
    </row>
    <row r="10498" spans="1:9" ht="15" x14ac:dyDescent="0.25">
      <c r="A10498" s="609" t="str">
        <f t="shared" ref="A10498:A10561" si="164">IF(ISERROR(SEARCH("/",B10498)=6),TRIM(CLEAN(B10498)),IF(SEARCH("/",B10498)=6,IF(LEN(TRIM(CLEAN(B10498)))=7,LEFT(TRIM(CLEAN(B10498)),6)&amp;"00"&amp;RIGHT(TRIM(CLEAN(B10498)),1),LEFT(TRIM(CLEAN(B10498)),6)&amp;"0"&amp;RIGHT(TRIM(CLEAN(B10498)),2)),TRIM(CLEAN(B10498))))</f>
        <v>38775</v>
      </c>
      <c r="B10498">
        <v>38775</v>
      </c>
      <c r="C10498" t="s">
        <v>24854</v>
      </c>
      <c r="D10498" t="s">
        <v>8781</v>
      </c>
      <c r="E10498" s="363" t="s">
        <v>24855</v>
      </c>
      <c r="F10498"/>
      <c r="G10498"/>
      <c r="H10498"/>
      <c r="I10498" s="610"/>
    </row>
    <row r="10499" spans="1:9" ht="15" x14ac:dyDescent="0.25">
      <c r="A10499" s="609" t="str">
        <f t="shared" si="164"/>
        <v>21119</v>
      </c>
      <c r="B10499">
        <v>21119</v>
      </c>
      <c r="C10499" t="s">
        <v>24856</v>
      </c>
      <c r="D10499" t="s">
        <v>8781</v>
      </c>
      <c r="E10499" s="363" t="s">
        <v>8820</v>
      </c>
      <c r="F10499"/>
      <c r="G10499"/>
      <c r="H10499"/>
      <c r="I10499" s="610"/>
    </row>
    <row r="10500" spans="1:9" ht="15" x14ac:dyDescent="0.25">
      <c r="A10500" s="609" t="str">
        <f t="shared" si="164"/>
        <v>37974</v>
      </c>
      <c r="B10500">
        <v>37974</v>
      </c>
      <c r="C10500" t="s">
        <v>24857</v>
      </c>
      <c r="D10500" t="s">
        <v>8781</v>
      </c>
      <c r="E10500" s="363" t="s">
        <v>10461</v>
      </c>
      <c r="F10500"/>
      <c r="G10500"/>
      <c r="H10500"/>
      <c r="I10500" s="610"/>
    </row>
    <row r="10501" spans="1:9" ht="15" x14ac:dyDescent="0.25">
      <c r="A10501" s="609" t="str">
        <f t="shared" si="164"/>
        <v>37975</v>
      </c>
      <c r="B10501">
        <v>37975</v>
      </c>
      <c r="C10501" t="s">
        <v>24858</v>
      </c>
      <c r="D10501" t="s">
        <v>8781</v>
      </c>
      <c r="E10501" s="363" t="s">
        <v>17132</v>
      </c>
      <c r="F10501"/>
      <c r="G10501"/>
      <c r="H10501"/>
      <c r="I10501" s="610"/>
    </row>
    <row r="10502" spans="1:9" ht="15" x14ac:dyDescent="0.25">
      <c r="A10502" s="609" t="str">
        <f t="shared" si="164"/>
        <v>37976</v>
      </c>
      <c r="B10502">
        <v>37976</v>
      </c>
      <c r="C10502" t="s">
        <v>24859</v>
      </c>
      <c r="D10502" t="s">
        <v>8781</v>
      </c>
      <c r="E10502" s="363" t="s">
        <v>9204</v>
      </c>
      <c r="F10502"/>
      <c r="G10502"/>
      <c r="H10502"/>
      <c r="I10502" s="610"/>
    </row>
    <row r="10503" spans="1:9" ht="15" x14ac:dyDescent="0.25">
      <c r="A10503" s="609" t="str">
        <f t="shared" si="164"/>
        <v>37977</v>
      </c>
      <c r="B10503">
        <v>37977</v>
      </c>
      <c r="C10503" t="s">
        <v>24860</v>
      </c>
      <c r="D10503" t="s">
        <v>8781</v>
      </c>
      <c r="E10503" s="363" t="s">
        <v>24861</v>
      </c>
      <c r="F10503"/>
      <c r="G10503"/>
      <c r="H10503"/>
      <c r="I10503" s="610"/>
    </row>
    <row r="10504" spans="1:9" ht="15" x14ac:dyDescent="0.25">
      <c r="A10504" s="609" t="str">
        <f t="shared" si="164"/>
        <v>37978</v>
      </c>
      <c r="B10504">
        <v>37978</v>
      </c>
      <c r="C10504" t="s">
        <v>24862</v>
      </c>
      <c r="D10504" t="s">
        <v>8781</v>
      </c>
      <c r="E10504" s="363" t="s">
        <v>9450</v>
      </c>
      <c r="F10504"/>
      <c r="G10504"/>
      <c r="H10504"/>
      <c r="I10504" s="610"/>
    </row>
    <row r="10505" spans="1:9" ht="15" x14ac:dyDescent="0.25">
      <c r="A10505" s="609" t="str">
        <f t="shared" si="164"/>
        <v>37979</v>
      </c>
      <c r="B10505">
        <v>37979</v>
      </c>
      <c r="C10505" t="s">
        <v>24863</v>
      </c>
      <c r="D10505" t="s">
        <v>8781</v>
      </c>
      <c r="E10505" s="363" t="s">
        <v>24864</v>
      </c>
      <c r="F10505"/>
      <c r="G10505"/>
      <c r="H10505"/>
      <c r="I10505" s="610"/>
    </row>
    <row r="10506" spans="1:9" ht="15" x14ac:dyDescent="0.25">
      <c r="A10506" s="609" t="str">
        <f t="shared" si="164"/>
        <v>37980</v>
      </c>
      <c r="B10506">
        <v>37980</v>
      </c>
      <c r="C10506" t="s">
        <v>24865</v>
      </c>
      <c r="D10506" t="s">
        <v>8781</v>
      </c>
      <c r="E10506" s="363" t="s">
        <v>24866</v>
      </c>
      <c r="F10506"/>
      <c r="G10506"/>
      <c r="H10506"/>
      <c r="I10506" s="610"/>
    </row>
    <row r="10507" spans="1:9" ht="15" x14ac:dyDescent="0.25">
      <c r="A10507" s="609" t="str">
        <f t="shared" si="164"/>
        <v>36147</v>
      </c>
      <c r="B10507">
        <v>36147</v>
      </c>
      <c r="C10507" t="s">
        <v>24867</v>
      </c>
      <c r="D10507" t="s">
        <v>9014</v>
      </c>
      <c r="E10507" s="363" t="s">
        <v>24868</v>
      </c>
      <c r="F10507"/>
      <c r="G10507"/>
      <c r="H10507"/>
      <c r="I10507" s="610"/>
    </row>
    <row r="10508" spans="1:9" ht="15" x14ac:dyDescent="0.25">
      <c r="A10508" s="609" t="str">
        <f t="shared" si="164"/>
        <v>12731</v>
      </c>
      <c r="B10508">
        <v>12731</v>
      </c>
      <c r="C10508" t="s">
        <v>24869</v>
      </c>
      <c r="D10508" t="s">
        <v>8781</v>
      </c>
      <c r="E10508" s="363" t="s">
        <v>18624</v>
      </c>
      <c r="F10508"/>
      <c r="G10508"/>
      <c r="H10508"/>
      <c r="I10508" s="610"/>
    </row>
    <row r="10509" spans="1:9" ht="15" x14ac:dyDescent="0.25">
      <c r="A10509" s="609" t="str">
        <f t="shared" si="164"/>
        <v>12723</v>
      </c>
      <c r="B10509">
        <v>12723</v>
      </c>
      <c r="C10509" t="s">
        <v>24870</v>
      </c>
      <c r="D10509" t="s">
        <v>8781</v>
      </c>
      <c r="E10509" s="363" t="s">
        <v>9243</v>
      </c>
      <c r="F10509"/>
      <c r="G10509"/>
      <c r="H10509"/>
      <c r="I10509" s="610"/>
    </row>
    <row r="10510" spans="1:9" ht="15" x14ac:dyDescent="0.25">
      <c r="A10510" s="609" t="str">
        <f t="shared" si="164"/>
        <v>12724</v>
      </c>
      <c r="B10510">
        <v>12724</v>
      </c>
      <c r="C10510" t="s">
        <v>24871</v>
      </c>
      <c r="D10510" t="s">
        <v>8781</v>
      </c>
      <c r="E10510" s="363" t="s">
        <v>9082</v>
      </c>
      <c r="F10510"/>
      <c r="G10510"/>
      <c r="H10510"/>
      <c r="I10510" s="610"/>
    </row>
    <row r="10511" spans="1:9" ht="15" x14ac:dyDescent="0.25">
      <c r="A10511" s="609" t="str">
        <f t="shared" si="164"/>
        <v>12725</v>
      </c>
      <c r="B10511">
        <v>12725</v>
      </c>
      <c r="C10511" t="s">
        <v>24872</v>
      </c>
      <c r="D10511" t="s">
        <v>8781</v>
      </c>
      <c r="E10511" s="363" t="s">
        <v>18260</v>
      </c>
      <c r="F10511"/>
      <c r="G10511"/>
      <c r="H10511"/>
      <c r="I10511" s="610"/>
    </row>
    <row r="10512" spans="1:9" ht="15" x14ac:dyDescent="0.25">
      <c r="A10512" s="609" t="str">
        <f t="shared" si="164"/>
        <v>12726</v>
      </c>
      <c r="B10512">
        <v>12726</v>
      </c>
      <c r="C10512" t="s">
        <v>24873</v>
      </c>
      <c r="D10512" t="s">
        <v>8781</v>
      </c>
      <c r="E10512" s="363" t="s">
        <v>10156</v>
      </c>
      <c r="F10512"/>
      <c r="G10512"/>
      <c r="H10512"/>
      <c r="I10512" s="610"/>
    </row>
    <row r="10513" spans="1:9" ht="15" x14ac:dyDescent="0.25">
      <c r="A10513" s="609" t="str">
        <f t="shared" si="164"/>
        <v>12727</v>
      </c>
      <c r="B10513">
        <v>12727</v>
      </c>
      <c r="C10513" t="s">
        <v>24874</v>
      </c>
      <c r="D10513" t="s">
        <v>8781</v>
      </c>
      <c r="E10513" s="363" t="s">
        <v>9195</v>
      </c>
      <c r="F10513"/>
      <c r="G10513"/>
      <c r="H10513"/>
      <c r="I10513" s="610"/>
    </row>
    <row r="10514" spans="1:9" ht="15" x14ac:dyDescent="0.25">
      <c r="A10514" s="609" t="str">
        <f t="shared" si="164"/>
        <v>12728</v>
      </c>
      <c r="B10514">
        <v>12728</v>
      </c>
      <c r="C10514" t="s">
        <v>24875</v>
      </c>
      <c r="D10514" t="s">
        <v>8781</v>
      </c>
      <c r="E10514" s="363" t="s">
        <v>18139</v>
      </c>
      <c r="F10514"/>
      <c r="G10514"/>
      <c r="H10514"/>
      <c r="I10514" s="610"/>
    </row>
    <row r="10515" spans="1:9" ht="15" x14ac:dyDescent="0.25">
      <c r="A10515" s="609" t="str">
        <f t="shared" si="164"/>
        <v>12729</v>
      </c>
      <c r="B10515">
        <v>12729</v>
      </c>
      <c r="C10515" t="s">
        <v>24876</v>
      </c>
      <c r="D10515" t="s">
        <v>8781</v>
      </c>
      <c r="E10515" s="363" t="s">
        <v>18625</v>
      </c>
      <c r="F10515"/>
      <c r="G10515"/>
      <c r="H10515"/>
      <c r="I10515" s="610"/>
    </row>
    <row r="10516" spans="1:9" ht="15" x14ac:dyDescent="0.25">
      <c r="A10516" s="609" t="str">
        <f t="shared" si="164"/>
        <v>12730</v>
      </c>
      <c r="B10516">
        <v>12730</v>
      </c>
      <c r="C10516" t="s">
        <v>24877</v>
      </c>
      <c r="D10516" t="s">
        <v>8781</v>
      </c>
      <c r="E10516" s="363" t="s">
        <v>18626</v>
      </c>
      <c r="F10516"/>
      <c r="G10516"/>
      <c r="H10516"/>
      <c r="I10516" s="610"/>
    </row>
    <row r="10517" spans="1:9" ht="15" x14ac:dyDescent="0.25">
      <c r="A10517" s="609" t="str">
        <f t="shared" si="164"/>
        <v>3840</v>
      </c>
      <c r="B10517">
        <v>3840</v>
      </c>
      <c r="C10517" t="s">
        <v>24878</v>
      </c>
      <c r="D10517" t="s">
        <v>8781</v>
      </c>
      <c r="E10517" s="363" t="s">
        <v>9880</v>
      </c>
      <c r="F10517"/>
      <c r="G10517"/>
      <c r="H10517"/>
      <c r="I10517" s="610"/>
    </row>
    <row r="10518" spans="1:9" ht="15" x14ac:dyDescent="0.25">
      <c r="A10518" s="609" t="str">
        <f t="shared" si="164"/>
        <v>3838</v>
      </c>
      <c r="B10518">
        <v>3838</v>
      </c>
      <c r="C10518" t="s">
        <v>24879</v>
      </c>
      <c r="D10518" t="s">
        <v>8781</v>
      </c>
      <c r="E10518" s="363" t="s">
        <v>24880</v>
      </c>
      <c r="F10518"/>
      <c r="G10518"/>
      <c r="H10518"/>
      <c r="I10518" s="610"/>
    </row>
    <row r="10519" spans="1:9" ht="15" x14ac:dyDescent="0.25">
      <c r="A10519" s="609" t="str">
        <f t="shared" si="164"/>
        <v>3844</v>
      </c>
      <c r="B10519">
        <v>3844</v>
      </c>
      <c r="C10519" t="s">
        <v>24881</v>
      </c>
      <c r="D10519" t="s">
        <v>8781</v>
      </c>
      <c r="E10519" s="363" t="s">
        <v>24882</v>
      </c>
      <c r="F10519"/>
      <c r="G10519"/>
      <c r="H10519"/>
      <c r="I10519" s="610"/>
    </row>
    <row r="10520" spans="1:9" ht="15" x14ac:dyDescent="0.25">
      <c r="A10520" s="609" t="str">
        <f t="shared" si="164"/>
        <v>3839</v>
      </c>
      <c r="B10520">
        <v>3839</v>
      </c>
      <c r="C10520" t="s">
        <v>24883</v>
      </c>
      <c r="D10520" t="s">
        <v>8781</v>
      </c>
      <c r="E10520" s="363" t="s">
        <v>24884</v>
      </c>
      <c r="F10520"/>
      <c r="G10520"/>
      <c r="H10520"/>
      <c r="I10520" s="610"/>
    </row>
    <row r="10521" spans="1:9" ht="15" x14ac:dyDescent="0.25">
      <c r="A10521" s="609" t="str">
        <f t="shared" si="164"/>
        <v>3843</v>
      </c>
      <c r="B10521">
        <v>3843</v>
      </c>
      <c r="C10521" t="s">
        <v>24885</v>
      </c>
      <c r="D10521" t="s">
        <v>8781</v>
      </c>
      <c r="E10521" s="363" t="s">
        <v>24886</v>
      </c>
      <c r="F10521"/>
      <c r="G10521"/>
      <c r="H10521"/>
      <c r="I10521" s="610"/>
    </row>
    <row r="10522" spans="1:9" ht="15" x14ac:dyDescent="0.25">
      <c r="A10522" s="609" t="str">
        <f t="shared" si="164"/>
        <v>3900</v>
      </c>
      <c r="B10522">
        <v>3900</v>
      </c>
      <c r="C10522" t="s">
        <v>24887</v>
      </c>
      <c r="D10522" t="s">
        <v>8781</v>
      </c>
      <c r="E10522" s="363" t="s">
        <v>19565</v>
      </c>
      <c r="F10522"/>
      <c r="G10522"/>
      <c r="H10522"/>
      <c r="I10522" s="610"/>
    </row>
    <row r="10523" spans="1:9" ht="15" x14ac:dyDescent="0.25">
      <c r="A10523" s="609" t="str">
        <f t="shared" si="164"/>
        <v>3846</v>
      </c>
      <c r="B10523">
        <v>3846</v>
      </c>
      <c r="C10523" t="s">
        <v>24888</v>
      </c>
      <c r="D10523" t="s">
        <v>8781</v>
      </c>
      <c r="E10523" s="363" t="s">
        <v>8831</v>
      </c>
      <c r="F10523"/>
      <c r="G10523"/>
      <c r="H10523"/>
      <c r="I10523" s="610"/>
    </row>
    <row r="10524" spans="1:9" ht="15" x14ac:dyDescent="0.25">
      <c r="A10524" s="609" t="str">
        <f t="shared" si="164"/>
        <v>3886</v>
      </c>
      <c r="B10524">
        <v>3886</v>
      </c>
      <c r="C10524" t="s">
        <v>24889</v>
      </c>
      <c r="D10524" t="s">
        <v>8781</v>
      </c>
      <c r="E10524" s="363" t="s">
        <v>8935</v>
      </c>
      <c r="F10524"/>
      <c r="G10524"/>
      <c r="H10524"/>
      <c r="I10524" s="610"/>
    </row>
    <row r="10525" spans="1:9" ht="15" x14ac:dyDescent="0.25">
      <c r="A10525" s="609" t="str">
        <f t="shared" si="164"/>
        <v>3854</v>
      </c>
      <c r="B10525">
        <v>3854</v>
      </c>
      <c r="C10525" t="s">
        <v>24890</v>
      </c>
      <c r="D10525" t="s">
        <v>8781</v>
      </c>
      <c r="E10525" s="363" t="s">
        <v>14683</v>
      </c>
      <c r="F10525"/>
      <c r="G10525"/>
      <c r="H10525"/>
      <c r="I10525" s="610"/>
    </row>
    <row r="10526" spans="1:9" ht="15" x14ac:dyDescent="0.25">
      <c r="A10526" s="609" t="str">
        <f t="shared" si="164"/>
        <v>3873</v>
      </c>
      <c r="B10526">
        <v>3873</v>
      </c>
      <c r="C10526" t="s">
        <v>24891</v>
      </c>
      <c r="D10526" t="s">
        <v>8781</v>
      </c>
      <c r="E10526" s="363" t="s">
        <v>9724</v>
      </c>
      <c r="F10526"/>
      <c r="G10526"/>
      <c r="H10526"/>
      <c r="I10526" s="610"/>
    </row>
    <row r="10527" spans="1:9" ht="15" x14ac:dyDescent="0.25">
      <c r="A10527" s="609" t="str">
        <f t="shared" si="164"/>
        <v>38021</v>
      </c>
      <c r="B10527">
        <v>38021</v>
      </c>
      <c r="C10527" t="s">
        <v>24892</v>
      </c>
      <c r="D10527" t="s">
        <v>8781</v>
      </c>
      <c r="E10527" s="363" t="s">
        <v>18071</v>
      </c>
      <c r="F10527"/>
      <c r="G10527"/>
      <c r="H10527"/>
      <c r="I10527" s="610"/>
    </row>
    <row r="10528" spans="1:9" ht="15" x14ac:dyDescent="0.25">
      <c r="A10528" s="609" t="str">
        <f t="shared" si="164"/>
        <v>3847</v>
      </c>
      <c r="B10528">
        <v>3847</v>
      </c>
      <c r="C10528" t="s">
        <v>24893</v>
      </c>
      <c r="D10528" t="s">
        <v>8781</v>
      </c>
      <c r="E10528" s="363" t="s">
        <v>18457</v>
      </c>
      <c r="F10528"/>
      <c r="G10528"/>
      <c r="H10528"/>
      <c r="I10528" s="610"/>
    </row>
    <row r="10529" spans="1:9" ht="15" x14ac:dyDescent="0.25">
      <c r="A10529" s="609" t="str">
        <f t="shared" si="164"/>
        <v>38022</v>
      </c>
      <c r="B10529">
        <v>38022</v>
      </c>
      <c r="C10529" t="s">
        <v>24894</v>
      </c>
      <c r="D10529" t="s">
        <v>8781</v>
      </c>
      <c r="E10529" s="363" t="s">
        <v>24895</v>
      </c>
      <c r="F10529"/>
      <c r="G10529"/>
      <c r="H10529"/>
      <c r="I10529" s="610"/>
    </row>
    <row r="10530" spans="1:9" ht="15" x14ac:dyDescent="0.25">
      <c r="A10530" s="609" t="str">
        <f t="shared" si="164"/>
        <v>3833</v>
      </c>
      <c r="B10530">
        <v>3833</v>
      </c>
      <c r="C10530" t="s">
        <v>24896</v>
      </c>
      <c r="D10530" t="s">
        <v>8781</v>
      </c>
      <c r="E10530" s="363" t="s">
        <v>18041</v>
      </c>
      <c r="F10530"/>
      <c r="G10530"/>
      <c r="H10530"/>
      <c r="I10530" s="610"/>
    </row>
    <row r="10531" spans="1:9" ht="15" x14ac:dyDescent="0.25">
      <c r="A10531" s="609" t="str">
        <f t="shared" si="164"/>
        <v>3835</v>
      </c>
      <c r="B10531">
        <v>3835</v>
      </c>
      <c r="C10531" t="s">
        <v>24897</v>
      </c>
      <c r="D10531" t="s">
        <v>8781</v>
      </c>
      <c r="E10531" s="363" t="s">
        <v>19481</v>
      </c>
      <c r="F10531"/>
      <c r="G10531"/>
      <c r="H10531"/>
      <c r="I10531" s="610"/>
    </row>
    <row r="10532" spans="1:9" ht="15" x14ac:dyDescent="0.25">
      <c r="A10532" s="609" t="str">
        <f t="shared" si="164"/>
        <v>3836</v>
      </c>
      <c r="B10532">
        <v>3836</v>
      </c>
      <c r="C10532" t="s">
        <v>24898</v>
      </c>
      <c r="D10532" t="s">
        <v>8781</v>
      </c>
      <c r="E10532" s="363" t="s">
        <v>24899</v>
      </c>
      <c r="F10532"/>
      <c r="G10532"/>
      <c r="H10532"/>
      <c r="I10532" s="610"/>
    </row>
    <row r="10533" spans="1:9" ht="15" x14ac:dyDescent="0.25">
      <c r="A10533" s="609" t="str">
        <f t="shared" si="164"/>
        <v>3830</v>
      </c>
      <c r="B10533">
        <v>3830</v>
      </c>
      <c r="C10533" t="s">
        <v>24900</v>
      </c>
      <c r="D10533" t="s">
        <v>8781</v>
      </c>
      <c r="E10533" s="363" t="s">
        <v>24901</v>
      </c>
      <c r="F10533"/>
      <c r="G10533"/>
      <c r="H10533"/>
      <c r="I10533" s="610"/>
    </row>
    <row r="10534" spans="1:9" ht="15" x14ac:dyDescent="0.25">
      <c r="A10534" s="609" t="str">
        <f t="shared" si="164"/>
        <v>3831</v>
      </c>
      <c r="B10534">
        <v>3831</v>
      </c>
      <c r="C10534" t="s">
        <v>24902</v>
      </c>
      <c r="D10534" t="s">
        <v>8781</v>
      </c>
      <c r="E10534" s="363" t="s">
        <v>24903</v>
      </c>
      <c r="F10534"/>
      <c r="G10534"/>
      <c r="H10534"/>
      <c r="I10534" s="610"/>
    </row>
    <row r="10535" spans="1:9" ht="15" x14ac:dyDescent="0.25">
      <c r="A10535" s="609" t="str">
        <f t="shared" si="164"/>
        <v>37981</v>
      </c>
      <c r="B10535">
        <v>37981</v>
      </c>
      <c r="C10535" t="s">
        <v>24904</v>
      </c>
      <c r="D10535" t="s">
        <v>8781</v>
      </c>
      <c r="E10535" s="363" t="s">
        <v>19799</v>
      </c>
      <c r="F10535"/>
      <c r="G10535"/>
      <c r="H10535"/>
      <c r="I10535" s="610"/>
    </row>
    <row r="10536" spans="1:9" ht="15" x14ac:dyDescent="0.25">
      <c r="A10536" s="609" t="str">
        <f t="shared" si="164"/>
        <v>37982</v>
      </c>
      <c r="B10536">
        <v>37982</v>
      </c>
      <c r="C10536" t="s">
        <v>24905</v>
      </c>
      <c r="D10536" t="s">
        <v>8781</v>
      </c>
      <c r="E10536" s="363" t="s">
        <v>10102</v>
      </c>
      <c r="F10536"/>
      <c r="G10536"/>
      <c r="H10536"/>
      <c r="I10536" s="610"/>
    </row>
    <row r="10537" spans="1:9" ht="15" x14ac:dyDescent="0.25">
      <c r="A10537" s="609" t="str">
        <f t="shared" si="164"/>
        <v>37983</v>
      </c>
      <c r="B10537">
        <v>37983</v>
      </c>
      <c r="C10537" t="s">
        <v>24906</v>
      </c>
      <c r="D10537" t="s">
        <v>8781</v>
      </c>
      <c r="E10537" s="363" t="s">
        <v>9303</v>
      </c>
      <c r="F10537"/>
      <c r="G10537"/>
      <c r="H10537"/>
      <c r="I10537" s="610"/>
    </row>
    <row r="10538" spans="1:9" ht="15" x14ac:dyDescent="0.25">
      <c r="A10538" s="609" t="str">
        <f t="shared" si="164"/>
        <v>37984</v>
      </c>
      <c r="B10538">
        <v>37984</v>
      </c>
      <c r="C10538" t="s">
        <v>24907</v>
      </c>
      <c r="D10538" t="s">
        <v>8781</v>
      </c>
      <c r="E10538" s="363" t="s">
        <v>10041</v>
      </c>
      <c r="F10538"/>
      <c r="G10538"/>
      <c r="H10538"/>
      <c r="I10538" s="610"/>
    </row>
    <row r="10539" spans="1:9" ht="15" x14ac:dyDescent="0.25">
      <c r="A10539" s="609" t="str">
        <f t="shared" si="164"/>
        <v>37985</v>
      </c>
      <c r="B10539">
        <v>37985</v>
      </c>
      <c r="C10539" t="s">
        <v>24908</v>
      </c>
      <c r="D10539" t="s">
        <v>8781</v>
      </c>
      <c r="E10539" s="363" t="s">
        <v>24909</v>
      </c>
      <c r="F10539"/>
      <c r="G10539"/>
      <c r="H10539"/>
      <c r="I10539" s="610"/>
    </row>
    <row r="10540" spans="1:9" ht="15" x14ac:dyDescent="0.25">
      <c r="A10540" s="609" t="str">
        <f t="shared" si="164"/>
        <v>3826</v>
      </c>
      <c r="B10540">
        <v>3826</v>
      </c>
      <c r="C10540" t="s">
        <v>24910</v>
      </c>
      <c r="D10540" t="s">
        <v>8781</v>
      </c>
      <c r="E10540" s="363" t="s">
        <v>24911</v>
      </c>
      <c r="F10540"/>
      <c r="G10540"/>
      <c r="H10540"/>
      <c r="I10540" s="610"/>
    </row>
    <row r="10541" spans="1:9" ht="15" x14ac:dyDescent="0.25">
      <c r="A10541" s="609" t="str">
        <f t="shared" si="164"/>
        <v>3825</v>
      </c>
      <c r="B10541">
        <v>3825</v>
      </c>
      <c r="C10541" t="s">
        <v>24912</v>
      </c>
      <c r="D10541" t="s">
        <v>8781</v>
      </c>
      <c r="E10541" s="363" t="s">
        <v>10073</v>
      </c>
      <c r="F10541"/>
      <c r="G10541"/>
      <c r="H10541"/>
      <c r="I10541" s="610"/>
    </row>
    <row r="10542" spans="1:9" ht="15" x14ac:dyDescent="0.25">
      <c r="A10542" s="609" t="str">
        <f t="shared" si="164"/>
        <v>3827</v>
      </c>
      <c r="B10542">
        <v>3827</v>
      </c>
      <c r="C10542" t="s">
        <v>24913</v>
      </c>
      <c r="D10542" t="s">
        <v>8781</v>
      </c>
      <c r="E10542" s="363" t="s">
        <v>10199</v>
      </c>
      <c r="F10542"/>
      <c r="G10542"/>
      <c r="H10542"/>
      <c r="I10542" s="610"/>
    </row>
    <row r="10543" spans="1:9" ht="15" x14ac:dyDescent="0.25">
      <c r="A10543" s="609" t="str">
        <f t="shared" si="164"/>
        <v>20165</v>
      </c>
      <c r="B10543">
        <v>20165</v>
      </c>
      <c r="C10543" t="s">
        <v>24914</v>
      </c>
      <c r="D10543" t="s">
        <v>8781</v>
      </c>
      <c r="E10543" s="363" t="s">
        <v>18949</v>
      </c>
      <c r="F10543"/>
      <c r="G10543"/>
      <c r="H10543"/>
      <c r="I10543" s="610"/>
    </row>
    <row r="10544" spans="1:9" ht="15" x14ac:dyDescent="0.25">
      <c r="A10544" s="609" t="str">
        <f t="shared" si="164"/>
        <v>20166</v>
      </c>
      <c r="B10544">
        <v>20166</v>
      </c>
      <c r="C10544" t="s">
        <v>24915</v>
      </c>
      <c r="D10544" t="s">
        <v>8781</v>
      </c>
      <c r="E10544" s="363" t="s">
        <v>24916</v>
      </c>
      <c r="F10544"/>
      <c r="G10544"/>
      <c r="H10544"/>
      <c r="I10544" s="610"/>
    </row>
    <row r="10545" spans="1:9" ht="15" x14ac:dyDescent="0.25">
      <c r="A10545" s="609" t="str">
        <f t="shared" si="164"/>
        <v>20164</v>
      </c>
      <c r="B10545">
        <v>20164</v>
      </c>
      <c r="C10545" t="s">
        <v>24917</v>
      </c>
      <c r="D10545" t="s">
        <v>8781</v>
      </c>
      <c r="E10545" s="363" t="s">
        <v>12560</v>
      </c>
      <c r="F10545"/>
      <c r="G10545"/>
      <c r="H10545"/>
      <c r="I10545" s="610"/>
    </row>
    <row r="10546" spans="1:9" ht="15" x14ac:dyDescent="0.25">
      <c r="A10546" s="609" t="str">
        <f t="shared" si="164"/>
        <v>3893</v>
      </c>
      <c r="B10546">
        <v>3893</v>
      </c>
      <c r="C10546" t="s">
        <v>24918</v>
      </c>
      <c r="D10546" t="s">
        <v>8781</v>
      </c>
      <c r="E10546" s="363" t="s">
        <v>15287</v>
      </c>
      <c r="F10546"/>
      <c r="G10546"/>
      <c r="H10546"/>
      <c r="I10546" s="610"/>
    </row>
    <row r="10547" spans="1:9" ht="15" x14ac:dyDescent="0.25">
      <c r="A10547" s="609" t="str">
        <f t="shared" si="164"/>
        <v>3848</v>
      </c>
      <c r="B10547">
        <v>3848</v>
      </c>
      <c r="C10547" t="s">
        <v>24919</v>
      </c>
      <c r="D10547" t="s">
        <v>8781</v>
      </c>
      <c r="E10547" s="363" t="s">
        <v>9804</v>
      </c>
      <c r="F10547"/>
      <c r="G10547"/>
      <c r="H10547"/>
      <c r="I10547" s="610"/>
    </row>
    <row r="10548" spans="1:9" ht="15" x14ac:dyDescent="0.25">
      <c r="A10548" s="609" t="str">
        <f t="shared" si="164"/>
        <v>3895</v>
      </c>
      <c r="B10548">
        <v>3895</v>
      </c>
      <c r="C10548" t="s">
        <v>24920</v>
      </c>
      <c r="D10548" t="s">
        <v>8781</v>
      </c>
      <c r="E10548" s="363" t="s">
        <v>8961</v>
      </c>
      <c r="F10548"/>
      <c r="G10548"/>
      <c r="H10548"/>
      <c r="I10548" s="610"/>
    </row>
    <row r="10549" spans="1:9" ht="15" x14ac:dyDescent="0.25">
      <c r="A10549" s="609" t="str">
        <f t="shared" si="164"/>
        <v>12404</v>
      </c>
      <c r="B10549">
        <v>12404</v>
      </c>
      <c r="C10549" t="s">
        <v>24921</v>
      </c>
      <c r="D10549" t="s">
        <v>8781</v>
      </c>
      <c r="E10549" s="363" t="s">
        <v>9465</v>
      </c>
      <c r="F10549"/>
      <c r="G10549"/>
      <c r="H10549"/>
      <c r="I10549" s="610"/>
    </row>
    <row r="10550" spans="1:9" ht="15" x14ac:dyDescent="0.25">
      <c r="A10550" s="609" t="str">
        <f t="shared" si="164"/>
        <v>3939</v>
      </c>
      <c r="B10550">
        <v>3939</v>
      </c>
      <c r="C10550" t="s">
        <v>24922</v>
      </c>
      <c r="D10550" t="s">
        <v>8781</v>
      </c>
      <c r="E10550" s="363" t="s">
        <v>17888</v>
      </c>
      <c r="F10550"/>
      <c r="G10550"/>
      <c r="H10550"/>
      <c r="I10550" s="610"/>
    </row>
    <row r="10551" spans="1:9" ht="15" x14ac:dyDescent="0.25">
      <c r="A10551" s="609" t="str">
        <f t="shared" si="164"/>
        <v>3911</v>
      </c>
      <c r="B10551">
        <v>3911</v>
      </c>
      <c r="C10551" t="s">
        <v>24923</v>
      </c>
      <c r="D10551" t="s">
        <v>8781</v>
      </c>
      <c r="E10551" s="363" t="s">
        <v>12546</v>
      </c>
      <c r="F10551"/>
      <c r="G10551"/>
      <c r="H10551"/>
      <c r="I10551" s="610"/>
    </row>
    <row r="10552" spans="1:9" ht="15" x14ac:dyDescent="0.25">
      <c r="A10552" s="609" t="str">
        <f t="shared" si="164"/>
        <v>3908</v>
      </c>
      <c r="B10552">
        <v>3908</v>
      </c>
      <c r="C10552" t="s">
        <v>24924</v>
      </c>
      <c r="D10552" t="s">
        <v>8781</v>
      </c>
      <c r="E10552" s="363" t="s">
        <v>9091</v>
      </c>
      <c r="F10552"/>
      <c r="G10552"/>
      <c r="H10552"/>
      <c r="I10552" s="610"/>
    </row>
    <row r="10553" spans="1:9" ht="15" x14ac:dyDescent="0.25">
      <c r="A10553" s="609" t="str">
        <f t="shared" si="164"/>
        <v>3910</v>
      </c>
      <c r="B10553">
        <v>3910</v>
      </c>
      <c r="C10553" t="s">
        <v>24925</v>
      </c>
      <c r="D10553" t="s">
        <v>8781</v>
      </c>
      <c r="E10553" s="363" t="s">
        <v>9017</v>
      </c>
      <c r="F10553"/>
      <c r="G10553"/>
      <c r="H10553"/>
      <c r="I10553" s="610"/>
    </row>
    <row r="10554" spans="1:9" ht="15" x14ac:dyDescent="0.25">
      <c r="A10554" s="609" t="str">
        <f t="shared" si="164"/>
        <v>3913</v>
      </c>
      <c r="B10554">
        <v>3913</v>
      </c>
      <c r="C10554" t="s">
        <v>24926</v>
      </c>
      <c r="D10554" t="s">
        <v>8781</v>
      </c>
      <c r="E10554" s="363" t="s">
        <v>18792</v>
      </c>
      <c r="F10554"/>
      <c r="G10554"/>
      <c r="H10554"/>
      <c r="I10554" s="610"/>
    </row>
    <row r="10555" spans="1:9" ht="15" x14ac:dyDescent="0.25">
      <c r="A10555" s="609" t="str">
        <f t="shared" si="164"/>
        <v>3912</v>
      </c>
      <c r="B10555">
        <v>3912</v>
      </c>
      <c r="C10555" t="s">
        <v>24927</v>
      </c>
      <c r="D10555" t="s">
        <v>8781</v>
      </c>
      <c r="E10555" s="363" t="s">
        <v>9774</v>
      </c>
      <c r="F10555"/>
      <c r="G10555"/>
      <c r="H10555"/>
      <c r="I10555" s="610"/>
    </row>
    <row r="10556" spans="1:9" ht="15" x14ac:dyDescent="0.25">
      <c r="A10556" s="609" t="str">
        <f t="shared" si="164"/>
        <v>3909</v>
      </c>
      <c r="B10556">
        <v>3909</v>
      </c>
      <c r="C10556" t="s">
        <v>24928</v>
      </c>
      <c r="D10556" t="s">
        <v>8781</v>
      </c>
      <c r="E10556" s="363" t="s">
        <v>9270</v>
      </c>
      <c r="F10556"/>
      <c r="G10556"/>
      <c r="H10556"/>
      <c r="I10556" s="610"/>
    </row>
    <row r="10557" spans="1:9" ht="15" x14ac:dyDescent="0.25">
      <c r="A10557" s="609" t="str">
        <f t="shared" si="164"/>
        <v>3914</v>
      </c>
      <c r="B10557">
        <v>3914</v>
      </c>
      <c r="C10557" t="s">
        <v>24929</v>
      </c>
      <c r="D10557" t="s">
        <v>8781</v>
      </c>
      <c r="E10557" s="363" t="s">
        <v>24930</v>
      </c>
      <c r="F10557"/>
      <c r="G10557"/>
      <c r="H10557"/>
      <c r="I10557" s="610"/>
    </row>
    <row r="10558" spans="1:9" ht="15" x14ac:dyDescent="0.25">
      <c r="A10558" s="609" t="str">
        <f t="shared" si="164"/>
        <v>3915</v>
      </c>
      <c r="B10558">
        <v>3915</v>
      </c>
      <c r="C10558" t="s">
        <v>24931</v>
      </c>
      <c r="D10558" t="s">
        <v>8781</v>
      </c>
      <c r="E10558" s="363" t="s">
        <v>24932</v>
      </c>
      <c r="F10558"/>
      <c r="G10558"/>
      <c r="H10558"/>
      <c r="I10558" s="610"/>
    </row>
    <row r="10559" spans="1:9" ht="15" x14ac:dyDescent="0.25">
      <c r="A10559" s="609" t="str">
        <f t="shared" si="164"/>
        <v>3916</v>
      </c>
      <c r="B10559">
        <v>3916</v>
      </c>
      <c r="C10559" t="s">
        <v>24933</v>
      </c>
      <c r="D10559" t="s">
        <v>8781</v>
      </c>
      <c r="E10559" s="363" t="s">
        <v>24934</v>
      </c>
      <c r="F10559"/>
      <c r="G10559"/>
      <c r="H10559"/>
      <c r="I10559" s="610"/>
    </row>
    <row r="10560" spans="1:9" ht="15" x14ac:dyDescent="0.25">
      <c r="A10560" s="609" t="str">
        <f t="shared" si="164"/>
        <v>3917</v>
      </c>
      <c r="B10560">
        <v>3917</v>
      </c>
      <c r="C10560" t="s">
        <v>24935</v>
      </c>
      <c r="D10560" t="s">
        <v>8781</v>
      </c>
      <c r="E10560" s="363" t="s">
        <v>24936</v>
      </c>
      <c r="F10560"/>
      <c r="G10560"/>
      <c r="H10560"/>
      <c r="I10560" s="610"/>
    </row>
    <row r="10561" spans="1:9" ht="15" x14ac:dyDescent="0.25">
      <c r="A10561" s="609" t="str">
        <f t="shared" si="164"/>
        <v>1904</v>
      </c>
      <c r="B10561">
        <v>1904</v>
      </c>
      <c r="C10561" t="s">
        <v>24937</v>
      </c>
      <c r="D10561" t="s">
        <v>8781</v>
      </c>
      <c r="E10561" s="363" t="s">
        <v>9172</v>
      </c>
      <c r="F10561"/>
      <c r="G10561"/>
      <c r="H10561"/>
      <c r="I10561" s="610"/>
    </row>
    <row r="10562" spans="1:9" ht="15" x14ac:dyDescent="0.25">
      <c r="A10562" s="609" t="str">
        <f t="shared" ref="A10562:A10625" si="165">IF(ISERROR(SEARCH("/",B10562)=6),TRIM(CLEAN(B10562)),IF(SEARCH("/",B10562)=6,IF(LEN(TRIM(CLEAN(B10562)))=7,LEFT(TRIM(CLEAN(B10562)),6)&amp;"00"&amp;RIGHT(TRIM(CLEAN(B10562)),1),LEFT(TRIM(CLEAN(B10562)),6)&amp;"0"&amp;RIGHT(TRIM(CLEAN(B10562)),2)),TRIM(CLEAN(B10562))))</f>
        <v>1899</v>
      </c>
      <c r="B10562">
        <v>1899</v>
      </c>
      <c r="C10562" t="s">
        <v>24938</v>
      </c>
      <c r="D10562" t="s">
        <v>8781</v>
      </c>
      <c r="E10562" s="363" t="s">
        <v>11300</v>
      </c>
      <c r="F10562"/>
      <c r="G10562"/>
      <c r="H10562"/>
      <c r="I10562" s="610"/>
    </row>
    <row r="10563" spans="1:9" ht="15" x14ac:dyDescent="0.25">
      <c r="A10563" s="609" t="str">
        <f t="shared" si="165"/>
        <v>1900</v>
      </c>
      <c r="B10563">
        <v>1900</v>
      </c>
      <c r="C10563" t="s">
        <v>24939</v>
      </c>
      <c r="D10563" t="s">
        <v>8781</v>
      </c>
      <c r="E10563" s="363" t="s">
        <v>9825</v>
      </c>
      <c r="F10563"/>
      <c r="G10563"/>
      <c r="H10563"/>
      <c r="I10563" s="610"/>
    </row>
    <row r="10564" spans="1:9" ht="15" x14ac:dyDescent="0.25">
      <c r="A10564" s="609" t="str">
        <f t="shared" si="165"/>
        <v>12407</v>
      </c>
      <c r="B10564">
        <v>12407</v>
      </c>
      <c r="C10564" t="s">
        <v>24940</v>
      </c>
      <c r="D10564" t="s">
        <v>8781</v>
      </c>
      <c r="E10564" s="363" t="s">
        <v>24941</v>
      </c>
      <c r="F10564"/>
      <c r="G10564"/>
      <c r="H10564"/>
      <c r="I10564" s="610"/>
    </row>
    <row r="10565" spans="1:9" ht="15" x14ac:dyDescent="0.25">
      <c r="A10565" s="609" t="str">
        <f t="shared" si="165"/>
        <v>12408</v>
      </c>
      <c r="B10565">
        <v>12408</v>
      </c>
      <c r="C10565" t="s">
        <v>24942</v>
      </c>
      <c r="D10565" t="s">
        <v>8781</v>
      </c>
      <c r="E10565" s="363" t="s">
        <v>9444</v>
      </c>
      <c r="F10565"/>
      <c r="G10565"/>
      <c r="H10565"/>
      <c r="I10565" s="610"/>
    </row>
    <row r="10566" spans="1:9" ht="15" x14ac:dyDescent="0.25">
      <c r="A10566" s="609" t="str">
        <f t="shared" si="165"/>
        <v>12409</v>
      </c>
      <c r="B10566">
        <v>12409</v>
      </c>
      <c r="C10566" t="s">
        <v>24943</v>
      </c>
      <c r="D10566" t="s">
        <v>8781</v>
      </c>
      <c r="E10566" s="363" t="s">
        <v>9444</v>
      </c>
      <c r="F10566"/>
      <c r="G10566"/>
      <c r="H10566"/>
      <c r="I10566" s="610"/>
    </row>
    <row r="10567" spans="1:9" ht="15" x14ac:dyDescent="0.25">
      <c r="A10567" s="609" t="str">
        <f t="shared" si="165"/>
        <v>12410</v>
      </c>
      <c r="B10567">
        <v>12410</v>
      </c>
      <c r="C10567" t="s">
        <v>24944</v>
      </c>
      <c r="D10567" t="s">
        <v>8781</v>
      </c>
      <c r="E10567" s="363" t="s">
        <v>24945</v>
      </c>
      <c r="F10567"/>
      <c r="G10567"/>
      <c r="H10567"/>
      <c r="I10567" s="610"/>
    </row>
    <row r="10568" spans="1:9" ht="15" x14ac:dyDescent="0.25">
      <c r="A10568" s="609" t="str">
        <f t="shared" si="165"/>
        <v>3936</v>
      </c>
      <c r="B10568">
        <v>3936</v>
      </c>
      <c r="C10568" t="s">
        <v>24946</v>
      </c>
      <c r="D10568" t="s">
        <v>8781</v>
      </c>
      <c r="E10568" s="363" t="s">
        <v>11840</v>
      </c>
      <c r="F10568"/>
      <c r="G10568"/>
      <c r="H10568"/>
      <c r="I10568" s="610"/>
    </row>
    <row r="10569" spans="1:9" ht="15" x14ac:dyDescent="0.25">
      <c r="A10569" s="609" t="str">
        <f t="shared" si="165"/>
        <v>3922</v>
      </c>
      <c r="B10569">
        <v>3922</v>
      </c>
      <c r="C10569" t="s">
        <v>24947</v>
      </c>
      <c r="D10569" t="s">
        <v>8781</v>
      </c>
      <c r="E10569" s="363" t="s">
        <v>10207</v>
      </c>
      <c r="F10569"/>
      <c r="G10569"/>
      <c r="H10569"/>
      <c r="I10569" s="610"/>
    </row>
    <row r="10570" spans="1:9" ht="15" x14ac:dyDescent="0.25">
      <c r="A10570" s="609" t="str">
        <f t="shared" si="165"/>
        <v>3924</v>
      </c>
      <c r="B10570">
        <v>3924</v>
      </c>
      <c r="C10570" t="s">
        <v>24948</v>
      </c>
      <c r="D10570" t="s">
        <v>8781</v>
      </c>
      <c r="E10570" s="363" t="s">
        <v>11840</v>
      </c>
      <c r="F10570"/>
      <c r="G10570"/>
      <c r="H10570"/>
      <c r="I10570" s="610"/>
    </row>
    <row r="10571" spans="1:9" ht="15" x14ac:dyDescent="0.25">
      <c r="A10571" s="609" t="str">
        <f t="shared" si="165"/>
        <v>3923</v>
      </c>
      <c r="B10571">
        <v>3923</v>
      </c>
      <c r="C10571" t="s">
        <v>24949</v>
      </c>
      <c r="D10571" t="s">
        <v>8781</v>
      </c>
      <c r="E10571" s="363" t="s">
        <v>11840</v>
      </c>
      <c r="F10571"/>
      <c r="G10571"/>
      <c r="H10571"/>
      <c r="I10571" s="610"/>
    </row>
    <row r="10572" spans="1:9" ht="15" x14ac:dyDescent="0.25">
      <c r="A10572" s="609" t="str">
        <f t="shared" si="165"/>
        <v>3937</v>
      </c>
      <c r="B10572">
        <v>3937</v>
      </c>
      <c r="C10572" t="s">
        <v>24950</v>
      </c>
      <c r="D10572" t="s">
        <v>8781</v>
      </c>
      <c r="E10572" s="363" t="s">
        <v>9470</v>
      </c>
      <c r="F10572"/>
      <c r="G10572"/>
      <c r="H10572"/>
      <c r="I10572" s="610"/>
    </row>
    <row r="10573" spans="1:9" ht="15" x14ac:dyDescent="0.25">
      <c r="A10573" s="609" t="str">
        <f t="shared" si="165"/>
        <v>3921</v>
      </c>
      <c r="B10573">
        <v>3921</v>
      </c>
      <c r="C10573" t="s">
        <v>24951</v>
      </c>
      <c r="D10573" t="s">
        <v>8781</v>
      </c>
      <c r="E10573" s="363" t="s">
        <v>17945</v>
      </c>
      <c r="F10573"/>
      <c r="G10573"/>
      <c r="H10573"/>
      <c r="I10573" s="610"/>
    </row>
    <row r="10574" spans="1:9" ht="15" x14ac:dyDescent="0.25">
      <c r="A10574" s="609" t="str">
        <f t="shared" si="165"/>
        <v>3920</v>
      </c>
      <c r="B10574">
        <v>3920</v>
      </c>
      <c r="C10574" t="s">
        <v>24952</v>
      </c>
      <c r="D10574" t="s">
        <v>8781</v>
      </c>
      <c r="E10574" s="363" t="s">
        <v>9470</v>
      </c>
      <c r="F10574"/>
      <c r="G10574"/>
      <c r="H10574"/>
      <c r="I10574" s="610"/>
    </row>
    <row r="10575" spans="1:9" ht="15" x14ac:dyDescent="0.25">
      <c r="A10575" s="609" t="str">
        <f t="shared" si="165"/>
        <v>3938</v>
      </c>
      <c r="B10575">
        <v>3938</v>
      </c>
      <c r="C10575" t="s">
        <v>24953</v>
      </c>
      <c r="D10575" t="s">
        <v>8781</v>
      </c>
      <c r="E10575" s="363" t="s">
        <v>9708</v>
      </c>
      <c r="F10575"/>
      <c r="G10575"/>
      <c r="H10575"/>
      <c r="I10575" s="610"/>
    </row>
    <row r="10576" spans="1:9" ht="15" x14ac:dyDescent="0.25">
      <c r="A10576" s="609" t="str">
        <f t="shared" si="165"/>
        <v>3919</v>
      </c>
      <c r="B10576">
        <v>3919</v>
      </c>
      <c r="C10576" t="s">
        <v>24954</v>
      </c>
      <c r="D10576" t="s">
        <v>8781</v>
      </c>
      <c r="E10576" s="363" t="s">
        <v>9215</v>
      </c>
      <c r="F10576"/>
      <c r="G10576"/>
      <c r="H10576"/>
      <c r="I10576" s="610"/>
    </row>
    <row r="10577" spans="1:9" ht="15" x14ac:dyDescent="0.25">
      <c r="A10577" s="609" t="str">
        <f t="shared" si="165"/>
        <v>3927</v>
      </c>
      <c r="B10577">
        <v>3927</v>
      </c>
      <c r="C10577" t="s">
        <v>24955</v>
      </c>
      <c r="D10577" t="s">
        <v>8781</v>
      </c>
      <c r="E10577" s="363" t="s">
        <v>24956</v>
      </c>
      <c r="F10577"/>
      <c r="G10577"/>
      <c r="H10577"/>
      <c r="I10577" s="610"/>
    </row>
    <row r="10578" spans="1:9" ht="15" x14ac:dyDescent="0.25">
      <c r="A10578" s="609" t="str">
        <f t="shared" si="165"/>
        <v>3928</v>
      </c>
      <c r="B10578">
        <v>3928</v>
      </c>
      <c r="C10578" t="s">
        <v>24957</v>
      </c>
      <c r="D10578" t="s">
        <v>8781</v>
      </c>
      <c r="E10578" s="363" t="s">
        <v>24956</v>
      </c>
      <c r="F10578"/>
      <c r="G10578"/>
      <c r="H10578"/>
      <c r="I10578" s="610"/>
    </row>
    <row r="10579" spans="1:9" ht="15" x14ac:dyDescent="0.25">
      <c r="A10579" s="609" t="str">
        <f t="shared" si="165"/>
        <v>3926</v>
      </c>
      <c r="B10579">
        <v>3926</v>
      </c>
      <c r="C10579" t="s">
        <v>24958</v>
      </c>
      <c r="D10579" t="s">
        <v>8781</v>
      </c>
      <c r="E10579" s="363" t="s">
        <v>10355</v>
      </c>
      <c r="F10579"/>
      <c r="G10579"/>
      <c r="H10579"/>
      <c r="I10579" s="610"/>
    </row>
    <row r="10580" spans="1:9" ht="15" x14ac:dyDescent="0.25">
      <c r="A10580" s="609" t="str">
        <f t="shared" si="165"/>
        <v>3935</v>
      </c>
      <c r="B10580">
        <v>3935</v>
      </c>
      <c r="C10580" t="s">
        <v>24959</v>
      </c>
      <c r="D10580" t="s">
        <v>8781</v>
      </c>
      <c r="E10580" s="363" t="s">
        <v>10355</v>
      </c>
      <c r="F10580"/>
      <c r="G10580"/>
      <c r="H10580"/>
      <c r="I10580" s="610"/>
    </row>
    <row r="10581" spans="1:9" ht="15" x14ac:dyDescent="0.25">
      <c r="A10581" s="609" t="str">
        <f t="shared" si="165"/>
        <v>3925</v>
      </c>
      <c r="B10581">
        <v>3925</v>
      </c>
      <c r="C10581" t="s">
        <v>24960</v>
      </c>
      <c r="D10581" t="s">
        <v>8781</v>
      </c>
      <c r="E10581" s="363" t="s">
        <v>10355</v>
      </c>
      <c r="F10581"/>
      <c r="G10581"/>
      <c r="H10581"/>
      <c r="I10581" s="610"/>
    </row>
    <row r="10582" spans="1:9" ht="15" x14ac:dyDescent="0.25">
      <c r="A10582" s="609" t="str">
        <f t="shared" si="165"/>
        <v>12406</v>
      </c>
      <c r="B10582">
        <v>12406</v>
      </c>
      <c r="C10582" t="s">
        <v>24961</v>
      </c>
      <c r="D10582" t="s">
        <v>8781</v>
      </c>
      <c r="E10582" s="363" t="s">
        <v>24962</v>
      </c>
      <c r="F10582"/>
      <c r="G10582"/>
      <c r="H10582"/>
      <c r="I10582" s="610"/>
    </row>
    <row r="10583" spans="1:9" ht="15" x14ac:dyDescent="0.25">
      <c r="A10583" s="609" t="str">
        <f t="shared" si="165"/>
        <v>3929</v>
      </c>
      <c r="B10583">
        <v>3929</v>
      </c>
      <c r="C10583" t="s">
        <v>24963</v>
      </c>
      <c r="D10583" t="s">
        <v>8781</v>
      </c>
      <c r="E10583" s="363" t="s">
        <v>24964</v>
      </c>
      <c r="F10583"/>
      <c r="G10583"/>
      <c r="H10583"/>
      <c r="I10583" s="610"/>
    </row>
    <row r="10584" spans="1:9" ht="15" x14ac:dyDescent="0.25">
      <c r="A10584" s="609" t="str">
        <f t="shared" si="165"/>
        <v>3931</v>
      </c>
      <c r="B10584">
        <v>3931</v>
      </c>
      <c r="C10584" t="s">
        <v>24965</v>
      </c>
      <c r="D10584" t="s">
        <v>8781</v>
      </c>
      <c r="E10584" s="363" t="s">
        <v>24964</v>
      </c>
      <c r="F10584"/>
      <c r="G10584"/>
      <c r="H10584"/>
      <c r="I10584" s="610"/>
    </row>
    <row r="10585" spans="1:9" ht="15" x14ac:dyDescent="0.25">
      <c r="A10585" s="609" t="str">
        <f t="shared" si="165"/>
        <v>3930</v>
      </c>
      <c r="B10585">
        <v>3930</v>
      </c>
      <c r="C10585" t="s">
        <v>24966</v>
      </c>
      <c r="D10585" t="s">
        <v>8781</v>
      </c>
      <c r="E10585" s="363" t="s">
        <v>24964</v>
      </c>
      <c r="F10585"/>
      <c r="G10585"/>
      <c r="H10585"/>
      <c r="I10585" s="610"/>
    </row>
    <row r="10586" spans="1:9" ht="15" x14ac:dyDescent="0.25">
      <c r="A10586" s="609" t="str">
        <f t="shared" si="165"/>
        <v>3932</v>
      </c>
      <c r="B10586">
        <v>3932</v>
      </c>
      <c r="C10586" t="s">
        <v>24967</v>
      </c>
      <c r="D10586" t="s">
        <v>8781</v>
      </c>
      <c r="E10586" s="363" t="s">
        <v>14761</v>
      </c>
      <c r="F10586"/>
      <c r="G10586"/>
      <c r="H10586"/>
      <c r="I10586" s="610"/>
    </row>
    <row r="10587" spans="1:9" ht="15" x14ac:dyDescent="0.25">
      <c r="A10587" s="609" t="str">
        <f t="shared" si="165"/>
        <v>3933</v>
      </c>
      <c r="B10587">
        <v>3933</v>
      </c>
      <c r="C10587" t="s">
        <v>24968</v>
      </c>
      <c r="D10587" t="s">
        <v>8781</v>
      </c>
      <c r="E10587" s="363" t="s">
        <v>14761</v>
      </c>
      <c r="F10587"/>
      <c r="G10587"/>
      <c r="H10587"/>
      <c r="I10587" s="610"/>
    </row>
    <row r="10588" spans="1:9" ht="15" x14ac:dyDescent="0.25">
      <c r="A10588" s="609" t="str">
        <f t="shared" si="165"/>
        <v>3934</v>
      </c>
      <c r="B10588">
        <v>3934</v>
      </c>
      <c r="C10588" t="s">
        <v>24969</v>
      </c>
      <c r="D10588" t="s">
        <v>8781</v>
      </c>
      <c r="E10588" s="363" t="s">
        <v>14761</v>
      </c>
      <c r="F10588"/>
      <c r="G10588"/>
      <c r="H10588"/>
      <c r="I10588" s="610"/>
    </row>
    <row r="10589" spans="1:9" ht="15" x14ac:dyDescent="0.25">
      <c r="A10589" s="609" t="str">
        <f t="shared" si="165"/>
        <v>40355</v>
      </c>
      <c r="B10589">
        <v>40355</v>
      </c>
      <c r="C10589" t="s">
        <v>24970</v>
      </c>
      <c r="D10589" t="s">
        <v>8781</v>
      </c>
      <c r="E10589" s="363" t="s">
        <v>14683</v>
      </c>
      <c r="F10589"/>
      <c r="G10589"/>
      <c r="H10589"/>
      <c r="I10589" s="610"/>
    </row>
    <row r="10590" spans="1:9" ht="15" x14ac:dyDescent="0.25">
      <c r="A10590" s="609" t="str">
        <f t="shared" si="165"/>
        <v>40364</v>
      </c>
      <c r="B10590">
        <v>40364</v>
      </c>
      <c r="C10590" t="s">
        <v>24971</v>
      </c>
      <c r="D10590" t="s">
        <v>8781</v>
      </c>
      <c r="E10590" s="363" t="s">
        <v>24972</v>
      </c>
      <c r="F10590"/>
      <c r="G10590"/>
      <c r="H10590"/>
      <c r="I10590" s="610"/>
    </row>
    <row r="10591" spans="1:9" ht="15" x14ac:dyDescent="0.25">
      <c r="A10591" s="609" t="str">
        <f t="shared" si="165"/>
        <v>40361</v>
      </c>
      <c r="B10591">
        <v>40361</v>
      </c>
      <c r="C10591" t="s">
        <v>24973</v>
      </c>
      <c r="D10591" t="s">
        <v>8781</v>
      </c>
      <c r="E10591" s="363" t="s">
        <v>9324</v>
      </c>
      <c r="F10591"/>
      <c r="G10591"/>
      <c r="H10591"/>
      <c r="I10591" s="610"/>
    </row>
    <row r="10592" spans="1:9" ht="15" x14ac:dyDescent="0.25">
      <c r="A10592" s="609" t="str">
        <f t="shared" si="165"/>
        <v>40358</v>
      </c>
      <c r="B10592">
        <v>40358</v>
      </c>
      <c r="C10592" t="s">
        <v>24974</v>
      </c>
      <c r="D10592" t="s">
        <v>8781</v>
      </c>
      <c r="E10592" s="363" t="s">
        <v>10167</v>
      </c>
      <c r="F10592"/>
      <c r="G10592"/>
      <c r="H10592"/>
      <c r="I10592" s="610"/>
    </row>
    <row r="10593" spans="1:9" ht="15" x14ac:dyDescent="0.25">
      <c r="A10593" s="609" t="str">
        <f t="shared" si="165"/>
        <v>40370</v>
      </c>
      <c r="B10593">
        <v>40370</v>
      </c>
      <c r="C10593" t="s">
        <v>24975</v>
      </c>
      <c r="D10593" t="s">
        <v>8781</v>
      </c>
      <c r="E10593" s="363" t="s">
        <v>24976</v>
      </c>
      <c r="F10593"/>
      <c r="G10593"/>
      <c r="H10593"/>
      <c r="I10593" s="610"/>
    </row>
    <row r="10594" spans="1:9" ht="15" x14ac:dyDescent="0.25">
      <c r="A10594" s="609" t="str">
        <f t="shared" si="165"/>
        <v>40367</v>
      </c>
      <c r="B10594">
        <v>40367</v>
      </c>
      <c r="C10594" t="s">
        <v>24977</v>
      </c>
      <c r="D10594" t="s">
        <v>8781</v>
      </c>
      <c r="E10594" s="363" t="s">
        <v>19163</v>
      </c>
      <c r="F10594"/>
      <c r="G10594"/>
      <c r="H10594"/>
      <c r="I10594" s="610"/>
    </row>
    <row r="10595" spans="1:9" ht="15" x14ac:dyDescent="0.25">
      <c r="A10595" s="609" t="str">
        <f t="shared" si="165"/>
        <v>40373</v>
      </c>
      <c r="B10595">
        <v>40373</v>
      </c>
      <c r="C10595" t="s">
        <v>24978</v>
      </c>
      <c r="D10595" t="s">
        <v>8781</v>
      </c>
      <c r="E10595" s="363" t="s">
        <v>24979</v>
      </c>
      <c r="F10595"/>
      <c r="G10595"/>
      <c r="H10595"/>
      <c r="I10595" s="610"/>
    </row>
    <row r="10596" spans="1:9" ht="15" x14ac:dyDescent="0.25">
      <c r="A10596" s="609" t="str">
        <f t="shared" si="165"/>
        <v>38947</v>
      </c>
      <c r="B10596">
        <v>38947</v>
      </c>
      <c r="C10596" t="s">
        <v>24980</v>
      </c>
      <c r="D10596" t="s">
        <v>8781</v>
      </c>
      <c r="E10596" s="363" t="s">
        <v>9964</v>
      </c>
      <c r="F10596"/>
      <c r="G10596"/>
      <c r="H10596"/>
      <c r="I10596" s="610"/>
    </row>
    <row r="10597" spans="1:9" ht="15" x14ac:dyDescent="0.25">
      <c r="A10597" s="609" t="str">
        <f t="shared" si="165"/>
        <v>38948</v>
      </c>
      <c r="B10597">
        <v>38948</v>
      </c>
      <c r="C10597" t="s">
        <v>24981</v>
      </c>
      <c r="D10597" t="s">
        <v>8781</v>
      </c>
      <c r="E10597" s="363" t="s">
        <v>9379</v>
      </c>
      <c r="F10597"/>
      <c r="G10597"/>
      <c r="H10597"/>
      <c r="I10597" s="610"/>
    </row>
    <row r="10598" spans="1:9" ht="15" x14ac:dyDescent="0.25">
      <c r="A10598" s="609" t="str">
        <f t="shared" si="165"/>
        <v>38949</v>
      </c>
      <c r="B10598">
        <v>38949</v>
      </c>
      <c r="C10598" t="s">
        <v>24982</v>
      </c>
      <c r="D10598" t="s">
        <v>8781</v>
      </c>
      <c r="E10598" s="363" t="s">
        <v>17093</v>
      </c>
      <c r="F10598"/>
      <c r="G10598"/>
      <c r="H10598"/>
      <c r="I10598" s="610"/>
    </row>
    <row r="10599" spans="1:9" ht="15" x14ac:dyDescent="0.25">
      <c r="A10599" s="609" t="str">
        <f t="shared" si="165"/>
        <v>38951</v>
      </c>
      <c r="B10599">
        <v>38951</v>
      </c>
      <c r="C10599" t="s">
        <v>24983</v>
      </c>
      <c r="D10599" t="s">
        <v>8781</v>
      </c>
      <c r="E10599" s="363" t="s">
        <v>18746</v>
      </c>
      <c r="F10599"/>
      <c r="G10599"/>
      <c r="H10599"/>
      <c r="I10599" s="610"/>
    </row>
    <row r="10600" spans="1:9" ht="15" x14ac:dyDescent="0.25">
      <c r="A10600" s="609" t="str">
        <f t="shared" si="165"/>
        <v>39312</v>
      </c>
      <c r="B10600">
        <v>39312</v>
      </c>
      <c r="C10600" t="s">
        <v>24984</v>
      </c>
      <c r="D10600" t="s">
        <v>8781</v>
      </c>
      <c r="E10600" s="363" t="s">
        <v>11167</v>
      </c>
      <c r="F10600"/>
      <c r="G10600"/>
      <c r="H10600"/>
      <c r="I10600" s="610"/>
    </row>
    <row r="10601" spans="1:9" ht="15" x14ac:dyDescent="0.25">
      <c r="A10601" s="609" t="str">
        <f t="shared" si="165"/>
        <v>39313</v>
      </c>
      <c r="B10601">
        <v>39313</v>
      </c>
      <c r="C10601" t="s">
        <v>24985</v>
      </c>
      <c r="D10601" t="s">
        <v>8781</v>
      </c>
      <c r="E10601" s="363" t="s">
        <v>9527</v>
      </c>
      <c r="F10601"/>
      <c r="G10601"/>
      <c r="H10601"/>
      <c r="I10601" s="610"/>
    </row>
    <row r="10602" spans="1:9" ht="15" x14ac:dyDescent="0.25">
      <c r="A10602" s="609" t="str">
        <f t="shared" si="165"/>
        <v>38950</v>
      </c>
      <c r="B10602">
        <v>38950</v>
      </c>
      <c r="C10602" t="s">
        <v>24986</v>
      </c>
      <c r="D10602" t="s">
        <v>8781</v>
      </c>
      <c r="E10602" s="363" t="s">
        <v>18812</v>
      </c>
      <c r="F10602"/>
      <c r="G10602"/>
      <c r="H10602"/>
      <c r="I10602" s="610"/>
    </row>
    <row r="10603" spans="1:9" ht="15" x14ac:dyDescent="0.25">
      <c r="A10603" s="609" t="str">
        <f t="shared" si="165"/>
        <v>39314</v>
      </c>
      <c r="B10603">
        <v>39314</v>
      </c>
      <c r="C10603" t="s">
        <v>24987</v>
      </c>
      <c r="D10603" t="s">
        <v>8781</v>
      </c>
      <c r="E10603" s="363" t="s">
        <v>9793</v>
      </c>
      <c r="F10603"/>
      <c r="G10603"/>
      <c r="H10603"/>
      <c r="I10603" s="610"/>
    </row>
    <row r="10604" spans="1:9" ht="15" x14ac:dyDescent="0.25">
      <c r="A10604" s="609" t="str">
        <f t="shared" si="165"/>
        <v>3907</v>
      </c>
      <c r="B10604">
        <v>3907</v>
      </c>
      <c r="C10604" t="s">
        <v>24988</v>
      </c>
      <c r="D10604" t="s">
        <v>8781</v>
      </c>
      <c r="E10604" s="363" t="s">
        <v>13103</v>
      </c>
      <c r="F10604"/>
      <c r="G10604"/>
      <c r="H10604"/>
      <c r="I10604" s="610"/>
    </row>
    <row r="10605" spans="1:9" ht="15" x14ac:dyDescent="0.25">
      <c r="A10605" s="609" t="str">
        <f t="shared" si="165"/>
        <v>3889</v>
      </c>
      <c r="B10605">
        <v>3889</v>
      </c>
      <c r="C10605" t="s">
        <v>24989</v>
      </c>
      <c r="D10605" t="s">
        <v>8781</v>
      </c>
      <c r="E10605" s="363" t="s">
        <v>9442</v>
      </c>
      <c r="F10605"/>
      <c r="G10605"/>
      <c r="H10605"/>
      <c r="I10605" s="610"/>
    </row>
    <row r="10606" spans="1:9" ht="15" x14ac:dyDescent="0.25">
      <c r="A10606" s="609" t="str">
        <f t="shared" si="165"/>
        <v>3868</v>
      </c>
      <c r="B10606">
        <v>3868</v>
      </c>
      <c r="C10606" t="s">
        <v>24990</v>
      </c>
      <c r="D10606" t="s">
        <v>8781</v>
      </c>
      <c r="E10606" s="363" t="s">
        <v>9811</v>
      </c>
      <c r="F10606"/>
      <c r="G10606"/>
      <c r="H10606"/>
      <c r="I10606" s="610"/>
    </row>
    <row r="10607" spans="1:9" ht="15" x14ac:dyDescent="0.25">
      <c r="A10607" s="609" t="str">
        <f t="shared" si="165"/>
        <v>3869</v>
      </c>
      <c r="B10607">
        <v>3869</v>
      </c>
      <c r="C10607" t="s">
        <v>24991</v>
      </c>
      <c r="D10607" t="s">
        <v>8781</v>
      </c>
      <c r="E10607" s="363" t="s">
        <v>9143</v>
      </c>
      <c r="F10607"/>
      <c r="G10607"/>
      <c r="H10607"/>
      <c r="I10607" s="610"/>
    </row>
    <row r="10608" spans="1:9" ht="15" x14ac:dyDescent="0.25">
      <c r="A10608" s="609" t="str">
        <f t="shared" si="165"/>
        <v>3872</v>
      </c>
      <c r="B10608">
        <v>3872</v>
      </c>
      <c r="C10608" t="s">
        <v>24992</v>
      </c>
      <c r="D10608" t="s">
        <v>8781</v>
      </c>
      <c r="E10608" s="363" t="s">
        <v>24993</v>
      </c>
      <c r="F10608"/>
      <c r="G10608"/>
      <c r="H10608"/>
      <c r="I10608" s="610"/>
    </row>
    <row r="10609" spans="1:9" ht="15" x14ac:dyDescent="0.25">
      <c r="A10609" s="609" t="str">
        <f t="shared" si="165"/>
        <v>3850</v>
      </c>
      <c r="B10609">
        <v>3850</v>
      </c>
      <c r="C10609" t="s">
        <v>24994</v>
      </c>
      <c r="D10609" t="s">
        <v>8781</v>
      </c>
      <c r="E10609" s="363" t="s">
        <v>14465</v>
      </c>
      <c r="F10609"/>
      <c r="G10609"/>
      <c r="H10609"/>
      <c r="I10609" s="610"/>
    </row>
    <row r="10610" spans="1:9" ht="15" x14ac:dyDescent="0.25">
      <c r="A10610" s="609" t="str">
        <f t="shared" si="165"/>
        <v>38023</v>
      </c>
      <c r="B10610">
        <v>38023</v>
      </c>
      <c r="C10610" t="s">
        <v>24995</v>
      </c>
      <c r="D10610" t="s">
        <v>8781</v>
      </c>
      <c r="E10610" s="363" t="s">
        <v>9455</v>
      </c>
      <c r="F10610"/>
      <c r="G10610"/>
      <c r="H10610"/>
      <c r="I10610" s="610"/>
    </row>
    <row r="10611" spans="1:9" ht="15" x14ac:dyDescent="0.25">
      <c r="A10611" s="609" t="str">
        <f t="shared" si="165"/>
        <v>37986</v>
      </c>
      <c r="B10611">
        <v>37986</v>
      </c>
      <c r="C10611" t="s">
        <v>24996</v>
      </c>
      <c r="D10611" t="s">
        <v>8781</v>
      </c>
      <c r="E10611" s="363" t="s">
        <v>8925</v>
      </c>
      <c r="F10611"/>
      <c r="G10611"/>
      <c r="H10611"/>
      <c r="I10611" s="610"/>
    </row>
    <row r="10612" spans="1:9" ht="15" x14ac:dyDescent="0.25">
      <c r="A10612" s="609" t="str">
        <f t="shared" si="165"/>
        <v>37987</v>
      </c>
      <c r="B10612">
        <v>37987</v>
      </c>
      <c r="C10612" t="s">
        <v>24997</v>
      </c>
      <c r="D10612" t="s">
        <v>8781</v>
      </c>
      <c r="E10612" s="363" t="s">
        <v>24998</v>
      </c>
      <c r="F10612"/>
      <c r="G10612"/>
      <c r="H10612"/>
      <c r="I10612" s="610"/>
    </row>
    <row r="10613" spans="1:9" ht="15" x14ac:dyDescent="0.25">
      <c r="A10613" s="609" t="str">
        <f t="shared" si="165"/>
        <v>37988</v>
      </c>
      <c r="B10613">
        <v>37988</v>
      </c>
      <c r="C10613" t="s">
        <v>24999</v>
      </c>
      <c r="D10613" t="s">
        <v>8781</v>
      </c>
      <c r="E10613" s="363" t="s">
        <v>25000</v>
      </c>
      <c r="F10613"/>
      <c r="G10613"/>
      <c r="H10613"/>
      <c r="I10613" s="610"/>
    </row>
    <row r="10614" spans="1:9" ht="15" x14ac:dyDescent="0.25">
      <c r="A10614" s="609" t="str">
        <f t="shared" si="165"/>
        <v>21120</v>
      </c>
      <c r="B10614">
        <v>21120</v>
      </c>
      <c r="C10614" t="s">
        <v>25001</v>
      </c>
      <c r="D10614" t="s">
        <v>8781</v>
      </c>
      <c r="E10614" s="363" t="s">
        <v>17993</v>
      </c>
      <c r="F10614"/>
      <c r="G10614"/>
      <c r="H10614"/>
      <c r="I10614" s="610"/>
    </row>
    <row r="10615" spans="1:9" ht="15" x14ac:dyDescent="0.25">
      <c r="A10615" s="609" t="str">
        <f t="shared" si="165"/>
        <v>39318</v>
      </c>
      <c r="B10615">
        <v>39318</v>
      </c>
      <c r="C10615" t="s">
        <v>25002</v>
      </c>
      <c r="D10615" t="s">
        <v>8781</v>
      </c>
      <c r="E10615" s="363" t="s">
        <v>9105</v>
      </c>
      <c r="F10615"/>
      <c r="G10615"/>
      <c r="H10615"/>
      <c r="I10615" s="610"/>
    </row>
    <row r="10616" spans="1:9" ht="15" x14ac:dyDescent="0.25">
      <c r="A10616" s="609" t="str">
        <f t="shared" si="165"/>
        <v>20162</v>
      </c>
      <c r="B10616">
        <v>20162</v>
      </c>
      <c r="C10616" t="s">
        <v>25003</v>
      </c>
      <c r="D10616" t="s">
        <v>8781</v>
      </c>
      <c r="E10616" s="363" t="s">
        <v>15551</v>
      </c>
      <c r="F10616"/>
      <c r="G10616"/>
      <c r="H10616"/>
      <c r="I10616" s="610"/>
    </row>
    <row r="10617" spans="1:9" ht="15" x14ac:dyDescent="0.25">
      <c r="A10617" s="609" t="str">
        <f t="shared" si="165"/>
        <v>40366</v>
      </c>
      <c r="B10617">
        <v>40366</v>
      </c>
      <c r="C10617" t="s">
        <v>25004</v>
      </c>
      <c r="D10617" t="s">
        <v>8781</v>
      </c>
      <c r="E10617" s="363" t="s">
        <v>11854</v>
      </c>
      <c r="F10617"/>
      <c r="G10617"/>
      <c r="H10617"/>
      <c r="I10617" s="610"/>
    </row>
    <row r="10618" spans="1:9" ht="15" x14ac:dyDescent="0.25">
      <c r="A10618" s="609" t="str">
        <f t="shared" si="165"/>
        <v>40363</v>
      </c>
      <c r="B10618">
        <v>40363</v>
      </c>
      <c r="C10618" t="s">
        <v>25005</v>
      </c>
      <c r="D10618" t="s">
        <v>8781</v>
      </c>
      <c r="E10618" s="363" t="s">
        <v>25006</v>
      </c>
      <c r="F10618"/>
      <c r="G10618"/>
      <c r="H10618"/>
      <c r="I10618" s="610"/>
    </row>
    <row r="10619" spans="1:9" ht="15" x14ac:dyDescent="0.25">
      <c r="A10619" s="609" t="str">
        <f t="shared" si="165"/>
        <v>40354</v>
      </c>
      <c r="B10619">
        <v>40354</v>
      </c>
      <c r="C10619" t="s">
        <v>25007</v>
      </c>
      <c r="D10619" t="s">
        <v>8781</v>
      </c>
      <c r="E10619" s="363" t="s">
        <v>11777</v>
      </c>
      <c r="F10619"/>
      <c r="G10619"/>
      <c r="H10619"/>
      <c r="I10619" s="610"/>
    </row>
    <row r="10620" spans="1:9" ht="15" x14ac:dyDescent="0.25">
      <c r="A10620" s="609" t="str">
        <f t="shared" si="165"/>
        <v>40360</v>
      </c>
      <c r="B10620">
        <v>40360</v>
      </c>
      <c r="C10620" t="s">
        <v>25008</v>
      </c>
      <c r="D10620" t="s">
        <v>8781</v>
      </c>
      <c r="E10620" s="363" t="s">
        <v>15064</v>
      </c>
      <c r="F10620"/>
      <c r="G10620"/>
      <c r="H10620"/>
      <c r="I10620" s="610"/>
    </row>
    <row r="10621" spans="1:9" ht="15" x14ac:dyDescent="0.25">
      <c r="A10621" s="609" t="str">
        <f t="shared" si="165"/>
        <v>40372</v>
      </c>
      <c r="B10621">
        <v>40372</v>
      </c>
      <c r="C10621" t="s">
        <v>25009</v>
      </c>
      <c r="D10621" t="s">
        <v>8781</v>
      </c>
      <c r="E10621" s="363" t="s">
        <v>25010</v>
      </c>
      <c r="F10621"/>
      <c r="G10621"/>
      <c r="H10621"/>
      <c r="I10621" s="610"/>
    </row>
    <row r="10622" spans="1:9" ht="15" x14ac:dyDescent="0.25">
      <c r="A10622" s="609" t="str">
        <f t="shared" si="165"/>
        <v>40369</v>
      </c>
      <c r="B10622">
        <v>40369</v>
      </c>
      <c r="C10622" t="s">
        <v>25011</v>
      </c>
      <c r="D10622" t="s">
        <v>8781</v>
      </c>
      <c r="E10622" s="363" t="s">
        <v>10268</v>
      </c>
      <c r="F10622"/>
      <c r="G10622"/>
      <c r="H10622"/>
      <c r="I10622" s="610"/>
    </row>
    <row r="10623" spans="1:9" ht="15" x14ac:dyDescent="0.25">
      <c r="A10623" s="609" t="str">
        <f t="shared" si="165"/>
        <v>40357</v>
      </c>
      <c r="B10623">
        <v>40357</v>
      </c>
      <c r="C10623" t="s">
        <v>25012</v>
      </c>
      <c r="D10623" t="s">
        <v>8781</v>
      </c>
      <c r="E10623" s="363" t="s">
        <v>10167</v>
      </c>
      <c r="F10623"/>
      <c r="G10623"/>
      <c r="H10623"/>
      <c r="I10623" s="610"/>
    </row>
    <row r="10624" spans="1:9" ht="15" x14ac:dyDescent="0.25">
      <c r="A10624" s="609" t="str">
        <f t="shared" si="165"/>
        <v>40375</v>
      </c>
      <c r="B10624">
        <v>40375</v>
      </c>
      <c r="C10624" t="s">
        <v>25013</v>
      </c>
      <c r="D10624" t="s">
        <v>8781</v>
      </c>
      <c r="E10624" s="363" t="s">
        <v>25014</v>
      </c>
      <c r="F10624"/>
      <c r="G10624"/>
      <c r="H10624"/>
      <c r="I10624" s="610"/>
    </row>
    <row r="10625" spans="1:9" ht="15" x14ac:dyDescent="0.25">
      <c r="A10625" s="609" t="str">
        <f t="shared" si="165"/>
        <v>1893</v>
      </c>
      <c r="B10625">
        <v>1893</v>
      </c>
      <c r="C10625" t="s">
        <v>25015</v>
      </c>
      <c r="D10625" t="s">
        <v>8781</v>
      </c>
      <c r="E10625" s="363" t="s">
        <v>21623</v>
      </c>
      <c r="F10625"/>
      <c r="G10625"/>
      <c r="H10625"/>
      <c r="I10625" s="610"/>
    </row>
    <row r="10626" spans="1:9" ht="15" x14ac:dyDescent="0.25">
      <c r="A10626" s="609" t="str">
        <f t="shared" ref="A10626:A10689" si="166">IF(ISERROR(SEARCH("/",B10626)=6),TRIM(CLEAN(B10626)),IF(SEARCH("/",B10626)=6,IF(LEN(TRIM(CLEAN(B10626)))=7,LEFT(TRIM(CLEAN(B10626)),6)&amp;"00"&amp;RIGHT(TRIM(CLEAN(B10626)),1),LEFT(TRIM(CLEAN(B10626)),6)&amp;"0"&amp;RIGHT(TRIM(CLEAN(B10626)),2)),TRIM(CLEAN(B10626))))</f>
        <v>1902</v>
      </c>
      <c r="B10626">
        <v>1902</v>
      </c>
      <c r="C10626" t="s">
        <v>25016</v>
      </c>
      <c r="D10626" t="s">
        <v>8781</v>
      </c>
      <c r="E10626" s="363" t="s">
        <v>18064</v>
      </c>
      <c r="F10626"/>
      <c r="G10626"/>
      <c r="H10626"/>
      <c r="I10626" s="610"/>
    </row>
    <row r="10627" spans="1:9" ht="15" x14ac:dyDescent="0.25">
      <c r="A10627" s="609" t="str">
        <f t="shared" si="166"/>
        <v>1901</v>
      </c>
      <c r="B10627">
        <v>1901</v>
      </c>
      <c r="C10627" t="s">
        <v>25017</v>
      </c>
      <c r="D10627" t="s">
        <v>8781</v>
      </c>
      <c r="E10627" s="363" t="s">
        <v>9033</v>
      </c>
      <c r="F10627"/>
      <c r="G10627"/>
      <c r="H10627"/>
      <c r="I10627" s="610"/>
    </row>
    <row r="10628" spans="1:9" ht="15" x14ac:dyDescent="0.25">
      <c r="A10628" s="609" t="str">
        <f t="shared" si="166"/>
        <v>1892</v>
      </c>
      <c r="B10628">
        <v>1892</v>
      </c>
      <c r="C10628" t="s">
        <v>25018</v>
      </c>
      <c r="D10628" t="s">
        <v>8781</v>
      </c>
      <c r="E10628" s="363" t="s">
        <v>9607</v>
      </c>
      <c r="F10628"/>
      <c r="G10628"/>
      <c r="H10628"/>
      <c r="I10628" s="610"/>
    </row>
    <row r="10629" spans="1:9" ht="15" x14ac:dyDescent="0.25">
      <c r="A10629" s="609" t="str">
        <f t="shared" si="166"/>
        <v>1907</v>
      </c>
      <c r="B10629">
        <v>1907</v>
      </c>
      <c r="C10629" t="s">
        <v>25019</v>
      </c>
      <c r="D10629" t="s">
        <v>8781</v>
      </c>
      <c r="E10629" s="363" t="s">
        <v>8851</v>
      </c>
      <c r="F10629"/>
      <c r="G10629"/>
      <c r="H10629"/>
      <c r="I10629" s="610"/>
    </row>
    <row r="10630" spans="1:9" ht="15" x14ac:dyDescent="0.25">
      <c r="A10630" s="609" t="str">
        <f t="shared" si="166"/>
        <v>1894</v>
      </c>
      <c r="B10630">
        <v>1894</v>
      </c>
      <c r="C10630" t="s">
        <v>25020</v>
      </c>
      <c r="D10630" t="s">
        <v>8781</v>
      </c>
      <c r="E10630" s="363" t="s">
        <v>11496</v>
      </c>
      <c r="F10630"/>
      <c r="G10630"/>
      <c r="H10630"/>
      <c r="I10630" s="610"/>
    </row>
    <row r="10631" spans="1:9" ht="15" x14ac:dyDescent="0.25">
      <c r="A10631" s="609" t="str">
        <f t="shared" si="166"/>
        <v>1891</v>
      </c>
      <c r="B10631">
        <v>1891</v>
      </c>
      <c r="C10631" t="s">
        <v>25021</v>
      </c>
      <c r="D10631" t="s">
        <v>8781</v>
      </c>
      <c r="E10631" s="363" t="s">
        <v>8870</v>
      </c>
      <c r="F10631"/>
      <c r="G10631"/>
      <c r="H10631"/>
      <c r="I10631" s="610"/>
    </row>
    <row r="10632" spans="1:9" ht="15" x14ac:dyDescent="0.25">
      <c r="A10632" s="609" t="str">
        <f t="shared" si="166"/>
        <v>1896</v>
      </c>
      <c r="B10632">
        <v>1896</v>
      </c>
      <c r="C10632" t="s">
        <v>25022</v>
      </c>
      <c r="D10632" t="s">
        <v>8781</v>
      </c>
      <c r="E10632" s="363" t="s">
        <v>25023</v>
      </c>
      <c r="F10632"/>
      <c r="G10632"/>
      <c r="H10632"/>
      <c r="I10632" s="610"/>
    </row>
    <row r="10633" spans="1:9" ht="15" x14ac:dyDescent="0.25">
      <c r="A10633" s="609" t="str">
        <f t="shared" si="166"/>
        <v>1895</v>
      </c>
      <c r="B10633">
        <v>1895</v>
      </c>
      <c r="C10633" t="s">
        <v>25024</v>
      </c>
      <c r="D10633" t="s">
        <v>8781</v>
      </c>
      <c r="E10633" s="363" t="s">
        <v>25025</v>
      </c>
      <c r="F10633"/>
      <c r="G10633"/>
      <c r="H10633"/>
      <c r="I10633" s="610"/>
    </row>
    <row r="10634" spans="1:9" ht="15" x14ac:dyDescent="0.25">
      <c r="A10634" s="609" t="str">
        <f t="shared" si="166"/>
        <v>2641</v>
      </c>
      <c r="B10634">
        <v>2641</v>
      </c>
      <c r="C10634" t="s">
        <v>25026</v>
      </c>
      <c r="D10634" t="s">
        <v>8781</v>
      </c>
      <c r="E10634" s="363" t="s">
        <v>11202</v>
      </c>
      <c r="F10634"/>
      <c r="G10634"/>
      <c r="H10634"/>
      <c r="I10634" s="610"/>
    </row>
    <row r="10635" spans="1:9" ht="15" x14ac:dyDescent="0.25">
      <c r="A10635" s="609" t="str">
        <f t="shared" si="166"/>
        <v>2636</v>
      </c>
      <c r="B10635">
        <v>2636</v>
      </c>
      <c r="C10635" t="s">
        <v>25027</v>
      </c>
      <c r="D10635" t="s">
        <v>8781</v>
      </c>
      <c r="E10635" s="363" t="s">
        <v>10029</v>
      </c>
      <c r="F10635"/>
      <c r="G10635"/>
      <c r="H10635"/>
      <c r="I10635" s="610"/>
    </row>
    <row r="10636" spans="1:9" ht="15" x14ac:dyDescent="0.25">
      <c r="A10636" s="609" t="str">
        <f t="shared" si="166"/>
        <v>2637</v>
      </c>
      <c r="B10636">
        <v>2637</v>
      </c>
      <c r="C10636" t="s">
        <v>25028</v>
      </c>
      <c r="D10636" t="s">
        <v>8781</v>
      </c>
      <c r="E10636" s="363" t="s">
        <v>11573</v>
      </c>
      <c r="F10636"/>
      <c r="G10636"/>
      <c r="H10636"/>
      <c r="I10636" s="610"/>
    </row>
    <row r="10637" spans="1:9" ht="15" x14ac:dyDescent="0.25">
      <c r="A10637" s="609" t="str">
        <f t="shared" si="166"/>
        <v>2638</v>
      </c>
      <c r="B10637">
        <v>2638</v>
      </c>
      <c r="C10637" t="s">
        <v>25029</v>
      </c>
      <c r="D10637" t="s">
        <v>8781</v>
      </c>
      <c r="E10637" s="363" t="s">
        <v>10304</v>
      </c>
      <c r="F10637"/>
      <c r="G10637"/>
      <c r="H10637"/>
      <c r="I10637" s="610"/>
    </row>
    <row r="10638" spans="1:9" ht="15" x14ac:dyDescent="0.25">
      <c r="A10638" s="609" t="str">
        <f t="shared" si="166"/>
        <v>2639</v>
      </c>
      <c r="B10638">
        <v>2639</v>
      </c>
      <c r="C10638" t="s">
        <v>25030</v>
      </c>
      <c r="D10638" t="s">
        <v>8781</v>
      </c>
      <c r="E10638" s="363" t="s">
        <v>13098</v>
      </c>
      <c r="F10638"/>
      <c r="G10638"/>
      <c r="H10638"/>
      <c r="I10638" s="610"/>
    </row>
    <row r="10639" spans="1:9" ht="15" x14ac:dyDescent="0.25">
      <c r="A10639" s="609" t="str">
        <f t="shared" si="166"/>
        <v>2644</v>
      </c>
      <c r="B10639">
        <v>2644</v>
      </c>
      <c r="C10639" t="s">
        <v>25031</v>
      </c>
      <c r="D10639" t="s">
        <v>8781</v>
      </c>
      <c r="E10639" s="363" t="s">
        <v>24993</v>
      </c>
      <c r="F10639"/>
      <c r="G10639"/>
      <c r="H10639"/>
      <c r="I10639" s="610"/>
    </row>
    <row r="10640" spans="1:9" ht="15" x14ac:dyDescent="0.25">
      <c r="A10640" s="609" t="str">
        <f t="shared" si="166"/>
        <v>2643</v>
      </c>
      <c r="B10640">
        <v>2643</v>
      </c>
      <c r="C10640" t="s">
        <v>25032</v>
      </c>
      <c r="D10640" t="s">
        <v>8781</v>
      </c>
      <c r="E10640" s="363" t="s">
        <v>9612</v>
      </c>
      <c r="F10640"/>
      <c r="G10640"/>
      <c r="H10640"/>
      <c r="I10640" s="610"/>
    </row>
    <row r="10641" spans="1:9" ht="15" x14ac:dyDescent="0.25">
      <c r="A10641" s="609" t="str">
        <f t="shared" si="166"/>
        <v>2640</v>
      </c>
      <c r="B10641">
        <v>2640</v>
      </c>
      <c r="C10641" t="s">
        <v>25033</v>
      </c>
      <c r="D10641" t="s">
        <v>8781</v>
      </c>
      <c r="E10641" s="363" t="s">
        <v>18318</v>
      </c>
      <c r="F10641"/>
      <c r="G10641"/>
      <c r="H10641"/>
      <c r="I10641" s="610"/>
    </row>
    <row r="10642" spans="1:9" ht="15" x14ac:dyDescent="0.25">
      <c r="A10642" s="609" t="str">
        <f t="shared" si="166"/>
        <v>2642</v>
      </c>
      <c r="B10642">
        <v>2642</v>
      </c>
      <c r="C10642" t="s">
        <v>25034</v>
      </c>
      <c r="D10642" t="s">
        <v>8781</v>
      </c>
      <c r="E10642" s="363" t="s">
        <v>17896</v>
      </c>
      <c r="F10642"/>
      <c r="G10642"/>
      <c r="H10642"/>
      <c r="I10642" s="610"/>
    </row>
    <row r="10643" spans="1:9" ht="15" x14ac:dyDescent="0.25">
      <c r="A10643" s="609" t="str">
        <f t="shared" si="166"/>
        <v>38943</v>
      </c>
      <c r="B10643">
        <v>38943</v>
      </c>
      <c r="C10643" t="s">
        <v>25035</v>
      </c>
      <c r="D10643" t="s">
        <v>8781</v>
      </c>
      <c r="E10643" s="363" t="s">
        <v>18090</v>
      </c>
      <c r="F10643"/>
      <c r="G10643"/>
      <c r="H10643"/>
      <c r="I10643" s="610"/>
    </row>
    <row r="10644" spans="1:9" ht="15" x14ac:dyDescent="0.25">
      <c r="A10644" s="609" t="str">
        <f t="shared" si="166"/>
        <v>38944</v>
      </c>
      <c r="B10644">
        <v>38944</v>
      </c>
      <c r="C10644" t="s">
        <v>25036</v>
      </c>
      <c r="D10644" t="s">
        <v>8781</v>
      </c>
      <c r="E10644" s="363" t="s">
        <v>9390</v>
      </c>
      <c r="F10644"/>
      <c r="G10644"/>
      <c r="H10644"/>
      <c r="I10644" s="610"/>
    </row>
    <row r="10645" spans="1:9" ht="15" x14ac:dyDescent="0.25">
      <c r="A10645" s="609" t="str">
        <f t="shared" si="166"/>
        <v>38945</v>
      </c>
      <c r="B10645">
        <v>38945</v>
      </c>
      <c r="C10645" t="s">
        <v>25037</v>
      </c>
      <c r="D10645" t="s">
        <v>8781</v>
      </c>
      <c r="E10645" s="363" t="s">
        <v>19634</v>
      </c>
      <c r="F10645"/>
      <c r="G10645"/>
      <c r="H10645"/>
      <c r="I10645" s="610"/>
    </row>
    <row r="10646" spans="1:9" ht="15" x14ac:dyDescent="0.25">
      <c r="A10646" s="609" t="str">
        <f t="shared" si="166"/>
        <v>38946</v>
      </c>
      <c r="B10646">
        <v>38946</v>
      </c>
      <c r="C10646" t="s">
        <v>25038</v>
      </c>
      <c r="D10646" t="s">
        <v>8781</v>
      </c>
      <c r="E10646" s="363" t="s">
        <v>18035</v>
      </c>
      <c r="F10646"/>
      <c r="G10646"/>
      <c r="H10646"/>
      <c r="I10646" s="610"/>
    </row>
    <row r="10647" spans="1:9" ht="15" x14ac:dyDescent="0.25">
      <c r="A10647" s="609" t="str">
        <f t="shared" si="166"/>
        <v>39308</v>
      </c>
      <c r="B10647">
        <v>39308</v>
      </c>
      <c r="C10647" t="s">
        <v>25039</v>
      </c>
      <c r="D10647" t="s">
        <v>8781</v>
      </c>
      <c r="E10647" s="363" t="s">
        <v>10172</v>
      </c>
      <c r="F10647"/>
      <c r="G10647"/>
      <c r="H10647"/>
      <c r="I10647" s="610"/>
    </row>
    <row r="10648" spans="1:9" ht="15" x14ac:dyDescent="0.25">
      <c r="A10648" s="609" t="str">
        <f t="shared" si="166"/>
        <v>39309</v>
      </c>
      <c r="B10648">
        <v>39309</v>
      </c>
      <c r="C10648" t="s">
        <v>25040</v>
      </c>
      <c r="D10648" t="s">
        <v>8781</v>
      </c>
      <c r="E10648" s="363" t="s">
        <v>10067</v>
      </c>
      <c r="F10648"/>
      <c r="G10648"/>
      <c r="H10648"/>
      <c r="I10648" s="610"/>
    </row>
    <row r="10649" spans="1:9" ht="15" x14ac:dyDescent="0.25">
      <c r="A10649" s="609" t="str">
        <f t="shared" si="166"/>
        <v>39310</v>
      </c>
      <c r="B10649">
        <v>39310</v>
      </c>
      <c r="C10649" t="s">
        <v>25041</v>
      </c>
      <c r="D10649" t="s">
        <v>8781</v>
      </c>
      <c r="E10649" s="363" t="s">
        <v>21927</v>
      </c>
      <c r="F10649"/>
      <c r="G10649"/>
      <c r="H10649"/>
      <c r="I10649" s="610"/>
    </row>
    <row r="10650" spans="1:9" ht="15" x14ac:dyDescent="0.25">
      <c r="A10650" s="609" t="str">
        <f t="shared" si="166"/>
        <v>39311</v>
      </c>
      <c r="B10650">
        <v>39311</v>
      </c>
      <c r="C10650" t="s">
        <v>25042</v>
      </c>
      <c r="D10650" t="s">
        <v>8781</v>
      </c>
      <c r="E10650" s="363" t="s">
        <v>25043</v>
      </c>
      <c r="F10650"/>
      <c r="G10650"/>
      <c r="H10650"/>
      <c r="I10650" s="610"/>
    </row>
    <row r="10651" spans="1:9" ht="15" x14ac:dyDescent="0.25">
      <c r="A10651" s="609" t="str">
        <f t="shared" si="166"/>
        <v>39855</v>
      </c>
      <c r="B10651">
        <v>39855</v>
      </c>
      <c r="C10651" t="s">
        <v>25044</v>
      </c>
      <c r="D10651" t="s">
        <v>8781</v>
      </c>
      <c r="E10651" s="363" t="s">
        <v>9816</v>
      </c>
      <c r="F10651"/>
      <c r="G10651"/>
      <c r="H10651"/>
      <c r="I10651" s="610"/>
    </row>
    <row r="10652" spans="1:9" ht="15" x14ac:dyDescent="0.25">
      <c r="A10652" s="609" t="str">
        <f t="shared" si="166"/>
        <v>39856</v>
      </c>
      <c r="B10652">
        <v>39856</v>
      </c>
      <c r="C10652" t="s">
        <v>25045</v>
      </c>
      <c r="D10652" t="s">
        <v>8781</v>
      </c>
      <c r="E10652" s="363" t="s">
        <v>9927</v>
      </c>
      <c r="F10652"/>
      <c r="G10652"/>
      <c r="H10652"/>
      <c r="I10652" s="610"/>
    </row>
    <row r="10653" spans="1:9" ht="15" x14ac:dyDescent="0.25">
      <c r="A10653" s="609" t="str">
        <f t="shared" si="166"/>
        <v>39857</v>
      </c>
      <c r="B10653">
        <v>39857</v>
      </c>
      <c r="C10653" t="s">
        <v>25046</v>
      </c>
      <c r="D10653" t="s">
        <v>8781</v>
      </c>
      <c r="E10653" s="363" t="s">
        <v>18260</v>
      </c>
      <c r="F10653"/>
      <c r="G10653"/>
      <c r="H10653"/>
      <c r="I10653" s="610"/>
    </row>
    <row r="10654" spans="1:9" ht="15" x14ac:dyDescent="0.25">
      <c r="A10654" s="609" t="str">
        <f t="shared" si="166"/>
        <v>39858</v>
      </c>
      <c r="B10654">
        <v>39858</v>
      </c>
      <c r="C10654" t="s">
        <v>25047</v>
      </c>
      <c r="D10654" t="s">
        <v>8781</v>
      </c>
      <c r="E10654" s="363" t="s">
        <v>11364</v>
      </c>
      <c r="F10654"/>
      <c r="G10654"/>
      <c r="H10654"/>
      <c r="I10654" s="610"/>
    </row>
    <row r="10655" spans="1:9" ht="15" x14ac:dyDescent="0.25">
      <c r="A10655" s="609" t="str">
        <f t="shared" si="166"/>
        <v>39859</v>
      </c>
      <c r="B10655">
        <v>39859</v>
      </c>
      <c r="C10655" t="s">
        <v>25048</v>
      </c>
      <c r="D10655" t="s">
        <v>8781</v>
      </c>
      <c r="E10655" s="363" t="s">
        <v>10436</v>
      </c>
      <c r="F10655"/>
      <c r="G10655"/>
      <c r="H10655"/>
      <c r="I10655" s="610"/>
    </row>
    <row r="10656" spans="1:9" ht="15" x14ac:dyDescent="0.25">
      <c r="A10656" s="609" t="str">
        <f t="shared" si="166"/>
        <v>39860</v>
      </c>
      <c r="B10656">
        <v>39860</v>
      </c>
      <c r="C10656" t="s">
        <v>25049</v>
      </c>
      <c r="D10656" t="s">
        <v>8781</v>
      </c>
      <c r="E10656" s="363" t="s">
        <v>18633</v>
      </c>
      <c r="F10656"/>
      <c r="G10656"/>
      <c r="H10656"/>
      <c r="I10656" s="610"/>
    </row>
    <row r="10657" spans="1:9" ht="15" x14ac:dyDescent="0.25">
      <c r="A10657" s="609" t="str">
        <f t="shared" si="166"/>
        <v>39861</v>
      </c>
      <c r="B10657">
        <v>39861</v>
      </c>
      <c r="C10657" t="s">
        <v>25050</v>
      </c>
      <c r="D10657" t="s">
        <v>8781</v>
      </c>
      <c r="E10657" s="363" t="s">
        <v>18625</v>
      </c>
      <c r="F10657"/>
      <c r="G10657"/>
      <c r="H10657"/>
      <c r="I10657" s="610"/>
    </row>
    <row r="10658" spans="1:9" ht="15" x14ac:dyDescent="0.25">
      <c r="A10658" s="609" t="str">
        <f t="shared" si="166"/>
        <v>38447</v>
      </c>
      <c r="B10658">
        <v>38447</v>
      </c>
      <c r="C10658" t="s">
        <v>25051</v>
      </c>
      <c r="D10658" t="s">
        <v>8781</v>
      </c>
      <c r="E10658" s="363" t="s">
        <v>25052</v>
      </c>
      <c r="F10658"/>
      <c r="G10658"/>
      <c r="H10658"/>
      <c r="I10658" s="610"/>
    </row>
    <row r="10659" spans="1:9" ht="15" x14ac:dyDescent="0.25">
      <c r="A10659" s="609" t="str">
        <f t="shared" si="166"/>
        <v>36320</v>
      </c>
      <c r="B10659">
        <v>36320</v>
      </c>
      <c r="C10659" t="s">
        <v>25053</v>
      </c>
      <c r="D10659" t="s">
        <v>8781</v>
      </c>
      <c r="E10659" s="363" t="s">
        <v>9338</v>
      </c>
      <c r="F10659"/>
      <c r="G10659"/>
      <c r="H10659"/>
      <c r="I10659" s="610"/>
    </row>
    <row r="10660" spans="1:9" ht="15" x14ac:dyDescent="0.25">
      <c r="A10660" s="609" t="str">
        <f t="shared" si="166"/>
        <v>36324</v>
      </c>
      <c r="B10660">
        <v>36324</v>
      </c>
      <c r="C10660" t="s">
        <v>25054</v>
      </c>
      <c r="D10660" t="s">
        <v>8781</v>
      </c>
      <c r="E10660" s="363" t="s">
        <v>9812</v>
      </c>
      <c r="F10660"/>
      <c r="G10660"/>
      <c r="H10660"/>
      <c r="I10660" s="610"/>
    </row>
    <row r="10661" spans="1:9" ht="15" x14ac:dyDescent="0.25">
      <c r="A10661" s="609" t="str">
        <f t="shared" si="166"/>
        <v>38441</v>
      </c>
      <c r="B10661">
        <v>38441</v>
      </c>
      <c r="C10661" t="s">
        <v>25055</v>
      </c>
      <c r="D10661" t="s">
        <v>8781</v>
      </c>
      <c r="E10661" s="363" t="s">
        <v>9082</v>
      </c>
      <c r="F10661"/>
      <c r="G10661"/>
      <c r="H10661"/>
      <c r="I10661" s="610"/>
    </row>
    <row r="10662" spans="1:9" ht="15" x14ac:dyDescent="0.25">
      <c r="A10662" s="609" t="str">
        <f t="shared" si="166"/>
        <v>38442</v>
      </c>
      <c r="B10662">
        <v>38442</v>
      </c>
      <c r="C10662" t="s">
        <v>25056</v>
      </c>
      <c r="D10662" t="s">
        <v>8781</v>
      </c>
      <c r="E10662" s="363" t="s">
        <v>9174</v>
      </c>
      <c r="F10662"/>
      <c r="G10662"/>
      <c r="H10662"/>
      <c r="I10662" s="610"/>
    </row>
    <row r="10663" spans="1:9" ht="15" x14ac:dyDescent="0.25">
      <c r="A10663" s="609" t="str">
        <f t="shared" si="166"/>
        <v>38443</v>
      </c>
      <c r="B10663">
        <v>38443</v>
      </c>
      <c r="C10663" t="s">
        <v>25057</v>
      </c>
      <c r="D10663" t="s">
        <v>8781</v>
      </c>
      <c r="E10663" s="363" t="s">
        <v>18005</v>
      </c>
      <c r="F10663"/>
      <c r="G10663"/>
      <c r="H10663"/>
      <c r="I10663" s="610"/>
    </row>
    <row r="10664" spans="1:9" ht="15" x14ac:dyDescent="0.25">
      <c r="A10664" s="609" t="str">
        <f t="shared" si="166"/>
        <v>38444</v>
      </c>
      <c r="B10664">
        <v>38444</v>
      </c>
      <c r="C10664" t="s">
        <v>25058</v>
      </c>
      <c r="D10664" t="s">
        <v>8781</v>
      </c>
      <c r="E10664" s="363" t="s">
        <v>14454</v>
      </c>
      <c r="F10664"/>
      <c r="G10664"/>
      <c r="H10664"/>
      <c r="I10664" s="610"/>
    </row>
    <row r="10665" spans="1:9" ht="15" x14ac:dyDescent="0.25">
      <c r="A10665" s="609" t="str">
        <f t="shared" si="166"/>
        <v>38445</v>
      </c>
      <c r="B10665">
        <v>38445</v>
      </c>
      <c r="C10665" t="s">
        <v>25059</v>
      </c>
      <c r="D10665" t="s">
        <v>8781</v>
      </c>
      <c r="E10665" s="363" t="s">
        <v>23108</v>
      </c>
      <c r="F10665"/>
      <c r="G10665"/>
      <c r="H10665"/>
      <c r="I10665" s="610"/>
    </row>
    <row r="10666" spans="1:9" ht="15" x14ac:dyDescent="0.25">
      <c r="A10666" s="609" t="str">
        <f t="shared" si="166"/>
        <v>38446</v>
      </c>
      <c r="B10666">
        <v>38446</v>
      </c>
      <c r="C10666" t="s">
        <v>25060</v>
      </c>
      <c r="D10666" t="s">
        <v>8781</v>
      </c>
      <c r="E10666" s="363" t="s">
        <v>16078</v>
      </c>
      <c r="F10666"/>
      <c r="G10666"/>
      <c r="H10666"/>
      <c r="I10666" s="610"/>
    </row>
    <row r="10667" spans="1:9" ht="15" x14ac:dyDescent="0.25">
      <c r="A10667" s="609" t="str">
        <f t="shared" si="166"/>
        <v>3867</v>
      </c>
      <c r="B10667">
        <v>3867</v>
      </c>
      <c r="C10667" t="s">
        <v>25061</v>
      </c>
      <c r="D10667" t="s">
        <v>8781</v>
      </c>
      <c r="E10667" s="363" t="s">
        <v>16329</v>
      </c>
      <c r="F10667"/>
      <c r="G10667"/>
      <c r="H10667"/>
      <c r="I10667" s="610"/>
    </row>
    <row r="10668" spans="1:9" ht="15" x14ac:dyDescent="0.25">
      <c r="A10668" s="609" t="str">
        <f t="shared" si="166"/>
        <v>3861</v>
      </c>
      <c r="B10668">
        <v>3861</v>
      </c>
      <c r="C10668" t="s">
        <v>25062</v>
      </c>
      <c r="D10668" t="s">
        <v>8781</v>
      </c>
      <c r="E10668" s="363" t="s">
        <v>9713</v>
      </c>
      <c r="F10668"/>
      <c r="G10668"/>
      <c r="H10668"/>
      <c r="I10668" s="610"/>
    </row>
    <row r="10669" spans="1:9" ht="15" x14ac:dyDescent="0.25">
      <c r="A10669" s="609" t="str">
        <f t="shared" si="166"/>
        <v>3904</v>
      </c>
      <c r="B10669">
        <v>3904</v>
      </c>
      <c r="C10669" t="s">
        <v>25063</v>
      </c>
      <c r="D10669" t="s">
        <v>8781</v>
      </c>
      <c r="E10669" s="363" t="s">
        <v>18299</v>
      </c>
      <c r="F10669"/>
      <c r="G10669"/>
      <c r="H10669"/>
      <c r="I10669" s="610"/>
    </row>
    <row r="10670" spans="1:9" ht="15" x14ac:dyDescent="0.25">
      <c r="A10670" s="609" t="str">
        <f t="shared" si="166"/>
        <v>3903</v>
      </c>
      <c r="B10670">
        <v>3903</v>
      </c>
      <c r="C10670" t="s">
        <v>25064</v>
      </c>
      <c r="D10670" t="s">
        <v>8781</v>
      </c>
      <c r="E10670" s="363" t="s">
        <v>18910</v>
      </c>
      <c r="F10670"/>
      <c r="G10670"/>
      <c r="H10670"/>
      <c r="I10670" s="610"/>
    </row>
    <row r="10671" spans="1:9" ht="15" x14ac:dyDescent="0.25">
      <c r="A10671" s="609" t="str">
        <f t="shared" si="166"/>
        <v>3862</v>
      </c>
      <c r="B10671">
        <v>3862</v>
      </c>
      <c r="C10671" t="s">
        <v>25065</v>
      </c>
      <c r="D10671" t="s">
        <v>8781</v>
      </c>
      <c r="E10671" s="363" t="s">
        <v>14699</v>
      </c>
      <c r="F10671"/>
      <c r="G10671"/>
      <c r="H10671"/>
      <c r="I10671" s="610"/>
    </row>
    <row r="10672" spans="1:9" ht="15" x14ac:dyDescent="0.25">
      <c r="A10672" s="609" t="str">
        <f t="shared" si="166"/>
        <v>3863</v>
      </c>
      <c r="B10672">
        <v>3863</v>
      </c>
      <c r="C10672" t="s">
        <v>25066</v>
      </c>
      <c r="D10672" t="s">
        <v>8781</v>
      </c>
      <c r="E10672" s="363" t="s">
        <v>15157</v>
      </c>
      <c r="F10672"/>
      <c r="G10672"/>
      <c r="H10672"/>
      <c r="I10672" s="610"/>
    </row>
    <row r="10673" spans="1:9" ht="15" x14ac:dyDescent="0.25">
      <c r="A10673" s="609" t="str">
        <f t="shared" si="166"/>
        <v>3864</v>
      </c>
      <c r="B10673">
        <v>3864</v>
      </c>
      <c r="C10673" t="s">
        <v>25067</v>
      </c>
      <c r="D10673" t="s">
        <v>8781</v>
      </c>
      <c r="E10673" s="363" t="s">
        <v>18463</v>
      </c>
      <c r="F10673"/>
      <c r="G10673"/>
      <c r="H10673"/>
      <c r="I10673" s="610"/>
    </row>
    <row r="10674" spans="1:9" ht="15" x14ac:dyDescent="0.25">
      <c r="A10674" s="609" t="str">
        <f t="shared" si="166"/>
        <v>3865</v>
      </c>
      <c r="B10674">
        <v>3865</v>
      </c>
      <c r="C10674" t="s">
        <v>25068</v>
      </c>
      <c r="D10674" t="s">
        <v>8781</v>
      </c>
      <c r="E10674" s="363" t="s">
        <v>18907</v>
      </c>
      <c r="F10674"/>
      <c r="G10674"/>
      <c r="H10674"/>
      <c r="I10674" s="610"/>
    </row>
    <row r="10675" spans="1:9" ht="15" x14ac:dyDescent="0.25">
      <c r="A10675" s="609" t="str">
        <f t="shared" si="166"/>
        <v>3866</v>
      </c>
      <c r="B10675">
        <v>3866</v>
      </c>
      <c r="C10675" t="s">
        <v>25069</v>
      </c>
      <c r="D10675" t="s">
        <v>8781</v>
      </c>
      <c r="E10675" s="363" t="s">
        <v>25070</v>
      </c>
      <c r="F10675"/>
      <c r="G10675"/>
      <c r="H10675"/>
      <c r="I10675" s="610"/>
    </row>
    <row r="10676" spans="1:9" ht="15" x14ac:dyDescent="0.25">
      <c r="A10676" s="609" t="str">
        <f t="shared" si="166"/>
        <v>3902</v>
      </c>
      <c r="B10676">
        <v>3902</v>
      </c>
      <c r="C10676" t="s">
        <v>25071</v>
      </c>
      <c r="D10676" t="s">
        <v>8781</v>
      </c>
      <c r="E10676" s="363" t="s">
        <v>25072</v>
      </c>
      <c r="F10676"/>
      <c r="G10676"/>
      <c r="H10676"/>
      <c r="I10676" s="610"/>
    </row>
    <row r="10677" spans="1:9" ht="15" x14ac:dyDescent="0.25">
      <c r="A10677" s="609" t="str">
        <f t="shared" si="166"/>
        <v>3878</v>
      </c>
      <c r="B10677">
        <v>3878</v>
      </c>
      <c r="C10677" t="s">
        <v>25073</v>
      </c>
      <c r="D10677" t="s">
        <v>8781</v>
      </c>
      <c r="E10677" s="363" t="s">
        <v>9386</v>
      </c>
      <c r="F10677"/>
      <c r="G10677"/>
      <c r="H10677"/>
      <c r="I10677" s="610"/>
    </row>
    <row r="10678" spans="1:9" ht="15" x14ac:dyDescent="0.25">
      <c r="A10678" s="609" t="str">
        <f t="shared" si="166"/>
        <v>3877</v>
      </c>
      <c r="B10678">
        <v>3877</v>
      </c>
      <c r="C10678" t="s">
        <v>25074</v>
      </c>
      <c r="D10678" t="s">
        <v>8781</v>
      </c>
      <c r="E10678" s="363" t="s">
        <v>16447</v>
      </c>
      <c r="F10678"/>
      <c r="G10678"/>
      <c r="H10678"/>
      <c r="I10678" s="610"/>
    </row>
    <row r="10679" spans="1:9" ht="15" x14ac:dyDescent="0.25">
      <c r="A10679" s="609" t="str">
        <f t="shared" si="166"/>
        <v>3879</v>
      </c>
      <c r="B10679">
        <v>3879</v>
      </c>
      <c r="C10679" t="s">
        <v>25075</v>
      </c>
      <c r="D10679" t="s">
        <v>8781</v>
      </c>
      <c r="E10679" s="363" t="s">
        <v>18018</v>
      </c>
      <c r="F10679"/>
      <c r="G10679"/>
      <c r="H10679"/>
      <c r="I10679" s="610"/>
    </row>
    <row r="10680" spans="1:9" ht="15" x14ac:dyDescent="0.25">
      <c r="A10680" s="609" t="str">
        <f t="shared" si="166"/>
        <v>3880</v>
      </c>
      <c r="B10680">
        <v>3880</v>
      </c>
      <c r="C10680" t="s">
        <v>25076</v>
      </c>
      <c r="D10680" t="s">
        <v>8781</v>
      </c>
      <c r="E10680" s="363" t="s">
        <v>14458</v>
      </c>
      <c r="F10680"/>
      <c r="G10680"/>
      <c r="H10680"/>
      <c r="I10680" s="610"/>
    </row>
    <row r="10681" spans="1:9" ht="15" x14ac:dyDescent="0.25">
      <c r="A10681" s="609" t="str">
        <f t="shared" si="166"/>
        <v>12892</v>
      </c>
      <c r="B10681">
        <v>12892</v>
      </c>
      <c r="C10681" t="s">
        <v>25077</v>
      </c>
      <c r="D10681" t="s">
        <v>9014</v>
      </c>
      <c r="E10681" s="363" t="s">
        <v>9399</v>
      </c>
      <c r="F10681"/>
      <c r="G10681"/>
      <c r="H10681"/>
      <c r="I10681" s="610"/>
    </row>
    <row r="10682" spans="1:9" ht="15" x14ac:dyDescent="0.25">
      <c r="A10682" s="609" t="str">
        <f t="shared" si="166"/>
        <v>3883</v>
      </c>
      <c r="B10682">
        <v>3883</v>
      </c>
      <c r="C10682" t="s">
        <v>25078</v>
      </c>
      <c r="D10682" t="s">
        <v>8781</v>
      </c>
      <c r="E10682" s="363" t="s">
        <v>9817</v>
      </c>
      <c r="F10682"/>
      <c r="G10682"/>
      <c r="H10682"/>
      <c r="I10682" s="610"/>
    </row>
    <row r="10683" spans="1:9" ht="15" x14ac:dyDescent="0.25">
      <c r="A10683" s="609" t="str">
        <f t="shared" si="166"/>
        <v>3876</v>
      </c>
      <c r="B10683">
        <v>3876</v>
      </c>
      <c r="C10683" t="s">
        <v>25079</v>
      </c>
      <c r="D10683" t="s">
        <v>8781</v>
      </c>
      <c r="E10683" s="363" t="s">
        <v>9831</v>
      </c>
      <c r="F10683"/>
      <c r="G10683"/>
      <c r="H10683"/>
      <c r="I10683" s="610"/>
    </row>
    <row r="10684" spans="1:9" ht="15" x14ac:dyDescent="0.25">
      <c r="A10684" s="609" t="str">
        <f t="shared" si="166"/>
        <v>3884</v>
      </c>
      <c r="B10684">
        <v>3884</v>
      </c>
      <c r="C10684" t="s">
        <v>25080</v>
      </c>
      <c r="D10684" t="s">
        <v>8781</v>
      </c>
      <c r="E10684" s="363" t="s">
        <v>9037</v>
      </c>
      <c r="F10684"/>
      <c r="G10684"/>
      <c r="H10684"/>
      <c r="I10684" s="610"/>
    </row>
    <row r="10685" spans="1:9" ht="15" x14ac:dyDescent="0.25">
      <c r="A10685" s="609" t="str">
        <f t="shared" si="166"/>
        <v>3837</v>
      </c>
      <c r="B10685">
        <v>3837</v>
      </c>
      <c r="C10685" t="s">
        <v>25081</v>
      </c>
      <c r="D10685" t="s">
        <v>8781</v>
      </c>
      <c r="E10685" s="363" t="s">
        <v>15203</v>
      </c>
      <c r="F10685"/>
      <c r="G10685"/>
      <c r="H10685"/>
      <c r="I10685" s="610"/>
    </row>
    <row r="10686" spans="1:9" ht="15" x14ac:dyDescent="0.25">
      <c r="A10686" s="609" t="str">
        <f t="shared" si="166"/>
        <v>3845</v>
      </c>
      <c r="B10686">
        <v>3845</v>
      </c>
      <c r="C10686" t="s">
        <v>25082</v>
      </c>
      <c r="D10686" t="s">
        <v>8781</v>
      </c>
      <c r="E10686" s="363" t="s">
        <v>25083</v>
      </c>
      <c r="F10686"/>
      <c r="G10686"/>
      <c r="H10686"/>
      <c r="I10686" s="610"/>
    </row>
    <row r="10687" spans="1:9" ht="15" x14ac:dyDescent="0.25">
      <c r="A10687" s="609" t="str">
        <f t="shared" si="166"/>
        <v>11045</v>
      </c>
      <c r="B10687">
        <v>11045</v>
      </c>
      <c r="C10687" t="s">
        <v>25084</v>
      </c>
      <c r="D10687" t="s">
        <v>8781</v>
      </c>
      <c r="E10687" s="363" t="s">
        <v>10315</v>
      </c>
      <c r="F10687"/>
      <c r="G10687"/>
      <c r="H10687"/>
      <c r="I10687" s="610"/>
    </row>
    <row r="10688" spans="1:9" ht="15" x14ac:dyDescent="0.25">
      <c r="A10688" s="609" t="str">
        <f t="shared" si="166"/>
        <v>20170</v>
      </c>
      <c r="B10688">
        <v>20170</v>
      </c>
      <c r="C10688" t="s">
        <v>25085</v>
      </c>
      <c r="D10688" t="s">
        <v>8781</v>
      </c>
      <c r="E10688" s="363" t="s">
        <v>17933</v>
      </c>
      <c r="F10688"/>
      <c r="G10688"/>
      <c r="H10688"/>
      <c r="I10688" s="610"/>
    </row>
    <row r="10689" spans="1:9" ht="15" x14ac:dyDescent="0.25">
      <c r="A10689" s="609" t="str">
        <f t="shared" si="166"/>
        <v>20171</v>
      </c>
      <c r="B10689">
        <v>20171</v>
      </c>
      <c r="C10689" t="s">
        <v>25086</v>
      </c>
      <c r="D10689" t="s">
        <v>8781</v>
      </c>
      <c r="E10689" s="363" t="s">
        <v>25087</v>
      </c>
      <c r="F10689"/>
      <c r="G10689"/>
      <c r="H10689"/>
      <c r="I10689" s="610"/>
    </row>
    <row r="10690" spans="1:9" ht="15" x14ac:dyDescent="0.25">
      <c r="A10690" s="609" t="str">
        <f t="shared" ref="A10690:A10753" si="167">IF(ISERROR(SEARCH("/",B10690)=6),TRIM(CLEAN(B10690)),IF(SEARCH("/",B10690)=6,IF(LEN(TRIM(CLEAN(B10690)))=7,LEFT(TRIM(CLEAN(B10690)),6)&amp;"00"&amp;RIGHT(TRIM(CLEAN(B10690)),1),LEFT(TRIM(CLEAN(B10690)),6)&amp;"0"&amp;RIGHT(TRIM(CLEAN(B10690)),2)),TRIM(CLEAN(B10690))))</f>
        <v>20167</v>
      </c>
      <c r="B10690">
        <v>20167</v>
      </c>
      <c r="C10690" t="s">
        <v>25088</v>
      </c>
      <c r="D10690" t="s">
        <v>8781</v>
      </c>
      <c r="E10690" s="363" t="s">
        <v>9706</v>
      </c>
      <c r="F10690"/>
      <c r="G10690"/>
      <c r="H10690"/>
      <c r="I10690" s="610"/>
    </row>
    <row r="10691" spans="1:9" ht="15" x14ac:dyDescent="0.25">
      <c r="A10691" s="609" t="str">
        <f t="shared" si="167"/>
        <v>20168</v>
      </c>
      <c r="B10691">
        <v>20168</v>
      </c>
      <c r="C10691" t="s">
        <v>25089</v>
      </c>
      <c r="D10691" t="s">
        <v>8781</v>
      </c>
      <c r="E10691" s="363" t="s">
        <v>9007</v>
      </c>
      <c r="F10691"/>
      <c r="G10691"/>
      <c r="H10691"/>
      <c r="I10691" s="610"/>
    </row>
    <row r="10692" spans="1:9" ht="15" x14ac:dyDescent="0.25">
      <c r="A10692" s="609" t="str">
        <f t="shared" si="167"/>
        <v>20169</v>
      </c>
      <c r="B10692">
        <v>20169</v>
      </c>
      <c r="C10692" t="s">
        <v>25090</v>
      </c>
      <c r="D10692" t="s">
        <v>8781</v>
      </c>
      <c r="E10692" s="363" t="s">
        <v>9354</v>
      </c>
      <c r="F10692"/>
      <c r="G10692"/>
      <c r="H10692"/>
      <c r="I10692" s="610"/>
    </row>
    <row r="10693" spans="1:9" ht="15" x14ac:dyDescent="0.25">
      <c r="A10693" s="609" t="str">
        <f t="shared" si="167"/>
        <v>3899</v>
      </c>
      <c r="B10693">
        <v>3899</v>
      </c>
      <c r="C10693" t="s">
        <v>25091</v>
      </c>
      <c r="D10693" t="s">
        <v>8781</v>
      </c>
      <c r="E10693" s="363" t="s">
        <v>9188</v>
      </c>
      <c r="F10693"/>
      <c r="G10693"/>
      <c r="H10693"/>
      <c r="I10693" s="610"/>
    </row>
    <row r="10694" spans="1:9" ht="15" x14ac:dyDescent="0.25">
      <c r="A10694" s="609" t="str">
        <f t="shared" si="167"/>
        <v>38676</v>
      </c>
      <c r="B10694">
        <v>38676</v>
      </c>
      <c r="C10694" t="s">
        <v>25092</v>
      </c>
      <c r="D10694" t="s">
        <v>8781</v>
      </c>
      <c r="E10694" s="363" t="s">
        <v>25093</v>
      </c>
      <c r="F10694"/>
      <c r="G10694"/>
      <c r="H10694"/>
      <c r="I10694" s="610"/>
    </row>
    <row r="10695" spans="1:9" ht="15" x14ac:dyDescent="0.25">
      <c r="A10695" s="609" t="str">
        <f t="shared" si="167"/>
        <v>3897</v>
      </c>
      <c r="B10695">
        <v>3897</v>
      </c>
      <c r="C10695" t="s">
        <v>25094</v>
      </c>
      <c r="D10695" t="s">
        <v>8781</v>
      </c>
      <c r="E10695" s="363" t="s">
        <v>10097</v>
      </c>
      <c r="F10695"/>
      <c r="G10695"/>
      <c r="H10695"/>
      <c r="I10695" s="610"/>
    </row>
    <row r="10696" spans="1:9" ht="15" x14ac:dyDescent="0.25">
      <c r="A10696" s="609" t="str">
        <f t="shared" si="167"/>
        <v>3875</v>
      </c>
      <c r="B10696">
        <v>3875</v>
      </c>
      <c r="C10696" t="s">
        <v>25095</v>
      </c>
      <c r="D10696" t="s">
        <v>8781</v>
      </c>
      <c r="E10696" s="363" t="s">
        <v>8846</v>
      </c>
      <c r="F10696"/>
      <c r="G10696"/>
      <c r="H10696"/>
      <c r="I10696" s="610"/>
    </row>
    <row r="10697" spans="1:9" ht="15" x14ac:dyDescent="0.25">
      <c r="A10697" s="609" t="str">
        <f t="shared" si="167"/>
        <v>3898</v>
      </c>
      <c r="B10697">
        <v>3898</v>
      </c>
      <c r="C10697" t="s">
        <v>25096</v>
      </c>
      <c r="D10697" t="s">
        <v>8781</v>
      </c>
      <c r="E10697" s="363" t="s">
        <v>9274</v>
      </c>
      <c r="F10697"/>
      <c r="G10697"/>
      <c r="H10697"/>
      <c r="I10697" s="610"/>
    </row>
    <row r="10698" spans="1:9" ht="15" x14ac:dyDescent="0.25">
      <c r="A10698" s="609" t="str">
        <f t="shared" si="167"/>
        <v>3855</v>
      </c>
      <c r="B10698">
        <v>3855</v>
      </c>
      <c r="C10698" t="s">
        <v>25097</v>
      </c>
      <c r="D10698" t="s">
        <v>8781</v>
      </c>
      <c r="E10698" s="363" t="s">
        <v>10445</v>
      </c>
      <c r="F10698"/>
      <c r="G10698"/>
      <c r="H10698"/>
      <c r="I10698" s="610"/>
    </row>
    <row r="10699" spans="1:9" ht="15" x14ac:dyDescent="0.25">
      <c r="A10699" s="609" t="str">
        <f t="shared" si="167"/>
        <v>3874</v>
      </c>
      <c r="B10699">
        <v>3874</v>
      </c>
      <c r="C10699" t="s">
        <v>25098</v>
      </c>
      <c r="D10699" t="s">
        <v>8781</v>
      </c>
      <c r="E10699" s="363" t="s">
        <v>9892</v>
      </c>
      <c r="F10699"/>
      <c r="G10699"/>
      <c r="H10699"/>
      <c r="I10699" s="610"/>
    </row>
    <row r="10700" spans="1:9" ht="15" x14ac:dyDescent="0.25">
      <c r="A10700" s="609" t="str">
        <f t="shared" si="167"/>
        <v>3870</v>
      </c>
      <c r="B10700">
        <v>3870</v>
      </c>
      <c r="C10700" t="s">
        <v>25099</v>
      </c>
      <c r="D10700" t="s">
        <v>8781</v>
      </c>
      <c r="E10700" s="363" t="s">
        <v>17992</v>
      </c>
      <c r="F10700"/>
      <c r="G10700"/>
      <c r="H10700"/>
      <c r="I10700" s="610"/>
    </row>
    <row r="10701" spans="1:9" ht="15" x14ac:dyDescent="0.25">
      <c r="A10701" s="609" t="str">
        <f t="shared" si="167"/>
        <v>38678</v>
      </c>
      <c r="B10701">
        <v>38678</v>
      </c>
      <c r="C10701" t="s">
        <v>25100</v>
      </c>
      <c r="D10701" t="s">
        <v>8781</v>
      </c>
      <c r="E10701" s="363" t="s">
        <v>8897</v>
      </c>
      <c r="F10701"/>
      <c r="G10701"/>
      <c r="H10701"/>
      <c r="I10701" s="610"/>
    </row>
    <row r="10702" spans="1:9" ht="15" x14ac:dyDescent="0.25">
      <c r="A10702" s="609" t="str">
        <f t="shared" si="167"/>
        <v>3859</v>
      </c>
      <c r="B10702">
        <v>3859</v>
      </c>
      <c r="C10702" t="s">
        <v>25101</v>
      </c>
      <c r="D10702" t="s">
        <v>8781</v>
      </c>
      <c r="E10702" s="363" t="s">
        <v>9222</v>
      </c>
      <c r="F10702"/>
      <c r="G10702"/>
      <c r="H10702"/>
      <c r="I10702" s="610"/>
    </row>
    <row r="10703" spans="1:9" ht="15" x14ac:dyDescent="0.25">
      <c r="A10703" s="609" t="str">
        <f t="shared" si="167"/>
        <v>3856</v>
      </c>
      <c r="B10703">
        <v>3856</v>
      </c>
      <c r="C10703" t="s">
        <v>25102</v>
      </c>
      <c r="D10703" t="s">
        <v>8781</v>
      </c>
      <c r="E10703" s="363" t="s">
        <v>11530</v>
      </c>
      <c r="F10703"/>
      <c r="G10703"/>
      <c r="H10703"/>
      <c r="I10703" s="610"/>
    </row>
    <row r="10704" spans="1:9" ht="15" x14ac:dyDescent="0.25">
      <c r="A10704" s="609" t="str">
        <f t="shared" si="167"/>
        <v>3906</v>
      </c>
      <c r="B10704">
        <v>3906</v>
      </c>
      <c r="C10704" t="s">
        <v>25103</v>
      </c>
      <c r="D10704" t="s">
        <v>8781</v>
      </c>
      <c r="E10704" s="363" t="s">
        <v>25104</v>
      </c>
      <c r="F10704"/>
      <c r="G10704"/>
      <c r="H10704"/>
      <c r="I10704" s="610"/>
    </row>
    <row r="10705" spans="1:9" ht="15" x14ac:dyDescent="0.25">
      <c r="A10705" s="609" t="str">
        <f t="shared" si="167"/>
        <v>3860</v>
      </c>
      <c r="B10705">
        <v>3860</v>
      </c>
      <c r="C10705" t="s">
        <v>25105</v>
      </c>
      <c r="D10705" t="s">
        <v>8781</v>
      </c>
      <c r="E10705" s="363" t="s">
        <v>9951</v>
      </c>
      <c r="F10705"/>
      <c r="G10705"/>
      <c r="H10705"/>
      <c r="I10705" s="610"/>
    </row>
    <row r="10706" spans="1:9" ht="15" x14ac:dyDescent="0.25">
      <c r="A10706" s="609" t="str">
        <f t="shared" si="167"/>
        <v>3905</v>
      </c>
      <c r="B10706">
        <v>3905</v>
      </c>
      <c r="C10706" t="s">
        <v>25106</v>
      </c>
      <c r="D10706" t="s">
        <v>8781</v>
      </c>
      <c r="E10706" s="363" t="s">
        <v>17887</v>
      </c>
      <c r="F10706"/>
      <c r="G10706"/>
      <c r="H10706"/>
      <c r="I10706" s="610"/>
    </row>
    <row r="10707" spans="1:9" ht="15" x14ac:dyDescent="0.25">
      <c r="A10707" s="609" t="str">
        <f t="shared" si="167"/>
        <v>3871</v>
      </c>
      <c r="B10707">
        <v>3871</v>
      </c>
      <c r="C10707" t="s">
        <v>25107</v>
      </c>
      <c r="D10707" t="s">
        <v>8781</v>
      </c>
      <c r="E10707" s="363" t="s">
        <v>25108</v>
      </c>
      <c r="F10707"/>
      <c r="G10707"/>
      <c r="H10707"/>
      <c r="I10707" s="610"/>
    </row>
    <row r="10708" spans="1:9" ht="15" x14ac:dyDescent="0.25">
      <c r="A10708" s="609" t="str">
        <f t="shared" si="167"/>
        <v>37429</v>
      </c>
      <c r="B10708">
        <v>37429</v>
      </c>
      <c r="C10708" t="s">
        <v>25109</v>
      </c>
      <c r="D10708" t="s">
        <v>8781</v>
      </c>
      <c r="E10708" s="363" t="s">
        <v>25110</v>
      </c>
      <c r="F10708"/>
      <c r="G10708"/>
      <c r="H10708"/>
      <c r="I10708" s="610"/>
    </row>
    <row r="10709" spans="1:9" ht="15" x14ac:dyDescent="0.25">
      <c r="A10709" s="609" t="str">
        <f t="shared" si="167"/>
        <v>37426</v>
      </c>
      <c r="B10709">
        <v>37426</v>
      </c>
      <c r="C10709" t="s">
        <v>25111</v>
      </c>
      <c r="D10709" t="s">
        <v>8781</v>
      </c>
      <c r="E10709" s="363" t="s">
        <v>11142</v>
      </c>
      <c r="F10709"/>
      <c r="G10709"/>
      <c r="H10709"/>
      <c r="I10709" s="610"/>
    </row>
    <row r="10710" spans="1:9" ht="15" x14ac:dyDescent="0.25">
      <c r="A10710" s="609" t="str">
        <f t="shared" si="167"/>
        <v>37427</v>
      </c>
      <c r="B10710">
        <v>37427</v>
      </c>
      <c r="C10710" t="s">
        <v>25112</v>
      </c>
      <c r="D10710" t="s">
        <v>8781</v>
      </c>
      <c r="E10710" s="363" t="s">
        <v>25113</v>
      </c>
      <c r="F10710"/>
      <c r="G10710"/>
      <c r="H10710"/>
      <c r="I10710" s="610"/>
    </row>
    <row r="10711" spans="1:9" ht="15" x14ac:dyDescent="0.25">
      <c r="A10711" s="609" t="str">
        <f t="shared" si="167"/>
        <v>37424</v>
      </c>
      <c r="B10711">
        <v>37424</v>
      </c>
      <c r="C10711" t="s">
        <v>25114</v>
      </c>
      <c r="D10711" t="s">
        <v>8781</v>
      </c>
      <c r="E10711" s="363" t="s">
        <v>14431</v>
      </c>
      <c r="F10711"/>
      <c r="G10711"/>
      <c r="H10711"/>
      <c r="I10711" s="610"/>
    </row>
    <row r="10712" spans="1:9" ht="15" x14ac:dyDescent="0.25">
      <c r="A10712" s="609" t="str">
        <f t="shared" si="167"/>
        <v>37428</v>
      </c>
      <c r="B10712">
        <v>37428</v>
      </c>
      <c r="C10712" t="s">
        <v>25115</v>
      </c>
      <c r="D10712" t="s">
        <v>8781</v>
      </c>
      <c r="E10712" s="363" t="s">
        <v>25116</v>
      </c>
      <c r="F10712"/>
      <c r="G10712"/>
      <c r="H10712"/>
      <c r="I10712" s="610"/>
    </row>
    <row r="10713" spans="1:9" ht="15" x14ac:dyDescent="0.25">
      <c r="A10713" s="609" t="str">
        <f t="shared" si="167"/>
        <v>37425</v>
      </c>
      <c r="B10713">
        <v>37425</v>
      </c>
      <c r="C10713" t="s">
        <v>25117</v>
      </c>
      <c r="D10713" t="s">
        <v>8781</v>
      </c>
      <c r="E10713" s="363" t="s">
        <v>18113</v>
      </c>
      <c r="F10713"/>
      <c r="G10713"/>
      <c r="H10713"/>
      <c r="I10713" s="610"/>
    </row>
    <row r="10714" spans="1:9" ht="15" x14ac:dyDescent="0.25">
      <c r="A10714" s="609" t="str">
        <f t="shared" si="167"/>
        <v>11519</v>
      </c>
      <c r="B10714">
        <v>11519</v>
      </c>
      <c r="C10714" t="s">
        <v>25118</v>
      </c>
      <c r="D10714" t="s">
        <v>9014</v>
      </c>
      <c r="E10714" s="363" t="s">
        <v>19606</v>
      </c>
      <c r="F10714"/>
      <c r="G10714"/>
      <c r="H10714"/>
      <c r="I10714" s="610"/>
    </row>
    <row r="10715" spans="1:9" ht="15" x14ac:dyDescent="0.25">
      <c r="A10715" s="609" t="str">
        <f t="shared" si="167"/>
        <v>11520</v>
      </c>
      <c r="B10715">
        <v>11520</v>
      </c>
      <c r="C10715" t="s">
        <v>25119</v>
      </c>
      <c r="D10715" t="s">
        <v>9014</v>
      </c>
      <c r="E10715" s="363" t="s">
        <v>17956</v>
      </c>
      <c r="F10715"/>
      <c r="G10715"/>
      <c r="H10715"/>
      <c r="I10715" s="610"/>
    </row>
    <row r="10716" spans="1:9" ht="15" x14ac:dyDescent="0.25">
      <c r="A10716" s="609" t="str">
        <f t="shared" si="167"/>
        <v>11518</v>
      </c>
      <c r="B10716">
        <v>11518</v>
      </c>
      <c r="C10716" t="s">
        <v>25120</v>
      </c>
      <c r="D10716" t="s">
        <v>9014</v>
      </c>
      <c r="E10716" s="363" t="s">
        <v>25121</v>
      </c>
      <c r="F10716"/>
      <c r="G10716"/>
      <c r="H10716"/>
      <c r="I10716" s="610"/>
    </row>
    <row r="10717" spans="1:9" ht="15" x14ac:dyDescent="0.25">
      <c r="A10717" s="609" t="str">
        <f t="shared" si="167"/>
        <v>38473</v>
      </c>
      <c r="B10717">
        <v>38473</v>
      </c>
      <c r="C10717" t="s">
        <v>25122</v>
      </c>
      <c r="D10717" t="s">
        <v>8781</v>
      </c>
      <c r="E10717" s="363" t="s">
        <v>25123</v>
      </c>
      <c r="F10717"/>
      <c r="G10717"/>
      <c r="H10717"/>
      <c r="I10717" s="610"/>
    </row>
    <row r="10718" spans="1:9" ht="15" x14ac:dyDescent="0.25">
      <c r="A10718" s="609" t="str">
        <f t="shared" si="167"/>
        <v>4244</v>
      </c>
      <c r="B10718">
        <v>4244</v>
      </c>
      <c r="C10718" t="s">
        <v>25124</v>
      </c>
      <c r="D10718" t="s">
        <v>8786</v>
      </c>
      <c r="E10718" s="363" t="s">
        <v>9730</v>
      </c>
      <c r="F10718"/>
      <c r="G10718"/>
      <c r="H10718"/>
      <c r="I10718" s="610"/>
    </row>
    <row r="10719" spans="1:9" ht="15" x14ac:dyDescent="0.25">
      <c r="A10719" s="609" t="str">
        <f t="shared" si="167"/>
        <v>40977</v>
      </c>
      <c r="B10719">
        <v>40977</v>
      </c>
      <c r="C10719" t="s">
        <v>25125</v>
      </c>
      <c r="D10719" t="s">
        <v>8914</v>
      </c>
      <c r="E10719" s="363" t="s">
        <v>25126</v>
      </c>
      <c r="F10719"/>
      <c r="G10719"/>
      <c r="H10719"/>
      <c r="I10719" s="610"/>
    </row>
    <row r="10720" spans="1:9" ht="15" x14ac:dyDescent="0.25">
      <c r="A10720" s="609" t="str">
        <f t="shared" si="167"/>
        <v>4115</v>
      </c>
      <c r="B10720">
        <v>4115</v>
      </c>
      <c r="C10720" t="s">
        <v>25127</v>
      </c>
      <c r="D10720" t="s">
        <v>8796</v>
      </c>
      <c r="E10720" s="363" t="s">
        <v>17601</v>
      </c>
      <c r="F10720"/>
      <c r="G10720"/>
      <c r="H10720"/>
      <c r="I10720" s="610"/>
    </row>
    <row r="10721" spans="1:9" ht="15" x14ac:dyDescent="0.25">
      <c r="A10721" s="609" t="str">
        <f t="shared" si="167"/>
        <v>4119</v>
      </c>
      <c r="B10721">
        <v>4119</v>
      </c>
      <c r="C10721" t="s">
        <v>25128</v>
      </c>
      <c r="D10721" t="s">
        <v>8796</v>
      </c>
      <c r="E10721" s="363" t="s">
        <v>25129</v>
      </c>
      <c r="F10721"/>
      <c r="G10721"/>
      <c r="H10721"/>
      <c r="I10721" s="610"/>
    </row>
    <row r="10722" spans="1:9" ht="15" x14ac:dyDescent="0.25">
      <c r="A10722" s="609" t="str">
        <f t="shared" si="167"/>
        <v>2794</v>
      </c>
      <c r="B10722">
        <v>2794</v>
      </c>
      <c r="C10722" t="s">
        <v>25130</v>
      </c>
      <c r="D10722" t="s">
        <v>8796</v>
      </c>
      <c r="E10722" s="363" t="s">
        <v>25131</v>
      </c>
      <c r="F10722"/>
      <c r="G10722"/>
      <c r="H10722"/>
      <c r="I10722" s="610"/>
    </row>
    <row r="10723" spans="1:9" ht="15" x14ac:dyDescent="0.25">
      <c r="A10723" s="609" t="str">
        <f t="shared" si="167"/>
        <v>2788</v>
      </c>
      <c r="B10723">
        <v>2788</v>
      </c>
      <c r="C10723" t="s">
        <v>25132</v>
      </c>
      <c r="D10723" t="s">
        <v>8796</v>
      </c>
      <c r="E10723" s="363" t="s">
        <v>25133</v>
      </c>
      <c r="F10723"/>
      <c r="G10723"/>
      <c r="H10723"/>
      <c r="I10723" s="610"/>
    </row>
    <row r="10724" spans="1:9" ht="15" x14ac:dyDescent="0.25">
      <c r="A10724" s="609" t="str">
        <f t="shared" si="167"/>
        <v>4006</v>
      </c>
      <c r="B10724">
        <v>4006</v>
      </c>
      <c r="C10724" t="s">
        <v>25134</v>
      </c>
      <c r="D10724" t="s">
        <v>8911</v>
      </c>
      <c r="E10724" s="363" t="s">
        <v>25135</v>
      </c>
      <c r="F10724"/>
      <c r="G10724"/>
      <c r="H10724"/>
      <c r="I10724" s="610"/>
    </row>
    <row r="10725" spans="1:9" ht="15" x14ac:dyDescent="0.25">
      <c r="A10725" s="609" t="str">
        <f t="shared" si="167"/>
        <v>36151</v>
      </c>
      <c r="B10725">
        <v>36151</v>
      </c>
      <c r="C10725" t="s">
        <v>25136</v>
      </c>
      <c r="D10725" t="s">
        <v>8781</v>
      </c>
      <c r="E10725" s="363" t="s">
        <v>12504</v>
      </c>
      <c r="F10725"/>
      <c r="G10725"/>
      <c r="H10725"/>
      <c r="I10725" s="610"/>
    </row>
    <row r="10726" spans="1:9" ht="15" x14ac:dyDescent="0.25">
      <c r="A10726" s="609" t="str">
        <f t="shared" si="167"/>
        <v>37457</v>
      </c>
      <c r="B10726">
        <v>37457</v>
      </c>
      <c r="C10726" t="s">
        <v>25137</v>
      </c>
      <c r="D10726" t="s">
        <v>8796</v>
      </c>
      <c r="E10726" s="363" t="s">
        <v>9818</v>
      </c>
      <c r="F10726"/>
      <c r="G10726"/>
      <c r="H10726"/>
      <c r="I10726" s="610"/>
    </row>
    <row r="10727" spans="1:9" ht="15" x14ac:dyDescent="0.25">
      <c r="A10727" s="609" t="str">
        <f t="shared" si="167"/>
        <v>37456</v>
      </c>
      <c r="B10727">
        <v>37456</v>
      </c>
      <c r="C10727" t="s">
        <v>25138</v>
      </c>
      <c r="D10727" t="s">
        <v>8796</v>
      </c>
      <c r="E10727" s="363" t="s">
        <v>8826</v>
      </c>
      <c r="F10727"/>
      <c r="G10727"/>
      <c r="H10727"/>
      <c r="I10727" s="610"/>
    </row>
    <row r="10728" spans="1:9" ht="15" x14ac:dyDescent="0.25">
      <c r="A10728" s="609" t="str">
        <f t="shared" si="167"/>
        <v>37461</v>
      </c>
      <c r="B10728">
        <v>37461</v>
      </c>
      <c r="C10728" t="s">
        <v>25139</v>
      </c>
      <c r="D10728" t="s">
        <v>8796</v>
      </c>
      <c r="E10728" s="363" t="s">
        <v>17910</v>
      </c>
      <c r="F10728"/>
      <c r="G10728"/>
      <c r="H10728"/>
      <c r="I10728" s="610"/>
    </row>
    <row r="10729" spans="1:9" ht="15" x14ac:dyDescent="0.25">
      <c r="A10729" s="609" t="str">
        <f t="shared" si="167"/>
        <v>37460</v>
      </c>
      <c r="B10729">
        <v>37460</v>
      </c>
      <c r="C10729" t="s">
        <v>25140</v>
      </c>
      <c r="D10729" t="s">
        <v>8796</v>
      </c>
      <c r="E10729" s="363" t="s">
        <v>9975</v>
      </c>
      <c r="F10729"/>
      <c r="G10729"/>
      <c r="H10729"/>
      <c r="I10729" s="610"/>
    </row>
    <row r="10730" spans="1:9" ht="15" x14ac:dyDescent="0.25">
      <c r="A10730" s="609" t="str">
        <f t="shared" si="167"/>
        <v>37458</v>
      </c>
      <c r="B10730">
        <v>37458</v>
      </c>
      <c r="C10730" t="s">
        <v>25141</v>
      </c>
      <c r="D10730" t="s">
        <v>8796</v>
      </c>
      <c r="E10730" s="363" t="s">
        <v>9703</v>
      </c>
      <c r="F10730"/>
      <c r="G10730"/>
      <c r="H10730"/>
      <c r="I10730" s="610"/>
    </row>
    <row r="10731" spans="1:9" ht="15" x14ac:dyDescent="0.25">
      <c r="A10731" s="609" t="str">
        <f t="shared" si="167"/>
        <v>37454</v>
      </c>
      <c r="B10731">
        <v>37454</v>
      </c>
      <c r="C10731" t="s">
        <v>25142</v>
      </c>
      <c r="D10731" t="s">
        <v>8796</v>
      </c>
      <c r="E10731" s="363" t="s">
        <v>10032</v>
      </c>
      <c r="F10731"/>
      <c r="G10731"/>
      <c r="H10731"/>
      <c r="I10731" s="610"/>
    </row>
    <row r="10732" spans="1:9" ht="15" x14ac:dyDescent="0.25">
      <c r="A10732" s="609" t="str">
        <f t="shared" si="167"/>
        <v>37455</v>
      </c>
      <c r="B10732">
        <v>37455</v>
      </c>
      <c r="C10732" t="s">
        <v>25143</v>
      </c>
      <c r="D10732" t="s">
        <v>8796</v>
      </c>
      <c r="E10732" s="363" t="s">
        <v>9829</v>
      </c>
      <c r="F10732"/>
      <c r="G10732"/>
      <c r="H10732"/>
      <c r="I10732" s="610"/>
    </row>
    <row r="10733" spans="1:9" ht="15" x14ac:dyDescent="0.25">
      <c r="A10733" s="609" t="str">
        <f t="shared" si="167"/>
        <v>37459</v>
      </c>
      <c r="B10733">
        <v>37459</v>
      </c>
      <c r="C10733" t="s">
        <v>25144</v>
      </c>
      <c r="D10733" t="s">
        <v>8796</v>
      </c>
      <c r="E10733" s="363" t="s">
        <v>10123</v>
      </c>
      <c r="F10733"/>
      <c r="G10733"/>
      <c r="H10733"/>
      <c r="I10733" s="610"/>
    </row>
    <row r="10734" spans="1:9" ht="15" x14ac:dyDescent="0.25">
      <c r="A10734" s="609" t="str">
        <f t="shared" si="167"/>
        <v>21029</v>
      </c>
      <c r="B10734">
        <v>21029</v>
      </c>
      <c r="C10734" t="s">
        <v>25145</v>
      </c>
      <c r="D10734" t="s">
        <v>8781</v>
      </c>
      <c r="E10734" s="363" t="s">
        <v>25146</v>
      </c>
      <c r="F10734"/>
      <c r="G10734"/>
      <c r="H10734"/>
      <c r="I10734" s="610"/>
    </row>
    <row r="10735" spans="1:9" ht="15" x14ac:dyDescent="0.25">
      <c r="A10735" s="609" t="str">
        <f t="shared" si="167"/>
        <v>21030</v>
      </c>
      <c r="B10735">
        <v>21030</v>
      </c>
      <c r="C10735" t="s">
        <v>25147</v>
      </c>
      <c r="D10735" t="s">
        <v>8781</v>
      </c>
      <c r="E10735" s="363" t="s">
        <v>25148</v>
      </c>
      <c r="F10735"/>
      <c r="G10735"/>
      <c r="H10735"/>
      <c r="I10735" s="610"/>
    </row>
    <row r="10736" spans="1:9" ht="15" x14ac:dyDescent="0.25">
      <c r="A10736" s="609" t="str">
        <f t="shared" si="167"/>
        <v>21031</v>
      </c>
      <c r="B10736">
        <v>21031</v>
      </c>
      <c r="C10736" t="s">
        <v>25149</v>
      </c>
      <c r="D10736" t="s">
        <v>8781</v>
      </c>
      <c r="E10736" s="363" t="s">
        <v>25150</v>
      </c>
      <c r="F10736"/>
      <c r="G10736"/>
      <c r="H10736"/>
      <c r="I10736" s="610"/>
    </row>
    <row r="10737" spans="1:9" ht="15" x14ac:dyDescent="0.25">
      <c r="A10737" s="609" t="str">
        <f t="shared" si="167"/>
        <v>21032</v>
      </c>
      <c r="B10737">
        <v>21032</v>
      </c>
      <c r="C10737" t="s">
        <v>25151</v>
      </c>
      <c r="D10737" t="s">
        <v>8781</v>
      </c>
      <c r="E10737" s="363" t="s">
        <v>25152</v>
      </c>
      <c r="F10737"/>
      <c r="G10737"/>
      <c r="H10737"/>
      <c r="I10737" s="610"/>
    </row>
    <row r="10738" spans="1:9" ht="15" x14ac:dyDescent="0.25">
      <c r="A10738" s="609" t="str">
        <f t="shared" si="167"/>
        <v>37527</v>
      </c>
      <c r="B10738">
        <v>37527</v>
      </c>
      <c r="C10738" t="s">
        <v>25153</v>
      </c>
      <c r="D10738" t="s">
        <v>8781</v>
      </c>
      <c r="E10738" s="363" t="s">
        <v>25154</v>
      </c>
      <c r="F10738"/>
      <c r="G10738"/>
      <c r="H10738"/>
      <c r="I10738" s="610"/>
    </row>
    <row r="10739" spans="1:9" ht="15" x14ac:dyDescent="0.25">
      <c r="A10739" s="609" t="str">
        <f t="shared" si="167"/>
        <v>37528</v>
      </c>
      <c r="B10739">
        <v>37528</v>
      </c>
      <c r="C10739" t="s">
        <v>25155</v>
      </c>
      <c r="D10739" t="s">
        <v>8781</v>
      </c>
      <c r="E10739" s="363" t="s">
        <v>25156</v>
      </c>
      <c r="F10739"/>
      <c r="G10739"/>
      <c r="H10739"/>
      <c r="I10739" s="610"/>
    </row>
    <row r="10740" spans="1:9" ht="15" x14ac:dyDescent="0.25">
      <c r="A10740" s="609" t="str">
        <f t="shared" si="167"/>
        <v>37529</v>
      </c>
      <c r="B10740">
        <v>37529</v>
      </c>
      <c r="C10740" t="s">
        <v>25157</v>
      </c>
      <c r="D10740" t="s">
        <v>8781</v>
      </c>
      <c r="E10740" s="363" t="s">
        <v>25158</v>
      </c>
      <c r="F10740"/>
      <c r="G10740"/>
      <c r="H10740"/>
      <c r="I10740" s="610"/>
    </row>
    <row r="10741" spans="1:9" ht="15" x14ac:dyDescent="0.25">
      <c r="A10741" s="609" t="str">
        <f t="shared" si="167"/>
        <v>37530</v>
      </c>
      <c r="B10741">
        <v>37530</v>
      </c>
      <c r="C10741" t="s">
        <v>25159</v>
      </c>
      <c r="D10741" t="s">
        <v>8781</v>
      </c>
      <c r="E10741" s="363" t="s">
        <v>25160</v>
      </c>
      <c r="F10741"/>
      <c r="G10741"/>
      <c r="H10741"/>
      <c r="I10741" s="610"/>
    </row>
    <row r="10742" spans="1:9" ht="15" x14ac:dyDescent="0.25">
      <c r="A10742" s="609" t="str">
        <f t="shared" si="167"/>
        <v>21034</v>
      </c>
      <c r="B10742">
        <v>21034</v>
      </c>
      <c r="C10742" t="s">
        <v>25161</v>
      </c>
      <c r="D10742" t="s">
        <v>8781</v>
      </c>
      <c r="E10742" s="363" t="s">
        <v>25162</v>
      </c>
      <c r="F10742"/>
      <c r="G10742"/>
      <c r="H10742"/>
      <c r="I10742" s="610"/>
    </row>
    <row r="10743" spans="1:9" ht="15" x14ac:dyDescent="0.25">
      <c r="A10743" s="609" t="str">
        <f t="shared" si="167"/>
        <v>37531</v>
      </c>
      <c r="B10743">
        <v>37531</v>
      </c>
      <c r="C10743" t="s">
        <v>25163</v>
      </c>
      <c r="D10743" t="s">
        <v>8781</v>
      </c>
      <c r="E10743" s="363" t="s">
        <v>25164</v>
      </c>
      <c r="F10743"/>
      <c r="G10743"/>
      <c r="H10743"/>
      <c r="I10743" s="610"/>
    </row>
    <row r="10744" spans="1:9" ht="15" x14ac:dyDescent="0.25">
      <c r="A10744" s="609" t="str">
        <f t="shared" si="167"/>
        <v>21036</v>
      </c>
      <c r="B10744">
        <v>21036</v>
      </c>
      <c r="C10744" t="s">
        <v>25165</v>
      </c>
      <c r="D10744" t="s">
        <v>8781</v>
      </c>
      <c r="E10744" s="363" t="s">
        <v>25166</v>
      </c>
      <c r="F10744"/>
      <c r="G10744"/>
      <c r="H10744"/>
      <c r="I10744" s="610"/>
    </row>
    <row r="10745" spans="1:9" ht="15" x14ac:dyDescent="0.25">
      <c r="A10745" s="609" t="str">
        <f t="shared" si="167"/>
        <v>21037</v>
      </c>
      <c r="B10745">
        <v>21037</v>
      </c>
      <c r="C10745" t="s">
        <v>25167</v>
      </c>
      <c r="D10745" t="s">
        <v>8781</v>
      </c>
      <c r="E10745" s="363" t="s">
        <v>25168</v>
      </c>
      <c r="F10745"/>
      <c r="G10745"/>
      <c r="H10745"/>
      <c r="I10745" s="610"/>
    </row>
    <row r="10746" spans="1:9" ht="15" x14ac:dyDescent="0.25">
      <c r="A10746" s="609" t="str">
        <f t="shared" si="167"/>
        <v>20185</v>
      </c>
      <c r="B10746">
        <v>20185</v>
      </c>
      <c r="C10746" t="s">
        <v>25169</v>
      </c>
      <c r="D10746" t="s">
        <v>8796</v>
      </c>
      <c r="E10746" s="363" t="s">
        <v>25170</v>
      </c>
      <c r="F10746"/>
      <c r="G10746"/>
      <c r="H10746"/>
      <c r="I10746" s="610"/>
    </row>
    <row r="10747" spans="1:9" ht="15" x14ac:dyDescent="0.25">
      <c r="A10747" s="609" t="str">
        <f t="shared" si="167"/>
        <v>20260</v>
      </c>
      <c r="B10747">
        <v>20260</v>
      </c>
      <c r="C10747" t="s">
        <v>25171</v>
      </c>
      <c r="D10747" t="s">
        <v>8781</v>
      </c>
      <c r="E10747" s="363" t="s">
        <v>10309</v>
      </c>
      <c r="F10747"/>
      <c r="G10747"/>
      <c r="H10747"/>
      <c r="I10747" s="610"/>
    </row>
    <row r="10748" spans="1:9" ht="15" x14ac:dyDescent="0.25">
      <c r="A10748" s="609" t="str">
        <f t="shared" si="167"/>
        <v>37523</v>
      </c>
      <c r="B10748">
        <v>37523</v>
      </c>
      <c r="C10748" t="s">
        <v>25172</v>
      </c>
      <c r="D10748" t="s">
        <v>8781</v>
      </c>
      <c r="E10748" s="363" t="s">
        <v>18642</v>
      </c>
      <c r="F10748"/>
      <c r="G10748"/>
      <c r="H10748"/>
      <c r="I10748" s="610"/>
    </row>
    <row r="10749" spans="1:9" ht="15" x14ac:dyDescent="0.25">
      <c r="A10749" s="609" t="str">
        <f t="shared" si="167"/>
        <v>37515</v>
      </c>
      <c r="B10749">
        <v>37515</v>
      </c>
      <c r="C10749" t="s">
        <v>25173</v>
      </c>
      <c r="D10749" t="s">
        <v>8781</v>
      </c>
      <c r="E10749" s="363" t="s">
        <v>18643</v>
      </c>
      <c r="F10749"/>
      <c r="G10749"/>
      <c r="H10749"/>
      <c r="I10749" s="610"/>
    </row>
    <row r="10750" spans="1:9" ht="15" x14ac:dyDescent="0.25">
      <c r="A10750" s="609" t="str">
        <f t="shared" si="167"/>
        <v>12899</v>
      </c>
      <c r="B10750">
        <v>12899</v>
      </c>
      <c r="C10750" t="s">
        <v>25174</v>
      </c>
      <c r="D10750" t="s">
        <v>8781</v>
      </c>
      <c r="E10750" s="363" t="s">
        <v>25175</v>
      </c>
      <c r="F10750"/>
      <c r="G10750"/>
      <c r="H10750"/>
      <c r="I10750" s="610"/>
    </row>
    <row r="10751" spans="1:9" ht="15" x14ac:dyDescent="0.25">
      <c r="A10751" s="609" t="str">
        <f t="shared" si="167"/>
        <v>12898</v>
      </c>
      <c r="B10751">
        <v>12898</v>
      </c>
      <c r="C10751" t="s">
        <v>25176</v>
      </c>
      <c r="D10751" t="s">
        <v>8781</v>
      </c>
      <c r="E10751" s="363" t="s">
        <v>25177</v>
      </c>
      <c r="F10751"/>
      <c r="G10751"/>
      <c r="H10751"/>
      <c r="I10751" s="610"/>
    </row>
    <row r="10752" spans="1:9" ht="15" x14ac:dyDescent="0.25">
      <c r="A10752" s="609" t="str">
        <f t="shared" si="167"/>
        <v>42528</v>
      </c>
      <c r="B10752">
        <v>42528</v>
      </c>
      <c r="C10752" t="s">
        <v>25178</v>
      </c>
      <c r="D10752" t="s">
        <v>8779</v>
      </c>
      <c r="E10752" s="363" t="s">
        <v>9945</v>
      </c>
      <c r="F10752"/>
      <c r="G10752"/>
      <c r="H10752"/>
      <c r="I10752" s="610"/>
    </row>
    <row r="10753" spans="1:9" ht="15" x14ac:dyDescent="0.25">
      <c r="A10753" s="609" t="str">
        <f t="shared" si="167"/>
        <v>39696</v>
      </c>
      <c r="B10753">
        <v>39696</v>
      </c>
      <c r="C10753" t="s">
        <v>25179</v>
      </c>
      <c r="D10753" t="s">
        <v>8779</v>
      </c>
      <c r="E10753" s="363" t="s">
        <v>9097</v>
      </c>
      <c r="F10753"/>
      <c r="G10753"/>
      <c r="H10753"/>
      <c r="I10753" s="610"/>
    </row>
    <row r="10754" spans="1:9" ht="15" x14ac:dyDescent="0.25">
      <c r="A10754" s="609" t="str">
        <f t="shared" ref="A10754:A10817" si="168">IF(ISERROR(SEARCH("/",B10754)=6),TRIM(CLEAN(B10754)),IF(SEARCH("/",B10754)=6,IF(LEN(TRIM(CLEAN(B10754)))=7,LEFT(TRIM(CLEAN(B10754)),6)&amp;"00"&amp;RIGHT(TRIM(CLEAN(B10754)),1),LEFT(TRIM(CLEAN(B10754)),6)&amp;"0"&amp;RIGHT(TRIM(CLEAN(B10754)),2)),TRIM(CLEAN(B10754))))</f>
        <v>39700</v>
      </c>
      <c r="B10754">
        <v>39700</v>
      </c>
      <c r="C10754" t="s">
        <v>25180</v>
      </c>
      <c r="D10754" t="s">
        <v>8779</v>
      </c>
      <c r="E10754" s="363" t="s">
        <v>17433</v>
      </c>
      <c r="F10754"/>
      <c r="G10754"/>
      <c r="H10754"/>
      <c r="I10754" s="610"/>
    </row>
    <row r="10755" spans="1:9" ht="15" x14ac:dyDescent="0.25">
      <c r="A10755" s="609" t="str">
        <f t="shared" si="168"/>
        <v>11621</v>
      </c>
      <c r="B10755">
        <v>11621</v>
      </c>
      <c r="C10755" t="s">
        <v>25181</v>
      </c>
      <c r="D10755" t="s">
        <v>8779</v>
      </c>
      <c r="E10755" s="363" t="s">
        <v>21948</v>
      </c>
      <c r="F10755"/>
      <c r="G10755"/>
      <c r="H10755"/>
      <c r="I10755" s="610"/>
    </row>
    <row r="10756" spans="1:9" ht="15" x14ac:dyDescent="0.25">
      <c r="A10756" s="609" t="str">
        <f t="shared" si="168"/>
        <v>4014</v>
      </c>
      <c r="B10756">
        <v>4014</v>
      </c>
      <c r="C10756" t="s">
        <v>25182</v>
      </c>
      <c r="D10756" t="s">
        <v>8779</v>
      </c>
      <c r="E10756" s="363" t="s">
        <v>9793</v>
      </c>
      <c r="F10756"/>
      <c r="G10756"/>
      <c r="H10756"/>
      <c r="I10756" s="610"/>
    </row>
    <row r="10757" spans="1:9" ht="15" x14ac:dyDescent="0.25">
      <c r="A10757" s="609" t="str">
        <f t="shared" si="168"/>
        <v>4015</v>
      </c>
      <c r="B10757">
        <v>4015</v>
      </c>
      <c r="C10757" t="s">
        <v>25183</v>
      </c>
      <c r="D10757" t="s">
        <v>8779</v>
      </c>
      <c r="E10757" s="363" t="s">
        <v>25184</v>
      </c>
      <c r="F10757"/>
      <c r="G10757"/>
      <c r="H10757"/>
      <c r="I10757" s="610"/>
    </row>
    <row r="10758" spans="1:9" ht="15" x14ac:dyDescent="0.25">
      <c r="A10758" s="609" t="str">
        <f t="shared" si="168"/>
        <v>4017</v>
      </c>
      <c r="B10758">
        <v>4017</v>
      </c>
      <c r="C10758" t="s">
        <v>25185</v>
      </c>
      <c r="D10758" t="s">
        <v>8779</v>
      </c>
      <c r="E10758" s="363" t="s">
        <v>25186</v>
      </c>
      <c r="F10758"/>
      <c r="G10758"/>
      <c r="H10758"/>
      <c r="I10758" s="610"/>
    </row>
    <row r="10759" spans="1:9" ht="15" x14ac:dyDescent="0.25">
      <c r="A10759" s="609" t="str">
        <f t="shared" si="168"/>
        <v>4016</v>
      </c>
      <c r="B10759">
        <v>4016</v>
      </c>
      <c r="C10759" t="s">
        <v>25187</v>
      </c>
      <c r="D10759" t="s">
        <v>8779</v>
      </c>
      <c r="E10759" s="363" t="s">
        <v>25188</v>
      </c>
      <c r="F10759"/>
      <c r="G10759"/>
      <c r="H10759"/>
      <c r="I10759" s="610"/>
    </row>
    <row r="10760" spans="1:9" ht="15" x14ac:dyDescent="0.25">
      <c r="A10760" s="609" t="str">
        <f t="shared" si="168"/>
        <v>39699</v>
      </c>
      <c r="B10760">
        <v>39699</v>
      </c>
      <c r="C10760" t="s">
        <v>25189</v>
      </c>
      <c r="D10760" t="s">
        <v>8779</v>
      </c>
      <c r="E10760" s="363" t="s">
        <v>10117</v>
      </c>
      <c r="F10760"/>
      <c r="G10760"/>
      <c r="H10760"/>
      <c r="I10760" s="610"/>
    </row>
    <row r="10761" spans="1:9" ht="15" x14ac:dyDescent="0.25">
      <c r="A10761" s="609" t="str">
        <f t="shared" si="168"/>
        <v>38544</v>
      </c>
      <c r="B10761">
        <v>38544</v>
      </c>
      <c r="C10761" t="s">
        <v>25190</v>
      </c>
      <c r="D10761" t="s">
        <v>8779</v>
      </c>
      <c r="E10761" s="363" t="s">
        <v>10152</v>
      </c>
      <c r="F10761"/>
      <c r="G10761"/>
      <c r="H10761"/>
      <c r="I10761" s="610"/>
    </row>
    <row r="10762" spans="1:9" ht="15" x14ac:dyDescent="0.25">
      <c r="A10762" s="609" t="str">
        <f t="shared" si="168"/>
        <v>38545</v>
      </c>
      <c r="B10762">
        <v>38545</v>
      </c>
      <c r="C10762" t="s">
        <v>25191</v>
      </c>
      <c r="D10762" t="s">
        <v>8779</v>
      </c>
      <c r="E10762" s="363" t="s">
        <v>11496</v>
      </c>
      <c r="F10762"/>
      <c r="G10762"/>
      <c r="H10762"/>
      <c r="I10762" s="610"/>
    </row>
    <row r="10763" spans="1:9" ht="15" x14ac:dyDescent="0.25">
      <c r="A10763" s="609" t="str">
        <f t="shared" si="168"/>
        <v>42527</v>
      </c>
      <c r="B10763">
        <v>42527</v>
      </c>
      <c r="C10763" t="s">
        <v>25192</v>
      </c>
      <c r="D10763" t="s">
        <v>8779</v>
      </c>
      <c r="E10763" s="363" t="s">
        <v>25193</v>
      </c>
      <c r="F10763"/>
      <c r="G10763"/>
      <c r="H10763"/>
      <c r="I10763" s="610"/>
    </row>
    <row r="10764" spans="1:9" ht="15" x14ac:dyDescent="0.25">
      <c r="A10764" s="609" t="str">
        <f t="shared" si="168"/>
        <v>39323</v>
      </c>
      <c r="B10764">
        <v>39323</v>
      </c>
      <c r="C10764" t="s">
        <v>25194</v>
      </c>
      <c r="D10764" t="s">
        <v>8779</v>
      </c>
      <c r="E10764" s="363" t="s">
        <v>8801</v>
      </c>
      <c r="F10764"/>
      <c r="G10764"/>
      <c r="H10764"/>
      <c r="I10764" s="610"/>
    </row>
    <row r="10765" spans="1:9" ht="15" x14ac:dyDescent="0.25">
      <c r="A10765" s="609" t="str">
        <f t="shared" si="168"/>
        <v>626</v>
      </c>
      <c r="B10765">
        <v>626</v>
      </c>
      <c r="C10765" t="s">
        <v>25195</v>
      </c>
      <c r="D10765" t="s">
        <v>8790</v>
      </c>
      <c r="E10765" s="363" t="s">
        <v>25196</v>
      </c>
      <c r="F10765"/>
      <c r="G10765"/>
      <c r="H10765"/>
      <c r="I10765" s="610"/>
    </row>
    <row r="10766" spans="1:9" ht="15" x14ac:dyDescent="0.25">
      <c r="A10766" s="609" t="str">
        <f t="shared" si="168"/>
        <v>25860</v>
      </c>
      <c r="B10766">
        <v>25860</v>
      </c>
      <c r="C10766" t="s">
        <v>25197</v>
      </c>
      <c r="D10766" t="s">
        <v>8779</v>
      </c>
      <c r="E10766" s="363" t="s">
        <v>10192</v>
      </c>
      <c r="F10766"/>
      <c r="G10766"/>
      <c r="H10766"/>
      <c r="I10766" s="610"/>
    </row>
    <row r="10767" spans="1:9" ht="15" x14ac:dyDescent="0.25">
      <c r="A10767" s="609" t="str">
        <f t="shared" si="168"/>
        <v>25861</v>
      </c>
      <c r="B10767">
        <v>25861</v>
      </c>
      <c r="C10767" t="s">
        <v>25198</v>
      </c>
      <c r="D10767" t="s">
        <v>8779</v>
      </c>
      <c r="E10767" s="363" t="s">
        <v>13130</v>
      </c>
      <c r="F10767"/>
      <c r="G10767"/>
      <c r="H10767"/>
      <c r="I10767" s="610"/>
    </row>
    <row r="10768" spans="1:9" ht="15" x14ac:dyDescent="0.25">
      <c r="A10768" s="609" t="str">
        <f t="shared" si="168"/>
        <v>25862</v>
      </c>
      <c r="B10768">
        <v>25862</v>
      </c>
      <c r="C10768" t="s">
        <v>25199</v>
      </c>
      <c r="D10768" t="s">
        <v>8779</v>
      </c>
      <c r="E10768" s="363" t="s">
        <v>25200</v>
      </c>
      <c r="F10768"/>
      <c r="G10768"/>
      <c r="H10768"/>
      <c r="I10768" s="610"/>
    </row>
    <row r="10769" spans="1:9" ht="15" x14ac:dyDescent="0.25">
      <c r="A10769" s="609" t="str">
        <f t="shared" si="168"/>
        <v>25863</v>
      </c>
      <c r="B10769">
        <v>25863</v>
      </c>
      <c r="C10769" t="s">
        <v>25201</v>
      </c>
      <c r="D10769" t="s">
        <v>8779</v>
      </c>
      <c r="E10769" s="363" t="s">
        <v>18038</v>
      </c>
      <c r="F10769"/>
      <c r="G10769"/>
      <c r="H10769"/>
      <c r="I10769" s="610"/>
    </row>
    <row r="10770" spans="1:9" ht="15" x14ac:dyDescent="0.25">
      <c r="A10770" s="609" t="str">
        <f t="shared" si="168"/>
        <v>25864</v>
      </c>
      <c r="B10770">
        <v>25864</v>
      </c>
      <c r="C10770" t="s">
        <v>25202</v>
      </c>
      <c r="D10770" t="s">
        <v>8779</v>
      </c>
      <c r="E10770" s="363" t="s">
        <v>25203</v>
      </c>
      <c r="F10770"/>
      <c r="G10770"/>
      <c r="H10770"/>
      <c r="I10770" s="610"/>
    </row>
    <row r="10771" spans="1:9" ht="15" x14ac:dyDescent="0.25">
      <c r="A10771" s="609" t="str">
        <f t="shared" si="168"/>
        <v>25865</v>
      </c>
      <c r="B10771">
        <v>25865</v>
      </c>
      <c r="C10771" t="s">
        <v>25204</v>
      </c>
      <c r="D10771" t="s">
        <v>8779</v>
      </c>
      <c r="E10771" s="363" t="s">
        <v>14863</v>
      </c>
      <c r="F10771"/>
      <c r="G10771"/>
      <c r="H10771"/>
      <c r="I10771" s="610"/>
    </row>
    <row r="10772" spans="1:9" ht="15" x14ac:dyDescent="0.25">
      <c r="A10772" s="609" t="str">
        <f t="shared" si="168"/>
        <v>25866</v>
      </c>
      <c r="B10772">
        <v>25866</v>
      </c>
      <c r="C10772" t="s">
        <v>25205</v>
      </c>
      <c r="D10772" t="s">
        <v>8779</v>
      </c>
      <c r="E10772" s="363" t="s">
        <v>18048</v>
      </c>
      <c r="F10772"/>
      <c r="G10772"/>
      <c r="H10772"/>
      <c r="I10772" s="610"/>
    </row>
    <row r="10773" spans="1:9" ht="15" x14ac:dyDescent="0.25">
      <c r="A10773" s="609" t="str">
        <f t="shared" si="168"/>
        <v>25868</v>
      </c>
      <c r="B10773">
        <v>25868</v>
      </c>
      <c r="C10773" t="s">
        <v>25206</v>
      </c>
      <c r="D10773" t="s">
        <v>8779</v>
      </c>
      <c r="E10773" s="363" t="s">
        <v>9839</v>
      </c>
      <c r="F10773"/>
      <c r="G10773"/>
      <c r="H10773"/>
      <c r="I10773" s="610"/>
    </row>
    <row r="10774" spans="1:9" ht="15" x14ac:dyDescent="0.25">
      <c r="A10774" s="609" t="str">
        <f t="shared" si="168"/>
        <v>25869</v>
      </c>
      <c r="B10774">
        <v>25869</v>
      </c>
      <c r="C10774" t="s">
        <v>25207</v>
      </c>
      <c r="D10774" t="s">
        <v>8779</v>
      </c>
      <c r="E10774" s="363" t="s">
        <v>25208</v>
      </c>
      <c r="F10774"/>
      <c r="G10774"/>
      <c r="H10774"/>
      <c r="I10774" s="610"/>
    </row>
    <row r="10775" spans="1:9" ht="15" x14ac:dyDescent="0.25">
      <c r="A10775" s="609" t="str">
        <f t="shared" si="168"/>
        <v>25870</v>
      </c>
      <c r="B10775">
        <v>25870</v>
      </c>
      <c r="C10775" t="s">
        <v>25209</v>
      </c>
      <c r="D10775" t="s">
        <v>8779</v>
      </c>
      <c r="E10775" s="363" t="s">
        <v>14447</v>
      </c>
      <c r="F10775"/>
      <c r="G10775"/>
      <c r="H10775"/>
      <c r="I10775" s="610"/>
    </row>
    <row r="10776" spans="1:9" ht="15" x14ac:dyDescent="0.25">
      <c r="A10776" s="609" t="str">
        <f t="shared" si="168"/>
        <v>25871</v>
      </c>
      <c r="B10776">
        <v>25871</v>
      </c>
      <c r="C10776" t="s">
        <v>25210</v>
      </c>
      <c r="D10776" t="s">
        <v>8779</v>
      </c>
      <c r="E10776" s="363" t="s">
        <v>25211</v>
      </c>
      <c r="F10776"/>
      <c r="G10776"/>
      <c r="H10776"/>
      <c r="I10776" s="610"/>
    </row>
    <row r="10777" spans="1:9" ht="15" x14ac:dyDescent="0.25">
      <c r="A10777" s="609" t="str">
        <f t="shared" si="168"/>
        <v>25867</v>
      </c>
      <c r="B10777">
        <v>25867</v>
      </c>
      <c r="C10777" t="s">
        <v>25212</v>
      </c>
      <c r="D10777" t="s">
        <v>8779</v>
      </c>
      <c r="E10777" s="363" t="s">
        <v>25213</v>
      </c>
      <c r="F10777"/>
      <c r="G10777"/>
      <c r="H10777"/>
      <c r="I10777" s="610"/>
    </row>
    <row r="10778" spans="1:9" ht="15" x14ac:dyDescent="0.25">
      <c r="A10778" s="609" t="str">
        <f t="shared" si="168"/>
        <v>25872</v>
      </c>
      <c r="B10778">
        <v>25872</v>
      </c>
      <c r="C10778" t="s">
        <v>25214</v>
      </c>
      <c r="D10778" t="s">
        <v>8779</v>
      </c>
      <c r="E10778" s="363" t="s">
        <v>19803</v>
      </c>
      <c r="F10778"/>
      <c r="G10778"/>
      <c r="H10778"/>
      <c r="I10778" s="610"/>
    </row>
    <row r="10779" spans="1:9" ht="15" x14ac:dyDescent="0.25">
      <c r="A10779" s="609" t="str">
        <f t="shared" si="168"/>
        <v>25873</v>
      </c>
      <c r="B10779">
        <v>25873</v>
      </c>
      <c r="C10779" t="s">
        <v>25215</v>
      </c>
      <c r="D10779" t="s">
        <v>8779</v>
      </c>
      <c r="E10779" s="363" t="s">
        <v>25216</v>
      </c>
      <c r="F10779"/>
      <c r="G10779"/>
      <c r="H10779"/>
      <c r="I10779" s="610"/>
    </row>
    <row r="10780" spans="1:9" ht="15" x14ac:dyDescent="0.25">
      <c r="A10780" s="609" t="str">
        <f t="shared" si="168"/>
        <v>11479</v>
      </c>
      <c r="B10780">
        <v>11479</v>
      </c>
      <c r="C10780" t="s">
        <v>25217</v>
      </c>
      <c r="D10780" t="s">
        <v>8781</v>
      </c>
      <c r="E10780" s="363" t="s">
        <v>25218</v>
      </c>
      <c r="F10780"/>
      <c r="G10780"/>
      <c r="H10780"/>
      <c r="I10780" s="610"/>
    </row>
    <row r="10781" spans="1:9" ht="15" x14ac:dyDescent="0.25">
      <c r="A10781" s="609" t="str">
        <f t="shared" si="168"/>
        <v>11481</v>
      </c>
      <c r="B10781">
        <v>11481</v>
      </c>
      <c r="C10781" t="s">
        <v>25219</v>
      </c>
      <c r="D10781" t="s">
        <v>8781</v>
      </c>
      <c r="E10781" s="363" t="s">
        <v>9429</v>
      </c>
      <c r="F10781"/>
      <c r="G10781"/>
      <c r="H10781"/>
      <c r="I10781" s="610"/>
    </row>
    <row r="10782" spans="1:9" ht="15" x14ac:dyDescent="0.25">
      <c r="A10782" s="609" t="str">
        <f t="shared" si="168"/>
        <v>43609</v>
      </c>
      <c r="B10782">
        <v>43609</v>
      </c>
      <c r="C10782" t="s">
        <v>25220</v>
      </c>
      <c r="D10782" t="s">
        <v>8781</v>
      </c>
      <c r="E10782" s="363" t="s">
        <v>9429</v>
      </c>
      <c r="F10782"/>
      <c r="G10782"/>
      <c r="H10782"/>
      <c r="I10782" s="610"/>
    </row>
    <row r="10783" spans="1:9" ht="15" x14ac:dyDescent="0.25">
      <c r="A10783" s="609" t="str">
        <f t="shared" si="168"/>
        <v>11478</v>
      </c>
      <c r="B10783">
        <v>11478</v>
      </c>
      <c r="C10783" t="s">
        <v>25221</v>
      </c>
      <c r="D10783" t="s">
        <v>8781</v>
      </c>
      <c r="E10783" s="363" t="s">
        <v>15247</v>
      </c>
      <c r="F10783"/>
      <c r="G10783"/>
      <c r="H10783"/>
      <c r="I10783" s="610"/>
    </row>
    <row r="10784" spans="1:9" ht="15" x14ac:dyDescent="0.25">
      <c r="A10784" s="609" t="str">
        <f t="shared" si="168"/>
        <v>43608</v>
      </c>
      <c r="B10784">
        <v>43608</v>
      </c>
      <c r="C10784" t="s">
        <v>25222</v>
      </c>
      <c r="D10784" t="s">
        <v>8781</v>
      </c>
      <c r="E10784" s="363" t="s">
        <v>9373</v>
      </c>
      <c r="F10784"/>
      <c r="G10784"/>
      <c r="H10784"/>
      <c r="I10784" s="610"/>
    </row>
    <row r="10785" spans="1:9" ht="15" x14ac:dyDescent="0.25">
      <c r="A10785" s="609" t="str">
        <f t="shared" si="168"/>
        <v>11476</v>
      </c>
      <c r="B10785">
        <v>11476</v>
      </c>
      <c r="C10785" t="s">
        <v>25223</v>
      </c>
      <c r="D10785" t="s">
        <v>8781</v>
      </c>
      <c r="E10785" s="363" t="s">
        <v>9373</v>
      </c>
      <c r="F10785"/>
      <c r="G10785"/>
      <c r="H10785"/>
      <c r="I10785" s="610"/>
    </row>
    <row r="10786" spans="1:9" ht="15" x14ac:dyDescent="0.25">
      <c r="A10786" s="609" t="str">
        <f t="shared" si="168"/>
        <v>40637</v>
      </c>
      <c r="B10786">
        <v>40637</v>
      </c>
      <c r="C10786" t="s">
        <v>25224</v>
      </c>
      <c r="D10786" t="s">
        <v>8781</v>
      </c>
      <c r="E10786" s="363" t="s">
        <v>25225</v>
      </c>
      <c r="F10786"/>
      <c r="G10786"/>
      <c r="H10786"/>
      <c r="I10786" s="610"/>
    </row>
    <row r="10787" spans="1:9" ht="15" x14ac:dyDescent="0.25">
      <c r="A10787" s="609" t="str">
        <f t="shared" si="168"/>
        <v>13836</v>
      </c>
      <c r="B10787">
        <v>13836</v>
      </c>
      <c r="C10787" t="s">
        <v>25226</v>
      </c>
      <c r="D10787" t="s">
        <v>8781</v>
      </c>
      <c r="E10787" s="363" t="s">
        <v>10018</v>
      </c>
      <c r="F10787"/>
      <c r="G10787"/>
      <c r="H10787"/>
      <c r="I10787" s="610"/>
    </row>
    <row r="10788" spans="1:9" ht="15" x14ac:dyDescent="0.25">
      <c r="A10788" s="609" t="str">
        <f t="shared" si="168"/>
        <v>14534</v>
      </c>
      <c r="B10788">
        <v>14534</v>
      </c>
      <c r="C10788" t="s">
        <v>25227</v>
      </c>
      <c r="D10788" t="s">
        <v>8781</v>
      </c>
      <c r="E10788" s="363" t="s">
        <v>10019</v>
      </c>
      <c r="F10788"/>
      <c r="G10788"/>
      <c r="H10788"/>
      <c r="I10788" s="610"/>
    </row>
    <row r="10789" spans="1:9" ht="15" x14ac:dyDescent="0.25">
      <c r="A10789" s="609" t="str">
        <f t="shared" si="168"/>
        <v>14619</v>
      </c>
      <c r="B10789">
        <v>14619</v>
      </c>
      <c r="C10789" t="s">
        <v>25228</v>
      </c>
      <c r="D10789" t="s">
        <v>8781</v>
      </c>
      <c r="E10789" s="363" t="s">
        <v>25229</v>
      </c>
      <c r="F10789"/>
      <c r="G10789"/>
      <c r="H10789"/>
      <c r="I10789" s="610"/>
    </row>
    <row r="10790" spans="1:9" ht="15" x14ac:dyDescent="0.25">
      <c r="A10790" s="609" t="str">
        <f t="shared" si="168"/>
        <v>14535</v>
      </c>
      <c r="B10790">
        <v>14535</v>
      </c>
      <c r="C10790" t="s">
        <v>25230</v>
      </c>
      <c r="D10790" t="s">
        <v>8781</v>
      </c>
      <c r="E10790" s="363" t="s">
        <v>10020</v>
      </c>
      <c r="F10790"/>
      <c r="G10790"/>
      <c r="H10790"/>
      <c r="I10790" s="610"/>
    </row>
    <row r="10791" spans="1:9" ht="15" x14ac:dyDescent="0.25">
      <c r="A10791" s="609" t="str">
        <f t="shared" si="168"/>
        <v>39813</v>
      </c>
      <c r="B10791">
        <v>39813</v>
      </c>
      <c r="C10791" t="s">
        <v>25231</v>
      </c>
      <c r="D10791" t="s">
        <v>8781</v>
      </c>
      <c r="E10791" s="363" t="s">
        <v>25232</v>
      </c>
      <c r="F10791"/>
      <c r="G10791"/>
      <c r="H10791"/>
      <c r="I10791" s="610"/>
    </row>
    <row r="10792" spans="1:9" ht="15" x14ac:dyDescent="0.25">
      <c r="A10792" s="609" t="str">
        <f t="shared" si="168"/>
        <v>40403</v>
      </c>
      <c r="B10792">
        <v>40403</v>
      </c>
      <c r="C10792" t="s">
        <v>25233</v>
      </c>
      <c r="D10792" t="s">
        <v>8781</v>
      </c>
      <c r="E10792" s="363" t="s">
        <v>25234</v>
      </c>
      <c r="F10792"/>
      <c r="G10792"/>
      <c r="H10792"/>
      <c r="I10792" s="610"/>
    </row>
    <row r="10793" spans="1:9" ht="15" x14ac:dyDescent="0.25">
      <c r="A10793" s="609" t="str">
        <f t="shared" si="168"/>
        <v>12868</v>
      </c>
      <c r="B10793">
        <v>12868</v>
      </c>
      <c r="C10793" t="s">
        <v>25235</v>
      </c>
      <c r="D10793" t="s">
        <v>8786</v>
      </c>
      <c r="E10793" s="363" t="s">
        <v>25236</v>
      </c>
      <c r="F10793"/>
      <c r="G10793"/>
      <c r="H10793"/>
      <c r="I10793" s="610"/>
    </row>
    <row r="10794" spans="1:9" ht="15" x14ac:dyDescent="0.25">
      <c r="A10794" s="609" t="str">
        <f t="shared" si="168"/>
        <v>40916</v>
      </c>
      <c r="B10794">
        <v>40916</v>
      </c>
      <c r="C10794" t="s">
        <v>25237</v>
      </c>
      <c r="D10794" t="s">
        <v>8914</v>
      </c>
      <c r="E10794" s="363" t="s">
        <v>25238</v>
      </c>
      <c r="F10794"/>
      <c r="G10794"/>
      <c r="H10794"/>
      <c r="I10794" s="610"/>
    </row>
    <row r="10795" spans="1:9" ht="15" x14ac:dyDescent="0.25">
      <c r="A10795" s="609" t="str">
        <f t="shared" si="168"/>
        <v>4755</v>
      </c>
      <c r="B10795">
        <v>4755</v>
      </c>
      <c r="C10795" t="s">
        <v>25239</v>
      </c>
      <c r="D10795" t="s">
        <v>8786</v>
      </c>
      <c r="E10795" s="363" t="s">
        <v>9841</v>
      </c>
      <c r="F10795"/>
      <c r="G10795"/>
      <c r="H10795"/>
      <c r="I10795" s="610"/>
    </row>
    <row r="10796" spans="1:9" ht="15" x14ac:dyDescent="0.25">
      <c r="A10796" s="609" t="str">
        <f t="shared" si="168"/>
        <v>41067</v>
      </c>
      <c r="B10796">
        <v>41067</v>
      </c>
      <c r="C10796" t="s">
        <v>25240</v>
      </c>
      <c r="D10796" t="s">
        <v>8914</v>
      </c>
      <c r="E10796" s="363" t="s">
        <v>25241</v>
      </c>
      <c r="F10796"/>
      <c r="G10796"/>
      <c r="H10796"/>
      <c r="I10796" s="610"/>
    </row>
    <row r="10797" spans="1:9" ht="15" x14ac:dyDescent="0.25">
      <c r="A10797" s="609" t="str">
        <f t="shared" si="168"/>
        <v>38463</v>
      </c>
      <c r="B10797">
        <v>38463</v>
      </c>
      <c r="C10797" t="s">
        <v>25242</v>
      </c>
      <c r="D10797" t="s">
        <v>8781</v>
      </c>
      <c r="E10797" s="363" t="s">
        <v>18453</v>
      </c>
      <c r="F10797"/>
      <c r="G10797"/>
      <c r="H10797"/>
      <c r="I10797" s="610"/>
    </row>
    <row r="10798" spans="1:9" ht="15" x14ac:dyDescent="0.25">
      <c r="A10798" s="609" t="str">
        <f t="shared" si="168"/>
        <v>40703</v>
      </c>
      <c r="B10798">
        <v>40703</v>
      </c>
      <c r="C10798" t="s">
        <v>25243</v>
      </c>
      <c r="D10798" t="s">
        <v>8781</v>
      </c>
      <c r="E10798" s="363" t="s">
        <v>25244</v>
      </c>
      <c r="F10798"/>
      <c r="G10798"/>
      <c r="H10798"/>
      <c r="I10798" s="610"/>
    </row>
    <row r="10799" spans="1:9" ht="15" x14ac:dyDescent="0.25">
      <c r="A10799" s="609" t="str">
        <f t="shared" si="168"/>
        <v>14531</v>
      </c>
      <c r="B10799">
        <v>14531</v>
      </c>
      <c r="C10799" t="s">
        <v>25245</v>
      </c>
      <c r="D10799" t="s">
        <v>8781</v>
      </c>
      <c r="E10799" s="363" t="s">
        <v>25246</v>
      </c>
      <c r="F10799"/>
      <c r="G10799"/>
      <c r="H10799"/>
      <c r="I10799" s="610"/>
    </row>
    <row r="10800" spans="1:9" ht="15" x14ac:dyDescent="0.25">
      <c r="A10800" s="609" t="str">
        <f t="shared" si="168"/>
        <v>36533</v>
      </c>
      <c r="B10800">
        <v>36533</v>
      </c>
      <c r="C10800" t="s">
        <v>25247</v>
      </c>
      <c r="D10800" t="s">
        <v>8781</v>
      </c>
      <c r="E10800" s="363" t="s">
        <v>25248</v>
      </c>
      <c r="F10800"/>
      <c r="G10800"/>
      <c r="H10800"/>
      <c r="I10800" s="610"/>
    </row>
    <row r="10801" spans="1:9" ht="15" x14ac:dyDescent="0.25">
      <c r="A10801" s="609" t="str">
        <f t="shared" si="168"/>
        <v>11616</v>
      </c>
      <c r="B10801">
        <v>11616</v>
      </c>
      <c r="C10801" t="s">
        <v>25249</v>
      </c>
      <c r="D10801" t="s">
        <v>8781</v>
      </c>
      <c r="E10801" s="363" t="s">
        <v>25250</v>
      </c>
      <c r="F10801"/>
      <c r="G10801"/>
      <c r="H10801"/>
      <c r="I10801" s="610"/>
    </row>
    <row r="10802" spans="1:9" ht="15" x14ac:dyDescent="0.25">
      <c r="A10802" s="609" t="str">
        <f t="shared" si="168"/>
        <v>41898</v>
      </c>
      <c r="B10802">
        <v>41898</v>
      </c>
      <c r="C10802" t="s">
        <v>25251</v>
      </c>
      <c r="D10802" t="s">
        <v>8781</v>
      </c>
      <c r="E10802" s="363" t="s">
        <v>25252</v>
      </c>
      <c r="F10802"/>
      <c r="G10802"/>
      <c r="H10802"/>
      <c r="I10802" s="610"/>
    </row>
    <row r="10803" spans="1:9" ht="15" x14ac:dyDescent="0.25">
      <c r="A10803" s="609" t="str">
        <f t="shared" si="168"/>
        <v>13447</v>
      </c>
      <c r="B10803">
        <v>13447</v>
      </c>
      <c r="C10803" t="s">
        <v>25253</v>
      </c>
      <c r="D10803" t="s">
        <v>8781</v>
      </c>
      <c r="E10803" s="363" t="s">
        <v>25254</v>
      </c>
      <c r="F10803"/>
      <c r="G10803"/>
      <c r="H10803"/>
      <c r="I10803" s="610"/>
    </row>
    <row r="10804" spans="1:9" ht="15" x14ac:dyDescent="0.25">
      <c r="A10804" s="609" t="str">
        <f t="shared" si="168"/>
        <v>14529</v>
      </c>
      <c r="B10804">
        <v>14529</v>
      </c>
      <c r="C10804" t="s">
        <v>25255</v>
      </c>
      <c r="D10804" t="s">
        <v>8781</v>
      </c>
      <c r="E10804" s="363" t="s">
        <v>25256</v>
      </c>
      <c r="F10804"/>
      <c r="G10804"/>
      <c r="H10804"/>
      <c r="I10804" s="610"/>
    </row>
    <row r="10805" spans="1:9" ht="15" x14ac:dyDescent="0.25">
      <c r="A10805" s="609" t="str">
        <f t="shared" si="168"/>
        <v>10747</v>
      </c>
      <c r="B10805">
        <v>10747</v>
      </c>
      <c r="C10805" t="s">
        <v>25257</v>
      </c>
      <c r="D10805" t="s">
        <v>8781</v>
      </c>
      <c r="E10805" s="363" t="s">
        <v>25258</v>
      </c>
      <c r="F10805"/>
      <c r="G10805"/>
      <c r="H10805"/>
      <c r="I10805" s="610"/>
    </row>
    <row r="10806" spans="1:9" ht="15" x14ac:dyDescent="0.25">
      <c r="A10806" s="609" t="str">
        <f t="shared" si="168"/>
        <v>36141</v>
      </c>
      <c r="B10806">
        <v>36141</v>
      </c>
      <c r="C10806" t="s">
        <v>25259</v>
      </c>
      <c r="D10806" t="s">
        <v>8781</v>
      </c>
      <c r="E10806" s="363" t="s">
        <v>18952</v>
      </c>
      <c r="F10806"/>
      <c r="G10806"/>
      <c r="H10806"/>
      <c r="I10806" s="610"/>
    </row>
    <row r="10807" spans="1:9" ht="15" x14ac:dyDescent="0.25">
      <c r="A10807" s="609" t="str">
        <f t="shared" si="168"/>
        <v>39434</v>
      </c>
      <c r="B10807">
        <v>39434</v>
      </c>
      <c r="C10807" t="s">
        <v>25260</v>
      </c>
      <c r="D10807" t="s">
        <v>8790</v>
      </c>
      <c r="E10807" s="363" t="s">
        <v>11673</v>
      </c>
      <c r="F10807"/>
      <c r="G10807"/>
      <c r="H10807"/>
      <c r="I10807" s="610"/>
    </row>
    <row r="10808" spans="1:9" ht="15" x14ac:dyDescent="0.25">
      <c r="A10808" s="609" t="str">
        <f t="shared" si="168"/>
        <v>39433</v>
      </c>
      <c r="B10808">
        <v>39433</v>
      </c>
      <c r="C10808" t="s">
        <v>25261</v>
      </c>
      <c r="D10808" t="s">
        <v>8790</v>
      </c>
      <c r="E10808" s="363" t="s">
        <v>9911</v>
      </c>
      <c r="F10808"/>
      <c r="G10808"/>
      <c r="H10808"/>
      <c r="I10808" s="610"/>
    </row>
    <row r="10809" spans="1:9" ht="15" x14ac:dyDescent="0.25">
      <c r="A10809" s="609" t="str">
        <f t="shared" si="168"/>
        <v>4049</v>
      </c>
      <c r="B10809">
        <v>4049</v>
      </c>
      <c r="C10809" t="s">
        <v>25262</v>
      </c>
      <c r="D10809" t="s">
        <v>8777</v>
      </c>
      <c r="E10809" s="363" t="s">
        <v>14824</v>
      </c>
      <c r="F10809"/>
      <c r="G10809"/>
      <c r="H10809"/>
      <c r="I10809" s="610"/>
    </row>
    <row r="10810" spans="1:9" ht="15" x14ac:dyDescent="0.25">
      <c r="A10810" s="609" t="str">
        <f t="shared" si="168"/>
        <v>38120</v>
      </c>
      <c r="B10810">
        <v>38120</v>
      </c>
      <c r="C10810" t="s">
        <v>25263</v>
      </c>
      <c r="D10810" t="s">
        <v>8790</v>
      </c>
      <c r="E10810" s="363" t="s">
        <v>25264</v>
      </c>
      <c r="F10810"/>
      <c r="G10810"/>
      <c r="H10810"/>
      <c r="I10810" s="610"/>
    </row>
    <row r="10811" spans="1:9" ht="15" x14ac:dyDescent="0.25">
      <c r="A10811" s="609" t="str">
        <f t="shared" si="168"/>
        <v>38877</v>
      </c>
      <c r="B10811">
        <v>38877</v>
      </c>
      <c r="C10811" t="s">
        <v>25265</v>
      </c>
      <c r="D10811" t="s">
        <v>8790</v>
      </c>
      <c r="E10811" s="363" t="s">
        <v>8922</v>
      </c>
      <c r="F10811"/>
      <c r="G10811"/>
      <c r="H10811"/>
      <c r="I10811" s="610"/>
    </row>
    <row r="10812" spans="1:9" ht="15" x14ac:dyDescent="0.25">
      <c r="A10812" s="609" t="str">
        <f t="shared" si="168"/>
        <v>34546</v>
      </c>
      <c r="B10812">
        <v>34546</v>
      </c>
      <c r="C10812" t="s">
        <v>25266</v>
      </c>
      <c r="D10812" t="s">
        <v>8790</v>
      </c>
      <c r="E10812" s="363" t="s">
        <v>9127</v>
      </c>
      <c r="F10812"/>
      <c r="G10812"/>
      <c r="H10812"/>
      <c r="I10812" s="610"/>
    </row>
    <row r="10813" spans="1:9" ht="15" x14ac:dyDescent="0.25">
      <c r="A10813" s="609" t="str">
        <f t="shared" si="168"/>
        <v>10498</v>
      </c>
      <c r="B10813">
        <v>10498</v>
      </c>
      <c r="C10813" t="s">
        <v>25267</v>
      </c>
      <c r="D10813" t="s">
        <v>8790</v>
      </c>
      <c r="E10813" s="363" t="s">
        <v>10721</v>
      </c>
      <c r="F10813"/>
      <c r="G10813"/>
      <c r="H10813"/>
      <c r="I10813" s="610"/>
    </row>
    <row r="10814" spans="1:9" ht="15" x14ac:dyDescent="0.25">
      <c r="A10814" s="609" t="str">
        <f t="shared" si="168"/>
        <v>4823</v>
      </c>
      <c r="B10814">
        <v>4823</v>
      </c>
      <c r="C10814" t="s">
        <v>25268</v>
      </c>
      <c r="D10814" t="s">
        <v>8790</v>
      </c>
      <c r="E10814" s="363" t="s">
        <v>25269</v>
      </c>
      <c r="F10814"/>
      <c r="G10814"/>
      <c r="H10814"/>
      <c r="I10814" s="610"/>
    </row>
    <row r="10815" spans="1:9" ht="15" x14ac:dyDescent="0.25">
      <c r="A10815" s="609" t="str">
        <f t="shared" si="168"/>
        <v>12357</v>
      </c>
      <c r="B10815">
        <v>12357</v>
      </c>
      <c r="C10815" t="s">
        <v>25270</v>
      </c>
      <c r="D10815" t="s">
        <v>8781</v>
      </c>
      <c r="E10815" s="363" t="s">
        <v>25271</v>
      </c>
      <c r="F10815"/>
      <c r="G10815"/>
      <c r="H10815"/>
      <c r="I10815" s="610"/>
    </row>
    <row r="10816" spans="1:9" ht="15" x14ac:dyDescent="0.25">
      <c r="A10816" s="609" t="str">
        <f t="shared" si="168"/>
        <v>12358</v>
      </c>
      <c r="B10816">
        <v>12358</v>
      </c>
      <c r="C10816" t="s">
        <v>25272</v>
      </c>
      <c r="D10816" t="s">
        <v>8781</v>
      </c>
      <c r="E10816" s="363" t="s">
        <v>25273</v>
      </c>
      <c r="F10816"/>
      <c r="G10816"/>
      <c r="H10816"/>
      <c r="I10816" s="610"/>
    </row>
    <row r="10817" spans="1:9" ht="15" x14ac:dyDescent="0.25">
      <c r="A10817" s="609" t="str">
        <f t="shared" si="168"/>
        <v>11079</v>
      </c>
      <c r="B10817">
        <v>11079</v>
      </c>
      <c r="C10817" t="s">
        <v>25274</v>
      </c>
      <c r="D10817" t="s">
        <v>8911</v>
      </c>
      <c r="E10817" s="363" t="s">
        <v>25275</v>
      </c>
      <c r="F10817"/>
      <c r="G10817"/>
      <c r="H10817"/>
      <c r="I10817" s="610"/>
    </row>
    <row r="10818" spans="1:9" ht="15" x14ac:dyDescent="0.25">
      <c r="A10818" s="609" t="str">
        <f t="shared" ref="A10818:A10881" si="169">IF(ISERROR(SEARCH("/",B10818)=6),TRIM(CLEAN(B10818)),IF(SEARCH("/",B10818)=6,IF(LEN(TRIM(CLEAN(B10818)))=7,LEFT(TRIM(CLEAN(B10818)),6)&amp;"00"&amp;RIGHT(TRIM(CLEAN(B10818)),1),LEFT(TRIM(CLEAN(B10818)),6)&amp;"0"&amp;RIGHT(TRIM(CLEAN(B10818)),2)),TRIM(CLEAN(B10818))))</f>
        <v>11082</v>
      </c>
      <c r="B10818">
        <v>11082</v>
      </c>
      <c r="C10818" t="s">
        <v>25276</v>
      </c>
      <c r="D10818" t="s">
        <v>8911</v>
      </c>
      <c r="E10818" s="363" t="s">
        <v>25275</v>
      </c>
      <c r="F10818"/>
      <c r="G10818"/>
      <c r="H10818"/>
      <c r="I10818" s="610"/>
    </row>
    <row r="10819" spans="1:9" ht="15" x14ac:dyDescent="0.25">
      <c r="A10819" s="609" t="str">
        <f t="shared" si="169"/>
        <v>4058</v>
      </c>
      <c r="B10819">
        <v>4058</v>
      </c>
      <c r="C10819" t="s">
        <v>25277</v>
      </c>
      <c r="D10819" t="s">
        <v>8786</v>
      </c>
      <c r="E10819" s="363" t="s">
        <v>9585</v>
      </c>
      <c r="F10819"/>
      <c r="G10819"/>
      <c r="H10819"/>
      <c r="I10819" s="610"/>
    </row>
    <row r="10820" spans="1:9" ht="15" x14ac:dyDescent="0.25">
      <c r="A10820" s="609" t="str">
        <f t="shared" si="169"/>
        <v>40974</v>
      </c>
      <c r="B10820">
        <v>40974</v>
      </c>
      <c r="C10820" t="s">
        <v>25278</v>
      </c>
      <c r="D10820" t="s">
        <v>8914</v>
      </c>
      <c r="E10820" s="363" t="s">
        <v>25279</v>
      </c>
      <c r="F10820"/>
      <c r="G10820"/>
      <c r="H10820"/>
      <c r="I10820" s="610"/>
    </row>
    <row r="10821" spans="1:9" ht="15" x14ac:dyDescent="0.25">
      <c r="A10821" s="609" t="str">
        <f t="shared" si="169"/>
        <v>34794</v>
      </c>
      <c r="B10821">
        <v>34794</v>
      </c>
      <c r="C10821" t="s">
        <v>25280</v>
      </c>
      <c r="D10821" t="s">
        <v>8786</v>
      </c>
      <c r="E10821" s="363" t="s">
        <v>9730</v>
      </c>
      <c r="F10821"/>
      <c r="G10821"/>
      <c r="H10821"/>
      <c r="I10821" s="610"/>
    </row>
    <row r="10822" spans="1:9" ht="15" x14ac:dyDescent="0.25">
      <c r="A10822" s="609" t="str">
        <f t="shared" si="169"/>
        <v>40925</v>
      </c>
      <c r="B10822">
        <v>40925</v>
      </c>
      <c r="C10822" t="s">
        <v>25281</v>
      </c>
      <c r="D10822" t="s">
        <v>8914</v>
      </c>
      <c r="E10822" s="363" t="s">
        <v>25282</v>
      </c>
      <c r="F10822"/>
      <c r="G10822"/>
      <c r="H10822"/>
      <c r="I10822" s="610"/>
    </row>
    <row r="10823" spans="1:9" ht="15" x14ac:dyDescent="0.25">
      <c r="A10823" s="609" t="str">
        <f t="shared" si="169"/>
        <v>13741</v>
      </c>
      <c r="B10823">
        <v>13741</v>
      </c>
      <c r="C10823" t="s">
        <v>25283</v>
      </c>
      <c r="D10823" t="s">
        <v>8781</v>
      </c>
      <c r="E10823" s="363" t="s">
        <v>25284</v>
      </c>
      <c r="F10823"/>
      <c r="G10823"/>
      <c r="H10823"/>
      <c r="I10823" s="610"/>
    </row>
    <row r="10824" spans="1:9" ht="15" x14ac:dyDescent="0.25">
      <c r="A10824" s="609" t="str">
        <f t="shared" si="169"/>
        <v>3288</v>
      </c>
      <c r="B10824">
        <v>3288</v>
      </c>
      <c r="C10824" t="s">
        <v>25285</v>
      </c>
      <c r="D10824" t="s">
        <v>8796</v>
      </c>
      <c r="E10824" s="363" t="s">
        <v>10000</v>
      </c>
      <c r="F10824"/>
      <c r="G10824"/>
      <c r="H10824"/>
      <c r="I10824" s="610"/>
    </row>
    <row r="10825" spans="1:9" ht="15" x14ac:dyDescent="0.25">
      <c r="A10825" s="609" t="str">
        <f t="shared" si="169"/>
        <v>13587</v>
      </c>
      <c r="B10825">
        <v>13587</v>
      </c>
      <c r="C10825" t="s">
        <v>25286</v>
      </c>
      <c r="D10825" t="s">
        <v>8796</v>
      </c>
      <c r="E10825" s="363" t="s">
        <v>9040</v>
      </c>
      <c r="F10825"/>
      <c r="G10825"/>
      <c r="H10825"/>
      <c r="I10825" s="610"/>
    </row>
    <row r="10826" spans="1:9" ht="15" x14ac:dyDescent="0.25">
      <c r="A10826" s="609" t="str">
        <f t="shared" si="169"/>
        <v>38598</v>
      </c>
      <c r="B10826">
        <v>38598</v>
      </c>
      <c r="C10826" t="s">
        <v>25287</v>
      </c>
      <c r="D10826" t="s">
        <v>8781</v>
      </c>
      <c r="E10826" s="363" t="s">
        <v>9065</v>
      </c>
      <c r="F10826"/>
      <c r="G10826"/>
      <c r="H10826"/>
      <c r="I10826" s="610"/>
    </row>
    <row r="10827" spans="1:9" ht="15" x14ac:dyDescent="0.25">
      <c r="A10827" s="609" t="str">
        <f t="shared" si="169"/>
        <v>38595</v>
      </c>
      <c r="B10827">
        <v>38595</v>
      </c>
      <c r="C10827" t="s">
        <v>25288</v>
      </c>
      <c r="D10827" t="s">
        <v>8781</v>
      </c>
      <c r="E10827" s="363" t="s">
        <v>17072</v>
      </c>
      <c r="F10827"/>
      <c r="G10827"/>
      <c r="H10827"/>
      <c r="I10827" s="610"/>
    </row>
    <row r="10828" spans="1:9" ht="15" x14ac:dyDescent="0.25">
      <c r="A10828" s="609" t="str">
        <f t="shared" si="169"/>
        <v>38592</v>
      </c>
      <c r="B10828">
        <v>38592</v>
      </c>
      <c r="C10828" t="s">
        <v>25289</v>
      </c>
      <c r="D10828" t="s">
        <v>8781</v>
      </c>
      <c r="E10828" s="363" t="s">
        <v>9061</v>
      </c>
      <c r="F10828"/>
      <c r="G10828"/>
      <c r="H10828"/>
      <c r="I10828" s="610"/>
    </row>
    <row r="10829" spans="1:9" ht="15" x14ac:dyDescent="0.25">
      <c r="A10829" s="609" t="str">
        <f t="shared" si="169"/>
        <v>38588</v>
      </c>
      <c r="B10829">
        <v>38588</v>
      </c>
      <c r="C10829" t="s">
        <v>25290</v>
      </c>
      <c r="D10829" t="s">
        <v>8781</v>
      </c>
      <c r="E10829" s="363" t="s">
        <v>10031</v>
      </c>
      <c r="F10829"/>
      <c r="G10829"/>
      <c r="H10829"/>
      <c r="I10829" s="610"/>
    </row>
    <row r="10830" spans="1:9" ht="15" x14ac:dyDescent="0.25">
      <c r="A10830" s="609" t="str">
        <f t="shared" si="169"/>
        <v>38593</v>
      </c>
      <c r="B10830">
        <v>38593</v>
      </c>
      <c r="C10830" t="s">
        <v>25291</v>
      </c>
      <c r="D10830" t="s">
        <v>8781</v>
      </c>
      <c r="E10830" s="363" t="s">
        <v>8925</v>
      </c>
      <c r="F10830"/>
      <c r="G10830"/>
      <c r="H10830"/>
      <c r="I10830" s="610"/>
    </row>
    <row r="10831" spans="1:9" ht="15" x14ac:dyDescent="0.25">
      <c r="A10831" s="609" t="str">
        <f t="shared" si="169"/>
        <v>38589</v>
      </c>
      <c r="B10831">
        <v>38589</v>
      </c>
      <c r="C10831" t="s">
        <v>25292</v>
      </c>
      <c r="D10831" t="s">
        <v>8781</v>
      </c>
      <c r="E10831" s="363" t="s">
        <v>8934</v>
      </c>
      <c r="F10831"/>
      <c r="G10831"/>
      <c r="H10831"/>
      <c r="I10831" s="610"/>
    </row>
    <row r="10832" spans="1:9" ht="15" x14ac:dyDescent="0.25">
      <c r="A10832" s="609" t="str">
        <f t="shared" si="169"/>
        <v>38594</v>
      </c>
      <c r="B10832">
        <v>38594</v>
      </c>
      <c r="C10832" t="s">
        <v>25293</v>
      </c>
      <c r="D10832" t="s">
        <v>8781</v>
      </c>
      <c r="E10832" s="363" t="s">
        <v>18439</v>
      </c>
      <c r="F10832"/>
      <c r="G10832"/>
      <c r="H10832"/>
      <c r="I10832" s="610"/>
    </row>
    <row r="10833" spans="1:9" ht="15" x14ac:dyDescent="0.25">
      <c r="A10833" s="609" t="str">
        <f t="shared" si="169"/>
        <v>34773</v>
      </c>
      <c r="B10833">
        <v>34773</v>
      </c>
      <c r="C10833" t="s">
        <v>25294</v>
      </c>
      <c r="D10833" t="s">
        <v>8781</v>
      </c>
      <c r="E10833" s="363" t="s">
        <v>8826</v>
      </c>
      <c r="F10833"/>
      <c r="G10833"/>
      <c r="H10833"/>
      <c r="I10833" s="610"/>
    </row>
    <row r="10834" spans="1:9" ht="15" x14ac:dyDescent="0.25">
      <c r="A10834" s="609" t="str">
        <f t="shared" si="169"/>
        <v>34769</v>
      </c>
      <c r="B10834">
        <v>34769</v>
      </c>
      <c r="C10834" t="s">
        <v>25295</v>
      </c>
      <c r="D10834" t="s">
        <v>8781</v>
      </c>
      <c r="E10834" s="363" t="s">
        <v>9055</v>
      </c>
      <c r="F10834"/>
      <c r="G10834"/>
      <c r="H10834"/>
      <c r="I10834" s="610"/>
    </row>
    <row r="10835" spans="1:9" ht="15" x14ac:dyDescent="0.25">
      <c r="A10835" s="609" t="str">
        <f t="shared" si="169"/>
        <v>34763</v>
      </c>
      <c r="B10835">
        <v>34763</v>
      </c>
      <c r="C10835" t="s">
        <v>25296</v>
      </c>
      <c r="D10835" t="s">
        <v>8781</v>
      </c>
      <c r="E10835" s="363" t="s">
        <v>10210</v>
      </c>
      <c r="F10835"/>
      <c r="G10835"/>
      <c r="H10835"/>
      <c r="I10835" s="610"/>
    </row>
    <row r="10836" spans="1:9" ht="15" x14ac:dyDescent="0.25">
      <c r="A10836" s="609" t="str">
        <f t="shared" si="169"/>
        <v>34774</v>
      </c>
      <c r="B10836">
        <v>34774</v>
      </c>
      <c r="C10836" t="s">
        <v>25297</v>
      </c>
      <c r="D10836" t="s">
        <v>8781</v>
      </c>
      <c r="E10836" s="363" t="s">
        <v>9201</v>
      </c>
      <c r="F10836"/>
      <c r="G10836"/>
      <c r="H10836"/>
      <c r="I10836" s="610"/>
    </row>
    <row r="10837" spans="1:9" ht="15" x14ac:dyDescent="0.25">
      <c r="A10837" s="609" t="str">
        <f t="shared" si="169"/>
        <v>34771</v>
      </c>
      <c r="B10837">
        <v>34771</v>
      </c>
      <c r="C10837" t="s">
        <v>25298</v>
      </c>
      <c r="D10837" t="s">
        <v>8781</v>
      </c>
      <c r="E10837" s="363" t="s">
        <v>10001</v>
      </c>
      <c r="F10837"/>
      <c r="G10837"/>
      <c r="H10837"/>
      <c r="I10837" s="610"/>
    </row>
    <row r="10838" spans="1:9" ht="15" x14ac:dyDescent="0.25">
      <c r="A10838" s="609" t="str">
        <f t="shared" si="169"/>
        <v>34764</v>
      </c>
      <c r="B10838">
        <v>34764</v>
      </c>
      <c r="C10838" t="s">
        <v>25299</v>
      </c>
      <c r="D10838" t="s">
        <v>8781</v>
      </c>
      <c r="E10838" s="363" t="s">
        <v>9642</v>
      </c>
      <c r="F10838"/>
      <c r="G10838"/>
      <c r="H10838"/>
      <c r="I10838" s="610"/>
    </row>
    <row r="10839" spans="1:9" ht="15" x14ac:dyDescent="0.25">
      <c r="A10839" s="609" t="str">
        <f t="shared" si="169"/>
        <v>34788</v>
      </c>
      <c r="B10839">
        <v>34788</v>
      </c>
      <c r="C10839" t="s">
        <v>25300</v>
      </c>
      <c r="D10839" t="s">
        <v>8781</v>
      </c>
      <c r="E10839" s="363" t="s">
        <v>8826</v>
      </c>
      <c r="F10839"/>
      <c r="G10839"/>
      <c r="H10839"/>
      <c r="I10839" s="610"/>
    </row>
    <row r="10840" spans="1:9" ht="15" x14ac:dyDescent="0.25">
      <c r="A10840" s="609" t="str">
        <f t="shared" si="169"/>
        <v>34781</v>
      </c>
      <c r="B10840">
        <v>34781</v>
      </c>
      <c r="C10840" t="s">
        <v>25301</v>
      </c>
      <c r="D10840" t="s">
        <v>8781</v>
      </c>
      <c r="E10840" s="363" t="s">
        <v>9816</v>
      </c>
      <c r="F10840"/>
      <c r="G10840"/>
      <c r="H10840"/>
      <c r="I10840" s="610"/>
    </row>
    <row r="10841" spans="1:9" ht="15" x14ac:dyDescent="0.25">
      <c r="A10841" s="609" t="str">
        <f t="shared" si="169"/>
        <v>41682</v>
      </c>
      <c r="B10841">
        <v>41682</v>
      </c>
      <c r="C10841" t="s">
        <v>25302</v>
      </c>
      <c r="D10841" t="s">
        <v>8781</v>
      </c>
      <c r="E10841" s="363" t="s">
        <v>19385</v>
      </c>
      <c r="F10841"/>
      <c r="G10841"/>
      <c r="H10841"/>
      <c r="I10841" s="610"/>
    </row>
    <row r="10842" spans="1:9" ht="15" x14ac:dyDescent="0.25">
      <c r="A10842" s="609" t="str">
        <f t="shared" si="169"/>
        <v>41683</v>
      </c>
      <c r="B10842">
        <v>41683</v>
      </c>
      <c r="C10842" t="s">
        <v>25303</v>
      </c>
      <c r="D10842" t="s">
        <v>8781</v>
      </c>
      <c r="E10842" s="363" t="s">
        <v>25304</v>
      </c>
      <c r="F10842"/>
      <c r="G10842"/>
      <c r="H10842"/>
      <c r="I10842" s="610"/>
    </row>
    <row r="10843" spans="1:9" ht="15" x14ac:dyDescent="0.25">
      <c r="A10843" s="609" t="str">
        <f t="shared" si="169"/>
        <v>41680</v>
      </c>
      <c r="B10843">
        <v>41680</v>
      </c>
      <c r="C10843" t="s">
        <v>25305</v>
      </c>
      <c r="D10843" t="s">
        <v>8781</v>
      </c>
      <c r="E10843" s="363" t="s">
        <v>12853</v>
      </c>
      <c r="F10843"/>
      <c r="G10843"/>
      <c r="H10843"/>
      <c r="I10843" s="610"/>
    </row>
    <row r="10844" spans="1:9" ht="15" x14ac:dyDescent="0.25">
      <c r="A10844" s="609" t="str">
        <f t="shared" si="169"/>
        <v>41679</v>
      </c>
      <c r="B10844">
        <v>41679</v>
      </c>
      <c r="C10844" t="s">
        <v>25306</v>
      </c>
      <c r="D10844" t="s">
        <v>8781</v>
      </c>
      <c r="E10844" s="363" t="s">
        <v>18514</v>
      </c>
      <c r="F10844"/>
      <c r="G10844"/>
      <c r="H10844"/>
      <c r="I10844" s="610"/>
    </row>
    <row r="10845" spans="1:9" ht="15" x14ac:dyDescent="0.25">
      <c r="A10845" s="609" t="str">
        <f t="shared" si="169"/>
        <v>41681</v>
      </c>
      <c r="B10845">
        <v>41681</v>
      </c>
      <c r="C10845" t="s">
        <v>25307</v>
      </c>
      <c r="D10845" t="s">
        <v>8781</v>
      </c>
      <c r="E10845" s="363" t="s">
        <v>13243</v>
      </c>
      <c r="F10845"/>
      <c r="G10845"/>
      <c r="H10845"/>
      <c r="I10845" s="610"/>
    </row>
    <row r="10846" spans="1:9" ht="15" x14ac:dyDescent="0.25">
      <c r="A10846" s="609" t="str">
        <f t="shared" si="169"/>
        <v>43386</v>
      </c>
      <c r="B10846">
        <v>43386</v>
      </c>
      <c r="C10846" t="s">
        <v>25308</v>
      </c>
      <c r="D10846" t="s">
        <v>8781</v>
      </c>
      <c r="E10846" s="363" t="s">
        <v>12986</v>
      </c>
      <c r="F10846"/>
      <c r="G10846"/>
      <c r="H10846"/>
      <c r="I10846" s="610"/>
    </row>
    <row r="10847" spans="1:9" ht="15" x14ac:dyDescent="0.25">
      <c r="A10847" s="609" t="str">
        <f t="shared" si="169"/>
        <v>4059</v>
      </c>
      <c r="B10847">
        <v>4059</v>
      </c>
      <c r="C10847" t="s">
        <v>25309</v>
      </c>
      <c r="D10847" t="s">
        <v>8796</v>
      </c>
      <c r="E10847" s="363" t="s">
        <v>19385</v>
      </c>
      <c r="F10847"/>
      <c r="G10847"/>
      <c r="H10847"/>
      <c r="I10847" s="610"/>
    </row>
    <row r="10848" spans="1:9" ht="15" x14ac:dyDescent="0.25">
      <c r="A10848" s="609" t="str">
        <f t="shared" si="169"/>
        <v>4062</v>
      </c>
      <c r="B10848">
        <v>4062</v>
      </c>
      <c r="C10848" t="s">
        <v>25310</v>
      </c>
      <c r="D10848" t="s">
        <v>8781</v>
      </c>
      <c r="E10848" s="363" t="s">
        <v>19385</v>
      </c>
      <c r="F10848"/>
      <c r="G10848"/>
      <c r="H10848"/>
      <c r="I10848" s="610"/>
    </row>
    <row r="10849" spans="1:9" ht="15" x14ac:dyDescent="0.25">
      <c r="A10849" s="609" t="str">
        <f t="shared" si="169"/>
        <v>4061</v>
      </c>
      <c r="B10849">
        <v>4061</v>
      </c>
      <c r="C10849" t="s">
        <v>25311</v>
      </c>
      <c r="D10849" t="s">
        <v>8781</v>
      </c>
      <c r="E10849" s="363" t="s">
        <v>9234</v>
      </c>
      <c r="F10849"/>
      <c r="G10849"/>
      <c r="H10849"/>
      <c r="I10849" s="610"/>
    </row>
    <row r="10850" spans="1:9" ht="15" x14ac:dyDescent="0.25">
      <c r="A10850" s="609" t="str">
        <f t="shared" si="169"/>
        <v>41315</v>
      </c>
      <c r="B10850">
        <v>41315</v>
      </c>
      <c r="C10850" t="s">
        <v>25312</v>
      </c>
      <c r="D10850" t="s">
        <v>8790</v>
      </c>
      <c r="E10850" s="363" t="s">
        <v>25313</v>
      </c>
      <c r="F10850"/>
      <c r="G10850"/>
      <c r="H10850"/>
      <c r="I10850" s="610"/>
    </row>
    <row r="10851" spans="1:9" ht="15" x14ac:dyDescent="0.25">
      <c r="A10851" s="609" t="str">
        <f t="shared" si="169"/>
        <v>43148</v>
      </c>
      <c r="B10851">
        <v>43148</v>
      </c>
      <c r="C10851" t="s">
        <v>25314</v>
      </c>
      <c r="D10851" t="s">
        <v>8790</v>
      </c>
      <c r="E10851" s="363" t="s">
        <v>16572</v>
      </c>
      <c r="F10851"/>
      <c r="G10851"/>
      <c r="H10851"/>
      <c r="I10851" s="610"/>
    </row>
    <row r="10852" spans="1:9" ht="15" x14ac:dyDescent="0.25">
      <c r="A10852" s="609" t="str">
        <f t="shared" si="169"/>
        <v>43147</v>
      </c>
      <c r="B10852">
        <v>43147</v>
      </c>
      <c r="C10852" t="s">
        <v>25315</v>
      </c>
      <c r="D10852" t="s">
        <v>8790</v>
      </c>
      <c r="E10852" s="363" t="s">
        <v>10179</v>
      </c>
      <c r="F10852"/>
      <c r="G10852"/>
      <c r="H10852"/>
      <c r="I10852" s="610"/>
    </row>
    <row r="10853" spans="1:9" ht="15" x14ac:dyDescent="0.25">
      <c r="A10853" s="609" t="str">
        <f t="shared" si="169"/>
        <v>10608</v>
      </c>
      <c r="B10853">
        <v>10608</v>
      </c>
      <c r="C10853" t="s">
        <v>25316</v>
      </c>
      <c r="D10853" t="s">
        <v>8781</v>
      </c>
      <c r="E10853" s="363" t="s">
        <v>10040</v>
      </c>
      <c r="F10853"/>
      <c r="G10853"/>
      <c r="H10853"/>
      <c r="I10853" s="610"/>
    </row>
    <row r="10854" spans="1:9" ht="15" x14ac:dyDescent="0.25">
      <c r="A10854" s="609" t="str">
        <f t="shared" si="169"/>
        <v>4069</v>
      </c>
      <c r="B10854">
        <v>4069</v>
      </c>
      <c r="C10854" t="s">
        <v>25317</v>
      </c>
      <c r="D10854" t="s">
        <v>8786</v>
      </c>
      <c r="E10854" s="363" t="s">
        <v>18770</v>
      </c>
      <c r="F10854"/>
      <c r="G10854"/>
      <c r="H10854"/>
      <c r="I10854" s="610"/>
    </row>
    <row r="10855" spans="1:9" ht="15" x14ac:dyDescent="0.25">
      <c r="A10855" s="609" t="str">
        <f t="shared" si="169"/>
        <v>40819</v>
      </c>
      <c r="B10855">
        <v>40819</v>
      </c>
      <c r="C10855" t="s">
        <v>25318</v>
      </c>
      <c r="D10855" t="s">
        <v>8914</v>
      </c>
      <c r="E10855" s="363" t="s">
        <v>25319</v>
      </c>
      <c r="F10855"/>
      <c r="G10855"/>
      <c r="H10855"/>
      <c r="I10855" s="610"/>
    </row>
    <row r="10856" spans="1:9" ht="15" x14ac:dyDescent="0.25">
      <c r="A10856" s="609" t="str">
        <f t="shared" si="169"/>
        <v>34361</v>
      </c>
      <c r="B10856">
        <v>34361</v>
      </c>
      <c r="C10856" t="s">
        <v>25320</v>
      </c>
      <c r="D10856" t="s">
        <v>8790</v>
      </c>
      <c r="E10856" s="363" t="s">
        <v>9357</v>
      </c>
      <c r="F10856"/>
      <c r="G10856"/>
      <c r="H10856"/>
      <c r="I10856" s="610"/>
    </row>
    <row r="10857" spans="1:9" ht="15" x14ac:dyDescent="0.25">
      <c r="A10857" s="609" t="str">
        <f t="shared" si="169"/>
        <v>36512</v>
      </c>
      <c r="B10857">
        <v>36512</v>
      </c>
      <c r="C10857" t="s">
        <v>25321</v>
      </c>
      <c r="D10857" t="s">
        <v>8781</v>
      </c>
      <c r="E10857" s="363" t="s">
        <v>25322</v>
      </c>
      <c r="F10857"/>
      <c r="G10857"/>
      <c r="H10857"/>
      <c r="I10857" s="610"/>
    </row>
    <row r="10858" spans="1:9" ht="15" x14ac:dyDescent="0.25">
      <c r="A10858" s="609" t="str">
        <f t="shared" si="169"/>
        <v>25972</v>
      </c>
      <c r="B10858">
        <v>25972</v>
      </c>
      <c r="C10858" t="s">
        <v>25323</v>
      </c>
      <c r="D10858" t="s">
        <v>8790</v>
      </c>
      <c r="E10858" s="363" t="s">
        <v>8800</v>
      </c>
      <c r="F10858"/>
      <c r="G10858"/>
      <c r="H10858"/>
      <c r="I10858" s="610"/>
    </row>
    <row r="10859" spans="1:9" ht="15" x14ac:dyDescent="0.25">
      <c r="A10859" s="609" t="str">
        <f t="shared" si="169"/>
        <v>25973</v>
      </c>
      <c r="B10859">
        <v>25973</v>
      </c>
      <c r="C10859" t="s">
        <v>25324</v>
      </c>
      <c r="D10859" t="s">
        <v>8790</v>
      </c>
      <c r="E10859" s="363" t="s">
        <v>8800</v>
      </c>
      <c r="F10859"/>
      <c r="G10859"/>
      <c r="H10859"/>
      <c r="I10859" s="610"/>
    </row>
    <row r="10860" spans="1:9" ht="15" x14ac:dyDescent="0.25">
      <c r="A10860" s="609" t="str">
        <f t="shared" si="169"/>
        <v>11697</v>
      </c>
      <c r="B10860">
        <v>11697</v>
      </c>
      <c r="C10860" t="s">
        <v>25325</v>
      </c>
      <c r="D10860" t="s">
        <v>8781</v>
      </c>
      <c r="E10860" s="363" t="s">
        <v>25326</v>
      </c>
      <c r="F10860"/>
      <c r="G10860"/>
      <c r="H10860"/>
      <c r="I10860" s="610"/>
    </row>
    <row r="10861" spans="1:9" ht="15" x14ac:dyDescent="0.25">
      <c r="A10861" s="609" t="str">
        <f t="shared" si="169"/>
        <v>11698</v>
      </c>
      <c r="B10861">
        <v>11698</v>
      </c>
      <c r="C10861" t="s">
        <v>25327</v>
      </c>
      <c r="D10861" t="s">
        <v>8781</v>
      </c>
      <c r="E10861" s="363" t="s">
        <v>25328</v>
      </c>
      <c r="F10861"/>
      <c r="G10861"/>
      <c r="H10861"/>
      <c r="I10861" s="610"/>
    </row>
    <row r="10862" spans="1:9" ht="15" x14ac:dyDescent="0.25">
      <c r="A10862" s="609" t="str">
        <f t="shared" si="169"/>
        <v>10432</v>
      </c>
      <c r="B10862">
        <v>10432</v>
      </c>
      <c r="C10862" t="s">
        <v>25329</v>
      </c>
      <c r="D10862" t="s">
        <v>8781</v>
      </c>
      <c r="E10862" s="363" t="s">
        <v>25330</v>
      </c>
      <c r="F10862"/>
      <c r="G10862"/>
      <c r="H10862"/>
      <c r="I10862" s="610"/>
    </row>
    <row r="10863" spans="1:9" ht="15" x14ac:dyDescent="0.25">
      <c r="A10863" s="609" t="str">
        <f t="shared" si="169"/>
        <v>11699</v>
      </c>
      <c r="B10863">
        <v>11699</v>
      </c>
      <c r="C10863" t="s">
        <v>25331</v>
      </c>
      <c r="D10863" t="s">
        <v>8781</v>
      </c>
      <c r="E10863" s="363" t="s">
        <v>25332</v>
      </c>
      <c r="F10863"/>
      <c r="G10863"/>
      <c r="H10863"/>
      <c r="I10863" s="610"/>
    </row>
    <row r="10864" spans="1:9" ht="15" x14ac:dyDescent="0.25">
      <c r="A10864" s="609" t="str">
        <f t="shared" si="169"/>
        <v>44020</v>
      </c>
      <c r="B10864">
        <v>44020</v>
      </c>
      <c r="C10864" t="s">
        <v>25333</v>
      </c>
      <c r="D10864" t="s">
        <v>8781</v>
      </c>
      <c r="E10864" s="363" t="s">
        <v>25334</v>
      </c>
      <c r="F10864"/>
      <c r="G10864"/>
      <c r="H10864"/>
      <c r="I10864" s="610"/>
    </row>
    <row r="10865" spans="1:9" ht="15" x14ac:dyDescent="0.25">
      <c r="A10865" s="609" t="str">
        <f t="shared" si="169"/>
        <v>37514</v>
      </c>
      <c r="B10865">
        <v>37514</v>
      </c>
      <c r="C10865" t="s">
        <v>25335</v>
      </c>
      <c r="D10865" t="s">
        <v>8781</v>
      </c>
      <c r="E10865" s="363" t="s">
        <v>25336</v>
      </c>
      <c r="F10865"/>
      <c r="G10865"/>
      <c r="H10865"/>
      <c r="I10865" s="610"/>
    </row>
    <row r="10866" spans="1:9" ht="15" x14ac:dyDescent="0.25">
      <c r="A10866" s="609" t="str">
        <f t="shared" si="169"/>
        <v>37519</v>
      </c>
      <c r="B10866">
        <v>37519</v>
      </c>
      <c r="C10866" t="s">
        <v>25337</v>
      </c>
      <c r="D10866" t="s">
        <v>8781</v>
      </c>
      <c r="E10866" s="363" t="s">
        <v>25338</v>
      </c>
      <c r="F10866"/>
      <c r="G10866"/>
      <c r="H10866"/>
      <c r="I10866" s="610"/>
    </row>
    <row r="10867" spans="1:9" ht="15" x14ac:dyDescent="0.25">
      <c r="A10867" s="609" t="str">
        <f t="shared" si="169"/>
        <v>37520</v>
      </c>
      <c r="B10867">
        <v>37520</v>
      </c>
      <c r="C10867" t="s">
        <v>25339</v>
      </c>
      <c r="D10867" t="s">
        <v>8781</v>
      </c>
      <c r="E10867" s="363" t="s">
        <v>25340</v>
      </c>
      <c r="F10867"/>
      <c r="G10867"/>
      <c r="H10867"/>
      <c r="I10867" s="610"/>
    </row>
    <row r="10868" spans="1:9" ht="15" x14ac:dyDescent="0.25">
      <c r="A10868" s="609" t="str">
        <f t="shared" si="169"/>
        <v>37521</v>
      </c>
      <c r="B10868">
        <v>37521</v>
      </c>
      <c r="C10868" t="s">
        <v>25341</v>
      </c>
      <c r="D10868" t="s">
        <v>8781</v>
      </c>
      <c r="E10868" s="363" t="s">
        <v>25342</v>
      </c>
      <c r="F10868"/>
      <c r="G10868"/>
      <c r="H10868"/>
      <c r="I10868" s="610"/>
    </row>
    <row r="10869" spans="1:9" ht="15" x14ac:dyDescent="0.25">
      <c r="A10869" s="609" t="str">
        <f t="shared" si="169"/>
        <v>37522</v>
      </c>
      <c r="B10869">
        <v>37522</v>
      </c>
      <c r="C10869" t="s">
        <v>25343</v>
      </c>
      <c r="D10869" t="s">
        <v>8781</v>
      </c>
      <c r="E10869" s="363" t="s">
        <v>25344</v>
      </c>
      <c r="F10869"/>
      <c r="G10869"/>
      <c r="H10869"/>
      <c r="I10869" s="610"/>
    </row>
    <row r="10870" spans="1:9" ht="15" x14ac:dyDescent="0.25">
      <c r="A10870" s="609" t="str">
        <f t="shared" si="169"/>
        <v>21109</v>
      </c>
      <c r="B10870">
        <v>21109</v>
      </c>
      <c r="C10870" t="s">
        <v>25345</v>
      </c>
      <c r="D10870" t="s">
        <v>8781</v>
      </c>
      <c r="E10870" s="363" t="s">
        <v>14591</v>
      </c>
      <c r="F10870"/>
      <c r="G10870"/>
      <c r="H10870"/>
      <c r="I10870" s="610"/>
    </row>
    <row r="10871" spans="1:9" ht="15" x14ac:dyDescent="0.25">
      <c r="A10871" s="609" t="str">
        <f t="shared" si="169"/>
        <v>36800</v>
      </c>
      <c r="B10871">
        <v>36800</v>
      </c>
      <c r="C10871" t="s">
        <v>25346</v>
      </c>
      <c r="D10871" t="s">
        <v>8781</v>
      </c>
      <c r="E10871" s="363" t="s">
        <v>9027</v>
      </c>
      <c r="F10871"/>
      <c r="G10871"/>
      <c r="H10871"/>
      <c r="I10871" s="610"/>
    </row>
    <row r="10872" spans="1:9" ht="15" x14ac:dyDescent="0.25">
      <c r="A10872" s="609" t="str">
        <f t="shared" si="169"/>
        <v>11769</v>
      </c>
      <c r="B10872">
        <v>11769</v>
      </c>
      <c r="C10872" t="s">
        <v>25347</v>
      </c>
      <c r="D10872" t="s">
        <v>8781</v>
      </c>
      <c r="E10872" s="363" t="s">
        <v>25348</v>
      </c>
      <c r="F10872"/>
      <c r="G10872"/>
      <c r="H10872"/>
      <c r="I10872" s="610"/>
    </row>
    <row r="10873" spans="1:9" ht="15" x14ac:dyDescent="0.25">
      <c r="A10873" s="609" t="str">
        <f t="shared" si="169"/>
        <v>36793</v>
      </c>
      <c r="B10873">
        <v>36793</v>
      </c>
      <c r="C10873" t="s">
        <v>25349</v>
      </c>
      <c r="D10873" t="s">
        <v>8781</v>
      </c>
      <c r="E10873" s="363" t="s">
        <v>25350</v>
      </c>
      <c r="F10873"/>
      <c r="G10873"/>
      <c r="H10873"/>
      <c r="I10873" s="610"/>
    </row>
    <row r="10874" spans="1:9" ht="15" x14ac:dyDescent="0.25">
      <c r="A10874" s="609" t="str">
        <f t="shared" si="169"/>
        <v>37546</v>
      </c>
      <c r="B10874">
        <v>37546</v>
      </c>
      <c r="C10874" t="s">
        <v>25351</v>
      </c>
      <c r="D10874" t="s">
        <v>8781</v>
      </c>
      <c r="E10874" s="363" t="s">
        <v>25352</v>
      </c>
      <c r="F10874"/>
      <c r="G10874"/>
      <c r="H10874"/>
      <c r="I10874" s="610"/>
    </row>
    <row r="10875" spans="1:9" ht="15" x14ac:dyDescent="0.25">
      <c r="A10875" s="609" t="str">
        <f t="shared" si="169"/>
        <v>37544</v>
      </c>
      <c r="B10875">
        <v>37544</v>
      </c>
      <c r="C10875" t="s">
        <v>25353</v>
      </c>
      <c r="D10875" t="s">
        <v>8781</v>
      </c>
      <c r="E10875" s="363" t="s">
        <v>25354</v>
      </c>
      <c r="F10875"/>
      <c r="G10875"/>
      <c r="H10875"/>
      <c r="I10875" s="610"/>
    </row>
    <row r="10876" spans="1:9" ht="15" x14ac:dyDescent="0.25">
      <c r="A10876" s="609" t="str">
        <f t="shared" si="169"/>
        <v>37545</v>
      </c>
      <c r="B10876">
        <v>37545</v>
      </c>
      <c r="C10876" t="s">
        <v>25355</v>
      </c>
      <c r="D10876" t="s">
        <v>8781</v>
      </c>
      <c r="E10876" s="363" t="s">
        <v>25356</v>
      </c>
      <c r="F10876"/>
      <c r="G10876"/>
      <c r="H10876"/>
      <c r="I10876" s="610"/>
    </row>
    <row r="10877" spans="1:9" ht="15" x14ac:dyDescent="0.25">
      <c r="A10877" s="609" t="str">
        <f t="shared" si="169"/>
        <v>11771</v>
      </c>
      <c r="B10877">
        <v>11771</v>
      </c>
      <c r="C10877" t="s">
        <v>25357</v>
      </c>
      <c r="D10877" t="s">
        <v>8781</v>
      </c>
      <c r="E10877" s="363" t="s">
        <v>25358</v>
      </c>
      <c r="F10877"/>
      <c r="G10877"/>
      <c r="H10877"/>
      <c r="I10877" s="610"/>
    </row>
    <row r="10878" spans="1:9" ht="15" x14ac:dyDescent="0.25">
      <c r="A10878" s="609" t="str">
        <f t="shared" si="169"/>
        <v>39919</v>
      </c>
      <c r="B10878">
        <v>39919</v>
      </c>
      <c r="C10878" t="s">
        <v>25359</v>
      </c>
      <c r="D10878" t="s">
        <v>8781</v>
      </c>
      <c r="E10878" s="363" t="s">
        <v>25360</v>
      </c>
      <c r="F10878"/>
      <c r="G10878"/>
      <c r="H10878"/>
      <c r="I10878" s="610"/>
    </row>
    <row r="10879" spans="1:9" ht="15" x14ac:dyDescent="0.25">
      <c r="A10879" s="609" t="str">
        <f t="shared" si="169"/>
        <v>38385</v>
      </c>
      <c r="B10879">
        <v>38385</v>
      </c>
      <c r="C10879" t="s">
        <v>25361</v>
      </c>
      <c r="D10879" t="s">
        <v>8781</v>
      </c>
      <c r="E10879" s="363" t="s">
        <v>18810</v>
      </c>
      <c r="F10879"/>
      <c r="G10879"/>
      <c r="H10879"/>
      <c r="I10879" s="610"/>
    </row>
    <row r="10880" spans="1:9" ht="15" x14ac:dyDescent="0.25">
      <c r="A10880" s="609" t="str">
        <f t="shared" si="169"/>
        <v>37587</v>
      </c>
      <c r="B10880">
        <v>37587</v>
      </c>
      <c r="C10880" t="s">
        <v>25362</v>
      </c>
      <c r="D10880" t="s">
        <v>8781</v>
      </c>
      <c r="E10880" s="363" t="s">
        <v>25363</v>
      </c>
      <c r="F10880"/>
      <c r="G10880"/>
      <c r="H10880"/>
      <c r="I10880" s="610"/>
    </row>
    <row r="10881" spans="1:9" ht="15" x14ac:dyDescent="0.25">
      <c r="A10881" s="609" t="str">
        <f t="shared" si="169"/>
        <v>11561</v>
      </c>
      <c r="B10881">
        <v>11561</v>
      </c>
      <c r="C10881" t="s">
        <v>25364</v>
      </c>
      <c r="D10881" t="s">
        <v>8781</v>
      </c>
      <c r="E10881" s="363" t="s">
        <v>25365</v>
      </c>
      <c r="F10881"/>
      <c r="G10881"/>
      <c r="H10881"/>
      <c r="I10881" s="610"/>
    </row>
    <row r="10882" spans="1:9" ht="15" x14ac:dyDescent="0.25">
      <c r="A10882" s="609" t="str">
        <f t="shared" ref="A10882:A10945" si="170">IF(ISERROR(SEARCH("/",B10882)=6),TRIM(CLEAN(B10882)),IF(SEARCH("/",B10882)=6,IF(LEN(TRIM(CLEAN(B10882)))=7,LEFT(TRIM(CLEAN(B10882)),6)&amp;"00"&amp;RIGHT(TRIM(CLEAN(B10882)),1),LEFT(TRIM(CLEAN(B10882)),6)&amp;"0"&amp;RIGHT(TRIM(CLEAN(B10882)),2)),TRIM(CLEAN(B10882))))</f>
        <v>43604</v>
      </c>
      <c r="B10882">
        <v>43604</v>
      </c>
      <c r="C10882" t="s">
        <v>25366</v>
      </c>
      <c r="D10882" t="s">
        <v>8781</v>
      </c>
      <c r="E10882" s="363" t="s">
        <v>18808</v>
      </c>
      <c r="F10882"/>
      <c r="G10882"/>
      <c r="H10882"/>
      <c r="I10882" s="610"/>
    </row>
    <row r="10883" spans="1:9" ht="15" x14ac:dyDescent="0.25">
      <c r="A10883" s="609" t="str">
        <f t="shared" si="170"/>
        <v>11560</v>
      </c>
      <c r="B10883">
        <v>11560</v>
      </c>
      <c r="C10883" t="s">
        <v>25367</v>
      </c>
      <c r="D10883" t="s">
        <v>8781</v>
      </c>
      <c r="E10883" s="363" t="s">
        <v>25368</v>
      </c>
      <c r="F10883"/>
      <c r="G10883"/>
      <c r="H10883"/>
      <c r="I10883" s="610"/>
    </row>
    <row r="10884" spans="1:9" ht="15" x14ac:dyDescent="0.25">
      <c r="A10884" s="609" t="str">
        <f t="shared" si="170"/>
        <v>11499</v>
      </c>
      <c r="B10884">
        <v>11499</v>
      </c>
      <c r="C10884" t="s">
        <v>25369</v>
      </c>
      <c r="D10884" t="s">
        <v>8781</v>
      </c>
      <c r="E10884" s="363" t="s">
        <v>25370</v>
      </c>
      <c r="F10884"/>
      <c r="G10884"/>
      <c r="H10884"/>
      <c r="I10884" s="610"/>
    </row>
    <row r="10885" spans="1:9" ht="15" x14ac:dyDescent="0.25">
      <c r="A10885" s="609" t="str">
        <f t="shared" si="170"/>
        <v>34761</v>
      </c>
      <c r="B10885">
        <v>34761</v>
      </c>
      <c r="C10885" t="s">
        <v>25371</v>
      </c>
      <c r="D10885" t="s">
        <v>8786</v>
      </c>
      <c r="E10885" s="363" t="s">
        <v>18338</v>
      </c>
      <c r="F10885"/>
      <c r="G10885"/>
      <c r="H10885"/>
      <c r="I10885" s="610"/>
    </row>
    <row r="10886" spans="1:9" ht="15" x14ac:dyDescent="0.25">
      <c r="A10886" s="609" t="str">
        <f t="shared" si="170"/>
        <v>40924</v>
      </c>
      <c r="B10886">
        <v>40924</v>
      </c>
      <c r="C10886" t="s">
        <v>25372</v>
      </c>
      <c r="D10886" t="s">
        <v>8914</v>
      </c>
      <c r="E10886" s="363" t="s">
        <v>25373</v>
      </c>
      <c r="F10886"/>
      <c r="G10886"/>
      <c r="H10886"/>
      <c r="I10886" s="610"/>
    </row>
    <row r="10887" spans="1:9" ht="15" x14ac:dyDescent="0.25">
      <c r="A10887" s="609" t="str">
        <f t="shared" si="170"/>
        <v>25957</v>
      </c>
      <c r="B10887">
        <v>25957</v>
      </c>
      <c r="C10887" t="s">
        <v>25374</v>
      </c>
      <c r="D10887" t="s">
        <v>8786</v>
      </c>
      <c r="E10887" s="363" t="s">
        <v>9589</v>
      </c>
      <c r="F10887"/>
      <c r="G10887"/>
      <c r="H10887"/>
      <c r="I10887" s="610"/>
    </row>
    <row r="10888" spans="1:9" ht="15" x14ac:dyDescent="0.25">
      <c r="A10888" s="609" t="str">
        <f t="shared" si="170"/>
        <v>40983</v>
      </c>
      <c r="B10888">
        <v>40983</v>
      </c>
      <c r="C10888" t="s">
        <v>25375</v>
      </c>
      <c r="D10888" t="s">
        <v>8914</v>
      </c>
      <c r="E10888" s="363" t="s">
        <v>25376</v>
      </c>
      <c r="F10888"/>
      <c r="G10888"/>
      <c r="H10888"/>
      <c r="I10888" s="610"/>
    </row>
    <row r="10889" spans="1:9" ht="15" x14ac:dyDescent="0.25">
      <c r="A10889" s="609" t="str">
        <f t="shared" si="170"/>
        <v>2437</v>
      </c>
      <c r="B10889">
        <v>2437</v>
      </c>
      <c r="C10889" t="s">
        <v>25377</v>
      </c>
      <c r="D10889" t="s">
        <v>8786</v>
      </c>
      <c r="E10889" s="363" t="s">
        <v>17430</v>
      </c>
      <c r="F10889"/>
      <c r="G10889"/>
      <c r="H10889"/>
      <c r="I10889" s="610"/>
    </row>
    <row r="10890" spans="1:9" ht="15" x14ac:dyDescent="0.25">
      <c r="A10890" s="609" t="str">
        <f t="shared" si="170"/>
        <v>40921</v>
      </c>
      <c r="B10890">
        <v>40921</v>
      </c>
      <c r="C10890" t="s">
        <v>25378</v>
      </c>
      <c r="D10890" t="s">
        <v>8914</v>
      </c>
      <c r="E10890" s="363" t="s">
        <v>25379</v>
      </c>
      <c r="F10890"/>
      <c r="G10890"/>
      <c r="H10890"/>
      <c r="I10890" s="610"/>
    </row>
    <row r="10891" spans="1:9" ht="15" x14ac:dyDescent="0.25">
      <c r="A10891" s="609" t="str">
        <f t="shared" si="170"/>
        <v>14252</v>
      </c>
      <c r="B10891">
        <v>14252</v>
      </c>
      <c r="C10891" t="s">
        <v>25380</v>
      </c>
      <c r="D10891" t="s">
        <v>8781</v>
      </c>
      <c r="E10891" s="363" t="s">
        <v>25381</v>
      </c>
      <c r="F10891"/>
      <c r="G10891"/>
      <c r="H10891"/>
      <c r="I10891" s="610"/>
    </row>
    <row r="10892" spans="1:9" ht="15" x14ac:dyDescent="0.25">
      <c r="A10892" s="609" t="str">
        <f t="shared" si="170"/>
        <v>730</v>
      </c>
      <c r="B10892">
        <v>730</v>
      </c>
      <c r="C10892" t="s">
        <v>25382</v>
      </c>
      <c r="D10892" t="s">
        <v>8781</v>
      </c>
      <c r="E10892" s="363" t="s">
        <v>25383</v>
      </c>
      <c r="F10892"/>
      <c r="G10892"/>
      <c r="H10892"/>
      <c r="I10892" s="610"/>
    </row>
    <row r="10893" spans="1:9" ht="15" x14ac:dyDescent="0.25">
      <c r="A10893" s="609" t="str">
        <f t="shared" si="170"/>
        <v>723</v>
      </c>
      <c r="B10893">
        <v>723</v>
      </c>
      <c r="C10893" t="s">
        <v>25384</v>
      </c>
      <c r="D10893" t="s">
        <v>8781</v>
      </c>
      <c r="E10893" s="363" t="s">
        <v>25385</v>
      </c>
      <c r="F10893"/>
      <c r="G10893"/>
      <c r="H10893"/>
      <c r="I10893" s="610"/>
    </row>
    <row r="10894" spans="1:9" ht="15" x14ac:dyDescent="0.25">
      <c r="A10894" s="609" t="str">
        <f t="shared" si="170"/>
        <v>36502</v>
      </c>
      <c r="B10894">
        <v>36502</v>
      </c>
      <c r="C10894" t="s">
        <v>25386</v>
      </c>
      <c r="D10894" t="s">
        <v>8781</v>
      </c>
      <c r="E10894" s="363" t="s">
        <v>25387</v>
      </c>
      <c r="F10894"/>
      <c r="G10894"/>
      <c r="H10894"/>
      <c r="I10894" s="610"/>
    </row>
    <row r="10895" spans="1:9" ht="15" x14ac:dyDescent="0.25">
      <c r="A10895" s="609" t="str">
        <f t="shared" si="170"/>
        <v>36503</v>
      </c>
      <c r="B10895">
        <v>36503</v>
      </c>
      <c r="C10895" t="s">
        <v>25388</v>
      </c>
      <c r="D10895" t="s">
        <v>8781</v>
      </c>
      <c r="E10895" s="363" t="s">
        <v>25389</v>
      </c>
      <c r="F10895"/>
      <c r="G10895"/>
      <c r="H10895"/>
      <c r="I10895" s="610"/>
    </row>
    <row r="10896" spans="1:9" ht="15" x14ac:dyDescent="0.25">
      <c r="A10896" s="609" t="str">
        <f t="shared" si="170"/>
        <v>4090</v>
      </c>
      <c r="B10896">
        <v>4090</v>
      </c>
      <c r="C10896" t="s">
        <v>25390</v>
      </c>
      <c r="D10896" t="s">
        <v>8781</v>
      </c>
      <c r="E10896" s="363" t="s">
        <v>25391</v>
      </c>
      <c r="F10896"/>
      <c r="G10896"/>
      <c r="H10896"/>
      <c r="I10896" s="610"/>
    </row>
    <row r="10897" spans="1:9" ht="15" x14ac:dyDescent="0.25">
      <c r="A10897" s="609" t="str">
        <f t="shared" si="170"/>
        <v>13227</v>
      </c>
      <c r="B10897">
        <v>13227</v>
      </c>
      <c r="C10897" t="s">
        <v>25392</v>
      </c>
      <c r="D10897" t="s">
        <v>8781</v>
      </c>
      <c r="E10897" s="363" t="s">
        <v>25393</v>
      </c>
      <c r="F10897"/>
      <c r="G10897"/>
      <c r="H10897"/>
      <c r="I10897" s="610"/>
    </row>
    <row r="10898" spans="1:9" ht="15" x14ac:dyDescent="0.25">
      <c r="A10898" s="609" t="str">
        <f t="shared" si="170"/>
        <v>10597</v>
      </c>
      <c r="B10898">
        <v>10597</v>
      </c>
      <c r="C10898" t="s">
        <v>25394</v>
      </c>
      <c r="D10898" t="s">
        <v>8781</v>
      </c>
      <c r="E10898" s="363" t="s">
        <v>25395</v>
      </c>
      <c r="F10898"/>
      <c r="G10898"/>
      <c r="H10898"/>
      <c r="I10898" s="610"/>
    </row>
    <row r="10899" spans="1:9" ht="15" x14ac:dyDescent="0.25">
      <c r="A10899" s="609" t="str">
        <f t="shared" si="170"/>
        <v>39628</v>
      </c>
      <c r="B10899">
        <v>39628</v>
      </c>
      <c r="C10899" t="s">
        <v>25396</v>
      </c>
      <c r="D10899" t="s">
        <v>8781</v>
      </c>
      <c r="E10899" s="363" t="s">
        <v>25397</v>
      </c>
      <c r="F10899"/>
      <c r="G10899"/>
      <c r="H10899"/>
      <c r="I10899" s="610"/>
    </row>
    <row r="10900" spans="1:9" ht="15" x14ac:dyDescent="0.25">
      <c r="A10900" s="609" t="str">
        <f t="shared" si="170"/>
        <v>39404</v>
      </c>
      <c r="B10900">
        <v>39404</v>
      </c>
      <c r="C10900" t="s">
        <v>25398</v>
      </c>
      <c r="D10900" t="s">
        <v>8781</v>
      </c>
      <c r="E10900" s="363" t="s">
        <v>25399</v>
      </c>
      <c r="F10900"/>
      <c r="G10900"/>
      <c r="H10900"/>
      <c r="I10900" s="610"/>
    </row>
    <row r="10901" spans="1:9" ht="15" x14ac:dyDescent="0.25">
      <c r="A10901" s="609" t="str">
        <f t="shared" si="170"/>
        <v>39402</v>
      </c>
      <c r="B10901">
        <v>39402</v>
      </c>
      <c r="C10901" t="s">
        <v>25400</v>
      </c>
      <c r="D10901" t="s">
        <v>8781</v>
      </c>
      <c r="E10901" s="363" t="s">
        <v>25401</v>
      </c>
      <c r="F10901"/>
      <c r="G10901"/>
      <c r="H10901"/>
      <c r="I10901" s="610"/>
    </row>
    <row r="10902" spans="1:9" ht="15" x14ac:dyDescent="0.25">
      <c r="A10902" s="609" t="str">
        <f t="shared" si="170"/>
        <v>39403</v>
      </c>
      <c r="B10902">
        <v>39403</v>
      </c>
      <c r="C10902" t="s">
        <v>25402</v>
      </c>
      <c r="D10902" t="s">
        <v>8781</v>
      </c>
      <c r="E10902" s="363" t="s">
        <v>25403</v>
      </c>
      <c r="F10902"/>
      <c r="G10902"/>
      <c r="H10902"/>
      <c r="I10902" s="610"/>
    </row>
    <row r="10903" spans="1:9" ht="15" x14ac:dyDescent="0.25">
      <c r="A10903" s="609" t="str">
        <f t="shared" si="170"/>
        <v>4093</v>
      </c>
      <c r="B10903">
        <v>4093</v>
      </c>
      <c r="C10903" t="s">
        <v>25404</v>
      </c>
      <c r="D10903" t="s">
        <v>8786</v>
      </c>
      <c r="E10903" s="363" t="s">
        <v>14526</v>
      </c>
      <c r="F10903"/>
      <c r="G10903"/>
      <c r="H10903"/>
      <c r="I10903" s="610"/>
    </row>
    <row r="10904" spans="1:9" ht="15" x14ac:dyDescent="0.25">
      <c r="A10904" s="609" t="str">
        <f t="shared" si="170"/>
        <v>10512</v>
      </c>
      <c r="B10904">
        <v>10512</v>
      </c>
      <c r="C10904" t="s">
        <v>25405</v>
      </c>
      <c r="D10904" t="s">
        <v>8914</v>
      </c>
      <c r="E10904" s="363" t="s">
        <v>25406</v>
      </c>
      <c r="F10904"/>
      <c r="G10904"/>
      <c r="H10904"/>
      <c r="I10904" s="610"/>
    </row>
    <row r="10905" spans="1:9" ht="15" x14ac:dyDescent="0.25">
      <c r="A10905" s="609" t="str">
        <f t="shared" si="170"/>
        <v>20020</v>
      </c>
      <c r="B10905">
        <v>20020</v>
      </c>
      <c r="C10905" t="s">
        <v>25407</v>
      </c>
      <c r="D10905" t="s">
        <v>8786</v>
      </c>
      <c r="E10905" s="363" t="s">
        <v>14961</v>
      </c>
      <c r="F10905"/>
      <c r="G10905"/>
      <c r="H10905"/>
      <c r="I10905" s="610"/>
    </row>
    <row r="10906" spans="1:9" ht="15" x14ac:dyDescent="0.25">
      <c r="A10906" s="609" t="str">
        <f t="shared" si="170"/>
        <v>41038</v>
      </c>
      <c r="B10906">
        <v>41038</v>
      </c>
      <c r="C10906" t="s">
        <v>25408</v>
      </c>
      <c r="D10906" t="s">
        <v>8914</v>
      </c>
      <c r="E10906" s="363" t="s">
        <v>25409</v>
      </c>
      <c r="F10906"/>
      <c r="G10906"/>
      <c r="H10906"/>
      <c r="I10906" s="610"/>
    </row>
    <row r="10907" spans="1:9" ht="15" x14ac:dyDescent="0.25">
      <c r="A10907" s="609" t="str">
        <f t="shared" si="170"/>
        <v>4094</v>
      </c>
      <c r="B10907">
        <v>4094</v>
      </c>
      <c r="C10907" t="s">
        <v>25410</v>
      </c>
      <c r="D10907" t="s">
        <v>8786</v>
      </c>
      <c r="E10907" s="363" t="s">
        <v>9133</v>
      </c>
      <c r="F10907"/>
      <c r="G10907"/>
      <c r="H10907"/>
      <c r="I10907" s="610"/>
    </row>
    <row r="10908" spans="1:9" ht="15" x14ac:dyDescent="0.25">
      <c r="A10908" s="609" t="str">
        <f t="shared" si="170"/>
        <v>40988</v>
      </c>
      <c r="B10908">
        <v>40988</v>
      </c>
      <c r="C10908" t="s">
        <v>25411</v>
      </c>
      <c r="D10908" t="s">
        <v>8914</v>
      </c>
      <c r="E10908" s="363" t="s">
        <v>25412</v>
      </c>
      <c r="F10908"/>
      <c r="G10908"/>
      <c r="H10908"/>
      <c r="I10908" s="610"/>
    </row>
    <row r="10909" spans="1:9" ht="15" x14ac:dyDescent="0.25">
      <c r="A10909" s="609" t="str">
        <f t="shared" si="170"/>
        <v>4095</v>
      </c>
      <c r="B10909">
        <v>4095</v>
      </c>
      <c r="C10909" t="s">
        <v>25413</v>
      </c>
      <c r="D10909" t="s">
        <v>8786</v>
      </c>
      <c r="E10909" s="363" t="s">
        <v>13811</v>
      </c>
      <c r="F10909"/>
      <c r="G10909"/>
      <c r="H10909"/>
      <c r="I10909" s="610"/>
    </row>
    <row r="10910" spans="1:9" ht="15" x14ac:dyDescent="0.25">
      <c r="A10910" s="609" t="str">
        <f t="shared" si="170"/>
        <v>40990</v>
      </c>
      <c r="B10910">
        <v>40990</v>
      </c>
      <c r="C10910" t="s">
        <v>25414</v>
      </c>
      <c r="D10910" t="s">
        <v>8914</v>
      </c>
      <c r="E10910" s="363" t="s">
        <v>25415</v>
      </c>
      <c r="F10910"/>
      <c r="G10910"/>
      <c r="H10910"/>
      <c r="I10910" s="610"/>
    </row>
    <row r="10911" spans="1:9" ht="15" x14ac:dyDescent="0.25">
      <c r="A10911" s="609" t="str">
        <f t="shared" si="170"/>
        <v>4097</v>
      </c>
      <c r="B10911">
        <v>4097</v>
      </c>
      <c r="C10911" t="s">
        <v>25416</v>
      </c>
      <c r="D10911" t="s">
        <v>8786</v>
      </c>
      <c r="E10911" s="363" t="s">
        <v>17433</v>
      </c>
      <c r="F10911"/>
      <c r="G10911"/>
      <c r="H10911"/>
      <c r="I10911" s="610"/>
    </row>
    <row r="10912" spans="1:9" ht="15" x14ac:dyDescent="0.25">
      <c r="A10912" s="609" t="str">
        <f t="shared" si="170"/>
        <v>40994</v>
      </c>
      <c r="B10912">
        <v>40994</v>
      </c>
      <c r="C10912" t="s">
        <v>25417</v>
      </c>
      <c r="D10912" t="s">
        <v>8914</v>
      </c>
      <c r="E10912" s="363" t="s">
        <v>25418</v>
      </c>
      <c r="F10912"/>
      <c r="G10912"/>
      <c r="H10912"/>
      <c r="I10912" s="610"/>
    </row>
    <row r="10913" spans="1:9" ht="15" x14ac:dyDescent="0.25">
      <c r="A10913" s="609" t="str">
        <f t="shared" si="170"/>
        <v>4096</v>
      </c>
      <c r="B10913">
        <v>4096</v>
      </c>
      <c r="C10913" t="s">
        <v>25419</v>
      </c>
      <c r="D10913" t="s">
        <v>8786</v>
      </c>
      <c r="E10913" s="363" t="s">
        <v>9730</v>
      </c>
      <c r="F10913"/>
      <c r="G10913"/>
      <c r="H10913"/>
      <c r="I10913" s="610"/>
    </row>
    <row r="10914" spans="1:9" ht="15" x14ac:dyDescent="0.25">
      <c r="A10914" s="609" t="str">
        <f t="shared" si="170"/>
        <v>40992</v>
      </c>
      <c r="B10914">
        <v>40992</v>
      </c>
      <c r="C10914" t="s">
        <v>25420</v>
      </c>
      <c r="D10914" t="s">
        <v>8914</v>
      </c>
      <c r="E10914" s="363" t="s">
        <v>25421</v>
      </c>
      <c r="F10914"/>
      <c r="G10914"/>
      <c r="H10914"/>
      <c r="I10914" s="610"/>
    </row>
    <row r="10915" spans="1:9" ht="15" x14ac:dyDescent="0.25">
      <c r="A10915" s="609" t="str">
        <f t="shared" si="170"/>
        <v>13955</v>
      </c>
      <c r="B10915">
        <v>13955</v>
      </c>
      <c r="C10915" t="s">
        <v>25422</v>
      </c>
      <c r="D10915" t="s">
        <v>8781</v>
      </c>
      <c r="E10915" s="363" t="s">
        <v>25423</v>
      </c>
      <c r="F10915"/>
      <c r="G10915"/>
      <c r="H10915"/>
      <c r="I10915" s="610"/>
    </row>
    <row r="10916" spans="1:9" ht="15" x14ac:dyDescent="0.25">
      <c r="A10916" s="609" t="str">
        <f t="shared" si="170"/>
        <v>4114</v>
      </c>
      <c r="B10916">
        <v>4114</v>
      </c>
      <c r="C10916" t="s">
        <v>25424</v>
      </c>
      <c r="D10916" t="s">
        <v>8781</v>
      </c>
      <c r="E10916" s="363" t="s">
        <v>18236</v>
      </c>
      <c r="F10916"/>
      <c r="G10916"/>
      <c r="H10916"/>
      <c r="I10916" s="610"/>
    </row>
    <row r="10917" spans="1:9" ht="15" x14ac:dyDescent="0.25">
      <c r="A10917" s="609" t="str">
        <f t="shared" si="170"/>
        <v>36797</v>
      </c>
      <c r="B10917">
        <v>36797</v>
      </c>
      <c r="C10917" t="s">
        <v>25425</v>
      </c>
      <c r="D10917" t="s">
        <v>8781</v>
      </c>
      <c r="E10917" s="363" t="s">
        <v>25426</v>
      </c>
      <c r="F10917"/>
      <c r="G10917"/>
      <c r="H10917"/>
      <c r="I10917" s="610"/>
    </row>
    <row r="10918" spans="1:9" ht="15" x14ac:dyDescent="0.25">
      <c r="A10918" s="609" t="str">
        <f t="shared" si="170"/>
        <v>4107</v>
      </c>
      <c r="B10918">
        <v>4107</v>
      </c>
      <c r="C10918" t="s">
        <v>25427</v>
      </c>
      <c r="D10918" t="s">
        <v>8781</v>
      </c>
      <c r="E10918" s="363" t="s">
        <v>25428</v>
      </c>
      <c r="F10918"/>
      <c r="G10918"/>
      <c r="H10918"/>
      <c r="I10918" s="610"/>
    </row>
    <row r="10919" spans="1:9" ht="15" x14ac:dyDescent="0.25">
      <c r="A10919" s="609" t="str">
        <f t="shared" si="170"/>
        <v>4102</v>
      </c>
      <c r="B10919">
        <v>4102</v>
      </c>
      <c r="C10919" t="s">
        <v>25429</v>
      </c>
      <c r="D10919" t="s">
        <v>8781</v>
      </c>
      <c r="E10919" s="363" t="s">
        <v>9332</v>
      </c>
      <c r="F10919"/>
      <c r="G10919"/>
      <c r="H10919"/>
      <c r="I10919" s="610"/>
    </row>
    <row r="10920" spans="1:9" ht="15" x14ac:dyDescent="0.25">
      <c r="A10920" s="609" t="str">
        <f t="shared" si="170"/>
        <v>36799</v>
      </c>
      <c r="B10920">
        <v>36799</v>
      </c>
      <c r="C10920" t="s">
        <v>25430</v>
      </c>
      <c r="D10920" t="s">
        <v>8781</v>
      </c>
      <c r="E10920" s="363" t="s">
        <v>25431</v>
      </c>
      <c r="F10920"/>
      <c r="G10920"/>
      <c r="H10920"/>
      <c r="I10920" s="610"/>
    </row>
    <row r="10921" spans="1:9" ht="15" x14ac:dyDescent="0.25">
      <c r="A10921" s="609" t="str">
        <f t="shared" si="170"/>
        <v>2747</v>
      </c>
      <c r="B10921">
        <v>2747</v>
      </c>
      <c r="C10921" t="s">
        <v>25432</v>
      </c>
      <c r="D10921" t="s">
        <v>8796</v>
      </c>
      <c r="E10921" s="363" t="s">
        <v>14644</v>
      </c>
      <c r="F10921"/>
      <c r="G10921"/>
      <c r="H10921"/>
      <c r="I10921" s="610"/>
    </row>
    <row r="10922" spans="1:9" ht="15" x14ac:dyDescent="0.25">
      <c r="A10922" s="609" t="str">
        <f t="shared" si="170"/>
        <v>21138</v>
      </c>
      <c r="B10922">
        <v>21138</v>
      </c>
      <c r="C10922" t="s">
        <v>25433</v>
      </c>
      <c r="D10922" t="s">
        <v>8796</v>
      </c>
      <c r="E10922" s="363" t="s">
        <v>10434</v>
      </c>
      <c r="F10922"/>
      <c r="G10922"/>
      <c r="H10922"/>
      <c r="I10922" s="610"/>
    </row>
    <row r="10923" spans="1:9" ht="15" x14ac:dyDescent="0.25">
      <c r="A10923" s="609" t="str">
        <f t="shared" si="170"/>
        <v>10826</v>
      </c>
      <c r="B10923">
        <v>10826</v>
      </c>
      <c r="C10923" t="s">
        <v>25434</v>
      </c>
      <c r="D10923" t="s">
        <v>8781</v>
      </c>
      <c r="E10923" s="363" t="s">
        <v>17931</v>
      </c>
      <c r="F10923"/>
      <c r="G10923"/>
      <c r="H10923"/>
      <c r="I10923" s="610"/>
    </row>
    <row r="10924" spans="1:9" ht="15" x14ac:dyDescent="0.25">
      <c r="A10924" s="609" t="str">
        <f t="shared" si="170"/>
        <v>365</v>
      </c>
      <c r="B10924">
        <v>365</v>
      </c>
      <c r="C10924" t="s">
        <v>25435</v>
      </c>
      <c r="D10924" t="s">
        <v>8781</v>
      </c>
      <c r="E10924" s="363" t="s">
        <v>9753</v>
      </c>
      <c r="F10924"/>
      <c r="G10924"/>
      <c r="H10924"/>
      <c r="I10924" s="610"/>
    </row>
    <row r="10925" spans="1:9" ht="15" x14ac:dyDescent="0.25">
      <c r="A10925" s="609" t="str">
        <f t="shared" si="170"/>
        <v>38639</v>
      </c>
      <c r="B10925">
        <v>38639</v>
      </c>
      <c r="C10925" t="s">
        <v>25436</v>
      </c>
      <c r="D10925" t="s">
        <v>8781</v>
      </c>
      <c r="E10925" s="363" t="s">
        <v>18651</v>
      </c>
      <c r="F10925"/>
      <c r="G10925"/>
      <c r="H10925"/>
      <c r="I10925" s="610"/>
    </row>
    <row r="10926" spans="1:9" ht="15" x14ac:dyDescent="0.25">
      <c r="A10926" s="609" t="str">
        <f t="shared" si="170"/>
        <v>38640</v>
      </c>
      <c r="B10926">
        <v>38640</v>
      </c>
      <c r="C10926" t="s">
        <v>25437</v>
      </c>
      <c r="D10926" t="s">
        <v>8781</v>
      </c>
      <c r="E10926" s="363" t="s">
        <v>8953</v>
      </c>
      <c r="F10926"/>
      <c r="G10926"/>
      <c r="H10926"/>
      <c r="I10926" s="610"/>
    </row>
    <row r="10927" spans="1:9" ht="15" x14ac:dyDescent="0.25">
      <c r="A10927" s="609" t="str">
        <f t="shared" si="170"/>
        <v>358</v>
      </c>
      <c r="B10927">
        <v>358</v>
      </c>
      <c r="C10927" t="s">
        <v>25438</v>
      </c>
      <c r="D10927" t="s">
        <v>8781</v>
      </c>
      <c r="E10927" s="363" t="s">
        <v>18652</v>
      </c>
      <c r="F10927"/>
      <c r="G10927"/>
      <c r="H10927"/>
      <c r="I10927" s="610"/>
    </row>
    <row r="10928" spans="1:9" ht="15" x14ac:dyDescent="0.25">
      <c r="A10928" s="609" t="str">
        <f t="shared" si="170"/>
        <v>359</v>
      </c>
      <c r="B10928">
        <v>359</v>
      </c>
      <c r="C10928" t="s">
        <v>25439</v>
      </c>
      <c r="D10928" t="s">
        <v>8781</v>
      </c>
      <c r="E10928" s="363" t="s">
        <v>18653</v>
      </c>
      <c r="F10928"/>
      <c r="G10928"/>
      <c r="H10928"/>
      <c r="I10928" s="610"/>
    </row>
    <row r="10929" spans="1:9" ht="15" x14ac:dyDescent="0.25">
      <c r="A10929" s="609" t="str">
        <f t="shared" si="170"/>
        <v>38641</v>
      </c>
      <c r="B10929">
        <v>38641</v>
      </c>
      <c r="C10929" t="s">
        <v>25440</v>
      </c>
      <c r="D10929" t="s">
        <v>8781</v>
      </c>
      <c r="E10929" s="363" t="s">
        <v>14731</v>
      </c>
      <c r="F10929"/>
      <c r="G10929"/>
      <c r="H10929"/>
      <c r="I10929" s="610"/>
    </row>
    <row r="10930" spans="1:9" ht="15" x14ac:dyDescent="0.25">
      <c r="A10930" s="609" t="str">
        <f t="shared" si="170"/>
        <v>360</v>
      </c>
      <c r="B10930">
        <v>360</v>
      </c>
      <c r="C10930" t="s">
        <v>25441</v>
      </c>
      <c r="D10930" t="s">
        <v>8781</v>
      </c>
      <c r="E10930" s="363" t="s">
        <v>18654</v>
      </c>
      <c r="F10930"/>
      <c r="G10930"/>
      <c r="H10930"/>
      <c r="I10930" s="610"/>
    </row>
    <row r="10931" spans="1:9" ht="15" x14ac:dyDescent="0.25">
      <c r="A10931" s="609" t="str">
        <f t="shared" si="170"/>
        <v>42430</v>
      </c>
      <c r="B10931">
        <v>42430</v>
      </c>
      <c r="C10931" t="s">
        <v>25442</v>
      </c>
      <c r="D10931" t="s">
        <v>8781</v>
      </c>
      <c r="E10931" s="363" t="s">
        <v>25443</v>
      </c>
      <c r="F10931"/>
      <c r="G10931"/>
      <c r="H10931"/>
      <c r="I10931" s="610"/>
    </row>
    <row r="10932" spans="1:9" ht="15" x14ac:dyDescent="0.25">
      <c r="A10932" s="609" t="str">
        <f t="shared" si="170"/>
        <v>4214</v>
      </c>
      <c r="B10932">
        <v>4214</v>
      </c>
      <c r="C10932" t="s">
        <v>25444</v>
      </c>
      <c r="D10932" t="s">
        <v>8781</v>
      </c>
      <c r="E10932" s="363" t="s">
        <v>17915</v>
      </c>
      <c r="F10932"/>
      <c r="G10932"/>
      <c r="H10932"/>
      <c r="I10932" s="610"/>
    </row>
    <row r="10933" spans="1:9" ht="15" x14ac:dyDescent="0.25">
      <c r="A10933" s="609" t="str">
        <f t="shared" si="170"/>
        <v>4215</v>
      </c>
      <c r="B10933">
        <v>4215</v>
      </c>
      <c r="C10933" t="s">
        <v>25445</v>
      </c>
      <c r="D10933" t="s">
        <v>8781</v>
      </c>
      <c r="E10933" s="363" t="s">
        <v>24945</v>
      </c>
      <c r="F10933"/>
      <c r="G10933"/>
      <c r="H10933"/>
      <c r="I10933" s="610"/>
    </row>
    <row r="10934" spans="1:9" ht="15" x14ac:dyDescent="0.25">
      <c r="A10934" s="609" t="str">
        <f t="shared" si="170"/>
        <v>4210</v>
      </c>
      <c r="B10934">
        <v>4210</v>
      </c>
      <c r="C10934" t="s">
        <v>25446</v>
      </c>
      <c r="D10934" t="s">
        <v>8781</v>
      </c>
      <c r="E10934" s="363" t="s">
        <v>9220</v>
      </c>
      <c r="F10934"/>
      <c r="G10934"/>
      <c r="H10934"/>
      <c r="I10934" s="610"/>
    </row>
    <row r="10935" spans="1:9" ht="15" x14ac:dyDescent="0.25">
      <c r="A10935" s="609" t="str">
        <f t="shared" si="170"/>
        <v>4212</v>
      </c>
      <c r="B10935">
        <v>4212</v>
      </c>
      <c r="C10935" t="s">
        <v>25447</v>
      </c>
      <c r="D10935" t="s">
        <v>8781</v>
      </c>
      <c r="E10935" s="363" t="s">
        <v>9051</v>
      </c>
      <c r="F10935"/>
      <c r="G10935"/>
      <c r="H10935"/>
      <c r="I10935" s="610"/>
    </row>
    <row r="10936" spans="1:9" ht="15" x14ac:dyDescent="0.25">
      <c r="A10936" s="609" t="str">
        <f t="shared" si="170"/>
        <v>4213</v>
      </c>
      <c r="B10936">
        <v>4213</v>
      </c>
      <c r="C10936" t="s">
        <v>25448</v>
      </c>
      <c r="D10936" t="s">
        <v>8781</v>
      </c>
      <c r="E10936" s="363" t="s">
        <v>8959</v>
      </c>
      <c r="F10936"/>
      <c r="G10936"/>
      <c r="H10936"/>
      <c r="I10936" s="610"/>
    </row>
    <row r="10937" spans="1:9" ht="15" x14ac:dyDescent="0.25">
      <c r="A10937" s="609" t="str">
        <f t="shared" si="170"/>
        <v>4211</v>
      </c>
      <c r="B10937">
        <v>4211</v>
      </c>
      <c r="C10937" t="s">
        <v>25449</v>
      </c>
      <c r="D10937" t="s">
        <v>8781</v>
      </c>
      <c r="E10937" s="363" t="s">
        <v>9135</v>
      </c>
      <c r="F10937"/>
      <c r="G10937"/>
      <c r="H10937"/>
      <c r="I10937" s="610"/>
    </row>
    <row r="10938" spans="1:9" ht="15" x14ac:dyDescent="0.25">
      <c r="A10938" s="609" t="str">
        <f t="shared" si="170"/>
        <v>4209</v>
      </c>
      <c r="B10938">
        <v>4209</v>
      </c>
      <c r="C10938" t="s">
        <v>25450</v>
      </c>
      <c r="D10938" t="s">
        <v>8781</v>
      </c>
      <c r="E10938" s="363" t="s">
        <v>10036</v>
      </c>
      <c r="F10938"/>
      <c r="G10938"/>
      <c r="H10938"/>
      <c r="I10938" s="610"/>
    </row>
    <row r="10939" spans="1:9" ht="15" x14ac:dyDescent="0.25">
      <c r="A10939" s="609" t="str">
        <f t="shared" si="170"/>
        <v>4180</v>
      </c>
      <c r="B10939">
        <v>4180</v>
      </c>
      <c r="C10939" t="s">
        <v>25451</v>
      </c>
      <c r="D10939" t="s">
        <v>8781</v>
      </c>
      <c r="E10939" s="363" t="s">
        <v>10066</v>
      </c>
      <c r="F10939"/>
      <c r="G10939"/>
      <c r="H10939"/>
      <c r="I10939" s="610"/>
    </row>
    <row r="10940" spans="1:9" ht="15" x14ac:dyDescent="0.25">
      <c r="A10940" s="609" t="str">
        <f t="shared" si="170"/>
        <v>4177</v>
      </c>
      <c r="B10940">
        <v>4177</v>
      </c>
      <c r="C10940" t="s">
        <v>25452</v>
      </c>
      <c r="D10940" t="s">
        <v>8781</v>
      </c>
      <c r="E10940" s="363" t="s">
        <v>9578</v>
      </c>
      <c r="F10940"/>
      <c r="G10940"/>
      <c r="H10940"/>
      <c r="I10940" s="610"/>
    </row>
    <row r="10941" spans="1:9" ht="15" x14ac:dyDescent="0.25">
      <c r="A10941" s="609" t="str">
        <f t="shared" si="170"/>
        <v>4179</v>
      </c>
      <c r="B10941">
        <v>4179</v>
      </c>
      <c r="C10941" t="s">
        <v>25453</v>
      </c>
      <c r="D10941" t="s">
        <v>8781</v>
      </c>
      <c r="E10941" s="363" t="s">
        <v>10089</v>
      </c>
      <c r="F10941"/>
      <c r="G10941"/>
      <c r="H10941"/>
      <c r="I10941" s="610"/>
    </row>
    <row r="10942" spans="1:9" ht="15" x14ac:dyDescent="0.25">
      <c r="A10942" s="609" t="str">
        <f t="shared" si="170"/>
        <v>4208</v>
      </c>
      <c r="B10942">
        <v>4208</v>
      </c>
      <c r="C10942" t="s">
        <v>25454</v>
      </c>
      <c r="D10942" t="s">
        <v>8781</v>
      </c>
      <c r="E10942" s="363" t="s">
        <v>22106</v>
      </c>
      <c r="F10942"/>
      <c r="G10942"/>
      <c r="H10942"/>
      <c r="I10942" s="610"/>
    </row>
    <row r="10943" spans="1:9" ht="15" x14ac:dyDescent="0.25">
      <c r="A10943" s="609" t="str">
        <f t="shared" si="170"/>
        <v>4181</v>
      </c>
      <c r="B10943">
        <v>4181</v>
      </c>
      <c r="C10943" t="s">
        <v>25455</v>
      </c>
      <c r="D10943" t="s">
        <v>8781</v>
      </c>
      <c r="E10943" s="363" t="s">
        <v>18887</v>
      </c>
      <c r="F10943"/>
      <c r="G10943"/>
      <c r="H10943"/>
      <c r="I10943" s="610"/>
    </row>
    <row r="10944" spans="1:9" ht="15" x14ac:dyDescent="0.25">
      <c r="A10944" s="609" t="str">
        <f t="shared" si="170"/>
        <v>4178</v>
      </c>
      <c r="B10944">
        <v>4178</v>
      </c>
      <c r="C10944" t="s">
        <v>25456</v>
      </c>
      <c r="D10944" t="s">
        <v>8781</v>
      </c>
      <c r="E10944" s="363" t="s">
        <v>8904</v>
      </c>
      <c r="F10944"/>
      <c r="G10944"/>
      <c r="H10944"/>
      <c r="I10944" s="610"/>
    </row>
    <row r="10945" spans="1:9" ht="15" x14ac:dyDescent="0.25">
      <c r="A10945" s="609" t="str">
        <f t="shared" si="170"/>
        <v>4182</v>
      </c>
      <c r="B10945">
        <v>4182</v>
      </c>
      <c r="C10945" t="s">
        <v>25457</v>
      </c>
      <c r="D10945" t="s">
        <v>8781</v>
      </c>
      <c r="E10945" s="363" t="s">
        <v>21574</v>
      </c>
      <c r="F10945"/>
      <c r="G10945"/>
      <c r="H10945"/>
      <c r="I10945" s="610"/>
    </row>
    <row r="10946" spans="1:9" ht="15" x14ac:dyDescent="0.25">
      <c r="A10946" s="609" t="str">
        <f t="shared" ref="A10946:A11009" si="171">IF(ISERROR(SEARCH("/",B10946)=6),TRIM(CLEAN(B10946)),IF(SEARCH("/",B10946)=6,IF(LEN(TRIM(CLEAN(B10946)))=7,LEFT(TRIM(CLEAN(B10946)),6)&amp;"00"&amp;RIGHT(TRIM(CLEAN(B10946)),1),LEFT(TRIM(CLEAN(B10946)),6)&amp;"0"&amp;RIGHT(TRIM(CLEAN(B10946)),2)),TRIM(CLEAN(B10946))))</f>
        <v>4183</v>
      </c>
      <c r="B10946">
        <v>4183</v>
      </c>
      <c r="C10946" t="s">
        <v>25458</v>
      </c>
      <c r="D10946" t="s">
        <v>8781</v>
      </c>
      <c r="E10946" s="363" t="s">
        <v>23452</v>
      </c>
      <c r="F10946"/>
      <c r="G10946"/>
      <c r="H10946"/>
      <c r="I10946" s="610"/>
    </row>
    <row r="10947" spans="1:9" ht="15" x14ac:dyDescent="0.25">
      <c r="A10947" s="609" t="str">
        <f t="shared" si="171"/>
        <v>4184</v>
      </c>
      <c r="B10947">
        <v>4184</v>
      </c>
      <c r="C10947" t="s">
        <v>25459</v>
      </c>
      <c r="D10947" t="s">
        <v>8781</v>
      </c>
      <c r="E10947" s="363" t="s">
        <v>25460</v>
      </c>
      <c r="F10947"/>
      <c r="G10947"/>
      <c r="H10947"/>
      <c r="I10947" s="610"/>
    </row>
    <row r="10948" spans="1:9" ht="15" x14ac:dyDescent="0.25">
      <c r="A10948" s="609" t="str">
        <f t="shared" si="171"/>
        <v>4185</v>
      </c>
      <c r="B10948">
        <v>4185</v>
      </c>
      <c r="C10948" t="s">
        <v>25461</v>
      </c>
      <c r="D10948" t="s">
        <v>8781</v>
      </c>
      <c r="E10948" s="363" t="s">
        <v>25462</v>
      </c>
      <c r="F10948"/>
      <c r="G10948"/>
      <c r="H10948"/>
      <c r="I10948" s="610"/>
    </row>
    <row r="10949" spans="1:9" ht="15" x14ac:dyDescent="0.25">
      <c r="A10949" s="609" t="str">
        <f t="shared" si="171"/>
        <v>4205</v>
      </c>
      <c r="B10949">
        <v>4205</v>
      </c>
      <c r="C10949" t="s">
        <v>25463</v>
      </c>
      <c r="D10949" t="s">
        <v>8781</v>
      </c>
      <c r="E10949" s="363" t="s">
        <v>10183</v>
      </c>
      <c r="F10949"/>
      <c r="G10949"/>
      <c r="H10949"/>
      <c r="I10949" s="610"/>
    </row>
    <row r="10950" spans="1:9" ht="15" x14ac:dyDescent="0.25">
      <c r="A10950" s="609" t="str">
        <f t="shared" si="171"/>
        <v>4192</v>
      </c>
      <c r="B10950">
        <v>4192</v>
      </c>
      <c r="C10950" t="s">
        <v>25464</v>
      </c>
      <c r="D10950" t="s">
        <v>8781</v>
      </c>
      <c r="E10950" s="363" t="s">
        <v>10183</v>
      </c>
      <c r="F10950"/>
      <c r="G10950"/>
      <c r="H10950"/>
      <c r="I10950" s="610"/>
    </row>
    <row r="10951" spans="1:9" ht="15" x14ac:dyDescent="0.25">
      <c r="A10951" s="609" t="str">
        <f t="shared" si="171"/>
        <v>4191</v>
      </c>
      <c r="B10951">
        <v>4191</v>
      </c>
      <c r="C10951" t="s">
        <v>25465</v>
      </c>
      <c r="D10951" t="s">
        <v>8781</v>
      </c>
      <c r="E10951" s="363" t="s">
        <v>10183</v>
      </c>
      <c r="F10951"/>
      <c r="G10951"/>
      <c r="H10951"/>
      <c r="I10951" s="610"/>
    </row>
    <row r="10952" spans="1:9" ht="15" x14ac:dyDescent="0.25">
      <c r="A10952" s="609" t="str">
        <f t="shared" si="171"/>
        <v>4207</v>
      </c>
      <c r="B10952">
        <v>4207</v>
      </c>
      <c r="C10952" t="s">
        <v>25466</v>
      </c>
      <c r="D10952" t="s">
        <v>8781</v>
      </c>
      <c r="E10952" s="363" t="s">
        <v>9977</v>
      </c>
      <c r="F10952"/>
      <c r="G10952"/>
      <c r="H10952"/>
      <c r="I10952" s="610"/>
    </row>
    <row r="10953" spans="1:9" ht="15" x14ac:dyDescent="0.25">
      <c r="A10953" s="609" t="str">
        <f t="shared" si="171"/>
        <v>4206</v>
      </c>
      <c r="B10953">
        <v>4206</v>
      </c>
      <c r="C10953" t="s">
        <v>25467</v>
      </c>
      <c r="D10953" t="s">
        <v>8781</v>
      </c>
      <c r="E10953" s="363" t="s">
        <v>8927</v>
      </c>
      <c r="F10953"/>
      <c r="G10953"/>
      <c r="H10953"/>
      <c r="I10953" s="610"/>
    </row>
    <row r="10954" spans="1:9" ht="15" x14ac:dyDescent="0.25">
      <c r="A10954" s="609" t="str">
        <f t="shared" si="171"/>
        <v>4190</v>
      </c>
      <c r="B10954">
        <v>4190</v>
      </c>
      <c r="C10954" t="s">
        <v>25468</v>
      </c>
      <c r="D10954" t="s">
        <v>8781</v>
      </c>
      <c r="E10954" s="363" t="s">
        <v>8927</v>
      </c>
      <c r="F10954"/>
      <c r="G10954"/>
      <c r="H10954"/>
      <c r="I10954" s="610"/>
    </row>
    <row r="10955" spans="1:9" ht="15" x14ac:dyDescent="0.25">
      <c r="A10955" s="609" t="str">
        <f t="shared" si="171"/>
        <v>4186</v>
      </c>
      <c r="B10955">
        <v>4186</v>
      </c>
      <c r="C10955" t="s">
        <v>25469</v>
      </c>
      <c r="D10955" t="s">
        <v>8781</v>
      </c>
      <c r="E10955" s="363" t="s">
        <v>13098</v>
      </c>
      <c r="F10955"/>
      <c r="G10955"/>
      <c r="H10955"/>
      <c r="I10955" s="610"/>
    </row>
    <row r="10956" spans="1:9" ht="15" x14ac:dyDescent="0.25">
      <c r="A10956" s="609" t="str">
        <f t="shared" si="171"/>
        <v>4188</v>
      </c>
      <c r="B10956">
        <v>4188</v>
      </c>
      <c r="C10956" t="s">
        <v>25470</v>
      </c>
      <c r="D10956" t="s">
        <v>8781</v>
      </c>
      <c r="E10956" s="363" t="s">
        <v>9383</v>
      </c>
      <c r="F10956"/>
      <c r="G10956"/>
      <c r="H10956"/>
      <c r="I10956" s="610"/>
    </row>
    <row r="10957" spans="1:9" ht="15" x14ac:dyDescent="0.25">
      <c r="A10957" s="609" t="str">
        <f t="shared" si="171"/>
        <v>4189</v>
      </c>
      <c r="B10957">
        <v>4189</v>
      </c>
      <c r="C10957" t="s">
        <v>25471</v>
      </c>
      <c r="D10957" t="s">
        <v>8781</v>
      </c>
      <c r="E10957" s="363" t="s">
        <v>9383</v>
      </c>
      <c r="F10957"/>
      <c r="G10957"/>
      <c r="H10957"/>
      <c r="I10957" s="610"/>
    </row>
    <row r="10958" spans="1:9" ht="15" x14ac:dyDescent="0.25">
      <c r="A10958" s="609" t="str">
        <f t="shared" si="171"/>
        <v>4197</v>
      </c>
      <c r="B10958">
        <v>4197</v>
      </c>
      <c r="C10958" t="s">
        <v>25472</v>
      </c>
      <c r="D10958" t="s">
        <v>8781</v>
      </c>
      <c r="E10958" s="363" t="s">
        <v>25473</v>
      </c>
      <c r="F10958"/>
      <c r="G10958"/>
      <c r="H10958"/>
      <c r="I10958" s="610"/>
    </row>
    <row r="10959" spans="1:9" ht="15" x14ac:dyDescent="0.25">
      <c r="A10959" s="609" t="str">
        <f t="shared" si="171"/>
        <v>4194</v>
      </c>
      <c r="B10959">
        <v>4194</v>
      </c>
      <c r="C10959" t="s">
        <v>25474</v>
      </c>
      <c r="D10959" t="s">
        <v>8781</v>
      </c>
      <c r="E10959" s="363" t="s">
        <v>16764</v>
      </c>
      <c r="F10959"/>
      <c r="G10959"/>
      <c r="H10959"/>
      <c r="I10959" s="610"/>
    </row>
    <row r="10960" spans="1:9" ht="15" x14ac:dyDescent="0.25">
      <c r="A10960" s="609" t="str">
        <f t="shared" si="171"/>
        <v>4193</v>
      </c>
      <c r="B10960">
        <v>4193</v>
      </c>
      <c r="C10960" t="s">
        <v>25475</v>
      </c>
      <c r="D10960" t="s">
        <v>8781</v>
      </c>
      <c r="E10960" s="363" t="s">
        <v>16764</v>
      </c>
      <c r="F10960"/>
      <c r="G10960"/>
      <c r="H10960"/>
      <c r="I10960" s="610"/>
    </row>
    <row r="10961" spans="1:9" ht="15" x14ac:dyDescent="0.25">
      <c r="A10961" s="609" t="str">
        <f t="shared" si="171"/>
        <v>4204</v>
      </c>
      <c r="B10961">
        <v>4204</v>
      </c>
      <c r="C10961" t="s">
        <v>25476</v>
      </c>
      <c r="D10961" t="s">
        <v>8781</v>
      </c>
      <c r="E10961" s="363" t="s">
        <v>16764</v>
      </c>
      <c r="F10961"/>
      <c r="G10961"/>
      <c r="H10961"/>
      <c r="I10961" s="610"/>
    </row>
    <row r="10962" spans="1:9" ht="15" x14ac:dyDescent="0.25">
      <c r="A10962" s="609" t="str">
        <f t="shared" si="171"/>
        <v>4187</v>
      </c>
      <c r="B10962">
        <v>4187</v>
      </c>
      <c r="C10962" t="s">
        <v>25477</v>
      </c>
      <c r="D10962" t="s">
        <v>8781</v>
      </c>
      <c r="E10962" s="363" t="s">
        <v>9141</v>
      </c>
      <c r="F10962"/>
      <c r="G10962"/>
      <c r="H10962"/>
      <c r="I10962" s="610"/>
    </row>
    <row r="10963" spans="1:9" ht="15" x14ac:dyDescent="0.25">
      <c r="A10963" s="609" t="str">
        <f t="shared" si="171"/>
        <v>4202</v>
      </c>
      <c r="B10963">
        <v>4202</v>
      </c>
      <c r="C10963" t="s">
        <v>25478</v>
      </c>
      <c r="D10963" t="s">
        <v>8781</v>
      </c>
      <c r="E10963" s="363" t="s">
        <v>25479</v>
      </c>
      <c r="F10963"/>
      <c r="G10963"/>
      <c r="H10963"/>
      <c r="I10963" s="610"/>
    </row>
    <row r="10964" spans="1:9" ht="15" x14ac:dyDescent="0.25">
      <c r="A10964" s="609" t="str">
        <f t="shared" si="171"/>
        <v>4203</v>
      </c>
      <c r="B10964">
        <v>4203</v>
      </c>
      <c r="C10964" t="s">
        <v>25480</v>
      </c>
      <c r="D10964" t="s">
        <v>8781</v>
      </c>
      <c r="E10964" s="363" t="s">
        <v>25481</v>
      </c>
      <c r="F10964"/>
      <c r="G10964"/>
      <c r="H10964"/>
      <c r="I10964" s="610"/>
    </row>
    <row r="10965" spans="1:9" ht="15" x14ac:dyDescent="0.25">
      <c r="A10965" s="609" t="str">
        <f t="shared" si="171"/>
        <v>40368</v>
      </c>
      <c r="B10965">
        <v>40368</v>
      </c>
      <c r="C10965" t="s">
        <v>25482</v>
      </c>
      <c r="D10965" t="s">
        <v>8781</v>
      </c>
      <c r="E10965" s="363" t="s">
        <v>25483</v>
      </c>
      <c r="F10965"/>
      <c r="G10965"/>
      <c r="H10965"/>
      <c r="I10965" s="610"/>
    </row>
    <row r="10966" spans="1:9" ht="15" x14ac:dyDescent="0.25">
      <c r="A10966" s="609" t="str">
        <f t="shared" si="171"/>
        <v>40365</v>
      </c>
      <c r="B10966">
        <v>40365</v>
      </c>
      <c r="C10966" t="s">
        <v>25484</v>
      </c>
      <c r="D10966" t="s">
        <v>8781</v>
      </c>
      <c r="E10966" s="363" t="s">
        <v>18647</v>
      </c>
      <c r="F10966"/>
      <c r="G10966"/>
      <c r="H10966"/>
      <c r="I10966" s="610"/>
    </row>
    <row r="10967" spans="1:9" ht="15" x14ac:dyDescent="0.25">
      <c r="A10967" s="609" t="str">
        <f t="shared" si="171"/>
        <v>40356</v>
      </c>
      <c r="B10967">
        <v>40356</v>
      </c>
      <c r="C10967" t="s">
        <v>25485</v>
      </c>
      <c r="D10967" t="s">
        <v>8781</v>
      </c>
      <c r="E10967" s="363" t="s">
        <v>9299</v>
      </c>
      <c r="F10967"/>
      <c r="G10967"/>
      <c r="H10967"/>
      <c r="I10967" s="610"/>
    </row>
    <row r="10968" spans="1:9" ht="15" x14ac:dyDescent="0.25">
      <c r="A10968" s="609" t="str">
        <f t="shared" si="171"/>
        <v>40362</v>
      </c>
      <c r="B10968">
        <v>40362</v>
      </c>
      <c r="C10968" t="s">
        <v>25486</v>
      </c>
      <c r="D10968" t="s">
        <v>8781</v>
      </c>
      <c r="E10968" s="363" t="s">
        <v>9253</v>
      </c>
      <c r="F10968"/>
      <c r="G10968"/>
      <c r="H10968"/>
      <c r="I10968" s="610"/>
    </row>
    <row r="10969" spans="1:9" ht="15" x14ac:dyDescent="0.25">
      <c r="A10969" s="609" t="str">
        <f t="shared" si="171"/>
        <v>40374</v>
      </c>
      <c r="B10969">
        <v>40374</v>
      </c>
      <c r="C10969" t="s">
        <v>25487</v>
      </c>
      <c r="D10969" t="s">
        <v>8781</v>
      </c>
      <c r="E10969" s="363" t="s">
        <v>25488</v>
      </c>
      <c r="F10969"/>
      <c r="G10969"/>
      <c r="H10969"/>
      <c r="I10969" s="610"/>
    </row>
    <row r="10970" spans="1:9" ht="15" x14ac:dyDescent="0.25">
      <c r="A10970" s="609" t="str">
        <f t="shared" si="171"/>
        <v>40371</v>
      </c>
      <c r="B10970">
        <v>40371</v>
      </c>
      <c r="C10970" t="s">
        <v>25489</v>
      </c>
      <c r="D10970" t="s">
        <v>8781</v>
      </c>
      <c r="E10970" s="363" t="s">
        <v>18750</v>
      </c>
      <c r="F10970"/>
      <c r="G10970"/>
      <c r="H10970"/>
      <c r="I10970" s="610"/>
    </row>
    <row r="10971" spans="1:9" ht="15" x14ac:dyDescent="0.25">
      <c r="A10971" s="609" t="str">
        <f t="shared" si="171"/>
        <v>40359</v>
      </c>
      <c r="B10971">
        <v>40359</v>
      </c>
      <c r="C10971" t="s">
        <v>25490</v>
      </c>
      <c r="D10971" t="s">
        <v>8781</v>
      </c>
      <c r="E10971" s="363" t="s">
        <v>9765</v>
      </c>
      <c r="F10971"/>
      <c r="G10971"/>
      <c r="H10971"/>
      <c r="I10971" s="610"/>
    </row>
    <row r="10972" spans="1:9" ht="15" x14ac:dyDescent="0.25">
      <c r="A10972" s="609" t="str">
        <f t="shared" si="171"/>
        <v>7595</v>
      </c>
      <c r="B10972">
        <v>7595</v>
      </c>
      <c r="C10972" t="s">
        <v>25491</v>
      </c>
      <c r="D10972" t="s">
        <v>8786</v>
      </c>
      <c r="E10972" s="363" t="s">
        <v>9386</v>
      </c>
      <c r="F10972"/>
      <c r="G10972"/>
      <c r="H10972"/>
      <c r="I10972" s="610"/>
    </row>
    <row r="10973" spans="1:9" ht="15" x14ac:dyDescent="0.25">
      <c r="A10973" s="609" t="str">
        <f t="shared" si="171"/>
        <v>41094</v>
      </c>
      <c r="B10973">
        <v>41094</v>
      </c>
      <c r="C10973" t="s">
        <v>25492</v>
      </c>
      <c r="D10973" t="s">
        <v>8914</v>
      </c>
      <c r="E10973" s="363" t="s">
        <v>25493</v>
      </c>
      <c r="F10973"/>
      <c r="G10973"/>
      <c r="H10973"/>
      <c r="I10973" s="610"/>
    </row>
    <row r="10974" spans="1:9" ht="15" x14ac:dyDescent="0.25">
      <c r="A10974" s="609" t="str">
        <f t="shared" si="171"/>
        <v>39609</v>
      </c>
      <c r="B10974">
        <v>39609</v>
      </c>
      <c r="C10974" t="s">
        <v>25494</v>
      </c>
      <c r="D10974" t="s">
        <v>8781</v>
      </c>
      <c r="E10974" s="363" t="s">
        <v>25495</v>
      </c>
      <c r="F10974"/>
      <c r="G10974"/>
      <c r="H10974"/>
      <c r="I10974" s="610"/>
    </row>
    <row r="10975" spans="1:9" ht="15" x14ac:dyDescent="0.25">
      <c r="A10975" s="609" t="str">
        <f t="shared" si="171"/>
        <v>39610</v>
      </c>
      <c r="B10975">
        <v>39610</v>
      </c>
      <c r="C10975" t="s">
        <v>25496</v>
      </c>
      <c r="D10975" t="s">
        <v>8781</v>
      </c>
      <c r="E10975" s="363" t="s">
        <v>25497</v>
      </c>
      <c r="F10975"/>
      <c r="G10975"/>
      <c r="H10975"/>
      <c r="I10975" s="610"/>
    </row>
    <row r="10976" spans="1:9" ht="15" x14ac:dyDescent="0.25">
      <c r="A10976" s="609" t="str">
        <f t="shared" si="171"/>
        <v>39611</v>
      </c>
      <c r="B10976">
        <v>39611</v>
      </c>
      <c r="C10976" t="s">
        <v>25498</v>
      </c>
      <c r="D10976" t="s">
        <v>8781</v>
      </c>
      <c r="E10976" s="363" t="s">
        <v>25499</v>
      </c>
      <c r="F10976"/>
      <c r="G10976"/>
      <c r="H10976"/>
      <c r="I10976" s="610"/>
    </row>
    <row r="10977" spans="1:9" ht="15" x14ac:dyDescent="0.25">
      <c r="A10977" s="609" t="str">
        <f t="shared" si="171"/>
        <v>39612</v>
      </c>
      <c r="B10977">
        <v>39612</v>
      </c>
      <c r="C10977" t="s">
        <v>25500</v>
      </c>
      <c r="D10977" t="s">
        <v>8781</v>
      </c>
      <c r="E10977" s="363" t="s">
        <v>25501</v>
      </c>
      <c r="F10977"/>
      <c r="G10977"/>
      <c r="H10977"/>
      <c r="I10977" s="610"/>
    </row>
    <row r="10978" spans="1:9" ht="15" x14ac:dyDescent="0.25">
      <c r="A10978" s="609" t="str">
        <f t="shared" si="171"/>
        <v>39608</v>
      </c>
      <c r="B10978">
        <v>39608</v>
      </c>
      <c r="C10978" t="s">
        <v>25502</v>
      </c>
      <c r="D10978" t="s">
        <v>8781</v>
      </c>
      <c r="E10978" s="363" t="s">
        <v>25503</v>
      </c>
      <c r="F10978"/>
      <c r="G10978"/>
      <c r="H10978"/>
      <c r="I10978" s="610"/>
    </row>
    <row r="10979" spans="1:9" ht="15" x14ac:dyDescent="0.25">
      <c r="A10979" s="609" t="str">
        <f t="shared" si="171"/>
        <v>38175</v>
      </c>
      <c r="B10979">
        <v>38175</v>
      </c>
      <c r="C10979" t="s">
        <v>25504</v>
      </c>
      <c r="D10979" t="s">
        <v>8781</v>
      </c>
      <c r="E10979" s="363" t="s">
        <v>10342</v>
      </c>
      <c r="F10979"/>
      <c r="G10979"/>
      <c r="H10979"/>
      <c r="I10979" s="610"/>
    </row>
    <row r="10980" spans="1:9" ht="15" x14ac:dyDescent="0.25">
      <c r="A10980" s="609" t="str">
        <f t="shared" si="171"/>
        <v>38176</v>
      </c>
      <c r="B10980">
        <v>38176</v>
      </c>
      <c r="C10980" t="s">
        <v>25505</v>
      </c>
      <c r="D10980" t="s">
        <v>8781</v>
      </c>
      <c r="E10980" s="363" t="s">
        <v>10059</v>
      </c>
      <c r="F10980"/>
      <c r="G10980"/>
      <c r="H10980"/>
      <c r="I10980" s="610"/>
    </row>
    <row r="10981" spans="1:9" ht="15" x14ac:dyDescent="0.25">
      <c r="A10981" s="609" t="str">
        <f t="shared" si="171"/>
        <v>36152</v>
      </c>
      <c r="B10981">
        <v>36152</v>
      </c>
      <c r="C10981" t="s">
        <v>25506</v>
      </c>
      <c r="D10981" t="s">
        <v>8781</v>
      </c>
      <c r="E10981" s="363" t="s">
        <v>18167</v>
      </c>
      <c r="F10981"/>
      <c r="G10981"/>
      <c r="H10981"/>
      <c r="I10981" s="610"/>
    </row>
    <row r="10982" spans="1:9" ht="15" x14ac:dyDescent="0.25">
      <c r="A10982" s="609" t="str">
        <f t="shared" si="171"/>
        <v>11138</v>
      </c>
      <c r="B10982">
        <v>11138</v>
      </c>
      <c r="C10982" t="s">
        <v>25507</v>
      </c>
      <c r="D10982" t="s">
        <v>8777</v>
      </c>
      <c r="E10982" s="363" t="s">
        <v>9245</v>
      </c>
      <c r="F10982"/>
      <c r="G10982"/>
      <c r="H10982"/>
      <c r="I10982" s="610"/>
    </row>
    <row r="10983" spans="1:9" ht="15" x14ac:dyDescent="0.25">
      <c r="A10983" s="609" t="str">
        <f t="shared" si="171"/>
        <v>4221</v>
      </c>
      <c r="B10983">
        <v>4221</v>
      </c>
      <c r="C10983" t="s">
        <v>25508</v>
      </c>
      <c r="D10983" t="s">
        <v>8777</v>
      </c>
      <c r="E10983" s="363" t="s">
        <v>9857</v>
      </c>
      <c r="F10983"/>
      <c r="G10983"/>
      <c r="H10983"/>
      <c r="I10983" s="610"/>
    </row>
    <row r="10984" spans="1:9" ht="15" x14ac:dyDescent="0.25">
      <c r="A10984" s="609" t="str">
        <f t="shared" si="171"/>
        <v>4227</v>
      </c>
      <c r="B10984">
        <v>4227</v>
      </c>
      <c r="C10984" t="s">
        <v>25509</v>
      </c>
      <c r="D10984" t="s">
        <v>8777</v>
      </c>
      <c r="E10984" s="363" t="s">
        <v>9219</v>
      </c>
      <c r="F10984"/>
      <c r="G10984"/>
      <c r="H10984"/>
      <c r="I10984" s="610"/>
    </row>
    <row r="10985" spans="1:9" ht="15" x14ac:dyDescent="0.25">
      <c r="A10985" s="609" t="str">
        <f t="shared" si="171"/>
        <v>38170</v>
      </c>
      <c r="B10985">
        <v>38170</v>
      </c>
      <c r="C10985" t="s">
        <v>25510</v>
      </c>
      <c r="D10985" t="s">
        <v>8781</v>
      </c>
      <c r="E10985" s="363" t="s">
        <v>19567</v>
      </c>
      <c r="F10985"/>
      <c r="G10985"/>
      <c r="H10985"/>
      <c r="I10985" s="610"/>
    </row>
    <row r="10986" spans="1:9" ht="15" x14ac:dyDescent="0.25">
      <c r="A10986" s="609" t="str">
        <f t="shared" si="171"/>
        <v>4252</v>
      </c>
      <c r="B10986">
        <v>4252</v>
      </c>
      <c r="C10986" t="s">
        <v>25511</v>
      </c>
      <c r="D10986" t="s">
        <v>8786</v>
      </c>
      <c r="E10986" s="363" t="s">
        <v>9587</v>
      </c>
      <c r="F10986"/>
      <c r="G10986"/>
      <c r="H10986"/>
      <c r="I10986" s="610"/>
    </row>
    <row r="10987" spans="1:9" ht="15" x14ac:dyDescent="0.25">
      <c r="A10987" s="609" t="str">
        <f t="shared" si="171"/>
        <v>40980</v>
      </c>
      <c r="B10987">
        <v>40980</v>
      </c>
      <c r="C10987" t="s">
        <v>25512</v>
      </c>
      <c r="D10987" t="s">
        <v>8914</v>
      </c>
      <c r="E10987" s="363" t="s">
        <v>25513</v>
      </c>
      <c r="F10987"/>
      <c r="G10987"/>
      <c r="H10987"/>
      <c r="I10987" s="610"/>
    </row>
    <row r="10988" spans="1:9" ht="15" x14ac:dyDescent="0.25">
      <c r="A10988" s="609" t="str">
        <f t="shared" si="171"/>
        <v>4243</v>
      </c>
      <c r="B10988">
        <v>4243</v>
      </c>
      <c r="C10988" t="s">
        <v>25514</v>
      </c>
      <c r="D10988" t="s">
        <v>8786</v>
      </c>
      <c r="E10988" s="363" t="s">
        <v>10276</v>
      </c>
      <c r="F10988"/>
      <c r="G10988"/>
      <c r="H10988"/>
      <c r="I10988" s="610"/>
    </row>
    <row r="10989" spans="1:9" ht="15" x14ac:dyDescent="0.25">
      <c r="A10989" s="609" t="str">
        <f t="shared" si="171"/>
        <v>41031</v>
      </c>
      <c r="B10989">
        <v>41031</v>
      </c>
      <c r="C10989" t="s">
        <v>25515</v>
      </c>
      <c r="D10989" t="s">
        <v>8914</v>
      </c>
      <c r="E10989" s="363" t="s">
        <v>25516</v>
      </c>
      <c r="F10989"/>
      <c r="G10989"/>
      <c r="H10989"/>
      <c r="I10989" s="610"/>
    </row>
    <row r="10990" spans="1:9" ht="15" x14ac:dyDescent="0.25">
      <c r="A10990" s="609" t="str">
        <f t="shared" si="171"/>
        <v>37666</v>
      </c>
      <c r="B10990">
        <v>37666</v>
      </c>
      <c r="C10990" t="s">
        <v>25517</v>
      </c>
      <c r="D10990" t="s">
        <v>8786</v>
      </c>
      <c r="E10990" s="363" t="s">
        <v>9808</v>
      </c>
      <c r="F10990"/>
      <c r="G10990"/>
      <c r="H10990"/>
      <c r="I10990" s="610"/>
    </row>
    <row r="10991" spans="1:9" ht="15" x14ac:dyDescent="0.25">
      <c r="A10991" s="609" t="str">
        <f t="shared" si="171"/>
        <v>40986</v>
      </c>
      <c r="B10991">
        <v>40986</v>
      </c>
      <c r="C10991" t="s">
        <v>25518</v>
      </c>
      <c r="D10991" t="s">
        <v>8914</v>
      </c>
      <c r="E10991" s="363" t="s">
        <v>25519</v>
      </c>
      <c r="F10991"/>
      <c r="G10991"/>
      <c r="H10991"/>
      <c r="I10991" s="610"/>
    </row>
    <row r="10992" spans="1:9" ht="15" x14ac:dyDescent="0.25">
      <c r="A10992" s="609" t="str">
        <f t="shared" si="171"/>
        <v>4250</v>
      </c>
      <c r="B10992">
        <v>4250</v>
      </c>
      <c r="C10992" t="s">
        <v>25520</v>
      </c>
      <c r="D10992" t="s">
        <v>8786</v>
      </c>
      <c r="E10992" s="363" t="s">
        <v>14901</v>
      </c>
      <c r="F10992"/>
      <c r="G10992"/>
      <c r="H10992"/>
      <c r="I10992" s="610"/>
    </row>
    <row r="10993" spans="1:9" ht="15" x14ac:dyDescent="0.25">
      <c r="A10993" s="609" t="str">
        <f t="shared" si="171"/>
        <v>40978</v>
      </c>
      <c r="B10993">
        <v>40978</v>
      </c>
      <c r="C10993" t="s">
        <v>25521</v>
      </c>
      <c r="D10993" t="s">
        <v>8914</v>
      </c>
      <c r="E10993" s="363" t="s">
        <v>25522</v>
      </c>
      <c r="F10993"/>
      <c r="G10993"/>
      <c r="H10993"/>
      <c r="I10993" s="610"/>
    </row>
    <row r="10994" spans="1:9" ht="15" x14ac:dyDescent="0.25">
      <c r="A10994" s="609" t="str">
        <f t="shared" si="171"/>
        <v>25960</v>
      </c>
      <c r="B10994">
        <v>25960</v>
      </c>
      <c r="C10994" t="s">
        <v>25523</v>
      </c>
      <c r="D10994" t="s">
        <v>8786</v>
      </c>
      <c r="E10994" s="363" t="s">
        <v>9980</v>
      </c>
      <c r="F10994"/>
      <c r="G10994"/>
      <c r="H10994"/>
      <c r="I10994" s="610"/>
    </row>
    <row r="10995" spans="1:9" ht="15" x14ac:dyDescent="0.25">
      <c r="A10995" s="609" t="str">
        <f t="shared" si="171"/>
        <v>41043</v>
      </c>
      <c r="B10995">
        <v>41043</v>
      </c>
      <c r="C10995" t="s">
        <v>25524</v>
      </c>
      <c r="D10995" t="s">
        <v>8914</v>
      </c>
      <c r="E10995" s="363" t="s">
        <v>25525</v>
      </c>
      <c r="F10995"/>
      <c r="G10995"/>
      <c r="H10995"/>
      <c r="I10995" s="610"/>
    </row>
    <row r="10996" spans="1:9" ht="15" x14ac:dyDescent="0.25">
      <c r="A10996" s="609" t="str">
        <f t="shared" si="171"/>
        <v>4234</v>
      </c>
      <c r="B10996">
        <v>4234</v>
      </c>
      <c r="C10996" t="s">
        <v>25526</v>
      </c>
      <c r="D10996" t="s">
        <v>8786</v>
      </c>
      <c r="E10996" s="363" t="s">
        <v>14974</v>
      </c>
      <c r="F10996"/>
      <c r="G10996"/>
      <c r="H10996"/>
      <c r="I10996" s="610"/>
    </row>
    <row r="10997" spans="1:9" ht="15" x14ac:dyDescent="0.25">
      <c r="A10997" s="609" t="str">
        <f t="shared" si="171"/>
        <v>40987</v>
      </c>
      <c r="B10997">
        <v>40987</v>
      </c>
      <c r="C10997" t="s">
        <v>25527</v>
      </c>
      <c r="D10997" t="s">
        <v>8914</v>
      </c>
      <c r="E10997" s="363" t="s">
        <v>25528</v>
      </c>
      <c r="F10997"/>
      <c r="G10997"/>
      <c r="H10997"/>
      <c r="I10997" s="610"/>
    </row>
    <row r="10998" spans="1:9" ht="15" x14ac:dyDescent="0.25">
      <c r="A10998" s="609" t="str">
        <f t="shared" si="171"/>
        <v>4253</v>
      </c>
      <c r="B10998">
        <v>4253</v>
      </c>
      <c r="C10998" t="s">
        <v>25529</v>
      </c>
      <c r="D10998" t="s">
        <v>8786</v>
      </c>
      <c r="E10998" s="363" t="s">
        <v>9658</v>
      </c>
      <c r="F10998"/>
      <c r="G10998"/>
      <c r="H10998"/>
      <c r="I10998" s="610"/>
    </row>
    <row r="10999" spans="1:9" ht="15" x14ac:dyDescent="0.25">
      <c r="A10999" s="609" t="str">
        <f t="shared" si="171"/>
        <v>40981</v>
      </c>
      <c r="B10999">
        <v>40981</v>
      </c>
      <c r="C10999" t="s">
        <v>25530</v>
      </c>
      <c r="D10999" t="s">
        <v>8914</v>
      </c>
      <c r="E10999" s="363" t="s">
        <v>25531</v>
      </c>
      <c r="F10999"/>
      <c r="G10999"/>
      <c r="H10999"/>
      <c r="I10999" s="610"/>
    </row>
    <row r="11000" spans="1:9" ht="15" x14ac:dyDescent="0.25">
      <c r="A11000" s="609" t="str">
        <f t="shared" si="171"/>
        <v>4254</v>
      </c>
      <c r="B11000">
        <v>4254</v>
      </c>
      <c r="C11000" t="s">
        <v>25532</v>
      </c>
      <c r="D11000" t="s">
        <v>8786</v>
      </c>
      <c r="E11000" s="363" t="s">
        <v>18243</v>
      </c>
      <c r="F11000"/>
      <c r="G11000"/>
      <c r="H11000"/>
      <c r="I11000" s="610"/>
    </row>
    <row r="11001" spans="1:9" ht="15" x14ac:dyDescent="0.25">
      <c r="A11001" s="609" t="str">
        <f t="shared" si="171"/>
        <v>41036</v>
      </c>
      <c r="B11001">
        <v>41036</v>
      </c>
      <c r="C11001" t="s">
        <v>25533</v>
      </c>
      <c r="D11001" t="s">
        <v>8914</v>
      </c>
      <c r="E11001" s="363" t="s">
        <v>24282</v>
      </c>
      <c r="F11001"/>
      <c r="G11001"/>
      <c r="H11001"/>
      <c r="I11001" s="610"/>
    </row>
    <row r="11002" spans="1:9" ht="15" x14ac:dyDescent="0.25">
      <c r="A11002" s="609" t="str">
        <f t="shared" si="171"/>
        <v>4251</v>
      </c>
      <c r="B11002">
        <v>4251</v>
      </c>
      <c r="C11002" t="s">
        <v>25534</v>
      </c>
      <c r="D11002" t="s">
        <v>8786</v>
      </c>
      <c r="E11002" s="363" t="s">
        <v>18311</v>
      </c>
      <c r="F11002"/>
      <c r="G11002"/>
      <c r="H11002"/>
      <c r="I11002" s="610"/>
    </row>
    <row r="11003" spans="1:9" ht="15" x14ac:dyDescent="0.25">
      <c r="A11003" s="609" t="str">
        <f t="shared" si="171"/>
        <v>40979</v>
      </c>
      <c r="B11003">
        <v>40979</v>
      </c>
      <c r="C11003" t="s">
        <v>25535</v>
      </c>
      <c r="D11003" t="s">
        <v>8914</v>
      </c>
      <c r="E11003" s="363" t="s">
        <v>25536</v>
      </c>
      <c r="F11003"/>
      <c r="G11003"/>
      <c r="H11003"/>
      <c r="I11003" s="610"/>
    </row>
    <row r="11004" spans="1:9" ht="15" x14ac:dyDescent="0.25">
      <c r="A11004" s="609" t="str">
        <f t="shared" si="171"/>
        <v>4230</v>
      </c>
      <c r="B11004">
        <v>4230</v>
      </c>
      <c r="C11004" t="s">
        <v>25537</v>
      </c>
      <c r="D11004" t="s">
        <v>8786</v>
      </c>
      <c r="E11004" s="363" t="s">
        <v>13811</v>
      </c>
      <c r="F11004"/>
      <c r="G11004"/>
      <c r="H11004"/>
      <c r="I11004" s="610"/>
    </row>
    <row r="11005" spans="1:9" ht="15" x14ac:dyDescent="0.25">
      <c r="A11005" s="609" t="str">
        <f t="shared" si="171"/>
        <v>40998</v>
      </c>
      <c r="B11005">
        <v>40998</v>
      </c>
      <c r="C11005" t="s">
        <v>25538</v>
      </c>
      <c r="D11005" t="s">
        <v>8914</v>
      </c>
      <c r="E11005" s="363" t="s">
        <v>25415</v>
      </c>
      <c r="F11005"/>
      <c r="G11005"/>
      <c r="H11005"/>
      <c r="I11005" s="610"/>
    </row>
    <row r="11006" spans="1:9" ht="15" x14ac:dyDescent="0.25">
      <c r="A11006" s="609" t="str">
        <f t="shared" si="171"/>
        <v>4257</v>
      </c>
      <c r="B11006">
        <v>4257</v>
      </c>
      <c r="C11006" t="s">
        <v>25539</v>
      </c>
      <c r="D11006" t="s">
        <v>8786</v>
      </c>
      <c r="E11006" s="363" t="s">
        <v>17884</v>
      </c>
      <c r="F11006"/>
      <c r="G11006"/>
      <c r="H11006"/>
      <c r="I11006" s="610"/>
    </row>
    <row r="11007" spans="1:9" ht="15" x14ac:dyDescent="0.25">
      <c r="A11007" s="609" t="str">
        <f t="shared" si="171"/>
        <v>40982</v>
      </c>
      <c r="B11007">
        <v>40982</v>
      </c>
      <c r="C11007" t="s">
        <v>25540</v>
      </c>
      <c r="D11007" t="s">
        <v>8914</v>
      </c>
      <c r="E11007" s="363" t="s">
        <v>25541</v>
      </c>
      <c r="F11007"/>
      <c r="G11007"/>
      <c r="H11007"/>
      <c r="I11007" s="610"/>
    </row>
    <row r="11008" spans="1:9" ht="15" x14ac:dyDescent="0.25">
      <c r="A11008" s="609" t="str">
        <f t="shared" si="171"/>
        <v>4240</v>
      </c>
      <c r="B11008">
        <v>4240</v>
      </c>
      <c r="C11008" t="s">
        <v>25542</v>
      </c>
      <c r="D11008" t="s">
        <v>8786</v>
      </c>
      <c r="E11008" s="363" t="s">
        <v>9398</v>
      </c>
      <c r="F11008"/>
      <c r="G11008"/>
      <c r="H11008"/>
      <c r="I11008" s="610"/>
    </row>
    <row r="11009" spans="1:9" ht="15" x14ac:dyDescent="0.25">
      <c r="A11009" s="609" t="str">
        <f t="shared" si="171"/>
        <v>41026</v>
      </c>
      <c r="B11009">
        <v>41026</v>
      </c>
      <c r="C11009" t="s">
        <v>25543</v>
      </c>
      <c r="D11009" t="s">
        <v>8914</v>
      </c>
      <c r="E11009" s="363" t="s">
        <v>25544</v>
      </c>
      <c r="F11009"/>
      <c r="G11009"/>
      <c r="H11009"/>
      <c r="I11009" s="610"/>
    </row>
    <row r="11010" spans="1:9" ht="15" x14ac:dyDescent="0.25">
      <c r="A11010" s="609" t="str">
        <f t="shared" ref="A11010:A11073" si="172">IF(ISERROR(SEARCH("/",B11010)=6),TRIM(CLEAN(B11010)),IF(SEARCH("/",B11010)=6,IF(LEN(TRIM(CLEAN(B11010)))=7,LEFT(TRIM(CLEAN(B11010)),6)&amp;"00"&amp;RIGHT(TRIM(CLEAN(B11010)),1),LEFT(TRIM(CLEAN(B11010)),6)&amp;"0"&amp;RIGHT(TRIM(CLEAN(B11010)),2)),TRIM(CLEAN(B11010))))</f>
        <v>4239</v>
      </c>
      <c r="B11010">
        <v>4239</v>
      </c>
      <c r="C11010" t="s">
        <v>25545</v>
      </c>
      <c r="D11010" t="s">
        <v>8786</v>
      </c>
      <c r="E11010" s="363" t="s">
        <v>18029</v>
      </c>
      <c r="F11010"/>
      <c r="G11010"/>
      <c r="H11010"/>
      <c r="I11010" s="610"/>
    </row>
    <row r="11011" spans="1:9" ht="15" x14ac:dyDescent="0.25">
      <c r="A11011" s="609" t="str">
        <f t="shared" si="172"/>
        <v>41024</v>
      </c>
      <c r="B11011">
        <v>41024</v>
      </c>
      <c r="C11011" t="s">
        <v>25546</v>
      </c>
      <c r="D11011" t="s">
        <v>8914</v>
      </c>
      <c r="E11011" s="363" t="s">
        <v>25547</v>
      </c>
      <c r="F11011"/>
      <c r="G11011"/>
      <c r="H11011"/>
      <c r="I11011" s="610"/>
    </row>
    <row r="11012" spans="1:9" ht="15" x14ac:dyDescent="0.25">
      <c r="A11012" s="609" t="str">
        <f t="shared" si="172"/>
        <v>4248</v>
      </c>
      <c r="B11012">
        <v>4248</v>
      </c>
      <c r="C11012" t="s">
        <v>25548</v>
      </c>
      <c r="D11012" t="s">
        <v>8786</v>
      </c>
      <c r="E11012" s="363" t="s">
        <v>13811</v>
      </c>
      <c r="F11012"/>
      <c r="G11012"/>
      <c r="H11012"/>
      <c r="I11012" s="610"/>
    </row>
    <row r="11013" spans="1:9" ht="15" x14ac:dyDescent="0.25">
      <c r="A11013" s="609" t="str">
        <f t="shared" si="172"/>
        <v>41033</v>
      </c>
      <c r="B11013">
        <v>41033</v>
      </c>
      <c r="C11013" t="s">
        <v>25549</v>
      </c>
      <c r="D11013" t="s">
        <v>8914</v>
      </c>
      <c r="E11013" s="363" t="s">
        <v>25415</v>
      </c>
      <c r="F11013"/>
      <c r="G11013"/>
      <c r="H11013"/>
      <c r="I11013" s="610"/>
    </row>
    <row r="11014" spans="1:9" ht="15" x14ac:dyDescent="0.25">
      <c r="A11014" s="609" t="str">
        <f t="shared" si="172"/>
        <v>25959</v>
      </c>
      <c r="B11014">
        <v>25959</v>
      </c>
      <c r="C11014" t="s">
        <v>25550</v>
      </c>
      <c r="D11014" t="s">
        <v>8786</v>
      </c>
      <c r="E11014" s="363" t="s">
        <v>9190</v>
      </c>
      <c r="F11014"/>
      <c r="G11014"/>
      <c r="H11014"/>
      <c r="I11014" s="610"/>
    </row>
    <row r="11015" spans="1:9" ht="15" x14ac:dyDescent="0.25">
      <c r="A11015" s="609" t="str">
        <f t="shared" si="172"/>
        <v>41040</v>
      </c>
      <c r="B11015">
        <v>41040</v>
      </c>
      <c r="C11015" t="s">
        <v>25551</v>
      </c>
      <c r="D11015" t="s">
        <v>8914</v>
      </c>
      <c r="E11015" s="363" t="s">
        <v>25552</v>
      </c>
      <c r="F11015"/>
      <c r="G11015"/>
      <c r="H11015"/>
      <c r="I11015" s="610"/>
    </row>
    <row r="11016" spans="1:9" ht="15" x14ac:dyDescent="0.25">
      <c r="A11016" s="609" t="str">
        <f t="shared" si="172"/>
        <v>4238</v>
      </c>
      <c r="B11016">
        <v>4238</v>
      </c>
      <c r="C11016" t="s">
        <v>25553</v>
      </c>
      <c r="D11016" t="s">
        <v>8786</v>
      </c>
      <c r="E11016" s="363" t="s">
        <v>19673</v>
      </c>
      <c r="F11016"/>
      <c r="G11016"/>
      <c r="H11016"/>
      <c r="I11016" s="610"/>
    </row>
    <row r="11017" spans="1:9" ht="15" x14ac:dyDescent="0.25">
      <c r="A11017" s="609" t="str">
        <f t="shared" si="172"/>
        <v>41012</v>
      </c>
      <c r="B11017">
        <v>41012</v>
      </c>
      <c r="C11017" t="s">
        <v>25554</v>
      </c>
      <c r="D11017" t="s">
        <v>8914</v>
      </c>
      <c r="E11017" s="363" t="s">
        <v>25555</v>
      </c>
      <c r="F11017"/>
      <c r="G11017"/>
      <c r="H11017"/>
      <c r="I11017" s="610"/>
    </row>
    <row r="11018" spans="1:9" ht="15" x14ac:dyDescent="0.25">
      <c r="A11018" s="609" t="str">
        <f t="shared" si="172"/>
        <v>4237</v>
      </c>
      <c r="B11018">
        <v>4237</v>
      </c>
      <c r="C11018" t="s">
        <v>25556</v>
      </c>
      <c r="D11018" t="s">
        <v>8786</v>
      </c>
      <c r="E11018" s="363" t="s">
        <v>13811</v>
      </c>
      <c r="F11018"/>
      <c r="G11018"/>
      <c r="H11018"/>
      <c r="I11018" s="610"/>
    </row>
    <row r="11019" spans="1:9" ht="15" x14ac:dyDescent="0.25">
      <c r="A11019" s="609" t="str">
        <f t="shared" si="172"/>
        <v>41002</v>
      </c>
      <c r="B11019">
        <v>41002</v>
      </c>
      <c r="C11019" t="s">
        <v>25557</v>
      </c>
      <c r="D11019" t="s">
        <v>8914</v>
      </c>
      <c r="E11019" s="363" t="s">
        <v>25415</v>
      </c>
      <c r="F11019"/>
      <c r="G11019"/>
      <c r="H11019"/>
      <c r="I11019" s="610"/>
    </row>
    <row r="11020" spans="1:9" ht="15" x14ac:dyDescent="0.25">
      <c r="A11020" s="609" t="str">
        <f t="shared" si="172"/>
        <v>4233</v>
      </c>
      <c r="B11020">
        <v>4233</v>
      </c>
      <c r="C11020" t="s">
        <v>25558</v>
      </c>
      <c r="D11020" t="s">
        <v>8786</v>
      </c>
      <c r="E11020" s="363" t="s">
        <v>25559</v>
      </c>
      <c r="F11020"/>
      <c r="G11020"/>
      <c r="H11020"/>
      <c r="I11020" s="610"/>
    </row>
    <row r="11021" spans="1:9" ht="15" x14ac:dyDescent="0.25">
      <c r="A11021" s="609" t="str">
        <f t="shared" si="172"/>
        <v>41001</v>
      </c>
      <c r="B11021">
        <v>41001</v>
      </c>
      <c r="C11021" t="s">
        <v>25560</v>
      </c>
      <c r="D11021" t="s">
        <v>8914</v>
      </c>
      <c r="E11021" s="363" t="s">
        <v>25561</v>
      </c>
      <c r="F11021"/>
      <c r="G11021"/>
      <c r="H11021"/>
      <c r="I11021" s="610"/>
    </row>
    <row r="11022" spans="1:9" ht="15" x14ac:dyDescent="0.25">
      <c r="A11022" s="609" t="str">
        <f t="shared" si="172"/>
        <v>2</v>
      </c>
      <c r="B11022">
        <v>2</v>
      </c>
      <c r="C11022" t="s">
        <v>25562</v>
      </c>
      <c r="D11022" t="s">
        <v>8911</v>
      </c>
      <c r="E11022" s="363" t="s">
        <v>14612</v>
      </c>
      <c r="F11022"/>
      <c r="G11022"/>
      <c r="H11022"/>
      <c r="I11022" s="610"/>
    </row>
    <row r="11023" spans="1:9" ht="15" x14ac:dyDescent="0.25">
      <c r="A11023" s="609" t="str">
        <f t="shared" si="172"/>
        <v>36517</v>
      </c>
      <c r="B11023">
        <v>36517</v>
      </c>
      <c r="C11023" t="s">
        <v>25563</v>
      </c>
      <c r="D11023" t="s">
        <v>8781</v>
      </c>
      <c r="E11023" s="363" t="s">
        <v>25564</v>
      </c>
      <c r="F11023"/>
      <c r="G11023"/>
      <c r="H11023"/>
      <c r="I11023" s="610"/>
    </row>
    <row r="11024" spans="1:9" ht="15" x14ac:dyDescent="0.25">
      <c r="A11024" s="609" t="str">
        <f t="shared" si="172"/>
        <v>4262</v>
      </c>
      <c r="B11024">
        <v>4262</v>
      </c>
      <c r="C11024" t="s">
        <v>25565</v>
      </c>
      <c r="D11024" t="s">
        <v>8781</v>
      </c>
      <c r="E11024" s="363" t="s">
        <v>25566</v>
      </c>
      <c r="F11024"/>
      <c r="G11024"/>
      <c r="H11024"/>
      <c r="I11024" s="610"/>
    </row>
    <row r="11025" spans="1:9" ht="15" x14ac:dyDescent="0.25">
      <c r="A11025" s="609" t="str">
        <f t="shared" si="172"/>
        <v>4263</v>
      </c>
      <c r="B11025">
        <v>4263</v>
      </c>
      <c r="C11025" t="s">
        <v>25567</v>
      </c>
      <c r="D11025" t="s">
        <v>8781</v>
      </c>
      <c r="E11025" s="363" t="s">
        <v>25568</v>
      </c>
      <c r="F11025"/>
      <c r="G11025"/>
      <c r="H11025"/>
      <c r="I11025" s="610"/>
    </row>
    <row r="11026" spans="1:9" ht="15" x14ac:dyDescent="0.25">
      <c r="A11026" s="609" t="str">
        <f t="shared" si="172"/>
        <v>36518</v>
      </c>
      <c r="B11026">
        <v>36518</v>
      </c>
      <c r="C11026" t="s">
        <v>25569</v>
      </c>
      <c r="D11026" t="s">
        <v>8781</v>
      </c>
      <c r="E11026" s="363" t="s">
        <v>25570</v>
      </c>
      <c r="F11026"/>
      <c r="G11026"/>
      <c r="H11026"/>
      <c r="I11026" s="610"/>
    </row>
    <row r="11027" spans="1:9" ht="15" x14ac:dyDescent="0.25">
      <c r="A11027" s="609" t="str">
        <f t="shared" si="172"/>
        <v>14221</v>
      </c>
      <c r="B11027">
        <v>14221</v>
      </c>
      <c r="C11027" t="s">
        <v>25571</v>
      </c>
      <c r="D11027" t="s">
        <v>8781</v>
      </c>
      <c r="E11027" s="363" t="s">
        <v>25572</v>
      </c>
      <c r="F11027"/>
      <c r="G11027"/>
      <c r="H11027"/>
      <c r="I11027" s="610"/>
    </row>
    <row r="11028" spans="1:9" ht="15" x14ac:dyDescent="0.25">
      <c r="A11028" s="609" t="str">
        <f t="shared" si="172"/>
        <v>38402</v>
      </c>
      <c r="B11028">
        <v>38402</v>
      </c>
      <c r="C11028" t="s">
        <v>25573</v>
      </c>
      <c r="D11028" t="s">
        <v>8781</v>
      </c>
      <c r="E11028" s="363" t="s">
        <v>9289</v>
      </c>
      <c r="F11028"/>
      <c r="G11028"/>
      <c r="H11028"/>
      <c r="I11028" s="610"/>
    </row>
    <row r="11029" spans="1:9" ht="15" x14ac:dyDescent="0.25">
      <c r="A11029" s="609" t="str">
        <f t="shared" si="172"/>
        <v>3412</v>
      </c>
      <c r="B11029">
        <v>3412</v>
      </c>
      <c r="C11029" t="s">
        <v>25574</v>
      </c>
      <c r="D11029" t="s">
        <v>8779</v>
      </c>
      <c r="E11029" s="363" t="s">
        <v>19384</v>
      </c>
      <c r="F11029"/>
      <c r="G11029"/>
      <c r="H11029"/>
      <c r="I11029" s="610"/>
    </row>
    <row r="11030" spans="1:9" ht="15" x14ac:dyDescent="0.25">
      <c r="A11030" s="609" t="str">
        <f t="shared" si="172"/>
        <v>3413</v>
      </c>
      <c r="B11030">
        <v>3413</v>
      </c>
      <c r="C11030" t="s">
        <v>25575</v>
      </c>
      <c r="D11030" t="s">
        <v>8779</v>
      </c>
      <c r="E11030" s="363" t="s">
        <v>25576</v>
      </c>
      <c r="F11030"/>
      <c r="G11030"/>
      <c r="H11030"/>
      <c r="I11030" s="610"/>
    </row>
    <row r="11031" spans="1:9" ht="15" x14ac:dyDescent="0.25">
      <c r="A11031" s="609" t="str">
        <f t="shared" si="172"/>
        <v>39744</v>
      </c>
      <c r="B11031">
        <v>39744</v>
      </c>
      <c r="C11031" t="s">
        <v>25577</v>
      </c>
      <c r="D11031" t="s">
        <v>8779</v>
      </c>
      <c r="E11031" s="363" t="s">
        <v>9254</v>
      </c>
      <c r="F11031"/>
      <c r="G11031"/>
      <c r="H11031"/>
      <c r="I11031" s="610"/>
    </row>
    <row r="11032" spans="1:9" ht="15" x14ac:dyDescent="0.25">
      <c r="A11032" s="609" t="str">
        <f t="shared" si="172"/>
        <v>39745</v>
      </c>
      <c r="B11032">
        <v>39745</v>
      </c>
      <c r="C11032" t="s">
        <v>25578</v>
      </c>
      <c r="D11032" t="s">
        <v>8779</v>
      </c>
      <c r="E11032" s="363" t="s">
        <v>25579</v>
      </c>
      <c r="F11032"/>
      <c r="G11032"/>
      <c r="H11032"/>
      <c r="I11032" s="610"/>
    </row>
    <row r="11033" spans="1:9" ht="15" x14ac:dyDescent="0.25">
      <c r="A11033" s="609" t="str">
        <f t="shared" si="172"/>
        <v>39637</v>
      </c>
      <c r="B11033">
        <v>39637</v>
      </c>
      <c r="C11033" t="s">
        <v>25580</v>
      </c>
      <c r="D11033" t="s">
        <v>8779</v>
      </c>
      <c r="E11033" s="363" t="s">
        <v>25581</v>
      </c>
      <c r="F11033"/>
      <c r="G11033"/>
      <c r="H11033"/>
      <c r="I11033" s="610"/>
    </row>
    <row r="11034" spans="1:9" ht="15" x14ac:dyDescent="0.25">
      <c r="A11034" s="609" t="str">
        <f t="shared" si="172"/>
        <v>39638</v>
      </c>
      <c r="B11034">
        <v>39638</v>
      </c>
      <c r="C11034" t="s">
        <v>25582</v>
      </c>
      <c r="D11034" t="s">
        <v>8779</v>
      </c>
      <c r="E11034" s="363" t="s">
        <v>25583</v>
      </c>
      <c r="F11034"/>
      <c r="G11034"/>
      <c r="H11034"/>
      <c r="I11034" s="610"/>
    </row>
    <row r="11035" spans="1:9" ht="15" x14ac:dyDescent="0.25">
      <c r="A11035" s="609" t="str">
        <f t="shared" si="172"/>
        <v>39639</v>
      </c>
      <c r="B11035">
        <v>39639</v>
      </c>
      <c r="C11035" t="s">
        <v>25584</v>
      </c>
      <c r="D11035" t="s">
        <v>8779</v>
      </c>
      <c r="E11035" s="363" t="s">
        <v>25585</v>
      </c>
      <c r="F11035"/>
      <c r="G11035"/>
      <c r="H11035"/>
      <c r="I11035" s="610"/>
    </row>
    <row r="11036" spans="1:9" ht="15" x14ac:dyDescent="0.25">
      <c r="A11036" s="609" t="str">
        <f t="shared" si="172"/>
        <v>39517</v>
      </c>
      <c r="B11036">
        <v>39517</v>
      </c>
      <c r="C11036" t="s">
        <v>25586</v>
      </c>
      <c r="D11036" t="s">
        <v>8779</v>
      </c>
      <c r="E11036" s="363" t="s">
        <v>25587</v>
      </c>
      <c r="F11036"/>
      <c r="G11036"/>
      <c r="H11036"/>
      <c r="I11036" s="610"/>
    </row>
    <row r="11037" spans="1:9" ht="15" x14ac:dyDescent="0.25">
      <c r="A11037" s="609" t="str">
        <f t="shared" si="172"/>
        <v>39518</v>
      </c>
      <c r="B11037">
        <v>39518</v>
      </c>
      <c r="C11037" t="s">
        <v>25588</v>
      </c>
      <c r="D11037" t="s">
        <v>8779</v>
      </c>
      <c r="E11037" s="363" t="s">
        <v>25589</v>
      </c>
      <c r="F11037"/>
      <c r="G11037"/>
      <c r="H11037"/>
      <c r="I11037" s="610"/>
    </row>
    <row r="11038" spans="1:9" ht="15" x14ac:dyDescent="0.25">
      <c r="A11038" s="609" t="str">
        <f t="shared" si="172"/>
        <v>38366</v>
      </c>
      <c r="B11038">
        <v>38366</v>
      </c>
      <c r="C11038" t="s">
        <v>25590</v>
      </c>
      <c r="D11038" t="s">
        <v>8779</v>
      </c>
      <c r="E11038" s="363" t="s">
        <v>8805</v>
      </c>
      <c r="F11038"/>
      <c r="G11038"/>
      <c r="H11038"/>
      <c r="I11038" s="610"/>
    </row>
    <row r="11039" spans="1:9" ht="15" x14ac:dyDescent="0.25">
      <c r="A11039" s="609" t="str">
        <f t="shared" si="172"/>
        <v>11703</v>
      </c>
      <c r="B11039">
        <v>11703</v>
      </c>
      <c r="C11039" t="s">
        <v>25591</v>
      </c>
      <c r="D11039" t="s">
        <v>8781</v>
      </c>
      <c r="E11039" s="363" t="s">
        <v>18649</v>
      </c>
      <c r="F11039"/>
      <c r="G11039"/>
      <c r="H11039"/>
      <c r="I11039" s="610"/>
    </row>
    <row r="11040" spans="1:9" ht="15" x14ac:dyDescent="0.25">
      <c r="A11040" s="609" t="str">
        <f t="shared" si="172"/>
        <v>37400</v>
      </c>
      <c r="B11040">
        <v>37400</v>
      </c>
      <c r="C11040" t="s">
        <v>25592</v>
      </c>
      <c r="D11040" t="s">
        <v>8781</v>
      </c>
      <c r="E11040" s="363" t="s">
        <v>10457</v>
      </c>
      <c r="F11040"/>
      <c r="G11040"/>
      <c r="H11040"/>
      <c r="I11040" s="610"/>
    </row>
    <row r="11041" spans="1:9" ht="15" x14ac:dyDescent="0.25">
      <c r="A11041" s="609" t="str">
        <f t="shared" si="172"/>
        <v>25400</v>
      </c>
      <c r="B11041">
        <v>25400</v>
      </c>
      <c r="C11041" t="s">
        <v>25593</v>
      </c>
      <c r="D11041" t="s">
        <v>8781</v>
      </c>
      <c r="E11041" s="363" t="s">
        <v>25594</v>
      </c>
      <c r="F11041"/>
      <c r="G11041"/>
      <c r="H11041"/>
      <c r="I11041" s="610"/>
    </row>
    <row r="11042" spans="1:9" ht="15" x14ac:dyDescent="0.25">
      <c r="A11042" s="609" t="str">
        <f t="shared" si="172"/>
        <v>4276</v>
      </c>
      <c r="B11042">
        <v>4276</v>
      </c>
      <c r="C11042" t="s">
        <v>25595</v>
      </c>
      <c r="D11042" t="s">
        <v>8781</v>
      </c>
      <c r="E11042" s="363" t="s">
        <v>25596</v>
      </c>
      <c r="F11042"/>
      <c r="G11042"/>
      <c r="H11042"/>
      <c r="I11042" s="610"/>
    </row>
    <row r="11043" spans="1:9" ht="15" x14ac:dyDescent="0.25">
      <c r="A11043" s="609" t="str">
        <f t="shared" si="172"/>
        <v>4273</v>
      </c>
      <c r="B11043">
        <v>4273</v>
      </c>
      <c r="C11043" t="s">
        <v>25597</v>
      </c>
      <c r="D11043" t="s">
        <v>8781</v>
      </c>
      <c r="E11043" s="363" t="s">
        <v>25598</v>
      </c>
      <c r="F11043"/>
      <c r="G11043"/>
      <c r="H11043"/>
      <c r="I11043" s="610"/>
    </row>
    <row r="11044" spans="1:9" ht="15" x14ac:dyDescent="0.25">
      <c r="A11044" s="609" t="str">
        <f t="shared" si="172"/>
        <v>4274</v>
      </c>
      <c r="B11044">
        <v>4274</v>
      </c>
      <c r="C11044" t="s">
        <v>25599</v>
      </c>
      <c r="D11044" t="s">
        <v>8781</v>
      </c>
      <c r="E11044" s="363" t="s">
        <v>25600</v>
      </c>
      <c r="F11044"/>
      <c r="G11044"/>
      <c r="H11044"/>
      <c r="I11044" s="610"/>
    </row>
    <row r="11045" spans="1:9" ht="15" x14ac:dyDescent="0.25">
      <c r="A11045" s="609" t="str">
        <f t="shared" si="172"/>
        <v>39438</v>
      </c>
      <c r="B11045">
        <v>39438</v>
      </c>
      <c r="C11045" t="s">
        <v>25601</v>
      </c>
      <c r="D11045" t="s">
        <v>8781</v>
      </c>
      <c r="E11045" s="363" t="s">
        <v>11618</v>
      </c>
      <c r="F11045"/>
      <c r="G11045"/>
      <c r="H11045"/>
      <c r="I11045" s="610"/>
    </row>
    <row r="11046" spans="1:9" ht="15" x14ac:dyDescent="0.25">
      <c r="A11046" s="609" t="str">
        <f t="shared" si="172"/>
        <v>11963</v>
      </c>
      <c r="B11046">
        <v>11963</v>
      </c>
      <c r="C11046" t="s">
        <v>25602</v>
      </c>
      <c r="D11046" t="s">
        <v>8781</v>
      </c>
      <c r="E11046" s="363" t="s">
        <v>13160</v>
      </c>
      <c r="F11046"/>
      <c r="G11046"/>
      <c r="H11046"/>
      <c r="I11046" s="610"/>
    </row>
    <row r="11047" spans="1:9" ht="15" x14ac:dyDescent="0.25">
      <c r="A11047" s="609" t="str">
        <f t="shared" si="172"/>
        <v>11964</v>
      </c>
      <c r="B11047">
        <v>11964</v>
      </c>
      <c r="C11047" t="s">
        <v>25603</v>
      </c>
      <c r="D11047" t="s">
        <v>8781</v>
      </c>
      <c r="E11047" s="363" t="s">
        <v>11240</v>
      </c>
      <c r="F11047"/>
      <c r="G11047"/>
      <c r="H11047"/>
      <c r="I11047" s="610"/>
    </row>
    <row r="11048" spans="1:9" ht="15" x14ac:dyDescent="0.25">
      <c r="A11048" s="609" t="str">
        <f t="shared" si="172"/>
        <v>4379</v>
      </c>
      <c r="B11048">
        <v>4379</v>
      </c>
      <c r="C11048" t="s">
        <v>25604</v>
      </c>
      <c r="D11048" t="s">
        <v>8781</v>
      </c>
      <c r="E11048" s="363" t="s">
        <v>11267</v>
      </c>
      <c r="F11048"/>
      <c r="G11048"/>
      <c r="H11048"/>
      <c r="I11048" s="610"/>
    </row>
    <row r="11049" spans="1:9" ht="15" x14ac:dyDescent="0.25">
      <c r="A11049" s="609" t="str">
        <f t="shared" si="172"/>
        <v>4377</v>
      </c>
      <c r="B11049">
        <v>4377</v>
      </c>
      <c r="C11049" t="s">
        <v>25605</v>
      </c>
      <c r="D11049" t="s">
        <v>8781</v>
      </c>
      <c r="E11049" s="363" t="s">
        <v>10081</v>
      </c>
      <c r="F11049"/>
      <c r="G11049"/>
      <c r="H11049"/>
      <c r="I11049" s="610"/>
    </row>
    <row r="11050" spans="1:9" ht="15" x14ac:dyDescent="0.25">
      <c r="A11050" s="609" t="str">
        <f t="shared" si="172"/>
        <v>4356</v>
      </c>
      <c r="B11050">
        <v>4356</v>
      </c>
      <c r="C11050" t="s">
        <v>25606</v>
      </c>
      <c r="D11050" t="s">
        <v>8781</v>
      </c>
      <c r="E11050" s="363" t="s">
        <v>11618</v>
      </c>
      <c r="F11050"/>
      <c r="G11050"/>
      <c r="H11050"/>
      <c r="I11050" s="610"/>
    </row>
    <row r="11051" spans="1:9" ht="15" x14ac:dyDescent="0.25">
      <c r="A11051" s="609" t="str">
        <f t="shared" si="172"/>
        <v>13246</v>
      </c>
      <c r="B11051">
        <v>13246</v>
      </c>
      <c r="C11051" t="s">
        <v>25607</v>
      </c>
      <c r="D11051" t="s">
        <v>8781</v>
      </c>
      <c r="E11051" s="363" t="s">
        <v>9081</v>
      </c>
      <c r="F11051"/>
      <c r="G11051"/>
      <c r="H11051"/>
      <c r="I11051" s="610"/>
    </row>
    <row r="11052" spans="1:9" ht="15" x14ac:dyDescent="0.25">
      <c r="A11052" s="609" t="str">
        <f t="shared" si="172"/>
        <v>4346</v>
      </c>
      <c r="B11052">
        <v>4346</v>
      </c>
      <c r="C11052" t="s">
        <v>25608</v>
      </c>
      <c r="D11052" t="s">
        <v>8781</v>
      </c>
      <c r="E11052" s="363" t="s">
        <v>10189</v>
      </c>
      <c r="F11052"/>
      <c r="G11052"/>
      <c r="H11052"/>
      <c r="I11052" s="610"/>
    </row>
    <row r="11053" spans="1:9" ht="15" x14ac:dyDescent="0.25">
      <c r="A11053" s="609" t="str">
        <f t="shared" si="172"/>
        <v>11955</v>
      </c>
      <c r="B11053">
        <v>11955</v>
      </c>
      <c r="C11053" t="s">
        <v>25609</v>
      </c>
      <c r="D11053" t="s">
        <v>8781</v>
      </c>
      <c r="E11053" s="363" t="s">
        <v>9245</v>
      </c>
      <c r="F11053"/>
      <c r="G11053"/>
      <c r="H11053"/>
      <c r="I11053" s="610"/>
    </row>
    <row r="11054" spans="1:9" ht="15" x14ac:dyDescent="0.25">
      <c r="A11054" s="609" t="str">
        <f t="shared" si="172"/>
        <v>11960</v>
      </c>
      <c r="B11054">
        <v>11960</v>
      </c>
      <c r="C11054" t="s">
        <v>25610</v>
      </c>
      <c r="D11054" t="s">
        <v>8781</v>
      </c>
      <c r="E11054" s="363" t="s">
        <v>10087</v>
      </c>
      <c r="F11054"/>
      <c r="G11054"/>
      <c r="H11054"/>
      <c r="I11054" s="610"/>
    </row>
    <row r="11055" spans="1:9" ht="15" x14ac:dyDescent="0.25">
      <c r="A11055" s="609" t="str">
        <f t="shared" si="172"/>
        <v>4333</v>
      </c>
      <c r="B11055">
        <v>4333</v>
      </c>
      <c r="C11055" t="s">
        <v>25611</v>
      </c>
      <c r="D11055" t="s">
        <v>8781</v>
      </c>
      <c r="E11055" s="363" t="s">
        <v>11618</v>
      </c>
      <c r="F11055"/>
      <c r="G11055"/>
      <c r="H11055"/>
      <c r="I11055" s="610"/>
    </row>
    <row r="11056" spans="1:9" ht="15" x14ac:dyDescent="0.25">
      <c r="A11056" s="609" t="str">
        <f t="shared" si="172"/>
        <v>4358</v>
      </c>
      <c r="B11056">
        <v>4358</v>
      </c>
      <c r="C11056" t="s">
        <v>25612</v>
      </c>
      <c r="D11056" t="s">
        <v>8781</v>
      </c>
      <c r="E11056" s="363" t="s">
        <v>9992</v>
      </c>
      <c r="F11056"/>
      <c r="G11056"/>
      <c r="H11056"/>
      <c r="I11056" s="610"/>
    </row>
    <row r="11057" spans="1:9" ht="15" x14ac:dyDescent="0.25">
      <c r="A11057" s="609" t="str">
        <f t="shared" si="172"/>
        <v>39435</v>
      </c>
      <c r="B11057">
        <v>39435</v>
      </c>
      <c r="C11057" t="s">
        <v>25613</v>
      </c>
      <c r="D11057" t="s">
        <v>8781</v>
      </c>
      <c r="E11057" s="363" t="s">
        <v>9701</v>
      </c>
      <c r="F11057"/>
      <c r="G11057"/>
      <c r="H11057"/>
      <c r="I11057" s="610"/>
    </row>
    <row r="11058" spans="1:9" ht="15" x14ac:dyDescent="0.25">
      <c r="A11058" s="609" t="str">
        <f t="shared" si="172"/>
        <v>39436</v>
      </c>
      <c r="B11058">
        <v>39436</v>
      </c>
      <c r="C11058" t="s">
        <v>25614</v>
      </c>
      <c r="D11058" t="s">
        <v>8781</v>
      </c>
      <c r="E11058" s="363" t="s">
        <v>8811</v>
      </c>
      <c r="F11058"/>
      <c r="G11058"/>
      <c r="H11058"/>
      <c r="I11058" s="610"/>
    </row>
    <row r="11059" spans="1:9" ht="15" x14ac:dyDescent="0.25">
      <c r="A11059" s="609" t="str">
        <f t="shared" si="172"/>
        <v>39437</v>
      </c>
      <c r="B11059">
        <v>39437</v>
      </c>
      <c r="C11059" t="s">
        <v>25615</v>
      </c>
      <c r="D11059" t="s">
        <v>8781</v>
      </c>
      <c r="E11059" s="363" t="s">
        <v>11607</v>
      </c>
      <c r="F11059"/>
      <c r="G11059"/>
      <c r="H11059"/>
      <c r="I11059" s="610"/>
    </row>
    <row r="11060" spans="1:9" ht="15" x14ac:dyDescent="0.25">
      <c r="A11060" s="609" t="str">
        <f t="shared" si="172"/>
        <v>39439</v>
      </c>
      <c r="B11060">
        <v>39439</v>
      </c>
      <c r="C11060" t="s">
        <v>25616</v>
      </c>
      <c r="D11060" t="s">
        <v>8781</v>
      </c>
      <c r="E11060" s="363" t="s">
        <v>10086</v>
      </c>
      <c r="F11060"/>
      <c r="G11060"/>
      <c r="H11060"/>
      <c r="I11060" s="610"/>
    </row>
    <row r="11061" spans="1:9" ht="15" x14ac:dyDescent="0.25">
      <c r="A11061" s="609" t="str">
        <f t="shared" si="172"/>
        <v>39440</v>
      </c>
      <c r="B11061">
        <v>39440</v>
      </c>
      <c r="C11061" t="s">
        <v>25617</v>
      </c>
      <c r="D11061" t="s">
        <v>8781</v>
      </c>
      <c r="E11061" s="363" t="s">
        <v>9080</v>
      </c>
      <c r="F11061"/>
      <c r="G11061"/>
      <c r="H11061"/>
      <c r="I11061" s="610"/>
    </row>
    <row r="11062" spans="1:9" ht="15" x14ac:dyDescent="0.25">
      <c r="A11062" s="609" t="str">
        <f t="shared" si="172"/>
        <v>39441</v>
      </c>
      <c r="B11062">
        <v>39441</v>
      </c>
      <c r="C11062" t="s">
        <v>25618</v>
      </c>
      <c r="D11062" t="s">
        <v>8781</v>
      </c>
      <c r="E11062" s="363" t="s">
        <v>11618</v>
      </c>
      <c r="F11062"/>
      <c r="G11062"/>
      <c r="H11062"/>
      <c r="I11062" s="610"/>
    </row>
    <row r="11063" spans="1:9" ht="15" x14ac:dyDescent="0.25">
      <c r="A11063" s="609" t="str">
        <f t="shared" si="172"/>
        <v>39442</v>
      </c>
      <c r="B11063">
        <v>39442</v>
      </c>
      <c r="C11063" t="s">
        <v>25619</v>
      </c>
      <c r="D11063" t="s">
        <v>8781</v>
      </c>
      <c r="E11063" s="363" t="s">
        <v>10081</v>
      </c>
      <c r="F11063"/>
      <c r="G11063"/>
      <c r="H11063"/>
      <c r="I11063" s="610"/>
    </row>
    <row r="11064" spans="1:9" ht="15" x14ac:dyDescent="0.25">
      <c r="A11064" s="609" t="str">
        <f t="shared" si="172"/>
        <v>39443</v>
      </c>
      <c r="B11064">
        <v>39443</v>
      </c>
      <c r="C11064" t="s">
        <v>25620</v>
      </c>
      <c r="D11064" t="s">
        <v>8781</v>
      </c>
      <c r="E11064" s="363" t="s">
        <v>10093</v>
      </c>
      <c r="F11064"/>
      <c r="G11064"/>
      <c r="H11064"/>
      <c r="I11064" s="610"/>
    </row>
    <row r="11065" spans="1:9" ht="15" x14ac:dyDescent="0.25">
      <c r="A11065" s="609" t="str">
        <f t="shared" si="172"/>
        <v>4329</v>
      </c>
      <c r="B11065">
        <v>4329</v>
      </c>
      <c r="C11065" t="s">
        <v>25621</v>
      </c>
      <c r="D11065" t="s">
        <v>8781</v>
      </c>
      <c r="E11065" s="363" t="s">
        <v>9139</v>
      </c>
      <c r="F11065"/>
      <c r="G11065"/>
      <c r="H11065"/>
      <c r="I11065" s="610"/>
    </row>
    <row r="11066" spans="1:9" ht="15" x14ac:dyDescent="0.25">
      <c r="A11066" s="609" t="str">
        <f t="shared" si="172"/>
        <v>4383</v>
      </c>
      <c r="B11066">
        <v>4383</v>
      </c>
      <c r="C11066" t="s">
        <v>25622</v>
      </c>
      <c r="D11066" t="s">
        <v>8781</v>
      </c>
      <c r="E11066" s="363" t="s">
        <v>9940</v>
      </c>
      <c r="F11066"/>
      <c r="G11066"/>
      <c r="H11066"/>
      <c r="I11066" s="610"/>
    </row>
    <row r="11067" spans="1:9" ht="15" x14ac:dyDescent="0.25">
      <c r="A11067" s="609" t="str">
        <f t="shared" si="172"/>
        <v>4344</v>
      </c>
      <c r="B11067">
        <v>4344</v>
      </c>
      <c r="C11067" t="s">
        <v>25623</v>
      </c>
      <c r="D11067" t="s">
        <v>8781</v>
      </c>
      <c r="E11067" s="363" t="s">
        <v>18207</v>
      </c>
      <c r="F11067"/>
      <c r="G11067"/>
      <c r="H11067"/>
      <c r="I11067" s="610"/>
    </row>
    <row r="11068" spans="1:9" ht="15" x14ac:dyDescent="0.25">
      <c r="A11068" s="609" t="str">
        <f t="shared" si="172"/>
        <v>436</v>
      </c>
      <c r="B11068">
        <v>436</v>
      </c>
      <c r="C11068" t="s">
        <v>25624</v>
      </c>
      <c r="D11068" t="s">
        <v>8781</v>
      </c>
      <c r="E11068" s="363" t="s">
        <v>10152</v>
      </c>
      <c r="F11068"/>
      <c r="G11068"/>
      <c r="H11068"/>
      <c r="I11068" s="610"/>
    </row>
    <row r="11069" spans="1:9" ht="15" x14ac:dyDescent="0.25">
      <c r="A11069" s="609" t="str">
        <f t="shared" si="172"/>
        <v>442</v>
      </c>
      <c r="B11069">
        <v>442</v>
      </c>
      <c r="C11069" t="s">
        <v>25625</v>
      </c>
      <c r="D11069" t="s">
        <v>8781</v>
      </c>
      <c r="E11069" s="363" t="s">
        <v>10518</v>
      </c>
      <c r="F11069"/>
      <c r="G11069"/>
      <c r="H11069"/>
      <c r="I11069" s="610"/>
    </row>
    <row r="11070" spans="1:9" ht="15" x14ac:dyDescent="0.25">
      <c r="A11070" s="609" t="str">
        <f t="shared" si="172"/>
        <v>11953</v>
      </c>
      <c r="B11070">
        <v>11953</v>
      </c>
      <c r="C11070" t="s">
        <v>25626</v>
      </c>
      <c r="D11070" t="s">
        <v>8781</v>
      </c>
      <c r="E11070" s="363" t="s">
        <v>11573</v>
      </c>
      <c r="F11070"/>
      <c r="G11070"/>
      <c r="H11070"/>
      <c r="I11070" s="610"/>
    </row>
    <row r="11071" spans="1:9" ht="15" x14ac:dyDescent="0.25">
      <c r="A11071" s="609" t="str">
        <f t="shared" si="172"/>
        <v>4335</v>
      </c>
      <c r="B11071">
        <v>4335</v>
      </c>
      <c r="C11071" t="s">
        <v>25627</v>
      </c>
      <c r="D11071" t="s">
        <v>8781</v>
      </c>
      <c r="E11071" s="363" t="s">
        <v>12791</v>
      </c>
      <c r="F11071"/>
      <c r="G11071"/>
      <c r="H11071"/>
      <c r="I11071" s="610"/>
    </row>
    <row r="11072" spans="1:9" ht="15" x14ac:dyDescent="0.25">
      <c r="A11072" s="609" t="str">
        <f t="shared" si="172"/>
        <v>4334</v>
      </c>
      <c r="B11072">
        <v>4334</v>
      </c>
      <c r="C11072" t="s">
        <v>25628</v>
      </c>
      <c r="D11072" t="s">
        <v>8781</v>
      </c>
      <c r="E11072" s="363" t="s">
        <v>9115</v>
      </c>
      <c r="F11072"/>
      <c r="G11072"/>
      <c r="H11072"/>
      <c r="I11072" s="610"/>
    </row>
    <row r="11073" spans="1:9" ht="15" x14ac:dyDescent="0.25">
      <c r="A11073" s="609" t="str">
        <f t="shared" si="172"/>
        <v>4343</v>
      </c>
      <c r="B11073">
        <v>4343</v>
      </c>
      <c r="C11073" t="s">
        <v>25629</v>
      </c>
      <c r="D11073" t="s">
        <v>8781</v>
      </c>
      <c r="E11073" s="363" t="s">
        <v>9168</v>
      </c>
      <c r="F11073"/>
      <c r="G11073"/>
      <c r="H11073"/>
      <c r="I11073" s="610"/>
    </row>
    <row r="11074" spans="1:9" ht="15" x14ac:dyDescent="0.25">
      <c r="A11074" s="609" t="str">
        <f t="shared" ref="A11074:A11137" si="173">IF(ISERROR(SEARCH("/",B11074)=6),TRIM(CLEAN(B11074)),IF(SEARCH("/",B11074)=6,IF(LEN(TRIM(CLEAN(B11074)))=7,LEFT(TRIM(CLEAN(B11074)),6)&amp;"00"&amp;RIGHT(TRIM(CLEAN(B11074)),1),LEFT(TRIM(CLEAN(B11074)),6)&amp;"0"&amp;RIGHT(TRIM(CLEAN(B11074)),2)),TRIM(CLEAN(B11074))))</f>
        <v>430</v>
      </c>
      <c r="B11074">
        <v>430</v>
      </c>
      <c r="C11074" t="s">
        <v>25630</v>
      </c>
      <c r="D11074" t="s">
        <v>8781</v>
      </c>
      <c r="E11074" s="363" t="s">
        <v>25631</v>
      </c>
      <c r="F11074"/>
      <c r="G11074"/>
      <c r="H11074"/>
      <c r="I11074" s="610"/>
    </row>
    <row r="11075" spans="1:9" ht="15" x14ac:dyDescent="0.25">
      <c r="A11075" s="609" t="str">
        <f t="shared" si="173"/>
        <v>441</v>
      </c>
      <c r="B11075">
        <v>441</v>
      </c>
      <c r="C11075" t="s">
        <v>25632</v>
      </c>
      <c r="D11075" t="s">
        <v>8781</v>
      </c>
      <c r="E11075" s="363" t="s">
        <v>14081</v>
      </c>
      <c r="F11075"/>
      <c r="G11075"/>
      <c r="H11075"/>
      <c r="I11075" s="610"/>
    </row>
    <row r="11076" spans="1:9" ht="15" x14ac:dyDescent="0.25">
      <c r="A11076" s="609" t="str">
        <f t="shared" si="173"/>
        <v>431</v>
      </c>
      <c r="B11076">
        <v>431</v>
      </c>
      <c r="C11076" t="s">
        <v>25633</v>
      </c>
      <c r="D11076" t="s">
        <v>8781</v>
      </c>
      <c r="E11076" s="363" t="s">
        <v>12791</v>
      </c>
      <c r="F11076"/>
      <c r="G11076"/>
      <c r="H11076"/>
      <c r="I11076" s="610"/>
    </row>
    <row r="11077" spans="1:9" ht="15" x14ac:dyDescent="0.25">
      <c r="A11077" s="609" t="str">
        <f t="shared" si="173"/>
        <v>432</v>
      </c>
      <c r="B11077">
        <v>432</v>
      </c>
      <c r="C11077" t="s">
        <v>25634</v>
      </c>
      <c r="D11077" t="s">
        <v>8781</v>
      </c>
      <c r="E11077" s="363" t="s">
        <v>10415</v>
      </c>
      <c r="F11077"/>
      <c r="G11077"/>
      <c r="H11077"/>
      <c r="I11077" s="610"/>
    </row>
    <row r="11078" spans="1:9" ht="15" x14ac:dyDescent="0.25">
      <c r="A11078" s="609" t="str">
        <f t="shared" si="173"/>
        <v>429</v>
      </c>
      <c r="B11078">
        <v>429</v>
      </c>
      <c r="C11078" t="s">
        <v>25635</v>
      </c>
      <c r="D11078" t="s">
        <v>8781</v>
      </c>
      <c r="E11078" s="363" t="s">
        <v>11860</v>
      </c>
      <c r="F11078"/>
      <c r="G11078"/>
      <c r="H11078"/>
      <c r="I11078" s="610"/>
    </row>
    <row r="11079" spans="1:9" ht="15" x14ac:dyDescent="0.25">
      <c r="A11079" s="609" t="str">
        <f t="shared" si="173"/>
        <v>439</v>
      </c>
      <c r="B11079">
        <v>439</v>
      </c>
      <c r="C11079" t="s">
        <v>25636</v>
      </c>
      <c r="D11079" t="s">
        <v>8781</v>
      </c>
      <c r="E11079" s="363" t="s">
        <v>9146</v>
      </c>
      <c r="F11079"/>
      <c r="G11079"/>
      <c r="H11079"/>
      <c r="I11079" s="610"/>
    </row>
    <row r="11080" spans="1:9" ht="15" x14ac:dyDescent="0.25">
      <c r="A11080" s="609" t="str">
        <f t="shared" si="173"/>
        <v>433</v>
      </c>
      <c r="B11080">
        <v>433</v>
      </c>
      <c r="C11080" t="s">
        <v>25637</v>
      </c>
      <c r="D11080" t="s">
        <v>8781</v>
      </c>
      <c r="E11080" s="363" t="s">
        <v>18039</v>
      </c>
      <c r="F11080"/>
      <c r="G11080"/>
      <c r="H11080"/>
      <c r="I11080" s="610"/>
    </row>
    <row r="11081" spans="1:9" ht="15" x14ac:dyDescent="0.25">
      <c r="A11081" s="609" t="str">
        <f t="shared" si="173"/>
        <v>437</v>
      </c>
      <c r="B11081">
        <v>437</v>
      </c>
      <c r="C11081" t="s">
        <v>25638</v>
      </c>
      <c r="D11081" t="s">
        <v>8781</v>
      </c>
      <c r="E11081" s="363" t="s">
        <v>9398</v>
      </c>
      <c r="F11081"/>
      <c r="G11081"/>
      <c r="H11081"/>
      <c r="I11081" s="610"/>
    </row>
    <row r="11082" spans="1:9" ht="15" x14ac:dyDescent="0.25">
      <c r="A11082" s="609" t="str">
        <f t="shared" si="173"/>
        <v>11790</v>
      </c>
      <c r="B11082">
        <v>11790</v>
      </c>
      <c r="C11082" t="s">
        <v>25639</v>
      </c>
      <c r="D11082" t="s">
        <v>8781</v>
      </c>
      <c r="E11082" s="363" t="s">
        <v>8872</v>
      </c>
      <c r="F11082"/>
      <c r="G11082"/>
      <c r="H11082"/>
      <c r="I11082" s="610"/>
    </row>
    <row r="11083" spans="1:9" ht="15" x14ac:dyDescent="0.25">
      <c r="A11083" s="609" t="str">
        <f t="shared" si="173"/>
        <v>428</v>
      </c>
      <c r="B11083">
        <v>428</v>
      </c>
      <c r="C11083" t="s">
        <v>25640</v>
      </c>
      <c r="D11083" t="s">
        <v>8781</v>
      </c>
      <c r="E11083" s="363" t="s">
        <v>15161</v>
      </c>
      <c r="F11083"/>
      <c r="G11083"/>
      <c r="H11083"/>
      <c r="I11083" s="610"/>
    </row>
    <row r="11084" spans="1:9" ht="15" x14ac:dyDescent="0.25">
      <c r="A11084" s="609" t="str">
        <f t="shared" si="173"/>
        <v>4384</v>
      </c>
      <c r="B11084">
        <v>4384</v>
      </c>
      <c r="C11084" t="s">
        <v>25641</v>
      </c>
      <c r="D11084" t="s">
        <v>8781</v>
      </c>
      <c r="E11084" s="363" t="s">
        <v>14803</v>
      </c>
      <c r="F11084"/>
      <c r="G11084"/>
      <c r="H11084"/>
      <c r="I11084" s="610"/>
    </row>
    <row r="11085" spans="1:9" ht="15" x14ac:dyDescent="0.25">
      <c r="A11085" s="609" t="str">
        <f t="shared" si="173"/>
        <v>4351</v>
      </c>
      <c r="B11085">
        <v>4351</v>
      </c>
      <c r="C11085" t="s">
        <v>25642</v>
      </c>
      <c r="D11085" t="s">
        <v>8781</v>
      </c>
      <c r="E11085" s="363" t="s">
        <v>8850</v>
      </c>
      <c r="F11085"/>
      <c r="G11085"/>
      <c r="H11085"/>
      <c r="I11085" s="610"/>
    </row>
    <row r="11086" spans="1:9" ht="15" x14ac:dyDescent="0.25">
      <c r="A11086" s="609" t="str">
        <f t="shared" si="173"/>
        <v>11054</v>
      </c>
      <c r="B11086">
        <v>11054</v>
      </c>
      <c r="C11086" t="s">
        <v>25643</v>
      </c>
      <c r="D11086" t="s">
        <v>8781</v>
      </c>
      <c r="E11086" s="363" t="s">
        <v>11267</v>
      </c>
      <c r="F11086"/>
      <c r="G11086"/>
      <c r="H11086"/>
      <c r="I11086" s="610"/>
    </row>
    <row r="11087" spans="1:9" ht="15" x14ac:dyDescent="0.25">
      <c r="A11087" s="609" t="str">
        <f t="shared" si="173"/>
        <v>11055</v>
      </c>
      <c r="B11087">
        <v>11055</v>
      </c>
      <c r="C11087" t="s">
        <v>25644</v>
      </c>
      <c r="D11087" t="s">
        <v>8781</v>
      </c>
      <c r="E11087" s="363" t="s">
        <v>11579</v>
      </c>
      <c r="F11087"/>
      <c r="G11087"/>
      <c r="H11087"/>
      <c r="I11087" s="610"/>
    </row>
    <row r="11088" spans="1:9" ht="15" x14ac:dyDescent="0.25">
      <c r="A11088" s="609" t="str">
        <f t="shared" si="173"/>
        <v>11056</v>
      </c>
      <c r="B11088">
        <v>11056</v>
      </c>
      <c r="C11088" t="s">
        <v>25645</v>
      </c>
      <c r="D11088" t="s">
        <v>8781</v>
      </c>
      <c r="E11088" s="363" t="s">
        <v>9701</v>
      </c>
      <c r="F11088"/>
      <c r="G11088"/>
      <c r="H11088"/>
      <c r="I11088" s="610"/>
    </row>
    <row r="11089" spans="1:9" ht="15" x14ac:dyDescent="0.25">
      <c r="A11089" s="609" t="str">
        <f t="shared" si="173"/>
        <v>11057</v>
      </c>
      <c r="B11089">
        <v>11057</v>
      </c>
      <c r="C11089" t="s">
        <v>25646</v>
      </c>
      <c r="D11089" t="s">
        <v>8781</v>
      </c>
      <c r="E11089" s="363" t="s">
        <v>10081</v>
      </c>
      <c r="F11089"/>
      <c r="G11089"/>
      <c r="H11089"/>
      <c r="I11089" s="610"/>
    </row>
    <row r="11090" spans="1:9" ht="15" x14ac:dyDescent="0.25">
      <c r="A11090" s="609" t="str">
        <f t="shared" si="173"/>
        <v>11059</v>
      </c>
      <c r="B11090">
        <v>11059</v>
      </c>
      <c r="C11090" t="s">
        <v>25647</v>
      </c>
      <c r="D11090" t="s">
        <v>8781</v>
      </c>
      <c r="E11090" s="363" t="s">
        <v>9077</v>
      </c>
      <c r="F11090"/>
      <c r="G11090"/>
      <c r="H11090"/>
      <c r="I11090" s="610"/>
    </row>
    <row r="11091" spans="1:9" ht="15" x14ac:dyDescent="0.25">
      <c r="A11091" s="609" t="str">
        <f t="shared" si="173"/>
        <v>11058</v>
      </c>
      <c r="B11091">
        <v>11058</v>
      </c>
      <c r="C11091" t="s">
        <v>25648</v>
      </c>
      <c r="D11091" t="s">
        <v>8781</v>
      </c>
      <c r="E11091" s="363" t="s">
        <v>11265</v>
      </c>
      <c r="F11091"/>
      <c r="G11091"/>
      <c r="H11091"/>
      <c r="I11091" s="610"/>
    </row>
    <row r="11092" spans="1:9" ht="15" x14ac:dyDescent="0.25">
      <c r="A11092" s="609" t="str">
        <f t="shared" si="173"/>
        <v>4380</v>
      </c>
      <c r="B11092">
        <v>4380</v>
      </c>
      <c r="C11092" t="s">
        <v>25649</v>
      </c>
      <c r="D11092" t="s">
        <v>8781</v>
      </c>
      <c r="E11092" s="363" t="s">
        <v>17179</v>
      </c>
      <c r="F11092"/>
      <c r="G11092"/>
      <c r="H11092"/>
      <c r="I11092" s="610"/>
    </row>
    <row r="11093" spans="1:9" ht="15" x14ac:dyDescent="0.25">
      <c r="A11093" s="609" t="str">
        <f t="shared" si="173"/>
        <v>4299</v>
      </c>
      <c r="B11093">
        <v>4299</v>
      </c>
      <c r="C11093" t="s">
        <v>25650</v>
      </c>
      <c r="D11093" t="s">
        <v>8781</v>
      </c>
      <c r="E11093" s="363" t="s">
        <v>11300</v>
      </c>
      <c r="F11093"/>
      <c r="G11093"/>
      <c r="H11093"/>
      <c r="I11093" s="610"/>
    </row>
    <row r="11094" spans="1:9" ht="15" x14ac:dyDescent="0.25">
      <c r="A11094" s="609" t="str">
        <f t="shared" si="173"/>
        <v>4304</v>
      </c>
      <c r="B11094">
        <v>4304</v>
      </c>
      <c r="C11094" t="s">
        <v>25651</v>
      </c>
      <c r="D11094" t="s">
        <v>8781</v>
      </c>
      <c r="E11094" s="363" t="s">
        <v>8988</v>
      </c>
      <c r="F11094"/>
      <c r="G11094"/>
      <c r="H11094"/>
      <c r="I11094" s="610"/>
    </row>
    <row r="11095" spans="1:9" ht="15" x14ac:dyDescent="0.25">
      <c r="A11095" s="609" t="str">
        <f t="shared" si="173"/>
        <v>4305</v>
      </c>
      <c r="B11095">
        <v>4305</v>
      </c>
      <c r="C11095" t="s">
        <v>25652</v>
      </c>
      <c r="D11095" t="s">
        <v>8781</v>
      </c>
      <c r="E11095" s="363" t="s">
        <v>9260</v>
      </c>
      <c r="F11095"/>
      <c r="G11095"/>
      <c r="H11095"/>
      <c r="I11095" s="610"/>
    </row>
    <row r="11096" spans="1:9" ht="15" x14ac:dyDescent="0.25">
      <c r="A11096" s="609" t="str">
        <f t="shared" si="173"/>
        <v>4306</v>
      </c>
      <c r="B11096">
        <v>4306</v>
      </c>
      <c r="C11096" t="s">
        <v>25653</v>
      </c>
      <c r="D11096" t="s">
        <v>8781</v>
      </c>
      <c r="E11096" s="363" t="s">
        <v>9338</v>
      </c>
      <c r="F11096"/>
      <c r="G11096"/>
      <c r="H11096"/>
      <c r="I11096" s="610"/>
    </row>
    <row r="11097" spans="1:9" ht="15" x14ac:dyDescent="0.25">
      <c r="A11097" s="609" t="str">
        <f t="shared" si="173"/>
        <v>4308</v>
      </c>
      <c r="B11097">
        <v>4308</v>
      </c>
      <c r="C11097" t="s">
        <v>25654</v>
      </c>
      <c r="D11097" t="s">
        <v>8781</v>
      </c>
      <c r="E11097" s="363" t="s">
        <v>9803</v>
      </c>
      <c r="F11097"/>
      <c r="G11097"/>
      <c r="H11097"/>
      <c r="I11097" s="610"/>
    </row>
    <row r="11098" spans="1:9" ht="15" x14ac:dyDescent="0.25">
      <c r="A11098" s="609" t="str">
        <f t="shared" si="173"/>
        <v>4302</v>
      </c>
      <c r="B11098">
        <v>4302</v>
      </c>
      <c r="C11098" t="s">
        <v>25655</v>
      </c>
      <c r="D11098" t="s">
        <v>8781</v>
      </c>
      <c r="E11098" s="363" t="s">
        <v>10409</v>
      </c>
      <c r="F11098"/>
      <c r="G11098"/>
      <c r="H11098"/>
      <c r="I11098" s="610"/>
    </row>
    <row r="11099" spans="1:9" ht="15" x14ac:dyDescent="0.25">
      <c r="A11099" s="609" t="str">
        <f t="shared" si="173"/>
        <v>4300</v>
      </c>
      <c r="B11099">
        <v>4300</v>
      </c>
      <c r="C11099" t="s">
        <v>25656</v>
      </c>
      <c r="D11099" t="s">
        <v>8781</v>
      </c>
      <c r="E11099" s="363" t="s">
        <v>8813</v>
      </c>
      <c r="F11099"/>
      <c r="G11099"/>
      <c r="H11099"/>
      <c r="I11099" s="610"/>
    </row>
    <row r="11100" spans="1:9" ht="15" x14ac:dyDescent="0.25">
      <c r="A11100" s="609" t="str">
        <f t="shared" si="173"/>
        <v>4301</v>
      </c>
      <c r="B11100">
        <v>4301</v>
      </c>
      <c r="C11100" t="s">
        <v>25657</v>
      </c>
      <c r="D11100" t="s">
        <v>8781</v>
      </c>
      <c r="E11100" s="363" t="s">
        <v>8986</v>
      </c>
      <c r="F11100"/>
      <c r="G11100"/>
      <c r="H11100"/>
      <c r="I11100" s="610"/>
    </row>
    <row r="11101" spans="1:9" ht="15" x14ac:dyDescent="0.25">
      <c r="A11101" s="609" t="str">
        <f t="shared" si="173"/>
        <v>4320</v>
      </c>
      <c r="B11101">
        <v>4320</v>
      </c>
      <c r="C11101" t="s">
        <v>25658</v>
      </c>
      <c r="D11101" t="s">
        <v>8781</v>
      </c>
      <c r="E11101" s="363" t="s">
        <v>8990</v>
      </c>
      <c r="F11101"/>
      <c r="G11101"/>
      <c r="H11101"/>
      <c r="I11101" s="610"/>
    </row>
    <row r="11102" spans="1:9" ht="15" x14ac:dyDescent="0.25">
      <c r="A11102" s="609" t="str">
        <f t="shared" si="173"/>
        <v>4318</v>
      </c>
      <c r="B11102">
        <v>4318</v>
      </c>
      <c r="C11102" t="s">
        <v>25659</v>
      </c>
      <c r="D11102" t="s">
        <v>8781</v>
      </c>
      <c r="E11102" s="363" t="s">
        <v>8987</v>
      </c>
      <c r="F11102"/>
      <c r="G11102"/>
      <c r="H11102"/>
      <c r="I11102" s="610"/>
    </row>
    <row r="11103" spans="1:9" ht="15" x14ac:dyDescent="0.25">
      <c r="A11103" s="609" t="str">
        <f t="shared" si="173"/>
        <v>40547</v>
      </c>
      <c r="B11103">
        <v>40547</v>
      </c>
      <c r="C11103" t="s">
        <v>25660</v>
      </c>
      <c r="D11103" t="s">
        <v>9710</v>
      </c>
      <c r="E11103" s="363" t="s">
        <v>23397</v>
      </c>
      <c r="F11103"/>
      <c r="G11103"/>
      <c r="H11103"/>
      <c r="I11103" s="610"/>
    </row>
    <row r="11104" spans="1:9" ht="15" x14ac:dyDescent="0.25">
      <c r="A11104" s="609" t="str">
        <f t="shared" si="173"/>
        <v>11962</v>
      </c>
      <c r="B11104">
        <v>11962</v>
      </c>
      <c r="C11104" t="s">
        <v>25661</v>
      </c>
      <c r="D11104" t="s">
        <v>8781</v>
      </c>
      <c r="E11104" s="363" t="s">
        <v>8812</v>
      </c>
      <c r="F11104"/>
      <c r="G11104"/>
      <c r="H11104"/>
      <c r="I11104" s="610"/>
    </row>
    <row r="11105" spans="1:9" ht="15" x14ac:dyDescent="0.25">
      <c r="A11105" s="609" t="str">
        <f t="shared" si="173"/>
        <v>4332</v>
      </c>
      <c r="B11105">
        <v>4332</v>
      </c>
      <c r="C11105" t="s">
        <v>25662</v>
      </c>
      <c r="D11105" t="s">
        <v>8781</v>
      </c>
      <c r="E11105" s="363" t="s">
        <v>8809</v>
      </c>
      <c r="F11105"/>
      <c r="G11105"/>
      <c r="H11105"/>
      <c r="I11105" s="610"/>
    </row>
    <row r="11106" spans="1:9" ht="15" x14ac:dyDescent="0.25">
      <c r="A11106" s="609" t="str">
        <f t="shared" si="173"/>
        <v>4331</v>
      </c>
      <c r="B11106">
        <v>4331</v>
      </c>
      <c r="C11106" t="s">
        <v>25663</v>
      </c>
      <c r="D11106" t="s">
        <v>8781</v>
      </c>
      <c r="E11106" s="363" t="s">
        <v>9040</v>
      </c>
      <c r="F11106"/>
      <c r="G11106"/>
      <c r="H11106"/>
      <c r="I11106" s="610"/>
    </row>
    <row r="11107" spans="1:9" ht="15" x14ac:dyDescent="0.25">
      <c r="A11107" s="609" t="str">
        <f t="shared" si="173"/>
        <v>4336</v>
      </c>
      <c r="B11107">
        <v>4336</v>
      </c>
      <c r="C11107" t="s">
        <v>25664</v>
      </c>
      <c r="D11107" t="s">
        <v>8781</v>
      </c>
      <c r="E11107" s="363" t="s">
        <v>9058</v>
      </c>
      <c r="F11107"/>
      <c r="G11107"/>
      <c r="H11107"/>
      <c r="I11107" s="610"/>
    </row>
    <row r="11108" spans="1:9" ht="15" x14ac:dyDescent="0.25">
      <c r="A11108" s="609" t="str">
        <f t="shared" si="173"/>
        <v>13294</v>
      </c>
      <c r="B11108">
        <v>13294</v>
      </c>
      <c r="C11108" t="s">
        <v>25665</v>
      </c>
      <c r="D11108" t="s">
        <v>8781</v>
      </c>
      <c r="E11108" s="363" t="s">
        <v>9717</v>
      </c>
      <c r="F11108"/>
      <c r="G11108"/>
      <c r="H11108"/>
      <c r="I11108" s="610"/>
    </row>
    <row r="11109" spans="1:9" ht="15" x14ac:dyDescent="0.25">
      <c r="A11109" s="609" t="str">
        <f t="shared" si="173"/>
        <v>11948</v>
      </c>
      <c r="B11109">
        <v>11948</v>
      </c>
      <c r="C11109" t="s">
        <v>25666</v>
      </c>
      <c r="D11109" t="s">
        <v>8781</v>
      </c>
      <c r="E11109" s="363" t="s">
        <v>11096</v>
      </c>
      <c r="F11109"/>
      <c r="G11109"/>
      <c r="H11109"/>
      <c r="I11109" s="610"/>
    </row>
    <row r="11110" spans="1:9" ht="15" x14ac:dyDescent="0.25">
      <c r="A11110" s="609" t="str">
        <f t="shared" si="173"/>
        <v>4382</v>
      </c>
      <c r="B11110">
        <v>4382</v>
      </c>
      <c r="C11110" t="s">
        <v>25667</v>
      </c>
      <c r="D11110" t="s">
        <v>8781</v>
      </c>
      <c r="E11110" s="363" t="s">
        <v>8996</v>
      </c>
      <c r="F11110"/>
      <c r="G11110"/>
      <c r="H11110"/>
      <c r="I11110" s="610"/>
    </row>
    <row r="11111" spans="1:9" ht="15" x14ac:dyDescent="0.25">
      <c r="A11111" s="609" t="str">
        <f t="shared" si="173"/>
        <v>4354</v>
      </c>
      <c r="B11111">
        <v>4354</v>
      </c>
      <c r="C11111" t="s">
        <v>25668</v>
      </c>
      <c r="D11111" t="s">
        <v>8781</v>
      </c>
      <c r="E11111" s="363" t="s">
        <v>9327</v>
      </c>
      <c r="F11111"/>
      <c r="G11111"/>
      <c r="H11111"/>
      <c r="I11111" s="610"/>
    </row>
    <row r="11112" spans="1:9" ht="15" x14ac:dyDescent="0.25">
      <c r="A11112" s="609" t="str">
        <f t="shared" si="173"/>
        <v>40839</v>
      </c>
      <c r="B11112">
        <v>40839</v>
      </c>
      <c r="C11112" t="s">
        <v>25669</v>
      </c>
      <c r="D11112" t="s">
        <v>9710</v>
      </c>
      <c r="E11112" s="363" t="s">
        <v>23391</v>
      </c>
      <c r="F11112"/>
      <c r="G11112"/>
      <c r="H11112"/>
      <c r="I11112" s="610"/>
    </row>
    <row r="11113" spans="1:9" ht="15" x14ac:dyDescent="0.25">
      <c r="A11113" s="609" t="str">
        <f t="shared" si="173"/>
        <v>40552</v>
      </c>
      <c r="B11113">
        <v>40552</v>
      </c>
      <c r="C11113" t="s">
        <v>25670</v>
      </c>
      <c r="D11113" t="s">
        <v>9710</v>
      </c>
      <c r="E11113" s="363" t="s">
        <v>10271</v>
      </c>
      <c r="F11113"/>
      <c r="G11113"/>
      <c r="H11113"/>
      <c r="I11113" s="610"/>
    </row>
    <row r="11114" spans="1:9" ht="15" x14ac:dyDescent="0.25">
      <c r="A11114" s="609" t="str">
        <f t="shared" si="173"/>
        <v>40549</v>
      </c>
      <c r="B11114">
        <v>40549</v>
      </c>
      <c r="C11114" t="s">
        <v>25671</v>
      </c>
      <c r="D11114" t="s">
        <v>9710</v>
      </c>
      <c r="E11114" s="363" t="s">
        <v>19727</v>
      </c>
      <c r="F11114"/>
      <c r="G11114"/>
      <c r="H11114"/>
      <c r="I11114" s="610"/>
    </row>
    <row r="11115" spans="1:9" ht="15" x14ac:dyDescent="0.25">
      <c r="A11115" s="609" t="str">
        <f t="shared" si="173"/>
        <v>4385</v>
      </c>
      <c r="B11115">
        <v>4385</v>
      </c>
      <c r="C11115" t="s">
        <v>25672</v>
      </c>
      <c r="D11115" t="s">
        <v>9032</v>
      </c>
      <c r="E11115" s="363" t="s">
        <v>25673</v>
      </c>
      <c r="F11115"/>
      <c r="G11115"/>
      <c r="H11115"/>
      <c r="I11115" s="610"/>
    </row>
    <row r="11116" spans="1:9" ht="15" x14ac:dyDescent="0.25">
      <c r="A11116" s="609" t="str">
        <f t="shared" si="173"/>
        <v>20078</v>
      </c>
      <c r="B11116">
        <v>20078</v>
      </c>
      <c r="C11116" t="s">
        <v>25674</v>
      </c>
      <c r="D11116" t="s">
        <v>8781</v>
      </c>
      <c r="E11116" s="363" t="s">
        <v>9308</v>
      </c>
      <c r="F11116"/>
      <c r="G11116"/>
      <c r="H11116"/>
      <c r="I11116" s="610"/>
    </row>
    <row r="11117" spans="1:9" ht="15" x14ac:dyDescent="0.25">
      <c r="A11117" s="609" t="str">
        <f t="shared" si="173"/>
        <v>39897</v>
      </c>
      <c r="B11117">
        <v>39897</v>
      </c>
      <c r="C11117" t="s">
        <v>25675</v>
      </c>
      <c r="D11117" t="s">
        <v>8781</v>
      </c>
      <c r="E11117" s="363" t="s">
        <v>18661</v>
      </c>
      <c r="F11117"/>
      <c r="G11117"/>
      <c r="H11117"/>
      <c r="I11117" s="610"/>
    </row>
    <row r="11118" spans="1:9" ht="15" x14ac:dyDescent="0.25">
      <c r="A11118" s="609" t="str">
        <f t="shared" si="173"/>
        <v>118</v>
      </c>
      <c r="B11118">
        <v>118</v>
      </c>
      <c r="C11118" t="s">
        <v>25676</v>
      </c>
      <c r="D11118" t="s">
        <v>8781</v>
      </c>
      <c r="E11118" s="363" t="s">
        <v>25677</v>
      </c>
      <c r="F11118"/>
      <c r="G11118"/>
      <c r="H11118"/>
      <c r="I11118" s="610"/>
    </row>
    <row r="11119" spans="1:9" ht="15" x14ac:dyDescent="0.25">
      <c r="A11119" s="609" t="str">
        <f t="shared" si="173"/>
        <v>4396</v>
      </c>
      <c r="B11119">
        <v>4396</v>
      </c>
      <c r="C11119" t="s">
        <v>25678</v>
      </c>
      <c r="D11119" t="s">
        <v>8779</v>
      </c>
      <c r="E11119" s="363" t="s">
        <v>25679</v>
      </c>
      <c r="F11119"/>
      <c r="G11119"/>
      <c r="H11119"/>
      <c r="I11119" s="610"/>
    </row>
    <row r="11120" spans="1:9" ht="15" x14ac:dyDescent="0.25">
      <c r="A11120" s="609" t="str">
        <f t="shared" si="173"/>
        <v>36881</v>
      </c>
      <c r="B11120">
        <v>36881</v>
      </c>
      <c r="C11120" t="s">
        <v>25680</v>
      </c>
      <c r="D11120" t="s">
        <v>8779</v>
      </c>
      <c r="E11120" s="363" t="s">
        <v>25681</v>
      </c>
      <c r="F11120"/>
      <c r="G11120"/>
      <c r="H11120"/>
      <c r="I11120" s="610"/>
    </row>
    <row r="11121" spans="1:9" ht="15" x14ac:dyDescent="0.25">
      <c r="A11121" s="609" t="str">
        <f t="shared" si="173"/>
        <v>4397</v>
      </c>
      <c r="B11121">
        <v>4397</v>
      </c>
      <c r="C11121" t="s">
        <v>25682</v>
      </c>
      <c r="D11121" t="s">
        <v>8779</v>
      </c>
      <c r="E11121" s="363" t="s">
        <v>25683</v>
      </c>
      <c r="F11121"/>
      <c r="G11121"/>
      <c r="H11121"/>
      <c r="I11121" s="610"/>
    </row>
    <row r="11122" spans="1:9" ht="15" x14ac:dyDescent="0.25">
      <c r="A11122" s="609" t="str">
        <f t="shared" si="173"/>
        <v>36882</v>
      </c>
      <c r="B11122">
        <v>36882</v>
      </c>
      <c r="C11122" t="s">
        <v>25684</v>
      </c>
      <c r="D11122" t="s">
        <v>8779</v>
      </c>
      <c r="E11122" s="363" t="s">
        <v>25685</v>
      </c>
      <c r="F11122"/>
      <c r="G11122"/>
      <c r="H11122"/>
      <c r="I11122" s="610"/>
    </row>
    <row r="11123" spans="1:9" ht="15" x14ac:dyDescent="0.25">
      <c r="A11123" s="609" t="str">
        <f t="shared" si="173"/>
        <v>4751</v>
      </c>
      <c r="B11123">
        <v>4751</v>
      </c>
      <c r="C11123" t="s">
        <v>25686</v>
      </c>
      <c r="D11123" t="s">
        <v>8786</v>
      </c>
      <c r="E11123" s="363" t="s">
        <v>18877</v>
      </c>
      <c r="F11123"/>
      <c r="G11123"/>
      <c r="H11123"/>
      <c r="I11123" s="610"/>
    </row>
    <row r="11124" spans="1:9" ht="15" x14ac:dyDescent="0.25">
      <c r="A11124" s="609" t="str">
        <f t="shared" si="173"/>
        <v>41066</v>
      </c>
      <c r="B11124">
        <v>41066</v>
      </c>
      <c r="C11124" t="s">
        <v>25687</v>
      </c>
      <c r="D11124" t="s">
        <v>8914</v>
      </c>
      <c r="E11124" s="363" t="s">
        <v>25688</v>
      </c>
      <c r="F11124"/>
      <c r="G11124"/>
      <c r="H11124"/>
      <c r="I11124" s="610"/>
    </row>
    <row r="11125" spans="1:9" ht="15" x14ac:dyDescent="0.25">
      <c r="A11125" s="609" t="str">
        <f t="shared" si="173"/>
        <v>39604</v>
      </c>
      <c r="B11125">
        <v>39604</v>
      </c>
      <c r="C11125" t="s">
        <v>25689</v>
      </c>
      <c r="D11125" t="s">
        <v>8781</v>
      </c>
      <c r="E11125" s="363" t="s">
        <v>16482</v>
      </c>
      <c r="F11125"/>
      <c r="G11125"/>
      <c r="H11125"/>
      <c r="I11125" s="610"/>
    </row>
    <row r="11126" spans="1:9" ht="15" x14ac:dyDescent="0.25">
      <c r="A11126" s="609" t="str">
        <f t="shared" si="173"/>
        <v>39605</v>
      </c>
      <c r="B11126">
        <v>39605</v>
      </c>
      <c r="C11126" t="s">
        <v>25690</v>
      </c>
      <c r="D11126" t="s">
        <v>8781</v>
      </c>
      <c r="E11126" s="363" t="s">
        <v>10046</v>
      </c>
      <c r="F11126"/>
      <c r="G11126"/>
      <c r="H11126"/>
      <c r="I11126" s="610"/>
    </row>
    <row r="11127" spans="1:9" ht="15" x14ac:dyDescent="0.25">
      <c r="A11127" s="609" t="str">
        <f t="shared" si="173"/>
        <v>39606</v>
      </c>
      <c r="B11127">
        <v>39606</v>
      </c>
      <c r="C11127" t="s">
        <v>25691</v>
      </c>
      <c r="D11127" t="s">
        <v>8781</v>
      </c>
      <c r="E11127" s="363" t="s">
        <v>14874</v>
      </c>
      <c r="F11127"/>
      <c r="G11127"/>
      <c r="H11127"/>
      <c r="I11127" s="610"/>
    </row>
    <row r="11128" spans="1:9" ht="15" x14ac:dyDescent="0.25">
      <c r="A11128" s="609" t="str">
        <f t="shared" si="173"/>
        <v>39607</v>
      </c>
      <c r="B11128">
        <v>39607</v>
      </c>
      <c r="C11128" t="s">
        <v>25692</v>
      </c>
      <c r="D11128" t="s">
        <v>8781</v>
      </c>
      <c r="E11128" s="363" t="s">
        <v>8942</v>
      </c>
      <c r="F11128"/>
      <c r="G11128"/>
      <c r="H11128"/>
      <c r="I11128" s="610"/>
    </row>
    <row r="11129" spans="1:9" ht="15" x14ac:dyDescent="0.25">
      <c r="A11129" s="609" t="str">
        <f t="shared" si="173"/>
        <v>39594</v>
      </c>
      <c r="B11129">
        <v>39594</v>
      </c>
      <c r="C11129" t="s">
        <v>25693</v>
      </c>
      <c r="D11129" t="s">
        <v>8781</v>
      </c>
      <c r="E11129" s="363" t="s">
        <v>25694</v>
      </c>
      <c r="F11129"/>
      <c r="G11129"/>
      <c r="H11129"/>
      <c r="I11129" s="610"/>
    </row>
    <row r="11130" spans="1:9" ht="15" x14ac:dyDescent="0.25">
      <c r="A11130" s="609" t="str">
        <f t="shared" si="173"/>
        <v>39596</v>
      </c>
      <c r="B11130">
        <v>39596</v>
      </c>
      <c r="C11130" t="s">
        <v>25695</v>
      </c>
      <c r="D11130" t="s">
        <v>8781</v>
      </c>
      <c r="E11130" s="363" t="s">
        <v>25696</v>
      </c>
      <c r="F11130"/>
      <c r="G11130"/>
      <c r="H11130"/>
      <c r="I11130" s="610"/>
    </row>
    <row r="11131" spans="1:9" ht="15" x14ac:dyDescent="0.25">
      <c r="A11131" s="609" t="str">
        <f t="shared" si="173"/>
        <v>39595</v>
      </c>
      <c r="B11131">
        <v>39595</v>
      </c>
      <c r="C11131" t="s">
        <v>25697</v>
      </c>
      <c r="D11131" t="s">
        <v>8781</v>
      </c>
      <c r="E11131" s="363" t="s">
        <v>25698</v>
      </c>
      <c r="F11131"/>
      <c r="G11131"/>
      <c r="H11131"/>
      <c r="I11131" s="610"/>
    </row>
    <row r="11132" spans="1:9" ht="15" x14ac:dyDescent="0.25">
      <c r="A11132" s="609" t="str">
        <f t="shared" si="173"/>
        <v>39597</v>
      </c>
      <c r="B11132">
        <v>39597</v>
      </c>
      <c r="C11132" t="s">
        <v>25699</v>
      </c>
      <c r="D11132" t="s">
        <v>8781</v>
      </c>
      <c r="E11132" s="363" t="s">
        <v>25700</v>
      </c>
      <c r="F11132"/>
      <c r="G11132"/>
      <c r="H11132"/>
      <c r="I11132" s="610"/>
    </row>
    <row r="11133" spans="1:9" ht="15" x14ac:dyDescent="0.25">
      <c r="A11133" s="609" t="str">
        <f t="shared" si="173"/>
        <v>10731</v>
      </c>
      <c r="B11133">
        <v>10731</v>
      </c>
      <c r="C11133" t="s">
        <v>25701</v>
      </c>
      <c r="D11133" t="s">
        <v>8779</v>
      </c>
      <c r="E11133" s="363" t="s">
        <v>18767</v>
      </c>
      <c r="F11133"/>
      <c r="G11133"/>
      <c r="H11133"/>
      <c r="I11133" s="610"/>
    </row>
    <row r="11134" spans="1:9" ht="15" x14ac:dyDescent="0.25">
      <c r="A11134" s="609" t="str">
        <f t="shared" si="173"/>
        <v>4704</v>
      </c>
      <c r="B11134">
        <v>4704</v>
      </c>
      <c r="C11134" t="s">
        <v>25702</v>
      </c>
      <c r="D11134" t="s">
        <v>8779</v>
      </c>
      <c r="E11134" s="363" t="s">
        <v>25703</v>
      </c>
      <c r="F11134"/>
      <c r="G11134"/>
      <c r="H11134"/>
      <c r="I11134" s="610"/>
    </row>
    <row r="11135" spans="1:9" ht="15" x14ac:dyDescent="0.25">
      <c r="A11135" s="609" t="str">
        <f t="shared" si="173"/>
        <v>10730</v>
      </c>
      <c r="B11135">
        <v>10730</v>
      </c>
      <c r="C11135" t="s">
        <v>25704</v>
      </c>
      <c r="D11135" t="s">
        <v>8779</v>
      </c>
      <c r="E11135" s="363" t="s">
        <v>10987</v>
      </c>
      <c r="F11135"/>
      <c r="G11135"/>
      <c r="H11135"/>
      <c r="I11135" s="610"/>
    </row>
    <row r="11136" spans="1:9" ht="15" x14ac:dyDescent="0.25">
      <c r="A11136" s="609" t="str">
        <f t="shared" si="173"/>
        <v>4729</v>
      </c>
      <c r="B11136">
        <v>4729</v>
      </c>
      <c r="C11136" t="s">
        <v>25705</v>
      </c>
      <c r="D11136" t="s">
        <v>8911</v>
      </c>
      <c r="E11136" s="363" t="s">
        <v>13261</v>
      </c>
      <c r="F11136"/>
      <c r="G11136"/>
      <c r="H11136"/>
      <c r="I11136" s="610"/>
    </row>
    <row r="11137" spans="1:9" ht="15" x14ac:dyDescent="0.25">
      <c r="A11137" s="609" t="str">
        <f t="shared" si="173"/>
        <v>4720</v>
      </c>
      <c r="B11137">
        <v>4720</v>
      </c>
      <c r="C11137" t="s">
        <v>25706</v>
      </c>
      <c r="D11137" t="s">
        <v>8911</v>
      </c>
      <c r="E11137" s="363" t="s">
        <v>25707</v>
      </c>
      <c r="F11137"/>
      <c r="G11137"/>
      <c r="H11137"/>
      <c r="I11137" s="610"/>
    </row>
    <row r="11138" spans="1:9" ht="15" x14ac:dyDescent="0.25">
      <c r="A11138" s="609" t="str">
        <f t="shared" ref="A11138:A11201" si="174">IF(ISERROR(SEARCH("/",B11138)=6),TRIM(CLEAN(B11138)),IF(SEARCH("/",B11138)=6,IF(LEN(TRIM(CLEAN(B11138)))=7,LEFT(TRIM(CLEAN(B11138)),6)&amp;"00"&amp;RIGHT(TRIM(CLEAN(B11138)),1),LEFT(TRIM(CLEAN(B11138)),6)&amp;"0"&amp;RIGHT(TRIM(CLEAN(B11138)),2)),TRIM(CLEAN(B11138))))</f>
        <v>4721</v>
      </c>
      <c r="B11138">
        <v>4721</v>
      </c>
      <c r="C11138" t="s">
        <v>25708</v>
      </c>
      <c r="D11138" t="s">
        <v>8911</v>
      </c>
      <c r="E11138" s="363" t="s">
        <v>12371</v>
      </c>
      <c r="F11138"/>
      <c r="G11138"/>
      <c r="H11138"/>
      <c r="I11138" s="610"/>
    </row>
    <row r="11139" spans="1:9" ht="15" x14ac:dyDescent="0.25">
      <c r="A11139" s="609" t="str">
        <f t="shared" si="174"/>
        <v>4718</v>
      </c>
      <c r="B11139">
        <v>4718</v>
      </c>
      <c r="C11139" t="s">
        <v>25709</v>
      </c>
      <c r="D11139" t="s">
        <v>8911</v>
      </c>
      <c r="E11139" s="363" t="s">
        <v>18472</v>
      </c>
      <c r="F11139"/>
      <c r="G11139"/>
      <c r="H11139"/>
      <c r="I11139" s="610"/>
    </row>
    <row r="11140" spans="1:9" ht="15" x14ac:dyDescent="0.25">
      <c r="A11140" s="609" t="str">
        <f t="shared" si="174"/>
        <v>4722</v>
      </c>
      <c r="B11140">
        <v>4722</v>
      </c>
      <c r="C11140" t="s">
        <v>25710</v>
      </c>
      <c r="D11140" t="s">
        <v>8911</v>
      </c>
      <c r="E11140" s="363" t="s">
        <v>25711</v>
      </c>
      <c r="F11140"/>
      <c r="G11140"/>
      <c r="H11140"/>
      <c r="I11140" s="610"/>
    </row>
    <row r="11141" spans="1:9" ht="15" x14ac:dyDescent="0.25">
      <c r="A11141" s="609" t="str">
        <f t="shared" si="174"/>
        <v>4723</v>
      </c>
      <c r="B11141">
        <v>4723</v>
      </c>
      <c r="C11141" t="s">
        <v>25712</v>
      </c>
      <c r="D11141" t="s">
        <v>8911</v>
      </c>
      <c r="E11141" s="363" t="s">
        <v>25713</v>
      </c>
      <c r="F11141"/>
      <c r="G11141"/>
      <c r="H11141"/>
      <c r="I11141" s="610"/>
    </row>
    <row r="11142" spans="1:9" ht="15" x14ac:dyDescent="0.25">
      <c r="A11142" s="609" t="str">
        <f t="shared" si="174"/>
        <v>4727</v>
      </c>
      <c r="B11142">
        <v>4727</v>
      </c>
      <c r="C11142" t="s">
        <v>25714</v>
      </c>
      <c r="D11142" t="s">
        <v>8911</v>
      </c>
      <c r="E11142" s="363" t="s">
        <v>25715</v>
      </c>
      <c r="F11142"/>
      <c r="G11142"/>
      <c r="H11142"/>
      <c r="I11142" s="610"/>
    </row>
    <row r="11143" spans="1:9" ht="15" x14ac:dyDescent="0.25">
      <c r="A11143" s="609" t="str">
        <f t="shared" si="174"/>
        <v>4748</v>
      </c>
      <c r="B11143">
        <v>4748</v>
      </c>
      <c r="C11143" t="s">
        <v>25716</v>
      </c>
      <c r="D11143" t="s">
        <v>8911</v>
      </c>
      <c r="E11143" s="363" t="s">
        <v>13431</v>
      </c>
      <c r="F11143"/>
      <c r="G11143"/>
      <c r="H11143"/>
      <c r="I11143" s="610"/>
    </row>
    <row r="11144" spans="1:9" ht="15" x14ac:dyDescent="0.25">
      <c r="A11144" s="609" t="str">
        <f t="shared" si="174"/>
        <v>4730</v>
      </c>
      <c r="B11144">
        <v>4730</v>
      </c>
      <c r="C11144" t="s">
        <v>25717</v>
      </c>
      <c r="D11144" t="s">
        <v>8911</v>
      </c>
      <c r="E11144" s="363" t="s">
        <v>25718</v>
      </c>
      <c r="F11144"/>
      <c r="G11144"/>
      <c r="H11144"/>
      <c r="I11144" s="610"/>
    </row>
    <row r="11145" spans="1:9" ht="15" x14ac:dyDescent="0.25">
      <c r="A11145" s="609" t="str">
        <f t="shared" si="174"/>
        <v>13186</v>
      </c>
      <c r="B11145">
        <v>13186</v>
      </c>
      <c r="C11145" t="s">
        <v>25719</v>
      </c>
      <c r="D11145" t="s">
        <v>8911</v>
      </c>
      <c r="E11145" s="363" t="s">
        <v>25720</v>
      </c>
      <c r="F11145"/>
      <c r="G11145"/>
      <c r="H11145"/>
      <c r="I11145" s="610"/>
    </row>
    <row r="11146" spans="1:9" ht="15" x14ac:dyDescent="0.25">
      <c r="A11146" s="609" t="str">
        <f t="shared" si="174"/>
        <v>10737</v>
      </c>
      <c r="B11146">
        <v>10737</v>
      </c>
      <c r="C11146" t="s">
        <v>25721</v>
      </c>
      <c r="D11146" t="s">
        <v>8779</v>
      </c>
      <c r="E11146" s="363" t="s">
        <v>25722</v>
      </c>
      <c r="F11146"/>
      <c r="G11146"/>
      <c r="H11146"/>
      <c r="I11146" s="610"/>
    </row>
    <row r="11147" spans="1:9" ht="15" x14ac:dyDescent="0.25">
      <c r="A11147" s="609" t="str">
        <f t="shared" si="174"/>
        <v>10734</v>
      </c>
      <c r="B11147">
        <v>10734</v>
      </c>
      <c r="C11147" t="s">
        <v>25723</v>
      </c>
      <c r="D11147" t="s">
        <v>8779</v>
      </c>
      <c r="E11147" s="363" t="s">
        <v>25724</v>
      </c>
      <c r="F11147"/>
      <c r="G11147"/>
      <c r="H11147"/>
      <c r="I11147" s="610"/>
    </row>
    <row r="11148" spans="1:9" ht="15" x14ac:dyDescent="0.25">
      <c r="A11148" s="609" t="str">
        <f t="shared" si="174"/>
        <v>4708</v>
      </c>
      <c r="B11148">
        <v>4708</v>
      </c>
      <c r="C11148" t="s">
        <v>25725</v>
      </c>
      <c r="D11148" t="s">
        <v>8779</v>
      </c>
      <c r="E11148" s="363" t="s">
        <v>25726</v>
      </c>
      <c r="F11148"/>
      <c r="G11148"/>
      <c r="H11148"/>
      <c r="I11148" s="610"/>
    </row>
    <row r="11149" spans="1:9" ht="15" x14ac:dyDescent="0.25">
      <c r="A11149" s="609" t="str">
        <f t="shared" si="174"/>
        <v>4712</v>
      </c>
      <c r="B11149">
        <v>4712</v>
      </c>
      <c r="C11149" t="s">
        <v>25727</v>
      </c>
      <c r="D11149" t="s">
        <v>8779</v>
      </c>
      <c r="E11149" s="363" t="s">
        <v>19157</v>
      </c>
      <c r="F11149"/>
      <c r="G11149"/>
      <c r="H11149"/>
      <c r="I11149" s="610"/>
    </row>
    <row r="11150" spans="1:9" ht="15" x14ac:dyDescent="0.25">
      <c r="A11150" s="609" t="str">
        <f t="shared" si="174"/>
        <v>4710</v>
      </c>
      <c r="B11150">
        <v>4710</v>
      </c>
      <c r="C11150" t="s">
        <v>25728</v>
      </c>
      <c r="D11150" t="s">
        <v>8779</v>
      </c>
      <c r="E11150" s="363" t="s">
        <v>25729</v>
      </c>
      <c r="F11150"/>
      <c r="G11150"/>
      <c r="H11150"/>
      <c r="I11150" s="610"/>
    </row>
    <row r="11151" spans="1:9" ht="15" x14ac:dyDescent="0.25">
      <c r="A11151" s="609" t="str">
        <f t="shared" si="174"/>
        <v>4746</v>
      </c>
      <c r="B11151">
        <v>4746</v>
      </c>
      <c r="C11151" t="s">
        <v>25730</v>
      </c>
      <c r="D11151" t="s">
        <v>8911</v>
      </c>
      <c r="E11151" s="363" t="s">
        <v>18220</v>
      </c>
      <c r="F11151"/>
      <c r="G11151"/>
      <c r="H11151"/>
      <c r="I11151" s="610"/>
    </row>
    <row r="11152" spans="1:9" ht="15" x14ac:dyDescent="0.25">
      <c r="A11152" s="609" t="str">
        <f t="shared" si="174"/>
        <v>4750</v>
      </c>
      <c r="B11152">
        <v>4750</v>
      </c>
      <c r="C11152" t="s">
        <v>25731</v>
      </c>
      <c r="D11152" t="s">
        <v>8786</v>
      </c>
      <c r="E11152" s="363" t="s">
        <v>9166</v>
      </c>
      <c r="F11152"/>
      <c r="G11152"/>
      <c r="H11152"/>
      <c r="I11152" s="610"/>
    </row>
    <row r="11153" spans="1:9" ht="15" x14ac:dyDescent="0.25">
      <c r="A11153" s="609" t="str">
        <f t="shared" si="174"/>
        <v>41065</v>
      </c>
      <c r="B11153">
        <v>41065</v>
      </c>
      <c r="C11153" t="s">
        <v>25732</v>
      </c>
      <c r="D11153" t="s">
        <v>8914</v>
      </c>
      <c r="E11153" s="363" t="s">
        <v>21402</v>
      </c>
      <c r="F11153"/>
      <c r="G11153"/>
      <c r="H11153"/>
      <c r="I11153" s="610"/>
    </row>
    <row r="11154" spans="1:9" ht="15" x14ac:dyDescent="0.25">
      <c r="A11154" s="609" t="str">
        <f t="shared" si="174"/>
        <v>34747</v>
      </c>
      <c r="B11154">
        <v>34747</v>
      </c>
      <c r="C11154" t="s">
        <v>25733</v>
      </c>
      <c r="D11154" t="s">
        <v>8796</v>
      </c>
      <c r="E11154" s="363" t="s">
        <v>25734</v>
      </c>
      <c r="F11154"/>
      <c r="G11154"/>
      <c r="H11154"/>
      <c r="I11154" s="610"/>
    </row>
    <row r="11155" spans="1:9" ht="15" x14ac:dyDescent="0.25">
      <c r="A11155" s="609" t="str">
        <f t="shared" si="174"/>
        <v>4826</v>
      </c>
      <c r="B11155">
        <v>4826</v>
      </c>
      <c r="C11155" t="s">
        <v>25735</v>
      </c>
      <c r="D11155" t="s">
        <v>8796</v>
      </c>
      <c r="E11155" s="363" t="s">
        <v>25736</v>
      </c>
      <c r="F11155"/>
      <c r="G11155"/>
      <c r="H11155"/>
      <c r="I11155" s="610"/>
    </row>
    <row r="11156" spans="1:9" ht="15" x14ac:dyDescent="0.25">
      <c r="A11156" s="609" t="str">
        <f t="shared" si="174"/>
        <v>41975</v>
      </c>
      <c r="B11156">
        <v>41975</v>
      </c>
      <c r="C11156" t="s">
        <v>25737</v>
      </c>
      <c r="D11156" t="s">
        <v>8779</v>
      </c>
      <c r="E11156" s="363" t="s">
        <v>10105</v>
      </c>
      <c r="F11156"/>
      <c r="G11156"/>
      <c r="H11156"/>
      <c r="I11156" s="610"/>
    </row>
    <row r="11157" spans="1:9" ht="15" x14ac:dyDescent="0.25">
      <c r="A11157" s="609" t="str">
        <f t="shared" si="174"/>
        <v>4825</v>
      </c>
      <c r="B11157">
        <v>4825</v>
      </c>
      <c r="C11157" t="s">
        <v>25738</v>
      </c>
      <c r="D11157" t="s">
        <v>8796</v>
      </c>
      <c r="E11157" s="363" t="s">
        <v>25739</v>
      </c>
      <c r="F11157"/>
      <c r="G11157"/>
      <c r="H11157"/>
      <c r="I11157" s="610"/>
    </row>
    <row r="11158" spans="1:9" ht="15" x14ac:dyDescent="0.25">
      <c r="A11158" s="609" t="str">
        <f t="shared" si="174"/>
        <v>34744</v>
      </c>
      <c r="B11158">
        <v>34744</v>
      </c>
      <c r="C11158" t="s">
        <v>25740</v>
      </c>
      <c r="D11158" t="s">
        <v>8779</v>
      </c>
      <c r="E11158" s="363" t="s">
        <v>10027</v>
      </c>
      <c r="F11158"/>
      <c r="G11158"/>
      <c r="H11158"/>
      <c r="I11158" s="610"/>
    </row>
    <row r="11159" spans="1:9" ht="15" x14ac:dyDescent="0.25">
      <c r="A11159" s="609" t="str">
        <f t="shared" si="174"/>
        <v>39430</v>
      </c>
      <c r="B11159">
        <v>39430</v>
      </c>
      <c r="C11159" t="s">
        <v>25741</v>
      </c>
      <c r="D11159" t="s">
        <v>8781</v>
      </c>
      <c r="E11159" s="363" t="s">
        <v>9030</v>
      </c>
      <c r="F11159"/>
      <c r="G11159"/>
      <c r="H11159"/>
      <c r="I11159" s="610"/>
    </row>
    <row r="11160" spans="1:9" ht="15" x14ac:dyDescent="0.25">
      <c r="A11160" s="609" t="str">
        <f t="shared" si="174"/>
        <v>39573</v>
      </c>
      <c r="B11160">
        <v>39573</v>
      </c>
      <c r="C11160" t="s">
        <v>25742</v>
      </c>
      <c r="D11160" t="s">
        <v>8781</v>
      </c>
      <c r="E11160" s="363" t="s">
        <v>10331</v>
      </c>
      <c r="F11160"/>
      <c r="G11160"/>
      <c r="H11160"/>
      <c r="I11160" s="610"/>
    </row>
    <row r="11161" spans="1:9" ht="15" x14ac:dyDescent="0.25">
      <c r="A11161" s="609" t="str">
        <f t="shared" si="174"/>
        <v>38410</v>
      </c>
      <c r="B11161">
        <v>38410</v>
      </c>
      <c r="C11161" t="s">
        <v>25743</v>
      </c>
      <c r="D11161" t="s">
        <v>8781</v>
      </c>
      <c r="E11161" s="363" t="s">
        <v>25744</v>
      </c>
      <c r="F11161"/>
      <c r="G11161"/>
      <c r="H11161"/>
      <c r="I11161" s="610"/>
    </row>
    <row r="11162" spans="1:9" ht="15" x14ac:dyDescent="0.25">
      <c r="A11162" s="609" t="str">
        <f t="shared" si="174"/>
        <v>41596</v>
      </c>
      <c r="B11162">
        <v>41596</v>
      </c>
      <c r="C11162" t="s">
        <v>25745</v>
      </c>
      <c r="D11162" t="s">
        <v>8790</v>
      </c>
      <c r="E11162" s="363" t="s">
        <v>17892</v>
      </c>
      <c r="F11162"/>
      <c r="G11162"/>
      <c r="H11162"/>
      <c r="I11162" s="610"/>
    </row>
    <row r="11163" spans="1:9" ht="15" x14ac:dyDescent="0.25">
      <c r="A11163" s="609" t="str">
        <f t="shared" si="174"/>
        <v>41598</v>
      </c>
      <c r="B11163">
        <v>41598</v>
      </c>
      <c r="C11163" t="s">
        <v>25746</v>
      </c>
      <c r="D11163" t="s">
        <v>8790</v>
      </c>
      <c r="E11163" s="363" t="s">
        <v>17892</v>
      </c>
      <c r="F11163"/>
      <c r="G11163"/>
      <c r="H11163"/>
      <c r="I11163" s="610"/>
    </row>
    <row r="11164" spans="1:9" ht="15" x14ac:dyDescent="0.25">
      <c r="A11164" s="609" t="str">
        <f t="shared" si="174"/>
        <v>41594</v>
      </c>
      <c r="B11164">
        <v>41594</v>
      </c>
      <c r="C11164" t="s">
        <v>25747</v>
      </c>
      <c r="D11164" t="s">
        <v>8790</v>
      </c>
      <c r="E11164" s="363" t="s">
        <v>9350</v>
      </c>
      <c r="F11164"/>
      <c r="G11164"/>
      <c r="H11164"/>
      <c r="I11164" s="610"/>
    </row>
    <row r="11165" spans="1:9" ht="15" x14ac:dyDescent="0.25">
      <c r="A11165" s="609" t="str">
        <f t="shared" si="174"/>
        <v>43663</v>
      </c>
      <c r="B11165">
        <v>43663</v>
      </c>
      <c r="C11165" t="s">
        <v>25748</v>
      </c>
      <c r="D11165" t="s">
        <v>8790</v>
      </c>
      <c r="E11165" s="363" t="s">
        <v>10066</v>
      </c>
      <c r="F11165"/>
      <c r="G11165"/>
      <c r="H11165"/>
      <c r="I11165" s="610"/>
    </row>
    <row r="11166" spans="1:9" ht="15" x14ac:dyDescent="0.25">
      <c r="A11166" s="609" t="str">
        <f t="shared" si="174"/>
        <v>4766</v>
      </c>
      <c r="B11166">
        <v>4766</v>
      </c>
      <c r="C11166" t="s">
        <v>25749</v>
      </c>
      <c r="D11166" t="s">
        <v>8790</v>
      </c>
      <c r="E11166" s="363" t="s">
        <v>9165</v>
      </c>
      <c r="F11166"/>
      <c r="G11166"/>
      <c r="H11166"/>
      <c r="I11166" s="610"/>
    </row>
    <row r="11167" spans="1:9" ht="15" x14ac:dyDescent="0.25">
      <c r="A11167" s="609" t="str">
        <f t="shared" si="174"/>
        <v>43664</v>
      </c>
      <c r="B11167">
        <v>43664</v>
      </c>
      <c r="C11167" t="s">
        <v>25750</v>
      </c>
      <c r="D11167" t="s">
        <v>8790</v>
      </c>
      <c r="E11167" s="363" t="s">
        <v>14559</v>
      </c>
      <c r="F11167"/>
      <c r="G11167"/>
      <c r="H11167"/>
      <c r="I11167" s="610"/>
    </row>
    <row r="11168" spans="1:9" ht="15" x14ac:dyDescent="0.25">
      <c r="A11168" s="609" t="str">
        <f t="shared" si="174"/>
        <v>43082</v>
      </c>
      <c r="B11168">
        <v>43082</v>
      </c>
      <c r="C11168" t="s">
        <v>25751</v>
      </c>
      <c r="D11168" t="s">
        <v>8790</v>
      </c>
      <c r="E11168" s="363" t="s">
        <v>9552</v>
      </c>
      <c r="F11168"/>
      <c r="G11168"/>
      <c r="H11168"/>
      <c r="I11168" s="610"/>
    </row>
    <row r="11169" spans="1:9" ht="15" x14ac:dyDescent="0.25">
      <c r="A11169" s="609" t="str">
        <f t="shared" si="174"/>
        <v>43665</v>
      </c>
      <c r="B11169">
        <v>43665</v>
      </c>
      <c r="C11169" t="s">
        <v>25752</v>
      </c>
      <c r="D11169" t="s">
        <v>8790</v>
      </c>
      <c r="E11169" s="363" t="s">
        <v>9165</v>
      </c>
      <c r="F11169"/>
      <c r="G11169"/>
      <c r="H11169"/>
      <c r="I11169" s="610"/>
    </row>
    <row r="11170" spans="1:9" ht="15" x14ac:dyDescent="0.25">
      <c r="A11170" s="609" t="str">
        <f t="shared" si="174"/>
        <v>10966</v>
      </c>
      <c r="B11170">
        <v>10966</v>
      </c>
      <c r="C11170" t="s">
        <v>25753</v>
      </c>
      <c r="D11170" t="s">
        <v>8790</v>
      </c>
      <c r="E11170" s="363" t="s">
        <v>10066</v>
      </c>
      <c r="F11170"/>
      <c r="G11170"/>
      <c r="H11170"/>
      <c r="I11170" s="610"/>
    </row>
    <row r="11171" spans="1:9" ht="15" x14ac:dyDescent="0.25">
      <c r="A11171" s="609" t="str">
        <f t="shared" si="174"/>
        <v>43692</v>
      </c>
      <c r="B11171">
        <v>43692</v>
      </c>
      <c r="C11171" t="s">
        <v>25754</v>
      </c>
      <c r="D11171" t="s">
        <v>8790</v>
      </c>
      <c r="E11171" s="363" t="s">
        <v>10066</v>
      </c>
      <c r="F11171"/>
      <c r="G11171"/>
      <c r="H11171"/>
      <c r="I11171" s="610"/>
    </row>
    <row r="11172" spans="1:9" ht="15" x14ac:dyDescent="0.25">
      <c r="A11172" s="609" t="str">
        <f t="shared" si="174"/>
        <v>43083</v>
      </c>
      <c r="B11172">
        <v>43083</v>
      </c>
      <c r="C11172" t="s">
        <v>25755</v>
      </c>
      <c r="D11172" t="s">
        <v>8790</v>
      </c>
      <c r="E11172" s="363" t="s">
        <v>9404</v>
      </c>
      <c r="F11172"/>
      <c r="G11172"/>
      <c r="H11172"/>
      <c r="I11172" s="610"/>
    </row>
    <row r="11173" spans="1:9" ht="15" x14ac:dyDescent="0.25">
      <c r="A11173" s="609" t="str">
        <f t="shared" si="174"/>
        <v>40535</v>
      </c>
      <c r="B11173">
        <v>40535</v>
      </c>
      <c r="C11173" t="s">
        <v>25756</v>
      </c>
      <c r="D11173" t="s">
        <v>8790</v>
      </c>
      <c r="E11173" s="363" t="s">
        <v>9404</v>
      </c>
      <c r="F11173"/>
      <c r="G11173"/>
      <c r="H11173"/>
      <c r="I11173" s="610"/>
    </row>
    <row r="11174" spans="1:9" ht="15" x14ac:dyDescent="0.25">
      <c r="A11174" s="609" t="str">
        <f t="shared" si="174"/>
        <v>39427</v>
      </c>
      <c r="B11174">
        <v>39427</v>
      </c>
      <c r="C11174" t="s">
        <v>25757</v>
      </c>
      <c r="D11174" t="s">
        <v>8796</v>
      </c>
      <c r="E11174" s="363" t="s">
        <v>9462</v>
      </c>
      <c r="F11174"/>
      <c r="G11174"/>
      <c r="H11174"/>
      <c r="I11174" s="610"/>
    </row>
    <row r="11175" spans="1:9" ht="15" x14ac:dyDescent="0.25">
      <c r="A11175" s="609" t="str">
        <f t="shared" si="174"/>
        <v>39424</v>
      </c>
      <c r="B11175">
        <v>39424</v>
      </c>
      <c r="C11175" t="s">
        <v>25758</v>
      </c>
      <c r="D11175" t="s">
        <v>8796</v>
      </c>
      <c r="E11175" s="363" t="s">
        <v>9038</v>
      </c>
      <c r="F11175"/>
      <c r="G11175"/>
      <c r="H11175"/>
      <c r="I11175" s="610"/>
    </row>
    <row r="11176" spans="1:9" ht="15" x14ac:dyDescent="0.25">
      <c r="A11176" s="609" t="str">
        <f t="shared" si="174"/>
        <v>39425</v>
      </c>
      <c r="B11176">
        <v>39425</v>
      </c>
      <c r="C11176" t="s">
        <v>25759</v>
      </c>
      <c r="D11176" t="s">
        <v>8796</v>
      </c>
      <c r="E11176" s="363" t="s">
        <v>8878</v>
      </c>
      <c r="F11176"/>
      <c r="G11176"/>
      <c r="H11176"/>
      <c r="I11176" s="610"/>
    </row>
    <row r="11177" spans="1:9" ht="15" x14ac:dyDescent="0.25">
      <c r="A11177" s="609" t="str">
        <f t="shared" si="174"/>
        <v>40664</v>
      </c>
      <c r="B11177">
        <v>40664</v>
      </c>
      <c r="C11177" t="s">
        <v>25760</v>
      </c>
      <c r="D11177" t="s">
        <v>8790</v>
      </c>
      <c r="E11177" s="363" t="s">
        <v>25761</v>
      </c>
      <c r="F11177"/>
      <c r="G11177"/>
      <c r="H11177"/>
      <c r="I11177" s="610"/>
    </row>
    <row r="11178" spans="1:9" ht="15" x14ac:dyDescent="0.25">
      <c r="A11178" s="609" t="str">
        <f t="shared" si="174"/>
        <v>34360</v>
      </c>
      <c r="B11178">
        <v>34360</v>
      </c>
      <c r="C11178" t="s">
        <v>25762</v>
      </c>
      <c r="D11178" t="s">
        <v>8790</v>
      </c>
      <c r="E11178" s="363" t="s">
        <v>25763</v>
      </c>
      <c r="F11178"/>
      <c r="G11178"/>
      <c r="H11178"/>
      <c r="I11178" s="610"/>
    </row>
    <row r="11179" spans="1:9" ht="15" x14ac:dyDescent="0.25">
      <c r="A11179" s="609" t="str">
        <f t="shared" si="174"/>
        <v>20259</v>
      </c>
      <c r="B11179">
        <v>20259</v>
      </c>
      <c r="C11179" t="s">
        <v>25764</v>
      </c>
      <c r="D11179" t="s">
        <v>8796</v>
      </c>
      <c r="E11179" s="363" t="s">
        <v>9532</v>
      </c>
      <c r="F11179"/>
      <c r="G11179"/>
      <c r="H11179"/>
      <c r="I11179" s="610"/>
    </row>
    <row r="11180" spans="1:9" ht="15" x14ac:dyDescent="0.25">
      <c r="A11180" s="609" t="str">
        <f t="shared" si="174"/>
        <v>14077</v>
      </c>
      <c r="B11180">
        <v>14077</v>
      </c>
      <c r="C11180" t="s">
        <v>25765</v>
      </c>
      <c r="D11180" t="s">
        <v>8796</v>
      </c>
      <c r="E11180" s="363" t="s">
        <v>25766</v>
      </c>
      <c r="F11180"/>
      <c r="G11180"/>
      <c r="H11180"/>
      <c r="I11180" s="610"/>
    </row>
    <row r="11181" spans="1:9" ht="15" x14ac:dyDescent="0.25">
      <c r="A11181" s="609" t="str">
        <f t="shared" si="174"/>
        <v>3678</v>
      </c>
      <c r="B11181">
        <v>3678</v>
      </c>
      <c r="C11181" t="s">
        <v>25767</v>
      </c>
      <c r="D11181" t="s">
        <v>8796</v>
      </c>
      <c r="E11181" s="363" t="s">
        <v>25768</v>
      </c>
      <c r="F11181"/>
      <c r="G11181"/>
      <c r="H11181"/>
      <c r="I11181" s="610"/>
    </row>
    <row r="11182" spans="1:9" ht="15" x14ac:dyDescent="0.25">
      <c r="A11182" s="609" t="str">
        <f t="shared" si="174"/>
        <v>39418</v>
      </c>
      <c r="B11182">
        <v>39418</v>
      </c>
      <c r="C11182" t="s">
        <v>25769</v>
      </c>
      <c r="D11182" t="s">
        <v>8796</v>
      </c>
      <c r="E11182" s="363" t="s">
        <v>10274</v>
      </c>
      <c r="F11182"/>
      <c r="G11182"/>
      <c r="H11182"/>
      <c r="I11182" s="610"/>
    </row>
    <row r="11183" spans="1:9" ht="15" x14ac:dyDescent="0.25">
      <c r="A11183" s="609" t="str">
        <f t="shared" si="174"/>
        <v>39419</v>
      </c>
      <c r="B11183">
        <v>39419</v>
      </c>
      <c r="C11183" t="s">
        <v>25770</v>
      </c>
      <c r="D11183" t="s">
        <v>8796</v>
      </c>
      <c r="E11183" s="363" t="s">
        <v>10144</v>
      </c>
      <c r="F11183"/>
      <c r="G11183"/>
      <c r="H11183"/>
      <c r="I11183" s="610"/>
    </row>
    <row r="11184" spans="1:9" ht="15" x14ac:dyDescent="0.25">
      <c r="A11184" s="609" t="str">
        <f t="shared" si="174"/>
        <v>39420</v>
      </c>
      <c r="B11184">
        <v>39420</v>
      </c>
      <c r="C11184" t="s">
        <v>25771</v>
      </c>
      <c r="D11184" t="s">
        <v>8796</v>
      </c>
      <c r="E11184" s="363" t="s">
        <v>14428</v>
      </c>
      <c r="F11184"/>
      <c r="G11184"/>
      <c r="H11184"/>
      <c r="I11184" s="610"/>
    </row>
    <row r="11185" spans="1:9" ht="15" x14ac:dyDescent="0.25">
      <c r="A11185" s="609" t="str">
        <f t="shared" si="174"/>
        <v>39571</v>
      </c>
      <c r="B11185">
        <v>39571</v>
      </c>
      <c r="C11185" t="s">
        <v>25772</v>
      </c>
      <c r="D11185" t="s">
        <v>8796</v>
      </c>
      <c r="E11185" s="363" t="s">
        <v>11040</v>
      </c>
      <c r="F11185"/>
      <c r="G11185"/>
      <c r="H11185"/>
      <c r="I11185" s="610"/>
    </row>
    <row r="11186" spans="1:9" ht="15" x14ac:dyDescent="0.25">
      <c r="A11186" s="609" t="str">
        <f t="shared" si="174"/>
        <v>39421</v>
      </c>
      <c r="B11186">
        <v>39421</v>
      </c>
      <c r="C11186" t="s">
        <v>25773</v>
      </c>
      <c r="D11186" t="s">
        <v>8796</v>
      </c>
      <c r="E11186" s="363" t="s">
        <v>9401</v>
      </c>
      <c r="F11186"/>
      <c r="G11186"/>
      <c r="H11186"/>
      <c r="I11186" s="610"/>
    </row>
    <row r="11187" spans="1:9" ht="15" x14ac:dyDescent="0.25">
      <c r="A11187" s="609" t="str">
        <f t="shared" si="174"/>
        <v>39422</v>
      </c>
      <c r="B11187">
        <v>39422</v>
      </c>
      <c r="C11187" t="s">
        <v>25774</v>
      </c>
      <c r="D11187" t="s">
        <v>8796</v>
      </c>
      <c r="E11187" s="363" t="s">
        <v>9381</v>
      </c>
      <c r="F11187"/>
      <c r="G11187"/>
      <c r="H11187"/>
      <c r="I11187" s="610"/>
    </row>
    <row r="11188" spans="1:9" ht="15" x14ac:dyDescent="0.25">
      <c r="A11188" s="609" t="str">
        <f t="shared" si="174"/>
        <v>39423</v>
      </c>
      <c r="B11188">
        <v>39423</v>
      </c>
      <c r="C11188" t="s">
        <v>25775</v>
      </c>
      <c r="D11188" t="s">
        <v>8796</v>
      </c>
      <c r="E11188" s="363" t="s">
        <v>10248</v>
      </c>
      <c r="F11188"/>
      <c r="G11188"/>
      <c r="H11188"/>
      <c r="I11188" s="610"/>
    </row>
    <row r="11189" spans="1:9" ht="15" x14ac:dyDescent="0.25">
      <c r="A11189" s="609" t="str">
        <f t="shared" si="174"/>
        <v>39426</v>
      </c>
      <c r="B11189">
        <v>39426</v>
      </c>
      <c r="C11189" t="s">
        <v>25776</v>
      </c>
      <c r="D11189" t="s">
        <v>8796</v>
      </c>
      <c r="E11189" s="363" t="s">
        <v>11131</v>
      </c>
      <c r="F11189"/>
      <c r="G11189"/>
      <c r="H11189"/>
      <c r="I11189" s="610"/>
    </row>
    <row r="11190" spans="1:9" ht="15" x14ac:dyDescent="0.25">
      <c r="A11190" s="609" t="str">
        <f t="shared" si="174"/>
        <v>39429</v>
      </c>
      <c r="B11190">
        <v>39429</v>
      </c>
      <c r="C11190" t="s">
        <v>25777</v>
      </c>
      <c r="D11190" t="s">
        <v>8796</v>
      </c>
      <c r="E11190" s="363" t="s">
        <v>10089</v>
      </c>
      <c r="F11190"/>
      <c r="G11190"/>
      <c r="H11190"/>
      <c r="I11190" s="610"/>
    </row>
    <row r="11191" spans="1:9" ht="15" x14ac:dyDescent="0.25">
      <c r="A11191" s="609" t="str">
        <f t="shared" si="174"/>
        <v>39428</v>
      </c>
      <c r="B11191">
        <v>39428</v>
      </c>
      <c r="C11191" t="s">
        <v>25778</v>
      </c>
      <c r="D11191" t="s">
        <v>8796</v>
      </c>
      <c r="E11191" s="363" t="s">
        <v>18014</v>
      </c>
      <c r="F11191"/>
      <c r="G11191"/>
      <c r="H11191"/>
      <c r="I11191" s="610"/>
    </row>
    <row r="11192" spans="1:9" ht="15" x14ac:dyDescent="0.25">
      <c r="A11192" s="609" t="str">
        <f t="shared" si="174"/>
        <v>39572</v>
      </c>
      <c r="B11192">
        <v>39572</v>
      </c>
      <c r="C11192" t="s">
        <v>25779</v>
      </c>
      <c r="D11192" t="s">
        <v>8796</v>
      </c>
      <c r="E11192" s="363" t="s">
        <v>9989</v>
      </c>
      <c r="F11192"/>
      <c r="G11192"/>
      <c r="H11192"/>
      <c r="I11192" s="610"/>
    </row>
    <row r="11193" spans="1:9" ht="15" x14ac:dyDescent="0.25">
      <c r="A11193" s="609" t="str">
        <f t="shared" si="174"/>
        <v>39570</v>
      </c>
      <c r="B11193">
        <v>39570</v>
      </c>
      <c r="C11193" t="s">
        <v>25780</v>
      </c>
      <c r="D11193" t="s">
        <v>8796</v>
      </c>
      <c r="E11193" s="363" t="s">
        <v>9932</v>
      </c>
      <c r="F11193"/>
      <c r="G11193"/>
      <c r="H11193"/>
      <c r="I11193" s="610"/>
    </row>
    <row r="11194" spans="1:9" ht="15" x14ac:dyDescent="0.25">
      <c r="A11194" s="609" t="str">
        <f t="shared" si="174"/>
        <v>39569</v>
      </c>
      <c r="B11194">
        <v>39569</v>
      </c>
      <c r="C11194" t="s">
        <v>25781</v>
      </c>
      <c r="D11194" t="s">
        <v>8796</v>
      </c>
      <c r="E11194" s="363" t="s">
        <v>11308</v>
      </c>
      <c r="F11194"/>
      <c r="G11194"/>
      <c r="H11194"/>
      <c r="I11194" s="610"/>
    </row>
    <row r="11195" spans="1:9" ht="15" x14ac:dyDescent="0.25">
      <c r="A11195" s="609" t="str">
        <f t="shared" si="174"/>
        <v>11552</v>
      </c>
      <c r="B11195">
        <v>11552</v>
      </c>
      <c r="C11195" t="s">
        <v>25782</v>
      </c>
      <c r="D11195" t="s">
        <v>8796</v>
      </c>
      <c r="E11195" s="363" t="s">
        <v>25783</v>
      </c>
      <c r="F11195"/>
      <c r="G11195"/>
      <c r="H11195"/>
      <c r="I11195" s="610"/>
    </row>
    <row r="11196" spans="1:9" ht="15" x14ac:dyDescent="0.25">
      <c r="A11196" s="609" t="str">
        <f t="shared" si="174"/>
        <v>40598</v>
      </c>
      <c r="B11196">
        <v>40598</v>
      </c>
      <c r="C11196" t="s">
        <v>25784</v>
      </c>
      <c r="D11196" t="s">
        <v>8790</v>
      </c>
      <c r="E11196" s="363" t="s">
        <v>8853</v>
      </c>
      <c r="F11196"/>
      <c r="G11196"/>
      <c r="H11196"/>
      <c r="I11196" s="610"/>
    </row>
    <row r="11197" spans="1:9" ht="15" x14ac:dyDescent="0.25">
      <c r="A11197" s="609" t="str">
        <f t="shared" si="174"/>
        <v>39029</v>
      </c>
      <c r="B11197">
        <v>39029</v>
      </c>
      <c r="C11197" t="s">
        <v>25785</v>
      </c>
      <c r="D11197" t="s">
        <v>8796</v>
      </c>
      <c r="E11197" s="363" t="s">
        <v>18146</v>
      </c>
      <c r="F11197"/>
      <c r="G11197"/>
      <c r="H11197"/>
      <c r="I11197" s="610"/>
    </row>
    <row r="11198" spans="1:9" ht="15" x14ac:dyDescent="0.25">
      <c r="A11198" s="609" t="str">
        <f t="shared" si="174"/>
        <v>39028</v>
      </c>
      <c r="B11198">
        <v>39028</v>
      </c>
      <c r="C11198" t="s">
        <v>25786</v>
      </c>
      <c r="D11198" t="s">
        <v>8796</v>
      </c>
      <c r="E11198" s="363" t="s">
        <v>9374</v>
      </c>
      <c r="F11198"/>
      <c r="G11198"/>
      <c r="H11198"/>
      <c r="I11198" s="610"/>
    </row>
    <row r="11199" spans="1:9" ht="15" x14ac:dyDescent="0.25">
      <c r="A11199" s="609" t="str">
        <f t="shared" si="174"/>
        <v>39328</v>
      </c>
      <c r="B11199">
        <v>39328</v>
      </c>
      <c r="C11199" t="s">
        <v>25787</v>
      </c>
      <c r="D11199" t="s">
        <v>8796</v>
      </c>
      <c r="E11199" s="363" t="s">
        <v>23022</v>
      </c>
      <c r="F11199"/>
      <c r="G11199"/>
      <c r="H11199"/>
      <c r="I11199" s="610"/>
    </row>
    <row r="11200" spans="1:9" ht="15" x14ac:dyDescent="0.25">
      <c r="A11200" s="609" t="str">
        <f t="shared" si="174"/>
        <v>38541</v>
      </c>
      <c r="B11200">
        <v>38541</v>
      </c>
      <c r="C11200" t="s">
        <v>25788</v>
      </c>
      <c r="D11200" t="s">
        <v>8781</v>
      </c>
      <c r="E11200" s="363" t="s">
        <v>25789</v>
      </c>
      <c r="F11200"/>
      <c r="G11200"/>
      <c r="H11200"/>
      <c r="I11200" s="610"/>
    </row>
    <row r="11201" spans="1:9" ht="15" x14ac:dyDescent="0.25">
      <c r="A11201" s="609" t="str">
        <f t="shared" si="174"/>
        <v>38542</v>
      </c>
      <c r="B11201">
        <v>38542</v>
      </c>
      <c r="C11201" t="s">
        <v>25790</v>
      </c>
      <c r="D11201" t="s">
        <v>8781</v>
      </c>
      <c r="E11201" s="363" t="s">
        <v>25791</v>
      </c>
      <c r="F11201"/>
      <c r="G11201"/>
      <c r="H11201"/>
      <c r="I11201" s="610"/>
    </row>
    <row r="11202" spans="1:9" ht="15" x14ac:dyDescent="0.25">
      <c r="A11202" s="609" t="str">
        <f t="shared" ref="A11202:A11265" si="175">IF(ISERROR(SEARCH("/",B11202)=6),TRIM(CLEAN(B11202)),IF(SEARCH("/",B11202)=6,IF(LEN(TRIM(CLEAN(B11202)))=7,LEFT(TRIM(CLEAN(B11202)),6)&amp;"00"&amp;RIGHT(TRIM(CLEAN(B11202)),1),LEFT(TRIM(CLEAN(B11202)),6)&amp;"0"&amp;RIGHT(TRIM(CLEAN(B11202)),2)),TRIM(CLEAN(B11202))))</f>
        <v>38543</v>
      </c>
      <c r="B11202">
        <v>38543</v>
      </c>
      <c r="C11202" t="s">
        <v>25792</v>
      </c>
      <c r="D11202" t="s">
        <v>8781</v>
      </c>
      <c r="E11202" s="363" t="s">
        <v>25793</v>
      </c>
      <c r="F11202"/>
      <c r="G11202"/>
      <c r="H11202"/>
      <c r="I11202" s="610"/>
    </row>
    <row r="11203" spans="1:9" ht="15" x14ac:dyDescent="0.25">
      <c r="A11203" s="609" t="str">
        <f t="shared" si="175"/>
        <v>40406</v>
      </c>
      <c r="B11203">
        <v>40406</v>
      </c>
      <c r="C11203" t="s">
        <v>25794</v>
      </c>
      <c r="D11203" t="s">
        <v>8781</v>
      </c>
      <c r="E11203" s="363" t="s">
        <v>25795</v>
      </c>
      <c r="F11203"/>
      <c r="G11203"/>
      <c r="H11203"/>
      <c r="I11203" s="610"/>
    </row>
    <row r="11204" spans="1:9" ht="15" x14ac:dyDescent="0.25">
      <c r="A11204" s="609" t="str">
        <f t="shared" si="175"/>
        <v>40789</v>
      </c>
      <c r="B11204">
        <v>40789</v>
      </c>
      <c r="C11204" t="s">
        <v>25796</v>
      </c>
      <c r="D11204" t="s">
        <v>8781</v>
      </c>
      <c r="E11204" s="363" t="s">
        <v>25797</v>
      </c>
      <c r="F11204"/>
      <c r="G11204"/>
      <c r="H11204"/>
      <c r="I11204" s="610"/>
    </row>
    <row r="11205" spans="1:9" ht="15" x14ac:dyDescent="0.25">
      <c r="A11205" s="609" t="str">
        <f t="shared" si="175"/>
        <v>40791</v>
      </c>
      <c r="B11205">
        <v>40791</v>
      </c>
      <c r="C11205" t="s">
        <v>25798</v>
      </c>
      <c r="D11205" t="s">
        <v>8781</v>
      </c>
      <c r="E11205" s="363" t="s">
        <v>25799</v>
      </c>
      <c r="F11205"/>
      <c r="G11205"/>
      <c r="H11205"/>
      <c r="I11205" s="610"/>
    </row>
    <row r="11206" spans="1:9" ht="15" x14ac:dyDescent="0.25">
      <c r="A11206" s="609" t="str">
        <f t="shared" si="175"/>
        <v>11651</v>
      </c>
      <c r="B11206">
        <v>11651</v>
      </c>
      <c r="C11206" t="s">
        <v>25800</v>
      </c>
      <c r="D11206" t="s">
        <v>8781</v>
      </c>
      <c r="E11206" s="363" t="s">
        <v>25801</v>
      </c>
      <c r="F11206"/>
      <c r="G11206"/>
      <c r="H11206"/>
      <c r="I11206" s="610"/>
    </row>
    <row r="11207" spans="1:9" ht="15" x14ac:dyDescent="0.25">
      <c r="A11207" s="609" t="str">
        <f t="shared" si="175"/>
        <v>40435</v>
      </c>
      <c r="B11207">
        <v>40435</v>
      </c>
      <c r="C11207" t="s">
        <v>25802</v>
      </c>
      <c r="D11207" t="s">
        <v>8781</v>
      </c>
      <c r="E11207" s="363" t="s">
        <v>25803</v>
      </c>
      <c r="F11207"/>
      <c r="G11207"/>
      <c r="H11207"/>
      <c r="I11207" s="610"/>
    </row>
    <row r="11208" spans="1:9" ht="15" x14ac:dyDescent="0.25">
      <c r="A11208" s="609" t="str">
        <f t="shared" si="175"/>
        <v>39012</v>
      </c>
      <c r="B11208">
        <v>39012</v>
      </c>
      <c r="C11208" t="s">
        <v>25804</v>
      </c>
      <c r="D11208" t="s">
        <v>8781</v>
      </c>
      <c r="E11208" s="363" t="s">
        <v>25805</v>
      </c>
      <c r="F11208"/>
      <c r="G11208"/>
      <c r="H11208"/>
      <c r="I11208" s="610"/>
    </row>
    <row r="11209" spans="1:9" ht="15" x14ac:dyDescent="0.25">
      <c r="A11209" s="609" t="str">
        <f t="shared" si="175"/>
        <v>13617</v>
      </c>
      <c r="B11209">
        <v>13617</v>
      </c>
      <c r="C11209" t="s">
        <v>25806</v>
      </c>
      <c r="D11209" t="s">
        <v>8781</v>
      </c>
      <c r="E11209" s="363" t="s">
        <v>25807</v>
      </c>
      <c r="F11209"/>
      <c r="G11209"/>
      <c r="H11209"/>
      <c r="I11209" s="610"/>
    </row>
    <row r="11210" spans="1:9" ht="15" x14ac:dyDescent="0.25">
      <c r="A11210" s="609" t="str">
        <f t="shared" si="175"/>
        <v>35274</v>
      </c>
      <c r="B11210">
        <v>35274</v>
      </c>
      <c r="C11210" t="s">
        <v>25808</v>
      </c>
      <c r="D11210" t="s">
        <v>8796</v>
      </c>
      <c r="E11210" s="363" t="s">
        <v>25809</v>
      </c>
      <c r="F11210"/>
      <c r="G11210"/>
      <c r="H11210"/>
      <c r="I11210" s="610"/>
    </row>
    <row r="11211" spans="1:9" ht="15" x14ac:dyDescent="0.25">
      <c r="A11211" s="609" t="str">
        <f t="shared" si="175"/>
        <v>35275</v>
      </c>
      <c r="B11211">
        <v>35275</v>
      </c>
      <c r="C11211" t="s">
        <v>25810</v>
      </c>
      <c r="D11211" t="s">
        <v>8796</v>
      </c>
      <c r="E11211" s="363" t="s">
        <v>25811</v>
      </c>
      <c r="F11211"/>
      <c r="G11211"/>
      <c r="H11211"/>
      <c r="I11211" s="610"/>
    </row>
    <row r="11212" spans="1:9" ht="15" x14ac:dyDescent="0.25">
      <c r="A11212" s="609" t="str">
        <f t="shared" si="175"/>
        <v>35276</v>
      </c>
      <c r="B11212">
        <v>35276</v>
      </c>
      <c r="C11212" t="s">
        <v>25812</v>
      </c>
      <c r="D11212" t="s">
        <v>8796</v>
      </c>
      <c r="E11212" s="363" t="s">
        <v>25813</v>
      </c>
      <c r="F11212"/>
      <c r="G11212"/>
      <c r="H11212"/>
      <c r="I11212" s="610"/>
    </row>
    <row r="11213" spans="1:9" ht="15" x14ac:dyDescent="0.25">
      <c r="A11213" s="609" t="str">
        <f t="shared" si="175"/>
        <v>38386</v>
      </c>
      <c r="B11213">
        <v>38386</v>
      </c>
      <c r="C11213" t="s">
        <v>25814</v>
      </c>
      <c r="D11213" t="s">
        <v>8781</v>
      </c>
      <c r="E11213" s="363" t="s">
        <v>8821</v>
      </c>
      <c r="F11213"/>
      <c r="G11213"/>
      <c r="H11213"/>
      <c r="I11213" s="610"/>
    </row>
    <row r="11214" spans="1:9" ht="15" x14ac:dyDescent="0.25">
      <c r="A11214" s="609" t="str">
        <f t="shared" si="175"/>
        <v>11091</v>
      </c>
      <c r="B11214">
        <v>11091</v>
      </c>
      <c r="C11214" t="s">
        <v>25815</v>
      </c>
      <c r="D11214" t="s">
        <v>8781</v>
      </c>
      <c r="E11214" s="363" t="s">
        <v>8833</v>
      </c>
      <c r="F11214"/>
      <c r="G11214"/>
      <c r="H11214"/>
      <c r="I11214" s="610"/>
    </row>
    <row r="11215" spans="1:9" ht="15" x14ac:dyDescent="0.25">
      <c r="A11215" s="609" t="str">
        <f t="shared" si="175"/>
        <v>37586</v>
      </c>
      <c r="B11215">
        <v>37586</v>
      </c>
      <c r="C11215" t="s">
        <v>25816</v>
      </c>
      <c r="D11215" t="s">
        <v>9710</v>
      </c>
      <c r="E11215" s="363" t="s">
        <v>25817</v>
      </c>
      <c r="F11215"/>
      <c r="G11215"/>
      <c r="H11215"/>
      <c r="I11215" s="610"/>
    </row>
    <row r="11216" spans="1:9" ht="15" x14ac:dyDescent="0.25">
      <c r="A11216" s="609" t="str">
        <f t="shared" si="175"/>
        <v>37395</v>
      </c>
      <c r="B11216">
        <v>37395</v>
      </c>
      <c r="C11216" t="s">
        <v>25818</v>
      </c>
      <c r="D11216" t="s">
        <v>9710</v>
      </c>
      <c r="E11216" s="363" t="s">
        <v>9946</v>
      </c>
      <c r="F11216"/>
      <c r="G11216"/>
      <c r="H11216"/>
      <c r="I11216" s="610"/>
    </row>
    <row r="11217" spans="1:9" ht="15" x14ac:dyDescent="0.25">
      <c r="A11217" s="609" t="str">
        <f t="shared" si="175"/>
        <v>14147</v>
      </c>
      <c r="B11217">
        <v>14147</v>
      </c>
      <c r="C11217" t="s">
        <v>25819</v>
      </c>
      <c r="D11217" t="s">
        <v>9710</v>
      </c>
      <c r="E11217" s="363" t="s">
        <v>21002</v>
      </c>
      <c r="F11217"/>
      <c r="G11217"/>
      <c r="H11217"/>
      <c r="I11217" s="610"/>
    </row>
    <row r="11218" spans="1:9" ht="15" x14ac:dyDescent="0.25">
      <c r="A11218" s="609" t="str">
        <f t="shared" si="175"/>
        <v>37396</v>
      </c>
      <c r="B11218">
        <v>37396</v>
      </c>
      <c r="C11218" t="s">
        <v>25820</v>
      </c>
      <c r="D11218" t="s">
        <v>9710</v>
      </c>
      <c r="E11218" s="363" t="s">
        <v>10122</v>
      </c>
      <c r="F11218"/>
      <c r="G11218"/>
      <c r="H11218"/>
      <c r="I11218" s="610"/>
    </row>
    <row r="11219" spans="1:9" ht="15" x14ac:dyDescent="0.25">
      <c r="A11219" s="609" t="str">
        <f t="shared" si="175"/>
        <v>37397</v>
      </c>
      <c r="B11219">
        <v>37397</v>
      </c>
      <c r="C11219" t="s">
        <v>25821</v>
      </c>
      <c r="D11219" t="s">
        <v>9710</v>
      </c>
      <c r="E11219" s="363" t="s">
        <v>8979</v>
      </c>
      <c r="F11219"/>
      <c r="G11219"/>
      <c r="H11219"/>
      <c r="I11219" s="610"/>
    </row>
    <row r="11220" spans="1:9" ht="15" x14ac:dyDescent="0.25">
      <c r="A11220" s="609" t="str">
        <f t="shared" si="175"/>
        <v>43606</v>
      </c>
      <c r="B11220">
        <v>43606</v>
      </c>
      <c r="C11220" t="s">
        <v>25822</v>
      </c>
      <c r="D11220" t="s">
        <v>8781</v>
      </c>
      <c r="E11220" s="363" t="s">
        <v>14247</v>
      </c>
      <c r="F11220"/>
      <c r="G11220"/>
      <c r="H11220"/>
      <c r="I11220" s="610"/>
    </row>
    <row r="11221" spans="1:9" ht="15" x14ac:dyDescent="0.25">
      <c r="A11221" s="609" t="str">
        <f t="shared" si="175"/>
        <v>444</v>
      </c>
      <c r="B11221">
        <v>444</v>
      </c>
      <c r="C11221" t="s">
        <v>25823</v>
      </c>
      <c r="D11221" t="s">
        <v>8781</v>
      </c>
      <c r="E11221" s="363" t="s">
        <v>15198</v>
      </c>
      <c r="F11221"/>
      <c r="G11221"/>
      <c r="H11221"/>
      <c r="I11221" s="610"/>
    </row>
    <row r="11222" spans="1:9" ht="15" x14ac:dyDescent="0.25">
      <c r="A11222" s="609" t="str">
        <f t="shared" si="175"/>
        <v>445</v>
      </c>
      <c r="B11222">
        <v>445</v>
      </c>
      <c r="C11222" t="s">
        <v>25824</v>
      </c>
      <c r="D11222" t="s">
        <v>8781</v>
      </c>
      <c r="E11222" s="363" t="s">
        <v>25825</v>
      </c>
      <c r="F11222"/>
      <c r="G11222"/>
      <c r="H11222"/>
      <c r="I11222" s="610"/>
    </row>
    <row r="11223" spans="1:9" ht="15" x14ac:dyDescent="0.25">
      <c r="A11223" s="609" t="str">
        <f t="shared" si="175"/>
        <v>4783</v>
      </c>
      <c r="B11223">
        <v>4783</v>
      </c>
      <c r="C11223" t="s">
        <v>25826</v>
      </c>
      <c r="D11223" t="s">
        <v>8786</v>
      </c>
      <c r="E11223" s="363" t="s">
        <v>9166</v>
      </c>
      <c r="F11223"/>
      <c r="G11223"/>
      <c r="H11223"/>
      <c r="I11223" s="610"/>
    </row>
    <row r="11224" spans="1:9" ht="15" x14ac:dyDescent="0.25">
      <c r="A11224" s="609" t="str">
        <f t="shared" si="175"/>
        <v>41079</v>
      </c>
      <c r="B11224">
        <v>41079</v>
      </c>
      <c r="C11224" t="s">
        <v>25827</v>
      </c>
      <c r="D11224" t="s">
        <v>8914</v>
      </c>
      <c r="E11224" s="363" t="s">
        <v>21402</v>
      </c>
      <c r="F11224"/>
      <c r="G11224"/>
      <c r="H11224"/>
      <c r="I11224" s="610"/>
    </row>
    <row r="11225" spans="1:9" ht="15" x14ac:dyDescent="0.25">
      <c r="A11225" s="609" t="str">
        <f t="shared" si="175"/>
        <v>12874</v>
      </c>
      <c r="B11225">
        <v>12874</v>
      </c>
      <c r="C11225" t="s">
        <v>25828</v>
      </c>
      <c r="D11225" t="s">
        <v>8786</v>
      </c>
      <c r="E11225" s="363" t="s">
        <v>9587</v>
      </c>
      <c r="F11225"/>
      <c r="G11225"/>
      <c r="H11225"/>
      <c r="I11225" s="610"/>
    </row>
    <row r="11226" spans="1:9" ht="15" x14ac:dyDescent="0.25">
      <c r="A11226" s="609" t="str">
        <f t="shared" si="175"/>
        <v>41082</v>
      </c>
      <c r="B11226">
        <v>41082</v>
      </c>
      <c r="C11226" t="s">
        <v>25829</v>
      </c>
      <c r="D11226" t="s">
        <v>8914</v>
      </c>
      <c r="E11226" s="363" t="s">
        <v>25830</v>
      </c>
      <c r="F11226"/>
      <c r="G11226"/>
      <c r="H11226"/>
      <c r="I11226" s="610"/>
    </row>
    <row r="11227" spans="1:9" ht="15" x14ac:dyDescent="0.25">
      <c r="A11227" s="609" t="str">
        <f t="shared" si="175"/>
        <v>4785</v>
      </c>
      <c r="B11227">
        <v>4785</v>
      </c>
      <c r="C11227" t="s">
        <v>25831</v>
      </c>
      <c r="D11227" t="s">
        <v>8786</v>
      </c>
      <c r="E11227" s="363" t="s">
        <v>10073</v>
      </c>
      <c r="F11227"/>
      <c r="G11227"/>
      <c r="H11227"/>
      <c r="I11227" s="610"/>
    </row>
    <row r="11228" spans="1:9" ht="15" x14ac:dyDescent="0.25">
      <c r="A11228" s="609" t="str">
        <f t="shared" si="175"/>
        <v>41081</v>
      </c>
      <c r="B11228">
        <v>41081</v>
      </c>
      <c r="C11228" t="s">
        <v>25832</v>
      </c>
      <c r="D11228" t="s">
        <v>8914</v>
      </c>
      <c r="E11228" s="363" t="s">
        <v>25833</v>
      </c>
      <c r="F11228"/>
      <c r="G11228"/>
      <c r="H11228"/>
      <c r="I11228" s="610"/>
    </row>
    <row r="11229" spans="1:9" ht="15" x14ac:dyDescent="0.25">
      <c r="A11229" s="609" t="str">
        <f t="shared" si="175"/>
        <v>4801</v>
      </c>
      <c r="B11229">
        <v>4801</v>
      </c>
      <c r="C11229" t="s">
        <v>25834</v>
      </c>
      <c r="D11229" t="s">
        <v>8779</v>
      </c>
      <c r="E11229" s="363" t="s">
        <v>25835</v>
      </c>
      <c r="F11229"/>
      <c r="G11229"/>
      <c r="H11229"/>
      <c r="I11229" s="610"/>
    </row>
    <row r="11230" spans="1:9" ht="15" x14ac:dyDescent="0.25">
      <c r="A11230" s="609" t="str">
        <f t="shared" si="175"/>
        <v>4794</v>
      </c>
      <c r="B11230">
        <v>4794</v>
      </c>
      <c r="C11230" t="s">
        <v>25836</v>
      </c>
      <c r="D11230" t="s">
        <v>8779</v>
      </c>
      <c r="E11230" s="363" t="s">
        <v>25837</v>
      </c>
      <c r="F11230"/>
      <c r="G11230"/>
      <c r="H11230"/>
      <c r="I11230" s="610"/>
    </row>
    <row r="11231" spans="1:9" ht="15" x14ac:dyDescent="0.25">
      <c r="A11231" s="609" t="str">
        <f t="shared" si="175"/>
        <v>4796</v>
      </c>
      <c r="B11231">
        <v>4796</v>
      </c>
      <c r="C11231" t="s">
        <v>25838</v>
      </c>
      <c r="D11231" t="s">
        <v>8779</v>
      </c>
      <c r="E11231" s="363" t="s">
        <v>25839</v>
      </c>
      <c r="F11231"/>
      <c r="G11231"/>
      <c r="H11231"/>
      <c r="I11231" s="610"/>
    </row>
    <row r="11232" spans="1:9" ht="15" x14ac:dyDescent="0.25">
      <c r="A11232" s="609" t="str">
        <f t="shared" si="175"/>
        <v>4800</v>
      </c>
      <c r="B11232">
        <v>4800</v>
      </c>
      <c r="C11232" t="s">
        <v>25840</v>
      </c>
      <c r="D11232" t="s">
        <v>8779</v>
      </c>
      <c r="E11232" s="363" t="s">
        <v>18992</v>
      </c>
      <c r="F11232"/>
      <c r="G11232"/>
      <c r="H11232"/>
      <c r="I11232" s="610"/>
    </row>
    <row r="11233" spans="1:9" ht="15" x14ac:dyDescent="0.25">
      <c r="A11233" s="609" t="str">
        <f t="shared" si="175"/>
        <v>4795</v>
      </c>
      <c r="B11233">
        <v>4795</v>
      </c>
      <c r="C11233" t="s">
        <v>25841</v>
      </c>
      <c r="D11233" t="s">
        <v>8779</v>
      </c>
      <c r="E11233" s="363" t="s">
        <v>25842</v>
      </c>
      <c r="F11233"/>
      <c r="G11233"/>
      <c r="H11233"/>
      <c r="I11233" s="610"/>
    </row>
    <row r="11234" spans="1:9" ht="15" x14ac:dyDescent="0.25">
      <c r="A11234" s="609" t="str">
        <f t="shared" si="175"/>
        <v>39694</v>
      </c>
      <c r="B11234">
        <v>39694</v>
      </c>
      <c r="C11234" t="s">
        <v>25843</v>
      </c>
      <c r="D11234" t="s">
        <v>8779</v>
      </c>
      <c r="E11234" s="363" t="s">
        <v>25844</v>
      </c>
      <c r="F11234"/>
      <c r="G11234"/>
      <c r="H11234"/>
      <c r="I11234" s="610"/>
    </row>
    <row r="11235" spans="1:9" ht="15" x14ac:dyDescent="0.25">
      <c r="A11235" s="609" t="str">
        <f t="shared" si="175"/>
        <v>1292</v>
      </c>
      <c r="B11235">
        <v>1292</v>
      </c>
      <c r="C11235" t="s">
        <v>25845</v>
      </c>
      <c r="D11235" t="s">
        <v>8779</v>
      </c>
      <c r="E11235" s="363" t="s">
        <v>10272</v>
      </c>
      <c r="F11235"/>
      <c r="G11235"/>
      <c r="H11235"/>
      <c r="I11235" s="610"/>
    </row>
    <row r="11236" spans="1:9" ht="15" x14ac:dyDescent="0.25">
      <c r="A11236" s="609" t="str">
        <f t="shared" si="175"/>
        <v>1287</v>
      </c>
      <c r="B11236">
        <v>1287</v>
      </c>
      <c r="C11236" t="s">
        <v>25846</v>
      </c>
      <c r="D11236" t="s">
        <v>8779</v>
      </c>
      <c r="E11236" s="363" t="s">
        <v>25847</v>
      </c>
      <c r="F11236"/>
      <c r="G11236"/>
      <c r="H11236"/>
      <c r="I11236" s="610"/>
    </row>
    <row r="11237" spans="1:9" ht="15" x14ac:dyDescent="0.25">
      <c r="A11237" s="609" t="str">
        <f t="shared" si="175"/>
        <v>1297</v>
      </c>
      <c r="B11237">
        <v>1297</v>
      </c>
      <c r="C11237" t="s">
        <v>25848</v>
      </c>
      <c r="D11237" t="s">
        <v>8779</v>
      </c>
      <c r="E11237" s="363" t="s">
        <v>25849</v>
      </c>
      <c r="F11237"/>
      <c r="G11237"/>
      <c r="H11237"/>
      <c r="I11237" s="610"/>
    </row>
    <row r="11238" spans="1:9" ht="15" x14ac:dyDescent="0.25">
      <c r="A11238" s="609" t="str">
        <f t="shared" si="175"/>
        <v>4786</v>
      </c>
      <c r="B11238">
        <v>4786</v>
      </c>
      <c r="C11238" t="s">
        <v>25850</v>
      </c>
      <c r="D11238" t="s">
        <v>8779</v>
      </c>
      <c r="E11238" s="363" t="s">
        <v>10129</v>
      </c>
      <c r="F11238"/>
      <c r="G11238"/>
      <c r="H11238"/>
      <c r="I11238" s="610"/>
    </row>
    <row r="11239" spans="1:9" ht="15" x14ac:dyDescent="0.25">
      <c r="A11239" s="609" t="str">
        <f t="shared" si="175"/>
        <v>10840</v>
      </c>
      <c r="B11239">
        <v>10840</v>
      </c>
      <c r="C11239" t="s">
        <v>25851</v>
      </c>
      <c r="D11239" t="s">
        <v>8779</v>
      </c>
      <c r="E11239" s="363" t="s">
        <v>18668</v>
      </c>
      <c r="F11239"/>
      <c r="G11239"/>
      <c r="H11239"/>
      <c r="I11239" s="610"/>
    </row>
    <row r="11240" spans="1:9" ht="15" x14ac:dyDescent="0.25">
      <c r="A11240" s="609" t="str">
        <f t="shared" si="175"/>
        <v>10841</v>
      </c>
      <c r="B11240">
        <v>10841</v>
      </c>
      <c r="C11240" t="s">
        <v>25852</v>
      </c>
      <c r="D11240" t="s">
        <v>8779</v>
      </c>
      <c r="E11240" s="363" t="s">
        <v>18669</v>
      </c>
      <c r="F11240"/>
      <c r="G11240"/>
      <c r="H11240"/>
      <c r="I11240" s="610"/>
    </row>
    <row r="11241" spans="1:9" ht="15" x14ac:dyDescent="0.25">
      <c r="A11241" s="609" t="str">
        <f t="shared" si="175"/>
        <v>25980</v>
      </c>
      <c r="B11241">
        <v>25980</v>
      </c>
      <c r="C11241" t="s">
        <v>25853</v>
      </c>
      <c r="D11241" t="s">
        <v>8779</v>
      </c>
      <c r="E11241" s="363" t="s">
        <v>18670</v>
      </c>
      <c r="F11241"/>
      <c r="G11241"/>
      <c r="H11241"/>
      <c r="I11241" s="610"/>
    </row>
    <row r="11242" spans="1:9" ht="15" x14ac:dyDescent="0.25">
      <c r="A11242" s="609" t="str">
        <f t="shared" si="175"/>
        <v>10842</v>
      </c>
      <c r="B11242">
        <v>10842</v>
      </c>
      <c r="C11242" t="s">
        <v>25854</v>
      </c>
      <c r="D11242" t="s">
        <v>8779</v>
      </c>
      <c r="E11242" s="363" t="s">
        <v>18671</v>
      </c>
      <c r="F11242"/>
      <c r="G11242"/>
      <c r="H11242"/>
      <c r="I11242" s="610"/>
    </row>
    <row r="11243" spans="1:9" ht="15" x14ac:dyDescent="0.25">
      <c r="A11243" s="609" t="str">
        <f t="shared" si="175"/>
        <v>21108</v>
      </c>
      <c r="B11243">
        <v>21108</v>
      </c>
      <c r="C11243" t="s">
        <v>25855</v>
      </c>
      <c r="D11243" t="s">
        <v>8779</v>
      </c>
      <c r="E11243" s="363" t="s">
        <v>19743</v>
      </c>
      <c r="F11243"/>
      <c r="G11243"/>
      <c r="H11243"/>
      <c r="I11243" s="610"/>
    </row>
    <row r="11244" spans="1:9" ht="15" x14ac:dyDescent="0.25">
      <c r="A11244" s="609" t="str">
        <f t="shared" si="175"/>
        <v>38180</v>
      </c>
      <c r="B11244">
        <v>38180</v>
      </c>
      <c r="C11244" t="s">
        <v>25856</v>
      </c>
      <c r="D11244" t="s">
        <v>8779</v>
      </c>
      <c r="E11244" s="363" t="s">
        <v>25857</v>
      </c>
      <c r="F11244"/>
      <c r="G11244"/>
      <c r="H11244"/>
      <c r="I11244" s="610"/>
    </row>
    <row r="11245" spans="1:9" ht="15" x14ac:dyDescent="0.25">
      <c r="A11245" s="609" t="str">
        <f t="shared" si="175"/>
        <v>40648</v>
      </c>
      <c r="B11245">
        <v>40648</v>
      </c>
      <c r="C11245" t="s">
        <v>25858</v>
      </c>
      <c r="D11245" t="s">
        <v>8779</v>
      </c>
      <c r="E11245" s="363" t="s">
        <v>10130</v>
      </c>
      <c r="F11245"/>
      <c r="G11245"/>
      <c r="H11245"/>
      <c r="I11245" s="610"/>
    </row>
    <row r="11246" spans="1:9" ht="15" x14ac:dyDescent="0.25">
      <c r="A11246" s="609" t="str">
        <f t="shared" si="175"/>
        <v>40649</v>
      </c>
      <c r="B11246">
        <v>40649</v>
      </c>
      <c r="C11246" t="s">
        <v>25859</v>
      </c>
      <c r="D11246" t="s">
        <v>8779</v>
      </c>
      <c r="E11246" s="363" t="s">
        <v>25860</v>
      </c>
      <c r="F11246"/>
      <c r="G11246"/>
      <c r="H11246"/>
      <c r="I11246" s="610"/>
    </row>
    <row r="11247" spans="1:9" ht="15" x14ac:dyDescent="0.25">
      <c r="A11247" s="609" t="str">
        <f t="shared" si="175"/>
        <v>40650</v>
      </c>
      <c r="B11247">
        <v>40650</v>
      </c>
      <c r="C11247" t="s">
        <v>25861</v>
      </c>
      <c r="D11247" t="s">
        <v>8779</v>
      </c>
      <c r="E11247" s="363" t="s">
        <v>10131</v>
      </c>
      <c r="F11247"/>
      <c r="G11247"/>
      <c r="H11247"/>
      <c r="I11247" s="610"/>
    </row>
    <row r="11248" spans="1:9" ht="15" x14ac:dyDescent="0.25">
      <c r="A11248" s="609" t="str">
        <f t="shared" si="175"/>
        <v>40651</v>
      </c>
      <c r="B11248">
        <v>40651</v>
      </c>
      <c r="C11248" t="s">
        <v>25862</v>
      </c>
      <c r="D11248" t="s">
        <v>8779</v>
      </c>
      <c r="E11248" s="363" t="s">
        <v>10132</v>
      </c>
      <c r="F11248"/>
      <c r="G11248"/>
      <c r="H11248"/>
      <c r="I11248" s="610"/>
    </row>
    <row r="11249" spans="1:9" ht="15" x14ac:dyDescent="0.25">
      <c r="A11249" s="609" t="str">
        <f t="shared" si="175"/>
        <v>40652</v>
      </c>
      <c r="B11249">
        <v>40652</v>
      </c>
      <c r="C11249" t="s">
        <v>25863</v>
      </c>
      <c r="D11249" t="s">
        <v>8779</v>
      </c>
      <c r="E11249" s="363" t="s">
        <v>25864</v>
      </c>
      <c r="F11249"/>
      <c r="G11249"/>
      <c r="H11249"/>
      <c r="I11249" s="610"/>
    </row>
    <row r="11250" spans="1:9" ht="15" x14ac:dyDescent="0.25">
      <c r="A11250" s="609" t="str">
        <f t="shared" si="175"/>
        <v>40647</v>
      </c>
      <c r="B11250">
        <v>40647</v>
      </c>
      <c r="C11250" t="s">
        <v>25865</v>
      </c>
      <c r="D11250" t="s">
        <v>8779</v>
      </c>
      <c r="E11250" s="363" t="s">
        <v>25866</v>
      </c>
      <c r="F11250"/>
      <c r="G11250"/>
      <c r="H11250"/>
      <c r="I11250" s="610"/>
    </row>
    <row r="11251" spans="1:9" ht="15" x14ac:dyDescent="0.25">
      <c r="A11251" s="609" t="str">
        <f t="shared" si="175"/>
        <v>40653</v>
      </c>
      <c r="B11251">
        <v>40653</v>
      </c>
      <c r="C11251" t="s">
        <v>25867</v>
      </c>
      <c r="D11251" t="s">
        <v>8779</v>
      </c>
      <c r="E11251" s="363" t="s">
        <v>25868</v>
      </c>
      <c r="F11251"/>
      <c r="G11251"/>
      <c r="H11251"/>
      <c r="I11251" s="610"/>
    </row>
    <row r="11252" spans="1:9" ht="15" x14ac:dyDescent="0.25">
      <c r="A11252" s="609" t="str">
        <f t="shared" si="175"/>
        <v>36178</v>
      </c>
      <c r="B11252">
        <v>36178</v>
      </c>
      <c r="C11252" t="s">
        <v>25869</v>
      </c>
      <c r="D11252" t="s">
        <v>8781</v>
      </c>
      <c r="E11252" s="363" t="s">
        <v>14958</v>
      </c>
      <c r="F11252"/>
      <c r="G11252"/>
      <c r="H11252"/>
      <c r="I11252" s="610"/>
    </row>
    <row r="11253" spans="1:9" ht="15" x14ac:dyDescent="0.25">
      <c r="A11253" s="609" t="str">
        <f t="shared" si="175"/>
        <v>38195</v>
      </c>
      <c r="B11253">
        <v>38195</v>
      </c>
      <c r="C11253" t="s">
        <v>25870</v>
      </c>
      <c r="D11253" t="s">
        <v>8779</v>
      </c>
      <c r="E11253" s="363" t="s">
        <v>25871</v>
      </c>
      <c r="F11253"/>
      <c r="G11253"/>
      <c r="H11253"/>
      <c r="I11253" s="610"/>
    </row>
    <row r="11254" spans="1:9" ht="15" x14ac:dyDescent="0.25">
      <c r="A11254" s="609" t="str">
        <f t="shared" si="175"/>
        <v>38181</v>
      </c>
      <c r="B11254">
        <v>38181</v>
      </c>
      <c r="C11254" t="s">
        <v>25872</v>
      </c>
      <c r="D11254" t="s">
        <v>8779</v>
      </c>
      <c r="E11254" s="363" t="s">
        <v>25873</v>
      </c>
      <c r="F11254"/>
      <c r="G11254"/>
      <c r="H11254"/>
      <c r="I11254" s="610"/>
    </row>
    <row r="11255" spans="1:9" ht="15" x14ac:dyDescent="0.25">
      <c r="A11255" s="609" t="str">
        <f t="shared" si="175"/>
        <v>38182</v>
      </c>
      <c r="B11255">
        <v>38182</v>
      </c>
      <c r="C11255" t="s">
        <v>25874</v>
      </c>
      <c r="D11255" t="s">
        <v>8779</v>
      </c>
      <c r="E11255" s="363" t="s">
        <v>25875</v>
      </c>
      <c r="F11255"/>
      <c r="G11255"/>
      <c r="H11255"/>
      <c r="I11255" s="610"/>
    </row>
    <row r="11256" spans="1:9" ht="15" x14ac:dyDescent="0.25">
      <c r="A11256" s="609" t="str">
        <f t="shared" si="175"/>
        <v>38186</v>
      </c>
      <c r="B11256">
        <v>38186</v>
      </c>
      <c r="C11256" t="s">
        <v>25876</v>
      </c>
      <c r="D11256" t="s">
        <v>8779</v>
      </c>
      <c r="E11256" s="363" t="s">
        <v>25877</v>
      </c>
      <c r="F11256"/>
      <c r="G11256"/>
      <c r="H11256"/>
      <c r="I11256" s="610"/>
    </row>
    <row r="11257" spans="1:9" ht="15" x14ac:dyDescent="0.25">
      <c r="A11257" s="609" t="str">
        <f t="shared" si="175"/>
        <v>38185</v>
      </c>
      <c r="B11257">
        <v>38185</v>
      </c>
      <c r="C11257" t="s">
        <v>25878</v>
      </c>
      <c r="D11257" t="s">
        <v>8779</v>
      </c>
      <c r="E11257" s="363" t="s">
        <v>25879</v>
      </c>
      <c r="F11257"/>
      <c r="G11257"/>
      <c r="H11257"/>
      <c r="I11257" s="610"/>
    </row>
    <row r="11258" spans="1:9" ht="15" x14ac:dyDescent="0.25">
      <c r="A11258" s="609" t="str">
        <f t="shared" si="175"/>
        <v>40654</v>
      </c>
      <c r="B11258">
        <v>40654</v>
      </c>
      <c r="C11258" t="s">
        <v>25880</v>
      </c>
      <c r="D11258" t="s">
        <v>8779</v>
      </c>
      <c r="E11258" s="363" t="s">
        <v>25881</v>
      </c>
      <c r="F11258"/>
      <c r="G11258"/>
      <c r="H11258"/>
      <c r="I11258" s="610"/>
    </row>
    <row r="11259" spans="1:9" ht="15" x14ac:dyDescent="0.25">
      <c r="A11259" s="609" t="str">
        <f t="shared" si="175"/>
        <v>25981</v>
      </c>
      <c r="B11259">
        <v>25981</v>
      </c>
      <c r="C11259" t="s">
        <v>25882</v>
      </c>
      <c r="D11259" t="s">
        <v>8779</v>
      </c>
      <c r="E11259" s="363" t="s">
        <v>18676</v>
      </c>
      <c r="F11259"/>
      <c r="G11259"/>
      <c r="H11259"/>
      <c r="I11259" s="610"/>
    </row>
    <row r="11260" spans="1:9" ht="15" x14ac:dyDescent="0.25">
      <c r="A11260" s="609" t="str">
        <f t="shared" si="175"/>
        <v>4822</v>
      </c>
      <c r="B11260">
        <v>4822</v>
      </c>
      <c r="C11260" t="s">
        <v>25883</v>
      </c>
      <c r="D11260" t="s">
        <v>8779</v>
      </c>
      <c r="E11260" s="363" t="s">
        <v>25884</v>
      </c>
      <c r="F11260"/>
      <c r="G11260"/>
      <c r="H11260"/>
      <c r="I11260" s="610"/>
    </row>
    <row r="11261" spans="1:9" ht="15" x14ac:dyDescent="0.25">
      <c r="A11261" s="609" t="str">
        <f t="shared" si="175"/>
        <v>4818</v>
      </c>
      <c r="B11261">
        <v>4818</v>
      </c>
      <c r="C11261" t="s">
        <v>25885</v>
      </c>
      <c r="D11261" t="s">
        <v>8779</v>
      </c>
      <c r="E11261" s="363" t="s">
        <v>10263</v>
      </c>
      <c r="F11261"/>
      <c r="G11261"/>
      <c r="H11261"/>
      <c r="I11261" s="610"/>
    </row>
    <row r="11262" spans="1:9" ht="15" x14ac:dyDescent="0.25">
      <c r="A11262" s="609" t="str">
        <f t="shared" si="175"/>
        <v>39567</v>
      </c>
      <c r="B11262">
        <v>39567</v>
      </c>
      <c r="C11262" t="s">
        <v>25886</v>
      </c>
      <c r="D11262" t="s">
        <v>8779</v>
      </c>
      <c r="E11262" s="363" t="s">
        <v>9758</v>
      </c>
      <c r="F11262"/>
      <c r="G11262"/>
      <c r="H11262"/>
      <c r="I11262" s="610"/>
    </row>
    <row r="11263" spans="1:9" ht="15" x14ac:dyDescent="0.25">
      <c r="A11263" s="609" t="str">
        <f t="shared" si="175"/>
        <v>39566</v>
      </c>
      <c r="B11263">
        <v>39566</v>
      </c>
      <c r="C11263" t="s">
        <v>25887</v>
      </c>
      <c r="D11263" t="s">
        <v>8779</v>
      </c>
      <c r="E11263" s="363" t="s">
        <v>17914</v>
      </c>
      <c r="F11263"/>
      <c r="G11263"/>
      <c r="H11263"/>
      <c r="I11263" s="610"/>
    </row>
    <row r="11264" spans="1:9" ht="15" x14ac:dyDescent="0.25">
      <c r="A11264" s="609" t="str">
        <f t="shared" si="175"/>
        <v>39416</v>
      </c>
      <c r="B11264">
        <v>39416</v>
      </c>
      <c r="C11264" t="s">
        <v>25888</v>
      </c>
      <c r="D11264" t="s">
        <v>8779</v>
      </c>
      <c r="E11264" s="363" t="s">
        <v>10277</v>
      </c>
      <c r="F11264"/>
      <c r="G11264"/>
      <c r="H11264"/>
      <c r="I11264" s="610"/>
    </row>
    <row r="11265" spans="1:9" ht="15" x14ac:dyDescent="0.25">
      <c r="A11265" s="609" t="str">
        <f t="shared" si="175"/>
        <v>39417</v>
      </c>
      <c r="B11265">
        <v>39417</v>
      </c>
      <c r="C11265" t="s">
        <v>25889</v>
      </c>
      <c r="D11265" t="s">
        <v>8779</v>
      </c>
      <c r="E11265" s="363" t="s">
        <v>9754</v>
      </c>
      <c r="F11265"/>
      <c r="G11265"/>
      <c r="H11265"/>
      <c r="I11265" s="610"/>
    </row>
    <row r="11266" spans="1:9" ht="15" x14ac:dyDescent="0.25">
      <c r="A11266" s="609" t="str">
        <f t="shared" ref="A11266:A11329" si="176">IF(ISERROR(SEARCH("/",B11266)=6),TRIM(CLEAN(B11266)),IF(SEARCH("/",B11266)=6,IF(LEN(TRIM(CLEAN(B11266)))=7,LEFT(TRIM(CLEAN(B11266)),6)&amp;"00"&amp;RIGHT(TRIM(CLEAN(B11266)),1),LEFT(TRIM(CLEAN(B11266)),6)&amp;"0"&amp;RIGHT(TRIM(CLEAN(B11266)),2)),TRIM(CLEAN(B11266))))</f>
        <v>39414</v>
      </c>
      <c r="B11266">
        <v>39414</v>
      </c>
      <c r="C11266" t="s">
        <v>25890</v>
      </c>
      <c r="D11266" t="s">
        <v>8779</v>
      </c>
      <c r="E11266" s="363" t="s">
        <v>25891</v>
      </c>
      <c r="F11266"/>
      <c r="G11266"/>
      <c r="H11266"/>
      <c r="I11266" s="610"/>
    </row>
    <row r="11267" spans="1:9" ht="15" x14ac:dyDescent="0.25">
      <c r="A11267" s="609" t="str">
        <f t="shared" si="176"/>
        <v>39415</v>
      </c>
      <c r="B11267">
        <v>39415</v>
      </c>
      <c r="C11267" t="s">
        <v>25892</v>
      </c>
      <c r="D11267" t="s">
        <v>8779</v>
      </c>
      <c r="E11267" s="363" t="s">
        <v>19712</v>
      </c>
      <c r="F11267"/>
      <c r="G11267"/>
      <c r="H11267"/>
      <c r="I11267" s="610"/>
    </row>
    <row r="11268" spans="1:9" ht="15" x14ac:dyDescent="0.25">
      <c r="A11268" s="609" t="str">
        <f t="shared" si="176"/>
        <v>39412</v>
      </c>
      <c r="B11268">
        <v>39412</v>
      </c>
      <c r="C11268" t="s">
        <v>25893</v>
      </c>
      <c r="D11268" t="s">
        <v>8779</v>
      </c>
      <c r="E11268" s="363" t="s">
        <v>9024</v>
      </c>
      <c r="F11268"/>
      <c r="G11268"/>
      <c r="H11268"/>
      <c r="I11268" s="610"/>
    </row>
    <row r="11269" spans="1:9" ht="15" x14ac:dyDescent="0.25">
      <c r="A11269" s="609" t="str">
        <f t="shared" si="176"/>
        <v>39413</v>
      </c>
      <c r="B11269">
        <v>39413</v>
      </c>
      <c r="C11269" t="s">
        <v>25894</v>
      </c>
      <c r="D11269" t="s">
        <v>8779</v>
      </c>
      <c r="E11269" s="363" t="s">
        <v>14437</v>
      </c>
      <c r="F11269"/>
      <c r="G11269"/>
      <c r="H11269"/>
      <c r="I11269" s="610"/>
    </row>
    <row r="11270" spans="1:9" ht="15" x14ac:dyDescent="0.25">
      <c r="A11270" s="609" t="str">
        <f t="shared" si="176"/>
        <v>11062</v>
      </c>
      <c r="B11270">
        <v>11062</v>
      </c>
      <c r="C11270" t="s">
        <v>25895</v>
      </c>
      <c r="D11270" t="s">
        <v>8779</v>
      </c>
      <c r="E11270" s="363" t="s">
        <v>18737</v>
      </c>
      <c r="F11270"/>
      <c r="G11270"/>
      <c r="H11270"/>
      <c r="I11270" s="610"/>
    </row>
    <row r="11271" spans="1:9" ht="15" x14ac:dyDescent="0.25">
      <c r="A11271" s="609" t="str">
        <f t="shared" si="176"/>
        <v>11063</v>
      </c>
      <c r="B11271">
        <v>11063</v>
      </c>
      <c r="C11271" t="s">
        <v>25896</v>
      </c>
      <c r="D11271" t="s">
        <v>8779</v>
      </c>
      <c r="E11271" s="363" t="s">
        <v>19092</v>
      </c>
      <c r="F11271"/>
      <c r="G11271"/>
      <c r="H11271"/>
      <c r="I11271" s="610"/>
    </row>
    <row r="11272" spans="1:9" ht="15" x14ac:dyDescent="0.25">
      <c r="A11272" s="609" t="str">
        <f t="shared" si="176"/>
        <v>13521</v>
      </c>
      <c r="B11272">
        <v>13521</v>
      </c>
      <c r="C11272" t="s">
        <v>25897</v>
      </c>
      <c r="D11272" t="s">
        <v>8781</v>
      </c>
      <c r="E11272" s="363" t="s">
        <v>18678</v>
      </c>
      <c r="F11272"/>
      <c r="G11272"/>
      <c r="H11272"/>
      <c r="I11272" s="610"/>
    </row>
    <row r="11273" spans="1:9" ht="15" x14ac:dyDescent="0.25">
      <c r="A11273" s="609" t="str">
        <f t="shared" si="176"/>
        <v>10851</v>
      </c>
      <c r="B11273">
        <v>10851</v>
      </c>
      <c r="C11273" t="s">
        <v>25898</v>
      </c>
      <c r="D11273" t="s">
        <v>8781</v>
      </c>
      <c r="E11273" s="363" t="s">
        <v>17950</v>
      </c>
      <c r="F11273"/>
      <c r="G11273"/>
      <c r="H11273"/>
      <c r="I11273" s="610"/>
    </row>
    <row r="11274" spans="1:9" ht="15" x14ac:dyDescent="0.25">
      <c r="A11274" s="609" t="str">
        <f t="shared" si="176"/>
        <v>39515</v>
      </c>
      <c r="B11274">
        <v>39515</v>
      </c>
      <c r="C11274" t="s">
        <v>25899</v>
      </c>
      <c r="D11274" t="s">
        <v>8781</v>
      </c>
      <c r="E11274" s="363" t="s">
        <v>15073</v>
      </c>
      <c r="F11274"/>
      <c r="G11274"/>
      <c r="H11274"/>
      <c r="I11274" s="610"/>
    </row>
    <row r="11275" spans="1:9" ht="15" x14ac:dyDescent="0.25">
      <c r="A11275" s="609" t="str">
        <f t="shared" si="176"/>
        <v>39516</v>
      </c>
      <c r="B11275">
        <v>39516</v>
      </c>
      <c r="C11275" t="s">
        <v>25900</v>
      </c>
      <c r="D11275" t="s">
        <v>8781</v>
      </c>
      <c r="E11275" s="363" t="s">
        <v>9925</v>
      </c>
      <c r="F11275"/>
      <c r="G11275"/>
      <c r="H11275"/>
      <c r="I11275" s="610"/>
    </row>
    <row r="11276" spans="1:9" ht="15" x14ac:dyDescent="0.25">
      <c r="A11276" s="609" t="str">
        <f t="shared" si="176"/>
        <v>39514</v>
      </c>
      <c r="B11276">
        <v>39514</v>
      </c>
      <c r="C11276" t="s">
        <v>25901</v>
      </c>
      <c r="D11276" t="s">
        <v>8781</v>
      </c>
      <c r="E11276" s="363" t="s">
        <v>24043</v>
      </c>
      <c r="F11276"/>
      <c r="G11276"/>
      <c r="H11276"/>
      <c r="I11276" s="610"/>
    </row>
    <row r="11277" spans="1:9" ht="15" x14ac:dyDescent="0.25">
      <c r="A11277" s="609" t="str">
        <f t="shared" si="176"/>
        <v>4812</v>
      </c>
      <c r="B11277">
        <v>4812</v>
      </c>
      <c r="C11277" t="s">
        <v>25902</v>
      </c>
      <c r="D11277" t="s">
        <v>8779</v>
      </c>
      <c r="E11277" s="363" t="s">
        <v>8860</v>
      </c>
      <c r="F11277"/>
      <c r="G11277"/>
      <c r="H11277"/>
      <c r="I11277" s="610"/>
    </row>
    <row r="11278" spans="1:9" ht="15" x14ac:dyDescent="0.25">
      <c r="A11278" s="609" t="str">
        <f t="shared" si="176"/>
        <v>10849</v>
      </c>
      <c r="B11278">
        <v>10849</v>
      </c>
      <c r="C11278" t="s">
        <v>25903</v>
      </c>
      <c r="D11278" t="s">
        <v>8781</v>
      </c>
      <c r="E11278" s="363" t="s">
        <v>18681</v>
      </c>
      <c r="F11278"/>
      <c r="G11278"/>
      <c r="H11278"/>
      <c r="I11278" s="610"/>
    </row>
    <row r="11279" spans="1:9" ht="15" x14ac:dyDescent="0.25">
      <c r="A11279" s="609" t="str">
        <f t="shared" si="176"/>
        <v>10848</v>
      </c>
      <c r="B11279">
        <v>10848</v>
      </c>
      <c r="C11279" t="s">
        <v>25904</v>
      </c>
      <c r="D11279" t="s">
        <v>8781</v>
      </c>
      <c r="E11279" s="363" t="s">
        <v>18682</v>
      </c>
      <c r="F11279"/>
      <c r="G11279"/>
      <c r="H11279"/>
      <c r="I11279" s="610"/>
    </row>
    <row r="11280" spans="1:9" ht="15" x14ac:dyDescent="0.25">
      <c r="A11280" s="609" t="str">
        <f t="shared" si="176"/>
        <v>4813</v>
      </c>
      <c r="B11280">
        <v>4813</v>
      </c>
      <c r="C11280" t="s">
        <v>25905</v>
      </c>
      <c r="D11280" t="s">
        <v>8779</v>
      </c>
      <c r="E11280" s="363" t="s">
        <v>10344</v>
      </c>
      <c r="F11280"/>
      <c r="G11280"/>
      <c r="H11280"/>
      <c r="I11280" s="610"/>
    </row>
    <row r="11281" spans="1:9" ht="15" x14ac:dyDescent="0.25">
      <c r="A11281" s="609" t="str">
        <f t="shared" si="176"/>
        <v>37560</v>
      </c>
      <c r="B11281">
        <v>37560</v>
      </c>
      <c r="C11281" t="s">
        <v>25906</v>
      </c>
      <c r="D11281" t="s">
        <v>8781</v>
      </c>
      <c r="E11281" s="363" t="s">
        <v>25907</v>
      </c>
      <c r="F11281"/>
      <c r="G11281"/>
      <c r="H11281"/>
      <c r="I11281" s="610"/>
    </row>
    <row r="11282" spans="1:9" ht="15" x14ac:dyDescent="0.25">
      <c r="A11282" s="609" t="str">
        <f t="shared" si="176"/>
        <v>37557</v>
      </c>
      <c r="B11282">
        <v>37557</v>
      </c>
      <c r="C11282" t="s">
        <v>25908</v>
      </c>
      <c r="D11282" t="s">
        <v>8781</v>
      </c>
      <c r="E11282" s="363" t="s">
        <v>9186</v>
      </c>
      <c r="F11282"/>
      <c r="G11282"/>
      <c r="H11282"/>
      <c r="I11282" s="610"/>
    </row>
    <row r="11283" spans="1:9" ht="15" x14ac:dyDescent="0.25">
      <c r="A11283" s="609" t="str">
        <f t="shared" si="176"/>
        <v>37556</v>
      </c>
      <c r="B11283">
        <v>37556</v>
      </c>
      <c r="C11283" t="s">
        <v>25909</v>
      </c>
      <c r="D11283" t="s">
        <v>8781</v>
      </c>
      <c r="E11283" s="363" t="s">
        <v>19709</v>
      </c>
      <c r="F11283"/>
      <c r="G11283"/>
      <c r="H11283"/>
      <c r="I11283" s="610"/>
    </row>
    <row r="11284" spans="1:9" ht="15" x14ac:dyDescent="0.25">
      <c r="A11284" s="609" t="str">
        <f t="shared" si="176"/>
        <v>37559</v>
      </c>
      <c r="B11284">
        <v>37559</v>
      </c>
      <c r="C11284" t="s">
        <v>25910</v>
      </c>
      <c r="D11284" t="s">
        <v>8781</v>
      </c>
      <c r="E11284" s="363" t="s">
        <v>19071</v>
      </c>
      <c r="F11284"/>
      <c r="G11284"/>
      <c r="H11284"/>
      <c r="I11284" s="610"/>
    </row>
    <row r="11285" spans="1:9" ht="15" x14ac:dyDescent="0.25">
      <c r="A11285" s="609" t="str">
        <f t="shared" si="176"/>
        <v>37539</v>
      </c>
      <c r="B11285">
        <v>37539</v>
      </c>
      <c r="C11285" t="s">
        <v>25911</v>
      </c>
      <c r="D11285" t="s">
        <v>8781</v>
      </c>
      <c r="E11285" s="363" t="s">
        <v>10205</v>
      </c>
      <c r="F11285"/>
      <c r="G11285"/>
      <c r="H11285"/>
      <c r="I11285" s="610"/>
    </row>
    <row r="11286" spans="1:9" ht="15" x14ac:dyDescent="0.25">
      <c r="A11286" s="609" t="str">
        <f t="shared" si="176"/>
        <v>37558</v>
      </c>
      <c r="B11286">
        <v>37558</v>
      </c>
      <c r="C11286" t="s">
        <v>25912</v>
      </c>
      <c r="D11286" t="s">
        <v>8781</v>
      </c>
      <c r="E11286" s="363" t="s">
        <v>18972</v>
      </c>
      <c r="F11286"/>
      <c r="G11286"/>
      <c r="H11286"/>
      <c r="I11286" s="610"/>
    </row>
    <row r="11287" spans="1:9" ht="15" x14ac:dyDescent="0.25">
      <c r="A11287" s="609" t="str">
        <f t="shared" si="176"/>
        <v>34723</v>
      </c>
      <c r="B11287">
        <v>34723</v>
      </c>
      <c r="C11287" t="s">
        <v>25913</v>
      </c>
      <c r="D11287" t="s">
        <v>8779</v>
      </c>
      <c r="E11287" s="363" t="s">
        <v>18683</v>
      </c>
      <c r="F11287"/>
      <c r="G11287"/>
      <c r="H11287"/>
      <c r="I11287" s="610"/>
    </row>
    <row r="11288" spans="1:9" ht="15" x14ac:dyDescent="0.25">
      <c r="A11288" s="609" t="str">
        <f t="shared" si="176"/>
        <v>34721</v>
      </c>
      <c r="B11288">
        <v>34721</v>
      </c>
      <c r="C11288" t="s">
        <v>25914</v>
      </c>
      <c r="D11288" t="s">
        <v>8779</v>
      </c>
      <c r="E11288" s="363" t="s">
        <v>18684</v>
      </c>
      <c r="F11288"/>
      <c r="G11288"/>
      <c r="H11288"/>
      <c r="I11288" s="610"/>
    </row>
    <row r="11289" spans="1:9" ht="15" x14ac:dyDescent="0.25">
      <c r="A11289" s="609" t="str">
        <f t="shared" si="176"/>
        <v>4309</v>
      </c>
      <c r="B11289">
        <v>4309</v>
      </c>
      <c r="C11289" t="s">
        <v>25915</v>
      </c>
      <c r="D11289" t="s">
        <v>8781</v>
      </c>
      <c r="E11289" s="363" t="s">
        <v>10088</v>
      </c>
      <c r="F11289"/>
      <c r="G11289"/>
      <c r="H11289"/>
      <c r="I11289" s="610"/>
    </row>
    <row r="11290" spans="1:9" ht="15" x14ac:dyDescent="0.25">
      <c r="A11290" s="609" t="str">
        <f t="shared" si="176"/>
        <v>4307</v>
      </c>
      <c r="B11290">
        <v>4307</v>
      </c>
      <c r="C11290" t="s">
        <v>25916</v>
      </c>
      <c r="D11290" t="s">
        <v>8781</v>
      </c>
      <c r="E11290" s="363" t="s">
        <v>10261</v>
      </c>
      <c r="F11290"/>
      <c r="G11290"/>
      <c r="H11290"/>
      <c r="I11290" s="610"/>
    </row>
    <row r="11291" spans="1:9" ht="15" x14ac:dyDescent="0.25">
      <c r="A11291" s="609" t="str">
        <f t="shared" si="176"/>
        <v>10850</v>
      </c>
      <c r="B11291">
        <v>10850</v>
      </c>
      <c r="C11291" t="s">
        <v>25917</v>
      </c>
      <c r="D11291" t="s">
        <v>8781</v>
      </c>
      <c r="E11291" s="363" t="s">
        <v>13417</v>
      </c>
      <c r="F11291"/>
      <c r="G11291"/>
      <c r="H11291"/>
      <c r="I11291" s="610"/>
    </row>
    <row r="11292" spans="1:9" ht="15" x14ac:dyDescent="0.25">
      <c r="A11292" s="609" t="str">
        <f t="shared" si="176"/>
        <v>42438</v>
      </c>
      <c r="B11292">
        <v>42438</v>
      </c>
      <c r="C11292" t="s">
        <v>25918</v>
      </c>
      <c r="D11292" t="s">
        <v>8781</v>
      </c>
      <c r="E11292" s="363" t="s">
        <v>25919</v>
      </c>
      <c r="F11292"/>
      <c r="G11292"/>
      <c r="H11292"/>
      <c r="I11292" s="610"/>
    </row>
    <row r="11293" spans="1:9" ht="15" x14ac:dyDescent="0.25">
      <c r="A11293" s="609" t="str">
        <f t="shared" si="176"/>
        <v>4792</v>
      </c>
      <c r="B11293">
        <v>4792</v>
      </c>
      <c r="C11293" t="s">
        <v>25920</v>
      </c>
      <c r="D11293" t="s">
        <v>8779</v>
      </c>
      <c r="E11293" s="363" t="s">
        <v>25921</v>
      </c>
      <c r="F11293"/>
      <c r="G11293"/>
      <c r="H11293"/>
      <c r="I11293" s="610"/>
    </row>
    <row r="11294" spans="1:9" ht="15" x14ac:dyDescent="0.25">
      <c r="A11294" s="609" t="str">
        <f t="shared" si="176"/>
        <v>4790</v>
      </c>
      <c r="B11294">
        <v>4790</v>
      </c>
      <c r="C11294" t="s">
        <v>25922</v>
      </c>
      <c r="D11294" t="s">
        <v>8779</v>
      </c>
      <c r="E11294" s="363" t="s">
        <v>25923</v>
      </c>
      <c r="F11294"/>
      <c r="G11294"/>
      <c r="H11294"/>
      <c r="I11294" s="610"/>
    </row>
    <row r="11295" spans="1:9" ht="15" x14ac:dyDescent="0.25">
      <c r="A11295" s="609" t="str">
        <f t="shared" si="176"/>
        <v>40671</v>
      </c>
      <c r="B11295">
        <v>40671</v>
      </c>
      <c r="C11295" t="s">
        <v>25924</v>
      </c>
      <c r="D11295" t="s">
        <v>8779</v>
      </c>
      <c r="E11295" s="363" t="s">
        <v>25925</v>
      </c>
      <c r="F11295"/>
      <c r="G11295"/>
      <c r="H11295"/>
      <c r="I11295" s="610"/>
    </row>
    <row r="11296" spans="1:9" ht="15" x14ac:dyDescent="0.25">
      <c r="A11296" s="609" t="str">
        <f t="shared" si="176"/>
        <v>7552</v>
      </c>
      <c r="B11296">
        <v>7552</v>
      </c>
      <c r="C11296" t="s">
        <v>25926</v>
      </c>
      <c r="D11296" t="s">
        <v>8781</v>
      </c>
      <c r="E11296" s="363" t="s">
        <v>9899</v>
      </c>
      <c r="F11296"/>
      <c r="G11296"/>
      <c r="H11296"/>
      <c r="I11296" s="610"/>
    </row>
    <row r="11297" spans="1:9" ht="15" x14ac:dyDescent="0.25">
      <c r="A11297" s="609" t="str">
        <f t="shared" si="176"/>
        <v>4893</v>
      </c>
      <c r="B11297">
        <v>4893</v>
      </c>
      <c r="C11297" t="s">
        <v>25927</v>
      </c>
      <c r="D11297" t="s">
        <v>8781</v>
      </c>
      <c r="E11297" s="363" t="s">
        <v>10052</v>
      </c>
      <c r="F11297"/>
      <c r="G11297"/>
      <c r="H11297"/>
      <c r="I11297" s="610"/>
    </row>
    <row r="11298" spans="1:9" ht="15" x14ac:dyDescent="0.25">
      <c r="A11298" s="609" t="str">
        <f t="shared" si="176"/>
        <v>4894</v>
      </c>
      <c r="B11298">
        <v>4894</v>
      </c>
      <c r="C11298" t="s">
        <v>25928</v>
      </c>
      <c r="D11298" t="s">
        <v>8781</v>
      </c>
      <c r="E11298" s="363" t="s">
        <v>16308</v>
      </c>
      <c r="F11298"/>
      <c r="G11298"/>
      <c r="H11298"/>
      <c r="I11298" s="610"/>
    </row>
    <row r="11299" spans="1:9" ht="15" x14ac:dyDescent="0.25">
      <c r="A11299" s="609" t="str">
        <f t="shared" si="176"/>
        <v>4888</v>
      </c>
      <c r="B11299">
        <v>4888</v>
      </c>
      <c r="C11299" t="s">
        <v>25929</v>
      </c>
      <c r="D11299" t="s">
        <v>8781</v>
      </c>
      <c r="E11299" s="363" t="s">
        <v>15736</v>
      </c>
      <c r="F11299"/>
      <c r="G11299"/>
      <c r="H11299"/>
      <c r="I11299" s="610"/>
    </row>
    <row r="11300" spans="1:9" ht="15" x14ac:dyDescent="0.25">
      <c r="A11300" s="609" t="str">
        <f t="shared" si="176"/>
        <v>4890</v>
      </c>
      <c r="B11300">
        <v>4890</v>
      </c>
      <c r="C11300" t="s">
        <v>25930</v>
      </c>
      <c r="D11300" t="s">
        <v>8781</v>
      </c>
      <c r="E11300" s="363" t="s">
        <v>8785</v>
      </c>
      <c r="F11300"/>
      <c r="G11300"/>
      <c r="H11300"/>
      <c r="I11300" s="610"/>
    </row>
    <row r="11301" spans="1:9" ht="15" x14ac:dyDescent="0.25">
      <c r="A11301" s="609" t="str">
        <f t="shared" si="176"/>
        <v>12411</v>
      </c>
      <c r="B11301">
        <v>12411</v>
      </c>
      <c r="C11301" t="s">
        <v>25931</v>
      </c>
      <c r="D11301" t="s">
        <v>8781</v>
      </c>
      <c r="E11301" s="363" t="s">
        <v>25932</v>
      </c>
      <c r="F11301"/>
      <c r="G11301"/>
      <c r="H11301"/>
      <c r="I11301" s="610"/>
    </row>
    <row r="11302" spans="1:9" ht="15" x14ac:dyDescent="0.25">
      <c r="A11302" s="609" t="str">
        <f t="shared" si="176"/>
        <v>4891</v>
      </c>
      <c r="B11302">
        <v>4891</v>
      </c>
      <c r="C11302" t="s">
        <v>25933</v>
      </c>
      <c r="D11302" t="s">
        <v>8781</v>
      </c>
      <c r="E11302" s="363" t="s">
        <v>9186</v>
      </c>
      <c r="F11302"/>
      <c r="G11302"/>
      <c r="H11302"/>
      <c r="I11302" s="610"/>
    </row>
    <row r="11303" spans="1:9" ht="15" x14ac:dyDescent="0.25">
      <c r="A11303" s="609" t="str">
        <f t="shared" si="176"/>
        <v>4889</v>
      </c>
      <c r="B11303">
        <v>4889</v>
      </c>
      <c r="C11303" t="s">
        <v>25934</v>
      </c>
      <c r="D11303" t="s">
        <v>8781</v>
      </c>
      <c r="E11303" s="363" t="s">
        <v>8842</v>
      </c>
      <c r="F11303"/>
      <c r="G11303"/>
      <c r="H11303"/>
      <c r="I11303" s="610"/>
    </row>
    <row r="11304" spans="1:9" ht="15" x14ac:dyDescent="0.25">
      <c r="A11304" s="609" t="str">
        <f t="shared" si="176"/>
        <v>4892</v>
      </c>
      <c r="B11304">
        <v>4892</v>
      </c>
      <c r="C11304" t="s">
        <v>25935</v>
      </c>
      <c r="D11304" t="s">
        <v>8781</v>
      </c>
      <c r="E11304" s="363" t="s">
        <v>25936</v>
      </c>
      <c r="F11304"/>
      <c r="G11304"/>
      <c r="H11304"/>
      <c r="I11304" s="610"/>
    </row>
    <row r="11305" spans="1:9" ht="15" x14ac:dyDescent="0.25">
      <c r="A11305" s="609" t="str">
        <f t="shared" si="176"/>
        <v>12412</v>
      </c>
      <c r="B11305">
        <v>12412</v>
      </c>
      <c r="C11305" t="s">
        <v>25937</v>
      </c>
      <c r="D11305" t="s">
        <v>8781</v>
      </c>
      <c r="E11305" s="363" t="s">
        <v>25938</v>
      </c>
      <c r="F11305"/>
      <c r="G11305"/>
      <c r="H11305"/>
      <c r="I11305" s="610"/>
    </row>
    <row r="11306" spans="1:9" ht="15" x14ac:dyDescent="0.25">
      <c r="A11306" s="609" t="str">
        <f t="shared" si="176"/>
        <v>11073</v>
      </c>
      <c r="B11306">
        <v>11073</v>
      </c>
      <c r="C11306" t="s">
        <v>25939</v>
      </c>
      <c r="D11306" t="s">
        <v>8781</v>
      </c>
      <c r="E11306" s="363" t="s">
        <v>10841</v>
      </c>
      <c r="F11306"/>
      <c r="G11306"/>
      <c r="H11306"/>
      <c r="I11306" s="610"/>
    </row>
    <row r="11307" spans="1:9" ht="15" x14ac:dyDescent="0.25">
      <c r="A11307" s="609" t="str">
        <f t="shared" si="176"/>
        <v>11071</v>
      </c>
      <c r="B11307">
        <v>11071</v>
      </c>
      <c r="C11307" t="s">
        <v>25940</v>
      </c>
      <c r="D11307" t="s">
        <v>8781</v>
      </c>
      <c r="E11307" s="363" t="s">
        <v>11501</v>
      </c>
      <c r="F11307"/>
      <c r="G11307"/>
      <c r="H11307"/>
      <c r="I11307" s="610"/>
    </row>
    <row r="11308" spans="1:9" ht="15" x14ac:dyDescent="0.25">
      <c r="A11308" s="609" t="str">
        <f t="shared" si="176"/>
        <v>11072</v>
      </c>
      <c r="B11308">
        <v>11072</v>
      </c>
      <c r="C11308" t="s">
        <v>25941</v>
      </c>
      <c r="D11308" t="s">
        <v>8781</v>
      </c>
      <c r="E11308" s="363" t="s">
        <v>8879</v>
      </c>
      <c r="F11308"/>
      <c r="G11308"/>
      <c r="H11308"/>
      <c r="I11308" s="610"/>
    </row>
    <row r="11309" spans="1:9" ht="15" x14ac:dyDescent="0.25">
      <c r="A11309" s="609" t="str">
        <f t="shared" si="176"/>
        <v>4895</v>
      </c>
      <c r="B11309">
        <v>4895</v>
      </c>
      <c r="C11309" t="s">
        <v>25942</v>
      </c>
      <c r="D11309" t="s">
        <v>8781</v>
      </c>
      <c r="E11309" s="363" t="s">
        <v>11058</v>
      </c>
      <c r="F11309"/>
      <c r="G11309"/>
      <c r="H11309"/>
      <c r="I11309" s="610"/>
    </row>
    <row r="11310" spans="1:9" ht="15" x14ac:dyDescent="0.25">
      <c r="A11310" s="609" t="str">
        <f t="shared" si="176"/>
        <v>4907</v>
      </c>
      <c r="B11310">
        <v>4907</v>
      </c>
      <c r="C11310" t="s">
        <v>25943</v>
      </c>
      <c r="D11310" t="s">
        <v>8781</v>
      </c>
      <c r="E11310" s="363" t="s">
        <v>25944</v>
      </c>
      <c r="F11310"/>
      <c r="G11310"/>
      <c r="H11310"/>
      <c r="I11310" s="610"/>
    </row>
    <row r="11311" spans="1:9" ht="15" x14ac:dyDescent="0.25">
      <c r="A11311" s="609" t="str">
        <f t="shared" si="176"/>
        <v>4902</v>
      </c>
      <c r="B11311">
        <v>4902</v>
      </c>
      <c r="C11311" t="s">
        <v>25945</v>
      </c>
      <c r="D11311" t="s">
        <v>8781</v>
      </c>
      <c r="E11311" s="363" t="s">
        <v>25946</v>
      </c>
      <c r="F11311"/>
      <c r="G11311"/>
      <c r="H11311"/>
      <c r="I11311" s="610"/>
    </row>
    <row r="11312" spans="1:9" ht="15" x14ac:dyDescent="0.25">
      <c r="A11312" s="609" t="str">
        <f t="shared" si="176"/>
        <v>4908</v>
      </c>
      <c r="B11312">
        <v>4908</v>
      </c>
      <c r="C11312" t="s">
        <v>25947</v>
      </c>
      <c r="D11312" t="s">
        <v>8781</v>
      </c>
      <c r="E11312" s="363" t="s">
        <v>25948</v>
      </c>
      <c r="F11312"/>
      <c r="G11312"/>
      <c r="H11312"/>
      <c r="I11312" s="610"/>
    </row>
    <row r="11313" spans="1:9" ht="15" x14ac:dyDescent="0.25">
      <c r="A11313" s="609" t="str">
        <f t="shared" si="176"/>
        <v>4909</v>
      </c>
      <c r="B11313">
        <v>4909</v>
      </c>
      <c r="C11313" t="s">
        <v>25949</v>
      </c>
      <c r="D11313" t="s">
        <v>8781</v>
      </c>
      <c r="E11313" s="363" t="s">
        <v>25950</v>
      </c>
      <c r="F11313"/>
      <c r="G11313"/>
      <c r="H11313"/>
      <c r="I11313" s="610"/>
    </row>
    <row r="11314" spans="1:9" ht="15" x14ac:dyDescent="0.25">
      <c r="A11314" s="609" t="str">
        <f t="shared" si="176"/>
        <v>4903</v>
      </c>
      <c r="B11314">
        <v>4903</v>
      </c>
      <c r="C11314" t="s">
        <v>25951</v>
      </c>
      <c r="D11314" t="s">
        <v>8781</v>
      </c>
      <c r="E11314" s="363" t="s">
        <v>25952</v>
      </c>
      <c r="F11314"/>
      <c r="G11314"/>
      <c r="H11314"/>
      <c r="I11314" s="610"/>
    </row>
    <row r="11315" spans="1:9" ht="15" x14ac:dyDescent="0.25">
      <c r="A11315" s="609" t="str">
        <f t="shared" si="176"/>
        <v>4897</v>
      </c>
      <c r="B11315">
        <v>4897</v>
      </c>
      <c r="C11315" t="s">
        <v>25953</v>
      </c>
      <c r="D11315" t="s">
        <v>8781</v>
      </c>
      <c r="E11315" s="363" t="s">
        <v>9217</v>
      </c>
      <c r="F11315"/>
      <c r="G11315"/>
      <c r="H11315"/>
      <c r="I11315" s="610"/>
    </row>
    <row r="11316" spans="1:9" ht="15" x14ac:dyDescent="0.25">
      <c r="A11316" s="609" t="str">
        <f t="shared" si="176"/>
        <v>4896</v>
      </c>
      <c r="B11316">
        <v>4896</v>
      </c>
      <c r="C11316" t="s">
        <v>25954</v>
      </c>
      <c r="D11316" t="s">
        <v>8781</v>
      </c>
      <c r="E11316" s="363" t="s">
        <v>22125</v>
      </c>
      <c r="F11316"/>
      <c r="G11316"/>
      <c r="H11316"/>
      <c r="I11316" s="610"/>
    </row>
    <row r="11317" spans="1:9" ht="15" x14ac:dyDescent="0.25">
      <c r="A11317" s="609" t="str">
        <f t="shared" si="176"/>
        <v>4900</v>
      </c>
      <c r="B11317">
        <v>4900</v>
      </c>
      <c r="C11317" t="s">
        <v>25955</v>
      </c>
      <c r="D11317" t="s">
        <v>8781</v>
      </c>
      <c r="E11317" s="363" t="s">
        <v>12787</v>
      </c>
      <c r="F11317"/>
      <c r="G11317"/>
      <c r="H11317"/>
      <c r="I11317" s="610"/>
    </row>
    <row r="11318" spans="1:9" ht="15" x14ac:dyDescent="0.25">
      <c r="A11318" s="609" t="str">
        <f t="shared" si="176"/>
        <v>4898</v>
      </c>
      <c r="B11318">
        <v>4898</v>
      </c>
      <c r="C11318" t="s">
        <v>25956</v>
      </c>
      <c r="D11318" t="s">
        <v>8781</v>
      </c>
      <c r="E11318" s="363" t="s">
        <v>18301</v>
      </c>
      <c r="F11318"/>
      <c r="G11318"/>
      <c r="H11318"/>
      <c r="I11318" s="610"/>
    </row>
    <row r="11319" spans="1:9" ht="15" x14ac:dyDescent="0.25">
      <c r="A11319" s="609" t="str">
        <f t="shared" si="176"/>
        <v>4899</v>
      </c>
      <c r="B11319">
        <v>4899</v>
      </c>
      <c r="C11319" t="s">
        <v>25957</v>
      </c>
      <c r="D11319" t="s">
        <v>8781</v>
      </c>
      <c r="E11319" s="363" t="s">
        <v>13880</v>
      </c>
      <c r="F11319"/>
      <c r="G11319"/>
      <c r="H11319"/>
      <c r="I11319" s="610"/>
    </row>
    <row r="11320" spans="1:9" ht="15" x14ac:dyDescent="0.25">
      <c r="A11320" s="609" t="str">
        <f t="shared" si="176"/>
        <v>11096</v>
      </c>
      <c r="B11320">
        <v>11096</v>
      </c>
      <c r="C11320" t="s">
        <v>25958</v>
      </c>
      <c r="D11320" t="s">
        <v>8790</v>
      </c>
      <c r="E11320" s="363" t="s">
        <v>11265</v>
      </c>
      <c r="F11320"/>
      <c r="G11320"/>
      <c r="H11320"/>
      <c r="I11320" s="610"/>
    </row>
    <row r="11321" spans="1:9" ht="15" x14ac:dyDescent="0.25">
      <c r="A11321" s="609" t="str">
        <f t="shared" si="176"/>
        <v>4741</v>
      </c>
      <c r="B11321">
        <v>4741</v>
      </c>
      <c r="C11321" t="s">
        <v>25959</v>
      </c>
      <c r="D11321" t="s">
        <v>8911</v>
      </c>
      <c r="E11321" s="363" t="s">
        <v>25711</v>
      </c>
      <c r="F11321"/>
      <c r="G11321"/>
      <c r="H11321"/>
      <c r="I11321" s="610"/>
    </row>
    <row r="11322" spans="1:9" ht="15" x14ac:dyDescent="0.25">
      <c r="A11322" s="609" t="str">
        <f t="shared" si="176"/>
        <v>4752</v>
      </c>
      <c r="B11322">
        <v>4752</v>
      </c>
      <c r="C11322" t="s">
        <v>25960</v>
      </c>
      <c r="D11322" t="s">
        <v>8786</v>
      </c>
      <c r="E11322" s="363" t="s">
        <v>11848</v>
      </c>
      <c r="F11322"/>
      <c r="G11322"/>
      <c r="H11322"/>
      <c r="I11322" s="610"/>
    </row>
    <row r="11323" spans="1:9" ht="15" x14ac:dyDescent="0.25">
      <c r="A11323" s="609" t="str">
        <f t="shared" si="176"/>
        <v>41091</v>
      </c>
      <c r="B11323">
        <v>41091</v>
      </c>
      <c r="C11323" t="s">
        <v>25961</v>
      </c>
      <c r="D11323" t="s">
        <v>8914</v>
      </c>
      <c r="E11323" s="363" t="s">
        <v>25962</v>
      </c>
      <c r="F11323"/>
      <c r="G11323"/>
      <c r="H11323"/>
      <c r="I11323" s="610"/>
    </row>
    <row r="11324" spans="1:9" ht="15" x14ac:dyDescent="0.25">
      <c r="A11324" s="609" t="str">
        <f t="shared" si="176"/>
        <v>13954</v>
      </c>
      <c r="B11324">
        <v>13954</v>
      </c>
      <c r="C11324" t="s">
        <v>25963</v>
      </c>
      <c r="D11324" t="s">
        <v>8781</v>
      </c>
      <c r="E11324" s="363" t="s">
        <v>25964</v>
      </c>
      <c r="F11324"/>
      <c r="G11324"/>
      <c r="H11324"/>
      <c r="I11324" s="610"/>
    </row>
    <row r="11325" spans="1:9" ht="15" x14ac:dyDescent="0.25">
      <c r="A11325" s="609" t="str">
        <f t="shared" si="176"/>
        <v>3411</v>
      </c>
      <c r="B11325">
        <v>3411</v>
      </c>
      <c r="C11325" t="s">
        <v>25965</v>
      </c>
      <c r="D11325" t="s">
        <v>8790</v>
      </c>
      <c r="E11325" s="363" t="s">
        <v>21826</v>
      </c>
      <c r="F11325"/>
      <c r="G11325"/>
      <c r="H11325"/>
      <c r="I11325" s="610"/>
    </row>
    <row r="11326" spans="1:9" ht="15" x14ac:dyDescent="0.25">
      <c r="A11326" s="609" t="str">
        <f t="shared" si="176"/>
        <v>39995</v>
      </c>
      <c r="B11326">
        <v>39995</v>
      </c>
      <c r="C11326" t="s">
        <v>25966</v>
      </c>
      <c r="D11326" t="s">
        <v>8911</v>
      </c>
      <c r="E11326" s="363" t="s">
        <v>25967</v>
      </c>
      <c r="F11326"/>
      <c r="G11326"/>
      <c r="H11326"/>
      <c r="I11326" s="610"/>
    </row>
    <row r="11327" spans="1:9" ht="15" x14ac:dyDescent="0.25">
      <c r="A11327" s="609" t="str">
        <f t="shared" si="176"/>
        <v>11615</v>
      </c>
      <c r="B11327">
        <v>11615</v>
      </c>
      <c r="C11327" t="s">
        <v>25968</v>
      </c>
      <c r="D11327" t="s">
        <v>8779</v>
      </c>
      <c r="E11327" s="363" t="s">
        <v>10295</v>
      </c>
      <c r="F11327"/>
      <c r="G11327"/>
      <c r="H11327"/>
      <c r="I11327" s="610"/>
    </row>
    <row r="11328" spans="1:9" ht="15" x14ac:dyDescent="0.25">
      <c r="A11328" s="609" t="str">
        <f t="shared" si="176"/>
        <v>3408</v>
      </c>
      <c r="B11328">
        <v>3408</v>
      </c>
      <c r="C11328" t="s">
        <v>25969</v>
      </c>
      <c r="D11328" t="s">
        <v>8779</v>
      </c>
      <c r="E11328" s="363" t="s">
        <v>17987</v>
      </c>
      <c r="F11328"/>
      <c r="G11328"/>
      <c r="H11328"/>
      <c r="I11328" s="610"/>
    </row>
    <row r="11329" spans="1:9" ht="15" x14ac:dyDescent="0.25">
      <c r="A11329" s="609" t="str">
        <f t="shared" si="176"/>
        <v>3409</v>
      </c>
      <c r="B11329">
        <v>3409</v>
      </c>
      <c r="C11329" t="s">
        <v>25970</v>
      </c>
      <c r="D11329" t="s">
        <v>8779</v>
      </c>
      <c r="E11329" s="363" t="s">
        <v>9764</v>
      </c>
      <c r="F11329"/>
      <c r="G11329"/>
      <c r="H11329"/>
      <c r="I11329" s="610"/>
    </row>
    <row r="11330" spans="1:9" ht="15" x14ac:dyDescent="0.25">
      <c r="A11330" s="609" t="str">
        <f t="shared" ref="A11330:A11393" si="177">IF(ISERROR(SEARCH("/",B11330)=6),TRIM(CLEAN(B11330)),IF(SEARCH("/",B11330)=6,IF(LEN(TRIM(CLEAN(B11330)))=7,LEFT(TRIM(CLEAN(B11330)),6)&amp;"00"&amp;RIGHT(TRIM(CLEAN(B11330)),1),LEFT(TRIM(CLEAN(B11330)),6)&amp;"0"&amp;RIGHT(TRIM(CLEAN(B11330)),2)),TRIM(CLEAN(B11330))))</f>
        <v>11427</v>
      </c>
      <c r="B11330">
        <v>11427</v>
      </c>
      <c r="C11330" t="s">
        <v>25971</v>
      </c>
      <c r="D11330" t="s">
        <v>8790</v>
      </c>
      <c r="E11330" s="363" t="s">
        <v>25972</v>
      </c>
      <c r="F11330"/>
      <c r="G11330"/>
      <c r="H11330"/>
      <c r="I11330" s="610"/>
    </row>
    <row r="11331" spans="1:9" ht="15" x14ac:dyDescent="0.25">
      <c r="A11331" s="609" t="str">
        <f t="shared" si="177"/>
        <v>4491</v>
      </c>
      <c r="B11331">
        <v>4491</v>
      </c>
      <c r="C11331" t="s">
        <v>25973</v>
      </c>
      <c r="D11331" t="s">
        <v>8796</v>
      </c>
      <c r="E11331" s="363" t="s">
        <v>13135</v>
      </c>
      <c r="F11331"/>
      <c r="G11331"/>
      <c r="H11331"/>
      <c r="I11331" s="610"/>
    </row>
    <row r="11332" spans="1:9" ht="15" x14ac:dyDescent="0.25">
      <c r="A11332" s="609" t="str">
        <f t="shared" si="177"/>
        <v>2745</v>
      </c>
      <c r="B11332">
        <v>2745</v>
      </c>
      <c r="C11332" t="s">
        <v>25974</v>
      </c>
      <c r="D11332" t="s">
        <v>8796</v>
      </c>
      <c r="E11332" s="363" t="s">
        <v>9783</v>
      </c>
      <c r="F11332"/>
      <c r="G11332"/>
      <c r="H11332"/>
      <c r="I11332" s="610"/>
    </row>
    <row r="11333" spans="1:9" ht="15" x14ac:dyDescent="0.25">
      <c r="A11333" s="609" t="str">
        <f t="shared" si="177"/>
        <v>14439</v>
      </c>
      <c r="B11333">
        <v>14439</v>
      </c>
      <c r="C11333" t="s">
        <v>25975</v>
      </c>
      <c r="D11333" t="s">
        <v>8796</v>
      </c>
      <c r="E11333" s="363" t="s">
        <v>10335</v>
      </c>
      <c r="F11333"/>
      <c r="G11333"/>
      <c r="H11333"/>
      <c r="I11333" s="610"/>
    </row>
    <row r="11334" spans="1:9" ht="15" x14ac:dyDescent="0.25">
      <c r="A11334" s="609" t="str">
        <f t="shared" si="177"/>
        <v>26022</v>
      </c>
      <c r="B11334">
        <v>26022</v>
      </c>
      <c r="C11334" t="s">
        <v>25976</v>
      </c>
      <c r="D11334" t="s">
        <v>8781</v>
      </c>
      <c r="E11334" s="363" t="s">
        <v>25977</v>
      </c>
      <c r="F11334"/>
      <c r="G11334"/>
      <c r="H11334"/>
      <c r="I11334" s="610"/>
    </row>
    <row r="11335" spans="1:9" ht="15" x14ac:dyDescent="0.25">
      <c r="A11335" s="609" t="str">
        <f t="shared" si="177"/>
        <v>12362</v>
      </c>
      <c r="B11335">
        <v>12362</v>
      </c>
      <c r="C11335" t="s">
        <v>25978</v>
      </c>
      <c r="D11335" t="s">
        <v>8781</v>
      </c>
      <c r="E11335" s="363" t="s">
        <v>14440</v>
      </c>
      <c r="F11335"/>
      <c r="G11335"/>
      <c r="H11335"/>
      <c r="I11335" s="610"/>
    </row>
    <row r="11336" spans="1:9" ht="15" x14ac:dyDescent="0.25">
      <c r="A11336" s="609" t="str">
        <f t="shared" si="177"/>
        <v>421</v>
      </c>
      <c r="B11336">
        <v>421</v>
      </c>
      <c r="C11336" t="s">
        <v>25979</v>
      </c>
      <c r="D11336" t="s">
        <v>8781</v>
      </c>
      <c r="E11336" s="363" t="s">
        <v>9739</v>
      </c>
      <c r="F11336"/>
      <c r="G11336"/>
      <c r="H11336"/>
      <c r="I11336" s="610"/>
    </row>
    <row r="11337" spans="1:9" ht="15" x14ac:dyDescent="0.25">
      <c r="A11337" s="609" t="str">
        <f t="shared" si="177"/>
        <v>14148</v>
      </c>
      <c r="B11337">
        <v>14148</v>
      </c>
      <c r="C11337" t="s">
        <v>25980</v>
      </c>
      <c r="D11337" t="s">
        <v>8781</v>
      </c>
      <c r="E11337" s="363" t="s">
        <v>8875</v>
      </c>
      <c r="F11337"/>
      <c r="G11337"/>
      <c r="H11337"/>
      <c r="I11337" s="610"/>
    </row>
    <row r="11338" spans="1:9" ht="15" x14ac:dyDescent="0.25">
      <c r="A11338" s="609" t="str">
        <f t="shared" si="177"/>
        <v>4341</v>
      </c>
      <c r="B11338">
        <v>4341</v>
      </c>
      <c r="C11338" t="s">
        <v>25981</v>
      </c>
      <c r="D11338" t="s">
        <v>8781</v>
      </c>
      <c r="E11338" s="363" t="s">
        <v>9035</v>
      </c>
      <c r="F11338"/>
      <c r="G11338"/>
      <c r="H11338"/>
      <c r="I11338" s="610"/>
    </row>
    <row r="11339" spans="1:9" ht="15" x14ac:dyDescent="0.25">
      <c r="A11339" s="609" t="str">
        <f t="shared" si="177"/>
        <v>4337</v>
      </c>
      <c r="B11339">
        <v>4337</v>
      </c>
      <c r="C11339" t="s">
        <v>25982</v>
      </c>
      <c r="D11339" t="s">
        <v>8781</v>
      </c>
      <c r="E11339" s="363" t="s">
        <v>11808</v>
      </c>
      <c r="F11339"/>
      <c r="G11339"/>
      <c r="H11339"/>
      <c r="I11339" s="610"/>
    </row>
    <row r="11340" spans="1:9" ht="15" x14ac:dyDescent="0.25">
      <c r="A11340" s="609" t="str">
        <f t="shared" si="177"/>
        <v>4339</v>
      </c>
      <c r="B11340">
        <v>4339</v>
      </c>
      <c r="C11340" t="s">
        <v>25983</v>
      </c>
      <c r="D11340" t="s">
        <v>8781</v>
      </c>
      <c r="E11340" s="363" t="s">
        <v>11429</v>
      </c>
      <c r="F11340"/>
      <c r="G11340"/>
      <c r="H11340"/>
      <c r="I11340" s="610"/>
    </row>
    <row r="11341" spans="1:9" ht="15" x14ac:dyDescent="0.25">
      <c r="A11341" s="609" t="str">
        <f t="shared" si="177"/>
        <v>39997</v>
      </c>
      <c r="B11341">
        <v>39997</v>
      </c>
      <c r="C11341" t="s">
        <v>25984</v>
      </c>
      <c r="D11341" t="s">
        <v>8781</v>
      </c>
      <c r="E11341" s="363" t="s">
        <v>10084</v>
      </c>
      <c r="F11341"/>
      <c r="G11341"/>
      <c r="H11341"/>
      <c r="I11341" s="610"/>
    </row>
    <row r="11342" spans="1:9" ht="15" x14ac:dyDescent="0.25">
      <c r="A11342" s="609" t="str">
        <f t="shared" si="177"/>
        <v>11971</v>
      </c>
      <c r="B11342">
        <v>11971</v>
      </c>
      <c r="C11342" t="s">
        <v>25985</v>
      </c>
      <c r="D11342" t="s">
        <v>8781</v>
      </c>
      <c r="E11342" s="363" t="s">
        <v>8931</v>
      </c>
      <c r="F11342"/>
      <c r="G11342"/>
      <c r="H11342"/>
      <c r="I11342" s="610"/>
    </row>
    <row r="11343" spans="1:9" ht="15" x14ac:dyDescent="0.25">
      <c r="A11343" s="609" t="str">
        <f t="shared" si="177"/>
        <v>4342</v>
      </c>
      <c r="B11343">
        <v>4342</v>
      </c>
      <c r="C11343" t="s">
        <v>25986</v>
      </c>
      <c r="D11343" t="s">
        <v>8781</v>
      </c>
      <c r="E11343" s="363" t="s">
        <v>8812</v>
      </c>
      <c r="F11343"/>
      <c r="G11343"/>
      <c r="H11343"/>
      <c r="I11343" s="610"/>
    </row>
    <row r="11344" spans="1:9" ht="15" x14ac:dyDescent="0.25">
      <c r="A11344" s="609" t="str">
        <f t="shared" si="177"/>
        <v>4330</v>
      </c>
      <c r="B11344">
        <v>4330</v>
      </c>
      <c r="C11344" t="s">
        <v>25987</v>
      </c>
      <c r="D11344" t="s">
        <v>8781</v>
      </c>
      <c r="E11344" s="363" t="s">
        <v>10087</v>
      </c>
      <c r="F11344"/>
      <c r="G11344"/>
      <c r="H11344"/>
      <c r="I11344" s="610"/>
    </row>
    <row r="11345" spans="1:9" ht="15" x14ac:dyDescent="0.25">
      <c r="A11345" s="609" t="str">
        <f t="shared" si="177"/>
        <v>4340</v>
      </c>
      <c r="B11345">
        <v>4340</v>
      </c>
      <c r="C11345" t="s">
        <v>25988</v>
      </c>
      <c r="D11345" t="s">
        <v>8781</v>
      </c>
      <c r="E11345" s="363" t="s">
        <v>11058</v>
      </c>
      <c r="F11345"/>
      <c r="G11345"/>
      <c r="H11345"/>
      <c r="I11345" s="610"/>
    </row>
    <row r="11346" spans="1:9" ht="15" x14ac:dyDescent="0.25">
      <c r="A11346" s="609" t="str">
        <f t="shared" si="177"/>
        <v>5088</v>
      </c>
      <c r="B11346">
        <v>5088</v>
      </c>
      <c r="C11346" t="s">
        <v>25989</v>
      </c>
      <c r="D11346" t="s">
        <v>8781</v>
      </c>
      <c r="E11346" s="363" t="s">
        <v>17908</v>
      </c>
      <c r="F11346"/>
      <c r="G11346"/>
      <c r="H11346"/>
      <c r="I11346" s="610"/>
    </row>
    <row r="11347" spans="1:9" ht="15" x14ac:dyDescent="0.25">
      <c r="A11347" s="609" t="str">
        <f t="shared" si="177"/>
        <v>11154</v>
      </c>
      <c r="B11347">
        <v>11154</v>
      </c>
      <c r="C11347" t="s">
        <v>25990</v>
      </c>
      <c r="D11347" t="s">
        <v>8781</v>
      </c>
      <c r="E11347" s="363" t="s">
        <v>25991</v>
      </c>
      <c r="F11347"/>
      <c r="G11347"/>
      <c r="H11347"/>
      <c r="I11347" s="610"/>
    </row>
    <row r="11348" spans="1:9" ht="15" x14ac:dyDescent="0.25">
      <c r="A11348" s="609" t="str">
        <f t="shared" si="177"/>
        <v>4989</v>
      </c>
      <c r="B11348">
        <v>4989</v>
      </c>
      <c r="C11348" t="s">
        <v>25992</v>
      </c>
      <c r="D11348" t="s">
        <v>8781</v>
      </c>
      <c r="E11348" s="363" t="s">
        <v>25993</v>
      </c>
      <c r="F11348"/>
      <c r="G11348"/>
      <c r="H11348"/>
      <c r="I11348" s="610"/>
    </row>
    <row r="11349" spans="1:9" ht="15" x14ac:dyDescent="0.25">
      <c r="A11349" s="609" t="str">
        <f t="shared" si="177"/>
        <v>4982</v>
      </c>
      <c r="B11349">
        <v>4982</v>
      </c>
      <c r="C11349" t="s">
        <v>25994</v>
      </c>
      <c r="D11349" t="s">
        <v>8781</v>
      </c>
      <c r="E11349" s="363" t="s">
        <v>25995</v>
      </c>
      <c r="F11349"/>
      <c r="G11349"/>
      <c r="H11349"/>
      <c r="I11349" s="610"/>
    </row>
    <row r="11350" spans="1:9" ht="15" x14ac:dyDescent="0.25">
      <c r="A11350" s="609" t="str">
        <f t="shared" si="177"/>
        <v>4962</v>
      </c>
      <c r="B11350">
        <v>4962</v>
      </c>
      <c r="C11350" t="s">
        <v>25996</v>
      </c>
      <c r="D11350" t="s">
        <v>8781</v>
      </c>
      <c r="E11350" s="363" t="s">
        <v>25997</v>
      </c>
      <c r="F11350"/>
      <c r="G11350"/>
      <c r="H11350"/>
      <c r="I11350" s="610"/>
    </row>
    <row r="11351" spans="1:9" ht="15" x14ac:dyDescent="0.25">
      <c r="A11351" s="609" t="str">
        <f t="shared" si="177"/>
        <v>4981</v>
      </c>
      <c r="B11351">
        <v>4981</v>
      </c>
      <c r="C11351" t="s">
        <v>25998</v>
      </c>
      <c r="D11351" t="s">
        <v>8781</v>
      </c>
      <c r="E11351" s="363" t="s">
        <v>25999</v>
      </c>
      <c r="F11351"/>
      <c r="G11351"/>
      <c r="H11351"/>
      <c r="I11351" s="610"/>
    </row>
    <row r="11352" spans="1:9" ht="15" x14ac:dyDescent="0.25">
      <c r="A11352" s="609" t="str">
        <f t="shared" si="177"/>
        <v>4964</v>
      </c>
      <c r="B11352">
        <v>4964</v>
      </c>
      <c r="C11352" t="s">
        <v>26000</v>
      </c>
      <c r="D11352" t="s">
        <v>8781</v>
      </c>
      <c r="E11352" s="363" t="s">
        <v>26001</v>
      </c>
      <c r="F11352"/>
      <c r="G11352"/>
      <c r="H11352"/>
      <c r="I11352" s="610"/>
    </row>
    <row r="11353" spans="1:9" ht="15" x14ac:dyDescent="0.25">
      <c r="A11353" s="609" t="str">
        <f t="shared" si="177"/>
        <v>4992</v>
      </c>
      <c r="B11353">
        <v>4992</v>
      </c>
      <c r="C11353" t="s">
        <v>26002</v>
      </c>
      <c r="D11353" t="s">
        <v>8781</v>
      </c>
      <c r="E11353" s="363" t="s">
        <v>26003</v>
      </c>
      <c r="F11353"/>
      <c r="G11353"/>
      <c r="H11353"/>
      <c r="I11353" s="610"/>
    </row>
    <row r="11354" spans="1:9" ht="15" x14ac:dyDescent="0.25">
      <c r="A11354" s="609" t="str">
        <f t="shared" si="177"/>
        <v>4987</v>
      </c>
      <c r="B11354">
        <v>4987</v>
      </c>
      <c r="C11354" t="s">
        <v>26004</v>
      </c>
      <c r="D11354" t="s">
        <v>8781</v>
      </c>
      <c r="E11354" s="363" t="s">
        <v>19185</v>
      </c>
      <c r="F11354"/>
      <c r="G11354"/>
      <c r="H11354"/>
      <c r="I11354" s="610"/>
    </row>
    <row r="11355" spans="1:9" ht="15" x14ac:dyDescent="0.25">
      <c r="A11355" s="609" t="str">
        <f t="shared" si="177"/>
        <v>39021</v>
      </c>
      <c r="B11355">
        <v>39021</v>
      </c>
      <c r="C11355" t="s">
        <v>26005</v>
      </c>
      <c r="D11355" t="s">
        <v>8781</v>
      </c>
      <c r="E11355" s="363" t="s">
        <v>26006</v>
      </c>
      <c r="F11355"/>
      <c r="G11355"/>
      <c r="H11355"/>
      <c r="I11355" s="610"/>
    </row>
    <row r="11356" spans="1:9" ht="15" x14ac:dyDescent="0.25">
      <c r="A11356" s="609" t="str">
        <f t="shared" si="177"/>
        <v>39022</v>
      </c>
      <c r="B11356">
        <v>39022</v>
      </c>
      <c r="C11356" t="s">
        <v>26007</v>
      </c>
      <c r="D11356" t="s">
        <v>8781</v>
      </c>
      <c r="E11356" s="363" t="s">
        <v>26008</v>
      </c>
      <c r="F11356"/>
      <c r="G11356"/>
      <c r="H11356"/>
      <c r="I11356" s="610"/>
    </row>
    <row r="11357" spans="1:9" ht="15" x14ac:dyDescent="0.25">
      <c r="A11357" s="609" t="str">
        <f t="shared" si="177"/>
        <v>39024</v>
      </c>
      <c r="B11357">
        <v>39024</v>
      </c>
      <c r="C11357" t="s">
        <v>26009</v>
      </c>
      <c r="D11357" t="s">
        <v>8781</v>
      </c>
      <c r="E11357" s="363" t="s">
        <v>26010</v>
      </c>
      <c r="F11357"/>
      <c r="G11357"/>
      <c r="H11357"/>
      <c r="I11357" s="610"/>
    </row>
    <row r="11358" spans="1:9" ht="15" x14ac:dyDescent="0.25">
      <c r="A11358" s="609" t="str">
        <f t="shared" si="177"/>
        <v>4914</v>
      </c>
      <c r="B11358">
        <v>4914</v>
      </c>
      <c r="C11358" t="s">
        <v>26011</v>
      </c>
      <c r="D11358" t="s">
        <v>8779</v>
      </c>
      <c r="E11358" s="363" t="s">
        <v>26012</v>
      </c>
      <c r="F11358"/>
      <c r="G11358"/>
      <c r="H11358"/>
      <c r="I11358" s="610"/>
    </row>
    <row r="11359" spans="1:9" ht="15" x14ac:dyDescent="0.25">
      <c r="A11359" s="609" t="str">
        <f t="shared" si="177"/>
        <v>4917</v>
      </c>
      <c r="B11359">
        <v>4917</v>
      </c>
      <c r="C11359" t="s">
        <v>26013</v>
      </c>
      <c r="D11359" t="s">
        <v>8779</v>
      </c>
      <c r="E11359" s="363" t="s">
        <v>26014</v>
      </c>
      <c r="F11359"/>
      <c r="G11359"/>
      <c r="H11359"/>
      <c r="I11359" s="610"/>
    </row>
    <row r="11360" spans="1:9" ht="15" x14ac:dyDescent="0.25">
      <c r="A11360" s="609" t="str">
        <f t="shared" si="177"/>
        <v>39025</v>
      </c>
      <c r="B11360">
        <v>39025</v>
      </c>
      <c r="C11360" t="s">
        <v>26015</v>
      </c>
      <c r="D11360" t="s">
        <v>8781</v>
      </c>
      <c r="E11360" s="363" t="s">
        <v>26016</v>
      </c>
      <c r="F11360"/>
      <c r="G11360"/>
      <c r="H11360"/>
      <c r="I11360" s="610"/>
    </row>
    <row r="11361" spans="1:9" ht="15" x14ac:dyDescent="0.25">
      <c r="A11361" s="609" t="str">
        <f t="shared" si="177"/>
        <v>4930</v>
      </c>
      <c r="B11361">
        <v>4930</v>
      </c>
      <c r="C11361" t="s">
        <v>26017</v>
      </c>
      <c r="D11361" t="s">
        <v>8779</v>
      </c>
      <c r="E11361" s="363" t="s">
        <v>26018</v>
      </c>
      <c r="F11361"/>
      <c r="G11361"/>
      <c r="H11361"/>
      <c r="I11361" s="610"/>
    </row>
    <row r="11362" spans="1:9" ht="15" x14ac:dyDescent="0.25">
      <c r="A11362" s="609" t="str">
        <f t="shared" si="177"/>
        <v>4922</v>
      </c>
      <c r="B11362">
        <v>4922</v>
      </c>
      <c r="C11362" t="s">
        <v>26019</v>
      </c>
      <c r="D11362" t="s">
        <v>8779</v>
      </c>
      <c r="E11362" s="363" t="s">
        <v>26020</v>
      </c>
      <c r="F11362"/>
      <c r="G11362"/>
      <c r="H11362"/>
      <c r="I11362" s="610"/>
    </row>
    <row r="11363" spans="1:9" ht="15" x14ac:dyDescent="0.25">
      <c r="A11363" s="609" t="str">
        <f t="shared" si="177"/>
        <v>4911</v>
      </c>
      <c r="B11363">
        <v>4911</v>
      </c>
      <c r="C11363" t="s">
        <v>26021</v>
      </c>
      <c r="D11363" t="s">
        <v>8779</v>
      </c>
      <c r="E11363" s="363" t="s">
        <v>26022</v>
      </c>
      <c r="F11363"/>
      <c r="G11363"/>
      <c r="H11363"/>
      <c r="I11363" s="610"/>
    </row>
    <row r="11364" spans="1:9" ht="15" x14ac:dyDescent="0.25">
      <c r="A11364" s="609" t="str">
        <f t="shared" si="177"/>
        <v>37518</v>
      </c>
      <c r="B11364">
        <v>37518</v>
      </c>
      <c r="C11364" t="s">
        <v>26023</v>
      </c>
      <c r="D11364" t="s">
        <v>8779</v>
      </c>
      <c r="E11364" s="363" t="s">
        <v>26024</v>
      </c>
      <c r="F11364"/>
      <c r="G11364"/>
      <c r="H11364"/>
      <c r="I11364" s="610"/>
    </row>
    <row r="11365" spans="1:9" ht="15" x14ac:dyDescent="0.25">
      <c r="A11365" s="609" t="str">
        <f t="shared" si="177"/>
        <v>4910</v>
      </c>
      <c r="B11365">
        <v>4910</v>
      </c>
      <c r="C11365" t="s">
        <v>26025</v>
      </c>
      <c r="D11365" t="s">
        <v>8779</v>
      </c>
      <c r="E11365" s="363" t="s">
        <v>26026</v>
      </c>
      <c r="F11365"/>
      <c r="G11365"/>
      <c r="H11365"/>
      <c r="I11365" s="610"/>
    </row>
    <row r="11366" spans="1:9" ht="15" x14ac:dyDescent="0.25">
      <c r="A11366" s="609" t="str">
        <f t="shared" si="177"/>
        <v>4943</v>
      </c>
      <c r="B11366">
        <v>4943</v>
      </c>
      <c r="C11366" t="s">
        <v>26027</v>
      </c>
      <c r="D11366" t="s">
        <v>8779</v>
      </c>
      <c r="E11366" s="363" t="s">
        <v>26028</v>
      </c>
      <c r="F11366"/>
      <c r="G11366"/>
      <c r="H11366"/>
      <c r="I11366" s="610"/>
    </row>
    <row r="11367" spans="1:9" ht="15" x14ac:dyDescent="0.25">
      <c r="A11367" s="609" t="str">
        <f t="shared" si="177"/>
        <v>5002</v>
      </c>
      <c r="B11367">
        <v>5002</v>
      </c>
      <c r="C11367" t="s">
        <v>26029</v>
      </c>
      <c r="D11367" t="s">
        <v>8779</v>
      </c>
      <c r="E11367" s="363" t="s">
        <v>26030</v>
      </c>
      <c r="F11367"/>
      <c r="G11367"/>
      <c r="H11367"/>
      <c r="I11367" s="610"/>
    </row>
    <row r="11368" spans="1:9" ht="15" x14ac:dyDescent="0.25">
      <c r="A11368" s="609" t="str">
        <f t="shared" si="177"/>
        <v>4977</v>
      </c>
      <c r="B11368">
        <v>4977</v>
      </c>
      <c r="C11368" t="s">
        <v>26031</v>
      </c>
      <c r="D11368" t="s">
        <v>8779</v>
      </c>
      <c r="E11368" s="363" t="s">
        <v>26032</v>
      </c>
      <c r="F11368"/>
      <c r="G11368"/>
      <c r="H11368"/>
      <c r="I11368" s="610"/>
    </row>
    <row r="11369" spans="1:9" ht="15" x14ac:dyDescent="0.25">
      <c r="A11369" s="609" t="str">
        <f t="shared" si="177"/>
        <v>5028</v>
      </c>
      <c r="B11369">
        <v>5028</v>
      </c>
      <c r="C11369" t="s">
        <v>26033</v>
      </c>
      <c r="D11369" t="s">
        <v>8779</v>
      </c>
      <c r="E11369" s="363" t="s">
        <v>26034</v>
      </c>
      <c r="F11369"/>
      <c r="G11369"/>
      <c r="H11369"/>
      <c r="I11369" s="610"/>
    </row>
    <row r="11370" spans="1:9" ht="15" x14ac:dyDescent="0.25">
      <c r="A11370" s="609" t="str">
        <f t="shared" si="177"/>
        <v>4998</v>
      </c>
      <c r="B11370">
        <v>4998</v>
      </c>
      <c r="C11370" t="s">
        <v>26035</v>
      </c>
      <c r="D11370" t="s">
        <v>8779</v>
      </c>
      <c r="E11370" s="363" t="s">
        <v>26036</v>
      </c>
      <c r="F11370"/>
      <c r="G11370"/>
      <c r="H11370"/>
      <c r="I11370" s="610"/>
    </row>
    <row r="11371" spans="1:9" ht="15" x14ac:dyDescent="0.25">
      <c r="A11371" s="609" t="str">
        <f t="shared" si="177"/>
        <v>4969</v>
      </c>
      <c r="B11371">
        <v>4969</v>
      </c>
      <c r="C11371" t="s">
        <v>26037</v>
      </c>
      <c r="D11371" t="s">
        <v>8779</v>
      </c>
      <c r="E11371" s="363" t="s">
        <v>26038</v>
      </c>
      <c r="F11371"/>
      <c r="G11371"/>
      <c r="H11371"/>
      <c r="I11371" s="610"/>
    </row>
    <row r="11372" spans="1:9" ht="15" x14ac:dyDescent="0.25">
      <c r="A11372" s="609" t="str">
        <f t="shared" si="177"/>
        <v>11364</v>
      </c>
      <c r="B11372">
        <v>11364</v>
      </c>
      <c r="C11372" t="s">
        <v>26039</v>
      </c>
      <c r="D11372" t="s">
        <v>8781</v>
      </c>
      <c r="E11372" s="363" t="s">
        <v>26040</v>
      </c>
      <c r="F11372"/>
      <c r="G11372"/>
      <c r="H11372"/>
      <c r="I11372" s="610"/>
    </row>
    <row r="11373" spans="1:9" ht="15" x14ac:dyDescent="0.25">
      <c r="A11373" s="609" t="str">
        <f t="shared" si="177"/>
        <v>11365</v>
      </c>
      <c r="B11373">
        <v>11365</v>
      </c>
      <c r="C11373" t="s">
        <v>26041</v>
      </c>
      <c r="D11373" t="s">
        <v>8781</v>
      </c>
      <c r="E11373" s="363" t="s">
        <v>26042</v>
      </c>
      <c r="F11373"/>
      <c r="G11373"/>
      <c r="H11373"/>
      <c r="I11373" s="610"/>
    </row>
    <row r="11374" spans="1:9" ht="15" x14ac:dyDescent="0.25">
      <c r="A11374" s="609" t="str">
        <f t="shared" si="177"/>
        <v>11366</v>
      </c>
      <c r="B11374">
        <v>11366</v>
      </c>
      <c r="C11374" t="s">
        <v>26043</v>
      </c>
      <c r="D11374" t="s">
        <v>8781</v>
      </c>
      <c r="E11374" s="363" t="s">
        <v>26044</v>
      </c>
      <c r="F11374"/>
      <c r="G11374"/>
      <c r="H11374"/>
      <c r="I11374" s="610"/>
    </row>
    <row r="11375" spans="1:9" ht="15" x14ac:dyDescent="0.25">
      <c r="A11375" s="609" t="str">
        <f t="shared" si="177"/>
        <v>43777</v>
      </c>
      <c r="B11375">
        <v>43777</v>
      </c>
      <c r="C11375" t="s">
        <v>26045</v>
      </c>
      <c r="D11375" t="s">
        <v>8781</v>
      </c>
      <c r="E11375" s="363" t="s">
        <v>26046</v>
      </c>
      <c r="F11375"/>
      <c r="G11375"/>
      <c r="H11375"/>
      <c r="I11375" s="610"/>
    </row>
    <row r="11376" spans="1:9" ht="15" x14ac:dyDescent="0.25">
      <c r="A11376" s="609" t="str">
        <f t="shared" si="177"/>
        <v>20322</v>
      </c>
      <c r="B11376">
        <v>20322</v>
      </c>
      <c r="C11376" t="s">
        <v>26047</v>
      </c>
      <c r="D11376" t="s">
        <v>8781</v>
      </c>
      <c r="E11376" s="363" t="s">
        <v>26048</v>
      </c>
      <c r="F11376"/>
      <c r="G11376"/>
      <c r="H11376"/>
      <c r="I11376" s="610"/>
    </row>
    <row r="11377" spans="1:9" ht="15" x14ac:dyDescent="0.25">
      <c r="A11377" s="609" t="str">
        <f t="shared" si="177"/>
        <v>10553</v>
      </c>
      <c r="B11377">
        <v>10553</v>
      </c>
      <c r="C11377" t="s">
        <v>26049</v>
      </c>
      <c r="D11377" t="s">
        <v>8781</v>
      </c>
      <c r="E11377" s="363" t="s">
        <v>19642</v>
      </c>
      <c r="F11377"/>
      <c r="G11377"/>
      <c r="H11377"/>
      <c r="I11377" s="610"/>
    </row>
    <row r="11378" spans="1:9" ht="15" x14ac:dyDescent="0.25">
      <c r="A11378" s="609" t="str">
        <f t="shared" si="177"/>
        <v>5020</v>
      </c>
      <c r="B11378">
        <v>5020</v>
      </c>
      <c r="C11378" t="s">
        <v>26050</v>
      </c>
      <c r="D11378" t="s">
        <v>8781</v>
      </c>
      <c r="E11378" s="363" t="s">
        <v>26051</v>
      </c>
      <c r="F11378"/>
      <c r="G11378"/>
      <c r="H11378"/>
      <c r="I11378" s="610"/>
    </row>
    <row r="11379" spans="1:9" ht="15" x14ac:dyDescent="0.25">
      <c r="A11379" s="609" t="str">
        <f t="shared" si="177"/>
        <v>10554</v>
      </c>
      <c r="B11379">
        <v>10554</v>
      </c>
      <c r="C11379" t="s">
        <v>26052</v>
      </c>
      <c r="D11379" t="s">
        <v>8781</v>
      </c>
      <c r="E11379" s="363" t="s">
        <v>26053</v>
      </c>
      <c r="F11379"/>
      <c r="G11379"/>
      <c r="H11379"/>
      <c r="I11379" s="610"/>
    </row>
    <row r="11380" spans="1:9" ht="15" x14ac:dyDescent="0.25">
      <c r="A11380" s="609" t="str">
        <f t="shared" si="177"/>
        <v>10555</v>
      </c>
      <c r="B11380">
        <v>10555</v>
      </c>
      <c r="C11380" t="s">
        <v>26054</v>
      </c>
      <c r="D11380" t="s">
        <v>8781</v>
      </c>
      <c r="E11380" s="363" t="s">
        <v>18662</v>
      </c>
      <c r="F11380"/>
      <c r="G11380"/>
      <c r="H11380"/>
      <c r="I11380" s="610"/>
    </row>
    <row r="11381" spans="1:9" ht="15" x14ac:dyDescent="0.25">
      <c r="A11381" s="609" t="str">
        <f t="shared" si="177"/>
        <v>10556</v>
      </c>
      <c r="B11381">
        <v>10556</v>
      </c>
      <c r="C11381" t="s">
        <v>26055</v>
      </c>
      <c r="D11381" t="s">
        <v>8781</v>
      </c>
      <c r="E11381" s="363" t="s">
        <v>26056</v>
      </c>
      <c r="F11381"/>
      <c r="G11381"/>
      <c r="H11381"/>
      <c r="I11381" s="610"/>
    </row>
    <row r="11382" spans="1:9" ht="15" x14ac:dyDescent="0.25">
      <c r="A11382" s="609" t="str">
        <f t="shared" si="177"/>
        <v>39502</v>
      </c>
      <c r="B11382">
        <v>39502</v>
      </c>
      <c r="C11382" t="s">
        <v>26057</v>
      </c>
      <c r="D11382" t="s">
        <v>8781</v>
      </c>
      <c r="E11382" s="363" t="s">
        <v>26058</v>
      </c>
      <c r="F11382"/>
      <c r="G11382"/>
      <c r="H11382"/>
      <c r="I11382" s="610"/>
    </row>
    <row r="11383" spans="1:9" ht="15" x14ac:dyDescent="0.25">
      <c r="A11383" s="609" t="str">
        <f t="shared" si="177"/>
        <v>39504</v>
      </c>
      <c r="B11383">
        <v>39504</v>
      </c>
      <c r="C11383" t="s">
        <v>26059</v>
      </c>
      <c r="D11383" t="s">
        <v>8781</v>
      </c>
      <c r="E11383" s="363" t="s">
        <v>26060</v>
      </c>
      <c r="F11383"/>
      <c r="G11383"/>
      <c r="H11383"/>
      <c r="I11383" s="610"/>
    </row>
    <row r="11384" spans="1:9" ht="15" x14ac:dyDescent="0.25">
      <c r="A11384" s="609" t="str">
        <f t="shared" si="177"/>
        <v>39503</v>
      </c>
      <c r="B11384">
        <v>39503</v>
      </c>
      <c r="C11384" t="s">
        <v>26061</v>
      </c>
      <c r="D11384" t="s">
        <v>8781</v>
      </c>
      <c r="E11384" s="363" t="s">
        <v>26062</v>
      </c>
      <c r="F11384"/>
      <c r="G11384"/>
      <c r="H11384"/>
      <c r="I11384" s="610"/>
    </row>
    <row r="11385" spans="1:9" ht="15" x14ac:dyDescent="0.25">
      <c r="A11385" s="609" t="str">
        <f t="shared" si="177"/>
        <v>39505</v>
      </c>
      <c r="B11385">
        <v>39505</v>
      </c>
      <c r="C11385" t="s">
        <v>26063</v>
      </c>
      <c r="D11385" t="s">
        <v>8781</v>
      </c>
      <c r="E11385" s="363" t="s">
        <v>26064</v>
      </c>
      <c r="F11385"/>
      <c r="G11385"/>
      <c r="H11385"/>
      <c r="I11385" s="610"/>
    </row>
    <row r="11386" spans="1:9" ht="15" x14ac:dyDescent="0.25">
      <c r="A11386" s="609" t="str">
        <f t="shared" si="177"/>
        <v>25969</v>
      </c>
      <c r="B11386">
        <v>25969</v>
      </c>
      <c r="C11386" t="s">
        <v>26065</v>
      </c>
      <c r="D11386" t="s">
        <v>8781</v>
      </c>
      <c r="E11386" s="363" t="s">
        <v>26066</v>
      </c>
      <c r="F11386"/>
      <c r="G11386"/>
      <c r="H11386"/>
      <c r="I11386" s="610"/>
    </row>
    <row r="11387" spans="1:9" ht="15" x14ac:dyDescent="0.25">
      <c r="A11387" s="609" t="str">
        <f t="shared" si="177"/>
        <v>4944</v>
      </c>
      <c r="B11387">
        <v>4944</v>
      </c>
      <c r="C11387" t="s">
        <v>26067</v>
      </c>
      <c r="D11387" t="s">
        <v>8779</v>
      </c>
      <c r="E11387" s="363" t="s">
        <v>26068</v>
      </c>
      <c r="F11387"/>
      <c r="G11387"/>
      <c r="H11387"/>
      <c r="I11387" s="610"/>
    </row>
    <row r="11388" spans="1:9" ht="15" x14ac:dyDescent="0.25">
      <c r="A11388" s="609" t="str">
        <f t="shared" si="177"/>
        <v>21102</v>
      </c>
      <c r="B11388">
        <v>21102</v>
      </c>
      <c r="C11388" t="s">
        <v>26069</v>
      </c>
      <c r="D11388" t="s">
        <v>8781</v>
      </c>
      <c r="E11388" s="363" t="s">
        <v>18720</v>
      </c>
      <c r="F11388"/>
      <c r="G11388"/>
      <c r="H11388"/>
      <c r="I11388" s="610"/>
    </row>
    <row r="11389" spans="1:9" ht="15" x14ac:dyDescent="0.25">
      <c r="A11389" s="609" t="str">
        <f t="shared" si="177"/>
        <v>21101</v>
      </c>
      <c r="B11389">
        <v>21101</v>
      </c>
      <c r="C11389" t="s">
        <v>26070</v>
      </c>
      <c r="D11389" t="s">
        <v>8781</v>
      </c>
      <c r="E11389" s="363" t="s">
        <v>18185</v>
      </c>
      <c r="F11389"/>
      <c r="G11389"/>
      <c r="H11389"/>
      <c r="I11389" s="610"/>
    </row>
    <row r="11390" spans="1:9" ht="15" x14ac:dyDescent="0.25">
      <c r="A11390" s="609" t="str">
        <f t="shared" si="177"/>
        <v>34713</v>
      </c>
      <c r="B11390">
        <v>34713</v>
      </c>
      <c r="C11390" t="s">
        <v>26071</v>
      </c>
      <c r="D11390" t="s">
        <v>8779</v>
      </c>
      <c r="E11390" s="363" t="s">
        <v>26072</v>
      </c>
      <c r="F11390"/>
      <c r="G11390"/>
      <c r="H11390"/>
      <c r="I11390" s="610"/>
    </row>
    <row r="11391" spans="1:9" ht="15" x14ac:dyDescent="0.25">
      <c r="A11391" s="609" t="str">
        <f t="shared" si="177"/>
        <v>4947</v>
      </c>
      <c r="B11391">
        <v>4947</v>
      </c>
      <c r="C11391" t="s">
        <v>26073</v>
      </c>
      <c r="D11391" t="s">
        <v>8779</v>
      </c>
      <c r="E11391" s="363" t="s">
        <v>26074</v>
      </c>
      <c r="F11391"/>
      <c r="G11391"/>
      <c r="H11391"/>
      <c r="I11391" s="610"/>
    </row>
    <row r="11392" spans="1:9" ht="15" x14ac:dyDescent="0.25">
      <c r="A11392" s="609" t="str">
        <f t="shared" si="177"/>
        <v>37563</v>
      </c>
      <c r="B11392">
        <v>37563</v>
      </c>
      <c r="C11392" t="s">
        <v>26075</v>
      </c>
      <c r="D11392" t="s">
        <v>8779</v>
      </c>
      <c r="E11392" s="363" t="s">
        <v>26076</v>
      </c>
      <c r="F11392"/>
      <c r="G11392"/>
      <c r="H11392"/>
      <c r="I11392" s="610"/>
    </row>
    <row r="11393" spans="1:9" ht="15" x14ac:dyDescent="0.25">
      <c r="A11393" s="609" t="str">
        <f t="shared" si="177"/>
        <v>4948</v>
      </c>
      <c r="B11393">
        <v>4948</v>
      </c>
      <c r="C11393" t="s">
        <v>26077</v>
      </c>
      <c r="D11393" t="s">
        <v>8779</v>
      </c>
      <c r="E11393" s="363" t="s">
        <v>26078</v>
      </c>
      <c r="F11393"/>
      <c r="G11393"/>
      <c r="H11393"/>
      <c r="I11393" s="610"/>
    </row>
    <row r="11394" spans="1:9" ht="15" x14ac:dyDescent="0.25">
      <c r="A11394" s="609" t="str">
        <f t="shared" ref="A11394:A11457" si="178">IF(ISERROR(SEARCH("/",B11394)=6),TRIM(CLEAN(B11394)),IF(SEARCH("/",B11394)=6,IF(LEN(TRIM(CLEAN(B11394)))=7,LEFT(TRIM(CLEAN(B11394)),6)&amp;"00"&amp;RIGHT(TRIM(CLEAN(B11394)),1),LEFT(TRIM(CLEAN(B11394)),6)&amp;"0"&amp;RIGHT(TRIM(CLEAN(B11394)),2)),TRIM(CLEAN(B11394))))</f>
        <v>37561</v>
      </c>
      <c r="B11394">
        <v>37561</v>
      </c>
      <c r="C11394" t="s">
        <v>26079</v>
      </c>
      <c r="D11394" t="s">
        <v>8779</v>
      </c>
      <c r="E11394" s="363" t="s">
        <v>26080</v>
      </c>
      <c r="F11394"/>
      <c r="G11394"/>
      <c r="H11394"/>
      <c r="I11394" s="610"/>
    </row>
    <row r="11395" spans="1:9" ht="15" x14ac:dyDescent="0.25">
      <c r="A11395" s="609" t="str">
        <f t="shared" si="178"/>
        <v>37562</v>
      </c>
      <c r="B11395">
        <v>37562</v>
      </c>
      <c r="C11395" t="s">
        <v>26081</v>
      </c>
      <c r="D11395" t="s">
        <v>8779</v>
      </c>
      <c r="E11395" s="363" t="s">
        <v>26082</v>
      </c>
      <c r="F11395"/>
      <c r="G11395"/>
      <c r="H11395"/>
      <c r="I11395" s="610"/>
    </row>
    <row r="11396" spans="1:9" ht="15" x14ac:dyDescent="0.25">
      <c r="A11396" s="609" t="str">
        <f t="shared" si="178"/>
        <v>14164</v>
      </c>
      <c r="B11396">
        <v>14164</v>
      </c>
      <c r="C11396" t="s">
        <v>26083</v>
      </c>
      <c r="D11396" t="s">
        <v>8781</v>
      </c>
      <c r="E11396" s="363" t="s">
        <v>26084</v>
      </c>
      <c r="F11396"/>
      <c r="G11396"/>
      <c r="H11396"/>
      <c r="I11396" s="610"/>
    </row>
    <row r="11397" spans="1:9" ht="15" x14ac:dyDescent="0.25">
      <c r="A11397" s="609" t="str">
        <f t="shared" si="178"/>
        <v>14163</v>
      </c>
      <c r="B11397">
        <v>14163</v>
      </c>
      <c r="C11397" t="s">
        <v>26085</v>
      </c>
      <c r="D11397" t="s">
        <v>8781</v>
      </c>
      <c r="E11397" s="363" t="s">
        <v>26086</v>
      </c>
      <c r="F11397"/>
      <c r="G11397"/>
      <c r="H11397"/>
      <c r="I11397" s="610"/>
    </row>
    <row r="11398" spans="1:9" ht="15" x14ac:dyDescent="0.25">
      <c r="A11398" s="609" t="str">
        <f t="shared" si="178"/>
        <v>5051</v>
      </c>
      <c r="B11398">
        <v>5051</v>
      </c>
      <c r="C11398" t="s">
        <v>26087</v>
      </c>
      <c r="D11398" t="s">
        <v>8781</v>
      </c>
      <c r="E11398" s="363" t="s">
        <v>26088</v>
      </c>
      <c r="F11398"/>
      <c r="G11398"/>
      <c r="H11398"/>
      <c r="I11398" s="610"/>
    </row>
    <row r="11399" spans="1:9" ht="15" x14ac:dyDescent="0.25">
      <c r="A11399" s="609" t="str">
        <f t="shared" si="178"/>
        <v>14162</v>
      </c>
      <c r="B11399">
        <v>14162</v>
      </c>
      <c r="C11399" t="s">
        <v>26089</v>
      </c>
      <c r="D11399" t="s">
        <v>8781</v>
      </c>
      <c r="E11399" s="363" t="s">
        <v>26090</v>
      </c>
      <c r="F11399"/>
      <c r="G11399"/>
      <c r="H11399"/>
      <c r="I11399" s="610"/>
    </row>
    <row r="11400" spans="1:9" ht="15" x14ac:dyDescent="0.25">
      <c r="A11400" s="609" t="str">
        <f t="shared" si="178"/>
        <v>5052</v>
      </c>
      <c r="B11400">
        <v>5052</v>
      </c>
      <c r="C11400" t="s">
        <v>26091</v>
      </c>
      <c r="D11400" t="s">
        <v>8781</v>
      </c>
      <c r="E11400" s="363" t="s">
        <v>26092</v>
      </c>
      <c r="F11400"/>
      <c r="G11400"/>
      <c r="H11400"/>
      <c r="I11400" s="610"/>
    </row>
    <row r="11401" spans="1:9" ht="15" x14ac:dyDescent="0.25">
      <c r="A11401" s="609" t="str">
        <f t="shared" si="178"/>
        <v>14166</v>
      </c>
      <c r="B11401">
        <v>14166</v>
      </c>
      <c r="C11401" t="s">
        <v>26093</v>
      </c>
      <c r="D11401" t="s">
        <v>8781</v>
      </c>
      <c r="E11401" s="363" t="s">
        <v>26094</v>
      </c>
      <c r="F11401"/>
      <c r="G11401"/>
      <c r="H11401"/>
      <c r="I11401" s="610"/>
    </row>
    <row r="11402" spans="1:9" ht="15" x14ac:dyDescent="0.25">
      <c r="A11402" s="609" t="str">
        <f t="shared" si="178"/>
        <v>14165</v>
      </c>
      <c r="B11402">
        <v>14165</v>
      </c>
      <c r="C11402" t="s">
        <v>26095</v>
      </c>
      <c r="D11402" t="s">
        <v>8781</v>
      </c>
      <c r="E11402" s="363" t="s">
        <v>26096</v>
      </c>
      <c r="F11402"/>
      <c r="G11402"/>
      <c r="H11402"/>
      <c r="I11402" s="610"/>
    </row>
    <row r="11403" spans="1:9" ht="15" x14ac:dyDescent="0.25">
      <c r="A11403" s="609" t="str">
        <f t="shared" si="178"/>
        <v>5050</v>
      </c>
      <c r="B11403">
        <v>5050</v>
      </c>
      <c r="C11403" t="s">
        <v>26097</v>
      </c>
      <c r="D11403" t="s">
        <v>8781</v>
      </c>
      <c r="E11403" s="363" t="s">
        <v>26098</v>
      </c>
      <c r="F11403"/>
      <c r="G11403"/>
      <c r="H11403"/>
      <c r="I11403" s="610"/>
    </row>
    <row r="11404" spans="1:9" ht="15" x14ac:dyDescent="0.25">
      <c r="A11404" s="609" t="str">
        <f t="shared" si="178"/>
        <v>12366</v>
      </c>
      <c r="B11404">
        <v>12366</v>
      </c>
      <c r="C11404" t="s">
        <v>26099</v>
      </c>
      <c r="D11404" t="s">
        <v>8781</v>
      </c>
      <c r="E11404" s="363" t="s">
        <v>26100</v>
      </c>
      <c r="F11404"/>
      <c r="G11404"/>
      <c r="H11404"/>
      <c r="I11404" s="610"/>
    </row>
    <row r="11405" spans="1:9" ht="15" x14ac:dyDescent="0.25">
      <c r="A11405" s="609" t="str">
        <f t="shared" si="178"/>
        <v>5045</v>
      </c>
      <c r="B11405">
        <v>5045</v>
      </c>
      <c r="C11405" t="s">
        <v>26101</v>
      </c>
      <c r="D11405" t="s">
        <v>8781</v>
      </c>
      <c r="E11405" s="363" t="s">
        <v>26102</v>
      </c>
      <c r="F11405"/>
      <c r="G11405"/>
      <c r="H11405"/>
      <c r="I11405" s="610"/>
    </row>
    <row r="11406" spans="1:9" ht="15" x14ac:dyDescent="0.25">
      <c r="A11406" s="609" t="str">
        <f t="shared" si="178"/>
        <v>5044</v>
      </c>
      <c r="B11406">
        <v>5044</v>
      </c>
      <c r="C11406" t="s">
        <v>26103</v>
      </c>
      <c r="D11406" t="s">
        <v>8781</v>
      </c>
      <c r="E11406" s="363" t="s">
        <v>26104</v>
      </c>
      <c r="F11406"/>
      <c r="G11406"/>
      <c r="H11406"/>
      <c r="I11406" s="610"/>
    </row>
    <row r="11407" spans="1:9" ht="15" x14ac:dyDescent="0.25">
      <c r="A11407" s="609" t="str">
        <f t="shared" si="178"/>
        <v>5055</v>
      </c>
      <c r="B11407">
        <v>5055</v>
      </c>
      <c r="C11407" t="s">
        <v>26105</v>
      </c>
      <c r="D11407" t="s">
        <v>8781</v>
      </c>
      <c r="E11407" s="363" t="s">
        <v>26106</v>
      </c>
      <c r="F11407"/>
      <c r="G11407"/>
      <c r="H11407"/>
      <c r="I11407" s="610"/>
    </row>
    <row r="11408" spans="1:9" ht="15" x14ac:dyDescent="0.25">
      <c r="A11408" s="609" t="str">
        <f t="shared" si="178"/>
        <v>5053</v>
      </c>
      <c r="B11408">
        <v>5053</v>
      </c>
      <c r="C11408" t="s">
        <v>26107</v>
      </c>
      <c r="D11408" t="s">
        <v>8781</v>
      </c>
      <c r="E11408" s="363" t="s">
        <v>26108</v>
      </c>
      <c r="F11408"/>
      <c r="G11408"/>
      <c r="H11408"/>
      <c r="I11408" s="610"/>
    </row>
    <row r="11409" spans="1:9" ht="15" x14ac:dyDescent="0.25">
      <c r="A11409" s="609" t="str">
        <f t="shared" si="178"/>
        <v>5035</v>
      </c>
      <c r="B11409">
        <v>5035</v>
      </c>
      <c r="C11409" t="s">
        <v>26109</v>
      </c>
      <c r="D11409" t="s">
        <v>8781</v>
      </c>
      <c r="E11409" s="363" t="s">
        <v>26110</v>
      </c>
      <c r="F11409"/>
      <c r="G11409"/>
      <c r="H11409"/>
      <c r="I11409" s="610"/>
    </row>
    <row r="11410" spans="1:9" ht="15" x14ac:dyDescent="0.25">
      <c r="A11410" s="609" t="str">
        <f t="shared" si="178"/>
        <v>5036</v>
      </c>
      <c r="B11410">
        <v>5036</v>
      </c>
      <c r="C11410" t="s">
        <v>26111</v>
      </c>
      <c r="D11410" t="s">
        <v>8781</v>
      </c>
      <c r="E11410" s="363" t="s">
        <v>26112</v>
      </c>
      <c r="F11410"/>
      <c r="G11410"/>
      <c r="H11410"/>
      <c r="I11410" s="610"/>
    </row>
    <row r="11411" spans="1:9" ht="15" x14ac:dyDescent="0.25">
      <c r="A11411" s="609" t="str">
        <f t="shared" si="178"/>
        <v>5059</v>
      </c>
      <c r="B11411">
        <v>5059</v>
      </c>
      <c r="C11411" t="s">
        <v>26113</v>
      </c>
      <c r="D11411" t="s">
        <v>8781</v>
      </c>
      <c r="E11411" s="363" t="s">
        <v>26114</v>
      </c>
      <c r="F11411"/>
      <c r="G11411"/>
      <c r="H11411"/>
      <c r="I11411" s="610"/>
    </row>
    <row r="11412" spans="1:9" ht="15" x14ac:dyDescent="0.25">
      <c r="A11412" s="609" t="str">
        <f t="shared" si="178"/>
        <v>5057</v>
      </c>
      <c r="B11412">
        <v>5057</v>
      </c>
      <c r="C11412" t="s">
        <v>26115</v>
      </c>
      <c r="D11412" t="s">
        <v>8781</v>
      </c>
      <c r="E11412" s="363" t="s">
        <v>26116</v>
      </c>
      <c r="F11412"/>
      <c r="G11412"/>
      <c r="H11412"/>
      <c r="I11412" s="610"/>
    </row>
    <row r="11413" spans="1:9" ht="15" x14ac:dyDescent="0.25">
      <c r="A11413" s="609" t="str">
        <f t="shared" si="178"/>
        <v>5033</v>
      </c>
      <c r="B11413">
        <v>5033</v>
      </c>
      <c r="C11413" t="s">
        <v>26117</v>
      </c>
      <c r="D11413" t="s">
        <v>8781</v>
      </c>
      <c r="E11413" s="363" t="s">
        <v>26118</v>
      </c>
      <c r="F11413"/>
      <c r="G11413"/>
      <c r="H11413"/>
      <c r="I11413" s="610"/>
    </row>
    <row r="11414" spans="1:9" ht="15" x14ac:dyDescent="0.25">
      <c r="A11414" s="609" t="str">
        <f t="shared" si="178"/>
        <v>5038</v>
      </c>
      <c r="B11414">
        <v>5038</v>
      </c>
      <c r="C11414" t="s">
        <v>26119</v>
      </c>
      <c r="D11414" t="s">
        <v>8781</v>
      </c>
      <c r="E11414" s="363" t="s">
        <v>26120</v>
      </c>
      <c r="F11414"/>
      <c r="G11414"/>
      <c r="H11414"/>
      <c r="I11414" s="610"/>
    </row>
    <row r="11415" spans="1:9" ht="15" x14ac:dyDescent="0.25">
      <c r="A11415" s="609" t="str">
        <f t="shared" si="178"/>
        <v>12372</v>
      </c>
      <c r="B11415">
        <v>12372</v>
      </c>
      <c r="C11415" t="s">
        <v>26121</v>
      </c>
      <c r="D11415" t="s">
        <v>8781</v>
      </c>
      <c r="E11415" s="363" t="s">
        <v>26122</v>
      </c>
      <c r="F11415"/>
      <c r="G11415"/>
      <c r="H11415"/>
      <c r="I11415" s="610"/>
    </row>
    <row r="11416" spans="1:9" ht="15" x14ac:dyDescent="0.25">
      <c r="A11416" s="609" t="str">
        <f t="shared" si="178"/>
        <v>13339</v>
      </c>
      <c r="B11416">
        <v>13339</v>
      </c>
      <c r="C11416" t="s">
        <v>26123</v>
      </c>
      <c r="D11416" t="s">
        <v>8781</v>
      </c>
      <c r="E11416" s="363" t="s">
        <v>26124</v>
      </c>
      <c r="F11416"/>
      <c r="G11416"/>
      <c r="H11416"/>
      <c r="I11416" s="610"/>
    </row>
    <row r="11417" spans="1:9" ht="15" x14ac:dyDescent="0.25">
      <c r="A11417" s="609" t="str">
        <f t="shared" si="178"/>
        <v>12373</v>
      </c>
      <c r="B11417">
        <v>12373</v>
      </c>
      <c r="C11417" t="s">
        <v>26125</v>
      </c>
      <c r="D11417" t="s">
        <v>8781</v>
      </c>
      <c r="E11417" s="363" t="s">
        <v>26126</v>
      </c>
      <c r="F11417"/>
      <c r="G11417"/>
      <c r="H11417"/>
      <c r="I11417" s="610"/>
    </row>
    <row r="11418" spans="1:9" ht="15" x14ac:dyDescent="0.25">
      <c r="A11418" s="609" t="str">
        <f t="shared" si="178"/>
        <v>12388</v>
      </c>
      <c r="B11418">
        <v>12388</v>
      </c>
      <c r="C11418" t="s">
        <v>26127</v>
      </c>
      <c r="D11418" t="s">
        <v>8781</v>
      </c>
      <c r="E11418" s="363" t="s">
        <v>26128</v>
      </c>
      <c r="F11418"/>
      <c r="G11418"/>
      <c r="H11418"/>
      <c r="I11418" s="610"/>
    </row>
    <row r="11419" spans="1:9" ht="15" x14ac:dyDescent="0.25">
      <c r="A11419" s="609" t="str">
        <f t="shared" si="178"/>
        <v>34695</v>
      </c>
      <c r="B11419">
        <v>34695</v>
      </c>
      <c r="C11419" t="s">
        <v>26129</v>
      </c>
      <c r="D11419" t="s">
        <v>8781</v>
      </c>
      <c r="E11419" s="363" t="s">
        <v>26130</v>
      </c>
      <c r="F11419"/>
      <c r="G11419"/>
      <c r="H11419"/>
      <c r="I11419" s="610"/>
    </row>
    <row r="11420" spans="1:9" ht="15" x14ac:dyDescent="0.25">
      <c r="A11420" s="609" t="str">
        <f t="shared" si="178"/>
        <v>34692</v>
      </c>
      <c r="B11420">
        <v>34692</v>
      </c>
      <c r="C11420" t="s">
        <v>26131</v>
      </c>
      <c r="D11420" t="s">
        <v>8781</v>
      </c>
      <c r="E11420" s="363" t="s">
        <v>26132</v>
      </c>
      <c r="F11420"/>
      <c r="G11420"/>
      <c r="H11420"/>
      <c r="I11420" s="610"/>
    </row>
    <row r="11421" spans="1:9" ht="15" x14ac:dyDescent="0.25">
      <c r="A11421" s="609" t="str">
        <f t="shared" si="178"/>
        <v>2731</v>
      </c>
      <c r="B11421">
        <v>2731</v>
      </c>
      <c r="C11421" t="s">
        <v>26133</v>
      </c>
      <c r="D11421" t="s">
        <v>8796</v>
      </c>
      <c r="E11421" s="363" t="s">
        <v>26134</v>
      </c>
      <c r="F11421"/>
      <c r="G11421"/>
      <c r="H11421"/>
      <c r="I11421" s="610"/>
    </row>
    <row r="11422" spans="1:9" ht="15" x14ac:dyDescent="0.25">
      <c r="A11422" s="609" t="str">
        <f t="shared" si="178"/>
        <v>26028</v>
      </c>
      <c r="B11422">
        <v>26028</v>
      </c>
      <c r="C11422" t="s">
        <v>26135</v>
      </c>
      <c r="D11422" t="s">
        <v>9287</v>
      </c>
      <c r="E11422" s="363" t="s">
        <v>26136</v>
      </c>
      <c r="F11422"/>
      <c r="G11422"/>
      <c r="H11422"/>
      <c r="I11422" s="610"/>
    </row>
    <row r="11423" spans="1:9" ht="15" x14ac:dyDescent="0.25">
      <c r="A11423" s="609" t="str">
        <f t="shared" si="178"/>
        <v>11844</v>
      </c>
      <c r="B11423">
        <v>11844</v>
      </c>
      <c r="C11423" t="s">
        <v>26137</v>
      </c>
      <c r="D11423" t="s">
        <v>8796</v>
      </c>
      <c r="E11423" s="363" t="s">
        <v>26138</v>
      </c>
      <c r="F11423"/>
      <c r="G11423"/>
      <c r="H11423"/>
      <c r="I11423" s="610"/>
    </row>
    <row r="11424" spans="1:9" ht="15" x14ac:dyDescent="0.25">
      <c r="A11424" s="609" t="str">
        <f t="shared" si="178"/>
        <v>4465</v>
      </c>
      <c r="B11424">
        <v>4465</v>
      </c>
      <c r="C11424" t="s">
        <v>26139</v>
      </c>
      <c r="D11424" t="s">
        <v>8796</v>
      </c>
      <c r="E11424" s="363" t="s">
        <v>18512</v>
      </c>
      <c r="F11424"/>
      <c r="G11424"/>
      <c r="H11424"/>
      <c r="I11424" s="610"/>
    </row>
    <row r="11425" spans="1:9" ht="15" x14ac:dyDescent="0.25">
      <c r="A11425" s="609" t="str">
        <f t="shared" si="178"/>
        <v>35273</v>
      </c>
      <c r="B11425">
        <v>35273</v>
      </c>
      <c r="C11425" t="s">
        <v>26140</v>
      </c>
      <c r="D11425" t="s">
        <v>8796</v>
      </c>
      <c r="E11425" s="363" t="s">
        <v>9542</v>
      </c>
      <c r="F11425"/>
      <c r="G11425"/>
      <c r="H11425"/>
      <c r="I11425" s="610"/>
    </row>
    <row r="11426" spans="1:9" ht="15" x14ac:dyDescent="0.25">
      <c r="A11426" s="609" t="str">
        <f t="shared" si="178"/>
        <v>4470</v>
      </c>
      <c r="B11426">
        <v>4470</v>
      </c>
      <c r="C11426" t="s">
        <v>26141</v>
      </c>
      <c r="D11426" t="s">
        <v>8796</v>
      </c>
      <c r="E11426" s="363" t="s">
        <v>26142</v>
      </c>
      <c r="F11426"/>
      <c r="G11426"/>
      <c r="H11426"/>
      <c r="I11426" s="610"/>
    </row>
    <row r="11427" spans="1:9" ht="15" x14ac:dyDescent="0.25">
      <c r="A11427" s="609" t="str">
        <f t="shared" si="178"/>
        <v>20208</v>
      </c>
      <c r="B11427">
        <v>20208</v>
      </c>
      <c r="C11427" t="s">
        <v>26143</v>
      </c>
      <c r="D11427" t="s">
        <v>8796</v>
      </c>
      <c r="E11427" s="363" t="s">
        <v>26144</v>
      </c>
      <c r="F11427"/>
      <c r="G11427"/>
      <c r="H11427"/>
      <c r="I11427" s="610"/>
    </row>
    <row r="11428" spans="1:9" ht="15" x14ac:dyDescent="0.25">
      <c r="A11428" s="609" t="str">
        <f t="shared" si="178"/>
        <v>20204</v>
      </c>
      <c r="B11428">
        <v>20204</v>
      </c>
      <c r="C11428" t="s">
        <v>26145</v>
      </c>
      <c r="D11428" t="s">
        <v>8796</v>
      </c>
      <c r="E11428" s="363" t="s">
        <v>19013</v>
      </c>
      <c r="F11428"/>
      <c r="G11428"/>
      <c r="H11428"/>
      <c r="I11428" s="610"/>
    </row>
    <row r="11429" spans="1:9" ht="15" x14ac:dyDescent="0.25">
      <c r="A11429" s="609" t="str">
        <f t="shared" si="178"/>
        <v>4437</v>
      </c>
      <c r="B11429">
        <v>4437</v>
      </c>
      <c r="C11429" t="s">
        <v>26146</v>
      </c>
      <c r="D11429" t="s">
        <v>8796</v>
      </c>
      <c r="E11429" s="363" t="s">
        <v>26147</v>
      </c>
      <c r="F11429"/>
      <c r="G11429"/>
      <c r="H11429"/>
      <c r="I11429" s="610"/>
    </row>
    <row r="11430" spans="1:9" ht="15" x14ac:dyDescent="0.25">
      <c r="A11430" s="609" t="str">
        <f t="shared" si="178"/>
        <v>14580</v>
      </c>
      <c r="B11430">
        <v>14580</v>
      </c>
      <c r="C11430" t="s">
        <v>26148</v>
      </c>
      <c r="D11430" t="s">
        <v>8796</v>
      </c>
      <c r="E11430" s="363" t="s">
        <v>26147</v>
      </c>
      <c r="F11430"/>
      <c r="G11430"/>
      <c r="H11430"/>
      <c r="I11430" s="610"/>
    </row>
    <row r="11431" spans="1:9" ht="15" x14ac:dyDescent="0.25">
      <c r="A11431" s="609" t="str">
        <f t="shared" si="178"/>
        <v>40304</v>
      </c>
      <c r="B11431">
        <v>40304</v>
      </c>
      <c r="C11431" t="s">
        <v>26149</v>
      </c>
      <c r="D11431" t="s">
        <v>8790</v>
      </c>
      <c r="E11431" s="363" t="s">
        <v>26150</v>
      </c>
      <c r="F11431"/>
      <c r="G11431"/>
      <c r="H11431"/>
      <c r="I11431" s="610"/>
    </row>
    <row r="11432" spans="1:9" ht="15" x14ac:dyDescent="0.25">
      <c r="A11432" s="609" t="str">
        <f t="shared" si="178"/>
        <v>5065</v>
      </c>
      <c r="B11432">
        <v>5065</v>
      </c>
      <c r="C11432" t="s">
        <v>26151</v>
      </c>
      <c r="D11432" t="s">
        <v>8790</v>
      </c>
      <c r="E11432" s="363" t="s">
        <v>9054</v>
      </c>
      <c r="F11432"/>
      <c r="G11432"/>
      <c r="H11432"/>
      <c r="I11432" s="610"/>
    </row>
    <row r="11433" spans="1:9" ht="15" x14ac:dyDescent="0.25">
      <c r="A11433" s="609" t="str">
        <f t="shared" si="178"/>
        <v>5072</v>
      </c>
      <c r="B11433">
        <v>5072</v>
      </c>
      <c r="C11433" t="s">
        <v>26152</v>
      </c>
      <c r="D11433" t="s">
        <v>8790</v>
      </c>
      <c r="E11433" s="363" t="s">
        <v>26153</v>
      </c>
      <c r="F11433"/>
      <c r="G11433"/>
      <c r="H11433"/>
      <c r="I11433" s="610"/>
    </row>
    <row r="11434" spans="1:9" ht="15" x14ac:dyDescent="0.25">
      <c r="A11434" s="609" t="str">
        <f t="shared" si="178"/>
        <v>5066</v>
      </c>
      <c r="B11434">
        <v>5066</v>
      </c>
      <c r="C11434" t="s">
        <v>26154</v>
      </c>
      <c r="D11434" t="s">
        <v>8790</v>
      </c>
      <c r="E11434" s="363" t="s">
        <v>11164</v>
      </c>
      <c r="F11434"/>
      <c r="G11434"/>
      <c r="H11434"/>
      <c r="I11434" s="610"/>
    </row>
    <row r="11435" spans="1:9" ht="15" x14ac:dyDescent="0.25">
      <c r="A11435" s="609" t="str">
        <f t="shared" si="178"/>
        <v>5063</v>
      </c>
      <c r="B11435">
        <v>5063</v>
      </c>
      <c r="C11435" t="s">
        <v>26155</v>
      </c>
      <c r="D11435" t="s">
        <v>8790</v>
      </c>
      <c r="E11435" s="363" t="s">
        <v>10206</v>
      </c>
      <c r="F11435"/>
      <c r="G11435"/>
      <c r="H11435"/>
      <c r="I11435" s="610"/>
    </row>
    <row r="11436" spans="1:9" ht="15" x14ac:dyDescent="0.25">
      <c r="A11436" s="609" t="str">
        <f t="shared" si="178"/>
        <v>20247</v>
      </c>
      <c r="B11436">
        <v>20247</v>
      </c>
      <c r="C11436" t="s">
        <v>26156</v>
      </c>
      <c r="D11436" t="s">
        <v>8790</v>
      </c>
      <c r="E11436" s="363" t="s">
        <v>26157</v>
      </c>
      <c r="F11436"/>
      <c r="G11436"/>
      <c r="H11436"/>
      <c r="I11436" s="610"/>
    </row>
    <row r="11437" spans="1:9" ht="15" x14ac:dyDescent="0.25">
      <c r="A11437" s="609" t="str">
        <f t="shared" si="178"/>
        <v>5074</v>
      </c>
      <c r="B11437">
        <v>5074</v>
      </c>
      <c r="C11437" t="s">
        <v>26158</v>
      </c>
      <c r="D11437" t="s">
        <v>8790</v>
      </c>
      <c r="E11437" s="363" t="s">
        <v>14572</v>
      </c>
      <c r="F11437"/>
      <c r="G11437"/>
      <c r="H11437"/>
      <c r="I11437" s="610"/>
    </row>
    <row r="11438" spans="1:9" ht="15" x14ac:dyDescent="0.25">
      <c r="A11438" s="609" t="str">
        <f t="shared" si="178"/>
        <v>5067</v>
      </c>
      <c r="B11438">
        <v>5067</v>
      </c>
      <c r="C11438" t="s">
        <v>26159</v>
      </c>
      <c r="D11438" t="s">
        <v>8790</v>
      </c>
      <c r="E11438" s="363" t="s">
        <v>8864</v>
      </c>
      <c r="F11438"/>
      <c r="G11438"/>
      <c r="H11438"/>
      <c r="I11438" s="610"/>
    </row>
    <row r="11439" spans="1:9" ht="15" x14ac:dyDescent="0.25">
      <c r="A11439" s="609" t="str">
        <f t="shared" si="178"/>
        <v>5078</v>
      </c>
      <c r="B11439">
        <v>5078</v>
      </c>
      <c r="C11439" t="s">
        <v>26160</v>
      </c>
      <c r="D11439" t="s">
        <v>8790</v>
      </c>
      <c r="E11439" s="363" t="s">
        <v>10323</v>
      </c>
      <c r="F11439"/>
      <c r="G11439"/>
      <c r="H11439"/>
      <c r="I11439" s="610"/>
    </row>
    <row r="11440" spans="1:9" ht="15" x14ac:dyDescent="0.25">
      <c r="A11440" s="609" t="str">
        <f t="shared" si="178"/>
        <v>5068</v>
      </c>
      <c r="B11440">
        <v>5068</v>
      </c>
      <c r="C11440" t="s">
        <v>26161</v>
      </c>
      <c r="D11440" t="s">
        <v>8790</v>
      </c>
      <c r="E11440" s="363" t="s">
        <v>19081</v>
      </c>
      <c r="F11440"/>
      <c r="G11440"/>
      <c r="H11440"/>
      <c r="I11440" s="610"/>
    </row>
    <row r="11441" spans="1:9" ht="15" x14ac:dyDescent="0.25">
      <c r="A11441" s="609" t="str">
        <f t="shared" si="178"/>
        <v>5073</v>
      </c>
      <c r="B11441">
        <v>5073</v>
      </c>
      <c r="C11441" t="s">
        <v>26162</v>
      </c>
      <c r="D11441" t="s">
        <v>8790</v>
      </c>
      <c r="E11441" s="363" t="s">
        <v>17405</v>
      </c>
      <c r="F11441"/>
      <c r="G11441"/>
      <c r="H11441"/>
      <c r="I11441" s="610"/>
    </row>
    <row r="11442" spans="1:9" ht="15" x14ac:dyDescent="0.25">
      <c r="A11442" s="609" t="str">
        <f t="shared" si="178"/>
        <v>5069</v>
      </c>
      <c r="B11442">
        <v>5069</v>
      </c>
      <c r="C11442" t="s">
        <v>26163</v>
      </c>
      <c r="D11442" t="s">
        <v>8790</v>
      </c>
      <c r="E11442" s="363" t="s">
        <v>17405</v>
      </c>
      <c r="F11442"/>
      <c r="G11442"/>
      <c r="H11442"/>
      <c r="I11442" s="610"/>
    </row>
    <row r="11443" spans="1:9" ht="15" x14ac:dyDescent="0.25">
      <c r="A11443" s="609" t="str">
        <f t="shared" si="178"/>
        <v>5070</v>
      </c>
      <c r="B11443">
        <v>5070</v>
      </c>
      <c r="C11443" t="s">
        <v>26164</v>
      </c>
      <c r="D11443" t="s">
        <v>8790</v>
      </c>
      <c r="E11443" s="363" t="s">
        <v>9525</v>
      </c>
      <c r="F11443"/>
      <c r="G11443"/>
      <c r="H11443"/>
      <c r="I11443" s="610"/>
    </row>
    <row r="11444" spans="1:9" ht="15" x14ac:dyDescent="0.25">
      <c r="A11444" s="609" t="str">
        <f t="shared" si="178"/>
        <v>5071</v>
      </c>
      <c r="B11444">
        <v>5071</v>
      </c>
      <c r="C11444" t="s">
        <v>26165</v>
      </c>
      <c r="D11444" t="s">
        <v>8790</v>
      </c>
      <c r="E11444" s="363" t="s">
        <v>19081</v>
      </c>
      <c r="F11444"/>
      <c r="G11444"/>
      <c r="H11444"/>
      <c r="I11444" s="610"/>
    </row>
    <row r="11445" spans="1:9" ht="15" x14ac:dyDescent="0.25">
      <c r="A11445" s="609" t="str">
        <f t="shared" si="178"/>
        <v>5061</v>
      </c>
      <c r="B11445">
        <v>5061</v>
      </c>
      <c r="C11445" t="s">
        <v>26166</v>
      </c>
      <c r="D11445" t="s">
        <v>8790</v>
      </c>
      <c r="E11445" s="363" t="s">
        <v>15064</v>
      </c>
      <c r="F11445"/>
      <c r="G11445"/>
      <c r="H11445"/>
      <c r="I11445" s="610"/>
    </row>
    <row r="11446" spans="1:9" ht="15" x14ac:dyDescent="0.25">
      <c r="A11446" s="609" t="str">
        <f t="shared" si="178"/>
        <v>5075</v>
      </c>
      <c r="B11446">
        <v>5075</v>
      </c>
      <c r="C11446" t="s">
        <v>26167</v>
      </c>
      <c r="D11446" t="s">
        <v>8790</v>
      </c>
      <c r="E11446" s="363" t="s">
        <v>19081</v>
      </c>
      <c r="F11446"/>
      <c r="G11446"/>
      <c r="H11446"/>
      <c r="I11446" s="610"/>
    </row>
    <row r="11447" spans="1:9" ht="15" x14ac:dyDescent="0.25">
      <c r="A11447" s="609" t="str">
        <f t="shared" si="178"/>
        <v>39027</v>
      </c>
      <c r="B11447">
        <v>39027</v>
      </c>
      <c r="C11447" t="s">
        <v>26168</v>
      </c>
      <c r="D11447" t="s">
        <v>8790</v>
      </c>
      <c r="E11447" s="363" t="s">
        <v>9241</v>
      </c>
      <c r="F11447"/>
      <c r="G11447"/>
      <c r="H11447"/>
      <c r="I11447" s="610"/>
    </row>
    <row r="11448" spans="1:9" ht="15" x14ac:dyDescent="0.25">
      <c r="A11448" s="609" t="str">
        <f t="shared" si="178"/>
        <v>5062</v>
      </c>
      <c r="B11448">
        <v>5062</v>
      </c>
      <c r="C11448" t="s">
        <v>26169</v>
      </c>
      <c r="D11448" t="s">
        <v>8790</v>
      </c>
      <c r="E11448" s="363" t="s">
        <v>13656</v>
      </c>
      <c r="F11448"/>
      <c r="G11448"/>
      <c r="H11448"/>
      <c r="I11448" s="610"/>
    </row>
    <row r="11449" spans="1:9" ht="15" x14ac:dyDescent="0.25">
      <c r="A11449" s="609" t="str">
        <f t="shared" si="178"/>
        <v>40568</v>
      </c>
      <c r="B11449">
        <v>40568</v>
      </c>
      <c r="C11449" t="s">
        <v>26170</v>
      </c>
      <c r="D11449" t="s">
        <v>8790</v>
      </c>
      <c r="E11449" s="363" t="s">
        <v>18196</v>
      </c>
      <c r="F11449"/>
      <c r="G11449"/>
      <c r="H11449"/>
      <c r="I11449" s="610"/>
    </row>
    <row r="11450" spans="1:9" ht="15" x14ac:dyDescent="0.25">
      <c r="A11450" s="609" t="str">
        <f t="shared" si="178"/>
        <v>39026</v>
      </c>
      <c r="B11450">
        <v>39026</v>
      </c>
      <c r="C11450" t="s">
        <v>26171</v>
      </c>
      <c r="D11450" t="s">
        <v>8790</v>
      </c>
      <c r="E11450" s="363" t="s">
        <v>17900</v>
      </c>
      <c r="F11450"/>
      <c r="G11450"/>
      <c r="H11450"/>
      <c r="I11450" s="610"/>
    </row>
    <row r="11451" spans="1:9" ht="15" x14ac:dyDescent="0.25">
      <c r="A11451" s="609" t="str">
        <f t="shared" si="178"/>
        <v>42431</v>
      </c>
      <c r="B11451">
        <v>42431</v>
      </c>
      <c r="C11451" t="s">
        <v>26172</v>
      </c>
      <c r="D11451" t="s">
        <v>8781</v>
      </c>
      <c r="E11451" s="363" t="s">
        <v>26173</v>
      </c>
      <c r="F11451"/>
      <c r="G11451"/>
      <c r="H11451"/>
      <c r="I11451" s="610"/>
    </row>
    <row r="11452" spans="1:9" ht="15" x14ac:dyDescent="0.25">
      <c r="A11452" s="609" t="str">
        <f t="shared" si="178"/>
        <v>11149</v>
      </c>
      <c r="B11452">
        <v>11149</v>
      </c>
      <c r="C11452" t="s">
        <v>26174</v>
      </c>
      <c r="D11452" t="s">
        <v>8787</v>
      </c>
      <c r="E11452" s="363" t="s">
        <v>26175</v>
      </c>
      <c r="F11452"/>
      <c r="G11452"/>
      <c r="H11452"/>
      <c r="I11452" s="610"/>
    </row>
    <row r="11453" spans="1:9" ht="15" x14ac:dyDescent="0.25">
      <c r="A11453" s="609" t="str">
        <f t="shared" si="178"/>
        <v>511</v>
      </c>
      <c r="B11453">
        <v>511</v>
      </c>
      <c r="C11453" t="s">
        <v>26176</v>
      </c>
      <c r="D11453" t="s">
        <v>8777</v>
      </c>
      <c r="E11453" s="363" t="s">
        <v>17064</v>
      </c>
      <c r="F11453"/>
      <c r="G11453"/>
      <c r="H11453"/>
      <c r="I11453" s="610"/>
    </row>
    <row r="11454" spans="1:9" ht="15" x14ac:dyDescent="0.25">
      <c r="A11454" s="609" t="str">
        <f t="shared" si="178"/>
        <v>37540</v>
      </c>
      <c r="B11454">
        <v>37540</v>
      </c>
      <c r="C11454" t="s">
        <v>26177</v>
      </c>
      <c r="D11454" t="s">
        <v>8781</v>
      </c>
      <c r="E11454" s="363" t="s">
        <v>26178</v>
      </c>
      <c r="F11454"/>
      <c r="G11454"/>
      <c r="H11454"/>
      <c r="I11454" s="610"/>
    </row>
    <row r="11455" spans="1:9" ht="15" x14ac:dyDescent="0.25">
      <c r="A11455" s="609" t="str">
        <f t="shared" si="178"/>
        <v>37548</v>
      </c>
      <c r="B11455">
        <v>37548</v>
      </c>
      <c r="C11455" t="s">
        <v>26179</v>
      </c>
      <c r="D11455" t="s">
        <v>8781</v>
      </c>
      <c r="E11455" s="363" t="s">
        <v>26180</v>
      </c>
      <c r="F11455"/>
      <c r="G11455"/>
      <c r="H11455"/>
      <c r="I11455" s="610"/>
    </row>
    <row r="11456" spans="1:9" ht="15" x14ac:dyDescent="0.25">
      <c r="A11456" s="609" t="str">
        <f t="shared" si="178"/>
        <v>39828</v>
      </c>
      <c r="B11456">
        <v>39828</v>
      </c>
      <c r="C11456" t="s">
        <v>26181</v>
      </c>
      <c r="D11456" t="s">
        <v>8781</v>
      </c>
      <c r="E11456" s="363" t="s">
        <v>26182</v>
      </c>
      <c r="F11456"/>
      <c r="G11456"/>
      <c r="H11456"/>
      <c r="I11456" s="610"/>
    </row>
    <row r="11457" spans="1:9" ht="15" x14ac:dyDescent="0.25">
      <c r="A11457" s="609" t="str">
        <f t="shared" si="178"/>
        <v>12273</v>
      </c>
      <c r="B11457">
        <v>12273</v>
      </c>
      <c r="C11457" t="s">
        <v>26183</v>
      </c>
      <c r="D11457" t="s">
        <v>8781</v>
      </c>
      <c r="E11457" s="363" t="s">
        <v>26184</v>
      </c>
      <c r="F11457"/>
      <c r="G11457"/>
      <c r="H11457"/>
      <c r="I11457" s="610"/>
    </row>
    <row r="11458" spans="1:9" ht="15" x14ac:dyDescent="0.25">
      <c r="A11458" s="609" t="str">
        <f t="shared" ref="A11458:A11521" si="179">IF(ISERROR(SEARCH("/",B11458)=6),TRIM(CLEAN(B11458)),IF(SEARCH("/",B11458)=6,IF(LEN(TRIM(CLEAN(B11458)))=7,LEFT(TRIM(CLEAN(B11458)),6)&amp;"00"&amp;RIGHT(TRIM(CLEAN(B11458)),1),LEFT(TRIM(CLEAN(B11458)),6)&amp;"0"&amp;RIGHT(TRIM(CLEAN(B11458)),2)),TRIM(CLEAN(B11458))))</f>
        <v>38392</v>
      </c>
      <c r="B11458">
        <v>38392</v>
      </c>
      <c r="C11458" t="s">
        <v>26185</v>
      </c>
      <c r="D11458" t="s">
        <v>8781</v>
      </c>
      <c r="E11458" s="363" t="s">
        <v>22397</v>
      </c>
      <c r="F11458"/>
      <c r="G11458"/>
      <c r="H11458"/>
      <c r="I11458" s="610"/>
    </row>
    <row r="11459" spans="1:9" ht="15" x14ac:dyDescent="0.25">
      <c r="A11459" s="609" t="str">
        <f t="shared" si="179"/>
        <v>11735</v>
      </c>
      <c r="B11459">
        <v>11735</v>
      </c>
      <c r="C11459" t="s">
        <v>26186</v>
      </c>
      <c r="D11459" t="s">
        <v>8781</v>
      </c>
      <c r="E11459" s="363" t="s">
        <v>8955</v>
      </c>
      <c r="F11459"/>
      <c r="G11459"/>
      <c r="H11459"/>
      <c r="I11459" s="610"/>
    </row>
    <row r="11460" spans="1:9" ht="15" x14ac:dyDescent="0.25">
      <c r="A11460" s="609" t="str">
        <f t="shared" si="179"/>
        <v>11737</v>
      </c>
      <c r="B11460">
        <v>11737</v>
      </c>
      <c r="C11460" t="s">
        <v>26187</v>
      </c>
      <c r="D11460" t="s">
        <v>8781</v>
      </c>
      <c r="E11460" s="363" t="s">
        <v>10252</v>
      </c>
      <c r="F11460"/>
      <c r="G11460"/>
      <c r="H11460"/>
      <c r="I11460" s="610"/>
    </row>
    <row r="11461" spans="1:9" ht="15" x14ac:dyDescent="0.25">
      <c r="A11461" s="609" t="str">
        <f t="shared" si="179"/>
        <v>11738</v>
      </c>
      <c r="B11461">
        <v>11738</v>
      </c>
      <c r="C11461" t="s">
        <v>26188</v>
      </c>
      <c r="D11461" t="s">
        <v>8781</v>
      </c>
      <c r="E11461" s="363" t="s">
        <v>10337</v>
      </c>
      <c r="F11461"/>
      <c r="G11461"/>
      <c r="H11461"/>
      <c r="I11461" s="610"/>
    </row>
    <row r="11462" spans="1:9" ht="15" x14ac:dyDescent="0.25">
      <c r="A11462" s="609" t="str">
        <f t="shared" si="179"/>
        <v>36143</v>
      </c>
      <c r="B11462">
        <v>36143</v>
      </c>
      <c r="C11462" t="s">
        <v>26189</v>
      </c>
      <c r="D11462" t="s">
        <v>8781</v>
      </c>
      <c r="E11462" s="363" t="s">
        <v>9501</v>
      </c>
      <c r="F11462"/>
      <c r="G11462"/>
      <c r="H11462"/>
      <c r="I11462" s="610"/>
    </row>
    <row r="11463" spans="1:9" ht="15" x14ac:dyDescent="0.25">
      <c r="A11463" s="609" t="str">
        <f t="shared" si="179"/>
        <v>36142</v>
      </c>
      <c r="B11463">
        <v>36142</v>
      </c>
      <c r="C11463" t="s">
        <v>26190</v>
      </c>
      <c r="D11463" t="s">
        <v>8781</v>
      </c>
      <c r="E11463" s="363" t="s">
        <v>10033</v>
      </c>
      <c r="F11463"/>
      <c r="G11463"/>
      <c r="H11463"/>
      <c r="I11463" s="610"/>
    </row>
    <row r="11464" spans="1:9" ht="15" x14ac:dyDescent="0.25">
      <c r="A11464" s="609" t="str">
        <f t="shared" si="179"/>
        <v>36146</v>
      </c>
      <c r="B11464">
        <v>36146</v>
      </c>
      <c r="C11464" t="s">
        <v>26191</v>
      </c>
      <c r="D11464" t="s">
        <v>8781</v>
      </c>
      <c r="E11464" s="363" t="s">
        <v>26192</v>
      </c>
      <c r="F11464"/>
      <c r="G11464"/>
      <c r="H11464"/>
      <c r="I11464" s="610"/>
    </row>
    <row r="11465" spans="1:9" ht="15" x14ac:dyDescent="0.25">
      <c r="A11465" s="609" t="str">
        <f t="shared" si="179"/>
        <v>39015</v>
      </c>
      <c r="B11465">
        <v>39015</v>
      </c>
      <c r="C11465" t="s">
        <v>26193</v>
      </c>
      <c r="D11465" t="s">
        <v>8781</v>
      </c>
      <c r="E11465" s="363" t="s">
        <v>9632</v>
      </c>
      <c r="F11465"/>
      <c r="G11465"/>
      <c r="H11465"/>
      <c r="I11465" s="610"/>
    </row>
    <row r="11466" spans="1:9" ht="15" x14ac:dyDescent="0.25">
      <c r="A11466" s="609" t="str">
        <f t="shared" si="179"/>
        <v>38377</v>
      </c>
      <c r="B11466">
        <v>38377</v>
      </c>
      <c r="C11466" t="s">
        <v>26194</v>
      </c>
      <c r="D11466" t="s">
        <v>8781</v>
      </c>
      <c r="E11466" s="363" t="s">
        <v>26195</v>
      </c>
      <c r="F11466"/>
      <c r="G11466"/>
      <c r="H11466"/>
      <c r="I11466" s="610"/>
    </row>
    <row r="11467" spans="1:9" ht="15" x14ac:dyDescent="0.25">
      <c r="A11467" s="609" t="str">
        <f t="shared" si="179"/>
        <v>38376</v>
      </c>
      <c r="B11467">
        <v>38376</v>
      </c>
      <c r="C11467" t="s">
        <v>26196</v>
      </c>
      <c r="D11467" t="s">
        <v>8781</v>
      </c>
      <c r="E11467" s="363" t="s">
        <v>10312</v>
      </c>
      <c r="F11467"/>
      <c r="G11467"/>
      <c r="H11467"/>
      <c r="I11467" s="610"/>
    </row>
    <row r="11468" spans="1:9" ht="15" x14ac:dyDescent="0.25">
      <c r="A11468" s="609" t="str">
        <f t="shared" si="179"/>
        <v>38116</v>
      </c>
      <c r="B11468">
        <v>38116</v>
      </c>
      <c r="C11468" t="s">
        <v>26197</v>
      </c>
      <c r="D11468" t="s">
        <v>8781</v>
      </c>
      <c r="E11468" s="363" t="s">
        <v>8827</v>
      </c>
      <c r="F11468"/>
      <c r="G11468"/>
      <c r="H11468"/>
      <c r="I11468" s="610"/>
    </row>
    <row r="11469" spans="1:9" ht="15" x14ac:dyDescent="0.25">
      <c r="A11469" s="609" t="str">
        <f t="shared" si="179"/>
        <v>38066</v>
      </c>
      <c r="B11469">
        <v>38066</v>
      </c>
      <c r="C11469" t="s">
        <v>26198</v>
      </c>
      <c r="D11469" t="s">
        <v>8781</v>
      </c>
      <c r="E11469" s="363" t="s">
        <v>14239</v>
      </c>
      <c r="F11469"/>
      <c r="G11469"/>
      <c r="H11469"/>
      <c r="I11469" s="610"/>
    </row>
    <row r="11470" spans="1:9" ht="15" x14ac:dyDescent="0.25">
      <c r="A11470" s="609" t="str">
        <f t="shared" si="179"/>
        <v>38117</v>
      </c>
      <c r="B11470">
        <v>38117</v>
      </c>
      <c r="C11470" t="s">
        <v>26199</v>
      </c>
      <c r="D11470" t="s">
        <v>8781</v>
      </c>
      <c r="E11470" s="363" t="s">
        <v>9362</v>
      </c>
      <c r="F11470"/>
      <c r="G11470"/>
      <c r="H11470"/>
      <c r="I11470" s="610"/>
    </row>
    <row r="11471" spans="1:9" ht="15" x14ac:dyDescent="0.25">
      <c r="A11471" s="609" t="str">
        <f t="shared" si="179"/>
        <v>38067</v>
      </c>
      <c r="B11471">
        <v>38067</v>
      </c>
      <c r="C11471" t="s">
        <v>26200</v>
      </c>
      <c r="D11471" t="s">
        <v>8781</v>
      </c>
      <c r="E11471" s="363" t="s">
        <v>9459</v>
      </c>
      <c r="F11471"/>
      <c r="G11471"/>
      <c r="H11471"/>
      <c r="I11471" s="610"/>
    </row>
    <row r="11472" spans="1:9" ht="15" x14ac:dyDescent="0.25">
      <c r="A11472" s="609" t="str">
        <f t="shared" si="179"/>
        <v>11522</v>
      </c>
      <c r="B11472">
        <v>11522</v>
      </c>
      <c r="C11472" t="s">
        <v>26201</v>
      </c>
      <c r="D11472" t="s">
        <v>8781</v>
      </c>
      <c r="E11472" s="363" t="s">
        <v>11501</v>
      </c>
      <c r="F11472"/>
      <c r="G11472"/>
      <c r="H11472"/>
      <c r="I11472" s="610"/>
    </row>
    <row r="11473" spans="1:9" ht="15" x14ac:dyDescent="0.25">
      <c r="A11473" s="609" t="str">
        <f t="shared" si="179"/>
        <v>43600</v>
      </c>
      <c r="B11473">
        <v>43600</v>
      </c>
      <c r="C11473" t="s">
        <v>26202</v>
      </c>
      <c r="D11473" t="s">
        <v>8781</v>
      </c>
      <c r="E11473" s="363" t="s">
        <v>26203</v>
      </c>
      <c r="F11473"/>
      <c r="G11473"/>
      <c r="H11473"/>
      <c r="I11473" s="610"/>
    </row>
    <row r="11474" spans="1:9" ht="15" x14ac:dyDescent="0.25">
      <c r="A11474" s="609" t="str">
        <f t="shared" si="179"/>
        <v>5080</v>
      </c>
      <c r="B11474">
        <v>5080</v>
      </c>
      <c r="C11474" t="s">
        <v>26204</v>
      </c>
      <c r="D11474" t="s">
        <v>8781</v>
      </c>
      <c r="E11474" s="363" t="s">
        <v>9767</v>
      </c>
      <c r="F11474"/>
      <c r="G11474"/>
      <c r="H11474"/>
      <c r="I11474" s="610"/>
    </row>
    <row r="11475" spans="1:9" ht="15" x14ac:dyDescent="0.25">
      <c r="A11475" s="609" t="str">
        <f t="shared" si="179"/>
        <v>38168</v>
      </c>
      <c r="B11475">
        <v>38168</v>
      </c>
      <c r="C11475" t="s">
        <v>26205</v>
      </c>
      <c r="D11475" t="s">
        <v>8781</v>
      </c>
      <c r="E11475" s="363" t="s">
        <v>26206</v>
      </c>
      <c r="F11475"/>
      <c r="G11475"/>
      <c r="H11475"/>
      <c r="I11475" s="610"/>
    </row>
    <row r="11476" spans="1:9" ht="15" x14ac:dyDescent="0.25">
      <c r="A11476" s="609" t="str">
        <f t="shared" si="179"/>
        <v>43601</v>
      </c>
      <c r="B11476">
        <v>43601</v>
      </c>
      <c r="C11476" t="s">
        <v>26207</v>
      </c>
      <c r="D11476" t="s">
        <v>8781</v>
      </c>
      <c r="E11476" s="363" t="s">
        <v>26208</v>
      </c>
      <c r="F11476"/>
      <c r="G11476"/>
      <c r="H11476"/>
      <c r="I11476" s="610"/>
    </row>
    <row r="11477" spans="1:9" ht="15" x14ac:dyDescent="0.25">
      <c r="A11477" s="609" t="str">
        <f t="shared" si="179"/>
        <v>13393</v>
      </c>
      <c r="B11477">
        <v>13393</v>
      </c>
      <c r="C11477" t="s">
        <v>26209</v>
      </c>
      <c r="D11477" t="s">
        <v>8781</v>
      </c>
      <c r="E11477" s="363" t="s">
        <v>26210</v>
      </c>
      <c r="F11477"/>
      <c r="G11477"/>
      <c r="H11477"/>
      <c r="I11477" s="610"/>
    </row>
    <row r="11478" spans="1:9" ht="15" x14ac:dyDescent="0.25">
      <c r="A11478" s="609" t="str">
        <f t="shared" si="179"/>
        <v>13395</v>
      </c>
      <c r="B11478">
        <v>13395</v>
      </c>
      <c r="C11478" t="s">
        <v>26211</v>
      </c>
      <c r="D11478" t="s">
        <v>8781</v>
      </c>
      <c r="E11478" s="363" t="s">
        <v>26212</v>
      </c>
      <c r="F11478"/>
      <c r="G11478"/>
      <c r="H11478"/>
      <c r="I11478" s="610"/>
    </row>
    <row r="11479" spans="1:9" ht="15" x14ac:dyDescent="0.25">
      <c r="A11479" s="609" t="str">
        <f t="shared" si="179"/>
        <v>12039</v>
      </c>
      <c r="B11479">
        <v>12039</v>
      </c>
      <c r="C11479" t="s">
        <v>26213</v>
      </c>
      <c r="D11479" t="s">
        <v>8781</v>
      </c>
      <c r="E11479" s="363" t="s">
        <v>26214</v>
      </c>
      <c r="F11479"/>
      <c r="G11479"/>
      <c r="H11479"/>
      <c r="I11479" s="610"/>
    </row>
    <row r="11480" spans="1:9" ht="15" x14ac:dyDescent="0.25">
      <c r="A11480" s="609" t="str">
        <f t="shared" si="179"/>
        <v>13396</v>
      </c>
      <c r="B11480">
        <v>13396</v>
      </c>
      <c r="C11480" t="s">
        <v>26215</v>
      </c>
      <c r="D11480" t="s">
        <v>8781</v>
      </c>
      <c r="E11480" s="363" t="s">
        <v>26216</v>
      </c>
      <c r="F11480"/>
      <c r="G11480"/>
      <c r="H11480"/>
      <c r="I11480" s="610"/>
    </row>
    <row r="11481" spans="1:9" ht="15" x14ac:dyDescent="0.25">
      <c r="A11481" s="609" t="str">
        <f t="shared" si="179"/>
        <v>12041</v>
      </c>
      <c r="B11481">
        <v>12041</v>
      </c>
      <c r="C11481" t="s">
        <v>26217</v>
      </c>
      <c r="D11481" t="s">
        <v>8781</v>
      </c>
      <c r="E11481" s="363" t="s">
        <v>26218</v>
      </c>
      <c r="F11481"/>
      <c r="G11481"/>
      <c r="H11481"/>
      <c r="I11481" s="610"/>
    </row>
    <row r="11482" spans="1:9" ht="15" x14ac:dyDescent="0.25">
      <c r="A11482" s="609" t="str">
        <f t="shared" si="179"/>
        <v>12043</v>
      </c>
      <c r="B11482">
        <v>12043</v>
      </c>
      <c r="C11482" t="s">
        <v>26219</v>
      </c>
      <c r="D11482" t="s">
        <v>8781</v>
      </c>
      <c r="E11482" s="363" t="s">
        <v>26220</v>
      </c>
      <c r="F11482"/>
      <c r="G11482"/>
      <c r="H11482"/>
      <c r="I11482" s="610"/>
    </row>
    <row r="11483" spans="1:9" ht="15" x14ac:dyDescent="0.25">
      <c r="A11483" s="609" t="str">
        <f t="shared" si="179"/>
        <v>39762</v>
      </c>
      <c r="B11483">
        <v>39762</v>
      </c>
      <c r="C11483" t="s">
        <v>26221</v>
      </c>
      <c r="D11483" t="s">
        <v>8781</v>
      </c>
      <c r="E11483" s="363" t="s">
        <v>26222</v>
      </c>
      <c r="F11483"/>
      <c r="G11483"/>
      <c r="H11483"/>
      <c r="I11483" s="610"/>
    </row>
    <row r="11484" spans="1:9" ht="15" x14ac:dyDescent="0.25">
      <c r="A11484" s="609" t="str">
        <f t="shared" si="179"/>
        <v>12042</v>
      </c>
      <c r="B11484">
        <v>12042</v>
      </c>
      <c r="C11484" t="s">
        <v>26223</v>
      </c>
      <c r="D11484" t="s">
        <v>8781</v>
      </c>
      <c r="E11484" s="363" t="s">
        <v>26224</v>
      </c>
      <c r="F11484"/>
      <c r="G11484"/>
      <c r="H11484"/>
      <c r="I11484" s="610"/>
    </row>
    <row r="11485" spans="1:9" ht="15" x14ac:dyDescent="0.25">
      <c r="A11485" s="609" t="str">
        <f t="shared" si="179"/>
        <v>39763</v>
      </c>
      <c r="B11485">
        <v>39763</v>
      </c>
      <c r="C11485" t="s">
        <v>26225</v>
      </c>
      <c r="D11485" t="s">
        <v>8781</v>
      </c>
      <c r="E11485" s="363" t="s">
        <v>26226</v>
      </c>
      <c r="F11485"/>
      <c r="G11485"/>
      <c r="H11485"/>
      <c r="I11485" s="610"/>
    </row>
    <row r="11486" spans="1:9" ht="15" x14ac:dyDescent="0.25">
      <c r="A11486" s="609" t="str">
        <f t="shared" si="179"/>
        <v>39760</v>
      </c>
      <c r="B11486">
        <v>39760</v>
      </c>
      <c r="C11486" t="s">
        <v>26227</v>
      </c>
      <c r="D11486" t="s">
        <v>8781</v>
      </c>
      <c r="E11486" s="363" t="s">
        <v>26228</v>
      </c>
      <c r="F11486"/>
      <c r="G11486"/>
      <c r="H11486"/>
      <c r="I11486" s="610"/>
    </row>
    <row r="11487" spans="1:9" ht="15" x14ac:dyDescent="0.25">
      <c r="A11487" s="609" t="str">
        <f t="shared" si="179"/>
        <v>39756</v>
      </c>
      <c r="B11487">
        <v>39756</v>
      </c>
      <c r="C11487" t="s">
        <v>26229</v>
      </c>
      <c r="D11487" t="s">
        <v>8781</v>
      </c>
      <c r="E11487" s="363" t="s">
        <v>26230</v>
      </c>
      <c r="F11487"/>
      <c r="G11487"/>
      <c r="H11487"/>
      <c r="I11487" s="610"/>
    </row>
    <row r="11488" spans="1:9" ht="15" x14ac:dyDescent="0.25">
      <c r="A11488" s="609" t="str">
        <f t="shared" si="179"/>
        <v>12038</v>
      </c>
      <c r="B11488">
        <v>12038</v>
      </c>
      <c r="C11488" t="s">
        <v>26231</v>
      </c>
      <c r="D11488" t="s">
        <v>8781</v>
      </c>
      <c r="E11488" s="363" t="s">
        <v>26232</v>
      </c>
      <c r="F11488"/>
      <c r="G11488"/>
      <c r="H11488"/>
      <c r="I11488" s="610"/>
    </row>
    <row r="11489" spans="1:9" ht="15" x14ac:dyDescent="0.25">
      <c r="A11489" s="609" t="str">
        <f t="shared" si="179"/>
        <v>39757</v>
      </c>
      <c r="B11489">
        <v>39757</v>
      </c>
      <c r="C11489" t="s">
        <v>26233</v>
      </c>
      <c r="D11489" t="s">
        <v>8781</v>
      </c>
      <c r="E11489" s="363" t="s">
        <v>26234</v>
      </c>
      <c r="F11489"/>
      <c r="G11489"/>
      <c r="H11489"/>
      <c r="I11489" s="610"/>
    </row>
    <row r="11490" spans="1:9" ht="15" x14ac:dyDescent="0.25">
      <c r="A11490" s="609" t="str">
        <f t="shared" si="179"/>
        <v>39758</v>
      </c>
      <c r="B11490">
        <v>39758</v>
      </c>
      <c r="C11490" t="s">
        <v>26235</v>
      </c>
      <c r="D11490" t="s">
        <v>8781</v>
      </c>
      <c r="E11490" s="363" t="s">
        <v>26236</v>
      </c>
      <c r="F11490"/>
      <c r="G11490"/>
      <c r="H11490"/>
      <c r="I11490" s="610"/>
    </row>
    <row r="11491" spans="1:9" ht="15" x14ac:dyDescent="0.25">
      <c r="A11491" s="609" t="str">
        <f t="shared" si="179"/>
        <v>39759</v>
      </c>
      <c r="B11491">
        <v>39759</v>
      </c>
      <c r="C11491" t="s">
        <v>26237</v>
      </c>
      <c r="D11491" t="s">
        <v>8781</v>
      </c>
      <c r="E11491" s="363" t="s">
        <v>26238</v>
      </c>
      <c r="F11491"/>
      <c r="G11491"/>
      <c r="H11491"/>
      <c r="I11491" s="610"/>
    </row>
    <row r="11492" spans="1:9" ht="15" x14ac:dyDescent="0.25">
      <c r="A11492" s="609" t="str">
        <f t="shared" si="179"/>
        <v>39761</v>
      </c>
      <c r="B11492">
        <v>39761</v>
      </c>
      <c r="C11492" t="s">
        <v>26239</v>
      </c>
      <c r="D11492" t="s">
        <v>8781</v>
      </c>
      <c r="E11492" s="363" t="s">
        <v>26240</v>
      </c>
      <c r="F11492"/>
      <c r="G11492"/>
      <c r="H11492"/>
      <c r="I11492" s="610"/>
    </row>
    <row r="11493" spans="1:9" ht="15" x14ac:dyDescent="0.25">
      <c r="A11493" s="609" t="str">
        <f t="shared" si="179"/>
        <v>39805</v>
      </c>
      <c r="B11493">
        <v>39805</v>
      </c>
      <c r="C11493" t="s">
        <v>26241</v>
      </c>
      <c r="D11493" t="s">
        <v>8781</v>
      </c>
      <c r="E11493" s="363" t="s">
        <v>19536</v>
      </c>
      <c r="F11493"/>
      <c r="G11493"/>
      <c r="H11493"/>
      <c r="I11493" s="610"/>
    </row>
    <row r="11494" spans="1:9" ht="15" x14ac:dyDescent="0.25">
      <c r="A11494" s="609" t="str">
        <f t="shared" si="179"/>
        <v>39806</v>
      </c>
      <c r="B11494">
        <v>39806</v>
      </c>
      <c r="C11494" t="s">
        <v>26242</v>
      </c>
      <c r="D11494" t="s">
        <v>8781</v>
      </c>
      <c r="E11494" s="363" t="s">
        <v>26243</v>
      </c>
      <c r="F11494"/>
      <c r="G11494"/>
      <c r="H11494"/>
      <c r="I11494" s="610"/>
    </row>
    <row r="11495" spans="1:9" ht="15" x14ac:dyDescent="0.25">
      <c r="A11495" s="609" t="str">
        <f t="shared" si="179"/>
        <v>39807</v>
      </c>
      <c r="B11495">
        <v>39807</v>
      </c>
      <c r="C11495" t="s">
        <v>26244</v>
      </c>
      <c r="D11495" t="s">
        <v>8781</v>
      </c>
      <c r="E11495" s="363" t="s">
        <v>26245</v>
      </c>
      <c r="F11495"/>
      <c r="G11495"/>
      <c r="H11495"/>
      <c r="I11495" s="610"/>
    </row>
    <row r="11496" spans="1:9" ht="15" x14ac:dyDescent="0.25">
      <c r="A11496" s="609" t="str">
        <f t="shared" si="179"/>
        <v>43100</v>
      </c>
      <c r="B11496">
        <v>43100</v>
      </c>
      <c r="C11496" t="s">
        <v>26246</v>
      </c>
      <c r="D11496" t="s">
        <v>8781</v>
      </c>
      <c r="E11496" s="363" t="s">
        <v>26247</v>
      </c>
      <c r="F11496"/>
      <c r="G11496"/>
      <c r="H11496"/>
      <c r="I11496" s="610"/>
    </row>
    <row r="11497" spans="1:9" ht="15" x14ac:dyDescent="0.25">
      <c r="A11497" s="609" t="str">
        <f t="shared" si="179"/>
        <v>39804</v>
      </c>
      <c r="B11497">
        <v>39804</v>
      </c>
      <c r="C11497" t="s">
        <v>26248</v>
      </c>
      <c r="D11497" t="s">
        <v>8781</v>
      </c>
      <c r="E11497" s="363" t="s">
        <v>13022</v>
      </c>
      <c r="F11497"/>
      <c r="G11497"/>
      <c r="H11497"/>
      <c r="I11497" s="610"/>
    </row>
    <row r="11498" spans="1:9" ht="15" x14ac:dyDescent="0.25">
      <c r="A11498" s="609" t="str">
        <f t="shared" si="179"/>
        <v>39796</v>
      </c>
      <c r="B11498">
        <v>39796</v>
      </c>
      <c r="C11498" t="s">
        <v>26249</v>
      </c>
      <c r="D11498" t="s">
        <v>8781</v>
      </c>
      <c r="E11498" s="363" t="s">
        <v>26250</v>
      </c>
      <c r="F11498"/>
      <c r="G11498"/>
      <c r="H11498"/>
      <c r="I11498" s="610"/>
    </row>
    <row r="11499" spans="1:9" ht="15" x14ac:dyDescent="0.25">
      <c r="A11499" s="609" t="str">
        <f t="shared" si="179"/>
        <v>39797</v>
      </c>
      <c r="B11499">
        <v>39797</v>
      </c>
      <c r="C11499" t="s">
        <v>26251</v>
      </c>
      <c r="D11499" t="s">
        <v>8781</v>
      </c>
      <c r="E11499" s="363" t="s">
        <v>26252</v>
      </c>
      <c r="F11499"/>
      <c r="G11499"/>
      <c r="H11499"/>
      <c r="I11499" s="610"/>
    </row>
    <row r="11500" spans="1:9" ht="15" x14ac:dyDescent="0.25">
      <c r="A11500" s="609" t="str">
        <f t="shared" si="179"/>
        <v>39798</v>
      </c>
      <c r="B11500">
        <v>39798</v>
      </c>
      <c r="C11500" t="s">
        <v>26253</v>
      </c>
      <c r="D11500" t="s">
        <v>8781</v>
      </c>
      <c r="E11500" s="363" t="s">
        <v>26254</v>
      </c>
      <c r="F11500"/>
      <c r="G11500"/>
      <c r="H11500"/>
      <c r="I11500" s="610"/>
    </row>
    <row r="11501" spans="1:9" ht="15" x14ac:dyDescent="0.25">
      <c r="A11501" s="609" t="str">
        <f t="shared" si="179"/>
        <v>39794</v>
      </c>
      <c r="B11501">
        <v>39794</v>
      </c>
      <c r="C11501" t="s">
        <v>26255</v>
      </c>
      <c r="D11501" t="s">
        <v>8781</v>
      </c>
      <c r="E11501" s="363" t="s">
        <v>18647</v>
      </c>
      <c r="F11501"/>
      <c r="G11501"/>
      <c r="H11501"/>
      <c r="I11501" s="610"/>
    </row>
    <row r="11502" spans="1:9" ht="15" x14ac:dyDescent="0.25">
      <c r="A11502" s="609" t="str">
        <f t="shared" si="179"/>
        <v>39795</v>
      </c>
      <c r="B11502">
        <v>39795</v>
      </c>
      <c r="C11502" t="s">
        <v>26256</v>
      </c>
      <c r="D11502" t="s">
        <v>8781</v>
      </c>
      <c r="E11502" s="363" t="s">
        <v>9918</v>
      </c>
      <c r="F11502"/>
      <c r="G11502"/>
      <c r="H11502"/>
      <c r="I11502" s="610"/>
    </row>
    <row r="11503" spans="1:9" ht="15" x14ac:dyDescent="0.25">
      <c r="A11503" s="609" t="str">
        <f t="shared" si="179"/>
        <v>39799</v>
      </c>
      <c r="B11503">
        <v>39799</v>
      </c>
      <c r="C11503" t="s">
        <v>26257</v>
      </c>
      <c r="D11503" t="s">
        <v>8781</v>
      </c>
      <c r="E11503" s="363" t="s">
        <v>19788</v>
      </c>
      <c r="F11503"/>
      <c r="G11503"/>
      <c r="H11503"/>
      <c r="I11503" s="610"/>
    </row>
    <row r="11504" spans="1:9" ht="15" x14ac:dyDescent="0.25">
      <c r="A11504" s="609" t="str">
        <f t="shared" si="179"/>
        <v>39801</v>
      </c>
      <c r="B11504">
        <v>39801</v>
      </c>
      <c r="C11504" t="s">
        <v>26258</v>
      </c>
      <c r="D11504" t="s">
        <v>8781</v>
      </c>
      <c r="E11504" s="363" t="s">
        <v>10430</v>
      </c>
      <c r="F11504"/>
      <c r="G11504"/>
      <c r="H11504"/>
      <c r="I11504" s="610"/>
    </row>
    <row r="11505" spans="1:9" ht="15" x14ac:dyDescent="0.25">
      <c r="A11505" s="609" t="str">
        <f t="shared" si="179"/>
        <v>39802</v>
      </c>
      <c r="B11505">
        <v>39802</v>
      </c>
      <c r="C11505" t="s">
        <v>26259</v>
      </c>
      <c r="D11505" t="s">
        <v>8781</v>
      </c>
      <c r="E11505" s="363" t="s">
        <v>26260</v>
      </c>
      <c r="F11505"/>
      <c r="G11505"/>
      <c r="H11505"/>
      <c r="I11505" s="610"/>
    </row>
    <row r="11506" spans="1:9" ht="15" x14ac:dyDescent="0.25">
      <c r="A11506" s="609" t="str">
        <f t="shared" si="179"/>
        <v>39803</v>
      </c>
      <c r="B11506">
        <v>39803</v>
      </c>
      <c r="C11506" t="s">
        <v>26261</v>
      </c>
      <c r="D11506" t="s">
        <v>8781</v>
      </c>
      <c r="E11506" s="363" t="s">
        <v>26262</v>
      </c>
      <c r="F11506"/>
      <c r="G11506"/>
      <c r="H11506"/>
      <c r="I11506" s="610"/>
    </row>
    <row r="11507" spans="1:9" ht="15" x14ac:dyDescent="0.25">
      <c r="A11507" s="609" t="str">
        <f t="shared" si="179"/>
        <v>39800</v>
      </c>
      <c r="B11507">
        <v>39800</v>
      </c>
      <c r="C11507" t="s">
        <v>26263</v>
      </c>
      <c r="D11507" t="s">
        <v>8781</v>
      </c>
      <c r="E11507" s="363" t="s">
        <v>21210</v>
      </c>
      <c r="F11507"/>
      <c r="G11507"/>
      <c r="H11507"/>
      <c r="I11507" s="610"/>
    </row>
    <row r="11508" spans="1:9" ht="15" x14ac:dyDescent="0.25">
      <c r="A11508" s="609" t="str">
        <f t="shared" si="179"/>
        <v>21059</v>
      </c>
      <c r="B11508">
        <v>21059</v>
      </c>
      <c r="C11508" t="s">
        <v>26264</v>
      </c>
      <c r="D11508" t="s">
        <v>8781</v>
      </c>
      <c r="E11508" s="363" t="s">
        <v>26265</v>
      </c>
      <c r="F11508"/>
      <c r="G11508"/>
      <c r="H11508"/>
      <c r="I11508" s="610"/>
    </row>
    <row r="11509" spans="1:9" ht="15" x14ac:dyDescent="0.25">
      <c r="A11509" s="609" t="str">
        <f t="shared" si="179"/>
        <v>11234</v>
      </c>
      <c r="B11509">
        <v>11234</v>
      </c>
      <c r="C11509" t="s">
        <v>26266</v>
      </c>
      <c r="D11509" t="s">
        <v>8781</v>
      </c>
      <c r="E11509" s="363" t="s">
        <v>26267</v>
      </c>
      <c r="F11509"/>
      <c r="G11509"/>
      <c r="H11509"/>
      <c r="I11509" s="610"/>
    </row>
    <row r="11510" spans="1:9" ht="15" x14ac:dyDescent="0.25">
      <c r="A11510" s="609" t="str">
        <f t="shared" si="179"/>
        <v>21060</v>
      </c>
      <c r="B11510">
        <v>21060</v>
      </c>
      <c r="C11510" t="s">
        <v>26268</v>
      </c>
      <c r="D11510" t="s">
        <v>8781</v>
      </c>
      <c r="E11510" s="363" t="s">
        <v>26269</v>
      </c>
      <c r="F11510"/>
      <c r="G11510"/>
      <c r="H11510"/>
      <c r="I11510" s="610"/>
    </row>
    <row r="11511" spans="1:9" ht="15" x14ac:dyDescent="0.25">
      <c r="A11511" s="609" t="str">
        <f t="shared" si="179"/>
        <v>21061</v>
      </c>
      <c r="B11511">
        <v>21061</v>
      </c>
      <c r="C11511" t="s">
        <v>26270</v>
      </c>
      <c r="D11511" t="s">
        <v>8781</v>
      </c>
      <c r="E11511" s="363" t="s">
        <v>19005</v>
      </c>
      <c r="F11511"/>
      <c r="G11511"/>
      <c r="H11511"/>
      <c r="I11511" s="610"/>
    </row>
    <row r="11512" spans="1:9" ht="15" x14ac:dyDescent="0.25">
      <c r="A11512" s="609" t="str">
        <f t="shared" si="179"/>
        <v>21062</v>
      </c>
      <c r="B11512">
        <v>21062</v>
      </c>
      <c r="C11512" t="s">
        <v>26271</v>
      </c>
      <c r="D11512" t="s">
        <v>8781</v>
      </c>
      <c r="E11512" s="363" t="s">
        <v>26272</v>
      </c>
      <c r="F11512"/>
      <c r="G11512"/>
      <c r="H11512"/>
      <c r="I11512" s="610"/>
    </row>
    <row r="11513" spans="1:9" ht="15" x14ac:dyDescent="0.25">
      <c r="A11513" s="609" t="str">
        <f t="shared" si="179"/>
        <v>11708</v>
      </c>
      <c r="B11513">
        <v>11708</v>
      </c>
      <c r="C11513" t="s">
        <v>26273</v>
      </c>
      <c r="D11513" t="s">
        <v>8781</v>
      </c>
      <c r="E11513" s="363" t="s">
        <v>15137</v>
      </c>
      <c r="F11513"/>
      <c r="G11513"/>
      <c r="H11513"/>
      <c r="I11513" s="610"/>
    </row>
    <row r="11514" spans="1:9" ht="15" x14ac:dyDescent="0.25">
      <c r="A11514" s="609" t="str">
        <f t="shared" si="179"/>
        <v>11709</v>
      </c>
      <c r="B11514">
        <v>11709</v>
      </c>
      <c r="C11514" t="s">
        <v>26274</v>
      </c>
      <c r="D11514" t="s">
        <v>8781</v>
      </c>
      <c r="E11514" s="363" t="s">
        <v>19608</v>
      </c>
      <c r="F11514"/>
      <c r="G11514"/>
      <c r="H11514"/>
      <c r="I11514" s="610"/>
    </row>
    <row r="11515" spans="1:9" ht="15" x14ac:dyDescent="0.25">
      <c r="A11515" s="609" t="str">
        <f t="shared" si="179"/>
        <v>11710</v>
      </c>
      <c r="B11515">
        <v>11710</v>
      </c>
      <c r="C11515" t="s">
        <v>26275</v>
      </c>
      <c r="D11515" t="s">
        <v>8781</v>
      </c>
      <c r="E11515" s="363" t="s">
        <v>26276</v>
      </c>
      <c r="F11515"/>
      <c r="G11515"/>
      <c r="H11515"/>
      <c r="I11515" s="610"/>
    </row>
    <row r="11516" spans="1:9" ht="15" x14ac:dyDescent="0.25">
      <c r="A11516" s="609" t="str">
        <f t="shared" si="179"/>
        <v>11707</v>
      </c>
      <c r="B11516">
        <v>11707</v>
      </c>
      <c r="C11516" t="s">
        <v>26277</v>
      </c>
      <c r="D11516" t="s">
        <v>8781</v>
      </c>
      <c r="E11516" s="363" t="s">
        <v>19170</v>
      </c>
      <c r="F11516"/>
      <c r="G11516"/>
      <c r="H11516"/>
      <c r="I11516" s="610"/>
    </row>
    <row r="11517" spans="1:9" ht="15" x14ac:dyDescent="0.25">
      <c r="A11517" s="609" t="str">
        <f t="shared" si="179"/>
        <v>11739</v>
      </c>
      <c r="B11517">
        <v>11739</v>
      </c>
      <c r="C11517" t="s">
        <v>26278</v>
      </c>
      <c r="D11517" t="s">
        <v>8781</v>
      </c>
      <c r="E11517" s="363" t="s">
        <v>9512</v>
      </c>
      <c r="F11517"/>
      <c r="G11517"/>
      <c r="H11517"/>
      <c r="I11517" s="610"/>
    </row>
    <row r="11518" spans="1:9" ht="15" x14ac:dyDescent="0.25">
      <c r="A11518" s="609" t="str">
        <f t="shared" si="179"/>
        <v>11711</v>
      </c>
      <c r="B11518">
        <v>11711</v>
      </c>
      <c r="C11518" t="s">
        <v>26279</v>
      </c>
      <c r="D11518" t="s">
        <v>8781</v>
      </c>
      <c r="E11518" s="363" t="s">
        <v>17883</v>
      </c>
      <c r="F11518"/>
      <c r="G11518"/>
      <c r="H11518"/>
      <c r="I11518" s="610"/>
    </row>
    <row r="11519" spans="1:9" ht="15" x14ac:dyDescent="0.25">
      <c r="A11519" s="609" t="str">
        <f t="shared" si="179"/>
        <v>5102</v>
      </c>
      <c r="B11519">
        <v>5102</v>
      </c>
      <c r="C11519" t="s">
        <v>26280</v>
      </c>
      <c r="D11519" t="s">
        <v>8781</v>
      </c>
      <c r="E11519" s="363" t="s">
        <v>12810</v>
      </c>
      <c r="F11519"/>
      <c r="G11519"/>
      <c r="H11519"/>
      <c r="I11519" s="610"/>
    </row>
    <row r="11520" spans="1:9" ht="15" x14ac:dyDescent="0.25">
      <c r="A11520" s="609" t="str">
        <f t="shared" si="179"/>
        <v>11741</v>
      </c>
      <c r="B11520">
        <v>11741</v>
      </c>
      <c r="C11520" t="s">
        <v>26281</v>
      </c>
      <c r="D11520" t="s">
        <v>8781</v>
      </c>
      <c r="E11520" s="363" t="s">
        <v>9292</v>
      </c>
      <c r="F11520"/>
      <c r="G11520"/>
      <c r="H11520"/>
      <c r="I11520" s="610"/>
    </row>
    <row r="11521" spans="1:9" ht="15" x14ac:dyDescent="0.25">
      <c r="A11521" s="609" t="str">
        <f t="shared" si="179"/>
        <v>11743</v>
      </c>
      <c r="B11521">
        <v>11743</v>
      </c>
      <c r="C11521" t="s">
        <v>26282</v>
      </c>
      <c r="D11521" t="s">
        <v>8781</v>
      </c>
      <c r="E11521" s="363" t="s">
        <v>8829</v>
      </c>
      <c r="F11521"/>
      <c r="G11521"/>
      <c r="H11521"/>
      <c r="I11521" s="610"/>
    </row>
    <row r="11522" spans="1:9" ht="15" x14ac:dyDescent="0.25">
      <c r="A11522" s="609" t="str">
        <f t="shared" ref="A11522:A11585" si="180">IF(ISERROR(SEARCH("/",B11522)=6),TRIM(CLEAN(B11522)),IF(SEARCH("/",B11522)=6,IF(LEN(TRIM(CLEAN(B11522)))=7,LEFT(TRIM(CLEAN(B11522)),6)&amp;"00"&amp;RIGHT(TRIM(CLEAN(B11522)),1),LEFT(TRIM(CLEAN(B11522)),6)&amp;"0"&amp;RIGHT(TRIM(CLEAN(B11522)),2)),TRIM(CLEAN(B11522))))</f>
        <v>11745</v>
      </c>
      <c r="B11522">
        <v>11745</v>
      </c>
      <c r="C11522" t="s">
        <v>26283</v>
      </c>
      <c r="D11522" t="s">
        <v>8781</v>
      </c>
      <c r="E11522" s="363" t="s">
        <v>10499</v>
      </c>
      <c r="F11522"/>
      <c r="G11522"/>
      <c r="H11522"/>
      <c r="I11522" s="610"/>
    </row>
    <row r="11523" spans="1:9" ht="15" x14ac:dyDescent="0.25">
      <c r="A11523" s="609" t="str">
        <f t="shared" si="180"/>
        <v>25961</v>
      </c>
      <c r="B11523">
        <v>25961</v>
      </c>
      <c r="C11523" t="s">
        <v>26284</v>
      </c>
      <c r="D11523" t="s">
        <v>8786</v>
      </c>
      <c r="E11523" s="363" t="s">
        <v>9115</v>
      </c>
      <c r="F11523"/>
      <c r="G11523"/>
      <c r="H11523"/>
      <c r="I11523" s="610"/>
    </row>
    <row r="11524" spans="1:9" ht="15" x14ac:dyDescent="0.25">
      <c r="A11524" s="609" t="str">
        <f t="shared" si="180"/>
        <v>40985</v>
      </c>
      <c r="B11524">
        <v>40985</v>
      </c>
      <c r="C11524" t="s">
        <v>26285</v>
      </c>
      <c r="D11524" t="s">
        <v>8914</v>
      </c>
      <c r="E11524" s="363" t="s">
        <v>21458</v>
      </c>
      <c r="F11524"/>
      <c r="G11524"/>
      <c r="H11524"/>
      <c r="I11524" s="610"/>
    </row>
    <row r="11525" spans="1:9" ht="15" x14ac:dyDescent="0.25">
      <c r="A11525" s="609" t="str">
        <f t="shared" si="180"/>
        <v>1088</v>
      </c>
      <c r="B11525">
        <v>1088</v>
      </c>
      <c r="C11525" t="s">
        <v>26286</v>
      </c>
      <c r="D11525" t="s">
        <v>8781</v>
      </c>
      <c r="E11525" s="363" t="s">
        <v>9770</v>
      </c>
      <c r="F11525"/>
      <c r="G11525"/>
      <c r="H11525"/>
      <c r="I11525" s="610"/>
    </row>
    <row r="11526" spans="1:9" ht="15" x14ac:dyDescent="0.25">
      <c r="A11526" s="609" t="str">
        <f t="shared" si="180"/>
        <v>1087</v>
      </c>
      <c r="B11526">
        <v>1087</v>
      </c>
      <c r="C11526" t="s">
        <v>26287</v>
      </c>
      <c r="D11526" t="s">
        <v>8781</v>
      </c>
      <c r="E11526" s="363" t="s">
        <v>26288</v>
      </c>
      <c r="F11526"/>
      <c r="G11526"/>
      <c r="H11526"/>
      <c r="I11526" s="610"/>
    </row>
    <row r="11527" spans="1:9" ht="15" x14ac:dyDescent="0.25">
      <c r="A11527" s="609" t="str">
        <f t="shared" si="180"/>
        <v>38777</v>
      </c>
      <c r="B11527">
        <v>38777</v>
      </c>
      <c r="C11527" t="s">
        <v>26289</v>
      </c>
      <c r="D11527" t="s">
        <v>8781</v>
      </c>
      <c r="E11527" s="363" t="s">
        <v>26290</v>
      </c>
      <c r="F11527"/>
      <c r="G11527"/>
      <c r="H11527"/>
      <c r="I11527" s="610"/>
    </row>
    <row r="11528" spans="1:9" ht="15" x14ac:dyDescent="0.25">
      <c r="A11528" s="609" t="str">
        <f t="shared" si="180"/>
        <v>1086</v>
      </c>
      <c r="B11528">
        <v>1086</v>
      </c>
      <c r="C11528" t="s">
        <v>26291</v>
      </c>
      <c r="D11528" t="s">
        <v>8781</v>
      </c>
      <c r="E11528" s="363" t="s">
        <v>10395</v>
      </c>
      <c r="F11528"/>
      <c r="G11528"/>
      <c r="H11528"/>
      <c r="I11528" s="610"/>
    </row>
    <row r="11529" spans="1:9" ht="15" x14ac:dyDescent="0.25">
      <c r="A11529" s="609" t="str">
        <f t="shared" si="180"/>
        <v>1079</v>
      </c>
      <c r="B11529">
        <v>1079</v>
      </c>
      <c r="C11529" t="s">
        <v>26292</v>
      </c>
      <c r="D11529" t="s">
        <v>8781</v>
      </c>
      <c r="E11529" s="363" t="s">
        <v>18601</v>
      </c>
      <c r="F11529"/>
      <c r="G11529"/>
      <c r="H11529"/>
      <c r="I11529" s="610"/>
    </row>
    <row r="11530" spans="1:9" ht="15" x14ac:dyDescent="0.25">
      <c r="A11530" s="609" t="str">
        <f t="shared" si="180"/>
        <v>39374</v>
      </c>
      <c r="B11530">
        <v>39374</v>
      </c>
      <c r="C11530" t="s">
        <v>26293</v>
      </c>
      <c r="D11530" t="s">
        <v>8781</v>
      </c>
      <c r="E11530" s="363" t="s">
        <v>23490</v>
      </c>
      <c r="F11530"/>
      <c r="G11530"/>
      <c r="H11530"/>
      <c r="I11530" s="610"/>
    </row>
    <row r="11531" spans="1:9" ht="15" x14ac:dyDescent="0.25">
      <c r="A11531" s="609" t="str">
        <f t="shared" si="180"/>
        <v>1082</v>
      </c>
      <c r="B11531">
        <v>1082</v>
      </c>
      <c r="C11531" t="s">
        <v>26294</v>
      </c>
      <c r="D11531" t="s">
        <v>8781</v>
      </c>
      <c r="E11531" s="363" t="s">
        <v>19716</v>
      </c>
      <c r="F11531"/>
      <c r="G11531"/>
      <c r="H11531"/>
      <c r="I11531" s="610"/>
    </row>
    <row r="11532" spans="1:9" ht="15" x14ac:dyDescent="0.25">
      <c r="A11532" s="609" t="str">
        <f t="shared" si="180"/>
        <v>12316</v>
      </c>
      <c r="B11532">
        <v>12316</v>
      </c>
      <c r="C11532" t="s">
        <v>26295</v>
      </c>
      <c r="D11532" t="s">
        <v>8781</v>
      </c>
      <c r="E11532" s="363" t="s">
        <v>19491</v>
      </c>
      <c r="F11532"/>
      <c r="G11532"/>
      <c r="H11532"/>
      <c r="I11532" s="610"/>
    </row>
    <row r="11533" spans="1:9" ht="15" x14ac:dyDescent="0.25">
      <c r="A11533" s="609" t="str">
        <f t="shared" si="180"/>
        <v>12317</v>
      </c>
      <c r="B11533">
        <v>12317</v>
      </c>
      <c r="C11533" t="s">
        <v>26296</v>
      </c>
      <c r="D11533" t="s">
        <v>8781</v>
      </c>
      <c r="E11533" s="363" t="s">
        <v>26297</v>
      </c>
      <c r="F11533"/>
      <c r="G11533"/>
      <c r="H11533"/>
      <c r="I11533" s="610"/>
    </row>
    <row r="11534" spans="1:9" ht="15" x14ac:dyDescent="0.25">
      <c r="A11534" s="609" t="str">
        <f t="shared" si="180"/>
        <v>12318</v>
      </c>
      <c r="B11534">
        <v>12318</v>
      </c>
      <c r="C11534" t="s">
        <v>26298</v>
      </c>
      <c r="D11534" t="s">
        <v>8781</v>
      </c>
      <c r="E11534" s="363" t="s">
        <v>26299</v>
      </c>
      <c r="F11534"/>
      <c r="G11534"/>
      <c r="H11534"/>
      <c r="I11534" s="610"/>
    </row>
    <row r="11535" spans="1:9" ht="15" x14ac:dyDescent="0.25">
      <c r="A11535" s="609" t="str">
        <f t="shared" si="180"/>
        <v>5104</v>
      </c>
      <c r="B11535">
        <v>5104</v>
      </c>
      <c r="C11535" t="s">
        <v>26300</v>
      </c>
      <c r="D11535" t="s">
        <v>8790</v>
      </c>
      <c r="E11535" s="363" t="s">
        <v>26301</v>
      </c>
      <c r="F11535"/>
      <c r="G11535"/>
      <c r="H11535"/>
      <c r="I11535" s="610"/>
    </row>
    <row r="11536" spans="1:9" ht="15" x14ac:dyDescent="0.25">
      <c r="A11536" s="609" t="str">
        <f t="shared" si="180"/>
        <v>26023</v>
      </c>
      <c r="B11536">
        <v>26023</v>
      </c>
      <c r="C11536" t="s">
        <v>26302</v>
      </c>
      <c r="D11536" t="s">
        <v>8781</v>
      </c>
      <c r="E11536" s="363" t="s">
        <v>26303</v>
      </c>
      <c r="F11536"/>
      <c r="G11536"/>
      <c r="H11536"/>
      <c r="I11536" s="610"/>
    </row>
    <row r="11537" spans="1:9" ht="15" x14ac:dyDescent="0.25">
      <c r="A11537" s="609" t="str">
        <f t="shared" si="180"/>
        <v>2710</v>
      </c>
      <c r="B11537">
        <v>2710</v>
      </c>
      <c r="C11537" t="s">
        <v>26304</v>
      </c>
      <c r="D11537" t="s">
        <v>8781</v>
      </c>
      <c r="E11537" s="363" t="s">
        <v>10442</v>
      </c>
      <c r="F11537"/>
      <c r="G11537"/>
      <c r="H11537"/>
      <c r="I11537" s="610"/>
    </row>
    <row r="11538" spans="1:9" ht="15" x14ac:dyDescent="0.25">
      <c r="A11538" s="609" t="str">
        <f t="shared" si="180"/>
        <v>14575</v>
      </c>
      <c r="B11538">
        <v>14575</v>
      </c>
      <c r="C11538" t="s">
        <v>26305</v>
      </c>
      <c r="D11538" t="s">
        <v>8781</v>
      </c>
      <c r="E11538" s="363" t="s">
        <v>26306</v>
      </c>
      <c r="F11538"/>
      <c r="G11538"/>
      <c r="H11538"/>
      <c r="I11538" s="610"/>
    </row>
    <row r="11539" spans="1:9" ht="15" x14ac:dyDescent="0.25">
      <c r="A11539" s="609" t="str">
        <f t="shared" si="180"/>
        <v>20034</v>
      </c>
      <c r="B11539">
        <v>20034</v>
      </c>
      <c r="C11539" t="s">
        <v>26307</v>
      </c>
      <c r="D11539" t="s">
        <v>8781</v>
      </c>
      <c r="E11539" s="363" t="s">
        <v>26308</v>
      </c>
      <c r="F11539"/>
      <c r="G11539"/>
      <c r="H11539"/>
      <c r="I11539" s="610"/>
    </row>
    <row r="11540" spans="1:9" ht="15" x14ac:dyDescent="0.25">
      <c r="A11540" s="609" t="str">
        <f t="shared" si="180"/>
        <v>20036</v>
      </c>
      <c r="B11540">
        <v>20036</v>
      </c>
      <c r="C11540" t="s">
        <v>26309</v>
      </c>
      <c r="D11540" t="s">
        <v>8781</v>
      </c>
      <c r="E11540" s="363" t="s">
        <v>26310</v>
      </c>
      <c r="F11540"/>
      <c r="G11540"/>
      <c r="H11540"/>
      <c r="I11540" s="610"/>
    </row>
    <row r="11541" spans="1:9" ht="15" x14ac:dyDescent="0.25">
      <c r="A11541" s="609" t="str">
        <f t="shared" si="180"/>
        <v>20037</v>
      </c>
      <c r="B11541">
        <v>20037</v>
      </c>
      <c r="C11541" t="s">
        <v>26311</v>
      </c>
      <c r="D11541" t="s">
        <v>8781</v>
      </c>
      <c r="E11541" s="363" t="s">
        <v>26312</v>
      </c>
      <c r="F11541"/>
      <c r="G11541"/>
      <c r="H11541"/>
      <c r="I11541" s="610"/>
    </row>
    <row r="11542" spans="1:9" ht="15" x14ac:dyDescent="0.25">
      <c r="A11542" s="609" t="str">
        <f t="shared" si="180"/>
        <v>20043</v>
      </c>
      <c r="B11542">
        <v>20043</v>
      </c>
      <c r="C11542" t="s">
        <v>26313</v>
      </c>
      <c r="D11542" t="s">
        <v>8781</v>
      </c>
      <c r="E11542" s="363" t="s">
        <v>10447</v>
      </c>
      <c r="F11542"/>
      <c r="G11542"/>
      <c r="H11542"/>
      <c r="I11542" s="610"/>
    </row>
    <row r="11543" spans="1:9" ht="15" x14ac:dyDescent="0.25">
      <c r="A11543" s="609" t="str">
        <f t="shared" si="180"/>
        <v>20044</v>
      </c>
      <c r="B11543">
        <v>20044</v>
      </c>
      <c r="C11543" t="s">
        <v>26314</v>
      </c>
      <c r="D11543" t="s">
        <v>8781</v>
      </c>
      <c r="E11543" s="363" t="s">
        <v>15954</v>
      </c>
      <c r="F11543"/>
      <c r="G11543"/>
      <c r="H11543"/>
      <c r="I11543" s="610"/>
    </row>
    <row r="11544" spans="1:9" ht="15" x14ac:dyDescent="0.25">
      <c r="A11544" s="609" t="str">
        <f t="shared" si="180"/>
        <v>20042</v>
      </c>
      <c r="B11544">
        <v>20042</v>
      </c>
      <c r="C11544" t="s">
        <v>26315</v>
      </c>
      <c r="D11544" t="s">
        <v>8781</v>
      </c>
      <c r="E11544" s="363" t="s">
        <v>8859</v>
      </c>
      <c r="F11544"/>
      <c r="G11544"/>
      <c r="H11544"/>
      <c r="I11544" s="610"/>
    </row>
    <row r="11545" spans="1:9" ht="15" x14ac:dyDescent="0.25">
      <c r="A11545" s="609" t="str">
        <f t="shared" si="180"/>
        <v>20046</v>
      </c>
      <c r="B11545">
        <v>20046</v>
      </c>
      <c r="C11545" t="s">
        <v>26316</v>
      </c>
      <c r="D11545" t="s">
        <v>8781</v>
      </c>
      <c r="E11545" s="363" t="s">
        <v>18760</v>
      </c>
      <c r="F11545"/>
      <c r="G11545"/>
      <c r="H11545"/>
      <c r="I11545" s="610"/>
    </row>
    <row r="11546" spans="1:9" ht="15" x14ac:dyDescent="0.25">
      <c r="A11546" s="609" t="str">
        <f t="shared" si="180"/>
        <v>20047</v>
      </c>
      <c r="B11546">
        <v>20047</v>
      </c>
      <c r="C11546" t="s">
        <v>26317</v>
      </c>
      <c r="D11546" t="s">
        <v>8781</v>
      </c>
      <c r="E11546" s="363" t="s">
        <v>26318</v>
      </c>
      <c r="F11546"/>
      <c r="G11546"/>
      <c r="H11546"/>
      <c r="I11546" s="610"/>
    </row>
    <row r="11547" spans="1:9" ht="15" x14ac:dyDescent="0.25">
      <c r="A11547" s="609" t="str">
        <f t="shared" si="180"/>
        <v>20045</v>
      </c>
      <c r="B11547">
        <v>20045</v>
      </c>
      <c r="C11547" t="s">
        <v>26319</v>
      </c>
      <c r="D11547" t="s">
        <v>8781</v>
      </c>
      <c r="E11547" s="363" t="s">
        <v>15702</v>
      </c>
      <c r="F11547"/>
      <c r="G11547"/>
      <c r="H11547"/>
      <c r="I11547" s="610"/>
    </row>
    <row r="11548" spans="1:9" ht="15" x14ac:dyDescent="0.25">
      <c r="A11548" s="609" t="str">
        <f t="shared" si="180"/>
        <v>20972</v>
      </c>
      <c r="B11548">
        <v>20972</v>
      </c>
      <c r="C11548" t="s">
        <v>26320</v>
      </c>
      <c r="D11548" t="s">
        <v>8781</v>
      </c>
      <c r="E11548" s="363" t="s">
        <v>26321</v>
      </c>
      <c r="F11548"/>
      <c r="G11548"/>
      <c r="H11548"/>
      <c r="I11548" s="610"/>
    </row>
    <row r="11549" spans="1:9" ht="15" x14ac:dyDescent="0.25">
      <c r="A11549" s="609" t="str">
        <f t="shared" si="180"/>
        <v>20032</v>
      </c>
      <c r="B11549">
        <v>20032</v>
      </c>
      <c r="C11549" t="s">
        <v>26322</v>
      </c>
      <c r="D11549" t="s">
        <v>8781</v>
      </c>
      <c r="E11549" s="363" t="s">
        <v>18875</v>
      </c>
      <c r="F11549"/>
      <c r="G11549"/>
      <c r="H11549"/>
      <c r="I11549" s="610"/>
    </row>
    <row r="11550" spans="1:9" ht="15" x14ac:dyDescent="0.25">
      <c r="A11550" s="609" t="str">
        <f t="shared" si="180"/>
        <v>11321</v>
      </c>
      <c r="B11550">
        <v>11321</v>
      </c>
      <c r="C11550" t="s">
        <v>26323</v>
      </c>
      <c r="D11550" t="s">
        <v>8781</v>
      </c>
      <c r="E11550" s="363" t="s">
        <v>8979</v>
      </c>
      <c r="F11550"/>
      <c r="G11550"/>
      <c r="H11550"/>
      <c r="I11550" s="610"/>
    </row>
    <row r="11551" spans="1:9" ht="15" x14ac:dyDescent="0.25">
      <c r="A11551" s="609" t="str">
        <f t="shared" si="180"/>
        <v>11323</v>
      </c>
      <c r="B11551">
        <v>11323</v>
      </c>
      <c r="C11551" t="s">
        <v>26324</v>
      </c>
      <c r="D11551" t="s">
        <v>8781</v>
      </c>
      <c r="E11551" s="363" t="s">
        <v>8981</v>
      </c>
      <c r="F11551"/>
      <c r="G11551"/>
      <c r="H11551"/>
      <c r="I11551" s="610"/>
    </row>
    <row r="11552" spans="1:9" ht="15" x14ac:dyDescent="0.25">
      <c r="A11552" s="609" t="str">
        <f t="shared" si="180"/>
        <v>20327</v>
      </c>
      <c r="B11552">
        <v>20327</v>
      </c>
      <c r="C11552" t="s">
        <v>26325</v>
      </c>
      <c r="D11552" t="s">
        <v>8781</v>
      </c>
      <c r="E11552" s="363" t="s">
        <v>24305</v>
      </c>
      <c r="F11552"/>
      <c r="G11552"/>
      <c r="H11552"/>
      <c r="I11552" s="610"/>
    </row>
    <row r="11553" spans="1:9" ht="15" x14ac:dyDescent="0.25">
      <c r="A11553" s="609" t="str">
        <f t="shared" si="180"/>
        <v>13390</v>
      </c>
      <c r="B11553">
        <v>13390</v>
      </c>
      <c r="C11553" t="s">
        <v>26326</v>
      </c>
      <c r="D11553" t="s">
        <v>8781</v>
      </c>
      <c r="E11553" s="363" t="s">
        <v>26327</v>
      </c>
      <c r="F11553"/>
      <c r="G11553"/>
      <c r="H11553"/>
      <c r="I11553" s="610"/>
    </row>
    <row r="11554" spans="1:9" ht="15" x14ac:dyDescent="0.25">
      <c r="A11554" s="609" t="str">
        <f t="shared" si="180"/>
        <v>6034</v>
      </c>
      <c r="B11554">
        <v>6034</v>
      </c>
      <c r="C11554" t="s">
        <v>26328</v>
      </c>
      <c r="D11554" t="s">
        <v>8781</v>
      </c>
      <c r="E11554" s="363" t="s">
        <v>9005</v>
      </c>
      <c r="F11554"/>
      <c r="G11554"/>
      <c r="H11554"/>
      <c r="I11554" s="610"/>
    </row>
    <row r="11555" spans="1:9" ht="15" x14ac:dyDescent="0.25">
      <c r="A11555" s="609" t="str">
        <f t="shared" si="180"/>
        <v>6036</v>
      </c>
      <c r="B11555">
        <v>6036</v>
      </c>
      <c r="C11555" t="s">
        <v>26329</v>
      </c>
      <c r="D11555" t="s">
        <v>8781</v>
      </c>
      <c r="E11555" s="363" t="s">
        <v>10391</v>
      </c>
      <c r="F11555"/>
      <c r="G11555"/>
      <c r="H11555"/>
      <c r="I11555" s="610"/>
    </row>
    <row r="11556" spans="1:9" ht="15" x14ac:dyDescent="0.25">
      <c r="A11556" s="609" t="str">
        <f t="shared" si="180"/>
        <v>6031</v>
      </c>
      <c r="B11556">
        <v>6031</v>
      </c>
      <c r="C11556" t="s">
        <v>26330</v>
      </c>
      <c r="D11556" t="s">
        <v>8781</v>
      </c>
      <c r="E11556" s="363" t="s">
        <v>18050</v>
      </c>
      <c r="F11556"/>
      <c r="G11556"/>
      <c r="H11556"/>
      <c r="I11556" s="610"/>
    </row>
    <row r="11557" spans="1:9" ht="15" x14ac:dyDescent="0.25">
      <c r="A11557" s="609" t="str">
        <f t="shared" si="180"/>
        <v>6029</v>
      </c>
      <c r="B11557">
        <v>6029</v>
      </c>
      <c r="C11557" t="s">
        <v>26331</v>
      </c>
      <c r="D11557" t="s">
        <v>8781</v>
      </c>
      <c r="E11557" s="363" t="s">
        <v>13052</v>
      </c>
      <c r="F11557"/>
      <c r="G11557"/>
      <c r="H11557"/>
      <c r="I11557" s="610"/>
    </row>
    <row r="11558" spans="1:9" ht="15" x14ac:dyDescent="0.25">
      <c r="A11558" s="609" t="str">
        <f t="shared" si="180"/>
        <v>6033</v>
      </c>
      <c r="B11558">
        <v>6033</v>
      </c>
      <c r="C11558" t="s">
        <v>26332</v>
      </c>
      <c r="D11558" t="s">
        <v>8781</v>
      </c>
      <c r="E11558" s="363" t="s">
        <v>14919</v>
      </c>
      <c r="F11558"/>
      <c r="G11558"/>
      <c r="H11558"/>
      <c r="I11558" s="610"/>
    </row>
    <row r="11559" spans="1:9" ht="15" x14ac:dyDescent="0.25">
      <c r="A11559" s="609" t="str">
        <f t="shared" si="180"/>
        <v>11672</v>
      </c>
      <c r="B11559">
        <v>11672</v>
      </c>
      <c r="C11559" t="s">
        <v>26333</v>
      </c>
      <c r="D11559" t="s">
        <v>8781</v>
      </c>
      <c r="E11559" s="363" t="s">
        <v>19154</v>
      </c>
      <c r="F11559"/>
      <c r="G11559"/>
      <c r="H11559"/>
      <c r="I11559" s="610"/>
    </row>
    <row r="11560" spans="1:9" ht="15" x14ac:dyDescent="0.25">
      <c r="A11560" s="609" t="str">
        <f t="shared" si="180"/>
        <v>11669</v>
      </c>
      <c r="B11560">
        <v>11669</v>
      </c>
      <c r="C11560" t="s">
        <v>26334</v>
      </c>
      <c r="D11560" t="s">
        <v>8781</v>
      </c>
      <c r="E11560" s="363" t="s">
        <v>23319</v>
      </c>
      <c r="F11560"/>
      <c r="G11560"/>
      <c r="H11560"/>
      <c r="I11560" s="610"/>
    </row>
    <row r="11561" spans="1:9" ht="15" x14ac:dyDescent="0.25">
      <c r="A11561" s="609" t="str">
        <f t="shared" si="180"/>
        <v>11670</v>
      </c>
      <c r="B11561">
        <v>11670</v>
      </c>
      <c r="C11561" t="s">
        <v>26335</v>
      </c>
      <c r="D11561" t="s">
        <v>8781</v>
      </c>
      <c r="E11561" s="363" t="s">
        <v>9730</v>
      </c>
      <c r="F11561"/>
      <c r="G11561"/>
      <c r="H11561"/>
      <c r="I11561" s="610"/>
    </row>
    <row r="11562" spans="1:9" ht="15" x14ac:dyDescent="0.25">
      <c r="A11562" s="609" t="str">
        <f t="shared" si="180"/>
        <v>20055</v>
      </c>
      <c r="B11562">
        <v>20055</v>
      </c>
      <c r="C11562" t="s">
        <v>26336</v>
      </c>
      <c r="D11562" t="s">
        <v>8781</v>
      </c>
      <c r="E11562" s="363" t="s">
        <v>14783</v>
      </c>
      <c r="F11562"/>
      <c r="G11562"/>
      <c r="H11562"/>
      <c r="I11562" s="610"/>
    </row>
    <row r="11563" spans="1:9" ht="15" x14ac:dyDescent="0.25">
      <c r="A11563" s="609" t="str">
        <f t="shared" si="180"/>
        <v>11671</v>
      </c>
      <c r="B11563">
        <v>11671</v>
      </c>
      <c r="C11563" t="s">
        <v>26337</v>
      </c>
      <c r="D11563" t="s">
        <v>8781</v>
      </c>
      <c r="E11563" s="363" t="s">
        <v>26338</v>
      </c>
      <c r="F11563"/>
      <c r="G11563"/>
      <c r="H11563"/>
      <c r="I11563" s="610"/>
    </row>
    <row r="11564" spans="1:9" ht="15" x14ac:dyDescent="0.25">
      <c r="A11564" s="609" t="str">
        <f t="shared" si="180"/>
        <v>6032</v>
      </c>
      <c r="B11564">
        <v>6032</v>
      </c>
      <c r="C11564" t="s">
        <v>26339</v>
      </c>
      <c r="D11564" t="s">
        <v>8781</v>
      </c>
      <c r="E11564" s="363" t="s">
        <v>10237</v>
      </c>
      <c r="F11564"/>
      <c r="G11564"/>
      <c r="H11564"/>
      <c r="I11564" s="610"/>
    </row>
    <row r="11565" spans="1:9" ht="15" x14ac:dyDescent="0.25">
      <c r="A11565" s="609" t="str">
        <f t="shared" si="180"/>
        <v>11673</v>
      </c>
      <c r="B11565">
        <v>11673</v>
      </c>
      <c r="C11565" t="s">
        <v>26340</v>
      </c>
      <c r="D11565" t="s">
        <v>8781</v>
      </c>
      <c r="E11565" s="363" t="s">
        <v>12477</v>
      </c>
      <c r="F11565"/>
      <c r="G11565"/>
      <c r="H11565"/>
      <c r="I11565" s="610"/>
    </row>
    <row r="11566" spans="1:9" ht="15" x14ac:dyDescent="0.25">
      <c r="A11566" s="609" t="str">
        <f t="shared" si="180"/>
        <v>11674</v>
      </c>
      <c r="B11566">
        <v>11674</v>
      </c>
      <c r="C11566" t="s">
        <v>26341</v>
      </c>
      <c r="D11566" t="s">
        <v>8781</v>
      </c>
      <c r="E11566" s="363" t="s">
        <v>13683</v>
      </c>
      <c r="F11566"/>
      <c r="G11566"/>
      <c r="H11566"/>
      <c r="I11566" s="610"/>
    </row>
    <row r="11567" spans="1:9" ht="15" x14ac:dyDescent="0.25">
      <c r="A11567" s="609" t="str">
        <f t="shared" si="180"/>
        <v>11675</v>
      </c>
      <c r="B11567">
        <v>11675</v>
      </c>
      <c r="C11567" t="s">
        <v>26342</v>
      </c>
      <c r="D11567" t="s">
        <v>8781</v>
      </c>
      <c r="E11567" s="363" t="s">
        <v>16472</v>
      </c>
      <c r="F11567"/>
      <c r="G11567"/>
      <c r="H11567"/>
      <c r="I11567" s="610"/>
    </row>
    <row r="11568" spans="1:9" ht="15" x14ac:dyDescent="0.25">
      <c r="A11568" s="609" t="str">
        <f t="shared" si="180"/>
        <v>11676</v>
      </c>
      <c r="B11568">
        <v>11676</v>
      </c>
      <c r="C11568" t="s">
        <v>26343</v>
      </c>
      <c r="D11568" t="s">
        <v>8781</v>
      </c>
      <c r="E11568" s="363" t="s">
        <v>16655</v>
      </c>
      <c r="F11568"/>
      <c r="G11568"/>
      <c r="H11568"/>
      <c r="I11568" s="610"/>
    </row>
    <row r="11569" spans="1:9" ht="15" x14ac:dyDescent="0.25">
      <c r="A11569" s="609" t="str">
        <f t="shared" si="180"/>
        <v>11677</v>
      </c>
      <c r="B11569">
        <v>11677</v>
      </c>
      <c r="C11569" t="s">
        <v>26344</v>
      </c>
      <c r="D11569" t="s">
        <v>8781</v>
      </c>
      <c r="E11569" s="363" t="s">
        <v>13041</v>
      </c>
      <c r="F11569"/>
      <c r="G11569"/>
      <c r="H11569"/>
      <c r="I11569" s="610"/>
    </row>
    <row r="11570" spans="1:9" ht="15" x14ac:dyDescent="0.25">
      <c r="A11570" s="609" t="str">
        <f t="shared" si="180"/>
        <v>11678</v>
      </c>
      <c r="B11570">
        <v>11678</v>
      </c>
      <c r="C11570" t="s">
        <v>26345</v>
      </c>
      <c r="D11570" t="s">
        <v>8781</v>
      </c>
      <c r="E11570" s="363" t="s">
        <v>26346</v>
      </c>
      <c r="F11570"/>
      <c r="G11570"/>
      <c r="H11570"/>
      <c r="I11570" s="610"/>
    </row>
    <row r="11571" spans="1:9" ht="15" x14ac:dyDescent="0.25">
      <c r="A11571" s="609" t="str">
        <f t="shared" si="180"/>
        <v>6038</v>
      </c>
      <c r="B11571">
        <v>6038</v>
      </c>
      <c r="C11571" t="s">
        <v>26347</v>
      </c>
      <c r="D11571" t="s">
        <v>8781</v>
      </c>
      <c r="E11571" s="363" t="s">
        <v>12506</v>
      </c>
      <c r="F11571"/>
      <c r="G11571"/>
      <c r="H11571"/>
      <c r="I11571" s="610"/>
    </row>
    <row r="11572" spans="1:9" ht="15" x14ac:dyDescent="0.25">
      <c r="A11572" s="609" t="str">
        <f t="shared" si="180"/>
        <v>11718</v>
      </c>
      <c r="B11572">
        <v>11718</v>
      </c>
      <c r="C11572" t="s">
        <v>26348</v>
      </c>
      <c r="D11572" t="s">
        <v>8781</v>
      </c>
      <c r="E11572" s="363" t="s">
        <v>17895</v>
      </c>
      <c r="F11572"/>
      <c r="G11572"/>
      <c r="H11572"/>
      <c r="I11572" s="610"/>
    </row>
    <row r="11573" spans="1:9" ht="15" x14ac:dyDescent="0.25">
      <c r="A11573" s="609" t="str">
        <f t="shared" si="180"/>
        <v>6037</v>
      </c>
      <c r="B11573">
        <v>6037</v>
      </c>
      <c r="C11573" t="s">
        <v>26349</v>
      </c>
      <c r="D11573" t="s">
        <v>8781</v>
      </c>
      <c r="E11573" s="363" t="s">
        <v>8806</v>
      </c>
      <c r="F11573"/>
      <c r="G11573"/>
      <c r="H11573"/>
      <c r="I11573" s="610"/>
    </row>
    <row r="11574" spans="1:9" ht="15" x14ac:dyDescent="0.25">
      <c r="A11574" s="609" t="str">
        <f t="shared" si="180"/>
        <v>11719</v>
      </c>
      <c r="B11574">
        <v>11719</v>
      </c>
      <c r="C11574" t="s">
        <v>26350</v>
      </c>
      <c r="D11574" t="s">
        <v>8781</v>
      </c>
      <c r="E11574" s="363" t="s">
        <v>10307</v>
      </c>
      <c r="F11574"/>
      <c r="G11574"/>
      <c r="H11574"/>
      <c r="I11574" s="610"/>
    </row>
    <row r="11575" spans="1:9" ht="15" x14ac:dyDescent="0.25">
      <c r="A11575" s="609" t="str">
        <f t="shared" si="180"/>
        <v>6019</v>
      </c>
      <c r="B11575">
        <v>6019</v>
      </c>
      <c r="C11575" t="s">
        <v>26351</v>
      </c>
      <c r="D11575" t="s">
        <v>8781</v>
      </c>
      <c r="E11575" s="363" t="s">
        <v>10292</v>
      </c>
      <c r="F11575"/>
      <c r="G11575"/>
      <c r="H11575"/>
      <c r="I11575" s="610"/>
    </row>
    <row r="11576" spans="1:9" ht="15" x14ac:dyDescent="0.25">
      <c r="A11576" s="609" t="str">
        <f t="shared" si="180"/>
        <v>6010</v>
      </c>
      <c r="B11576">
        <v>6010</v>
      </c>
      <c r="C11576" t="s">
        <v>26352</v>
      </c>
      <c r="D11576" t="s">
        <v>8781</v>
      </c>
      <c r="E11576" s="363" t="s">
        <v>26353</v>
      </c>
      <c r="F11576"/>
      <c r="G11576"/>
      <c r="H11576"/>
      <c r="I11576" s="610"/>
    </row>
    <row r="11577" spans="1:9" ht="15" x14ac:dyDescent="0.25">
      <c r="A11577" s="609" t="str">
        <f t="shared" si="180"/>
        <v>6017</v>
      </c>
      <c r="B11577">
        <v>6017</v>
      </c>
      <c r="C11577" t="s">
        <v>26354</v>
      </c>
      <c r="D11577" t="s">
        <v>8781</v>
      </c>
      <c r="E11577" s="363" t="s">
        <v>18656</v>
      </c>
      <c r="F11577"/>
      <c r="G11577"/>
      <c r="H11577"/>
      <c r="I11577" s="610"/>
    </row>
    <row r="11578" spans="1:9" ht="15" x14ac:dyDescent="0.25">
      <c r="A11578" s="609" t="str">
        <f t="shared" si="180"/>
        <v>6020</v>
      </c>
      <c r="B11578">
        <v>6020</v>
      </c>
      <c r="C11578" t="s">
        <v>26355</v>
      </c>
      <c r="D11578" t="s">
        <v>8781</v>
      </c>
      <c r="E11578" s="363" t="s">
        <v>10967</v>
      </c>
      <c r="F11578"/>
      <c r="G11578"/>
      <c r="H11578"/>
      <c r="I11578" s="610"/>
    </row>
    <row r="11579" spans="1:9" ht="15" x14ac:dyDescent="0.25">
      <c r="A11579" s="609" t="str">
        <f t="shared" si="180"/>
        <v>6028</v>
      </c>
      <c r="B11579">
        <v>6028</v>
      </c>
      <c r="C11579" t="s">
        <v>26356</v>
      </c>
      <c r="D11579" t="s">
        <v>8781</v>
      </c>
      <c r="E11579" s="363" t="s">
        <v>12616</v>
      </c>
      <c r="F11579"/>
      <c r="G11579"/>
      <c r="H11579"/>
      <c r="I11579" s="610"/>
    </row>
    <row r="11580" spans="1:9" ht="15" x14ac:dyDescent="0.25">
      <c r="A11580" s="609" t="str">
        <f t="shared" si="180"/>
        <v>6011</v>
      </c>
      <c r="B11580">
        <v>6011</v>
      </c>
      <c r="C11580" t="s">
        <v>26357</v>
      </c>
      <c r="D11580" t="s">
        <v>8781</v>
      </c>
      <c r="E11580" s="363" t="s">
        <v>26358</v>
      </c>
      <c r="F11580"/>
      <c r="G11580"/>
      <c r="H11580"/>
      <c r="I11580" s="610"/>
    </row>
    <row r="11581" spans="1:9" ht="15" x14ac:dyDescent="0.25">
      <c r="A11581" s="609" t="str">
        <f t="shared" si="180"/>
        <v>6012</v>
      </c>
      <c r="B11581">
        <v>6012</v>
      </c>
      <c r="C11581" t="s">
        <v>26359</v>
      </c>
      <c r="D11581" t="s">
        <v>8781</v>
      </c>
      <c r="E11581" s="363" t="s">
        <v>26360</v>
      </c>
      <c r="F11581"/>
      <c r="G11581"/>
      <c r="H11581"/>
      <c r="I11581" s="610"/>
    </row>
    <row r="11582" spans="1:9" ht="15" x14ac:dyDescent="0.25">
      <c r="A11582" s="609" t="str">
        <f t="shared" si="180"/>
        <v>6016</v>
      </c>
      <c r="B11582">
        <v>6016</v>
      </c>
      <c r="C11582" t="s">
        <v>26361</v>
      </c>
      <c r="D11582" t="s">
        <v>8781</v>
      </c>
      <c r="E11582" s="363" t="s">
        <v>19158</v>
      </c>
      <c r="F11582"/>
      <c r="G11582"/>
      <c r="H11582"/>
      <c r="I11582" s="610"/>
    </row>
    <row r="11583" spans="1:9" ht="15" x14ac:dyDescent="0.25">
      <c r="A11583" s="609" t="str">
        <f t="shared" si="180"/>
        <v>6027</v>
      </c>
      <c r="B11583">
        <v>6027</v>
      </c>
      <c r="C11583" t="s">
        <v>26362</v>
      </c>
      <c r="D11583" t="s">
        <v>8781</v>
      </c>
      <c r="E11583" s="363" t="s">
        <v>26363</v>
      </c>
      <c r="F11583"/>
      <c r="G11583"/>
      <c r="H11583"/>
      <c r="I11583" s="610"/>
    </row>
    <row r="11584" spans="1:9" ht="15" x14ac:dyDescent="0.25">
      <c r="A11584" s="609" t="str">
        <f t="shared" si="180"/>
        <v>6013</v>
      </c>
      <c r="B11584">
        <v>6013</v>
      </c>
      <c r="C11584" t="s">
        <v>26364</v>
      </c>
      <c r="D11584" t="s">
        <v>8781</v>
      </c>
      <c r="E11584" s="363" t="s">
        <v>26365</v>
      </c>
      <c r="F11584"/>
      <c r="G11584"/>
      <c r="H11584"/>
      <c r="I11584" s="610"/>
    </row>
    <row r="11585" spans="1:9" ht="15" x14ac:dyDescent="0.25">
      <c r="A11585" s="609" t="str">
        <f t="shared" si="180"/>
        <v>6015</v>
      </c>
      <c r="B11585">
        <v>6015</v>
      </c>
      <c r="C11585" t="s">
        <v>26366</v>
      </c>
      <c r="D11585" t="s">
        <v>8781</v>
      </c>
      <c r="E11585" s="363" t="s">
        <v>26367</v>
      </c>
      <c r="F11585"/>
      <c r="G11585"/>
      <c r="H11585"/>
      <c r="I11585" s="610"/>
    </row>
    <row r="11586" spans="1:9" ht="15" x14ac:dyDescent="0.25">
      <c r="A11586" s="609" t="str">
        <f t="shared" ref="A11586:A11649" si="181">IF(ISERROR(SEARCH("/",B11586)=6),TRIM(CLEAN(B11586)),IF(SEARCH("/",B11586)=6,IF(LEN(TRIM(CLEAN(B11586)))=7,LEFT(TRIM(CLEAN(B11586)),6)&amp;"00"&amp;RIGHT(TRIM(CLEAN(B11586)),1),LEFT(TRIM(CLEAN(B11586)),6)&amp;"0"&amp;RIGHT(TRIM(CLEAN(B11586)),2)),TRIM(CLEAN(B11586))))</f>
        <v>6014</v>
      </c>
      <c r="B11586">
        <v>6014</v>
      </c>
      <c r="C11586" t="s">
        <v>26368</v>
      </c>
      <c r="D11586" t="s">
        <v>8781</v>
      </c>
      <c r="E11586" s="363" t="s">
        <v>26369</v>
      </c>
      <c r="F11586"/>
      <c r="G11586"/>
      <c r="H11586"/>
      <c r="I11586" s="610"/>
    </row>
    <row r="11587" spans="1:9" ht="15" x14ac:dyDescent="0.25">
      <c r="A11587" s="609" t="str">
        <f t="shared" si="181"/>
        <v>6006</v>
      </c>
      <c r="B11587">
        <v>6006</v>
      </c>
      <c r="C11587" t="s">
        <v>26370</v>
      </c>
      <c r="D11587" t="s">
        <v>8781</v>
      </c>
      <c r="E11587" s="363" t="s">
        <v>26371</v>
      </c>
      <c r="F11587"/>
      <c r="G11587"/>
      <c r="H11587"/>
      <c r="I11587" s="610"/>
    </row>
    <row r="11588" spans="1:9" ht="15" x14ac:dyDescent="0.25">
      <c r="A11588" s="609" t="str">
        <f t="shared" si="181"/>
        <v>6005</v>
      </c>
      <c r="B11588">
        <v>6005</v>
      </c>
      <c r="C11588" t="s">
        <v>26372</v>
      </c>
      <c r="D11588" t="s">
        <v>8781</v>
      </c>
      <c r="E11588" s="363" t="s">
        <v>26373</v>
      </c>
      <c r="F11588"/>
      <c r="G11588"/>
      <c r="H11588"/>
      <c r="I11588" s="610"/>
    </row>
    <row r="11589" spans="1:9" ht="15" x14ac:dyDescent="0.25">
      <c r="A11589" s="609" t="str">
        <f t="shared" si="181"/>
        <v>11756</v>
      </c>
      <c r="B11589">
        <v>11756</v>
      </c>
      <c r="C11589" t="s">
        <v>26374</v>
      </c>
      <c r="D11589" t="s">
        <v>8781</v>
      </c>
      <c r="E11589" s="363" t="s">
        <v>26157</v>
      </c>
      <c r="F11589"/>
      <c r="G11589"/>
      <c r="H11589"/>
      <c r="I11589" s="610"/>
    </row>
    <row r="11590" spans="1:9" ht="15" x14ac:dyDescent="0.25">
      <c r="A11590" s="609" t="str">
        <f t="shared" si="181"/>
        <v>10904</v>
      </c>
      <c r="B11590">
        <v>10904</v>
      </c>
      <c r="C11590" t="s">
        <v>26375</v>
      </c>
      <c r="D11590" t="s">
        <v>8781</v>
      </c>
      <c r="E11590" s="363" t="s">
        <v>26376</v>
      </c>
      <c r="F11590"/>
      <c r="G11590"/>
      <c r="H11590"/>
      <c r="I11590" s="610"/>
    </row>
    <row r="11591" spans="1:9" ht="15" x14ac:dyDescent="0.25">
      <c r="A11591" s="609" t="str">
        <f t="shared" si="181"/>
        <v>11752</v>
      </c>
      <c r="B11591">
        <v>11752</v>
      </c>
      <c r="C11591" t="s">
        <v>26377</v>
      </c>
      <c r="D11591" t="s">
        <v>8781</v>
      </c>
      <c r="E11591" s="363" t="s">
        <v>9419</v>
      </c>
      <c r="F11591"/>
      <c r="G11591"/>
      <c r="H11591"/>
      <c r="I11591" s="610"/>
    </row>
    <row r="11592" spans="1:9" ht="15" x14ac:dyDescent="0.25">
      <c r="A11592" s="609" t="str">
        <f t="shared" si="181"/>
        <v>11753</v>
      </c>
      <c r="B11592">
        <v>11753</v>
      </c>
      <c r="C11592" t="s">
        <v>26378</v>
      </c>
      <c r="D11592" t="s">
        <v>8781</v>
      </c>
      <c r="E11592" s="363" t="s">
        <v>15922</v>
      </c>
      <c r="F11592"/>
      <c r="G11592"/>
      <c r="H11592"/>
      <c r="I11592" s="610"/>
    </row>
    <row r="11593" spans="1:9" ht="15" x14ac:dyDescent="0.25">
      <c r="A11593" s="609" t="str">
        <f t="shared" si="181"/>
        <v>6021</v>
      </c>
      <c r="B11593">
        <v>6021</v>
      </c>
      <c r="C11593" t="s">
        <v>26379</v>
      </c>
      <c r="D11593" t="s">
        <v>8781</v>
      </c>
      <c r="E11593" s="363" t="s">
        <v>26380</v>
      </c>
      <c r="F11593"/>
      <c r="G11593"/>
      <c r="H11593"/>
      <c r="I11593" s="610"/>
    </row>
    <row r="11594" spans="1:9" ht="15" x14ac:dyDescent="0.25">
      <c r="A11594" s="609" t="str">
        <f t="shared" si="181"/>
        <v>6024</v>
      </c>
      <c r="B11594">
        <v>6024</v>
      </c>
      <c r="C11594" t="s">
        <v>26381</v>
      </c>
      <c r="D11594" t="s">
        <v>8781</v>
      </c>
      <c r="E11594" s="363" t="s">
        <v>19420</v>
      </c>
      <c r="F11594"/>
      <c r="G11594"/>
      <c r="H11594"/>
      <c r="I11594" s="610"/>
    </row>
    <row r="11595" spans="1:9" ht="15" x14ac:dyDescent="0.25">
      <c r="A11595" s="609" t="str">
        <f t="shared" si="181"/>
        <v>38379</v>
      </c>
      <c r="B11595">
        <v>38379</v>
      </c>
      <c r="C11595" t="s">
        <v>26382</v>
      </c>
      <c r="D11595" t="s">
        <v>8796</v>
      </c>
      <c r="E11595" s="363" t="s">
        <v>26383</v>
      </c>
      <c r="F11595"/>
      <c r="G11595"/>
      <c r="H11595"/>
      <c r="I11595" s="610"/>
    </row>
    <row r="11596" spans="1:9" ht="15" x14ac:dyDescent="0.25">
      <c r="A11596" s="609" t="str">
        <f t="shared" si="181"/>
        <v>13897</v>
      </c>
      <c r="B11596">
        <v>13897</v>
      </c>
      <c r="C11596" t="s">
        <v>26384</v>
      </c>
      <c r="D11596" t="s">
        <v>8781</v>
      </c>
      <c r="E11596" s="363" t="s">
        <v>26385</v>
      </c>
      <c r="F11596"/>
      <c r="G11596"/>
      <c r="H11596"/>
      <c r="I11596" s="610"/>
    </row>
    <row r="11597" spans="1:9" ht="15" x14ac:dyDescent="0.25">
      <c r="A11597" s="609" t="str">
        <f t="shared" si="181"/>
        <v>10640</v>
      </c>
      <c r="B11597">
        <v>10640</v>
      </c>
      <c r="C11597" t="s">
        <v>26386</v>
      </c>
      <c r="D11597" t="s">
        <v>8781</v>
      </c>
      <c r="E11597" s="363" t="s">
        <v>26387</v>
      </c>
      <c r="F11597"/>
      <c r="G11597"/>
      <c r="H11597"/>
      <c r="I11597" s="610"/>
    </row>
    <row r="11598" spans="1:9" ht="15" x14ac:dyDescent="0.25">
      <c r="A11598" s="609" t="str">
        <f t="shared" si="181"/>
        <v>11086</v>
      </c>
      <c r="B11598">
        <v>11086</v>
      </c>
      <c r="C11598" t="s">
        <v>26388</v>
      </c>
      <c r="D11598" t="s">
        <v>8911</v>
      </c>
      <c r="E11598" s="363" t="s">
        <v>19140</v>
      </c>
      <c r="F11598"/>
      <c r="G11598"/>
      <c r="H11598"/>
      <c r="I11598" s="610"/>
    </row>
    <row r="11599" spans="1:9" ht="15" x14ac:dyDescent="0.25">
      <c r="A11599" s="609" t="str">
        <f t="shared" si="181"/>
        <v>34357</v>
      </c>
      <c r="B11599">
        <v>34357</v>
      </c>
      <c r="C11599" t="s">
        <v>26389</v>
      </c>
      <c r="D11599" t="s">
        <v>8790</v>
      </c>
      <c r="E11599" s="363" t="s">
        <v>9269</v>
      </c>
      <c r="F11599"/>
      <c r="G11599"/>
      <c r="H11599"/>
      <c r="I11599" s="610"/>
    </row>
    <row r="11600" spans="1:9" ht="15" x14ac:dyDescent="0.25">
      <c r="A11600" s="609" t="str">
        <f t="shared" si="181"/>
        <v>37329</v>
      </c>
      <c r="B11600">
        <v>37329</v>
      </c>
      <c r="C11600" t="s">
        <v>26390</v>
      </c>
      <c r="D11600" t="s">
        <v>8790</v>
      </c>
      <c r="E11600" s="363" t="s">
        <v>26391</v>
      </c>
      <c r="F11600"/>
      <c r="G11600"/>
      <c r="H11600"/>
      <c r="I11600" s="610"/>
    </row>
    <row r="11601" spans="1:9" ht="15" x14ac:dyDescent="0.25">
      <c r="A11601" s="609" t="str">
        <f t="shared" si="181"/>
        <v>2510</v>
      </c>
      <c r="B11601">
        <v>2510</v>
      </c>
      <c r="C11601" t="s">
        <v>26392</v>
      </c>
      <c r="D11601" t="s">
        <v>8781</v>
      </c>
      <c r="E11601" s="363" t="s">
        <v>13652</v>
      </c>
      <c r="F11601"/>
      <c r="G11601"/>
      <c r="H11601"/>
      <c r="I11601" s="610"/>
    </row>
    <row r="11602" spans="1:9" ht="15" x14ac:dyDescent="0.25">
      <c r="A11602" s="609" t="str">
        <f t="shared" si="181"/>
        <v>12359</v>
      </c>
      <c r="B11602">
        <v>12359</v>
      </c>
      <c r="C11602" t="s">
        <v>26393</v>
      </c>
      <c r="D11602" t="s">
        <v>8781</v>
      </c>
      <c r="E11602" s="363" t="s">
        <v>18704</v>
      </c>
      <c r="F11602"/>
      <c r="G11602"/>
      <c r="H11602"/>
      <c r="I11602" s="610"/>
    </row>
    <row r="11603" spans="1:9" ht="15" x14ac:dyDescent="0.25">
      <c r="A11603" s="609" t="str">
        <f t="shared" si="181"/>
        <v>7353</v>
      </c>
      <c r="B11603">
        <v>7353</v>
      </c>
      <c r="C11603" t="s">
        <v>26394</v>
      </c>
      <c r="D11603" t="s">
        <v>8777</v>
      </c>
      <c r="E11603" s="363" t="s">
        <v>26395</v>
      </c>
      <c r="F11603"/>
      <c r="G11603"/>
      <c r="H11603"/>
      <c r="I11603" s="610"/>
    </row>
    <row r="11604" spans="1:9" ht="15" x14ac:dyDescent="0.25">
      <c r="A11604" s="609" t="str">
        <f t="shared" si="181"/>
        <v>36144</v>
      </c>
      <c r="B11604">
        <v>36144</v>
      </c>
      <c r="C11604" t="s">
        <v>26396</v>
      </c>
      <c r="D11604" t="s">
        <v>8781</v>
      </c>
      <c r="E11604" s="363" t="s">
        <v>9139</v>
      </c>
      <c r="F11604"/>
      <c r="G11604"/>
      <c r="H11604"/>
      <c r="I11604" s="610"/>
    </row>
    <row r="11605" spans="1:9" ht="15" x14ac:dyDescent="0.25">
      <c r="A11605" s="609" t="str">
        <f t="shared" si="181"/>
        <v>10518</v>
      </c>
      <c r="B11605">
        <v>10518</v>
      </c>
      <c r="C11605" t="s">
        <v>26397</v>
      </c>
      <c r="D11605" t="s">
        <v>8781</v>
      </c>
      <c r="E11605" s="363" t="s">
        <v>26398</v>
      </c>
      <c r="F11605"/>
      <c r="G11605"/>
      <c r="H11605"/>
      <c r="I11605" s="610"/>
    </row>
    <row r="11606" spans="1:9" ht="15" x14ac:dyDescent="0.25">
      <c r="A11606" s="609" t="str">
        <f t="shared" si="181"/>
        <v>36530</v>
      </c>
      <c r="B11606">
        <v>36530</v>
      </c>
      <c r="C11606" t="s">
        <v>26399</v>
      </c>
      <c r="D11606" t="s">
        <v>8781</v>
      </c>
      <c r="E11606" s="363" t="s">
        <v>26400</v>
      </c>
      <c r="F11606"/>
      <c r="G11606"/>
      <c r="H11606"/>
      <c r="I11606" s="610"/>
    </row>
    <row r="11607" spans="1:9" ht="15" x14ac:dyDescent="0.25">
      <c r="A11607" s="609" t="str">
        <f t="shared" si="181"/>
        <v>6046</v>
      </c>
      <c r="B11607">
        <v>6046</v>
      </c>
      <c r="C11607" t="s">
        <v>26401</v>
      </c>
      <c r="D11607" t="s">
        <v>8781</v>
      </c>
      <c r="E11607" s="363" t="s">
        <v>26402</v>
      </c>
      <c r="F11607"/>
      <c r="G11607"/>
      <c r="H11607"/>
      <c r="I11607" s="610"/>
    </row>
    <row r="11608" spans="1:9" ht="15" x14ac:dyDescent="0.25">
      <c r="A11608" s="609" t="str">
        <f t="shared" si="181"/>
        <v>36531</v>
      </c>
      <c r="B11608">
        <v>36531</v>
      </c>
      <c r="C11608" t="s">
        <v>26403</v>
      </c>
      <c r="D11608" t="s">
        <v>8781</v>
      </c>
      <c r="E11608" s="363" t="s">
        <v>26404</v>
      </c>
      <c r="F11608"/>
      <c r="G11608"/>
      <c r="H11608"/>
      <c r="I11608" s="610"/>
    </row>
    <row r="11609" spans="1:9" ht="15" x14ac:dyDescent="0.25">
      <c r="A11609" s="609" t="str">
        <f t="shared" si="181"/>
        <v>34684</v>
      </c>
      <c r="B11609">
        <v>34684</v>
      </c>
      <c r="C11609" t="s">
        <v>26405</v>
      </c>
      <c r="D11609" t="s">
        <v>8779</v>
      </c>
      <c r="E11609" s="363" t="s">
        <v>26406</v>
      </c>
      <c r="F11609"/>
      <c r="G11609"/>
      <c r="H11609"/>
      <c r="I11609" s="610"/>
    </row>
    <row r="11610" spans="1:9" ht="15" x14ac:dyDescent="0.25">
      <c r="A11610" s="609" t="str">
        <f t="shared" si="181"/>
        <v>34683</v>
      </c>
      <c r="B11610">
        <v>34683</v>
      </c>
      <c r="C11610" t="s">
        <v>26407</v>
      </c>
      <c r="D11610" t="s">
        <v>8779</v>
      </c>
      <c r="E11610" s="363" t="s">
        <v>26408</v>
      </c>
      <c r="F11610"/>
      <c r="G11610"/>
      <c r="H11610"/>
      <c r="I11610" s="610"/>
    </row>
    <row r="11611" spans="1:9" ht="15" x14ac:dyDescent="0.25">
      <c r="A11611" s="609" t="str">
        <f t="shared" si="181"/>
        <v>533</v>
      </c>
      <c r="B11611">
        <v>533</v>
      </c>
      <c r="C11611" t="s">
        <v>26409</v>
      </c>
      <c r="D11611" t="s">
        <v>8779</v>
      </c>
      <c r="E11611" s="363" t="s">
        <v>10357</v>
      </c>
      <c r="F11611"/>
      <c r="G11611"/>
      <c r="H11611"/>
      <c r="I11611" s="610"/>
    </row>
    <row r="11612" spans="1:9" ht="15" x14ac:dyDescent="0.25">
      <c r="A11612" s="609" t="str">
        <f t="shared" si="181"/>
        <v>10515</v>
      </c>
      <c r="B11612">
        <v>10515</v>
      </c>
      <c r="C11612" t="s">
        <v>26410</v>
      </c>
      <c r="D11612" t="s">
        <v>8779</v>
      </c>
      <c r="E11612" s="363" t="s">
        <v>26411</v>
      </c>
      <c r="F11612"/>
      <c r="G11612"/>
      <c r="H11612"/>
      <c r="I11612" s="610"/>
    </row>
    <row r="11613" spans="1:9" ht="15" x14ac:dyDescent="0.25">
      <c r="A11613" s="609" t="str">
        <f t="shared" si="181"/>
        <v>536</v>
      </c>
      <c r="B11613">
        <v>536</v>
      </c>
      <c r="C11613" t="s">
        <v>26412</v>
      </c>
      <c r="D11613" t="s">
        <v>8779</v>
      </c>
      <c r="E11613" s="363" t="s">
        <v>26413</v>
      </c>
      <c r="F11613"/>
      <c r="G11613"/>
      <c r="H11613"/>
      <c r="I11613" s="610"/>
    </row>
    <row r="11614" spans="1:9" ht="15" x14ac:dyDescent="0.25">
      <c r="A11614" s="609" t="str">
        <f t="shared" si="181"/>
        <v>153</v>
      </c>
      <c r="B11614">
        <v>153</v>
      </c>
      <c r="C11614" t="s">
        <v>26414</v>
      </c>
      <c r="D11614" t="s">
        <v>8777</v>
      </c>
      <c r="E11614" s="363" t="s">
        <v>26415</v>
      </c>
      <c r="F11614"/>
      <c r="G11614"/>
      <c r="H11614"/>
      <c r="I11614" s="610"/>
    </row>
    <row r="11615" spans="1:9" ht="15" x14ac:dyDescent="0.25">
      <c r="A11615" s="609" t="str">
        <f t="shared" si="181"/>
        <v>34682</v>
      </c>
      <c r="B11615">
        <v>34682</v>
      </c>
      <c r="C11615" t="s">
        <v>26416</v>
      </c>
      <c r="D11615" t="s">
        <v>8779</v>
      </c>
      <c r="E11615" s="363" t="s">
        <v>26417</v>
      </c>
      <c r="F11615"/>
      <c r="G11615"/>
      <c r="H11615"/>
      <c r="I11615" s="610"/>
    </row>
    <row r="11616" spans="1:9" ht="15" x14ac:dyDescent="0.25">
      <c r="A11616" s="609" t="str">
        <f t="shared" si="181"/>
        <v>20205</v>
      </c>
      <c r="B11616">
        <v>20205</v>
      </c>
      <c r="C11616" t="s">
        <v>26418</v>
      </c>
      <c r="D11616" t="s">
        <v>8796</v>
      </c>
      <c r="E11616" s="363" t="s">
        <v>10304</v>
      </c>
      <c r="F11616"/>
      <c r="G11616"/>
      <c r="H11616"/>
      <c r="I11616" s="610"/>
    </row>
    <row r="11617" spans="1:9" ht="15" x14ac:dyDescent="0.25">
      <c r="A11617" s="609" t="str">
        <f t="shared" si="181"/>
        <v>4412</v>
      </c>
      <c r="B11617">
        <v>4412</v>
      </c>
      <c r="C11617" t="s">
        <v>26419</v>
      </c>
      <c r="D11617" t="s">
        <v>8796</v>
      </c>
      <c r="E11617" s="363" t="s">
        <v>9742</v>
      </c>
      <c r="F11617"/>
      <c r="G11617"/>
      <c r="H11617"/>
      <c r="I11617" s="610"/>
    </row>
    <row r="11618" spans="1:9" ht="15" x14ac:dyDescent="0.25">
      <c r="A11618" s="609" t="str">
        <f t="shared" si="181"/>
        <v>4408</v>
      </c>
      <c r="B11618">
        <v>4408</v>
      </c>
      <c r="C11618" t="s">
        <v>26420</v>
      </c>
      <c r="D11618" t="s">
        <v>8796</v>
      </c>
      <c r="E11618" s="363" t="s">
        <v>9338</v>
      </c>
      <c r="F11618"/>
      <c r="G11618"/>
      <c r="H11618"/>
      <c r="I11618" s="610"/>
    </row>
    <row r="11619" spans="1:9" ht="15" x14ac:dyDescent="0.25">
      <c r="A11619" s="609" t="str">
        <f t="shared" si="181"/>
        <v>10559</v>
      </c>
      <c r="B11619">
        <v>10559</v>
      </c>
      <c r="C11619" t="s">
        <v>26421</v>
      </c>
      <c r="D11619" t="s">
        <v>8781</v>
      </c>
      <c r="E11619" s="363" t="s">
        <v>26422</v>
      </c>
      <c r="F11619"/>
      <c r="G11619"/>
      <c r="H11619"/>
      <c r="I11619" s="610"/>
    </row>
    <row r="11620" spans="1:9" ht="15" x14ac:dyDescent="0.25">
      <c r="A11620" s="609" t="str">
        <f t="shared" si="181"/>
        <v>10664</v>
      </c>
      <c r="B11620">
        <v>10664</v>
      </c>
      <c r="C11620" t="s">
        <v>26423</v>
      </c>
      <c r="D11620" t="s">
        <v>8781</v>
      </c>
      <c r="E11620" s="363" t="s">
        <v>26424</v>
      </c>
      <c r="F11620"/>
      <c r="G11620"/>
      <c r="H11620"/>
      <c r="I11620" s="610"/>
    </row>
    <row r="11621" spans="1:9" ht="15" x14ac:dyDescent="0.25">
      <c r="A11621" s="609" t="str">
        <f t="shared" si="181"/>
        <v>36250</v>
      </c>
      <c r="B11621">
        <v>36250</v>
      </c>
      <c r="C11621" t="s">
        <v>26425</v>
      </c>
      <c r="D11621" t="s">
        <v>8796</v>
      </c>
      <c r="E11621" s="363" t="s">
        <v>9751</v>
      </c>
      <c r="F11621"/>
      <c r="G11621"/>
      <c r="H11621"/>
      <c r="I11621" s="610"/>
    </row>
    <row r="11622" spans="1:9" ht="15" x14ac:dyDescent="0.25">
      <c r="A11622" s="609" t="str">
        <f t="shared" si="181"/>
        <v>10857</v>
      </c>
      <c r="B11622">
        <v>10857</v>
      </c>
      <c r="C11622" t="s">
        <v>26426</v>
      </c>
      <c r="D11622" t="s">
        <v>8796</v>
      </c>
      <c r="E11622" s="363" t="s">
        <v>18210</v>
      </c>
      <c r="F11622"/>
      <c r="G11622"/>
      <c r="H11622"/>
      <c r="I11622" s="610"/>
    </row>
    <row r="11623" spans="1:9" ht="15" x14ac:dyDescent="0.25">
      <c r="A11623" s="609" t="str">
        <f t="shared" si="181"/>
        <v>4803</v>
      </c>
      <c r="B11623">
        <v>4803</v>
      </c>
      <c r="C11623" t="s">
        <v>26427</v>
      </c>
      <c r="D11623" t="s">
        <v>8796</v>
      </c>
      <c r="E11623" s="363" t="s">
        <v>13455</v>
      </c>
      <c r="F11623"/>
      <c r="G11623"/>
      <c r="H11623"/>
      <c r="I11623" s="610"/>
    </row>
    <row r="11624" spans="1:9" ht="15" x14ac:dyDescent="0.25">
      <c r="A11624" s="609" t="str">
        <f t="shared" si="181"/>
        <v>6186</v>
      </c>
      <c r="B11624">
        <v>6186</v>
      </c>
      <c r="C11624" t="s">
        <v>26428</v>
      </c>
      <c r="D11624" t="s">
        <v>8796</v>
      </c>
      <c r="E11624" s="363" t="s">
        <v>19748</v>
      </c>
      <c r="F11624"/>
      <c r="G11624"/>
      <c r="H11624"/>
      <c r="I11624" s="610"/>
    </row>
    <row r="11625" spans="1:9" ht="15" x14ac:dyDescent="0.25">
      <c r="A11625" s="609" t="str">
        <f t="shared" si="181"/>
        <v>4829</v>
      </c>
      <c r="B11625">
        <v>4829</v>
      </c>
      <c r="C11625" t="s">
        <v>26429</v>
      </c>
      <c r="D11625" t="s">
        <v>8796</v>
      </c>
      <c r="E11625" s="363" t="s">
        <v>26430</v>
      </c>
      <c r="F11625"/>
      <c r="G11625"/>
      <c r="H11625"/>
      <c r="I11625" s="610"/>
    </row>
    <row r="11626" spans="1:9" ht="15" x14ac:dyDescent="0.25">
      <c r="A11626" s="609" t="str">
        <f t="shared" si="181"/>
        <v>39829</v>
      </c>
      <c r="B11626">
        <v>39829</v>
      </c>
      <c r="C11626" t="s">
        <v>26431</v>
      </c>
      <c r="D11626" t="s">
        <v>8796</v>
      </c>
      <c r="E11626" s="363" t="s">
        <v>26432</v>
      </c>
      <c r="F11626"/>
      <c r="G11626"/>
      <c r="H11626"/>
      <c r="I11626" s="610"/>
    </row>
    <row r="11627" spans="1:9" ht="15" x14ac:dyDescent="0.25">
      <c r="A11627" s="609" t="str">
        <f t="shared" si="181"/>
        <v>20231</v>
      </c>
      <c r="B11627">
        <v>20231</v>
      </c>
      <c r="C11627" t="s">
        <v>26433</v>
      </c>
      <c r="D11627" t="s">
        <v>8796</v>
      </c>
      <c r="E11627" s="363" t="s">
        <v>18108</v>
      </c>
      <c r="F11627"/>
      <c r="G11627"/>
      <c r="H11627"/>
      <c r="I11627" s="610"/>
    </row>
    <row r="11628" spans="1:9" ht="15" x14ac:dyDescent="0.25">
      <c r="A11628" s="609" t="str">
        <f t="shared" si="181"/>
        <v>4804</v>
      </c>
      <c r="B11628">
        <v>4804</v>
      </c>
      <c r="C11628" t="s">
        <v>26434</v>
      </c>
      <c r="D11628" t="s">
        <v>8796</v>
      </c>
      <c r="E11628" s="363" t="s">
        <v>9393</v>
      </c>
      <c r="F11628"/>
      <c r="G11628"/>
      <c r="H11628"/>
      <c r="I11628" s="610"/>
    </row>
    <row r="11629" spans="1:9" ht="15" x14ac:dyDescent="0.25">
      <c r="A11629" s="609" t="str">
        <f t="shared" si="181"/>
        <v>34680</v>
      </c>
      <c r="B11629">
        <v>34680</v>
      </c>
      <c r="C11629" t="s">
        <v>26435</v>
      </c>
      <c r="D11629" t="s">
        <v>8796</v>
      </c>
      <c r="E11629" s="363" t="s">
        <v>10213</v>
      </c>
      <c r="F11629"/>
      <c r="G11629"/>
      <c r="H11629"/>
      <c r="I11629" s="610"/>
    </row>
    <row r="11630" spans="1:9" ht="15" x14ac:dyDescent="0.25">
      <c r="A11630" s="609" t="str">
        <f t="shared" si="181"/>
        <v>11573</v>
      </c>
      <c r="B11630">
        <v>11573</v>
      </c>
      <c r="C11630" t="s">
        <v>26436</v>
      </c>
      <c r="D11630" t="s">
        <v>8781</v>
      </c>
      <c r="E11630" s="363" t="s">
        <v>9083</v>
      </c>
      <c r="F11630"/>
      <c r="G11630"/>
      <c r="H11630"/>
      <c r="I11630" s="610"/>
    </row>
    <row r="11631" spans="1:9" ht="15" x14ac:dyDescent="0.25">
      <c r="A11631" s="609" t="str">
        <f t="shared" si="181"/>
        <v>38401</v>
      </c>
      <c r="B11631">
        <v>38401</v>
      </c>
      <c r="C11631" t="s">
        <v>26437</v>
      </c>
      <c r="D11631" t="s">
        <v>8781</v>
      </c>
      <c r="E11631" s="363" t="s">
        <v>10192</v>
      </c>
      <c r="F11631"/>
      <c r="G11631"/>
      <c r="H11631"/>
      <c r="I11631" s="610"/>
    </row>
    <row r="11632" spans="1:9" ht="15" x14ac:dyDescent="0.25">
      <c r="A11632" s="609" t="str">
        <f t="shared" si="181"/>
        <v>11575</v>
      </c>
      <c r="B11632">
        <v>11575</v>
      </c>
      <c r="C11632" t="s">
        <v>26438</v>
      </c>
      <c r="D11632" t="s">
        <v>8781</v>
      </c>
      <c r="E11632" s="363" t="s">
        <v>9675</v>
      </c>
      <c r="F11632"/>
      <c r="G11632"/>
      <c r="H11632"/>
      <c r="I11632" s="610"/>
    </row>
    <row r="11633" spans="1:9" ht="15" x14ac:dyDescent="0.25">
      <c r="A11633" s="609" t="str">
        <f t="shared" si="181"/>
        <v>38179</v>
      </c>
      <c r="B11633">
        <v>38179</v>
      </c>
      <c r="C11633" t="s">
        <v>26439</v>
      </c>
      <c r="D11633" t="s">
        <v>8781</v>
      </c>
      <c r="E11633" s="363" t="s">
        <v>26440</v>
      </c>
      <c r="F11633"/>
      <c r="G11633"/>
      <c r="H11633"/>
      <c r="I11633" s="610"/>
    </row>
    <row r="11634" spans="1:9" ht="15" x14ac:dyDescent="0.25">
      <c r="A11634" s="609" t="str">
        <f t="shared" si="181"/>
        <v>20256</v>
      </c>
      <c r="B11634">
        <v>20256</v>
      </c>
      <c r="C11634" t="s">
        <v>26441</v>
      </c>
      <c r="D11634" t="s">
        <v>8781</v>
      </c>
      <c r="E11634" s="363" t="s">
        <v>11070</v>
      </c>
      <c r="F11634"/>
      <c r="G11634"/>
      <c r="H11634"/>
      <c r="I11634" s="610"/>
    </row>
    <row r="11635" spans="1:9" ht="15" x14ac:dyDescent="0.25">
      <c r="A11635" s="609" t="str">
        <f t="shared" si="181"/>
        <v>14511</v>
      </c>
      <c r="B11635">
        <v>14511</v>
      </c>
      <c r="C11635" t="s">
        <v>26442</v>
      </c>
      <c r="D11635" t="s">
        <v>8781</v>
      </c>
      <c r="E11635" s="363" t="s">
        <v>26443</v>
      </c>
      <c r="F11635"/>
      <c r="G11635"/>
      <c r="H11635"/>
      <c r="I11635" s="610"/>
    </row>
    <row r="11636" spans="1:9" ht="15" x14ac:dyDescent="0.25">
      <c r="A11636" s="609" t="str">
        <f t="shared" si="181"/>
        <v>10642</v>
      </c>
      <c r="B11636">
        <v>10642</v>
      </c>
      <c r="C11636" t="s">
        <v>26444</v>
      </c>
      <c r="D11636" t="s">
        <v>8781</v>
      </c>
      <c r="E11636" s="363" t="s">
        <v>26445</v>
      </c>
      <c r="F11636"/>
      <c r="G11636"/>
      <c r="H11636"/>
      <c r="I11636" s="610"/>
    </row>
    <row r="11637" spans="1:9" ht="15" x14ac:dyDescent="0.25">
      <c r="A11637" s="609" t="str">
        <f t="shared" si="181"/>
        <v>14489</v>
      </c>
      <c r="B11637">
        <v>14489</v>
      </c>
      <c r="C11637" t="s">
        <v>26446</v>
      </c>
      <c r="D11637" t="s">
        <v>8781</v>
      </c>
      <c r="E11637" s="363" t="s">
        <v>26447</v>
      </c>
      <c r="F11637"/>
      <c r="G11637"/>
      <c r="H11637"/>
      <c r="I11637" s="610"/>
    </row>
    <row r="11638" spans="1:9" ht="15" x14ac:dyDescent="0.25">
      <c r="A11638" s="609" t="str">
        <f t="shared" si="181"/>
        <v>14513</v>
      </c>
      <c r="B11638">
        <v>14513</v>
      </c>
      <c r="C11638" t="s">
        <v>26448</v>
      </c>
      <c r="D11638" t="s">
        <v>8781</v>
      </c>
      <c r="E11638" s="363" t="s">
        <v>26449</v>
      </c>
      <c r="F11638"/>
      <c r="G11638"/>
      <c r="H11638"/>
      <c r="I11638" s="610"/>
    </row>
    <row r="11639" spans="1:9" ht="15" x14ac:dyDescent="0.25">
      <c r="A11639" s="609" t="str">
        <f t="shared" si="181"/>
        <v>13600</v>
      </c>
      <c r="B11639">
        <v>13600</v>
      </c>
      <c r="C11639" t="s">
        <v>26450</v>
      </c>
      <c r="D11639" t="s">
        <v>8781</v>
      </c>
      <c r="E11639" s="363" t="s">
        <v>26451</v>
      </c>
      <c r="F11639"/>
      <c r="G11639"/>
      <c r="H11639"/>
      <c r="I11639" s="610"/>
    </row>
    <row r="11640" spans="1:9" ht="15" x14ac:dyDescent="0.25">
      <c r="A11640" s="609" t="str">
        <f t="shared" si="181"/>
        <v>10646</v>
      </c>
      <c r="B11640">
        <v>10646</v>
      </c>
      <c r="C11640" t="s">
        <v>26452</v>
      </c>
      <c r="D11640" t="s">
        <v>8781</v>
      </c>
      <c r="E11640" s="363" t="s">
        <v>26453</v>
      </c>
      <c r="F11640"/>
      <c r="G11640"/>
      <c r="H11640"/>
      <c r="I11640" s="610"/>
    </row>
    <row r="11641" spans="1:9" ht="15" x14ac:dyDescent="0.25">
      <c r="A11641" s="609" t="str">
        <f t="shared" si="181"/>
        <v>6070</v>
      </c>
      <c r="B11641">
        <v>6070</v>
      </c>
      <c r="C11641" t="s">
        <v>26454</v>
      </c>
      <c r="D11641" t="s">
        <v>8781</v>
      </c>
      <c r="E11641" s="363" t="s">
        <v>26455</v>
      </c>
      <c r="F11641"/>
      <c r="G11641"/>
      <c r="H11641"/>
      <c r="I11641" s="610"/>
    </row>
    <row r="11642" spans="1:9" ht="15" x14ac:dyDescent="0.25">
      <c r="A11642" s="609" t="str">
        <f t="shared" si="181"/>
        <v>6069</v>
      </c>
      <c r="B11642">
        <v>6069</v>
      </c>
      <c r="C11642" t="s">
        <v>26456</v>
      </c>
      <c r="D11642" t="s">
        <v>8781</v>
      </c>
      <c r="E11642" s="363" t="s">
        <v>26457</v>
      </c>
      <c r="F11642"/>
      <c r="G11642"/>
      <c r="H11642"/>
      <c r="I11642" s="610"/>
    </row>
    <row r="11643" spans="1:9" ht="15" x14ac:dyDescent="0.25">
      <c r="A11643" s="609" t="str">
        <f t="shared" si="181"/>
        <v>14626</v>
      </c>
      <c r="B11643">
        <v>14626</v>
      </c>
      <c r="C11643" t="s">
        <v>26458</v>
      </c>
      <c r="D11643" t="s">
        <v>8781</v>
      </c>
      <c r="E11643" s="363" t="s">
        <v>26459</v>
      </c>
      <c r="F11643"/>
      <c r="G11643"/>
      <c r="H11643"/>
      <c r="I11643" s="610"/>
    </row>
    <row r="11644" spans="1:9" ht="15" x14ac:dyDescent="0.25">
      <c r="A11644" s="609" t="str">
        <f t="shared" si="181"/>
        <v>6067</v>
      </c>
      <c r="B11644">
        <v>6067</v>
      </c>
      <c r="C11644" t="s">
        <v>26460</v>
      </c>
      <c r="D11644" t="s">
        <v>8781</v>
      </c>
      <c r="E11644" s="363" t="s">
        <v>26461</v>
      </c>
      <c r="F11644"/>
      <c r="G11644"/>
      <c r="H11644"/>
      <c r="I11644" s="610"/>
    </row>
    <row r="11645" spans="1:9" ht="15" x14ac:dyDescent="0.25">
      <c r="A11645" s="609" t="str">
        <f t="shared" si="181"/>
        <v>38393</v>
      </c>
      <c r="B11645">
        <v>38393</v>
      </c>
      <c r="C11645" t="s">
        <v>26462</v>
      </c>
      <c r="D11645" t="s">
        <v>8781</v>
      </c>
      <c r="E11645" s="363" t="s">
        <v>9929</v>
      </c>
      <c r="F11645"/>
      <c r="G11645"/>
      <c r="H11645"/>
      <c r="I11645" s="610"/>
    </row>
    <row r="11646" spans="1:9" ht="15" x14ac:dyDescent="0.25">
      <c r="A11646" s="609" t="str">
        <f t="shared" si="181"/>
        <v>38390</v>
      </c>
      <c r="B11646">
        <v>38390</v>
      </c>
      <c r="C11646" t="s">
        <v>26463</v>
      </c>
      <c r="D11646" t="s">
        <v>8781</v>
      </c>
      <c r="E11646" s="363" t="s">
        <v>18710</v>
      </c>
      <c r="F11646"/>
      <c r="G11646"/>
      <c r="H11646"/>
      <c r="I11646" s="610"/>
    </row>
    <row r="11647" spans="1:9" ht="15" x14ac:dyDescent="0.25">
      <c r="A11647" s="609" t="str">
        <f t="shared" si="181"/>
        <v>36532</v>
      </c>
      <c r="B11647">
        <v>36532</v>
      </c>
      <c r="C11647" t="s">
        <v>26464</v>
      </c>
      <c r="D11647" t="s">
        <v>8781</v>
      </c>
      <c r="E11647" s="363" t="s">
        <v>26465</v>
      </c>
      <c r="F11647"/>
      <c r="G11647"/>
      <c r="H11647"/>
      <c r="I11647" s="610"/>
    </row>
    <row r="11648" spans="1:9" ht="15" x14ac:dyDescent="0.25">
      <c r="A11648" s="609" t="str">
        <f t="shared" si="181"/>
        <v>11578</v>
      </c>
      <c r="B11648">
        <v>11578</v>
      </c>
      <c r="C11648" t="s">
        <v>26466</v>
      </c>
      <c r="D11648" t="s">
        <v>8781</v>
      </c>
      <c r="E11648" s="363" t="s">
        <v>12883</v>
      </c>
      <c r="F11648"/>
      <c r="G11648"/>
      <c r="H11648"/>
      <c r="I11648" s="610"/>
    </row>
    <row r="11649" spans="1:9" ht="15" x14ac:dyDescent="0.25">
      <c r="A11649" s="609" t="str">
        <f t="shared" si="181"/>
        <v>11577</v>
      </c>
      <c r="B11649">
        <v>11577</v>
      </c>
      <c r="C11649" t="s">
        <v>26467</v>
      </c>
      <c r="D11649" t="s">
        <v>8781</v>
      </c>
      <c r="E11649" s="363" t="s">
        <v>12550</v>
      </c>
      <c r="F11649"/>
      <c r="G11649"/>
      <c r="H11649"/>
      <c r="I11649" s="610"/>
    </row>
    <row r="11650" spans="1:9" ht="15" x14ac:dyDescent="0.25">
      <c r="A11650" s="609" t="str">
        <f t="shared" ref="A11650:A11713" si="182">IF(ISERROR(SEARCH("/",B11650)=6),TRIM(CLEAN(B11650)),IF(SEARCH("/",B11650)=6,IF(LEN(TRIM(CLEAN(B11650)))=7,LEFT(TRIM(CLEAN(B11650)),6)&amp;"00"&amp;RIGHT(TRIM(CLEAN(B11650)),1),LEFT(TRIM(CLEAN(B11650)),6)&amp;"0"&amp;RIGHT(TRIM(CLEAN(B11650)),2)),TRIM(CLEAN(B11650))))</f>
        <v>42432</v>
      </c>
      <c r="B11650">
        <v>42432</v>
      </c>
      <c r="C11650" t="s">
        <v>26468</v>
      </c>
      <c r="D11650" t="s">
        <v>8781</v>
      </c>
      <c r="E11650" s="363" t="s">
        <v>26469</v>
      </c>
      <c r="F11650"/>
      <c r="G11650"/>
      <c r="H11650"/>
      <c r="I11650" s="610"/>
    </row>
    <row r="11651" spans="1:9" ht="15" x14ac:dyDescent="0.25">
      <c r="A11651" s="609" t="str">
        <f t="shared" si="182"/>
        <v>42437</v>
      </c>
      <c r="B11651">
        <v>42437</v>
      </c>
      <c r="C11651" t="s">
        <v>26470</v>
      </c>
      <c r="D11651" t="s">
        <v>8781</v>
      </c>
      <c r="E11651" s="363" t="s">
        <v>26471</v>
      </c>
      <c r="F11651"/>
      <c r="G11651"/>
      <c r="H11651"/>
      <c r="I11651" s="610"/>
    </row>
    <row r="11652" spans="1:9" ht="15" x14ac:dyDescent="0.25">
      <c r="A11652" s="609" t="str">
        <f t="shared" si="182"/>
        <v>1116</v>
      </c>
      <c r="B11652">
        <v>1116</v>
      </c>
      <c r="C11652" t="s">
        <v>26472</v>
      </c>
      <c r="D11652" t="s">
        <v>8796</v>
      </c>
      <c r="E11652" s="363" t="s">
        <v>26473</v>
      </c>
      <c r="F11652"/>
      <c r="G11652"/>
      <c r="H11652"/>
      <c r="I11652" s="610"/>
    </row>
    <row r="11653" spans="1:9" ht="15" x14ac:dyDescent="0.25">
      <c r="A11653" s="609" t="str">
        <f t="shared" si="182"/>
        <v>1115</v>
      </c>
      <c r="B11653">
        <v>1115</v>
      </c>
      <c r="C11653" t="s">
        <v>26474</v>
      </c>
      <c r="D11653" t="s">
        <v>8796</v>
      </c>
      <c r="E11653" s="363" t="s">
        <v>26475</v>
      </c>
      <c r="F11653"/>
      <c r="G11653"/>
      <c r="H11653"/>
      <c r="I11653" s="610"/>
    </row>
    <row r="11654" spans="1:9" ht="15" x14ac:dyDescent="0.25">
      <c r="A11654" s="609" t="str">
        <f t="shared" si="182"/>
        <v>1113</v>
      </c>
      <c r="B11654">
        <v>1113</v>
      </c>
      <c r="C11654" t="s">
        <v>26476</v>
      </c>
      <c r="D11654" t="s">
        <v>8796</v>
      </c>
      <c r="E11654" s="363" t="s">
        <v>9684</v>
      </c>
      <c r="F11654"/>
      <c r="G11654"/>
      <c r="H11654"/>
      <c r="I11654" s="610"/>
    </row>
    <row r="11655" spans="1:9" ht="15" x14ac:dyDescent="0.25">
      <c r="A11655" s="609" t="str">
        <f t="shared" si="182"/>
        <v>1114</v>
      </c>
      <c r="B11655">
        <v>1114</v>
      </c>
      <c r="C11655" t="s">
        <v>26477</v>
      </c>
      <c r="D11655" t="s">
        <v>8796</v>
      </c>
      <c r="E11655" s="363" t="s">
        <v>22322</v>
      </c>
      <c r="F11655"/>
      <c r="G11655"/>
      <c r="H11655"/>
      <c r="I11655" s="610"/>
    </row>
    <row r="11656" spans="1:9" ht="15" x14ac:dyDescent="0.25">
      <c r="A11656" s="609" t="str">
        <f t="shared" si="182"/>
        <v>40873</v>
      </c>
      <c r="B11656">
        <v>40873</v>
      </c>
      <c r="C11656" t="s">
        <v>26478</v>
      </c>
      <c r="D11656" t="s">
        <v>8796</v>
      </c>
      <c r="E11656" s="363" t="s">
        <v>26479</v>
      </c>
      <c r="F11656"/>
      <c r="G11656"/>
      <c r="H11656"/>
      <c r="I11656" s="610"/>
    </row>
    <row r="11657" spans="1:9" ht="15" x14ac:dyDescent="0.25">
      <c r="A11657" s="609" t="str">
        <f t="shared" si="182"/>
        <v>20214</v>
      </c>
      <c r="B11657">
        <v>20214</v>
      </c>
      <c r="C11657" t="s">
        <v>26480</v>
      </c>
      <c r="D11657" t="s">
        <v>8781</v>
      </c>
      <c r="E11657" s="363" t="s">
        <v>26481</v>
      </c>
      <c r="F11657"/>
      <c r="G11657"/>
      <c r="H11657"/>
      <c r="I11657" s="610"/>
    </row>
    <row r="11658" spans="1:9" ht="15" x14ac:dyDescent="0.25">
      <c r="A11658" s="609" t="str">
        <f t="shared" si="182"/>
        <v>11064</v>
      </c>
      <c r="B11658">
        <v>11064</v>
      </c>
      <c r="C11658" t="s">
        <v>26482</v>
      </c>
      <c r="D11658" t="s">
        <v>8781</v>
      </c>
      <c r="E11658" s="363" t="s">
        <v>10432</v>
      </c>
      <c r="F11658"/>
      <c r="G11658"/>
      <c r="H11658"/>
      <c r="I11658" s="610"/>
    </row>
    <row r="11659" spans="1:9" ht="15" x14ac:dyDescent="0.25">
      <c r="A11659" s="609" t="str">
        <f t="shared" si="182"/>
        <v>7237</v>
      </c>
      <c r="B11659">
        <v>7237</v>
      </c>
      <c r="C11659" t="s">
        <v>26483</v>
      </c>
      <c r="D11659" t="s">
        <v>8781</v>
      </c>
      <c r="E11659" s="363" t="s">
        <v>18494</v>
      </c>
      <c r="F11659"/>
      <c r="G11659"/>
      <c r="H11659"/>
      <c r="I11659" s="610"/>
    </row>
    <row r="11660" spans="1:9" ht="15" x14ac:dyDescent="0.25">
      <c r="A11660" s="609" t="str">
        <f t="shared" si="182"/>
        <v>11757</v>
      </c>
      <c r="B11660">
        <v>11757</v>
      </c>
      <c r="C11660" t="s">
        <v>26484</v>
      </c>
      <c r="D11660" t="s">
        <v>8781</v>
      </c>
      <c r="E11660" s="363" t="s">
        <v>9482</v>
      </c>
      <c r="F11660"/>
      <c r="G11660"/>
      <c r="H11660"/>
      <c r="I11660" s="610"/>
    </row>
    <row r="11661" spans="1:9" ht="15" x14ac:dyDescent="0.25">
      <c r="A11661" s="609" t="str">
        <f t="shared" si="182"/>
        <v>11758</v>
      </c>
      <c r="B11661">
        <v>11758</v>
      </c>
      <c r="C11661" t="s">
        <v>26485</v>
      </c>
      <c r="D11661" t="s">
        <v>8781</v>
      </c>
      <c r="E11661" s="363" t="s">
        <v>9332</v>
      </c>
      <c r="F11661"/>
      <c r="G11661"/>
      <c r="H11661"/>
      <c r="I11661" s="610"/>
    </row>
    <row r="11662" spans="1:9" ht="15" x14ac:dyDescent="0.25">
      <c r="A11662" s="609" t="str">
        <f t="shared" si="182"/>
        <v>37526</v>
      </c>
      <c r="B11662">
        <v>37526</v>
      </c>
      <c r="C11662" t="s">
        <v>26486</v>
      </c>
      <c r="D11662" t="s">
        <v>8781</v>
      </c>
      <c r="E11662" s="363" t="s">
        <v>8824</v>
      </c>
      <c r="F11662"/>
      <c r="G11662"/>
      <c r="H11662"/>
      <c r="I11662" s="610"/>
    </row>
    <row r="11663" spans="1:9" ht="15" x14ac:dyDescent="0.25">
      <c r="A11663" s="609" t="str">
        <f t="shared" si="182"/>
        <v>6076</v>
      </c>
      <c r="B11663">
        <v>6076</v>
      </c>
      <c r="C11663" t="s">
        <v>26487</v>
      </c>
      <c r="D11663" t="s">
        <v>8911</v>
      </c>
      <c r="E11663" s="363" t="s">
        <v>19644</v>
      </c>
      <c r="F11663"/>
      <c r="G11663"/>
      <c r="H11663"/>
      <c r="I11663" s="610"/>
    </row>
    <row r="11664" spans="1:9" ht="15" x14ac:dyDescent="0.25">
      <c r="A11664" s="609" t="str">
        <f t="shared" si="182"/>
        <v>13109</v>
      </c>
      <c r="B11664">
        <v>13109</v>
      </c>
      <c r="C11664" t="s">
        <v>26488</v>
      </c>
      <c r="D11664" t="s">
        <v>8781</v>
      </c>
      <c r="E11664" s="363" t="s">
        <v>26489</v>
      </c>
      <c r="F11664"/>
      <c r="G11664"/>
      <c r="H11664"/>
      <c r="I11664" s="610"/>
    </row>
    <row r="11665" spans="1:9" ht="15" x14ac:dyDescent="0.25">
      <c r="A11665" s="609" t="str">
        <f t="shared" si="182"/>
        <v>13110</v>
      </c>
      <c r="B11665">
        <v>13110</v>
      </c>
      <c r="C11665" t="s">
        <v>26490</v>
      </c>
      <c r="D11665" t="s">
        <v>8781</v>
      </c>
      <c r="E11665" s="363" t="s">
        <v>26491</v>
      </c>
      <c r="F11665"/>
      <c r="G11665"/>
      <c r="H11665"/>
      <c r="I11665" s="610"/>
    </row>
    <row r="11666" spans="1:9" ht="15" x14ac:dyDescent="0.25">
      <c r="A11666" s="609" t="str">
        <f t="shared" si="182"/>
        <v>7581</v>
      </c>
      <c r="B11666">
        <v>7581</v>
      </c>
      <c r="C11666" t="s">
        <v>26492</v>
      </c>
      <c r="D11666" t="s">
        <v>8781</v>
      </c>
      <c r="E11666" s="363" t="s">
        <v>10342</v>
      </c>
      <c r="F11666"/>
      <c r="G11666"/>
      <c r="H11666"/>
      <c r="I11666" s="610"/>
    </row>
    <row r="11667" spans="1:9" ht="15" x14ac:dyDescent="0.25">
      <c r="A11667" s="609" t="str">
        <f t="shared" si="182"/>
        <v>4509</v>
      </c>
      <c r="B11667">
        <v>4509</v>
      </c>
      <c r="C11667" t="s">
        <v>26493</v>
      </c>
      <c r="D11667" t="s">
        <v>8796</v>
      </c>
      <c r="E11667" s="363" t="s">
        <v>10174</v>
      </c>
      <c r="F11667"/>
      <c r="G11667"/>
      <c r="H11667"/>
      <c r="I11667" s="610"/>
    </row>
    <row r="11668" spans="1:9" ht="15" x14ac:dyDescent="0.25">
      <c r="A11668" s="609" t="str">
        <f t="shared" si="182"/>
        <v>4512</v>
      </c>
      <c r="B11668">
        <v>4512</v>
      </c>
      <c r="C11668" t="s">
        <v>26494</v>
      </c>
      <c r="D11668" t="s">
        <v>8796</v>
      </c>
      <c r="E11668" s="363" t="s">
        <v>9139</v>
      </c>
      <c r="F11668"/>
      <c r="G11668"/>
      <c r="H11668"/>
      <c r="I11668" s="610"/>
    </row>
    <row r="11669" spans="1:9" ht="15" x14ac:dyDescent="0.25">
      <c r="A11669" s="609" t="str">
        <f t="shared" si="182"/>
        <v>4517</v>
      </c>
      <c r="B11669">
        <v>4517</v>
      </c>
      <c r="C11669" t="s">
        <v>26495</v>
      </c>
      <c r="D11669" t="s">
        <v>8796</v>
      </c>
      <c r="E11669" s="363" t="s">
        <v>17072</v>
      </c>
      <c r="F11669"/>
      <c r="G11669"/>
      <c r="H11669"/>
      <c r="I11669" s="610"/>
    </row>
    <row r="11670" spans="1:9" ht="15" x14ac:dyDescent="0.25">
      <c r="A11670" s="609" t="str">
        <f t="shared" si="182"/>
        <v>20206</v>
      </c>
      <c r="B11670">
        <v>20206</v>
      </c>
      <c r="C11670" t="s">
        <v>26496</v>
      </c>
      <c r="D11670" t="s">
        <v>8796</v>
      </c>
      <c r="E11670" s="363" t="s">
        <v>9705</v>
      </c>
      <c r="F11670"/>
      <c r="G11670"/>
      <c r="H11670"/>
      <c r="I11670" s="610"/>
    </row>
    <row r="11671" spans="1:9" ht="15" x14ac:dyDescent="0.25">
      <c r="A11671" s="609" t="str">
        <f t="shared" si="182"/>
        <v>4460</v>
      </c>
      <c r="B11671">
        <v>4460</v>
      </c>
      <c r="C11671" t="s">
        <v>26497</v>
      </c>
      <c r="D11671" t="s">
        <v>8796</v>
      </c>
      <c r="E11671" s="363" t="s">
        <v>18090</v>
      </c>
      <c r="F11671"/>
      <c r="G11671"/>
      <c r="H11671"/>
      <c r="I11671" s="610"/>
    </row>
    <row r="11672" spans="1:9" ht="15" x14ac:dyDescent="0.25">
      <c r="A11672" s="609" t="str">
        <f t="shared" si="182"/>
        <v>4417</v>
      </c>
      <c r="B11672">
        <v>4417</v>
      </c>
      <c r="C11672" t="s">
        <v>26498</v>
      </c>
      <c r="D11672" t="s">
        <v>8796</v>
      </c>
      <c r="E11672" s="363" t="s">
        <v>9651</v>
      </c>
      <c r="F11672"/>
      <c r="G11672"/>
      <c r="H11672"/>
      <c r="I11672" s="610"/>
    </row>
    <row r="11673" spans="1:9" ht="15" x14ac:dyDescent="0.25">
      <c r="A11673" s="609" t="str">
        <f t="shared" si="182"/>
        <v>4415</v>
      </c>
      <c r="B11673">
        <v>4415</v>
      </c>
      <c r="C11673" t="s">
        <v>26499</v>
      </c>
      <c r="D11673" t="s">
        <v>8796</v>
      </c>
      <c r="E11673" s="363" t="s">
        <v>10065</v>
      </c>
      <c r="F11673"/>
      <c r="G11673"/>
      <c r="H11673"/>
      <c r="I11673" s="610"/>
    </row>
    <row r="11674" spans="1:9" ht="15" x14ac:dyDescent="0.25">
      <c r="A11674" s="609" t="str">
        <f t="shared" si="182"/>
        <v>37373</v>
      </c>
      <c r="B11674">
        <v>37373</v>
      </c>
      <c r="C11674" t="s">
        <v>26500</v>
      </c>
      <c r="D11674" t="s">
        <v>8786</v>
      </c>
      <c r="E11674" s="363" t="s">
        <v>9701</v>
      </c>
      <c r="F11674"/>
      <c r="G11674"/>
      <c r="H11674"/>
      <c r="I11674" s="610"/>
    </row>
    <row r="11675" spans="1:9" ht="15" x14ac:dyDescent="0.25">
      <c r="A11675" s="609" t="str">
        <f t="shared" si="182"/>
        <v>40864</v>
      </c>
      <c r="B11675">
        <v>40864</v>
      </c>
      <c r="C11675" t="s">
        <v>26501</v>
      </c>
      <c r="D11675" t="s">
        <v>8914</v>
      </c>
      <c r="E11675" s="363" t="s">
        <v>10223</v>
      </c>
      <c r="F11675"/>
      <c r="G11675"/>
      <c r="H11675"/>
      <c r="I11675" s="610"/>
    </row>
    <row r="11676" spans="1:9" ht="15" x14ac:dyDescent="0.25">
      <c r="A11676" s="609" t="str">
        <f t="shared" si="182"/>
        <v>4734</v>
      </c>
      <c r="B11676">
        <v>4734</v>
      </c>
      <c r="C11676" t="s">
        <v>26502</v>
      </c>
      <c r="D11676" t="s">
        <v>8911</v>
      </c>
      <c r="E11676" s="363" t="s">
        <v>26503</v>
      </c>
      <c r="F11676"/>
      <c r="G11676"/>
      <c r="H11676"/>
      <c r="I11676" s="610"/>
    </row>
    <row r="11677" spans="1:9" ht="15" x14ac:dyDescent="0.25">
      <c r="A11677" s="609" t="str">
        <f t="shared" si="182"/>
        <v>6085</v>
      </c>
      <c r="B11677">
        <v>6085</v>
      </c>
      <c r="C11677" t="s">
        <v>26504</v>
      </c>
      <c r="D11677" t="s">
        <v>8777</v>
      </c>
      <c r="E11677" s="363" t="s">
        <v>9941</v>
      </c>
      <c r="F11677"/>
      <c r="G11677"/>
      <c r="H11677"/>
      <c r="I11677" s="610"/>
    </row>
    <row r="11678" spans="1:9" ht="15" x14ac:dyDescent="0.25">
      <c r="A11678" s="609" t="str">
        <f t="shared" si="182"/>
        <v>38396</v>
      </c>
      <c r="B11678">
        <v>38396</v>
      </c>
      <c r="C11678" t="s">
        <v>26505</v>
      </c>
      <c r="D11678" t="s">
        <v>8781</v>
      </c>
      <c r="E11678" s="363" t="s">
        <v>26506</v>
      </c>
      <c r="F11678"/>
      <c r="G11678"/>
      <c r="H11678"/>
      <c r="I11678" s="610"/>
    </row>
    <row r="11679" spans="1:9" ht="15" x14ac:dyDescent="0.25">
      <c r="A11679" s="609" t="str">
        <f t="shared" si="182"/>
        <v>11622</v>
      </c>
      <c r="B11679">
        <v>11622</v>
      </c>
      <c r="C11679" t="s">
        <v>26507</v>
      </c>
      <c r="D11679" t="s">
        <v>8790</v>
      </c>
      <c r="E11679" s="363" t="s">
        <v>19684</v>
      </c>
      <c r="F11679"/>
      <c r="G11679"/>
      <c r="H11679"/>
      <c r="I11679" s="610"/>
    </row>
    <row r="11680" spans="1:9" ht="15" x14ac:dyDescent="0.25">
      <c r="A11680" s="609" t="str">
        <f t="shared" si="182"/>
        <v>43143</v>
      </c>
      <c r="B11680">
        <v>43143</v>
      </c>
      <c r="C11680" t="s">
        <v>26508</v>
      </c>
      <c r="D11680" t="s">
        <v>8777</v>
      </c>
      <c r="E11680" s="363" t="s">
        <v>11075</v>
      </c>
      <c r="F11680"/>
      <c r="G11680"/>
      <c r="H11680"/>
      <c r="I11680" s="610"/>
    </row>
    <row r="11681" spans="1:9" ht="15" x14ac:dyDescent="0.25">
      <c r="A11681" s="609" t="str">
        <f t="shared" si="182"/>
        <v>7317</v>
      </c>
      <c r="B11681">
        <v>7317</v>
      </c>
      <c r="C11681" t="s">
        <v>26509</v>
      </c>
      <c r="D11681" t="s">
        <v>8790</v>
      </c>
      <c r="E11681" s="363" t="s">
        <v>21356</v>
      </c>
      <c r="F11681"/>
      <c r="G11681"/>
      <c r="H11681"/>
      <c r="I11681" s="610"/>
    </row>
    <row r="11682" spans="1:9" ht="15" x14ac:dyDescent="0.25">
      <c r="A11682" s="609" t="str">
        <f t="shared" si="182"/>
        <v>142</v>
      </c>
      <c r="B11682">
        <v>142</v>
      </c>
      <c r="C11682" t="s">
        <v>26510</v>
      </c>
      <c r="D11682" t="s">
        <v>10228</v>
      </c>
      <c r="E11682" s="363" t="s">
        <v>15654</v>
      </c>
      <c r="F11682"/>
      <c r="G11682"/>
      <c r="H11682"/>
      <c r="I11682" s="610"/>
    </row>
    <row r="11683" spans="1:9" ht="15" x14ac:dyDescent="0.25">
      <c r="A11683" s="609" t="str">
        <f t="shared" si="182"/>
        <v>43142</v>
      </c>
      <c r="B11683">
        <v>43142</v>
      </c>
      <c r="C11683" t="s">
        <v>26511</v>
      </c>
      <c r="D11683" t="s">
        <v>8777</v>
      </c>
      <c r="E11683" s="363" t="s">
        <v>26512</v>
      </c>
      <c r="F11683"/>
      <c r="G11683"/>
      <c r="H11683"/>
      <c r="I11683" s="610"/>
    </row>
    <row r="11684" spans="1:9" ht="15" x14ac:dyDescent="0.25">
      <c r="A11684" s="609" t="str">
        <f t="shared" si="182"/>
        <v>38123</v>
      </c>
      <c r="B11684">
        <v>38123</v>
      </c>
      <c r="C11684" t="s">
        <v>26513</v>
      </c>
      <c r="D11684" t="s">
        <v>8790</v>
      </c>
      <c r="E11684" s="363" t="s">
        <v>26514</v>
      </c>
      <c r="F11684"/>
      <c r="G11684"/>
      <c r="H11684"/>
      <c r="I11684" s="610"/>
    </row>
    <row r="11685" spans="1:9" ht="15" x14ac:dyDescent="0.25">
      <c r="A11685" s="609" t="str">
        <f t="shared" si="182"/>
        <v>42701</v>
      </c>
      <c r="B11685">
        <v>42701</v>
      </c>
      <c r="C11685" t="s">
        <v>26515</v>
      </c>
      <c r="D11685" t="s">
        <v>8781</v>
      </c>
      <c r="E11685" s="363" t="s">
        <v>18740</v>
      </c>
      <c r="F11685"/>
      <c r="G11685"/>
      <c r="H11685"/>
      <c r="I11685" s="610"/>
    </row>
    <row r="11686" spans="1:9" ht="15" x14ac:dyDescent="0.25">
      <c r="A11686" s="609" t="str">
        <f t="shared" si="182"/>
        <v>42702</v>
      </c>
      <c r="B11686">
        <v>42702</v>
      </c>
      <c r="C11686" t="s">
        <v>26516</v>
      </c>
      <c r="D11686" t="s">
        <v>8781</v>
      </c>
      <c r="E11686" s="363" t="s">
        <v>26517</v>
      </c>
      <c r="F11686"/>
      <c r="G11686"/>
      <c r="H11686"/>
      <c r="I11686" s="610"/>
    </row>
    <row r="11687" spans="1:9" ht="15" x14ac:dyDescent="0.25">
      <c r="A11687" s="609" t="str">
        <f t="shared" si="182"/>
        <v>37955</v>
      </c>
      <c r="B11687">
        <v>37955</v>
      </c>
      <c r="C11687" t="s">
        <v>26518</v>
      </c>
      <c r="D11687" t="s">
        <v>8781</v>
      </c>
      <c r="E11687" s="363" t="s">
        <v>26519</v>
      </c>
      <c r="F11687"/>
      <c r="G11687"/>
      <c r="H11687"/>
      <c r="I11687" s="610"/>
    </row>
    <row r="11688" spans="1:9" ht="15" x14ac:dyDescent="0.25">
      <c r="A11688" s="609" t="str">
        <f t="shared" si="182"/>
        <v>42699</v>
      </c>
      <c r="B11688">
        <v>42699</v>
      </c>
      <c r="C11688" t="s">
        <v>26520</v>
      </c>
      <c r="D11688" t="s">
        <v>8781</v>
      </c>
      <c r="E11688" s="363" t="s">
        <v>17981</v>
      </c>
      <c r="F11688"/>
      <c r="G11688"/>
      <c r="H11688"/>
      <c r="I11688" s="610"/>
    </row>
    <row r="11689" spans="1:9" ht="15" x14ac:dyDescent="0.25">
      <c r="A11689" s="609" t="str">
        <f t="shared" si="182"/>
        <v>42700</v>
      </c>
      <c r="B11689">
        <v>42700</v>
      </c>
      <c r="C11689" t="s">
        <v>26521</v>
      </c>
      <c r="D11689" t="s">
        <v>8781</v>
      </c>
      <c r="E11689" s="363" t="s">
        <v>19584</v>
      </c>
      <c r="F11689"/>
      <c r="G11689"/>
      <c r="H11689"/>
      <c r="I11689" s="610"/>
    </row>
    <row r="11690" spans="1:9" ht="15" x14ac:dyDescent="0.25">
      <c r="A11690" s="609" t="str">
        <f t="shared" si="182"/>
        <v>37743</v>
      </c>
      <c r="B11690">
        <v>37743</v>
      </c>
      <c r="C11690" t="s">
        <v>26522</v>
      </c>
      <c r="D11690" t="s">
        <v>8781</v>
      </c>
      <c r="E11690" s="363" t="s">
        <v>26523</v>
      </c>
      <c r="F11690"/>
      <c r="G11690"/>
      <c r="H11690"/>
      <c r="I11690" s="610"/>
    </row>
    <row r="11691" spans="1:9" ht="15" x14ac:dyDescent="0.25">
      <c r="A11691" s="609" t="str">
        <f t="shared" si="182"/>
        <v>37744</v>
      </c>
      <c r="B11691">
        <v>37744</v>
      </c>
      <c r="C11691" t="s">
        <v>26524</v>
      </c>
      <c r="D11691" t="s">
        <v>8781</v>
      </c>
      <c r="E11691" s="363" t="s">
        <v>26525</v>
      </c>
      <c r="F11691"/>
      <c r="G11691"/>
      <c r="H11691"/>
      <c r="I11691" s="610"/>
    </row>
    <row r="11692" spans="1:9" ht="15" x14ac:dyDescent="0.25">
      <c r="A11692" s="609" t="str">
        <f t="shared" si="182"/>
        <v>37741</v>
      </c>
      <c r="B11692">
        <v>37741</v>
      </c>
      <c r="C11692" t="s">
        <v>26526</v>
      </c>
      <c r="D11692" t="s">
        <v>8781</v>
      </c>
      <c r="E11692" s="363" t="s">
        <v>26527</v>
      </c>
      <c r="F11692"/>
      <c r="G11692"/>
      <c r="H11692"/>
      <c r="I11692" s="610"/>
    </row>
    <row r="11693" spans="1:9" ht="15" x14ac:dyDescent="0.25">
      <c r="A11693" s="609" t="str">
        <f t="shared" si="182"/>
        <v>39396</v>
      </c>
      <c r="B11693">
        <v>39396</v>
      </c>
      <c r="C11693" t="s">
        <v>26528</v>
      </c>
      <c r="D11693" t="s">
        <v>8781</v>
      </c>
      <c r="E11693" s="363" t="s">
        <v>26529</v>
      </c>
      <c r="F11693"/>
      <c r="G11693"/>
      <c r="H11693"/>
      <c r="I11693" s="610"/>
    </row>
    <row r="11694" spans="1:9" ht="15" x14ac:dyDescent="0.25">
      <c r="A11694" s="609" t="str">
        <f t="shared" si="182"/>
        <v>39392</v>
      </c>
      <c r="B11694">
        <v>39392</v>
      </c>
      <c r="C11694" t="s">
        <v>26530</v>
      </c>
      <c r="D11694" t="s">
        <v>8781</v>
      </c>
      <c r="E11694" s="363" t="s">
        <v>26531</v>
      </c>
      <c r="F11694"/>
      <c r="G11694"/>
      <c r="H11694"/>
      <c r="I11694" s="610"/>
    </row>
    <row r="11695" spans="1:9" ht="15" x14ac:dyDescent="0.25">
      <c r="A11695" s="609" t="str">
        <f t="shared" si="182"/>
        <v>39393</v>
      </c>
      <c r="B11695">
        <v>39393</v>
      </c>
      <c r="C11695" t="s">
        <v>26532</v>
      </c>
      <c r="D11695" t="s">
        <v>8781</v>
      </c>
      <c r="E11695" s="363" t="s">
        <v>26533</v>
      </c>
      <c r="F11695"/>
      <c r="G11695"/>
      <c r="H11695"/>
      <c r="I11695" s="610"/>
    </row>
    <row r="11696" spans="1:9" ht="15" x14ac:dyDescent="0.25">
      <c r="A11696" s="609" t="str">
        <f t="shared" si="182"/>
        <v>39394</v>
      </c>
      <c r="B11696">
        <v>39394</v>
      </c>
      <c r="C11696" t="s">
        <v>26534</v>
      </c>
      <c r="D11696" t="s">
        <v>8781</v>
      </c>
      <c r="E11696" s="363" t="s">
        <v>19382</v>
      </c>
      <c r="F11696"/>
      <c r="G11696"/>
      <c r="H11696"/>
      <c r="I11696" s="610"/>
    </row>
    <row r="11697" spans="1:9" ht="15" x14ac:dyDescent="0.25">
      <c r="A11697" s="609" t="str">
        <f t="shared" si="182"/>
        <v>39395</v>
      </c>
      <c r="B11697">
        <v>39395</v>
      </c>
      <c r="C11697" t="s">
        <v>26535</v>
      </c>
      <c r="D11697" t="s">
        <v>8781</v>
      </c>
      <c r="E11697" s="363" t="s">
        <v>18606</v>
      </c>
      <c r="F11697"/>
      <c r="G11697"/>
      <c r="H11697"/>
      <c r="I11697" s="610"/>
    </row>
    <row r="11698" spans="1:9" ht="15" x14ac:dyDescent="0.25">
      <c r="A11698" s="609" t="str">
        <f t="shared" si="182"/>
        <v>14618</v>
      </c>
      <c r="B11698">
        <v>14618</v>
      </c>
      <c r="C11698" t="s">
        <v>26536</v>
      </c>
      <c r="D11698" t="s">
        <v>8781</v>
      </c>
      <c r="E11698" s="363" t="s">
        <v>26537</v>
      </c>
      <c r="F11698"/>
      <c r="G11698"/>
      <c r="H11698"/>
      <c r="I11698" s="610"/>
    </row>
    <row r="11699" spans="1:9" ht="15" x14ac:dyDescent="0.25">
      <c r="A11699" s="609" t="str">
        <f t="shared" si="182"/>
        <v>40269</v>
      </c>
      <c r="B11699">
        <v>40269</v>
      </c>
      <c r="C11699" t="s">
        <v>26538</v>
      </c>
      <c r="D11699" t="s">
        <v>8781</v>
      </c>
      <c r="E11699" s="363" t="s">
        <v>26539</v>
      </c>
      <c r="F11699"/>
      <c r="G11699"/>
      <c r="H11699"/>
      <c r="I11699" s="610"/>
    </row>
    <row r="11700" spans="1:9" ht="15" x14ac:dyDescent="0.25">
      <c r="A11700" s="609" t="str">
        <f t="shared" si="182"/>
        <v>6110</v>
      </c>
      <c r="B11700">
        <v>6110</v>
      </c>
      <c r="C11700" t="s">
        <v>26540</v>
      </c>
      <c r="D11700" t="s">
        <v>8786</v>
      </c>
      <c r="E11700" s="363" t="s">
        <v>9166</v>
      </c>
      <c r="F11700"/>
      <c r="G11700"/>
      <c r="H11700"/>
      <c r="I11700" s="610"/>
    </row>
    <row r="11701" spans="1:9" ht="15" x14ac:dyDescent="0.25">
      <c r="A11701" s="609" t="str">
        <f t="shared" si="182"/>
        <v>40910</v>
      </c>
      <c r="B11701">
        <v>40910</v>
      </c>
      <c r="C11701" t="s">
        <v>26541</v>
      </c>
      <c r="D11701" t="s">
        <v>8914</v>
      </c>
      <c r="E11701" s="363" t="s">
        <v>21402</v>
      </c>
      <c r="F11701"/>
      <c r="G11701"/>
      <c r="H11701"/>
      <c r="I11701" s="610"/>
    </row>
    <row r="11702" spans="1:9" ht="15" x14ac:dyDescent="0.25">
      <c r="A11702" s="609" t="str">
        <f t="shared" si="182"/>
        <v>6111</v>
      </c>
      <c r="B11702">
        <v>6111</v>
      </c>
      <c r="C11702" t="s">
        <v>26542</v>
      </c>
      <c r="D11702" t="s">
        <v>8786</v>
      </c>
      <c r="E11702" s="363" t="s">
        <v>8916</v>
      </c>
      <c r="F11702"/>
      <c r="G11702"/>
      <c r="H11702"/>
      <c r="I11702" s="610"/>
    </row>
    <row r="11703" spans="1:9" ht="15" x14ac:dyDescent="0.25">
      <c r="A11703" s="609" t="str">
        <f t="shared" si="182"/>
        <v>41084</v>
      </c>
      <c r="B11703">
        <v>41084</v>
      </c>
      <c r="C11703" t="s">
        <v>26543</v>
      </c>
      <c r="D11703" t="s">
        <v>8914</v>
      </c>
      <c r="E11703" s="363" t="s">
        <v>26544</v>
      </c>
      <c r="F11703"/>
      <c r="G11703"/>
      <c r="H11703"/>
      <c r="I11703" s="610"/>
    </row>
    <row r="11704" spans="1:9" ht="15" x14ac:dyDescent="0.25">
      <c r="A11704" s="609" t="str">
        <f t="shared" si="182"/>
        <v>25950</v>
      </c>
      <c r="B11704">
        <v>25950</v>
      </c>
      <c r="C11704" t="s">
        <v>26545</v>
      </c>
      <c r="D11704" t="s">
        <v>8911</v>
      </c>
      <c r="E11704" s="363" t="s">
        <v>18720</v>
      </c>
      <c r="F11704"/>
      <c r="G11704"/>
      <c r="H11704"/>
      <c r="I11704" s="610"/>
    </row>
    <row r="11705" spans="1:9" ht="15" x14ac:dyDescent="0.25">
      <c r="A11705" s="609" t="str">
        <f t="shared" si="182"/>
        <v>38637</v>
      </c>
      <c r="B11705">
        <v>38637</v>
      </c>
      <c r="C11705" t="s">
        <v>26546</v>
      </c>
      <c r="D11705" t="s">
        <v>8781</v>
      </c>
      <c r="E11705" s="363" t="s">
        <v>26547</v>
      </c>
      <c r="F11705"/>
      <c r="G11705"/>
      <c r="H11705"/>
      <c r="I11705" s="610"/>
    </row>
    <row r="11706" spans="1:9" ht="15" x14ac:dyDescent="0.25">
      <c r="A11706" s="609" t="str">
        <f t="shared" si="182"/>
        <v>6150</v>
      </c>
      <c r="B11706">
        <v>6150</v>
      </c>
      <c r="C11706" t="s">
        <v>26548</v>
      </c>
      <c r="D11706" t="s">
        <v>8781</v>
      </c>
      <c r="E11706" s="363" t="s">
        <v>26549</v>
      </c>
      <c r="F11706"/>
      <c r="G11706"/>
      <c r="H11706"/>
      <c r="I11706" s="610"/>
    </row>
    <row r="11707" spans="1:9" ht="15" x14ac:dyDescent="0.25">
      <c r="A11707" s="609" t="str">
        <f t="shared" si="182"/>
        <v>6136</v>
      </c>
      <c r="B11707">
        <v>6136</v>
      </c>
      <c r="C11707" t="s">
        <v>26550</v>
      </c>
      <c r="D11707" t="s">
        <v>8781</v>
      </c>
      <c r="E11707" s="363" t="s">
        <v>26551</v>
      </c>
      <c r="F11707"/>
      <c r="G11707"/>
      <c r="H11707"/>
      <c r="I11707" s="610"/>
    </row>
    <row r="11708" spans="1:9" ht="15" x14ac:dyDescent="0.25">
      <c r="A11708" s="609" t="str">
        <f t="shared" si="182"/>
        <v>38638</v>
      </c>
      <c r="B11708">
        <v>38638</v>
      </c>
      <c r="C11708" t="s">
        <v>26552</v>
      </c>
      <c r="D11708" t="s">
        <v>8781</v>
      </c>
      <c r="E11708" s="363" t="s">
        <v>26553</v>
      </c>
      <c r="F11708"/>
      <c r="G11708"/>
      <c r="H11708"/>
      <c r="I11708" s="610"/>
    </row>
    <row r="11709" spans="1:9" ht="15" x14ac:dyDescent="0.25">
      <c r="A11709" s="609" t="str">
        <f t="shared" si="182"/>
        <v>20262</v>
      </c>
      <c r="B11709">
        <v>20262</v>
      </c>
      <c r="C11709" t="s">
        <v>26554</v>
      </c>
      <c r="D11709" t="s">
        <v>8781</v>
      </c>
      <c r="E11709" s="363" t="s">
        <v>9556</v>
      </c>
      <c r="F11709"/>
      <c r="G11709"/>
      <c r="H11709"/>
      <c r="I11709" s="610"/>
    </row>
    <row r="11710" spans="1:9" ht="15" x14ac:dyDescent="0.25">
      <c r="A11710" s="609" t="str">
        <f t="shared" si="182"/>
        <v>6148</v>
      </c>
      <c r="B11710">
        <v>6148</v>
      </c>
      <c r="C11710" t="s">
        <v>26555</v>
      </c>
      <c r="D11710" t="s">
        <v>8781</v>
      </c>
      <c r="E11710" s="363" t="s">
        <v>10025</v>
      </c>
      <c r="F11710"/>
      <c r="G11710"/>
      <c r="H11710"/>
      <c r="I11710" s="610"/>
    </row>
    <row r="11711" spans="1:9" ht="15" x14ac:dyDescent="0.25">
      <c r="A11711" s="609" t="str">
        <f t="shared" si="182"/>
        <v>6145</v>
      </c>
      <c r="B11711">
        <v>6145</v>
      </c>
      <c r="C11711" t="s">
        <v>26556</v>
      </c>
      <c r="D11711" t="s">
        <v>8781</v>
      </c>
      <c r="E11711" s="363" t="s">
        <v>15899</v>
      </c>
      <c r="F11711"/>
      <c r="G11711"/>
      <c r="H11711"/>
      <c r="I11711" s="610"/>
    </row>
    <row r="11712" spans="1:9" ht="15" x14ac:dyDescent="0.25">
      <c r="A11712" s="609" t="str">
        <f t="shared" si="182"/>
        <v>6149</v>
      </c>
      <c r="B11712">
        <v>6149</v>
      </c>
      <c r="C11712" t="s">
        <v>26557</v>
      </c>
      <c r="D11712" t="s">
        <v>8781</v>
      </c>
      <c r="E11712" s="363" t="s">
        <v>10009</v>
      </c>
      <c r="F11712"/>
      <c r="G11712"/>
      <c r="H11712"/>
      <c r="I11712" s="610"/>
    </row>
    <row r="11713" spans="1:9" ht="15" x14ac:dyDescent="0.25">
      <c r="A11713" s="609" t="str">
        <f t="shared" si="182"/>
        <v>6146</v>
      </c>
      <c r="B11713">
        <v>6146</v>
      </c>
      <c r="C11713" t="s">
        <v>26558</v>
      </c>
      <c r="D11713" t="s">
        <v>8781</v>
      </c>
      <c r="E11713" s="363" t="s">
        <v>13061</v>
      </c>
      <c r="F11713"/>
      <c r="G11713"/>
      <c r="H11713"/>
      <c r="I11713" s="610"/>
    </row>
    <row r="11714" spans="1:9" ht="15" x14ac:dyDescent="0.25">
      <c r="A11714" s="609" t="str">
        <f t="shared" ref="A11714:A11777" si="183">IF(ISERROR(SEARCH("/",B11714)=6),TRIM(CLEAN(B11714)),IF(SEARCH("/",B11714)=6,IF(LEN(TRIM(CLEAN(B11714)))=7,LEFT(TRIM(CLEAN(B11714)),6)&amp;"00"&amp;RIGHT(TRIM(CLEAN(B11714)),1),LEFT(TRIM(CLEAN(B11714)),6)&amp;"0"&amp;RIGHT(TRIM(CLEAN(B11714)),2)),TRIM(CLEAN(B11714))))</f>
        <v>26026</v>
      </c>
      <c r="B11714">
        <v>26026</v>
      </c>
      <c r="C11714" t="s">
        <v>26559</v>
      </c>
      <c r="D11714" t="s">
        <v>8790</v>
      </c>
      <c r="E11714" s="363" t="s">
        <v>8837</v>
      </c>
      <c r="F11714"/>
      <c r="G11714"/>
      <c r="H11714"/>
      <c r="I11714" s="610"/>
    </row>
    <row r="11715" spans="1:9" ht="15" x14ac:dyDescent="0.25">
      <c r="A11715" s="609" t="str">
        <f t="shared" si="183"/>
        <v>39961</v>
      </c>
      <c r="B11715">
        <v>39961</v>
      </c>
      <c r="C11715" t="s">
        <v>26560</v>
      </c>
      <c r="D11715" t="s">
        <v>8781</v>
      </c>
      <c r="E11715" s="363" t="s">
        <v>10309</v>
      </c>
      <c r="F11715"/>
      <c r="G11715"/>
      <c r="H11715"/>
      <c r="I11715" s="610"/>
    </row>
    <row r="11716" spans="1:9" ht="15" x14ac:dyDescent="0.25">
      <c r="A11716" s="609" t="str">
        <f t="shared" si="183"/>
        <v>42433</v>
      </c>
      <c r="B11716">
        <v>42433</v>
      </c>
      <c r="C11716" t="s">
        <v>26561</v>
      </c>
      <c r="D11716" t="s">
        <v>8781</v>
      </c>
      <c r="E11716" s="363" t="s">
        <v>26562</v>
      </c>
      <c r="F11716"/>
      <c r="G11716"/>
      <c r="H11716"/>
      <c r="I11716" s="610"/>
    </row>
    <row r="11717" spans="1:9" ht="15" x14ac:dyDescent="0.25">
      <c r="A11717" s="609" t="str">
        <f t="shared" si="183"/>
        <v>42434</v>
      </c>
      <c r="B11717">
        <v>42434</v>
      </c>
      <c r="C11717" t="s">
        <v>26563</v>
      </c>
      <c r="D11717" t="s">
        <v>8781</v>
      </c>
      <c r="E11717" s="363" t="s">
        <v>26564</v>
      </c>
      <c r="F11717"/>
      <c r="G11717"/>
      <c r="H11717"/>
      <c r="I11717" s="610"/>
    </row>
    <row r="11718" spans="1:9" ht="15" x14ac:dyDescent="0.25">
      <c r="A11718" s="609" t="str">
        <f t="shared" si="183"/>
        <v>42435</v>
      </c>
      <c r="B11718">
        <v>42435</v>
      </c>
      <c r="C11718" t="s">
        <v>26565</v>
      </c>
      <c r="D11718" t="s">
        <v>8781</v>
      </c>
      <c r="E11718" s="363" t="s">
        <v>26566</v>
      </c>
      <c r="F11718"/>
      <c r="G11718"/>
      <c r="H11718"/>
      <c r="I11718" s="610"/>
    </row>
    <row r="11719" spans="1:9" ht="15" x14ac:dyDescent="0.25">
      <c r="A11719" s="609" t="str">
        <f t="shared" si="183"/>
        <v>38061</v>
      </c>
      <c r="B11719">
        <v>38061</v>
      </c>
      <c r="C11719" t="s">
        <v>26567</v>
      </c>
      <c r="D11719" t="s">
        <v>8781</v>
      </c>
      <c r="E11719" s="363" t="s">
        <v>17117</v>
      </c>
      <c r="F11719"/>
      <c r="G11719"/>
      <c r="H11719"/>
      <c r="I11719" s="610"/>
    </row>
    <row r="11720" spans="1:9" ht="15" x14ac:dyDescent="0.25">
      <c r="A11720" s="609" t="str">
        <f t="shared" si="183"/>
        <v>20250</v>
      </c>
      <c r="B11720">
        <v>20250</v>
      </c>
      <c r="C11720" t="s">
        <v>26568</v>
      </c>
      <c r="D11720" t="s">
        <v>8790</v>
      </c>
      <c r="E11720" s="363" t="s">
        <v>18105</v>
      </c>
      <c r="F11720"/>
      <c r="G11720"/>
      <c r="H11720"/>
      <c r="I11720" s="610"/>
    </row>
    <row r="11721" spans="1:9" ht="15" x14ac:dyDescent="0.25">
      <c r="A11721" s="609" t="str">
        <f t="shared" si="183"/>
        <v>13388</v>
      </c>
      <c r="B11721">
        <v>13388</v>
      </c>
      <c r="C11721" t="s">
        <v>26569</v>
      </c>
      <c r="D11721" t="s">
        <v>8790</v>
      </c>
      <c r="E11721" s="363" t="s">
        <v>26570</v>
      </c>
      <c r="F11721"/>
      <c r="G11721"/>
      <c r="H11721"/>
      <c r="I11721" s="610"/>
    </row>
    <row r="11722" spans="1:9" ht="15" x14ac:dyDescent="0.25">
      <c r="A11722" s="609" t="str">
        <f t="shared" si="183"/>
        <v>39914</v>
      </c>
      <c r="B11722">
        <v>39914</v>
      </c>
      <c r="C11722" t="s">
        <v>26571</v>
      </c>
      <c r="D11722" t="s">
        <v>8790</v>
      </c>
      <c r="E11722" s="363" t="s">
        <v>18714</v>
      </c>
      <c r="F11722"/>
      <c r="G11722"/>
      <c r="H11722"/>
      <c r="I11722" s="610"/>
    </row>
    <row r="11723" spans="1:9" ht="15" x14ac:dyDescent="0.25">
      <c r="A11723" s="609" t="str">
        <f t="shared" si="183"/>
        <v>12732</v>
      </c>
      <c r="B11723">
        <v>12732</v>
      </c>
      <c r="C11723" t="s">
        <v>26572</v>
      </c>
      <c r="D11723" t="s">
        <v>8781</v>
      </c>
      <c r="E11723" s="363" t="s">
        <v>18715</v>
      </c>
      <c r="F11723"/>
      <c r="G11723"/>
      <c r="H11723"/>
      <c r="I11723" s="610"/>
    </row>
    <row r="11724" spans="1:9" ht="15" x14ac:dyDescent="0.25">
      <c r="A11724" s="609" t="str">
        <f t="shared" si="183"/>
        <v>6160</v>
      </c>
      <c r="B11724">
        <v>6160</v>
      </c>
      <c r="C11724" t="s">
        <v>26573</v>
      </c>
      <c r="D11724" t="s">
        <v>8786</v>
      </c>
      <c r="E11724" s="363" t="s">
        <v>16385</v>
      </c>
      <c r="F11724"/>
      <c r="G11724"/>
      <c r="H11724"/>
      <c r="I11724" s="610"/>
    </row>
    <row r="11725" spans="1:9" ht="15" x14ac:dyDescent="0.25">
      <c r="A11725" s="609" t="str">
        <f t="shared" si="183"/>
        <v>41087</v>
      </c>
      <c r="B11725">
        <v>41087</v>
      </c>
      <c r="C11725" t="s">
        <v>26574</v>
      </c>
      <c r="D11725" t="s">
        <v>8914</v>
      </c>
      <c r="E11725" s="363" t="s">
        <v>18449</v>
      </c>
      <c r="F11725"/>
      <c r="G11725"/>
      <c r="H11725"/>
      <c r="I11725" s="610"/>
    </row>
    <row r="11726" spans="1:9" ht="15" x14ac:dyDescent="0.25">
      <c r="A11726" s="609" t="str">
        <f t="shared" si="183"/>
        <v>6166</v>
      </c>
      <c r="B11726">
        <v>6166</v>
      </c>
      <c r="C11726" t="s">
        <v>26575</v>
      </c>
      <c r="D11726" t="s">
        <v>8786</v>
      </c>
      <c r="E11726" s="363" t="s">
        <v>26576</v>
      </c>
      <c r="F11726"/>
      <c r="G11726"/>
      <c r="H11726"/>
      <c r="I11726" s="610"/>
    </row>
    <row r="11727" spans="1:9" ht="15" x14ac:dyDescent="0.25">
      <c r="A11727" s="609" t="str">
        <f t="shared" si="183"/>
        <v>41088</v>
      </c>
      <c r="B11727">
        <v>41088</v>
      </c>
      <c r="C11727" t="s">
        <v>26577</v>
      </c>
      <c r="D11727" t="s">
        <v>8914</v>
      </c>
      <c r="E11727" s="363" t="s">
        <v>26578</v>
      </c>
      <c r="F11727"/>
      <c r="G11727"/>
      <c r="H11727"/>
      <c r="I11727" s="610"/>
    </row>
    <row r="11728" spans="1:9" ht="15" x14ac:dyDescent="0.25">
      <c r="A11728" s="609" t="str">
        <f t="shared" si="183"/>
        <v>20232</v>
      </c>
      <c r="B11728">
        <v>20232</v>
      </c>
      <c r="C11728" t="s">
        <v>26579</v>
      </c>
      <c r="D11728" t="s">
        <v>8796</v>
      </c>
      <c r="E11728" s="363" t="s">
        <v>18716</v>
      </c>
      <c r="F11728"/>
      <c r="G11728"/>
      <c r="H11728"/>
      <c r="I11728" s="610"/>
    </row>
    <row r="11729" spans="1:9" ht="15" x14ac:dyDescent="0.25">
      <c r="A11729" s="609" t="str">
        <f t="shared" si="183"/>
        <v>10856</v>
      </c>
      <c r="B11729">
        <v>10856</v>
      </c>
      <c r="C11729" t="s">
        <v>26580</v>
      </c>
      <c r="D11729" t="s">
        <v>8796</v>
      </c>
      <c r="E11729" s="363" t="s">
        <v>26581</v>
      </c>
      <c r="F11729"/>
      <c r="G11729"/>
      <c r="H11729"/>
      <c r="I11729" s="610"/>
    </row>
    <row r="11730" spans="1:9" ht="15" x14ac:dyDescent="0.25">
      <c r="A11730" s="609" t="str">
        <f t="shared" si="183"/>
        <v>4828</v>
      </c>
      <c r="B11730">
        <v>4828</v>
      </c>
      <c r="C11730" t="s">
        <v>26582</v>
      </c>
      <c r="D11730" t="s">
        <v>8796</v>
      </c>
      <c r="E11730" s="363" t="s">
        <v>26583</v>
      </c>
      <c r="F11730"/>
      <c r="G11730"/>
      <c r="H11730"/>
      <c r="I11730" s="610"/>
    </row>
    <row r="11731" spans="1:9" ht="15" x14ac:dyDescent="0.25">
      <c r="A11731" s="609" t="str">
        <f t="shared" si="183"/>
        <v>20249</v>
      </c>
      <c r="B11731">
        <v>20249</v>
      </c>
      <c r="C11731" t="s">
        <v>26584</v>
      </c>
      <c r="D11731" t="s">
        <v>8796</v>
      </c>
      <c r="E11731" s="363" t="s">
        <v>26585</v>
      </c>
      <c r="F11731"/>
      <c r="G11731"/>
      <c r="H11731"/>
      <c r="I11731" s="610"/>
    </row>
    <row r="11732" spans="1:9" ht="15" x14ac:dyDescent="0.25">
      <c r="A11732" s="609" t="str">
        <f t="shared" si="183"/>
        <v>11609</v>
      </c>
      <c r="B11732">
        <v>11609</v>
      </c>
      <c r="C11732" t="s">
        <v>26586</v>
      </c>
      <c r="D11732" t="s">
        <v>8777</v>
      </c>
      <c r="E11732" s="363" t="s">
        <v>9708</v>
      </c>
      <c r="F11732"/>
      <c r="G11732"/>
      <c r="H11732"/>
      <c r="I11732" s="610"/>
    </row>
    <row r="11733" spans="1:9" ht="15" x14ac:dyDescent="0.25">
      <c r="A11733" s="609" t="str">
        <f t="shared" si="183"/>
        <v>20083</v>
      </c>
      <c r="B11733">
        <v>20083</v>
      </c>
      <c r="C11733" t="s">
        <v>26587</v>
      </c>
      <c r="D11733" t="s">
        <v>8781</v>
      </c>
      <c r="E11733" s="363" t="s">
        <v>16168</v>
      </c>
      <c r="F11733"/>
      <c r="G11733"/>
      <c r="H11733"/>
      <c r="I11733" s="610"/>
    </row>
    <row r="11734" spans="1:9" ht="15" x14ac:dyDescent="0.25">
      <c r="A11734" s="609" t="str">
        <f t="shared" si="183"/>
        <v>5318</v>
      </c>
      <c r="B11734">
        <v>5318</v>
      </c>
      <c r="C11734" t="s">
        <v>26588</v>
      </c>
      <c r="D11734" t="s">
        <v>8777</v>
      </c>
      <c r="E11734" s="363" t="s">
        <v>17915</v>
      </c>
      <c r="F11734"/>
      <c r="G11734"/>
      <c r="H11734"/>
      <c r="I11734" s="610"/>
    </row>
    <row r="11735" spans="1:9" ht="15" x14ac:dyDescent="0.25">
      <c r="A11735" s="609" t="str">
        <f t="shared" si="183"/>
        <v>10691</v>
      </c>
      <c r="B11735">
        <v>10691</v>
      </c>
      <c r="C11735" t="s">
        <v>26589</v>
      </c>
      <c r="D11735" t="s">
        <v>8777</v>
      </c>
      <c r="E11735" s="363" t="s">
        <v>16856</v>
      </c>
      <c r="F11735"/>
      <c r="G11735"/>
      <c r="H11735"/>
      <c r="I11735" s="610"/>
    </row>
    <row r="11736" spans="1:9" ht="15" x14ac:dyDescent="0.25">
      <c r="A11736" s="609" t="str">
        <f t="shared" si="183"/>
        <v>12295</v>
      </c>
      <c r="B11736">
        <v>12295</v>
      </c>
      <c r="C11736" t="s">
        <v>26590</v>
      </c>
      <c r="D11736" t="s">
        <v>8781</v>
      </c>
      <c r="E11736" s="363" t="s">
        <v>9812</v>
      </c>
      <c r="F11736"/>
      <c r="G11736"/>
      <c r="H11736"/>
      <c r="I11736" s="610"/>
    </row>
    <row r="11737" spans="1:9" ht="15" x14ac:dyDescent="0.25">
      <c r="A11737" s="609" t="str">
        <f t="shared" si="183"/>
        <v>12296</v>
      </c>
      <c r="B11737">
        <v>12296</v>
      </c>
      <c r="C11737" t="s">
        <v>26591</v>
      </c>
      <c r="D11737" t="s">
        <v>8781</v>
      </c>
      <c r="E11737" s="363" t="s">
        <v>11791</v>
      </c>
      <c r="F11737"/>
      <c r="G11737"/>
      <c r="H11737"/>
      <c r="I11737" s="610"/>
    </row>
    <row r="11738" spans="1:9" ht="15" x14ac:dyDescent="0.25">
      <c r="A11738" s="609" t="str">
        <f t="shared" si="183"/>
        <v>12294</v>
      </c>
      <c r="B11738">
        <v>12294</v>
      </c>
      <c r="C11738" t="s">
        <v>26592</v>
      </c>
      <c r="D11738" t="s">
        <v>8781</v>
      </c>
      <c r="E11738" s="363" t="s">
        <v>9306</v>
      </c>
      <c r="F11738"/>
      <c r="G11738"/>
      <c r="H11738"/>
      <c r="I11738" s="610"/>
    </row>
    <row r="11739" spans="1:9" ht="15" x14ac:dyDescent="0.25">
      <c r="A11739" s="609" t="str">
        <f t="shared" si="183"/>
        <v>14543</v>
      </c>
      <c r="B11739">
        <v>14543</v>
      </c>
      <c r="C11739" t="s">
        <v>26593</v>
      </c>
      <c r="D11739" t="s">
        <v>8781</v>
      </c>
      <c r="E11739" s="363" t="s">
        <v>9250</v>
      </c>
      <c r="F11739"/>
      <c r="G11739"/>
      <c r="H11739"/>
      <c r="I11739" s="610"/>
    </row>
    <row r="11740" spans="1:9" ht="15" x14ac:dyDescent="0.25">
      <c r="A11740" s="609" t="str">
        <f t="shared" si="183"/>
        <v>13329</v>
      </c>
      <c r="B11740">
        <v>13329</v>
      </c>
      <c r="C11740" t="s">
        <v>26594</v>
      </c>
      <c r="D11740" t="s">
        <v>8781</v>
      </c>
      <c r="E11740" s="363" t="s">
        <v>18301</v>
      </c>
      <c r="F11740"/>
      <c r="G11740"/>
      <c r="H11740"/>
      <c r="I11740" s="610"/>
    </row>
    <row r="11741" spans="1:9" ht="15" x14ac:dyDescent="0.25">
      <c r="A11741" s="609" t="str">
        <f t="shared" si="183"/>
        <v>21044</v>
      </c>
      <c r="B11741">
        <v>21044</v>
      </c>
      <c r="C11741" t="s">
        <v>26595</v>
      </c>
      <c r="D11741" t="s">
        <v>8781</v>
      </c>
      <c r="E11741" s="363" t="s">
        <v>16352</v>
      </c>
      <c r="F11741"/>
      <c r="G11741"/>
      <c r="H11741"/>
      <c r="I11741" s="610"/>
    </row>
    <row r="11742" spans="1:9" ht="15" x14ac:dyDescent="0.25">
      <c r="A11742" s="609" t="str">
        <f t="shared" si="183"/>
        <v>21045</v>
      </c>
      <c r="B11742">
        <v>21045</v>
      </c>
      <c r="C11742" t="s">
        <v>26596</v>
      </c>
      <c r="D11742" t="s">
        <v>8781</v>
      </c>
      <c r="E11742" s="363" t="s">
        <v>16100</v>
      </c>
      <c r="F11742"/>
      <c r="G11742"/>
      <c r="H11742"/>
      <c r="I11742" s="610"/>
    </row>
    <row r="11743" spans="1:9" ht="15" x14ac:dyDescent="0.25">
      <c r="A11743" s="609" t="str">
        <f t="shared" si="183"/>
        <v>21040</v>
      </c>
      <c r="B11743">
        <v>21040</v>
      </c>
      <c r="C11743" t="s">
        <v>26597</v>
      </c>
      <c r="D11743" t="s">
        <v>8781</v>
      </c>
      <c r="E11743" s="363" t="s">
        <v>26598</v>
      </c>
      <c r="F11743"/>
      <c r="G11743"/>
      <c r="H11743"/>
      <c r="I11743" s="610"/>
    </row>
    <row r="11744" spans="1:9" ht="15" x14ac:dyDescent="0.25">
      <c r="A11744" s="609" t="str">
        <f t="shared" si="183"/>
        <v>21041</v>
      </c>
      <c r="B11744">
        <v>21041</v>
      </c>
      <c r="C11744" t="s">
        <v>26599</v>
      </c>
      <c r="D11744" t="s">
        <v>8781</v>
      </c>
      <c r="E11744" s="363" t="s">
        <v>9123</v>
      </c>
      <c r="F11744"/>
      <c r="G11744"/>
      <c r="H11744"/>
      <c r="I11744" s="610"/>
    </row>
    <row r="11745" spans="1:9" ht="15" x14ac:dyDescent="0.25">
      <c r="A11745" s="609" t="str">
        <f t="shared" si="183"/>
        <v>21047</v>
      </c>
      <c r="B11745">
        <v>21047</v>
      </c>
      <c r="C11745" t="s">
        <v>26600</v>
      </c>
      <c r="D11745" t="s">
        <v>8781</v>
      </c>
      <c r="E11745" s="363" t="s">
        <v>19630</v>
      </c>
      <c r="F11745"/>
      <c r="G11745"/>
      <c r="H11745"/>
      <c r="I11745" s="610"/>
    </row>
    <row r="11746" spans="1:9" ht="15" x14ac:dyDescent="0.25">
      <c r="A11746" s="609" t="str">
        <f t="shared" si="183"/>
        <v>21043</v>
      </c>
      <c r="B11746">
        <v>21043</v>
      </c>
      <c r="C11746" t="s">
        <v>26601</v>
      </c>
      <c r="D11746" t="s">
        <v>8781</v>
      </c>
      <c r="E11746" s="363" t="s">
        <v>26602</v>
      </c>
      <c r="F11746"/>
      <c r="G11746"/>
      <c r="H11746"/>
      <c r="I11746" s="610"/>
    </row>
    <row r="11747" spans="1:9" ht="15" x14ac:dyDescent="0.25">
      <c r="A11747" s="609" t="str">
        <f t="shared" si="183"/>
        <v>21042</v>
      </c>
      <c r="B11747">
        <v>21042</v>
      </c>
      <c r="C11747" t="s">
        <v>26603</v>
      </c>
      <c r="D11747" t="s">
        <v>8781</v>
      </c>
      <c r="E11747" s="363" t="s">
        <v>9068</v>
      </c>
      <c r="F11747"/>
      <c r="G11747"/>
      <c r="H11747"/>
      <c r="I11747" s="610"/>
    </row>
    <row r="11748" spans="1:9" ht="15" x14ac:dyDescent="0.25">
      <c r="A11748" s="609" t="str">
        <f t="shared" si="183"/>
        <v>14149</v>
      </c>
      <c r="B11748">
        <v>14149</v>
      </c>
      <c r="C11748" t="s">
        <v>26604</v>
      </c>
      <c r="D11748" t="s">
        <v>9710</v>
      </c>
      <c r="E11748" s="363" t="s">
        <v>26605</v>
      </c>
      <c r="F11748"/>
      <c r="G11748"/>
      <c r="H11748"/>
      <c r="I11748" s="610"/>
    </row>
    <row r="11749" spans="1:9" ht="15" x14ac:dyDescent="0.25">
      <c r="A11749" s="609" t="str">
        <f t="shared" si="183"/>
        <v>38099</v>
      </c>
      <c r="B11749">
        <v>38099</v>
      </c>
      <c r="C11749" t="s">
        <v>26606</v>
      </c>
      <c r="D11749" t="s">
        <v>8781</v>
      </c>
      <c r="E11749" s="363" t="s">
        <v>8972</v>
      </c>
      <c r="F11749"/>
      <c r="G11749"/>
      <c r="H11749"/>
      <c r="I11749" s="610"/>
    </row>
    <row r="11750" spans="1:9" ht="15" x14ac:dyDescent="0.25">
      <c r="A11750" s="609" t="str">
        <f t="shared" si="183"/>
        <v>38100</v>
      </c>
      <c r="B11750">
        <v>38100</v>
      </c>
      <c r="C11750" t="s">
        <v>26607</v>
      </c>
      <c r="D11750" t="s">
        <v>8781</v>
      </c>
      <c r="E11750" s="363" t="s">
        <v>10149</v>
      </c>
      <c r="F11750"/>
      <c r="G11750"/>
      <c r="H11750"/>
      <c r="I11750" s="610"/>
    </row>
    <row r="11751" spans="1:9" ht="15" x14ac:dyDescent="0.25">
      <c r="A11751" s="609" t="str">
        <f t="shared" si="183"/>
        <v>20061</v>
      </c>
      <c r="B11751">
        <v>20061</v>
      </c>
      <c r="C11751" t="s">
        <v>26608</v>
      </c>
      <c r="D11751" t="s">
        <v>8781</v>
      </c>
      <c r="E11751" s="363" t="s">
        <v>8814</v>
      </c>
      <c r="F11751"/>
      <c r="G11751"/>
      <c r="H11751"/>
      <c r="I11751" s="610"/>
    </row>
    <row r="11752" spans="1:9" ht="15" x14ac:dyDescent="0.25">
      <c r="A11752" s="609" t="str">
        <f t="shared" si="183"/>
        <v>7576</v>
      </c>
      <c r="B11752">
        <v>7576</v>
      </c>
      <c r="C11752" t="s">
        <v>26609</v>
      </c>
      <c r="D11752" t="s">
        <v>8781</v>
      </c>
      <c r="E11752" s="363" t="s">
        <v>26610</v>
      </c>
      <c r="F11752"/>
      <c r="G11752"/>
      <c r="H11752"/>
      <c r="I11752" s="610"/>
    </row>
    <row r="11753" spans="1:9" ht="15" x14ac:dyDescent="0.25">
      <c r="A11753" s="609" t="str">
        <f t="shared" si="183"/>
        <v>3384</v>
      </c>
      <c r="B11753">
        <v>3384</v>
      </c>
      <c r="C11753" t="s">
        <v>26611</v>
      </c>
      <c r="D11753" t="s">
        <v>8781</v>
      </c>
      <c r="E11753" s="363" t="s">
        <v>8994</v>
      </c>
      <c r="F11753"/>
      <c r="G11753"/>
      <c r="H11753"/>
      <c r="I11753" s="610"/>
    </row>
    <row r="11754" spans="1:9" ht="15" x14ac:dyDescent="0.25">
      <c r="A11754" s="609" t="str">
        <f t="shared" si="183"/>
        <v>7572</v>
      </c>
      <c r="B11754">
        <v>7572</v>
      </c>
      <c r="C11754" t="s">
        <v>26612</v>
      </c>
      <c r="D11754" t="s">
        <v>8781</v>
      </c>
      <c r="E11754" s="363" t="s">
        <v>9278</v>
      </c>
      <c r="F11754"/>
      <c r="G11754"/>
      <c r="H11754"/>
      <c r="I11754" s="610"/>
    </row>
    <row r="11755" spans="1:9" ht="15" x14ac:dyDescent="0.25">
      <c r="A11755" s="609" t="str">
        <f t="shared" si="183"/>
        <v>3396</v>
      </c>
      <c r="B11755">
        <v>3396</v>
      </c>
      <c r="C11755" t="s">
        <v>26613</v>
      </c>
      <c r="D11755" t="s">
        <v>8781</v>
      </c>
      <c r="E11755" s="363" t="s">
        <v>8859</v>
      </c>
      <c r="F11755"/>
      <c r="G11755"/>
      <c r="H11755"/>
      <c r="I11755" s="610"/>
    </row>
    <row r="11756" spans="1:9" ht="15" x14ac:dyDescent="0.25">
      <c r="A11756" s="609" t="str">
        <f t="shared" si="183"/>
        <v>37590</v>
      </c>
      <c r="B11756">
        <v>37590</v>
      </c>
      <c r="C11756" t="s">
        <v>26614</v>
      </c>
      <c r="D11756" t="s">
        <v>8781</v>
      </c>
      <c r="E11756" s="363" t="s">
        <v>19198</v>
      </c>
      <c r="F11756"/>
      <c r="G11756"/>
      <c r="H11756"/>
      <c r="I11756" s="610"/>
    </row>
    <row r="11757" spans="1:9" ht="15" x14ac:dyDescent="0.25">
      <c r="A11757" s="609" t="str">
        <f t="shared" si="183"/>
        <v>37591</v>
      </c>
      <c r="B11757">
        <v>37591</v>
      </c>
      <c r="C11757" t="s">
        <v>26615</v>
      </c>
      <c r="D11757" t="s">
        <v>8781</v>
      </c>
      <c r="E11757" s="363" t="s">
        <v>9847</v>
      </c>
      <c r="F11757"/>
      <c r="G11757"/>
      <c r="H11757"/>
      <c r="I11757" s="610"/>
    </row>
    <row r="11758" spans="1:9" ht="15" x14ac:dyDescent="0.25">
      <c r="A11758" s="609" t="str">
        <f t="shared" si="183"/>
        <v>12626</v>
      </c>
      <c r="B11758">
        <v>12626</v>
      </c>
      <c r="C11758" t="s">
        <v>26616</v>
      </c>
      <c r="D11758" t="s">
        <v>8781</v>
      </c>
      <c r="E11758" s="363" t="s">
        <v>18255</v>
      </c>
      <c r="F11758"/>
      <c r="G11758"/>
      <c r="H11758"/>
      <c r="I11758" s="610"/>
    </row>
    <row r="11759" spans="1:9" ht="15" x14ac:dyDescent="0.25">
      <c r="A11759" s="609" t="str">
        <f t="shared" si="183"/>
        <v>11033</v>
      </c>
      <c r="B11759">
        <v>11033</v>
      </c>
      <c r="C11759" t="s">
        <v>26617</v>
      </c>
      <c r="D11759" t="s">
        <v>8781</v>
      </c>
      <c r="E11759" s="363" t="s">
        <v>9651</v>
      </c>
      <c r="F11759"/>
      <c r="G11759"/>
      <c r="H11759"/>
      <c r="I11759" s="610"/>
    </row>
    <row r="11760" spans="1:9" ht="15" x14ac:dyDescent="0.25">
      <c r="A11760" s="609" t="str">
        <f t="shared" si="183"/>
        <v>390</v>
      </c>
      <c r="B11760">
        <v>390</v>
      </c>
      <c r="C11760" t="s">
        <v>26618</v>
      </c>
      <c r="D11760" t="s">
        <v>8781</v>
      </c>
      <c r="E11760" s="363" t="s">
        <v>9240</v>
      </c>
      <c r="F11760"/>
      <c r="G11760"/>
      <c r="H11760"/>
      <c r="I11760" s="610"/>
    </row>
    <row r="11761" spans="1:9" ht="15" x14ac:dyDescent="0.25">
      <c r="A11761" s="609" t="str">
        <f t="shared" si="183"/>
        <v>42436</v>
      </c>
      <c r="B11761">
        <v>42436</v>
      </c>
      <c r="C11761" t="s">
        <v>26619</v>
      </c>
      <c r="D11761" t="s">
        <v>8781</v>
      </c>
      <c r="E11761" s="363" t="s">
        <v>26620</v>
      </c>
      <c r="F11761"/>
      <c r="G11761"/>
      <c r="H11761"/>
      <c r="I11761" s="610"/>
    </row>
    <row r="11762" spans="1:9" ht="15" x14ac:dyDescent="0.25">
      <c r="A11762" s="609" t="str">
        <f t="shared" si="183"/>
        <v>6193</v>
      </c>
      <c r="B11762">
        <v>6193</v>
      </c>
      <c r="C11762" t="s">
        <v>26621</v>
      </c>
      <c r="D11762" t="s">
        <v>8796</v>
      </c>
      <c r="E11762" s="363" t="s">
        <v>19602</v>
      </c>
      <c r="F11762"/>
      <c r="G11762"/>
      <c r="H11762"/>
      <c r="I11762" s="610"/>
    </row>
    <row r="11763" spans="1:9" ht="15" x14ac:dyDescent="0.25">
      <c r="A11763" s="609" t="str">
        <f t="shared" si="183"/>
        <v>6194</v>
      </c>
      <c r="B11763">
        <v>6194</v>
      </c>
      <c r="C11763" t="s">
        <v>26622</v>
      </c>
      <c r="D11763" t="s">
        <v>8796</v>
      </c>
      <c r="E11763" s="363" t="s">
        <v>9990</v>
      </c>
      <c r="F11763"/>
      <c r="G11763"/>
      <c r="H11763"/>
      <c r="I11763" s="610"/>
    </row>
    <row r="11764" spans="1:9" ht="15" x14ac:dyDescent="0.25">
      <c r="A11764" s="609" t="str">
        <f t="shared" si="183"/>
        <v>10567</v>
      </c>
      <c r="B11764">
        <v>10567</v>
      </c>
      <c r="C11764" t="s">
        <v>26623</v>
      </c>
      <c r="D11764" t="s">
        <v>8796</v>
      </c>
      <c r="E11764" s="363" t="s">
        <v>10189</v>
      </c>
      <c r="F11764"/>
      <c r="G11764"/>
      <c r="H11764"/>
      <c r="I11764" s="610"/>
    </row>
    <row r="11765" spans="1:9" ht="15" x14ac:dyDescent="0.25">
      <c r="A11765" s="609" t="str">
        <f t="shared" si="183"/>
        <v>6212</v>
      </c>
      <c r="B11765">
        <v>6212</v>
      </c>
      <c r="C11765" t="s">
        <v>26624</v>
      </c>
      <c r="D11765" t="s">
        <v>8796</v>
      </c>
      <c r="E11765" s="363" t="s">
        <v>18162</v>
      </c>
      <c r="F11765"/>
      <c r="G11765"/>
      <c r="H11765"/>
      <c r="I11765" s="610"/>
    </row>
    <row r="11766" spans="1:9" ht="15" x14ac:dyDescent="0.25">
      <c r="A11766" s="609" t="str">
        <f t="shared" si="183"/>
        <v>3993</v>
      </c>
      <c r="B11766">
        <v>3993</v>
      </c>
      <c r="C11766" t="s">
        <v>26625</v>
      </c>
      <c r="D11766" t="s">
        <v>8779</v>
      </c>
      <c r="E11766" s="363" t="s">
        <v>26626</v>
      </c>
      <c r="F11766"/>
      <c r="G11766"/>
      <c r="H11766"/>
      <c r="I11766" s="610"/>
    </row>
    <row r="11767" spans="1:9" ht="15" x14ac:dyDescent="0.25">
      <c r="A11767" s="609" t="str">
        <f t="shared" si="183"/>
        <v>3990</v>
      </c>
      <c r="B11767">
        <v>3990</v>
      </c>
      <c r="C11767" t="s">
        <v>26627</v>
      </c>
      <c r="D11767" t="s">
        <v>8796</v>
      </c>
      <c r="E11767" s="363" t="s">
        <v>18692</v>
      </c>
      <c r="F11767"/>
      <c r="G11767"/>
      <c r="H11767"/>
      <c r="I11767" s="610"/>
    </row>
    <row r="11768" spans="1:9" ht="15" x14ac:dyDescent="0.25">
      <c r="A11768" s="609" t="str">
        <f t="shared" si="183"/>
        <v>3992</v>
      </c>
      <c r="B11768">
        <v>3992</v>
      </c>
      <c r="C11768" t="s">
        <v>26628</v>
      </c>
      <c r="D11768" t="s">
        <v>8796</v>
      </c>
      <c r="E11768" s="363" t="s">
        <v>19843</v>
      </c>
      <c r="F11768"/>
      <c r="G11768"/>
      <c r="H11768"/>
      <c r="I11768" s="610"/>
    </row>
    <row r="11769" spans="1:9" ht="15" x14ac:dyDescent="0.25">
      <c r="A11769" s="609" t="str">
        <f t="shared" si="183"/>
        <v>6178</v>
      </c>
      <c r="B11769">
        <v>6178</v>
      </c>
      <c r="C11769" t="s">
        <v>26629</v>
      </c>
      <c r="D11769" t="s">
        <v>8779</v>
      </c>
      <c r="E11769" s="363" t="s">
        <v>26630</v>
      </c>
      <c r="F11769"/>
      <c r="G11769"/>
      <c r="H11769"/>
      <c r="I11769" s="610"/>
    </row>
    <row r="11770" spans="1:9" ht="15" x14ac:dyDescent="0.25">
      <c r="A11770" s="609" t="str">
        <f t="shared" si="183"/>
        <v>6180</v>
      </c>
      <c r="B11770">
        <v>6180</v>
      </c>
      <c r="C11770" t="s">
        <v>26631</v>
      </c>
      <c r="D11770" t="s">
        <v>8779</v>
      </c>
      <c r="E11770" s="363" t="s">
        <v>26632</v>
      </c>
      <c r="F11770"/>
      <c r="G11770"/>
      <c r="H11770"/>
      <c r="I11770" s="610"/>
    </row>
    <row r="11771" spans="1:9" ht="15" x14ac:dyDescent="0.25">
      <c r="A11771" s="609" t="str">
        <f t="shared" si="183"/>
        <v>6182</v>
      </c>
      <c r="B11771">
        <v>6182</v>
      </c>
      <c r="C11771" t="s">
        <v>26633</v>
      </c>
      <c r="D11771" t="s">
        <v>8779</v>
      </c>
      <c r="E11771" s="363" t="s">
        <v>26634</v>
      </c>
      <c r="F11771"/>
      <c r="G11771"/>
      <c r="H11771"/>
      <c r="I11771" s="610"/>
    </row>
    <row r="11772" spans="1:9" ht="15" x14ac:dyDescent="0.25">
      <c r="A11772" s="609" t="str">
        <f t="shared" si="183"/>
        <v>43614</v>
      </c>
      <c r="B11772">
        <v>43614</v>
      </c>
      <c r="C11772" t="s">
        <v>26635</v>
      </c>
      <c r="D11772" t="s">
        <v>8796</v>
      </c>
      <c r="E11772" s="363" t="s">
        <v>9009</v>
      </c>
      <c r="F11772"/>
      <c r="G11772"/>
      <c r="H11772"/>
      <c r="I11772" s="610"/>
    </row>
    <row r="11773" spans="1:9" ht="15" x14ac:dyDescent="0.25">
      <c r="A11773" s="609" t="str">
        <f t="shared" si="183"/>
        <v>6189</v>
      </c>
      <c r="B11773">
        <v>6189</v>
      </c>
      <c r="C11773" t="s">
        <v>26636</v>
      </c>
      <c r="D11773" t="s">
        <v>8796</v>
      </c>
      <c r="E11773" s="363" t="s">
        <v>13355</v>
      </c>
      <c r="F11773"/>
      <c r="G11773"/>
      <c r="H11773"/>
      <c r="I11773" s="610"/>
    </row>
    <row r="11774" spans="1:9" ht="15" x14ac:dyDescent="0.25">
      <c r="A11774" s="609" t="str">
        <f t="shared" si="183"/>
        <v>6214</v>
      </c>
      <c r="B11774">
        <v>6214</v>
      </c>
      <c r="C11774" t="s">
        <v>26637</v>
      </c>
      <c r="D11774" t="s">
        <v>8779</v>
      </c>
      <c r="E11774" s="363" t="s">
        <v>26638</v>
      </c>
      <c r="F11774"/>
      <c r="G11774"/>
      <c r="H11774"/>
      <c r="I11774" s="610"/>
    </row>
    <row r="11775" spans="1:9" ht="15" x14ac:dyDescent="0.25">
      <c r="A11775" s="609" t="str">
        <f t="shared" si="183"/>
        <v>36153</v>
      </c>
      <c r="B11775">
        <v>36153</v>
      </c>
      <c r="C11775" t="s">
        <v>26639</v>
      </c>
      <c r="D11775" t="s">
        <v>8781</v>
      </c>
      <c r="E11775" s="363" t="s">
        <v>26640</v>
      </c>
      <c r="F11775"/>
      <c r="G11775"/>
      <c r="H11775"/>
      <c r="I11775" s="610"/>
    </row>
    <row r="11776" spans="1:9" ht="15" x14ac:dyDescent="0.25">
      <c r="A11776" s="609" t="str">
        <f t="shared" si="183"/>
        <v>10740</v>
      </c>
      <c r="B11776">
        <v>10740</v>
      </c>
      <c r="C11776" t="s">
        <v>26641</v>
      </c>
      <c r="D11776" t="s">
        <v>8781</v>
      </c>
      <c r="E11776" s="363" t="s">
        <v>26642</v>
      </c>
      <c r="F11776"/>
      <c r="G11776"/>
      <c r="H11776"/>
      <c r="I11776" s="610"/>
    </row>
    <row r="11777" spans="1:9" ht="15" x14ac:dyDescent="0.25">
      <c r="A11777" s="609" t="str">
        <f t="shared" si="183"/>
        <v>13914</v>
      </c>
      <c r="B11777">
        <v>13914</v>
      </c>
      <c r="C11777" t="s">
        <v>26643</v>
      </c>
      <c r="D11777" t="s">
        <v>8781</v>
      </c>
      <c r="E11777" s="363" t="s">
        <v>26644</v>
      </c>
      <c r="F11777"/>
      <c r="G11777"/>
      <c r="H11777"/>
      <c r="I11777" s="610"/>
    </row>
    <row r="11778" spans="1:9" ht="15" x14ac:dyDescent="0.25">
      <c r="A11778" s="609" t="str">
        <f t="shared" ref="A11778:A11841" si="184">IF(ISERROR(SEARCH("/",B11778)=6),TRIM(CLEAN(B11778)),IF(SEARCH("/",B11778)=6,IF(LEN(TRIM(CLEAN(B11778)))=7,LEFT(TRIM(CLEAN(B11778)),6)&amp;"00"&amp;RIGHT(TRIM(CLEAN(B11778)),1),LEFT(TRIM(CLEAN(B11778)),6)&amp;"0"&amp;RIGHT(TRIM(CLEAN(B11778)),2)),TRIM(CLEAN(B11778))))</f>
        <v>10742</v>
      </c>
      <c r="B11778">
        <v>10742</v>
      </c>
      <c r="C11778" t="s">
        <v>26645</v>
      </c>
      <c r="D11778" t="s">
        <v>8781</v>
      </c>
      <c r="E11778" s="363" t="s">
        <v>26646</v>
      </c>
      <c r="F11778"/>
      <c r="G11778"/>
      <c r="H11778"/>
      <c r="I11778" s="610"/>
    </row>
    <row r="11779" spans="1:9" ht="15" x14ac:dyDescent="0.25">
      <c r="A11779" s="609" t="str">
        <f t="shared" si="184"/>
        <v>38465</v>
      </c>
      <c r="B11779">
        <v>38465</v>
      </c>
      <c r="C11779" t="s">
        <v>26647</v>
      </c>
      <c r="D11779" t="s">
        <v>8781</v>
      </c>
      <c r="E11779" s="363" t="s">
        <v>8902</v>
      </c>
      <c r="F11779"/>
      <c r="G11779"/>
      <c r="H11779"/>
      <c r="I11779" s="610"/>
    </row>
    <row r="11780" spans="1:9" ht="15" x14ac:dyDescent="0.25">
      <c r="A11780" s="609" t="str">
        <f t="shared" si="184"/>
        <v>7543</v>
      </c>
      <c r="B11780">
        <v>7543</v>
      </c>
      <c r="C11780" t="s">
        <v>26648</v>
      </c>
      <c r="D11780" t="s">
        <v>8781</v>
      </c>
      <c r="E11780" s="363" t="s">
        <v>9830</v>
      </c>
      <c r="F11780"/>
      <c r="G11780"/>
      <c r="H11780"/>
      <c r="I11780" s="610"/>
    </row>
    <row r="11781" spans="1:9" ht="15" x14ac:dyDescent="0.25">
      <c r="A11781" s="609" t="str">
        <f t="shared" si="184"/>
        <v>43427</v>
      </c>
      <c r="B11781">
        <v>43427</v>
      </c>
      <c r="C11781" t="s">
        <v>26649</v>
      </c>
      <c r="D11781" t="s">
        <v>8781</v>
      </c>
      <c r="E11781" s="363" t="s">
        <v>26650</v>
      </c>
      <c r="F11781"/>
      <c r="G11781"/>
      <c r="H11781"/>
      <c r="I11781" s="610"/>
    </row>
    <row r="11782" spans="1:9" ht="15" x14ac:dyDescent="0.25">
      <c r="A11782" s="609" t="str">
        <f t="shared" si="184"/>
        <v>41613</v>
      </c>
      <c r="B11782">
        <v>41613</v>
      </c>
      <c r="C11782" t="s">
        <v>26651</v>
      </c>
      <c r="D11782" t="s">
        <v>8781</v>
      </c>
      <c r="E11782" s="363" t="s">
        <v>26652</v>
      </c>
      <c r="F11782"/>
      <c r="G11782"/>
      <c r="H11782"/>
      <c r="I11782" s="610"/>
    </row>
    <row r="11783" spans="1:9" ht="15" x14ac:dyDescent="0.25">
      <c r="A11783" s="609" t="str">
        <f t="shared" si="184"/>
        <v>41614</v>
      </c>
      <c r="B11783">
        <v>41614</v>
      </c>
      <c r="C11783" t="s">
        <v>26653</v>
      </c>
      <c r="D11783" t="s">
        <v>8781</v>
      </c>
      <c r="E11783" s="363" t="s">
        <v>26654</v>
      </c>
      <c r="F11783"/>
      <c r="G11783"/>
      <c r="H11783"/>
      <c r="I11783" s="610"/>
    </row>
    <row r="11784" spans="1:9" ht="15" x14ac:dyDescent="0.25">
      <c r="A11784" s="609" t="str">
        <f t="shared" si="184"/>
        <v>41615</v>
      </c>
      <c r="B11784">
        <v>41615</v>
      </c>
      <c r="C11784" t="s">
        <v>26655</v>
      </c>
      <c r="D11784" t="s">
        <v>8781</v>
      </c>
      <c r="E11784" s="363" t="s">
        <v>26656</v>
      </c>
      <c r="F11784"/>
      <c r="G11784"/>
      <c r="H11784"/>
      <c r="I11784" s="610"/>
    </row>
    <row r="11785" spans="1:9" ht="15" x14ac:dyDescent="0.25">
      <c r="A11785" s="609" t="str">
        <f t="shared" si="184"/>
        <v>41616</v>
      </c>
      <c r="B11785">
        <v>41616</v>
      </c>
      <c r="C11785" t="s">
        <v>26657</v>
      </c>
      <c r="D11785" t="s">
        <v>8781</v>
      </c>
      <c r="E11785" s="363" t="s">
        <v>26658</v>
      </c>
      <c r="F11785"/>
      <c r="G11785"/>
      <c r="H11785"/>
      <c r="I11785" s="610"/>
    </row>
    <row r="11786" spans="1:9" ht="15" x14ac:dyDescent="0.25">
      <c r="A11786" s="609" t="str">
        <f t="shared" si="184"/>
        <v>41617</v>
      </c>
      <c r="B11786">
        <v>41617</v>
      </c>
      <c r="C11786" t="s">
        <v>26659</v>
      </c>
      <c r="D11786" t="s">
        <v>8781</v>
      </c>
      <c r="E11786" s="363" t="s">
        <v>26660</v>
      </c>
      <c r="F11786"/>
      <c r="G11786"/>
      <c r="H11786"/>
      <c r="I11786" s="610"/>
    </row>
    <row r="11787" spans="1:9" ht="15" x14ac:dyDescent="0.25">
      <c r="A11787" s="609" t="str">
        <f t="shared" si="184"/>
        <v>41618</v>
      </c>
      <c r="B11787">
        <v>41618</v>
      </c>
      <c r="C11787" t="s">
        <v>26661</v>
      </c>
      <c r="D11787" t="s">
        <v>8781</v>
      </c>
      <c r="E11787" s="363" t="s">
        <v>26662</v>
      </c>
      <c r="F11787"/>
      <c r="G11787"/>
      <c r="H11787"/>
      <c r="I11787" s="610"/>
    </row>
    <row r="11788" spans="1:9" ht="15" x14ac:dyDescent="0.25">
      <c r="A11788" s="609" t="str">
        <f t="shared" si="184"/>
        <v>43428</v>
      </c>
      <c r="B11788">
        <v>43428</v>
      </c>
      <c r="C11788" t="s">
        <v>26663</v>
      </c>
      <c r="D11788" t="s">
        <v>8781</v>
      </c>
      <c r="E11788" s="363" t="s">
        <v>26664</v>
      </c>
      <c r="F11788"/>
      <c r="G11788"/>
      <c r="H11788"/>
      <c r="I11788" s="610"/>
    </row>
    <row r="11789" spans="1:9" ht="15" x14ac:dyDescent="0.25">
      <c r="A11789" s="609" t="str">
        <f t="shared" si="184"/>
        <v>41619</v>
      </c>
      <c r="B11789">
        <v>41619</v>
      </c>
      <c r="C11789" t="s">
        <v>26665</v>
      </c>
      <c r="D11789" t="s">
        <v>8781</v>
      </c>
      <c r="E11789" s="363" t="s">
        <v>21169</v>
      </c>
      <c r="F11789"/>
      <c r="G11789"/>
      <c r="H11789"/>
      <c r="I11789" s="610"/>
    </row>
    <row r="11790" spans="1:9" ht="15" x14ac:dyDescent="0.25">
      <c r="A11790" s="609" t="str">
        <f t="shared" si="184"/>
        <v>41620</v>
      </c>
      <c r="B11790">
        <v>41620</v>
      </c>
      <c r="C11790" t="s">
        <v>26666</v>
      </c>
      <c r="D11790" t="s">
        <v>8781</v>
      </c>
      <c r="E11790" s="363" t="s">
        <v>26667</v>
      </c>
      <c r="F11790"/>
      <c r="G11790"/>
      <c r="H11790"/>
      <c r="I11790" s="610"/>
    </row>
    <row r="11791" spans="1:9" ht="15" x14ac:dyDescent="0.25">
      <c r="A11791" s="609" t="str">
        <f t="shared" si="184"/>
        <v>41622</v>
      </c>
      <c r="B11791">
        <v>41622</v>
      </c>
      <c r="C11791" t="s">
        <v>26668</v>
      </c>
      <c r="D11791" t="s">
        <v>8781</v>
      </c>
      <c r="E11791" s="363" t="s">
        <v>26669</v>
      </c>
      <c r="F11791"/>
      <c r="G11791"/>
      <c r="H11791"/>
      <c r="I11791" s="610"/>
    </row>
    <row r="11792" spans="1:9" ht="15" x14ac:dyDescent="0.25">
      <c r="A11792" s="609" t="str">
        <f t="shared" si="184"/>
        <v>41623</v>
      </c>
      <c r="B11792">
        <v>41623</v>
      </c>
      <c r="C11792" t="s">
        <v>26670</v>
      </c>
      <c r="D11792" t="s">
        <v>8781</v>
      </c>
      <c r="E11792" s="363" t="s">
        <v>26671</v>
      </c>
      <c r="F11792"/>
      <c r="G11792"/>
      <c r="H11792"/>
      <c r="I11792" s="610"/>
    </row>
    <row r="11793" spans="1:9" ht="15" x14ac:dyDescent="0.25">
      <c r="A11793" s="609" t="str">
        <f t="shared" si="184"/>
        <v>41624</v>
      </c>
      <c r="B11793">
        <v>41624</v>
      </c>
      <c r="C11793" t="s">
        <v>26672</v>
      </c>
      <c r="D11793" t="s">
        <v>8781</v>
      </c>
      <c r="E11793" s="363" t="s">
        <v>26673</v>
      </c>
      <c r="F11793"/>
      <c r="G11793"/>
      <c r="H11793"/>
      <c r="I11793" s="610"/>
    </row>
    <row r="11794" spans="1:9" ht="15" x14ac:dyDescent="0.25">
      <c r="A11794" s="609" t="str">
        <f t="shared" si="184"/>
        <v>41625</v>
      </c>
      <c r="B11794">
        <v>41625</v>
      </c>
      <c r="C11794" t="s">
        <v>26674</v>
      </c>
      <c r="D11794" t="s">
        <v>8781</v>
      </c>
      <c r="E11794" s="363" t="s">
        <v>26675</v>
      </c>
      <c r="F11794"/>
      <c r="G11794"/>
      <c r="H11794"/>
      <c r="I11794" s="610"/>
    </row>
    <row r="11795" spans="1:9" ht="15" x14ac:dyDescent="0.25">
      <c r="A11795" s="609" t="str">
        <f t="shared" si="184"/>
        <v>39352</v>
      </c>
      <c r="B11795">
        <v>39352</v>
      </c>
      <c r="C11795" t="s">
        <v>26676</v>
      </c>
      <c r="D11795" t="s">
        <v>8781</v>
      </c>
      <c r="E11795" s="363" t="s">
        <v>10620</v>
      </c>
      <c r="F11795"/>
      <c r="G11795"/>
      <c r="H11795"/>
      <c r="I11795" s="610"/>
    </row>
    <row r="11796" spans="1:9" ht="15" x14ac:dyDescent="0.25">
      <c r="A11796" s="609" t="str">
        <f t="shared" si="184"/>
        <v>39346</v>
      </c>
      <c r="B11796">
        <v>39346</v>
      </c>
      <c r="C11796" t="s">
        <v>26677</v>
      </c>
      <c r="D11796" t="s">
        <v>8781</v>
      </c>
      <c r="E11796" s="363" t="s">
        <v>10620</v>
      </c>
      <c r="F11796"/>
      <c r="G11796"/>
      <c r="H11796"/>
      <c r="I11796" s="610"/>
    </row>
    <row r="11797" spans="1:9" ht="15" x14ac:dyDescent="0.25">
      <c r="A11797" s="609" t="str">
        <f t="shared" si="184"/>
        <v>39350</v>
      </c>
      <c r="B11797">
        <v>39350</v>
      </c>
      <c r="C11797" t="s">
        <v>26678</v>
      </c>
      <c r="D11797" t="s">
        <v>8781</v>
      </c>
      <c r="E11797" s="363" t="s">
        <v>21623</v>
      </c>
      <c r="F11797"/>
      <c r="G11797"/>
      <c r="H11797"/>
      <c r="I11797" s="610"/>
    </row>
    <row r="11798" spans="1:9" ht="15" x14ac:dyDescent="0.25">
      <c r="A11798" s="609" t="str">
        <f t="shared" si="184"/>
        <v>39351</v>
      </c>
      <c r="B11798">
        <v>39351</v>
      </c>
      <c r="C11798" t="s">
        <v>26679</v>
      </c>
      <c r="D11798" t="s">
        <v>8781</v>
      </c>
      <c r="E11798" s="363" t="s">
        <v>9121</v>
      </c>
      <c r="F11798"/>
      <c r="G11798"/>
      <c r="H11798"/>
      <c r="I11798" s="610"/>
    </row>
    <row r="11799" spans="1:9" ht="15" x14ac:dyDescent="0.25">
      <c r="A11799" s="609" t="str">
        <f t="shared" si="184"/>
        <v>38952</v>
      </c>
      <c r="B11799">
        <v>38952</v>
      </c>
      <c r="C11799" t="s">
        <v>26680</v>
      </c>
      <c r="D11799" t="s">
        <v>8781</v>
      </c>
      <c r="E11799" s="363" t="s">
        <v>10082</v>
      </c>
      <c r="F11799"/>
      <c r="G11799"/>
      <c r="H11799"/>
      <c r="I11799" s="610"/>
    </row>
    <row r="11800" spans="1:9" ht="15" x14ac:dyDescent="0.25">
      <c r="A11800" s="609" t="str">
        <f t="shared" si="184"/>
        <v>38953</v>
      </c>
      <c r="B11800">
        <v>38953</v>
      </c>
      <c r="C11800" t="s">
        <v>26681</v>
      </c>
      <c r="D11800" t="s">
        <v>8781</v>
      </c>
      <c r="E11800" s="363" t="s">
        <v>9053</v>
      </c>
      <c r="F11800"/>
      <c r="G11800"/>
      <c r="H11800"/>
      <c r="I11800" s="610"/>
    </row>
    <row r="11801" spans="1:9" ht="15" x14ac:dyDescent="0.25">
      <c r="A11801" s="609" t="str">
        <f t="shared" si="184"/>
        <v>38835</v>
      </c>
      <c r="B11801">
        <v>38835</v>
      </c>
      <c r="C11801" t="s">
        <v>26682</v>
      </c>
      <c r="D11801" t="s">
        <v>8781</v>
      </c>
      <c r="E11801" s="363" t="s">
        <v>14159</v>
      </c>
      <c r="F11801"/>
      <c r="G11801"/>
      <c r="H11801"/>
      <c r="I11801" s="610"/>
    </row>
    <row r="11802" spans="1:9" ht="15" x14ac:dyDescent="0.25">
      <c r="A11802" s="609" t="str">
        <f t="shared" si="184"/>
        <v>38837</v>
      </c>
      <c r="B11802">
        <v>38837</v>
      </c>
      <c r="C11802" t="s">
        <v>26683</v>
      </c>
      <c r="D11802" t="s">
        <v>8781</v>
      </c>
      <c r="E11802" s="363" t="s">
        <v>17151</v>
      </c>
      <c r="F11802"/>
      <c r="G11802"/>
      <c r="H11802"/>
      <c r="I11802" s="610"/>
    </row>
    <row r="11803" spans="1:9" ht="15" x14ac:dyDescent="0.25">
      <c r="A11803" s="609" t="str">
        <f t="shared" si="184"/>
        <v>38836</v>
      </c>
      <c r="B11803">
        <v>38836</v>
      </c>
      <c r="C11803" t="s">
        <v>26684</v>
      </c>
      <c r="D11803" t="s">
        <v>8781</v>
      </c>
      <c r="E11803" s="363" t="s">
        <v>9103</v>
      </c>
      <c r="F11803"/>
      <c r="G11803"/>
      <c r="H11803"/>
      <c r="I11803" s="610"/>
    </row>
    <row r="11804" spans="1:9" ht="15" x14ac:dyDescent="0.25">
      <c r="A11804" s="609" t="str">
        <f t="shared" si="184"/>
        <v>2666</v>
      </c>
      <c r="B11804">
        <v>2666</v>
      </c>
      <c r="C11804" t="s">
        <v>26685</v>
      </c>
      <c r="D11804" t="s">
        <v>8781</v>
      </c>
      <c r="E11804" s="363" t="s">
        <v>11040</v>
      </c>
      <c r="F11804"/>
      <c r="G11804"/>
      <c r="H11804"/>
      <c r="I11804" s="610"/>
    </row>
    <row r="11805" spans="1:9" ht="15" x14ac:dyDescent="0.25">
      <c r="A11805" s="609" t="str">
        <f t="shared" si="184"/>
        <v>2668</v>
      </c>
      <c r="B11805">
        <v>2668</v>
      </c>
      <c r="C11805" t="s">
        <v>26686</v>
      </c>
      <c r="D11805" t="s">
        <v>8781</v>
      </c>
      <c r="E11805" s="363" t="s">
        <v>9437</v>
      </c>
      <c r="F11805"/>
      <c r="G11805"/>
      <c r="H11805"/>
      <c r="I11805" s="610"/>
    </row>
    <row r="11806" spans="1:9" ht="15" x14ac:dyDescent="0.25">
      <c r="A11806" s="609" t="str">
        <f t="shared" si="184"/>
        <v>2664</v>
      </c>
      <c r="B11806">
        <v>2664</v>
      </c>
      <c r="C11806" t="s">
        <v>26687</v>
      </c>
      <c r="D11806" t="s">
        <v>8781</v>
      </c>
      <c r="E11806" s="363" t="s">
        <v>17068</v>
      </c>
      <c r="F11806"/>
      <c r="G11806"/>
      <c r="H11806"/>
      <c r="I11806" s="610"/>
    </row>
    <row r="11807" spans="1:9" ht="15" x14ac:dyDescent="0.25">
      <c r="A11807" s="609" t="str">
        <f t="shared" si="184"/>
        <v>2662</v>
      </c>
      <c r="B11807">
        <v>2662</v>
      </c>
      <c r="C11807" t="s">
        <v>26688</v>
      </c>
      <c r="D11807" t="s">
        <v>8781</v>
      </c>
      <c r="E11807" s="363" t="s">
        <v>8851</v>
      </c>
      <c r="F11807"/>
      <c r="G11807"/>
      <c r="H11807"/>
      <c r="I11807" s="610"/>
    </row>
    <row r="11808" spans="1:9" ht="15" x14ac:dyDescent="0.25">
      <c r="A11808" s="609" t="str">
        <f t="shared" si="184"/>
        <v>20964</v>
      </c>
      <c r="B11808">
        <v>20964</v>
      </c>
      <c r="C11808" t="s">
        <v>26689</v>
      </c>
      <c r="D11808" t="s">
        <v>8781</v>
      </c>
      <c r="E11808" s="363" t="s">
        <v>26690</v>
      </c>
      <c r="F11808"/>
      <c r="G11808"/>
      <c r="H11808"/>
      <c r="I11808" s="610"/>
    </row>
    <row r="11809" spans="1:9" ht="15" x14ac:dyDescent="0.25">
      <c r="A11809" s="609" t="str">
        <f t="shared" si="184"/>
        <v>10905</v>
      </c>
      <c r="B11809">
        <v>10905</v>
      </c>
      <c r="C11809" t="s">
        <v>26691</v>
      </c>
      <c r="D11809" t="s">
        <v>8781</v>
      </c>
      <c r="E11809" s="363" t="s">
        <v>19060</v>
      </c>
      <c r="F11809"/>
      <c r="G11809"/>
      <c r="H11809"/>
      <c r="I11809" s="610"/>
    </row>
    <row r="11810" spans="1:9" ht="15" x14ac:dyDescent="0.25">
      <c r="A11810" s="609" t="str">
        <f t="shared" si="184"/>
        <v>42703</v>
      </c>
      <c r="B11810">
        <v>42703</v>
      </c>
      <c r="C11810" t="s">
        <v>26692</v>
      </c>
      <c r="D11810" t="s">
        <v>8781</v>
      </c>
      <c r="E11810" s="363" t="s">
        <v>19538</v>
      </c>
      <c r="F11810"/>
      <c r="G11810"/>
      <c r="H11810"/>
      <c r="I11810" s="610"/>
    </row>
    <row r="11811" spans="1:9" ht="15" x14ac:dyDescent="0.25">
      <c r="A11811" s="609" t="str">
        <f t="shared" si="184"/>
        <v>42704</v>
      </c>
      <c r="B11811">
        <v>42704</v>
      </c>
      <c r="C11811" t="s">
        <v>26693</v>
      </c>
      <c r="D11811" t="s">
        <v>8781</v>
      </c>
      <c r="E11811" s="363" t="s">
        <v>26694</v>
      </c>
      <c r="F11811"/>
      <c r="G11811"/>
      <c r="H11811"/>
      <c r="I11811" s="610"/>
    </row>
    <row r="11812" spans="1:9" ht="15" x14ac:dyDescent="0.25">
      <c r="A11812" s="609" t="str">
        <f t="shared" si="184"/>
        <v>42705</v>
      </c>
      <c r="B11812">
        <v>42705</v>
      </c>
      <c r="C11812" t="s">
        <v>26695</v>
      </c>
      <c r="D11812" t="s">
        <v>8781</v>
      </c>
      <c r="E11812" s="363" t="s">
        <v>26696</v>
      </c>
      <c r="F11812"/>
      <c r="G11812"/>
      <c r="H11812"/>
      <c r="I11812" s="610"/>
    </row>
    <row r="11813" spans="1:9" ht="15" x14ac:dyDescent="0.25">
      <c r="A11813" s="609" t="str">
        <f t="shared" si="184"/>
        <v>42706</v>
      </c>
      <c r="B11813">
        <v>42706</v>
      </c>
      <c r="C11813" t="s">
        <v>26697</v>
      </c>
      <c r="D11813" t="s">
        <v>8781</v>
      </c>
      <c r="E11813" s="363" t="s">
        <v>26698</v>
      </c>
      <c r="F11813"/>
      <c r="G11813"/>
      <c r="H11813"/>
      <c r="I11813" s="610"/>
    </row>
    <row r="11814" spans="1:9" ht="15" x14ac:dyDescent="0.25">
      <c r="A11814" s="609" t="str">
        <f t="shared" si="184"/>
        <v>11289</v>
      </c>
      <c r="B11814">
        <v>11289</v>
      </c>
      <c r="C11814" t="s">
        <v>26699</v>
      </c>
      <c r="D11814" t="s">
        <v>8781</v>
      </c>
      <c r="E11814" s="363" t="s">
        <v>26700</v>
      </c>
      <c r="F11814"/>
      <c r="G11814"/>
      <c r="H11814"/>
      <c r="I11814" s="610"/>
    </row>
    <row r="11815" spans="1:9" ht="15" x14ac:dyDescent="0.25">
      <c r="A11815" s="609" t="str">
        <f t="shared" si="184"/>
        <v>11241</v>
      </c>
      <c r="B11815">
        <v>11241</v>
      </c>
      <c r="C11815" t="s">
        <v>26701</v>
      </c>
      <c r="D11815" t="s">
        <v>8781</v>
      </c>
      <c r="E11815" s="363" t="s">
        <v>26702</v>
      </c>
      <c r="F11815"/>
      <c r="G11815"/>
      <c r="H11815"/>
      <c r="I11815" s="610"/>
    </row>
    <row r="11816" spans="1:9" ht="15" x14ac:dyDescent="0.25">
      <c r="A11816" s="609" t="str">
        <f t="shared" si="184"/>
        <v>11301</v>
      </c>
      <c r="B11816">
        <v>11301</v>
      </c>
      <c r="C11816" t="s">
        <v>26703</v>
      </c>
      <c r="D11816" t="s">
        <v>8781</v>
      </c>
      <c r="E11816" s="363" t="s">
        <v>26704</v>
      </c>
      <c r="F11816"/>
      <c r="G11816"/>
      <c r="H11816"/>
      <c r="I11816" s="610"/>
    </row>
    <row r="11817" spans="1:9" ht="15" x14ac:dyDescent="0.25">
      <c r="A11817" s="609" t="str">
        <f t="shared" si="184"/>
        <v>21090</v>
      </c>
      <c r="B11817">
        <v>21090</v>
      </c>
      <c r="C11817" t="s">
        <v>26705</v>
      </c>
      <c r="D11817" t="s">
        <v>8781</v>
      </c>
      <c r="E11817" s="363" t="s">
        <v>26706</v>
      </c>
      <c r="F11817"/>
      <c r="G11817"/>
      <c r="H11817"/>
      <c r="I11817" s="610"/>
    </row>
    <row r="11818" spans="1:9" ht="15" x14ac:dyDescent="0.25">
      <c r="A11818" s="609" t="str">
        <f t="shared" si="184"/>
        <v>14112</v>
      </c>
      <c r="B11818">
        <v>14112</v>
      </c>
      <c r="C11818" t="s">
        <v>26707</v>
      </c>
      <c r="D11818" t="s">
        <v>8781</v>
      </c>
      <c r="E11818" s="363" t="s">
        <v>26708</v>
      </c>
      <c r="F11818"/>
      <c r="G11818"/>
      <c r="H11818"/>
      <c r="I11818" s="610"/>
    </row>
    <row r="11819" spans="1:9" ht="15" x14ac:dyDescent="0.25">
      <c r="A11819" s="609" t="str">
        <f t="shared" si="184"/>
        <v>11315</v>
      </c>
      <c r="B11819">
        <v>11315</v>
      </c>
      <c r="C11819" t="s">
        <v>26709</v>
      </c>
      <c r="D11819" t="s">
        <v>8781</v>
      </c>
      <c r="E11819" s="363" t="s">
        <v>26710</v>
      </c>
      <c r="F11819"/>
      <c r="G11819"/>
      <c r="H11819"/>
      <c r="I11819" s="610"/>
    </row>
    <row r="11820" spans="1:9" ht="15" x14ac:dyDescent="0.25">
      <c r="A11820" s="609" t="str">
        <f t="shared" si="184"/>
        <v>21071</v>
      </c>
      <c r="B11820">
        <v>21071</v>
      </c>
      <c r="C11820" t="s">
        <v>26711</v>
      </c>
      <c r="D11820" t="s">
        <v>8781</v>
      </c>
      <c r="E11820" s="363" t="s">
        <v>26712</v>
      </c>
      <c r="F11820"/>
      <c r="G11820"/>
      <c r="H11820"/>
      <c r="I11820" s="610"/>
    </row>
    <row r="11821" spans="1:9" ht="15" x14ac:dyDescent="0.25">
      <c r="A11821" s="609" t="str">
        <f t="shared" si="184"/>
        <v>11316</v>
      </c>
      <c r="B11821">
        <v>11316</v>
      </c>
      <c r="C11821" t="s">
        <v>26713</v>
      </c>
      <c r="D11821" t="s">
        <v>8781</v>
      </c>
      <c r="E11821" s="363" t="s">
        <v>26714</v>
      </c>
      <c r="F11821"/>
      <c r="G11821"/>
      <c r="H11821"/>
      <c r="I11821" s="610"/>
    </row>
    <row r="11822" spans="1:9" ht="15" x14ac:dyDescent="0.25">
      <c r="A11822" s="609" t="str">
        <f t="shared" si="184"/>
        <v>6243</v>
      </c>
      <c r="B11822">
        <v>6243</v>
      </c>
      <c r="C11822" t="s">
        <v>26715</v>
      </c>
      <c r="D11822" t="s">
        <v>8781</v>
      </c>
      <c r="E11822" s="363" t="s">
        <v>26716</v>
      </c>
      <c r="F11822"/>
      <c r="G11822"/>
      <c r="H11822"/>
      <c r="I11822" s="610"/>
    </row>
    <row r="11823" spans="1:9" ht="15" x14ac:dyDescent="0.25">
      <c r="A11823" s="609" t="str">
        <f t="shared" si="184"/>
        <v>6240</v>
      </c>
      <c r="B11823">
        <v>6240</v>
      </c>
      <c r="C11823" t="s">
        <v>26717</v>
      </c>
      <c r="D11823" t="s">
        <v>8781</v>
      </c>
      <c r="E11823" s="363" t="s">
        <v>26718</v>
      </c>
      <c r="F11823"/>
      <c r="G11823"/>
      <c r="H11823"/>
      <c r="I11823" s="610"/>
    </row>
    <row r="11824" spans="1:9" ht="15" x14ac:dyDescent="0.25">
      <c r="A11824" s="609" t="str">
        <f t="shared" si="184"/>
        <v>11296</v>
      </c>
      <c r="B11824">
        <v>11296</v>
      </c>
      <c r="C11824" t="s">
        <v>26719</v>
      </c>
      <c r="D11824" t="s">
        <v>8781</v>
      </c>
      <c r="E11824" s="363" t="s">
        <v>26720</v>
      </c>
      <c r="F11824"/>
      <c r="G11824"/>
      <c r="H11824"/>
      <c r="I11824" s="610"/>
    </row>
    <row r="11825" spans="1:9" ht="15" x14ac:dyDescent="0.25">
      <c r="A11825" s="609" t="str">
        <f t="shared" si="184"/>
        <v>11299</v>
      </c>
      <c r="B11825">
        <v>11299</v>
      </c>
      <c r="C11825" t="s">
        <v>26721</v>
      </c>
      <c r="D11825" t="s">
        <v>8781</v>
      </c>
      <c r="E11825" s="363" t="s">
        <v>26722</v>
      </c>
      <c r="F11825"/>
      <c r="G11825"/>
      <c r="H11825"/>
      <c r="I11825" s="610"/>
    </row>
    <row r="11826" spans="1:9" ht="15" x14ac:dyDescent="0.25">
      <c r="A11826" s="609" t="str">
        <f t="shared" si="184"/>
        <v>11066</v>
      </c>
      <c r="B11826">
        <v>11066</v>
      </c>
      <c r="C11826" t="s">
        <v>26723</v>
      </c>
      <c r="D11826" t="s">
        <v>8781</v>
      </c>
      <c r="E11826" s="363" t="s">
        <v>9423</v>
      </c>
      <c r="F11826"/>
      <c r="G11826"/>
      <c r="H11826"/>
      <c r="I11826" s="610"/>
    </row>
    <row r="11827" spans="1:9" ht="15" x14ac:dyDescent="0.25">
      <c r="A11827" s="609" t="str">
        <f t="shared" si="184"/>
        <v>11065</v>
      </c>
      <c r="B11827">
        <v>11065</v>
      </c>
      <c r="C11827" t="s">
        <v>26724</v>
      </c>
      <c r="D11827" t="s">
        <v>8781</v>
      </c>
      <c r="E11827" s="363" t="s">
        <v>10045</v>
      </c>
      <c r="F11827"/>
      <c r="G11827"/>
      <c r="H11827"/>
      <c r="I11827" s="610"/>
    </row>
    <row r="11828" spans="1:9" ht="15" x14ac:dyDescent="0.25">
      <c r="A11828" s="609" t="str">
        <f t="shared" si="184"/>
        <v>11688</v>
      </c>
      <c r="B11828">
        <v>11688</v>
      </c>
      <c r="C11828" t="s">
        <v>26725</v>
      </c>
      <c r="D11828" t="s">
        <v>8781</v>
      </c>
      <c r="E11828" s="363" t="s">
        <v>26726</v>
      </c>
      <c r="F11828"/>
      <c r="G11828"/>
      <c r="H11828"/>
      <c r="I11828" s="610"/>
    </row>
    <row r="11829" spans="1:9" ht="15" x14ac:dyDescent="0.25">
      <c r="A11829" s="609" t="str">
        <f t="shared" si="184"/>
        <v>37736</v>
      </c>
      <c r="B11829">
        <v>37736</v>
      </c>
      <c r="C11829" t="s">
        <v>26727</v>
      </c>
      <c r="D11829" t="s">
        <v>8781</v>
      </c>
      <c r="E11829" s="363" t="s">
        <v>26728</v>
      </c>
      <c r="F11829"/>
      <c r="G11829"/>
      <c r="H11829"/>
      <c r="I11829" s="610"/>
    </row>
    <row r="11830" spans="1:9" ht="15" x14ac:dyDescent="0.25">
      <c r="A11830" s="609" t="str">
        <f t="shared" si="184"/>
        <v>37739</v>
      </c>
      <c r="B11830">
        <v>37739</v>
      </c>
      <c r="C11830" t="s">
        <v>26729</v>
      </c>
      <c r="D11830" t="s">
        <v>8781</v>
      </c>
      <c r="E11830" s="363" t="s">
        <v>26730</v>
      </c>
      <c r="F11830"/>
      <c r="G11830"/>
      <c r="H11830"/>
      <c r="I11830" s="610"/>
    </row>
    <row r="11831" spans="1:9" ht="15" x14ac:dyDescent="0.25">
      <c r="A11831" s="609" t="str">
        <f t="shared" si="184"/>
        <v>37740</v>
      </c>
      <c r="B11831">
        <v>37740</v>
      </c>
      <c r="C11831" t="s">
        <v>26731</v>
      </c>
      <c r="D11831" t="s">
        <v>8781</v>
      </c>
      <c r="E11831" s="363" t="s">
        <v>26732</v>
      </c>
      <c r="F11831"/>
      <c r="G11831"/>
      <c r="H11831"/>
      <c r="I11831" s="610"/>
    </row>
    <row r="11832" spans="1:9" ht="15" x14ac:dyDescent="0.25">
      <c r="A11832" s="609" t="str">
        <f t="shared" si="184"/>
        <v>37738</v>
      </c>
      <c r="B11832">
        <v>37738</v>
      </c>
      <c r="C11832" t="s">
        <v>26733</v>
      </c>
      <c r="D11832" t="s">
        <v>8781</v>
      </c>
      <c r="E11832" s="363" t="s">
        <v>26734</v>
      </c>
      <c r="F11832"/>
      <c r="G11832"/>
      <c r="H11832"/>
      <c r="I11832" s="610"/>
    </row>
    <row r="11833" spans="1:9" ht="15" x14ac:dyDescent="0.25">
      <c r="A11833" s="609" t="str">
        <f t="shared" si="184"/>
        <v>37737</v>
      </c>
      <c r="B11833">
        <v>37737</v>
      </c>
      <c r="C11833" t="s">
        <v>26735</v>
      </c>
      <c r="D11833" t="s">
        <v>8781</v>
      </c>
      <c r="E11833" s="363" t="s">
        <v>26736</v>
      </c>
      <c r="F11833"/>
      <c r="G11833"/>
      <c r="H11833"/>
      <c r="I11833" s="610"/>
    </row>
    <row r="11834" spans="1:9" ht="15" x14ac:dyDescent="0.25">
      <c r="A11834" s="609" t="str">
        <f t="shared" si="184"/>
        <v>25014</v>
      </c>
      <c r="B11834">
        <v>25014</v>
      </c>
      <c r="C11834" t="s">
        <v>26737</v>
      </c>
      <c r="D11834" t="s">
        <v>8781</v>
      </c>
      <c r="E11834" s="363" t="s">
        <v>26738</v>
      </c>
      <c r="F11834"/>
      <c r="G11834"/>
      <c r="H11834"/>
      <c r="I11834" s="610"/>
    </row>
    <row r="11835" spans="1:9" ht="15" x14ac:dyDescent="0.25">
      <c r="A11835" s="609" t="str">
        <f t="shared" si="184"/>
        <v>25013</v>
      </c>
      <c r="B11835">
        <v>25013</v>
      </c>
      <c r="C11835" t="s">
        <v>26739</v>
      </c>
      <c r="D11835" t="s">
        <v>8781</v>
      </c>
      <c r="E11835" s="363" t="s">
        <v>26740</v>
      </c>
      <c r="F11835"/>
      <c r="G11835"/>
      <c r="H11835"/>
      <c r="I11835" s="610"/>
    </row>
    <row r="11836" spans="1:9" ht="15" x14ac:dyDescent="0.25">
      <c r="A11836" s="609" t="str">
        <f t="shared" si="184"/>
        <v>14405</v>
      </c>
      <c r="B11836">
        <v>14405</v>
      </c>
      <c r="C11836" t="s">
        <v>26741</v>
      </c>
      <c r="D11836" t="s">
        <v>8781</v>
      </c>
      <c r="E11836" s="363" t="s">
        <v>26742</v>
      </c>
      <c r="F11836"/>
      <c r="G11836"/>
      <c r="H11836"/>
      <c r="I11836" s="610"/>
    </row>
    <row r="11837" spans="1:9" ht="15" x14ac:dyDescent="0.25">
      <c r="A11837" s="609" t="str">
        <f t="shared" si="184"/>
        <v>20271</v>
      </c>
      <c r="B11837">
        <v>20271</v>
      </c>
      <c r="C11837" t="s">
        <v>26743</v>
      </c>
      <c r="D11837" t="s">
        <v>8781</v>
      </c>
      <c r="E11837" s="363" t="s">
        <v>26744</v>
      </c>
      <c r="F11837"/>
      <c r="G11837"/>
      <c r="H11837"/>
      <c r="I11837" s="610"/>
    </row>
    <row r="11838" spans="1:9" ht="15" x14ac:dyDescent="0.25">
      <c r="A11838" s="609" t="str">
        <f t="shared" si="184"/>
        <v>10423</v>
      </c>
      <c r="B11838">
        <v>10423</v>
      </c>
      <c r="C11838" t="s">
        <v>26745</v>
      </c>
      <c r="D11838" t="s">
        <v>8781</v>
      </c>
      <c r="E11838" s="363" t="s">
        <v>26746</v>
      </c>
      <c r="F11838"/>
      <c r="G11838"/>
      <c r="H11838"/>
      <c r="I11838" s="610"/>
    </row>
    <row r="11839" spans="1:9" ht="15" x14ac:dyDescent="0.25">
      <c r="A11839" s="609" t="str">
        <f t="shared" si="184"/>
        <v>36790</v>
      </c>
      <c r="B11839">
        <v>36790</v>
      </c>
      <c r="C11839" t="s">
        <v>26747</v>
      </c>
      <c r="D11839" t="s">
        <v>8781</v>
      </c>
      <c r="E11839" s="363" t="s">
        <v>26748</v>
      </c>
      <c r="F11839"/>
      <c r="G11839"/>
      <c r="H11839"/>
      <c r="I11839" s="610"/>
    </row>
    <row r="11840" spans="1:9" ht="15" x14ac:dyDescent="0.25">
      <c r="A11840" s="609" t="str">
        <f t="shared" si="184"/>
        <v>37589</v>
      </c>
      <c r="B11840">
        <v>37589</v>
      </c>
      <c r="C11840" t="s">
        <v>26749</v>
      </c>
      <c r="D11840" t="s">
        <v>8781</v>
      </c>
      <c r="E11840" s="363" t="s">
        <v>26750</v>
      </c>
      <c r="F11840"/>
      <c r="G11840"/>
      <c r="H11840"/>
      <c r="I11840" s="610"/>
    </row>
    <row r="11841" spans="1:9" ht="15" x14ac:dyDescent="0.25">
      <c r="A11841" s="609" t="str">
        <f t="shared" si="184"/>
        <v>11690</v>
      </c>
      <c r="B11841">
        <v>11690</v>
      </c>
      <c r="C11841" t="s">
        <v>26751</v>
      </c>
      <c r="D11841" t="s">
        <v>8781</v>
      </c>
      <c r="E11841" s="363" t="s">
        <v>26752</v>
      </c>
      <c r="F11841"/>
      <c r="G11841"/>
      <c r="H11841"/>
      <c r="I11841" s="610"/>
    </row>
    <row r="11842" spans="1:9" ht="15" x14ac:dyDescent="0.25">
      <c r="A11842" s="609" t="str">
        <f t="shared" ref="A11842:A11905" si="185">IF(ISERROR(SEARCH("/",B11842)=6),TRIM(CLEAN(B11842)),IF(SEARCH("/",B11842)=6,IF(LEN(TRIM(CLEAN(B11842)))=7,LEFT(TRIM(CLEAN(B11842)),6)&amp;"00"&amp;RIGHT(TRIM(CLEAN(B11842)),1),LEFT(TRIM(CLEAN(B11842)),6)&amp;"0"&amp;RIGHT(TRIM(CLEAN(B11842)),2)),TRIM(CLEAN(B11842))))</f>
        <v>20234</v>
      </c>
      <c r="B11842">
        <v>20234</v>
      </c>
      <c r="C11842" t="s">
        <v>26753</v>
      </c>
      <c r="D11842" t="s">
        <v>8781</v>
      </c>
      <c r="E11842" s="363" t="s">
        <v>26754</v>
      </c>
      <c r="F11842"/>
      <c r="G11842"/>
      <c r="H11842"/>
      <c r="I11842" s="610"/>
    </row>
    <row r="11843" spans="1:9" ht="15" x14ac:dyDescent="0.25">
      <c r="A11843" s="609" t="str">
        <f t="shared" si="185"/>
        <v>4763</v>
      </c>
      <c r="B11843">
        <v>4763</v>
      </c>
      <c r="C11843" t="s">
        <v>26755</v>
      </c>
      <c r="D11843" t="s">
        <v>8786</v>
      </c>
      <c r="E11843" s="363" t="s">
        <v>18032</v>
      </c>
      <c r="F11843"/>
      <c r="G11843"/>
      <c r="H11843"/>
      <c r="I11843" s="610"/>
    </row>
    <row r="11844" spans="1:9" ht="15" x14ac:dyDescent="0.25">
      <c r="A11844" s="609" t="str">
        <f t="shared" si="185"/>
        <v>41070</v>
      </c>
      <c r="B11844">
        <v>41070</v>
      </c>
      <c r="C11844" t="s">
        <v>26756</v>
      </c>
      <c r="D11844" t="s">
        <v>8914</v>
      </c>
      <c r="E11844" s="363" t="s">
        <v>26757</v>
      </c>
      <c r="F11844"/>
      <c r="G11844"/>
      <c r="H11844"/>
      <c r="I11844" s="610"/>
    </row>
    <row r="11845" spans="1:9" ht="15" x14ac:dyDescent="0.25">
      <c r="A11845" s="609" t="str">
        <f t="shared" si="185"/>
        <v>14583</v>
      </c>
      <c r="B11845">
        <v>14583</v>
      </c>
      <c r="C11845" t="s">
        <v>26758</v>
      </c>
      <c r="D11845" t="s">
        <v>8911</v>
      </c>
      <c r="E11845" s="363" t="s">
        <v>18098</v>
      </c>
      <c r="F11845"/>
      <c r="G11845"/>
      <c r="H11845"/>
      <c r="I11845" s="610"/>
    </row>
    <row r="11846" spans="1:9" ht="15" x14ac:dyDescent="0.25">
      <c r="A11846" s="609" t="str">
        <f t="shared" si="185"/>
        <v>11457</v>
      </c>
      <c r="B11846">
        <v>11457</v>
      </c>
      <c r="C11846" t="s">
        <v>26759</v>
      </c>
      <c r="D11846" t="s">
        <v>8781</v>
      </c>
      <c r="E11846" s="363" t="s">
        <v>9922</v>
      </c>
      <c r="F11846"/>
      <c r="G11846"/>
      <c r="H11846"/>
      <c r="I11846" s="610"/>
    </row>
    <row r="11847" spans="1:9" ht="15" x14ac:dyDescent="0.25">
      <c r="A11847" s="609" t="str">
        <f t="shared" si="185"/>
        <v>21121</v>
      </c>
      <c r="B11847">
        <v>21121</v>
      </c>
      <c r="C11847" t="s">
        <v>26760</v>
      </c>
      <c r="D11847" t="s">
        <v>8781</v>
      </c>
      <c r="E11847" s="363" t="s">
        <v>8862</v>
      </c>
      <c r="F11847"/>
      <c r="G11847"/>
      <c r="H11847"/>
      <c r="I11847" s="610"/>
    </row>
    <row r="11848" spans="1:9" ht="15" x14ac:dyDescent="0.25">
      <c r="A11848" s="609" t="str">
        <f t="shared" si="185"/>
        <v>38010</v>
      </c>
      <c r="B11848">
        <v>38010</v>
      </c>
      <c r="C11848" t="s">
        <v>26761</v>
      </c>
      <c r="D11848" t="s">
        <v>8781</v>
      </c>
      <c r="E11848" s="363" t="s">
        <v>13103</v>
      </c>
      <c r="F11848"/>
      <c r="G11848"/>
      <c r="H11848"/>
      <c r="I11848" s="610"/>
    </row>
    <row r="11849" spans="1:9" ht="15" x14ac:dyDescent="0.25">
      <c r="A11849" s="609" t="str">
        <f t="shared" si="185"/>
        <v>38011</v>
      </c>
      <c r="B11849">
        <v>38011</v>
      </c>
      <c r="C11849" t="s">
        <v>26762</v>
      </c>
      <c r="D11849" t="s">
        <v>8781</v>
      </c>
      <c r="E11849" s="363" t="s">
        <v>9003</v>
      </c>
      <c r="F11849"/>
      <c r="G11849"/>
      <c r="H11849"/>
      <c r="I11849" s="610"/>
    </row>
    <row r="11850" spans="1:9" ht="15" x14ac:dyDescent="0.25">
      <c r="A11850" s="609" t="str">
        <f t="shared" si="185"/>
        <v>38012</v>
      </c>
      <c r="B11850">
        <v>38012</v>
      </c>
      <c r="C11850" t="s">
        <v>26763</v>
      </c>
      <c r="D11850" t="s">
        <v>8781</v>
      </c>
      <c r="E11850" s="363" t="s">
        <v>26764</v>
      </c>
      <c r="F11850"/>
      <c r="G11850"/>
      <c r="H11850"/>
      <c r="I11850" s="610"/>
    </row>
    <row r="11851" spans="1:9" ht="15" x14ac:dyDescent="0.25">
      <c r="A11851" s="609" t="str">
        <f t="shared" si="185"/>
        <v>38013</v>
      </c>
      <c r="B11851">
        <v>38013</v>
      </c>
      <c r="C11851" t="s">
        <v>26765</v>
      </c>
      <c r="D11851" t="s">
        <v>8781</v>
      </c>
      <c r="E11851" s="363" t="s">
        <v>15203</v>
      </c>
      <c r="F11851"/>
      <c r="G11851"/>
      <c r="H11851"/>
      <c r="I11851" s="610"/>
    </row>
    <row r="11852" spans="1:9" ht="15" x14ac:dyDescent="0.25">
      <c r="A11852" s="609" t="str">
        <f t="shared" si="185"/>
        <v>38014</v>
      </c>
      <c r="B11852">
        <v>38014</v>
      </c>
      <c r="C11852" t="s">
        <v>26766</v>
      </c>
      <c r="D11852" t="s">
        <v>8781</v>
      </c>
      <c r="E11852" s="363" t="s">
        <v>26767</v>
      </c>
      <c r="F11852"/>
      <c r="G11852"/>
      <c r="H11852"/>
      <c r="I11852" s="610"/>
    </row>
    <row r="11853" spans="1:9" ht="15" x14ac:dyDescent="0.25">
      <c r="A11853" s="609" t="str">
        <f t="shared" si="185"/>
        <v>38015</v>
      </c>
      <c r="B11853">
        <v>38015</v>
      </c>
      <c r="C11853" t="s">
        <v>26768</v>
      </c>
      <c r="D11853" t="s">
        <v>8781</v>
      </c>
      <c r="E11853" s="363" t="s">
        <v>26769</v>
      </c>
      <c r="F11853"/>
      <c r="G11853"/>
      <c r="H11853"/>
      <c r="I11853" s="610"/>
    </row>
    <row r="11854" spans="1:9" ht="15" x14ac:dyDescent="0.25">
      <c r="A11854" s="609" t="str">
        <f t="shared" si="185"/>
        <v>38016</v>
      </c>
      <c r="B11854">
        <v>38016</v>
      </c>
      <c r="C11854" t="s">
        <v>26770</v>
      </c>
      <c r="D11854" t="s">
        <v>8781</v>
      </c>
      <c r="E11854" s="363" t="s">
        <v>15321</v>
      </c>
      <c r="F11854"/>
      <c r="G11854"/>
      <c r="H11854"/>
      <c r="I11854" s="610"/>
    </row>
    <row r="11855" spans="1:9" ht="15" x14ac:dyDescent="0.25">
      <c r="A11855" s="609" t="str">
        <f t="shared" si="185"/>
        <v>12741</v>
      </c>
      <c r="B11855">
        <v>12741</v>
      </c>
      <c r="C11855" t="s">
        <v>26771</v>
      </c>
      <c r="D11855" t="s">
        <v>8781</v>
      </c>
      <c r="E11855" s="363" t="s">
        <v>18719</v>
      </c>
      <c r="F11855"/>
      <c r="G11855"/>
      <c r="H11855"/>
      <c r="I11855" s="610"/>
    </row>
    <row r="11856" spans="1:9" ht="15" x14ac:dyDescent="0.25">
      <c r="A11856" s="609" t="str">
        <f t="shared" si="185"/>
        <v>12733</v>
      </c>
      <c r="B11856">
        <v>12733</v>
      </c>
      <c r="C11856" t="s">
        <v>26772</v>
      </c>
      <c r="D11856" t="s">
        <v>8781</v>
      </c>
      <c r="E11856" s="363" t="s">
        <v>9592</v>
      </c>
      <c r="F11856"/>
      <c r="G11856"/>
      <c r="H11856"/>
      <c r="I11856" s="610"/>
    </row>
    <row r="11857" spans="1:9" ht="15" x14ac:dyDescent="0.25">
      <c r="A11857" s="609" t="str">
        <f t="shared" si="185"/>
        <v>12734</v>
      </c>
      <c r="B11857">
        <v>12734</v>
      </c>
      <c r="C11857" t="s">
        <v>26773</v>
      </c>
      <c r="D11857" t="s">
        <v>8781</v>
      </c>
      <c r="E11857" s="363" t="s">
        <v>12517</v>
      </c>
      <c r="F11857"/>
      <c r="G11857"/>
      <c r="H11857"/>
      <c r="I11857" s="610"/>
    </row>
    <row r="11858" spans="1:9" ht="15" x14ac:dyDescent="0.25">
      <c r="A11858" s="609" t="str">
        <f t="shared" si="185"/>
        <v>12735</v>
      </c>
      <c r="B11858">
        <v>12735</v>
      </c>
      <c r="C11858" t="s">
        <v>26774</v>
      </c>
      <c r="D11858" t="s">
        <v>8781</v>
      </c>
      <c r="E11858" s="363" t="s">
        <v>8798</v>
      </c>
      <c r="F11858"/>
      <c r="G11858"/>
      <c r="H11858"/>
      <c r="I11858" s="610"/>
    </row>
    <row r="11859" spans="1:9" ht="15" x14ac:dyDescent="0.25">
      <c r="A11859" s="609" t="str">
        <f t="shared" si="185"/>
        <v>12736</v>
      </c>
      <c r="B11859">
        <v>12736</v>
      </c>
      <c r="C11859" t="s">
        <v>26775</v>
      </c>
      <c r="D11859" t="s">
        <v>8781</v>
      </c>
      <c r="E11859" s="363" t="s">
        <v>18720</v>
      </c>
      <c r="F11859"/>
      <c r="G11859"/>
      <c r="H11859"/>
      <c r="I11859" s="610"/>
    </row>
    <row r="11860" spans="1:9" ht="15" x14ac:dyDescent="0.25">
      <c r="A11860" s="609" t="str">
        <f t="shared" si="185"/>
        <v>12737</v>
      </c>
      <c r="B11860">
        <v>12737</v>
      </c>
      <c r="C11860" t="s">
        <v>26776</v>
      </c>
      <c r="D11860" t="s">
        <v>8781</v>
      </c>
      <c r="E11860" s="363" t="s">
        <v>18721</v>
      </c>
      <c r="F11860"/>
      <c r="G11860"/>
      <c r="H11860"/>
      <c r="I11860" s="610"/>
    </row>
    <row r="11861" spans="1:9" ht="15" x14ac:dyDescent="0.25">
      <c r="A11861" s="609" t="str">
        <f t="shared" si="185"/>
        <v>12738</v>
      </c>
      <c r="B11861">
        <v>12738</v>
      </c>
      <c r="C11861" t="s">
        <v>26777</v>
      </c>
      <c r="D11861" t="s">
        <v>8781</v>
      </c>
      <c r="E11861" s="363" t="s">
        <v>18722</v>
      </c>
      <c r="F11861"/>
      <c r="G11861"/>
      <c r="H11861"/>
      <c r="I11861" s="610"/>
    </row>
    <row r="11862" spans="1:9" ht="15" x14ac:dyDescent="0.25">
      <c r="A11862" s="609" t="str">
        <f t="shared" si="185"/>
        <v>12739</v>
      </c>
      <c r="B11862">
        <v>12739</v>
      </c>
      <c r="C11862" t="s">
        <v>26778</v>
      </c>
      <c r="D11862" t="s">
        <v>8781</v>
      </c>
      <c r="E11862" s="363" t="s">
        <v>18723</v>
      </c>
      <c r="F11862"/>
      <c r="G11862"/>
      <c r="H11862"/>
      <c r="I11862" s="610"/>
    </row>
    <row r="11863" spans="1:9" ht="15" x14ac:dyDescent="0.25">
      <c r="A11863" s="609" t="str">
        <f t="shared" si="185"/>
        <v>12740</v>
      </c>
      <c r="B11863">
        <v>12740</v>
      </c>
      <c r="C11863" t="s">
        <v>26779</v>
      </c>
      <c r="D11863" t="s">
        <v>8781</v>
      </c>
      <c r="E11863" s="363" t="s">
        <v>18724</v>
      </c>
      <c r="F11863"/>
      <c r="G11863"/>
      <c r="H11863"/>
      <c r="I11863" s="610"/>
    </row>
    <row r="11864" spans="1:9" ht="15" x14ac:dyDescent="0.25">
      <c r="A11864" s="609" t="str">
        <f t="shared" si="185"/>
        <v>6297</v>
      </c>
      <c r="B11864">
        <v>6297</v>
      </c>
      <c r="C11864" t="s">
        <v>26780</v>
      </c>
      <c r="D11864" t="s">
        <v>8781</v>
      </c>
      <c r="E11864" s="363" t="s">
        <v>17642</v>
      </c>
      <c r="F11864"/>
      <c r="G11864"/>
      <c r="H11864"/>
      <c r="I11864" s="610"/>
    </row>
    <row r="11865" spans="1:9" ht="15" x14ac:dyDescent="0.25">
      <c r="A11865" s="609" t="str">
        <f t="shared" si="185"/>
        <v>6296</v>
      </c>
      <c r="B11865">
        <v>6296</v>
      </c>
      <c r="C11865" t="s">
        <v>26781</v>
      </c>
      <c r="D11865" t="s">
        <v>8781</v>
      </c>
      <c r="E11865" s="363" t="s">
        <v>18196</v>
      </c>
      <c r="F11865"/>
      <c r="G11865"/>
      <c r="H11865"/>
      <c r="I11865" s="610"/>
    </row>
    <row r="11866" spans="1:9" ht="15" x14ac:dyDescent="0.25">
      <c r="A11866" s="609" t="str">
        <f t="shared" si="185"/>
        <v>6294</v>
      </c>
      <c r="B11866">
        <v>6294</v>
      </c>
      <c r="C11866" t="s">
        <v>26782</v>
      </c>
      <c r="D11866" t="s">
        <v>8781</v>
      </c>
      <c r="E11866" s="363" t="s">
        <v>9437</v>
      </c>
      <c r="F11866"/>
      <c r="G11866"/>
      <c r="H11866"/>
      <c r="I11866" s="610"/>
    </row>
    <row r="11867" spans="1:9" ht="15" x14ac:dyDescent="0.25">
      <c r="A11867" s="609" t="str">
        <f t="shared" si="185"/>
        <v>6323</v>
      </c>
      <c r="B11867">
        <v>6323</v>
      </c>
      <c r="C11867" t="s">
        <v>26783</v>
      </c>
      <c r="D11867" t="s">
        <v>8781</v>
      </c>
      <c r="E11867" s="363" t="s">
        <v>9905</v>
      </c>
      <c r="F11867"/>
      <c r="G11867"/>
      <c r="H11867"/>
      <c r="I11867" s="610"/>
    </row>
    <row r="11868" spans="1:9" ht="15" x14ac:dyDescent="0.25">
      <c r="A11868" s="609" t="str">
        <f t="shared" si="185"/>
        <v>6299</v>
      </c>
      <c r="B11868">
        <v>6299</v>
      </c>
      <c r="C11868" t="s">
        <v>26784</v>
      </c>
      <c r="D11868" t="s">
        <v>8781</v>
      </c>
      <c r="E11868" s="363" t="s">
        <v>26785</v>
      </c>
      <c r="F11868"/>
      <c r="G11868"/>
      <c r="H11868"/>
      <c r="I11868" s="610"/>
    </row>
    <row r="11869" spans="1:9" ht="15" x14ac:dyDescent="0.25">
      <c r="A11869" s="609" t="str">
        <f t="shared" si="185"/>
        <v>6298</v>
      </c>
      <c r="B11869">
        <v>6298</v>
      </c>
      <c r="C11869" t="s">
        <v>26786</v>
      </c>
      <c r="D11869" t="s">
        <v>8781</v>
      </c>
      <c r="E11869" s="363" t="s">
        <v>19433</v>
      </c>
      <c r="F11869"/>
      <c r="G11869"/>
      <c r="H11869"/>
      <c r="I11869" s="610"/>
    </row>
    <row r="11870" spans="1:9" ht="15" x14ac:dyDescent="0.25">
      <c r="A11870" s="609" t="str">
        <f t="shared" si="185"/>
        <v>6295</v>
      </c>
      <c r="B11870">
        <v>6295</v>
      </c>
      <c r="C11870" t="s">
        <v>26787</v>
      </c>
      <c r="D11870" t="s">
        <v>8781</v>
      </c>
      <c r="E11870" s="363" t="s">
        <v>9802</v>
      </c>
      <c r="F11870"/>
      <c r="G11870"/>
      <c r="H11870"/>
      <c r="I11870" s="610"/>
    </row>
    <row r="11871" spans="1:9" ht="15" x14ac:dyDescent="0.25">
      <c r="A11871" s="609" t="str">
        <f t="shared" si="185"/>
        <v>6322</v>
      </c>
      <c r="B11871">
        <v>6322</v>
      </c>
      <c r="C11871" t="s">
        <v>26788</v>
      </c>
      <c r="D11871" t="s">
        <v>8781</v>
      </c>
      <c r="E11871" s="363" t="s">
        <v>19531</v>
      </c>
      <c r="F11871"/>
      <c r="G11871"/>
      <c r="H11871"/>
      <c r="I11871" s="610"/>
    </row>
    <row r="11872" spans="1:9" ht="15" x14ac:dyDescent="0.25">
      <c r="A11872" s="609" t="str">
        <f t="shared" si="185"/>
        <v>6300</v>
      </c>
      <c r="B11872">
        <v>6300</v>
      </c>
      <c r="C11872" t="s">
        <v>26789</v>
      </c>
      <c r="D11872" t="s">
        <v>8781</v>
      </c>
      <c r="E11872" s="363" t="s">
        <v>26790</v>
      </c>
      <c r="F11872"/>
      <c r="G11872"/>
      <c r="H11872"/>
      <c r="I11872" s="610"/>
    </row>
    <row r="11873" spans="1:9" ht="15" x14ac:dyDescent="0.25">
      <c r="A11873" s="609" t="str">
        <f t="shared" si="185"/>
        <v>6321</v>
      </c>
      <c r="B11873">
        <v>6321</v>
      </c>
      <c r="C11873" t="s">
        <v>26791</v>
      </c>
      <c r="D11873" t="s">
        <v>8781</v>
      </c>
      <c r="E11873" s="363" t="s">
        <v>26792</v>
      </c>
      <c r="F11873"/>
      <c r="G11873"/>
      <c r="H11873"/>
      <c r="I11873" s="610"/>
    </row>
    <row r="11874" spans="1:9" ht="15" x14ac:dyDescent="0.25">
      <c r="A11874" s="609" t="str">
        <f t="shared" si="185"/>
        <v>6301</v>
      </c>
      <c r="B11874">
        <v>6301</v>
      </c>
      <c r="C11874" t="s">
        <v>26793</v>
      </c>
      <c r="D11874" t="s">
        <v>8781</v>
      </c>
      <c r="E11874" s="363" t="s">
        <v>26794</v>
      </c>
      <c r="F11874"/>
      <c r="G11874"/>
      <c r="H11874"/>
      <c r="I11874" s="610"/>
    </row>
    <row r="11875" spans="1:9" ht="15" x14ac:dyDescent="0.25">
      <c r="A11875" s="609" t="str">
        <f t="shared" si="185"/>
        <v>7105</v>
      </c>
      <c r="B11875">
        <v>7105</v>
      </c>
      <c r="C11875" t="s">
        <v>26795</v>
      </c>
      <c r="D11875" t="s">
        <v>8781</v>
      </c>
      <c r="E11875" s="363" t="s">
        <v>21560</v>
      </c>
      <c r="F11875"/>
      <c r="G11875"/>
      <c r="H11875"/>
      <c r="I11875" s="610"/>
    </row>
    <row r="11876" spans="1:9" ht="15" x14ac:dyDescent="0.25">
      <c r="A11876" s="609" t="str">
        <f t="shared" si="185"/>
        <v>20183</v>
      </c>
      <c r="B11876">
        <v>20183</v>
      </c>
      <c r="C11876" t="s">
        <v>26796</v>
      </c>
      <c r="D11876" t="s">
        <v>8781</v>
      </c>
      <c r="E11876" s="363" t="s">
        <v>26797</v>
      </c>
      <c r="F11876"/>
      <c r="G11876"/>
      <c r="H11876"/>
      <c r="I11876" s="610"/>
    </row>
    <row r="11877" spans="1:9" ht="15" x14ac:dyDescent="0.25">
      <c r="A11877" s="609" t="str">
        <f t="shared" si="185"/>
        <v>38448</v>
      </c>
      <c r="B11877">
        <v>38448</v>
      </c>
      <c r="C11877" t="s">
        <v>26798</v>
      </c>
      <c r="D11877" t="s">
        <v>8781</v>
      </c>
      <c r="E11877" s="363" t="s">
        <v>26799</v>
      </c>
      <c r="F11877"/>
      <c r="G11877"/>
      <c r="H11877"/>
      <c r="I11877" s="610"/>
    </row>
    <row r="11878" spans="1:9" ht="15" x14ac:dyDescent="0.25">
      <c r="A11878" s="609" t="str">
        <f t="shared" si="185"/>
        <v>20182</v>
      </c>
      <c r="B11878">
        <v>20182</v>
      </c>
      <c r="C11878" t="s">
        <v>26800</v>
      </c>
      <c r="D11878" t="s">
        <v>8781</v>
      </c>
      <c r="E11878" s="363" t="s">
        <v>14744</v>
      </c>
      <c r="F11878"/>
      <c r="G11878"/>
      <c r="H11878"/>
      <c r="I11878" s="610"/>
    </row>
    <row r="11879" spans="1:9" ht="15" x14ac:dyDescent="0.25">
      <c r="A11879" s="609" t="str">
        <f t="shared" si="185"/>
        <v>7119</v>
      </c>
      <c r="B11879">
        <v>7119</v>
      </c>
      <c r="C11879" t="s">
        <v>26801</v>
      </c>
      <c r="D11879" t="s">
        <v>8781</v>
      </c>
      <c r="E11879" s="363" t="s">
        <v>9216</v>
      </c>
      <c r="F11879"/>
      <c r="G11879"/>
      <c r="H11879"/>
      <c r="I11879" s="610"/>
    </row>
    <row r="11880" spans="1:9" ht="15" x14ac:dyDescent="0.25">
      <c r="A11880" s="609" t="str">
        <f t="shared" si="185"/>
        <v>7120</v>
      </c>
      <c r="B11880">
        <v>7120</v>
      </c>
      <c r="C11880" t="s">
        <v>26802</v>
      </c>
      <c r="D11880" t="s">
        <v>8781</v>
      </c>
      <c r="E11880" s="363" t="s">
        <v>9296</v>
      </c>
      <c r="F11880"/>
      <c r="G11880"/>
      <c r="H11880"/>
      <c r="I11880" s="610"/>
    </row>
    <row r="11881" spans="1:9" ht="15" x14ac:dyDescent="0.25">
      <c r="A11881" s="609" t="str">
        <f t="shared" si="185"/>
        <v>6319</v>
      </c>
      <c r="B11881">
        <v>6319</v>
      </c>
      <c r="C11881" t="s">
        <v>26803</v>
      </c>
      <c r="D11881" t="s">
        <v>8781</v>
      </c>
      <c r="E11881" s="363" t="s">
        <v>15403</v>
      </c>
      <c r="F11881"/>
      <c r="G11881"/>
      <c r="H11881"/>
      <c r="I11881" s="610"/>
    </row>
    <row r="11882" spans="1:9" ht="15" x14ac:dyDescent="0.25">
      <c r="A11882" s="609" t="str">
        <f t="shared" si="185"/>
        <v>6304</v>
      </c>
      <c r="B11882">
        <v>6304</v>
      </c>
      <c r="C11882" t="s">
        <v>26804</v>
      </c>
      <c r="D11882" t="s">
        <v>8781</v>
      </c>
      <c r="E11882" s="363" t="s">
        <v>15403</v>
      </c>
      <c r="F11882"/>
      <c r="G11882"/>
      <c r="H11882"/>
      <c r="I11882" s="610"/>
    </row>
    <row r="11883" spans="1:9" ht="15" x14ac:dyDescent="0.25">
      <c r="A11883" s="609" t="str">
        <f t="shared" si="185"/>
        <v>21116</v>
      </c>
      <c r="B11883">
        <v>21116</v>
      </c>
      <c r="C11883" t="s">
        <v>26805</v>
      </c>
      <c r="D11883" t="s">
        <v>8781</v>
      </c>
      <c r="E11883" s="363" t="s">
        <v>19122</v>
      </c>
      <c r="F11883"/>
      <c r="G11883"/>
      <c r="H11883"/>
      <c r="I11883" s="610"/>
    </row>
    <row r="11884" spans="1:9" ht="15" x14ac:dyDescent="0.25">
      <c r="A11884" s="609" t="str">
        <f t="shared" si="185"/>
        <v>6320</v>
      </c>
      <c r="B11884">
        <v>6320</v>
      </c>
      <c r="C11884" t="s">
        <v>26806</v>
      </c>
      <c r="D11884" t="s">
        <v>8781</v>
      </c>
      <c r="E11884" s="363" t="s">
        <v>10012</v>
      </c>
      <c r="F11884"/>
      <c r="G11884"/>
      <c r="H11884"/>
      <c r="I11884" s="610"/>
    </row>
    <row r="11885" spans="1:9" ht="15" x14ac:dyDescent="0.25">
      <c r="A11885" s="609" t="str">
        <f t="shared" si="185"/>
        <v>6303</v>
      </c>
      <c r="B11885">
        <v>6303</v>
      </c>
      <c r="C11885" t="s">
        <v>26807</v>
      </c>
      <c r="D11885" t="s">
        <v>8781</v>
      </c>
      <c r="E11885" s="363" t="s">
        <v>10012</v>
      </c>
      <c r="F11885"/>
      <c r="G11885"/>
      <c r="H11885"/>
      <c r="I11885" s="610"/>
    </row>
    <row r="11886" spans="1:9" ht="15" x14ac:dyDescent="0.25">
      <c r="A11886" s="609" t="str">
        <f t="shared" si="185"/>
        <v>6308</v>
      </c>
      <c r="B11886">
        <v>6308</v>
      </c>
      <c r="C11886" t="s">
        <v>26808</v>
      </c>
      <c r="D11886" t="s">
        <v>8781</v>
      </c>
      <c r="E11886" s="363" t="s">
        <v>26809</v>
      </c>
      <c r="F11886"/>
      <c r="G11886"/>
      <c r="H11886"/>
      <c r="I11886" s="610"/>
    </row>
    <row r="11887" spans="1:9" ht="15" x14ac:dyDescent="0.25">
      <c r="A11887" s="609" t="str">
        <f t="shared" si="185"/>
        <v>6317</v>
      </c>
      <c r="B11887">
        <v>6317</v>
      </c>
      <c r="C11887" t="s">
        <v>26810</v>
      </c>
      <c r="D11887" t="s">
        <v>8781</v>
      </c>
      <c r="E11887" s="363" t="s">
        <v>26809</v>
      </c>
      <c r="F11887"/>
      <c r="G11887"/>
      <c r="H11887"/>
      <c r="I11887" s="610"/>
    </row>
    <row r="11888" spans="1:9" ht="15" x14ac:dyDescent="0.25">
      <c r="A11888" s="609" t="str">
        <f t="shared" si="185"/>
        <v>6307</v>
      </c>
      <c r="B11888">
        <v>6307</v>
      </c>
      <c r="C11888" t="s">
        <v>26811</v>
      </c>
      <c r="D11888" t="s">
        <v>8781</v>
      </c>
      <c r="E11888" s="363" t="s">
        <v>26809</v>
      </c>
      <c r="F11888"/>
      <c r="G11888"/>
      <c r="H11888"/>
      <c r="I11888" s="610"/>
    </row>
    <row r="11889" spans="1:9" ht="15" x14ac:dyDescent="0.25">
      <c r="A11889" s="609" t="str">
        <f t="shared" si="185"/>
        <v>6309</v>
      </c>
      <c r="B11889">
        <v>6309</v>
      </c>
      <c r="C11889" t="s">
        <v>26812</v>
      </c>
      <c r="D11889" t="s">
        <v>8781</v>
      </c>
      <c r="E11889" s="363" t="s">
        <v>26813</v>
      </c>
      <c r="F11889"/>
      <c r="G11889"/>
      <c r="H11889"/>
      <c r="I11889" s="610"/>
    </row>
    <row r="11890" spans="1:9" ht="15" x14ac:dyDescent="0.25">
      <c r="A11890" s="609" t="str">
        <f t="shared" si="185"/>
        <v>6318</v>
      </c>
      <c r="B11890">
        <v>6318</v>
      </c>
      <c r="C11890" t="s">
        <v>26814</v>
      </c>
      <c r="D11890" t="s">
        <v>8781</v>
      </c>
      <c r="E11890" s="363" t="s">
        <v>19839</v>
      </c>
      <c r="F11890"/>
      <c r="G11890"/>
      <c r="H11890"/>
      <c r="I11890" s="610"/>
    </row>
    <row r="11891" spans="1:9" ht="15" x14ac:dyDescent="0.25">
      <c r="A11891" s="609" t="str">
        <f t="shared" si="185"/>
        <v>6306</v>
      </c>
      <c r="B11891">
        <v>6306</v>
      </c>
      <c r="C11891" t="s">
        <v>26815</v>
      </c>
      <c r="D11891" t="s">
        <v>8781</v>
      </c>
      <c r="E11891" s="363" t="s">
        <v>19839</v>
      </c>
      <c r="F11891"/>
      <c r="G11891"/>
      <c r="H11891"/>
      <c r="I11891" s="610"/>
    </row>
    <row r="11892" spans="1:9" ht="15" x14ac:dyDescent="0.25">
      <c r="A11892" s="609" t="str">
        <f t="shared" si="185"/>
        <v>6305</v>
      </c>
      <c r="B11892">
        <v>6305</v>
      </c>
      <c r="C11892" t="s">
        <v>26816</v>
      </c>
      <c r="D11892" t="s">
        <v>8781</v>
      </c>
      <c r="E11892" s="363" t="s">
        <v>19839</v>
      </c>
      <c r="F11892"/>
      <c r="G11892"/>
      <c r="H11892"/>
      <c r="I11892" s="610"/>
    </row>
    <row r="11893" spans="1:9" ht="15" x14ac:dyDescent="0.25">
      <c r="A11893" s="609" t="str">
        <f t="shared" si="185"/>
        <v>6302</v>
      </c>
      <c r="B11893">
        <v>6302</v>
      </c>
      <c r="C11893" t="s">
        <v>26817</v>
      </c>
      <c r="D11893" t="s">
        <v>8781</v>
      </c>
      <c r="E11893" s="363" t="s">
        <v>13096</v>
      </c>
      <c r="F11893"/>
      <c r="G11893"/>
      <c r="H11893"/>
      <c r="I11893" s="610"/>
    </row>
    <row r="11894" spans="1:9" ht="15" x14ac:dyDescent="0.25">
      <c r="A11894" s="609" t="str">
        <f t="shared" si="185"/>
        <v>6312</v>
      </c>
      <c r="B11894">
        <v>6312</v>
      </c>
      <c r="C11894" t="s">
        <v>26818</v>
      </c>
      <c r="D11894" t="s">
        <v>8781</v>
      </c>
      <c r="E11894" s="363" t="s">
        <v>26819</v>
      </c>
      <c r="F11894"/>
      <c r="G11894"/>
      <c r="H11894"/>
      <c r="I11894" s="610"/>
    </row>
    <row r="11895" spans="1:9" ht="15" x14ac:dyDescent="0.25">
      <c r="A11895" s="609" t="str">
        <f t="shared" si="185"/>
        <v>6311</v>
      </c>
      <c r="B11895">
        <v>6311</v>
      </c>
      <c r="C11895" t="s">
        <v>26820</v>
      </c>
      <c r="D11895" t="s">
        <v>8781</v>
      </c>
      <c r="E11895" s="363" t="s">
        <v>26819</v>
      </c>
      <c r="F11895"/>
      <c r="G11895"/>
      <c r="H11895"/>
      <c r="I11895" s="610"/>
    </row>
    <row r="11896" spans="1:9" ht="15" x14ac:dyDescent="0.25">
      <c r="A11896" s="609" t="str">
        <f t="shared" si="185"/>
        <v>6310</v>
      </c>
      <c r="B11896">
        <v>6310</v>
      </c>
      <c r="C11896" t="s">
        <v>26821</v>
      </c>
      <c r="D11896" t="s">
        <v>8781</v>
      </c>
      <c r="E11896" s="363" t="s">
        <v>26819</v>
      </c>
      <c r="F11896"/>
      <c r="G11896"/>
      <c r="H11896"/>
      <c r="I11896" s="610"/>
    </row>
    <row r="11897" spans="1:9" ht="15" x14ac:dyDescent="0.25">
      <c r="A11897" s="609" t="str">
        <f t="shared" si="185"/>
        <v>6314</v>
      </c>
      <c r="B11897">
        <v>6314</v>
      </c>
      <c r="C11897" t="s">
        <v>26822</v>
      </c>
      <c r="D11897" t="s">
        <v>8781</v>
      </c>
      <c r="E11897" s="363" t="s">
        <v>26819</v>
      </c>
      <c r="F11897"/>
      <c r="G11897"/>
      <c r="H11897"/>
      <c r="I11897" s="610"/>
    </row>
    <row r="11898" spans="1:9" ht="15" x14ac:dyDescent="0.25">
      <c r="A11898" s="609" t="str">
        <f t="shared" si="185"/>
        <v>6313</v>
      </c>
      <c r="B11898">
        <v>6313</v>
      </c>
      <c r="C11898" t="s">
        <v>26823</v>
      </c>
      <c r="D11898" t="s">
        <v>8781</v>
      </c>
      <c r="E11898" s="363" t="s">
        <v>26819</v>
      </c>
      <c r="F11898"/>
      <c r="G11898"/>
      <c r="H11898"/>
      <c r="I11898" s="610"/>
    </row>
    <row r="11899" spans="1:9" ht="15" x14ac:dyDescent="0.25">
      <c r="A11899" s="609" t="str">
        <f t="shared" si="185"/>
        <v>6315</v>
      </c>
      <c r="B11899">
        <v>6315</v>
      </c>
      <c r="C11899" t="s">
        <v>26824</v>
      </c>
      <c r="D11899" t="s">
        <v>8781</v>
      </c>
      <c r="E11899" s="363" t="s">
        <v>26825</v>
      </c>
      <c r="F11899"/>
      <c r="G11899"/>
      <c r="H11899"/>
      <c r="I11899" s="610"/>
    </row>
    <row r="11900" spans="1:9" ht="15" x14ac:dyDescent="0.25">
      <c r="A11900" s="609" t="str">
        <f t="shared" si="185"/>
        <v>6316</v>
      </c>
      <c r="B11900">
        <v>6316</v>
      </c>
      <c r="C11900" t="s">
        <v>26826</v>
      </c>
      <c r="D11900" t="s">
        <v>8781</v>
      </c>
      <c r="E11900" s="363" t="s">
        <v>26825</v>
      </c>
      <c r="F11900"/>
      <c r="G11900"/>
      <c r="H11900"/>
      <c r="I11900" s="610"/>
    </row>
    <row r="11901" spans="1:9" ht="15" x14ac:dyDescent="0.25">
      <c r="A11901" s="609" t="str">
        <f t="shared" si="185"/>
        <v>38878</v>
      </c>
      <c r="B11901">
        <v>38878</v>
      </c>
      <c r="C11901" t="s">
        <v>26827</v>
      </c>
      <c r="D11901" t="s">
        <v>8781</v>
      </c>
      <c r="E11901" s="363" t="s">
        <v>26828</v>
      </c>
      <c r="F11901"/>
      <c r="G11901"/>
      <c r="H11901"/>
      <c r="I11901" s="610"/>
    </row>
    <row r="11902" spans="1:9" ht="15" x14ac:dyDescent="0.25">
      <c r="A11902" s="609" t="str">
        <f t="shared" si="185"/>
        <v>38879</v>
      </c>
      <c r="B11902">
        <v>38879</v>
      </c>
      <c r="C11902" t="s">
        <v>26829</v>
      </c>
      <c r="D11902" t="s">
        <v>8781</v>
      </c>
      <c r="E11902" s="363" t="s">
        <v>18932</v>
      </c>
      <c r="F11902"/>
      <c r="G11902"/>
      <c r="H11902"/>
      <c r="I11902" s="610"/>
    </row>
    <row r="11903" spans="1:9" ht="15" x14ac:dyDescent="0.25">
      <c r="A11903" s="609" t="str">
        <f t="shared" si="185"/>
        <v>38881</v>
      </c>
      <c r="B11903">
        <v>38881</v>
      </c>
      <c r="C11903" t="s">
        <v>26830</v>
      </c>
      <c r="D11903" t="s">
        <v>8781</v>
      </c>
      <c r="E11903" s="363" t="s">
        <v>18467</v>
      </c>
      <c r="F11903"/>
      <c r="G11903"/>
      <c r="H11903"/>
      <c r="I11903" s="610"/>
    </row>
    <row r="11904" spans="1:9" ht="15" x14ac:dyDescent="0.25">
      <c r="A11904" s="609" t="str">
        <f t="shared" si="185"/>
        <v>38880</v>
      </c>
      <c r="B11904">
        <v>38880</v>
      </c>
      <c r="C11904" t="s">
        <v>26831</v>
      </c>
      <c r="D11904" t="s">
        <v>8781</v>
      </c>
      <c r="E11904" s="363" t="s">
        <v>26832</v>
      </c>
      <c r="F11904"/>
      <c r="G11904"/>
      <c r="H11904"/>
      <c r="I11904" s="610"/>
    </row>
    <row r="11905" spans="1:9" ht="15" x14ac:dyDescent="0.25">
      <c r="A11905" s="609" t="str">
        <f t="shared" si="185"/>
        <v>38882</v>
      </c>
      <c r="B11905">
        <v>38882</v>
      </c>
      <c r="C11905" t="s">
        <v>26833</v>
      </c>
      <c r="D11905" t="s">
        <v>8781</v>
      </c>
      <c r="E11905" s="363" t="s">
        <v>19675</v>
      </c>
      <c r="F11905"/>
      <c r="G11905"/>
      <c r="H11905"/>
      <c r="I11905" s="610"/>
    </row>
    <row r="11906" spans="1:9" ht="15" x14ac:dyDescent="0.25">
      <c r="A11906" s="609" t="str">
        <f t="shared" ref="A11906:A11969" si="186">IF(ISERROR(SEARCH("/",B11906)=6),TRIM(CLEAN(B11906)),IF(SEARCH("/",B11906)=6,IF(LEN(TRIM(CLEAN(B11906)))=7,LEFT(TRIM(CLEAN(B11906)),6)&amp;"00"&amp;RIGHT(TRIM(CLEAN(B11906)),1),LEFT(TRIM(CLEAN(B11906)),6)&amp;"0"&amp;RIGHT(TRIM(CLEAN(B11906)),2)),TRIM(CLEAN(B11906))))</f>
        <v>38883</v>
      </c>
      <c r="B11906">
        <v>38883</v>
      </c>
      <c r="C11906" t="s">
        <v>26834</v>
      </c>
      <c r="D11906" t="s">
        <v>8781</v>
      </c>
      <c r="E11906" s="363" t="s">
        <v>25269</v>
      </c>
      <c r="F11906"/>
      <c r="G11906"/>
      <c r="H11906"/>
      <c r="I11906" s="610"/>
    </row>
    <row r="11907" spans="1:9" ht="15" x14ac:dyDescent="0.25">
      <c r="A11907" s="609" t="str">
        <f t="shared" si="186"/>
        <v>38884</v>
      </c>
      <c r="B11907">
        <v>38884</v>
      </c>
      <c r="C11907" t="s">
        <v>26835</v>
      </c>
      <c r="D11907" t="s">
        <v>8781</v>
      </c>
      <c r="E11907" s="363" t="s">
        <v>19737</v>
      </c>
      <c r="F11907"/>
      <c r="G11907"/>
      <c r="H11907"/>
      <c r="I11907" s="610"/>
    </row>
    <row r="11908" spans="1:9" ht="15" x14ac:dyDescent="0.25">
      <c r="A11908" s="609" t="str">
        <f t="shared" si="186"/>
        <v>38885</v>
      </c>
      <c r="B11908">
        <v>38885</v>
      </c>
      <c r="C11908" t="s">
        <v>26836</v>
      </c>
      <c r="D11908" t="s">
        <v>8781</v>
      </c>
      <c r="E11908" s="363" t="s">
        <v>11794</v>
      </c>
      <c r="F11908"/>
      <c r="G11908"/>
      <c r="H11908"/>
      <c r="I11908" s="610"/>
    </row>
    <row r="11909" spans="1:9" ht="15" x14ac:dyDescent="0.25">
      <c r="A11909" s="609" t="str">
        <f t="shared" si="186"/>
        <v>38886</v>
      </c>
      <c r="B11909">
        <v>38886</v>
      </c>
      <c r="C11909" t="s">
        <v>26837</v>
      </c>
      <c r="D11909" t="s">
        <v>8781</v>
      </c>
      <c r="E11909" s="363" t="s">
        <v>21855</v>
      </c>
      <c r="F11909"/>
      <c r="G11909"/>
      <c r="H11909"/>
      <c r="I11909" s="610"/>
    </row>
    <row r="11910" spans="1:9" ht="15" x14ac:dyDescent="0.25">
      <c r="A11910" s="609" t="str">
        <f t="shared" si="186"/>
        <v>38887</v>
      </c>
      <c r="B11910">
        <v>38887</v>
      </c>
      <c r="C11910" t="s">
        <v>26838</v>
      </c>
      <c r="D11910" t="s">
        <v>8781</v>
      </c>
      <c r="E11910" s="363" t="s">
        <v>19797</v>
      </c>
      <c r="F11910"/>
      <c r="G11910"/>
      <c r="H11910"/>
      <c r="I11910" s="610"/>
    </row>
    <row r="11911" spans="1:9" ht="15" x14ac:dyDescent="0.25">
      <c r="A11911" s="609" t="str">
        <f t="shared" si="186"/>
        <v>38888</v>
      </c>
      <c r="B11911">
        <v>38888</v>
      </c>
      <c r="C11911" t="s">
        <v>26839</v>
      </c>
      <c r="D11911" t="s">
        <v>8781</v>
      </c>
      <c r="E11911" s="363" t="s">
        <v>21684</v>
      </c>
      <c r="F11911"/>
      <c r="G11911"/>
      <c r="H11911"/>
      <c r="I11911" s="610"/>
    </row>
    <row r="11912" spans="1:9" ht="15" x14ac:dyDescent="0.25">
      <c r="A11912" s="609" t="str">
        <f t="shared" si="186"/>
        <v>38890</v>
      </c>
      <c r="B11912">
        <v>38890</v>
      </c>
      <c r="C11912" t="s">
        <v>26840</v>
      </c>
      <c r="D11912" t="s">
        <v>8781</v>
      </c>
      <c r="E11912" s="363" t="s">
        <v>18989</v>
      </c>
      <c r="F11912"/>
      <c r="G11912"/>
      <c r="H11912"/>
      <c r="I11912" s="610"/>
    </row>
    <row r="11913" spans="1:9" ht="15" x14ac:dyDescent="0.25">
      <c r="A11913" s="609" t="str">
        <f t="shared" si="186"/>
        <v>38893</v>
      </c>
      <c r="B11913">
        <v>38893</v>
      </c>
      <c r="C11913" t="s">
        <v>26841</v>
      </c>
      <c r="D11913" t="s">
        <v>8781</v>
      </c>
      <c r="E11913" s="363" t="s">
        <v>18945</v>
      </c>
      <c r="F11913"/>
      <c r="G11913"/>
      <c r="H11913"/>
      <c r="I11913" s="610"/>
    </row>
    <row r="11914" spans="1:9" ht="15" x14ac:dyDescent="0.25">
      <c r="A11914" s="609" t="str">
        <f t="shared" si="186"/>
        <v>38894</v>
      </c>
      <c r="B11914">
        <v>38894</v>
      </c>
      <c r="C11914" t="s">
        <v>26842</v>
      </c>
      <c r="D11914" t="s">
        <v>8781</v>
      </c>
      <c r="E11914" s="363" t="s">
        <v>20979</v>
      </c>
      <c r="F11914"/>
      <c r="G11914"/>
      <c r="H11914"/>
      <c r="I11914" s="610"/>
    </row>
    <row r="11915" spans="1:9" ht="15" x14ac:dyDescent="0.25">
      <c r="A11915" s="609" t="str">
        <f t="shared" si="186"/>
        <v>38896</v>
      </c>
      <c r="B11915">
        <v>38896</v>
      </c>
      <c r="C11915" t="s">
        <v>26843</v>
      </c>
      <c r="D11915" t="s">
        <v>8781</v>
      </c>
      <c r="E11915" s="363" t="s">
        <v>26844</v>
      </c>
      <c r="F11915"/>
      <c r="G11915"/>
      <c r="H11915"/>
      <c r="I11915" s="610"/>
    </row>
    <row r="11916" spans="1:9" ht="15" x14ac:dyDescent="0.25">
      <c r="A11916" s="609" t="str">
        <f t="shared" si="186"/>
        <v>39324</v>
      </c>
      <c r="B11916">
        <v>39324</v>
      </c>
      <c r="C11916" t="s">
        <v>26845</v>
      </c>
      <c r="D11916" t="s">
        <v>8781</v>
      </c>
      <c r="E11916" s="363" t="s">
        <v>9522</v>
      </c>
      <c r="F11916"/>
      <c r="G11916"/>
      <c r="H11916"/>
      <c r="I11916" s="610"/>
    </row>
    <row r="11917" spans="1:9" ht="15" x14ac:dyDescent="0.25">
      <c r="A11917" s="609" t="str">
        <f t="shared" si="186"/>
        <v>39325</v>
      </c>
      <c r="B11917">
        <v>39325</v>
      </c>
      <c r="C11917" t="s">
        <v>26846</v>
      </c>
      <c r="D11917" t="s">
        <v>8781</v>
      </c>
      <c r="E11917" s="363" t="s">
        <v>10054</v>
      </c>
      <c r="F11917"/>
      <c r="G11917"/>
      <c r="H11917"/>
      <c r="I11917" s="610"/>
    </row>
    <row r="11918" spans="1:9" ht="15" x14ac:dyDescent="0.25">
      <c r="A11918" s="609" t="str">
        <f t="shared" si="186"/>
        <v>39326</v>
      </c>
      <c r="B11918">
        <v>39326</v>
      </c>
      <c r="C11918" t="s">
        <v>26847</v>
      </c>
      <c r="D11918" t="s">
        <v>8781</v>
      </c>
      <c r="E11918" s="363" t="s">
        <v>15675</v>
      </c>
      <c r="F11918"/>
      <c r="G11918"/>
      <c r="H11918"/>
      <c r="I11918" s="610"/>
    </row>
    <row r="11919" spans="1:9" ht="15" x14ac:dyDescent="0.25">
      <c r="A11919" s="609" t="str">
        <f t="shared" si="186"/>
        <v>39327</v>
      </c>
      <c r="B11919">
        <v>39327</v>
      </c>
      <c r="C11919" t="s">
        <v>26848</v>
      </c>
      <c r="D11919" t="s">
        <v>8781</v>
      </c>
      <c r="E11919" s="363" t="s">
        <v>26849</v>
      </c>
      <c r="F11919"/>
      <c r="G11919"/>
      <c r="H11919"/>
      <c r="I11919" s="610"/>
    </row>
    <row r="11920" spans="1:9" ht="15" x14ac:dyDescent="0.25">
      <c r="A11920" s="609" t="str">
        <f t="shared" si="186"/>
        <v>20176</v>
      </c>
      <c r="B11920">
        <v>20176</v>
      </c>
      <c r="C11920" t="s">
        <v>26850</v>
      </c>
      <c r="D11920" t="s">
        <v>8781</v>
      </c>
      <c r="E11920" s="363" t="s">
        <v>24235</v>
      </c>
      <c r="F11920"/>
      <c r="G11920"/>
      <c r="H11920"/>
      <c r="I11920" s="610"/>
    </row>
    <row r="11921" spans="1:9" ht="15" x14ac:dyDescent="0.25">
      <c r="A11921" s="609" t="str">
        <f t="shared" si="186"/>
        <v>11378</v>
      </c>
      <c r="B11921">
        <v>11378</v>
      </c>
      <c r="C11921" t="s">
        <v>26851</v>
      </c>
      <c r="D11921" t="s">
        <v>8781</v>
      </c>
      <c r="E11921" s="363" t="s">
        <v>26852</v>
      </c>
      <c r="F11921"/>
      <c r="G11921"/>
      <c r="H11921"/>
      <c r="I11921" s="610"/>
    </row>
    <row r="11922" spans="1:9" ht="15" x14ac:dyDescent="0.25">
      <c r="A11922" s="609" t="str">
        <f t="shared" si="186"/>
        <v>11379</v>
      </c>
      <c r="B11922">
        <v>11379</v>
      </c>
      <c r="C11922" t="s">
        <v>26853</v>
      </c>
      <c r="D11922" t="s">
        <v>8781</v>
      </c>
      <c r="E11922" s="363" t="s">
        <v>26854</v>
      </c>
      <c r="F11922"/>
      <c r="G11922"/>
      <c r="H11922"/>
      <c r="I11922" s="610"/>
    </row>
    <row r="11923" spans="1:9" ht="15" x14ac:dyDescent="0.25">
      <c r="A11923" s="609" t="str">
        <f t="shared" si="186"/>
        <v>11493</v>
      </c>
      <c r="B11923">
        <v>11493</v>
      </c>
      <c r="C11923" t="s">
        <v>26855</v>
      </c>
      <c r="D11923" t="s">
        <v>8781</v>
      </c>
      <c r="E11923" s="363" t="s">
        <v>18184</v>
      </c>
      <c r="F11923"/>
      <c r="G11923"/>
      <c r="H11923"/>
      <c r="I11923" s="610"/>
    </row>
    <row r="11924" spans="1:9" ht="15" x14ac:dyDescent="0.25">
      <c r="A11924" s="609" t="str">
        <f t="shared" si="186"/>
        <v>42717</v>
      </c>
      <c r="B11924">
        <v>42717</v>
      </c>
      <c r="C11924" t="s">
        <v>26856</v>
      </c>
      <c r="D11924" t="s">
        <v>8781</v>
      </c>
      <c r="E11924" s="363" t="s">
        <v>26857</v>
      </c>
      <c r="F11924"/>
      <c r="G11924"/>
      <c r="H11924"/>
      <c r="I11924" s="610"/>
    </row>
    <row r="11925" spans="1:9" ht="15" x14ac:dyDescent="0.25">
      <c r="A11925" s="609" t="str">
        <f t="shared" si="186"/>
        <v>42718</v>
      </c>
      <c r="B11925">
        <v>42718</v>
      </c>
      <c r="C11925" t="s">
        <v>26858</v>
      </c>
      <c r="D11925" t="s">
        <v>8781</v>
      </c>
      <c r="E11925" s="363" t="s">
        <v>26859</v>
      </c>
      <c r="F11925"/>
      <c r="G11925"/>
      <c r="H11925"/>
      <c r="I11925" s="610"/>
    </row>
    <row r="11926" spans="1:9" ht="15" x14ac:dyDescent="0.25">
      <c r="A11926" s="609" t="str">
        <f t="shared" si="186"/>
        <v>7106</v>
      </c>
      <c r="B11926">
        <v>7106</v>
      </c>
      <c r="C11926" t="s">
        <v>26860</v>
      </c>
      <c r="D11926" t="s">
        <v>8781</v>
      </c>
      <c r="E11926" s="363" t="s">
        <v>26861</v>
      </c>
      <c r="F11926"/>
      <c r="G11926"/>
      <c r="H11926"/>
      <c r="I11926" s="610"/>
    </row>
    <row r="11927" spans="1:9" ht="15" x14ac:dyDescent="0.25">
      <c r="A11927" s="609" t="str">
        <f t="shared" si="186"/>
        <v>7104</v>
      </c>
      <c r="B11927">
        <v>7104</v>
      </c>
      <c r="C11927" t="s">
        <v>26862</v>
      </c>
      <c r="D11927" t="s">
        <v>8781</v>
      </c>
      <c r="E11927" s="363" t="s">
        <v>9609</v>
      </c>
      <c r="F11927"/>
      <c r="G11927"/>
      <c r="H11927"/>
      <c r="I11927" s="610"/>
    </row>
    <row r="11928" spans="1:9" ht="15" x14ac:dyDescent="0.25">
      <c r="A11928" s="609" t="str">
        <f t="shared" si="186"/>
        <v>7136</v>
      </c>
      <c r="B11928">
        <v>7136</v>
      </c>
      <c r="C11928" t="s">
        <v>26863</v>
      </c>
      <c r="D11928" t="s">
        <v>8781</v>
      </c>
      <c r="E11928" s="363" t="s">
        <v>10112</v>
      </c>
      <c r="F11928"/>
      <c r="G11928"/>
      <c r="H11928"/>
      <c r="I11928" s="610"/>
    </row>
    <row r="11929" spans="1:9" ht="15" x14ac:dyDescent="0.25">
      <c r="A11929" s="609" t="str">
        <f t="shared" si="186"/>
        <v>7128</v>
      </c>
      <c r="B11929">
        <v>7128</v>
      </c>
      <c r="C11929" t="s">
        <v>26864</v>
      </c>
      <c r="D11929" t="s">
        <v>8781</v>
      </c>
      <c r="E11929" s="363" t="s">
        <v>26865</v>
      </c>
      <c r="F11929"/>
      <c r="G11929"/>
      <c r="H11929"/>
      <c r="I11929" s="610"/>
    </row>
    <row r="11930" spans="1:9" ht="15" x14ac:dyDescent="0.25">
      <c r="A11930" s="609" t="str">
        <f t="shared" si="186"/>
        <v>7108</v>
      </c>
      <c r="B11930">
        <v>7108</v>
      </c>
      <c r="C11930" t="s">
        <v>26866</v>
      </c>
      <c r="D11930" t="s">
        <v>8781</v>
      </c>
      <c r="E11930" s="363" t="s">
        <v>9977</v>
      </c>
      <c r="F11930"/>
      <c r="G11930"/>
      <c r="H11930"/>
      <c r="I11930" s="610"/>
    </row>
    <row r="11931" spans="1:9" ht="15" x14ac:dyDescent="0.25">
      <c r="A11931" s="609" t="str">
        <f t="shared" si="186"/>
        <v>7129</v>
      </c>
      <c r="B11931">
        <v>7129</v>
      </c>
      <c r="C11931" t="s">
        <v>26867</v>
      </c>
      <c r="D11931" t="s">
        <v>8781</v>
      </c>
      <c r="E11931" s="363" t="s">
        <v>9878</v>
      </c>
      <c r="F11931"/>
      <c r="G11931"/>
      <c r="H11931"/>
      <c r="I11931" s="610"/>
    </row>
    <row r="11932" spans="1:9" ht="15" x14ac:dyDescent="0.25">
      <c r="A11932" s="609" t="str">
        <f t="shared" si="186"/>
        <v>7130</v>
      </c>
      <c r="B11932">
        <v>7130</v>
      </c>
      <c r="C11932" t="s">
        <v>26868</v>
      </c>
      <c r="D11932" t="s">
        <v>8781</v>
      </c>
      <c r="E11932" s="363" t="s">
        <v>10027</v>
      </c>
      <c r="F11932"/>
      <c r="G11932"/>
      <c r="H11932"/>
      <c r="I11932" s="610"/>
    </row>
    <row r="11933" spans="1:9" ht="15" x14ac:dyDescent="0.25">
      <c r="A11933" s="609" t="str">
        <f t="shared" si="186"/>
        <v>7131</v>
      </c>
      <c r="B11933">
        <v>7131</v>
      </c>
      <c r="C11933" t="s">
        <v>26869</v>
      </c>
      <c r="D11933" t="s">
        <v>8781</v>
      </c>
      <c r="E11933" s="363" t="s">
        <v>15265</v>
      </c>
      <c r="F11933"/>
      <c r="G11933"/>
      <c r="H11933"/>
      <c r="I11933" s="610"/>
    </row>
    <row r="11934" spans="1:9" ht="15" x14ac:dyDescent="0.25">
      <c r="A11934" s="609" t="str">
        <f t="shared" si="186"/>
        <v>7132</v>
      </c>
      <c r="B11934">
        <v>7132</v>
      </c>
      <c r="C11934" t="s">
        <v>26870</v>
      </c>
      <c r="D11934" t="s">
        <v>8781</v>
      </c>
      <c r="E11934" s="363" t="s">
        <v>26871</v>
      </c>
      <c r="F11934"/>
      <c r="G11934"/>
      <c r="H11934"/>
      <c r="I11934" s="610"/>
    </row>
    <row r="11935" spans="1:9" ht="15" x14ac:dyDescent="0.25">
      <c r="A11935" s="609" t="str">
        <f t="shared" si="186"/>
        <v>7133</v>
      </c>
      <c r="B11935">
        <v>7133</v>
      </c>
      <c r="C11935" t="s">
        <v>26872</v>
      </c>
      <c r="D11935" t="s">
        <v>8781</v>
      </c>
      <c r="E11935" s="363" t="s">
        <v>18586</v>
      </c>
      <c r="F11935"/>
      <c r="G11935"/>
      <c r="H11935"/>
      <c r="I11935" s="610"/>
    </row>
    <row r="11936" spans="1:9" ht="15" x14ac:dyDescent="0.25">
      <c r="A11936" s="609" t="str">
        <f t="shared" si="186"/>
        <v>37420</v>
      </c>
      <c r="B11936">
        <v>37420</v>
      </c>
      <c r="C11936" t="s">
        <v>26873</v>
      </c>
      <c r="D11936" t="s">
        <v>8781</v>
      </c>
      <c r="E11936" s="363" t="s">
        <v>9887</v>
      </c>
      <c r="F11936"/>
      <c r="G11936"/>
      <c r="H11936"/>
      <c r="I11936" s="610"/>
    </row>
    <row r="11937" spans="1:9" ht="15" x14ac:dyDescent="0.25">
      <c r="A11937" s="609" t="str">
        <f t="shared" si="186"/>
        <v>37421</v>
      </c>
      <c r="B11937">
        <v>37421</v>
      </c>
      <c r="C11937" t="s">
        <v>26874</v>
      </c>
      <c r="D11937" t="s">
        <v>8781</v>
      </c>
      <c r="E11937" s="363" t="s">
        <v>19173</v>
      </c>
      <c r="F11937"/>
      <c r="G11937"/>
      <c r="H11937"/>
      <c r="I11937" s="610"/>
    </row>
    <row r="11938" spans="1:9" ht="15" x14ac:dyDescent="0.25">
      <c r="A11938" s="609" t="str">
        <f t="shared" si="186"/>
        <v>37422</v>
      </c>
      <c r="B11938">
        <v>37422</v>
      </c>
      <c r="C11938" t="s">
        <v>26875</v>
      </c>
      <c r="D11938" t="s">
        <v>8781</v>
      </c>
      <c r="E11938" s="363" t="s">
        <v>16165</v>
      </c>
      <c r="F11938"/>
      <c r="G11938"/>
      <c r="H11938"/>
      <c r="I11938" s="610"/>
    </row>
    <row r="11939" spans="1:9" ht="15" x14ac:dyDescent="0.25">
      <c r="A11939" s="609" t="str">
        <f t="shared" si="186"/>
        <v>37443</v>
      </c>
      <c r="B11939">
        <v>37443</v>
      </c>
      <c r="C11939" t="s">
        <v>26876</v>
      </c>
      <c r="D11939" t="s">
        <v>8781</v>
      </c>
      <c r="E11939" s="363" t="s">
        <v>26877</v>
      </c>
      <c r="F11939"/>
      <c r="G11939"/>
      <c r="H11939"/>
      <c r="I11939" s="610"/>
    </row>
    <row r="11940" spans="1:9" ht="15" x14ac:dyDescent="0.25">
      <c r="A11940" s="609" t="str">
        <f t="shared" si="186"/>
        <v>37444</v>
      </c>
      <c r="B11940">
        <v>37444</v>
      </c>
      <c r="C11940" t="s">
        <v>26878</v>
      </c>
      <c r="D11940" t="s">
        <v>8781</v>
      </c>
      <c r="E11940" s="363" t="s">
        <v>26879</v>
      </c>
      <c r="F11940"/>
      <c r="G11940"/>
      <c r="H11940"/>
      <c r="I11940" s="610"/>
    </row>
    <row r="11941" spans="1:9" ht="15" x14ac:dyDescent="0.25">
      <c r="A11941" s="609" t="str">
        <f t="shared" si="186"/>
        <v>37445</v>
      </c>
      <c r="B11941">
        <v>37445</v>
      </c>
      <c r="C11941" t="s">
        <v>26880</v>
      </c>
      <c r="D11941" t="s">
        <v>8781</v>
      </c>
      <c r="E11941" s="363" t="s">
        <v>26881</v>
      </c>
      <c r="F11941"/>
      <c r="G11941"/>
      <c r="H11941"/>
      <c r="I11941" s="610"/>
    </row>
    <row r="11942" spans="1:9" ht="15" x14ac:dyDescent="0.25">
      <c r="A11942" s="609" t="str">
        <f t="shared" si="186"/>
        <v>37446</v>
      </c>
      <c r="B11942">
        <v>37446</v>
      </c>
      <c r="C11942" t="s">
        <v>26882</v>
      </c>
      <c r="D11942" t="s">
        <v>8781</v>
      </c>
      <c r="E11942" s="363" t="s">
        <v>26883</v>
      </c>
      <c r="F11942"/>
      <c r="G11942"/>
      <c r="H11942"/>
      <c r="I11942" s="610"/>
    </row>
    <row r="11943" spans="1:9" ht="15" x14ac:dyDescent="0.25">
      <c r="A11943" s="609" t="str">
        <f t="shared" si="186"/>
        <v>37447</v>
      </c>
      <c r="B11943">
        <v>37447</v>
      </c>
      <c r="C11943" t="s">
        <v>26884</v>
      </c>
      <c r="D11943" t="s">
        <v>8781</v>
      </c>
      <c r="E11943" s="363" t="s">
        <v>26885</v>
      </c>
      <c r="F11943"/>
      <c r="G11943"/>
      <c r="H11943"/>
      <c r="I11943" s="610"/>
    </row>
    <row r="11944" spans="1:9" ht="15" x14ac:dyDescent="0.25">
      <c r="A11944" s="609" t="str">
        <f t="shared" si="186"/>
        <v>37448</v>
      </c>
      <c r="B11944">
        <v>37448</v>
      </c>
      <c r="C11944" t="s">
        <v>26886</v>
      </c>
      <c r="D11944" t="s">
        <v>8781</v>
      </c>
      <c r="E11944" s="363" t="s">
        <v>26887</v>
      </c>
      <c r="F11944"/>
      <c r="G11944"/>
      <c r="H11944"/>
      <c r="I11944" s="610"/>
    </row>
    <row r="11945" spans="1:9" ht="15" x14ac:dyDescent="0.25">
      <c r="A11945" s="609" t="str">
        <f t="shared" si="186"/>
        <v>37440</v>
      </c>
      <c r="B11945">
        <v>37440</v>
      </c>
      <c r="C11945" t="s">
        <v>26888</v>
      </c>
      <c r="D11945" t="s">
        <v>8781</v>
      </c>
      <c r="E11945" s="363" t="s">
        <v>19190</v>
      </c>
      <c r="F11945"/>
      <c r="G11945"/>
      <c r="H11945"/>
      <c r="I11945" s="610"/>
    </row>
    <row r="11946" spans="1:9" ht="15" x14ac:dyDescent="0.25">
      <c r="A11946" s="609" t="str">
        <f t="shared" si="186"/>
        <v>37441</v>
      </c>
      <c r="B11946">
        <v>37441</v>
      </c>
      <c r="C11946" t="s">
        <v>26889</v>
      </c>
      <c r="D11946" t="s">
        <v>8781</v>
      </c>
      <c r="E11946" s="363" t="s">
        <v>19190</v>
      </c>
      <c r="F11946"/>
      <c r="G11946"/>
      <c r="H11946"/>
      <c r="I11946" s="610"/>
    </row>
    <row r="11947" spans="1:9" ht="15" x14ac:dyDescent="0.25">
      <c r="A11947" s="609" t="str">
        <f t="shared" si="186"/>
        <v>37442</v>
      </c>
      <c r="B11947">
        <v>37442</v>
      </c>
      <c r="C11947" t="s">
        <v>26890</v>
      </c>
      <c r="D11947" t="s">
        <v>8781</v>
      </c>
      <c r="E11947" s="363" t="s">
        <v>26891</v>
      </c>
      <c r="F11947"/>
      <c r="G11947"/>
      <c r="H11947"/>
      <c r="I11947" s="610"/>
    </row>
    <row r="11948" spans="1:9" ht="15" x14ac:dyDescent="0.25">
      <c r="A11948" s="609" t="str">
        <f t="shared" si="186"/>
        <v>38017</v>
      </c>
      <c r="B11948">
        <v>38017</v>
      </c>
      <c r="C11948" t="s">
        <v>26892</v>
      </c>
      <c r="D11948" t="s">
        <v>8781</v>
      </c>
      <c r="E11948" s="363" t="s">
        <v>9552</v>
      </c>
      <c r="F11948"/>
      <c r="G11948"/>
      <c r="H11948"/>
      <c r="I11948" s="610"/>
    </row>
    <row r="11949" spans="1:9" ht="15" x14ac:dyDescent="0.25">
      <c r="A11949" s="609" t="str">
        <f t="shared" si="186"/>
        <v>38018</v>
      </c>
      <c r="B11949">
        <v>38018</v>
      </c>
      <c r="C11949" t="s">
        <v>26893</v>
      </c>
      <c r="D11949" t="s">
        <v>8781</v>
      </c>
      <c r="E11949" s="363" t="s">
        <v>9432</v>
      </c>
      <c r="F11949"/>
      <c r="G11949"/>
      <c r="H11949"/>
      <c r="I11949" s="610"/>
    </row>
    <row r="11950" spans="1:9" ht="15" x14ac:dyDescent="0.25">
      <c r="A11950" s="609" t="str">
        <f t="shared" si="186"/>
        <v>39895</v>
      </c>
      <c r="B11950">
        <v>39895</v>
      </c>
      <c r="C11950" t="s">
        <v>26894</v>
      </c>
      <c r="D11950" t="s">
        <v>8781</v>
      </c>
      <c r="E11950" s="363" t="s">
        <v>18734</v>
      </c>
      <c r="F11950"/>
      <c r="G11950"/>
      <c r="H11950"/>
      <c r="I11950" s="610"/>
    </row>
    <row r="11951" spans="1:9" ht="15" x14ac:dyDescent="0.25">
      <c r="A11951" s="609" t="str">
        <f t="shared" si="186"/>
        <v>39896</v>
      </c>
      <c r="B11951">
        <v>39896</v>
      </c>
      <c r="C11951" t="s">
        <v>26895</v>
      </c>
      <c r="D11951" t="s">
        <v>8781</v>
      </c>
      <c r="E11951" s="363" t="s">
        <v>18331</v>
      </c>
      <c r="F11951"/>
      <c r="G11951"/>
      <c r="H11951"/>
      <c r="I11951" s="610"/>
    </row>
    <row r="11952" spans="1:9" ht="15" x14ac:dyDescent="0.25">
      <c r="A11952" s="609" t="str">
        <f t="shared" si="186"/>
        <v>38873</v>
      </c>
      <c r="B11952">
        <v>38873</v>
      </c>
      <c r="C11952" t="s">
        <v>26896</v>
      </c>
      <c r="D11952" t="s">
        <v>8781</v>
      </c>
      <c r="E11952" s="363" t="s">
        <v>26897</v>
      </c>
      <c r="F11952"/>
      <c r="G11952"/>
      <c r="H11952"/>
      <c r="I11952" s="610"/>
    </row>
    <row r="11953" spans="1:9" ht="15" x14ac:dyDescent="0.25">
      <c r="A11953" s="609" t="str">
        <f t="shared" si="186"/>
        <v>38874</v>
      </c>
      <c r="B11953">
        <v>38874</v>
      </c>
      <c r="C11953" t="s">
        <v>26898</v>
      </c>
      <c r="D11953" t="s">
        <v>8781</v>
      </c>
      <c r="E11953" s="363" t="s">
        <v>10209</v>
      </c>
      <c r="F11953"/>
      <c r="G11953"/>
      <c r="H11953"/>
      <c r="I11953" s="610"/>
    </row>
    <row r="11954" spans="1:9" ht="15" x14ac:dyDescent="0.25">
      <c r="A11954" s="609" t="str">
        <f t="shared" si="186"/>
        <v>38875</v>
      </c>
      <c r="B11954">
        <v>38875</v>
      </c>
      <c r="C11954" t="s">
        <v>26899</v>
      </c>
      <c r="D11954" t="s">
        <v>8781</v>
      </c>
      <c r="E11954" s="363" t="s">
        <v>17958</v>
      </c>
      <c r="F11954"/>
      <c r="G11954"/>
      <c r="H11954"/>
      <c r="I11954" s="610"/>
    </row>
    <row r="11955" spans="1:9" ht="15" x14ac:dyDescent="0.25">
      <c r="A11955" s="609" t="str">
        <f t="shared" si="186"/>
        <v>38876</v>
      </c>
      <c r="B11955">
        <v>38876</v>
      </c>
      <c r="C11955" t="s">
        <v>26900</v>
      </c>
      <c r="D11955" t="s">
        <v>8781</v>
      </c>
      <c r="E11955" s="363" t="s">
        <v>18749</v>
      </c>
      <c r="F11955"/>
      <c r="G11955"/>
      <c r="H11955"/>
      <c r="I11955" s="610"/>
    </row>
    <row r="11956" spans="1:9" ht="15" x14ac:dyDescent="0.25">
      <c r="A11956" s="609" t="str">
        <f t="shared" si="186"/>
        <v>39000</v>
      </c>
      <c r="B11956">
        <v>39000</v>
      </c>
      <c r="C11956" t="s">
        <v>26901</v>
      </c>
      <c r="D11956" t="s">
        <v>8781</v>
      </c>
      <c r="E11956" s="363" t="s">
        <v>8896</v>
      </c>
      <c r="F11956"/>
      <c r="G11956"/>
      <c r="H11956"/>
      <c r="I11956" s="610"/>
    </row>
    <row r="11957" spans="1:9" ht="15" x14ac:dyDescent="0.25">
      <c r="A11957" s="609" t="str">
        <f t="shared" si="186"/>
        <v>38674</v>
      </c>
      <c r="B11957">
        <v>38674</v>
      </c>
      <c r="C11957" t="s">
        <v>26902</v>
      </c>
      <c r="D11957" t="s">
        <v>8781</v>
      </c>
      <c r="E11957" s="363" t="s">
        <v>26903</v>
      </c>
      <c r="F11957"/>
      <c r="G11957"/>
      <c r="H11957"/>
      <c r="I11957" s="610"/>
    </row>
    <row r="11958" spans="1:9" ht="15" x14ac:dyDescent="0.25">
      <c r="A11958" s="609" t="str">
        <f t="shared" si="186"/>
        <v>38911</v>
      </c>
      <c r="B11958">
        <v>38911</v>
      </c>
      <c r="C11958" t="s">
        <v>26904</v>
      </c>
      <c r="D11958" t="s">
        <v>8781</v>
      </c>
      <c r="E11958" s="363" t="s">
        <v>26905</v>
      </c>
      <c r="F11958"/>
      <c r="G11958"/>
      <c r="H11958"/>
      <c r="I11958" s="610"/>
    </row>
    <row r="11959" spans="1:9" ht="15" x14ac:dyDescent="0.25">
      <c r="A11959" s="609" t="str">
        <f t="shared" si="186"/>
        <v>38912</v>
      </c>
      <c r="B11959">
        <v>38912</v>
      </c>
      <c r="C11959" t="s">
        <v>26906</v>
      </c>
      <c r="D11959" t="s">
        <v>8781</v>
      </c>
      <c r="E11959" s="363" t="s">
        <v>9157</v>
      </c>
      <c r="F11959"/>
      <c r="G11959"/>
      <c r="H11959"/>
      <c r="I11959" s="610"/>
    </row>
    <row r="11960" spans="1:9" ht="15" x14ac:dyDescent="0.25">
      <c r="A11960" s="609" t="str">
        <f t="shared" si="186"/>
        <v>38019</v>
      </c>
      <c r="B11960">
        <v>38019</v>
      </c>
      <c r="C11960" t="s">
        <v>26907</v>
      </c>
      <c r="D11960" t="s">
        <v>8781</v>
      </c>
      <c r="E11960" s="363" t="s">
        <v>18814</v>
      </c>
      <c r="F11960"/>
      <c r="G11960"/>
      <c r="H11960"/>
      <c r="I11960" s="610"/>
    </row>
    <row r="11961" spans="1:9" ht="15" x14ac:dyDescent="0.25">
      <c r="A11961" s="609" t="str">
        <f t="shared" si="186"/>
        <v>38020</v>
      </c>
      <c r="B11961">
        <v>38020</v>
      </c>
      <c r="C11961" t="s">
        <v>26908</v>
      </c>
      <c r="D11961" t="s">
        <v>8781</v>
      </c>
      <c r="E11961" s="363" t="s">
        <v>9432</v>
      </c>
      <c r="F11961"/>
      <c r="G11961"/>
      <c r="H11961"/>
      <c r="I11961" s="610"/>
    </row>
    <row r="11962" spans="1:9" ht="15" x14ac:dyDescent="0.25">
      <c r="A11962" s="609" t="str">
        <f t="shared" si="186"/>
        <v>38454</v>
      </c>
      <c r="B11962">
        <v>38454</v>
      </c>
      <c r="C11962" t="s">
        <v>26909</v>
      </c>
      <c r="D11962" t="s">
        <v>8781</v>
      </c>
      <c r="E11962" s="363" t="s">
        <v>9491</v>
      </c>
      <c r="F11962"/>
      <c r="G11962"/>
      <c r="H11962"/>
      <c r="I11962" s="610"/>
    </row>
    <row r="11963" spans="1:9" ht="15" x14ac:dyDescent="0.25">
      <c r="A11963" s="609" t="str">
        <f t="shared" si="186"/>
        <v>38455</v>
      </c>
      <c r="B11963">
        <v>38455</v>
      </c>
      <c r="C11963" t="s">
        <v>26910</v>
      </c>
      <c r="D11963" t="s">
        <v>8781</v>
      </c>
      <c r="E11963" s="363" t="s">
        <v>18090</v>
      </c>
      <c r="F11963"/>
      <c r="G11963"/>
      <c r="H11963"/>
      <c r="I11963" s="610"/>
    </row>
    <row r="11964" spans="1:9" ht="15" x14ac:dyDescent="0.25">
      <c r="A11964" s="609" t="str">
        <f t="shared" si="186"/>
        <v>38462</v>
      </c>
      <c r="B11964">
        <v>38462</v>
      </c>
      <c r="C11964" t="s">
        <v>26911</v>
      </c>
      <c r="D11964" t="s">
        <v>8781</v>
      </c>
      <c r="E11964" s="363" t="s">
        <v>26912</v>
      </c>
      <c r="F11964"/>
      <c r="G11964"/>
      <c r="H11964"/>
      <c r="I11964" s="610"/>
    </row>
    <row r="11965" spans="1:9" ht="15" x14ac:dyDescent="0.25">
      <c r="A11965" s="609" t="str">
        <f t="shared" si="186"/>
        <v>36362</v>
      </c>
      <c r="B11965">
        <v>36362</v>
      </c>
      <c r="C11965" t="s">
        <v>26913</v>
      </c>
      <c r="D11965" t="s">
        <v>8781</v>
      </c>
      <c r="E11965" s="363" t="s">
        <v>10591</v>
      </c>
      <c r="F11965"/>
      <c r="G11965"/>
      <c r="H11965"/>
      <c r="I11965" s="610"/>
    </row>
    <row r="11966" spans="1:9" ht="15" x14ac:dyDescent="0.25">
      <c r="A11966" s="609" t="str">
        <f t="shared" si="186"/>
        <v>36298</v>
      </c>
      <c r="B11966">
        <v>36298</v>
      </c>
      <c r="C11966" t="s">
        <v>26914</v>
      </c>
      <c r="D11966" t="s">
        <v>8781</v>
      </c>
      <c r="E11966" s="363" t="s">
        <v>9783</v>
      </c>
      <c r="F11966"/>
      <c r="G11966"/>
      <c r="H11966"/>
      <c r="I11966" s="610"/>
    </row>
    <row r="11967" spans="1:9" ht="15" x14ac:dyDescent="0.25">
      <c r="A11967" s="609" t="str">
        <f t="shared" si="186"/>
        <v>38456</v>
      </c>
      <c r="B11967">
        <v>38456</v>
      </c>
      <c r="C11967" t="s">
        <v>26915</v>
      </c>
      <c r="D11967" t="s">
        <v>8781</v>
      </c>
      <c r="E11967" s="363" t="s">
        <v>10106</v>
      </c>
      <c r="F11967"/>
      <c r="G11967"/>
      <c r="H11967"/>
      <c r="I11967" s="610"/>
    </row>
    <row r="11968" spans="1:9" ht="15" x14ac:dyDescent="0.25">
      <c r="A11968" s="609" t="str">
        <f t="shared" si="186"/>
        <v>38457</v>
      </c>
      <c r="B11968">
        <v>38457</v>
      </c>
      <c r="C11968" t="s">
        <v>26916</v>
      </c>
      <c r="D11968" t="s">
        <v>8781</v>
      </c>
      <c r="E11968" s="363" t="s">
        <v>18255</v>
      </c>
      <c r="F11968"/>
      <c r="G11968"/>
      <c r="H11968"/>
      <c r="I11968" s="610"/>
    </row>
    <row r="11969" spans="1:9" ht="15" x14ac:dyDescent="0.25">
      <c r="A11969" s="609" t="str">
        <f t="shared" si="186"/>
        <v>38458</v>
      </c>
      <c r="B11969">
        <v>38458</v>
      </c>
      <c r="C11969" t="s">
        <v>26917</v>
      </c>
      <c r="D11969" t="s">
        <v>8781</v>
      </c>
      <c r="E11969" s="363" t="s">
        <v>19634</v>
      </c>
      <c r="F11969"/>
      <c r="G11969"/>
      <c r="H11969"/>
      <c r="I11969" s="610"/>
    </row>
    <row r="11970" spans="1:9" ht="15" x14ac:dyDescent="0.25">
      <c r="A11970" s="609" t="str">
        <f t="shared" ref="A11970:A12033" si="187">IF(ISERROR(SEARCH("/",B11970)=6),TRIM(CLEAN(B11970)),IF(SEARCH("/",B11970)=6,IF(LEN(TRIM(CLEAN(B11970)))=7,LEFT(TRIM(CLEAN(B11970)),6)&amp;"00"&amp;RIGHT(TRIM(CLEAN(B11970)),1),LEFT(TRIM(CLEAN(B11970)),6)&amp;"0"&amp;RIGHT(TRIM(CLEAN(B11970)),2)),TRIM(CLEAN(B11970))))</f>
        <v>38459</v>
      </c>
      <c r="B11970">
        <v>38459</v>
      </c>
      <c r="C11970" t="s">
        <v>26918</v>
      </c>
      <c r="D11970" t="s">
        <v>8781</v>
      </c>
      <c r="E11970" s="363" t="s">
        <v>26919</v>
      </c>
      <c r="F11970"/>
      <c r="G11970"/>
      <c r="H11970"/>
      <c r="I11970" s="610"/>
    </row>
    <row r="11971" spans="1:9" ht="15" x14ac:dyDescent="0.25">
      <c r="A11971" s="609" t="str">
        <f t="shared" si="187"/>
        <v>38460</v>
      </c>
      <c r="B11971">
        <v>38460</v>
      </c>
      <c r="C11971" t="s">
        <v>26920</v>
      </c>
      <c r="D11971" t="s">
        <v>8781</v>
      </c>
      <c r="E11971" s="363" t="s">
        <v>19760</v>
      </c>
      <c r="F11971"/>
      <c r="G11971"/>
      <c r="H11971"/>
      <c r="I11971" s="610"/>
    </row>
    <row r="11972" spans="1:9" ht="15" x14ac:dyDescent="0.25">
      <c r="A11972" s="609" t="str">
        <f t="shared" si="187"/>
        <v>38461</v>
      </c>
      <c r="B11972">
        <v>38461</v>
      </c>
      <c r="C11972" t="s">
        <v>26921</v>
      </c>
      <c r="D11972" t="s">
        <v>8781</v>
      </c>
      <c r="E11972" s="363" t="s">
        <v>26922</v>
      </c>
      <c r="F11972"/>
      <c r="G11972"/>
      <c r="H11972"/>
      <c r="I11972" s="610"/>
    </row>
    <row r="11973" spans="1:9" ht="15" x14ac:dyDescent="0.25">
      <c r="A11973" s="609" t="str">
        <f t="shared" si="187"/>
        <v>7094</v>
      </c>
      <c r="B11973">
        <v>7094</v>
      </c>
      <c r="C11973" t="s">
        <v>26923</v>
      </c>
      <c r="D11973" t="s">
        <v>8781</v>
      </c>
      <c r="E11973" s="363" t="s">
        <v>19019</v>
      </c>
      <c r="F11973"/>
      <c r="G11973"/>
      <c r="H11973"/>
      <c r="I11973" s="610"/>
    </row>
    <row r="11974" spans="1:9" ht="15" x14ac:dyDescent="0.25">
      <c r="A11974" s="609" t="str">
        <f t="shared" si="187"/>
        <v>7116</v>
      </c>
      <c r="B11974">
        <v>7116</v>
      </c>
      <c r="C11974" t="s">
        <v>26924</v>
      </c>
      <c r="D11974" t="s">
        <v>8781</v>
      </c>
      <c r="E11974" s="363" t="s">
        <v>13212</v>
      </c>
      <c r="F11974"/>
      <c r="G11974"/>
      <c r="H11974"/>
      <c r="I11974" s="610"/>
    </row>
    <row r="11975" spans="1:9" ht="15" x14ac:dyDescent="0.25">
      <c r="A11975" s="609" t="str">
        <f t="shared" si="187"/>
        <v>7118</v>
      </c>
      <c r="B11975">
        <v>7118</v>
      </c>
      <c r="C11975" t="s">
        <v>26925</v>
      </c>
      <c r="D11975" t="s">
        <v>8781</v>
      </c>
      <c r="E11975" s="363" t="s">
        <v>8912</v>
      </c>
      <c r="F11975"/>
      <c r="G11975"/>
      <c r="H11975"/>
      <c r="I11975" s="610"/>
    </row>
    <row r="11976" spans="1:9" ht="15" x14ac:dyDescent="0.25">
      <c r="A11976" s="609" t="str">
        <f t="shared" si="187"/>
        <v>7117</v>
      </c>
      <c r="B11976">
        <v>7117</v>
      </c>
      <c r="C11976" t="s">
        <v>26926</v>
      </c>
      <c r="D11976" t="s">
        <v>8781</v>
      </c>
      <c r="E11976" s="363" t="s">
        <v>26927</v>
      </c>
      <c r="F11976"/>
      <c r="G11976"/>
      <c r="H11976"/>
      <c r="I11976" s="610"/>
    </row>
    <row r="11977" spans="1:9" ht="15" x14ac:dyDescent="0.25">
      <c r="A11977" s="609" t="str">
        <f t="shared" si="187"/>
        <v>7098</v>
      </c>
      <c r="B11977">
        <v>7098</v>
      </c>
      <c r="C11977" t="s">
        <v>26928</v>
      </c>
      <c r="D11977" t="s">
        <v>8781</v>
      </c>
      <c r="E11977" s="363" t="s">
        <v>9956</v>
      </c>
      <c r="F11977"/>
      <c r="G11977"/>
      <c r="H11977"/>
      <c r="I11977" s="610"/>
    </row>
    <row r="11978" spans="1:9" ht="15" x14ac:dyDescent="0.25">
      <c r="A11978" s="609" t="str">
        <f t="shared" si="187"/>
        <v>7110</v>
      </c>
      <c r="B11978">
        <v>7110</v>
      </c>
      <c r="C11978" t="s">
        <v>26929</v>
      </c>
      <c r="D11978" t="s">
        <v>8781</v>
      </c>
      <c r="E11978" s="363" t="s">
        <v>26930</v>
      </c>
      <c r="F11978"/>
      <c r="G11978"/>
      <c r="H11978"/>
      <c r="I11978" s="610"/>
    </row>
    <row r="11979" spans="1:9" ht="15" x14ac:dyDescent="0.25">
      <c r="A11979" s="609" t="str">
        <f t="shared" si="187"/>
        <v>7123</v>
      </c>
      <c r="B11979">
        <v>7123</v>
      </c>
      <c r="C11979" t="s">
        <v>26931</v>
      </c>
      <c r="D11979" t="s">
        <v>8781</v>
      </c>
      <c r="E11979" s="363" t="s">
        <v>9795</v>
      </c>
      <c r="F11979"/>
      <c r="G11979"/>
      <c r="H11979"/>
      <c r="I11979" s="610"/>
    </row>
    <row r="11980" spans="1:9" ht="15" x14ac:dyDescent="0.25">
      <c r="A11980" s="609" t="str">
        <f t="shared" si="187"/>
        <v>7121</v>
      </c>
      <c r="B11980">
        <v>7121</v>
      </c>
      <c r="C11980" t="s">
        <v>26932</v>
      </c>
      <c r="D11980" t="s">
        <v>8781</v>
      </c>
      <c r="E11980" s="363" t="s">
        <v>17886</v>
      </c>
      <c r="F11980"/>
      <c r="G11980"/>
      <c r="H11980"/>
      <c r="I11980" s="610"/>
    </row>
    <row r="11981" spans="1:9" ht="15" x14ac:dyDescent="0.25">
      <c r="A11981" s="609" t="str">
        <f t="shared" si="187"/>
        <v>7137</v>
      </c>
      <c r="B11981">
        <v>7137</v>
      </c>
      <c r="C11981" t="s">
        <v>26933</v>
      </c>
      <c r="D11981" t="s">
        <v>8781</v>
      </c>
      <c r="E11981" s="363" t="s">
        <v>9944</v>
      </c>
      <c r="F11981"/>
      <c r="G11981"/>
      <c r="H11981"/>
      <c r="I11981" s="610"/>
    </row>
    <row r="11982" spans="1:9" ht="15" x14ac:dyDescent="0.25">
      <c r="A11982" s="609" t="str">
        <f t="shared" si="187"/>
        <v>7122</v>
      </c>
      <c r="B11982">
        <v>7122</v>
      </c>
      <c r="C11982" t="s">
        <v>26934</v>
      </c>
      <c r="D11982" t="s">
        <v>8781</v>
      </c>
      <c r="E11982" s="363" t="s">
        <v>12559</v>
      </c>
      <c r="F11982"/>
      <c r="G11982"/>
      <c r="H11982"/>
      <c r="I11982" s="610"/>
    </row>
    <row r="11983" spans="1:9" ht="15" x14ac:dyDescent="0.25">
      <c r="A11983" s="609" t="str">
        <f t="shared" si="187"/>
        <v>7114</v>
      </c>
      <c r="B11983">
        <v>7114</v>
      </c>
      <c r="C11983" t="s">
        <v>26935</v>
      </c>
      <c r="D11983" t="s">
        <v>8781</v>
      </c>
      <c r="E11983" s="363" t="s">
        <v>9733</v>
      </c>
      <c r="F11983"/>
      <c r="G11983"/>
      <c r="H11983"/>
      <c r="I11983" s="610"/>
    </row>
    <row r="11984" spans="1:9" ht="15" x14ac:dyDescent="0.25">
      <c r="A11984" s="609" t="str">
        <f t="shared" si="187"/>
        <v>7109</v>
      </c>
      <c r="B11984">
        <v>7109</v>
      </c>
      <c r="C11984" t="s">
        <v>26936</v>
      </c>
      <c r="D11984" t="s">
        <v>8781</v>
      </c>
      <c r="E11984" s="363" t="s">
        <v>9507</v>
      </c>
      <c r="F11984"/>
      <c r="G11984"/>
      <c r="H11984"/>
      <c r="I11984" s="610"/>
    </row>
    <row r="11985" spans="1:9" ht="15" x14ac:dyDescent="0.25">
      <c r="A11985" s="609" t="str">
        <f t="shared" si="187"/>
        <v>7135</v>
      </c>
      <c r="B11985">
        <v>7135</v>
      </c>
      <c r="C11985" t="s">
        <v>26937</v>
      </c>
      <c r="D11985" t="s">
        <v>8781</v>
      </c>
      <c r="E11985" s="363" t="s">
        <v>8947</v>
      </c>
      <c r="F11985"/>
      <c r="G11985"/>
      <c r="H11985"/>
      <c r="I11985" s="610"/>
    </row>
    <row r="11986" spans="1:9" ht="15" x14ac:dyDescent="0.25">
      <c r="A11986" s="609" t="str">
        <f t="shared" si="187"/>
        <v>37947</v>
      </c>
      <c r="B11986">
        <v>37947</v>
      </c>
      <c r="C11986" t="s">
        <v>26938</v>
      </c>
      <c r="D11986" t="s">
        <v>8781</v>
      </c>
      <c r="E11986" s="363" t="s">
        <v>10024</v>
      </c>
      <c r="F11986"/>
      <c r="G11986"/>
      <c r="H11986"/>
      <c r="I11986" s="610"/>
    </row>
    <row r="11987" spans="1:9" ht="15" x14ac:dyDescent="0.25">
      <c r="A11987" s="609" t="str">
        <f t="shared" si="187"/>
        <v>7103</v>
      </c>
      <c r="B11987">
        <v>7103</v>
      </c>
      <c r="C11987" t="s">
        <v>26939</v>
      </c>
      <c r="D11987" t="s">
        <v>8781</v>
      </c>
      <c r="E11987" s="363" t="s">
        <v>14954</v>
      </c>
      <c r="F11987"/>
      <c r="G11987"/>
      <c r="H11987"/>
      <c r="I11987" s="610"/>
    </row>
    <row r="11988" spans="1:9" ht="15" x14ac:dyDescent="0.25">
      <c r="A11988" s="609" t="str">
        <f t="shared" si="187"/>
        <v>40419</v>
      </c>
      <c r="B11988">
        <v>40419</v>
      </c>
      <c r="C11988" t="s">
        <v>26940</v>
      </c>
      <c r="D11988" t="s">
        <v>8781</v>
      </c>
      <c r="E11988" s="363" t="s">
        <v>19048</v>
      </c>
      <c r="F11988"/>
      <c r="G11988"/>
      <c r="H11988"/>
      <c r="I11988" s="610"/>
    </row>
    <row r="11989" spans="1:9" ht="15" x14ac:dyDescent="0.25">
      <c r="A11989" s="609" t="str">
        <f t="shared" si="187"/>
        <v>40420</v>
      </c>
      <c r="B11989">
        <v>40420</v>
      </c>
      <c r="C11989" t="s">
        <v>26941</v>
      </c>
      <c r="D11989" t="s">
        <v>8781</v>
      </c>
      <c r="E11989" s="363" t="s">
        <v>19064</v>
      </c>
      <c r="F11989"/>
      <c r="G11989"/>
      <c r="H11989"/>
      <c r="I11989" s="610"/>
    </row>
    <row r="11990" spans="1:9" ht="15" x14ac:dyDescent="0.25">
      <c r="A11990" s="609" t="str">
        <f t="shared" si="187"/>
        <v>40421</v>
      </c>
      <c r="B11990">
        <v>40421</v>
      </c>
      <c r="C11990" t="s">
        <v>26942</v>
      </c>
      <c r="D11990" t="s">
        <v>8781</v>
      </c>
      <c r="E11990" s="363" t="s">
        <v>18129</v>
      </c>
      <c r="F11990"/>
      <c r="G11990"/>
      <c r="H11990"/>
      <c r="I11990" s="610"/>
    </row>
    <row r="11991" spans="1:9" ht="15" x14ac:dyDescent="0.25">
      <c r="A11991" s="609" t="str">
        <f t="shared" si="187"/>
        <v>7126</v>
      </c>
      <c r="B11991">
        <v>7126</v>
      </c>
      <c r="C11991" t="s">
        <v>26943</v>
      </c>
      <c r="D11991" t="s">
        <v>8781</v>
      </c>
      <c r="E11991" s="363" t="s">
        <v>26944</v>
      </c>
      <c r="F11991"/>
      <c r="G11991"/>
      <c r="H11991"/>
      <c r="I11991" s="610"/>
    </row>
    <row r="11992" spans="1:9" ht="15" x14ac:dyDescent="0.25">
      <c r="A11992" s="609" t="str">
        <f t="shared" si="187"/>
        <v>38905</v>
      </c>
      <c r="B11992">
        <v>38905</v>
      </c>
      <c r="C11992" t="s">
        <v>26945</v>
      </c>
      <c r="D11992" t="s">
        <v>8781</v>
      </c>
      <c r="E11992" s="363" t="s">
        <v>26576</v>
      </c>
      <c r="F11992"/>
      <c r="G11992"/>
      <c r="H11992"/>
      <c r="I11992" s="610"/>
    </row>
    <row r="11993" spans="1:9" ht="15" x14ac:dyDescent="0.25">
      <c r="A11993" s="609" t="str">
        <f t="shared" si="187"/>
        <v>38907</v>
      </c>
      <c r="B11993">
        <v>38907</v>
      </c>
      <c r="C11993" t="s">
        <v>26946</v>
      </c>
      <c r="D11993" t="s">
        <v>8781</v>
      </c>
      <c r="E11993" s="363" t="s">
        <v>19699</v>
      </c>
      <c r="F11993"/>
      <c r="G11993"/>
      <c r="H11993"/>
      <c r="I11993" s="610"/>
    </row>
    <row r="11994" spans="1:9" ht="15" x14ac:dyDescent="0.25">
      <c r="A11994" s="609" t="str">
        <f t="shared" si="187"/>
        <v>38908</v>
      </c>
      <c r="B11994">
        <v>38908</v>
      </c>
      <c r="C11994" t="s">
        <v>26947</v>
      </c>
      <c r="D11994" t="s">
        <v>8781</v>
      </c>
      <c r="E11994" s="363" t="s">
        <v>19398</v>
      </c>
      <c r="F11994"/>
      <c r="G11994"/>
      <c r="H11994"/>
      <c r="I11994" s="610"/>
    </row>
    <row r="11995" spans="1:9" ht="15" x14ac:dyDescent="0.25">
      <c r="A11995" s="609" t="str">
        <f t="shared" si="187"/>
        <v>38909</v>
      </c>
      <c r="B11995">
        <v>38909</v>
      </c>
      <c r="C11995" t="s">
        <v>26948</v>
      </c>
      <c r="D11995" t="s">
        <v>8781</v>
      </c>
      <c r="E11995" s="363" t="s">
        <v>26949</v>
      </c>
      <c r="F11995"/>
      <c r="G11995"/>
      <c r="H11995"/>
      <c r="I11995" s="610"/>
    </row>
    <row r="11996" spans="1:9" ht="15" x14ac:dyDescent="0.25">
      <c r="A11996" s="609" t="str">
        <f t="shared" si="187"/>
        <v>38910</v>
      </c>
      <c r="B11996">
        <v>38910</v>
      </c>
      <c r="C11996" t="s">
        <v>26950</v>
      </c>
      <c r="D11996" t="s">
        <v>8781</v>
      </c>
      <c r="E11996" s="363" t="s">
        <v>16572</v>
      </c>
      <c r="F11996"/>
      <c r="G11996"/>
      <c r="H11996"/>
      <c r="I11996" s="610"/>
    </row>
    <row r="11997" spans="1:9" ht="15" x14ac:dyDescent="0.25">
      <c r="A11997" s="609" t="str">
        <f t="shared" si="187"/>
        <v>38897</v>
      </c>
      <c r="B11997">
        <v>38897</v>
      </c>
      <c r="C11997" t="s">
        <v>26951</v>
      </c>
      <c r="D11997" t="s">
        <v>8781</v>
      </c>
      <c r="E11997" s="363" t="s">
        <v>10187</v>
      </c>
      <c r="F11997"/>
      <c r="G11997"/>
      <c r="H11997"/>
      <c r="I11997" s="610"/>
    </row>
    <row r="11998" spans="1:9" ht="15" x14ac:dyDescent="0.25">
      <c r="A11998" s="609" t="str">
        <f t="shared" si="187"/>
        <v>38899</v>
      </c>
      <c r="B11998">
        <v>38899</v>
      </c>
      <c r="C11998" t="s">
        <v>26952</v>
      </c>
      <c r="D11998" t="s">
        <v>8781</v>
      </c>
      <c r="E11998" s="363" t="s">
        <v>18118</v>
      </c>
      <c r="F11998"/>
      <c r="G11998"/>
      <c r="H11998"/>
      <c r="I11998" s="610"/>
    </row>
    <row r="11999" spans="1:9" ht="15" x14ac:dyDescent="0.25">
      <c r="A11999" s="609" t="str">
        <f t="shared" si="187"/>
        <v>38900</v>
      </c>
      <c r="B11999">
        <v>38900</v>
      </c>
      <c r="C11999" t="s">
        <v>26953</v>
      </c>
      <c r="D11999" t="s">
        <v>8781</v>
      </c>
      <c r="E11999" s="363" t="s">
        <v>10164</v>
      </c>
      <c r="F11999"/>
      <c r="G11999"/>
      <c r="H11999"/>
      <c r="I11999" s="610"/>
    </row>
    <row r="12000" spans="1:9" ht="15" x14ac:dyDescent="0.25">
      <c r="A12000" s="609" t="str">
        <f t="shared" si="187"/>
        <v>38901</v>
      </c>
      <c r="B12000">
        <v>38901</v>
      </c>
      <c r="C12000" t="s">
        <v>26954</v>
      </c>
      <c r="D12000" t="s">
        <v>8781</v>
      </c>
      <c r="E12000" s="363" t="s">
        <v>26955</v>
      </c>
      <c r="F12000"/>
      <c r="G12000"/>
      <c r="H12000"/>
      <c r="I12000" s="610"/>
    </row>
    <row r="12001" spans="1:9" ht="15" x14ac:dyDescent="0.25">
      <c r="A12001" s="609" t="str">
        <f t="shared" si="187"/>
        <v>38904</v>
      </c>
      <c r="B12001">
        <v>38904</v>
      </c>
      <c r="C12001" t="s">
        <v>26956</v>
      </c>
      <c r="D12001" t="s">
        <v>8781</v>
      </c>
      <c r="E12001" s="363" t="s">
        <v>26957</v>
      </c>
      <c r="F12001"/>
      <c r="G12001"/>
      <c r="H12001"/>
      <c r="I12001" s="610"/>
    </row>
    <row r="12002" spans="1:9" ht="15" x14ac:dyDescent="0.25">
      <c r="A12002" s="609" t="str">
        <f t="shared" si="187"/>
        <v>38903</v>
      </c>
      <c r="B12002">
        <v>38903</v>
      </c>
      <c r="C12002" t="s">
        <v>26958</v>
      </c>
      <c r="D12002" t="s">
        <v>8781</v>
      </c>
      <c r="E12002" s="363" t="s">
        <v>13024</v>
      </c>
      <c r="F12002"/>
      <c r="G12002"/>
      <c r="H12002"/>
      <c r="I12002" s="610"/>
    </row>
    <row r="12003" spans="1:9" ht="15" x14ac:dyDescent="0.25">
      <c r="A12003" s="609" t="str">
        <f t="shared" si="187"/>
        <v>7091</v>
      </c>
      <c r="B12003">
        <v>7091</v>
      </c>
      <c r="C12003" t="s">
        <v>26959</v>
      </c>
      <c r="D12003" t="s">
        <v>8781</v>
      </c>
      <c r="E12003" s="363" t="s">
        <v>9774</v>
      </c>
      <c r="F12003"/>
      <c r="G12003"/>
      <c r="H12003"/>
      <c r="I12003" s="610"/>
    </row>
    <row r="12004" spans="1:9" ht="15" x14ac:dyDescent="0.25">
      <c r="A12004" s="609" t="str">
        <f t="shared" si="187"/>
        <v>11655</v>
      </c>
      <c r="B12004">
        <v>11655</v>
      </c>
      <c r="C12004" t="s">
        <v>26960</v>
      </c>
      <c r="D12004" t="s">
        <v>8781</v>
      </c>
      <c r="E12004" s="363" t="s">
        <v>18728</v>
      </c>
      <c r="F12004"/>
      <c r="G12004"/>
      <c r="H12004"/>
      <c r="I12004" s="610"/>
    </row>
    <row r="12005" spans="1:9" ht="15" x14ac:dyDescent="0.25">
      <c r="A12005" s="609" t="str">
        <f t="shared" si="187"/>
        <v>11656</v>
      </c>
      <c r="B12005">
        <v>11656</v>
      </c>
      <c r="C12005" t="s">
        <v>26961</v>
      </c>
      <c r="D12005" t="s">
        <v>8781</v>
      </c>
      <c r="E12005" s="363" t="s">
        <v>26576</v>
      </c>
      <c r="F12005"/>
      <c r="G12005"/>
      <c r="H12005"/>
      <c r="I12005" s="610"/>
    </row>
    <row r="12006" spans="1:9" ht="15" x14ac:dyDescent="0.25">
      <c r="A12006" s="609" t="str">
        <f t="shared" si="187"/>
        <v>37948</v>
      </c>
      <c r="B12006">
        <v>37948</v>
      </c>
      <c r="C12006" t="s">
        <v>26962</v>
      </c>
      <c r="D12006" t="s">
        <v>8781</v>
      </c>
      <c r="E12006" s="363" t="s">
        <v>18667</v>
      </c>
      <c r="F12006"/>
      <c r="G12006"/>
      <c r="H12006"/>
      <c r="I12006" s="610"/>
    </row>
    <row r="12007" spans="1:9" ht="15" x14ac:dyDescent="0.25">
      <c r="A12007" s="609" t="str">
        <f t="shared" si="187"/>
        <v>7097</v>
      </c>
      <c r="B12007">
        <v>7097</v>
      </c>
      <c r="C12007" t="s">
        <v>26963</v>
      </c>
      <c r="D12007" t="s">
        <v>8781</v>
      </c>
      <c r="E12007" s="363" t="s">
        <v>10425</v>
      </c>
      <c r="F12007"/>
      <c r="G12007"/>
      <c r="H12007"/>
      <c r="I12007" s="610"/>
    </row>
    <row r="12008" spans="1:9" ht="15" x14ac:dyDescent="0.25">
      <c r="A12008" s="609" t="str">
        <f t="shared" si="187"/>
        <v>11657</v>
      </c>
      <c r="B12008">
        <v>11657</v>
      </c>
      <c r="C12008" t="s">
        <v>26964</v>
      </c>
      <c r="D12008" t="s">
        <v>8781</v>
      </c>
      <c r="E12008" s="363" t="s">
        <v>9961</v>
      </c>
      <c r="F12008"/>
      <c r="G12008"/>
      <c r="H12008"/>
      <c r="I12008" s="610"/>
    </row>
    <row r="12009" spans="1:9" ht="15" x14ac:dyDescent="0.25">
      <c r="A12009" s="609" t="str">
        <f t="shared" si="187"/>
        <v>11658</v>
      </c>
      <c r="B12009">
        <v>11658</v>
      </c>
      <c r="C12009" t="s">
        <v>26965</v>
      </c>
      <c r="D12009" t="s">
        <v>8781</v>
      </c>
      <c r="E12009" s="363" t="s">
        <v>26966</v>
      </c>
      <c r="F12009"/>
      <c r="G12009"/>
      <c r="H12009"/>
      <c r="I12009" s="610"/>
    </row>
    <row r="12010" spans="1:9" ht="15" x14ac:dyDescent="0.25">
      <c r="A12010" s="609" t="str">
        <f t="shared" si="187"/>
        <v>7146</v>
      </c>
      <c r="B12010">
        <v>7146</v>
      </c>
      <c r="C12010" t="s">
        <v>26967</v>
      </c>
      <c r="D12010" t="s">
        <v>8781</v>
      </c>
      <c r="E12010" s="363" t="s">
        <v>26968</v>
      </c>
      <c r="F12010"/>
      <c r="G12010"/>
      <c r="H12010"/>
      <c r="I12010" s="610"/>
    </row>
    <row r="12011" spans="1:9" ht="15" x14ac:dyDescent="0.25">
      <c r="A12011" s="609" t="str">
        <f t="shared" si="187"/>
        <v>7138</v>
      </c>
      <c r="B12011">
        <v>7138</v>
      </c>
      <c r="C12011" t="s">
        <v>26969</v>
      </c>
      <c r="D12011" t="s">
        <v>8781</v>
      </c>
      <c r="E12011" s="363" t="s">
        <v>9239</v>
      </c>
      <c r="F12011"/>
      <c r="G12011"/>
      <c r="H12011"/>
      <c r="I12011" s="610"/>
    </row>
    <row r="12012" spans="1:9" ht="15" x14ac:dyDescent="0.25">
      <c r="A12012" s="609" t="str">
        <f t="shared" si="187"/>
        <v>7139</v>
      </c>
      <c r="B12012">
        <v>7139</v>
      </c>
      <c r="C12012" t="s">
        <v>26970</v>
      </c>
      <c r="D12012" t="s">
        <v>8781</v>
      </c>
      <c r="E12012" s="363" t="s">
        <v>9957</v>
      </c>
      <c r="F12012"/>
      <c r="G12012"/>
      <c r="H12012"/>
      <c r="I12012" s="610"/>
    </row>
    <row r="12013" spans="1:9" ht="15" x14ac:dyDescent="0.25">
      <c r="A12013" s="609" t="str">
        <f t="shared" si="187"/>
        <v>7140</v>
      </c>
      <c r="B12013">
        <v>7140</v>
      </c>
      <c r="C12013" t="s">
        <v>26971</v>
      </c>
      <c r="D12013" t="s">
        <v>8781</v>
      </c>
      <c r="E12013" s="363" t="s">
        <v>13135</v>
      </c>
      <c r="F12013"/>
      <c r="G12013"/>
      <c r="H12013"/>
      <c r="I12013" s="610"/>
    </row>
    <row r="12014" spans="1:9" ht="15" x14ac:dyDescent="0.25">
      <c r="A12014" s="609" t="str">
        <f t="shared" si="187"/>
        <v>7141</v>
      </c>
      <c r="B12014">
        <v>7141</v>
      </c>
      <c r="C12014" t="s">
        <v>26972</v>
      </c>
      <c r="D12014" t="s">
        <v>8781</v>
      </c>
      <c r="E12014" s="363" t="s">
        <v>11850</v>
      </c>
      <c r="F12014"/>
      <c r="G12014"/>
      <c r="H12014"/>
      <c r="I12014" s="610"/>
    </row>
    <row r="12015" spans="1:9" ht="15" x14ac:dyDescent="0.25">
      <c r="A12015" s="609" t="str">
        <f t="shared" si="187"/>
        <v>7143</v>
      </c>
      <c r="B12015">
        <v>7143</v>
      </c>
      <c r="C12015" t="s">
        <v>26973</v>
      </c>
      <c r="D12015" t="s">
        <v>8781</v>
      </c>
      <c r="E12015" s="363" t="s">
        <v>18042</v>
      </c>
      <c r="F12015"/>
      <c r="G12015"/>
      <c r="H12015"/>
      <c r="I12015" s="610"/>
    </row>
    <row r="12016" spans="1:9" ht="15" x14ac:dyDescent="0.25">
      <c r="A12016" s="609" t="str">
        <f t="shared" si="187"/>
        <v>7144</v>
      </c>
      <c r="B12016">
        <v>7144</v>
      </c>
      <c r="C12016" t="s">
        <v>26974</v>
      </c>
      <c r="D12016" t="s">
        <v>8781</v>
      </c>
      <c r="E12016" s="363" t="s">
        <v>26975</v>
      </c>
      <c r="F12016"/>
      <c r="G12016"/>
      <c r="H12016"/>
      <c r="I12016" s="610"/>
    </row>
    <row r="12017" spans="1:9" ht="15" x14ac:dyDescent="0.25">
      <c r="A12017" s="609" t="str">
        <f t="shared" si="187"/>
        <v>7145</v>
      </c>
      <c r="B12017">
        <v>7145</v>
      </c>
      <c r="C12017" t="s">
        <v>26976</v>
      </c>
      <c r="D12017" t="s">
        <v>8781</v>
      </c>
      <c r="E12017" s="363" t="s">
        <v>23843</v>
      </c>
      <c r="F12017"/>
      <c r="G12017"/>
      <c r="H12017"/>
      <c r="I12017" s="610"/>
    </row>
    <row r="12018" spans="1:9" ht="15" x14ac:dyDescent="0.25">
      <c r="A12018" s="609" t="str">
        <f t="shared" si="187"/>
        <v>7142</v>
      </c>
      <c r="B12018">
        <v>7142</v>
      </c>
      <c r="C12018" t="s">
        <v>26977</v>
      </c>
      <c r="D12018" t="s">
        <v>8781</v>
      </c>
      <c r="E12018" s="363" t="s">
        <v>10021</v>
      </c>
      <c r="F12018"/>
      <c r="G12018"/>
      <c r="H12018"/>
      <c r="I12018" s="610"/>
    </row>
    <row r="12019" spans="1:9" ht="15" x14ac:dyDescent="0.25">
      <c r="A12019" s="609" t="str">
        <f t="shared" si="187"/>
        <v>3593</v>
      </c>
      <c r="B12019">
        <v>3593</v>
      </c>
      <c r="C12019" t="s">
        <v>26978</v>
      </c>
      <c r="D12019" t="s">
        <v>8781</v>
      </c>
      <c r="E12019" s="363" t="s">
        <v>19370</v>
      </c>
      <c r="F12019"/>
      <c r="G12019"/>
      <c r="H12019"/>
      <c r="I12019" s="610"/>
    </row>
    <row r="12020" spans="1:9" ht="15" x14ac:dyDescent="0.25">
      <c r="A12020" s="609" t="str">
        <f t="shared" si="187"/>
        <v>3588</v>
      </c>
      <c r="B12020">
        <v>3588</v>
      </c>
      <c r="C12020" t="s">
        <v>26979</v>
      </c>
      <c r="D12020" t="s">
        <v>8781</v>
      </c>
      <c r="E12020" s="363" t="s">
        <v>10403</v>
      </c>
      <c r="F12020"/>
      <c r="G12020"/>
      <c r="H12020"/>
      <c r="I12020" s="610"/>
    </row>
    <row r="12021" spans="1:9" ht="15" x14ac:dyDescent="0.25">
      <c r="A12021" s="609" t="str">
        <f t="shared" si="187"/>
        <v>3585</v>
      </c>
      <c r="B12021">
        <v>3585</v>
      </c>
      <c r="C12021" t="s">
        <v>26980</v>
      </c>
      <c r="D12021" t="s">
        <v>8781</v>
      </c>
      <c r="E12021" s="363" t="s">
        <v>11771</v>
      </c>
      <c r="F12021"/>
      <c r="G12021"/>
      <c r="H12021"/>
      <c r="I12021" s="610"/>
    </row>
    <row r="12022" spans="1:9" ht="15" x14ac:dyDescent="0.25">
      <c r="A12022" s="609" t="str">
        <f t="shared" si="187"/>
        <v>3587</v>
      </c>
      <c r="B12022">
        <v>3587</v>
      </c>
      <c r="C12022" t="s">
        <v>26981</v>
      </c>
      <c r="D12022" t="s">
        <v>8781</v>
      </c>
      <c r="E12022" s="363" t="s">
        <v>10401</v>
      </c>
      <c r="F12022"/>
      <c r="G12022"/>
      <c r="H12022"/>
      <c r="I12022" s="610"/>
    </row>
    <row r="12023" spans="1:9" ht="15" x14ac:dyDescent="0.25">
      <c r="A12023" s="609" t="str">
        <f t="shared" si="187"/>
        <v>3590</v>
      </c>
      <c r="B12023">
        <v>3590</v>
      </c>
      <c r="C12023" t="s">
        <v>26982</v>
      </c>
      <c r="D12023" t="s">
        <v>8781</v>
      </c>
      <c r="E12023" s="363" t="s">
        <v>26983</v>
      </c>
      <c r="F12023"/>
      <c r="G12023"/>
      <c r="H12023"/>
      <c r="I12023" s="610"/>
    </row>
    <row r="12024" spans="1:9" ht="15" x14ac:dyDescent="0.25">
      <c r="A12024" s="609" t="str">
        <f t="shared" si="187"/>
        <v>3589</v>
      </c>
      <c r="B12024">
        <v>3589</v>
      </c>
      <c r="C12024" t="s">
        <v>26984</v>
      </c>
      <c r="D12024" t="s">
        <v>8781</v>
      </c>
      <c r="E12024" s="363" t="s">
        <v>18491</v>
      </c>
      <c r="F12024"/>
      <c r="G12024"/>
      <c r="H12024"/>
      <c r="I12024" s="610"/>
    </row>
    <row r="12025" spans="1:9" ht="15" x14ac:dyDescent="0.25">
      <c r="A12025" s="609" t="str">
        <f t="shared" si="187"/>
        <v>3586</v>
      </c>
      <c r="B12025">
        <v>3586</v>
      </c>
      <c r="C12025" t="s">
        <v>26985</v>
      </c>
      <c r="D12025" t="s">
        <v>8781</v>
      </c>
      <c r="E12025" s="363" t="s">
        <v>16343</v>
      </c>
      <c r="F12025"/>
      <c r="G12025"/>
      <c r="H12025"/>
      <c r="I12025" s="610"/>
    </row>
    <row r="12026" spans="1:9" ht="15" x14ac:dyDescent="0.25">
      <c r="A12026" s="609" t="str">
        <f t="shared" si="187"/>
        <v>3592</v>
      </c>
      <c r="B12026">
        <v>3592</v>
      </c>
      <c r="C12026" t="s">
        <v>26986</v>
      </c>
      <c r="D12026" t="s">
        <v>8781</v>
      </c>
      <c r="E12026" s="363" t="s">
        <v>26987</v>
      </c>
      <c r="F12026"/>
      <c r="G12026"/>
      <c r="H12026"/>
      <c r="I12026" s="610"/>
    </row>
    <row r="12027" spans="1:9" ht="15" x14ac:dyDescent="0.25">
      <c r="A12027" s="609" t="str">
        <f t="shared" si="187"/>
        <v>3591</v>
      </c>
      <c r="B12027">
        <v>3591</v>
      </c>
      <c r="C12027" t="s">
        <v>26988</v>
      </c>
      <c r="D12027" t="s">
        <v>8781</v>
      </c>
      <c r="E12027" s="363" t="s">
        <v>26989</v>
      </c>
      <c r="F12027"/>
      <c r="G12027"/>
      <c r="H12027"/>
      <c r="I12027" s="610"/>
    </row>
    <row r="12028" spans="1:9" ht="15" x14ac:dyDescent="0.25">
      <c r="A12028" s="609" t="str">
        <f t="shared" si="187"/>
        <v>40396</v>
      </c>
      <c r="B12028">
        <v>40396</v>
      </c>
      <c r="C12028" t="s">
        <v>26990</v>
      </c>
      <c r="D12028" t="s">
        <v>8781</v>
      </c>
      <c r="E12028" s="363" t="s">
        <v>26991</v>
      </c>
      <c r="F12028"/>
      <c r="G12028"/>
      <c r="H12028"/>
      <c r="I12028" s="610"/>
    </row>
    <row r="12029" spans="1:9" ht="15" x14ac:dyDescent="0.25">
      <c r="A12029" s="609" t="str">
        <f t="shared" si="187"/>
        <v>40395</v>
      </c>
      <c r="B12029">
        <v>40395</v>
      </c>
      <c r="C12029" t="s">
        <v>26992</v>
      </c>
      <c r="D12029" t="s">
        <v>8781</v>
      </c>
      <c r="E12029" s="363" t="s">
        <v>26993</v>
      </c>
      <c r="F12029"/>
      <c r="G12029"/>
      <c r="H12029"/>
      <c r="I12029" s="610"/>
    </row>
    <row r="12030" spans="1:9" ht="15" x14ac:dyDescent="0.25">
      <c r="A12030" s="609" t="str">
        <f t="shared" si="187"/>
        <v>40392</v>
      </c>
      <c r="B12030">
        <v>40392</v>
      </c>
      <c r="C12030" t="s">
        <v>26994</v>
      </c>
      <c r="D12030" t="s">
        <v>8781</v>
      </c>
      <c r="E12030" s="363" t="s">
        <v>26995</v>
      </c>
      <c r="F12030"/>
      <c r="G12030"/>
      <c r="H12030"/>
      <c r="I12030" s="610"/>
    </row>
    <row r="12031" spans="1:9" ht="15" x14ac:dyDescent="0.25">
      <c r="A12031" s="609" t="str">
        <f t="shared" si="187"/>
        <v>40394</v>
      </c>
      <c r="B12031">
        <v>40394</v>
      </c>
      <c r="C12031" t="s">
        <v>26996</v>
      </c>
      <c r="D12031" t="s">
        <v>8781</v>
      </c>
      <c r="E12031" s="363" t="s">
        <v>26997</v>
      </c>
      <c r="F12031"/>
      <c r="G12031"/>
      <c r="H12031"/>
      <c r="I12031" s="610"/>
    </row>
    <row r="12032" spans="1:9" ht="15" x14ac:dyDescent="0.25">
      <c r="A12032" s="609" t="str">
        <f t="shared" si="187"/>
        <v>40398</v>
      </c>
      <c r="B12032">
        <v>40398</v>
      </c>
      <c r="C12032" t="s">
        <v>26998</v>
      </c>
      <c r="D12032" t="s">
        <v>8781</v>
      </c>
      <c r="E12032" s="363" t="s">
        <v>26999</v>
      </c>
      <c r="F12032"/>
      <c r="G12032"/>
      <c r="H12032"/>
      <c r="I12032" s="610"/>
    </row>
    <row r="12033" spans="1:9" ht="15" x14ac:dyDescent="0.25">
      <c r="A12033" s="609" t="str">
        <f t="shared" si="187"/>
        <v>40397</v>
      </c>
      <c r="B12033">
        <v>40397</v>
      </c>
      <c r="C12033" t="s">
        <v>27000</v>
      </c>
      <c r="D12033" t="s">
        <v>8781</v>
      </c>
      <c r="E12033" s="363" t="s">
        <v>27001</v>
      </c>
      <c r="F12033"/>
      <c r="G12033"/>
      <c r="H12033"/>
      <c r="I12033" s="610"/>
    </row>
    <row r="12034" spans="1:9" ht="15" x14ac:dyDescent="0.25">
      <c r="A12034" s="609" t="str">
        <f t="shared" ref="A12034:A12097" si="188">IF(ISERROR(SEARCH("/",B12034)=6),TRIM(CLEAN(B12034)),IF(SEARCH("/",B12034)=6,IF(LEN(TRIM(CLEAN(B12034)))=7,LEFT(TRIM(CLEAN(B12034)),6)&amp;"00"&amp;RIGHT(TRIM(CLEAN(B12034)),1),LEFT(TRIM(CLEAN(B12034)),6)&amp;"0"&amp;RIGHT(TRIM(CLEAN(B12034)),2)),TRIM(CLEAN(B12034))))</f>
        <v>40393</v>
      </c>
      <c r="B12034">
        <v>40393</v>
      </c>
      <c r="C12034" t="s">
        <v>27002</v>
      </c>
      <c r="D12034" t="s">
        <v>8781</v>
      </c>
      <c r="E12034" s="363" t="s">
        <v>27003</v>
      </c>
      <c r="F12034"/>
      <c r="G12034"/>
      <c r="H12034"/>
      <c r="I12034" s="610"/>
    </row>
    <row r="12035" spans="1:9" ht="15" x14ac:dyDescent="0.25">
      <c r="A12035" s="609" t="str">
        <f t="shared" si="188"/>
        <v>40399</v>
      </c>
      <c r="B12035">
        <v>40399</v>
      </c>
      <c r="C12035" t="s">
        <v>27004</v>
      </c>
      <c r="D12035" t="s">
        <v>8781</v>
      </c>
      <c r="E12035" s="363" t="s">
        <v>27005</v>
      </c>
      <c r="F12035"/>
      <c r="G12035"/>
      <c r="H12035"/>
      <c r="I12035" s="610"/>
    </row>
    <row r="12036" spans="1:9" ht="15" x14ac:dyDescent="0.25">
      <c r="A12036" s="609" t="str">
        <f t="shared" si="188"/>
        <v>39322</v>
      </c>
      <c r="B12036">
        <v>39322</v>
      </c>
      <c r="C12036" t="s">
        <v>27006</v>
      </c>
      <c r="D12036" t="s">
        <v>8781</v>
      </c>
      <c r="E12036" s="363" t="s">
        <v>9770</v>
      </c>
      <c r="F12036"/>
      <c r="G12036"/>
      <c r="H12036"/>
      <c r="I12036" s="610"/>
    </row>
    <row r="12037" spans="1:9" ht="15" x14ac:dyDescent="0.25">
      <c r="A12037" s="609" t="str">
        <f t="shared" si="188"/>
        <v>39289</v>
      </c>
      <c r="B12037">
        <v>39289</v>
      </c>
      <c r="C12037" t="s">
        <v>27007</v>
      </c>
      <c r="D12037" t="s">
        <v>8781</v>
      </c>
      <c r="E12037" s="363" t="s">
        <v>13613</v>
      </c>
      <c r="F12037"/>
      <c r="G12037"/>
      <c r="H12037"/>
      <c r="I12037" s="610"/>
    </row>
    <row r="12038" spans="1:9" ht="15" x14ac:dyDescent="0.25">
      <c r="A12038" s="609" t="str">
        <f t="shared" si="188"/>
        <v>39290</v>
      </c>
      <c r="B12038">
        <v>39290</v>
      </c>
      <c r="C12038" t="s">
        <v>27008</v>
      </c>
      <c r="D12038" t="s">
        <v>8781</v>
      </c>
      <c r="E12038" s="363" t="s">
        <v>11653</v>
      </c>
      <c r="F12038"/>
      <c r="G12038"/>
      <c r="H12038"/>
      <c r="I12038" s="610"/>
    </row>
    <row r="12039" spans="1:9" ht="15" x14ac:dyDescent="0.25">
      <c r="A12039" s="609" t="str">
        <f t="shared" si="188"/>
        <v>39291</v>
      </c>
      <c r="B12039">
        <v>39291</v>
      </c>
      <c r="C12039" t="s">
        <v>27009</v>
      </c>
      <c r="D12039" t="s">
        <v>8781</v>
      </c>
      <c r="E12039" s="363" t="s">
        <v>27010</v>
      </c>
      <c r="F12039"/>
      <c r="G12039"/>
      <c r="H12039"/>
      <c r="I12039" s="610"/>
    </row>
    <row r="12040" spans="1:9" ht="15" x14ac:dyDescent="0.25">
      <c r="A12040" s="609" t="str">
        <f t="shared" si="188"/>
        <v>20174</v>
      </c>
      <c r="B12040">
        <v>20174</v>
      </c>
      <c r="C12040" t="s">
        <v>27011</v>
      </c>
      <c r="D12040" t="s">
        <v>8781</v>
      </c>
      <c r="E12040" s="363" t="s">
        <v>27012</v>
      </c>
      <c r="F12040"/>
      <c r="G12040"/>
      <c r="H12040"/>
      <c r="I12040" s="610"/>
    </row>
    <row r="12041" spans="1:9" ht="15" x14ac:dyDescent="0.25">
      <c r="A12041" s="609" t="str">
        <f t="shared" si="188"/>
        <v>41892</v>
      </c>
      <c r="B12041">
        <v>41892</v>
      </c>
      <c r="C12041" t="s">
        <v>27013</v>
      </c>
      <c r="D12041" t="s">
        <v>8781</v>
      </c>
      <c r="E12041" s="363" t="s">
        <v>27014</v>
      </c>
      <c r="F12041"/>
      <c r="G12041"/>
      <c r="H12041"/>
      <c r="I12041" s="610"/>
    </row>
    <row r="12042" spans="1:9" ht="15" x14ac:dyDescent="0.25">
      <c r="A12042" s="609" t="str">
        <f t="shared" si="188"/>
        <v>7048</v>
      </c>
      <c r="B12042">
        <v>7048</v>
      </c>
      <c r="C12042" t="s">
        <v>27015</v>
      </c>
      <c r="D12042" t="s">
        <v>8781</v>
      </c>
      <c r="E12042" s="363" t="s">
        <v>13520</v>
      </c>
      <c r="F12042"/>
      <c r="G12042"/>
      <c r="H12042"/>
      <c r="I12042" s="610"/>
    </row>
    <row r="12043" spans="1:9" ht="15" x14ac:dyDescent="0.25">
      <c r="A12043" s="609" t="str">
        <f t="shared" si="188"/>
        <v>7088</v>
      </c>
      <c r="B12043">
        <v>7088</v>
      </c>
      <c r="C12043" t="s">
        <v>27016</v>
      </c>
      <c r="D12043" t="s">
        <v>8781</v>
      </c>
      <c r="E12043" s="363" t="s">
        <v>27017</v>
      </c>
      <c r="F12043"/>
      <c r="G12043"/>
      <c r="H12043"/>
      <c r="I12043" s="610"/>
    </row>
    <row r="12044" spans="1:9" ht="15" x14ac:dyDescent="0.25">
      <c r="A12044" s="609" t="str">
        <f t="shared" si="188"/>
        <v>20179</v>
      </c>
      <c r="B12044">
        <v>20179</v>
      </c>
      <c r="C12044" t="s">
        <v>27018</v>
      </c>
      <c r="D12044" t="s">
        <v>8781</v>
      </c>
      <c r="E12044" s="363" t="s">
        <v>27019</v>
      </c>
      <c r="F12044"/>
      <c r="G12044"/>
      <c r="H12044"/>
      <c r="I12044" s="610"/>
    </row>
    <row r="12045" spans="1:9" ht="15" x14ac:dyDescent="0.25">
      <c r="A12045" s="609" t="str">
        <f t="shared" si="188"/>
        <v>20178</v>
      </c>
      <c r="B12045">
        <v>20178</v>
      </c>
      <c r="C12045" t="s">
        <v>27020</v>
      </c>
      <c r="D12045" t="s">
        <v>8781</v>
      </c>
      <c r="E12045" s="363" t="s">
        <v>27021</v>
      </c>
      <c r="F12045"/>
      <c r="G12045"/>
      <c r="H12045"/>
      <c r="I12045" s="610"/>
    </row>
    <row r="12046" spans="1:9" ht="15" x14ac:dyDescent="0.25">
      <c r="A12046" s="609" t="str">
        <f t="shared" si="188"/>
        <v>20180</v>
      </c>
      <c r="B12046">
        <v>20180</v>
      </c>
      <c r="C12046" t="s">
        <v>27022</v>
      </c>
      <c r="D12046" t="s">
        <v>8781</v>
      </c>
      <c r="E12046" s="363" t="s">
        <v>14296</v>
      </c>
      <c r="F12046"/>
      <c r="G12046"/>
      <c r="H12046"/>
      <c r="I12046" s="610"/>
    </row>
    <row r="12047" spans="1:9" ht="15" x14ac:dyDescent="0.25">
      <c r="A12047" s="609" t="str">
        <f t="shared" si="188"/>
        <v>20181</v>
      </c>
      <c r="B12047">
        <v>20181</v>
      </c>
      <c r="C12047" t="s">
        <v>27023</v>
      </c>
      <c r="D12047" t="s">
        <v>8781</v>
      </c>
      <c r="E12047" s="363" t="s">
        <v>27024</v>
      </c>
      <c r="F12047"/>
      <c r="G12047"/>
      <c r="H12047"/>
      <c r="I12047" s="610"/>
    </row>
    <row r="12048" spans="1:9" ht="15" x14ac:dyDescent="0.25">
      <c r="A12048" s="609" t="str">
        <f t="shared" si="188"/>
        <v>20177</v>
      </c>
      <c r="B12048">
        <v>20177</v>
      </c>
      <c r="C12048" t="s">
        <v>27025</v>
      </c>
      <c r="D12048" t="s">
        <v>8781</v>
      </c>
      <c r="E12048" s="363" t="s">
        <v>19660</v>
      </c>
      <c r="F12048"/>
      <c r="G12048"/>
      <c r="H12048"/>
      <c r="I12048" s="610"/>
    </row>
    <row r="12049" spans="1:9" ht="15" x14ac:dyDescent="0.25">
      <c r="A12049" s="609" t="str">
        <f t="shared" si="188"/>
        <v>7082</v>
      </c>
      <c r="B12049">
        <v>7082</v>
      </c>
      <c r="C12049" t="s">
        <v>27026</v>
      </c>
      <c r="D12049" t="s">
        <v>8781</v>
      </c>
      <c r="E12049" s="363" t="s">
        <v>27027</v>
      </c>
      <c r="F12049"/>
      <c r="G12049"/>
      <c r="H12049"/>
      <c r="I12049" s="610"/>
    </row>
    <row r="12050" spans="1:9" ht="15" x14ac:dyDescent="0.25">
      <c r="A12050" s="609" t="str">
        <f t="shared" si="188"/>
        <v>42707</v>
      </c>
      <c r="B12050">
        <v>42707</v>
      </c>
      <c r="C12050" t="s">
        <v>27028</v>
      </c>
      <c r="D12050" t="s">
        <v>8781</v>
      </c>
      <c r="E12050" s="363" t="s">
        <v>19632</v>
      </c>
      <c r="F12050"/>
      <c r="G12050"/>
      <c r="H12050"/>
      <c r="I12050" s="610"/>
    </row>
    <row r="12051" spans="1:9" ht="15" x14ac:dyDescent="0.25">
      <c r="A12051" s="609" t="str">
        <f t="shared" si="188"/>
        <v>7069</v>
      </c>
      <c r="B12051">
        <v>7069</v>
      </c>
      <c r="C12051" t="s">
        <v>27029</v>
      </c>
      <c r="D12051" t="s">
        <v>8781</v>
      </c>
      <c r="E12051" s="363" t="s">
        <v>18583</v>
      </c>
      <c r="F12051"/>
      <c r="G12051"/>
      <c r="H12051"/>
      <c r="I12051" s="610"/>
    </row>
    <row r="12052" spans="1:9" ht="15" x14ac:dyDescent="0.25">
      <c r="A12052" s="609" t="str">
        <f t="shared" si="188"/>
        <v>42708</v>
      </c>
      <c r="B12052">
        <v>42708</v>
      </c>
      <c r="C12052" t="s">
        <v>27030</v>
      </c>
      <c r="D12052" t="s">
        <v>8781</v>
      </c>
      <c r="E12052" s="363" t="s">
        <v>27031</v>
      </c>
      <c r="F12052"/>
      <c r="G12052"/>
      <c r="H12052"/>
      <c r="I12052" s="610"/>
    </row>
    <row r="12053" spans="1:9" ht="15" x14ac:dyDescent="0.25">
      <c r="A12053" s="609" t="str">
        <f t="shared" si="188"/>
        <v>7070</v>
      </c>
      <c r="B12053">
        <v>7070</v>
      </c>
      <c r="C12053" t="s">
        <v>27032</v>
      </c>
      <c r="D12053" t="s">
        <v>8781</v>
      </c>
      <c r="E12053" s="363" t="s">
        <v>27033</v>
      </c>
      <c r="F12053"/>
      <c r="G12053"/>
      <c r="H12053"/>
      <c r="I12053" s="610"/>
    </row>
    <row r="12054" spans="1:9" ht="15" x14ac:dyDescent="0.25">
      <c r="A12054" s="609" t="str">
        <f t="shared" si="188"/>
        <v>42709</v>
      </c>
      <c r="B12054">
        <v>42709</v>
      </c>
      <c r="C12054" t="s">
        <v>27034</v>
      </c>
      <c r="D12054" t="s">
        <v>8781</v>
      </c>
      <c r="E12054" s="363" t="s">
        <v>27035</v>
      </c>
      <c r="F12054"/>
      <c r="G12054"/>
      <c r="H12054"/>
      <c r="I12054" s="610"/>
    </row>
    <row r="12055" spans="1:9" ht="15" x14ac:dyDescent="0.25">
      <c r="A12055" s="609" t="str">
        <f t="shared" si="188"/>
        <v>42710</v>
      </c>
      <c r="B12055">
        <v>42710</v>
      </c>
      <c r="C12055" t="s">
        <v>27036</v>
      </c>
      <c r="D12055" t="s">
        <v>8781</v>
      </c>
      <c r="E12055" s="363" t="s">
        <v>27037</v>
      </c>
      <c r="F12055"/>
      <c r="G12055"/>
      <c r="H12055"/>
      <c r="I12055" s="610"/>
    </row>
    <row r="12056" spans="1:9" ht="15" x14ac:dyDescent="0.25">
      <c r="A12056" s="609" t="str">
        <f t="shared" si="188"/>
        <v>42716</v>
      </c>
      <c r="B12056">
        <v>42716</v>
      </c>
      <c r="C12056" t="s">
        <v>27038</v>
      </c>
      <c r="D12056" t="s">
        <v>8781</v>
      </c>
      <c r="E12056" s="363" t="s">
        <v>27039</v>
      </c>
      <c r="F12056"/>
      <c r="G12056"/>
      <c r="H12056"/>
      <c r="I12056" s="610"/>
    </row>
    <row r="12057" spans="1:9" ht="15" x14ac:dyDescent="0.25">
      <c r="A12057" s="609" t="str">
        <f t="shared" si="188"/>
        <v>20172</v>
      </c>
      <c r="B12057">
        <v>20172</v>
      </c>
      <c r="C12057" t="s">
        <v>27040</v>
      </c>
      <c r="D12057" t="s">
        <v>8781</v>
      </c>
      <c r="E12057" s="363" t="s">
        <v>27041</v>
      </c>
      <c r="F12057"/>
      <c r="G12057"/>
      <c r="H12057"/>
      <c r="I12057" s="610"/>
    </row>
    <row r="12058" spans="1:9" ht="15" x14ac:dyDescent="0.25">
      <c r="A12058" s="609" t="str">
        <f t="shared" si="188"/>
        <v>40945</v>
      </c>
      <c r="B12058">
        <v>40945</v>
      </c>
      <c r="C12058" t="s">
        <v>27042</v>
      </c>
      <c r="D12058" t="s">
        <v>8786</v>
      </c>
      <c r="E12058" s="363" t="s">
        <v>14496</v>
      </c>
      <c r="F12058"/>
      <c r="G12058"/>
      <c r="H12058"/>
      <c r="I12058" s="610"/>
    </row>
    <row r="12059" spans="1:9" ht="15" x14ac:dyDescent="0.25">
      <c r="A12059" s="609" t="str">
        <f t="shared" si="188"/>
        <v>40946</v>
      </c>
      <c r="B12059">
        <v>40946</v>
      </c>
      <c r="C12059" t="s">
        <v>27043</v>
      </c>
      <c r="D12059" t="s">
        <v>8914</v>
      </c>
      <c r="E12059" s="363" t="s">
        <v>27044</v>
      </c>
      <c r="F12059"/>
      <c r="G12059"/>
      <c r="H12059"/>
      <c r="I12059" s="610"/>
    </row>
    <row r="12060" spans="1:9" ht="15" x14ac:dyDescent="0.25">
      <c r="A12060" s="609" t="str">
        <f t="shared" si="188"/>
        <v>7153</v>
      </c>
      <c r="B12060">
        <v>7153</v>
      </c>
      <c r="C12060" t="s">
        <v>27045</v>
      </c>
      <c r="D12060" t="s">
        <v>8786</v>
      </c>
      <c r="E12060" s="363" t="s">
        <v>27046</v>
      </c>
      <c r="F12060"/>
      <c r="G12060"/>
      <c r="H12060"/>
      <c r="I12060" s="610"/>
    </row>
    <row r="12061" spans="1:9" ht="15" x14ac:dyDescent="0.25">
      <c r="A12061" s="609" t="str">
        <f t="shared" si="188"/>
        <v>41089</v>
      </c>
      <c r="B12061">
        <v>41089</v>
      </c>
      <c r="C12061" t="s">
        <v>27047</v>
      </c>
      <c r="D12061" t="s">
        <v>8914</v>
      </c>
      <c r="E12061" s="363" t="s">
        <v>27048</v>
      </c>
      <c r="F12061"/>
      <c r="G12061"/>
      <c r="H12061"/>
      <c r="I12061" s="610"/>
    </row>
    <row r="12062" spans="1:9" ht="15" x14ac:dyDescent="0.25">
      <c r="A12062" s="609" t="str">
        <f t="shared" si="188"/>
        <v>40943</v>
      </c>
      <c r="B12062">
        <v>40943</v>
      </c>
      <c r="C12062" t="s">
        <v>27049</v>
      </c>
      <c r="D12062" t="s">
        <v>8786</v>
      </c>
      <c r="E12062" s="363" t="s">
        <v>27050</v>
      </c>
      <c r="F12062"/>
      <c r="G12062"/>
      <c r="H12062"/>
      <c r="I12062" s="610"/>
    </row>
    <row r="12063" spans="1:9" ht="15" x14ac:dyDescent="0.25">
      <c r="A12063" s="609" t="str">
        <f t="shared" si="188"/>
        <v>40944</v>
      </c>
      <c r="B12063">
        <v>40944</v>
      </c>
      <c r="C12063" t="s">
        <v>27051</v>
      </c>
      <c r="D12063" t="s">
        <v>8914</v>
      </c>
      <c r="E12063" s="363" t="s">
        <v>27052</v>
      </c>
      <c r="F12063"/>
      <c r="G12063"/>
      <c r="H12063"/>
      <c r="I12063" s="610"/>
    </row>
    <row r="12064" spans="1:9" ht="15" x14ac:dyDescent="0.25">
      <c r="A12064" s="609" t="str">
        <f t="shared" si="188"/>
        <v>6175</v>
      </c>
      <c r="B12064">
        <v>6175</v>
      </c>
      <c r="C12064" t="s">
        <v>27053</v>
      </c>
      <c r="D12064" t="s">
        <v>8786</v>
      </c>
      <c r="E12064" s="363" t="s">
        <v>27054</v>
      </c>
      <c r="F12064"/>
      <c r="G12064"/>
      <c r="H12064"/>
      <c r="I12064" s="610"/>
    </row>
    <row r="12065" spans="1:9" ht="15" x14ac:dyDescent="0.25">
      <c r="A12065" s="609" t="str">
        <f t="shared" si="188"/>
        <v>41092</v>
      </c>
      <c r="B12065">
        <v>41092</v>
      </c>
      <c r="C12065" t="s">
        <v>27055</v>
      </c>
      <c r="D12065" t="s">
        <v>8914</v>
      </c>
      <c r="E12065" s="363" t="s">
        <v>27056</v>
      </c>
      <c r="F12065"/>
      <c r="G12065"/>
      <c r="H12065"/>
      <c r="I12065" s="610"/>
    </row>
    <row r="12066" spans="1:9" ht="15" x14ac:dyDescent="0.25">
      <c r="A12066" s="609" t="str">
        <f t="shared" si="188"/>
        <v>37712</v>
      </c>
      <c r="B12066">
        <v>37712</v>
      </c>
      <c r="C12066" t="s">
        <v>27057</v>
      </c>
      <c r="D12066" t="s">
        <v>8779</v>
      </c>
      <c r="E12066" s="363" t="s">
        <v>9002</v>
      </c>
      <c r="F12066"/>
      <c r="G12066"/>
      <c r="H12066"/>
      <c r="I12066" s="610"/>
    </row>
    <row r="12067" spans="1:9" ht="15" x14ac:dyDescent="0.25">
      <c r="A12067" s="609" t="str">
        <f t="shared" si="188"/>
        <v>34547</v>
      </c>
      <c r="B12067">
        <v>34547</v>
      </c>
      <c r="C12067" t="s">
        <v>27058</v>
      </c>
      <c r="D12067" t="s">
        <v>8796</v>
      </c>
      <c r="E12067" s="363" t="s">
        <v>14710</v>
      </c>
      <c r="F12067"/>
      <c r="G12067"/>
      <c r="H12067"/>
      <c r="I12067" s="610"/>
    </row>
    <row r="12068" spans="1:9" ht="15" x14ac:dyDescent="0.25">
      <c r="A12068" s="609" t="str">
        <f t="shared" si="188"/>
        <v>34548</v>
      </c>
      <c r="B12068">
        <v>34548</v>
      </c>
      <c r="C12068" t="s">
        <v>27059</v>
      </c>
      <c r="D12068" t="s">
        <v>8796</v>
      </c>
      <c r="E12068" s="363" t="s">
        <v>9296</v>
      </c>
      <c r="F12068"/>
      <c r="G12068"/>
      <c r="H12068"/>
      <c r="I12068" s="610"/>
    </row>
    <row r="12069" spans="1:9" ht="15" x14ac:dyDescent="0.25">
      <c r="A12069" s="609" t="str">
        <f t="shared" si="188"/>
        <v>34558</v>
      </c>
      <c r="B12069">
        <v>34558</v>
      </c>
      <c r="C12069" t="s">
        <v>27060</v>
      </c>
      <c r="D12069" t="s">
        <v>8796</v>
      </c>
      <c r="E12069" s="363" t="s">
        <v>8993</v>
      </c>
      <c r="F12069"/>
      <c r="G12069"/>
      <c r="H12069"/>
      <c r="I12069" s="610"/>
    </row>
    <row r="12070" spans="1:9" ht="15" x14ac:dyDescent="0.25">
      <c r="A12070" s="609" t="str">
        <f t="shared" si="188"/>
        <v>34550</v>
      </c>
      <c r="B12070">
        <v>34550</v>
      </c>
      <c r="C12070" t="s">
        <v>27061</v>
      </c>
      <c r="D12070" t="s">
        <v>8796</v>
      </c>
      <c r="E12070" s="363" t="s">
        <v>9581</v>
      </c>
      <c r="F12070"/>
      <c r="G12070"/>
      <c r="H12070"/>
      <c r="I12070" s="610"/>
    </row>
    <row r="12071" spans="1:9" ht="15" x14ac:dyDescent="0.25">
      <c r="A12071" s="609" t="str">
        <f t="shared" si="188"/>
        <v>34557</v>
      </c>
      <c r="B12071">
        <v>34557</v>
      </c>
      <c r="C12071" t="s">
        <v>27062</v>
      </c>
      <c r="D12071" t="s">
        <v>8796</v>
      </c>
      <c r="E12071" s="363" t="s">
        <v>18439</v>
      </c>
      <c r="F12071"/>
      <c r="G12071"/>
      <c r="H12071"/>
      <c r="I12071" s="610"/>
    </row>
    <row r="12072" spans="1:9" ht="15" x14ac:dyDescent="0.25">
      <c r="A12072" s="609" t="str">
        <f t="shared" si="188"/>
        <v>37411</v>
      </c>
      <c r="B12072">
        <v>37411</v>
      </c>
      <c r="C12072" t="s">
        <v>27063</v>
      </c>
      <c r="D12072" t="s">
        <v>8779</v>
      </c>
      <c r="E12072" s="363" t="s">
        <v>27064</v>
      </c>
      <c r="F12072"/>
      <c r="G12072"/>
      <c r="H12072"/>
      <c r="I12072" s="610"/>
    </row>
    <row r="12073" spans="1:9" ht="15" x14ac:dyDescent="0.25">
      <c r="A12073" s="609" t="str">
        <f t="shared" si="188"/>
        <v>39508</v>
      </c>
      <c r="B12073">
        <v>39508</v>
      </c>
      <c r="C12073" t="s">
        <v>27065</v>
      </c>
      <c r="D12073" t="s">
        <v>8779</v>
      </c>
      <c r="E12073" s="363" t="s">
        <v>17989</v>
      </c>
      <c r="F12073"/>
      <c r="G12073"/>
      <c r="H12073"/>
      <c r="I12073" s="610"/>
    </row>
    <row r="12074" spans="1:9" ht="15" x14ac:dyDescent="0.25">
      <c r="A12074" s="609" t="str">
        <f t="shared" si="188"/>
        <v>39507</v>
      </c>
      <c r="B12074">
        <v>39507</v>
      </c>
      <c r="C12074" t="s">
        <v>27066</v>
      </c>
      <c r="D12074" t="s">
        <v>8779</v>
      </c>
      <c r="E12074" s="363" t="s">
        <v>18546</v>
      </c>
      <c r="F12074"/>
      <c r="G12074"/>
      <c r="H12074"/>
      <c r="I12074" s="610"/>
    </row>
    <row r="12075" spans="1:9" ht="15" x14ac:dyDescent="0.25">
      <c r="A12075" s="609" t="str">
        <f t="shared" si="188"/>
        <v>7155</v>
      </c>
      <c r="B12075">
        <v>7155</v>
      </c>
      <c r="C12075" t="s">
        <v>27067</v>
      </c>
      <c r="D12075" t="s">
        <v>8779</v>
      </c>
      <c r="E12075" s="363" t="s">
        <v>10297</v>
      </c>
      <c r="F12075"/>
      <c r="G12075"/>
      <c r="H12075"/>
      <c r="I12075" s="610"/>
    </row>
    <row r="12076" spans="1:9" ht="15" x14ac:dyDescent="0.25">
      <c r="A12076" s="609" t="str">
        <f t="shared" si="188"/>
        <v>42406</v>
      </c>
      <c r="B12076">
        <v>42406</v>
      </c>
      <c r="C12076" t="s">
        <v>27068</v>
      </c>
      <c r="D12076" t="s">
        <v>8779</v>
      </c>
      <c r="E12076" s="363" t="s">
        <v>27069</v>
      </c>
      <c r="F12076"/>
      <c r="G12076"/>
      <c r="H12076"/>
      <c r="I12076" s="610"/>
    </row>
    <row r="12077" spans="1:9" ht="15" x14ac:dyDescent="0.25">
      <c r="A12077" s="609" t="str">
        <f t="shared" si="188"/>
        <v>7156</v>
      </c>
      <c r="B12077">
        <v>7156</v>
      </c>
      <c r="C12077" t="s">
        <v>27070</v>
      </c>
      <c r="D12077" t="s">
        <v>8779</v>
      </c>
      <c r="E12077" s="363" t="s">
        <v>9919</v>
      </c>
      <c r="F12077"/>
      <c r="G12077"/>
      <c r="H12077"/>
      <c r="I12077" s="610"/>
    </row>
    <row r="12078" spans="1:9" ht="15" x14ac:dyDescent="0.25">
      <c r="A12078" s="609" t="str">
        <f t="shared" si="188"/>
        <v>43127</v>
      </c>
      <c r="B12078">
        <v>43127</v>
      </c>
      <c r="C12078" t="s">
        <v>27071</v>
      </c>
      <c r="D12078" t="s">
        <v>8779</v>
      </c>
      <c r="E12078" s="363" t="s">
        <v>18754</v>
      </c>
      <c r="F12078"/>
      <c r="G12078"/>
      <c r="H12078"/>
      <c r="I12078" s="610"/>
    </row>
    <row r="12079" spans="1:9" ht="15" x14ac:dyDescent="0.25">
      <c r="A12079" s="609" t="str">
        <f t="shared" si="188"/>
        <v>10917</v>
      </c>
      <c r="B12079">
        <v>10917</v>
      </c>
      <c r="C12079" t="s">
        <v>27072</v>
      </c>
      <c r="D12079" t="s">
        <v>8779</v>
      </c>
      <c r="E12079" s="363" t="s">
        <v>13119</v>
      </c>
      <c r="F12079"/>
      <c r="G12079"/>
      <c r="H12079"/>
      <c r="I12079" s="610"/>
    </row>
    <row r="12080" spans="1:9" ht="15" x14ac:dyDescent="0.25">
      <c r="A12080" s="609" t="str">
        <f t="shared" si="188"/>
        <v>21141</v>
      </c>
      <c r="B12080">
        <v>21141</v>
      </c>
      <c r="C12080" t="s">
        <v>27073</v>
      </c>
      <c r="D12080" t="s">
        <v>8779</v>
      </c>
      <c r="E12080" s="363" t="s">
        <v>8884</v>
      </c>
      <c r="F12080"/>
      <c r="G12080"/>
      <c r="H12080"/>
      <c r="I12080" s="610"/>
    </row>
    <row r="12081" spans="1:9" ht="15" x14ac:dyDescent="0.25">
      <c r="A12081" s="609" t="str">
        <f t="shared" si="188"/>
        <v>39509</v>
      </c>
      <c r="B12081">
        <v>39509</v>
      </c>
      <c r="C12081" t="s">
        <v>27074</v>
      </c>
      <c r="D12081" t="s">
        <v>8779</v>
      </c>
      <c r="E12081" s="363" t="s">
        <v>27075</v>
      </c>
      <c r="F12081"/>
      <c r="G12081"/>
      <c r="H12081"/>
      <c r="I12081" s="610"/>
    </row>
    <row r="12082" spans="1:9" ht="15" x14ac:dyDescent="0.25">
      <c r="A12082" s="609" t="str">
        <f t="shared" si="188"/>
        <v>25988</v>
      </c>
      <c r="B12082">
        <v>25988</v>
      </c>
      <c r="C12082" t="s">
        <v>27076</v>
      </c>
      <c r="D12082" t="s">
        <v>8779</v>
      </c>
      <c r="E12082" s="363" t="s">
        <v>15142</v>
      </c>
      <c r="F12082"/>
      <c r="G12082"/>
      <c r="H12082"/>
      <c r="I12082" s="610"/>
    </row>
    <row r="12083" spans="1:9" ht="15" x14ac:dyDescent="0.25">
      <c r="A12083" s="609" t="str">
        <f t="shared" si="188"/>
        <v>7167</v>
      </c>
      <c r="B12083">
        <v>7167</v>
      </c>
      <c r="C12083" t="s">
        <v>27077</v>
      </c>
      <c r="D12083" t="s">
        <v>8779</v>
      </c>
      <c r="E12083" s="363" t="s">
        <v>18145</v>
      </c>
      <c r="F12083"/>
      <c r="G12083"/>
      <c r="H12083"/>
      <c r="I12083" s="610"/>
    </row>
    <row r="12084" spans="1:9" ht="15" x14ac:dyDescent="0.25">
      <c r="A12084" s="609" t="str">
        <f t="shared" si="188"/>
        <v>10928</v>
      </c>
      <c r="B12084">
        <v>10928</v>
      </c>
      <c r="C12084" t="s">
        <v>27078</v>
      </c>
      <c r="D12084" t="s">
        <v>8779</v>
      </c>
      <c r="E12084" s="363" t="s">
        <v>18163</v>
      </c>
      <c r="F12084"/>
      <c r="G12084"/>
      <c r="H12084"/>
      <c r="I12084" s="610"/>
    </row>
    <row r="12085" spans="1:9" ht="15" x14ac:dyDescent="0.25">
      <c r="A12085" s="609" t="str">
        <f t="shared" si="188"/>
        <v>10933</v>
      </c>
      <c r="B12085">
        <v>10933</v>
      </c>
      <c r="C12085" t="s">
        <v>27079</v>
      </c>
      <c r="D12085" t="s">
        <v>8779</v>
      </c>
      <c r="E12085" s="363" t="s">
        <v>18165</v>
      </c>
      <c r="F12085"/>
      <c r="G12085"/>
      <c r="H12085"/>
      <c r="I12085" s="610"/>
    </row>
    <row r="12086" spans="1:9" ht="15" x14ac:dyDescent="0.25">
      <c r="A12086" s="609" t="str">
        <f t="shared" si="188"/>
        <v>7158</v>
      </c>
      <c r="B12086">
        <v>7158</v>
      </c>
      <c r="C12086" t="s">
        <v>27080</v>
      </c>
      <c r="D12086" t="s">
        <v>8779</v>
      </c>
      <c r="E12086" s="363" t="s">
        <v>16721</v>
      </c>
      <c r="F12086"/>
      <c r="G12086"/>
      <c r="H12086"/>
      <c r="I12086" s="610"/>
    </row>
    <row r="12087" spans="1:9" ht="15" x14ac:dyDescent="0.25">
      <c r="A12087" s="609" t="str">
        <f t="shared" si="188"/>
        <v>10927</v>
      </c>
      <c r="B12087">
        <v>10927</v>
      </c>
      <c r="C12087" t="s">
        <v>27081</v>
      </c>
      <c r="D12087" t="s">
        <v>8779</v>
      </c>
      <c r="E12087" s="363" t="s">
        <v>10531</v>
      </c>
      <c r="F12087"/>
      <c r="G12087"/>
      <c r="H12087"/>
      <c r="I12087" s="610"/>
    </row>
    <row r="12088" spans="1:9" ht="15" x14ac:dyDescent="0.25">
      <c r="A12088" s="609" t="str">
        <f t="shared" si="188"/>
        <v>7162</v>
      </c>
      <c r="B12088">
        <v>7162</v>
      </c>
      <c r="C12088" t="s">
        <v>27082</v>
      </c>
      <c r="D12088" t="s">
        <v>8779</v>
      </c>
      <c r="E12088" s="363" t="s">
        <v>18619</v>
      </c>
      <c r="F12088"/>
      <c r="G12088"/>
      <c r="H12088"/>
      <c r="I12088" s="610"/>
    </row>
    <row r="12089" spans="1:9" ht="15" x14ac:dyDescent="0.25">
      <c r="A12089" s="609" t="str">
        <f t="shared" si="188"/>
        <v>10932</v>
      </c>
      <c r="B12089">
        <v>10932</v>
      </c>
      <c r="C12089" t="s">
        <v>27083</v>
      </c>
      <c r="D12089" t="s">
        <v>8779</v>
      </c>
      <c r="E12089" s="363" t="s">
        <v>19676</v>
      </c>
      <c r="F12089"/>
      <c r="G12089"/>
      <c r="H12089"/>
      <c r="I12089" s="610"/>
    </row>
    <row r="12090" spans="1:9" ht="15" x14ac:dyDescent="0.25">
      <c r="A12090" s="609" t="str">
        <f t="shared" si="188"/>
        <v>10937</v>
      </c>
      <c r="B12090">
        <v>10937</v>
      </c>
      <c r="C12090" t="s">
        <v>27084</v>
      </c>
      <c r="D12090" t="s">
        <v>8779</v>
      </c>
      <c r="E12090" s="363" t="s">
        <v>16430</v>
      </c>
      <c r="F12090"/>
      <c r="G12090"/>
      <c r="H12090"/>
      <c r="I12090" s="610"/>
    </row>
    <row r="12091" spans="1:9" ht="15" x14ac:dyDescent="0.25">
      <c r="A12091" s="609" t="str">
        <f t="shared" si="188"/>
        <v>10935</v>
      </c>
      <c r="B12091">
        <v>10935</v>
      </c>
      <c r="C12091" t="s">
        <v>27085</v>
      </c>
      <c r="D12091" t="s">
        <v>8779</v>
      </c>
      <c r="E12091" s="363" t="s">
        <v>27086</v>
      </c>
      <c r="F12091"/>
      <c r="G12091"/>
      <c r="H12091"/>
      <c r="I12091" s="610"/>
    </row>
    <row r="12092" spans="1:9" ht="15" x14ac:dyDescent="0.25">
      <c r="A12092" s="609" t="str">
        <f t="shared" si="188"/>
        <v>10931</v>
      </c>
      <c r="B12092">
        <v>10931</v>
      </c>
      <c r="C12092" t="s">
        <v>27087</v>
      </c>
      <c r="D12092" t="s">
        <v>8779</v>
      </c>
      <c r="E12092" s="363" t="s">
        <v>9362</v>
      </c>
      <c r="F12092"/>
      <c r="G12092"/>
      <c r="H12092"/>
      <c r="I12092" s="610"/>
    </row>
    <row r="12093" spans="1:9" ht="15" x14ac:dyDescent="0.25">
      <c r="A12093" s="609" t="str">
        <f t="shared" si="188"/>
        <v>7164</v>
      </c>
      <c r="B12093">
        <v>7164</v>
      </c>
      <c r="C12093" t="s">
        <v>27088</v>
      </c>
      <c r="D12093" t="s">
        <v>8779</v>
      </c>
      <c r="E12093" s="363" t="s">
        <v>22103</v>
      </c>
      <c r="F12093"/>
      <c r="G12093"/>
      <c r="H12093"/>
      <c r="I12093" s="610"/>
    </row>
    <row r="12094" spans="1:9" ht="15" x14ac:dyDescent="0.25">
      <c r="A12094" s="609" t="str">
        <f t="shared" si="188"/>
        <v>36887</v>
      </c>
      <c r="B12094">
        <v>36887</v>
      </c>
      <c r="C12094" t="s">
        <v>27089</v>
      </c>
      <c r="D12094" t="s">
        <v>8779</v>
      </c>
      <c r="E12094" s="363" t="s">
        <v>9809</v>
      </c>
      <c r="F12094"/>
      <c r="G12094"/>
      <c r="H12094"/>
      <c r="I12094" s="610"/>
    </row>
    <row r="12095" spans="1:9" ht="15" x14ac:dyDescent="0.25">
      <c r="A12095" s="609" t="str">
        <f t="shared" si="188"/>
        <v>34630</v>
      </c>
      <c r="B12095">
        <v>34630</v>
      </c>
      <c r="C12095" t="s">
        <v>27090</v>
      </c>
      <c r="D12095" t="s">
        <v>8781</v>
      </c>
      <c r="E12095" s="363" t="s">
        <v>27091</v>
      </c>
      <c r="F12095"/>
      <c r="G12095"/>
      <c r="H12095"/>
      <c r="I12095" s="610"/>
    </row>
    <row r="12096" spans="1:9" ht="15" x14ac:dyDescent="0.25">
      <c r="A12096" s="609" t="str">
        <f t="shared" si="188"/>
        <v>7161</v>
      </c>
      <c r="B12096">
        <v>7161</v>
      </c>
      <c r="C12096" t="s">
        <v>27092</v>
      </c>
      <c r="D12096" t="s">
        <v>8779</v>
      </c>
      <c r="E12096" s="363" t="s">
        <v>15748</v>
      </c>
      <c r="F12096"/>
      <c r="G12096"/>
      <c r="H12096"/>
      <c r="I12096" s="610"/>
    </row>
    <row r="12097" spans="1:9" ht="15" x14ac:dyDescent="0.25">
      <c r="A12097" s="609" t="str">
        <f t="shared" si="188"/>
        <v>7170</v>
      </c>
      <c r="B12097">
        <v>7170</v>
      </c>
      <c r="C12097" t="s">
        <v>27093</v>
      </c>
      <c r="D12097" t="s">
        <v>8779</v>
      </c>
      <c r="E12097" s="363" t="s">
        <v>10304</v>
      </c>
      <c r="F12097"/>
      <c r="G12097"/>
      <c r="H12097"/>
      <c r="I12097" s="610"/>
    </row>
    <row r="12098" spans="1:9" ht="15" x14ac:dyDescent="0.25">
      <c r="A12098" s="609" t="str">
        <f t="shared" ref="A12098:A12161" si="189">IF(ISERROR(SEARCH("/",B12098)=6),TRIM(CLEAN(B12098)),IF(SEARCH("/",B12098)=6,IF(LEN(TRIM(CLEAN(B12098)))=7,LEFT(TRIM(CLEAN(B12098)),6)&amp;"00"&amp;RIGHT(TRIM(CLEAN(B12098)),1),LEFT(TRIM(CLEAN(B12098)),6)&amp;"0"&amp;RIGHT(TRIM(CLEAN(B12098)),2)),TRIM(CLEAN(B12098))))</f>
        <v>37524</v>
      </c>
      <c r="B12098">
        <v>37524</v>
      </c>
      <c r="C12098" t="s">
        <v>27094</v>
      </c>
      <c r="D12098" t="s">
        <v>8796</v>
      </c>
      <c r="E12098" s="363" t="s">
        <v>10220</v>
      </c>
      <c r="F12098"/>
      <c r="G12098"/>
      <c r="H12098"/>
      <c r="I12098" s="610"/>
    </row>
    <row r="12099" spans="1:9" ht="15" x14ac:dyDescent="0.25">
      <c r="A12099" s="609" t="str">
        <f t="shared" si="189"/>
        <v>37525</v>
      </c>
      <c r="B12099">
        <v>37525</v>
      </c>
      <c r="C12099" t="s">
        <v>27095</v>
      </c>
      <c r="D12099" t="s">
        <v>8796</v>
      </c>
      <c r="E12099" s="363" t="s">
        <v>8973</v>
      </c>
      <c r="F12099"/>
      <c r="G12099"/>
      <c r="H12099"/>
      <c r="I12099" s="610"/>
    </row>
    <row r="12100" spans="1:9" ht="15" x14ac:dyDescent="0.25">
      <c r="A12100" s="609" t="str">
        <f t="shared" si="189"/>
        <v>36789</v>
      </c>
      <c r="B12100">
        <v>36789</v>
      </c>
      <c r="C12100" t="s">
        <v>27096</v>
      </c>
      <c r="D12100" t="s">
        <v>8781</v>
      </c>
      <c r="E12100" s="363" t="s">
        <v>9816</v>
      </c>
      <c r="F12100"/>
      <c r="G12100"/>
      <c r="H12100"/>
      <c r="I12100" s="610"/>
    </row>
    <row r="12101" spans="1:9" ht="15" x14ac:dyDescent="0.25">
      <c r="A12101" s="609" t="str">
        <f t="shared" si="189"/>
        <v>7173</v>
      </c>
      <c r="B12101">
        <v>7173</v>
      </c>
      <c r="C12101" t="s">
        <v>27097</v>
      </c>
      <c r="D12101" t="s">
        <v>9032</v>
      </c>
      <c r="E12101" s="363" t="s">
        <v>27098</v>
      </c>
      <c r="F12101"/>
      <c r="G12101"/>
      <c r="H12101"/>
      <c r="I12101" s="610"/>
    </row>
    <row r="12102" spans="1:9" ht="15" x14ac:dyDescent="0.25">
      <c r="A12102" s="609" t="str">
        <f t="shared" si="189"/>
        <v>7175</v>
      </c>
      <c r="B12102">
        <v>7175</v>
      </c>
      <c r="C12102" t="s">
        <v>27099</v>
      </c>
      <c r="D12102" t="s">
        <v>8781</v>
      </c>
      <c r="E12102" s="363" t="s">
        <v>9139</v>
      </c>
      <c r="F12102"/>
      <c r="G12102"/>
      <c r="H12102"/>
      <c r="I12102" s="610"/>
    </row>
    <row r="12103" spans="1:9" ht="15" x14ac:dyDescent="0.25">
      <c r="A12103" s="609" t="str">
        <f t="shared" si="189"/>
        <v>40741</v>
      </c>
      <c r="B12103">
        <v>40741</v>
      </c>
      <c r="C12103" t="s">
        <v>27100</v>
      </c>
      <c r="D12103" t="s">
        <v>8781</v>
      </c>
      <c r="E12103" s="363" t="s">
        <v>8923</v>
      </c>
      <c r="F12103"/>
      <c r="G12103"/>
      <c r="H12103"/>
      <c r="I12103" s="610"/>
    </row>
    <row r="12104" spans="1:9" ht="15" x14ac:dyDescent="0.25">
      <c r="A12104" s="609" t="str">
        <f t="shared" si="189"/>
        <v>7184</v>
      </c>
      <c r="B12104">
        <v>7184</v>
      </c>
      <c r="C12104" t="s">
        <v>27101</v>
      </c>
      <c r="D12104" t="s">
        <v>8779</v>
      </c>
      <c r="E12104" s="363" t="s">
        <v>18040</v>
      </c>
      <c r="F12104"/>
      <c r="G12104"/>
      <c r="H12104"/>
      <c r="I12104" s="610"/>
    </row>
    <row r="12105" spans="1:9" ht="15" x14ac:dyDescent="0.25">
      <c r="A12105" s="609" t="str">
        <f t="shared" si="189"/>
        <v>34458</v>
      </c>
      <c r="B12105">
        <v>34458</v>
      </c>
      <c r="C12105" t="s">
        <v>27102</v>
      </c>
      <c r="D12105" t="s">
        <v>8781</v>
      </c>
      <c r="E12105" s="363" t="s">
        <v>27103</v>
      </c>
      <c r="F12105"/>
      <c r="G12105"/>
      <c r="H12105"/>
      <c r="I12105" s="610"/>
    </row>
    <row r="12106" spans="1:9" ht="15" x14ac:dyDescent="0.25">
      <c r="A12106" s="609" t="str">
        <f t="shared" si="189"/>
        <v>34464</v>
      </c>
      <c r="B12106">
        <v>34464</v>
      </c>
      <c r="C12106" t="s">
        <v>27104</v>
      </c>
      <c r="D12106" t="s">
        <v>8781</v>
      </c>
      <c r="E12106" s="363" t="s">
        <v>27105</v>
      </c>
      <c r="F12106"/>
      <c r="G12106"/>
      <c r="H12106"/>
      <c r="I12106" s="610"/>
    </row>
    <row r="12107" spans="1:9" ht="15" x14ac:dyDescent="0.25">
      <c r="A12107" s="609" t="str">
        <f t="shared" si="189"/>
        <v>34468</v>
      </c>
      <c r="B12107">
        <v>34468</v>
      </c>
      <c r="C12107" t="s">
        <v>27106</v>
      </c>
      <c r="D12107" t="s">
        <v>8781</v>
      </c>
      <c r="E12107" s="363" t="s">
        <v>27107</v>
      </c>
      <c r="F12107"/>
      <c r="G12107"/>
      <c r="H12107"/>
      <c r="I12107" s="610"/>
    </row>
    <row r="12108" spans="1:9" ht="15" x14ac:dyDescent="0.25">
      <c r="A12108" s="609" t="str">
        <f t="shared" si="189"/>
        <v>34473</v>
      </c>
      <c r="B12108">
        <v>34473</v>
      </c>
      <c r="C12108" t="s">
        <v>27108</v>
      </c>
      <c r="D12108" t="s">
        <v>8781</v>
      </c>
      <c r="E12108" s="363" t="s">
        <v>27109</v>
      </c>
      <c r="F12108"/>
      <c r="G12108"/>
      <c r="H12108"/>
      <c r="I12108" s="610"/>
    </row>
    <row r="12109" spans="1:9" ht="15" x14ac:dyDescent="0.25">
      <c r="A12109" s="609" t="str">
        <f t="shared" si="189"/>
        <v>34480</v>
      </c>
      <c r="B12109">
        <v>34480</v>
      </c>
      <c r="C12109" t="s">
        <v>27110</v>
      </c>
      <c r="D12109" t="s">
        <v>8781</v>
      </c>
      <c r="E12109" s="363" t="s">
        <v>27111</v>
      </c>
      <c r="F12109"/>
      <c r="G12109"/>
      <c r="H12109"/>
      <c r="I12109" s="610"/>
    </row>
    <row r="12110" spans="1:9" ht="15" x14ac:dyDescent="0.25">
      <c r="A12110" s="609" t="str">
        <f t="shared" si="189"/>
        <v>34486</v>
      </c>
      <c r="B12110">
        <v>34486</v>
      </c>
      <c r="C12110" t="s">
        <v>27112</v>
      </c>
      <c r="D12110" t="s">
        <v>8781</v>
      </c>
      <c r="E12110" s="363" t="s">
        <v>27113</v>
      </c>
      <c r="F12110"/>
      <c r="G12110"/>
      <c r="H12110"/>
      <c r="I12110" s="610"/>
    </row>
    <row r="12111" spans="1:9" ht="15" x14ac:dyDescent="0.25">
      <c r="A12111" s="609" t="str">
        <f t="shared" si="189"/>
        <v>7202</v>
      </c>
      <c r="B12111">
        <v>7202</v>
      </c>
      <c r="C12111" t="s">
        <v>27114</v>
      </c>
      <c r="D12111" t="s">
        <v>8779</v>
      </c>
      <c r="E12111" s="363" t="s">
        <v>18517</v>
      </c>
      <c r="F12111"/>
      <c r="G12111"/>
      <c r="H12111"/>
      <c r="I12111" s="610"/>
    </row>
    <row r="12112" spans="1:9" ht="15" x14ac:dyDescent="0.25">
      <c r="A12112" s="609" t="str">
        <f t="shared" si="189"/>
        <v>7190</v>
      </c>
      <c r="B12112">
        <v>7190</v>
      </c>
      <c r="C12112" t="s">
        <v>27115</v>
      </c>
      <c r="D12112" t="s">
        <v>8781</v>
      </c>
      <c r="E12112" s="363" t="s">
        <v>9304</v>
      </c>
      <c r="F12112"/>
      <c r="G12112"/>
      <c r="H12112"/>
      <c r="I12112" s="610"/>
    </row>
    <row r="12113" spans="1:9" ht="15" x14ac:dyDescent="0.25">
      <c r="A12113" s="609" t="str">
        <f t="shared" si="189"/>
        <v>34417</v>
      </c>
      <c r="B12113">
        <v>34417</v>
      </c>
      <c r="C12113" t="s">
        <v>27116</v>
      </c>
      <c r="D12113" t="s">
        <v>8781</v>
      </c>
      <c r="E12113" s="363" t="s">
        <v>9889</v>
      </c>
      <c r="F12113"/>
      <c r="G12113"/>
      <c r="H12113"/>
      <c r="I12113" s="610"/>
    </row>
    <row r="12114" spans="1:9" ht="15" x14ac:dyDescent="0.25">
      <c r="A12114" s="609" t="str">
        <f t="shared" si="189"/>
        <v>7213</v>
      </c>
      <c r="B12114">
        <v>7213</v>
      </c>
      <c r="C12114" t="s">
        <v>27117</v>
      </c>
      <c r="D12114" t="s">
        <v>8779</v>
      </c>
      <c r="E12114" s="363" t="s">
        <v>9208</v>
      </c>
      <c r="F12114"/>
      <c r="G12114"/>
      <c r="H12114"/>
      <c r="I12114" s="610"/>
    </row>
    <row r="12115" spans="1:9" ht="15" x14ac:dyDescent="0.25">
      <c r="A12115" s="609" t="str">
        <f t="shared" si="189"/>
        <v>7195</v>
      </c>
      <c r="B12115">
        <v>7195</v>
      </c>
      <c r="C12115" t="s">
        <v>27118</v>
      </c>
      <c r="D12115" t="s">
        <v>8781</v>
      </c>
      <c r="E12115" s="363" t="s">
        <v>27119</v>
      </c>
      <c r="F12115"/>
      <c r="G12115"/>
      <c r="H12115"/>
      <c r="I12115" s="610"/>
    </row>
    <row r="12116" spans="1:9" ht="15" x14ac:dyDescent="0.25">
      <c r="A12116" s="609" t="str">
        <f t="shared" si="189"/>
        <v>7186</v>
      </c>
      <c r="B12116">
        <v>7186</v>
      </c>
      <c r="C12116" t="s">
        <v>27120</v>
      </c>
      <c r="D12116" t="s">
        <v>8781</v>
      </c>
      <c r="E12116" s="363" t="s">
        <v>10587</v>
      </c>
      <c r="F12116"/>
      <c r="G12116"/>
      <c r="H12116"/>
      <c r="I12116" s="610"/>
    </row>
    <row r="12117" spans="1:9" ht="15" x14ac:dyDescent="0.25">
      <c r="A12117" s="609" t="str">
        <f t="shared" si="189"/>
        <v>7194</v>
      </c>
      <c r="B12117">
        <v>7194</v>
      </c>
      <c r="C12117" t="s">
        <v>27121</v>
      </c>
      <c r="D12117" t="s">
        <v>8779</v>
      </c>
      <c r="E12117" s="363" t="s">
        <v>27122</v>
      </c>
      <c r="F12117"/>
      <c r="G12117"/>
      <c r="H12117"/>
      <c r="I12117" s="610"/>
    </row>
    <row r="12118" spans="1:9" ht="15" x14ac:dyDescent="0.25">
      <c r="A12118" s="609" t="str">
        <f t="shared" si="189"/>
        <v>7197</v>
      </c>
      <c r="B12118">
        <v>7197</v>
      </c>
      <c r="C12118" t="s">
        <v>27123</v>
      </c>
      <c r="D12118" t="s">
        <v>8781</v>
      </c>
      <c r="E12118" s="363" t="s">
        <v>18873</v>
      </c>
      <c r="F12118"/>
      <c r="G12118"/>
      <c r="H12118"/>
      <c r="I12118" s="610"/>
    </row>
    <row r="12119" spans="1:9" ht="15" x14ac:dyDescent="0.25">
      <c r="A12119" s="609" t="str">
        <f t="shared" si="189"/>
        <v>7192</v>
      </c>
      <c r="B12119">
        <v>7192</v>
      </c>
      <c r="C12119" t="s">
        <v>27124</v>
      </c>
      <c r="D12119" t="s">
        <v>8781</v>
      </c>
      <c r="E12119" s="363" t="s">
        <v>27125</v>
      </c>
      <c r="F12119"/>
      <c r="G12119"/>
      <c r="H12119"/>
      <c r="I12119" s="610"/>
    </row>
    <row r="12120" spans="1:9" ht="15" x14ac:dyDescent="0.25">
      <c r="A12120" s="609" t="str">
        <f t="shared" si="189"/>
        <v>7193</v>
      </c>
      <c r="B12120">
        <v>7193</v>
      </c>
      <c r="C12120" t="s">
        <v>27126</v>
      </c>
      <c r="D12120" t="s">
        <v>8781</v>
      </c>
      <c r="E12120" s="363" t="s">
        <v>23857</v>
      </c>
      <c r="F12120"/>
      <c r="G12120"/>
      <c r="H12120"/>
      <c r="I12120" s="610"/>
    </row>
    <row r="12121" spans="1:9" ht="15" x14ac:dyDescent="0.25">
      <c r="A12121" s="609" t="str">
        <f t="shared" si="189"/>
        <v>7189</v>
      </c>
      <c r="B12121">
        <v>7189</v>
      </c>
      <c r="C12121" t="s">
        <v>27127</v>
      </c>
      <c r="D12121" t="s">
        <v>8781</v>
      </c>
      <c r="E12121" s="363" t="s">
        <v>27128</v>
      </c>
      <c r="F12121"/>
      <c r="G12121"/>
      <c r="H12121"/>
      <c r="I12121" s="610"/>
    </row>
    <row r="12122" spans="1:9" ht="15" x14ac:dyDescent="0.25">
      <c r="A12122" s="609" t="str">
        <f t="shared" si="189"/>
        <v>7198</v>
      </c>
      <c r="B12122">
        <v>7198</v>
      </c>
      <c r="C12122" t="s">
        <v>27129</v>
      </c>
      <c r="D12122" t="s">
        <v>8779</v>
      </c>
      <c r="E12122" s="363" t="s">
        <v>27130</v>
      </c>
      <c r="F12122"/>
      <c r="G12122"/>
      <c r="H12122"/>
      <c r="I12122" s="610"/>
    </row>
    <row r="12123" spans="1:9" ht="15" x14ac:dyDescent="0.25">
      <c r="A12123" s="609" t="str">
        <f t="shared" si="189"/>
        <v>34402</v>
      </c>
      <c r="B12123">
        <v>34402</v>
      </c>
      <c r="C12123" t="s">
        <v>27129</v>
      </c>
      <c r="D12123" t="s">
        <v>8781</v>
      </c>
      <c r="E12123" s="363" t="s">
        <v>27131</v>
      </c>
      <c r="F12123"/>
      <c r="G12123"/>
      <c r="H12123"/>
      <c r="I12123" s="610"/>
    </row>
    <row r="12124" spans="1:9" ht="15" x14ac:dyDescent="0.25">
      <c r="A12124" s="609" t="str">
        <f t="shared" si="189"/>
        <v>7245</v>
      </c>
      <c r="B12124">
        <v>7245</v>
      </c>
      <c r="C12124" t="s">
        <v>27132</v>
      </c>
      <c r="D12124" t="s">
        <v>8781</v>
      </c>
      <c r="E12124" s="363" t="s">
        <v>27133</v>
      </c>
      <c r="F12124"/>
      <c r="G12124"/>
      <c r="H12124"/>
      <c r="I12124" s="610"/>
    </row>
    <row r="12125" spans="1:9" ht="15" x14ac:dyDescent="0.25">
      <c r="A12125" s="609" t="str">
        <f t="shared" si="189"/>
        <v>34425</v>
      </c>
      <c r="B12125">
        <v>34425</v>
      </c>
      <c r="C12125" t="s">
        <v>27134</v>
      </c>
      <c r="D12125" t="s">
        <v>8781</v>
      </c>
      <c r="E12125" s="363" t="s">
        <v>18903</v>
      </c>
      <c r="F12125"/>
      <c r="G12125"/>
      <c r="H12125"/>
      <c r="I12125" s="610"/>
    </row>
    <row r="12126" spans="1:9" ht="15" x14ac:dyDescent="0.25">
      <c r="A12126" s="609" t="str">
        <f t="shared" si="189"/>
        <v>7223</v>
      </c>
      <c r="B12126">
        <v>7223</v>
      </c>
      <c r="C12126" t="s">
        <v>27135</v>
      </c>
      <c r="D12126" t="s">
        <v>8781</v>
      </c>
      <c r="E12126" s="363" t="s">
        <v>11681</v>
      </c>
      <c r="F12126"/>
      <c r="G12126"/>
      <c r="H12126"/>
      <c r="I12126" s="610"/>
    </row>
    <row r="12127" spans="1:9" ht="15" x14ac:dyDescent="0.25">
      <c r="A12127" s="609" t="str">
        <f t="shared" si="189"/>
        <v>7234</v>
      </c>
      <c r="B12127">
        <v>7234</v>
      </c>
      <c r="C12127" t="s">
        <v>27136</v>
      </c>
      <c r="D12127" t="s">
        <v>8781</v>
      </c>
      <c r="E12127" s="363" t="s">
        <v>27137</v>
      </c>
      <c r="F12127"/>
      <c r="G12127"/>
      <c r="H12127"/>
      <c r="I12127" s="610"/>
    </row>
    <row r="12128" spans="1:9" ht="15" x14ac:dyDescent="0.25">
      <c r="A12128" s="609" t="str">
        <f t="shared" si="189"/>
        <v>7224</v>
      </c>
      <c r="B12128">
        <v>7224</v>
      </c>
      <c r="C12128" t="s">
        <v>27138</v>
      </c>
      <c r="D12128" t="s">
        <v>8781</v>
      </c>
      <c r="E12128" s="363" t="s">
        <v>27139</v>
      </c>
      <c r="F12128"/>
      <c r="G12128"/>
      <c r="H12128"/>
      <c r="I12128" s="610"/>
    </row>
    <row r="12129" spans="1:9" ht="15" x14ac:dyDescent="0.25">
      <c r="A12129" s="609" t="str">
        <f t="shared" si="189"/>
        <v>7221</v>
      </c>
      <c r="B12129">
        <v>7221</v>
      </c>
      <c r="C12129" t="s">
        <v>27140</v>
      </c>
      <c r="D12129" t="s">
        <v>8779</v>
      </c>
      <c r="E12129" s="363" t="s">
        <v>27141</v>
      </c>
      <c r="F12129"/>
      <c r="G12129"/>
      <c r="H12129"/>
      <c r="I12129" s="610"/>
    </row>
    <row r="12130" spans="1:9" ht="15" x14ac:dyDescent="0.25">
      <c r="A12130" s="609" t="str">
        <f t="shared" si="189"/>
        <v>7225</v>
      </c>
      <c r="B12130">
        <v>7225</v>
      </c>
      <c r="C12130" t="s">
        <v>27142</v>
      </c>
      <c r="D12130" t="s">
        <v>8781</v>
      </c>
      <c r="E12130" s="363" t="s">
        <v>24846</v>
      </c>
      <c r="F12130"/>
      <c r="G12130"/>
      <c r="H12130"/>
      <c r="I12130" s="610"/>
    </row>
    <row r="12131" spans="1:9" ht="15" x14ac:dyDescent="0.25">
      <c r="A12131" s="609" t="str">
        <f t="shared" si="189"/>
        <v>7226</v>
      </c>
      <c r="B12131">
        <v>7226</v>
      </c>
      <c r="C12131" t="s">
        <v>27143</v>
      </c>
      <c r="D12131" t="s">
        <v>8781</v>
      </c>
      <c r="E12131" s="363" t="s">
        <v>27144</v>
      </c>
      <c r="F12131"/>
      <c r="G12131"/>
      <c r="H12131"/>
      <c r="I12131" s="610"/>
    </row>
    <row r="12132" spans="1:9" ht="15" x14ac:dyDescent="0.25">
      <c r="A12132" s="609" t="str">
        <f t="shared" si="189"/>
        <v>7236</v>
      </c>
      <c r="B12132">
        <v>7236</v>
      </c>
      <c r="C12132" t="s">
        <v>27145</v>
      </c>
      <c r="D12132" t="s">
        <v>8781</v>
      </c>
      <c r="E12132" s="363" t="s">
        <v>23486</v>
      </c>
      <c r="F12132"/>
      <c r="G12132"/>
      <c r="H12132"/>
      <c r="I12132" s="610"/>
    </row>
    <row r="12133" spans="1:9" ht="15" x14ac:dyDescent="0.25">
      <c r="A12133" s="609" t="str">
        <f t="shared" si="189"/>
        <v>7227</v>
      </c>
      <c r="B12133">
        <v>7227</v>
      </c>
      <c r="C12133" t="s">
        <v>27146</v>
      </c>
      <c r="D12133" t="s">
        <v>8781</v>
      </c>
      <c r="E12133" s="363" t="s">
        <v>27147</v>
      </c>
      <c r="F12133"/>
      <c r="G12133"/>
      <c r="H12133"/>
      <c r="I12133" s="610"/>
    </row>
    <row r="12134" spans="1:9" ht="15" x14ac:dyDescent="0.25">
      <c r="A12134" s="609" t="str">
        <f t="shared" si="189"/>
        <v>7212</v>
      </c>
      <c r="B12134">
        <v>7212</v>
      </c>
      <c r="C12134" t="s">
        <v>27148</v>
      </c>
      <c r="D12134" t="s">
        <v>8781</v>
      </c>
      <c r="E12134" s="363" t="s">
        <v>27149</v>
      </c>
      <c r="F12134"/>
      <c r="G12134"/>
      <c r="H12134"/>
      <c r="I12134" s="610"/>
    </row>
    <row r="12135" spans="1:9" ht="15" x14ac:dyDescent="0.25">
      <c r="A12135" s="609" t="str">
        <f t="shared" si="189"/>
        <v>7229</v>
      </c>
      <c r="B12135">
        <v>7229</v>
      </c>
      <c r="C12135" t="s">
        <v>27150</v>
      </c>
      <c r="D12135" t="s">
        <v>8781</v>
      </c>
      <c r="E12135" s="363" t="s">
        <v>27151</v>
      </c>
      <c r="F12135"/>
      <c r="G12135"/>
      <c r="H12135"/>
      <c r="I12135" s="610"/>
    </row>
    <row r="12136" spans="1:9" ht="15" x14ac:dyDescent="0.25">
      <c r="A12136" s="609" t="str">
        <f t="shared" si="189"/>
        <v>7230</v>
      </c>
      <c r="B12136">
        <v>7230</v>
      </c>
      <c r="C12136" t="s">
        <v>27152</v>
      </c>
      <c r="D12136" t="s">
        <v>8781</v>
      </c>
      <c r="E12136" s="363" t="s">
        <v>19586</v>
      </c>
      <c r="F12136"/>
      <c r="G12136"/>
      <c r="H12136"/>
      <c r="I12136" s="610"/>
    </row>
    <row r="12137" spans="1:9" ht="15" x14ac:dyDescent="0.25">
      <c r="A12137" s="609" t="str">
        <f t="shared" si="189"/>
        <v>7231</v>
      </c>
      <c r="B12137">
        <v>7231</v>
      </c>
      <c r="C12137" t="s">
        <v>27153</v>
      </c>
      <c r="D12137" t="s">
        <v>8781</v>
      </c>
      <c r="E12137" s="363" t="s">
        <v>27154</v>
      </c>
      <c r="F12137"/>
      <c r="G12137"/>
      <c r="H12137"/>
      <c r="I12137" s="610"/>
    </row>
    <row r="12138" spans="1:9" ht="15" x14ac:dyDescent="0.25">
      <c r="A12138" s="609" t="str">
        <f t="shared" si="189"/>
        <v>7220</v>
      </c>
      <c r="B12138">
        <v>7220</v>
      </c>
      <c r="C12138" t="s">
        <v>27155</v>
      </c>
      <c r="D12138" t="s">
        <v>8781</v>
      </c>
      <c r="E12138" s="363" t="s">
        <v>27156</v>
      </c>
      <c r="F12138"/>
      <c r="G12138"/>
      <c r="H12138"/>
      <c r="I12138" s="610"/>
    </row>
    <row r="12139" spans="1:9" ht="15" x14ac:dyDescent="0.25">
      <c r="A12139" s="609" t="str">
        <f t="shared" si="189"/>
        <v>34447</v>
      </c>
      <c r="B12139">
        <v>34447</v>
      </c>
      <c r="C12139" t="s">
        <v>27157</v>
      </c>
      <c r="D12139" t="s">
        <v>8781</v>
      </c>
      <c r="E12139" s="363" t="s">
        <v>27158</v>
      </c>
      <c r="F12139"/>
      <c r="G12139"/>
      <c r="H12139"/>
      <c r="I12139" s="610"/>
    </row>
    <row r="12140" spans="1:9" ht="15" x14ac:dyDescent="0.25">
      <c r="A12140" s="609" t="str">
        <f t="shared" si="189"/>
        <v>7233</v>
      </c>
      <c r="B12140">
        <v>7233</v>
      </c>
      <c r="C12140" t="s">
        <v>27159</v>
      </c>
      <c r="D12140" t="s">
        <v>8781</v>
      </c>
      <c r="E12140" s="363" t="s">
        <v>27160</v>
      </c>
      <c r="F12140"/>
      <c r="G12140"/>
      <c r="H12140"/>
      <c r="I12140" s="610"/>
    </row>
    <row r="12141" spans="1:9" ht="15" x14ac:dyDescent="0.25">
      <c r="A12141" s="609" t="str">
        <f t="shared" si="189"/>
        <v>40740</v>
      </c>
      <c r="B12141">
        <v>40740</v>
      </c>
      <c r="C12141" t="s">
        <v>27161</v>
      </c>
      <c r="D12141" t="s">
        <v>8779</v>
      </c>
      <c r="E12141" s="363" t="s">
        <v>27162</v>
      </c>
      <c r="F12141"/>
      <c r="G12141"/>
      <c r="H12141"/>
      <c r="I12141" s="610"/>
    </row>
    <row r="12142" spans="1:9" ht="15" x14ac:dyDescent="0.25">
      <c r="A12142" s="609" t="str">
        <f t="shared" si="189"/>
        <v>25007</v>
      </c>
      <c r="B12142">
        <v>25007</v>
      </c>
      <c r="C12142" t="s">
        <v>27163</v>
      </c>
      <c r="D12142" t="s">
        <v>8779</v>
      </c>
      <c r="E12142" s="363" t="s">
        <v>27164</v>
      </c>
      <c r="F12142"/>
      <c r="G12142"/>
      <c r="H12142"/>
      <c r="I12142" s="610"/>
    </row>
    <row r="12143" spans="1:9" ht="15" x14ac:dyDescent="0.25">
      <c r="A12143" s="609" t="str">
        <f t="shared" si="189"/>
        <v>43071</v>
      </c>
      <c r="B12143">
        <v>43071</v>
      </c>
      <c r="C12143" t="s">
        <v>27165</v>
      </c>
      <c r="D12143" t="s">
        <v>8779</v>
      </c>
      <c r="E12143" s="363" t="s">
        <v>27166</v>
      </c>
      <c r="F12143"/>
      <c r="G12143"/>
      <c r="H12143"/>
      <c r="I12143" s="610"/>
    </row>
    <row r="12144" spans="1:9" ht="15" x14ac:dyDescent="0.25">
      <c r="A12144" s="609" t="str">
        <f t="shared" si="189"/>
        <v>39520</v>
      </c>
      <c r="B12144">
        <v>39520</v>
      </c>
      <c r="C12144" t="s">
        <v>27167</v>
      </c>
      <c r="D12144" t="s">
        <v>8779</v>
      </c>
      <c r="E12144" s="363" t="s">
        <v>27168</v>
      </c>
      <c r="F12144"/>
      <c r="G12144"/>
      <c r="H12144"/>
      <c r="I12144" s="610"/>
    </row>
    <row r="12145" spans="1:9" ht="15" x14ac:dyDescent="0.25">
      <c r="A12145" s="609" t="str">
        <f t="shared" si="189"/>
        <v>39521</v>
      </c>
      <c r="B12145">
        <v>39521</v>
      </c>
      <c r="C12145" t="s">
        <v>27169</v>
      </c>
      <c r="D12145" t="s">
        <v>8779</v>
      </c>
      <c r="E12145" s="363" t="s">
        <v>27170</v>
      </c>
      <c r="F12145"/>
      <c r="G12145"/>
      <c r="H12145"/>
      <c r="I12145" s="610"/>
    </row>
    <row r="12146" spans="1:9" ht="15" x14ac:dyDescent="0.25">
      <c r="A12146" s="609" t="str">
        <f t="shared" si="189"/>
        <v>39522</v>
      </c>
      <c r="B12146">
        <v>39522</v>
      </c>
      <c r="C12146" t="s">
        <v>27171</v>
      </c>
      <c r="D12146" t="s">
        <v>8779</v>
      </c>
      <c r="E12146" s="363" t="s">
        <v>27172</v>
      </c>
      <c r="F12146"/>
      <c r="G12146"/>
      <c r="H12146"/>
      <c r="I12146" s="610"/>
    </row>
    <row r="12147" spans="1:9" ht="15" x14ac:dyDescent="0.25">
      <c r="A12147" s="609" t="str">
        <f t="shared" si="189"/>
        <v>7243</v>
      </c>
      <c r="B12147">
        <v>7243</v>
      </c>
      <c r="C12147" t="s">
        <v>27173</v>
      </c>
      <c r="D12147" t="s">
        <v>8779</v>
      </c>
      <c r="E12147" s="363" t="s">
        <v>27174</v>
      </c>
      <c r="F12147"/>
      <c r="G12147"/>
      <c r="H12147"/>
      <c r="I12147" s="610"/>
    </row>
    <row r="12148" spans="1:9" ht="15" x14ac:dyDescent="0.25">
      <c r="A12148" s="609" t="str">
        <f t="shared" si="189"/>
        <v>11067</v>
      </c>
      <c r="B12148">
        <v>11067</v>
      </c>
      <c r="C12148" t="s">
        <v>27175</v>
      </c>
      <c r="D12148" t="s">
        <v>8781</v>
      </c>
      <c r="E12148" s="363" t="s">
        <v>27176</v>
      </c>
      <c r="F12148"/>
      <c r="G12148"/>
      <c r="H12148"/>
      <c r="I12148" s="610"/>
    </row>
    <row r="12149" spans="1:9" ht="15" x14ac:dyDescent="0.25">
      <c r="A12149" s="609" t="str">
        <f t="shared" si="189"/>
        <v>11068</v>
      </c>
      <c r="B12149">
        <v>11068</v>
      </c>
      <c r="C12149" t="s">
        <v>27177</v>
      </c>
      <c r="D12149" t="s">
        <v>8781</v>
      </c>
      <c r="E12149" s="363" t="s">
        <v>27178</v>
      </c>
      <c r="F12149"/>
      <c r="G12149"/>
      <c r="H12149"/>
      <c r="I12149" s="610"/>
    </row>
    <row r="12150" spans="1:9" ht="15" x14ac:dyDescent="0.25">
      <c r="A12150" s="609" t="str">
        <f t="shared" si="189"/>
        <v>7246</v>
      </c>
      <c r="B12150">
        <v>7246</v>
      </c>
      <c r="C12150" t="s">
        <v>27179</v>
      </c>
      <c r="D12150" t="s">
        <v>8781</v>
      </c>
      <c r="E12150" s="363" t="s">
        <v>27180</v>
      </c>
      <c r="F12150"/>
      <c r="G12150"/>
      <c r="H12150"/>
      <c r="I12150" s="610"/>
    </row>
    <row r="12151" spans="1:9" ht="15" x14ac:dyDescent="0.25">
      <c r="A12151" s="609" t="str">
        <f t="shared" si="189"/>
        <v>12869</v>
      </c>
      <c r="B12151">
        <v>12869</v>
      </c>
      <c r="C12151" t="s">
        <v>27181</v>
      </c>
      <c r="D12151" t="s">
        <v>8786</v>
      </c>
      <c r="E12151" s="363" t="s">
        <v>10076</v>
      </c>
      <c r="F12151"/>
      <c r="G12151"/>
      <c r="H12151"/>
      <c r="I12151" s="610"/>
    </row>
    <row r="12152" spans="1:9" ht="15" x14ac:dyDescent="0.25">
      <c r="A12152" s="609" t="str">
        <f t="shared" si="189"/>
        <v>41097</v>
      </c>
      <c r="B12152">
        <v>41097</v>
      </c>
      <c r="C12152" t="s">
        <v>27182</v>
      </c>
      <c r="D12152" t="s">
        <v>8914</v>
      </c>
      <c r="E12152" s="363" t="s">
        <v>22476</v>
      </c>
      <c r="F12152"/>
      <c r="G12152"/>
      <c r="H12152"/>
      <c r="I12152" s="610"/>
    </row>
    <row r="12153" spans="1:9" ht="15" x14ac:dyDescent="0.25">
      <c r="A12153" s="609" t="str">
        <f t="shared" si="189"/>
        <v>1574</v>
      </c>
      <c r="B12153">
        <v>1574</v>
      </c>
      <c r="C12153" t="s">
        <v>27183</v>
      </c>
      <c r="D12153" t="s">
        <v>8781</v>
      </c>
      <c r="E12153" s="363" t="s">
        <v>9230</v>
      </c>
      <c r="F12153"/>
      <c r="G12153"/>
      <c r="H12153"/>
      <c r="I12153" s="610"/>
    </row>
    <row r="12154" spans="1:9" ht="15" x14ac:dyDescent="0.25">
      <c r="A12154" s="609" t="str">
        <f t="shared" si="189"/>
        <v>1581</v>
      </c>
      <c r="B12154">
        <v>1581</v>
      </c>
      <c r="C12154" t="s">
        <v>27184</v>
      </c>
      <c r="D12154" t="s">
        <v>8781</v>
      </c>
      <c r="E12154" s="363" t="s">
        <v>21989</v>
      </c>
      <c r="F12154"/>
      <c r="G12154"/>
      <c r="H12154"/>
      <c r="I12154" s="610"/>
    </row>
    <row r="12155" spans="1:9" ht="15" x14ac:dyDescent="0.25">
      <c r="A12155" s="609" t="str">
        <f t="shared" si="189"/>
        <v>1575</v>
      </c>
      <c r="B12155">
        <v>1575</v>
      </c>
      <c r="C12155" t="s">
        <v>27185</v>
      </c>
      <c r="D12155" t="s">
        <v>8781</v>
      </c>
      <c r="E12155" s="363" t="s">
        <v>10097</v>
      </c>
      <c r="F12155"/>
      <c r="G12155"/>
      <c r="H12155"/>
      <c r="I12155" s="610"/>
    </row>
    <row r="12156" spans="1:9" ht="15" x14ac:dyDescent="0.25">
      <c r="A12156" s="609" t="str">
        <f t="shared" si="189"/>
        <v>1570</v>
      </c>
      <c r="B12156">
        <v>1570</v>
      </c>
      <c r="C12156" t="s">
        <v>27186</v>
      </c>
      <c r="D12156" t="s">
        <v>8781</v>
      </c>
      <c r="E12156" s="363" t="s">
        <v>9132</v>
      </c>
      <c r="F12156"/>
      <c r="G12156"/>
      <c r="H12156"/>
      <c r="I12156" s="610"/>
    </row>
    <row r="12157" spans="1:9" ht="15" x14ac:dyDescent="0.25">
      <c r="A12157" s="609" t="str">
        <f t="shared" si="189"/>
        <v>1576</v>
      </c>
      <c r="B12157">
        <v>1576</v>
      </c>
      <c r="C12157" t="s">
        <v>27187</v>
      </c>
      <c r="D12157" t="s">
        <v>8781</v>
      </c>
      <c r="E12157" s="363" t="s">
        <v>9060</v>
      </c>
      <c r="F12157"/>
      <c r="G12157"/>
      <c r="H12157"/>
      <c r="I12157" s="610"/>
    </row>
    <row r="12158" spans="1:9" ht="15" x14ac:dyDescent="0.25">
      <c r="A12158" s="609" t="str">
        <f t="shared" si="189"/>
        <v>1577</v>
      </c>
      <c r="B12158">
        <v>1577</v>
      </c>
      <c r="C12158" t="s">
        <v>27188</v>
      </c>
      <c r="D12158" t="s">
        <v>8781</v>
      </c>
      <c r="E12158" s="363" t="s">
        <v>9256</v>
      </c>
      <c r="F12158"/>
      <c r="G12158"/>
      <c r="H12158"/>
      <c r="I12158" s="610"/>
    </row>
    <row r="12159" spans="1:9" ht="15" x14ac:dyDescent="0.25">
      <c r="A12159" s="609" t="str">
        <f t="shared" si="189"/>
        <v>1571</v>
      </c>
      <c r="B12159">
        <v>1571</v>
      </c>
      <c r="C12159" t="s">
        <v>27189</v>
      </c>
      <c r="D12159" t="s">
        <v>8781</v>
      </c>
      <c r="E12159" s="363" t="s">
        <v>8833</v>
      </c>
      <c r="F12159"/>
      <c r="G12159"/>
      <c r="H12159"/>
      <c r="I12159" s="610"/>
    </row>
    <row r="12160" spans="1:9" ht="15" x14ac:dyDescent="0.25">
      <c r="A12160" s="609" t="str">
        <f t="shared" si="189"/>
        <v>1578</v>
      </c>
      <c r="B12160">
        <v>1578</v>
      </c>
      <c r="C12160" t="s">
        <v>27190</v>
      </c>
      <c r="D12160" t="s">
        <v>8781</v>
      </c>
      <c r="E12160" s="363" t="s">
        <v>11445</v>
      </c>
      <c r="F12160"/>
      <c r="G12160"/>
      <c r="H12160"/>
      <c r="I12160" s="610"/>
    </row>
    <row r="12161" spans="1:9" ht="15" x14ac:dyDescent="0.25">
      <c r="A12161" s="609" t="str">
        <f t="shared" si="189"/>
        <v>1573</v>
      </c>
      <c r="B12161">
        <v>1573</v>
      </c>
      <c r="C12161" t="s">
        <v>27191</v>
      </c>
      <c r="D12161" t="s">
        <v>8781</v>
      </c>
      <c r="E12161" s="363" t="s">
        <v>9715</v>
      </c>
      <c r="F12161"/>
      <c r="G12161"/>
      <c r="H12161"/>
      <c r="I12161" s="610"/>
    </row>
    <row r="12162" spans="1:9" ht="15" x14ac:dyDescent="0.25">
      <c r="A12162" s="609" t="str">
        <f t="shared" ref="A12162:A12225" si="190">IF(ISERROR(SEARCH("/",B12162)=6),TRIM(CLEAN(B12162)),IF(SEARCH("/",B12162)=6,IF(LEN(TRIM(CLEAN(B12162)))=7,LEFT(TRIM(CLEAN(B12162)),6)&amp;"00"&amp;RIGHT(TRIM(CLEAN(B12162)),1),LEFT(TRIM(CLEAN(B12162)),6)&amp;"0"&amp;RIGHT(TRIM(CLEAN(B12162)),2)),TRIM(CLEAN(B12162))))</f>
        <v>1579</v>
      </c>
      <c r="B12162">
        <v>1579</v>
      </c>
      <c r="C12162" t="s">
        <v>27192</v>
      </c>
      <c r="D12162" t="s">
        <v>8781</v>
      </c>
      <c r="E12162" s="363" t="s">
        <v>9410</v>
      </c>
      <c r="F12162"/>
      <c r="G12162"/>
      <c r="H12162"/>
      <c r="I12162" s="610"/>
    </row>
    <row r="12163" spans="1:9" ht="15" x14ac:dyDescent="0.25">
      <c r="A12163" s="609" t="str">
        <f t="shared" si="190"/>
        <v>1580</v>
      </c>
      <c r="B12163">
        <v>1580</v>
      </c>
      <c r="C12163" t="s">
        <v>27193</v>
      </c>
      <c r="D12163" t="s">
        <v>8781</v>
      </c>
      <c r="E12163" s="363" t="s">
        <v>13820</v>
      </c>
      <c r="F12163"/>
      <c r="G12163"/>
      <c r="H12163"/>
      <c r="I12163" s="610"/>
    </row>
    <row r="12164" spans="1:9" ht="15" x14ac:dyDescent="0.25">
      <c r="A12164" s="609" t="str">
        <f t="shared" si="190"/>
        <v>39321</v>
      </c>
      <c r="B12164">
        <v>39321</v>
      </c>
      <c r="C12164" t="s">
        <v>27194</v>
      </c>
      <c r="D12164" t="s">
        <v>8781</v>
      </c>
      <c r="E12164" s="363" t="s">
        <v>10217</v>
      </c>
      <c r="F12164"/>
      <c r="G12164"/>
      <c r="H12164"/>
      <c r="I12164" s="610"/>
    </row>
    <row r="12165" spans="1:9" ht="15" x14ac:dyDescent="0.25">
      <c r="A12165" s="609" t="str">
        <f t="shared" si="190"/>
        <v>39319</v>
      </c>
      <c r="B12165">
        <v>39319</v>
      </c>
      <c r="C12165" t="s">
        <v>27195</v>
      </c>
      <c r="D12165" t="s">
        <v>8781</v>
      </c>
      <c r="E12165" s="363" t="s">
        <v>10407</v>
      </c>
      <c r="F12165"/>
      <c r="G12165"/>
      <c r="H12165"/>
      <c r="I12165" s="610"/>
    </row>
    <row r="12166" spans="1:9" ht="15" x14ac:dyDescent="0.25">
      <c r="A12166" s="609" t="str">
        <f t="shared" si="190"/>
        <v>39320</v>
      </c>
      <c r="B12166">
        <v>39320</v>
      </c>
      <c r="C12166" t="s">
        <v>27196</v>
      </c>
      <c r="D12166" t="s">
        <v>8781</v>
      </c>
      <c r="E12166" s="363" t="s">
        <v>9098</v>
      </c>
      <c r="F12166"/>
      <c r="G12166"/>
      <c r="H12166"/>
      <c r="I12166" s="610"/>
    </row>
    <row r="12167" spans="1:9" ht="15" x14ac:dyDescent="0.25">
      <c r="A12167" s="609" t="str">
        <f t="shared" si="190"/>
        <v>1591</v>
      </c>
      <c r="B12167">
        <v>1591</v>
      </c>
      <c r="C12167" t="s">
        <v>27197</v>
      </c>
      <c r="D12167" t="s">
        <v>8781</v>
      </c>
      <c r="E12167" s="363" t="s">
        <v>10241</v>
      </c>
      <c r="F12167"/>
      <c r="G12167"/>
      <c r="H12167"/>
      <c r="I12167" s="610"/>
    </row>
    <row r="12168" spans="1:9" ht="15" x14ac:dyDescent="0.25">
      <c r="A12168" s="609" t="str">
        <f t="shared" si="190"/>
        <v>1547</v>
      </c>
      <c r="B12168">
        <v>1547</v>
      </c>
      <c r="C12168" t="s">
        <v>27198</v>
      </c>
      <c r="D12168" t="s">
        <v>8781</v>
      </c>
      <c r="E12168" s="363" t="s">
        <v>27199</v>
      </c>
      <c r="F12168"/>
      <c r="G12168"/>
      <c r="H12168"/>
      <c r="I12168" s="610"/>
    </row>
    <row r="12169" spans="1:9" ht="15" x14ac:dyDescent="0.25">
      <c r="A12169" s="609" t="str">
        <f t="shared" si="190"/>
        <v>38196</v>
      </c>
      <c r="B12169">
        <v>38196</v>
      </c>
      <c r="C12169" t="s">
        <v>27200</v>
      </c>
      <c r="D12169" t="s">
        <v>8781</v>
      </c>
      <c r="E12169" s="363" t="s">
        <v>15639</v>
      </c>
      <c r="F12169"/>
      <c r="G12169"/>
      <c r="H12169"/>
      <c r="I12169" s="610"/>
    </row>
    <row r="12170" spans="1:9" ht="15" x14ac:dyDescent="0.25">
      <c r="A12170" s="609" t="str">
        <f t="shared" si="190"/>
        <v>1543</v>
      </c>
      <c r="B12170">
        <v>1543</v>
      </c>
      <c r="C12170" t="s">
        <v>27201</v>
      </c>
      <c r="D12170" t="s">
        <v>8781</v>
      </c>
      <c r="E12170" s="363" t="s">
        <v>18047</v>
      </c>
      <c r="F12170"/>
      <c r="G12170"/>
      <c r="H12170"/>
      <c r="I12170" s="610"/>
    </row>
    <row r="12171" spans="1:9" ht="15" x14ac:dyDescent="0.25">
      <c r="A12171" s="609" t="str">
        <f t="shared" si="190"/>
        <v>1585</v>
      </c>
      <c r="B12171">
        <v>1585</v>
      </c>
      <c r="C12171" t="s">
        <v>27202</v>
      </c>
      <c r="D12171" t="s">
        <v>8781</v>
      </c>
      <c r="E12171" s="363" t="s">
        <v>11445</v>
      </c>
      <c r="F12171"/>
      <c r="G12171"/>
      <c r="H12171"/>
      <c r="I12171" s="610"/>
    </row>
    <row r="12172" spans="1:9" ht="15" x14ac:dyDescent="0.25">
      <c r="A12172" s="609" t="str">
        <f t="shared" si="190"/>
        <v>1593</v>
      </c>
      <c r="B12172">
        <v>1593</v>
      </c>
      <c r="C12172" t="s">
        <v>27203</v>
      </c>
      <c r="D12172" t="s">
        <v>8781</v>
      </c>
      <c r="E12172" s="363" t="s">
        <v>27204</v>
      </c>
      <c r="F12172"/>
      <c r="G12172"/>
      <c r="H12172"/>
      <c r="I12172" s="610"/>
    </row>
    <row r="12173" spans="1:9" ht="15" x14ac:dyDescent="0.25">
      <c r="A12173" s="609" t="str">
        <f t="shared" si="190"/>
        <v>11838</v>
      </c>
      <c r="B12173">
        <v>11838</v>
      </c>
      <c r="C12173" t="s">
        <v>27205</v>
      </c>
      <c r="D12173" t="s">
        <v>8781</v>
      </c>
      <c r="E12173" s="363" t="s">
        <v>11325</v>
      </c>
      <c r="F12173"/>
      <c r="G12173"/>
      <c r="H12173"/>
      <c r="I12173" s="610"/>
    </row>
    <row r="12174" spans="1:9" ht="15" x14ac:dyDescent="0.25">
      <c r="A12174" s="609" t="str">
        <f t="shared" si="190"/>
        <v>1594</v>
      </c>
      <c r="B12174">
        <v>1594</v>
      </c>
      <c r="C12174" t="s">
        <v>27206</v>
      </c>
      <c r="D12174" t="s">
        <v>8781</v>
      </c>
      <c r="E12174" s="363" t="s">
        <v>27207</v>
      </c>
      <c r="F12174"/>
      <c r="G12174"/>
      <c r="H12174"/>
      <c r="I12174" s="610"/>
    </row>
    <row r="12175" spans="1:9" ht="15" x14ac:dyDescent="0.25">
      <c r="A12175" s="609" t="str">
        <f t="shared" si="190"/>
        <v>1586</v>
      </c>
      <c r="B12175">
        <v>1586</v>
      </c>
      <c r="C12175" t="s">
        <v>27208</v>
      </c>
      <c r="D12175" t="s">
        <v>8781</v>
      </c>
      <c r="E12175" s="363" t="s">
        <v>9489</v>
      </c>
      <c r="F12175"/>
      <c r="G12175"/>
      <c r="H12175"/>
      <c r="I12175" s="610"/>
    </row>
    <row r="12176" spans="1:9" ht="15" x14ac:dyDescent="0.25">
      <c r="A12176" s="609" t="str">
        <f t="shared" si="190"/>
        <v>11839</v>
      </c>
      <c r="B12176">
        <v>11839</v>
      </c>
      <c r="C12176" t="s">
        <v>27209</v>
      </c>
      <c r="D12176" t="s">
        <v>8781</v>
      </c>
      <c r="E12176" s="363" t="s">
        <v>19059</v>
      </c>
      <c r="F12176"/>
      <c r="G12176"/>
      <c r="H12176"/>
      <c r="I12176" s="610"/>
    </row>
    <row r="12177" spans="1:9" ht="15" x14ac:dyDescent="0.25">
      <c r="A12177" s="609" t="str">
        <f t="shared" si="190"/>
        <v>1587</v>
      </c>
      <c r="B12177">
        <v>1587</v>
      </c>
      <c r="C12177" t="s">
        <v>27210</v>
      </c>
      <c r="D12177" t="s">
        <v>8781</v>
      </c>
      <c r="E12177" s="363" t="s">
        <v>9982</v>
      </c>
      <c r="F12177"/>
      <c r="G12177"/>
      <c r="H12177"/>
      <c r="I12177" s="610"/>
    </row>
    <row r="12178" spans="1:9" ht="15" x14ac:dyDescent="0.25">
      <c r="A12178" s="609" t="str">
        <f t="shared" si="190"/>
        <v>1545</v>
      </c>
      <c r="B12178">
        <v>1545</v>
      </c>
      <c r="C12178" t="s">
        <v>27211</v>
      </c>
      <c r="D12178" t="s">
        <v>8781</v>
      </c>
      <c r="E12178" s="363" t="s">
        <v>27212</v>
      </c>
      <c r="F12178"/>
      <c r="G12178"/>
      <c r="H12178"/>
      <c r="I12178" s="610"/>
    </row>
    <row r="12179" spans="1:9" ht="15" x14ac:dyDescent="0.25">
      <c r="A12179" s="609" t="str">
        <f t="shared" si="190"/>
        <v>1588</v>
      </c>
      <c r="B12179">
        <v>1588</v>
      </c>
      <c r="C12179" t="s">
        <v>27213</v>
      </c>
      <c r="D12179" t="s">
        <v>8781</v>
      </c>
      <c r="E12179" s="363" t="s">
        <v>13095</v>
      </c>
      <c r="F12179"/>
      <c r="G12179"/>
      <c r="H12179"/>
      <c r="I12179" s="610"/>
    </row>
    <row r="12180" spans="1:9" ht="15" x14ac:dyDescent="0.25">
      <c r="A12180" s="609" t="str">
        <f t="shared" si="190"/>
        <v>1535</v>
      </c>
      <c r="B12180">
        <v>1535</v>
      </c>
      <c r="C12180" t="s">
        <v>27214</v>
      </c>
      <c r="D12180" t="s">
        <v>8781</v>
      </c>
      <c r="E12180" s="363" t="s">
        <v>9102</v>
      </c>
      <c r="F12180"/>
      <c r="G12180"/>
      <c r="H12180"/>
      <c r="I12180" s="610"/>
    </row>
    <row r="12181" spans="1:9" ht="15" x14ac:dyDescent="0.25">
      <c r="A12181" s="609" t="str">
        <f t="shared" si="190"/>
        <v>1589</v>
      </c>
      <c r="B12181">
        <v>1589</v>
      </c>
      <c r="C12181" t="s">
        <v>27215</v>
      </c>
      <c r="D12181" t="s">
        <v>8781</v>
      </c>
      <c r="E12181" s="363" t="s">
        <v>15849</v>
      </c>
      <c r="F12181"/>
      <c r="G12181"/>
      <c r="H12181"/>
      <c r="I12181" s="610"/>
    </row>
    <row r="12182" spans="1:9" ht="15" x14ac:dyDescent="0.25">
      <c r="A12182" s="609" t="str">
        <f t="shared" si="190"/>
        <v>1546</v>
      </c>
      <c r="B12182">
        <v>1546</v>
      </c>
      <c r="C12182" t="s">
        <v>27216</v>
      </c>
      <c r="D12182" t="s">
        <v>8781</v>
      </c>
      <c r="E12182" s="363" t="s">
        <v>27217</v>
      </c>
      <c r="F12182"/>
      <c r="G12182"/>
      <c r="H12182"/>
      <c r="I12182" s="610"/>
    </row>
    <row r="12183" spans="1:9" ht="15" x14ac:dyDescent="0.25">
      <c r="A12183" s="609" t="str">
        <f t="shared" si="190"/>
        <v>1590</v>
      </c>
      <c r="B12183">
        <v>1590</v>
      </c>
      <c r="C12183" t="s">
        <v>27218</v>
      </c>
      <c r="D12183" t="s">
        <v>8781</v>
      </c>
      <c r="E12183" s="363" t="s">
        <v>10657</v>
      </c>
      <c r="F12183"/>
      <c r="G12183"/>
      <c r="H12183"/>
      <c r="I12183" s="610"/>
    </row>
    <row r="12184" spans="1:9" ht="15" x14ac:dyDescent="0.25">
      <c r="A12184" s="609" t="str">
        <f t="shared" si="190"/>
        <v>1542</v>
      </c>
      <c r="B12184">
        <v>1542</v>
      </c>
      <c r="C12184" t="s">
        <v>27219</v>
      </c>
      <c r="D12184" t="s">
        <v>8781</v>
      </c>
      <c r="E12184" s="363" t="s">
        <v>10552</v>
      </c>
      <c r="F12184"/>
      <c r="G12184"/>
      <c r="H12184"/>
      <c r="I12184" s="610"/>
    </row>
    <row r="12185" spans="1:9" ht="15" x14ac:dyDescent="0.25">
      <c r="A12185" s="609" t="str">
        <f t="shared" si="190"/>
        <v>38415</v>
      </c>
      <c r="B12185">
        <v>38415</v>
      </c>
      <c r="C12185" t="s">
        <v>27220</v>
      </c>
      <c r="D12185" t="s">
        <v>8781</v>
      </c>
      <c r="E12185" s="363" t="s">
        <v>27221</v>
      </c>
      <c r="F12185"/>
      <c r="G12185"/>
      <c r="H12185"/>
      <c r="I12185" s="610"/>
    </row>
    <row r="12186" spans="1:9" ht="15" x14ac:dyDescent="0.25">
      <c r="A12186" s="609" t="str">
        <f t="shared" si="190"/>
        <v>38414</v>
      </c>
      <c r="B12186">
        <v>38414</v>
      </c>
      <c r="C12186" t="s">
        <v>27222</v>
      </c>
      <c r="D12186" t="s">
        <v>8781</v>
      </c>
      <c r="E12186" s="363" t="s">
        <v>27223</v>
      </c>
      <c r="F12186"/>
      <c r="G12186"/>
      <c r="H12186"/>
      <c r="I12186" s="610"/>
    </row>
    <row r="12187" spans="1:9" ht="15" x14ac:dyDescent="0.25">
      <c r="A12187" s="609" t="str">
        <f t="shared" si="190"/>
        <v>38128</v>
      </c>
      <c r="B12187">
        <v>38128</v>
      </c>
      <c r="C12187" t="s">
        <v>27224</v>
      </c>
      <c r="D12187" t="s">
        <v>8790</v>
      </c>
      <c r="E12187" s="363" t="s">
        <v>8870</v>
      </c>
      <c r="F12187"/>
      <c r="G12187"/>
      <c r="H12187"/>
      <c r="I12187" s="610"/>
    </row>
    <row r="12188" spans="1:9" ht="15" x14ac:dyDescent="0.25">
      <c r="A12188" s="609" t="str">
        <f t="shared" si="190"/>
        <v>7253</v>
      </c>
      <c r="B12188">
        <v>7253</v>
      </c>
      <c r="C12188" t="s">
        <v>27225</v>
      </c>
      <c r="D12188" t="s">
        <v>8911</v>
      </c>
      <c r="E12188" s="363" t="s">
        <v>27226</v>
      </c>
      <c r="F12188"/>
      <c r="G12188"/>
      <c r="H12188"/>
      <c r="I12188" s="610"/>
    </row>
    <row r="12189" spans="1:9" ht="15" x14ac:dyDescent="0.25">
      <c r="A12189" s="609" t="str">
        <f t="shared" si="190"/>
        <v>4806</v>
      </c>
      <c r="B12189">
        <v>4806</v>
      </c>
      <c r="C12189" t="s">
        <v>27227</v>
      </c>
      <c r="D12189" t="s">
        <v>8796</v>
      </c>
      <c r="E12189" s="363" t="s">
        <v>11485</v>
      </c>
      <c r="F12189"/>
      <c r="G12189"/>
      <c r="H12189"/>
      <c r="I12189" s="610"/>
    </row>
    <row r="12190" spans="1:9" ht="15" x14ac:dyDescent="0.25">
      <c r="A12190" s="609" t="str">
        <f t="shared" si="190"/>
        <v>34401</v>
      </c>
      <c r="B12190">
        <v>34401</v>
      </c>
      <c r="C12190" t="s">
        <v>27228</v>
      </c>
      <c r="D12190" t="s">
        <v>8781</v>
      </c>
      <c r="E12190" s="363" t="s">
        <v>8923</v>
      </c>
      <c r="F12190"/>
      <c r="G12190"/>
      <c r="H12190"/>
      <c r="I12190" s="610"/>
    </row>
    <row r="12191" spans="1:9" ht="15" x14ac:dyDescent="0.25">
      <c r="A12191" s="609" t="str">
        <f t="shared" si="190"/>
        <v>7260</v>
      </c>
      <c r="B12191">
        <v>7260</v>
      </c>
      <c r="C12191" t="s">
        <v>27229</v>
      </c>
      <c r="D12191" t="s">
        <v>8781</v>
      </c>
      <c r="E12191" s="363" t="s">
        <v>10001</v>
      </c>
      <c r="F12191"/>
      <c r="G12191"/>
      <c r="H12191"/>
      <c r="I12191" s="610"/>
    </row>
    <row r="12192" spans="1:9" ht="15" x14ac:dyDescent="0.25">
      <c r="A12192" s="609" t="str">
        <f t="shared" si="190"/>
        <v>7256</v>
      </c>
      <c r="B12192">
        <v>7256</v>
      </c>
      <c r="C12192" t="s">
        <v>27230</v>
      </c>
      <c r="D12192" t="s">
        <v>8781</v>
      </c>
      <c r="E12192" s="363" t="s">
        <v>9816</v>
      </c>
      <c r="F12192"/>
      <c r="G12192"/>
      <c r="H12192"/>
      <c r="I12192" s="610"/>
    </row>
    <row r="12193" spans="1:9" ht="15" x14ac:dyDescent="0.25">
      <c r="A12193" s="609" t="str">
        <f t="shared" si="190"/>
        <v>7258</v>
      </c>
      <c r="B12193">
        <v>7258</v>
      </c>
      <c r="C12193" t="s">
        <v>27231</v>
      </c>
      <c r="D12193" t="s">
        <v>8781</v>
      </c>
      <c r="E12193" s="363" t="s">
        <v>9231</v>
      </c>
      <c r="F12193"/>
      <c r="G12193"/>
      <c r="H12193"/>
      <c r="I12193" s="610"/>
    </row>
    <row r="12194" spans="1:9" ht="15" x14ac:dyDescent="0.25">
      <c r="A12194" s="609" t="str">
        <f t="shared" si="190"/>
        <v>34400</v>
      </c>
      <c r="B12194">
        <v>34400</v>
      </c>
      <c r="C12194" t="s">
        <v>27232</v>
      </c>
      <c r="D12194" t="s">
        <v>8781</v>
      </c>
      <c r="E12194" s="363" t="s">
        <v>11584</v>
      </c>
      <c r="F12194"/>
      <c r="G12194"/>
      <c r="H12194"/>
      <c r="I12194" s="610"/>
    </row>
    <row r="12195" spans="1:9" ht="15" x14ac:dyDescent="0.25">
      <c r="A12195" s="609" t="str">
        <f t="shared" si="190"/>
        <v>10617</v>
      </c>
      <c r="B12195">
        <v>10617</v>
      </c>
      <c r="C12195" t="s">
        <v>27233</v>
      </c>
      <c r="D12195" t="s">
        <v>8781</v>
      </c>
      <c r="E12195" s="363" t="s">
        <v>10378</v>
      </c>
      <c r="F12195"/>
      <c r="G12195"/>
      <c r="H12195"/>
      <c r="I12195" s="610"/>
    </row>
    <row r="12196" spans="1:9" ht="15" x14ac:dyDescent="0.25">
      <c r="A12196" s="609" t="str">
        <f t="shared" si="190"/>
        <v>7274</v>
      </c>
      <c r="B12196">
        <v>7274</v>
      </c>
      <c r="C12196" t="s">
        <v>27234</v>
      </c>
      <c r="D12196" t="s">
        <v>8781</v>
      </c>
      <c r="E12196" s="363" t="s">
        <v>27235</v>
      </c>
      <c r="F12196"/>
      <c r="G12196"/>
      <c r="H12196"/>
      <c r="I12196" s="610"/>
    </row>
    <row r="12197" spans="1:9" ht="15" x14ac:dyDescent="0.25">
      <c r="A12197" s="609" t="str">
        <f t="shared" si="190"/>
        <v>11663</v>
      </c>
      <c r="B12197">
        <v>11663</v>
      </c>
      <c r="C12197" t="s">
        <v>27236</v>
      </c>
      <c r="D12197" t="s">
        <v>8781</v>
      </c>
      <c r="E12197" s="363" t="s">
        <v>27237</v>
      </c>
      <c r="F12197"/>
      <c r="G12197"/>
      <c r="H12197"/>
      <c r="I12197" s="610"/>
    </row>
    <row r="12198" spans="1:9" ht="15" x14ac:dyDescent="0.25">
      <c r="A12198" s="609" t="str">
        <f t="shared" si="190"/>
        <v>154</v>
      </c>
      <c r="B12198">
        <v>154</v>
      </c>
      <c r="C12198" t="s">
        <v>27238</v>
      </c>
      <c r="D12198" t="s">
        <v>8777</v>
      </c>
      <c r="E12198" s="363" t="s">
        <v>27239</v>
      </c>
      <c r="F12198"/>
      <c r="G12198"/>
      <c r="H12198"/>
      <c r="I12198" s="610"/>
    </row>
    <row r="12199" spans="1:9" ht="15" x14ac:dyDescent="0.25">
      <c r="A12199" s="609" t="str">
        <f t="shared" si="190"/>
        <v>38121</v>
      </c>
      <c r="B12199">
        <v>38121</v>
      </c>
      <c r="C12199" t="s">
        <v>27240</v>
      </c>
      <c r="D12199" t="s">
        <v>8777</v>
      </c>
      <c r="E12199" s="363" t="s">
        <v>10194</v>
      </c>
      <c r="F12199"/>
      <c r="G12199"/>
      <c r="H12199"/>
      <c r="I12199" s="610"/>
    </row>
    <row r="12200" spans="1:9" ht="15" x14ac:dyDescent="0.25">
      <c r="A12200" s="609" t="str">
        <f t="shared" si="190"/>
        <v>7343</v>
      </c>
      <c r="B12200">
        <v>7343</v>
      </c>
      <c r="C12200" t="s">
        <v>27241</v>
      </c>
      <c r="D12200" t="s">
        <v>8777</v>
      </c>
      <c r="E12200" s="363" t="s">
        <v>9216</v>
      </c>
      <c r="F12200"/>
      <c r="G12200"/>
      <c r="H12200"/>
      <c r="I12200" s="610"/>
    </row>
    <row r="12201" spans="1:9" ht="15" x14ac:dyDescent="0.25">
      <c r="A12201" s="609" t="str">
        <f t="shared" si="190"/>
        <v>43776</v>
      </c>
      <c r="B12201">
        <v>43776</v>
      </c>
      <c r="C12201" t="s">
        <v>27242</v>
      </c>
      <c r="D12201" t="s">
        <v>8777</v>
      </c>
      <c r="E12201" s="363" t="s">
        <v>18020</v>
      </c>
      <c r="F12201"/>
      <c r="G12201"/>
      <c r="H12201"/>
      <c r="I12201" s="610"/>
    </row>
    <row r="12202" spans="1:9" ht="15" x14ac:dyDescent="0.25">
      <c r="A12202" s="609" t="str">
        <f t="shared" si="190"/>
        <v>7350</v>
      </c>
      <c r="B12202">
        <v>7350</v>
      </c>
      <c r="C12202" t="s">
        <v>27243</v>
      </c>
      <c r="D12202" t="s">
        <v>8777</v>
      </c>
      <c r="E12202" s="363" t="s">
        <v>27244</v>
      </c>
      <c r="F12202"/>
      <c r="G12202"/>
      <c r="H12202"/>
      <c r="I12202" s="610"/>
    </row>
    <row r="12203" spans="1:9" ht="15" x14ac:dyDescent="0.25">
      <c r="A12203" s="609" t="str">
        <f t="shared" si="190"/>
        <v>7348</v>
      </c>
      <c r="B12203">
        <v>7348</v>
      </c>
      <c r="C12203" t="s">
        <v>27245</v>
      </c>
      <c r="D12203" t="s">
        <v>8777</v>
      </c>
      <c r="E12203" s="363" t="s">
        <v>18258</v>
      </c>
      <c r="F12203"/>
      <c r="G12203"/>
      <c r="H12203"/>
      <c r="I12203" s="610"/>
    </row>
    <row r="12204" spans="1:9" ht="15" x14ac:dyDescent="0.25">
      <c r="A12204" s="609" t="str">
        <f t="shared" si="190"/>
        <v>7356</v>
      </c>
      <c r="B12204">
        <v>7356</v>
      </c>
      <c r="C12204" t="s">
        <v>27246</v>
      </c>
      <c r="D12204" t="s">
        <v>8777</v>
      </c>
      <c r="E12204" s="363" t="s">
        <v>14629</v>
      </c>
      <c r="F12204"/>
      <c r="G12204"/>
      <c r="H12204"/>
      <c r="I12204" s="610"/>
    </row>
    <row r="12205" spans="1:9" ht="15" x14ac:dyDescent="0.25">
      <c r="A12205" s="609" t="str">
        <f t="shared" si="190"/>
        <v>7313</v>
      </c>
      <c r="B12205">
        <v>7313</v>
      </c>
      <c r="C12205" t="s">
        <v>27247</v>
      </c>
      <c r="D12205" t="s">
        <v>8777</v>
      </c>
      <c r="E12205" s="363" t="s">
        <v>19339</v>
      </c>
      <c r="F12205"/>
      <c r="G12205"/>
      <c r="H12205"/>
      <c r="I12205" s="610"/>
    </row>
    <row r="12206" spans="1:9" ht="15" x14ac:dyDescent="0.25">
      <c r="A12206" s="609" t="str">
        <f t="shared" si="190"/>
        <v>7319</v>
      </c>
      <c r="B12206">
        <v>7319</v>
      </c>
      <c r="C12206" t="s">
        <v>27248</v>
      </c>
      <c r="D12206" t="s">
        <v>8777</v>
      </c>
      <c r="E12206" s="363" t="s">
        <v>12787</v>
      </c>
      <c r="F12206"/>
      <c r="G12206"/>
      <c r="H12206"/>
      <c r="I12206" s="610"/>
    </row>
    <row r="12207" spans="1:9" ht="15" x14ac:dyDescent="0.25">
      <c r="A12207" s="609" t="str">
        <f t="shared" si="190"/>
        <v>38119</v>
      </c>
      <c r="B12207">
        <v>38119</v>
      </c>
      <c r="C12207" t="s">
        <v>27249</v>
      </c>
      <c r="D12207" t="s">
        <v>8777</v>
      </c>
      <c r="E12207" s="363" t="s">
        <v>27250</v>
      </c>
      <c r="F12207"/>
      <c r="G12207"/>
      <c r="H12207"/>
      <c r="I12207" s="610"/>
    </row>
    <row r="12208" spans="1:9" ht="15" x14ac:dyDescent="0.25">
      <c r="A12208" s="609" t="str">
        <f t="shared" si="190"/>
        <v>7314</v>
      </c>
      <c r="B12208">
        <v>7314</v>
      </c>
      <c r="C12208" t="s">
        <v>27251</v>
      </c>
      <c r="D12208" t="s">
        <v>8777</v>
      </c>
      <c r="E12208" s="363" t="s">
        <v>19572</v>
      </c>
      <c r="F12208"/>
      <c r="G12208"/>
      <c r="H12208"/>
      <c r="I12208" s="610"/>
    </row>
    <row r="12209" spans="1:9" ht="15" x14ac:dyDescent="0.25">
      <c r="A12209" s="609" t="str">
        <f t="shared" si="190"/>
        <v>38131</v>
      </c>
      <c r="B12209">
        <v>38131</v>
      </c>
      <c r="C12209" t="s">
        <v>27252</v>
      </c>
      <c r="D12209" t="s">
        <v>8777</v>
      </c>
      <c r="E12209" s="363" t="s">
        <v>27253</v>
      </c>
      <c r="F12209"/>
      <c r="G12209"/>
      <c r="H12209"/>
      <c r="I12209" s="610"/>
    </row>
    <row r="12210" spans="1:9" ht="15" x14ac:dyDescent="0.25">
      <c r="A12210" s="609" t="str">
        <f t="shared" si="190"/>
        <v>7304</v>
      </c>
      <c r="B12210">
        <v>7304</v>
      </c>
      <c r="C12210" t="s">
        <v>27254</v>
      </c>
      <c r="D12210" t="s">
        <v>8777</v>
      </c>
      <c r="E12210" s="363" t="s">
        <v>27255</v>
      </c>
      <c r="F12210"/>
      <c r="G12210"/>
      <c r="H12210"/>
      <c r="I12210" s="610"/>
    </row>
    <row r="12211" spans="1:9" ht="15" x14ac:dyDescent="0.25">
      <c r="A12211" s="609" t="str">
        <f t="shared" si="190"/>
        <v>43649</v>
      </c>
      <c r="B12211">
        <v>43649</v>
      </c>
      <c r="C12211" t="s">
        <v>27256</v>
      </c>
      <c r="D12211" t="s">
        <v>8777</v>
      </c>
      <c r="E12211" s="363" t="s">
        <v>25703</v>
      </c>
      <c r="F12211"/>
      <c r="G12211"/>
      <c r="H12211"/>
      <c r="I12211" s="610"/>
    </row>
    <row r="12212" spans="1:9" ht="15" x14ac:dyDescent="0.25">
      <c r="A12212" s="609" t="str">
        <f t="shared" si="190"/>
        <v>43650</v>
      </c>
      <c r="B12212">
        <v>43650</v>
      </c>
      <c r="C12212" t="s">
        <v>27257</v>
      </c>
      <c r="D12212" t="s">
        <v>8777</v>
      </c>
      <c r="E12212" s="363" t="s">
        <v>18138</v>
      </c>
      <c r="F12212"/>
      <c r="G12212"/>
      <c r="H12212"/>
      <c r="I12212" s="610"/>
    </row>
    <row r="12213" spans="1:9" ht="15" x14ac:dyDescent="0.25">
      <c r="A12213" s="609" t="str">
        <f t="shared" si="190"/>
        <v>7311</v>
      </c>
      <c r="B12213">
        <v>7311</v>
      </c>
      <c r="C12213" t="s">
        <v>27258</v>
      </c>
      <c r="D12213" t="s">
        <v>8777</v>
      </c>
      <c r="E12213" s="363" t="s">
        <v>27259</v>
      </c>
      <c r="F12213"/>
      <c r="G12213"/>
      <c r="H12213"/>
      <c r="I12213" s="610"/>
    </row>
    <row r="12214" spans="1:9" ht="15" x14ac:dyDescent="0.25">
      <c r="A12214" s="609" t="str">
        <f t="shared" si="190"/>
        <v>7292</v>
      </c>
      <c r="B12214">
        <v>7292</v>
      </c>
      <c r="C12214" t="s">
        <v>27260</v>
      </c>
      <c r="D12214" t="s">
        <v>8777</v>
      </c>
      <c r="E12214" s="363" t="s">
        <v>27261</v>
      </c>
      <c r="F12214"/>
      <c r="G12214"/>
      <c r="H12214"/>
      <c r="I12214" s="610"/>
    </row>
    <row r="12215" spans="1:9" ht="15" x14ac:dyDescent="0.25">
      <c r="A12215" s="609" t="str">
        <f t="shared" si="190"/>
        <v>7293</v>
      </c>
      <c r="B12215">
        <v>7293</v>
      </c>
      <c r="C12215" t="s">
        <v>27262</v>
      </c>
      <c r="D12215" t="s">
        <v>8777</v>
      </c>
      <c r="E12215" s="363" t="s">
        <v>18503</v>
      </c>
      <c r="F12215"/>
      <c r="G12215"/>
      <c r="H12215"/>
      <c r="I12215" s="610"/>
    </row>
    <row r="12216" spans="1:9" ht="15" x14ac:dyDescent="0.25">
      <c r="A12216" s="609" t="str">
        <f t="shared" si="190"/>
        <v>7306</v>
      </c>
      <c r="B12216">
        <v>7306</v>
      </c>
      <c r="C12216" t="s">
        <v>27263</v>
      </c>
      <c r="D12216" t="s">
        <v>8777</v>
      </c>
      <c r="E12216" s="363" t="s">
        <v>8901</v>
      </c>
      <c r="F12216"/>
      <c r="G12216"/>
      <c r="H12216"/>
      <c r="I12216" s="610"/>
    </row>
    <row r="12217" spans="1:9" ht="15" x14ac:dyDescent="0.25">
      <c r="A12217" s="609" t="str">
        <f t="shared" si="190"/>
        <v>7288</v>
      </c>
      <c r="B12217">
        <v>7288</v>
      </c>
      <c r="C12217" t="s">
        <v>27264</v>
      </c>
      <c r="D12217" t="s">
        <v>8777</v>
      </c>
      <c r="E12217" s="363" t="s">
        <v>19678</v>
      </c>
      <c r="F12217"/>
      <c r="G12217"/>
      <c r="H12217"/>
      <c r="I12217" s="610"/>
    </row>
    <row r="12218" spans="1:9" ht="15" x14ac:dyDescent="0.25">
      <c r="A12218" s="609" t="str">
        <f t="shared" si="190"/>
        <v>43625</v>
      </c>
      <c r="B12218">
        <v>43625</v>
      </c>
      <c r="C12218" t="s">
        <v>27265</v>
      </c>
      <c r="D12218" t="s">
        <v>8777</v>
      </c>
      <c r="E12218" s="363" t="s">
        <v>27266</v>
      </c>
      <c r="F12218"/>
      <c r="G12218"/>
      <c r="H12218"/>
      <c r="I12218" s="610"/>
    </row>
    <row r="12219" spans="1:9" ht="15" x14ac:dyDescent="0.25">
      <c r="A12219" s="609" t="str">
        <f t="shared" si="190"/>
        <v>43647</v>
      </c>
      <c r="B12219">
        <v>43647</v>
      </c>
      <c r="C12219" t="s">
        <v>27267</v>
      </c>
      <c r="D12219" t="s">
        <v>8777</v>
      </c>
      <c r="E12219" s="363" t="s">
        <v>8890</v>
      </c>
      <c r="F12219"/>
      <c r="G12219"/>
      <c r="H12219"/>
      <c r="I12219" s="610"/>
    </row>
    <row r="12220" spans="1:9" ht="15" x14ac:dyDescent="0.25">
      <c r="A12220" s="609" t="str">
        <f t="shared" si="190"/>
        <v>43648</v>
      </c>
      <c r="B12220">
        <v>43648</v>
      </c>
      <c r="C12220" t="s">
        <v>27268</v>
      </c>
      <c r="D12220" t="s">
        <v>8777</v>
      </c>
      <c r="E12220" s="363" t="s">
        <v>18177</v>
      </c>
      <c r="F12220"/>
      <c r="G12220"/>
      <c r="H12220"/>
      <c r="I12220" s="610"/>
    </row>
    <row r="12221" spans="1:9" ht="15" x14ac:dyDescent="0.25">
      <c r="A12221" s="609" t="str">
        <f t="shared" si="190"/>
        <v>35693</v>
      </c>
      <c r="B12221">
        <v>35693</v>
      </c>
      <c r="C12221" t="s">
        <v>27269</v>
      </c>
      <c r="D12221" t="s">
        <v>8777</v>
      </c>
      <c r="E12221" s="363" t="s">
        <v>9490</v>
      </c>
      <c r="F12221"/>
      <c r="G12221"/>
      <c r="H12221"/>
      <c r="I12221" s="610"/>
    </row>
    <row r="12222" spans="1:9" ht="15" x14ac:dyDescent="0.25">
      <c r="A12222" s="609" t="str">
        <f t="shared" si="190"/>
        <v>35692</v>
      </c>
      <c r="B12222">
        <v>35692</v>
      </c>
      <c r="C12222" t="s">
        <v>27270</v>
      </c>
      <c r="D12222" t="s">
        <v>8777</v>
      </c>
      <c r="E12222" s="363" t="s">
        <v>10068</v>
      </c>
      <c r="F12222"/>
      <c r="G12222"/>
      <c r="H12222"/>
      <c r="I12222" s="610"/>
    </row>
    <row r="12223" spans="1:9" ht="15" x14ac:dyDescent="0.25">
      <c r="A12223" s="609" t="str">
        <f t="shared" si="190"/>
        <v>7342</v>
      </c>
      <c r="B12223">
        <v>7342</v>
      </c>
      <c r="C12223" t="s">
        <v>27271</v>
      </c>
      <c r="D12223" t="s">
        <v>8790</v>
      </c>
      <c r="E12223" s="363" t="s">
        <v>10097</v>
      </c>
      <c r="F12223"/>
      <c r="G12223"/>
      <c r="H12223"/>
      <c r="I12223" s="610"/>
    </row>
    <row r="12224" spans="1:9" ht="15" x14ac:dyDescent="0.25">
      <c r="A12224" s="609" t="str">
        <f t="shared" si="190"/>
        <v>39574</v>
      </c>
      <c r="B12224">
        <v>39574</v>
      </c>
      <c r="C12224" t="s">
        <v>27272</v>
      </c>
      <c r="D12224" t="s">
        <v>8781</v>
      </c>
      <c r="E12224" s="363" t="s">
        <v>15964</v>
      </c>
      <c r="F12224"/>
      <c r="G12224"/>
      <c r="H12224"/>
      <c r="I12224" s="610"/>
    </row>
    <row r="12225" spans="1:9" ht="15" x14ac:dyDescent="0.25">
      <c r="A12225" s="609" t="str">
        <f t="shared" si="190"/>
        <v>11060</v>
      </c>
      <c r="B12225">
        <v>11060</v>
      </c>
      <c r="C12225" t="s">
        <v>27273</v>
      </c>
      <c r="D12225" t="s">
        <v>8781</v>
      </c>
      <c r="E12225" s="363" t="s">
        <v>15431</v>
      </c>
      <c r="F12225"/>
      <c r="G12225"/>
      <c r="H12225"/>
      <c r="I12225" s="610"/>
    </row>
    <row r="12226" spans="1:9" ht="15" x14ac:dyDescent="0.25">
      <c r="A12226" s="609" t="str">
        <f t="shared" ref="A12226:A12289" si="191">IF(ISERROR(SEARCH("/",B12226)=6),TRIM(CLEAN(B12226)),IF(SEARCH("/",B12226)=6,IF(LEN(TRIM(CLEAN(B12226)))=7,LEFT(TRIM(CLEAN(B12226)),6)&amp;"00"&amp;RIGHT(TRIM(CLEAN(B12226)),1),LEFT(TRIM(CLEAN(B12226)),6)&amp;"0"&amp;RIGHT(TRIM(CLEAN(B12226)),2)),TRIM(CLEAN(B12226))))</f>
        <v>37401</v>
      </c>
      <c r="B12226">
        <v>37401</v>
      </c>
      <c r="C12226" t="s">
        <v>27274</v>
      </c>
      <c r="D12226" t="s">
        <v>8781</v>
      </c>
      <c r="E12226" s="363" t="s">
        <v>10457</v>
      </c>
      <c r="F12226"/>
      <c r="G12226"/>
      <c r="H12226"/>
      <c r="I12226" s="610"/>
    </row>
    <row r="12227" spans="1:9" ht="15" x14ac:dyDescent="0.25">
      <c r="A12227" s="609" t="str">
        <f t="shared" si="191"/>
        <v>7525</v>
      </c>
      <c r="B12227">
        <v>7525</v>
      </c>
      <c r="C12227" t="s">
        <v>27275</v>
      </c>
      <c r="D12227" t="s">
        <v>8781</v>
      </c>
      <c r="E12227" s="363" t="s">
        <v>27276</v>
      </c>
      <c r="F12227"/>
      <c r="G12227"/>
      <c r="H12227"/>
      <c r="I12227" s="610"/>
    </row>
    <row r="12228" spans="1:9" ht="15" x14ac:dyDescent="0.25">
      <c r="A12228" s="609" t="str">
        <f t="shared" si="191"/>
        <v>7524</v>
      </c>
      <c r="B12228">
        <v>7524</v>
      </c>
      <c r="C12228" t="s">
        <v>27277</v>
      </c>
      <c r="D12228" t="s">
        <v>8781</v>
      </c>
      <c r="E12228" s="363" t="s">
        <v>19130</v>
      </c>
      <c r="F12228"/>
      <c r="G12228"/>
      <c r="H12228"/>
      <c r="I12228" s="610"/>
    </row>
    <row r="12229" spans="1:9" ht="15" x14ac:dyDescent="0.25">
      <c r="A12229" s="609" t="str">
        <f t="shared" si="191"/>
        <v>38105</v>
      </c>
      <c r="B12229">
        <v>38105</v>
      </c>
      <c r="C12229" t="s">
        <v>27278</v>
      </c>
      <c r="D12229" t="s">
        <v>8781</v>
      </c>
      <c r="E12229" s="363" t="s">
        <v>12833</v>
      </c>
      <c r="F12229"/>
      <c r="G12229"/>
      <c r="H12229"/>
      <c r="I12229" s="610"/>
    </row>
    <row r="12230" spans="1:9" ht="15" x14ac:dyDescent="0.25">
      <c r="A12230" s="609" t="str">
        <f t="shared" si="191"/>
        <v>38084</v>
      </c>
      <c r="B12230">
        <v>38084</v>
      </c>
      <c r="C12230" t="s">
        <v>27279</v>
      </c>
      <c r="D12230" t="s">
        <v>8781</v>
      </c>
      <c r="E12230" s="363" t="s">
        <v>9210</v>
      </c>
      <c r="F12230"/>
      <c r="G12230"/>
      <c r="H12230"/>
      <c r="I12230" s="610"/>
    </row>
    <row r="12231" spans="1:9" ht="15" x14ac:dyDescent="0.25">
      <c r="A12231" s="609" t="str">
        <f t="shared" si="191"/>
        <v>38103</v>
      </c>
      <c r="B12231">
        <v>38103</v>
      </c>
      <c r="C12231" t="s">
        <v>27280</v>
      </c>
      <c r="D12231" t="s">
        <v>8781</v>
      </c>
      <c r="E12231" s="363" t="s">
        <v>18254</v>
      </c>
      <c r="F12231"/>
      <c r="G12231"/>
      <c r="H12231"/>
      <c r="I12231" s="610"/>
    </row>
    <row r="12232" spans="1:9" ht="15" x14ac:dyDescent="0.25">
      <c r="A12232" s="609" t="str">
        <f t="shared" si="191"/>
        <v>38082</v>
      </c>
      <c r="B12232">
        <v>38082</v>
      </c>
      <c r="C12232" t="s">
        <v>27281</v>
      </c>
      <c r="D12232" t="s">
        <v>8781</v>
      </c>
      <c r="E12232" s="363" t="s">
        <v>17430</v>
      </c>
      <c r="F12232"/>
      <c r="G12232"/>
      <c r="H12232"/>
      <c r="I12232" s="610"/>
    </row>
    <row r="12233" spans="1:9" ht="15" x14ac:dyDescent="0.25">
      <c r="A12233" s="609" t="str">
        <f t="shared" si="191"/>
        <v>38104</v>
      </c>
      <c r="B12233">
        <v>38104</v>
      </c>
      <c r="C12233" t="s">
        <v>27282</v>
      </c>
      <c r="D12233" t="s">
        <v>8781</v>
      </c>
      <c r="E12233" s="363" t="s">
        <v>11544</v>
      </c>
      <c r="F12233"/>
      <c r="G12233"/>
      <c r="H12233"/>
      <c r="I12233" s="610"/>
    </row>
    <row r="12234" spans="1:9" ht="15" x14ac:dyDescent="0.25">
      <c r="A12234" s="609" t="str">
        <f t="shared" si="191"/>
        <v>38083</v>
      </c>
      <c r="B12234">
        <v>38083</v>
      </c>
      <c r="C12234" t="s">
        <v>27283</v>
      </c>
      <c r="D12234" t="s">
        <v>8781</v>
      </c>
      <c r="E12234" s="363" t="s">
        <v>18454</v>
      </c>
      <c r="F12234"/>
      <c r="G12234"/>
      <c r="H12234"/>
      <c r="I12234" s="610"/>
    </row>
    <row r="12235" spans="1:9" ht="15" x14ac:dyDescent="0.25">
      <c r="A12235" s="609" t="str">
        <f t="shared" si="191"/>
        <v>38101</v>
      </c>
      <c r="B12235">
        <v>38101</v>
      </c>
      <c r="C12235" t="s">
        <v>27284</v>
      </c>
      <c r="D12235" t="s">
        <v>8781</v>
      </c>
      <c r="E12235" s="363" t="s">
        <v>10288</v>
      </c>
      <c r="F12235"/>
      <c r="G12235"/>
      <c r="H12235"/>
      <c r="I12235" s="610"/>
    </row>
    <row r="12236" spans="1:9" ht="15" x14ac:dyDescent="0.25">
      <c r="A12236" s="609" t="str">
        <f t="shared" si="191"/>
        <v>7528</v>
      </c>
      <c r="B12236">
        <v>7528</v>
      </c>
      <c r="C12236" t="s">
        <v>27285</v>
      </c>
      <c r="D12236" t="s">
        <v>8781</v>
      </c>
      <c r="E12236" s="363" t="s">
        <v>12856</v>
      </c>
      <c r="F12236"/>
      <c r="G12236"/>
      <c r="H12236"/>
      <c r="I12236" s="610"/>
    </row>
    <row r="12237" spans="1:9" ht="15" x14ac:dyDescent="0.25">
      <c r="A12237" s="609" t="str">
        <f t="shared" si="191"/>
        <v>12147</v>
      </c>
      <c r="B12237">
        <v>12147</v>
      </c>
      <c r="C12237" t="s">
        <v>27286</v>
      </c>
      <c r="D12237" t="s">
        <v>8781</v>
      </c>
      <c r="E12237" s="363" t="s">
        <v>10283</v>
      </c>
      <c r="F12237"/>
      <c r="G12237"/>
      <c r="H12237"/>
      <c r="I12237" s="610"/>
    </row>
    <row r="12238" spans="1:9" ht="15" x14ac:dyDescent="0.25">
      <c r="A12238" s="609" t="str">
        <f t="shared" si="191"/>
        <v>38075</v>
      </c>
      <c r="B12238">
        <v>38075</v>
      </c>
      <c r="C12238" t="s">
        <v>27287</v>
      </c>
      <c r="D12238" t="s">
        <v>8781</v>
      </c>
      <c r="E12238" s="363" t="s">
        <v>10287</v>
      </c>
      <c r="F12238"/>
      <c r="G12238"/>
      <c r="H12238"/>
      <c r="I12238" s="610"/>
    </row>
    <row r="12239" spans="1:9" ht="15" x14ac:dyDescent="0.25">
      <c r="A12239" s="609" t="str">
        <f t="shared" si="191"/>
        <v>38102</v>
      </c>
      <c r="B12239">
        <v>38102</v>
      </c>
      <c r="C12239" t="s">
        <v>27288</v>
      </c>
      <c r="D12239" t="s">
        <v>8781</v>
      </c>
      <c r="E12239" s="363" t="s">
        <v>12838</v>
      </c>
      <c r="F12239"/>
      <c r="G12239"/>
      <c r="H12239"/>
      <c r="I12239" s="610"/>
    </row>
    <row r="12240" spans="1:9" ht="15" x14ac:dyDescent="0.25">
      <c r="A12240" s="609" t="str">
        <f t="shared" si="191"/>
        <v>38076</v>
      </c>
      <c r="B12240">
        <v>38076</v>
      </c>
      <c r="C12240" t="s">
        <v>27289</v>
      </c>
      <c r="D12240" t="s">
        <v>8781</v>
      </c>
      <c r="E12240" s="363" t="s">
        <v>10423</v>
      </c>
      <c r="F12240"/>
      <c r="G12240"/>
      <c r="H12240"/>
      <c r="I12240" s="610"/>
    </row>
    <row r="12241" spans="1:9" ht="15" x14ac:dyDescent="0.25">
      <c r="A12241" s="609" t="str">
        <f t="shared" si="191"/>
        <v>7592</v>
      </c>
      <c r="B12241">
        <v>7592</v>
      </c>
      <c r="C12241" t="s">
        <v>27290</v>
      </c>
      <c r="D12241" t="s">
        <v>8786</v>
      </c>
      <c r="E12241" s="363" t="s">
        <v>10067</v>
      </c>
      <c r="F12241"/>
      <c r="G12241"/>
      <c r="H12241"/>
      <c r="I12241" s="610"/>
    </row>
    <row r="12242" spans="1:9" ht="15" x14ac:dyDescent="0.25">
      <c r="A12242" s="609" t="str">
        <f t="shared" si="191"/>
        <v>40820</v>
      </c>
      <c r="B12242">
        <v>40820</v>
      </c>
      <c r="C12242" t="s">
        <v>27291</v>
      </c>
      <c r="D12242" t="s">
        <v>8914</v>
      </c>
      <c r="E12242" s="363" t="s">
        <v>27292</v>
      </c>
      <c r="F12242"/>
      <c r="G12242"/>
      <c r="H12242"/>
      <c r="I12242" s="610"/>
    </row>
    <row r="12243" spans="1:9" ht="15" x14ac:dyDescent="0.25">
      <c r="A12243" s="609" t="str">
        <f t="shared" si="191"/>
        <v>11762</v>
      </c>
      <c r="B12243">
        <v>11762</v>
      </c>
      <c r="C12243" t="s">
        <v>27293</v>
      </c>
      <c r="D12243" t="s">
        <v>8781</v>
      </c>
      <c r="E12243" s="363" t="s">
        <v>18739</v>
      </c>
      <c r="F12243"/>
      <c r="G12243"/>
      <c r="H12243"/>
      <c r="I12243" s="610"/>
    </row>
    <row r="12244" spans="1:9" ht="15" x14ac:dyDescent="0.25">
      <c r="A12244" s="609" t="str">
        <f t="shared" si="191"/>
        <v>13984</v>
      </c>
      <c r="B12244">
        <v>13984</v>
      </c>
      <c r="C12244" t="s">
        <v>27294</v>
      </c>
      <c r="D12244" t="s">
        <v>8781</v>
      </c>
      <c r="E12244" s="363" t="s">
        <v>9711</v>
      </c>
      <c r="F12244"/>
      <c r="G12244"/>
      <c r="H12244"/>
      <c r="I12244" s="610"/>
    </row>
    <row r="12245" spans="1:9" ht="15" x14ac:dyDescent="0.25">
      <c r="A12245" s="609" t="str">
        <f t="shared" si="191"/>
        <v>11772</v>
      </c>
      <c r="B12245">
        <v>11772</v>
      </c>
      <c r="C12245" t="s">
        <v>27295</v>
      </c>
      <c r="D12245" t="s">
        <v>8781</v>
      </c>
      <c r="E12245" s="363" t="s">
        <v>27296</v>
      </c>
      <c r="F12245"/>
      <c r="G12245"/>
      <c r="H12245"/>
      <c r="I12245" s="610"/>
    </row>
    <row r="12246" spans="1:9" ht="15" x14ac:dyDescent="0.25">
      <c r="A12246" s="609" t="str">
        <f t="shared" si="191"/>
        <v>36795</v>
      </c>
      <c r="B12246">
        <v>36795</v>
      </c>
      <c r="C12246" t="s">
        <v>27297</v>
      </c>
      <c r="D12246" t="s">
        <v>8781</v>
      </c>
      <c r="E12246" s="363" t="s">
        <v>27298</v>
      </c>
      <c r="F12246"/>
      <c r="G12246"/>
      <c r="H12246"/>
      <c r="I12246" s="610"/>
    </row>
    <row r="12247" spans="1:9" ht="15" x14ac:dyDescent="0.25">
      <c r="A12247" s="609" t="str">
        <f t="shared" si="191"/>
        <v>36796</v>
      </c>
      <c r="B12247">
        <v>36796</v>
      </c>
      <c r="C12247" t="s">
        <v>27299</v>
      </c>
      <c r="D12247" t="s">
        <v>8781</v>
      </c>
      <c r="E12247" s="363" t="s">
        <v>27300</v>
      </c>
      <c r="F12247"/>
      <c r="G12247"/>
      <c r="H12247"/>
      <c r="I12247" s="610"/>
    </row>
    <row r="12248" spans="1:9" ht="15" x14ac:dyDescent="0.25">
      <c r="A12248" s="609" t="str">
        <f t="shared" si="191"/>
        <v>36791</v>
      </c>
      <c r="B12248">
        <v>36791</v>
      </c>
      <c r="C12248" t="s">
        <v>27301</v>
      </c>
      <c r="D12248" t="s">
        <v>8781</v>
      </c>
      <c r="E12248" s="363" t="s">
        <v>27302</v>
      </c>
      <c r="F12248"/>
      <c r="G12248"/>
      <c r="H12248"/>
      <c r="I12248" s="610"/>
    </row>
    <row r="12249" spans="1:9" ht="15" x14ac:dyDescent="0.25">
      <c r="A12249" s="609" t="str">
        <f t="shared" si="191"/>
        <v>13415</v>
      </c>
      <c r="B12249">
        <v>13415</v>
      </c>
      <c r="C12249" t="s">
        <v>27303</v>
      </c>
      <c r="D12249" t="s">
        <v>8781</v>
      </c>
      <c r="E12249" s="363" t="s">
        <v>26373</v>
      </c>
      <c r="F12249"/>
      <c r="G12249"/>
      <c r="H12249"/>
      <c r="I12249" s="610"/>
    </row>
    <row r="12250" spans="1:9" ht="15" x14ac:dyDescent="0.25">
      <c r="A12250" s="609" t="str">
        <f t="shared" si="191"/>
        <v>36792</v>
      </c>
      <c r="B12250">
        <v>36792</v>
      </c>
      <c r="C12250" t="s">
        <v>27304</v>
      </c>
      <c r="D12250" t="s">
        <v>8781</v>
      </c>
      <c r="E12250" s="363" t="s">
        <v>18473</v>
      </c>
      <c r="F12250"/>
      <c r="G12250"/>
      <c r="H12250"/>
      <c r="I12250" s="610"/>
    </row>
    <row r="12251" spans="1:9" ht="15" x14ac:dyDescent="0.25">
      <c r="A12251" s="609" t="str">
        <f t="shared" si="191"/>
        <v>11773</v>
      </c>
      <c r="B12251">
        <v>11773</v>
      </c>
      <c r="C12251" t="s">
        <v>27305</v>
      </c>
      <c r="D12251" t="s">
        <v>8781</v>
      </c>
      <c r="E12251" s="363" t="s">
        <v>19784</v>
      </c>
      <c r="F12251"/>
      <c r="G12251"/>
      <c r="H12251"/>
      <c r="I12251" s="610"/>
    </row>
    <row r="12252" spans="1:9" ht="15" x14ac:dyDescent="0.25">
      <c r="A12252" s="609" t="str">
        <f t="shared" si="191"/>
        <v>13983</v>
      </c>
      <c r="B12252">
        <v>13983</v>
      </c>
      <c r="C12252" t="s">
        <v>27306</v>
      </c>
      <c r="D12252" t="s">
        <v>8781</v>
      </c>
      <c r="E12252" s="363" t="s">
        <v>27307</v>
      </c>
      <c r="F12252"/>
      <c r="G12252"/>
      <c r="H12252"/>
      <c r="I12252" s="610"/>
    </row>
    <row r="12253" spans="1:9" ht="15" x14ac:dyDescent="0.25">
      <c r="A12253" s="609" t="str">
        <f t="shared" si="191"/>
        <v>13416</v>
      </c>
      <c r="B12253">
        <v>13416</v>
      </c>
      <c r="C12253" t="s">
        <v>27308</v>
      </c>
      <c r="D12253" t="s">
        <v>8781</v>
      </c>
      <c r="E12253" s="363" t="s">
        <v>18277</v>
      </c>
      <c r="F12253"/>
      <c r="G12253"/>
      <c r="H12253"/>
      <c r="I12253" s="610"/>
    </row>
    <row r="12254" spans="1:9" ht="15" x14ac:dyDescent="0.25">
      <c r="A12254" s="609" t="str">
        <f t="shared" si="191"/>
        <v>13417</v>
      </c>
      <c r="B12254">
        <v>13417</v>
      </c>
      <c r="C12254" t="s">
        <v>27309</v>
      </c>
      <c r="D12254" t="s">
        <v>8781</v>
      </c>
      <c r="E12254" s="363" t="s">
        <v>27310</v>
      </c>
      <c r="F12254"/>
      <c r="G12254"/>
      <c r="H12254"/>
      <c r="I12254" s="610"/>
    </row>
    <row r="12255" spans="1:9" ht="15" x14ac:dyDescent="0.25">
      <c r="A12255" s="609" t="str">
        <f t="shared" si="191"/>
        <v>7604</v>
      </c>
      <c r="B12255">
        <v>7604</v>
      </c>
      <c r="C12255" t="s">
        <v>27311</v>
      </c>
      <c r="D12255" t="s">
        <v>8781</v>
      </c>
      <c r="E12255" s="363" t="s">
        <v>12562</v>
      </c>
      <c r="F12255"/>
      <c r="G12255"/>
      <c r="H12255"/>
      <c r="I12255" s="610"/>
    </row>
    <row r="12256" spans="1:9" ht="15" x14ac:dyDescent="0.25">
      <c r="A12256" s="609" t="str">
        <f t="shared" si="191"/>
        <v>11763</v>
      </c>
      <c r="B12256">
        <v>11763</v>
      </c>
      <c r="C12256" t="s">
        <v>27312</v>
      </c>
      <c r="D12256" t="s">
        <v>8781</v>
      </c>
      <c r="E12256" s="363" t="s">
        <v>22085</v>
      </c>
      <c r="F12256"/>
      <c r="G12256"/>
      <c r="H12256"/>
      <c r="I12256" s="610"/>
    </row>
    <row r="12257" spans="1:9" ht="15" x14ac:dyDescent="0.25">
      <c r="A12257" s="609" t="str">
        <f t="shared" si="191"/>
        <v>11764</v>
      </c>
      <c r="B12257">
        <v>11764</v>
      </c>
      <c r="C12257" t="s">
        <v>27313</v>
      </c>
      <c r="D12257" t="s">
        <v>8781</v>
      </c>
      <c r="E12257" s="363" t="s">
        <v>27314</v>
      </c>
      <c r="F12257"/>
      <c r="G12257"/>
      <c r="H12257"/>
      <c r="I12257" s="610"/>
    </row>
    <row r="12258" spans="1:9" ht="15" x14ac:dyDescent="0.25">
      <c r="A12258" s="609" t="str">
        <f t="shared" si="191"/>
        <v>11829</v>
      </c>
      <c r="B12258">
        <v>11829</v>
      </c>
      <c r="C12258" t="s">
        <v>27315</v>
      </c>
      <c r="D12258" t="s">
        <v>8781</v>
      </c>
      <c r="E12258" s="363" t="s">
        <v>27316</v>
      </c>
      <c r="F12258"/>
      <c r="G12258"/>
      <c r="H12258"/>
      <c r="I12258" s="610"/>
    </row>
    <row r="12259" spans="1:9" ht="15" x14ac:dyDescent="0.25">
      <c r="A12259" s="609" t="str">
        <f t="shared" si="191"/>
        <v>11825</v>
      </c>
      <c r="B12259">
        <v>11825</v>
      </c>
      <c r="C12259" t="s">
        <v>27317</v>
      </c>
      <c r="D12259" t="s">
        <v>8781</v>
      </c>
      <c r="E12259" s="363" t="s">
        <v>12643</v>
      </c>
      <c r="F12259"/>
      <c r="G12259"/>
      <c r="H12259"/>
      <c r="I12259" s="610"/>
    </row>
    <row r="12260" spans="1:9" ht="15" x14ac:dyDescent="0.25">
      <c r="A12260" s="609" t="str">
        <f t="shared" si="191"/>
        <v>11767</v>
      </c>
      <c r="B12260">
        <v>11767</v>
      </c>
      <c r="C12260" t="s">
        <v>27318</v>
      </c>
      <c r="D12260" t="s">
        <v>8781</v>
      </c>
      <c r="E12260" s="363" t="s">
        <v>27319</v>
      </c>
      <c r="F12260"/>
      <c r="G12260"/>
      <c r="H12260"/>
      <c r="I12260" s="610"/>
    </row>
    <row r="12261" spans="1:9" ht="15" x14ac:dyDescent="0.25">
      <c r="A12261" s="609" t="str">
        <f t="shared" si="191"/>
        <v>11830</v>
      </c>
      <c r="B12261">
        <v>11830</v>
      </c>
      <c r="C12261" t="s">
        <v>27320</v>
      </c>
      <c r="D12261" t="s">
        <v>8781</v>
      </c>
      <c r="E12261" s="363" t="s">
        <v>15066</v>
      </c>
      <c r="F12261"/>
      <c r="G12261"/>
      <c r="H12261"/>
      <c r="I12261" s="610"/>
    </row>
    <row r="12262" spans="1:9" ht="15" x14ac:dyDescent="0.25">
      <c r="A12262" s="609" t="str">
        <f t="shared" si="191"/>
        <v>11766</v>
      </c>
      <c r="B12262">
        <v>11766</v>
      </c>
      <c r="C12262" t="s">
        <v>27321</v>
      </c>
      <c r="D12262" t="s">
        <v>8781</v>
      </c>
      <c r="E12262" s="363" t="s">
        <v>27322</v>
      </c>
      <c r="F12262"/>
      <c r="G12262"/>
      <c r="H12262"/>
      <c r="I12262" s="610"/>
    </row>
    <row r="12263" spans="1:9" ht="15" x14ac:dyDescent="0.25">
      <c r="A12263" s="609" t="str">
        <f t="shared" si="191"/>
        <v>11765</v>
      </c>
      <c r="B12263">
        <v>11765</v>
      </c>
      <c r="C12263" t="s">
        <v>27323</v>
      </c>
      <c r="D12263" t="s">
        <v>8781</v>
      </c>
      <c r="E12263" s="363" t="s">
        <v>24796</v>
      </c>
      <c r="F12263"/>
      <c r="G12263"/>
      <c r="H12263"/>
      <c r="I12263" s="610"/>
    </row>
    <row r="12264" spans="1:9" ht="15" x14ac:dyDescent="0.25">
      <c r="A12264" s="609" t="str">
        <f t="shared" si="191"/>
        <v>11824</v>
      </c>
      <c r="B12264">
        <v>11824</v>
      </c>
      <c r="C12264" t="s">
        <v>27324</v>
      </c>
      <c r="D12264" t="s">
        <v>8781</v>
      </c>
      <c r="E12264" s="363" t="s">
        <v>27325</v>
      </c>
      <c r="F12264"/>
      <c r="G12264"/>
      <c r="H12264"/>
      <c r="I12264" s="610"/>
    </row>
    <row r="12265" spans="1:9" ht="15" x14ac:dyDescent="0.25">
      <c r="A12265" s="609" t="str">
        <f t="shared" si="191"/>
        <v>11777</v>
      </c>
      <c r="B12265">
        <v>11777</v>
      </c>
      <c r="C12265" t="s">
        <v>27326</v>
      </c>
      <c r="D12265" t="s">
        <v>8781</v>
      </c>
      <c r="E12265" s="363" t="s">
        <v>19498</v>
      </c>
      <c r="F12265"/>
      <c r="G12265"/>
      <c r="H12265"/>
      <c r="I12265" s="610"/>
    </row>
    <row r="12266" spans="1:9" ht="15" x14ac:dyDescent="0.25">
      <c r="A12266" s="609" t="str">
        <f t="shared" si="191"/>
        <v>7602</v>
      </c>
      <c r="B12266">
        <v>7602</v>
      </c>
      <c r="C12266" t="s">
        <v>27327</v>
      </c>
      <c r="D12266" t="s">
        <v>8781</v>
      </c>
      <c r="E12266" s="363" t="s">
        <v>10333</v>
      </c>
      <c r="F12266"/>
      <c r="G12266"/>
      <c r="H12266"/>
      <c r="I12266" s="610"/>
    </row>
    <row r="12267" spans="1:9" ht="15" x14ac:dyDescent="0.25">
      <c r="A12267" s="609" t="str">
        <f t="shared" si="191"/>
        <v>7603</v>
      </c>
      <c r="B12267">
        <v>7603</v>
      </c>
      <c r="C12267" t="s">
        <v>27328</v>
      </c>
      <c r="D12267" t="s">
        <v>8781</v>
      </c>
      <c r="E12267" s="363" t="s">
        <v>10169</v>
      </c>
      <c r="F12267"/>
      <c r="G12267"/>
      <c r="H12267"/>
      <c r="I12267" s="610"/>
    </row>
    <row r="12268" spans="1:9" ht="15" x14ac:dyDescent="0.25">
      <c r="A12268" s="609" t="str">
        <f t="shared" si="191"/>
        <v>11826</v>
      </c>
      <c r="B12268">
        <v>11826</v>
      </c>
      <c r="C12268" t="s">
        <v>27329</v>
      </c>
      <c r="D12268" t="s">
        <v>8781</v>
      </c>
      <c r="E12268" s="363" t="s">
        <v>11048</v>
      </c>
      <c r="F12268"/>
      <c r="G12268"/>
      <c r="H12268"/>
      <c r="I12268" s="610"/>
    </row>
    <row r="12269" spans="1:9" ht="15" x14ac:dyDescent="0.25">
      <c r="A12269" s="609" t="str">
        <f t="shared" si="191"/>
        <v>7606</v>
      </c>
      <c r="B12269">
        <v>7606</v>
      </c>
      <c r="C12269" t="s">
        <v>27330</v>
      </c>
      <c r="D12269" t="s">
        <v>8781</v>
      </c>
      <c r="E12269" s="363" t="s">
        <v>27331</v>
      </c>
      <c r="F12269"/>
      <c r="G12269"/>
      <c r="H12269"/>
      <c r="I12269" s="610"/>
    </row>
    <row r="12270" spans="1:9" ht="15" x14ac:dyDescent="0.25">
      <c r="A12270" s="609" t="str">
        <f t="shared" si="191"/>
        <v>40329</v>
      </c>
      <c r="B12270">
        <v>40329</v>
      </c>
      <c r="C12270" t="s">
        <v>27332</v>
      </c>
      <c r="D12270" t="s">
        <v>8781</v>
      </c>
      <c r="E12270" s="363" t="s">
        <v>11789</v>
      </c>
      <c r="F12270"/>
      <c r="G12270"/>
      <c r="H12270"/>
      <c r="I12270" s="610"/>
    </row>
    <row r="12271" spans="1:9" ht="15" x14ac:dyDescent="0.25">
      <c r="A12271" s="609" t="str">
        <f t="shared" si="191"/>
        <v>11823</v>
      </c>
      <c r="B12271">
        <v>11823</v>
      </c>
      <c r="C12271" t="s">
        <v>27333</v>
      </c>
      <c r="D12271" t="s">
        <v>8781</v>
      </c>
      <c r="E12271" s="363" t="s">
        <v>9802</v>
      </c>
      <c r="F12271"/>
      <c r="G12271"/>
      <c r="H12271"/>
      <c r="I12271" s="610"/>
    </row>
    <row r="12272" spans="1:9" ht="15" x14ac:dyDescent="0.25">
      <c r="A12272" s="609" t="str">
        <f t="shared" si="191"/>
        <v>11822</v>
      </c>
      <c r="B12272">
        <v>11822</v>
      </c>
      <c r="C12272" t="s">
        <v>27334</v>
      </c>
      <c r="D12272" t="s">
        <v>8781</v>
      </c>
      <c r="E12272" s="363" t="s">
        <v>19378</v>
      </c>
      <c r="F12272"/>
      <c r="G12272"/>
      <c r="H12272"/>
      <c r="I12272" s="610"/>
    </row>
    <row r="12273" spans="1:9" ht="15" x14ac:dyDescent="0.25">
      <c r="A12273" s="609" t="str">
        <f t="shared" si="191"/>
        <v>11831</v>
      </c>
      <c r="B12273">
        <v>11831</v>
      </c>
      <c r="C12273" t="s">
        <v>27335</v>
      </c>
      <c r="D12273" t="s">
        <v>8781</v>
      </c>
      <c r="E12273" s="363" t="s">
        <v>19815</v>
      </c>
      <c r="F12273"/>
      <c r="G12273"/>
      <c r="H12273"/>
      <c r="I12273" s="610"/>
    </row>
    <row r="12274" spans="1:9" ht="15" x14ac:dyDescent="0.25">
      <c r="A12274" s="609" t="str">
        <f t="shared" si="191"/>
        <v>7613</v>
      </c>
      <c r="B12274">
        <v>7613</v>
      </c>
      <c r="C12274" t="s">
        <v>27336</v>
      </c>
      <c r="D12274" t="s">
        <v>8781</v>
      </c>
      <c r="E12274" s="363" t="s">
        <v>27337</v>
      </c>
      <c r="F12274"/>
      <c r="G12274"/>
      <c r="H12274"/>
      <c r="I12274" s="610"/>
    </row>
    <row r="12275" spans="1:9" ht="15" x14ac:dyDescent="0.25">
      <c r="A12275" s="609" t="str">
        <f t="shared" si="191"/>
        <v>7619</v>
      </c>
      <c r="B12275">
        <v>7619</v>
      </c>
      <c r="C12275" t="s">
        <v>27338</v>
      </c>
      <c r="D12275" t="s">
        <v>8781</v>
      </c>
      <c r="E12275" s="363" t="s">
        <v>27339</v>
      </c>
      <c r="F12275"/>
      <c r="G12275"/>
      <c r="H12275"/>
      <c r="I12275" s="610"/>
    </row>
    <row r="12276" spans="1:9" ht="15" x14ac:dyDescent="0.25">
      <c r="A12276" s="609" t="str">
        <f t="shared" si="191"/>
        <v>12076</v>
      </c>
      <c r="B12276">
        <v>12076</v>
      </c>
      <c r="C12276" t="s">
        <v>27340</v>
      </c>
      <c r="D12276" t="s">
        <v>8781</v>
      </c>
      <c r="E12276" s="363" t="s">
        <v>27341</v>
      </c>
      <c r="F12276"/>
      <c r="G12276"/>
      <c r="H12276"/>
      <c r="I12276" s="610"/>
    </row>
    <row r="12277" spans="1:9" ht="15" x14ac:dyDescent="0.25">
      <c r="A12277" s="609" t="str">
        <f t="shared" si="191"/>
        <v>7614</v>
      </c>
      <c r="B12277">
        <v>7614</v>
      </c>
      <c r="C12277" t="s">
        <v>27342</v>
      </c>
      <c r="D12277" t="s">
        <v>8781</v>
      </c>
      <c r="E12277" s="363" t="s">
        <v>27343</v>
      </c>
      <c r="F12277"/>
      <c r="G12277"/>
      <c r="H12277"/>
      <c r="I12277" s="610"/>
    </row>
    <row r="12278" spans="1:9" ht="15" x14ac:dyDescent="0.25">
      <c r="A12278" s="609" t="str">
        <f t="shared" si="191"/>
        <v>7618</v>
      </c>
      <c r="B12278">
        <v>7618</v>
      </c>
      <c r="C12278" t="s">
        <v>27344</v>
      </c>
      <c r="D12278" t="s">
        <v>8781</v>
      </c>
      <c r="E12278" s="363" t="s">
        <v>27345</v>
      </c>
      <c r="F12278"/>
      <c r="G12278"/>
      <c r="H12278"/>
      <c r="I12278" s="610"/>
    </row>
    <row r="12279" spans="1:9" ht="15" x14ac:dyDescent="0.25">
      <c r="A12279" s="609" t="str">
        <f t="shared" si="191"/>
        <v>7620</v>
      </c>
      <c r="B12279">
        <v>7620</v>
      </c>
      <c r="C12279" t="s">
        <v>27346</v>
      </c>
      <c r="D12279" t="s">
        <v>8781</v>
      </c>
      <c r="E12279" s="363" t="s">
        <v>27347</v>
      </c>
      <c r="F12279"/>
      <c r="G12279"/>
      <c r="H12279"/>
      <c r="I12279" s="610"/>
    </row>
    <row r="12280" spans="1:9" ht="15" x14ac:dyDescent="0.25">
      <c r="A12280" s="609" t="str">
        <f t="shared" si="191"/>
        <v>7610</v>
      </c>
      <c r="B12280">
        <v>7610</v>
      </c>
      <c r="C12280" t="s">
        <v>27348</v>
      </c>
      <c r="D12280" t="s">
        <v>8781</v>
      </c>
      <c r="E12280" s="363" t="s">
        <v>27349</v>
      </c>
      <c r="F12280"/>
      <c r="G12280"/>
      <c r="H12280"/>
      <c r="I12280" s="610"/>
    </row>
    <row r="12281" spans="1:9" ht="15" x14ac:dyDescent="0.25">
      <c r="A12281" s="609" t="str">
        <f t="shared" si="191"/>
        <v>7615</v>
      </c>
      <c r="B12281">
        <v>7615</v>
      </c>
      <c r="C12281" t="s">
        <v>27350</v>
      </c>
      <c r="D12281" t="s">
        <v>8781</v>
      </c>
      <c r="E12281" s="363" t="s">
        <v>27351</v>
      </c>
      <c r="F12281"/>
      <c r="G12281"/>
      <c r="H12281"/>
      <c r="I12281" s="610"/>
    </row>
    <row r="12282" spans="1:9" ht="15" x14ac:dyDescent="0.25">
      <c r="A12282" s="609" t="str">
        <f t="shared" si="191"/>
        <v>7617</v>
      </c>
      <c r="B12282">
        <v>7617</v>
      </c>
      <c r="C12282" t="s">
        <v>27352</v>
      </c>
      <c r="D12282" t="s">
        <v>8781</v>
      </c>
      <c r="E12282" s="363" t="s">
        <v>27353</v>
      </c>
      <c r="F12282"/>
      <c r="G12282"/>
      <c r="H12282"/>
      <c r="I12282" s="610"/>
    </row>
    <row r="12283" spans="1:9" ht="15" x14ac:dyDescent="0.25">
      <c r="A12283" s="609" t="str">
        <f t="shared" si="191"/>
        <v>7616</v>
      </c>
      <c r="B12283">
        <v>7616</v>
      </c>
      <c r="C12283" t="s">
        <v>27354</v>
      </c>
      <c r="D12283" t="s">
        <v>8781</v>
      </c>
      <c r="E12283" s="363" t="s">
        <v>27355</v>
      </c>
      <c r="F12283"/>
      <c r="G12283"/>
      <c r="H12283"/>
      <c r="I12283" s="610"/>
    </row>
    <row r="12284" spans="1:9" ht="15" x14ac:dyDescent="0.25">
      <c r="A12284" s="609" t="str">
        <f t="shared" si="191"/>
        <v>7611</v>
      </c>
      <c r="B12284">
        <v>7611</v>
      </c>
      <c r="C12284" t="s">
        <v>27356</v>
      </c>
      <c r="D12284" t="s">
        <v>8781</v>
      </c>
      <c r="E12284" s="363" t="s">
        <v>27357</v>
      </c>
      <c r="F12284"/>
      <c r="G12284"/>
      <c r="H12284"/>
      <c r="I12284" s="610"/>
    </row>
    <row r="12285" spans="1:9" ht="15" x14ac:dyDescent="0.25">
      <c r="A12285" s="609" t="str">
        <f t="shared" si="191"/>
        <v>7612</v>
      </c>
      <c r="B12285">
        <v>7612</v>
      </c>
      <c r="C12285" t="s">
        <v>27358</v>
      </c>
      <c r="D12285" t="s">
        <v>8781</v>
      </c>
      <c r="E12285" s="363" t="s">
        <v>27359</v>
      </c>
      <c r="F12285"/>
      <c r="G12285"/>
      <c r="H12285"/>
      <c r="I12285" s="610"/>
    </row>
    <row r="12286" spans="1:9" ht="15" x14ac:dyDescent="0.25">
      <c r="A12286" s="609" t="str">
        <f t="shared" si="191"/>
        <v>37371</v>
      </c>
      <c r="B12286">
        <v>37371</v>
      </c>
      <c r="C12286" t="s">
        <v>27360</v>
      </c>
      <c r="D12286" t="s">
        <v>8786</v>
      </c>
      <c r="E12286" s="363" t="s">
        <v>9713</v>
      </c>
      <c r="F12286"/>
      <c r="G12286"/>
      <c r="H12286"/>
      <c r="I12286" s="610"/>
    </row>
    <row r="12287" spans="1:9" ht="15" x14ac:dyDescent="0.25">
      <c r="A12287" s="609" t="str">
        <f t="shared" si="191"/>
        <v>40861</v>
      </c>
      <c r="B12287">
        <v>40861</v>
      </c>
      <c r="C12287" t="s">
        <v>27361</v>
      </c>
      <c r="D12287" t="s">
        <v>8914</v>
      </c>
      <c r="E12287" s="363" t="s">
        <v>10376</v>
      </c>
      <c r="F12287"/>
      <c r="G12287"/>
      <c r="H12287"/>
      <c r="I12287" s="610"/>
    </row>
    <row r="12288" spans="1:9" ht="15" x14ac:dyDescent="0.25">
      <c r="A12288" s="609" t="str">
        <f t="shared" si="191"/>
        <v>36510</v>
      </c>
      <c r="B12288">
        <v>36510</v>
      </c>
      <c r="C12288" t="s">
        <v>27362</v>
      </c>
      <c r="D12288" t="s">
        <v>8781</v>
      </c>
      <c r="E12288" s="363" t="s">
        <v>27363</v>
      </c>
      <c r="F12288"/>
      <c r="G12288"/>
      <c r="H12288"/>
      <c r="I12288" s="610"/>
    </row>
    <row r="12289" spans="1:9" ht="15" x14ac:dyDescent="0.25">
      <c r="A12289" s="609" t="str">
        <f t="shared" si="191"/>
        <v>25020</v>
      </c>
      <c r="B12289">
        <v>25020</v>
      </c>
      <c r="C12289" t="s">
        <v>27364</v>
      </c>
      <c r="D12289" t="s">
        <v>8781</v>
      </c>
      <c r="E12289" s="363" t="s">
        <v>27365</v>
      </c>
      <c r="F12289"/>
      <c r="G12289"/>
      <c r="H12289"/>
      <c r="I12289" s="610"/>
    </row>
    <row r="12290" spans="1:9" ht="15" x14ac:dyDescent="0.25">
      <c r="A12290" s="609" t="str">
        <f t="shared" ref="A12290:A12353" si="192">IF(ISERROR(SEARCH("/",B12290)=6),TRIM(CLEAN(B12290)),IF(SEARCH("/",B12290)=6,IF(LEN(TRIM(CLEAN(B12290)))=7,LEFT(TRIM(CLEAN(B12290)),6)&amp;"00"&amp;RIGHT(TRIM(CLEAN(B12290)),1),LEFT(TRIM(CLEAN(B12290)),6)&amp;"0"&amp;RIGHT(TRIM(CLEAN(B12290)),2)),TRIM(CLEAN(B12290))))</f>
        <v>7622</v>
      </c>
      <c r="B12290">
        <v>7622</v>
      </c>
      <c r="C12290" t="s">
        <v>27366</v>
      </c>
      <c r="D12290" t="s">
        <v>8781</v>
      </c>
      <c r="E12290" s="363" t="s">
        <v>27367</v>
      </c>
      <c r="F12290"/>
      <c r="G12290"/>
      <c r="H12290"/>
      <c r="I12290" s="610"/>
    </row>
    <row r="12291" spans="1:9" ht="15" x14ac:dyDescent="0.25">
      <c r="A12291" s="609" t="str">
        <f t="shared" si="192"/>
        <v>7624</v>
      </c>
      <c r="B12291">
        <v>7624</v>
      </c>
      <c r="C12291" t="s">
        <v>27368</v>
      </c>
      <c r="D12291" t="s">
        <v>8781</v>
      </c>
      <c r="E12291" s="363" t="s">
        <v>27369</v>
      </c>
      <c r="F12291"/>
      <c r="G12291"/>
      <c r="H12291"/>
      <c r="I12291" s="610"/>
    </row>
    <row r="12292" spans="1:9" ht="15" x14ac:dyDescent="0.25">
      <c r="A12292" s="609" t="str">
        <f t="shared" si="192"/>
        <v>7625</v>
      </c>
      <c r="B12292">
        <v>7625</v>
      </c>
      <c r="C12292" t="s">
        <v>27370</v>
      </c>
      <c r="D12292" t="s">
        <v>8781</v>
      </c>
      <c r="E12292" s="363" t="s">
        <v>27371</v>
      </c>
      <c r="F12292"/>
      <c r="G12292"/>
      <c r="H12292"/>
      <c r="I12292" s="610"/>
    </row>
    <row r="12293" spans="1:9" ht="15" x14ac:dyDescent="0.25">
      <c r="A12293" s="609" t="str">
        <f t="shared" si="192"/>
        <v>7623</v>
      </c>
      <c r="B12293">
        <v>7623</v>
      </c>
      <c r="C12293" t="s">
        <v>27372</v>
      </c>
      <c r="D12293" t="s">
        <v>8781</v>
      </c>
      <c r="E12293" s="363" t="s">
        <v>27365</v>
      </c>
      <c r="F12293"/>
      <c r="G12293"/>
      <c r="H12293"/>
      <c r="I12293" s="610"/>
    </row>
    <row r="12294" spans="1:9" ht="15" x14ac:dyDescent="0.25">
      <c r="A12294" s="609" t="str">
        <f t="shared" si="192"/>
        <v>36508</v>
      </c>
      <c r="B12294">
        <v>36508</v>
      </c>
      <c r="C12294" t="s">
        <v>27373</v>
      </c>
      <c r="D12294" t="s">
        <v>8781</v>
      </c>
      <c r="E12294" s="363" t="s">
        <v>27374</v>
      </c>
      <c r="F12294"/>
      <c r="G12294"/>
      <c r="H12294"/>
      <c r="I12294" s="610"/>
    </row>
    <row r="12295" spans="1:9" ht="15" x14ac:dyDescent="0.25">
      <c r="A12295" s="609" t="str">
        <f t="shared" si="192"/>
        <v>36509</v>
      </c>
      <c r="B12295">
        <v>36509</v>
      </c>
      <c r="C12295" t="s">
        <v>27375</v>
      </c>
      <c r="D12295" t="s">
        <v>8781</v>
      </c>
      <c r="E12295" s="363" t="s">
        <v>27376</v>
      </c>
      <c r="F12295"/>
      <c r="G12295"/>
      <c r="H12295"/>
      <c r="I12295" s="610"/>
    </row>
    <row r="12296" spans="1:9" ht="15" x14ac:dyDescent="0.25">
      <c r="A12296" s="609" t="str">
        <f t="shared" si="192"/>
        <v>13238</v>
      </c>
      <c r="B12296">
        <v>13238</v>
      </c>
      <c r="C12296" t="s">
        <v>27377</v>
      </c>
      <c r="D12296" t="s">
        <v>8781</v>
      </c>
      <c r="E12296" s="363" t="s">
        <v>27378</v>
      </c>
      <c r="F12296"/>
      <c r="G12296"/>
      <c r="H12296"/>
      <c r="I12296" s="610"/>
    </row>
    <row r="12297" spans="1:9" ht="15" x14ac:dyDescent="0.25">
      <c r="A12297" s="609" t="str">
        <f t="shared" si="192"/>
        <v>36511</v>
      </c>
      <c r="B12297">
        <v>36511</v>
      </c>
      <c r="C12297" t="s">
        <v>27379</v>
      </c>
      <c r="D12297" t="s">
        <v>8781</v>
      </c>
      <c r="E12297" s="363" t="s">
        <v>27380</v>
      </c>
      <c r="F12297"/>
      <c r="G12297"/>
      <c r="H12297"/>
      <c r="I12297" s="610"/>
    </row>
    <row r="12298" spans="1:9" ht="15" x14ac:dyDescent="0.25">
      <c r="A12298" s="609" t="str">
        <f t="shared" si="192"/>
        <v>36515</v>
      </c>
      <c r="B12298">
        <v>36515</v>
      </c>
      <c r="C12298" t="s">
        <v>27381</v>
      </c>
      <c r="D12298" t="s">
        <v>8781</v>
      </c>
      <c r="E12298" s="363" t="s">
        <v>27382</v>
      </c>
      <c r="F12298"/>
      <c r="G12298"/>
      <c r="H12298"/>
      <c r="I12298" s="610"/>
    </row>
    <row r="12299" spans="1:9" ht="15" x14ac:dyDescent="0.25">
      <c r="A12299" s="609" t="str">
        <f t="shared" si="192"/>
        <v>10598</v>
      </c>
      <c r="B12299">
        <v>10598</v>
      </c>
      <c r="C12299" t="s">
        <v>27383</v>
      </c>
      <c r="D12299" t="s">
        <v>8781</v>
      </c>
      <c r="E12299" s="363" t="s">
        <v>27384</v>
      </c>
      <c r="F12299"/>
      <c r="G12299"/>
      <c r="H12299"/>
      <c r="I12299" s="610"/>
    </row>
    <row r="12300" spans="1:9" ht="15" x14ac:dyDescent="0.25">
      <c r="A12300" s="609" t="str">
        <f t="shared" si="192"/>
        <v>7640</v>
      </c>
      <c r="B12300">
        <v>7640</v>
      </c>
      <c r="C12300" t="s">
        <v>27385</v>
      </c>
      <c r="D12300" t="s">
        <v>8781</v>
      </c>
      <c r="E12300" s="363" t="s">
        <v>27386</v>
      </c>
      <c r="F12300"/>
      <c r="G12300"/>
      <c r="H12300"/>
      <c r="I12300" s="610"/>
    </row>
    <row r="12301" spans="1:9" ht="15" x14ac:dyDescent="0.25">
      <c r="A12301" s="609" t="str">
        <f t="shared" si="192"/>
        <v>36513</v>
      </c>
      <c r="B12301">
        <v>36513</v>
      </c>
      <c r="C12301" t="s">
        <v>27387</v>
      </c>
      <c r="D12301" t="s">
        <v>8781</v>
      </c>
      <c r="E12301" s="363" t="s">
        <v>27388</v>
      </c>
      <c r="F12301"/>
      <c r="G12301"/>
      <c r="H12301"/>
      <c r="I12301" s="610"/>
    </row>
    <row r="12302" spans="1:9" ht="15" x14ac:dyDescent="0.25">
      <c r="A12302" s="609" t="str">
        <f t="shared" si="192"/>
        <v>36514</v>
      </c>
      <c r="B12302">
        <v>36514</v>
      </c>
      <c r="C12302" t="s">
        <v>27389</v>
      </c>
      <c r="D12302" t="s">
        <v>8781</v>
      </c>
      <c r="E12302" s="363" t="s">
        <v>27390</v>
      </c>
      <c r="F12302"/>
      <c r="G12302"/>
      <c r="H12302"/>
      <c r="I12302" s="610"/>
    </row>
    <row r="12303" spans="1:9" ht="15" x14ac:dyDescent="0.25">
      <c r="A12303" s="609" t="str">
        <f t="shared" si="192"/>
        <v>11572</v>
      </c>
      <c r="B12303">
        <v>11572</v>
      </c>
      <c r="C12303" t="s">
        <v>27391</v>
      </c>
      <c r="D12303" t="s">
        <v>8781</v>
      </c>
      <c r="E12303" s="363" t="s">
        <v>15095</v>
      </c>
      <c r="F12303"/>
      <c r="G12303"/>
      <c r="H12303"/>
      <c r="I12303" s="610"/>
    </row>
    <row r="12304" spans="1:9" ht="15" x14ac:dyDescent="0.25">
      <c r="A12304" s="609" t="str">
        <f t="shared" si="192"/>
        <v>36149</v>
      </c>
      <c r="B12304">
        <v>36149</v>
      </c>
      <c r="C12304" t="s">
        <v>27392</v>
      </c>
      <c r="D12304" t="s">
        <v>8781</v>
      </c>
      <c r="E12304" s="363" t="s">
        <v>19499</v>
      </c>
      <c r="F12304"/>
      <c r="G12304"/>
      <c r="H12304"/>
      <c r="I12304" s="610"/>
    </row>
    <row r="12305" spans="1:9" ht="15" x14ac:dyDescent="0.25">
      <c r="A12305" s="609" t="str">
        <f t="shared" si="192"/>
        <v>42407</v>
      </c>
      <c r="B12305">
        <v>42407</v>
      </c>
      <c r="C12305" t="s">
        <v>27393</v>
      </c>
      <c r="D12305" t="s">
        <v>8796</v>
      </c>
      <c r="E12305" s="363" t="s">
        <v>10090</v>
      </c>
      <c r="F12305"/>
      <c r="G12305"/>
      <c r="H12305"/>
      <c r="I12305" s="610"/>
    </row>
    <row r="12306" spans="1:9" ht="15" x14ac:dyDescent="0.25">
      <c r="A12306" s="609" t="str">
        <f t="shared" si="192"/>
        <v>11581</v>
      </c>
      <c r="B12306">
        <v>11581</v>
      </c>
      <c r="C12306" t="s">
        <v>27394</v>
      </c>
      <c r="D12306" t="s">
        <v>8796</v>
      </c>
      <c r="E12306" s="363" t="s">
        <v>10175</v>
      </c>
      <c r="F12306"/>
      <c r="G12306"/>
      <c r="H12306"/>
      <c r="I12306" s="610"/>
    </row>
    <row r="12307" spans="1:9" ht="15" x14ac:dyDescent="0.25">
      <c r="A12307" s="609" t="str">
        <f t="shared" si="192"/>
        <v>43605</v>
      </c>
      <c r="B12307">
        <v>43605</v>
      </c>
      <c r="C12307" t="s">
        <v>27395</v>
      </c>
      <c r="D12307" t="s">
        <v>8796</v>
      </c>
      <c r="E12307" s="363" t="s">
        <v>11854</v>
      </c>
      <c r="F12307"/>
      <c r="G12307"/>
      <c r="H12307"/>
      <c r="I12307" s="610"/>
    </row>
    <row r="12308" spans="1:9" ht="15" x14ac:dyDescent="0.25">
      <c r="A12308" s="609" t="str">
        <f t="shared" si="192"/>
        <v>11580</v>
      </c>
      <c r="B12308">
        <v>11580</v>
      </c>
      <c r="C12308" t="s">
        <v>27396</v>
      </c>
      <c r="D12308" t="s">
        <v>8796</v>
      </c>
      <c r="E12308" s="363" t="s">
        <v>10060</v>
      </c>
      <c r="F12308"/>
      <c r="G12308"/>
      <c r="H12308"/>
      <c r="I12308" s="610"/>
    </row>
    <row r="12309" spans="1:9" ht="15" x14ac:dyDescent="0.25">
      <c r="A12309" s="609" t="str">
        <f t="shared" si="192"/>
        <v>10743</v>
      </c>
      <c r="B12309">
        <v>10743</v>
      </c>
      <c r="C12309" t="s">
        <v>27397</v>
      </c>
      <c r="D12309" t="s">
        <v>8781</v>
      </c>
      <c r="E12309" s="363" t="s">
        <v>27398</v>
      </c>
      <c r="F12309"/>
      <c r="G12309"/>
      <c r="H12309"/>
      <c r="I12309" s="610"/>
    </row>
    <row r="12310" spans="1:9" ht="15" x14ac:dyDescent="0.25">
      <c r="A12310" s="609" t="str">
        <f t="shared" si="192"/>
        <v>39848</v>
      </c>
      <c r="B12310">
        <v>39848</v>
      </c>
      <c r="C12310" t="s">
        <v>27399</v>
      </c>
      <c r="D12310" t="s">
        <v>8796</v>
      </c>
      <c r="E12310" s="363" t="s">
        <v>10331</v>
      </c>
      <c r="F12310"/>
      <c r="G12310"/>
      <c r="H12310"/>
      <c r="I12310" s="610"/>
    </row>
    <row r="12311" spans="1:9" ht="15" x14ac:dyDescent="0.25">
      <c r="A12311" s="609" t="str">
        <f t="shared" si="192"/>
        <v>20999</v>
      </c>
      <c r="B12311">
        <v>20999</v>
      </c>
      <c r="C12311" t="s">
        <v>27400</v>
      </c>
      <c r="D12311" t="s">
        <v>8796</v>
      </c>
      <c r="E12311" s="363" t="s">
        <v>10362</v>
      </c>
      <c r="F12311"/>
      <c r="G12311"/>
      <c r="H12311"/>
      <c r="I12311" s="610"/>
    </row>
    <row r="12312" spans="1:9" ht="15" x14ac:dyDescent="0.25">
      <c r="A12312" s="609" t="str">
        <f t="shared" si="192"/>
        <v>21001</v>
      </c>
      <c r="B12312">
        <v>21001</v>
      </c>
      <c r="C12312" t="s">
        <v>27401</v>
      </c>
      <c r="D12312" t="s">
        <v>8796</v>
      </c>
      <c r="E12312" s="363" t="s">
        <v>22842</v>
      </c>
      <c r="F12312"/>
      <c r="G12312"/>
      <c r="H12312"/>
      <c r="I12312" s="610"/>
    </row>
    <row r="12313" spans="1:9" ht="15" x14ac:dyDescent="0.25">
      <c r="A12313" s="609" t="str">
        <f t="shared" si="192"/>
        <v>21003</v>
      </c>
      <c r="B12313">
        <v>21003</v>
      </c>
      <c r="C12313" t="s">
        <v>27402</v>
      </c>
      <c r="D12313" t="s">
        <v>8796</v>
      </c>
      <c r="E12313" s="363" t="s">
        <v>10460</v>
      </c>
      <c r="F12313"/>
      <c r="G12313"/>
      <c r="H12313"/>
      <c r="I12313" s="610"/>
    </row>
    <row r="12314" spans="1:9" ht="15" x14ac:dyDescent="0.25">
      <c r="A12314" s="609" t="str">
        <f t="shared" si="192"/>
        <v>21006</v>
      </c>
      <c r="B12314">
        <v>21006</v>
      </c>
      <c r="C12314" t="s">
        <v>27403</v>
      </c>
      <c r="D12314" t="s">
        <v>8796</v>
      </c>
      <c r="E12314" s="363" t="s">
        <v>9565</v>
      </c>
      <c r="F12314"/>
      <c r="G12314"/>
      <c r="H12314"/>
      <c r="I12314" s="610"/>
    </row>
    <row r="12315" spans="1:9" ht="15" x14ac:dyDescent="0.25">
      <c r="A12315" s="609" t="str">
        <f t="shared" si="192"/>
        <v>21019</v>
      </c>
      <c r="B12315">
        <v>21019</v>
      </c>
      <c r="C12315" t="s">
        <v>27404</v>
      </c>
      <c r="D12315" t="s">
        <v>8796</v>
      </c>
      <c r="E12315" s="363" t="s">
        <v>27405</v>
      </c>
      <c r="F12315"/>
      <c r="G12315"/>
      <c r="H12315"/>
      <c r="I12315" s="610"/>
    </row>
    <row r="12316" spans="1:9" ht="15" x14ac:dyDescent="0.25">
      <c r="A12316" s="609" t="str">
        <f t="shared" si="192"/>
        <v>21021</v>
      </c>
      <c r="B12316">
        <v>21021</v>
      </c>
      <c r="C12316" t="s">
        <v>27406</v>
      </c>
      <c r="D12316" t="s">
        <v>8796</v>
      </c>
      <c r="E12316" s="363" t="s">
        <v>19371</v>
      </c>
      <c r="F12316"/>
      <c r="G12316"/>
      <c r="H12316"/>
      <c r="I12316" s="610"/>
    </row>
    <row r="12317" spans="1:9" ht="15" x14ac:dyDescent="0.25">
      <c r="A12317" s="609" t="str">
        <f t="shared" si="192"/>
        <v>21024</v>
      </c>
      <c r="B12317">
        <v>21024</v>
      </c>
      <c r="C12317" t="s">
        <v>27407</v>
      </c>
      <c r="D12317" t="s">
        <v>8796</v>
      </c>
      <c r="E12317" s="363" t="s">
        <v>27408</v>
      </c>
      <c r="F12317"/>
      <c r="G12317"/>
      <c r="H12317"/>
      <c r="I12317" s="610"/>
    </row>
    <row r="12318" spans="1:9" ht="15" x14ac:dyDescent="0.25">
      <c r="A12318" s="609" t="str">
        <f t="shared" si="192"/>
        <v>40624</v>
      </c>
      <c r="B12318">
        <v>40624</v>
      </c>
      <c r="C12318" t="s">
        <v>27409</v>
      </c>
      <c r="D12318" t="s">
        <v>8796</v>
      </c>
      <c r="E12318" s="363" t="s">
        <v>27410</v>
      </c>
      <c r="F12318"/>
      <c r="G12318"/>
      <c r="H12318"/>
      <c r="I12318" s="610"/>
    </row>
    <row r="12319" spans="1:9" ht="15" x14ac:dyDescent="0.25">
      <c r="A12319" s="609" t="str">
        <f t="shared" si="192"/>
        <v>42575</v>
      </c>
      <c r="B12319">
        <v>42575</v>
      </c>
      <c r="C12319" t="s">
        <v>27411</v>
      </c>
      <c r="D12319" t="s">
        <v>8796</v>
      </c>
      <c r="E12319" s="363" t="s">
        <v>19168</v>
      </c>
      <c r="F12319"/>
      <c r="G12319"/>
      <c r="H12319"/>
      <c r="I12319" s="610"/>
    </row>
    <row r="12320" spans="1:9" ht="15" x14ac:dyDescent="0.25">
      <c r="A12320" s="609" t="str">
        <f t="shared" si="192"/>
        <v>13127</v>
      </c>
      <c r="B12320">
        <v>13127</v>
      </c>
      <c r="C12320" t="s">
        <v>27412</v>
      </c>
      <c r="D12320" t="s">
        <v>8796</v>
      </c>
      <c r="E12320" s="363" t="s">
        <v>26481</v>
      </c>
      <c r="F12320"/>
      <c r="G12320"/>
      <c r="H12320"/>
      <c r="I12320" s="610"/>
    </row>
    <row r="12321" spans="1:9" ht="15" x14ac:dyDescent="0.25">
      <c r="A12321" s="609" t="str">
        <f t="shared" si="192"/>
        <v>13137</v>
      </c>
      <c r="B12321">
        <v>13137</v>
      </c>
      <c r="C12321" t="s">
        <v>27413</v>
      </c>
      <c r="D12321" t="s">
        <v>8796</v>
      </c>
      <c r="E12321" s="363" t="s">
        <v>27414</v>
      </c>
      <c r="F12321"/>
      <c r="G12321"/>
      <c r="H12321"/>
      <c r="I12321" s="610"/>
    </row>
    <row r="12322" spans="1:9" ht="15" x14ac:dyDescent="0.25">
      <c r="A12322" s="609" t="str">
        <f t="shared" si="192"/>
        <v>42574</v>
      </c>
      <c r="B12322">
        <v>42574</v>
      </c>
      <c r="C12322" t="s">
        <v>27415</v>
      </c>
      <c r="D12322" t="s">
        <v>8796</v>
      </c>
      <c r="E12322" s="363" t="s">
        <v>19177</v>
      </c>
      <c r="F12322"/>
      <c r="G12322"/>
      <c r="H12322"/>
      <c r="I12322" s="610"/>
    </row>
    <row r="12323" spans="1:9" ht="15" x14ac:dyDescent="0.25">
      <c r="A12323" s="609" t="str">
        <f t="shared" si="192"/>
        <v>20989</v>
      </c>
      <c r="B12323">
        <v>20989</v>
      </c>
      <c r="C12323" t="s">
        <v>27416</v>
      </c>
      <c r="D12323" t="s">
        <v>8796</v>
      </c>
      <c r="E12323" s="363" t="s">
        <v>27417</v>
      </c>
      <c r="F12323"/>
      <c r="G12323"/>
      <c r="H12323"/>
      <c r="I12323" s="610"/>
    </row>
    <row r="12324" spans="1:9" ht="15" x14ac:dyDescent="0.25">
      <c r="A12324" s="609" t="str">
        <f t="shared" si="192"/>
        <v>21147</v>
      </c>
      <c r="B12324">
        <v>21147</v>
      </c>
      <c r="C12324" t="s">
        <v>27418</v>
      </c>
      <c r="D12324" t="s">
        <v>8796</v>
      </c>
      <c r="E12324" s="363" t="s">
        <v>27419</v>
      </c>
      <c r="F12324"/>
      <c r="G12324"/>
      <c r="H12324"/>
      <c r="I12324" s="610"/>
    </row>
    <row r="12325" spans="1:9" ht="15" x14ac:dyDescent="0.25">
      <c r="A12325" s="609" t="str">
        <f t="shared" si="192"/>
        <v>21148</v>
      </c>
      <c r="B12325">
        <v>21148</v>
      </c>
      <c r="C12325" t="s">
        <v>27420</v>
      </c>
      <c r="D12325" t="s">
        <v>8796</v>
      </c>
      <c r="E12325" s="363" t="s">
        <v>27421</v>
      </c>
      <c r="F12325"/>
      <c r="G12325"/>
      <c r="H12325"/>
      <c r="I12325" s="610"/>
    </row>
    <row r="12326" spans="1:9" ht="15" x14ac:dyDescent="0.25">
      <c r="A12326" s="609" t="str">
        <f t="shared" si="192"/>
        <v>20984</v>
      </c>
      <c r="B12326">
        <v>20984</v>
      </c>
      <c r="C12326" t="s">
        <v>27422</v>
      </c>
      <c r="D12326" t="s">
        <v>8796</v>
      </c>
      <c r="E12326" s="363" t="s">
        <v>27423</v>
      </c>
      <c r="F12326"/>
      <c r="G12326"/>
      <c r="H12326"/>
      <c r="I12326" s="610"/>
    </row>
    <row r="12327" spans="1:9" ht="15" x14ac:dyDescent="0.25">
      <c r="A12327" s="609" t="str">
        <f t="shared" si="192"/>
        <v>13042</v>
      </c>
      <c r="B12327">
        <v>13042</v>
      </c>
      <c r="C12327" t="s">
        <v>27424</v>
      </c>
      <c r="D12327" t="s">
        <v>8796</v>
      </c>
      <c r="E12327" s="363" t="s">
        <v>27425</v>
      </c>
      <c r="F12327"/>
      <c r="G12327"/>
      <c r="H12327"/>
      <c r="I12327" s="610"/>
    </row>
    <row r="12328" spans="1:9" ht="15" x14ac:dyDescent="0.25">
      <c r="A12328" s="609" t="str">
        <f t="shared" si="192"/>
        <v>21150</v>
      </c>
      <c r="B12328">
        <v>21150</v>
      </c>
      <c r="C12328" t="s">
        <v>27426</v>
      </c>
      <c r="D12328" t="s">
        <v>8796</v>
      </c>
      <c r="E12328" s="363" t="s">
        <v>10467</v>
      </c>
      <c r="F12328"/>
      <c r="G12328"/>
      <c r="H12328"/>
      <c r="I12328" s="610"/>
    </row>
    <row r="12329" spans="1:9" ht="15" x14ac:dyDescent="0.25">
      <c r="A12329" s="609" t="str">
        <f t="shared" si="192"/>
        <v>13141</v>
      </c>
      <c r="B12329">
        <v>13141</v>
      </c>
      <c r="C12329" t="s">
        <v>27427</v>
      </c>
      <c r="D12329" t="s">
        <v>8796</v>
      </c>
      <c r="E12329" s="363" t="s">
        <v>27428</v>
      </c>
      <c r="F12329"/>
      <c r="G12329"/>
      <c r="H12329"/>
      <c r="I12329" s="610"/>
    </row>
    <row r="12330" spans="1:9" ht="15" x14ac:dyDescent="0.25">
      <c r="A12330" s="609" t="str">
        <f t="shared" si="192"/>
        <v>42576</v>
      </c>
      <c r="B12330">
        <v>42576</v>
      </c>
      <c r="C12330" t="s">
        <v>27429</v>
      </c>
      <c r="D12330" t="s">
        <v>8796</v>
      </c>
      <c r="E12330" s="363" t="s">
        <v>27430</v>
      </c>
      <c r="F12330"/>
      <c r="G12330"/>
      <c r="H12330"/>
      <c r="I12330" s="610"/>
    </row>
    <row r="12331" spans="1:9" ht="15" x14ac:dyDescent="0.25">
      <c r="A12331" s="609" t="str">
        <f t="shared" si="192"/>
        <v>21151</v>
      </c>
      <c r="B12331">
        <v>21151</v>
      </c>
      <c r="C12331" t="s">
        <v>27431</v>
      </c>
      <c r="D12331" t="s">
        <v>8796</v>
      </c>
      <c r="E12331" s="363" t="s">
        <v>27432</v>
      </c>
      <c r="F12331"/>
      <c r="G12331"/>
      <c r="H12331"/>
      <c r="I12331" s="610"/>
    </row>
    <row r="12332" spans="1:9" ht="15" x14ac:dyDescent="0.25">
      <c r="A12332" s="609" t="str">
        <f t="shared" si="192"/>
        <v>13142</v>
      </c>
      <c r="B12332">
        <v>13142</v>
      </c>
      <c r="C12332" t="s">
        <v>27433</v>
      </c>
      <c r="D12332" t="s">
        <v>8796</v>
      </c>
      <c r="E12332" s="363" t="s">
        <v>27434</v>
      </c>
      <c r="F12332"/>
      <c r="G12332"/>
      <c r="H12332"/>
      <c r="I12332" s="610"/>
    </row>
    <row r="12333" spans="1:9" ht="15" x14ac:dyDescent="0.25">
      <c r="A12333" s="609" t="str">
        <f t="shared" si="192"/>
        <v>42577</v>
      </c>
      <c r="B12333">
        <v>42577</v>
      </c>
      <c r="C12333" t="s">
        <v>27435</v>
      </c>
      <c r="D12333" t="s">
        <v>8796</v>
      </c>
      <c r="E12333" s="363" t="s">
        <v>19735</v>
      </c>
      <c r="F12333"/>
      <c r="G12333"/>
      <c r="H12333"/>
      <c r="I12333" s="610"/>
    </row>
    <row r="12334" spans="1:9" ht="15" x14ac:dyDescent="0.25">
      <c r="A12334" s="609" t="str">
        <f t="shared" si="192"/>
        <v>20994</v>
      </c>
      <c r="B12334">
        <v>20994</v>
      </c>
      <c r="C12334" t="s">
        <v>27436</v>
      </c>
      <c r="D12334" t="s">
        <v>8796</v>
      </c>
      <c r="E12334" s="363" t="s">
        <v>27437</v>
      </c>
      <c r="F12334"/>
      <c r="G12334"/>
      <c r="H12334"/>
      <c r="I12334" s="610"/>
    </row>
    <row r="12335" spans="1:9" ht="15" x14ac:dyDescent="0.25">
      <c r="A12335" s="609" t="str">
        <f t="shared" si="192"/>
        <v>7672</v>
      </c>
      <c r="B12335">
        <v>7672</v>
      </c>
      <c r="C12335" t="s">
        <v>27438</v>
      </c>
      <c r="D12335" t="s">
        <v>8796</v>
      </c>
      <c r="E12335" s="363" t="s">
        <v>27439</v>
      </c>
      <c r="F12335"/>
      <c r="G12335"/>
      <c r="H12335"/>
      <c r="I12335" s="610"/>
    </row>
    <row r="12336" spans="1:9" ht="15" x14ac:dyDescent="0.25">
      <c r="A12336" s="609" t="str">
        <f t="shared" si="192"/>
        <v>20995</v>
      </c>
      <c r="B12336">
        <v>20995</v>
      </c>
      <c r="C12336" t="s">
        <v>27440</v>
      </c>
      <c r="D12336" t="s">
        <v>8796</v>
      </c>
      <c r="E12336" s="363" t="s">
        <v>27441</v>
      </c>
      <c r="F12336"/>
      <c r="G12336"/>
      <c r="H12336"/>
      <c r="I12336" s="610"/>
    </row>
    <row r="12337" spans="1:9" ht="15" x14ac:dyDescent="0.25">
      <c r="A12337" s="609" t="str">
        <f t="shared" si="192"/>
        <v>7690</v>
      </c>
      <c r="B12337">
        <v>7690</v>
      </c>
      <c r="C12337" t="s">
        <v>27442</v>
      </c>
      <c r="D12337" t="s">
        <v>8796</v>
      </c>
      <c r="E12337" s="363" t="s">
        <v>27443</v>
      </c>
      <c r="F12337"/>
      <c r="G12337"/>
      <c r="H12337"/>
      <c r="I12337" s="610"/>
    </row>
    <row r="12338" spans="1:9" ht="15" x14ac:dyDescent="0.25">
      <c r="A12338" s="609" t="str">
        <f t="shared" si="192"/>
        <v>20980</v>
      </c>
      <c r="B12338">
        <v>20980</v>
      </c>
      <c r="C12338" t="s">
        <v>27444</v>
      </c>
      <c r="D12338" t="s">
        <v>8796</v>
      </c>
      <c r="E12338" s="363" t="s">
        <v>27445</v>
      </c>
      <c r="F12338"/>
      <c r="G12338"/>
      <c r="H12338"/>
      <c r="I12338" s="610"/>
    </row>
    <row r="12339" spans="1:9" ht="15" x14ac:dyDescent="0.25">
      <c r="A12339" s="609" t="str">
        <f t="shared" si="192"/>
        <v>7661</v>
      </c>
      <c r="B12339">
        <v>7661</v>
      </c>
      <c r="C12339" t="s">
        <v>27446</v>
      </c>
      <c r="D12339" t="s">
        <v>8796</v>
      </c>
      <c r="E12339" s="363" t="s">
        <v>27447</v>
      </c>
      <c r="F12339"/>
      <c r="G12339"/>
      <c r="H12339"/>
      <c r="I12339" s="610"/>
    </row>
    <row r="12340" spans="1:9" ht="15" x14ac:dyDescent="0.25">
      <c r="A12340" s="609" t="str">
        <f t="shared" si="192"/>
        <v>21016</v>
      </c>
      <c r="B12340">
        <v>21016</v>
      </c>
      <c r="C12340" t="s">
        <v>27448</v>
      </c>
      <c r="D12340" t="s">
        <v>8796</v>
      </c>
      <c r="E12340" s="363" t="s">
        <v>22060</v>
      </c>
      <c r="F12340"/>
      <c r="G12340"/>
      <c r="H12340"/>
      <c r="I12340" s="610"/>
    </row>
    <row r="12341" spans="1:9" ht="15" x14ac:dyDescent="0.25">
      <c r="A12341" s="609" t="str">
        <f t="shared" si="192"/>
        <v>21008</v>
      </c>
      <c r="B12341">
        <v>21008</v>
      </c>
      <c r="C12341" t="s">
        <v>27449</v>
      </c>
      <c r="D12341" t="s">
        <v>8796</v>
      </c>
      <c r="E12341" s="363" t="s">
        <v>10375</v>
      </c>
      <c r="F12341"/>
      <c r="G12341"/>
      <c r="H12341"/>
      <c r="I12341" s="610"/>
    </row>
    <row r="12342" spans="1:9" ht="15" x14ac:dyDescent="0.25">
      <c r="A12342" s="609" t="str">
        <f t="shared" si="192"/>
        <v>21009</v>
      </c>
      <c r="B12342">
        <v>21009</v>
      </c>
      <c r="C12342" t="s">
        <v>27450</v>
      </c>
      <c r="D12342" t="s">
        <v>8796</v>
      </c>
      <c r="E12342" s="363" t="s">
        <v>18219</v>
      </c>
      <c r="F12342"/>
      <c r="G12342"/>
      <c r="H12342"/>
      <c r="I12342" s="610"/>
    </row>
    <row r="12343" spans="1:9" ht="15" x14ac:dyDescent="0.25">
      <c r="A12343" s="609" t="str">
        <f t="shared" si="192"/>
        <v>21010</v>
      </c>
      <c r="B12343">
        <v>21010</v>
      </c>
      <c r="C12343" t="s">
        <v>27451</v>
      </c>
      <c r="D12343" t="s">
        <v>8796</v>
      </c>
      <c r="E12343" s="363" t="s">
        <v>27452</v>
      </c>
      <c r="F12343"/>
      <c r="G12343"/>
      <c r="H12343"/>
      <c r="I12343" s="610"/>
    </row>
    <row r="12344" spans="1:9" ht="15" x14ac:dyDescent="0.25">
      <c r="A12344" s="609" t="str">
        <f t="shared" si="192"/>
        <v>21011</v>
      </c>
      <c r="B12344">
        <v>21011</v>
      </c>
      <c r="C12344" t="s">
        <v>27453</v>
      </c>
      <c r="D12344" t="s">
        <v>8796</v>
      </c>
      <c r="E12344" s="363" t="s">
        <v>27454</v>
      </c>
      <c r="F12344"/>
      <c r="G12344"/>
      <c r="H12344"/>
      <c r="I12344" s="610"/>
    </row>
    <row r="12345" spans="1:9" ht="15" x14ac:dyDescent="0.25">
      <c r="A12345" s="609" t="str">
        <f t="shared" si="192"/>
        <v>21012</v>
      </c>
      <c r="B12345">
        <v>21012</v>
      </c>
      <c r="C12345" t="s">
        <v>27455</v>
      </c>
      <c r="D12345" t="s">
        <v>8796</v>
      </c>
      <c r="E12345" s="363" t="s">
        <v>27456</v>
      </c>
      <c r="F12345"/>
      <c r="G12345"/>
      <c r="H12345"/>
      <c r="I12345" s="610"/>
    </row>
    <row r="12346" spans="1:9" ht="15" x14ac:dyDescent="0.25">
      <c r="A12346" s="609" t="str">
        <f t="shared" si="192"/>
        <v>21013</v>
      </c>
      <c r="B12346">
        <v>21013</v>
      </c>
      <c r="C12346" t="s">
        <v>27457</v>
      </c>
      <c r="D12346" t="s">
        <v>8796</v>
      </c>
      <c r="E12346" s="363" t="s">
        <v>27458</v>
      </c>
      <c r="F12346"/>
      <c r="G12346"/>
      <c r="H12346"/>
      <c r="I12346" s="610"/>
    </row>
    <row r="12347" spans="1:9" ht="15" x14ac:dyDescent="0.25">
      <c r="A12347" s="609" t="str">
        <f t="shared" si="192"/>
        <v>21014</v>
      </c>
      <c r="B12347">
        <v>21014</v>
      </c>
      <c r="C12347" t="s">
        <v>27459</v>
      </c>
      <c r="D12347" t="s">
        <v>8796</v>
      </c>
      <c r="E12347" s="363" t="s">
        <v>27460</v>
      </c>
      <c r="F12347"/>
      <c r="G12347"/>
      <c r="H12347"/>
      <c r="I12347" s="610"/>
    </row>
    <row r="12348" spans="1:9" ht="15" x14ac:dyDescent="0.25">
      <c r="A12348" s="609" t="str">
        <f t="shared" si="192"/>
        <v>21015</v>
      </c>
      <c r="B12348">
        <v>21015</v>
      </c>
      <c r="C12348" t="s">
        <v>27461</v>
      </c>
      <c r="D12348" t="s">
        <v>8796</v>
      </c>
      <c r="E12348" s="363" t="s">
        <v>27462</v>
      </c>
      <c r="F12348"/>
      <c r="G12348"/>
      <c r="H12348"/>
      <c r="I12348" s="610"/>
    </row>
    <row r="12349" spans="1:9" ht="15" x14ac:dyDescent="0.25">
      <c r="A12349" s="609" t="str">
        <f t="shared" si="192"/>
        <v>7697</v>
      </c>
      <c r="B12349">
        <v>7697</v>
      </c>
      <c r="C12349" t="s">
        <v>27463</v>
      </c>
      <c r="D12349" t="s">
        <v>8796</v>
      </c>
      <c r="E12349" s="363" t="s">
        <v>27464</v>
      </c>
      <c r="F12349"/>
      <c r="G12349"/>
      <c r="H12349"/>
      <c r="I12349" s="610"/>
    </row>
    <row r="12350" spans="1:9" ht="15" x14ac:dyDescent="0.25">
      <c r="A12350" s="609" t="str">
        <f t="shared" si="192"/>
        <v>7698</v>
      </c>
      <c r="B12350">
        <v>7698</v>
      </c>
      <c r="C12350" t="s">
        <v>27465</v>
      </c>
      <c r="D12350" t="s">
        <v>8796</v>
      </c>
      <c r="E12350" s="363" t="s">
        <v>19545</v>
      </c>
      <c r="F12350"/>
      <c r="G12350"/>
      <c r="H12350"/>
      <c r="I12350" s="610"/>
    </row>
    <row r="12351" spans="1:9" ht="15" x14ac:dyDescent="0.25">
      <c r="A12351" s="609" t="str">
        <f t="shared" si="192"/>
        <v>7691</v>
      </c>
      <c r="B12351">
        <v>7691</v>
      </c>
      <c r="C12351" t="s">
        <v>27466</v>
      </c>
      <c r="D12351" t="s">
        <v>8796</v>
      </c>
      <c r="E12351" s="363" t="s">
        <v>15263</v>
      </c>
      <c r="F12351"/>
      <c r="G12351"/>
      <c r="H12351"/>
      <c r="I12351" s="610"/>
    </row>
    <row r="12352" spans="1:9" ht="15" x14ac:dyDescent="0.25">
      <c r="A12352" s="609" t="str">
        <f t="shared" si="192"/>
        <v>40626</v>
      </c>
      <c r="B12352">
        <v>40626</v>
      </c>
      <c r="C12352" t="s">
        <v>27467</v>
      </c>
      <c r="D12352" t="s">
        <v>8796</v>
      </c>
      <c r="E12352" s="363" t="s">
        <v>27468</v>
      </c>
      <c r="F12352"/>
      <c r="G12352"/>
      <c r="H12352"/>
      <c r="I12352" s="610"/>
    </row>
    <row r="12353" spans="1:9" ht="15" x14ac:dyDescent="0.25">
      <c r="A12353" s="609" t="str">
        <f t="shared" si="192"/>
        <v>7701</v>
      </c>
      <c r="B12353">
        <v>7701</v>
      </c>
      <c r="C12353" t="s">
        <v>27469</v>
      </c>
      <c r="D12353" t="s">
        <v>8796</v>
      </c>
      <c r="E12353" s="363" t="s">
        <v>27470</v>
      </c>
      <c r="F12353"/>
      <c r="G12353"/>
      <c r="H12353"/>
      <c r="I12353" s="610"/>
    </row>
    <row r="12354" spans="1:9" ht="15" x14ac:dyDescent="0.25">
      <c r="A12354" s="609" t="str">
        <f t="shared" ref="A12354:A12417" si="193">IF(ISERROR(SEARCH("/",B12354)=6),TRIM(CLEAN(B12354)),IF(SEARCH("/",B12354)=6,IF(LEN(TRIM(CLEAN(B12354)))=7,LEFT(TRIM(CLEAN(B12354)),6)&amp;"00"&amp;RIGHT(TRIM(CLEAN(B12354)),1),LEFT(TRIM(CLEAN(B12354)),6)&amp;"0"&amp;RIGHT(TRIM(CLEAN(B12354)),2)),TRIM(CLEAN(B12354))))</f>
        <v>7696</v>
      </c>
      <c r="B12354">
        <v>7696</v>
      </c>
      <c r="C12354" t="s">
        <v>27471</v>
      </c>
      <c r="D12354" t="s">
        <v>8796</v>
      </c>
      <c r="E12354" s="363" t="s">
        <v>27472</v>
      </c>
      <c r="F12354"/>
      <c r="G12354"/>
      <c r="H12354"/>
      <c r="I12354" s="610"/>
    </row>
    <row r="12355" spans="1:9" ht="15" x14ac:dyDescent="0.25">
      <c r="A12355" s="609" t="str">
        <f t="shared" si="193"/>
        <v>7700</v>
      </c>
      <c r="B12355">
        <v>7700</v>
      </c>
      <c r="C12355" t="s">
        <v>27473</v>
      </c>
      <c r="D12355" t="s">
        <v>8796</v>
      </c>
      <c r="E12355" s="363" t="s">
        <v>27474</v>
      </c>
      <c r="F12355"/>
      <c r="G12355"/>
      <c r="H12355"/>
      <c r="I12355" s="610"/>
    </row>
    <row r="12356" spans="1:9" ht="15" x14ac:dyDescent="0.25">
      <c r="A12356" s="609" t="str">
        <f t="shared" si="193"/>
        <v>7694</v>
      </c>
      <c r="B12356">
        <v>7694</v>
      </c>
      <c r="C12356" t="s">
        <v>27475</v>
      </c>
      <c r="D12356" t="s">
        <v>8796</v>
      </c>
      <c r="E12356" s="363" t="s">
        <v>27476</v>
      </c>
      <c r="F12356"/>
      <c r="G12356"/>
      <c r="H12356"/>
      <c r="I12356" s="610"/>
    </row>
    <row r="12357" spans="1:9" ht="15" x14ac:dyDescent="0.25">
      <c r="A12357" s="609" t="str">
        <f t="shared" si="193"/>
        <v>7693</v>
      </c>
      <c r="B12357">
        <v>7693</v>
      </c>
      <c r="C12357" t="s">
        <v>27477</v>
      </c>
      <c r="D12357" t="s">
        <v>8796</v>
      </c>
      <c r="E12357" s="363" t="s">
        <v>27478</v>
      </c>
      <c r="F12357"/>
      <c r="G12357"/>
      <c r="H12357"/>
      <c r="I12357" s="610"/>
    </row>
    <row r="12358" spans="1:9" ht="15" x14ac:dyDescent="0.25">
      <c r="A12358" s="609" t="str">
        <f t="shared" si="193"/>
        <v>7692</v>
      </c>
      <c r="B12358">
        <v>7692</v>
      </c>
      <c r="C12358" t="s">
        <v>27479</v>
      </c>
      <c r="D12358" t="s">
        <v>8796</v>
      </c>
      <c r="E12358" s="363" t="s">
        <v>27480</v>
      </c>
      <c r="F12358"/>
      <c r="G12358"/>
      <c r="H12358"/>
      <c r="I12358" s="610"/>
    </row>
    <row r="12359" spans="1:9" ht="15" x14ac:dyDescent="0.25">
      <c r="A12359" s="609" t="str">
        <f t="shared" si="193"/>
        <v>7695</v>
      </c>
      <c r="B12359">
        <v>7695</v>
      </c>
      <c r="C12359" t="s">
        <v>27481</v>
      </c>
      <c r="D12359" t="s">
        <v>8796</v>
      </c>
      <c r="E12359" s="363" t="s">
        <v>27482</v>
      </c>
      <c r="F12359"/>
      <c r="G12359"/>
      <c r="H12359"/>
      <c r="I12359" s="610"/>
    </row>
    <row r="12360" spans="1:9" ht="15" x14ac:dyDescent="0.25">
      <c r="A12360" s="609" t="str">
        <f t="shared" si="193"/>
        <v>13356</v>
      </c>
      <c r="B12360">
        <v>13356</v>
      </c>
      <c r="C12360" t="s">
        <v>27483</v>
      </c>
      <c r="D12360" t="s">
        <v>8796</v>
      </c>
      <c r="E12360" s="363" t="s">
        <v>9536</v>
      </c>
      <c r="F12360"/>
      <c r="G12360"/>
      <c r="H12360"/>
      <c r="I12360" s="610"/>
    </row>
    <row r="12361" spans="1:9" ht="15" x14ac:dyDescent="0.25">
      <c r="A12361" s="609" t="str">
        <f t="shared" si="193"/>
        <v>36365</v>
      </c>
      <c r="B12361">
        <v>36365</v>
      </c>
      <c r="C12361" t="s">
        <v>27484</v>
      </c>
      <c r="D12361" t="s">
        <v>8796</v>
      </c>
      <c r="E12361" s="363" t="s">
        <v>23017</v>
      </c>
      <c r="F12361"/>
      <c r="G12361"/>
      <c r="H12361"/>
      <c r="I12361" s="610"/>
    </row>
    <row r="12362" spans="1:9" ht="15" x14ac:dyDescent="0.25">
      <c r="A12362" s="609" t="str">
        <f t="shared" si="193"/>
        <v>41930</v>
      </c>
      <c r="B12362">
        <v>41930</v>
      </c>
      <c r="C12362" t="s">
        <v>27485</v>
      </c>
      <c r="D12362" t="s">
        <v>8796</v>
      </c>
      <c r="E12362" s="363" t="s">
        <v>27486</v>
      </c>
      <c r="F12362"/>
      <c r="G12362"/>
      <c r="H12362"/>
      <c r="I12362" s="610"/>
    </row>
    <row r="12363" spans="1:9" ht="15" x14ac:dyDescent="0.25">
      <c r="A12363" s="609" t="str">
        <f t="shared" si="193"/>
        <v>41931</v>
      </c>
      <c r="B12363">
        <v>41931</v>
      </c>
      <c r="C12363" t="s">
        <v>27487</v>
      </c>
      <c r="D12363" t="s">
        <v>8796</v>
      </c>
      <c r="E12363" s="363" t="s">
        <v>27488</v>
      </c>
      <c r="F12363"/>
      <c r="G12363"/>
      <c r="H12363"/>
      <c r="I12363" s="610"/>
    </row>
    <row r="12364" spans="1:9" ht="15" x14ac:dyDescent="0.25">
      <c r="A12364" s="609" t="str">
        <f t="shared" si="193"/>
        <v>41932</v>
      </c>
      <c r="B12364">
        <v>41932</v>
      </c>
      <c r="C12364" t="s">
        <v>27489</v>
      </c>
      <c r="D12364" t="s">
        <v>8796</v>
      </c>
      <c r="E12364" s="363" t="s">
        <v>27490</v>
      </c>
      <c r="F12364"/>
      <c r="G12364"/>
      <c r="H12364"/>
      <c r="I12364" s="610"/>
    </row>
    <row r="12365" spans="1:9" ht="15" x14ac:dyDescent="0.25">
      <c r="A12365" s="609" t="str">
        <f t="shared" si="193"/>
        <v>41933</v>
      </c>
      <c r="B12365">
        <v>41933</v>
      </c>
      <c r="C12365" t="s">
        <v>27491</v>
      </c>
      <c r="D12365" t="s">
        <v>8796</v>
      </c>
      <c r="E12365" s="363" t="s">
        <v>27492</v>
      </c>
      <c r="F12365"/>
      <c r="G12365"/>
      <c r="H12365"/>
      <c r="I12365" s="610"/>
    </row>
    <row r="12366" spans="1:9" ht="15" x14ac:dyDescent="0.25">
      <c r="A12366" s="609" t="str">
        <f t="shared" si="193"/>
        <v>41934</v>
      </c>
      <c r="B12366">
        <v>41934</v>
      </c>
      <c r="C12366" t="s">
        <v>27493</v>
      </c>
      <c r="D12366" t="s">
        <v>8796</v>
      </c>
      <c r="E12366" s="363" t="s">
        <v>27494</v>
      </c>
      <c r="F12366"/>
      <c r="G12366"/>
      <c r="H12366"/>
      <c r="I12366" s="610"/>
    </row>
    <row r="12367" spans="1:9" ht="15" x14ac:dyDescent="0.25">
      <c r="A12367" s="609" t="str">
        <f t="shared" si="193"/>
        <v>41936</v>
      </c>
      <c r="B12367">
        <v>41936</v>
      </c>
      <c r="C12367" t="s">
        <v>27495</v>
      </c>
      <c r="D12367" t="s">
        <v>8796</v>
      </c>
      <c r="E12367" s="363" t="s">
        <v>27410</v>
      </c>
      <c r="F12367"/>
      <c r="G12367"/>
      <c r="H12367"/>
      <c r="I12367" s="610"/>
    </row>
    <row r="12368" spans="1:9" ht="15" x14ac:dyDescent="0.25">
      <c r="A12368" s="609" t="str">
        <f t="shared" si="193"/>
        <v>41785</v>
      </c>
      <c r="B12368">
        <v>41785</v>
      </c>
      <c r="C12368" t="s">
        <v>27496</v>
      </c>
      <c r="D12368" t="s">
        <v>8796</v>
      </c>
      <c r="E12368" s="363" t="s">
        <v>27497</v>
      </c>
      <c r="F12368"/>
      <c r="G12368"/>
      <c r="H12368"/>
      <c r="I12368" s="610"/>
    </row>
    <row r="12369" spans="1:9" ht="15" x14ac:dyDescent="0.25">
      <c r="A12369" s="609" t="str">
        <f t="shared" si="193"/>
        <v>41781</v>
      </c>
      <c r="B12369">
        <v>41781</v>
      </c>
      <c r="C12369" t="s">
        <v>27498</v>
      </c>
      <c r="D12369" t="s">
        <v>8796</v>
      </c>
      <c r="E12369" s="363" t="s">
        <v>27499</v>
      </c>
      <c r="F12369"/>
      <c r="G12369"/>
      <c r="H12369"/>
      <c r="I12369" s="610"/>
    </row>
    <row r="12370" spans="1:9" ht="15" x14ac:dyDescent="0.25">
      <c r="A12370" s="609" t="str">
        <f t="shared" si="193"/>
        <v>41783</v>
      </c>
      <c r="B12370">
        <v>41783</v>
      </c>
      <c r="C12370" t="s">
        <v>27500</v>
      </c>
      <c r="D12370" t="s">
        <v>8796</v>
      </c>
      <c r="E12370" s="363" t="s">
        <v>27501</v>
      </c>
      <c r="F12370"/>
      <c r="G12370"/>
      <c r="H12370"/>
      <c r="I12370" s="610"/>
    </row>
    <row r="12371" spans="1:9" ht="15" x14ac:dyDescent="0.25">
      <c r="A12371" s="609" t="str">
        <f t="shared" si="193"/>
        <v>41786</v>
      </c>
      <c r="B12371">
        <v>41786</v>
      </c>
      <c r="C12371" t="s">
        <v>27502</v>
      </c>
      <c r="D12371" t="s">
        <v>8796</v>
      </c>
      <c r="E12371" s="363" t="s">
        <v>27503</v>
      </c>
      <c r="F12371"/>
      <c r="G12371"/>
      <c r="H12371"/>
      <c r="I12371" s="610"/>
    </row>
    <row r="12372" spans="1:9" ht="15" x14ac:dyDescent="0.25">
      <c r="A12372" s="609" t="str">
        <f t="shared" si="193"/>
        <v>41779</v>
      </c>
      <c r="B12372">
        <v>41779</v>
      </c>
      <c r="C12372" t="s">
        <v>27504</v>
      </c>
      <c r="D12372" t="s">
        <v>8796</v>
      </c>
      <c r="E12372" s="363" t="s">
        <v>27505</v>
      </c>
      <c r="F12372"/>
      <c r="G12372"/>
      <c r="H12372"/>
      <c r="I12372" s="610"/>
    </row>
    <row r="12373" spans="1:9" ht="15" x14ac:dyDescent="0.25">
      <c r="A12373" s="609" t="str">
        <f t="shared" si="193"/>
        <v>41780</v>
      </c>
      <c r="B12373">
        <v>41780</v>
      </c>
      <c r="C12373" t="s">
        <v>27506</v>
      </c>
      <c r="D12373" t="s">
        <v>8796</v>
      </c>
      <c r="E12373" s="363" t="s">
        <v>27507</v>
      </c>
      <c r="F12373"/>
      <c r="G12373"/>
      <c r="H12373"/>
      <c r="I12373" s="610"/>
    </row>
    <row r="12374" spans="1:9" ht="15" x14ac:dyDescent="0.25">
      <c r="A12374" s="609" t="str">
        <f t="shared" si="193"/>
        <v>41782</v>
      </c>
      <c r="B12374">
        <v>41782</v>
      </c>
      <c r="C12374" t="s">
        <v>27508</v>
      </c>
      <c r="D12374" t="s">
        <v>8796</v>
      </c>
      <c r="E12374" s="363" t="s">
        <v>27509</v>
      </c>
      <c r="F12374"/>
      <c r="G12374"/>
      <c r="H12374"/>
      <c r="I12374" s="610"/>
    </row>
    <row r="12375" spans="1:9" ht="15" x14ac:dyDescent="0.25">
      <c r="A12375" s="609" t="str">
        <f t="shared" si="193"/>
        <v>38130</v>
      </c>
      <c r="B12375">
        <v>38130</v>
      </c>
      <c r="C12375" t="s">
        <v>27510</v>
      </c>
      <c r="D12375" t="s">
        <v>8796</v>
      </c>
      <c r="E12375" s="363" t="s">
        <v>10385</v>
      </c>
      <c r="F12375"/>
      <c r="G12375"/>
      <c r="H12375"/>
      <c r="I12375" s="610"/>
    </row>
    <row r="12376" spans="1:9" ht="15" x14ac:dyDescent="0.25">
      <c r="A12376" s="609" t="str">
        <f t="shared" si="193"/>
        <v>21123</v>
      </c>
      <c r="B12376">
        <v>21123</v>
      </c>
      <c r="C12376" t="s">
        <v>27511</v>
      </c>
      <c r="D12376" t="s">
        <v>8796</v>
      </c>
      <c r="E12376" s="363" t="s">
        <v>10386</v>
      </c>
      <c r="F12376"/>
      <c r="G12376"/>
      <c r="H12376"/>
      <c r="I12376" s="610"/>
    </row>
    <row r="12377" spans="1:9" ht="15" x14ac:dyDescent="0.25">
      <c r="A12377" s="609" t="str">
        <f t="shared" si="193"/>
        <v>21124</v>
      </c>
      <c r="B12377">
        <v>21124</v>
      </c>
      <c r="C12377" t="s">
        <v>27512</v>
      </c>
      <c r="D12377" t="s">
        <v>8796</v>
      </c>
      <c r="E12377" s="363" t="s">
        <v>9879</v>
      </c>
      <c r="F12377"/>
      <c r="G12377"/>
      <c r="H12377"/>
      <c r="I12377" s="610"/>
    </row>
    <row r="12378" spans="1:9" ht="15" x14ac:dyDescent="0.25">
      <c r="A12378" s="609" t="str">
        <f t="shared" si="193"/>
        <v>21125</v>
      </c>
      <c r="B12378">
        <v>21125</v>
      </c>
      <c r="C12378" t="s">
        <v>27513</v>
      </c>
      <c r="D12378" t="s">
        <v>8796</v>
      </c>
      <c r="E12378" s="363" t="s">
        <v>10137</v>
      </c>
      <c r="F12378"/>
      <c r="G12378"/>
      <c r="H12378"/>
      <c r="I12378" s="610"/>
    </row>
    <row r="12379" spans="1:9" ht="15" x14ac:dyDescent="0.25">
      <c r="A12379" s="609" t="str">
        <f t="shared" si="193"/>
        <v>38028</v>
      </c>
      <c r="B12379">
        <v>38028</v>
      </c>
      <c r="C12379" t="s">
        <v>27514</v>
      </c>
      <c r="D12379" t="s">
        <v>8796</v>
      </c>
      <c r="E12379" s="363" t="s">
        <v>10387</v>
      </c>
      <c r="F12379"/>
      <c r="G12379"/>
      <c r="H12379"/>
      <c r="I12379" s="610"/>
    </row>
    <row r="12380" spans="1:9" ht="15" x14ac:dyDescent="0.25">
      <c r="A12380" s="609" t="str">
        <f t="shared" si="193"/>
        <v>38029</v>
      </c>
      <c r="B12380">
        <v>38029</v>
      </c>
      <c r="C12380" t="s">
        <v>27515</v>
      </c>
      <c r="D12380" t="s">
        <v>8796</v>
      </c>
      <c r="E12380" s="363" t="s">
        <v>10388</v>
      </c>
      <c r="F12380"/>
      <c r="G12380"/>
      <c r="H12380"/>
      <c r="I12380" s="610"/>
    </row>
    <row r="12381" spans="1:9" ht="15" x14ac:dyDescent="0.25">
      <c r="A12381" s="609" t="str">
        <f t="shared" si="193"/>
        <v>38030</v>
      </c>
      <c r="B12381">
        <v>38030</v>
      </c>
      <c r="C12381" t="s">
        <v>27516</v>
      </c>
      <c r="D12381" t="s">
        <v>8796</v>
      </c>
      <c r="E12381" s="363" t="s">
        <v>10389</v>
      </c>
      <c r="F12381"/>
      <c r="G12381"/>
      <c r="H12381"/>
      <c r="I12381" s="610"/>
    </row>
    <row r="12382" spans="1:9" ht="15" x14ac:dyDescent="0.25">
      <c r="A12382" s="609" t="str">
        <f t="shared" si="193"/>
        <v>38031</v>
      </c>
      <c r="B12382">
        <v>38031</v>
      </c>
      <c r="C12382" t="s">
        <v>27517</v>
      </c>
      <c r="D12382" t="s">
        <v>8796</v>
      </c>
      <c r="E12382" s="363" t="s">
        <v>10390</v>
      </c>
      <c r="F12382"/>
      <c r="G12382"/>
      <c r="H12382"/>
      <c r="I12382" s="610"/>
    </row>
    <row r="12383" spans="1:9" ht="15" x14ac:dyDescent="0.25">
      <c r="A12383" s="609" t="str">
        <f t="shared" si="193"/>
        <v>39735</v>
      </c>
      <c r="B12383">
        <v>39735</v>
      </c>
      <c r="C12383" t="s">
        <v>27518</v>
      </c>
      <c r="D12383" t="s">
        <v>8796</v>
      </c>
      <c r="E12383" s="363" t="s">
        <v>27519</v>
      </c>
      <c r="F12383"/>
      <c r="G12383"/>
      <c r="H12383"/>
      <c r="I12383" s="610"/>
    </row>
    <row r="12384" spans="1:9" ht="15" x14ac:dyDescent="0.25">
      <c r="A12384" s="609" t="str">
        <f t="shared" si="193"/>
        <v>39734</v>
      </c>
      <c r="B12384">
        <v>39734</v>
      </c>
      <c r="C12384" t="s">
        <v>27520</v>
      </c>
      <c r="D12384" t="s">
        <v>8796</v>
      </c>
      <c r="E12384" s="363" t="s">
        <v>27521</v>
      </c>
      <c r="F12384"/>
      <c r="G12384"/>
      <c r="H12384"/>
      <c r="I12384" s="610"/>
    </row>
    <row r="12385" spans="1:9" ht="15" x14ac:dyDescent="0.25">
      <c r="A12385" s="609" t="str">
        <f t="shared" si="193"/>
        <v>39736</v>
      </c>
      <c r="B12385">
        <v>39736</v>
      </c>
      <c r="C12385" t="s">
        <v>27522</v>
      </c>
      <c r="D12385" t="s">
        <v>8796</v>
      </c>
      <c r="E12385" s="363" t="s">
        <v>27523</v>
      </c>
      <c r="F12385"/>
      <c r="G12385"/>
      <c r="H12385"/>
      <c r="I12385" s="610"/>
    </row>
    <row r="12386" spans="1:9" ht="15" x14ac:dyDescent="0.25">
      <c r="A12386" s="609" t="str">
        <f t="shared" si="193"/>
        <v>39737</v>
      </c>
      <c r="B12386">
        <v>39737</v>
      </c>
      <c r="C12386" t="s">
        <v>27524</v>
      </c>
      <c r="D12386" t="s">
        <v>8796</v>
      </c>
      <c r="E12386" s="363" t="s">
        <v>9237</v>
      </c>
      <c r="F12386"/>
      <c r="G12386"/>
      <c r="H12386"/>
      <c r="I12386" s="610"/>
    </row>
    <row r="12387" spans="1:9" ht="15" x14ac:dyDescent="0.25">
      <c r="A12387" s="609" t="str">
        <f t="shared" si="193"/>
        <v>39738</v>
      </c>
      <c r="B12387">
        <v>39738</v>
      </c>
      <c r="C12387" t="s">
        <v>27525</v>
      </c>
      <c r="D12387" t="s">
        <v>8796</v>
      </c>
      <c r="E12387" s="363" t="s">
        <v>10123</v>
      </c>
      <c r="F12387"/>
      <c r="G12387"/>
      <c r="H12387"/>
      <c r="I12387" s="610"/>
    </row>
    <row r="12388" spans="1:9" ht="15" x14ac:dyDescent="0.25">
      <c r="A12388" s="609" t="str">
        <f t="shared" si="193"/>
        <v>39739</v>
      </c>
      <c r="B12388">
        <v>39739</v>
      </c>
      <c r="C12388" t="s">
        <v>27526</v>
      </c>
      <c r="D12388" t="s">
        <v>8796</v>
      </c>
      <c r="E12388" s="363" t="s">
        <v>27527</v>
      </c>
      <c r="F12388"/>
      <c r="G12388"/>
      <c r="H12388"/>
      <c r="I12388" s="610"/>
    </row>
    <row r="12389" spans="1:9" ht="15" x14ac:dyDescent="0.25">
      <c r="A12389" s="609" t="str">
        <f t="shared" si="193"/>
        <v>39733</v>
      </c>
      <c r="B12389">
        <v>39733</v>
      </c>
      <c r="C12389" t="s">
        <v>27528</v>
      </c>
      <c r="D12389" t="s">
        <v>8796</v>
      </c>
      <c r="E12389" s="363" t="s">
        <v>18674</v>
      </c>
      <c r="F12389"/>
      <c r="G12389"/>
      <c r="H12389"/>
      <c r="I12389" s="610"/>
    </row>
    <row r="12390" spans="1:9" ht="15" x14ac:dyDescent="0.25">
      <c r="A12390" s="609" t="str">
        <f t="shared" si="193"/>
        <v>39854</v>
      </c>
      <c r="B12390">
        <v>39854</v>
      </c>
      <c r="C12390" t="s">
        <v>27529</v>
      </c>
      <c r="D12390" t="s">
        <v>8796</v>
      </c>
      <c r="E12390" s="363" t="s">
        <v>27530</v>
      </c>
      <c r="F12390"/>
      <c r="G12390"/>
      <c r="H12390"/>
      <c r="I12390" s="610"/>
    </row>
    <row r="12391" spans="1:9" ht="15" x14ac:dyDescent="0.25">
      <c r="A12391" s="609" t="str">
        <f t="shared" si="193"/>
        <v>39740</v>
      </c>
      <c r="B12391">
        <v>39740</v>
      </c>
      <c r="C12391" t="s">
        <v>27531</v>
      </c>
      <c r="D12391" t="s">
        <v>8796</v>
      </c>
      <c r="E12391" s="363" t="s">
        <v>27532</v>
      </c>
      <c r="F12391"/>
      <c r="G12391"/>
      <c r="H12391"/>
      <c r="I12391" s="610"/>
    </row>
    <row r="12392" spans="1:9" ht="15" x14ac:dyDescent="0.25">
      <c r="A12392" s="609" t="str">
        <f t="shared" si="193"/>
        <v>39741</v>
      </c>
      <c r="B12392">
        <v>39741</v>
      </c>
      <c r="C12392" t="s">
        <v>27533</v>
      </c>
      <c r="D12392" t="s">
        <v>8796</v>
      </c>
      <c r="E12392" s="363" t="s">
        <v>18311</v>
      </c>
      <c r="F12392"/>
      <c r="G12392"/>
      <c r="H12392"/>
      <c r="I12392" s="610"/>
    </row>
    <row r="12393" spans="1:9" ht="15" x14ac:dyDescent="0.25">
      <c r="A12393" s="609" t="str">
        <f t="shared" si="193"/>
        <v>39853</v>
      </c>
      <c r="B12393">
        <v>39853</v>
      </c>
      <c r="C12393" t="s">
        <v>27534</v>
      </c>
      <c r="D12393" t="s">
        <v>8796</v>
      </c>
      <c r="E12393" s="363" t="s">
        <v>10383</v>
      </c>
      <c r="F12393"/>
      <c r="G12393"/>
      <c r="H12393"/>
      <c r="I12393" s="610"/>
    </row>
    <row r="12394" spans="1:9" ht="15" x14ac:dyDescent="0.25">
      <c r="A12394" s="609" t="str">
        <f t="shared" si="193"/>
        <v>39742</v>
      </c>
      <c r="B12394">
        <v>39742</v>
      </c>
      <c r="C12394" t="s">
        <v>27535</v>
      </c>
      <c r="D12394" t="s">
        <v>8796</v>
      </c>
      <c r="E12394" s="363" t="s">
        <v>27536</v>
      </c>
      <c r="F12394"/>
      <c r="G12394"/>
      <c r="H12394"/>
      <c r="I12394" s="610"/>
    </row>
    <row r="12395" spans="1:9" ht="15" x14ac:dyDescent="0.25">
      <c r="A12395" s="609" t="str">
        <f t="shared" si="193"/>
        <v>39749</v>
      </c>
      <c r="B12395">
        <v>39749</v>
      </c>
      <c r="C12395" t="s">
        <v>27537</v>
      </c>
      <c r="D12395" t="s">
        <v>8796</v>
      </c>
      <c r="E12395" s="363" t="s">
        <v>18773</v>
      </c>
      <c r="F12395"/>
      <c r="G12395"/>
      <c r="H12395"/>
      <c r="I12395" s="610"/>
    </row>
    <row r="12396" spans="1:9" ht="15" x14ac:dyDescent="0.25">
      <c r="A12396" s="609" t="str">
        <f t="shared" si="193"/>
        <v>39751</v>
      </c>
      <c r="B12396">
        <v>39751</v>
      </c>
      <c r="C12396" t="s">
        <v>27538</v>
      </c>
      <c r="D12396" t="s">
        <v>8796</v>
      </c>
      <c r="E12396" s="363" t="s">
        <v>18774</v>
      </c>
      <c r="F12396"/>
      <c r="G12396"/>
      <c r="H12396"/>
      <c r="I12396" s="610"/>
    </row>
    <row r="12397" spans="1:9" ht="15" x14ac:dyDescent="0.25">
      <c r="A12397" s="609" t="str">
        <f t="shared" si="193"/>
        <v>39750</v>
      </c>
      <c r="B12397">
        <v>39750</v>
      </c>
      <c r="C12397" t="s">
        <v>27539</v>
      </c>
      <c r="D12397" t="s">
        <v>8796</v>
      </c>
      <c r="E12397" s="363" t="s">
        <v>10100</v>
      </c>
      <c r="F12397"/>
      <c r="G12397"/>
      <c r="H12397"/>
      <c r="I12397" s="610"/>
    </row>
    <row r="12398" spans="1:9" ht="15" x14ac:dyDescent="0.25">
      <c r="A12398" s="609" t="str">
        <f t="shared" si="193"/>
        <v>39747</v>
      </c>
      <c r="B12398">
        <v>39747</v>
      </c>
      <c r="C12398" t="s">
        <v>27540</v>
      </c>
      <c r="D12398" t="s">
        <v>8796</v>
      </c>
      <c r="E12398" s="363" t="s">
        <v>18262</v>
      </c>
      <c r="F12398"/>
      <c r="G12398"/>
      <c r="H12398"/>
      <c r="I12398" s="610"/>
    </row>
    <row r="12399" spans="1:9" ht="15" x14ac:dyDescent="0.25">
      <c r="A12399" s="609" t="str">
        <f t="shared" si="193"/>
        <v>39753</v>
      </c>
      <c r="B12399">
        <v>39753</v>
      </c>
      <c r="C12399" t="s">
        <v>27541</v>
      </c>
      <c r="D12399" t="s">
        <v>8796</v>
      </c>
      <c r="E12399" s="363" t="s">
        <v>18775</v>
      </c>
      <c r="F12399"/>
      <c r="G12399"/>
      <c r="H12399"/>
      <c r="I12399" s="610"/>
    </row>
    <row r="12400" spans="1:9" ht="15" x14ac:dyDescent="0.25">
      <c r="A12400" s="609" t="str">
        <f t="shared" si="193"/>
        <v>39754</v>
      </c>
      <c r="B12400">
        <v>39754</v>
      </c>
      <c r="C12400" t="s">
        <v>27542</v>
      </c>
      <c r="D12400" t="s">
        <v>8796</v>
      </c>
      <c r="E12400" s="363" t="s">
        <v>18776</v>
      </c>
      <c r="F12400"/>
      <c r="G12400"/>
      <c r="H12400"/>
      <c r="I12400" s="610"/>
    </row>
    <row r="12401" spans="1:9" ht="15" x14ac:dyDescent="0.25">
      <c r="A12401" s="609" t="str">
        <f t="shared" si="193"/>
        <v>39748</v>
      </c>
      <c r="B12401">
        <v>39748</v>
      </c>
      <c r="C12401" t="s">
        <v>27543</v>
      </c>
      <c r="D12401" t="s">
        <v>8796</v>
      </c>
      <c r="E12401" s="363" t="s">
        <v>9238</v>
      </c>
      <c r="F12401"/>
      <c r="G12401"/>
      <c r="H12401"/>
      <c r="I12401" s="610"/>
    </row>
    <row r="12402" spans="1:9" ht="15" x14ac:dyDescent="0.25">
      <c r="A12402" s="609" t="str">
        <f t="shared" si="193"/>
        <v>39755</v>
      </c>
      <c r="B12402">
        <v>39755</v>
      </c>
      <c r="C12402" t="s">
        <v>27544</v>
      </c>
      <c r="D12402" t="s">
        <v>8796</v>
      </c>
      <c r="E12402" s="363" t="s">
        <v>18777</v>
      </c>
      <c r="F12402"/>
      <c r="G12402"/>
      <c r="H12402"/>
      <c r="I12402" s="610"/>
    </row>
    <row r="12403" spans="1:9" ht="15" x14ac:dyDescent="0.25">
      <c r="A12403" s="609" t="str">
        <f t="shared" si="193"/>
        <v>12742</v>
      </c>
      <c r="B12403">
        <v>12742</v>
      </c>
      <c r="C12403" t="s">
        <v>27545</v>
      </c>
      <c r="D12403" t="s">
        <v>8796</v>
      </c>
      <c r="E12403" s="363" t="s">
        <v>18778</v>
      </c>
      <c r="F12403"/>
      <c r="G12403"/>
      <c r="H12403"/>
      <c r="I12403" s="610"/>
    </row>
    <row r="12404" spans="1:9" ht="15" x14ac:dyDescent="0.25">
      <c r="A12404" s="609" t="str">
        <f t="shared" si="193"/>
        <v>12713</v>
      </c>
      <c r="B12404">
        <v>12713</v>
      </c>
      <c r="C12404" t="s">
        <v>27546</v>
      </c>
      <c r="D12404" t="s">
        <v>8796</v>
      </c>
      <c r="E12404" s="363" t="s">
        <v>10299</v>
      </c>
      <c r="F12404"/>
      <c r="G12404"/>
      <c r="H12404"/>
      <c r="I12404" s="610"/>
    </row>
    <row r="12405" spans="1:9" ht="15" x14ac:dyDescent="0.25">
      <c r="A12405" s="609" t="str">
        <f t="shared" si="193"/>
        <v>12743</v>
      </c>
      <c r="B12405">
        <v>12743</v>
      </c>
      <c r="C12405" t="s">
        <v>27547</v>
      </c>
      <c r="D12405" t="s">
        <v>8796</v>
      </c>
      <c r="E12405" s="363" t="s">
        <v>10311</v>
      </c>
      <c r="F12405"/>
      <c r="G12405"/>
      <c r="H12405"/>
      <c r="I12405" s="610"/>
    </row>
    <row r="12406" spans="1:9" ht="15" x14ac:dyDescent="0.25">
      <c r="A12406" s="609" t="str">
        <f t="shared" si="193"/>
        <v>12744</v>
      </c>
      <c r="B12406">
        <v>12744</v>
      </c>
      <c r="C12406" t="s">
        <v>27548</v>
      </c>
      <c r="D12406" t="s">
        <v>8796</v>
      </c>
      <c r="E12406" s="363" t="s">
        <v>18049</v>
      </c>
      <c r="F12406"/>
      <c r="G12406"/>
      <c r="H12406"/>
      <c r="I12406" s="610"/>
    </row>
    <row r="12407" spans="1:9" ht="15" x14ac:dyDescent="0.25">
      <c r="A12407" s="609" t="str">
        <f t="shared" si="193"/>
        <v>12745</v>
      </c>
      <c r="B12407">
        <v>12745</v>
      </c>
      <c r="C12407" t="s">
        <v>27549</v>
      </c>
      <c r="D12407" t="s">
        <v>8796</v>
      </c>
      <c r="E12407" s="363" t="s">
        <v>11158</v>
      </c>
      <c r="F12407"/>
      <c r="G12407"/>
      <c r="H12407"/>
      <c r="I12407" s="610"/>
    </row>
    <row r="12408" spans="1:9" ht="15" x14ac:dyDescent="0.25">
      <c r="A12408" s="609" t="str">
        <f t="shared" si="193"/>
        <v>12746</v>
      </c>
      <c r="B12408">
        <v>12746</v>
      </c>
      <c r="C12408" t="s">
        <v>27550</v>
      </c>
      <c r="D12408" t="s">
        <v>8796</v>
      </c>
      <c r="E12408" s="363" t="s">
        <v>18711</v>
      </c>
      <c r="F12408"/>
      <c r="G12408"/>
      <c r="H12408"/>
      <c r="I12408" s="610"/>
    </row>
    <row r="12409" spans="1:9" ht="15" x14ac:dyDescent="0.25">
      <c r="A12409" s="609" t="str">
        <f t="shared" si="193"/>
        <v>12747</v>
      </c>
      <c r="B12409">
        <v>12747</v>
      </c>
      <c r="C12409" t="s">
        <v>27551</v>
      </c>
      <c r="D12409" t="s">
        <v>8796</v>
      </c>
      <c r="E12409" s="363" t="s">
        <v>18779</v>
      </c>
      <c r="F12409"/>
      <c r="G12409"/>
      <c r="H12409"/>
      <c r="I12409" s="610"/>
    </row>
    <row r="12410" spans="1:9" ht="15" x14ac:dyDescent="0.25">
      <c r="A12410" s="609" t="str">
        <f t="shared" si="193"/>
        <v>12748</v>
      </c>
      <c r="B12410">
        <v>12748</v>
      </c>
      <c r="C12410" t="s">
        <v>27552</v>
      </c>
      <c r="D12410" t="s">
        <v>8796</v>
      </c>
      <c r="E12410" s="363" t="s">
        <v>18780</v>
      </c>
      <c r="F12410"/>
      <c r="G12410"/>
      <c r="H12410"/>
      <c r="I12410" s="610"/>
    </row>
    <row r="12411" spans="1:9" ht="15" x14ac:dyDescent="0.25">
      <c r="A12411" s="609" t="str">
        <f t="shared" si="193"/>
        <v>12749</v>
      </c>
      <c r="B12411">
        <v>12749</v>
      </c>
      <c r="C12411" t="s">
        <v>27553</v>
      </c>
      <c r="D12411" t="s">
        <v>8796</v>
      </c>
      <c r="E12411" s="363" t="s">
        <v>18781</v>
      </c>
      <c r="F12411"/>
      <c r="G12411"/>
      <c r="H12411"/>
      <c r="I12411" s="610"/>
    </row>
    <row r="12412" spans="1:9" ht="15" x14ac:dyDescent="0.25">
      <c r="A12412" s="609" t="str">
        <f t="shared" si="193"/>
        <v>39726</v>
      </c>
      <c r="B12412">
        <v>39726</v>
      </c>
      <c r="C12412" t="s">
        <v>27554</v>
      </c>
      <c r="D12412" t="s">
        <v>8796</v>
      </c>
      <c r="E12412" s="363" t="s">
        <v>18782</v>
      </c>
      <c r="F12412"/>
      <c r="G12412"/>
      <c r="H12412"/>
      <c r="I12412" s="610"/>
    </row>
    <row r="12413" spans="1:9" ht="15" x14ac:dyDescent="0.25">
      <c r="A12413" s="609" t="str">
        <f t="shared" si="193"/>
        <v>39728</v>
      </c>
      <c r="B12413">
        <v>39728</v>
      </c>
      <c r="C12413" t="s">
        <v>27555</v>
      </c>
      <c r="D12413" t="s">
        <v>8796</v>
      </c>
      <c r="E12413" s="363" t="s">
        <v>18783</v>
      </c>
      <c r="F12413"/>
      <c r="G12413"/>
      <c r="H12413"/>
      <c r="I12413" s="610"/>
    </row>
    <row r="12414" spans="1:9" ht="15" x14ac:dyDescent="0.25">
      <c r="A12414" s="609" t="str">
        <f t="shared" si="193"/>
        <v>39727</v>
      </c>
      <c r="B12414">
        <v>39727</v>
      </c>
      <c r="C12414" t="s">
        <v>27556</v>
      </c>
      <c r="D12414" t="s">
        <v>8796</v>
      </c>
      <c r="E12414" s="363" t="s">
        <v>18784</v>
      </c>
      <c r="F12414"/>
      <c r="G12414"/>
      <c r="H12414"/>
      <c r="I12414" s="610"/>
    </row>
    <row r="12415" spans="1:9" ht="15" x14ac:dyDescent="0.25">
      <c r="A12415" s="609" t="str">
        <f t="shared" si="193"/>
        <v>39724</v>
      </c>
      <c r="B12415">
        <v>39724</v>
      </c>
      <c r="C12415" t="s">
        <v>27557</v>
      </c>
      <c r="D12415" t="s">
        <v>8796</v>
      </c>
      <c r="E12415" s="363" t="s">
        <v>18785</v>
      </c>
      <c r="F12415"/>
      <c r="G12415"/>
      <c r="H12415"/>
      <c r="I12415" s="610"/>
    </row>
    <row r="12416" spans="1:9" ht="15" x14ac:dyDescent="0.25">
      <c r="A12416" s="609" t="str">
        <f t="shared" si="193"/>
        <v>39729</v>
      </c>
      <c r="B12416">
        <v>39729</v>
      </c>
      <c r="C12416" t="s">
        <v>27558</v>
      </c>
      <c r="D12416" t="s">
        <v>8796</v>
      </c>
      <c r="E12416" s="363" t="s">
        <v>18786</v>
      </c>
      <c r="F12416"/>
      <c r="G12416"/>
      <c r="H12416"/>
      <c r="I12416" s="610"/>
    </row>
    <row r="12417" spans="1:9" ht="15" x14ac:dyDescent="0.25">
      <c r="A12417" s="609" t="str">
        <f t="shared" si="193"/>
        <v>39730</v>
      </c>
      <c r="B12417">
        <v>39730</v>
      </c>
      <c r="C12417" t="s">
        <v>27559</v>
      </c>
      <c r="D12417" t="s">
        <v>8796</v>
      </c>
      <c r="E12417" s="363" t="s">
        <v>18787</v>
      </c>
      <c r="F12417"/>
      <c r="G12417"/>
      <c r="H12417"/>
      <c r="I12417" s="610"/>
    </row>
    <row r="12418" spans="1:9" ht="15" x14ac:dyDescent="0.25">
      <c r="A12418" s="609" t="str">
        <f t="shared" ref="A12418:A12481" si="194">IF(ISERROR(SEARCH("/",B12418)=6),TRIM(CLEAN(B12418)),IF(SEARCH("/",B12418)=6,IF(LEN(TRIM(CLEAN(B12418)))=7,LEFT(TRIM(CLEAN(B12418)),6)&amp;"00"&amp;RIGHT(TRIM(CLEAN(B12418)),1),LEFT(TRIM(CLEAN(B12418)),6)&amp;"0"&amp;RIGHT(TRIM(CLEAN(B12418)),2)),TRIM(CLEAN(B12418))))</f>
        <v>39731</v>
      </c>
      <c r="B12418">
        <v>39731</v>
      </c>
      <c r="C12418" t="s">
        <v>27560</v>
      </c>
      <c r="D12418" t="s">
        <v>8796</v>
      </c>
      <c r="E12418" s="363" t="s">
        <v>18788</v>
      </c>
      <c r="F12418"/>
      <c r="G12418"/>
      <c r="H12418"/>
      <c r="I12418" s="610"/>
    </row>
    <row r="12419" spans="1:9" ht="15" x14ac:dyDescent="0.25">
      <c r="A12419" s="609" t="str">
        <f t="shared" si="194"/>
        <v>39725</v>
      </c>
      <c r="B12419">
        <v>39725</v>
      </c>
      <c r="C12419" t="s">
        <v>27561</v>
      </c>
      <c r="D12419" t="s">
        <v>8796</v>
      </c>
      <c r="E12419" s="363" t="s">
        <v>18789</v>
      </c>
      <c r="F12419"/>
      <c r="G12419"/>
      <c r="H12419"/>
      <c r="I12419" s="610"/>
    </row>
    <row r="12420" spans="1:9" ht="15" x14ac:dyDescent="0.25">
      <c r="A12420" s="609" t="str">
        <f t="shared" si="194"/>
        <v>39732</v>
      </c>
      <c r="B12420">
        <v>39732</v>
      </c>
      <c r="C12420" t="s">
        <v>27562</v>
      </c>
      <c r="D12420" t="s">
        <v>8796</v>
      </c>
      <c r="E12420" s="363" t="s">
        <v>18790</v>
      </c>
      <c r="F12420"/>
      <c r="G12420"/>
      <c r="H12420"/>
      <c r="I12420" s="610"/>
    </row>
    <row r="12421" spans="1:9" ht="15" x14ac:dyDescent="0.25">
      <c r="A12421" s="609" t="str">
        <f t="shared" si="194"/>
        <v>39660</v>
      </c>
      <c r="B12421">
        <v>39660</v>
      </c>
      <c r="C12421" t="s">
        <v>27563</v>
      </c>
      <c r="D12421" t="s">
        <v>8796</v>
      </c>
      <c r="E12421" s="363" t="s">
        <v>18791</v>
      </c>
      <c r="F12421"/>
      <c r="G12421"/>
      <c r="H12421"/>
      <c r="I12421" s="610"/>
    </row>
    <row r="12422" spans="1:9" ht="15" x14ac:dyDescent="0.25">
      <c r="A12422" s="609" t="str">
        <f t="shared" si="194"/>
        <v>39662</v>
      </c>
      <c r="B12422">
        <v>39662</v>
      </c>
      <c r="C12422" t="s">
        <v>27564</v>
      </c>
      <c r="D12422" t="s">
        <v>8796</v>
      </c>
      <c r="E12422" s="363" t="s">
        <v>10215</v>
      </c>
      <c r="F12422"/>
      <c r="G12422"/>
      <c r="H12422"/>
      <c r="I12422" s="610"/>
    </row>
    <row r="12423" spans="1:9" ht="15" x14ac:dyDescent="0.25">
      <c r="A12423" s="609" t="str">
        <f t="shared" si="194"/>
        <v>39661</v>
      </c>
      <c r="B12423">
        <v>39661</v>
      </c>
      <c r="C12423" t="s">
        <v>27565</v>
      </c>
      <c r="D12423" t="s">
        <v>8796</v>
      </c>
      <c r="E12423" s="363" t="s">
        <v>9295</v>
      </c>
      <c r="F12423"/>
      <c r="G12423"/>
      <c r="H12423"/>
      <c r="I12423" s="610"/>
    </row>
    <row r="12424" spans="1:9" ht="15" x14ac:dyDescent="0.25">
      <c r="A12424" s="609" t="str">
        <f t="shared" si="194"/>
        <v>39666</v>
      </c>
      <c r="B12424">
        <v>39666</v>
      </c>
      <c r="C12424" t="s">
        <v>27566</v>
      </c>
      <c r="D12424" t="s">
        <v>8796</v>
      </c>
      <c r="E12424" s="363" t="s">
        <v>18792</v>
      </c>
      <c r="F12424"/>
      <c r="G12424"/>
      <c r="H12424"/>
      <c r="I12424" s="610"/>
    </row>
    <row r="12425" spans="1:9" ht="15" x14ac:dyDescent="0.25">
      <c r="A12425" s="609" t="str">
        <f t="shared" si="194"/>
        <v>39664</v>
      </c>
      <c r="B12425">
        <v>39664</v>
      </c>
      <c r="C12425" t="s">
        <v>27567</v>
      </c>
      <c r="D12425" t="s">
        <v>8796</v>
      </c>
      <c r="E12425" s="363" t="s">
        <v>18142</v>
      </c>
      <c r="F12425"/>
      <c r="G12425"/>
      <c r="H12425"/>
      <c r="I12425" s="610"/>
    </row>
    <row r="12426" spans="1:9" ht="15" x14ac:dyDescent="0.25">
      <c r="A12426" s="609" t="str">
        <f t="shared" si="194"/>
        <v>39663</v>
      </c>
      <c r="B12426">
        <v>39663</v>
      </c>
      <c r="C12426" t="s">
        <v>27568</v>
      </c>
      <c r="D12426" t="s">
        <v>8796</v>
      </c>
      <c r="E12426" s="363" t="s">
        <v>9098</v>
      </c>
      <c r="F12426"/>
      <c r="G12426"/>
      <c r="H12426"/>
      <c r="I12426" s="610"/>
    </row>
    <row r="12427" spans="1:9" ht="15" x14ac:dyDescent="0.25">
      <c r="A12427" s="609" t="str">
        <f t="shared" si="194"/>
        <v>39665</v>
      </c>
      <c r="B12427">
        <v>39665</v>
      </c>
      <c r="C12427" t="s">
        <v>27569</v>
      </c>
      <c r="D12427" t="s">
        <v>8796</v>
      </c>
      <c r="E12427" s="363" t="s">
        <v>18191</v>
      </c>
      <c r="F12427"/>
      <c r="G12427"/>
      <c r="H12427"/>
      <c r="I12427" s="610"/>
    </row>
    <row r="12428" spans="1:9" ht="15" x14ac:dyDescent="0.25">
      <c r="A12428" s="609" t="str">
        <f t="shared" si="194"/>
        <v>39752</v>
      </c>
      <c r="B12428">
        <v>39752</v>
      </c>
      <c r="C12428" t="s">
        <v>27570</v>
      </c>
      <c r="D12428" t="s">
        <v>8796</v>
      </c>
      <c r="E12428" s="363" t="s">
        <v>18793</v>
      </c>
      <c r="F12428"/>
      <c r="G12428"/>
      <c r="H12428"/>
      <c r="I12428" s="610"/>
    </row>
    <row r="12429" spans="1:9" ht="15" x14ac:dyDescent="0.25">
      <c r="A12429" s="609" t="str">
        <f t="shared" si="194"/>
        <v>7725</v>
      </c>
      <c r="B12429">
        <v>7725</v>
      </c>
      <c r="C12429" t="s">
        <v>27571</v>
      </c>
      <c r="D12429" t="s">
        <v>8796</v>
      </c>
      <c r="E12429" s="363" t="s">
        <v>27572</v>
      </c>
      <c r="F12429"/>
      <c r="G12429"/>
      <c r="H12429"/>
      <c r="I12429" s="610"/>
    </row>
    <row r="12430" spans="1:9" ht="15" x14ac:dyDescent="0.25">
      <c r="A12430" s="609" t="str">
        <f t="shared" si="194"/>
        <v>7753</v>
      </c>
      <c r="B12430">
        <v>7753</v>
      </c>
      <c r="C12430" t="s">
        <v>27573</v>
      </c>
      <c r="D12430" t="s">
        <v>8796</v>
      </c>
      <c r="E12430" s="363" t="s">
        <v>27574</v>
      </c>
      <c r="F12430"/>
      <c r="G12430"/>
      <c r="H12430"/>
      <c r="I12430" s="610"/>
    </row>
    <row r="12431" spans="1:9" ht="15" x14ac:dyDescent="0.25">
      <c r="A12431" s="609" t="str">
        <f t="shared" si="194"/>
        <v>13256</v>
      </c>
      <c r="B12431">
        <v>13256</v>
      </c>
      <c r="C12431" t="s">
        <v>27575</v>
      </c>
      <c r="D12431" t="s">
        <v>8796</v>
      </c>
      <c r="E12431" s="363" t="s">
        <v>27576</v>
      </c>
      <c r="F12431"/>
      <c r="G12431"/>
      <c r="H12431"/>
      <c r="I12431" s="610"/>
    </row>
    <row r="12432" spans="1:9" ht="15" x14ac:dyDescent="0.25">
      <c r="A12432" s="609" t="str">
        <f t="shared" si="194"/>
        <v>7757</v>
      </c>
      <c r="B12432">
        <v>7757</v>
      </c>
      <c r="C12432" t="s">
        <v>27577</v>
      </c>
      <c r="D12432" t="s">
        <v>8796</v>
      </c>
      <c r="E12432" s="363" t="s">
        <v>27578</v>
      </c>
      <c r="F12432"/>
      <c r="G12432"/>
      <c r="H12432"/>
      <c r="I12432" s="610"/>
    </row>
    <row r="12433" spans="1:9" ht="15" x14ac:dyDescent="0.25">
      <c r="A12433" s="609" t="str">
        <f t="shared" si="194"/>
        <v>7758</v>
      </c>
      <c r="B12433">
        <v>7758</v>
      </c>
      <c r="C12433" t="s">
        <v>27579</v>
      </c>
      <c r="D12433" t="s">
        <v>8796</v>
      </c>
      <c r="E12433" s="363" t="s">
        <v>27580</v>
      </c>
      <c r="F12433"/>
      <c r="G12433"/>
      <c r="H12433"/>
      <c r="I12433" s="610"/>
    </row>
    <row r="12434" spans="1:9" ht="15" x14ac:dyDescent="0.25">
      <c r="A12434" s="609" t="str">
        <f t="shared" si="194"/>
        <v>7759</v>
      </c>
      <c r="B12434">
        <v>7759</v>
      </c>
      <c r="C12434" t="s">
        <v>27581</v>
      </c>
      <c r="D12434" t="s">
        <v>8796</v>
      </c>
      <c r="E12434" s="363" t="s">
        <v>27582</v>
      </c>
      <c r="F12434"/>
      <c r="G12434"/>
      <c r="H12434"/>
      <c r="I12434" s="610"/>
    </row>
    <row r="12435" spans="1:9" ht="15" x14ac:dyDescent="0.25">
      <c r="A12435" s="609" t="str">
        <f t="shared" si="194"/>
        <v>40334</v>
      </c>
      <c r="B12435">
        <v>40334</v>
      </c>
      <c r="C12435" t="s">
        <v>27583</v>
      </c>
      <c r="D12435" t="s">
        <v>8796</v>
      </c>
      <c r="E12435" s="363" t="s">
        <v>18130</v>
      </c>
      <c r="F12435"/>
      <c r="G12435"/>
      <c r="H12435"/>
      <c r="I12435" s="610"/>
    </row>
    <row r="12436" spans="1:9" ht="15" x14ac:dyDescent="0.25">
      <c r="A12436" s="609" t="str">
        <f t="shared" si="194"/>
        <v>7745</v>
      </c>
      <c r="B12436">
        <v>7745</v>
      </c>
      <c r="C12436" t="s">
        <v>27584</v>
      </c>
      <c r="D12436" t="s">
        <v>8796</v>
      </c>
      <c r="E12436" s="363" t="s">
        <v>27585</v>
      </c>
      <c r="F12436"/>
      <c r="G12436"/>
      <c r="H12436"/>
      <c r="I12436" s="610"/>
    </row>
    <row r="12437" spans="1:9" ht="15" x14ac:dyDescent="0.25">
      <c r="A12437" s="609" t="str">
        <f t="shared" si="194"/>
        <v>7714</v>
      </c>
      <c r="B12437">
        <v>7714</v>
      </c>
      <c r="C12437" t="s">
        <v>27586</v>
      </c>
      <c r="D12437" t="s">
        <v>8796</v>
      </c>
      <c r="E12437" s="363" t="s">
        <v>19579</v>
      </c>
      <c r="F12437"/>
      <c r="G12437"/>
      <c r="H12437"/>
      <c r="I12437" s="610"/>
    </row>
    <row r="12438" spans="1:9" ht="15" x14ac:dyDescent="0.25">
      <c r="A12438" s="609" t="str">
        <f t="shared" si="194"/>
        <v>7742</v>
      </c>
      <c r="B12438">
        <v>7742</v>
      </c>
      <c r="C12438" t="s">
        <v>27587</v>
      </c>
      <c r="D12438" t="s">
        <v>8796</v>
      </c>
      <c r="E12438" s="363" t="s">
        <v>27588</v>
      </c>
      <c r="F12438"/>
      <c r="G12438"/>
      <c r="H12438"/>
      <c r="I12438" s="610"/>
    </row>
    <row r="12439" spans="1:9" ht="15" x14ac:dyDescent="0.25">
      <c r="A12439" s="609" t="str">
        <f t="shared" si="194"/>
        <v>7750</v>
      </c>
      <c r="B12439">
        <v>7750</v>
      </c>
      <c r="C12439" t="s">
        <v>27589</v>
      </c>
      <c r="D12439" t="s">
        <v>8796</v>
      </c>
      <c r="E12439" s="363" t="s">
        <v>27590</v>
      </c>
      <c r="F12439"/>
      <c r="G12439"/>
      <c r="H12439"/>
      <c r="I12439" s="610"/>
    </row>
    <row r="12440" spans="1:9" ht="15" x14ac:dyDescent="0.25">
      <c r="A12440" s="609" t="str">
        <f t="shared" si="194"/>
        <v>7756</v>
      </c>
      <c r="B12440">
        <v>7756</v>
      </c>
      <c r="C12440" t="s">
        <v>27591</v>
      </c>
      <c r="D12440" t="s">
        <v>8796</v>
      </c>
      <c r="E12440" s="363" t="s">
        <v>27592</v>
      </c>
      <c r="F12440"/>
      <c r="G12440"/>
      <c r="H12440"/>
      <c r="I12440" s="610"/>
    </row>
    <row r="12441" spans="1:9" ht="15" x14ac:dyDescent="0.25">
      <c r="A12441" s="609" t="str">
        <f t="shared" si="194"/>
        <v>7765</v>
      </c>
      <c r="B12441">
        <v>7765</v>
      </c>
      <c r="C12441" t="s">
        <v>27593</v>
      </c>
      <c r="D12441" t="s">
        <v>8796</v>
      </c>
      <c r="E12441" s="363" t="s">
        <v>27594</v>
      </c>
      <c r="F12441"/>
      <c r="G12441"/>
      <c r="H12441"/>
      <c r="I12441" s="610"/>
    </row>
    <row r="12442" spans="1:9" ht="15" x14ac:dyDescent="0.25">
      <c r="A12442" s="609" t="str">
        <f t="shared" si="194"/>
        <v>12569</v>
      </c>
      <c r="B12442">
        <v>12569</v>
      </c>
      <c r="C12442" t="s">
        <v>27595</v>
      </c>
      <c r="D12442" t="s">
        <v>8796</v>
      </c>
      <c r="E12442" s="363" t="s">
        <v>27596</v>
      </c>
      <c r="F12442"/>
      <c r="G12442"/>
      <c r="H12442"/>
      <c r="I12442" s="610"/>
    </row>
    <row r="12443" spans="1:9" ht="15" x14ac:dyDescent="0.25">
      <c r="A12443" s="609" t="str">
        <f t="shared" si="194"/>
        <v>7766</v>
      </c>
      <c r="B12443">
        <v>7766</v>
      </c>
      <c r="C12443" t="s">
        <v>27597</v>
      </c>
      <c r="D12443" t="s">
        <v>8796</v>
      </c>
      <c r="E12443" s="363" t="s">
        <v>27598</v>
      </c>
      <c r="F12443"/>
      <c r="G12443"/>
      <c r="H12443"/>
      <c r="I12443" s="610"/>
    </row>
    <row r="12444" spans="1:9" ht="15" x14ac:dyDescent="0.25">
      <c r="A12444" s="609" t="str">
        <f t="shared" si="194"/>
        <v>7767</v>
      </c>
      <c r="B12444">
        <v>7767</v>
      </c>
      <c r="C12444" t="s">
        <v>27599</v>
      </c>
      <c r="D12444" t="s">
        <v>8796</v>
      </c>
      <c r="E12444" s="363" t="s">
        <v>27600</v>
      </c>
      <c r="F12444"/>
      <c r="G12444"/>
      <c r="H12444"/>
      <c r="I12444" s="610"/>
    </row>
    <row r="12445" spans="1:9" ht="15" x14ac:dyDescent="0.25">
      <c r="A12445" s="609" t="str">
        <f t="shared" si="194"/>
        <v>7727</v>
      </c>
      <c r="B12445">
        <v>7727</v>
      </c>
      <c r="C12445" t="s">
        <v>27601</v>
      </c>
      <c r="D12445" t="s">
        <v>8796</v>
      </c>
      <c r="E12445" s="363" t="s">
        <v>27602</v>
      </c>
      <c r="F12445"/>
      <c r="G12445"/>
      <c r="H12445"/>
      <c r="I12445" s="610"/>
    </row>
    <row r="12446" spans="1:9" ht="15" x14ac:dyDescent="0.25">
      <c r="A12446" s="609" t="str">
        <f t="shared" si="194"/>
        <v>7760</v>
      </c>
      <c r="B12446">
        <v>7760</v>
      </c>
      <c r="C12446" t="s">
        <v>27603</v>
      </c>
      <c r="D12446" t="s">
        <v>8796</v>
      </c>
      <c r="E12446" s="363" t="s">
        <v>26652</v>
      </c>
      <c r="F12446"/>
      <c r="G12446"/>
      <c r="H12446"/>
      <c r="I12446" s="610"/>
    </row>
    <row r="12447" spans="1:9" ht="15" x14ac:dyDescent="0.25">
      <c r="A12447" s="609" t="str">
        <f t="shared" si="194"/>
        <v>7761</v>
      </c>
      <c r="B12447">
        <v>7761</v>
      </c>
      <c r="C12447" t="s">
        <v>27604</v>
      </c>
      <c r="D12447" t="s">
        <v>8796</v>
      </c>
      <c r="E12447" s="363" t="s">
        <v>27605</v>
      </c>
      <c r="F12447"/>
      <c r="G12447"/>
      <c r="H12447"/>
      <c r="I12447" s="610"/>
    </row>
    <row r="12448" spans="1:9" ht="15" x14ac:dyDescent="0.25">
      <c r="A12448" s="609" t="str">
        <f t="shared" si="194"/>
        <v>7752</v>
      </c>
      <c r="B12448">
        <v>7752</v>
      </c>
      <c r="C12448" t="s">
        <v>27606</v>
      </c>
      <c r="D12448" t="s">
        <v>8796</v>
      </c>
      <c r="E12448" s="363" t="s">
        <v>26654</v>
      </c>
      <c r="F12448"/>
      <c r="G12448"/>
      <c r="H12448"/>
      <c r="I12448" s="610"/>
    </row>
    <row r="12449" spans="1:9" ht="15" x14ac:dyDescent="0.25">
      <c r="A12449" s="609" t="str">
        <f t="shared" si="194"/>
        <v>7762</v>
      </c>
      <c r="B12449">
        <v>7762</v>
      </c>
      <c r="C12449" t="s">
        <v>27607</v>
      </c>
      <c r="D12449" t="s">
        <v>8796</v>
      </c>
      <c r="E12449" s="363" t="s">
        <v>27608</v>
      </c>
      <c r="F12449"/>
      <c r="G12449"/>
      <c r="H12449"/>
      <c r="I12449" s="610"/>
    </row>
    <row r="12450" spans="1:9" ht="15" x14ac:dyDescent="0.25">
      <c r="A12450" s="609" t="str">
        <f t="shared" si="194"/>
        <v>7722</v>
      </c>
      <c r="B12450">
        <v>7722</v>
      </c>
      <c r="C12450" t="s">
        <v>27609</v>
      </c>
      <c r="D12450" t="s">
        <v>8796</v>
      </c>
      <c r="E12450" s="363" t="s">
        <v>27610</v>
      </c>
      <c r="F12450"/>
      <c r="G12450"/>
      <c r="H12450"/>
      <c r="I12450" s="610"/>
    </row>
    <row r="12451" spans="1:9" ht="15" x14ac:dyDescent="0.25">
      <c r="A12451" s="609" t="str">
        <f t="shared" si="194"/>
        <v>7763</v>
      </c>
      <c r="B12451">
        <v>7763</v>
      </c>
      <c r="C12451" t="s">
        <v>27611</v>
      </c>
      <c r="D12451" t="s">
        <v>8796</v>
      </c>
      <c r="E12451" s="363" t="s">
        <v>22191</v>
      </c>
      <c r="F12451"/>
      <c r="G12451"/>
      <c r="H12451"/>
      <c r="I12451" s="610"/>
    </row>
    <row r="12452" spans="1:9" ht="15" x14ac:dyDescent="0.25">
      <c r="A12452" s="609" t="str">
        <f t="shared" si="194"/>
        <v>7764</v>
      </c>
      <c r="B12452">
        <v>7764</v>
      </c>
      <c r="C12452" t="s">
        <v>27612</v>
      </c>
      <c r="D12452" t="s">
        <v>8796</v>
      </c>
      <c r="E12452" s="363" t="s">
        <v>27613</v>
      </c>
      <c r="F12452"/>
      <c r="G12452"/>
      <c r="H12452"/>
      <c r="I12452" s="610"/>
    </row>
    <row r="12453" spans="1:9" ht="15" x14ac:dyDescent="0.25">
      <c r="A12453" s="609" t="str">
        <f t="shared" si="194"/>
        <v>12572</v>
      </c>
      <c r="B12453">
        <v>12572</v>
      </c>
      <c r="C12453" t="s">
        <v>27614</v>
      </c>
      <c r="D12453" t="s">
        <v>8796</v>
      </c>
      <c r="E12453" s="363" t="s">
        <v>27576</v>
      </c>
      <c r="F12453"/>
      <c r="G12453"/>
      <c r="H12453"/>
      <c r="I12453" s="610"/>
    </row>
    <row r="12454" spans="1:9" ht="15" x14ac:dyDescent="0.25">
      <c r="A12454" s="609" t="str">
        <f t="shared" si="194"/>
        <v>12573</v>
      </c>
      <c r="B12454">
        <v>12573</v>
      </c>
      <c r="C12454" t="s">
        <v>27615</v>
      </c>
      <c r="D12454" t="s">
        <v>8796</v>
      </c>
      <c r="E12454" s="363" t="s">
        <v>27616</v>
      </c>
      <c r="F12454"/>
      <c r="G12454"/>
      <c r="H12454"/>
      <c r="I12454" s="610"/>
    </row>
    <row r="12455" spans="1:9" ht="15" x14ac:dyDescent="0.25">
      <c r="A12455" s="609" t="str">
        <f t="shared" si="194"/>
        <v>12574</v>
      </c>
      <c r="B12455">
        <v>12574</v>
      </c>
      <c r="C12455" t="s">
        <v>27617</v>
      </c>
      <c r="D12455" t="s">
        <v>8796</v>
      </c>
      <c r="E12455" s="363" t="s">
        <v>27618</v>
      </c>
      <c r="F12455"/>
      <c r="G12455"/>
      <c r="H12455"/>
      <c r="I12455" s="610"/>
    </row>
    <row r="12456" spans="1:9" ht="15" x14ac:dyDescent="0.25">
      <c r="A12456" s="609" t="str">
        <f t="shared" si="194"/>
        <v>12575</v>
      </c>
      <c r="B12456">
        <v>12575</v>
      </c>
      <c r="C12456" t="s">
        <v>27619</v>
      </c>
      <c r="D12456" t="s">
        <v>8796</v>
      </c>
      <c r="E12456" s="363" t="s">
        <v>27620</v>
      </c>
      <c r="F12456"/>
      <c r="G12456"/>
      <c r="H12456"/>
      <c r="I12456" s="610"/>
    </row>
    <row r="12457" spans="1:9" ht="15" x14ac:dyDescent="0.25">
      <c r="A12457" s="609" t="str">
        <f t="shared" si="194"/>
        <v>12576</v>
      </c>
      <c r="B12457">
        <v>12576</v>
      </c>
      <c r="C12457" t="s">
        <v>27621</v>
      </c>
      <c r="D12457" t="s">
        <v>8796</v>
      </c>
      <c r="E12457" s="363" t="s">
        <v>27622</v>
      </c>
      <c r="F12457"/>
      <c r="G12457"/>
      <c r="H12457"/>
      <c r="I12457" s="610"/>
    </row>
    <row r="12458" spans="1:9" ht="15" x14ac:dyDescent="0.25">
      <c r="A12458" s="609" t="str">
        <f t="shared" si="194"/>
        <v>12577</v>
      </c>
      <c r="B12458">
        <v>12577</v>
      </c>
      <c r="C12458" t="s">
        <v>27623</v>
      </c>
      <c r="D12458" t="s">
        <v>8796</v>
      </c>
      <c r="E12458" s="363" t="s">
        <v>27624</v>
      </c>
      <c r="F12458"/>
      <c r="G12458"/>
      <c r="H12458"/>
      <c r="I12458" s="610"/>
    </row>
    <row r="12459" spans="1:9" ht="15" x14ac:dyDescent="0.25">
      <c r="A12459" s="609" t="str">
        <f t="shared" si="194"/>
        <v>12578</v>
      </c>
      <c r="B12459">
        <v>12578</v>
      </c>
      <c r="C12459" t="s">
        <v>27625</v>
      </c>
      <c r="D12459" t="s">
        <v>8796</v>
      </c>
      <c r="E12459" s="363" t="s">
        <v>27626</v>
      </c>
      <c r="F12459"/>
      <c r="G12459"/>
      <c r="H12459"/>
      <c r="I12459" s="610"/>
    </row>
    <row r="12460" spans="1:9" ht="15" x14ac:dyDescent="0.25">
      <c r="A12460" s="609" t="str">
        <f t="shared" si="194"/>
        <v>12579</v>
      </c>
      <c r="B12460">
        <v>12579</v>
      </c>
      <c r="C12460" t="s">
        <v>27627</v>
      </c>
      <c r="D12460" t="s">
        <v>8796</v>
      </c>
      <c r="E12460" s="363" t="s">
        <v>27628</v>
      </c>
      <c r="F12460"/>
      <c r="G12460"/>
      <c r="H12460"/>
      <c r="I12460" s="610"/>
    </row>
    <row r="12461" spans="1:9" ht="15" x14ac:dyDescent="0.25">
      <c r="A12461" s="609" t="str">
        <f t="shared" si="194"/>
        <v>12580</v>
      </c>
      <c r="B12461">
        <v>12580</v>
      </c>
      <c r="C12461" t="s">
        <v>27629</v>
      </c>
      <c r="D12461" t="s">
        <v>8796</v>
      </c>
      <c r="E12461" s="363" t="s">
        <v>27630</v>
      </c>
      <c r="F12461"/>
      <c r="G12461"/>
      <c r="H12461"/>
      <c r="I12461" s="610"/>
    </row>
    <row r="12462" spans="1:9" ht="15" x14ac:dyDescent="0.25">
      <c r="A12462" s="609" t="str">
        <f t="shared" si="194"/>
        <v>12581</v>
      </c>
      <c r="B12462">
        <v>12581</v>
      </c>
      <c r="C12462" t="s">
        <v>27631</v>
      </c>
      <c r="D12462" t="s">
        <v>8796</v>
      </c>
      <c r="E12462" s="363" t="s">
        <v>27632</v>
      </c>
      <c r="F12462"/>
      <c r="G12462"/>
      <c r="H12462"/>
      <c r="I12462" s="610"/>
    </row>
    <row r="12463" spans="1:9" ht="15" x14ac:dyDescent="0.25">
      <c r="A12463" s="609" t="str">
        <f t="shared" si="194"/>
        <v>7720</v>
      </c>
      <c r="B12463">
        <v>7720</v>
      </c>
      <c r="C12463" t="s">
        <v>27633</v>
      </c>
      <c r="D12463" t="s">
        <v>8796</v>
      </c>
      <c r="E12463" s="363" t="s">
        <v>27634</v>
      </c>
      <c r="F12463"/>
      <c r="G12463"/>
      <c r="H12463"/>
      <c r="I12463" s="610"/>
    </row>
    <row r="12464" spans="1:9" ht="15" x14ac:dyDescent="0.25">
      <c r="A12464" s="609" t="str">
        <f t="shared" si="194"/>
        <v>40335</v>
      </c>
      <c r="B12464">
        <v>40335</v>
      </c>
      <c r="C12464" t="s">
        <v>27635</v>
      </c>
      <c r="D12464" t="s">
        <v>8796</v>
      </c>
      <c r="E12464" s="363" t="s">
        <v>27636</v>
      </c>
      <c r="F12464"/>
      <c r="G12464"/>
      <c r="H12464"/>
      <c r="I12464" s="610"/>
    </row>
    <row r="12465" spans="1:9" ht="15" x14ac:dyDescent="0.25">
      <c r="A12465" s="609" t="str">
        <f t="shared" si="194"/>
        <v>7740</v>
      </c>
      <c r="B12465">
        <v>7740</v>
      </c>
      <c r="C12465" t="s">
        <v>27637</v>
      </c>
      <c r="D12465" t="s">
        <v>8796</v>
      </c>
      <c r="E12465" s="363" t="s">
        <v>27638</v>
      </c>
      <c r="F12465"/>
      <c r="G12465"/>
      <c r="H12465"/>
      <c r="I12465" s="610"/>
    </row>
    <row r="12466" spans="1:9" ht="15" x14ac:dyDescent="0.25">
      <c r="A12466" s="609" t="str">
        <f t="shared" si="194"/>
        <v>7741</v>
      </c>
      <c r="B12466">
        <v>7741</v>
      </c>
      <c r="C12466" t="s">
        <v>27639</v>
      </c>
      <c r="D12466" t="s">
        <v>8796</v>
      </c>
      <c r="E12466" s="363" t="s">
        <v>27640</v>
      </c>
      <c r="F12466"/>
      <c r="G12466"/>
      <c r="H12466"/>
      <c r="I12466" s="610"/>
    </row>
    <row r="12467" spans="1:9" ht="15" x14ac:dyDescent="0.25">
      <c r="A12467" s="609" t="str">
        <f t="shared" si="194"/>
        <v>7774</v>
      </c>
      <c r="B12467">
        <v>7774</v>
      </c>
      <c r="C12467" t="s">
        <v>27641</v>
      </c>
      <c r="D12467" t="s">
        <v>8796</v>
      </c>
      <c r="E12467" s="363" t="s">
        <v>27642</v>
      </c>
      <c r="F12467"/>
      <c r="G12467"/>
      <c r="H12467"/>
      <c r="I12467" s="610"/>
    </row>
    <row r="12468" spans="1:9" ht="15" x14ac:dyDescent="0.25">
      <c r="A12468" s="609" t="str">
        <f t="shared" si="194"/>
        <v>7744</v>
      </c>
      <c r="B12468">
        <v>7744</v>
      </c>
      <c r="C12468" t="s">
        <v>27643</v>
      </c>
      <c r="D12468" t="s">
        <v>8796</v>
      </c>
      <c r="E12468" s="363" t="s">
        <v>27644</v>
      </c>
      <c r="F12468"/>
      <c r="G12468"/>
      <c r="H12468"/>
      <c r="I12468" s="610"/>
    </row>
    <row r="12469" spans="1:9" ht="15" x14ac:dyDescent="0.25">
      <c r="A12469" s="609" t="str">
        <f t="shared" si="194"/>
        <v>7773</v>
      </c>
      <c r="B12469">
        <v>7773</v>
      </c>
      <c r="C12469" t="s">
        <v>27645</v>
      </c>
      <c r="D12469" t="s">
        <v>8796</v>
      </c>
      <c r="E12469" s="363" t="s">
        <v>27646</v>
      </c>
      <c r="F12469"/>
      <c r="G12469"/>
      <c r="H12469"/>
      <c r="I12469" s="610"/>
    </row>
    <row r="12470" spans="1:9" ht="15" x14ac:dyDescent="0.25">
      <c r="A12470" s="609" t="str">
        <f t="shared" si="194"/>
        <v>7754</v>
      </c>
      <c r="B12470">
        <v>7754</v>
      </c>
      <c r="C12470" t="s">
        <v>27647</v>
      </c>
      <c r="D12470" t="s">
        <v>8796</v>
      </c>
      <c r="E12470" s="363" t="s">
        <v>27648</v>
      </c>
      <c r="F12470"/>
      <c r="G12470"/>
      <c r="H12470"/>
      <c r="I12470" s="610"/>
    </row>
    <row r="12471" spans="1:9" ht="15" x14ac:dyDescent="0.25">
      <c r="A12471" s="609" t="str">
        <f t="shared" si="194"/>
        <v>7735</v>
      </c>
      <c r="B12471">
        <v>7735</v>
      </c>
      <c r="C12471" t="s">
        <v>27649</v>
      </c>
      <c r="D12471" t="s">
        <v>8796</v>
      </c>
      <c r="E12471" s="363" t="s">
        <v>27650</v>
      </c>
      <c r="F12471"/>
      <c r="G12471"/>
      <c r="H12471"/>
      <c r="I12471" s="610"/>
    </row>
    <row r="12472" spans="1:9" ht="15" x14ac:dyDescent="0.25">
      <c r="A12472" s="609" t="str">
        <f t="shared" si="194"/>
        <v>7755</v>
      </c>
      <c r="B12472">
        <v>7755</v>
      </c>
      <c r="C12472" t="s">
        <v>27651</v>
      </c>
      <c r="D12472" t="s">
        <v>8796</v>
      </c>
      <c r="E12472" s="363" t="s">
        <v>27652</v>
      </c>
      <c r="F12472"/>
      <c r="G12472"/>
      <c r="H12472"/>
      <c r="I12472" s="610"/>
    </row>
    <row r="12473" spans="1:9" ht="15" x14ac:dyDescent="0.25">
      <c r="A12473" s="609" t="str">
        <f t="shared" si="194"/>
        <v>7776</v>
      </c>
      <c r="B12473">
        <v>7776</v>
      </c>
      <c r="C12473" t="s">
        <v>27653</v>
      </c>
      <c r="D12473" t="s">
        <v>8796</v>
      </c>
      <c r="E12473" s="363" t="s">
        <v>27654</v>
      </c>
      <c r="F12473"/>
      <c r="G12473"/>
      <c r="H12473"/>
      <c r="I12473" s="610"/>
    </row>
    <row r="12474" spans="1:9" ht="15" x14ac:dyDescent="0.25">
      <c r="A12474" s="609" t="str">
        <f t="shared" si="194"/>
        <v>7743</v>
      </c>
      <c r="B12474">
        <v>7743</v>
      </c>
      <c r="C12474" t="s">
        <v>27655</v>
      </c>
      <c r="D12474" t="s">
        <v>8796</v>
      </c>
      <c r="E12474" s="363" t="s">
        <v>27656</v>
      </c>
      <c r="F12474"/>
      <c r="G12474"/>
      <c r="H12474"/>
      <c r="I12474" s="610"/>
    </row>
    <row r="12475" spans="1:9" ht="15" x14ac:dyDescent="0.25">
      <c r="A12475" s="609" t="str">
        <f t="shared" si="194"/>
        <v>7733</v>
      </c>
      <c r="B12475">
        <v>7733</v>
      </c>
      <c r="C12475" t="s">
        <v>27657</v>
      </c>
      <c r="D12475" t="s">
        <v>8796</v>
      </c>
      <c r="E12475" s="363" t="s">
        <v>27658</v>
      </c>
      <c r="F12475"/>
      <c r="G12475"/>
      <c r="H12475"/>
      <c r="I12475" s="610"/>
    </row>
    <row r="12476" spans="1:9" ht="15" x14ac:dyDescent="0.25">
      <c r="A12476" s="609" t="str">
        <f t="shared" si="194"/>
        <v>7775</v>
      </c>
      <c r="B12476">
        <v>7775</v>
      </c>
      <c r="C12476" t="s">
        <v>27659</v>
      </c>
      <c r="D12476" t="s">
        <v>8796</v>
      </c>
      <c r="E12476" s="363" t="s">
        <v>23551</v>
      </c>
      <c r="F12476"/>
      <c r="G12476"/>
      <c r="H12476"/>
      <c r="I12476" s="610"/>
    </row>
    <row r="12477" spans="1:9" ht="15" x14ac:dyDescent="0.25">
      <c r="A12477" s="609" t="str">
        <f t="shared" si="194"/>
        <v>7734</v>
      </c>
      <c r="B12477">
        <v>7734</v>
      </c>
      <c r="C12477" t="s">
        <v>27660</v>
      </c>
      <c r="D12477" t="s">
        <v>8796</v>
      </c>
      <c r="E12477" s="363" t="s">
        <v>27661</v>
      </c>
      <c r="F12477"/>
      <c r="G12477"/>
      <c r="H12477"/>
      <c r="I12477" s="610"/>
    </row>
    <row r="12478" spans="1:9" ht="15" x14ac:dyDescent="0.25">
      <c r="A12478" s="609" t="str">
        <f t="shared" si="194"/>
        <v>37449</v>
      </c>
      <c r="B12478">
        <v>37449</v>
      </c>
      <c r="C12478" t="s">
        <v>27662</v>
      </c>
      <c r="D12478" t="s">
        <v>8796</v>
      </c>
      <c r="E12478" s="363" t="s">
        <v>18887</v>
      </c>
      <c r="F12478"/>
      <c r="G12478"/>
      <c r="H12478"/>
      <c r="I12478" s="610"/>
    </row>
    <row r="12479" spans="1:9" ht="15" x14ac:dyDescent="0.25">
      <c r="A12479" s="609" t="str">
        <f t="shared" si="194"/>
        <v>37450</v>
      </c>
      <c r="B12479">
        <v>37450</v>
      </c>
      <c r="C12479" t="s">
        <v>27663</v>
      </c>
      <c r="D12479" t="s">
        <v>8796</v>
      </c>
      <c r="E12479" s="363" t="s">
        <v>25006</v>
      </c>
      <c r="F12479"/>
      <c r="G12479"/>
      <c r="H12479"/>
      <c r="I12479" s="610"/>
    </row>
    <row r="12480" spans="1:9" ht="15" x14ac:dyDescent="0.25">
      <c r="A12480" s="609" t="str">
        <f t="shared" si="194"/>
        <v>37451</v>
      </c>
      <c r="B12480">
        <v>37451</v>
      </c>
      <c r="C12480" t="s">
        <v>27664</v>
      </c>
      <c r="D12480" t="s">
        <v>8796</v>
      </c>
      <c r="E12480" s="363" t="s">
        <v>13088</v>
      </c>
      <c r="F12480"/>
      <c r="G12480"/>
      <c r="H12480"/>
      <c r="I12480" s="610"/>
    </row>
    <row r="12481" spans="1:9" ht="15" x14ac:dyDescent="0.25">
      <c r="A12481" s="609" t="str">
        <f t="shared" si="194"/>
        <v>37452</v>
      </c>
      <c r="B12481">
        <v>37452</v>
      </c>
      <c r="C12481" t="s">
        <v>27665</v>
      </c>
      <c r="D12481" t="s">
        <v>8796</v>
      </c>
      <c r="E12481" s="363" t="s">
        <v>26265</v>
      </c>
      <c r="F12481"/>
      <c r="G12481"/>
      <c r="H12481"/>
      <c r="I12481" s="610"/>
    </row>
    <row r="12482" spans="1:9" ht="15" x14ac:dyDescent="0.25">
      <c r="A12482" s="609" t="str">
        <f t="shared" ref="A12482:A12545" si="195">IF(ISERROR(SEARCH("/",B12482)=6),TRIM(CLEAN(B12482)),IF(SEARCH("/",B12482)=6,IF(LEN(TRIM(CLEAN(B12482)))=7,LEFT(TRIM(CLEAN(B12482)),6)&amp;"00"&amp;RIGHT(TRIM(CLEAN(B12482)),1),LEFT(TRIM(CLEAN(B12482)),6)&amp;"0"&amp;RIGHT(TRIM(CLEAN(B12482)),2)),TRIM(CLEAN(B12482))))</f>
        <v>37453</v>
      </c>
      <c r="B12482">
        <v>37453</v>
      </c>
      <c r="C12482" t="s">
        <v>27666</v>
      </c>
      <c r="D12482" t="s">
        <v>8796</v>
      </c>
      <c r="E12482" s="363" t="s">
        <v>27667</v>
      </c>
      <c r="F12482"/>
      <c r="G12482"/>
      <c r="H12482"/>
      <c r="I12482" s="610"/>
    </row>
    <row r="12483" spans="1:9" ht="15" x14ac:dyDescent="0.25">
      <c r="A12483" s="609" t="str">
        <f t="shared" si="195"/>
        <v>7778</v>
      </c>
      <c r="B12483">
        <v>7778</v>
      </c>
      <c r="C12483" t="s">
        <v>27668</v>
      </c>
      <c r="D12483" t="s">
        <v>8796</v>
      </c>
      <c r="E12483" s="363" t="s">
        <v>16844</v>
      </c>
      <c r="F12483"/>
      <c r="G12483"/>
      <c r="H12483"/>
      <c r="I12483" s="610"/>
    </row>
    <row r="12484" spans="1:9" ht="15" x14ac:dyDescent="0.25">
      <c r="A12484" s="609" t="str">
        <f t="shared" si="195"/>
        <v>7796</v>
      </c>
      <c r="B12484">
        <v>7796</v>
      </c>
      <c r="C12484" t="s">
        <v>27669</v>
      </c>
      <c r="D12484" t="s">
        <v>8796</v>
      </c>
      <c r="E12484" s="363" t="s">
        <v>26475</v>
      </c>
      <c r="F12484"/>
      <c r="G12484"/>
      <c r="H12484"/>
      <c r="I12484" s="610"/>
    </row>
    <row r="12485" spans="1:9" ht="15" x14ac:dyDescent="0.25">
      <c r="A12485" s="609" t="str">
        <f t="shared" si="195"/>
        <v>7781</v>
      </c>
      <c r="B12485">
        <v>7781</v>
      </c>
      <c r="C12485" t="s">
        <v>27670</v>
      </c>
      <c r="D12485" t="s">
        <v>8796</v>
      </c>
      <c r="E12485" s="363" t="s">
        <v>23187</v>
      </c>
      <c r="F12485"/>
      <c r="G12485"/>
      <c r="H12485"/>
      <c r="I12485" s="610"/>
    </row>
    <row r="12486" spans="1:9" ht="15" x14ac:dyDescent="0.25">
      <c r="A12486" s="609" t="str">
        <f t="shared" si="195"/>
        <v>7795</v>
      </c>
      <c r="B12486">
        <v>7795</v>
      </c>
      <c r="C12486" t="s">
        <v>27671</v>
      </c>
      <c r="D12486" t="s">
        <v>8796</v>
      </c>
      <c r="E12486" s="363" t="s">
        <v>18702</v>
      </c>
      <c r="F12486"/>
      <c r="G12486"/>
      <c r="H12486"/>
      <c r="I12486" s="610"/>
    </row>
    <row r="12487" spans="1:9" ht="15" x14ac:dyDescent="0.25">
      <c r="A12487" s="609" t="str">
        <f t="shared" si="195"/>
        <v>7791</v>
      </c>
      <c r="B12487">
        <v>7791</v>
      </c>
      <c r="C12487" t="s">
        <v>27672</v>
      </c>
      <c r="D12487" t="s">
        <v>8796</v>
      </c>
      <c r="E12487" s="363" t="s">
        <v>18856</v>
      </c>
      <c r="F12487"/>
      <c r="G12487"/>
      <c r="H12487"/>
      <c r="I12487" s="610"/>
    </row>
    <row r="12488" spans="1:9" ht="15" x14ac:dyDescent="0.25">
      <c r="A12488" s="609" t="str">
        <f t="shared" si="195"/>
        <v>7783</v>
      </c>
      <c r="B12488">
        <v>7783</v>
      </c>
      <c r="C12488" t="s">
        <v>27673</v>
      </c>
      <c r="D12488" t="s">
        <v>8796</v>
      </c>
      <c r="E12488" s="363" t="s">
        <v>27674</v>
      </c>
      <c r="F12488"/>
      <c r="G12488"/>
      <c r="H12488"/>
      <c r="I12488" s="610"/>
    </row>
    <row r="12489" spans="1:9" ht="15" x14ac:dyDescent="0.25">
      <c r="A12489" s="609" t="str">
        <f t="shared" si="195"/>
        <v>7790</v>
      </c>
      <c r="B12489">
        <v>7790</v>
      </c>
      <c r="C12489" t="s">
        <v>27675</v>
      </c>
      <c r="D12489" t="s">
        <v>8796</v>
      </c>
      <c r="E12489" s="363" t="s">
        <v>19596</v>
      </c>
      <c r="F12489"/>
      <c r="G12489"/>
      <c r="H12489"/>
      <c r="I12489" s="610"/>
    </row>
    <row r="12490" spans="1:9" ht="15" x14ac:dyDescent="0.25">
      <c r="A12490" s="609" t="str">
        <f t="shared" si="195"/>
        <v>7785</v>
      </c>
      <c r="B12490">
        <v>7785</v>
      </c>
      <c r="C12490" t="s">
        <v>27676</v>
      </c>
      <c r="D12490" t="s">
        <v>8796</v>
      </c>
      <c r="E12490" s="363" t="s">
        <v>27677</v>
      </c>
      <c r="F12490"/>
      <c r="G12490"/>
      <c r="H12490"/>
      <c r="I12490" s="610"/>
    </row>
    <row r="12491" spans="1:9" ht="15" x14ac:dyDescent="0.25">
      <c r="A12491" s="609" t="str">
        <f t="shared" si="195"/>
        <v>7792</v>
      </c>
      <c r="B12491">
        <v>7792</v>
      </c>
      <c r="C12491" t="s">
        <v>27678</v>
      </c>
      <c r="D12491" t="s">
        <v>8796</v>
      </c>
      <c r="E12491" s="363" t="s">
        <v>27679</v>
      </c>
      <c r="F12491"/>
      <c r="G12491"/>
      <c r="H12491"/>
      <c r="I12491" s="610"/>
    </row>
    <row r="12492" spans="1:9" ht="15" x14ac:dyDescent="0.25">
      <c r="A12492" s="609" t="str">
        <f t="shared" si="195"/>
        <v>7793</v>
      </c>
      <c r="B12492">
        <v>7793</v>
      </c>
      <c r="C12492" t="s">
        <v>27680</v>
      </c>
      <c r="D12492" t="s">
        <v>8796</v>
      </c>
      <c r="E12492" s="363" t="s">
        <v>27681</v>
      </c>
      <c r="F12492"/>
      <c r="G12492"/>
      <c r="H12492"/>
      <c r="I12492" s="610"/>
    </row>
    <row r="12493" spans="1:9" ht="15" x14ac:dyDescent="0.25">
      <c r="A12493" s="609" t="str">
        <f t="shared" si="195"/>
        <v>13159</v>
      </c>
      <c r="B12493">
        <v>13159</v>
      </c>
      <c r="C12493" t="s">
        <v>27682</v>
      </c>
      <c r="D12493" t="s">
        <v>8796</v>
      </c>
      <c r="E12493" s="363" t="s">
        <v>19714</v>
      </c>
      <c r="F12493"/>
      <c r="G12493"/>
      <c r="H12493"/>
      <c r="I12493" s="610"/>
    </row>
    <row r="12494" spans="1:9" ht="15" x14ac:dyDescent="0.25">
      <c r="A12494" s="609" t="str">
        <f t="shared" si="195"/>
        <v>13168</v>
      </c>
      <c r="B12494">
        <v>13168</v>
      </c>
      <c r="C12494" t="s">
        <v>27683</v>
      </c>
      <c r="D12494" t="s">
        <v>8796</v>
      </c>
      <c r="E12494" s="363" t="s">
        <v>27684</v>
      </c>
      <c r="F12494"/>
      <c r="G12494"/>
      <c r="H12494"/>
      <c r="I12494" s="610"/>
    </row>
    <row r="12495" spans="1:9" ht="15" x14ac:dyDescent="0.25">
      <c r="A12495" s="609" t="str">
        <f t="shared" si="195"/>
        <v>13173</v>
      </c>
      <c r="B12495">
        <v>13173</v>
      </c>
      <c r="C12495" t="s">
        <v>27685</v>
      </c>
      <c r="D12495" t="s">
        <v>8796</v>
      </c>
      <c r="E12495" s="363" t="s">
        <v>17985</v>
      </c>
      <c r="F12495"/>
      <c r="G12495"/>
      <c r="H12495"/>
      <c r="I12495" s="610"/>
    </row>
    <row r="12496" spans="1:9" ht="15" x14ac:dyDescent="0.25">
      <c r="A12496" s="609" t="str">
        <f t="shared" si="195"/>
        <v>12583</v>
      </c>
      <c r="B12496">
        <v>12583</v>
      </c>
      <c r="C12496" t="s">
        <v>27686</v>
      </c>
      <c r="D12496" t="s">
        <v>8796</v>
      </c>
      <c r="E12496" s="363" t="s">
        <v>15261</v>
      </c>
      <c r="F12496"/>
      <c r="G12496"/>
      <c r="H12496"/>
      <c r="I12496" s="610"/>
    </row>
    <row r="12497" spans="1:9" ht="15" x14ac:dyDescent="0.25">
      <c r="A12497" s="609" t="str">
        <f t="shared" si="195"/>
        <v>12584</v>
      </c>
      <c r="B12497">
        <v>12584</v>
      </c>
      <c r="C12497" t="s">
        <v>27687</v>
      </c>
      <c r="D12497" t="s">
        <v>8796</v>
      </c>
      <c r="E12497" s="363" t="s">
        <v>9070</v>
      </c>
      <c r="F12497"/>
      <c r="G12497"/>
      <c r="H12497"/>
      <c r="I12497" s="610"/>
    </row>
    <row r="12498" spans="1:9" ht="15" x14ac:dyDescent="0.25">
      <c r="A12498" s="609" t="str">
        <f t="shared" si="195"/>
        <v>12613</v>
      </c>
      <c r="B12498">
        <v>12613</v>
      </c>
      <c r="C12498" t="s">
        <v>27688</v>
      </c>
      <c r="D12498" t="s">
        <v>8781</v>
      </c>
      <c r="E12498" s="363" t="s">
        <v>19634</v>
      </c>
      <c r="F12498"/>
      <c r="G12498"/>
      <c r="H12498"/>
      <c r="I12498" s="610"/>
    </row>
    <row r="12499" spans="1:9" ht="15" x14ac:dyDescent="0.25">
      <c r="A12499" s="609" t="str">
        <f t="shared" si="195"/>
        <v>1031</v>
      </c>
      <c r="B12499">
        <v>1031</v>
      </c>
      <c r="C12499" t="s">
        <v>27689</v>
      </c>
      <c r="D12499" t="s">
        <v>8781</v>
      </c>
      <c r="E12499" s="363" t="s">
        <v>9544</v>
      </c>
      <c r="F12499"/>
      <c r="G12499"/>
      <c r="H12499"/>
      <c r="I12499" s="610"/>
    </row>
    <row r="12500" spans="1:9" ht="15" x14ac:dyDescent="0.25">
      <c r="A12500" s="609" t="str">
        <f t="shared" si="195"/>
        <v>39707</v>
      </c>
      <c r="B12500">
        <v>39707</v>
      </c>
      <c r="C12500" t="s">
        <v>27690</v>
      </c>
      <c r="D12500" t="s">
        <v>8796</v>
      </c>
      <c r="E12500" s="363" t="s">
        <v>10114</v>
      </c>
      <c r="F12500"/>
      <c r="G12500"/>
      <c r="H12500"/>
      <c r="I12500" s="610"/>
    </row>
    <row r="12501" spans="1:9" ht="15" x14ac:dyDescent="0.25">
      <c r="A12501" s="609" t="str">
        <f t="shared" si="195"/>
        <v>39708</v>
      </c>
      <c r="B12501">
        <v>39708</v>
      </c>
      <c r="C12501" t="s">
        <v>27691</v>
      </c>
      <c r="D12501" t="s">
        <v>8796</v>
      </c>
      <c r="E12501" s="363" t="s">
        <v>10516</v>
      </c>
      <c r="F12501"/>
      <c r="G12501"/>
      <c r="H12501"/>
      <c r="I12501" s="610"/>
    </row>
    <row r="12502" spans="1:9" ht="15" x14ac:dyDescent="0.25">
      <c r="A12502" s="609" t="str">
        <f t="shared" si="195"/>
        <v>39710</v>
      </c>
      <c r="B12502">
        <v>39710</v>
      </c>
      <c r="C12502" t="s">
        <v>27692</v>
      </c>
      <c r="D12502" t="s">
        <v>8796</v>
      </c>
      <c r="E12502" s="363" t="s">
        <v>9812</v>
      </c>
      <c r="F12502"/>
      <c r="G12502"/>
      <c r="H12502"/>
      <c r="I12502" s="610"/>
    </row>
    <row r="12503" spans="1:9" ht="15" x14ac:dyDescent="0.25">
      <c r="A12503" s="609" t="str">
        <f t="shared" si="195"/>
        <v>39709</v>
      </c>
      <c r="B12503">
        <v>39709</v>
      </c>
      <c r="C12503" t="s">
        <v>27693</v>
      </c>
      <c r="D12503" t="s">
        <v>8796</v>
      </c>
      <c r="E12503" s="363" t="s">
        <v>9194</v>
      </c>
      <c r="F12503"/>
      <c r="G12503"/>
      <c r="H12503"/>
      <c r="I12503" s="610"/>
    </row>
    <row r="12504" spans="1:9" ht="15" x14ac:dyDescent="0.25">
      <c r="A12504" s="609" t="str">
        <f t="shared" si="195"/>
        <v>39711</v>
      </c>
      <c r="B12504">
        <v>39711</v>
      </c>
      <c r="C12504" t="s">
        <v>27694</v>
      </c>
      <c r="D12504" t="s">
        <v>8796</v>
      </c>
      <c r="E12504" s="363" t="s">
        <v>9956</v>
      </c>
      <c r="F12504"/>
      <c r="G12504"/>
      <c r="H12504"/>
      <c r="I12504" s="610"/>
    </row>
    <row r="12505" spans="1:9" ht="15" x14ac:dyDescent="0.25">
      <c r="A12505" s="609" t="str">
        <f t="shared" si="195"/>
        <v>39712</v>
      </c>
      <c r="B12505">
        <v>39712</v>
      </c>
      <c r="C12505" t="s">
        <v>27695</v>
      </c>
      <c r="D12505" t="s">
        <v>8796</v>
      </c>
      <c r="E12505" s="363" t="s">
        <v>8972</v>
      </c>
      <c r="F12505"/>
      <c r="G12505"/>
      <c r="H12505"/>
      <c r="I12505" s="610"/>
    </row>
    <row r="12506" spans="1:9" ht="15" x14ac:dyDescent="0.25">
      <c r="A12506" s="609" t="str">
        <f t="shared" si="195"/>
        <v>39713</v>
      </c>
      <c r="B12506">
        <v>39713</v>
      </c>
      <c r="C12506" t="s">
        <v>27696</v>
      </c>
      <c r="D12506" t="s">
        <v>8796</v>
      </c>
      <c r="E12506" s="363" t="s">
        <v>9272</v>
      </c>
      <c r="F12506"/>
      <c r="G12506"/>
      <c r="H12506"/>
      <c r="I12506" s="610"/>
    </row>
    <row r="12507" spans="1:9" ht="15" x14ac:dyDescent="0.25">
      <c r="A12507" s="609" t="str">
        <f t="shared" si="195"/>
        <v>39714</v>
      </c>
      <c r="B12507">
        <v>39714</v>
      </c>
      <c r="C12507" t="s">
        <v>27697</v>
      </c>
      <c r="D12507" t="s">
        <v>8796</v>
      </c>
      <c r="E12507" s="363" t="s">
        <v>18200</v>
      </c>
      <c r="F12507"/>
      <c r="G12507"/>
      <c r="H12507"/>
      <c r="I12507" s="610"/>
    </row>
    <row r="12508" spans="1:9" ht="15" x14ac:dyDescent="0.25">
      <c r="A12508" s="609" t="str">
        <f t="shared" si="195"/>
        <v>39715</v>
      </c>
      <c r="B12508">
        <v>39715</v>
      </c>
      <c r="C12508" t="s">
        <v>27698</v>
      </c>
      <c r="D12508" t="s">
        <v>8796</v>
      </c>
      <c r="E12508" s="363" t="s">
        <v>17200</v>
      </c>
      <c r="F12508"/>
      <c r="G12508"/>
      <c r="H12508"/>
      <c r="I12508" s="610"/>
    </row>
    <row r="12509" spans="1:9" ht="15" x14ac:dyDescent="0.25">
      <c r="A12509" s="609" t="str">
        <f t="shared" si="195"/>
        <v>39716</v>
      </c>
      <c r="B12509">
        <v>39716</v>
      </c>
      <c r="C12509" t="s">
        <v>27699</v>
      </c>
      <c r="D12509" t="s">
        <v>8796</v>
      </c>
      <c r="E12509" s="363" t="s">
        <v>9910</v>
      </c>
      <c r="F12509"/>
      <c r="G12509"/>
      <c r="H12509"/>
      <c r="I12509" s="610"/>
    </row>
    <row r="12510" spans="1:9" ht="15" x14ac:dyDescent="0.25">
      <c r="A12510" s="609" t="str">
        <f t="shared" si="195"/>
        <v>39718</v>
      </c>
      <c r="B12510">
        <v>39718</v>
      </c>
      <c r="C12510" t="s">
        <v>27700</v>
      </c>
      <c r="D12510" t="s">
        <v>8796</v>
      </c>
      <c r="E12510" s="363" t="s">
        <v>9800</v>
      </c>
      <c r="F12510"/>
      <c r="G12510"/>
      <c r="H12510"/>
      <c r="I12510" s="610"/>
    </row>
    <row r="12511" spans="1:9" ht="15" x14ac:dyDescent="0.25">
      <c r="A12511" s="609" t="str">
        <f t="shared" si="195"/>
        <v>9813</v>
      </c>
      <c r="B12511">
        <v>9813</v>
      </c>
      <c r="C12511" t="s">
        <v>27701</v>
      </c>
      <c r="D12511" t="s">
        <v>8796</v>
      </c>
      <c r="E12511" s="363" t="s">
        <v>9746</v>
      </c>
      <c r="F12511"/>
      <c r="G12511"/>
      <c r="H12511"/>
      <c r="I12511" s="610"/>
    </row>
    <row r="12512" spans="1:9" ht="15" x14ac:dyDescent="0.25">
      <c r="A12512" s="609" t="str">
        <f t="shared" si="195"/>
        <v>9815</v>
      </c>
      <c r="B12512">
        <v>9815</v>
      </c>
      <c r="C12512" t="s">
        <v>27702</v>
      </c>
      <c r="D12512" t="s">
        <v>8796</v>
      </c>
      <c r="E12512" s="363" t="s">
        <v>15954</v>
      </c>
      <c r="F12512"/>
      <c r="G12512"/>
      <c r="H12512"/>
      <c r="I12512" s="610"/>
    </row>
    <row r="12513" spans="1:9" ht="15" x14ac:dyDescent="0.25">
      <c r="A12513" s="609" t="str">
        <f t="shared" si="195"/>
        <v>25876</v>
      </c>
      <c r="B12513">
        <v>25876</v>
      </c>
      <c r="C12513" t="s">
        <v>27703</v>
      </c>
      <c r="D12513" t="s">
        <v>8796</v>
      </c>
      <c r="E12513" s="363" t="s">
        <v>27704</v>
      </c>
      <c r="F12513"/>
      <c r="G12513"/>
      <c r="H12513"/>
      <c r="I12513" s="610"/>
    </row>
    <row r="12514" spans="1:9" ht="15" x14ac:dyDescent="0.25">
      <c r="A12514" s="609" t="str">
        <f t="shared" si="195"/>
        <v>25888</v>
      </c>
      <c r="B12514">
        <v>25888</v>
      </c>
      <c r="C12514" t="s">
        <v>27705</v>
      </c>
      <c r="D12514" t="s">
        <v>8796</v>
      </c>
      <c r="E12514" s="363" t="s">
        <v>27706</v>
      </c>
      <c r="F12514"/>
      <c r="G12514"/>
      <c r="H12514"/>
      <c r="I12514" s="610"/>
    </row>
    <row r="12515" spans="1:9" ht="15" x14ac:dyDescent="0.25">
      <c r="A12515" s="609" t="str">
        <f t="shared" si="195"/>
        <v>25874</v>
      </c>
      <c r="B12515">
        <v>25874</v>
      </c>
      <c r="C12515" t="s">
        <v>27707</v>
      </c>
      <c r="D12515" t="s">
        <v>8796</v>
      </c>
      <c r="E12515" s="363" t="s">
        <v>27708</v>
      </c>
      <c r="F12515"/>
      <c r="G12515"/>
      <c r="H12515"/>
      <c r="I12515" s="610"/>
    </row>
    <row r="12516" spans="1:9" ht="15" x14ac:dyDescent="0.25">
      <c r="A12516" s="609" t="str">
        <f t="shared" si="195"/>
        <v>25877</v>
      </c>
      <c r="B12516">
        <v>25877</v>
      </c>
      <c r="C12516" t="s">
        <v>27709</v>
      </c>
      <c r="D12516" t="s">
        <v>8796</v>
      </c>
      <c r="E12516" s="363" t="s">
        <v>27710</v>
      </c>
      <c r="F12516"/>
      <c r="G12516"/>
      <c r="H12516"/>
      <c r="I12516" s="610"/>
    </row>
    <row r="12517" spans="1:9" ht="15" x14ac:dyDescent="0.25">
      <c r="A12517" s="609" t="str">
        <f t="shared" si="195"/>
        <v>25878</v>
      </c>
      <c r="B12517">
        <v>25878</v>
      </c>
      <c r="C12517" t="s">
        <v>27711</v>
      </c>
      <c r="D12517" t="s">
        <v>8796</v>
      </c>
      <c r="E12517" s="363" t="s">
        <v>27712</v>
      </c>
      <c r="F12517"/>
      <c r="G12517"/>
      <c r="H12517"/>
      <c r="I12517" s="610"/>
    </row>
    <row r="12518" spans="1:9" ht="15" x14ac:dyDescent="0.25">
      <c r="A12518" s="609" t="str">
        <f t="shared" si="195"/>
        <v>25879</v>
      </c>
      <c r="B12518">
        <v>25879</v>
      </c>
      <c r="C12518" t="s">
        <v>27713</v>
      </c>
      <c r="D12518" t="s">
        <v>8796</v>
      </c>
      <c r="E12518" s="363" t="s">
        <v>27714</v>
      </c>
      <c r="F12518"/>
      <c r="G12518"/>
      <c r="H12518"/>
      <c r="I12518" s="610"/>
    </row>
    <row r="12519" spans="1:9" ht="15" x14ac:dyDescent="0.25">
      <c r="A12519" s="609" t="str">
        <f t="shared" si="195"/>
        <v>25887</v>
      </c>
      <c r="B12519">
        <v>25887</v>
      </c>
      <c r="C12519" t="s">
        <v>27715</v>
      </c>
      <c r="D12519" t="s">
        <v>8796</v>
      </c>
      <c r="E12519" s="363" t="s">
        <v>27716</v>
      </c>
      <c r="F12519"/>
      <c r="G12519"/>
      <c r="H12519"/>
      <c r="I12519" s="610"/>
    </row>
    <row r="12520" spans="1:9" ht="15" x14ac:dyDescent="0.25">
      <c r="A12520" s="609" t="str">
        <f t="shared" si="195"/>
        <v>25880</v>
      </c>
      <c r="B12520">
        <v>25880</v>
      </c>
      <c r="C12520" t="s">
        <v>27717</v>
      </c>
      <c r="D12520" t="s">
        <v>8796</v>
      </c>
      <c r="E12520" s="363" t="s">
        <v>27718</v>
      </c>
      <c r="F12520"/>
      <c r="G12520"/>
      <c r="H12520"/>
      <c r="I12520" s="610"/>
    </row>
    <row r="12521" spans="1:9" ht="15" x14ac:dyDescent="0.25">
      <c r="A12521" s="609" t="str">
        <f t="shared" si="195"/>
        <v>25881</v>
      </c>
      <c r="B12521">
        <v>25881</v>
      </c>
      <c r="C12521" t="s">
        <v>27719</v>
      </c>
      <c r="D12521" t="s">
        <v>8796</v>
      </c>
      <c r="E12521" s="363" t="s">
        <v>27720</v>
      </c>
      <c r="F12521"/>
      <c r="G12521"/>
      <c r="H12521"/>
      <c r="I12521" s="610"/>
    </row>
    <row r="12522" spans="1:9" ht="15" x14ac:dyDescent="0.25">
      <c r="A12522" s="609" t="str">
        <f t="shared" si="195"/>
        <v>25882</v>
      </c>
      <c r="B12522">
        <v>25882</v>
      </c>
      <c r="C12522" t="s">
        <v>27721</v>
      </c>
      <c r="D12522" t="s">
        <v>8796</v>
      </c>
      <c r="E12522" s="363" t="s">
        <v>27722</v>
      </c>
      <c r="F12522"/>
      <c r="G12522"/>
      <c r="H12522"/>
      <c r="I12522" s="610"/>
    </row>
    <row r="12523" spans="1:9" ht="15" x14ac:dyDescent="0.25">
      <c r="A12523" s="609" t="str">
        <f t="shared" si="195"/>
        <v>25883</v>
      </c>
      <c r="B12523">
        <v>25883</v>
      </c>
      <c r="C12523" t="s">
        <v>27723</v>
      </c>
      <c r="D12523" t="s">
        <v>8796</v>
      </c>
      <c r="E12523" s="363" t="s">
        <v>9848</v>
      </c>
      <c r="F12523"/>
      <c r="G12523"/>
      <c r="H12523"/>
      <c r="I12523" s="610"/>
    </row>
    <row r="12524" spans="1:9" ht="15" x14ac:dyDescent="0.25">
      <c r="A12524" s="609" t="str">
        <f t="shared" si="195"/>
        <v>25884</v>
      </c>
      <c r="B12524">
        <v>25884</v>
      </c>
      <c r="C12524" t="s">
        <v>27724</v>
      </c>
      <c r="D12524" t="s">
        <v>8796</v>
      </c>
      <c r="E12524" s="363" t="s">
        <v>27725</v>
      </c>
      <c r="F12524"/>
      <c r="G12524"/>
      <c r="H12524"/>
      <c r="I12524" s="610"/>
    </row>
    <row r="12525" spans="1:9" ht="15" x14ac:dyDescent="0.25">
      <c r="A12525" s="609" t="str">
        <f t="shared" si="195"/>
        <v>25885</v>
      </c>
      <c r="B12525">
        <v>25885</v>
      </c>
      <c r="C12525" t="s">
        <v>27726</v>
      </c>
      <c r="D12525" t="s">
        <v>8796</v>
      </c>
      <c r="E12525" s="363" t="s">
        <v>27727</v>
      </c>
      <c r="F12525"/>
      <c r="G12525"/>
      <c r="H12525"/>
      <c r="I12525" s="610"/>
    </row>
    <row r="12526" spans="1:9" ht="15" x14ac:dyDescent="0.25">
      <c r="A12526" s="609" t="str">
        <f t="shared" si="195"/>
        <v>25889</v>
      </c>
      <c r="B12526">
        <v>25889</v>
      </c>
      <c r="C12526" t="s">
        <v>27728</v>
      </c>
      <c r="D12526" t="s">
        <v>8796</v>
      </c>
      <c r="E12526" s="363" t="s">
        <v>27729</v>
      </c>
      <c r="F12526"/>
      <c r="G12526"/>
      <c r="H12526"/>
      <c r="I12526" s="610"/>
    </row>
    <row r="12527" spans="1:9" ht="15" x14ac:dyDescent="0.25">
      <c r="A12527" s="609" t="str">
        <f t="shared" si="195"/>
        <v>25886</v>
      </c>
      <c r="B12527">
        <v>25886</v>
      </c>
      <c r="C12527" t="s">
        <v>27730</v>
      </c>
      <c r="D12527" t="s">
        <v>8796</v>
      </c>
      <c r="E12527" s="363" t="s">
        <v>27731</v>
      </c>
      <c r="F12527"/>
      <c r="G12527"/>
      <c r="H12527"/>
      <c r="I12527" s="610"/>
    </row>
    <row r="12528" spans="1:9" ht="15" x14ac:dyDescent="0.25">
      <c r="A12528" s="609" t="str">
        <f t="shared" si="195"/>
        <v>25875</v>
      </c>
      <c r="B12528">
        <v>25875</v>
      </c>
      <c r="C12528" t="s">
        <v>27732</v>
      </c>
      <c r="D12528" t="s">
        <v>8796</v>
      </c>
      <c r="E12528" s="363" t="s">
        <v>27733</v>
      </c>
      <c r="F12528"/>
      <c r="G12528"/>
      <c r="H12528"/>
      <c r="I12528" s="610"/>
    </row>
    <row r="12529" spans="1:9" ht="15" x14ac:dyDescent="0.25">
      <c r="A12529" s="609" t="str">
        <f t="shared" si="195"/>
        <v>9876</v>
      </c>
      <c r="B12529">
        <v>9876</v>
      </c>
      <c r="C12529" t="s">
        <v>27734</v>
      </c>
      <c r="D12529" t="s">
        <v>8796</v>
      </c>
      <c r="E12529" s="363" t="s">
        <v>18741</v>
      </c>
      <c r="F12529"/>
      <c r="G12529"/>
      <c r="H12529"/>
      <c r="I12529" s="610"/>
    </row>
    <row r="12530" spans="1:9" ht="15" x14ac:dyDescent="0.25">
      <c r="A12530" s="609" t="str">
        <f t="shared" si="195"/>
        <v>9877</v>
      </c>
      <c r="B12530">
        <v>9877</v>
      </c>
      <c r="C12530" t="s">
        <v>27735</v>
      </c>
      <c r="D12530" t="s">
        <v>8796</v>
      </c>
      <c r="E12530" s="363" t="s">
        <v>16329</v>
      </c>
      <c r="F12530"/>
      <c r="G12530"/>
      <c r="H12530"/>
      <c r="I12530" s="610"/>
    </row>
    <row r="12531" spans="1:9" ht="15" x14ac:dyDescent="0.25">
      <c r="A12531" s="609" t="str">
        <f t="shared" si="195"/>
        <v>9878</v>
      </c>
      <c r="B12531">
        <v>9878</v>
      </c>
      <c r="C12531" t="s">
        <v>27736</v>
      </c>
      <c r="D12531" t="s">
        <v>8796</v>
      </c>
      <c r="E12531" s="363" t="s">
        <v>19400</v>
      </c>
      <c r="F12531"/>
      <c r="G12531"/>
      <c r="H12531"/>
      <c r="I12531" s="610"/>
    </row>
    <row r="12532" spans="1:9" ht="15" x14ac:dyDescent="0.25">
      <c r="A12532" s="609" t="str">
        <f t="shared" si="195"/>
        <v>9879</v>
      </c>
      <c r="B12532">
        <v>9879</v>
      </c>
      <c r="C12532" t="s">
        <v>27737</v>
      </c>
      <c r="D12532" t="s">
        <v>8796</v>
      </c>
      <c r="E12532" s="363" t="s">
        <v>27738</v>
      </c>
      <c r="F12532"/>
      <c r="G12532"/>
      <c r="H12532"/>
      <c r="I12532" s="610"/>
    </row>
    <row r="12533" spans="1:9" ht="15" x14ac:dyDescent="0.25">
      <c r="A12533" s="609" t="str">
        <f t="shared" si="195"/>
        <v>41986</v>
      </c>
      <c r="B12533">
        <v>41986</v>
      </c>
      <c r="C12533" t="s">
        <v>27739</v>
      </c>
      <c r="D12533" t="s">
        <v>8796</v>
      </c>
      <c r="E12533" s="363" t="s">
        <v>27740</v>
      </c>
      <c r="F12533"/>
      <c r="G12533"/>
      <c r="H12533"/>
      <c r="I12533" s="610"/>
    </row>
    <row r="12534" spans="1:9" ht="15" x14ac:dyDescent="0.25">
      <c r="A12534" s="609" t="str">
        <f t="shared" si="195"/>
        <v>43422</v>
      </c>
      <c r="B12534">
        <v>43422</v>
      </c>
      <c r="C12534" t="s">
        <v>27741</v>
      </c>
      <c r="D12534" t="s">
        <v>8796</v>
      </c>
      <c r="E12534" s="363" t="s">
        <v>27742</v>
      </c>
      <c r="F12534"/>
      <c r="G12534"/>
      <c r="H12534"/>
      <c r="I12534" s="610"/>
    </row>
    <row r="12535" spans="1:9" ht="15" x14ac:dyDescent="0.25">
      <c r="A12535" s="609" t="str">
        <f t="shared" si="195"/>
        <v>41987</v>
      </c>
      <c r="B12535">
        <v>41987</v>
      </c>
      <c r="C12535" t="s">
        <v>27743</v>
      </c>
      <c r="D12535" t="s">
        <v>8796</v>
      </c>
      <c r="E12535" s="363" t="s">
        <v>27744</v>
      </c>
      <c r="F12535"/>
      <c r="G12535"/>
      <c r="H12535"/>
      <c r="I12535" s="610"/>
    </row>
    <row r="12536" spans="1:9" ht="15" x14ac:dyDescent="0.25">
      <c r="A12536" s="609" t="str">
        <f t="shared" si="195"/>
        <v>41988</v>
      </c>
      <c r="B12536">
        <v>41988</v>
      </c>
      <c r="C12536" t="s">
        <v>27745</v>
      </c>
      <c r="D12536" t="s">
        <v>8796</v>
      </c>
      <c r="E12536" s="363" t="s">
        <v>27746</v>
      </c>
      <c r="F12536"/>
      <c r="G12536"/>
      <c r="H12536"/>
      <c r="I12536" s="610"/>
    </row>
    <row r="12537" spans="1:9" ht="15" x14ac:dyDescent="0.25">
      <c r="A12537" s="609" t="str">
        <f t="shared" si="195"/>
        <v>41697</v>
      </c>
      <c r="B12537">
        <v>41697</v>
      </c>
      <c r="C12537" t="s">
        <v>27747</v>
      </c>
      <c r="D12537" t="s">
        <v>8796</v>
      </c>
      <c r="E12537" s="363" t="s">
        <v>27748</v>
      </c>
      <c r="F12537"/>
      <c r="G12537"/>
      <c r="H12537"/>
      <c r="I12537" s="610"/>
    </row>
    <row r="12538" spans="1:9" ht="15" x14ac:dyDescent="0.25">
      <c r="A12538" s="609" t="str">
        <f t="shared" si="195"/>
        <v>41985</v>
      </c>
      <c r="B12538">
        <v>41985</v>
      </c>
      <c r="C12538" t="s">
        <v>27749</v>
      </c>
      <c r="D12538" t="s">
        <v>8796</v>
      </c>
      <c r="E12538" s="363" t="s">
        <v>27750</v>
      </c>
      <c r="F12538"/>
      <c r="G12538"/>
      <c r="H12538"/>
      <c r="I12538" s="610"/>
    </row>
    <row r="12539" spans="1:9" ht="15" x14ac:dyDescent="0.25">
      <c r="A12539" s="609" t="str">
        <f t="shared" si="195"/>
        <v>41699</v>
      </c>
      <c r="B12539">
        <v>41699</v>
      </c>
      <c r="C12539" t="s">
        <v>27751</v>
      </c>
      <c r="D12539" t="s">
        <v>8796</v>
      </c>
      <c r="E12539" s="363" t="s">
        <v>27752</v>
      </c>
      <c r="F12539"/>
      <c r="G12539"/>
      <c r="H12539"/>
      <c r="I12539" s="610"/>
    </row>
    <row r="12540" spans="1:9" ht="15" x14ac:dyDescent="0.25">
      <c r="A12540" s="609" t="str">
        <f t="shared" si="195"/>
        <v>38053</v>
      </c>
      <c r="B12540">
        <v>38053</v>
      </c>
      <c r="C12540" t="s">
        <v>27753</v>
      </c>
      <c r="D12540" t="s">
        <v>8796</v>
      </c>
      <c r="E12540" s="363" t="s">
        <v>11568</v>
      </c>
      <c r="F12540"/>
      <c r="G12540"/>
      <c r="H12540"/>
      <c r="I12540" s="610"/>
    </row>
    <row r="12541" spans="1:9" ht="15" x14ac:dyDescent="0.25">
      <c r="A12541" s="609" t="str">
        <f t="shared" si="195"/>
        <v>38054</v>
      </c>
      <c r="B12541">
        <v>38054</v>
      </c>
      <c r="C12541" t="s">
        <v>27754</v>
      </c>
      <c r="D12541" t="s">
        <v>8796</v>
      </c>
      <c r="E12541" s="363" t="s">
        <v>18821</v>
      </c>
      <c r="F12541"/>
      <c r="G12541"/>
      <c r="H12541"/>
      <c r="I12541" s="610"/>
    </row>
    <row r="12542" spans="1:9" ht="15" x14ac:dyDescent="0.25">
      <c r="A12542" s="609" t="str">
        <f t="shared" si="195"/>
        <v>38052</v>
      </c>
      <c r="B12542">
        <v>38052</v>
      </c>
      <c r="C12542" t="s">
        <v>27755</v>
      </c>
      <c r="D12542" t="s">
        <v>8796</v>
      </c>
      <c r="E12542" s="363" t="s">
        <v>14958</v>
      </c>
      <c r="F12542"/>
      <c r="G12542"/>
      <c r="H12542"/>
      <c r="I12542" s="610"/>
    </row>
    <row r="12543" spans="1:9" ht="15" x14ac:dyDescent="0.25">
      <c r="A12543" s="609" t="str">
        <f t="shared" si="195"/>
        <v>38051</v>
      </c>
      <c r="B12543">
        <v>38051</v>
      </c>
      <c r="C12543" t="s">
        <v>27756</v>
      </c>
      <c r="D12543" t="s">
        <v>8796</v>
      </c>
      <c r="E12543" s="363" t="s">
        <v>14190</v>
      </c>
      <c r="F12543"/>
      <c r="G12543"/>
      <c r="H12543"/>
      <c r="I12543" s="610"/>
    </row>
    <row r="12544" spans="1:9" ht="15" x14ac:dyDescent="0.25">
      <c r="A12544" s="609" t="str">
        <f t="shared" si="195"/>
        <v>38787</v>
      </c>
      <c r="B12544">
        <v>38787</v>
      </c>
      <c r="C12544" t="s">
        <v>27757</v>
      </c>
      <c r="D12544" t="s">
        <v>8796</v>
      </c>
      <c r="E12544" s="363" t="s">
        <v>9594</v>
      </c>
      <c r="F12544"/>
      <c r="G12544"/>
      <c r="H12544"/>
      <c r="I12544" s="610"/>
    </row>
    <row r="12545" spans="1:9" ht="15" x14ac:dyDescent="0.25">
      <c r="A12545" s="609" t="str">
        <f t="shared" si="195"/>
        <v>38825</v>
      </c>
      <c r="B12545">
        <v>38825</v>
      </c>
      <c r="C12545" t="s">
        <v>27758</v>
      </c>
      <c r="D12545" t="s">
        <v>8796</v>
      </c>
      <c r="E12545" s="363" t="s">
        <v>10245</v>
      </c>
      <c r="F12545"/>
      <c r="G12545"/>
      <c r="H12545"/>
      <c r="I12545" s="610"/>
    </row>
    <row r="12546" spans="1:9" ht="15" x14ac:dyDescent="0.25">
      <c r="A12546" s="609" t="str">
        <f t="shared" ref="A12546:A12609" si="196">IF(ISERROR(SEARCH("/",B12546)=6),TRIM(CLEAN(B12546)),IF(SEARCH("/",B12546)=6,IF(LEN(TRIM(CLEAN(B12546)))=7,LEFT(TRIM(CLEAN(B12546)),6)&amp;"00"&amp;RIGHT(TRIM(CLEAN(B12546)),1),LEFT(TRIM(CLEAN(B12546)),6)&amp;"0"&amp;RIGHT(TRIM(CLEAN(B12546)),2)),TRIM(CLEAN(B12546))))</f>
        <v>38826</v>
      </c>
      <c r="B12546">
        <v>38826</v>
      </c>
      <c r="C12546" t="s">
        <v>27759</v>
      </c>
      <c r="D12546" t="s">
        <v>8796</v>
      </c>
      <c r="E12546" s="363" t="s">
        <v>27760</v>
      </c>
      <c r="F12546"/>
      <c r="G12546"/>
      <c r="H12546"/>
      <c r="I12546" s="610"/>
    </row>
    <row r="12547" spans="1:9" ht="15" x14ac:dyDescent="0.25">
      <c r="A12547" s="609" t="str">
        <f t="shared" si="196"/>
        <v>38827</v>
      </c>
      <c r="B12547">
        <v>38827</v>
      </c>
      <c r="C12547" t="s">
        <v>27761</v>
      </c>
      <c r="D12547" t="s">
        <v>8796</v>
      </c>
      <c r="E12547" s="363" t="s">
        <v>17410</v>
      </c>
      <c r="F12547"/>
      <c r="G12547"/>
      <c r="H12547"/>
      <c r="I12547" s="610"/>
    </row>
    <row r="12548" spans="1:9" ht="15" x14ac:dyDescent="0.25">
      <c r="A12548" s="609" t="str">
        <f t="shared" si="196"/>
        <v>38830</v>
      </c>
      <c r="B12548">
        <v>38830</v>
      </c>
      <c r="C12548" t="s">
        <v>27762</v>
      </c>
      <c r="D12548" t="s">
        <v>8796</v>
      </c>
      <c r="E12548" s="363" t="s">
        <v>18290</v>
      </c>
      <c r="F12548"/>
      <c r="G12548"/>
      <c r="H12548"/>
      <c r="I12548" s="610"/>
    </row>
    <row r="12549" spans="1:9" ht="15" x14ac:dyDescent="0.25">
      <c r="A12549" s="609" t="str">
        <f t="shared" si="196"/>
        <v>38828</v>
      </c>
      <c r="B12549">
        <v>38828</v>
      </c>
      <c r="C12549" t="s">
        <v>27763</v>
      </c>
      <c r="D12549" t="s">
        <v>8796</v>
      </c>
      <c r="E12549" s="363" t="s">
        <v>9481</v>
      </c>
      <c r="F12549"/>
      <c r="G12549"/>
      <c r="H12549"/>
      <c r="I12549" s="610"/>
    </row>
    <row r="12550" spans="1:9" ht="15" x14ac:dyDescent="0.25">
      <c r="A12550" s="609" t="str">
        <f t="shared" si="196"/>
        <v>38829</v>
      </c>
      <c r="B12550">
        <v>38829</v>
      </c>
      <c r="C12550" t="s">
        <v>27764</v>
      </c>
      <c r="D12550" t="s">
        <v>8796</v>
      </c>
      <c r="E12550" s="363" t="s">
        <v>15258</v>
      </c>
      <c r="F12550"/>
      <c r="G12550"/>
      <c r="H12550"/>
      <c r="I12550" s="610"/>
    </row>
    <row r="12551" spans="1:9" ht="15" x14ac:dyDescent="0.25">
      <c r="A12551" s="609" t="str">
        <f t="shared" si="196"/>
        <v>38831</v>
      </c>
      <c r="B12551">
        <v>38831</v>
      </c>
      <c r="C12551" t="s">
        <v>27765</v>
      </c>
      <c r="D12551" t="s">
        <v>8796</v>
      </c>
      <c r="E12551" s="363" t="s">
        <v>27766</v>
      </c>
      <c r="F12551"/>
      <c r="G12551"/>
      <c r="H12551"/>
      <c r="I12551" s="610"/>
    </row>
    <row r="12552" spans="1:9" ht="15" x14ac:dyDescent="0.25">
      <c r="A12552" s="609" t="str">
        <f t="shared" si="196"/>
        <v>36274</v>
      </c>
      <c r="B12552">
        <v>36274</v>
      </c>
      <c r="C12552" t="s">
        <v>27767</v>
      </c>
      <c r="D12552" t="s">
        <v>8796</v>
      </c>
      <c r="E12552" s="363" t="s">
        <v>16448</v>
      </c>
      <c r="F12552"/>
      <c r="G12552"/>
      <c r="H12552"/>
      <c r="I12552" s="610"/>
    </row>
    <row r="12553" spans="1:9" ht="15" x14ac:dyDescent="0.25">
      <c r="A12553" s="609" t="str">
        <f t="shared" si="196"/>
        <v>36278</v>
      </c>
      <c r="B12553">
        <v>36278</v>
      </c>
      <c r="C12553" t="s">
        <v>27768</v>
      </c>
      <c r="D12553" t="s">
        <v>8796</v>
      </c>
      <c r="E12553" s="363" t="s">
        <v>19667</v>
      </c>
      <c r="F12553"/>
      <c r="G12553"/>
      <c r="H12553"/>
      <c r="I12553" s="610"/>
    </row>
    <row r="12554" spans="1:9" ht="15" x14ac:dyDescent="0.25">
      <c r="A12554" s="609" t="str">
        <f t="shared" si="196"/>
        <v>38977</v>
      </c>
      <c r="B12554">
        <v>38977</v>
      </c>
      <c r="C12554" t="s">
        <v>27769</v>
      </c>
      <c r="D12554" t="s">
        <v>8796</v>
      </c>
      <c r="E12554" s="363" t="s">
        <v>27770</v>
      </c>
      <c r="F12554"/>
      <c r="G12554"/>
      <c r="H12554"/>
      <c r="I12554" s="610"/>
    </row>
    <row r="12555" spans="1:9" ht="15" x14ac:dyDescent="0.25">
      <c r="A12555" s="609" t="str">
        <f t="shared" si="196"/>
        <v>38971</v>
      </c>
      <c r="B12555">
        <v>38971</v>
      </c>
      <c r="C12555" t="s">
        <v>27771</v>
      </c>
      <c r="D12555" t="s">
        <v>8796</v>
      </c>
      <c r="E12555" s="363" t="s">
        <v>10850</v>
      </c>
      <c r="F12555"/>
      <c r="G12555"/>
      <c r="H12555"/>
      <c r="I12555" s="610"/>
    </row>
    <row r="12556" spans="1:9" ht="15" x14ac:dyDescent="0.25">
      <c r="A12556" s="609" t="str">
        <f t="shared" si="196"/>
        <v>38972</v>
      </c>
      <c r="B12556">
        <v>38972</v>
      </c>
      <c r="C12556" t="s">
        <v>27772</v>
      </c>
      <c r="D12556" t="s">
        <v>8796</v>
      </c>
      <c r="E12556" s="363" t="s">
        <v>27773</v>
      </c>
      <c r="F12556"/>
      <c r="G12556"/>
      <c r="H12556"/>
      <c r="I12556" s="610"/>
    </row>
    <row r="12557" spans="1:9" ht="15" x14ac:dyDescent="0.25">
      <c r="A12557" s="609" t="str">
        <f t="shared" si="196"/>
        <v>38973</v>
      </c>
      <c r="B12557">
        <v>38973</v>
      </c>
      <c r="C12557" t="s">
        <v>27774</v>
      </c>
      <c r="D12557" t="s">
        <v>8796</v>
      </c>
      <c r="E12557" s="363" t="s">
        <v>27775</v>
      </c>
      <c r="F12557"/>
      <c r="G12557"/>
      <c r="H12557"/>
      <c r="I12557" s="610"/>
    </row>
    <row r="12558" spans="1:9" ht="15" x14ac:dyDescent="0.25">
      <c r="A12558" s="609" t="str">
        <f t="shared" si="196"/>
        <v>38974</v>
      </c>
      <c r="B12558">
        <v>38974</v>
      </c>
      <c r="C12558" t="s">
        <v>27776</v>
      </c>
      <c r="D12558" t="s">
        <v>8796</v>
      </c>
      <c r="E12558" s="363" t="s">
        <v>19440</v>
      </c>
      <c r="F12558"/>
      <c r="G12558"/>
      <c r="H12558"/>
      <c r="I12558" s="610"/>
    </row>
    <row r="12559" spans="1:9" ht="15" x14ac:dyDescent="0.25">
      <c r="A12559" s="609" t="str">
        <f t="shared" si="196"/>
        <v>38975</v>
      </c>
      <c r="B12559">
        <v>38975</v>
      </c>
      <c r="C12559" t="s">
        <v>27777</v>
      </c>
      <c r="D12559" t="s">
        <v>8796</v>
      </c>
      <c r="E12559" s="363" t="s">
        <v>27778</v>
      </c>
      <c r="F12559"/>
      <c r="G12559"/>
      <c r="H12559"/>
      <c r="I12559" s="610"/>
    </row>
    <row r="12560" spans="1:9" ht="15" x14ac:dyDescent="0.25">
      <c r="A12560" s="609" t="str">
        <f t="shared" si="196"/>
        <v>38976</v>
      </c>
      <c r="B12560">
        <v>38976</v>
      </c>
      <c r="C12560" t="s">
        <v>27779</v>
      </c>
      <c r="D12560" t="s">
        <v>8796</v>
      </c>
      <c r="E12560" s="363" t="s">
        <v>18270</v>
      </c>
      <c r="F12560"/>
      <c r="G12560"/>
      <c r="H12560"/>
      <c r="I12560" s="610"/>
    </row>
    <row r="12561" spans="1:9" ht="15" x14ac:dyDescent="0.25">
      <c r="A12561" s="609" t="str">
        <f t="shared" si="196"/>
        <v>38986</v>
      </c>
      <c r="B12561">
        <v>38986</v>
      </c>
      <c r="C12561" t="s">
        <v>27780</v>
      </c>
      <c r="D12561" t="s">
        <v>8796</v>
      </c>
      <c r="E12561" s="363" t="s">
        <v>27781</v>
      </c>
      <c r="F12561"/>
      <c r="G12561"/>
      <c r="H12561"/>
      <c r="I12561" s="610"/>
    </row>
    <row r="12562" spans="1:9" ht="15" x14ac:dyDescent="0.25">
      <c r="A12562" s="609" t="str">
        <f t="shared" si="196"/>
        <v>38978</v>
      </c>
      <c r="B12562">
        <v>38978</v>
      </c>
      <c r="C12562" t="s">
        <v>27782</v>
      </c>
      <c r="D12562" t="s">
        <v>8796</v>
      </c>
      <c r="E12562" s="363" t="s">
        <v>16448</v>
      </c>
      <c r="F12562"/>
      <c r="G12562"/>
      <c r="H12562"/>
      <c r="I12562" s="610"/>
    </row>
    <row r="12563" spans="1:9" ht="15" x14ac:dyDescent="0.25">
      <c r="A12563" s="609" t="str">
        <f t="shared" si="196"/>
        <v>38979</v>
      </c>
      <c r="B12563">
        <v>38979</v>
      </c>
      <c r="C12563" t="s">
        <v>27783</v>
      </c>
      <c r="D12563" t="s">
        <v>8796</v>
      </c>
      <c r="E12563" s="363" t="s">
        <v>19667</v>
      </c>
      <c r="F12563"/>
      <c r="G12563"/>
      <c r="H12563"/>
      <c r="I12563" s="610"/>
    </row>
    <row r="12564" spans="1:9" ht="15" x14ac:dyDescent="0.25">
      <c r="A12564" s="609" t="str">
        <f t="shared" si="196"/>
        <v>38980</v>
      </c>
      <c r="B12564">
        <v>38980</v>
      </c>
      <c r="C12564" t="s">
        <v>27784</v>
      </c>
      <c r="D12564" t="s">
        <v>8796</v>
      </c>
      <c r="E12564" s="363" t="s">
        <v>9195</v>
      </c>
      <c r="F12564"/>
      <c r="G12564"/>
      <c r="H12564"/>
      <c r="I12564" s="610"/>
    </row>
    <row r="12565" spans="1:9" ht="15" x14ac:dyDescent="0.25">
      <c r="A12565" s="609" t="str">
        <f t="shared" si="196"/>
        <v>38981</v>
      </c>
      <c r="B12565">
        <v>38981</v>
      </c>
      <c r="C12565" t="s">
        <v>27785</v>
      </c>
      <c r="D12565" t="s">
        <v>8796</v>
      </c>
      <c r="E12565" s="363" t="s">
        <v>8802</v>
      </c>
      <c r="F12565"/>
      <c r="G12565"/>
      <c r="H12565"/>
      <c r="I12565" s="610"/>
    </row>
    <row r="12566" spans="1:9" ht="15" x14ac:dyDescent="0.25">
      <c r="A12566" s="609" t="str">
        <f t="shared" si="196"/>
        <v>38982</v>
      </c>
      <c r="B12566">
        <v>38982</v>
      </c>
      <c r="C12566" t="s">
        <v>27786</v>
      </c>
      <c r="D12566" t="s">
        <v>8796</v>
      </c>
      <c r="E12566" s="363" t="s">
        <v>19087</v>
      </c>
      <c r="F12566"/>
      <c r="G12566"/>
      <c r="H12566"/>
      <c r="I12566" s="610"/>
    </row>
    <row r="12567" spans="1:9" ht="15" x14ac:dyDescent="0.25">
      <c r="A12567" s="609" t="str">
        <f t="shared" si="196"/>
        <v>38983</v>
      </c>
      <c r="B12567">
        <v>38983</v>
      </c>
      <c r="C12567" t="s">
        <v>27787</v>
      </c>
      <c r="D12567" t="s">
        <v>8796</v>
      </c>
      <c r="E12567" s="363" t="s">
        <v>14479</v>
      </c>
      <c r="F12567"/>
      <c r="G12567"/>
      <c r="H12567"/>
      <c r="I12567" s="610"/>
    </row>
    <row r="12568" spans="1:9" ht="15" x14ac:dyDescent="0.25">
      <c r="A12568" s="609" t="str">
        <f t="shared" si="196"/>
        <v>38984</v>
      </c>
      <c r="B12568">
        <v>38984</v>
      </c>
      <c r="C12568" t="s">
        <v>27788</v>
      </c>
      <c r="D12568" t="s">
        <v>8796</v>
      </c>
      <c r="E12568" s="363" t="s">
        <v>27789</v>
      </c>
      <c r="F12568"/>
      <c r="G12568"/>
      <c r="H12568"/>
      <c r="I12568" s="610"/>
    </row>
    <row r="12569" spans="1:9" ht="15" x14ac:dyDescent="0.25">
      <c r="A12569" s="609" t="str">
        <f t="shared" si="196"/>
        <v>38985</v>
      </c>
      <c r="B12569">
        <v>38985</v>
      </c>
      <c r="C12569" t="s">
        <v>27790</v>
      </c>
      <c r="D12569" t="s">
        <v>8796</v>
      </c>
      <c r="E12569" s="363" t="s">
        <v>27791</v>
      </c>
      <c r="F12569"/>
      <c r="G12569"/>
      <c r="H12569"/>
      <c r="I12569" s="610"/>
    </row>
    <row r="12570" spans="1:9" ht="15" x14ac:dyDescent="0.25">
      <c r="A12570" s="609" t="str">
        <f t="shared" si="196"/>
        <v>9836</v>
      </c>
      <c r="B12570">
        <v>9836</v>
      </c>
      <c r="C12570" t="s">
        <v>27792</v>
      </c>
      <c r="D12570" t="s">
        <v>8796</v>
      </c>
      <c r="E12570" s="363" t="s">
        <v>12240</v>
      </c>
      <c r="F12570"/>
      <c r="G12570"/>
      <c r="H12570"/>
      <c r="I12570" s="610"/>
    </row>
    <row r="12571" spans="1:9" ht="15" x14ac:dyDescent="0.25">
      <c r="A12571" s="609" t="str">
        <f t="shared" si="196"/>
        <v>20065</v>
      </c>
      <c r="B12571">
        <v>20065</v>
      </c>
      <c r="C12571" t="s">
        <v>27793</v>
      </c>
      <c r="D12571" t="s">
        <v>8796</v>
      </c>
      <c r="E12571" s="363" t="s">
        <v>27794</v>
      </c>
      <c r="F12571"/>
      <c r="G12571"/>
      <c r="H12571"/>
      <c r="I12571" s="610"/>
    </row>
    <row r="12572" spans="1:9" ht="15" x14ac:dyDescent="0.25">
      <c r="A12572" s="609" t="str">
        <f t="shared" si="196"/>
        <v>9835</v>
      </c>
      <c r="B12572">
        <v>9835</v>
      </c>
      <c r="C12572" t="s">
        <v>27795</v>
      </c>
      <c r="D12572" t="s">
        <v>8796</v>
      </c>
      <c r="E12572" s="363" t="s">
        <v>8868</v>
      </c>
      <c r="F12572"/>
      <c r="G12572"/>
      <c r="H12572"/>
      <c r="I12572" s="610"/>
    </row>
    <row r="12573" spans="1:9" ht="15" x14ac:dyDescent="0.25">
      <c r="A12573" s="609" t="str">
        <f t="shared" si="196"/>
        <v>38032</v>
      </c>
      <c r="B12573">
        <v>38032</v>
      </c>
      <c r="C12573" t="s">
        <v>27796</v>
      </c>
      <c r="D12573" t="s">
        <v>8796</v>
      </c>
      <c r="E12573" s="363" t="s">
        <v>16338</v>
      </c>
      <c r="F12573"/>
      <c r="G12573"/>
      <c r="H12573"/>
      <c r="I12573" s="610"/>
    </row>
    <row r="12574" spans="1:9" ht="15" x14ac:dyDescent="0.25">
      <c r="A12574" s="609" t="str">
        <f t="shared" si="196"/>
        <v>38033</v>
      </c>
      <c r="B12574">
        <v>38033</v>
      </c>
      <c r="C12574" t="s">
        <v>27797</v>
      </c>
      <c r="D12574" t="s">
        <v>8796</v>
      </c>
      <c r="E12574" s="363" t="s">
        <v>27798</v>
      </c>
      <c r="F12574"/>
      <c r="G12574"/>
      <c r="H12574"/>
      <c r="I12574" s="610"/>
    </row>
    <row r="12575" spans="1:9" ht="15" x14ac:dyDescent="0.25">
      <c r="A12575" s="609" t="str">
        <f t="shared" si="196"/>
        <v>38034</v>
      </c>
      <c r="B12575">
        <v>38034</v>
      </c>
      <c r="C12575" t="s">
        <v>27799</v>
      </c>
      <c r="D12575" t="s">
        <v>8796</v>
      </c>
      <c r="E12575" s="363" t="s">
        <v>27800</v>
      </c>
      <c r="F12575"/>
      <c r="G12575"/>
      <c r="H12575"/>
      <c r="I12575" s="610"/>
    </row>
    <row r="12576" spans="1:9" ht="15" x14ac:dyDescent="0.25">
      <c r="A12576" s="609" t="str">
        <f t="shared" si="196"/>
        <v>38035</v>
      </c>
      <c r="B12576">
        <v>38035</v>
      </c>
      <c r="C12576" t="s">
        <v>27801</v>
      </c>
      <c r="D12576" t="s">
        <v>8796</v>
      </c>
      <c r="E12576" s="363" t="s">
        <v>27802</v>
      </c>
      <c r="F12576"/>
      <c r="G12576"/>
      <c r="H12576"/>
      <c r="I12576" s="610"/>
    </row>
    <row r="12577" spans="1:9" ht="15" x14ac:dyDescent="0.25">
      <c r="A12577" s="609" t="str">
        <f t="shared" si="196"/>
        <v>38036</v>
      </c>
      <c r="B12577">
        <v>38036</v>
      </c>
      <c r="C12577" t="s">
        <v>27803</v>
      </c>
      <c r="D12577" t="s">
        <v>8796</v>
      </c>
      <c r="E12577" s="363" t="s">
        <v>27804</v>
      </c>
      <c r="F12577"/>
      <c r="G12577"/>
      <c r="H12577"/>
      <c r="I12577" s="610"/>
    </row>
    <row r="12578" spans="1:9" ht="15" x14ac:dyDescent="0.25">
      <c r="A12578" s="609" t="str">
        <f t="shared" si="196"/>
        <v>38037</v>
      </c>
      <c r="B12578">
        <v>38037</v>
      </c>
      <c r="C12578" t="s">
        <v>27805</v>
      </c>
      <c r="D12578" t="s">
        <v>8796</v>
      </c>
      <c r="E12578" s="363" t="s">
        <v>9741</v>
      </c>
      <c r="F12578"/>
      <c r="G12578"/>
      <c r="H12578"/>
      <c r="I12578" s="610"/>
    </row>
    <row r="12579" spans="1:9" ht="15" x14ac:dyDescent="0.25">
      <c r="A12579" s="609" t="str">
        <f t="shared" si="196"/>
        <v>9850</v>
      </c>
      <c r="B12579">
        <v>9850</v>
      </c>
      <c r="C12579" t="s">
        <v>27806</v>
      </c>
      <c r="D12579" t="s">
        <v>8796</v>
      </c>
      <c r="E12579" s="363" t="s">
        <v>27807</v>
      </c>
      <c r="F12579"/>
      <c r="G12579"/>
      <c r="H12579"/>
      <c r="I12579" s="610"/>
    </row>
    <row r="12580" spans="1:9" ht="15" x14ac:dyDescent="0.25">
      <c r="A12580" s="609" t="str">
        <f t="shared" si="196"/>
        <v>9853</v>
      </c>
      <c r="B12580">
        <v>9853</v>
      </c>
      <c r="C12580" t="s">
        <v>27808</v>
      </c>
      <c r="D12580" t="s">
        <v>8796</v>
      </c>
      <c r="E12580" s="363" t="s">
        <v>27809</v>
      </c>
      <c r="F12580"/>
      <c r="G12580"/>
      <c r="H12580"/>
      <c r="I12580" s="610"/>
    </row>
    <row r="12581" spans="1:9" ht="15" x14ac:dyDescent="0.25">
      <c r="A12581" s="609" t="str">
        <f t="shared" si="196"/>
        <v>9854</v>
      </c>
      <c r="B12581">
        <v>9854</v>
      </c>
      <c r="C12581" t="s">
        <v>27810</v>
      </c>
      <c r="D12581" t="s">
        <v>8796</v>
      </c>
      <c r="E12581" s="363" t="s">
        <v>16329</v>
      </c>
      <c r="F12581"/>
      <c r="G12581"/>
      <c r="H12581"/>
      <c r="I12581" s="610"/>
    </row>
    <row r="12582" spans="1:9" ht="15" x14ac:dyDescent="0.25">
      <c r="A12582" s="609" t="str">
        <f t="shared" si="196"/>
        <v>9851</v>
      </c>
      <c r="B12582">
        <v>9851</v>
      </c>
      <c r="C12582" t="s">
        <v>27811</v>
      </c>
      <c r="D12582" t="s">
        <v>8796</v>
      </c>
      <c r="E12582" s="363" t="s">
        <v>27812</v>
      </c>
      <c r="F12582"/>
      <c r="G12582"/>
      <c r="H12582"/>
      <c r="I12582" s="610"/>
    </row>
    <row r="12583" spans="1:9" ht="15" x14ac:dyDescent="0.25">
      <c r="A12583" s="609" t="str">
        <f t="shared" si="196"/>
        <v>9855</v>
      </c>
      <c r="B12583">
        <v>9855</v>
      </c>
      <c r="C12583" t="s">
        <v>27813</v>
      </c>
      <c r="D12583" t="s">
        <v>8796</v>
      </c>
      <c r="E12583" s="363" t="s">
        <v>27814</v>
      </c>
      <c r="F12583"/>
      <c r="G12583"/>
      <c r="H12583"/>
      <c r="I12583" s="610"/>
    </row>
    <row r="12584" spans="1:9" ht="15" x14ac:dyDescent="0.25">
      <c r="A12584" s="609" t="str">
        <f t="shared" si="196"/>
        <v>9825</v>
      </c>
      <c r="B12584">
        <v>9825</v>
      </c>
      <c r="C12584" t="s">
        <v>27815</v>
      </c>
      <c r="D12584" t="s">
        <v>8796</v>
      </c>
      <c r="E12584" s="363" t="s">
        <v>27816</v>
      </c>
      <c r="F12584"/>
      <c r="G12584"/>
      <c r="H12584"/>
      <c r="I12584" s="610"/>
    </row>
    <row r="12585" spans="1:9" ht="15" x14ac:dyDescent="0.25">
      <c r="A12585" s="609" t="str">
        <f t="shared" si="196"/>
        <v>9828</v>
      </c>
      <c r="B12585">
        <v>9828</v>
      </c>
      <c r="C12585" t="s">
        <v>27817</v>
      </c>
      <c r="D12585" t="s">
        <v>8796</v>
      </c>
      <c r="E12585" s="363" t="s">
        <v>19506</v>
      </c>
      <c r="F12585"/>
      <c r="G12585"/>
      <c r="H12585"/>
      <c r="I12585" s="610"/>
    </row>
    <row r="12586" spans="1:9" ht="15" x14ac:dyDescent="0.25">
      <c r="A12586" s="609" t="str">
        <f t="shared" si="196"/>
        <v>9829</v>
      </c>
      <c r="B12586">
        <v>9829</v>
      </c>
      <c r="C12586" t="s">
        <v>27818</v>
      </c>
      <c r="D12586" t="s">
        <v>8796</v>
      </c>
      <c r="E12586" s="363" t="s">
        <v>27819</v>
      </c>
      <c r="F12586"/>
      <c r="G12586"/>
      <c r="H12586"/>
      <c r="I12586" s="610"/>
    </row>
    <row r="12587" spans="1:9" ht="15" x14ac:dyDescent="0.25">
      <c r="A12587" s="609" t="str">
        <f t="shared" si="196"/>
        <v>9826</v>
      </c>
      <c r="B12587">
        <v>9826</v>
      </c>
      <c r="C12587" t="s">
        <v>27820</v>
      </c>
      <c r="D12587" t="s">
        <v>8796</v>
      </c>
      <c r="E12587" s="363" t="s">
        <v>27821</v>
      </c>
      <c r="F12587"/>
      <c r="G12587"/>
      <c r="H12587"/>
      <c r="I12587" s="610"/>
    </row>
    <row r="12588" spans="1:9" ht="15" x14ac:dyDescent="0.25">
      <c r="A12588" s="609" t="str">
        <f t="shared" si="196"/>
        <v>9827</v>
      </c>
      <c r="B12588">
        <v>9827</v>
      </c>
      <c r="C12588" t="s">
        <v>27822</v>
      </c>
      <c r="D12588" t="s">
        <v>8796</v>
      </c>
      <c r="E12588" s="363" t="s">
        <v>27823</v>
      </c>
      <c r="F12588"/>
      <c r="G12588"/>
      <c r="H12588"/>
      <c r="I12588" s="610"/>
    </row>
    <row r="12589" spans="1:9" ht="15" x14ac:dyDescent="0.25">
      <c r="A12589" s="609" t="str">
        <f t="shared" si="196"/>
        <v>36374</v>
      </c>
      <c r="B12589">
        <v>36374</v>
      </c>
      <c r="C12589" t="s">
        <v>27824</v>
      </c>
      <c r="D12589" t="s">
        <v>8796</v>
      </c>
      <c r="E12589" s="363" t="s">
        <v>19790</v>
      </c>
      <c r="F12589"/>
      <c r="G12589"/>
      <c r="H12589"/>
      <c r="I12589" s="610"/>
    </row>
    <row r="12590" spans="1:9" ht="15" x14ac:dyDescent="0.25">
      <c r="A12590" s="609" t="str">
        <f t="shared" si="196"/>
        <v>36084</v>
      </c>
      <c r="B12590">
        <v>36084</v>
      </c>
      <c r="C12590" t="s">
        <v>27825</v>
      </c>
      <c r="D12590" t="s">
        <v>8796</v>
      </c>
      <c r="E12590" s="363" t="s">
        <v>11804</v>
      </c>
      <c r="F12590"/>
      <c r="G12590"/>
      <c r="H12590"/>
      <c r="I12590" s="610"/>
    </row>
    <row r="12591" spans="1:9" ht="15" x14ac:dyDescent="0.25">
      <c r="A12591" s="609" t="str">
        <f t="shared" si="196"/>
        <v>36373</v>
      </c>
      <c r="B12591">
        <v>36373</v>
      </c>
      <c r="C12591" t="s">
        <v>27826</v>
      </c>
      <c r="D12591" t="s">
        <v>8796</v>
      </c>
      <c r="E12591" s="363" t="s">
        <v>18135</v>
      </c>
      <c r="F12591"/>
      <c r="G12591"/>
      <c r="H12591"/>
      <c r="I12591" s="610"/>
    </row>
    <row r="12592" spans="1:9" ht="15" x14ac:dyDescent="0.25">
      <c r="A12592" s="609" t="str">
        <f t="shared" si="196"/>
        <v>36377</v>
      </c>
      <c r="B12592">
        <v>36377</v>
      </c>
      <c r="C12592" t="s">
        <v>27827</v>
      </c>
      <c r="D12592" t="s">
        <v>8796</v>
      </c>
      <c r="E12592" s="363" t="s">
        <v>19410</v>
      </c>
      <c r="F12592"/>
      <c r="G12592"/>
      <c r="H12592"/>
      <c r="I12592" s="610"/>
    </row>
    <row r="12593" spans="1:9" ht="15" x14ac:dyDescent="0.25">
      <c r="A12593" s="609" t="str">
        <f t="shared" si="196"/>
        <v>36375</v>
      </c>
      <c r="B12593">
        <v>36375</v>
      </c>
      <c r="C12593" t="s">
        <v>27828</v>
      </c>
      <c r="D12593" t="s">
        <v>8796</v>
      </c>
      <c r="E12593" s="363" t="s">
        <v>11969</v>
      </c>
      <c r="F12593"/>
      <c r="G12593"/>
      <c r="H12593"/>
      <c r="I12593" s="610"/>
    </row>
    <row r="12594" spans="1:9" ht="15" x14ac:dyDescent="0.25">
      <c r="A12594" s="609" t="str">
        <f t="shared" si="196"/>
        <v>36376</v>
      </c>
      <c r="B12594">
        <v>36376</v>
      </c>
      <c r="C12594" t="s">
        <v>27829</v>
      </c>
      <c r="D12594" t="s">
        <v>8796</v>
      </c>
      <c r="E12594" s="363" t="s">
        <v>13530</v>
      </c>
      <c r="F12594"/>
      <c r="G12594"/>
      <c r="H12594"/>
      <c r="I12594" s="610"/>
    </row>
    <row r="12595" spans="1:9" ht="15" x14ac:dyDescent="0.25">
      <c r="A12595" s="609" t="str">
        <f t="shared" si="196"/>
        <v>36380</v>
      </c>
      <c r="B12595">
        <v>36380</v>
      </c>
      <c r="C12595" t="s">
        <v>27830</v>
      </c>
      <c r="D12595" t="s">
        <v>8796</v>
      </c>
      <c r="E12595" s="363" t="s">
        <v>22187</v>
      </c>
      <c r="F12595"/>
      <c r="G12595"/>
      <c r="H12595"/>
      <c r="I12595" s="610"/>
    </row>
    <row r="12596" spans="1:9" ht="15" x14ac:dyDescent="0.25">
      <c r="A12596" s="609" t="str">
        <f t="shared" si="196"/>
        <v>36378</v>
      </c>
      <c r="B12596">
        <v>36378</v>
      </c>
      <c r="C12596" t="s">
        <v>27831</v>
      </c>
      <c r="D12596" t="s">
        <v>8796</v>
      </c>
      <c r="E12596" s="363" t="s">
        <v>16440</v>
      </c>
      <c r="F12596"/>
      <c r="G12596"/>
      <c r="H12596"/>
      <c r="I12596" s="610"/>
    </row>
    <row r="12597" spans="1:9" ht="15" x14ac:dyDescent="0.25">
      <c r="A12597" s="609" t="str">
        <f t="shared" si="196"/>
        <v>36379</v>
      </c>
      <c r="B12597">
        <v>36379</v>
      </c>
      <c r="C12597" t="s">
        <v>27832</v>
      </c>
      <c r="D12597" t="s">
        <v>8796</v>
      </c>
      <c r="E12597" s="363" t="s">
        <v>27833</v>
      </c>
      <c r="F12597"/>
      <c r="G12597"/>
      <c r="H12597"/>
      <c r="I12597" s="610"/>
    </row>
    <row r="12598" spans="1:9" ht="15" x14ac:dyDescent="0.25">
      <c r="A12598" s="609" t="str">
        <f t="shared" si="196"/>
        <v>9859</v>
      </c>
      <c r="B12598">
        <v>9859</v>
      </c>
      <c r="C12598" t="s">
        <v>27834</v>
      </c>
      <c r="D12598" t="s">
        <v>8796</v>
      </c>
      <c r="E12598" s="363" t="s">
        <v>9159</v>
      </c>
      <c r="F12598"/>
      <c r="G12598"/>
      <c r="H12598"/>
      <c r="I12598" s="610"/>
    </row>
    <row r="12599" spans="1:9" ht="15" x14ac:dyDescent="0.25">
      <c r="A12599" s="609" t="str">
        <f t="shared" si="196"/>
        <v>9838</v>
      </c>
      <c r="B12599">
        <v>9838</v>
      </c>
      <c r="C12599" t="s">
        <v>27835</v>
      </c>
      <c r="D12599" t="s">
        <v>8796</v>
      </c>
      <c r="E12599" s="363" t="s">
        <v>14952</v>
      </c>
      <c r="F12599"/>
      <c r="G12599"/>
      <c r="H12599"/>
      <c r="I12599" s="610"/>
    </row>
    <row r="12600" spans="1:9" ht="15" x14ac:dyDescent="0.25">
      <c r="A12600" s="609" t="str">
        <f t="shared" si="196"/>
        <v>9837</v>
      </c>
      <c r="B12600">
        <v>9837</v>
      </c>
      <c r="C12600" t="s">
        <v>27836</v>
      </c>
      <c r="D12600" t="s">
        <v>8796</v>
      </c>
      <c r="E12600" s="363" t="s">
        <v>18068</v>
      </c>
      <c r="F12600"/>
      <c r="G12600"/>
      <c r="H12600"/>
      <c r="I12600" s="610"/>
    </row>
    <row r="12601" spans="1:9" ht="15" x14ac:dyDescent="0.25">
      <c r="A12601" s="609" t="str">
        <f t="shared" si="196"/>
        <v>9833</v>
      </c>
      <c r="B12601">
        <v>9833</v>
      </c>
      <c r="C12601" t="s">
        <v>27837</v>
      </c>
      <c r="D12601" t="s">
        <v>8796</v>
      </c>
      <c r="E12601" s="363" t="s">
        <v>14175</v>
      </c>
      <c r="F12601"/>
      <c r="G12601"/>
      <c r="H12601"/>
      <c r="I12601" s="610"/>
    </row>
    <row r="12602" spans="1:9" ht="15" x14ac:dyDescent="0.25">
      <c r="A12602" s="609" t="str">
        <f t="shared" si="196"/>
        <v>9830</v>
      </c>
      <c r="B12602">
        <v>9830</v>
      </c>
      <c r="C12602" t="s">
        <v>27838</v>
      </c>
      <c r="D12602" t="s">
        <v>8796</v>
      </c>
      <c r="E12602" s="363" t="s">
        <v>9246</v>
      </c>
      <c r="F12602"/>
      <c r="G12602"/>
      <c r="H12602"/>
      <c r="I12602" s="610"/>
    </row>
    <row r="12603" spans="1:9" ht="15" x14ac:dyDescent="0.25">
      <c r="A12603" s="609" t="str">
        <f t="shared" si="196"/>
        <v>9834</v>
      </c>
      <c r="B12603">
        <v>9834</v>
      </c>
      <c r="C12603" t="s">
        <v>27839</v>
      </c>
      <c r="D12603" t="s">
        <v>8796</v>
      </c>
      <c r="E12603" s="363" t="s">
        <v>19144</v>
      </c>
      <c r="F12603"/>
      <c r="G12603"/>
      <c r="H12603"/>
      <c r="I12603" s="610"/>
    </row>
    <row r="12604" spans="1:9" ht="15" x14ac:dyDescent="0.25">
      <c r="A12604" s="609" t="str">
        <f t="shared" si="196"/>
        <v>9863</v>
      </c>
      <c r="B12604">
        <v>9863</v>
      </c>
      <c r="C12604" t="s">
        <v>27840</v>
      </c>
      <c r="D12604" t="s">
        <v>8796</v>
      </c>
      <c r="E12604" s="363" t="s">
        <v>9662</v>
      </c>
      <c r="F12604"/>
      <c r="G12604"/>
      <c r="H12604"/>
      <c r="I12604" s="610"/>
    </row>
    <row r="12605" spans="1:9" ht="15" x14ac:dyDescent="0.25">
      <c r="A12605" s="609" t="str">
        <f t="shared" si="196"/>
        <v>9860</v>
      </c>
      <c r="B12605">
        <v>9860</v>
      </c>
      <c r="C12605" t="s">
        <v>27841</v>
      </c>
      <c r="D12605" t="s">
        <v>8796</v>
      </c>
      <c r="E12605" s="363" t="s">
        <v>19345</v>
      </c>
      <c r="F12605"/>
      <c r="G12605"/>
      <c r="H12605"/>
      <c r="I12605" s="610"/>
    </row>
    <row r="12606" spans="1:9" ht="15" x14ac:dyDescent="0.25">
      <c r="A12606" s="609" t="str">
        <f t="shared" si="196"/>
        <v>9862</v>
      </c>
      <c r="B12606">
        <v>9862</v>
      </c>
      <c r="C12606" t="s">
        <v>27842</v>
      </c>
      <c r="D12606" t="s">
        <v>8796</v>
      </c>
      <c r="E12606" s="363" t="s">
        <v>24148</v>
      </c>
      <c r="F12606"/>
      <c r="G12606"/>
      <c r="H12606"/>
      <c r="I12606" s="610"/>
    </row>
    <row r="12607" spans="1:9" ht="15" x14ac:dyDescent="0.25">
      <c r="A12607" s="609" t="str">
        <f t="shared" si="196"/>
        <v>9861</v>
      </c>
      <c r="B12607">
        <v>9861</v>
      </c>
      <c r="C12607" t="s">
        <v>27843</v>
      </c>
      <c r="D12607" t="s">
        <v>8796</v>
      </c>
      <c r="E12607" s="363" t="s">
        <v>19079</v>
      </c>
      <c r="F12607"/>
      <c r="G12607"/>
      <c r="H12607"/>
      <c r="I12607" s="610"/>
    </row>
    <row r="12608" spans="1:9" ht="15" x14ac:dyDescent="0.25">
      <c r="A12608" s="609" t="str">
        <f t="shared" si="196"/>
        <v>9856</v>
      </c>
      <c r="B12608">
        <v>9856</v>
      </c>
      <c r="C12608" t="s">
        <v>27844</v>
      </c>
      <c r="D12608" t="s">
        <v>8796</v>
      </c>
      <c r="E12608" s="363" t="s">
        <v>12823</v>
      </c>
      <c r="F12608"/>
      <c r="G12608"/>
      <c r="H12608"/>
      <c r="I12608" s="610"/>
    </row>
    <row r="12609" spans="1:9" ht="15" x14ac:dyDescent="0.25">
      <c r="A12609" s="609" t="str">
        <f t="shared" si="196"/>
        <v>9866</v>
      </c>
      <c r="B12609">
        <v>9866</v>
      </c>
      <c r="C12609" t="s">
        <v>27845</v>
      </c>
      <c r="D12609" t="s">
        <v>8796</v>
      </c>
      <c r="E12609" s="363" t="s">
        <v>15306</v>
      </c>
      <c r="F12609"/>
      <c r="G12609"/>
      <c r="H12609"/>
      <c r="I12609" s="610"/>
    </row>
    <row r="12610" spans="1:9" ht="15" x14ac:dyDescent="0.25">
      <c r="A12610" s="609" t="str">
        <f t="shared" ref="A12610:A12673" si="197">IF(ISERROR(SEARCH("/",B12610)=6),TRIM(CLEAN(B12610)),IF(SEARCH("/",B12610)=6,IF(LEN(TRIM(CLEAN(B12610)))=7,LEFT(TRIM(CLEAN(B12610)),6)&amp;"00"&amp;RIGHT(TRIM(CLEAN(B12610)),1),LEFT(TRIM(CLEAN(B12610)),6)&amp;"0"&amp;RIGHT(TRIM(CLEAN(B12610)),2)),TRIM(CLEAN(B12610))))</f>
        <v>9857</v>
      </c>
      <c r="B12610">
        <v>9857</v>
      </c>
      <c r="C12610" t="s">
        <v>27846</v>
      </c>
      <c r="D12610" t="s">
        <v>8796</v>
      </c>
      <c r="E12610" s="363" t="s">
        <v>16331</v>
      </c>
      <c r="F12610"/>
      <c r="G12610"/>
      <c r="H12610"/>
      <c r="I12610" s="610"/>
    </row>
    <row r="12611" spans="1:9" ht="15" x14ac:dyDescent="0.25">
      <c r="A12611" s="609" t="str">
        <f t="shared" si="197"/>
        <v>9864</v>
      </c>
      <c r="B12611">
        <v>9864</v>
      </c>
      <c r="C12611" t="s">
        <v>27847</v>
      </c>
      <c r="D12611" t="s">
        <v>8796</v>
      </c>
      <c r="E12611" s="363" t="s">
        <v>27848</v>
      </c>
      <c r="F12611"/>
      <c r="G12611"/>
      <c r="H12611"/>
      <c r="I12611" s="610"/>
    </row>
    <row r="12612" spans="1:9" ht="15" x14ac:dyDescent="0.25">
      <c r="A12612" s="609" t="str">
        <f t="shared" si="197"/>
        <v>9865</v>
      </c>
      <c r="B12612">
        <v>9865</v>
      </c>
      <c r="C12612" t="s">
        <v>27849</v>
      </c>
      <c r="D12612" t="s">
        <v>8796</v>
      </c>
      <c r="E12612" s="363" t="s">
        <v>9179</v>
      </c>
      <c r="F12612"/>
      <c r="G12612"/>
      <c r="H12612"/>
      <c r="I12612" s="610"/>
    </row>
    <row r="12613" spans="1:9" ht="15" x14ac:dyDescent="0.25">
      <c r="A12613" s="609" t="str">
        <f t="shared" si="197"/>
        <v>9858</v>
      </c>
      <c r="B12613">
        <v>9858</v>
      </c>
      <c r="C12613" t="s">
        <v>27850</v>
      </c>
      <c r="D12613" t="s">
        <v>8796</v>
      </c>
      <c r="E12613" s="363" t="s">
        <v>27851</v>
      </c>
      <c r="F12613"/>
      <c r="G12613"/>
      <c r="H12613"/>
      <c r="I12613" s="610"/>
    </row>
    <row r="12614" spans="1:9" ht="15" x14ac:dyDescent="0.25">
      <c r="A12614" s="609" t="str">
        <f t="shared" si="197"/>
        <v>9841</v>
      </c>
      <c r="B12614">
        <v>9841</v>
      </c>
      <c r="C12614" t="s">
        <v>27852</v>
      </c>
      <c r="D12614" t="s">
        <v>8796</v>
      </c>
      <c r="E12614" s="363" t="s">
        <v>27853</v>
      </c>
      <c r="F12614"/>
      <c r="G12614"/>
      <c r="H12614"/>
      <c r="I12614" s="610"/>
    </row>
    <row r="12615" spans="1:9" ht="15" x14ac:dyDescent="0.25">
      <c r="A12615" s="609" t="str">
        <f t="shared" si="197"/>
        <v>9840</v>
      </c>
      <c r="B12615">
        <v>9840</v>
      </c>
      <c r="C12615" t="s">
        <v>27854</v>
      </c>
      <c r="D12615" t="s">
        <v>8796</v>
      </c>
      <c r="E12615" s="363" t="s">
        <v>27855</v>
      </c>
      <c r="F12615"/>
      <c r="G12615"/>
      <c r="H12615"/>
      <c r="I12615" s="610"/>
    </row>
    <row r="12616" spans="1:9" ht="15" x14ac:dyDescent="0.25">
      <c r="A12616" s="609" t="str">
        <f t="shared" si="197"/>
        <v>20067</v>
      </c>
      <c r="B12616">
        <v>20067</v>
      </c>
      <c r="C12616" t="s">
        <v>27856</v>
      </c>
      <c r="D12616" t="s">
        <v>8796</v>
      </c>
      <c r="E12616" s="363" t="s">
        <v>16753</v>
      </c>
      <c r="F12616"/>
      <c r="G12616"/>
      <c r="H12616"/>
      <c r="I12616" s="610"/>
    </row>
    <row r="12617" spans="1:9" ht="15" x14ac:dyDescent="0.25">
      <c r="A12617" s="609" t="str">
        <f t="shared" si="197"/>
        <v>20068</v>
      </c>
      <c r="B12617">
        <v>20068</v>
      </c>
      <c r="C12617" t="s">
        <v>27857</v>
      </c>
      <c r="D12617" t="s">
        <v>8796</v>
      </c>
      <c r="E12617" s="363" t="s">
        <v>10323</v>
      </c>
      <c r="F12617"/>
      <c r="G12617"/>
      <c r="H12617"/>
      <c r="I12617" s="610"/>
    </row>
    <row r="12618" spans="1:9" ht="15" x14ac:dyDescent="0.25">
      <c r="A12618" s="609" t="str">
        <f t="shared" si="197"/>
        <v>9839</v>
      </c>
      <c r="B12618">
        <v>9839</v>
      </c>
      <c r="C12618" t="s">
        <v>27858</v>
      </c>
      <c r="D12618" t="s">
        <v>8796</v>
      </c>
      <c r="E12618" s="363" t="s">
        <v>27859</v>
      </c>
      <c r="F12618"/>
      <c r="G12618"/>
      <c r="H12618"/>
      <c r="I12618" s="610"/>
    </row>
    <row r="12619" spans="1:9" ht="15" x14ac:dyDescent="0.25">
      <c r="A12619" s="609" t="str">
        <f t="shared" si="197"/>
        <v>9870</v>
      </c>
      <c r="B12619">
        <v>9870</v>
      </c>
      <c r="C12619" t="s">
        <v>27860</v>
      </c>
      <c r="D12619" t="s">
        <v>8796</v>
      </c>
      <c r="E12619" s="363" t="s">
        <v>27861</v>
      </c>
      <c r="F12619"/>
      <c r="G12619"/>
      <c r="H12619"/>
      <c r="I12619" s="610"/>
    </row>
    <row r="12620" spans="1:9" ht="15" x14ac:dyDescent="0.25">
      <c r="A12620" s="609" t="str">
        <f t="shared" si="197"/>
        <v>9867</v>
      </c>
      <c r="B12620">
        <v>9867</v>
      </c>
      <c r="C12620" t="s">
        <v>27862</v>
      </c>
      <c r="D12620" t="s">
        <v>8796</v>
      </c>
      <c r="E12620" s="363" t="s">
        <v>10114</v>
      </c>
      <c r="F12620"/>
      <c r="G12620"/>
      <c r="H12620"/>
      <c r="I12620" s="610"/>
    </row>
    <row r="12621" spans="1:9" ht="15" x14ac:dyDescent="0.25">
      <c r="A12621" s="609" t="str">
        <f t="shared" si="197"/>
        <v>9868</v>
      </c>
      <c r="B12621">
        <v>9868</v>
      </c>
      <c r="C12621" t="s">
        <v>27863</v>
      </c>
      <c r="D12621" t="s">
        <v>8796</v>
      </c>
      <c r="E12621" s="363" t="s">
        <v>15714</v>
      </c>
      <c r="F12621"/>
      <c r="G12621"/>
      <c r="H12621"/>
      <c r="I12621" s="610"/>
    </row>
    <row r="12622" spans="1:9" ht="15" x14ac:dyDescent="0.25">
      <c r="A12622" s="609" t="str">
        <f t="shared" si="197"/>
        <v>9869</v>
      </c>
      <c r="B12622">
        <v>9869</v>
      </c>
      <c r="C12622" t="s">
        <v>27864</v>
      </c>
      <c r="D12622" t="s">
        <v>8796</v>
      </c>
      <c r="E12622" s="363" t="s">
        <v>9302</v>
      </c>
      <c r="F12622"/>
      <c r="G12622"/>
      <c r="H12622"/>
      <c r="I12622" s="610"/>
    </row>
    <row r="12623" spans="1:9" ht="15" x14ac:dyDescent="0.25">
      <c r="A12623" s="609" t="str">
        <f t="shared" si="197"/>
        <v>9874</v>
      </c>
      <c r="B12623">
        <v>9874</v>
      </c>
      <c r="C12623" t="s">
        <v>27865</v>
      </c>
      <c r="D12623" t="s">
        <v>8796</v>
      </c>
      <c r="E12623" s="363" t="s">
        <v>10266</v>
      </c>
      <c r="F12623"/>
      <c r="G12623"/>
      <c r="H12623"/>
      <c r="I12623" s="610"/>
    </row>
    <row r="12624" spans="1:9" ht="15" x14ac:dyDescent="0.25">
      <c r="A12624" s="609" t="str">
        <f t="shared" si="197"/>
        <v>9875</v>
      </c>
      <c r="B12624">
        <v>9875</v>
      </c>
      <c r="C12624" t="s">
        <v>27866</v>
      </c>
      <c r="D12624" t="s">
        <v>8796</v>
      </c>
      <c r="E12624" s="363" t="s">
        <v>9561</v>
      </c>
      <c r="F12624"/>
      <c r="G12624"/>
      <c r="H12624"/>
      <c r="I12624" s="610"/>
    </row>
    <row r="12625" spans="1:9" ht="15" x14ac:dyDescent="0.25">
      <c r="A12625" s="609" t="str">
        <f t="shared" si="197"/>
        <v>9873</v>
      </c>
      <c r="B12625">
        <v>9873</v>
      </c>
      <c r="C12625" t="s">
        <v>27867</v>
      </c>
      <c r="D12625" t="s">
        <v>8796</v>
      </c>
      <c r="E12625" s="363" t="s">
        <v>14632</v>
      </c>
      <c r="F12625"/>
      <c r="G12625"/>
      <c r="H12625"/>
      <c r="I12625" s="610"/>
    </row>
    <row r="12626" spans="1:9" ht="15" x14ac:dyDescent="0.25">
      <c r="A12626" s="609" t="str">
        <f t="shared" si="197"/>
        <v>9871</v>
      </c>
      <c r="B12626">
        <v>9871</v>
      </c>
      <c r="C12626" t="s">
        <v>27868</v>
      </c>
      <c r="D12626" t="s">
        <v>8796</v>
      </c>
      <c r="E12626" s="363" t="s">
        <v>27869</v>
      </c>
      <c r="F12626"/>
      <c r="G12626"/>
      <c r="H12626"/>
      <c r="I12626" s="610"/>
    </row>
    <row r="12627" spans="1:9" ht="15" x14ac:dyDescent="0.25">
      <c r="A12627" s="609" t="str">
        <f t="shared" si="197"/>
        <v>9872</v>
      </c>
      <c r="B12627">
        <v>9872</v>
      </c>
      <c r="C12627" t="s">
        <v>27870</v>
      </c>
      <c r="D12627" t="s">
        <v>8796</v>
      </c>
      <c r="E12627" s="363" t="s">
        <v>27871</v>
      </c>
      <c r="F12627"/>
      <c r="G12627"/>
      <c r="H12627"/>
      <c r="I12627" s="610"/>
    </row>
    <row r="12628" spans="1:9" ht="15" x14ac:dyDescent="0.25">
      <c r="A12628" s="609" t="str">
        <f t="shared" si="197"/>
        <v>7667</v>
      </c>
      <c r="B12628">
        <v>7667</v>
      </c>
      <c r="C12628" t="s">
        <v>27872</v>
      </c>
      <c r="D12628" t="s">
        <v>8796</v>
      </c>
      <c r="E12628" s="363" t="s">
        <v>27873</v>
      </c>
      <c r="F12628"/>
      <c r="G12628"/>
      <c r="H12628"/>
      <c r="I12628" s="610"/>
    </row>
    <row r="12629" spans="1:9" ht="15" x14ac:dyDescent="0.25">
      <c r="A12629" s="609" t="str">
        <f t="shared" si="197"/>
        <v>7660</v>
      </c>
      <c r="B12629">
        <v>7660</v>
      </c>
      <c r="C12629" t="s">
        <v>27874</v>
      </c>
      <c r="D12629" t="s">
        <v>8796</v>
      </c>
      <c r="E12629" s="363" t="s">
        <v>27875</v>
      </c>
      <c r="F12629"/>
      <c r="G12629"/>
      <c r="H12629"/>
      <c r="I12629" s="610"/>
    </row>
    <row r="12630" spans="1:9" ht="15" x14ac:dyDescent="0.25">
      <c r="A12630" s="609" t="str">
        <f t="shared" si="197"/>
        <v>7676</v>
      </c>
      <c r="B12630">
        <v>7676</v>
      </c>
      <c r="C12630" t="s">
        <v>27876</v>
      </c>
      <c r="D12630" t="s">
        <v>8796</v>
      </c>
      <c r="E12630" s="363" t="s">
        <v>27877</v>
      </c>
      <c r="F12630"/>
      <c r="G12630"/>
      <c r="H12630"/>
      <c r="I12630" s="610"/>
    </row>
    <row r="12631" spans="1:9" ht="15" x14ac:dyDescent="0.25">
      <c r="A12631" s="609" t="str">
        <f t="shared" si="197"/>
        <v>12426</v>
      </c>
      <c r="B12631">
        <v>12426</v>
      </c>
      <c r="C12631" t="s">
        <v>27878</v>
      </c>
      <c r="D12631" t="s">
        <v>8781</v>
      </c>
      <c r="E12631" s="363" t="s">
        <v>27879</v>
      </c>
      <c r="F12631"/>
      <c r="G12631"/>
      <c r="H12631"/>
      <c r="I12631" s="610"/>
    </row>
    <row r="12632" spans="1:9" ht="15" x14ac:dyDescent="0.25">
      <c r="A12632" s="609" t="str">
        <f t="shared" si="197"/>
        <v>12425</v>
      </c>
      <c r="B12632">
        <v>12425</v>
      </c>
      <c r="C12632" t="s">
        <v>27880</v>
      </c>
      <c r="D12632" t="s">
        <v>8781</v>
      </c>
      <c r="E12632" s="363" t="s">
        <v>9402</v>
      </c>
      <c r="F12632"/>
      <c r="G12632"/>
      <c r="H12632"/>
      <c r="I12632" s="610"/>
    </row>
    <row r="12633" spans="1:9" ht="15" x14ac:dyDescent="0.25">
      <c r="A12633" s="609" t="str">
        <f t="shared" si="197"/>
        <v>12427</v>
      </c>
      <c r="B12633">
        <v>12427</v>
      </c>
      <c r="C12633" t="s">
        <v>27881</v>
      </c>
      <c r="D12633" t="s">
        <v>8781</v>
      </c>
      <c r="E12633" s="363" t="s">
        <v>27882</v>
      </c>
      <c r="F12633"/>
      <c r="G12633"/>
      <c r="H12633"/>
      <c r="I12633" s="610"/>
    </row>
    <row r="12634" spans="1:9" ht="15" x14ac:dyDescent="0.25">
      <c r="A12634" s="609" t="str">
        <f t="shared" si="197"/>
        <v>12428</v>
      </c>
      <c r="B12634">
        <v>12428</v>
      </c>
      <c r="C12634" t="s">
        <v>27883</v>
      </c>
      <c r="D12634" t="s">
        <v>8781</v>
      </c>
      <c r="E12634" s="363" t="s">
        <v>19053</v>
      </c>
      <c r="F12634"/>
      <c r="G12634"/>
      <c r="H12634"/>
      <c r="I12634" s="610"/>
    </row>
    <row r="12635" spans="1:9" ht="15" x14ac:dyDescent="0.25">
      <c r="A12635" s="609" t="str">
        <f t="shared" si="197"/>
        <v>12430</v>
      </c>
      <c r="B12635">
        <v>12430</v>
      </c>
      <c r="C12635" t="s">
        <v>27884</v>
      </c>
      <c r="D12635" t="s">
        <v>8781</v>
      </c>
      <c r="E12635" s="363" t="s">
        <v>23146</v>
      </c>
      <c r="F12635"/>
      <c r="G12635"/>
      <c r="H12635"/>
      <c r="I12635" s="610"/>
    </row>
    <row r="12636" spans="1:9" ht="15" x14ac:dyDescent="0.25">
      <c r="A12636" s="609" t="str">
        <f t="shared" si="197"/>
        <v>12429</v>
      </c>
      <c r="B12636">
        <v>12429</v>
      </c>
      <c r="C12636" t="s">
        <v>27885</v>
      </c>
      <c r="D12636" t="s">
        <v>8781</v>
      </c>
      <c r="E12636" s="363" t="s">
        <v>27886</v>
      </c>
      <c r="F12636"/>
      <c r="G12636"/>
      <c r="H12636"/>
      <c r="I12636" s="610"/>
    </row>
    <row r="12637" spans="1:9" ht="15" x14ac:dyDescent="0.25">
      <c r="A12637" s="609" t="str">
        <f t="shared" si="197"/>
        <v>12431</v>
      </c>
      <c r="B12637">
        <v>12431</v>
      </c>
      <c r="C12637" t="s">
        <v>27887</v>
      </c>
      <c r="D12637" t="s">
        <v>8781</v>
      </c>
      <c r="E12637" s="363" t="s">
        <v>27888</v>
      </c>
      <c r="F12637"/>
      <c r="G12637"/>
      <c r="H12637"/>
      <c r="I12637" s="610"/>
    </row>
    <row r="12638" spans="1:9" ht="15" x14ac:dyDescent="0.25">
      <c r="A12638" s="609" t="str">
        <f t="shared" si="197"/>
        <v>12432</v>
      </c>
      <c r="B12638">
        <v>12432</v>
      </c>
      <c r="C12638" t="s">
        <v>27889</v>
      </c>
      <c r="D12638" t="s">
        <v>8781</v>
      </c>
      <c r="E12638" s="363" t="s">
        <v>27890</v>
      </c>
      <c r="F12638"/>
      <c r="G12638"/>
      <c r="H12638"/>
      <c r="I12638" s="610"/>
    </row>
    <row r="12639" spans="1:9" ht="15" x14ac:dyDescent="0.25">
      <c r="A12639" s="609" t="str">
        <f t="shared" si="197"/>
        <v>12434</v>
      </c>
      <c r="B12639">
        <v>12434</v>
      </c>
      <c r="C12639" t="s">
        <v>27891</v>
      </c>
      <c r="D12639" t="s">
        <v>8781</v>
      </c>
      <c r="E12639" s="363" t="s">
        <v>15827</v>
      </c>
      <c r="F12639"/>
      <c r="G12639"/>
      <c r="H12639"/>
      <c r="I12639" s="610"/>
    </row>
    <row r="12640" spans="1:9" ht="15" x14ac:dyDescent="0.25">
      <c r="A12640" s="609" t="str">
        <f t="shared" si="197"/>
        <v>12433</v>
      </c>
      <c r="B12640">
        <v>12433</v>
      </c>
      <c r="C12640" t="s">
        <v>27892</v>
      </c>
      <c r="D12640" t="s">
        <v>8781</v>
      </c>
      <c r="E12640" s="363" t="s">
        <v>27893</v>
      </c>
      <c r="F12640"/>
      <c r="G12640"/>
      <c r="H12640"/>
      <c r="I12640" s="610"/>
    </row>
    <row r="12641" spans="1:9" ht="15" x14ac:dyDescent="0.25">
      <c r="A12641" s="609" t="str">
        <f t="shared" si="197"/>
        <v>12435</v>
      </c>
      <c r="B12641">
        <v>12435</v>
      </c>
      <c r="C12641" t="s">
        <v>27894</v>
      </c>
      <c r="D12641" t="s">
        <v>8781</v>
      </c>
      <c r="E12641" s="363" t="s">
        <v>27895</v>
      </c>
      <c r="F12641"/>
      <c r="G12641"/>
      <c r="H12641"/>
      <c r="I12641" s="610"/>
    </row>
    <row r="12642" spans="1:9" ht="15" x14ac:dyDescent="0.25">
      <c r="A12642" s="609" t="str">
        <f t="shared" si="197"/>
        <v>12437</v>
      </c>
      <c r="B12642">
        <v>12437</v>
      </c>
      <c r="C12642" t="s">
        <v>27896</v>
      </c>
      <c r="D12642" t="s">
        <v>8781</v>
      </c>
      <c r="E12642" s="363" t="s">
        <v>27897</v>
      </c>
      <c r="F12642"/>
      <c r="G12642"/>
      <c r="H12642"/>
      <c r="I12642" s="610"/>
    </row>
    <row r="12643" spans="1:9" ht="15" x14ac:dyDescent="0.25">
      <c r="A12643" s="609" t="str">
        <f t="shared" si="197"/>
        <v>12439</v>
      </c>
      <c r="B12643">
        <v>12439</v>
      </c>
      <c r="C12643" t="s">
        <v>27898</v>
      </c>
      <c r="D12643" t="s">
        <v>8781</v>
      </c>
      <c r="E12643" s="363" t="s">
        <v>18468</v>
      </c>
      <c r="F12643"/>
      <c r="G12643"/>
      <c r="H12643"/>
      <c r="I12643" s="610"/>
    </row>
    <row r="12644" spans="1:9" ht="15" x14ac:dyDescent="0.25">
      <c r="A12644" s="609" t="str">
        <f t="shared" si="197"/>
        <v>12438</v>
      </c>
      <c r="B12644">
        <v>12438</v>
      </c>
      <c r="C12644" t="s">
        <v>27899</v>
      </c>
      <c r="D12644" t="s">
        <v>8781</v>
      </c>
      <c r="E12644" s="363" t="s">
        <v>27900</v>
      </c>
      <c r="F12644"/>
      <c r="G12644"/>
      <c r="H12644"/>
      <c r="I12644" s="610"/>
    </row>
    <row r="12645" spans="1:9" ht="15" x14ac:dyDescent="0.25">
      <c r="A12645" s="609" t="str">
        <f t="shared" si="197"/>
        <v>12436</v>
      </c>
      <c r="B12645">
        <v>12436</v>
      </c>
      <c r="C12645" t="s">
        <v>27901</v>
      </c>
      <c r="D12645" t="s">
        <v>8781</v>
      </c>
      <c r="E12645" s="363" t="s">
        <v>27902</v>
      </c>
      <c r="F12645"/>
      <c r="G12645"/>
      <c r="H12645"/>
      <c r="I12645" s="610"/>
    </row>
    <row r="12646" spans="1:9" ht="15" x14ac:dyDescent="0.25">
      <c r="A12646" s="609" t="str">
        <f t="shared" si="197"/>
        <v>36357</v>
      </c>
      <c r="B12646">
        <v>36357</v>
      </c>
      <c r="C12646" t="s">
        <v>27903</v>
      </c>
      <c r="D12646" t="s">
        <v>8781</v>
      </c>
      <c r="E12646" s="363" t="s">
        <v>19004</v>
      </c>
      <c r="F12646"/>
      <c r="G12646"/>
      <c r="H12646"/>
      <c r="I12646" s="610"/>
    </row>
    <row r="12647" spans="1:9" ht="15" x14ac:dyDescent="0.25">
      <c r="A12647" s="609" t="str">
        <f t="shared" si="197"/>
        <v>12424</v>
      </c>
      <c r="B12647">
        <v>12424</v>
      </c>
      <c r="C12647" t="s">
        <v>27904</v>
      </c>
      <c r="D12647" t="s">
        <v>8781</v>
      </c>
      <c r="E12647" s="363" t="s">
        <v>18587</v>
      </c>
      <c r="F12647"/>
      <c r="G12647"/>
      <c r="H12647"/>
      <c r="I12647" s="610"/>
    </row>
    <row r="12648" spans="1:9" ht="15" x14ac:dyDescent="0.25">
      <c r="A12648" s="609" t="str">
        <f t="shared" si="197"/>
        <v>12440</v>
      </c>
      <c r="B12648">
        <v>12440</v>
      </c>
      <c r="C12648" t="s">
        <v>27905</v>
      </c>
      <c r="D12648" t="s">
        <v>8781</v>
      </c>
      <c r="E12648" s="363" t="s">
        <v>10163</v>
      </c>
      <c r="F12648"/>
      <c r="G12648"/>
      <c r="H12648"/>
      <c r="I12648" s="610"/>
    </row>
    <row r="12649" spans="1:9" ht="15" x14ac:dyDescent="0.25">
      <c r="A12649" s="609" t="str">
        <f t="shared" si="197"/>
        <v>9884</v>
      </c>
      <c r="B12649">
        <v>9884</v>
      </c>
      <c r="C12649" t="s">
        <v>27906</v>
      </c>
      <c r="D12649" t="s">
        <v>8781</v>
      </c>
      <c r="E12649" s="363" t="s">
        <v>27907</v>
      </c>
      <c r="F12649"/>
      <c r="G12649"/>
      <c r="H12649"/>
      <c r="I12649" s="610"/>
    </row>
    <row r="12650" spans="1:9" ht="15" x14ac:dyDescent="0.25">
      <c r="A12650" s="609" t="str">
        <f t="shared" si="197"/>
        <v>9888</v>
      </c>
      <c r="B12650">
        <v>9888</v>
      </c>
      <c r="C12650" t="s">
        <v>27908</v>
      </c>
      <c r="D12650" t="s">
        <v>8781</v>
      </c>
      <c r="E12650" s="363" t="s">
        <v>9521</v>
      </c>
      <c r="F12650"/>
      <c r="G12650"/>
      <c r="H12650"/>
      <c r="I12650" s="610"/>
    </row>
    <row r="12651" spans="1:9" ht="15" x14ac:dyDescent="0.25">
      <c r="A12651" s="609" t="str">
        <f t="shared" si="197"/>
        <v>9883</v>
      </c>
      <c r="B12651">
        <v>9883</v>
      </c>
      <c r="C12651" t="s">
        <v>27909</v>
      </c>
      <c r="D12651" t="s">
        <v>8781</v>
      </c>
      <c r="E12651" s="363" t="s">
        <v>11533</v>
      </c>
      <c r="F12651"/>
      <c r="G12651"/>
      <c r="H12651"/>
      <c r="I12651" s="610"/>
    </row>
    <row r="12652" spans="1:9" ht="15" x14ac:dyDescent="0.25">
      <c r="A12652" s="609" t="str">
        <f t="shared" si="197"/>
        <v>9886</v>
      </c>
      <c r="B12652">
        <v>9886</v>
      </c>
      <c r="C12652" t="s">
        <v>27910</v>
      </c>
      <c r="D12652" t="s">
        <v>8781</v>
      </c>
      <c r="E12652" s="363" t="s">
        <v>27266</v>
      </c>
      <c r="F12652"/>
      <c r="G12652"/>
      <c r="H12652"/>
      <c r="I12652" s="610"/>
    </row>
    <row r="12653" spans="1:9" ht="15" x14ac:dyDescent="0.25">
      <c r="A12653" s="609" t="str">
        <f t="shared" si="197"/>
        <v>9889</v>
      </c>
      <c r="B12653">
        <v>9889</v>
      </c>
      <c r="C12653" t="s">
        <v>27911</v>
      </c>
      <c r="D12653" t="s">
        <v>8781</v>
      </c>
      <c r="E12653" s="363" t="s">
        <v>27912</v>
      </c>
      <c r="F12653"/>
      <c r="G12653"/>
      <c r="H12653"/>
      <c r="I12653" s="610"/>
    </row>
    <row r="12654" spans="1:9" ht="15" x14ac:dyDescent="0.25">
      <c r="A12654" s="609" t="str">
        <f t="shared" si="197"/>
        <v>9887</v>
      </c>
      <c r="B12654">
        <v>9887</v>
      </c>
      <c r="C12654" t="s">
        <v>27913</v>
      </c>
      <c r="D12654" t="s">
        <v>8781</v>
      </c>
      <c r="E12654" s="363" t="s">
        <v>27914</v>
      </c>
      <c r="F12654"/>
      <c r="G12654"/>
      <c r="H12654"/>
      <c r="I12654" s="610"/>
    </row>
    <row r="12655" spans="1:9" ht="15" x14ac:dyDescent="0.25">
      <c r="A12655" s="609" t="str">
        <f t="shared" si="197"/>
        <v>9885</v>
      </c>
      <c r="B12655">
        <v>9885</v>
      </c>
      <c r="C12655" t="s">
        <v>27915</v>
      </c>
      <c r="D12655" t="s">
        <v>8781</v>
      </c>
      <c r="E12655" s="363" t="s">
        <v>16430</v>
      </c>
      <c r="F12655"/>
      <c r="G12655"/>
      <c r="H12655"/>
      <c r="I12655" s="610"/>
    </row>
    <row r="12656" spans="1:9" ht="15" x14ac:dyDescent="0.25">
      <c r="A12656" s="609" t="str">
        <f t="shared" si="197"/>
        <v>9890</v>
      </c>
      <c r="B12656">
        <v>9890</v>
      </c>
      <c r="C12656" t="s">
        <v>27916</v>
      </c>
      <c r="D12656" t="s">
        <v>8781</v>
      </c>
      <c r="E12656" s="363" t="s">
        <v>27917</v>
      </c>
      <c r="F12656"/>
      <c r="G12656"/>
      <c r="H12656"/>
      <c r="I12656" s="610"/>
    </row>
    <row r="12657" spans="1:9" ht="15" x14ac:dyDescent="0.25">
      <c r="A12657" s="609" t="str">
        <f t="shared" si="197"/>
        <v>9891</v>
      </c>
      <c r="B12657">
        <v>9891</v>
      </c>
      <c r="C12657" t="s">
        <v>27918</v>
      </c>
      <c r="D12657" t="s">
        <v>8781</v>
      </c>
      <c r="E12657" s="363" t="s">
        <v>27919</v>
      </c>
      <c r="F12657"/>
      <c r="G12657"/>
      <c r="H12657"/>
      <c r="I12657" s="610"/>
    </row>
    <row r="12658" spans="1:9" ht="15" x14ac:dyDescent="0.25">
      <c r="A12658" s="609" t="str">
        <f t="shared" si="197"/>
        <v>39292</v>
      </c>
      <c r="B12658">
        <v>39292</v>
      </c>
      <c r="C12658" t="s">
        <v>27920</v>
      </c>
      <c r="D12658" t="s">
        <v>8781</v>
      </c>
      <c r="E12658" s="363" t="s">
        <v>14437</v>
      </c>
      <c r="F12658"/>
      <c r="G12658"/>
      <c r="H12658"/>
      <c r="I12658" s="610"/>
    </row>
    <row r="12659" spans="1:9" ht="15" x14ac:dyDescent="0.25">
      <c r="A12659" s="609" t="str">
        <f t="shared" si="197"/>
        <v>39293</v>
      </c>
      <c r="B12659">
        <v>39293</v>
      </c>
      <c r="C12659" t="s">
        <v>27921</v>
      </c>
      <c r="D12659" t="s">
        <v>8781</v>
      </c>
      <c r="E12659" s="363" t="s">
        <v>9352</v>
      </c>
      <c r="F12659"/>
      <c r="G12659"/>
      <c r="H12659"/>
      <c r="I12659" s="610"/>
    </row>
    <row r="12660" spans="1:9" ht="15" x14ac:dyDescent="0.25">
      <c r="A12660" s="609" t="str">
        <f t="shared" si="197"/>
        <v>39294</v>
      </c>
      <c r="B12660">
        <v>39294</v>
      </c>
      <c r="C12660" t="s">
        <v>27922</v>
      </c>
      <c r="D12660" t="s">
        <v>8781</v>
      </c>
      <c r="E12660" s="363" t="s">
        <v>9352</v>
      </c>
      <c r="F12660"/>
      <c r="G12660"/>
      <c r="H12660"/>
      <c r="I12660" s="610"/>
    </row>
    <row r="12661" spans="1:9" ht="15" x14ac:dyDescent="0.25">
      <c r="A12661" s="609" t="str">
        <f t="shared" si="197"/>
        <v>39295</v>
      </c>
      <c r="B12661">
        <v>39295</v>
      </c>
      <c r="C12661" t="s">
        <v>27923</v>
      </c>
      <c r="D12661" t="s">
        <v>8781</v>
      </c>
      <c r="E12661" s="363" t="s">
        <v>19688</v>
      </c>
      <c r="F12661"/>
      <c r="G12661"/>
      <c r="H12661"/>
      <c r="I12661" s="610"/>
    </row>
    <row r="12662" spans="1:9" ht="15" x14ac:dyDescent="0.25">
      <c r="A12662" s="609" t="str">
        <f t="shared" si="197"/>
        <v>36313</v>
      </c>
      <c r="B12662">
        <v>36313</v>
      </c>
      <c r="C12662" t="s">
        <v>27924</v>
      </c>
      <c r="D12662" t="s">
        <v>8781</v>
      </c>
      <c r="E12662" s="363" t="s">
        <v>27925</v>
      </c>
      <c r="F12662"/>
      <c r="G12662"/>
      <c r="H12662"/>
      <c r="I12662" s="610"/>
    </row>
    <row r="12663" spans="1:9" ht="15" x14ac:dyDescent="0.25">
      <c r="A12663" s="609" t="str">
        <f t="shared" si="197"/>
        <v>36316</v>
      </c>
      <c r="B12663">
        <v>36316</v>
      </c>
      <c r="C12663" t="s">
        <v>27926</v>
      </c>
      <c r="D12663" t="s">
        <v>8781</v>
      </c>
      <c r="E12663" s="363" t="s">
        <v>27927</v>
      </c>
      <c r="F12663"/>
      <c r="G12663"/>
      <c r="H12663"/>
      <c r="I12663" s="610"/>
    </row>
    <row r="12664" spans="1:9" ht="15" x14ac:dyDescent="0.25">
      <c r="A12664" s="609" t="str">
        <f t="shared" si="197"/>
        <v>64</v>
      </c>
      <c r="B12664">
        <v>64</v>
      </c>
      <c r="C12664" t="s">
        <v>27928</v>
      </c>
      <c r="D12664" t="s">
        <v>8781</v>
      </c>
      <c r="E12664" s="363" t="s">
        <v>8907</v>
      </c>
      <c r="F12664"/>
      <c r="G12664"/>
      <c r="H12664"/>
      <c r="I12664" s="610"/>
    </row>
    <row r="12665" spans="1:9" ht="15" x14ac:dyDescent="0.25">
      <c r="A12665" s="609" t="str">
        <f t="shared" si="197"/>
        <v>37423</v>
      </c>
      <c r="B12665">
        <v>37423</v>
      </c>
      <c r="C12665" t="s">
        <v>27929</v>
      </c>
      <c r="D12665" t="s">
        <v>8781</v>
      </c>
      <c r="E12665" s="363" t="s">
        <v>9459</v>
      </c>
      <c r="F12665"/>
      <c r="G12665"/>
      <c r="H12665"/>
      <c r="I12665" s="610"/>
    </row>
    <row r="12666" spans="1:9" ht="15" x14ac:dyDescent="0.25">
      <c r="A12666" s="609" t="str">
        <f t="shared" si="197"/>
        <v>39296</v>
      </c>
      <c r="B12666">
        <v>39296</v>
      </c>
      <c r="C12666" t="s">
        <v>27930</v>
      </c>
      <c r="D12666" t="s">
        <v>8781</v>
      </c>
      <c r="E12666" s="363" t="s">
        <v>9307</v>
      </c>
      <c r="F12666"/>
      <c r="G12666"/>
      <c r="H12666"/>
      <c r="I12666" s="610"/>
    </row>
    <row r="12667" spans="1:9" ht="15" x14ac:dyDescent="0.25">
      <c r="A12667" s="609" t="str">
        <f t="shared" si="197"/>
        <v>39297</v>
      </c>
      <c r="B12667">
        <v>39297</v>
      </c>
      <c r="C12667" t="s">
        <v>27931</v>
      </c>
      <c r="D12667" t="s">
        <v>8781</v>
      </c>
      <c r="E12667" s="363" t="s">
        <v>9428</v>
      </c>
      <c r="F12667"/>
      <c r="G12667"/>
      <c r="H12667"/>
      <c r="I12667" s="610"/>
    </row>
    <row r="12668" spans="1:9" ht="15" x14ac:dyDescent="0.25">
      <c r="A12668" s="609" t="str">
        <f t="shared" si="197"/>
        <v>39298</v>
      </c>
      <c r="B12668">
        <v>39298</v>
      </c>
      <c r="C12668" t="s">
        <v>27932</v>
      </c>
      <c r="D12668" t="s">
        <v>8781</v>
      </c>
      <c r="E12668" s="363" t="s">
        <v>19750</v>
      </c>
      <c r="F12668"/>
      <c r="G12668"/>
      <c r="H12668"/>
      <c r="I12668" s="610"/>
    </row>
    <row r="12669" spans="1:9" ht="15" x14ac:dyDescent="0.25">
      <c r="A12669" s="609" t="str">
        <f t="shared" si="197"/>
        <v>39299</v>
      </c>
      <c r="B12669">
        <v>39299</v>
      </c>
      <c r="C12669" t="s">
        <v>27933</v>
      </c>
      <c r="D12669" t="s">
        <v>8781</v>
      </c>
      <c r="E12669" s="363" t="s">
        <v>27934</v>
      </c>
      <c r="F12669"/>
      <c r="G12669"/>
      <c r="H12669"/>
      <c r="I12669" s="610"/>
    </row>
    <row r="12670" spans="1:9" ht="15" x14ac:dyDescent="0.25">
      <c r="A12670" s="609" t="str">
        <f t="shared" si="197"/>
        <v>9892</v>
      </c>
      <c r="B12670">
        <v>9892</v>
      </c>
      <c r="C12670" t="s">
        <v>27935</v>
      </c>
      <c r="D12670" t="s">
        <v>8781</v>
      </c>
      <c r="E12670" s="363" t="s">
        <v>10052</v>
      </c>
      <c r="F12670"/>
      <c r="G12670"/>
      <c r="H12670"/>
      <c r="I12670" s="610"/>
    </row>
    <row r="12671" spans="1:9" ht="15" x14ac:dyDescent="0.25">
      <c r="A12671" s="609" t="str">
        <f t="shared" si="197"/>
        <v>9893</v>
      </c>
      <c r="B12671">
        <v>9893</v>
      </c>
      <c r="C12671" t="s">
        <v>27936</v>
      </c>
      <c r="D12671" t="s">
        <v>8781</v>
      </c>
      <c r="E12671" s="363" t="s">
        <v>14729</v>
      </c>
      <c r="F12671"/>
      <c r="G12671"/>
      <c r="H12671"/>
      <c r="I12671" s="610"/>
    </row>
    <row r="12672" spans="1:9" ht="15" x14ac:dyDescent="0.25">
      <c r="A12672" s="609" t="str">
        <f t="shared" si="197"/>
        <v>9901</v>
      </c>
      <c r="B12672">
        <v>9901</v>
      </c>
      <c r="C12672" t="s">
        <v>27937</v>
      </c>
      <c r="D12672" t="s">
        <v>8781</v>
      </c>
      <c r="E12672" s="363" t="s">
        <v>18603</v>
      </c>
      <c r="F12672"/>
      <c r="G12672"/>
      <c r="H12672"/>
      <c r="I12672" s="610"/>
    </row>
    <row r="12673" spans="1:9" ht="15" x14ac:dyDescent="0.25">
      <c r="A12673" s="609" t="str">
        <f t="shared" si="197"/>
        <v>9896</v>
      </c>
      <c r="B12673">
        <v>9896</v>
      </c>
      <c r="C12673" t="s">
        <v>27938</v>
      </c>
      <c r="D12673" t="s">
        <v>8781</v>
      </c>
      <c r="E12673" s="363" t="s">
        <v>18991</v>
      </c>
      <c r="F12673"/>
      <c r="G12673"/>
      <c r="H12673"/>
      <c r="I12673" s="610"/>
    </row>
    <row r="12674" spans="1:9" ht="15" x14ac:dyDescent="0.25">
      <c r="A12674" s="609" t="str">
        <f t="shared" ref="A12674:A12737" si="198">IF(ISERROR(SEARCH("/",B12674)=6),TRIM(CLEAN(B12674)),IF(SEARCH("/",B12674)=6,IF(LEN(TRIM(CLEAN(B12674)))=7,LEFT(TRIM(CLEAN(B12674)),6)&amp;"00"&amp;RIGHT(TRIM(CLEAN(B12674)),1),LEFT(TRIM(CLEAN(B12674)),6)&amp;"0"&amp;RIGHT(TRIM(CLEAN(B12674)),2)),TRIM(CLEAN(B12674))))</f>
        <v>9900</v>
      </c>
      <c r="B12674">
        <v>9900</v>
      </c>
      <c r="C12674" t="s">
        <v>27939</v>
      </c>
      <c r="D12674" t="s">
        <v>8781</v>
      </c>
      <c r="E12674" s="363" t="s">
        <v>25188</v>
      </c>
      <c r="F12674"/>
      <c r="G12674"/>
      <c r="H12674"/>
      <c r="I12674" s="610"/>
    </row>
    <row r="12675" spans="1:9" ht="15" x14ac:dyDescent="0.25">
      <c r="A12675" s="609" t="str">
        <f t="shared" si="198"/>
        <v>9898</v>
      </c>
      <c r="B12675">
        <v>9898</v>
      </c>
      <c r="C12675" t="s">
        <v>27940</v>
      </c>
      <c r="D12675" t="s">
        <v>8781</v>
      </c>
      <c r="E12675" s="363" t="s">
        <v>27941</v>
      </c>
      <c r="F12675"/>
      <c r="G12675"/>
      <c r="H12675"/>
      <c r="I12675" s="610"/>
    </row>
    <row r="12676" spans="1:9" ht="15" x14ac:dyDescent="0.25">
      <c r="A12676" s="609" t="str">
        <f t="shared" si="198"/>
        <v>9899</v>
      </c>
      <c r="B12676">
        <v>9899</v>
      </c>
      <c r="C12676" t="s">
        <v>27942</v>
      </c>
      <c r="D12676" t="s">
        <v>8781</v>
      </c>
      <c r="E12676" s="363" t="s">
        <v>18271</v>
      </c>
      <c r="F12676"/>
      <c r="G12676"/>
      <c r="H12676"/>
      <c r="I12676" s="610"/>
    </row>
    <row r="12677" spans="1:9" ht="15" x14ac:dyDescent="0.25">
      <c r="A12677" s="609" t="str">
        <f t="shared" si="198"/>
        <v>9902</v>
      </c>
      <c r="B12677">
        <v>9902</v>
      </c>
      <c r="C12677" t="s">
        <v>27943</v>
      </c>
      <c r="D12677" t="s">
        <v>8781</v>
      </c>
      <c r="E12677" s="363" t="s">
        <v>27944</v>
      </c>
      <c r="F12677"/>
      <c r="G12677"/>
      <c r="H12677"/>
      <c r="I12677" s="610"/>
    </row>
    <row r="12678" spans="1:9" ht="15" x14ac:dyDescent="0.25">
      <c r="A12678" s="609" t="str">
        <f t="shared" si="198"/>
        <v>9908</v>
      </c>
      <c r="B12678">
        <v>9908</v>
      </c>
      <c r="C12678" t="s">
        <v>27945</v>
      </c>
      <c r="D12678" t="s">
        <v>8781</v>
      </c>
      <c r="E12678" s="363" t="s">
        <v>27946</v>
      </c>
      <c r="F12678"/>
      <c r="G12678"/>
      <c r="H12678"/>
      <c r="I12678" s="610"/>
    </row>
    <row r="12679" spans="1:9" ht="15" x14ac:dyDescent="0.25">
      <c r="A12679" s="609" t="str">
        <f t="shared" si="198"/>
        <v>9905</v>
      </c>
      <c r="B12679">
        <v>9905</v>
      </c>
      <c r="C12679" t="s">
        <v>27947</v>
      </c>
      <c r="D12679" t="s">
        <v>8781</v>
      </c>
      <c r="E12679" s="363" t="s">
        <v>17994</v>
      </c>
      <c r="F12679"/>
      <c r="G12679"/>
      <c r="H12679"/>
      <c r="I12679" s="610"/>
    </row>
    <row r="12680" spans="1:9" ht="15" x14ac:dyDescent="0.25">
      <c r="A12680" s="609" t="str">
        <f t="shared" si="198"/>
        <v>9906</v>
      </c>
      <c r="B12680">
        <v>9906</v>
      </c>
      <c r="C12680" t="s">
        <v>27948</v>
      </c>
      <c r="D12680" t="s">
        <v>8781</v>
      </c>
      <c r="E12680" s="363" t="s">
        <v>15173</v>
      </c>
      <c r="F12680"/>
      <c r="G12680"/>
      <c r="H12680"/>
      <c r="I12680" s="610"/>
    </row>
    <row r="12681" spans="1:9" ht="15" x14ac:dyDescent="0.25">
      <c r="A12681" s="609" t="str">
        <f t="shared" si="198"/>
        <v>9895</v>
      </c>
      <c r="B12681">
        <v>9895</v>
      </c>
      <c r="C12681" t="s">
        <v>27949</v>
      </c>
      <c r="D12681" t="s">
        <v>8781</v>
      </c>
      <c r="E12681" s="363" t="s">
        <v>9533</v>
      </c>
      <c r="F12681"/>
      <c r="G12681"/>
      <c r="H12681"/>
      <c r="I12681" s="610"/>
    </row>
    <row r="12682" spans="1:9" ht="15" x14ac:dyDescent="0.25">
      <c r="A12682" s="609" t="str">
        <f t="shared" si="198"/>
        <v>9894</v>
      </c>
      <c r="B12682">
        <v>9894</v>
      </c>
      <c r="C12682" t="s">
        <v>27950</v>
      </c>
      <c r="D12682" t="s">
        <v>8781</v>
      </c>
      <c r="E12682" s="363" t="s">
        <v>21948</v>
      </c>
      <c r="F12682"/>
      <c r="G12682"/>
      <c r="H12682"/>
      <c r="I12682" s="610"/>
    </row>
    <row r="12683" spans="1:9" ht="15" x14ac:dyDescent="0.25">
      <c r="A12683" s="609" t="str">
        <f t="shared" si="198"/>
        <v>9897</v>
      </c>
      <c r="B12683">
        <v>9897</v>
      </c>
      <c r="C12683" t="s">
        <v>27951</v>
      </c>
      <c r="D12683" t="s">
        <v>8781</v>
      </c>
      <c r="E12683" s="363" t="s">
        <v>27952</v>
      </c>
      <c r="F12683"/>
      <c r="G12683"/>
      <c r="H12683"/>
      <c r="I12683" s="610"/>
    </row>
    <row r="12684" spans="1:9" ht="15" x14ac:dyDescent="0.25">
      <c r="A12684" s="609" t="str">
        <f t="shared" si="198"/>
        <v>9910</v>
      </c>
      <c r="B12684">
        <v>9910</v>
      </c>
      <c r="C12684" t="s">
        <v>27953</v>
      </c>
      <c r="D12684" t="s">
        <v>8781</v>
      </c>
      <c r="E12684" s="363" t="s">
        <v>27954</v>
      </c>
      <c r="F12684"/>
      <c r="G12684"/>
      <c r="H12684"/>
      <c r="I12684" s="610"/>
    </row>
    <row r="12685" spans="1:9" ht="15" x14ac:dyDescent="0.25">
      <c r="A12685" s="609" t="str">
        <f t="shared" si="198"/>
        <v>9909</v>
      </c>
      <c r="B12685">
        <v>9909</v>
      </c>
      <c r="C12685" t="s">
        <v>27955</v>
      </c>
      <c r="D12685" t="s">
        <v>8781</v>
      </c>
      <c r="E12685" s="363" t="s">
        <v>27956</v>
      </c>
      <c r="F12685"/>
      <c r="G12685"/>
      <c r="H12685"/>
      <c r="I12685" s="610"/>
    </row>
    <row r="12686" spans="1:9" ht="15" x14ac:dyDescent="0.25">
      <c r="A12686" s="609" t="str">
        <f t="shared" si="198"/>
        <v>9907</v>
      </c>
      <c r="B12686">
        <v>9907</v>
      </c>
      <c r="C12686" t="s">
        <v>27957</v>
      </c>
      <c r="D12686" t="s">
        <v>8781</v>
      </c>
      <c r="E12686" s="363" t="s">
        <v>27958</v>
      </c>
      <c r="F12686"/>
      <c r="G12686"/>
      <c r="H12686"/>
      <c r="I12686" s="610"/>
    </row>
    <row r="12687" spans="1:9" ht="15" x14ac:dyDescent="0.25">
      <c r="A12687" s="609" t="str">
        <f t="shared" si="198"/>
        <v>20973</v>
      </c>
      <c r="B12687">
        <v>20973</v>
      </c>
      <c r="C12687" t="s">
        <v>27959</v>
      </c>
      <c r="D12687" t="s">
        <v>8781</v>
      </c>
      <c r="E12687" s="363" t="s">
        <v>27960</v>
      </c>
      <c r="F12687"/>
      <c r="G12687"/>
      <c r="H12687"/>
      <c r="I12687" s="610"/>
    </row>
    <row r="12688" spans="1:9" ht="15" x14ac:dyDescent="0.25">
      <c r="A12688" s="609" t="str">
        <f t="shared" si="198"/>
        <v>20974</v>
      </c>
      <c r="B12688">
        <v>20974</v>
      </c>
      <c r="C12688" t="s">
        <v>27961</v>
      </c>
      <c r="D12688" t="s">
        <v>8781</v>
      </c>
      <c r="E12688" s="363" t="s">
        <v>27962</v>
      </c>
      <c r="F12688"/>
      <c r="G12688"/>
      <c r="H12688"/>
      <c r="I12688" s="610"/>
    </row>
    <row r="12689" spans="1:9" ht="15" x14ac:dyDescent="0.25">
      <c r="A12689" s="609" t="str">
        <f t="shared" si="198"/>
        <v>37989</v>
      </c>
      <c r="B12689">
        <v>37989</v>
      </c>
      <c r="C12689" t="s">
        <v>27963</v>
      </c>
      <c r="D12689" t="s">
        <v>8781</v>
      </c>
      <c r="E12689" s="363" t="s">
        <v>9328</v>
      </c>
      <c r="F12689"/>
      <c r="G12689"/>
      <c r="H12689"/>
      <c r="I12689" s="610"/>
    </row>
    <row r="12690" spans="1:9" ht="15" x14ac:dyDescent="0.25">
      <c r="A12690" s="609" t="str">
        <f t="shared" si="198"/>
        <v>37990</v>
      </c>
      <c r="B12690">
        <v>37990</v>
      </c>
      <c r="C12690" t="s">
        <v>27964</v>
      </c>
      <c r="D12690" t="s">
        <v>8781</v>
      </c>
      <c r="E12690" s="363" t="s">
        <v>18259</v>
      </c>
      <c r="F12690"/>
      <c r="G12690"/>
      <c r="H12690"/>
      <c r="I12690" s="610"/>
    </row>
    <row r="12691" spans="1:9" ht="15" x14ac:dyDescent="0.25">
      <c r="A12691" s="609" t="str">
        <f t="shared" si="198"/>
        <v>37991</v>
      </c>
      <c r="B12691">
        <v>37991</v>
      </c>
      <c r="C12691" t="s">
        <v>27965</v>
      </c>
      <c r="D12691" t="s">
        <v>8781</v>
      </c>
      <c r="E12691" s="363" t="s">
        <v>18026</v>
      </c>
      <c r="F12691"/>
      <c r="G12691"/>
      <c r="H12691"/>
      <c r="I12691" s="610"/>
    </row>
    <row r="12692" spans="1:9" ht="15" x14ac:dyDescent="0.25">
      <c r="A12692" s="609" t="str">
        <f t="shared" si="198"/>
        <v>37992</v>
      </c>
      <c r="B12692">
        <v>37992</v>
      </c>
      <c r="C12692" t="s">
        <v>27966</v>
      </c>
      <c r="D12692" t="s">
        <v>8781</v>
      </c>
      <c r="E12692" s="363" t="s">
        <v>27967</v>
      </c>
      <c r="F12692"/>
      <c r="G12692"/>
      <c r="H12692"/>
      <c r="I12692" s="610"/>
    </row>
    <row r="12693" spans="1:9" ht="15" x14ac:dyDescent="0.25">
      <c r="A12693" s="609" t="str">
        <f t="shared" si="198"/>
        <v>37993</v>
      </c>
      <c r="B12693">
        <v>37993</v>
      </c>
      <c r="C12693" t="s">
        <v>27968</v>
      </c>
      <c r="D12693" t="s">
        <v>8781</v>
      </c>
      <c r="E12693" s="363" t="s">
        <v>18803</v>
      </c>
      <c r="F12693"/>
      <c r="G12693"/>
      <c r="H12693"/>
      <c r="I12693" s="610"/>
    </row>
    <row r="12694" spans="1:9" ht="15" x14ac:dyDescent="0.25">
      <c r="A12694" s="609" t="str">
        <f t="shared" si="198"/>
        <v>37994</v>
      </c>
      <c r="B12694">
        <v>37994</v>
      </c>
      <c r="C12694" t="s">
        <v>27969</v>
      </c>
      <c r="D12694" t="s">
        <v>8781</v>
      </c>
      <c r="E12694" s="363" t="s">
        <v>27970</v>
      </c>
      <c r="F12694"/>
      <c r="G12694"/>
      <c r="H12694"/>
      <c r="I12694" s="610"/>
    </row>
    <row r="12695" spans="1:9" ht="15" x14ac:dyDescent="0.25">
      <c r="A12695" s="609" t="str">
        <f t="shared" si="198"/>
        <v>37995</v>
      </c>
      <c r="B12695">
        <v>37995</v>
      </c>
      <c r="C12695" t="s">
        <v>27971</v>
      </c>
      <c r="D12695" t="s">
        <v>8781</v>
      </c>
      <c r="E12695" s="363" t="s">
        <v>27972</v>
      </c>
      <c r="F12695"/>
      <c r="G12695"/>
      <c r="H12695"/>
      <c r="I12695" s="610"/>
    </row>
    <row r="12696" spans="1:9" ht="15" x14ac:dyDescent="0.25">
      <c r="A12696" s="609" t="str">
        <f t="shared" si="198"/>
        <v>37996</v>
      </c>
      <c r="B12696">
        <v>37996</v>
      </c>
      <c r="C12696" t="s">
        <v>27973</v>
      </c>
      <c r="D12696" t="s">
        <v>8781</v>
      </c>
      <c r="E12696" s="363" t="s">
        <v>27974</v>
      </c>
      <c r="F12696"/>
      <c r="G12696"/>
      <c r="H12696"/>
      <c r="I12696" s="610"/>
    </row>
    <row r="12697" spans="1:9" ht="15" x14ac:dyDescent="0.25">
      <c r="A12697" s="609" t="str">
        <f t="shared" si="198"/>
        <v>13883</v>
      </c>
      <c r="B12697">
        <v>13883</v>
      </c>
      <c r="C12697" t="s">
        <v>27975</v>
      </c>
      <c r="D12697" t="s">
        <v>8781</v>
      </c>
      <c r="E12697" s="363" t="s">
        <v>27976</v>
      </c>
      <c r="F12697"/>
      <c r="G12697"/>
      <c r="H12697"/>
      <c r="I12697" s="610"/>
    </row>
    <row r="12698" spans="1:9" ht="15" x14ac:dyDescent="0.25">
      <c r="A12698" s="609" t="str">
        <f t="shared" si="198"/>
        <v>38604</v>
      </c>
      <c r="B12698">
        <v>38604</v>
      </c>
      <c r="C12698" t="s">
        <v>27977</v>
      </c>
      <c r="D12698" t="s">
        <v>8781</v>
      </c>
      <c r="E12698" s="363" t="s">
        <v>27978</v>
      </c>
      <c r="F12698"/>
      <c r="G12698"/>
      <c r="H12698"/>
      <c r="I12698" s="610"/>
    </row>
    <row r="12699" spans="1:9" ht="15" x14ac:dyDescent="0.25">
      <c r="A12699" s="609" t="str">
        <f t="shared" si="198"/>
        <v>10601</v>
      </c>
      <c r="B12699">
        <v>10601</v>
      </c>
      <c r="C12699" t="s">
        <v>27979</v>
      </c>
      <c r="D12699" t="s">
        <v>8781</v>
      </c>
      <c r="E12699" s="363" t="s">
        <v>27980</v>
      </c>
      <c r="F12699"/>
      <c r="G12699"/>
      <c r="H12699"/>
      <c r="I12699" s="610"/>
    </row>
    <row r="12700" spans="1:9" ht="15" x14ac:dyDescent="0.25">
      <c r="A12700" s="609" t="str">
        <f t="shared" si="198"/>
        <v>26034</v>
      </c>
      <c r="B12700">
        <v>26034</v>
      </c>
      <c r="C12700" t="s">
        <v>27981</v>
      </c>
      <c r="D12700" t="s">
        <v>8781</v>
      </c>
      <c r="E12700" s="363" t="s">
        <v>27982</v>
      </c>
      <c r="F12700"/>
      <c r="G12700"/>
      <c r="H12700"/>
      <c r="I12700" s="610"/>
    </row>
    <row r="12701" spans="1:9" ht="15" x14ac:dyDescent="0.25">
      <c r="A12701" s="609" t="str">
        <f t="shared" si="198"/>
        <v>13894</v>
      </c>
      <c r="B12701">
        <v>13894</v>
      </c>
      <c r="C12701" t="s">
        <v>27983</v>
      </c>
      <c r="D12701" t="s">
        <v>8781</v>
      </c>
      <c r="E12701" s="363" t="s">
        <v>10451</v>
      </c>
      <c r="F12701"/>
      <c r="G12701"/>
      <c r="H12701"/>
      <c r="I12701" s="610"/>
    </row>
    <row r="12702" spans="1:9" ht="15" x14ac:dyDescent="0.25">
      <c r="A12702" s="609" t="str">
        <f t="shared" si="198"/>
        <v>13895</v>
      </c>
      <c r="B12702">
        <v>13895</v>
      </c>
      <c r="C12702" t="s">
        <v>27984</v>
      </c>
      <c r="D12702" t="s">
        <v>8781</v>
      </c>
      <c r="E12702" s="363" t="s">
        <v>10452</v>
      </c>
      <c r="F12702"/>
      <c r="G12702"/>
      <c r="H12702"/>
      <c r="I12702" s="610"/>
    </row>
    <row r="12703" spans="1:9" ht="15" x14ac:dyDescent="0.25">
      <c r="A12703" s="609" t="str">
        <f t="shared" si="198"/>
        <v>13892</v>
      </c>
      <c r="B12703">
        <v>13892</v>
      </c>
      <c r="C12703" t="s">
        <v>27985</v>
      </c>
      <c r="D12703" t="s">
        <v>8781</v>
      </c>
      <c r="E12703" s="363" t="s">
        <v>10453</v>
      </c>
      <c r="F12703"/>
      <c r="G12703"/>
      <c r="H12703"/>
      <c r="I12703" s="610"/>
    </row>
    <row r="12704" spans="1:9" ht="15" x14ac:dyDescent="0.25">
      <c r="A12704" s="609" t="str">
        <f t="shared" si="198"/>
        <v>9914</v>
      </c>
      <c r="B12704">
        <v>9914</v>
      </c>
      <c r="C12704" t="s">
        <v>27986</v>
      </c>
      <c r="D12704" t="s">
        <v>8781</v>
      </c>
      <c r="E12704" s="363" t="s">
        <v>10454</v>
      </c>
      <c r="F12704"/>
      <c r="G12704"/>
      <c r="H12704"/>
      <c r="I12704" s="610"/>
    </row>
    <row r="12705" spans="1:9" ht="15" x14ac:dyDescent="0.25">
      <c r="A12705" s="609" t="str">
        <f t="shared" si="198"/>
        <v>36485</v>
      </c>
      <c r="B12705">
        <v>36485</v>
      </c>
      <c r="C12705" t="s">
        <v>27987</v>
      </c>
      <c r="D12705" t="s">
        <v>8781</v>
      </c>
      <c r="E12705" s="363" t="s">
        <v>27988</v>
      </c>
      <c r="F12705"/>
      <c r="G12705"/>
      <c r="H12705"/>
      <c r="I12705" s="610"/>
    </row>
    <row r="12706" spans="1:9" ht="15" x14ac:dyDescent="0.25">
      <c r="A12706" s="609" t="str">
        <f t="shared" si="198"/>
        <v>9912</v>
      </c>
      <c r="B12706">
        <v>9912</v>
      </c>
      <c r="C12706" t="s">
        <v>27989</v>
      </c>
      <c r="D12706" t="s">
        <v>8781</v>
      </c>
      <c r="E12706" s="363" t="s">
        <v>27990</v>
      </c>
      <c r="F12706"/>
      <c r="G12706"/>
      <c r="H12706"/>
      <c r="I12706" s="610"/>
    </row>
    <row r="12707" spans="1:9" ht="15" x14ac:dyDescent="0.25">
      <c r="A12707" s="609" t="str">
        <f t="shared" si="198"/>
        <v>9921</v>
      </c>
      <c r="B12707">
        <v>9921</v>
      </c>
      <c r="C12707" t="s">
        <v>27991</v>
      </c>
      <c r="D12707" t="s">
        <v>8781</v>
      </c>
      <c r="E12707" s="363" t="s">
        <v>27992</v>
      </c>
      <c r="F12707"/>
      <c r="G12707"/>
      <c r="H12707"/>
      <c r="I12707" s="610"/>
    </row>
    <row r="12708" spans="1:9" ht="15" x14ac:dyDescent="0.25">
      <c r="A12708" s="609" t="str">
        <f t="shared" si="198"/>
        <v>21112</v>
      </c>
      <c r="B12708">
        <v>21112</v>
      </c>
      <c r="C12708" t="s">
        <v>27993</v>
      </c>
      <c r="D12708" t="s">
        <v>8781</v>
      </c>
      <c r="E12708" s="363" t="s">
        <v>27994</v>
      </c>
      <c r="F12708"/>
      <c r="G12708"/>
      <c r="H12708"/>
      <c r="I12708" s="610"/>
    </row>
    <row r="12709" spans="1:9" ht="15" x14ac:dyDescent="0.25">
      <c r="A12709" s="609" t="str">
        <f t="shared" si="198"/>
        <v>10228</v>
      </c>
      <c r="B12709">
        <v>10228</v>
      </c>
      <c r="C12709" t="s">
        <v>27995</v>
      </c>
      <c r="D12709" t="s">
        <v>8781</v>
      </c>
      <c r="E12709" s="363" t="s">
        <v>27996</v>
      </c>
      <c r="F12709"/>
      <c r="G12709"/>
      <c r="H12709"/>
      <c r="I12709" s="610"/>
    </row>
    <row r="12710" spans="1:9" ht="15" x14ac:dyDescent="0.25">
      <c r="A12710" s="609" t="str">
        <f t="shared" si="198"/>
        <v>11781</v>
      </c>
      <c r="B12710">
        <v>11781</v>
      </c>
      <c r="C12710" t="s">
        <v>27997</v>
      </c>
      <c r="D12710" t="s">
        <v>8781</v>
      </c>
      <c r="E12710" s="363" t="s">
        <v>19411</v>
      </c>
      <c r="F12710"/>
      <c r="G12710"/>
      <c r="H12710"/>
      <c r="I12710" s="610"/>
    </row>
    <row r="12711" spans="1:9" ht="15" x14ac:dyDescent="0.25">
      <c r="A12711" s="609" t="str">
        <f t="shared" si="198"/>
        <v>11746</v>
      </c>
      <c r="B12711">
        <v>11746</v>
      </c>
      <c r="C12711" t="s">
        <v>27998</v>
      </c>
      <c r="D12711" t="s">
        <v>8781</v>
      </c>
      <c r="E12711" s="363" t="s">
        <v>12505</v>
      </c>
      <c r="F12711"/>
      <c r="G12711"/>
      <c r="H12711"/>
      <c r="I12711" s="610"/>
    </row>
    <row r="12712" spans="1:9" ht="15" x14ac:dyDescent="0.25">
      <c r="A12712" s="609" t="str">
        <f t="shared" si="198"/>
        <v>11751</v>
      </c>
      <c r="B12712">
        <v>11751</v>
      </c>
      <c r="C12712" t="s">
        <v>27999</v>
      </c>
      <c r="D12712" t="s">
        <v>8781</v>
      </c>
      <c r="E12712" s="363" t="s">
        <v>28000</v>
      </c>
      <c r="F12712"/>
      <c r="G12712"/>
      <c r="H12712"/>
      <c r="I12712" s="610"/>
    </row>
    <row r="12713" spans="1:9" ht="15" x14ac:dyDescent="0.25">
      <c r="A12713" s="609" t="str">
        <f t="shared" si="198"/>
        <v>11750</v>
      </c>
      <c r="B12713">
        <v>11750</v>
      </c>
      <c r="C12713" t="s">
        <v>28001</v>
      </c>
      <c r="D12713" t="s">
        <v>8781</v>
      </c>
      <c r="E12713" s="363" t="s">
        <v>19775</v>
      </c>
      <c r="F12713"/>
      <c r="G12713"/>
      <c r="H12713"/>
      <c r="I12713" s="610"/>
    </row>
    <row r="12714" spans="1:9" ht="15" x14ac:dyDescent="0.25">
      <c r="A12714" s="609" t="str">
        <f t="shared" si="198"/>
        <v>11748</v>
      </c>
      <c r="B12714">
        <v>11748</v>
      </c>
      <c r="C12714" t="s">
        <v>28002</v>
      </c>
      <c r="D12714" t="s">
        <v>8781</v>
      </c>
      <c r="E12714" s="363" t="s">
        <v>11177</v>
      </c>
      <c r="F12714"/>
      <c r="G12714"/>
      <c r="H12714"/>
      <c r="I12714" s="610"/>
    </row>
    <row r="12715" spans="1:9" ht="15" x14ac:dyDescent="0.25">
      <c r="A12715" s="609" t="str">
        <f t="shared" si="198"/>
        <v>11747</v>
      </c>
      <c r="B12715">
        <v>11747</v>
      </c>
      <c r="C12715" t="s">
        <v>28003</v>
      </c>
      <c r="D12715" t="s">
        <v>8781</v>
      </c>
      <c r="E12715" s="363" t="s">
        <v>28004</v>
      </c>
      <c r="F12715"/>
      <c r="G12715"/>
      <c r="H12715"/>
      <c r="I12715" s="610"/>
    </row>
    <row r="12716" spans="1:9" ht="15" x14ac:dyDescent="0.25">
      <c r="A12716" s="609" t="str">
        <f t="shared" si="198"/>
        <v>11749</v>
      </c>
      <c r="B12716">
        <v>11749</v>
      </c>
      <c r="C12716" t="s">
        <v>28005</v>
      </c>
      <c r="D12716" t="s">
        <v>8781</v>
      </c>
      <c r="E12716" s="363" t="s">
        <v>19136</v>
      </c>
      <c r="F12716"/>
      <c r="G12716"/>
      <c r="H12716"/>
      <c r="I12716" s="610"/>
    </row>
    <row r="12717" spans="1:9" ht="15" x14ac:dyDescent="0.25">
      <c r="A12717" s="609" t="str">
        <f t="shared" si="198"/>
        <v>10236</v>
      </c>
      <c r="B12717">
        <v>10236</v>
      </c>
      <c r="C12717" t="s">
        <v>28006</v>
      </c>
      <c r="D12717" t="s">
        <v>8781</v>
      </c>
      <c r="E12717" s="363" t="s">
        <v>18279</v>
      </c>
      <c r="F12717"/>
      <c r="G12717"/>
      <c r="H12717"/>
      <c r="I12717" s="610"/>
    </row>
    <row r="12718" spans="1:9" ht="15" x14ac:dyDescent="0.25">
      <c r="A12718" s="609" t="str">
        <f t="shared" si="198"/>
        <v>10233</v>
      </c>
      <c r="B12718">
        <v>10233</v>
      </c>
      <c r="C12718" t="s">
        <v>28007</v>
      </c>
      <c r="D12718" t="s">
        <v>8781</v>
      </c>
      <c r="E12718" s="363" t="s">
        <v>19834</v>
      </c>
      <c r="F12718"/>
      <c r="G12718"/>
      <c r="H12718"/>
      <c r="I12718" s="610"/>
    </row>
    <row r="12719" spans="1:9" ht="15" x14ac:dyDescent="0.25">
      <c r="A12719" s="609" t="str">
        <f t="shared" si="198"/>
        <v>10234</v>
      </c>
      <c r="B12719">
        <v>10234</v>
      </c>
      <c r="C12719" t="s">
        <v>28008</v>
      </c>
      <c r="D12719" t="s">
        <v>8781</v>
      </c>
      <c r="E12719" s="363" t="s">
        <v>28009</v>
      </c>
      <c r="F12719"/>
      <c r="G12719"/>
      <c r="H12719"/>
      <c r="I12719" s="610"/>
    </row>
    <row r="12720" spans="1:9" ht="15" x14ac:dyDescent="0.25">
      <c r="A12720" s="609" t="str">
        <f t="shared" si="198"/>
        <v>10231</v>
      </c>
      <c r="B12720">
        <v>10231</v>
      </c>
      <c r="C12720" t="s">
        <v>28010</v>
      </c>
      <c r="D12720" t="s">
        <v>8781</v>
      </c>
      <c r="E12720" s="363" t="s">
        <v>28011</v>
      </c>
      <c r="F12720"/>
      <c r="G12720"/>
      <c r="H12720"/>
      <c r="I12720" s="610"/>
    </row>
    <row r="12721" spans="1:9" ht="15" x14ac:dyDescent="0.25">
      <c r="A12721" s="609" t="str">
        <f t="shared" si="198"/>
        <v>10232</v>
      </c>
      <c r="B12721">
        <v>10232</v>
      </c>
      <c r="C12721" t="s">
        <v>28012</v>
      </c>
      <c r="D12721" t="s">
        <v>8781</v>
      </c>
      <c r="E12721" s="363" t="s">
        <v>28013</v>
      </c>
      <c r="F12721"/>
      <c r="G12721"/>
      <c r="H12721"/>
      <c r="I12721" s="610"/>
    </row>
    <row r="12722" spans="1:9" ht="15" x14ac:dyDescent="0.25">
      <c r="A12722" s="609" t="str">
        <f t="shared" si="198"/>
        <v>10229</v>
      </c>
      <c r="B12722">
        <v>10229</v>
      </c>
      <c r="C12722" t="s">
        <v>28014</v>
      </c>
      <c r="D12722" t="s">
        <v>8781</v>
      </c>
      <c r="E12722" s="363" t="s">
        <v>13512</v>
      </c>
      <c r="F12722"/>
      <c r="G12722"/>
      <c r="H12722"/>
      <c r="I12722" s="610"/>
    </row>
    <row r="12723" spans="1:9" ht="15" x14ac:dyDescent="0.25">
      <c r="A12723" s="609" t="str">
        <f t="shared" si="198"/>
        <v>10235</v>
      </c>
      <c r="B12723">
        <v>10235</v>
      </c>
      <c r="C12723" t="s">
        <v>28015</v>
      </c>
      <c r="D12723" t="s">
        <v>8781</v>
      </c>
      <c r="E12723" s="363" t="s">
        <v>28016</v>
      </c>
      <c r="F12723"/>
      <c r="G12723"/>
      <c r="H12723"/>
      <c r="I12723" s="610"/>
    </row>
    <row r="12724" spans="1:9" ht="15" x14ac:dyDescent="0.25">
      <c r="A12724" s="609" t="str">
        <f t="shared" si="198"/>
        <v>10230</v>
      </c>
      <c r="B12724">
        <v>10230</v>
      </c>
      <c r="C12724" t="s">
        <v>28017</v>
      </c>
      <c r="D12724" t="s">
        <v>8781</v>
      </c>
      <c r="E12724" s="363" t="s">
        <v>28018</v>
      </c>
      <c r="F12724"/>
      <c r="G12724"/>
      <c r="H12724"/>
      <c r="I12724" s="610"/>
    </row>
    <row r="12725" spans="1:9" ht="15" x14ac:dyDescent="0.25">
      <c r="A12725" s="609" t="str">
        <f t="shared" si="198"/>
        <v>10409</v>
      </c>
      <c r="B12725">
        <v>10409</v>
      </c>
      <c r="C12725" t="s">
        <v>28019</v>
      </c>
      <c r="D12725" t="s">
        <v>8781</v>
      </c>
      <c r="E12725" s="363" t="s">
        <v>28020</v>
      </c>
      <c r="F12725"/>
      <c r="G12725"/>
      <c r="H12725"/>
      <c r="I12725" s="610"/>
    </row>
    <row r="12726" spans="1:9" ht="15" x14ac:dyDescent="0.25">
      <c r="A12726" s="609" t="str">
        <f t="shared" si="198"/>
        <v>10411</v>
      </c>
      <c r="B12726">
        <v>10411</v>
      </c>
      <c r="C12726" t="s">
        <v>28021</v>
      </c>
      <c r="D12726" t="s">
        <v>8781</v>
      </c>
      <c r="E12726" s="363" t="s">
        <v>28022</v>
      </c>
      <c r="F12726"/>
      <c r="G12726"/>
      <c r="H12726"/>
      <c r="I12726" s="610"/>
    </row>
    <row r="12727" spans="1:9" ht="15" x14ac:dyDescent="0.25">
      <c r="A12727" s="609" t="str">
        <f t="shared" si="198"/>
        <v>10404</v>
      </c>
      <c r="B12727">
        <v>10404</v>
      </c>
      <c r="C12727" t="s">
        <v>28023</v>
      </c>
      <c r="D12727" t="s">
        <v>8781</v>
      </c>
      <c r="E12727" s="363" t="s">
        <v>28024</v>
      </c>
      <c r="F12727"/>
      <c r="G12727"/>
      <c r="H12727"/>
      <c r="I12727" s="610"/>
    </row>
    <row r="12728" spans="1:9" ht="15" x14ac:dyDescent="0.25">
      <c r="A12728" s="609" t="str">
        <f t="shared" si="198"/>
        <v>10410</v>
      </c>
      <c r="B12728">
        <v>10410</v>
      </c>
      <c r="C12728" t="s">
        <v>28025</v>
      </c>
      <c r="D12728" t="s">
        <v>8781</v>
      </c>
      <c r="E12728" s="363" t="s">
        <v>9563</v>
      </c>
      <c r="F12728"/>
      <c r="G12728"/>
      <c r="H12728"/>
      <c r="I12728" s="610"/>
    </row>
    <row r="12729" spans="1:9" ht="15" x14ac:dyDescent="0.25">
      <c r="A12729" s="609" t="str">
        <f t="shared" si="198"/>
        <v>10405</v>
      </c>
      <c r="B12729">
        <v>10405</v>
      </c>
      <c r="C12729" t="s">
        <v>28026</v>
      </c>
      <c r="D12729" t="s">
        <v>8781</v>
      </c>
      <c r="E12729" s="363" t="s">
        <v>28027</v>
      </c>
      <c r="F12729"/>
      <c r="G12729"/>
      <c r="H12729"/>
      <c r="I12729" s="610"/>
    </row>
    <row r="12730" spans="1:9" ht="15" x14ac:dyDescent="0.25">
      <c r="A12730" s="609" t="str">
        <f t="shared" si="198"/>
        <v>10408</v>
      </c>
      <c r="B12730">
        <v>10408</v>
      </c>
      <c r="C12730" t="s">
        <v>28028</v>
      </c>
      <c r="D12730" t="s">
        <v>8781</v>
      </c>
      <c r="E12730" s="363" t="s">
        <v>28029</v>
      </c>
      <c r="F12730"/>
      <c r="G12730"/>
      <c r="H12730"/>
      <c r="I12730" s="610"/>
    </row>
    <row r="12731" spans="1:9" ht="15" x14ac:dyDescent="0.25">
      <c r="A12731" s="609" t="str">
        <f t="shared" si="198"/>
        <v>10412</v>
      </c>
      <c r="B12731">
        <v>10412</v>
      </c>
      <c r="C12731" t="s">
        <v>28030</v>
      </c>
      <c r="D12731" t="s">
        <v>8781</v>
      </c>
      <c r="E12731" s="363" t="s">
        <v>28031</v>
      </c>
      <c r="F12731"/>
      <c r="G12731"/>
      <c r="H12731"/>
      <c r="I12731" s="610"/>
    </row>
    <row r="12732" spans="1:9" ht="15" x14ac:dyDescent="0.25">
      <c r="A12732" s="609" t="str">
        <f t="shared" si="198"/>
        <v>10406</v>
      </c>
      <c r="B12732">
        <v>10406</v>
      </c>
      <c r="C12732" t="s">
        <v>28032</v>
      </c>
      <c r="D12732" t="s">
        <v>8781</v>
      </c>
      <c r="E12732" s="363" t="s">
        <v>18763</v>
      </c>
      <c r="F12732"/>
      <c r="G12732"/>
      <c r="H12732"/>
      <c r="I12732" s="610"/>
    </row>
    <row r="12733" spans="1:9" ht="15" x14ac:dyDescent="0.25">
      <c r="A12733" s="609" t="str">
        <f t="shared" si="198"/>
        <v>10407</v>
      </c>
      <c r="B12733">
        <v>10407</v>
      </c>
      <c r="C12733" t="s">
        <v>28033</v>
      </c>
      <c r="D12733" t="s">
        <v>8781</v>
      </c>
      <c r="E12733" s="363" t="s">
        <v>28034</v>
      </c>
      <c r="F12733"/>
      <c r="G12733"/>
      <c r="H12733"/>
      <c r="I12733" s="610"/>
    </row>
    <row r="12734" spans="1:9" ht="15" x14ac:dyDescent="0.25">
      <c r="A12734" s="609" t="str">
        <f t="shared" si="198"/>
        <v>10416</v>
      </c>
      <c r="B12734">
        <v>10416</v>
      </c>
      <c r="C12734" t="s">
        <v>28035</v>
      </c>
      <c r="D12734" t="s">
        <v>8781</v>
      </c>
      <c r="E12734" s="363" t="s">
        <v>28036</v>
      </c>
      <c r="F12734"/>
      <c r="G12734"/>
      <c r="H12734"/>
      <c r="I12734" s="610"/>
    </row>
    <row r="12735" spans="1:9" ht="15" x14ac:dyDescent="0.25">
      <c r="A12735" s="609" t="str">
        <f t="shared" si="198"/>
        <v>10419</v>
      </c>
      <c r="B12735">
        <v>10419</v>
      </c>
      <c r="C12735" t="s">
        <v>28037</v>
      </c>
      <c r="D12735" t="s">
        <v>8781</v>
      </c>
      <c r="E12735" s="363" t="s">
        <v>16651</v>
      </c>
      <c r="F12735"/>
      <c r="G12735"/>
      <c r="H12735"/>
      <c r="I12735" s="610"/>
    </row>
    <row r="12736" spans="1:9" ht="15" x14ac:dyDescent="0.25">
      <c r="A12736" s="609" t="str">
        <f t="shared" si="198"/>
        <v>21092</v>
      </c>
      <c r="B12736">
        <v>21092</v>
      </c>
      <c r="C12736" t="s">
        <v>28038</v>
      </c>
      <c r="D12736" t="s">
        <v>8781</v>
      </c>
      <c r="E12736" s="363" t="s">
        <v>28039</v>
      </c>
      <c r="F12736"/>
      <c r="G12736"/>
      <c r="H12736"/>
      <c r="I12736" s="610"/>
    </row>
    <row r="12737" spans="1:9" ht="15" x14ac:dyDescent="0.25">
      <c r="A12737" s="609" t="str">
        <f t="shared" si="198"/>
        <v>10418</v>
      </c>
      <c r="B12737">
        <v>10418</v>
      </c>
      <c r="C12737" t="s">
        <v>28040</v>
      </c>
      <c r="D12737" t="s">
        <v>8781</v>
      </c>
      <c r="E12737" s="363" t="s">
        <v>28041</v>
      </c>
      <c r="F12737"/>
      <c r="G12737"/>
      <c r="H12737"/>
      <c r="I12737" s="610"/>
    </row>
    <row r="12738" spans="1:9" ht="15" x14ac:dyDescent="0.25">
      <c r="A12738" s="609" t="str">
        <f t="shared" ref="A12738:A12801" si="199">IF(ISERROR(SEARCH("/",B12738)=6),TRIM(CLEAN(B12738)),IF(SEARCH("/",B12738)=6,IF(LEN(TRIM(CLEAN(B12738)))=7,LEFT(TRIM(CLEAN(B12738)),6)&amp;"00"&amp;RIGHT(TRIM(CLEAN(B12738)),1),LEFT(TRIM(CLEAN(B12738)),6)&amp;"0"&amp;RIGHT(TRIM(CLEAN(B12738)),2)),TRIM(CLEAN(B12738))))</f>
        <v>12657</v>
      </c>
      <c r="B12738">
        <v>12657</v>
      </c>
      <c r="C12738" t="s">
        <v>28042</v>
      </c>
      <c r="D12738" t="s">
        <v>8781</v>
      </c>
      <c r="E12738" s="363" t="s">
        <v>19717</v>
      </c>
      <c r="F12738"/>
      <c r="G12738"/>
      <c r="H12738"/>
      <c r="I12738" s="610"/>
    </row>
    <row r="12739" spans="1:9" ht="15" x14ac:dyDescent="0.25">
      <c r="A12739" s="609" t="str">
        <f t="shared" si="199"/>
        <v>10417</v>
      </c>
      <c r="B12739">
        <v>10417</v>
      </c>
      <c r="C12739" t="s">
        <v>28043</v>
      </c>
      <c r="D12739" t="s">
        <v>8781</v>
      </c>
      <c r="E12739" s="363" t="s">
        <v>28044</v>
      </c>
      <c r="F12739"/>
      <c r="G12739"/>
      <c r="H12739"/>
      <c r="I12739" s="610"/>
    </row>
    <row r="12740" spans="1:9" ht="15" x14ac:dyDescent="0.25">
      <c r="A12740" s="609" t="str">
        <f t="shared" si="199"/>
        <v>10413</v>
      </c>
      <c r="B12740">
        <v>10413</v>
      </c>
      <c r="C12740" t="s">
        <v>28045</v>
      </c>
      <c r="D12740" t="s">
        <v>8781</v>
      </c>
      <c r="E12740" s="363" t="s">
        <v>19758</v>
      </c>
      <c r="F12740"/>
      <c r="G12740"/>
      <c r="H12740"/>
      <c r="I12740" s="610"/>
    </row>
    <row r="12741" spans="1:9" ht="15" x14ac:dyDescent="0.25">
      <c r="A12741" s="609" t="str">
        <f t="shared" si="199"/>
        <v>10414</v>
      </c>
      <c r="B12741">
        <v>10414</v>
      </c>
      <c r="C12741" t="s">
        <v>28046</v>
      </c>
      <c r="D12741" t="s">
        <v>8781</v>
      </c>
      <c r="E12741" s="363" t="s">
        <v>28047</v>
      </c>
      <c r="F12741"/>
      <c r="G12741"/>
      <c r="H12741"/>
      <c r="I12741" s="610"/>
    </row>
    <row r="12742" spans="1:9" ht="15" x14ac:dyDescent="0.25">
      <c r="A12742" s="609" t="str">
        <f t="shared" si="199"/>
        <v>10415</v>
      </c>
      <c r="B12742">
        <v>10415</v>
      </c>
      <c r="C12742" t="s">
        <v>28048</v>
      </c>
      <c r="D12742" t="s">
        <v>8781</v>
      </c>
      <c r="E12742" s="363" t="s">
        <v>28049</v>
      </c>
      <c r="F12742"/>
      <c r="G12742"/>
      <c r="H12742"/>
      <c r="I12742" s="610"/>
    </row>
    <row r="12743" spans="1:9" ht="15" x14ac:dyDescent="0.25">
      <c r="A12743" s="609" t="str">
        <f t="shared" si="199"/>
        <v>38643</v>
      </c>
      <c r="B12743">
        <v>38643</v>
      </c>
      <c r="C12743" t="s">
        <v>28050</v>
      </c>
      <c r="D12743" t="s">
        <v>8781</v>
      </c>
      <c r="E12743" s="363" t="s">
        <v>28051</v>
      </c>
      <c r="F12743"/>
      <c r="G12743"/>
      <c r="H12743"/>
      <c r="I12743" s="610"/>
    </row>
    <row r="12744" spans="1:9" ht="15" x14ac:dyDescent="0.25">
      <c r="A12744" s="609" t="str">
        <f t="shared" si="199"/>
        <v>6157</v>
      </c>
      <c r="B12744">
        <v>6157</v>
      </c>
      <c r="C12744" t="s">
        <v>28052</v>
      </c>
      <c r="D12744" t="s">
        <v>8781</v>
      </c>
      <c r="E12744" s="363" t="s">
        <v>28053</v>
      </c>
      <c r="F12744"/>
      <c r="G12744"/>
      <c r="H12744"/>
      <c r="I12744" s="610"/>
    </row>
    <row r="12745" spans="1:9" ht="15" x14ac:dyDescent="0.25">
      <c r="A12745" s="609" t="str">
        <f t="shared" si="199"/>
        <v>37588</v>
      </c>
      <c r="B12745">
        <v>37588</v>
      </c>
      <c r="C12745" t="s">
        <v>28054</v>
      </c>
      <c r="D12745" t="s">
        <v>8781</v>
      </c>
      <c r="E12745" s="363" t="s">
        <v>10256</v>
      </c>
      <c r="F12745"/>
      <c r="G12745"/>
      <c r="H12745"/>
      <c r="I12745" s="610"/>
    </row>
    <row r="12746" spans="1:9" ht="15" x14ac:dyDescent="0.25">
      <c r="A12746" s="609" t="str">
        <f t="shared" si="199"/>
        <v>6152</v>
      </c>
      <c r="B12746">
        <v>6152</v>
      </c>
      <c r="C12746" t="s">
        <v>28055</v>
      </c>
      <c r="D12746" t="s">
        <v>8781</v>
      </c>
      <c r="E12746" s="363" t="s">
        <v>8816</v>
      </c>
      <c r="F12746"/>
      <c r="G12746"/>
      <c r="H12746"/>
      <c r="I12746" s="610"/>
    </row>
    <row r="12747" spans="1:9" ht="15" x14ac:dyDescent="0.25">
      <c r="A12747" s="609" t="str">
        <f t="shared" si="199"/>
        <v>6158</v>
      </c>
      <c r="B12747">
        <v>6158</v>
      </c>
      <c r="C12747" t="s">
        <v>28056</v>
      </c>
      <c r="D12747" t="s">
        <v>8781</v>
      </c>
      <c r="E12747" s="363" t="s">
        <v>9082</v>
      </c>
      <c r="F12747"/>
      <c r="G12747"/>
      <c r="H12747"/>
      <c r="I12747" s="610"/>
    </row>
    <row r="12748" spans="1:9" ht="15" x14ac:dyDescent="0.25">
      <c r="A12748" s="609" t="str">
        <f t="shared" si="199"/>
        <v>6153</v>
      </c>
      <c r="B12748">
        <v>6153</v>
      </c>
      <c r="C12748" t="s">
        <v>28057</v>
      </c>
      <c r="D12748" t="s">
        <v>8781</v>
      </c>
      <c r="E12748" s="363" t="s">
        <v>13234</v>
      </c>
      <c r="F12748"/>
      <c r="G12748"/>
      <c r="H12748"/>
      <c r="I12748" s="610"/>
    </row>
    <row r="12749" spans="1:9" ht="15" x14ac:dyDescent="0.25">
      <c r="A12749" s="609" t="str">
        <f t="shared" si="199"/>
        <v>6156</v>
      </c>
      <c r="B12749">
        <v>6156</v>
      </c>
      <c r="C12749" t="s">
        <v>28058</v>
      </c>
      <c r="D12749" t="s">
        <v>8781</v>
      </c>
      <c r="E12749" s="363" t="s">
        <v>9039</v>
      </c>
      <c r="F12749"/>
      <c r="G12749"/>
      <c r="H12749"/>
      <c r="I12749" s="610"/>
    </row>
    <row r="12750" spans="1:9" ht="15" x14ac:dyDescent="0.25">
      <c r="A12750" s="609" t="str">
        <f t="shared" si="199"/>
        <v>6154</v>
      </c>
      <c r="B12750">
        <v>6154</v>
      </c>
      <c r="C12750" t="s">
        <v>28059</v>
      </c>
      <c r="D12750" t="s">
        <v>8781</v>
      </c>
      <c r="E12750" s="363" t="s">
        <v>11666</v>
      </c>
      <c r="F12750"/>
      <c r="G12750"/>
      <c r="H12750"/>
      <c r="I12750" s="610"/>
    </row>
    <row r="12751" spans="1:9" ht="15" x14ac:dyDescent="0.25">
      <c r="A12751" s="609" t="str">
        <f t="shared" si="199"/>
        <v>6155</v>
      </c>
      <c r="B12751">
        <v>6155</v>
      </c>
      <c r="C12751" t="s">
        <v>28060</v>
      </c>
      <c r="D12751" t="s">
        <v>8781</v>
      </c>
      <c r="E12751" s="363" t="s">
        <v>18466</v>
      </c>
      <c r="F12751"/>
      <c r="G12751"/>
      <c r="H12751"/>
      <c r="I12751" s="610"/>
    </row>
    <row r="12752" spans="1:9" ht="15" x14ac:dyDescent="0.25">
      <c r="A12752" s="609" t="str">
        <f t="shared" si="199"/>
        <v>43595</v>
      </c>
      <c r="B12752">
        <v>43595</v>
      </c>
      <c r="C12752" t="s">
        <v>28061</v>
      </c>
      <c r="D12752" t="s">
        <v>8781</v>
      </c>
      <c r="E12752" s="363" t="s">
        <v>10125</v>
      </c>
      <c r="F12752"/>
      <c r="G12752"/>
      <c r="H12752"/>
      <c r="I12752" s="610"/>
    </row>
    <row r="12753" spans="1:9" ht="15" x14ac:dyDescent="0.25">
      <c r="A12753" s="609" t="str">
        <f t="shared" si="199"/>
        <v>43596</v>
      </c>
      <c r="B12753">
        <v>43596</v>
      </c>
      <c r="C12753" t="s">
        <v>28062</v>
      </c>
      <c r="D12753" t="s">
        <v>8781</v>
      </c>
      <c r="E12753" s="363" t="s">
        <v>19121</v>
      </c>
      <c r="F12753"/>
      <c r="G12753"/>
      <c r="H12753"/>
      <c r="I12753" s="610"/>
    </row>
    <row r="12754" spans="1:9" ht="15" x14ac:dyDescent="0.25">
      <c r="A12754" s="609" t="str">
        <f t="shared" si="199"/>
        <v>38108</v>
      </c>
      <c r="B12754">
        <v>38108</v>
      </c>
      <c r="C12754" t="s">
        <v>28063</v>
      </c>
      <c r="D12754" t="s">
        <v>8781</v>
      </c>
      <c r="E12754" s="363" t="s">
        <v>13911</v>
      </c>
      <c r="F12754"/>
      <c r="G12754"/>
      <c r="H12754"/>
      <c r="I12754" s="610"/>
    </row>
    <row r="12755" spans="1:9" ht="15" x14ac:dyDescent="0.25">
      <c r="A12755" s="609" t="str">
        <f t="shared" si="199"/>
        <v>38087</v>
      </c>
      <c r="B12755">
        <v>38087</v>
      </c>
      <c r="C12755" t="s">
        <v>28064</v>
      </c>
      <c r="D12755" t="s">
        <v>8781</v>
      </c>
      <c r="E12755" s="363" t="s">
        <v>28065</v>
      </c>
      <c r="F12755"/>
      <c r="G12755"/>
      <c r="H12755"/>
      <c r="I12755" s="610"/>
    </row>
    <row r="12756" spans="1:9" ht="15" x14ac:dyDescent="0.25">
      <c r="A12756" s="609" t="str">
        <f t="shared" si="199"/>
        <v>38109</v>
      </c>
      <c r="B12756">
        <v>38109</v>
      </c>
      <c r="C12756" t="s">
        <v>28066</v>
      </c>
      <c r="D12756" t="s">
        <v>8781</v>
      </c>
      <c r="E12756" s="363" t="s">
        <v>24398</v>
      </c>
      <c r="F12756"/>
      <c r="G12756"/>
      <c r="H12756"/>
      <c r="I12756" s="610"/>
    </row>
    <row r="12757" spans="1:9" ht="15" x14ac:dyDescent="0.25">
      <c r="A12757" s="609" t="str">
        <f t="shared" si="199"/>
        <v>38088</v>
      </c>
      <c r="B12757">
        <v>38088</v>
      </c>
      <c r="C12757" t="s">
        <v>28067</v>
      </c>
      <c r="D12757" t="s">
        <v>8781</v>
      </c>
      <c r="E12757" s="363" t="s">
        <v>28068</v>
      </c>
      <c r="F12757"/>
      <c r="G12757"/>
      <c r="H12757"/>
      <c r="I12757" s="610"/>
    </row>
    <row r="12758" spans="1:9" ht="15" x14ac:dyDescent="0.25">
      <c r="A12758" s="609" t="str">
        <f t="shared" si="199"/>
        <v>38110</v>
      </c>
      <c r="B12758">
        <v>38110</v>
      </c>
      <c r="C12758" t="s">
        <v>28069</v>
      </c>
      <c r="D12758" t="s">
        <v>8781</v>
      </c>
      <c r="E12758" s="363" t="s">
        <v>19189</v>
      </c>
      <c r="F12758"/>
      <c r="G12758"/>
      <c r="H12758"/>
      <c r="I12758" s="610"/>
    </row>
    <row r="12759" spans="1:9" ht="15" x14ac:dyDescent="0.25">
      <c r="A12759" s="609" t="str">
        <f t="shared" si="199"/>
        <v>38089</v>
      </c>
      <c r="B12759">
        <v>38089</v>
      </c>
      <c r="C12759" t="s">
        <v>28070</v>
      </c>
      <c r="D12759" t="s">
        <v>8781</v>
      </c>
      <c r="E12759" s="363" t="s">
        <v>27816</v>
      </c>
      <c r="F12759"/>
      <c r="G12759"/>
      <c r="H12759"/>
      <c r="I12759" s="610"/>
    </row>
    <row r="12760" spans="1:9" ht="15" x14ac:dyDescent="0.25">
      <c r="A12760" s="609" t="str">
        <f t="shared" si="199"/>
        <v>38111</v>
      </c>
      <c r="B12760">
        <v>38111</v>
      </c>
      <c r="C12760" t="s">
        <v>28071</v>
      </c>
      <c r="D12760" t="s">
        <v>8781</v>
      </c>
      <c r="E12760" s="363" t="s">
        <v>11745</v>
      </c>
      <c r="F12760"/>
      <c r="G12760"/>
      <c r="H12760"/>
      <c r="I12760" s="610"/>
    </row>
    <row r="12761" spans="1:9" ht="15" x14ac:dyDescent="0.25">
      <c r="A12761" s="609" t="str">
        <f t="shared" si="199"/>
        <v>38090</v>
      </c>
      <c r="B12761">
        <v>38090</v>
      </c>
      <c r="C12761" t="s">
        <v>28072</v>
      </c>
      <c r="D12761" t="s">
        <v>8781</v>
      </c>
      <c r="E12761" s="363" t="s">
        <v>18820</v>
      </c>
      <c r="F12761"/>
      <c r="G12761"/>
      <c r="H12761"/>
      <c r="I12761" s="610"/>
    </row>
    <row r="12762" spans="1:9" ht="15" x14ac:dyDescent="0.25">
      <c r="A12762" s="609" t="str">
        <f t="shared" si="199"/>
        <v>13726</v>
      </c>
      <c r="B12762">
        <v>13726</v>
      </c>
      <c r="C12762" t="s">
        <v>28073</v>
      </c>
      <c r="D12762" t="s">
        <v>8781</v>
      </c>
      <c r="E12762" s="363" t="s">
        <v>28074</v>
      </c>
      <c r="F12762"/>
      <c r="G12762"/>
      <c r="H12762"/>
      <c r="I12762" s="610"/>
    </row>
    <row r="12763" spans="1:9" ht="15" x14ac:dyDescent="0.25">
      <c r="A12763" s="609" t="str">
        <f t="shared" si="199"/>
        <v>38400</v>
      </c>
      <c r="B12763">
        <v>38400</v>
      </c>
      <c r="C12763" t="s">
        <v>28075</v>
      </c>
      <c r="D12763" t="s">
        <v>8781</v>
      </c>
      <c r="E12763" s="363" t="s">
        <v>9023</v>
      </c>
      <c r="F12763"/>
      <c r="G12763"/>
      <c r="H12763"/>
      <c r="I12763" s="610"/>
    </row>
    <row r="12764" spans="1:9" ht="15" x14ac:dyDescent="0.25">
      <c r="A12764" s="609" t="str">
        <f t="shared" si="199"/>
        <v>12627</v>
      </c>
      <c r="B12764">
        <v>12627</v>
      </c>
      <c r="C12764" t="s">
        <v>28076</v>
      </c>
      <c r="D12764" t="s">
        <v>8781</v>
      </c>
      <c r="E12764" s="363" t="s">
        <v>8791</v>
      </c>
      <c r="F12764"/>
      <c r="G12764"/>
      <c r="H12764"/>
      <c r="I12764" s="610"/>
    </row>
    <row r="12765" spans="1:9" ht="15" x14ac:dyDescent="0.25">
      <c r="A12765" s="609" t="str">
        <f t="shared" si="199"/>
        <v>6138</v>
      </c>
      <c r="B12765">
        <v>6138</v>
      </c>
      <c r="C12765" t="s">
        <v>28077</v>
      </c>
      <c r="D12765" t="s">
        <v>8781</v>
      </c>
      <c r="E12765" s="363" t="s">
        <v>9916</v>
      </c>
      <c r="F12765"/>
      <c r="G12765"/>
      <c r="H12765"/>
      <c r="I12765" s="610"/>
    </row>
    <row r="12766" spans="1:9" ht="15" x14ac:dyDescent="0.25">
      <c r="A12766" s="609" t="str">
        <f t="shared" si="199"/>
        <v>39996</v>
      </c>
      <c r="B12766">
        <v>39996</v>
      </c>
      <c r="C12766" t="s">
        <v>28078</v>
      </c>
      <c r="D12766" t="s">
        <v>8796</v>
      </c>
      <c r="E12766" s="363" t="s">
        <v>10065</v>
      </c>
      <c r="F12766"/>
      <c r="G12766"/>
      <c r="H12766"/>
      <c r="I12766" s="610"/>
    </row>
    <row r="12767" spans="1:9" ht="15" x14ac:dyDescent="0.25">
      <c r="A12767" s="609" t="str">
        <f t="shared" si="199"/>
        <v>10478</v>
      </c>
      <c r="B12767">
        <v>10478</v>
      </c>
      <c r="C12767" t="s">
        <v>28079</v>
      </c>
      <c r="D12767" t="s">
        <v>8777</v>
      </c>
      <c r="E12767" s="363" t="s">
        <v>13074</v>
      </c>
      <c r="F12767"/>
      <c r="G12767"/>
      <c r="H12767"/>
      <c r="I12767" s="610"/>
    </row>
    <row r="12768" spans="1:9" ht="15" x14ac:dyDescent="0.25">
      <c r="A12768" s="609" t="str">
        <f t="shared" si="199"/>
        <v>10475</v>
      </c>
      <c r="B12768">
        <v>10475</v>
      </c>
      <c r="C12768" t="s">
        <v>28080</v>
      </c>
      <c r="D12768" t="s">
        <v>8777</v>
      </c>
      <c r="E12768" s="363" t="s">
        <v>9454</v>
      </c>
      <c r="F12768"/>
      <c r="G12768"/>
      <c r="H12768"/>
      <c r="I12768" s="610"/>
    </row>
    <row r="12769" spans="1:9" ht="15" x14ac:dyDescent="0.25">
      <c r="A12769" s="609" t="str">
        <f t="shared" si="199"/>
        <v>10481</v>
      </c>
      <c r="B12769">
        <v>10481</v>
      </c>
      <c r="C12769" t="s">
        <v>28081</v>
      </c>
      <c r="D12769" t="s">
        <v>8777</v>
      </c>
      <c r="E12769" s="363" t="s">
        <v>10177</v>
      </c>
      <c r="F12769"/>
      <c r="G12769"/>
      <c r="H12769"/>
      <c r="I12769" s="610"/>
    </row>
    <row r="12770" spans="1:9" ht="15" x14ac:dyDescent="0.25">
      <c r="A12770" s="609" t="str">
        <f t="shared" si="199"/>
        <v>4031</v>
      </c>
      <c r="B12770">
        <v>4031</v>
      </c>
      <c r="C12770" t="s">
        <v>28082</v>
      </c>
      <c r="D12770" t="s">
        <v>8779</v>
      </c>
      <c r="E12770" s="363" t="s">
        <v>9497</v>
      </c>
      <c r="F12770"/>
      <c r="G12770"/>
      <c r="H12770"/>
      <c r="I12770" s="610"/>
    </row>
    <row r="12771" spans="1:9" ht="15" x14ac:dyDescent="0.25">
      <c r="A12771" s="609" t="str">
        <f t="shared" si="199"/>
        <v>4030</v>
      </c>
      <c r="B12771">
        <v>4030</v>
      </c>
      <c r="C12771" t="s">
        <v>28083</v>
      </c>
      <c r="D12771" t="s">
        <v>8779</v>
      </c>
      <c r="E12771" s="363" t="s">
        <v>9831</v>
      </c>
      <c r="F12771"/>
      <c r="G12771"/>
      <c r="H12771"/>
      <c r="I12771" s="610"/>
    </row>
    <row r="12772" spans="1:9" ht="15" x14ac:dyDescent="0.25">
      <c r="A12772" s="609" t="str">
        <f t="shared" si="199"/>
        <v>39399</v>
      </c>
      <c r="B12772">
        <v>39399</v>
      </c>
      <c r="C12772" t="s">
        <v>28084</v>
      </c>
      <c r="D12772" t="s">
        <v>8781</v>
      </c>
      <c r="E12772" s="363" t="s">
        <v>28085</v>
      </c>
      <c r="F12772"/>
      <c r="G12772"/>
      <c r="H12772"/>
      <c r="I12772" s="610"/>
    </row>
    <row r="12773" spans="1:9" ht="15" x14ac:dyDescent="0.25">
      <c r="A12773" s="609" t="str">
        <f t="shared" si="199"/>
        <v>39400</v>
      </c>
      <c r="B12773">
        <v>39400</v>
      </c>
      <c r="C12773" t="s">
        <v>28086</v>
      </c>
      <c r="D12773" t="s">
        <v>8781</v>
      </c>
      <c r="E12773" s="363" t="s">
        <v>28087</v>
      </c>
      <c r="F12773"/>
      <c r="G12773"/>
      <c r="H12773"/>
      <c r="I12773" s="610"/>
    </row>
    <row r="12774" spans="1:9" ht="15" x14ac:dyDescent="0.25">
      <c r="A12774" s="609" t="str">
        <f t="shared" si="199"/>
        <v>39401</v>
      </c>
      <c r="B12774">
        <v>39401</v>
      </c>
      <c r="C12774" t="s">
        <v>28088</v>
      </c>
      <c r="D12774" t="s">
        <v>8781</v>
      </c>
      <c r="E12774" s="363" t="s">
        <v>28089</v>
      </c>
      <c r="F12774"/>
      <c r="G12774"/>
      <c r="H12774"/>
      <c r="I12774" s="610"/>
    </row>
    <row r="12775" spans="1:9" ht="15" x14ac:dyDescent="0.25">
      <c r="A12775" s="609" t="str">
        <f t="shared" si="199"/>
        <v>11652</v>
      </c>
      <c r="B12775">
        <v>11652</v>
      </c>
      <c r="C12775" t="s">
        <v>28090</v>
      </c>
      <c r="D12775" t="s">
        <v>8781</v>
      </c>
      <c r="E12775" s="363" t="s">
        <v>28091</v>
      </c>
      <c r="F12775"/>
      <c r="G12775"/>
      <c r="H12775"/>
      <c r="I12775" s="610"/>
    </row>
    <row r="12776" spans="1:9" ht="15" x14ac:dyDescent="0.25">
      <c r="A12776" s="609" t="str">
        <f t="shared" si="199"/>
        <v>13896</v>
      </c>
      <c r="B12776">
        <v>13896</v>
      </c>
      <c r="C12776" t="s">
        <v>28092</v>
      </c>
      <c r="D12776" t="s">
        <v>8781</v>
      </c>
      <c r="E12776" s="363" t="s">
        <v>18944</v>
      </c>
      <c r="F12776"/>
      <c r="G12776"/>
      <c r="H12776"/>
      <c r="I12776" s="610"/>
    </row>
    <row r="12777" spans="1:9" ht="15" x14ac:dyDescent="0.25">
      <c r="A12777" s="609" t="str">
        <f t="shared" si="199"/>
        <v>13475</v>
      </c>
      <c r="B12777">
        <v>13475</v>
      </c>
      <c r="C12777" t="s">
        <v>28093</v>
      </c>
      <c r="D12777" t="s">
        <v>8781</v>
      </c>
      <c r="E12777" s="363" t="s">
        <v>28094</v>
      </c>
      <c r="F12777"/>
      <c r="G12777"/>
      <c r="H12777"/>
      <c r="I12777" s="610"/>
    </row>
    <row r="12778" spans="1:9" ht="15" x14ac:dyDescent="0.25">
      <c r="A12778" s="609" t="str">
        <f t="shared" si="199"/>
        <v>25971</v>
      </c>
      <c r="B12778">
        <v>25971</v>
      </c>
      <c r="C12778" t="s">
        <v>28095</v>
      </c>
      <c r="D12778" t="s">
        <v>8781</v>
      </c>
      <c r="E12778" s="363" t="s">
        <v>28096</v>
      </c>
      <c r="F12778"/>
      <c r="G12778"/>
      <c r="H12778"/>
      <c r="I12778" s="610"/>
    </row>
    <row r="12779" spans="1:9" ht="15" x14ac:dyDescent="0.25">
      <c r="A12779" s="609" t="str">
        <f t="shared" si="199"/>
        <v>25970</v>
      </c>
      <c r="B12779">
        <v>25970</v>
      </c>
      <c r="C12779" t="s">
        <v>28097</v>
      </c>
      <c r="D12779" t="s">
        <v>8781</v>
      </c>
      <c r="E12779" s="363" t="s">
        <v>28098</v>
      </c>
      <c r="F12779"/>
      <c r="G12779"/>
      <c r="H12779"/>
      <c r="I12779" s="610"/>
    </row>
    <row r="12780" spans="1:9" ht="15" x14ac:dyDescent="0.25">
      <c r="A12780" s="609" t="str">
        <f t="shared" si="199"/>
        <v>13476</v>
      </c>
      <c r="B12780">
        <v>13476</v>
      </c>
      <c r="C12780" t="s">
        <v>28099</v>
      </c>
      <c r="D12780" t="s">
        <v>8781</v>
      </c>
      <c r="E12780" s="363" t="s">
        <v>28100</v>
      </c>
      <c r="F12780"/>
      <c r="G12780"/>
      <c r="H12780"/>
      <c r="I12780" s="610"/>
    </row>
    <row r="12781" spans="1:9" ht="15" x14ac:dyDescent="0.25">
      <c r="A12781" s="609" t="str">
        <f t="shared" si="199"/>
        <v>10488</v>
      </c>
      <c r="B12781">
        <v>10488</v>
      </c>
      <c r="C12781" t="s">
        <v>28101</v>
      </c>
      <c r="D12781" t="s">
        <v>8781</v>
      </c>
      <c r="E12781" s="363" t="s">
        <v>28102</v>
      </c>
      <c r="F12781"/>
      <c r="G12781"/>
      <c r="H12781"/>
      <c r="I12781" s="610"/>
    </row>
    <row r="12782" spans="1:9" ht="15" x14ac:dyDescent="0.25">
      <c r="A12782" s="609" t="str">
        <f t="shared" si="199"/>
        <v>13606</v>
      </c>
      <c r="B12782">
        <v>13606</v>
      </c>
      <c r="C12782" t="s">
        <v>28103</v>
      </c>
      <c r="D12782" t="s">
        <v>8781</v>
      </c>
      <c r="E12782" s="363" t="s">
        <v>28104</v>
      </c>
      <c r="F12782"/>
      <c r="G12782"/>
      <c r="H12782"/>
      <c r="I12782" s="610"/>
    </row>
    <row r="12783" spans="1:9" ht="15" x14ac:dyDescent="0.25">
      <c r="A12783" s="609" t="str">
        <f t="shared" si="199"/>
        <v>10489</v>
      </c>
      <c r="B12783">
        <v>10489</v>
      </c>
      <c r="C12783" t="s">
        <v>28105</v>
      </c>
      <c r="D12783" t="s">
        <v>8786</v>
      </c>
      <c r="E12783" s="363" t="s">
        <v>17915</v>
      </c>
      <c r="F12783"/>
      <c r="G12783"/>
      <c r="H12783"/>
      <c r="I12783" s="610"/>
    </row>
    <row r="12784" spans="1:9" ht="15" x14ac:dyDescent="0.25">
      <c r="A12784" s="609" t="str">
        <f t="shared" si="199"/>
        <v>41073</v>
      </c>
      <c r="B12784">
        <v>41073</v>
      </c>
      <c r="C12784" t="s">
        <v>28106</v>
      </c>
      <c r="D12784" t="s">
        <v>8914</v>
      </c>
      <c r="E12784" s="363" t="s">
        <v>28107</v>
      </c>
      <c r="F12784"/>
      <c r="G12784"/>
      <c r="H12784"/>
      <c r="I12784" s="610"/>
    </row>
    <row r="12785" spans="1:9" ht="15" x14ac:dyDescent="0.25">
      <c r="A12785" s="609" t="str">
        <f t="shared" si="199"/>
        <v>34391</v>
      </c>
      <c r="B12785">
        <v>34391</v>
      </c>
      <c r="C12785" t="s">
        <v>28108</v>
      </c>
      <c r="D12785" t="s">
        <v>8779</v>
      </c>
      <c r="E12785" s="363" t="s">
        <v>28109</v>
      </c>
      <c r="F12785"/>
      <c r="G12785"/>
      <c r="H12785"/>
      <c r="I12785" s="610"/>
    </row>
    <row r="12786" spans="1:9" ht="15" x14ac:dyDescent="0.25">
      <c r="A12786" s="609" t="str">
        <f t="shared" si="199"/>
        <v>10496</v>
      </c>
      <c r="B12786">
        <v>10496</v>
      </c>
      <c r="C12786" t="s">
        <v>28110</v>
      </c>
      <c r="D12786" t="s">
        <v>8779</v>
      </c>
      <c r="E12786" s="363" t="s">
        <v>28111</v>
      </c>
      <c r="F12786"/>
      <c r="G12786"/>
      <c r="H12786"/>
      <c r="I12786" s="610"/>
    </row>
    <row r="12787" spans="1:9" ht="15" x14ac:dyDescent="0.25">
      <c r="A12787" s="609" t="str">
        <f t="shared" si="199"/>
        <v>10497</v>
      </c>
      <c r="B12787">
        <v>10497</v>
      </c>
      <c r="C12787" t="s">
        <v>28112</v>
      </c>
      <c r="D12787" t="s">
        <v>8779</v>
      </c>
      <c r="E12787" s="363" t="s">
        <v>28113</v>
      </c>
      <c r="F12787"/>
      <c r="G12787"/>
      <c r="H12787"/>
      <c r="I12787" s="610"/>
    </row>
    <row r="12788" spans="1:9" ht="15" x14ac:dyDescent="0.25">
      <c r="A12788" s="609" t="str">
        <f t="shared" si="199"/>
        <v>10504</v>
      </c>
      <c r="B12788">
        <v>10504</v>
      </c>
      <c r="C12788" t="s">
        <v>28114</v>
      </c>
      <c r="D12788" t="s">
        <v>8779</v>
      </c>
      <c r="E12788" s="363" t="s">
        <v>28115</v>
      </c>
      <c r="F12788"/>
      <c r="G12788"/>
      <c r="H12788"/>
      <c r="I12788" s="610"/>
    </row>
    <row r="12789" spans="1:9" ht="15" x14ac:dyDescent="0.25">
      <c r="A12789" s="609" t="str">
        <f t="shared" si="199"/>
        <v>34390</v>
      </c>
      <c r="B12789">
        <v>34390</v>
      </c>
      <c r="C12789" t="s">
        <v>28116</v>
      </c>
      <c r="D12789" t="s">
        <v>8779</v>
      </c>
      <c r="E12789" s="363" t="s">
        <v>28117</v>
      </c>
      <c r="F12789"/>
      <c r="G12789"/>
      <c r="H12789"/>
      <c r="I12789" s="610"/>
    </row>
    <row r="12790" spans="1:9" ht="15" x14ac:dyDescent="0.25">
      <c r="A12790" s="609" t="str">
        <f t="shared" si="199"/>
        <v>34389</v>
      </c>
      <c r="B12790">
        <v>34389</v>
      </c>
      <c r="C12790" t="s">
        <v>28118</v>
      </c>
      <c r="D12790" t="s">
        <v>8779</v>
      </c>
      <c r="E12790" s="363" t="s">
        <v>28119</v>
      </c>
      <c r="F12790"/>
      <c r="G12790"/>
      <c r="H12790"/>
      <c r="I12790" s="610"/>
    </row>
    <row r="12791" spans="1:9" ht="15" x14ac:dyDescent="0.25">
      <c r="A12791" s="609" t="str">
        <f t="shared" si="199"/>
        <v>34388</v>
      </c>
      <c r="B12791">
        <v>34388</v>
      </c>
      <c r="C12791" t="s">
        <v>28120</v>
      </c>
      <c r="D12791" t="s">
        <v>8779</v>
      </c>
      <c r="E12791" s="363" t="s">
        <v>28121</v>
      </c>
      <c r="F12791"/>
      <c r="G12791"/>
      <c r="H12791"/>
      <c r="I12791" s="610"/>
    </row>
    <row r="12792" spans="1:9" ht="15" x14ac:dyDescent="0.25">
      <c r="A12792" s="609" t="str">
        <f t="shared" si="199"/>
        <v>34387</v>
      </c>
      <c r="B12792">
        <v>34387</v>
      </c>
      <c r="C12792" t="s">
        <v>28122</v>
      </c>
      <c r="D12792" t="s">
        <v>8779</v>
      </c>
      <c r="E12792" s="363" t="s">
        <v>28123</v>
      </c>
      <c r="F12792"/>
      <c r="G12792"/>
      <c r="H12792"/>
      <c r="I12792" s="610"/>
    </row>
    <row r="12793" spans="1:9" ht="15" x14ac:dyDescent="0.25">
      <c r="A12793" s="609" t="str">
        <f t="shared" si="199"/>
        <v>11188</v>
      </c>
      <c r="B12793">
        <v>11188</v>
      </c>
      <c r="C12793" t="s">
        <v>28124</v>
      </c>
      <c r="D12793" t="s">
        <v>8779</v>
      </c>
      <c r="E12793" s="363" t="s">
        <v>28125</v>
      </c>
      <c r="F12793"/>
      <c r="G12793"/>
      <c r="H12793"/>
      <c r="I12793" s="610"/>
    </row>
    <row r="12794" spans="1:9" ht="15" x14ac:dyDescent="0.25">
      <c r="A12794" s="609" t="str">
        <f t="shared" si="199"/>
        <v>11189</v>
      </c>
      <c r="B12794">
        <v>11189</v>
      </c>
      <c r="C12794" t="s">
        <v>28126</v>
      </c>
      <c r="D12794" t="s">
        <v>8779</v>
      </c>
      <c r="E12794" s="363" t="s">
        <v>28127</v>
      </c>
      <c r="F12794"/>
      <c r="G12794"/>
      <c r="H12794"/>
      <c r="I12794" s="610"/>
    </row>
    <row r="12795" spans="1:9" ht="15" x14ac:dyDescent="0.25">
      <c r="A12795" s="609" t="str">
        <f t="shared" si="199"/>
        <v>21107</v>
      </c>
      <c r="B12795">
        <v>21107</v>
      </c>
      <c r="C12795" t="s">
        <v>28128</v>
      </c>
      <c r="D12795" t="s">
        <v>8779</v>
      </c>
      <c r="E12795" s="363" t="s">
        <v>28129</v>
      </c>
      <c r="F12795"/>
      <c r="G12795"/>
      <c r="H12795"/>
      <c r="I12795" s="610"/>
    </row>
    <row r="12796" spans="1:9" ht="15" x14ac:dyDescent="0.25">
      <c r="A12796" s="609" t="str">
        <f t="shared" si="199"/>
        <v>34386</v>
      </c>
      <c r="B12796">
        <v>34386</v>
      </c>
      <c r="C12796" t="s">
        <v>28130</v>
      </c>
      <c r="D12796" t="s">
        <v>8779</v>
      </c>
      <c r="E12796" s="363" t="s">
        <v>28131</v>
      </c>
      <c r="F12796"/>
      <c r="G12796"/>
      <c r="H12796"/>
      <c r="I12796" s="610"/>
    </row>
    <row r="12797" spans="1:9" ht="15" x14ac:dyDescent="0.25">
      <c r="A12797" s="609" t="str">
        <f t="shared" si="199"/>
        <v>10490</v>
      </c>
      <c r="B12797">
        <v>10490</v>
      </c>
      <c r="C12797" t="s">
        <v>28132</v>
      </c>
      <c r="D12797" t="s">
        <v>8779</v>
      </c>
      <c r="E12797" s="363" t="s">
        <v>13976</v>
      </c>
      <c r="F12797"/>
      <c r="G12797"/>
      <c r="H12797"/>
      <c r="I12797" s="610"/>
    </row>
    <row r="12798" spans="1:9" ht="15" x14ac:dyDescent="0.25">
      <c r="A12798" s="609" t="str">
        <f t="shared" si="199"/>
        <v>10492</v>
      </c>
      <c r="B12798">
        <v>10492</v>
      </c>
      <c r="C12798" t="s">
        <v>28133</v>
      </c>
      <c r="D12798" t="s">
        <v>8779</v>
      </c>
      <c r="E12798" s="363" t="s">
        <v>28134</v>
      </c>
      <c r="F12798"/>
      <c r="G12798"/>
      <c r="H12798"/>
      <c r="I12798" s="610"/>
    </row>
    <row r="12799" spans="1:9" ht="15" x14ac:dyDescent="0.25">
      <c r="A12799" s="609" t="str">
        <f t="shared" si="199"/>
        <v>10493</v>
      </c>
      <c r="B12799">
        <v>10493</v>
      </c>
      <c r="C12799" t="s">
        <v>28135</v>
      </c>
      <c r="D12799" t="s">
        <v>8779</v>
      </c>
      <c r="E12799" s="363" t="s">
        <v>28119</v>
      </c>
      <c r="F12799"/>
      <c r="G12799"/>
      <c r="H12799"/>
      <c r="I12799" s="610"/>
    </row>
    <row r="12800" spans="1:9" ht="15" x14ac:dyDescent="0.25">
      <c r="A12800" s="609" t="str">
        <f t="shared" si="199"/>
        <v>10491</v>
      </c>
      <c r="B12800">
        <v>10491</v>
      </c>
      <c r="C12800" t="s">
        <v>28136</v>
      </c>
      <c r="D12800" t="s">
        <v>8779</v>
      </c>
      <c r="E12800" s="363" t="s">
        <v>28137</v>
      </c>
      <c r="F12800"/>
      <c r="G12800"/>
      <c r="H12800"/>
      <c r="I12800" s="610"/>
    </row>
    <row r="12801" spans="1:9" ht="15" x14ac:dyDescent="0.25">
      <c r="A12801" s="609" t="str">
        <f t="shared" si="199"/>
        <v>34385</v>
      </c>
      <c r="B12801">
        <v>34385</v>
      </c>
      <c r="C12801" t="s">
        <v>28138</v>
      </c>
      <c r="D12801" t="s">
        <v>8779</v>
      </c>
      <c r="E12801" s="363" t="s">
        <v>28139</v>
      </c>
      <c r="F12801"/>
      <c r="G12801"/>
      <c r="H12801"/>
      <c r="I12801" s="610"/>
    </row>
    <row r="12802" spans="1:9" ht="15" x14ac:dyDescent="0.25">
      <c r="A12802" s="609" t="str">
        <f t="shared" ref="A12802:A12865" si="200">IF(ISERROR(SEARCH("/",B12802)=6),TRIM(CLEAN(B12802)),IF(SEARCH("/",B12802)=6,IF(LEN(TRIM(CLEAN(B12802)))=7,LEFT(TRIM(CLEAN(B12802)),6)&amp;"00"&amp;RIGHT(TRIM(CLEAN(B12802)),1),LEFT(TRIM(CLEAN(B12802)),6)&amp;"0"&amp;RIGHT(TRIM(CLEAN(B12802)),2)),TRIM(CLEAN(B12802))))</f>
        <v>10499</v>
      </c>
      <c r="B12802">
        <v>10499</v>
      </c>
      <c r="C12802" t="s">
        <v>28140</v>
      </c>
      <c r="D12802" t="s">
        <v>8779</v>
      </c>
      <c r="E12802" s="363" t="s">
        <v>19744</v>
      </c>
      <c r="F12802"/>
      <c r="G12802"/>
      <c r="H12802"/>
      <c r="I12802" s="610"/>
    </row>
    <row r="12803" spans="1:9" ht="15" x14ac:dyDescent="0.25">
      <c r="A12803" s="609" t="str">
        <f t="shared" si="200"/>
        <v>34384</v>
      </c>
      <c r="B12803">
        <v>34384</v>
      </c>
      <c r="C12803" t="s">
        <v>28141</v>
      </c>
      <c r="D12803" t="s">
        <v>8779</v>
      </c>
      <c r="E12803" s="363" t="s">
        <v>28131</v>
      </c>
      <c r="F12803"/>
      <c r="G12803"/>
      <c r="H12803"/>
      <c r="I12803" s="610"/>
    </row>
    <row r="12804" spans="1:9" ht="15" x14ac:dyDescent="0.25">
      <c r="A12804" s="609" t="str">
        <f t="shared" si="200"/>
        <v>11185</v>
      </c>
      <c r="B12804">
        <v>11185</v>
      </c>
      <c r="C12804" t="s">
        <v>28142</v>
      </c>
      <c r="D12804" t="s">
        <v>8779</v>
      </c>
      <c r="E12804" s="363" t="s">
        <v>28143</v>
      </c>
      <c r="F12804"/>
      <c r="G12804"/>
      <c r="H12804"/>
      <c r="I12804" s="610"/>
    </row>
    <row r="12805" spans="1:9" ht="15" x14ac:dyDescent="0.25">
      <c r="A12805" s="609" t="str">
        <f t="shared" si="200"/>
        <v>10507</v>
      </c>
      <c r="B12805">
        <v>10507</v>
      </c>
      <c r="C12805" t="s">
        <v>28144</v>
      </c>
      <c r="D12805" t="s">
        <v>8779</v>
      </c>
      <c r="E12805" s="363" t="s">
        <v>28145</v>
      </c>
      <c r="F12805"/>
      <c r="G12805"/>
      <c r="H12805"/>
      <c r="I12805" s="610"/>
    </row>
    <row r="12806" spans="1:9" ht="15" x14ac:dyDescent="0.25">
      <c r="A12806" s="609" t="str">
        <f t="shared" si="200"/>
        <v>10505</v>
      </c>
      <c r="B12806">
        <v>10505</v>
      </c>
      <c r="C12806" t="s">
        <v>28146</v>
      </c>
      <c r="D12806" t="s">
        <v>8779</v>
      </c>
      <c r="E12806" s="363" t="s">
        <v>28147</v>
      </c>
      <c r="F12806"/>
      <c r="G12806"/>
      <c r="H12806"/>
      <c r="I12806" s="610"/>
    </row>
    <row r="12807" spans="1:9" ht="15" x14ac:dyDescent="0.25">
      <c r="A12807" s="609" t="str">
        <f t="shared" si="200"/>
        <v>10506</v>
      </c>
      <c r="B12807">
        <v>10506</v>
      </c>
      <c r="C12807" t="s">
        <v>28148</v>
      </c>
      <c r="D12807" t="s">
        <v>8779</v>
      </c>
      <c r="E12807" s="363" t="s">
        <v>28149</v>
      </c>
      <c r="F12807"/>
      <c r="G12807"/>
      <c r="H12807"/>
      <c r="I12807" s="610"/>
    </row>
    <row r="12808" spans="1:9" ht="15" x14ac:dyDescent="0.25">
      <c r="A12808" s="609" t="str">
        <f t="shared" si="200"/>
        <v>5031</v>
      </c>
      <c r="B12808">
        <v>5031</v>
      </c>
      <c r="C12808" t="s">
        <v>28150</v>
      </c>
      <c r="D12808" t="s">
        <v>8779</v>
      </c>
      <c r="E12808" s="363" t="s">
        <v>28151</v>
      </c>
      <c r="F12808"/>
      <c r="G12808"/>
      <c r="H12808"/>
      <c r="I12808" s="610"/>
    </row>
    <row r="12809" spans="1:9" ht="15" x14ac:dyDescent="0.25">
      <c r="A12809" s="609" t="str">
        <f t="shared" si="200"/>
        <v>10502</v>
      </c>
      <c r="B12809">
        <v>10502</v>
      </c>
      <c r="C12809" t="s">
        <v>28152</v>
      </c>
      <c r="D12809" t="s">
        <v>8779</v>
      </c>
      <c r="E12809" s="363" t="s">
        <v>28153</v>
      </c>
      <c r="F12809"/>
      <c r="G12809"/>
      <c r="H12809"/>
      <c r="I12809" s="610"/>
    </row>
    <row r="12810" spans="1:9" ht="15" x14ac:dyDescent="0.25">
      <c r="A12810" s="609" t="str">
        <f t="shared" si="200"/>
        <v>10501</v>
      </c>
      <c r="B12810">
        <v>10501</v>
      </c>
      <c r="C12810" t="s">
        <v>28154</v>
      </c>
      <c r="D12810" t="s">
        <v>8779</v>
      </c>
      <c r="E12810" s="363" t="s">
        <v>28155</v>
      </c>
      <c r="F12810"/>
      <c r="G12810"/>
      <c r="H12810"/>
      <c r="I12810" s="610"/>
    </row>
    <row r="12811" spans="1:9" ht="15" x14ac:dyDescent="0.25">
      <c r="A12811" s="609" t="str">
        <f t="shared" si="200"/>
        <v>10503</v>
      </c>
      <c r="B12811">
        <v>10503</v>
      </c>
      <c r="C12811" t="s">
        <v>28156</v>
      </c>
      <c r="D12811" t="s">
        <v>8779</v>
      </c>
      <c r="E12811" s="363" t="s">
        <v>28157</v>
      </c>
      <c r="F12811"/>
      <c r="G12811"/>
      <c r="H12811"/>
      <c r="I12811" s="610"/>
    </row>
    <row r="12812" spans="1:9" ht="15" x14ac:dyDescent="0.25">
      <c r="A12812" s="609" t="str">
        <f t="shared" si="200"/>
        <v>4500</v>
      </c>
      <c r="B12812">
        <v>4500</v>
      </c>
      <c r="C12812" t="s">
        <v>28158</v>
      </c>
      <c r="D12812" t="s">
        <v>8796</v>
      </c>
      <c r="E12812" s="363" t="s">
        <v>9226</v>
      </c>
      <c r="F12812"/>
      <c r="G12812"/>
      <c r="H12812"/>
      <c r="I12812" s="610"/>
    </row>
    <row r="12813" spans="1:9" ht="15" x14ac:dyDescent="0.25">
      <c r="A12813" s="609" t="str">
        <f t="shared" si="200"/>
        <v>4448</v>
      </c>
      <c r="B12813">
        <v>4448</v>
      </c>
      <c r="C12813" t="s">
        <v>28159</v>
      </c>
      <c r="D12813" t="s">
        <v>8796</v>
      </c>
      <c r="E12813" s="363" t="s">
        <v>16385</v>
      </c>
      <c r="F12813"/>
      <c r="G12813"/>
      <c r="H12813"/>
      <c r="I12813" s="610"/>
    </row>
    <row r="12814" spans="1:9" ht="15" x14ac:dyDescent="0.25">
      <c r="A12814" s="609" t="str">
        <f t="shared" si="200"/>
        <v>20213</v>
      </c>
      <c r="B12814">
        <v>20213</v>
      </c>
      <c r="C12814" t="s">
        <v>28160</v>
      </c>
      <c r="D12814" t="s">
        <v>8796</v>
      </c>
      <c r="E12814" s="363" t="s">
        <v>9237</v>
      </c>
      <c r="F12814"/>
      <c r="G12814"/>
      <c r="H12814"/>
      <c r="I12814" s="610"/>
    </row>
    <row r="12815" spans="1:9" ht="15" x14ac:dyDescent="0.25">
      <c r="A12815" s="609" t="str">
        <f t="shared" si="200"/>
        <v>20211</v>
      </c>
      <c r="B12815">
        <v>20211</v>
      </c>
      <c r="C12815" t="s">
        <v>28161</v>
      </c>
      <c r="D12815" t="s">
        <v>8796</v>
      </c>
      <c r="E12815" s="363" t="s">
        <v>14456</v>
      </c>
      <c r="F12815"/>
      <c r="G12815"/>
      <c r="H12815"/>
      <c r="I12815" s="610"/>
    </row>
    <row r="12816" spans="1:9" ht="15" x14ac:dyDescent="0.25">
      <c r="A12816" s="609" t="str">
        <f t="shared" si="200"/>
        <v>40270</v>
      </c>
      <c r="B12816">
        <v>40270</v>
      </c>
      <c r="C12816" t="s">
        <v>28162</v>
      </c>
      <c r="D12816" t="s">
        <v>8796</v>
      </c>
      <c r="E12816" s="363" t="s">
        <v>28163</v>
      </c>
      <c r="F12816"/>
      <c r="G12816"/>
      <c r="H12816"/>
      <c r="I12816" s="610"/>
    </row>
    <row r="12817" spans="1:9" ht="15" x14ac:dyDescent="0.25">
      <c r="A12817" s="609" t="str">
        <f t="shared" si="200"/>
        <v>4425</v>
      </c>
      <c r="B12817">
        <v>4425</v>
      </c>
      <c r="C12817" t="s">
        <v>28164</v>
      </c>
      <c r="D12817" t="s">
        <v>8796</v>
      </c>
      <c r="E12817" s="363" t="s">
        <v>9473</v>
      </c>
      <c r="F12817"/>
      <c r="G12817"/>
      <c r="H12817"/>
      <c r="I12817" s="610"/>
    </row>
    <row r="12818" spans="1:9" ht="15" x14ac:dyDescent="0.25">
      <c r="A12818" s="609" t="str">
        <f t="shared" si="200"/>
        <v>4472</v>
      </c>
      <c r="B12818">
        <v>4472</v>
      </c>
      <c r="C12818" t="s">
        <v>28165</v>
      </c>
      <c r="D12818" t="s">
        <v>8796</v>
      </c>
      <c r="E12818" s="363" t="s">
        <v>28166</v>
      </c>
      <c r="F12818"/>
      <c r="G12818"/>
      <c r="H12818"/>
      <c r="I12818" s="610"/>
    </row>
    <row r="12819" spans="1:9" ht="15" x14ac:dyDescent="0.25">
      <c r="A12819" s="609" t="str">
        <f t="shared" si="200"/>
        <v>35272</v>
      </c>
      <c r="B12819">
        <v>35272</v>
      </c>
      <c r="C12819" t="s">
        <v>28167</v>
      </c>
      <c r="D12819" t="s">
        <v>8796</v>
      </c>
      <c r="E12819" s="363" t="s">
        <v>19543</v>
      </c>
      <c r="F12819"/>
      <c r="G12819"/>
      <c r="H12819"/>
      <c r="I12819" s="610"/>
    </row>
    <row r="12820" spans="1:9" ht="15" x14ac:dyDescent="0.25">
      <c r="A12820" s="609" t="str">
        <f t="shared" si="200"/>
        <v>4481</v>
      </c>
      <c r="B12820">
        <v>4481</v>
      </c>
      <c r="C12820" t="s">
        <v>28168</v>
      </c>
      <c r="D12820" t="s">
        <v>8796</v>
      </c>
      <c r="E12820" s="363" t="s">
        <v>28169</v>
      </c>
      <c r="F12820"/>
      <c r="G12820"/>
      <c r="H12820"/>
      <c r="I12820" s="610"/>
    </row>
    <row r="12821" spans="1:9" ht="15" x14ac:dyDescent="0.25">
      <c r="A12821" s="609" t="str">
        <f t="shared" si="200"/>
        <v>34345</v>
      </c>
      <c r="B12821">
        <v>34345</v>
      </c>
      <c r="C12821" t="s">
        <v>28170</v>
      </c>
      <c r="D12821" t="s">
        <v>8786</v>
      </c>
      <c r="E12821" s="363" t="s">
        <v>9359</v>
      </c>
      <c r="F12821"/>
      <c r="G12821"/>
      <c r="H12821"/>
      <c r="I12821" s="610"/>
    </row>
    <row r="12822" spans="1:9" ht="15" x14ac:dyDescent="0.25">
      <c r="A12822" s="609" t="str">
        <f t="shared" si="200"/>
        <v>41096</v>
      </c>
      <c r="B12822">
        <v>41096</v>
      </c>
      <c r="C12822" t="s">
        <v>28171</v>
      </c>
      <c r="D12822" t="s">
        <v>8914</v>
      </c>
      <c r="E12822" s="363" t="s">
        <v>28172</v>
      </c>
      <c r="F12822"/>
      <c r="G12822"/>
      <c r="H12822"/>
      <c r="I12822" s="610"/>
    </row>
    <row r="12823" spans="1:9" ht="15" x14ac:dyDescent="0.25">
      <c r="A12823" s="609" t="str">
        <f t="shared" si="200"/>
        <v>41776</v>
      </c>
      <c r="B12823">
        <v>41776</v>
      </c>
      <c r="C12823" t="s">
        <v>28173</v>
      </c>
      <c r="D12823" t="s">
        <v>8786</v>
      </c>
      <c r="E12823" s="363" t="s">
        <v>17305</v>
      </c>
      <c r="F12823"/>
      <c r="G12823"/>
      <c r="H12823"/>
      <c r="I12823" s="610"/>
    </row>
    <row r="12824" spans="1:9" x14ac:dyDescent="0.2">
      <c r="A12824" s="609" t="str">
        <f t="shared" si="200"/>
        <v>EIU0021</v>
      </c>
      <c r="B12824" s="611" t="s">
        <v>28174</v>
      </c>
      <c r="C12824" s="611" t="s">
        <v>28175</v>
      </c>
      <c r="D12824" s="611" t="s">
        <v>466</v>
      </c>
      <c r="E12824" s="612">
        <v>22.05</v>
      </c>
      <c r="F12824" s="611" t="s">
        <v>8186</v>
      </c>
      <c r="G12824" s="611" t="s">
        <v>8185</v>
      </c>
      <c r="H12824" s="611" t="s">
        <v>28176</v>
      </c>
      <c r="I12824" s="610"/>
    </row>
    <row r="12825" spans="1:9" x14ac:dyDescent="0.2">
      <c r="A12825" s="609" t="str">
        <f t="shared" si="200"/>
        <v>EIU0020</v>
      </c>
      <c r="B12825" s="611" t="s">
        <v>28177</v>
      </c>
      <c r="C12825" s="611" t="s">
        <v>28178</v>
      </c>
      <c r="D12825" s="611" t="s">
        <v>466</v>
      </c>
      <c r="E12825" s="612">
        <v>1530.7</v>
      </c>
      <c r="F12825" s="611" t="s">
        <v>8186</v>
      </c>
      <c r="G12825" s="611" t="s">
        <v>8185</v>
      </c>
      <c r="H12825" s="611" t="s">
        <v>28176</v>
      </c>
      <c r="I12825" s="610"/>
    </row>
    <row r="12826" spans="1:9" x14ac:dyDescent="0.2">
      <c r="A12826" s="609" t="str">
        <f t="shared" si="200"/>
        <v>EIU0005</v>
      </c>
      <c r="B12826" s="611" t="s">
        <v>473</v>
      </c>
      <c r="C12826" s="611" t="s">
        <v>474</v>
      </c>
      <c r="D12826" s="611" t="s">
        <v>466</v>
      </c>
      <c r="E12826" s="612">
        <v>247.31</v>
      </c>
      <c r="F12826" s="611" t="s">
        <v>8186</v>
      </c>
      <c r="G12826" s="611" t="s">
        <v>8185</v>
      </c>
      <c r="H12826" s="611" t="s">
        <v>28176</v>
      </c>
      <c r="I12826" s="610"/>
    </row>
    <row r="12827" spans="1:9" x14ac:dyDescent="0.2">
      <c r="A12827" s="609" t="str">
        <f t="shared" si="200"/>
        <v>IUC10038</v>
      </c>
      <c r="B12827" s="611" t="s">
        <v>519</v>
      </c>
      <c r="C12827" s="611" t="s">
        <v>520</v>
      </c>
      <c r="D12827" s="611" t="s">
        <v>5</v>
      </c>
      <c r="E12827" s="612">
        <v>79.08</v>
      </c>
      <c r="F12827" s="611" t="s">
        <v>8186</v>
      </c>
      <c r="G12827" s="611" t="s">
        <v>8185</v>
      </c>
      <c r="H12827" s="611" t="s">
        <v>28176</v>
      </c>
      <c r="I12827" s="610"/>
    </row>
    <row r="12828" spans="1:9" x14ac:dyDescent="0.2">
      <c r="A12828" s="609" t="str">
        <f t="shared" si="200"/>
        <v>EIU0006</v>
      </c>
      <c r="B12828" s="611" t="s">
        <v>475</v>
      </c>
      <c r="C12828" s="611" t="s">
        <v>476</v>
      </c>
      <c r="D12828" s="611" t="s">
        <v>466</v>
      </c>
      <c r="E12828" s="612">
        <v>232.91</v>
      </c>
      <c r="F12828" s="611" t="s">
        <v>8186</v>
      </c>
      <c r="G12828" s="611" t="s">
        <v>8185</v>
      </c>
      <c r="H12828" s="611" t="s">
        <v>28176</v>
      </c>
      <c r="I12828" s="610"/>
    </row>
    <row r="12829" spans="1:9" x14ac:dyDescent="0.2">
      <c r="A12829" s="609" t="str">
        <f t="shared" si="200"/>
        <v>EIU0004</v>
      </c>
      <c r="B12829" s="611" t="s">
        <v>471</v>
      </c>
      <c r="C12829" s="611" t="s">
        <v>472</v>
      </c>
      <c r="D12829" s="611" t="s">
        <v>468</v>
      </c>
      <c r="E12829" s="612">
        <v>56.92</v>
      </c>
      <c r="F12829" s="611" t="s">
        <v>8186</v>
      </c>
      <c r="G12829" s="611" t="s">
        <v>8185</v>
      </c>
      <c r="H12829" s="611" t="s">
        <v>28176</v>
      </c>
      <c r="I12829" s="610"/>
    </row>
    <row r="12830" spans="1:9" x14ac:dyDescent="0.2">
      <c r="A12830" s="609" t="str">
        <f t="shared" si="200"/>
        <v>V4000</v>
      </c>
      <c r="B12830" s="611" t="s">
        <v>730</v>
      </c>
      <c r="C12830" s="611" t="s">
        <v>731</v>
      </c>
      <c r="D12830" s="611" t="s">
        <v>251</v>
      </c>
      <c r="E12830" s="612">
        <v>2321.75</v>
      </c>
      <c r="F12830" s="611" t="s">
        <v>8186</v>
      </c>
      <c r="G12830" s="611" t="s">
        <v>8185</v>
      </c>
      <c r="H12830" s="611" t="s">
        <v>28176</v>
      </c>
      <c r="I12830" s="610"/>
    </row>
    <row r="12831" spans="1:9" x14ac:dyDescent="0.2">
      <c r="A12831" s="609" t="str">
        <f t="shared" si="200"/>
        <v>E5000</v>
      </c>
      <c r="B12831" s="611" t="s">
        <v>463</v>
      </c>
      <c r="C12831" s="611" t="s">
        <v>464</v>
      </c>
      <c r="D12831" s="611" t="s">
        <v>251</v>
      </c>
      <c r="E12831" s="612">
        <v>3835.53</v>
      </c>
      <c r="F12831" s="611" t="s">
        <v>8186</v>
      </c>
      <c r="G12831" s="611" t="s">
        <v>8185</v>
      </c>
      <c r="H12831" s="611" t="s">
        <v>28176</v>
      </c>
      <c r="I12831" s="610"/>
    </row>
    <row r="12832" spans="1:9" x14ac:dyDescent="0.2">
      <c r="A12832" s="609" t="str">
        <f t="shared" si="200"/>
        <v>IUC10035</v>
      </c>
      <c r="B12832" s="611" t="s">
        <v>515</v>
      </c>
      <c r="C12832" s="611" t="s">
        <v>10484</v>
      </c>
      <c r="D12832" s="611" t="s">
        <v>5</v>
      </c>
      <c r="E12832" s="612">
        <v>1.37</v>
      </c>
      <c r="F12832" s="611" t="s">
        <v>8186</v>
      </c>
      <c r="G12832" s="611" t="s">
        <v>8185</v>
      </c>
      <c r="H12832" s="611" t="s">
        <v>28176</v>
      </c>
      <c r="I12832" s="610"/>
    </row>
    <row r="12833" spans="1:9" x14ac:dyDescent="0.2">
      <c r="A12833" s="609" t="str">
        <f t="shared" si="200"/>
        <v>IUC10034</v>
      </c>
      <c r="B12833" s="611" t="s">
        <v>514</v>
      </c>
      <c r="C12833" s="611" t="s">
        <v>10483</v>
      </c>
      <c r="D12833" s="611" t="s">
        <v>5</v>
      </c>
      <c r="E12833" s="612">
        <v>1.37</v>
      </c>
      <c r="F12833" s="611" t="s">
        <v>8186</v>
      </c>
      <c r="G12833" s="611" t="s">
        <v>8185</v>
      </c>
      <c r="H12833" s="611" t="s">
        <v>28176</v>
      </c>
      <c r="I12833" s="610"/>
    </row>
    <row r="12834" spans="1:9" x14ac:dyDescent="0.2">
      <c r="A12834" s="609" t="str">
        <f t="shared" si="200"/>
        <v>EIU0010</v>
      </c>
      <c r="B12834" s="611" t="s">
        <v>483</v>
      </c>
      <c r="C12834" s="611" t="s">
        <v>484</v>
      </c>
      <c r="D12834" s="611" t="s">
        <v>466</v>
      </c>
      <c r="E12834" s="612">
        <v>319.67</v>
      </c>
      <c r="F12834" s="611" t="s">
        <v>8186</v>
      </c>
      <c r="G12834" s="611" t="s">
        <v>8185</v>
      </c>
      <c r="H12834" s="611" t="s">
        <v>28176</v>
      </c>
      <c r="I12834" s="613"/>
    </row>
    <row r="12835" spans="1:9" x14ac:dyDescent="0.2">
      <c r="A12835" s="609" t="str">
        <f t="shared" si="200"/>
        <v>EIU20050</v>
      </c>
      <c r="B12835" s="611" t="s">
        <v>8752</v>
      </c>
      <c r="C12835" s="611" t="s">
        <v>8753</v>
      </c>
      <c r="D12835" s="611" t="s">
        <v>466</v>
      </c>
      <c r="E12835" s="612">
        <v>287.47000000000003</v>
      </c>
      <c r="F12835" s="611" t="s">
        <v>8186</v>
      </c>
      <c r="G12835" s="611" t="s">
        <v>8185</v>
      </c>
      <c r="H12835" s="611" t="s">
        <v>28176</v>
      </c>
      <c r="I12835" s="610"/>
    </row>
    <row r="12836" spans="1:9" x14ac:dyDescent="0.2">
      <c r="A12836" s="609" t="str">
        <f t="shared" si="200"/>
        <v>I0000</v>
      </c>
      <c r="B12836" s="611" t="s">
        <v>494</v>
      </c>
      <c r="C12836" s="611" t="s">
        <v>495</v>
      </c>
      <c r="D12836" s="611" t="s">
        <v>28179</v>
      </c>
      <c r="E12836" s="612">
        <v>35.74</v>
      </c>
      <c r="F12836" s="611" t="s">
        <v>8186</v>
      </c>
      <c r="G12836" s="611" t="s">
        <v>8185</v>
      </c>
      <c r="H12836" s="611" t="s">
        <v>28176</v>
      </c>
      <c r="I12836" s="610"/>
    </row>
    <row r="12837" spans="1:9" x14ac:dyDescent="0.2">
      <c r="A12837" s="609" t="str">
        <f t="shared" si="200"/>
        <v>M0000</v>
      </c>
      <c r="B12837" s="611" t="s">
        <v>671</v>
      </c>
      <c r="C12837" s="611" t="s">
        <v>672</v>
      </c>
      <c r="D12837" s="611" t="s">
        <v>28179</v>
      </c>
      <c r="E12837" s="612">
        <v>523.87</v>
      </c>
      <c r="F12837" s="611" t="s">
        <v>8186</v>
      </c>
      <c r="G12837" s="611" t="s">
        <v>8185</v>
      </c>
      <c r="H12837" s="611" t="s">
        <v>28176</v>
      </c>
      <c r="I12837" s="610"/>
    </row>
    <row r="12838" spans="1:9" x14ac:dyDescent="0.2">
      <c r="A12838" s="609" t="str">
        <f t="shared" si="200"/>
        <v>EIU20042</v>
      </c>
      <c r="B12838" s="611" t="s">
        <v>490</v>
      </c>
      <c r="C12838" s="611" t="s">
        <v>28180</v>
      </c>
      <c r="D12838" s="611" t="s">
        <v>5</v>
      </c>
      <c r="E12838" s="612">
        <v>19.87</v>
      </c>
      <c r="F12838" s="611" t="s">
        <v>8186</v>
      </c>
      <c r="G12838" s="611" t="s">
        <v>8185</v>
      </c>
      <c r="H12838" s="611" t="s">
        <v>28176</v>
      </c>
      <c r="I12838" s="613"/>
    </row>
    <row r="12839" spans="1:9" x14ac:dyDescent="0.2">
      <c r="A12839" s="609" t="str">
        <f t="shared" si="200"/>
        <v>I2000</v>
      </c>
      <c r="B12839" s="611" t="s">
        <v>10481</v>
      </c>
      <c r="C12839" s="611" t="s">
        <v>10482</v>
      </c>
      <c r="D12839" s="611" t="s">
        <v>251</v>
      </c>
      <c r="E12839" s="612">
        <v>19.57</v>
      </c>
      <c r="F12839" s="611" t="s">
        <v>8186</v>
      </c>
      <c r="G12839" s="611" t="s">
        <v>8185</v>
      </c>
      <c r="H12839" s="611" t="s">
        <v>28176</v>
      </c>
      <c r="I12839" s="613"/>
    </row>
    <row r="12840" spans="1:9" x14ac:dyDescent="0.2">
      <c r="A12840" s="609" t="str">
        <f t="shared" si="200"/>
        <v>E6000</v>
      </c>
      <c r="B12840" s="611" t="s">
        <v>10472</v>
      </c>
      <c r="C12840" s="611" t="s">
        <v>10473</v>
      </c>
      <c r="D12840" s="611" t="s">
        <v>251</v>
      </c>
      <c r="E12840" s="612">
        <v>5149.79</v>
      </c>
      <c r="F12840" s="611" t="s">
        <v>8186</v>
      </c>
      <c r="G12840" s="611" t="s">
        <v>8185</v>
      </c>
      <c r="H12840" s="611" t="s">
        <v>28176</v>
      </c>
      <c r="I12840" s="608"/>
    </row>
    <row r="12841" spans="1:9" x14ac:dyDescent="0.2">
      <c r="A12841" s="609" t="str">
        <f t="shared" si="200"/>
        <v>E1000</v>
      </c>
      <c r="B12841" s="611" t="s">
        <v>461</v>
      </c>
      <c r="C12841" s="611" t="s">
        <v>462</v>
      </c>
      <c r="D12841" s="611" t="s">
        <v>251</v>
      </c>
      <c r="E12841" s="612">
        <v>695.62</v>
      </c>
      <c r="F12841" s="611" t="s">
        <v>8186</v>
      </c>
      <c r="G12841" s="611" t="s">
        <v>8185</v>
      </c>
      <c r="H12841" s="611" t="s">
        <v>28176</v>
      </c>
      <c r="I12841" s="613"/>
    </row>
    <row r="12842" spans="1:9" x14ac:dyDescent="0.2">
      <c r="A12842" s="609" t="str">
        <f t="shared" si="200"/>
        <v>MIUC0022</v>
      </c>
      <c r="B12842" s="611" t="s">
        <v>18832</v>
      </c>
      <c r="C12842" s="611" t="s">
        <v>18831</v>
      </c>
      <c r="D12842" s="611" t="s">
        <v>466</v>
      </c>
      <c r="E12842" s="612">
        <v>35.49</v>
      </c>
      <c r="F12842" s="611" t="s">
        <v>8186</v>
      </c>
      <c r="G12842" s="611" t="s">
        <v>8185</v>
      </c>
      <c r="H12842" s="611" t="s">
        <v>28176</v>
      </c>
      <c r="I12842" s="613"/>
    </row>
    <row r="12843" spans="1:9" x14ac:dyDescent="0.2">
      <c r="A12843" s="609" t="str">
        <f t="shared" si="200"/>
        <v>IUC10037</v>
      </c>
      <c r="B12843" s="611" t="s">
        <v>517</v>
      </c>
      <c r="C12843" s="611" t="s">
        <v>518</v>
      </c>
      <c r="D12843" s="611" t="s">
        <v>5</v>
      </c>
      <c r="E12843" s="612">
        <v>79.08</v>
      </c>
      <c r="F12843" s="611" t="s">
        <v>8186</v>
      </c>
      <c r="G12843" s="611" t="s">
        <v>8185</v>
      </c>
      <c r="H12843" s="611" t="s">
        <v>28176</v>
      </c>
      <c r="I12843" s="613"/>
    </row>
    <row r="12844" spans="1:9" x14ac:dyDescent="0.2">
      <c r="A12844" s="609" t="str">
        <f t="shared" si="200"/>
        <v>IUC10040</v>
      </c>
      <c r="B12844" s="611" t="s">
        <v>523</v>
      </c>
      <c r="C12844" s="611" t="s">
        <v>524</v>
      </c>
      <c r="D12844" s="611" t="s">
        <v>5</v>
      </c>
      <c r="E12844" s="612">
        <v>25.08</v>
      </c>
      <c r="F12844" s="611" t="s">
        <v>8186</v>
      </c>
      <c r="G12844" s="611" t="s">
        <v>8185</v>
      </c>
      <c r="H12844" s="611" t="s">
        <v>28176</v>
      </c>
      <c r="I12844" s="613"/>
    </row>
    <row r="12845" spans="1:9" x14ac:dyDescent="0.2">
      <c r="A12845" s="609" t="str">
        <f t="shared" si="200"/>
        <v>IUC10036</v>
      </c>
      <c r="B12845" s="611" t="s">
        <v>516</v>
      </c>
      <c r="C12845" s="611" t="s">
        <v>10485</v>
      </c>
      <c r="D12845" s="611" t="s">
        <v>5</v>
      </c>
      <c r="E12845" s="612">
        <v>21.6</v>
      </c>
      <c r="F12845" s="611" t="s">
        <v>8186</v>
      </c>
      <c r="G12845" s="611" t="s">
        <v>8185</v>
      </c>
      <c r="H12845" s="611" t="s">
        <v>28176</v>
      </c>
      <c r="I12845" s="613"/>
    </row>
    <row r="12846" spans="1:9" x14ac:dyDescent="0.2">
      <c r="A12846" s="609" t="str">
        <f t="shared" si="200"/>
        <v>EIU20043</v>
      </c>
      <c r="B12846" s="611" t="s">
        <v>491</v>
      </c>
      <c r="C12846" s="611" t="s">
        <v>28181</v>
      </c>
      <c r="D12846" s="611" t="s">
        <v>5</v>
      </c>
      <c r="E12846" s="612">
        <v>86.49</v>
      </c>
      <c r="F12846" s="611" t="s">
        <v>8186</v>
      </c>
      <c r="G12846" s="611" t="s">
        <v>8185</v>
      </c>
      <c r="H12846" s="611" t="s">
        <v>28176</v>
      </c>
      <c r="I12846" s="610"/>
    </row>
    <row r="12847" spans="1:9" x14ac:dyDescent="0.2">
      <c r="A12847" s="609" t="str">
        <f t="shared" si="200"/>
        <v>EIU0015</v>
      </c>
      <c r="B12847" s="611" t="s">
        <v>28182</v>
      </c>
      <c r="C12847" s="611" t="s">
        <v>28183</v>
      </c>
      <c r="D12847" s="611" t="s">
        <v>466</v>
      </c>
      <c r="E12847" s="612">
        <v>422.15</v>
      </c>
      <c r="F12847" s="611" t="s">
        <v>8186</v>
      </c>
      <c r="G12847" s="611" t="s">
        <v>8185</v>
      </c>
      <c r="H12847" s="611" t="s">
        <v>28176</v>
      </c>
      <c r="I12847" s="610"/>
    </row>
    <row r="12848" spans="1:9" x14ac:dyDescent="0.2">
      <c r="A12848" s="609" t="str">
        <f t="shared" si="200"/>
        <v>EIU0001</v>
      </c>
      <c r="B12848" s="611" t="s">
        <v>465</v>
      </c>
      <c r="C12848" s="611" t="s">
        <v>28184</v>
      </c>
      <c r="D12848" s="611" t="s">
        <v>466</v>
      </c>
      <c r="E12848" s="612">
        <v>116.88</v>
      </c>
      <c r="F12848" s="611" t="s">
        <v>8186</v>
      </c>
      <c r="G12848" s="611" t="s">
        <v>8185</v>
      </c>
      <c r="H12848" s="611" t="s">
        <v>28176</v>
      </c>
      <c r="I12848" s="610"/>
    </row>
    <row r="12849" spans="1:9" x14ac:dyDescent="0.2">
      <c r="A12849" s="609" t="str">
        <f t="shared" si="200"/>
        <v>V3000</v>
      </c>
      <c r="B12849" s="611" t="s">
        <v>728</v>
      </c>
      <c r="C12849" s="611" t="s">
        <v>729</v>
      </c>
      <c r="D12849" s="611" t="s">
        <v>251</v>
      </c>
      <c r="E12849" s="612">
        <v>10930.61</v>
      </c>
      <c r="F12849" s="611" t="s">
        <v>8186</v>
      </c>
      <c r="G12849" s="611" t="s">
        <v>8185</v>
      </c>
      <c r="H12849" s="611" t="s">
        <v>28176</v>
      </c>
      <c r="I12849" s="610"/>
    </row>
    <row r="12850" spans="1:9" x14ac:dyDescent="0.2">
      <c r="A12850" s="609" t="str">
        <f t="shared" si="200"/>
        <v>E0000</v>
      </c>
      <c r="B12850" s="611" t="s">
        <v>459</v>
      </c>
      <c r="C12850" s="611" t="s">
        <v>460</v>
      </c>
      <c r="D12850" s="611" t="s">
        <v>251</v>
      </c>
      <c r="E12850" s="612">
        <v>2555.81</v>
      </c>
      <c r="F12850" s="611" t="s">
        <v>8186</v>
      </c>
      <c r="G12850" s="611" t="s">
        <v>8185</v>
      </c>
      <c r="H12850" s="611" t="s">
        <v>28176</v>
      </c>
      <c r="I12850" s="610"/>
    </row>
    <row r="12851" spans="1:9" x14ac:dyDescent="0.2">
      <c r="A12851" s="609" t="str">
        <f t="shared" si="200"/>
        <v>EIU0022</v>
      </c>
      <c r="B12851" s="611" t="s">
        <v>28185</v>
      </c>
      <c r="C12851" s="611" t="s">
        <v>28186</v>
      </c>
      <c r="D12851" s="611" t="s">
        <v>466</v>
      </c>
      <c r="E12851" s="612">
        <v>13.02</v>
      </c>
      <c r="F12851" s="611" t="s">
        <v>8186</v>
      </c>
      <c r="G12851" s="611" t="s">
        <v>8185</v>
      </c>
      <c r="H12851" s="611" t="s">
        <v>28176</v>
      </c>
      <c r="I12851" s="610"/>
    </row>
    <row r="12852" spans="1:9" x14ac:dyDescent="0.2">
      <c r="A12852" s="609" t="str">
        <f t="shared" si="200"/>
        <v>EIU0019</v>
      </c>
      <c r="B12852" s="611" t="s">
        <v>28187</v>
      </c>
      <c r="C12852" s="611" t="s">
        <v>28188</v>
      </c>
      <c r="D12852" s="611" t="s">
        <v>466</v>
      </c>
      <c r="E12852" s="612">
        <v>24.35</v>
      </c>
      <c r="F12852" s="611" t="s">
        <v>8186</v>
      </c>
      <c r="G12852" s="611" t="s">
        <v>8185</v>
      </c>
      <c r="H12852" s="611" t="s">
        <v>28176</v>
      </c>
      <c r="I12852" s="610"/>
    </row>
    <row r="12853" spans="1:9" x14ac:dyDescent="0.2">
      <c r="A12853" s="609" t="str">
        <f t="shared" si="200"/>
        <v>EIU20041</v>
      </c>
      <c r="B12853" s="611" t="s">
        <v>489</v>
      </c>
      <c r="C12853" s="611" t="s">
        <v>28189</v>
      </c>
      <c r="D12853" s="611" t="s">
        <v>5</v>
      </c>
      <c r="E12853" s="612">
        <v>91.9</v>
      </c>
      <c r="F12853" s="611" t="s">
        <v>8186</v>
      </c>
      <c r="G12853" s="611" t="s">
        <v>8185</v>
      </c>
      <c r="H12853" s="611" t="s">
        <v>28176</v>
      </c>
      <c r="I12853" s="613"/>
    </row>
    <row r="12854" spans="1:9" x14ac:dyDescent="0.2">
      <c r="A12854" s="609" t="str">
        <f t="shared" si="200"/>
        <v>EIU0017</v>
      </c>
      <c r="B12854" s="611" t="s">
        <v>28190</v>
      </c>
      <c r="C12854" s="611" t="s">
        <v>28191</v>
      </c>
      <c r="D12854" s="611" t="s">
        <v>466</v>
      </c>
      <c r="E12854" s="612">
        <v>12.55</v>
      </c>
      <c r="F12854" s="611" t="s">
        <v>8186</v>
      </c>
      <c r="G12854" s="611" t="s">
        <v>8185</v>
      </c>
      <c r="H12854" s="611" t="s">
        <v>28176</v>
      </c>
      <c r="I12854" s="610"/>
    </row>
    <row r="12855" spans="1:9" x14ac:dyDescent="0.2">
      <c r="A12855" s="609" t="str">
        <f t="shared" si="200"/>
        <v>MIUD0015</v>
      </c>
      <c r="B12855" s="611" t="s">
        <v>701</v>
      </c>
      <c r="C12855" s="611" t="s">
        <v>702</v>
      </c>
      <c r="D12855" s="611" t="s">
        <v>466</v>
      </c>
      <c r="E12855" s="612">
        <v>29.63</v>
      </c>
      <c r="F12855" s="611" t="s">
        <v>8186</v>
      </c>
      <c r="G12855" s="611" t="s">
        <v>8185</v>
      </c>
      <c r="H12855" s="611" t="s">
        <v>28176</v>
      </c>
      <c r="I12855" s="610"/>
    </row>
    <row r="12856" spans="1:9" x14ac:dyDescent="0.2">
      <c r="A12856" s="609" t="str">
        <f t="shared" si="200"/>
        <v>EIU20040</v>
      </c>
      <c r="B12856" s="611" t="s">
        <v>488</v>
      </c>
      <c r="C12856" s="611" t="s">
        <v>28192</v>
      </c>
      <c r="D12856" s="611" t="s">
        <v>5</v>
      </c>
      <c r="E12856" s="612">
        <v>0</v>
      </c>
      <c r="F12856" s="611" t="s">
        <v>8186</v>
      </c>
      <c r="G12856" s="611" t="s">
        <v>8185</v>
      </c>
      <c r="H12856" s="611" t="s">
        <v>28176</v>
      </c>
      <c r="I12856" s="613"/>
    </row>
    <row r="12857" spans="1:9" x14ac:dyDescent="0.2">
      <c r="A12857" s="609" t="str">
        <f t="shared" si="200"/>
        <v>IUEQ0002</v>
      </c>
      <c r="B12857" s="611" t="s">
        <v>567</v>
      </c>
      <c r="C12857" s="611" t="s">
        <v>568</v>
      </c>
      <c r="D12857" s="611" t="s">
        <v>5</v>
      </c>
      <c r="E12857" s="612">
        <v>16.46</v>
      </c>
      <c r="F12857" s="611" t="s">
        <v>8186</v>
      </c>
      <c r="G12857" s="611" t="s">
        <v>8185</v>
      </c>
      <c r="H12857" s="611" t="s">
        <v>28176</v>
      </c>
      <c r="I12857" s="610"/>
    </row>
    <row r="12858" spans="1:9" x14ac:dyDescent="0.2">
      <c r="A12858" s="609" t="str">
        <f t="shared" si="200"/>
        <v>IUEQ0001</v>
      </c>
      <c r="B12858" s="611" t="s">
        <v>565</v>
      </c>
      <c r="C12858" s="611" t="s">
        <v>566</v>
      </c>
      <c r="D12858" s="611" t="s">
        <v>5</v>
      </c>
      <c r="E12858" s="612">
        <v>269.14999999999998</v>
      </c>
      <c r="F12858" s="611" t="s">
        <v>8186</v>
      </c>
      <c r="G12858" s="611" t="s">
        <v>8185</v>
      </c>
      <c r="H12858" s="611" t="s">
        <v>28176</v>
      </c>
      <c r="I12858" s="610"/>
    </row>
    <row r="12859" spans="1:9" x14ac:dyDescent="0.2">
      <c r="A12859" s="609" t="str">
        <f t="shared" si="200"/>
        <v>V2000</v>
      </c>
      <c r="B12859" s="611" t="s">
        <v>726</v>
      </c>
      <c r="C12859" s="611" t="s">
        <v>727</v>
      </c>
      <c r="D12859" s="611" t="s">
        <v>251</v>
      </c>
      <c r="E12859" s="612">
        <v>15683.04</v>
      </c>
      <c r="F12859" s="611" t="s">
        <v>8186</v>
      </c>
      <c r="G12859" s="611" t="s">
        <v>8185</v>
      </c>
      <c r="H12859" s="611" t="s">
        <v>28176</v>
      </c>
      <c r="I12859" s="613"/>
    </row>
    <row r="12860" spans="1:9" x14ac:dyDescent="0.2">
      <c r="A12860" s="609" t="str">
        <f t="shared" si="200"/>
        <v>M1000</v>
      </c>
      <c r="B12860" s="611" t="s">
        <v>10486</v>
      </c>
      <c r="C12860" s="611" t="s">
        <v>10487</v>
      </c>
      <c r="D12860" s="611" t="s">
        <v>28179</v>
      </c>
      <c r="E12860" s="612">
        <v>31.23</v>
      </c>
      <c r="F12860" s="611" t="s">
        <v>8186</v>
      </c>
      <c r="G12860" s="611" t="s">
        <v>8185</v>
      </c>
      <c r="H12860" s="611" t="s">
        <v>28176</v>
      </c>
      <c r="I12860" s="613"/>
    </row>
    <row r="12861" spans="1:9" x14ac:dyDescent="0.2">
      <c r="A12861" s="609" t="str">
        <f t="shared" si="200"/>
        <v>MIUD30087</v>
      </c>
      <c r="B12861" s="611" t="s">
        <v>28193</v>
      </c>
      <c r="C12861" s="611" t="s">
        <v>19852</v>
      </c>
      <c r="D12861" s="611" t="s">
        <v>251</v>
      </c>
      <c r="E12861" s="612">
        <v>5044</v>
      </c>
      <c r="F12861" s="611" t="s">
        <v>8186</v>
      </c>
      <c r="G12861" s="611" t="s">
        <v>8185</v>
      </c>
      <c r="H12861" s="611" t="s">
        <v>28176</v>
      </c>
      <c r="I12861" s="613"/>
    </row>
    <row r="12862" spans="1:9" x14ac:dyDescent="0.2">
      <c r="A12862" s="609" t="str">
        <f t="shared" si="200"/>
        <v>EIU0013</v>
      </c>
      <c r="B12862" s="611" t="s">
        <v>10476</v>
      </c>
      <c r="C12862" s="611" t="s">
        <v>10477</v>
      </c>
      <c r="D12862" s="611" t="s">
        <v>466</v>
      </c>
      <c r="E12862" s="612">
        <v>322.10000000000002</v>
      </c>
      <c r="F12862" s="611" t="s">
        <v>8186</v>
      </c>
      <c r="G12862" s="611" t="s">
        <v>8185</v>
      </c>
      <c r="H12862" s="611" t="s">
        <v>28176</v>
      </c>
      <c r="I12862" s="613"/>
    </row>
    <row r="12863" spans="1:9" x14ac:dyDescent="0.2">
      <c r="A12863" s="609" t="str">
        <f t="shared" si="200"/>
        <v>EIU0016</v>
      </c>
      <c r="B12863" s="611" t="s">
        <v>28194</v>
      </c>
      <c r="C12863" s="611" t="s">
        <v>28183</v>
      </c>
      <c r="D12863" s="611" t="s">
        <v>468</v>
      </c>
      <c r="E12863" s="612">
        <v>188.48</v>
      </c>
      <c r="F12863" s="611" t="s">
        <v>8186</v>
      </c>
      <c r="G12863" s="611" t="s">
        <v>8185</v>
      </c>
      <c r="H12863" s="611" t="s">
        <v>28176</v>
      </c>
      <c r="I12863" s="613"/>
    </row>
    <row r="12864" spans="1:9" x14ac:dyDescent="0.2">
      <c r="A12864" s="609" t="str">
        <f t="shared" si="200"/>
        <v>EIU0007</v>
      </c>
      <c r="B12864" s="611" t="s">
        <v>477</v>
      </c>
      <c r="C12864" s="611" t="s">
        <v>478</v>
      </c>
      <c r="D12864" s="611" t="s">
        <v>466</v>
      </c>
      <c r="E12864" s="612">
        <v>201.28</v>
      </c>
      <c r="F12864" s="611" t="s">
        <v>8186</v>
      </c>
      <c r="G12864" s="611" t="s">
        <v>8185</v>
      </c>
      <c r="H12864" s="611" t="s">
        <v>28176</v>
      </c>
      <c r="I12864" s="613"/>
    </row>
    <row r="12865" spans="1:9" x14ac:dyDescent="0.2">
      <c r="A12865" s="609" t="str">
        <f t="shared" si="200"/>
        <v>EIU0003</v>
      </c>
      <c r="B12865" s="611" t="s">
        <v>469</v>
      </c>
      <c r="C12865" s="611" t="s">
        <v>470</v>
      </c>
      <c r="D12865" s="611" t="s">
        <v>466</v>
      </c>
      <c r="E12865" s="612">
        <v>141.78</v>
      </c>
      <c r="F12865" s="611" t="s">
        <v>8186</v>
      </c>
      <c r="G12865" s="611" t="s">
        <v>8185</v>
      </c>
      <c r="H12865" s="611" t="s">
        <v>28176</v>
      </c>
      <c r="I12865" s="608"/>
    </row>
    <row r="12866" spans="1:9" x14ac:dyDescent="0.2">
      <c r="A12866" s="609" t="str">
        <f t="shared" ref="A12866:A12929" si="201">IF(ISERROR(SEARCH("/",B12866)=6),TRIM(CLEAN(B12866)),IF(SEARCH("/",B12866)=6,IF(LEN(TRIM(CLEAN(B12866)))=7,LEFT(TRIM(CLEAN(B12866)),6)&amp;"00"&amp;RIGHT(TRIM(CLEAN(B12866)),1),LEFT(TRIM(CLEAN(B12866)),6)&amp;"0"&amp;RIGHT(TRIM(CLEAN(B12866)),2)),TRIM(CLEAN(B12866))))</f>
        <v>V0000</v>
      </c>
      <c r="B12866" s="611" t="s">
        <v>722</v>
      </c>
      <c r="C12866" s="611" t="s">
        <v>723</v>
      </c>
      <c r="D12866" s="611" t="s">
        <v>251</v>
      </c>
      <c r="E12866" s="612">
        <v>4832.87</v>
      </c>
      <c r="F12866" s="611" t="s">
        <v>8186</v>
      </c>
      <c r="G12866" s="611" t="s">
        <v>8185</v>
      </c>
      <c r="H12866" s="611" t="s">
        <v>28176</v>
      </c>
      <c r="I12866" s="608"/>
    </row>
    <row r="12867" spans="1:9" x14ac:dyDescent="0.2">
      <c r="A12867" s="609" t="str">
        <f t="shared" si="201"/>
        <v>IUEQ0004</v>
      </c>
      <c r="B12867" s="611" t="s">
        <v>571</v>
      </c>
      <c r="C12867" s="611" t="s">
        <v>572</v>
      </c>
      <c r="D12867" s="611" t="s">
        <v>5</v>
      </c>
      <c r="E12867" s="612">
        <v>197.66</v>
      </c>
      <c r="F12867" s="611" t="s">
        <v>8186</v>
      </c>
      <c r="G12867" s="611" t="s">
        <v>8185</v>
      </c>
      <c r="H12867" s="611" t="s">
        <v>28176</v>
      </c>
      <c r="I12867" s="610"/>
    </row>
    <row r="12868" spans="1:9" x14ac:dyDescent="0.2">
      <c r="A12868" s="609" t="str">
        <f t="shared" si="201"/>
        <v>IUEQ0003</v>
      </c>
      <c r="B12868" s="611" t="s">
        <v>569</v>
      </c>
      <c r="C12868" s="611" t="s">
        <v>570</v>
      </c>
      <c r="D12868" s="611" t="s">
        <v>5</v>
      </c>
      <c r="E12868" s="612">
        <v>29.63</v>
      </c>
      <c r="F12868" s="611" t="s">
        <v>8186</v>
      </c>
      <c r="G12868" s="611" t="s">
        <v>8185</v>
      </c>
      <c r="H12868" s="611" t="s">
        <v>28176</v>
      </c>
      <c r="I12868" s="610"/>
    </row>
    <row r="12869" spans="1:9" x14ac:dyDescent="0.2">
      <c r="A12869" s="609" t="str">
        <f t="shared" si="201"/>
        <v>MIUC0010</v>
      </c>
      <c r="B12869" s="611" t="s">
        <v>18828</v>
      </c>
      <c r="C12869" s="611" t="s">
        <v>18829</v>
      </c>
      <c r="D12869" s="611" t="s">
        <v>1</v>
      </c>
      <c r="E12869" s="612">
        <v>220</v>
      </c>
      <c r="F12869" s="611" t="s">
        <v>8186</v>
      </c>
      <c r="G12869" s="611" t="s">
        <v>8185</v>
      </c>
      <c r="H12869" s="611" t="s">
        <v>28176</v>
      </c>
      <c r="I12869" s="610"/>
    </row>
    <row r="12870" spans="1:9" x14ac:dyDescent="0.2">
      <c r="A12870" s="609" t="str">
        <f t="shared" si="201"/>
        <v>IUC10039</v>
      </c>
      <c r="B12870" s="611" t="s">
        <v>521</v>
      </c>
      <c r="C12870" s="611" t="s">
        <v>522</v>
      </c>
      <c r="D12870" s="611" t="s">
        <v>5</v>
      </c>
      <c r="E12870" s="612">
        <v>91.99</v>
      </c>
      <c r="F12870" s="611" t="s">
        <v>8186</v>
      </c>
      <c r="G12870" s="611" t="s">
        <v>8185</v>
      </c>
      <c r="H12870" s="611" t="s">
        <v>28176</v>
      </c>
      <c r="I12870" s="610"/>
    </row>
    <row r="12871" spans="1:9" x14ac:dyDescent="0.2">
      <c r="A12871" s="609" t="str">
        <f t="shared" si="201"/>
        <v>I1000</v>
      </c>
      <c r="B12871" s="611" t="s">
        <v>10479</v>
      </c>
      <c r="C12871" s="611" t="s">
        <v>10480</v>
      </c>
      <c r="D12871" s="611" t="s">
        <v>28179</v>
      </c>
      <c r="E12871" s="612">
        <v>19.57</v>
      </c>
      <c r="F12871" s="611" t="s">
        <v>8186</v>
      </c>
      <c r="G12871" s="611" t="s">
        <v>8185</v>
      </c>
      <c r="H12871" s="611" t="s">
        <v>28176</v>
      </c>
      <c r="I12871" s="613"/>
    </row>
    <row r="12872" spans="1:9" x14ac:dyDescent="0.2">
      <c r="A12872" s="609" t="str">
        <f t="shared" si="201"/>
        <v>E7000</v>
      </c>
      <c r="B12872" s="611" t="s">
        <v>10474</v>
      </c>
      <c r="C12872" s="611" t="s">
        <v>10475</v>
      </c>
      <c r="D12872" s="611" t="s">
        <v>251</v>
      </c>
      <c r="E12872" s="612">
        <v>3483.54</v>
      </c>
      <c r="F12872" s="611" t="s">
        <v>8186</v>
      </c>
      <c r="G12872" s="611" t="s">
        <v>8185</v>
      </c>
      <c r="H12872" s="611" t="s">
        <v>28176</v>
      </c>
      <c r="I12872" s="613"/>
    </row>
    <row r="12873" spans="1:9" x14ac:dyDescent="0.2">
      <c r="A12873" s="609" t="str">
        <f t="shared" si="201"/>
        <v>EIU0018</v>
      </c>
      <c r="B12873" s="611" t="s">
        <v>28195</v>
      </c>
      <c r="C12873" s="611" t="s">
        <v>28196</v>
      </c>
      <c r="D12873" s="611" t="s">
        <v>466</v>
      </c>
      <c r="E12873" s="612">
        <v>0.1</v>
      </c>
      <c r="F12873" s="611" t="s">
        <v>8186</v>
      </c>
      <c r="G12873" s="611" t="s">
        <v>8185</v>
      </c>
      <c r="H12873" s="611" t="s">
        <v>28176</v>
      </c>
      <c r="I12873" s="610"/>
    </row>
    <row r="12874" spans="1:9" x14ac:dyDescent="0.2">
      <c r="A12874" s="609" t="str">
        <f t="shared" si="201"/>
        <v>EIU20051</v>
      </c>
      <c r="B12874" s="611" t="s">
        <v>8754</v>
      </c>
      <c r="C12874" s="611" t="s">
        <v>8753</v>
      </c>
      <c r="D12874" s="611" t="s">
        <v>468</v>
      </c>
      <c r="E12874" s="612">
        <v>129.35</v>
      </c>
      <c r="F12874" s="611" t="s">
        <v>8186</v>
      </c>
      <c r="G12874" s="611" t="s">
        <v>8185</v>
      </c>
      <c r="H12874" s="611" t="s">
        <v>28176</v>
      </c>
      <c r="I12874" s="613"/>
    </row>
    <row r="12875" spans="1:9" x14ac:dyDescent="0.2">
      <c r="A12875" s="609" t="str">
        <f t="shared" si="201"/>
        <v>EIU0008</v>
      </c>
      <c r="B12875" s="611" t="s">
        <v>479</v>
      </c>
      <c r="C12875" s="611" t="s">
        <v>480</v>
      </c>
      <c r="D12875" s="611" t="s">
        <v>466</v>
      </c>
      <c r="E12875" s="612">
        <v>3.62</v>
      </c>
      <c r="F12875" s="611" t="s">
        <v>8186</v>
      </c>
      <c r="G12875" s="611" t="s">
        <v>8185</v>
      </c>
      <c r="H12875" s="611" t="s">
        <v>28176</v>
      </c>
      <c r="I12875" s="610"/>
    </row>
    <row r="12876" spans="1:9" x14ac:dyDescent="0.2">
      <c r="A12876" s="609" t="str">
        <f t="shared" si="201"/>
        <v>MIUC0023</v>
      </c>
      <c r="B12876" s="611" t="s">
        <v>18830</v>
      </c>
      <c r="C12876" s="611" t="s">
        <v>18831</v>
      </c>
      <c r="D12876" s="611" t="s">
        <v>468</v>
      </c>
      <c r="E12876" s="612">
        <v>34.06</v>
      </c>
      <c r="F12876" s="611" t="s">
        <v>8186</v>
      </c>
      <c r="G12876" s="611" t="s">
        <v>8185</v>
      </c>
      <c r="H12876" s="611" t="s">
        <v>28176</v>
      </c>
      <c r="I12876" s="610"/>
    </row>
    <row r="12877" spans="1:9" x14ac:dyDescent="0.2">
      <c r="A12877" s="609" t="str">
        <f t="shared" si="201"/>
        <v>EIU0014</v>
      </c>
      <c r="B12877" s="611" t="s">
        <v>10478</v>
      </c>
      <c r="C12877" s="611" t="s">
        <v>10477</v>
      </c>
      <c r="D12877" s="611" t="s">
        <v>468</v>
      </c>
      <c r="E12877" s="612">
        <v>93.17</v>
      </c>
      <c r="F12877" s="611" t="s">
        <v>8186</v>
      </c>
      <c r="G12877" s="611" t="s">
        <v>8185</v>
      </c>
      <c r="H12877" s="611" t="s">
        <v>28176</v>
      </c>
      <c r="I12877" s="613"/>
    </row>
    <row r="12878" spans="1:9" x14ac:dyDescent="0.2">
      <c r="A12878" s="609" t="str">
        <f t="shared" si="201"/>
        <v>EIU0011</v>
      </c>
      <c r="B12878" s="611" t="s">
        <v>485</v>
      </c>
      <c r="C12878" s="611" t="s">
        <v>486</v>
      </c>
      <c r="D12878" s="611" t="s">
        <v>466</v>
      </c>
      <c r="E12878" s="612">
        <v>27.88</v>
      </c>
      <c r="F12878" s="611" t="s">
        <v>8186</v>
      </c>
      <c r="G12878" s="611" t="s">
        <v>8185</v>
      </c>
      <c r="H12878" s="611" t="s">
        <v>28176</v>
      </c>
      <c r="I12878" s="613"/>
    </row>
    <row r="12879" spans="1:9" x14ac:dyDescent="0.2">
      <c r="A12879" s="609" t="str">
        <f t="shared" si="201"/>
        <v>EIU0009</v>
      </c>
      <c r="B12879" s="611" t="s">
        <v>481</v>
      </c>
      <c r="C12879" s="611" t="s">
        <v>482</v>
      </c>
      <c r="D12879" s="611" t="s">
        <v>466</v>
      </c>
      <c r="E12879" s="612">
        <v>160.22</v>
      </c>
      <c r="F12879" s="611" t="s">
        <v>8186</v>
      </c>
      <c r="G12879" s="611" t="s">
        <v>8185</v>
      </c>
      <c r="H12879" s="611" t="s">
        <v>28176</v>
      </c>
      <c r="I12879" s="613"/>
    </row>
    <row r="12880" spans="1:9" x14ac:dyDescent="0.2">
      <c r="A12880" s="609" t="str">
        <f t="shared" si="201"/>
        <v>EIU0002</v>
      </c>
      <c r="B12880" s="611" t="s">
        <v>467</v>
      </c>
      <c r="C12880" s="611" t="s">
        <v>28197</v>
      </c>
      <c r="D12880" s="611" t="s">
        <v>468</v>
      </c>
      <c r="E12880" s="612">
        <v>48.97</v>
      </c>
      <c r="F12880" s="611" t="s">
        <v>8186</v>
      </c>
      <c r="G12880" s="611" t="s">
        <v>8185</v>
      </c>
      <c r="H12880" s="611" t="s">
        <v>28176</v>
      </c>
      <c r="I12880" s="613"/>
    </row>
    <row r="12881" spans="1:9" x14ac:dyDescent="0.2">
      <c r="A12881" s="609" t="str">
        <f t="shared" si="201"/>
        <v>EIUS0001</v>
      </c>
      <c r="B12881" s="611" t="s">
        <v>492</v>
      </c>
      <c r="C12881" s="611" t="s">
        <v>493</v>
      </c>
      <c r="D12881" s="611" t="s">
        <v>466</v>
      </c>
      <c r="E12881" s="612">
        <v>439.23</v>
      </c>
      <c r="F12881" s="611" t="s">
        <v>8186</v>
      </c>
      <c r="G12881" s="611" t="s">
        <v>8185</v>
      </c>
      <c r="H12881" s="611" t="s">
        <v>28176</v>
      </c>
      <c r="I12881" s="608"/>
    </row>
    <row r="12882" spans="1:9" x14ac:dyDescent="0.2">
      <c r="A12882" s="609" t="str">
        <f t="shared" si="201"/>
        <v>V1000</v>
      </c>
      <c r="B12882" s="611" t="s">
        <v>724</v>
      </c>
      <c r="C12882" s="611" t="s">
        <v>725</v>
      </c>
      <c r="D12882" s="611" t="s">
        <v>251</v>
      </c>
      <c r="E12882" s="612">
        <v>9724.42</v>
      </c>
      <c r="F12882" s="611" t="s">
        <v>8186</v>
      </c>
      <c r="G12882" s="611" t="s">
        <v>8185</v>
      </c>
      <c r="H12882" s="611" t="s">
        <v>28176</v>
      </c>
      <c r="I12882" s="613"/>
    </row>
    <row r="12883" spans="1:9" x14ac:dyDescent="0.2">
      <c r="A12883" s="609" t="str">
        <f t="shared" si="201"/>
        <v>P3000</v>
      </c>
      <c r="B12883" s="611" t="s">
        <v>8475</v>
      </c>
      <c r="C12883" s="611" t="s">
        <v>28198</v>
      </c>
      <c r="D12883" s="611" t="s">
        <v>251</v>
      </c>
      <c r="E12883" s="612">
        <v>18456.78</v>
      </c>
      <c r="F12883" s="611" t="s">
        <v>18834</v>
      </c>
      <c r="G12883" s="611" t="s">
        <v>8185</v>
      </c>
      <c r="H12883" s="611" t="s">
        <v>28176</v>
      </c>
      <c r="I12883" s="613"/>
    </row>
    <row r="12884" spans="1:9" x14ac:dyDescent="0.2">
      <c r="A12884" s="609" t="str">
        <f t="shared" si="201"/>
        <v>P1000</v>
      </c>
      <c r="B12884" s="611" t="s">
        <v>8470</v>
      </c>
      <c r="C12884" s="611" t="s">
        <v>28199</v>
      </c>
      <c r="D12884" s="611" t="s">
        <v>251</v>
      </c>
      <c r="E12884" s="612">
        <v>26383.57</v>
      </c>
      <c r="F12884" s="611" t="s">
        <v>18834</v>
      </c>
      <c r="G12884" s="611" t="s">
        <v>8185</v>
      </c>
      <c r="H12884" s="611" t="s">
        <v>28176</v>
      </c>
      <c r="I12884" s="613"/>
    </row>
    <row r="12885" spans="1:9" x14ac:dyDescent="0.2">
      <c r="A12885" s="609" t="str">
        <f t="shared" si="201"/>
        <v>A2100</v>
      </c>
      <c r="B12885" s="611" t="s">
        <v>8308</v>
      </c>
      <c r="C12885" s="611" t="s">
        <v>28200</v>
      </c>
      <c r="D12885" s="611" t="s">
        <v>251</v>
      </c>
      <c r="E12885" s="612">
        <v>3306.44</v>
      </c>
      <c r="F12885" s="611" t="s">
        <v>18834</v>
      </c>
      <c r="G12885" s="611" t="s">
        <v>8185</v>
      </c>
      <c r="H12885" s="611" t="s">
        <v>28176</v>
      </c>
      <c r="I12885" s="613"/>
    </row>
    <row r="12886" spans="1:9" x14ac:dyDescent="0.2">
      <c r="A12886" s="609" t="str">
        <f t="shared" si="201"/>
        <v>P1200</v>
      </c>
      <c r="B12886" s="611" t="s">
        <v>8474</v>
      </c>
      <c r="C12886" s="611" t="s">
        <v>28201</v>
      </c>
      <c r="D12886" s="611" t="s">
        <v>251</v>
      </c>
      <c r="E12886" s="612">
        <v>26383.57</v>
      </c>
      <c r="F12886" s="611" t="s">
        <v>18834</v>
      </c>
      <c r="G12886" s="611" t="s">
        <v>8185</v>
      </c>
      <c r="H12886" s="611" t="s">
        <v>28176</v>
      </c>
      <c r="I12886" s="613"/>
    </row>
    <row r="12887" spans="1:9" x14ac:dyDescent="0.2">
      <c r="A12887" s="609" t="str">
        <f t="shared" si="201"/>
        <v>T0100</v>
      </c>
      <c r="B12887" s="611" t="s">
        <v>8479</v>
      </c>
      <c r="C12887" s="611" t="s">
        <v>28202</v>
      </c>
      <c r="D12887" s="611" t="s">
        <v>251</v>
      </c>
      <c r="E12887" s="612">
        <v>18455.25</v>
      </c>
      <c r="F12887" s="611" t="s">
        <v>18834</v>
      </c>
      <c r="G12887" s="611" t="s">
        <v>8185</v>
      </c>
      <c r="H12887" s="611" t="s">
        <v>28176</v>
      </c>
      <c r="I12887" s="608"/>
    </row>
    <row r="12888" spans="1:9" x14ac:dyDescent="0.2">
      <c r="A12888" s="609" t="str">
        <f t="shared" si="201"/>
        <v>T4100</v>
      </c>
      <c r="B12888" s="611" t="s">
        <v>8486</v>
      </c>
      <c r="C12888" s="611" t="s">
        <v>28203</v>
      </c>
      <c r="D12888" s="611" t="s">
        <v>251</v>
      </c>
      <c r="E12888" s="612">
        <v>3867.63</v>
      </c>
      <c r="F12888" s="611" t="s">
        <v>18834</v>
      </c>
      <c r="G12888" s="611" t="s">
        <v>8185</v>
      </c>
      <c r="H12888" s="611" t="s">
        <v>28176</v>
      </c>
      <c r="I12888" s="613"/>
    </row>
    <row r="12889" spans="1:9" x14ac:dyDescent="0.2">
      <c r="A12889" s="609" t="str">
        <f t="shared" si="201"/>
        <v>T0200</v>
      </c>
      <c r="B12889" s="611" t="s">
        <v>8480</v>
      </c>
      <c r="C12889" s="611" t="s">
        <v>28204</v>
      </c>
      <c r="D12889" s="611" t="s">
        <v>251</v>
      </c>
      <c r="E12889" s="612">
        <v>18455.25</v>
      </c>
      <c r="F12889" s="611" t="s">
        <v>18834</v>
      </c>
      <c r="G12889" s="611" t="s">
        <v>8185</v>
      </c>
      <c r="H12889" s="611" t="s">
        <v>28176</v>
      </c>
      <c r="I12889" s="613"/>
    </row>
    <row r="12890" spans="1:9" x14ac:dyDescent="0.2">
      <c r="A12890" s="609" t="str">
        <f t="shared" si="201"/>
        <v>T4200</v>
      </c>
      <c r="B12890" s="611" t="s">
        <v>8487</v>
      </c>
      <c r="C12890" s="611" t="s">
        <v>28205</v>
      </c>
      <c r="D12890" s="611" t="s">
        <v>251</v>
      </c>
      <c r="E12890" s="612">
        <v>3722</v>
      </c>
      <c r="F12890" s="611" t="s">
        <v>18834</v>
      </c>
      <c r="G12890" s="611" t="s">
        <v>8185</v>
      </c>
      <c r="H12890" s="611" t="s">
        <v>28176</v>
      </c>
      <c r="I12890" s="613"/>
    </row>
    <row r="12891" spans="1:9" x14ac:dyDescent="0.2">
      <c r="A12891" s="609" t="str">
        <f t="shared" si="201"/>
        <v>T4300</v>
      </c>
      <c r="B12891" s="611" t="s">
        <v>8488</v>
      </c>
      <c r="C12891" s="611" t="s">
        <v>28206</v>
      </c>
      <c r="D12891" s="611" t="s">
        <v>251</v>
      </c>
      <c r="E12891" s="612">
        <v>6523.66</v>
      </c>
      <c r="F12891" s="611" t="s">
        <v>18834</v>
      </c>
      <c r="G12891" s="611" t="s">
        <v>8185</v>
      </c>
      <c r="H12891" s="611" t="s">
        <v>28176</v>
      </c>
      <c r="I12891" s="613"/>
    </row>
    <row r="12892" spans="1:9" x14ac:dyDescent="0.2">
      <c r="A12892" s="609" t="str">
        <f t="shared" si="201"/>
        <v>T4001</v>
      </c>
      <c r="B12892" s="611" t="s">
        <v>8484</v>
      </c>
      <c r="C12892" s="611" t="s">
        <v>28207</v>
      </c>
      <c r="D12892" s="611" t="s">
        <v>251</v>
      </c>
      <c r="E12892" s="612">
        <v>18455.25</v>
      </c>
      <c r="F12892" s="611" t="s">
        <v>18834</v>
      </c>
      <c r="G12892" s="611" t="s">
        <v>8185</v>
      </c>
      <c r="H12892" s="611" t="s">
        <v>28176</v>
      </c>
      <c r="I12892" s="613"/>
    </row>
    <row r="12893" spans="1:9" x14ac:dyDescent="0.2">
      <c r="A12893" s="609" t="str">
        <f t="shared" si="201"/>
        <v>T4002</v>
      </c>
      <c r="B12893" s="611" t="s">
        <v>8485</v>
      </c>
      <c r="C12893" s="611" t="s">
        <v>28208</v>
      </c>
      <c r="D12893" s="611" t="s">
        <v>251</v>
      </c>
      <c r="E12893" s="612">
        <v>18455.25</v>
      </c>
      <c r="F12893" s="611" t="s">
        <v>18834</v>
      </c>
      <c r="G12893" s="611" t="s">
        <v>8185</v>
      </c>
      <c r="H12893" s="611" t="s">
        <v>28176</v>
      </c>
      <c r="I12893" s="613"/>
    </row>
    <row r="12894" spans="1:9" x14ac:dyDescent="0.2">
      <c r="A12894" s="609" t="str">
        <f t="shared" si="201"/>
        <v>P1101</v>
      </c>
      <c r="B12894" s="611" t="s">
        <v>8472</v>
      </c>
      <c r="C12894" s="611" t="s">
        <v>28209</v>
      </c>
      <c r="D12894" s="611" t="s">
        <v>251</v>
      </c>
      <c r="E12894" s="612">
        <v>26383.57</v>
      </c>
      <c r="F12894" s="611" t="s">
        <v>18834</v>
      </c>
      <c r="G12894" s="611" t="s">
        <v>8185</v>
      </c>
      <c r="H12894" s="611" t="s">
        <v>28176</v>
      </c>
      <c r="I12894" s="613"/>
    </row>
    <row r="12895" spans="1:9" x14ac:dyDescent="0.2">
      <c r="A12895" s="609" t="str">
        <f t="shared" si="201"/>
        <v>T0000</v>
      </c>
      <c r="B12895" s="611" t="s">
        <v>8478</v>
      </c>
      <c r="C12895" s="611" t="s">
        <v>28210</v>
      </c>
      <c r="D12895" s="611" t="s">
        <v>251</v>
      </c>
      <c r="E12895" s="612">
        <v>6231.01</v>
      </c>
      <c r="F12895" s="611" t="s">
        <v>18834</v>
      </c>
      <c r="G12895" s="611" t="s">
        <v>8185</v>
      </c>
      <c r="H12895" s="611" t="s">
        <v>28176</v>
      </c>
      <c r="I12895" s="613"/>
    </row>
    <row r="12896" spans="1:9" x14ac:dyDescent="0.2">
      <c r="A12896" s="609" t="str">
        <f t="shared" si="201"/>
        <v>T1100</v>
      </c>
      <c r="B12896" s="611" t="s">
        <v>8481</v>
      </c>
      <c r="C12896" s="611" t="s">
        <v>28211</v>
      </c>
      <c r="D12896" s="611" t="s">
        <v>251</v>
      </c>
      <c r="E12896" s="612">
        <v>4637.62</v>
      </c>
      <c r="F12896" s="611" t="s">
        <v>18834</v>
      </c>
      <c r="G12896" s="611" t="s">
        <v>8185</v>
      </c>
      <c r="H12896" s="611" t="s">
        <v>28176</v>
      </c>
      <c r="I12896" s="613"/>
    </row>
    <row r="12897" spans="1:9" x14ac:dyDescent="0.2">
      <c r="A12897" s="609" t="str">
        <f t="shared" si="201"/>
        <v>A2101</v>
      </c>
      <c r="B12897" s="611" t="s">
        <v>8309</v>
      </c>
      <c r="C12897" s="611" t="s">
        <v>28212</v>
      </c>
      <c r="D12897" s="611" t="s">
        <v>251</v>
      </c>
      <c r="E12897" s="612">
        <v>3722</v>
      </c>
      <c r="F12897" s="611" t="s">
        <v>18834</v>
      </c>
      <c r="G12897" s="611" t="s">
        <v>8185</v>
      </c>
      <c r="H12897" s="611" t="s">
        <v>28176</v>
      </c>
      <c r="I12897" s="608"/>
    </row>
    <row r="12898" spans="1:9" x14ac:dyDescent="0.2">
      <c r="A12898" s="609" t="str">
        <f t="shared" si="201"/>
        <v>T1200</v>
      </c>
      <c r="B12898" s="611" t="s">
        <v>8482</v>
      </c>
      <c r="C12898" s="611" t="s">
        <v>28213</v>
      </c>
      <c r="D12898" s="611" t="s">
        <v>251</v>
      </c>
      <c r="E12898" s="612">
        <v>4910.95</v>
      </c>
      <c r="F12898" s="611" t="s">
        <v>18834</v>
      </c>
      <c r="G12898" s="611" t="s">
        <v>8185</v>
      </c>
      <c r="H12898" s="611" t="s">
        <v>28176</v>
      </c>
      <c r="I12898" s="613"/>
    </row>
    <row r="12899" spans="1:9" x14ac:dyDescent="0.2">
      <c r="A12899" s="609" t="str">
        <f t="shared" si="201"/>
        <v>P1100</v>
      </c>
      <c r="B12899" s="611" t="s">
        <v>8471</v>
      </c>
      <c r="C12899" s="611" t="s">
        <v>28214</v>
      </c>
      <c r="D12899" s="611" t="s">
        <v>251</v>
      </c>
      <c r="E12899" s="612">
        <v>26383.57</v>
      </c>
      <c r="F12899" s="611" t="s">
        <v>18834</v>
      </c>
      <c r="G12899" s="611" t="s">
        <v>8185</v>
      </c>
      <c r="H12899" s="611" t="s">
        <v>28176</v>
      </c>
      <c r="I12899" s="608"/>
    </row>
    <row r="12900" spans="1:9" x14ac:dyDescent="0.2">
      <c r="A12900" s="609" t="str">
        <f t="shared" si="201"/>
        <v>P1102</v>
      </c>
      <c r="B12900" s="611" t="s">
        <v>8473</v>
      </c>
      <c r="C12900" s="611" t="s">
        <v>28215</v>
      </c>
      <c r="D12900" s="611" t="s">
        <v>251</v>
      </c>
      <c r="E12900" s="612">
        <v>26383.57</v>
      </c>
      <c r="F12900" s="611" t="s">
        <v>18834</v>
      </c>
      <c r="G12900" s="611" t="s">
        <v>8185</v>
      </c>
      <c r="H12900" s="611" t="s">
        <v>28176</v>
      </c>
      <c r="I12900" s="613"/>
    </row>
    <row r="12901" spans="1:9" x14ac:dyDescent="0.2">
      <c r="A12901" s="609" t="str">
        <f t="shared" si="201"/>
        <v>A2200</v>
      </c>
      <c r="B12901" s="611" t="s">
        <v>8311</v>
      </c>
      <c r="C12901" s="611" t="s">
        <v>28216</v>
      </c>
      <c r="D12901" s="611" t="s">
        <v>251</v>
      </c>
      <c r="E12901" s="612">
        <v>4225.82</v>
      </c>
      <c r="F12901" s="611" t="s">
        <v>18834</v>
      </c>
      <c r="G12901" s="611" t="s">
        <v>8185</v>
      </c>
      <c r="H12901" s="611" t="s">
        <v>28176</v>
      </c>
      <c r="I12901" s="608"/>
    </row>
    <row r="12902" spans="1:9" x14ac:dyDescent="0.2">
      <c r="A12902" s="609" t="str">
        <f t="shared" si="201"/>
        <v>A2102</v>
      </c>
      <c r="B12902" s="611" t="s">
        <v>8310</v>
      </c>
      <c r="C12902" s="611" t="s">
        <v>28217</v>
      </c>
      <c r="D12902" s="611" t="s">
        <v>251</v>
      </c>
      <c r="E12902" s="612">
        <v>3302.76</v>
      </c>
      <c r="F12902" s="611" t="s">
        <v>18834</v>
      </c>
      <c r="G12902" s="611" t="s">
        <v>8185</v>
      </c>
      <c r="H12902" s="611" t="s">
        <v>28176</v>
      </c>
      <c r="I12902" s="608"/>
    </row>
    <row r="12903" spans="1:9" x14ac:dyDescent="0.2">
      <c r="A12903" s="609" t="str">
        <f t="shared" si="201"/>
        <v>P0000</v>
      </c>
      <c r="B12903" s="611" t="s">
        <v>8469</v>
      </c>
      <c r="C12903" s="611" t="s">
        <v>28218</v>
      </c>
      <c r="D12903" s="611" t="s">
        <v>251</v>
      </c>
      <c r="E12903" s="612">
        <v>30980.19</v>
      </c>
      <c r="F12903" s="611" t="s">
        <v>18834</v>
      </c>
      <c r="G12903" s="611" t="s">
        <v>8185</v>
      </c>
      <c r="H12903" s="611" t="s">
        <v>28176</v>
      </c>
      <c r="I12903" s="608"/>
    </row>
    <row r="12904" spans="1:9" x14ac:dyDescent="0.2">
      <c r="A12904" s="609" t="str">
        <f t="shared" si="201"/>
        <v>A3100</v>
      </c>
      <c r="B12904" s="611" t="s">
        <v>8313</v>
      </c>
      <c r="C12904" s="611" t="s">
        <v>28219</v>
      </c>
      <c r="D12904" s="611" t="s">
        <v>251</v>
      </c>
      <c r="E12904" s="612">
        <v>3306.44</v>
      </c>
      <c r="F12904" s="611" t="s">
        <v>18834</v>
      </c>
      <c r="G12904" s="611" t="s">
        <v>8185</v>
      </c>
      <c r="H12904" s="611" t="s">
        <v>28176</v>
      </c>
      <c r="I12904" s="608"/>
    </row>
    <row r="12905" spans="1:9" x14ac:dyDescent="0.2">
      <c r="A12905" s="609" t="str">
        <f t="shared" si="201"/>
        <v>T3000</v>
      </c>
      <c r="B12905" s="611" t="s">
        <v>8483</v>
      </c>
      <c r="C12905" s="611" t="s">
        <v>28220</v>
      </c>
      <c r="D12905" s="611" t="s">
        <v>251</v>
      </c>
      <c r="E12905" s="612">
        <v>6523.66</v>
      </c>
      <c r="F12905" s="611" t="s">
        <v>18834</v>
      </c>
      <c r="G12905" s="611" t="s">
        <v>8185</v>
      </c>
      <c r="H12905" s="611" t="s">
        <v>28176</v>
      </c>
      <c r="I12905" s="608"/>
    </row>
    <row r="12906" spans="1:9" x14ac:dyDescent="0.2">
      <c r="A12906" s="609" t="str">
        <f t="shared" si="201"/>
        <v>A1000</v>
      </c>
      <c r="B12906" s="611" t="s">
        <v>8307</v>
      </c>
      <c r="C12906" s="611" t="s">
        <v>28221</v>
      </c>
      <c r="D12906" s="611" t="s">
        <v>251</v>
      </c>
      <c r="E12906" s="612">
        <v>4989</v>
      </c>
      <c r="F12906" s="611" t="s">
        <v>18834</v>
      </c>
      <c r="G12906" s="611" t="s">
        <v>8185</v>
      </c>
      <c r="H12906" s="611" t="s">
        <v>28176</v>
      </c>
      <c r="I12906" s="608"/>
    </row>
    <row r="12907" spans="1:9" x14ac:dyDescent="0.2">
      <c r="A12907" s="609" t="str">
        <f t="shared" si="201"/>
        <v>T4500</v>
      </c>
      <c r="B12907" s="611" t="s">
        <v>8490</v>
      </c>
      <c r="C12907" s="611" t="s">
        <v>28222</v>
      </c>
      <c r="D12907" s="611" t="s">
        <v>251</v>
      </c>
      <c r="E12907" s="612">
        <v>3722</v>
      </c>
      <c r="F12907" s="611" t="s">
        <v>18834</v>
      </c>
      <c r="G12907" s="611" t="s">
        <v>8185</v>
      </c>
      <c r="H12907" s="611" t="s">
        <v>28176</v>
      </c>
      <c r="I12907" s="608"/>
    </row>
    <row r="12908" spans="1:9" x14ac:dyDescent="0.2">
      <c r="A12908" s="609" t="str">
        <f t="shared" si="201"/>
        <v>P2000</v>
      </c>
      <c r="B12908" s="611" t="s">
        <v>28223</v>
      </c>
      <c r="C12908" s="611" t="s">
        <v>28224</v>
      </c>
      <c r="D12908" s="611" t="s">
        <v>251</v>
      </c>
      <c r="E12908" s="612">
        <v>21926.97</v>
      </c>
      <c r="F12908" s="611" t="s">
        <v>18834</v>
      </c>
      <c r="G12908" s="611" t="s">
        <v>8185</v>
      </c>
      <c r="H12908" s="611" t="s">
        <v>28176</v>
      </c>
      <c r="I12908" s="608"/>
    </row>
    <row r="12909" spans="1:9" x14ac:dyDescent="0.2">
      <c r="A12909" s="609" t="str">
        <f t="shared" si="201"/>
        <v>T4400</v>
      </c>
      <c r="B12909" s="611" t="s">
        <v>8489</v>
      </c>
      <c r="C12909" s="611" t="s">
        <v>28225</v>
      </c>
      <c r="D12909" s="611" t="s">
        <v>251</v>
      </c>
      <c r="E12909" s="612">
        <v>3722</v>
      </c>
      <c r="F12909" s="611" t="s">
        <v>18834</v>
      </c>
      <c r="G12909" s="611" t="s">
        <v>8185</v>
      </c>
      <c r="H12909" s="611" t="s">
        <v>28176</v>
      </c>
      <c r="I12909" s="608"/>
    </row>
    <row r="12910" spans="1:9" x14ac:dyDescent="0.2">
      <c r="A12910" s="609" t="str">
        <f t="shared" si="201"/>
        <v>P1010</v>
      </c>
      <c r="B12910" s="611" t="s">
        <v>18833</v>
      </c>
      <c r="C12910" s="611" t="s">
        <v>28226</v>
      </c>
      <c r="D12910" s="611" t="s">
        <v>251</v>
      </c>
      <c r="E12910" s="612">
        <v>25243.07</v>
      </c>
      <c r="F12910" s="611" t="s">
        <v>18834</v>
      </c>
      <c r="G12910" s="611" t="s">
        <v>8185</v>
      </c>
      <c r="H12910" s="611" t="s">
        <v>28176</v>
      </c>
      <c r="I12910" s="608"/>
    </row>
    <row r="12911" spans="1:9" x14ac:dyDescent="0.2">
      <c r="A12911" s="609" t="str">
        <f t="shared" si="201"/>
        <v>A0000</v>
      </c>
      <c r="B12911" s="611" t="s">
        <v>8306</v>
      </c>
      <c r="C12911" s="611" t="s">
        <v>28227</v>
      </c>
      <c r="D12911" s="611" t="s">
        <v>251</v>
      </c>
      <c r="E12911" s="612">
        <v>7166.98</v>
      </c>
      <c r="F12911" s="611" t="s">
        <v>18834</v>
      </c>
      <c r="G12911" s="611" t="s">
        <v>8185</v>
      </c>
      <c r="H12911" s="611" t="s">
        <v>28176</v>
      </c>
      <c r="I12911" s="608"/>
    </row>
    <row r="12912" spans="1:9" x14ac:dyDescent="0.2">
      <c r="A12912" s="609" t="str">
        <f t="shared" si="201"/>
        <v>A3000</v>
      </c>
      <c r="B12912" s="611" t="s">
        <v>8312</v>
      </c>
      <c r="C12912" s="611" t="s">
        <v>28228</v>
      </c>
      <c r="D12912" s="611" t="s">
        <v>251</v>
      </c>
      <c r="E12912" s="612">
        <v>3867.63</v>
      </c>
      <c r="F12912" s="611" t="s">
        <v>18834</v>
      </c>
      <c r="G12912" s="611" t="s">
        <v>8185</v>
      </c>
      <c r="H12912" s="611" t="s">
        <v>28176</v>
      </c>
      <c r="I12912" s="613"/>
    </row>
    <row r="12913" spans="1:9" x14ac:dyDescent="0.2">
      <c r="A12913" s="609" t="str">
        <f t="shared" si="201"/>
        <v>P2010</v>
      </c>
      <c r="B12913" s="611" t="s">
        <v>28229</v>
      </c>
      <c r="C12913" s="611" t="s">
        <v>28230</v>
      </c>
      <c r="D12913" s="611" t="s">
        <v>251</v>
      </c>
      <c r="E12913" s="612">
        <v>19168.080000000002</v>
      </c>
      <c r="F12913" s="611" t="s">
        <v>18834</v>
      </c>
      <c r="G12913" s="611" t="s">
        <v>8185</v>
      </c>
      <c r="H12913" s="611" t="s">
        <v>28176</v>
      </c>
      <c r="I12913" s="613"/>
    </row>
    <row r="12914" spans="1:9" x14ac:dyDescent="0.2">
      <c r="A12914" s="609" t="str">
        <f t="shared" si="201"/>
        <v>IUC004</v>
      </c>
      <c r="B12914" s="611" t="s">
        <v>8318</v>
      </c>
      <c r="C12914" s="611" t="s">
        <v>8319</v>
      </c>
      <c r="D12914" s="611" t="s">
        <v>3</v>
      </c>
      <c r="E12914" s="612">
        <v>45.22</v>
      </c>
      <c r="F12914" s="611" t="s">
        <v>8184</v>
      </c>
      <c r="G12914" s="611" t="s">
        <v>8185</v>
      </c>
      <c r="H12914" s="611" t="s">
        <v>28176</v>
      </c>
      <c r="I12914" s="613"/>
    </row>
    <row r="12915" spans="1:9" x14ac:dyDescent="0.2">
      <c r="A12915" s="609" t="str">
        <f t="shared" si="201"/>
        <v>IUC005</v>
      </c>
      <c r="B12915" s="611" t="s">
        <v>508</v>
      </c>
      <c r="C12915" s="611" t="s">
        <v>509</v>
      </c>
      <c r="D12915" s="611" t="s">
        <v>1</v>
      </c>
      <c r="E12915" s="612">
        <v>18.3</v>
      </c>
      <c r="F12915" s="611" t="s">
        <v>8184</v>
      </c>
      <c r="G12915" s="611" t="s">
        <v>8185</v>
      </c>
      <c r="H12915" s="611" t="s">
        <v>28176</v>
      </c>
      <c r="I12915" s="613"/>
    </row>
    <row r="12916" spans="1:9" x14ac:dyDescent="0.2">
      <c r="A12916" s="609" t="str">
        <f t="shared" si="201"/>
        <v>IUS009</v>
      </c>
      <c r="B12916" s="611" t="s">
        <v>666</v>
      </c>
      <c r="C12916" s="611" t="s">
        <v>667</v>
      </c>
      <c r="D12916" s="611" t="s">
        <v>457</v>
      </c>
      <c r="E12916" s="612">
        <v>13.2</v>
      </c>
      <c r="F12916" s="611" t="s">
        <v>8184</v>
      </c>
      <c r="G12916" s="611" t="s">
        <v>8185</v>
      </c>
      <c r="H12916" s="611" t="s">
        <v>28176</v>
      </c>
      <c r="I12916" s="610"/>
    </row>
    <row r="12917" spans="1:9" x14ac:dyDescent="0.2">
      <c r="A12917" s="609" t="str">
        <f t="shared" si="201"/>
        <v>IUS0011</v>
      </c>
      <c r="B12917" s="611" t="s">
        <v>630</v>
      </c>
      <c r="C12917" s="611" t="s">
        <v>631</v>
      </c>
      <c r="D12917" s="611" t="s">
        <v>1</v>
      </c>
      <c r="E12917" s="612">
        <v>244.2</v>
      </c>
      <c r="F12917" s="611" t="s">
        <v>8184</v>
      </c>
      <c r="G12917" s="611" t="s">
        <v>8185</v>
      </c>
      <c r="H12917" s="611" t="s">
        <v>28176</v>
      </c>
      <c r="I12917" s="613"/>
    </row>
    <row r="12918" spans="1:9" x14ac:dyDescent="0.2">
      <c r="A12918" s="609" t="str">
        <f t="shared" si="201"/>
        <v>IUC003</v>
      </c>
      <c r="B12918" s="611" t="s">
        <v>506</v>
      </c>
      <c r="C12918" s="611" t="s">
        <v>507</v>
      </c>
      <c r="D12918" s="611" t="s">
        <v>1</v>
      </c>
      <c r="E12918" s="612">
        <v>6.11</v>
      </c>
      <c r="F12918" s="611" t="s">
        <v>8184</v>
      </c>
      <c r="G12918" s="611" t="s">
        <v>8185</v>
      </c>
      <c r="H12918" s="611" t="s">
        <v>28176</v>
      </c>
      <c r="I12918" s="613"/>
    </row>
    <row r="12919" spans="1:9" x14ac:dyDescent="0.2">
      <c r="A12919" s="609" t="str">
        <f t="shared" si="201"/>
        <v>IUS007</v>
      </c>
      <c r="B12919" s="611" t="s">
        <v>662</v>
      </c>
      <c r="C12919" s="611" t="s">
        <v>663</v>
      </c>
      <c r="D12919" s="611" t="s">
        <v>1</v>
      </c>
      <c r="E12919" s="612">
        <v>4105.66</v>
      </c>
      <c r="F12919" s="611" t="s">
        <v>8184</v>
      </c>
      <c r="G12919" s="611" t="s">
        <v>8185</v>
      </c>
      <c r="H12919" s="611" t="s">
        <v>28176</v>
      </c>
      <c r="I12919" s="610"/>
    </row>
    <row r="12920" spans="1:9" x14ac:dyDescent="0.2">
      <c r="A12920" s="609" t="str">
        <f t="shared" si="201"/>
        <v>IUC002</v>
      </c>
      <c r="B12920" s="611" t="s">
        <v>504</v>
      </c>
      <c r="C12920" s="611" t="s">
        <v>505</v>
      </c>
      <c r="D12920" s="611" t="s">
        <v>3</v>
      </c>
      <c r="E12920" s="612">
        <v>63.03</v>
      </c>
      <c r="F12920" s="611" t="s">
        <v>8184</v>
      </c>
      <c r="G12920" s="611" t="s">
        <v>8185</v>
      </c>
      <c r="H12920" s="611" t="s">
        <v>28176</v>
      </c>
      <c r="I12920" s="613"/>
    </row>
    <row r="12921" spans="1:9" x14ac:dyDescent="0.2">
      <c r="A12921" s="609" t="str">
        <f t="shared" si="201"/>
        <v>IUS008</v>
      </c>
      <c r="B12921" s="611" t="s">
        <v>664</v>
      </c>
      <c r="C12921" s="611" t="s">
        <v>665</v>
      </c>
      <c r="D12921" s="611" t="s">
        <v>1</v>
      </c>
      <c r="E12921" s="612">
        <v>2874.97</v>
      </c>
      <c r="F12921" s="611" t="s">
        <v>8184</v>
      </c>
      <c r="G12921" s="611" t="s">
        <v>8185</v>
      </c>
      <c r="H12921" s="611" t="s">
        <v>28176</v>
      </c>
      <c r="I12921" s="613"/>
    </row>
    <row r="12922" spans="1:9" x14ac:dyDescent="0.2">
      <c r="A12922" s="609" t="str">
        <f t="shared" si="201"/>
        <v>IUD004</v>
      </c>
      <c r="B12922" s="611" t="s">
        <v>531</v>
      </c>
      <c r="C12922" s="611" t="s">
        <v>532</v>
      </c>
      <c r="D12922" s="611" t="s">
        <v>2</v>
      </c>
      <c r="E12922" s="612">
        <v>151.53</v>
      </c>
      <c r="F12922" s="611" t="s">
        <v>8184</v>
      </c>
      <c r="G12922" s="611" t="s">
        <v>8185</v>
      </c>
      <c r="H12922" s="611" t="s">
        <v>28176</v>
      </c>
      <c r="I12922" s="610"/>
    </row>
    <row r="12923" spans="1:9" x14ac:dyDescent="0.2">
      <c r="A12923" s="609" t="str">
        <f t="shared" si="201"/>
        <v>IUS0010</v>
      </c>
      <c r="B12923" s="611" t="s">
        <v>628</v>
      </c>
      <c r="C12923" s="611" t="s">
        <v>629</v>
      </c>
      <c r="D12923" s="611" t="s">
        <v>1</v>
      </c>
      <c r="E12923" s="612">
        <v>0.46</v>
      </c>
      <c r="F12923" s="611" t="s">
        <v>8184</v>
      </c>
      <c r="G12923" s="611" t="s">
        <v>8185</v>
      </c>
      <c r="H12923" s="611" t="s">
        <v>28176</v>
      </c>
      <c r="I12923" s="613"/>
    </row>
    <row r="12924" spans="1:9" x14ac:dyDescent="0.2">
      <c r="A12924" s="609" t="str">
        <f t="shared" si="201"/>
        <v>IUD002</v>
      </c>
      <c r="B12924" s="611" t="s">
        <v>527</v>
      </c>
      <c r="C12924" s="611" t="s">
        <v>528</v>
      </c>
      <c r="D12924" s="611" t="s">
        <v>1</v>
      </c>
      <c r="E12924" s="612">
        <v>510</v>
      </c>
      <c r="F12924" s="611" t="s">
        <v>8184</v>
      </c>
      <c r="G12924" s="611" t="s">
        <v>8185</v>
      </c>
      <c r="H12924" s="611" t="s">
        <v>28176</v>
      </c>
      <c r="I12924" s="613"/>
    </row>
    <row r="12925" spans="1:9" x14ac:dyDescent="0.2">
      <c r="A12925" s="609" t="str">
        <f t="shared" si="201"/>
        <v>IUMA0002</v>
      </c>
      <c r="B12925" s="611" t="s">
        <v>603</v>
      </c>
      <c r="C12925" s="611" t="s">
        <v>604</v>
      </c>
      <c r="D12925" s="611" t="s">
        <v>3</v>
      </c>
      <c r="E12925" s="612">
        <v>102.96</v>
      </c>
      <c r="F12925" s="611" t="s">
        <v>8184</v>
      </c>
      <c r="G12925" s="611" t="s">
        <v>8185</v>
      </c>
      <c r="H12925" s="611" t="s">
        <v>28176</v>
      </c>
      <c r="I12925" s="613"/>
    </row>
    <row r="12926" spans="1:9" x14ac:dyDescent="0.2">
      <c r="A12926" s="609" t="str">
        <f t="shared" si="201"/>
        <v>IUS001</v>
      </c>
      <c r="B12926" s="611" t="s">
        <v>626</v>
      </c>
      <c r="C12926" s="611" t="s">
        <v>627</v>
      </c>
      <c r="D12926" s="611" t="s">
        <v>1</v>
      </c>
      <c r="E12926" s="612">
        <v>38.28</v>
      </c>
      <c r="F12926" s="611" t="s">
        <v>8184</v>
      </c>
      <c r="G12926" s="611" t="s">
        <v>8185</v>
      </c>
      <c r="H12926" s="611" t="s">
        <v>28176</v>
      </c>
      <c r="I12926" s="613"/>
    </row>
    <row r="12927" spans="1:9" x14ac:dyDescent="0.2">
      <c r="A12927" s="609" t="str">
        <f t="shared" si="201"/>
        <v>IUS002</v>
      </c>
      <c r="B12927" s="611" t="s">
        <v>649</v>
      </c>
      <c r="C12927" s="611" t="s">
        <v>650</v>
      </c>
      <c r="D12927" s="611" t="s">
        <v>457</v>
      </c>
      <c r="E12927" s="612">
        <v>30.23</v>
      </c>
      <c r="F12927" s="611" t="s">
        <v>8184</v>
      </c>
      <c r="G12927" s="611" t="s">
        <v>8185</v>
      </c>
      <c r="H12927" s="611" t="s">
        <v>28176</v>
      </c>
      <c r="I12927" s="608"/>
    </row>
    <row r="12928" spans="1:9" x14ac:dyDescent="0.2">
      <c r="A12928" s="609" t="str">
        <f t="shared" si="201"/>
        <v>IUP0001</v>
      </c>
      <c r="B12928" s="611" t="s">
        <v>607</v>
      </c>
      <c r="C12928" s="611" t="s">
        <v>608</v>
      </c>
      <c r="D12928" s="611" t="s">
        <v>609</v>
      </c>
      <c r="E12928" s="612">
        <v>4370</v>
      </c>
      <c r="F12928" s="611" t="s">
        <v>8184</v>
      </c>
      <c r="G12928" s="611" t="s">
        <v>8185</v>
      </c>
      <c r="H12928" s="611" t="s">
        <v>28176</v>
      </c>
      <c r="I12928" s="613"/>
    </row>
    <row r="12929" spans="1:9" x14ac:dyDescent="0.2">
      <c r="A12929" s="609" t="str">
        <f t="shared" si="201"/>
        <v>IUS003</v>
      </c>
      <c r="B12929" s="611" t="s">
        <v>655</v>
      </c>
      <c r="C12929" s="611" t="s">
        <v>656</v>
      </c>
      <c r="D12929" s="611" t="s">
        <v>1</v>
      </c>
      <c r="E12929" s="612">
        <v>38.28</v>
      </c>
      <c r="F12929" s="611" t="s">
        <v>8184</v>
      </c>
      <c r="G12929" s="611" t="s">
        <v>8185</v>
      </c>
      <c r="H12929" s="611" t="s">
        <v>28176</v>
      </c>
      <c r="I12929" s="613"/>
    </row>
    <row r="12930" spans="1:9" x14ac:dyDescent="0.2">
      <c r="A12930" s="609" t="str">
        <f t="shared" ref="A12930:A12993" si="202">IF(ISERROR(SEARCH("/",B12930)=6),TRIM(CLEAN(B12930)),IF(SEARCH("/",B12930)=6,IF(LEN(TRIM(CLEAN(B12930)))=7,LEFT(TRIM(CLEAN(B12930)),6)&amp;"00"&amp;RIGHT(TRIM(CLEAN(B12930)),1),LEFT(TRIM(CLEAN(B12930)),6)&amp;"0"&amp;RIGHT(TRIM(CLEAN(B12930)),2)),TRIM(CLEAN(B12930))))</f>
        <v>IUS004</v>
      </c>
      <c r="B12930" s="611" t="s">
        <v>657</v>
      </c>
      <c r="C12930" s="611" t="s">
        <v>658</v>
      </c>
      <c r="D12930" s="611" t="s">
        <v>1</v>
      </c>
      <c r="E12930" s="612">
        <v>43.43</v>
      </c>
      <c r="F12930" s="611" t="s">
        <v>8184</v>
      </c>
      <c r="G12930" s="611" t="s">
        <v>8185</v>
      </c>
      <c r="H12930" s="611" t="s">
        <v>28176</v>
      </c>
      <c r="I12930" s="608"/>
    </row>
    <row r="12931" spans="1:9" x14ac:dyDescent="0.2">
      <c r="A12931" s="609" t="str">
        <f t="shared" si="202"/>
        <v>IUS005</v>
      </c>
      <c r="B12931" s="611" t="s">
        <v>659</v>
      </c>
      <c r="C12931" s="611" t="s">
        <v>650</v>
      </c>
      <c r="D12931" s="611" t="s">
        <v>457</v>
      </c>
      <c r="E12931" s="612">
        <v>30.23</v>
      </c>
      <c r="F12931" s="611" t="s">
        <v>8184</v>
      </c>
      <c r="G12931" s="611" t="s">
        <v>8185</v>
      </c>
      <c r="H12931" s="611" t="s">
        <v>28176</v>
      </c>
      <c r="I12931" s="610"/>
    </row>
    <row r="12932" spans="1:9" x14ac:dyDescent="0.2">
      <c r="A12932" s="609" t="str">
        <f t="shared" si="202"/>
        <v>IUC001</v>
      </c>
      <c r="B12932" s="611" t="s">
        <v>496</v>
      </c>
      <c r="C12932" s="611" t="s">
        <v>497</v>
      </c>
      <c r="D12932" s="611" t="s">
        <v>498</v>
      </c>
      <c r="E12932" s="612">
        <v>1236.25</v>
      </c>
      <c r="F12932" s="611" t="s">
        <v>8184</v>
      </c>
      <c r="G12932" s="611" t="s">
        <v>8185</v>
      </c>
      <c r="H12932" s="611" t="s">
        <v>28176</v>
      </c>
      <c r="I12932" s="610"/>
    </row>
    <row r="12933" spans="1:9" x14ac:dyDescent="0.2">
      <c r="A12933" s="609" t="str">
        <f t="shared" si="202"/>
        <v>IUMA0001</v>
      </c>
      <c r="B12933" s="611" t="s">
        <v>600</v>
      </c>
      <c r="C12933" s="611" t="s">
        <v>601</v>
      </c>
      <c r="D12933" s="611" t="s">
        <v>602</v>
      </c>
      <c r="E12933" s="612">
        <v>25.6</v>
      </c>
      <c r="F12933" s="611" t="s">
        <v>8184</v>
      </c>
      <c r="G12933" s="611" t="s">
        <v>8185</v>
      </c>
      <c r="H12933" s="611" t="s">
        <v>28176</v>
      </c>
      <c r="I12933" s="610"/>
    </row>
    <row r="12934" spans="1:9" x14ac:dyDescent="0.2">
      <c r="A12934" s="609" t="str">
        <f t="shared" si="202"/>
        <v>IUD001</v>
      </c>
      <c r="B12934" s="611" t="s">
        <v>525</v>
      </c>
      <c r="C12934" s="611" t="s">
        <v>526</v>
      </c>
      <c r="D12934" s="611" t="s">
        <v>1</v>
      </c>
      <c r="E12934" s="612">
        <v>597.44000000000005</v>
      </c>
      <c r="F12934" s="611" t="s">
        <v>8184</v>
      </c>
      <c r="G12934" s="611" t="s">
        <v>8185</v>
      </c>
      <c r="H12934" s="611" t="s">
        <v>28176</v>
      </c>
      <c r="I12934" s="610"/>
    </row>
    <row r="12935" spans="1:9" x14ac:dyDescent="0.2">
      <c r="A12935" s="609" t="str">
        <f t="shared" si="202"/>
        <v>IUP0003</v>
      </c>
      <c r="B12935" s="611" t="s">
        <v>612</v>
      </c>
      <c r="C12935" s="611" t="s">
        <v>613</v>
      </c>
      <c r="D12935" s="611" t="s">
        <v>457</v>
      </c>
      <c r="E12935" s="612">
        <v>14.69</v>
      </c>
      <c r="F12935" s="611" t="s">
        <v>8184</v>
      </c>
      <c r="G12935" s="611" t="s">
        <v>8185</v>
      </c>
      <c r="H12935" s="611" t="s">
        <v>28176</v>
      </c>
      <c r="I12935" s="610"/>
    </row>
    <row r="12936" spans="1:9" x14ac:dyDescent="0.2">
      <c r="A12936" s="609" t="str">
        <f t="shared" si="202"/>
        <v>IUP0005</v>
      </c>
      <c r="B12936" s="611" t="s">
        <v>616</v>
      </c>
      <c r="C12936" s="611" t="s">
        <v>617</v>
      </c>
      <c r="D12936" s="611" t="s">
        <v>602</v>
      </c>
      <c r="E12936" s="612">
        <v>10.67</v>
      </c>
      <c r="F12936" s="611" t="s">
        <v>8184</v>
      </c>
      <c r="G12936" s="611" t="s">
        <v>8185</v>
      </c>
      <c r="H12936" s="611" t="s">
        <v>28176</v>
      </c>
      <c r="I12936" s="613"/>
    </row>
    <row r="12937" spans="1:9" x14ac:dyDescent="0.2">
      <c r="A12937" s="609" t="str">
        <f t="shared" si="202"/>
        <v>IUS006</v>
      </c>
      <c r="B12937" s="611" t="s">
        <v>660</v>
      </c>
      <c r="C12937" s="611" t="s">
        <v>661</v>
      </c>
      <c r="D12937" s="611" t="s">
        <v>634</v>
      </c>
      <c r="E12937" s="612">
        <v>436.92</v>
      </c>
      <c r="F12937" s="611" t="s">
        <v>8184</v>
      </c>
      <c r="G12937" s="611" t="s">
        <v>8185</v>
      </c>
      <c r="H12937" s="611" t="s">
        <v>28176</v>
      </c>
      <c r="I12937" s="608"/>
    </row>
    <row r="12938" spans="1:9" x14ac:dyDescent="0.2">
      <c r="A12938" s="609" t="str">
        <f t="shared" si="202"/>
        <v>IUD003</v>
      </c>
      <c r="B12938" s="611" t="s">
        <v>529</v>
      </c>
      <c r="C12938" s="611" t="s">
        <v>530</v>
      </c>
      <c r="D12938" s="611" t="s">
        <v>1</v>
      </c>
      <c r="E12938" s="612">
        <v>650</v>
      </c>
      <c r="F12938" s="611" t="s">
        <v>8184</v>
      </c>
      <c r="G12938" s="611" t="s">
        <v>8185</v>
      </c>
      <c r="H12938" s="611" t="s">
        <v>28176</v>
      </c>
      <c r="I12938" s="608"/>
    </row>
    <row r="12939" spans="1:9" x14ac:dyDescent="0.2">
      <c r="A12939" s="609" t="str">
        <f t="shared" si="202"/>
        <v>IUP0002</v>
      </c>
      <c r="B12939" s="611" t="s">
        <v>610</v>
      </c>
      <c r="C12939" s="611" t="s">
        <v>611</v>
      </c>
      <c r="D12939" s="611" t="s">
        <v>457</v>
      </c>
      <c r="E12939" s="612">
        <v>13.76</v>
      </c>
      <c r="F12939" s="611" t="s">
        <v>8184</v>
      </c>
      <c r="G12939" s="611" t="s">
        <v>8185</v>
      </c>
      <c r="H12939" s="611" t="s">
        <v>28176</v>
      </c>
      <c r="I12939" s="610"/>
    </row>
    <row r="12940" spans="1:9" x14ac:dyDescent="0.2">
      <c r="A12940" s="609" t="str">
        <f t="shared" si="202"/>
        <v>IUP0004</v>
      </c>
      <c r="B12940" s="611" t="s">
        <v>614</v>
      </c>
      <c r="C12940" s="611" t="s">
        <v>615</v>
      </c>
      <c r="D12940" s="611" t="s">
        <v>2</v>
      </c>
      <c r="E12940" s="612">
        <v>6.56</v>
      </c>
      <c r="F12940" s="611" t="s">
        <v>8184</v>
      </c>
      <c r="G12940" s="611" t="s">
        <v>8185</v>
      </c>
      <c r="H12940" s="611" t="s">
        <v>28176</v>
      </c>
      <c r="I12940" s="608"/>
    </row>
    <row r="12941" spans="1:9" x14ac:dyDescent="0.2">
      <c r="A12941" s="609" t="str">
        <f t="shared" si="202"/>
        <v>IUC007</v>
      </c>
      <c r="B12941" s="611" t="s">
        <v>512</v>
      </c>
      <c r="C12941" s="611" t="s">
        <v>513</v>
      </c>
      <c r="D12941" s="611" t="s">
        <v>2</v>
      </c>
      <c r="E12941" s="612">
        <v>3260.4</v>
      </c>
      <c r="F12941" s="611" t="s">
        <v>8184</v>
      </c>
      <c r="G12941" s="611" t="s">
        <v>8185</v>
      </c>
      <c r="H12941" s="611" t="s">
        <v>28176</v>
      </c>
      <c r="I12941" s="613"/>
    </row>
    <row r="12942" spans="1:9" x14ac:dyDescent="0.2">
      <c r="A12942" s="609" t="str">
        <f t="shared" si="202"/>
        <v>IUC006</v>
      </c>
      <c r="B12942" s="611" t="s">
        <v>510</v>
      </c>
      <c r="C12942" s="611" t="s">
        <v>511</v>
      </c>
      <c r="D12942" s="611" t="s">
        <v>2</v>
      </c>
      <c r="E12942" s="612">
        <v>422.4</v>
      </c>
      <c r="F12942" s="611" t="s">
        <v>8184</v>
      </c>
      <c r="G12942" s="611" t="s">
        <v>8185</v>
      </c>
      <c r="H12942" s="611" t="s">
        <v>28176</v>
      </c>
      <c r="I12942" s="613"/>
    </row>
    <row r="12943" spans="1:9" x14ac:dyDescent="0.2">
      <c r="A12943" s="609" t="str">
        <f t="shared" si="202"/>
        <v>IUS0013</v>
      </c>
      <c r="B12943" s="611" t="s">
        <v>635</v>
      </c>
      <c r="C12943" s="611" t="s">
        <v>636</v>
      </c>
      <c r="D12943" s="611" t="s">
        <v>1</v>
      </c>
      <c r="E12943" s="612">
        <v>7.79</v>
      </c>
      <c r="F12943" s="611" t="s">
        <v>8184</v>
      </c>
      <c r="G12943" s="611" t="s">
        <v>8185</v>
      </c>
      <c r="H12943" s="611" t="s">
        <v>28176</v>
      </c>
      <c r="I12943" s="613"/>
    </row>
    <row r="12944" spans="1:9" x14ac:dyDescent="0.2">
      <c r="A12944" s="609" t="str">
        <f t="shared" si="202"/>
        <v>IUP0006</v>
      </c>
      <c r="B12944" s="611" t="s">
        <v>618</v>
      </c>
      <c r="C12944" s="611" t="s">
        <v>619</v>
      </c>
      <c r="D12944" s="611" t="s">
        <v>457</v>
      </c>
      <c r="E12944" s="612">
        <v>12.68</v>
      </c>
      <c r="F12944" s="611" t="s">
        <v>8184</v>
      </c>
      <c r="G12944" s="611" t="s">
        <v>8185</v>
      </c>
      <c r="H12944" s="611" t="s">
        <v>28176</v>
      </c>
      <c r="I12944" s="610"/>
    </row>
    <row r="12945" spans="1:9" x14ac:dyDescent="0.2">
      <c r="A12945" s="609" t="str">
        <f t="shared" si="202"/>
        <v>IUD005</v>
      </c>
      <c r="B12945" s="611" t="s">
        <v>533</v>
      </c>
      <c r="C12945" s="611" t="s">
        <v>534</v>
      </c>
      <c r="D12945" s="611" t="s">
        <v>2</v>
      </c>
      <c r="E12945" s="612">
        <v>65</v>
      </c>
      <c r="F12945" s="611" t="s">
        <v>8184</v>
      </c>
      <c r="G12945" s="611" t="s">
        <v>8185</v>
      </c>
      <c r="H12945" s="611" t="s">
        <v>28176</v>
      </c>
      <c r="I12945" s="608"/>
    </row>
    <row r="12946" spans="1:9" x14ac:dyDescent="0.2">
      <c r="A12946" s="609" t="str">
        <f t="shared" si="202"/>
        <v>IUS0012</v>
      </c>
      <c r="B12946" s="611" t="s">
        <v>632</v>
      </c>
      <c r="C12946" s="611" t="s">
        <v>633</v>
      </c>
      <c r="D12946" s="611" t="s">
        <v>634</v>
      </c>
      <c r="E12946" s="612">
        <v>1299.2</v>
      </c>
      <c r="F12946" s="611" t="s">
        <v>8184</v>
      </c>
      <c r="G12946" s="611" t="s">
        <v>8185</v>
      </c>
      <c r="H12946" s="611" t="s">
        <v>28176</v>
      </c>
      <c r="I12946" s="608"/>
    </row>
    <row r="12947" spans="1:9" x14ac:dyDescent="0.2">
      <c r="A12947" s="609" t="str">
        <f t="shared" si="202"/>
        <v>IUIL002</v>
      </c>
      <c r="B12947" s="611" t="s">
        <v>583</v>
      </c>
      <c r="C12947" s="611" t="s">
        <v>584</v>
      </c>
      <c r="D12947" s="611" t="s">
        <v>1</v>
      </c>
      <c r="E12947" s="612">
        <v>413.27</v>
      </c>
      <c r="F12947" s="611" t="s">
        <v>8184</v>
      </c>
      <c r="G12947" s="611" t="s">
        <v>8185</v>
      </c>
      <c r="H12947" s="611" t="s">
        <v>28176</v>
      </c>
      <c r="I12947" s="613"/>
    </row>
    <row r="12948" spans="1:9" x14ac:dyDescent="0.2">
      <c r="A12948" s="609" t="str">
        <f t="shared" si="202"/>
        <v>IUIL003</v>
      </c>
      <c r="B12948" s="611" t="s">
        <v>585</v>
      </c>
      <c r="C12948" s="611" t="s">
        <v>586</v>
      </c>
      <c r="D12948" s="611" t="s">
        <v>1</v>
      </c>
      <c r="E12948" s="612">
        <v>46.61</v>
      </c>
      <c r="F12948" s="611" t="s">
        <v>8184</v>
      </c>
      <c r="G12948" s="611" t="s">
        <v>8185</v>
      </c>
      <c r="H12948" s="611" t="s">
        <v>28176</v>
      </c>
      <c r="I12948" s="613"/>
    </row>
    <row r="12949" spans="1:9" x14ac:dyDescent="0.2">
      <c r="A12949" s="609" t="str">
        <f t="shared" si="202"/>
        <v>IUIL005</v>
      </c>
      <c r="B12949" s="611" t="s">
        <v>589</v>
      </c>
      <c r="C12949" s="611" t="s">
        <v>590</v>
      </c>
      <c r="D12949" s="611" t="s">
        <v>1</v>
      </c>
      <c r="E12949" s="612">
        <v>40.950000000000003</v>
      </c>
      <c r="F12949" s="611" t="s">
        <v>8184</v>
      </c>
      <c r="G12949" s="611" t="s">
        <v>8185</v>
      </c>
      <c r="H12949" s="611" t="s">
        <v>28176</v>
      </c>
      <c r="I12949" s="613"/>
    </row>
    <row r="12950" spans="1:9" x14ac:dyDescent="0.2">
      <c r="A12950" s="609" t="str">
        <f t="shared" si="202"/>
        <v>IUIL006</v>
      </c>
      <c r="B12950" s="611" t="s">
        <v>591</v>
      </c>
      <c r="C12950" s="611" t="s">
        <v>592</v>
      </c>
      <c r="D12950" s="611" t="s">
        <v>1</v>
      </c>
      <c r="E12950" s="612">
        <v>38.56</v>
      </c>
      <c r="F12950" s="611" t="s">
        <v>8184</v>
      </c>
      <c r="G12950" s="611" t="s">
        <v>8185</v>
      </c>
      <c r="H12950" s="611" t="s">
        <v>28176</v>
      </c>
      <c r="I12950" s="610"/>
    </row>
    <row r="12951" spans="1:9" x14ac:dyDescent="0.2">
      <c r="A12951" s="609" t="str">
        <f t="shared" si="202"/>
        <v>IUIL008</v>
      </c>
      <c r="B12951" s="611" t="s">
        <v>596</v>
      </c>
      <c r="C12951" s="611" t="s">
        <v>597</v>
      </c>
      <c r="D12951" s="611" t="s">
        <v>595</v>
      </c>
      <c r="E12951" s="612">
        <v>41.03</v>
      </c>
      <c r="F12951" s="611" t="s">
        <v>8184</v>
      </c>
      <c r="G12951" s="611" t="s">
        <v>8185</v>
      </c>
      <c r="H12951" s="611" t="s">
        <v>28176</v>
      </c>
      <c r="I12951" s="613"/>
    </row>
    <row r="12952" spans="1:9" x14ac:dyDescent="0.2">
      <c r="A12952" s="609" t="str">
        <f t="shared" si="202"/>
        <v>IUIL009</v>
      </c>
      <c r="B12952" s="611" t="s">
        <v>598</v>
      </c>
      <c r="C12952" s="611" t="s">
        <v>599</v>
      </c>
      <c r="D12952" s="611" t="s">
        <v>595</v>
      </c>
      <c r="E12952" s="612">
        <v>53</v>
      </c>
      <c r="F12952" s="611" t="s">
        <v>8184</v>
      </c>
      <c r="G12952" s="611" t="s">
        <v>8185</v>
      </c>
      <c r="H12952" s="611" t="s">
        <v>28176</v>
      </c>
      <c r="I12952" s="610"/>
    </row>
    <row r="12953" spans="1:9" x14ac:dyDescent="0.2">
      <c r="A12953" s="609" t="str">
        <f t="shared" si="202"/>
        <v>IUS0015</v>
      </c>
      <c r="B12953" s="611" t="s">
        <v>639</v>
      </c>
      <c r="C12953" s="611" t="s">
        <v>640</v>
      </c>
      <c r="D12953" s="611" t="s">
        <v>1</v>
      </c>
      <c r="E12953" s="612">
        <v>2508</v>
      </c>
      <c r="F12953" s="611" t="s">
        <v>8184</v>
      </c>
      <c r="G12953" s="611" t="s">
        <v>8185</v>
      </c>
      <c r="H12953" s="611" t="s">
        <v>28176</v>
      </c>
      <c r="I12953" s="608"/>
    </row>
    <row r="12954" spans="1:9" x14ac:dyDescent="0.2">
      <c r="A12954" s="609" t="str">
        <f t="shared" si="202"/>
        <v>IUS0018</v>
      </c>
      <c r="B12954" s="611" t="s">
        <v>645</v>
      </c>
      <c r="C12954" s="611" t="s">
        <v>646</v>
      </c>
      <c r="D12954" s="611" t="s">
        <v>1</v>
      </c>
      <c r="E12954" s="612">
        <v>20943.12</v>
      </c>
      <c r="F12954" s="611" t="s">
        <v>8184</v>
      </c>
      <c r="G12954" s="611" t="s">
        <v>8185</v>
      </c>
      <c r="H12954" s="611" t="s">
        <v>28176</v>
      </c>
      <c r="I12954" s="608"/>
    </row>
    <row r="12955" spans="1:9" x14ac:dyDescent="0.2">
      <c r="A12955" s="609" t="str">
        <f t="shared" si="202"/>
        <v>IUS0019</v>
      </c>
      <c r="B12955" s="611" t="s">
        <v>647</v>
      </c>
      <c r="C12955" s="611" t="s">
        <v>648</v>
      </c>
      <c r="D12955" s="611" t="s">
        <v>1</v>
      </c>
      <c r="E12955" s="612">
        <v>33.659999999999997</v>
      </c>
      <c r="F12955" s="611" t="s">
        <v>8184</v>
      </c>
      <c r="G12955" s="611" t="s">
        <v>8185</v>
      </c>
      <c r="H12955" s="611" t="s">
        <v>28176</v>
      </c>
      <c r="I12955" s="608"/>
    </row>
    <row r="12956" spans="1:9" x14ac:dyDescent="0.2">
      <c r="A12956" s="609" t="str">
        <f t="shared" si="202"/>
        <v>IUD006</v>
      </c>
      <c r="B12956" s="611" t="s">
        <v>535</v>
      </c>
      <c r="C12956" s="611" t="s">
        <v>536</v>
      </c>
      <c r="D12956" s="611" t="s">
        <v>2</v>
      </c>
      <c r="E12956" s="612">
        <v>214.71</v>
      </c>
      <c r="F12956" s="611" t="s">
        <v>8184</v>
      </c>
      <c r="G12956" s="611" t="s">
        <v>8185</v>
      </c>
      <c r="H12956" s="611" t="s">
        <v>28176</v>
      </c>
      <c r="I12956" s="608"/>
    </row>
    <row r="12957" spans="1:9" x14ac:dyDescent="0.2">
      <c r="A12957" s="609" t="str">
        <f t="shared" si="202"/>
        <v>IUD007</v>
      </c>
      <c r="B12957" s="611" t="s">
        <v>537</v>
      </c>
      <c r="C12957" s="611" t="s">
        <v>538</v>
      </c>
      <c r="D12957" s="611" t="s">
        <v>2</v>
      </c>
      <c r="E12957" s="612">
        <v>58.28</v>
      </c>
      <c r="F12957" s="611" t="s">
        <v>8184</v>
      </c>
      <c r="G12957" s="611" t="s">
        <v>8185</v>
      </c>
      <c r="H12957" s="611" t="s">
        <v>28176</v>
      </c>
      <c r="I12957" s="608"/>
    </row>
    <row r="12958" spans="1:9" x14ac:dyDescent="0.2">
      <c r="A12958" s="609" t="str">
        <f t="shared" si="202"/>
        <v>IUC0010</v>
      </c>
      <c r="B12958" s="611" t="s">
        <v>499</v>
      </c>
      <c r="C12958" s="611" t="s">
        <v>500</v>
      </c>
      <c r="D12958" s="611" t="s">
        <v>3</v>
      </c>
      <c r="E12958" s="612">
        <v>63.03</v>
      </c>
      <c r="F12958" s="611" t="s">
        <v>8184</v>
      </c>
      <c r="G12958" s="611" t="s">
        <v>8185</v>
      </c>
      <c r="H12958" s="611" t="s">
        <v>28176</v>
      </c>
      <c r="I12958" s="610"/>
    </row>
    <row r="12959" spans="1:9" x14ac:dyDescent="0.2">
      <c r="A12959" s="609" t="str">
        <f t="shared" si="202"/>
        <v>IUIL001</v>
      </c>
      <c r="B12959" s="611" t="s">
        <v>581</v>
      </c>
      <c r="C12959" s="611" t="s">
        <v>582</v>
      </c>
      <c r="D12959" s="611" t="s">
        <v>1</v>
      </c>
      <c r="E12959" s="612">
        <v>871.36</v>
      </c>
      <c r="F12959" s="611" t="s">
        <v>8184</v>
      </c>
      <c r="G12959" s="611" t="s">
        <v>8185</v>
      </c>
      <c r="H12959" s="611" t="s">
        <v>28176</v>
      </c>
      <c r="I12959" s="610"/>
    </row>
    <row r="12960" spans="1:9" x14ac:dyDescent="0.2">
      <c r="A12960" s="609" t="str">
        <f t="shared" si="202"/>
        <v>IUIL007</v>
      </c>
      <c r="B12960" s="611" t="s">
        <v>593</v>
      </c>
      <c r="C12960" s="611" t="s">
        <v>594</v>
      </c>
      <c r="D12960" s="611" t="s">
        <v>595</v>
      </c>
      <c r="E12960" s="612">
        <v>52.45</v>
      </c>
      <c r="F12960" s="611" t="s">
        <v>8184</v>
      </c>
      <c r="G12960" s="611" t="s">
        <v>8185</v>
      </c>
      <c r="H12960" s="611" t="s">
        <v>28176</v>
      </c>
      <c r="I12960" s="610"/>
    </row>
    <row r="12961" spans="1:9" x14ac:dyDescent="0.2">
      <c r="A12961" s="609" t="str">
        <f t="shared" si="202"/>
        <v>IUS0016</v>
      </c>
      <c r="B12961" s="611" t="s">
        <v>641</v>
      </c>
      <c r="C12961" s="611" t="s">
        <v>642</v>
      </c>
      <c r="D12961" s="611" t="s">
        <v>1</v>
      </c>
      <c r="E12961" s="612">
        <v>1622.27</v>
      </c>
      <c r="F12961" s="611" t="s">
        <v>8184</v>
      </c>
      <c r="G12961" s="611" t="s">
        <v>8185</v>
      </c>
      <c r="H12961" s="611" t="s">
        <v>28176</v>
      </c>
      <c r="I12961" s="613"/>
    </row>
    <row r="12962" spans="1:9" x14ac:dyDescent="0.2">
      <c r="A12962" s="609" t="str">
        <f t="shared" si="202"/>
        <v>IUS0017</v>
      </c>
      <c r="B12962" s="611" t="s">
        <v>643</v>
      </c>
      <c r="C12962" s="611" t="s">
        <v>644</v>
      </c>
      <c r="D12962" s="611" t="s">
        <v>2</v>
      </c>
      <c r="E12962" s="612">
        <v>15.71</v>
      </c>
      <c r="F12962" s="611" t="s">
        <v>8184</v>
      </c>
      <c r="G12962" s="611" t="s">
        <v>8185</v>
      </c>
      <c r="H12962" s="611" t="s">
        <v>28176</v>
      </c>
      <c r="I12962" s="613"/>
    </row>
    <row r="12963" spans="1:9" x14ac:dyDescent="0.2">
      <c r="A12963" s="609" t="str">
        <f t="shared" si="202"/>
        <v>IUS0014</v>
      </c>
      <c r="B12963" s="611" t="s">
        <v>637</v>
      </c>
      <c r="C12963" s="611" t="s">
        <v>638</v>
      </c>
      <c r="D12963" s="611" t="s">
        <v>1</v>
      </c>
      <c r="E12963" s="612">
        <v>3036</v>
      </c>
      <c r="F12963" s="611" t="s">
        <v>8184</v>
      </c>
      <c r="G12963" s="611" t="s">
        <v>8185</v>
      </c>
      <c r="H12963" s="611" t="s">
        <v>28176</v>
      </c>
      <c r="I12963" s="610"/>
    </row>
    <row r="12964" spans="1:9" x14ac:dyDescent="0.2">
      <c r="A12964" s="609" t="str">
        <f t="shared" si="202"/>
        <v>IUIL004</v>
      </c>
      <c r="B12964" s="611" t="s">
        <v>587</v>
      </c>
      <c r="C12964" s="611" t="s">
        <v>588</v>
      </c>
      <c r="D12964" s="611" t="s">
        <v>1</v>
      </c>
      <c r="E12964" s="612">
        <v>71.38</v>
      </c>
      <c r="F12964" s="611" t="s">
        <v>8184</v>
      </c>
      <c r="G12964" s="611" t="s">
        <v>8185</v>
      </c>
      <c r="H12964" s="611" t="s">
        <v>28176</v>
      </c>
      <c r="I12964" s="610"/>
    </row>
    <row r="12965" spans="1:9" x14ac:dyDescent="0.2">
      <c r="A12965" s="609" t="str">
        <f t="shared" si="202"/>
        <v>IUS0020</v>
      </c>
      <c r="B12965" s="611" t="s">
        <v>651</v>
      </c>
      <c r="C12965" s="611" t="s">
        <v>652</v>
      </c>
      <c r="D12965" s="611" t="s">
        <v>1</v>
      </c>
      <c r="E12965" s="612">
        <v>224.4</v>
      </c>
      <c r="F12965" s="611" t="s">
        <v>8184</v>
      </c>
      <c r="G12965" s="611" t="s">
        <v>8185</v>
      </c>
      <c r="H12965" s="611" t="s">
        <v>28176</v>
      </c>
      <c r="I12965" s="608"/>
    </row>
    <row r="12966" spans="1:9" x14ac:dyDescent="0.2">
      <c r="A12966" s="609" t="str">
        <f t="shared" si="202"/>
        <v>MIUC0001</v>
      </c>
      <c r="B12966" s="611" t="s">
        <v>8336</v>
      </c>
      <c r="C12966" s="611" t="s">
        <v>8337</v>
      </c>
      <c r="D12966" s="611" t="s">
        <v>8338</v>
      </c>
      <c r="E12966" s="612">
        <v>635.55999999999995</v>
      </c>
      <c r="F12966" s="611" t="s">
        <v>8184</v>
      </c>
      <c r="G12966" s="611" t="s">
        <v>8185</v>
      </c>
      <c r="H12966" s="611" t="s">
        <v>28176</v>
      </c>
      <c r="I12966" s="608"/>
    </row>
    <row r="12967" spans="1:9" x14ac:dyDescent="0.2">
      <c r="A12967" s="609" t="str">
        <f t="shared" si="202"/>
        <v>MIUPL0001</v>
      </c>
      <c r="B12967" s="611" t="s">
        <v>8361</v>
      </c>
      <c r="C12967" s="611" t="s">
        <v>8362</v>
      </c>
      <c r="D12967" s="611" t="s">
        <v>1</v>
      </c>
      <c r="E12967" s="612">
        <v>31.62</v>
      </c>
      <c r="F12967" s="611" t="s">
        <v>8184</v>
      </c>
      <c r="G12967" s="611" t="s">
        <v>8185</v>
      </c>
      <c r="H12967" s="611" t="s">
        <v>28176</v>
      </c>
      <c r="I12967" s="610"/>
    </row>
    <row r="12968" spans="1:9" x14ac:dyDescent="0.2">
      <c r="A12968" s="609" t="str">
        <f t="shared" si="202"/>
        <v>MIUPL0002</v>
      </c>
      <c r="B12968" s="611" t="s">
        <v>8363</v>
      </c>
      <c r="C12968" s="611" t="s">
        <v>8364</v>
      </c>
      <c r="D12968" s="611" t="s">
        <v>1</v>
      </c>
      <c r="E12968" s="612">
        <v>31.62</v>
      </c>
      <c r="F12968" s="611" t="s">
        <v>8184</v>
      </c>
      <c r="G12968" s="611" t="s">
        <v>8185</v>
      </c>
      <c r="H12968" s="611" t="s">
        <v>28176</v>
      </c>
      <c r="I12968" s="608"/>
    </row>
    <row r="12969" spans="1:9" x14ac:dyDescent="0.2">
      <c r="A12969" s="609" t="str">
        <f t="shared" si="202"/>
        <v>MIUPL0008</v>
      </c>
      <c r="B12969" s="611" t="s">
        <v>8375</v>
      </c>
      <c r="C12969" s="611" t="s">
        <v>8376</v>
      </c>
      <c r="D12969" s="611" t="s">
        <v>1</v>
      </c>
      <c r="E12969" s="612">
        <v>49.9</v>
      </c>
      <c r="F12969" s="611" t="s">
        <v>8184</v>
      </c>
      <c r="G12969" s="611" t="s">
        <v>8185</v>
      </c>
      <c r="H12969" s="611" t="s">
        <v>28176</v>
      </c>
      <c r="I12969" s="608"/>
    </row>
    <row r="12970" spans="1:9" x14ac:dyDescent="0.2">
      <c r="A12970" s="609" t="str">
        <f t="shared" si="202"/>
        <v>MIUPL0014</v>
      </c>
      <c r="B12970" s="611" t="s">
        <v>8387</v>
      </c>
      <c r="C12970" s="611" t="s">
        <v>8388</v>
      </c>
      <c r="D12970" s="611" t="s">
        <v>1</v>
      </c>
      <c r="E12970" s="612">
        <v>60</v>
      </c>
      <c r="F12970" s="611" t="s">
        <v>8184</v>
      </c>
      <c r="G12970" s="611" t="s">
        <v>8185</v>
      </c>
      <c r="H12970" s="611" t="s">
        <v>28176</v>
      </c>
      <c r="I12970" s="610"/>
    </row>
    <row r="12971" spans="1:9" x14ac:dyDescent="0.2">
      <c r="A12971" s="609" t="str">
        <f t="shared" si="202"/>
        <v>MIUPL0017</v>
      </c>
      <c r="B12971" s="611" t="s">
        <v>8393</v>
      </c>
      <c r="C12971" s="611" t="s">
        <v>8394</v>
      </c>
      <c r="D12971" s="611" t="s">
        <v>1</v>
      </c>
      <c r="E12971" s="612">
        <v>50</v>
      </c>
      <c r="F12971" s="611" t="s">
        <v>8184</v>
      </c>
      <c r="G12971" s="611" t="s">
        <v>8185</v>
      </c>
      <c r="H12971" s="611" t="s">
        <v>28176</v>
      </c>
      <c r="I12971" s="608"/>
    </row>
    <row r="12972" spans="1:9" x14ac:dyDescent="0.2">
      <c r="A12972" s="609" t="str">
        <f t="shared" si="202"/>
        <v>MIUPL0018</v>
      </c>
      <c r="B12972" s="611" t="s">
        <v>8395</v>
      </c>
      <c r="C12972" s="611" t="s">
        <v>8396</v>
      </c>
      <c r="D12972" s="611" t="s">
        <v>1</v>
      </c>
      <c r="E12972" s="612">
        <v>15.9</v>
      </c>
      <c r="F12972" s="611" t="s">
        <v>8184</v>
      </c>
      <c r="G12972" s="611" t="s">
        <v>8185</v>
      </c>
      <c r="H12972" s="611" t="s">
        <v>28176</v>
      </c>
      <c r="I12972" s="610"/>
    </row>
    <row r="12973" spans="1:9" x14ac:dyDescent="0.2">
      <c r="A12973" s="609" t="str">
        <f t="shared" si="202"/>
        <v>MIUPL0019</v>
      </c>
      <c r="B12973" s="611" t="s">
        <v>8397</v>
      </c>
      <c r="C12973" s="611" t="s">
        <v>8398</v>
      </c>
      <c r="D12973" s="611" t="s">
        <v>1</v>
      </c>
      <c r="E12973" s="612">
        <v>31.62</v>
      </c>
      <c r="F12973" s="611" t="s">
        <v>8184</v>
      </c>
      <c r="G12973" s="611" t="s">
        <v>8185</v>
      </c>
      <c r="H12973" s="611" t="s">
        <v>28176</v>
      </c>
      <c r="I12973" s="610"/>
    </row>
    <row r="12974" spans="1:9" x14ac:dyDescent="0.2">
      <c r="A12974" s="609" t="str">
        <f t="shared" si="202"/>
        <v>MIUPL0022</v>
      </c>
      <c r="B12974" s="611" t="s">
        <v>8403</v>
      </c>
      <c r="C12974" s="611" t="s">
        <v>8404</v>
      </c>
      <c r="D12974" s="611" t="s">
        <v>1</v>
      </c>
      <c r="E12974" s="612">
        <v>15.81</v>
      </c>
      <c r="F12974" s="611" t="s">
        <v>8184</v>
      </c>
      <c r="G12974" s="611" t="s">
        <v>8185</v>
      </c>
      <c r="H12974" s="611" t="s">
        <v>28176</v>
      </c>
      <c r="I12974" s="613"/>
    </row>
    <row r="12975" spans="1:9" x14ac:dyDescent="0.2">
      <c r="A12975" s="609" t="str">
        <f t="shared" si="202"/>
        <v>MIUPL0035</v>
      </c>
      <c r="B12975" s="611" t="s">
        <v>8429</v>
      </c>
      <c r="C12975" s="611" t="s">
        <v>8430</v>
      </c>
      <c r="D12975" s="611" t="s">
        <v>1</v>
      </c>
      <c r="E12975" s="612">
        <v>5</v>
      </c>
      <c r="F12975" s="611" t="s">
        <v>8184</v>
      </c>
      <c r="G12975" s="611" t="s">
        <v>8185</v>
      </c>
      <c r="H12975" s="611" t="s">
        <v>28176</v>
      </c>
      <c r="I12975" s="608"/>
    </row>
    <row r="12976" spans="1:9" x14ac:dyDescent="0.2">
      <c r="A12976" s="609" t="str">
        <f t="shared" si="202"/>
        <v>MIUPL0041</v>
      </c>
      <c r="B12976" s="611" t="s">
        <v>8441</v>
      </c>
      <c r="C12976" s="611" t="s">
        <v>8442</v>
      </c>
      <c r="D12976" s="611" t="s">
        <v>1</v>
      </c>
      <c r="E12976" s="612">
        <v>66</v>
      </c>
      <c r="F12976" s="611" t="s">
        <v>8184</v>
      </c>
      <c r="G12976" s="611" t="s">
        <v>8185</v>
      </c>
      <c r="H12976" s="611" t="s">
        <v>28176</v>
      </c>
      <c r="I12976" s="613"/>
    </row>
    <row r="12977" spans="1:9" x14ac:dyDescent="0.2">
      <c r="A12977" s="609" t="str">
        <f t="shared" si="202"/>
        <v>MIUPL0046</v>
      </c>
      <c r="B12977" s="611" t="s">
        <v>8449</v>
      </c>
      <c r="C12977" s="611" t="s">
        <v>8450</v>
      </c>
      <c r="D12977" s="611" t="s">
        <v>1</v>
      </c>
      <c r="E12977" s="612">
        <v>157.94999999999999</v>
      </c>
      <c r="F12977" s="611" t="s">
        <v>8184</v>
      </c>
      <c r="G12977" s="611" t="s">
        <v>8185</v>
      </c>
      <c r="H12977" s="611" t="s">
        <v>28176</v>
      </c>
      <c r="I12977" s="613"/>
    </row>
    <row r="12978" spans="1:9" x14ac:dyDescent="0.2">
      <c r="A12978" s="609" t="str">
        <f t="shared" si="202"/>
        <v>MIUPL0047</v>
      </c>
      <c r="B12978" s="611" t="s">
        <v>8451</v>
      </c>
      <c r="C12978" s="611" t="s">
        <v>8452</v>
      </c>
      <c r="D12978" s="611" t="s">
        <v>1</v>
      </c>
      <c r="E12978" s="612">
        <v>200</v>
      </c>
      <c r="F12978" s="611" t="s">
        <v>8184</v>
      </c>
      <c r="G12978" s="611" t="s">
        <v>8185</v>
      </c>
      <c r="H12978" s="611" t="s">
        <v>28176</v>
      </c>
      <c r="I12978" s="610"/>
    </row>
    <row r="12979" spans="1:9" x14ac:dyDescent="0.2">
      <c r="A12979" s="609" t="str">
        <f t="shared" si="202"/>
        <v>MIUPL0048</v>
      </c>
      <c r="B12979" s="611" t="s">
        <v>8453</v>
      </c>
      <c r="C12979" s="611" t="s">
        <v>8454</v>
      </c>
      <c r="D12979" s="611" t="s">
        <v>1</v>
      </c>
      <c r="E12979" s="612">
        <v>158.1</v>
      </c>
      <c r="F12979" s="611" t="s">
        <v>8184</v>
      </c>
      <c r="G12979" s="611" t="s">
        <v>8185</v>
      </c>
      <c r="H12979" s="611" t="s">
        <v>28176</v>
      </c>
      <c r="I12979" s="613"/>
    </row>
    <row r="12980" spans="1:9" x14ac:dyDescent="0.2">
      <c r="A12980" s="609" t="str">
        <f t="shared" si="202"/>
        <v>MIUPL0050</v>
      </c>
      <c r="B12980" s="611" t="s">
        <v>8457</v>
      </c>
      <c r="C12980" s="611" t="s">
        <v>8458</v>
      </c>
      <c r="D12980" s="611" t="s">
        <v>1</v>
      </c>
      <c r="E12980" s="612">
        <v>52.7</v>
      </c>
      <c r="F12980" s="611" t="s">
        <v>8184</v>
      </c>
      <c r="G12980" s="611" t="s">
        <v>8185</v>
      </c>
      <c r="H12980" s="611" t="s">
        <v>28176</v>
      </c>
      <c r="I12980" s="613"/>
    </row>
    <row r="12981" spans="1:9" x14ac:dyDescent="0.2">
      <c r="A12981" s="609" t="str">
        <f t="shared" si="202"/>
        <v>MIUPL0051</v>
      </c>
      <c r="B12981" s="611" t="s">
        <v>8459</v>
      </c>
      <c r="C12981" s="611" t="s">
        <v>8460</v>
      </c>
      <c r="D12981" s="611" t="s">
        <v>1</v>
      </c>
      <c r="E12981" s="612">
        <v>26.35</v>
      </c>
      <c r="F12981" s="611" t="s">
        <v>8184</v>
      </c>
      <c r="G12981" s="611" t="s">
        <v>8185</v>
      </c>
      <c r="H12981" s="611" t="s">
        <v>28176</v>
      </c>
      <c r="I12981" s="610"/>
    </row>
    <row r="12982" spans="1:9" x14ac:dyDescent="0.2">
      <c r="A12982" s="609" t="str">
        <f t="shared" si="202"/>
        <v>MIUPL0052</v>
      </c>
      <c r="B12982" s="611" t="s">
        <v>8461</v>
      </c>
      <c r="C12982" s="611" t="s">
        <v>8462</v>
      </c>
      <c r="D12982" s="611" t="s">
        <v>1</v>
      </c>
      <c r="E12982" s="612">
        <v>100</v>
      </c>
      <c r="F12982" s="611" t="s">
        <v>8184</v>
      </c>
      <c r="G12982" s="611" t="s">
        <v>8185</v>
      </c>
      <c r="H12982" s="611" t="s">
        <v>28176</v>
      </c>
      <c r="I12982" s="608"/>
    </row>
    <row r="12983" spans="1:9" x14ac:dyDescent="0.2">
      <c r="A12983" s="609" t="str">
        <f t="shared" si="202"/>
        <v>MIUC0007</v>
      </c>
      <c r="B12983" s="611" t="s">
        <v>8348</v>
      </c>
      <c r="C12983" s="611" t="s">
        <v>8349</v>
      </c>
      <c r="D12983" s="611" t="s">
        <v>3</v>
      </c>
      <c r="E12983" s="612">
        <v>793.79</v>
      </c>
      <c r="F12983" s="611" t="s">
        <v>8184</v>
      </c>
      <c r="G12983" s="611" t="s">
        <v>8185</v>
      </c>
      <c r="H12983" s="611" t="s">
        <v>28176</v>
      </c>
      <c r="I12983" s="610"/>
    </row>
    <row r="12984" spans="1:9" x14ac:dyDescent="0.2">
      <c r="A12984" s="609" t="str">
        <f t="shared" si="202"/>
        <v>MIUIL0001</v>
      </c>
      <c r="B12984" s="611" t="s">
        <v>8352</v>
      </c>
      <c r="C12984" s="611" t="s">
        <v>8353</v>
      </c>
      <c r="D12984" s="611" t="s">
        <v>1</v>
      </c>
      <c r="E12984" s="612">
        <v>23.89</v>
      </c>
      <c r="F12984" s="611" t="s">
        <v>8184</v>
      </c>
      <c r="G12984" s="611" t="s">
        <v>8185</v>
      </c>
      <c r="H12984" s="611" t="s">
        <v>28176</v>
      </c>
      <c r="I12984" s="613"/>
    </row>
    <row r="12985" spans="1:9" x14ac:dyDescent="0.2">
      <c r="A12985" s="609" t="str">
        <f t="shared" si="202"/>
        <v>MIUIL0003</v>
      </c>
      <c r="B12985" s="611" t="s">
        <v>8356</v>
      </c>
      <c r="C12985" s="611" t="s">
        <v>8357</v>
      </c>
      <c r="D12985" s="611" t="s">
        <v>1</v>
      </c>
      <c r="E12985" s="612">
        <v>26.16</v>
      </c>
      <c r="F12985" s="611" t="s">
        <v>8184</v>
      </c>
      <c r="G12985" s="611" t="s">
        <v>8185</v>
      </c>
      <c r="H12985" s="611" t="s">
        <v>28176</v>
      </c>
      <c r="I12985" s="608"/>
    </row>
    <row r="12986" spans="1:9" x14ac:dyDescent="0.2">
      <c r="A12986" s="609" t="str">
        <f t="shared" si="202"/>
        <v>MIUC0008</v>
      </c>
      <c r="B12986" s="611" t="s">
        <v>8350</v>
      </c>
      <c r="C12986" s="611" t="s">
        <v>8351</v>
      </c>
      <c r="D12986" s="611" t="s">
        <v>1</v>
      </c>
      <c r="E12986" s="612">
        <v>27477.81</v>
      </c>
      <c r="F12986" s="611" t="s">
        <v>8184</v>
      </c>
      <c r="G12986" s="611" t="s">
        <v>8185</v>
      </c>
      <c r="H12986" s="611" t="s">
        <v>28176</v>
      </c>
      <c r="I12986" s="608"/>
    </row>
    <row r="12987" spans="1:9" x14ac:dyDescent="0.2">
      <c r="A12987" s="609" t="str">
        <f t="shared" si="202"/>
        <v>MIUIL0004</v>
      </c>
      <c r="B12987" s="611" t="s">
        <v>8358</v>
      </c>
      <c r="C12987" s="611" t="s">
        <v>8359</v>
      </c>
      <c r="D12987" s="611" t="s">
        <v>1</v>
      </c>
      <c r="E12987" s="612">
        <v>15936.48</v>
      </c>
      <c r="F12987" s="611" t="s">
        <v>8184</v>
      </c>
      <c r="G12987" s="611" t="s">
        <v>8185</v>
      </c>
      <c r="H12987" s="611" t="s">
        <v>28176</v>
      </c>
      <c r="I12987" s="613"/>
    </row>
    <row r="12988" spans="1:9" x14ac:dyDescent="0.2">
      <c r="A12988" s="609" t="str">
        <f t="shared" si="202"/>
        <v>MIUSD0005</v>
      </c>
      <c r="B12988" s="611" t="s">
        <v>8467</v>
      </c>
      <c r="C12988" s="611" t="s">
        <v>8468</v>
      </c>
      <c r="D12988" s="611" t="s">
        <v>3</v>
      </c>
      <c r="E12988" s="612">
        <v>6.32</v>
      </c>
      <c r="F12988" s="611" t="s">
        <v>8184</v>
      </c>
      <c r="G12988" s="611" t="s">
        <v>8185</v>
      </c>
      <c r="H12988" s="611" t="s">
        <v>28176</v>
      </c>
      <c r="I12988" s="613"/>
    </row>
    <row r="12989" spans="1:9" x14ac:dyDescent="0.2">
      <c r="A12989" s="609" t="str">
        <f t="shared" si="202"/>
        <v>MIUPL0055</v>
      </c>
      <c r="B12989" s="611" t="s">
        <v>8465</v>
      </c>
      <c r="C12989" s="611" t="s">
        <v>8460</v>
      </c>
      <c r="D12989" s="611" t="s">
        <v>1</v>
      </c>
      <c r="E12989" s="612">
        <v>26.35</v>
      </c>
      <c r="F12989" s="611" t="s">
        <v>8184</v>
      </c>
      <c r="G12989" s="611" t="s">
        <v>8185</v>
      </c>
      <c r="H12989" s="611" t="s">
        <v>28176</v>
      </c>
      <c r="I12989" s="613"/>
    </row>
    <row r="12990" spans="1:9" x14ac:dyDescent="0.2">
      <c r="A12990" s="609" t="str">
        <f t="shared" si="202"/>
        <v>IUP0010</v>
      </c>
      <c r="B12990" s="611" t="s">
        <v>8326</v>
      </c>
      <c r="C12990" s="611" t="s">
        <v>8327</v>
      </c>
      <c r="D12990" s="611" t="s">
        <v>1</v>
      </c>
      <c r="E12990" s="612">
        <v>44.67</v>
      </c>
      <c r="F12990" s="611" t="s">
        <v>8184</v>
      </c>
      <c r="G12990" s="611" t="s">
        <v>8185</v>
      </c>
      <c r="H12990" s="611" t="s">
        <v>28176</v>
      </c>
      <c r="I12990" s="608"/>
    </row>
    <row r="12991" spans="1:9" x14ac:dyDescent="0.2">
      <c r="A12991" s="609" t="str">
        <f t="shared" si="202"/>
        <v>IUP0012</v>
      </c>
      <c r="B12991" s="611" t="s">
        <v>8330</v>
      </c>
      <c r="C12991" s="611" t="s">
        <v>8331</v>
      </c>
      <c r="D12991" s="611" t="s">
        <v>1</v>
      </c>
      <c r="E12991" s="612">
        <v>1465.48</v>
      </c>
      <c r="F12991" s="611" t="s">
        <v>8184</v>
      </c>
      <c r="G12991" s="611" t="s">
        <v>8185</v>
      </c>
      <c r="H12991" s="611" t="s">
        <v>28176</v>
      </c>
      <c r="I12991" s="613"/>
    </row>
    <row r="12992" spans="1:9" x14ac:dyDescent="0.2">
      <c r="A12992" s="609" t="str">
        <f t="shared" si="202"/>
        <v>MIUL0002</v>
      </c>
      <c r="B12992" s="611" t="s">
        <v>8360</v>
      </c>
      <c r="C12992" s="611" t="s">
        <v>8355</v>
      </c>
      <c r="D12992" s="611" t="s">
        <v>1</v>
      </c>
      <c r="E12992" s="612">
        <v>23.89</v>
      </c>
      <c r="F12992" s="611" t="s">
        <v>8184</v>
      </c>
      <c r="G12992" s="611" t="s">
        <v>8185</v>
      </c>
      <c r="H12992" s="611" t="s">
        <v>28176</v>
      </c>
      <c r="I12992" s="613"/>
    </row>
    <row r="12993" spans="1:9" x14ac:dyDescent="0.2">
      <c r="A12993" s="609" t="str">
        <f t="shared" si="202"/>
        <v>MIUD0019</v>
      </c>
      <c r="B12993" s="611" t="s">
        <v>8765</v>
      </c>
      <c r="C12993" s="611" t="s">
        <v>8766</v>
      </c>
      <c r="D12993" s="611" t="s">
        <v>2</v>
      </c>
      <c r="E12993" s="612">
        <v>107.82</v>
      </c>
      <c r="F12993" s="611" t="s">
        <v>8184</v>
      </c>
      <c r="G12993" s="611" t="s">
        <v>8185</v>
      </c>
      <c r="H12993" s="611" t="s">
        <v>28176</v>
      </c>
      <c r="I12993" s="613"/>
    </row>
    <row r="12994" spans="1:9" x14ac:dyDescent="0.2">
      <c r="A12994" s="609" t="str">
        <f t="shared" ref="A12994:A13057" si="203">IF(ISERROR(SEARCH("/",B12994)=6),TRIM(CLEAN(B12994)),IF(SEARCH("/",B12994)=6,IF(LEN(TRIM(CLEAN(B12994)))=7,LEFT(TRIM(CLEAN(B12994)),6)&amp;"00"&amp;RIGHT(TRIM(CLEAN(B12994)),1),LEFT(TRIM(CLEAN(B12994)),6)&amp;"0"&amp;RIGHT(TRIM(CLEAN(B12994)),2)),TRIM(CLEAN(B12994))))</f>
        <v>MIUD0020</v>
      </c>
      <c r="B12994" s="611" t="s">
        <v>8767</v>
      </c>
      <c r="C12994" s="611" t="s">
        <v>8768</v>
      </c>
      <c r="D12994" s="611" t="s">
        <v>2</v>
      </c>
      <c r="E12994" s="612">
        <v>175.79</v>
      </c>
      <c r="F12994" s="611" t="s">
        <v>8184</v>
      </c>
      <c r="G12994" s="611" t="s">
        <v>8185</v>
      </c>
      <c r="H12994" s="611" t="s">
        <v>28176</v>
      </c>
      <c r="I12994" s="613"/>
    </row>
    <row r="12995" spans="1:9" x14ac:dyDescent="0.2">
      <c r="A12995" s="609" t="str">
        <f t="shared" si="203"/>
        <v>MIUD0021</v>
      </c>
      <c r="B12995" s="611" t="s">
        <v>8769</v>
      </c>
      <c r="C12995" s="611" t="s">
        <v>8770</v>
      </c>
      <c r="D12995" s="611" t="s">
        <v>2</v>
      </c>
      <c r="E12995" s="612">
        <v>251.45</v>
      </c>
      <c r="F12995" s="611" t="s">
        <v>8184</v>
      </c>
      <c r="G12995" s="611" t="s">
        <v>8185</v>
      </c>
      <c r="H12995" s="611" t="s">
        <v>28176</v>
      </c>
      <c r="I12995" s="613"/>
    </row>
    <row r="12996" spans="1:9" x14ac:dyDescent="0.2">
      <c r="A12996" s="609" t="str">
        <f t="shared" si="203"/>
        <v>MIUD0022</v>
      </c>
      <c r="B12996" s="611" t="s">
        <v>8771</v>
      </c>
      <c r="C12996" s="611" t="s">
        <v>8772</v>
      </c>
      <c r="D12996" s="611" t="s">
        <v>2</v>
      </c>
      <c r="E12996" s="612">
        <v>371.78</v>
      </c>
      <c r="F12996" s="611" t="s">
        <v>8184</v>
      </c>
      <c r="G12996" s="611" t="s">
        <v>8185</v>
      </c>
      <c r="H12996" s="611" t="s">
        <v>28176</v>
      </c>
      <c r="I12996" s="613"/>
    </row>
    <row r="12997" spans="1:9" x14ac:dyDescent="0.2">
      <c r="A12997" s="609" t="str">
        <f t="shared" si="203"/>
        <v>IUD022</v>
      </c>
      <c r="B12997" s="611" t="s">
        <v>561</v>
      </c>
      <c r="C12997" s="611" t="s">
        <v>562</v>
      </c>
      <c r="D12997" s="611" t="s">
        <v>3</v>
      </c>
      <c r="E12997" s="612">
        <v>348.89</v>
      </c>
      <c r="F12997" s="611" t="s">
        <v>8184</v>
      </c>
      <c r="G12997" s="611" t="s">
        <v>8185</v>
      </c>
      <c r="H12997" s="611" t="s">
        <v>28176</v>
      </c>
      <c r="I12997" s="608"/>
    </row>
    <row r="12998" spans="1:9" x14ac:dyDescent="0.2">
      <c r="A12998" s="609" t="str">
        <f t="shared" si="203"/>
        <v>MIUD0023</v>
      </c>
      <c r="B12998" s="611" t="s">
        <v>8773</v>
      </c>
      <c r="C12998" s="611" t="s">
        <v>8774</v>
      </c>
      <c r="D12998" s="611" t="s">
        <v>2</v>
      </c>
      <c r="E12998" s="612">
        <v>524.86</v>
      </c>
      <c r="F12998" s="611" t="s">
        <v>8184</v>
      </c>
      <c r="G12998" s="611" t="s">
        <v>8185</v>
      </c>
      <c r="H12998" s="611" t="s">
        <v>28176</v>
      </c>
      <c r="I12998" s="610"/>
    </row>
    <row r="12999" spans="1:9" x14ac:dyDescent="0.2">
      <c r="A12999" s="609" t="str">
        <f t="shared" si="203"/>
        <v>IUP0008</v>
      </c>
      <c r="B12999" s="611" t="s">
        <v>622</v>
      </c>
      <c r="C12999" s="611" t="s">
        <v>623</v>
      </c>
      <c r="D12999" s="611" t="s">
        <v>609</v>
      </c>
      <c r="E12999" s="612">
        <v>3940</v>
      </c>
      <c r="F12999" s="611" t="s">
        <v>8184</v>
      </c>
      <c r="G12999" s="611" t="s">
        <v>8185</v>
      </c>
      <c r="H12999" s="611" t="s">
        <v>28176</v>
      </c>
      <c r="I12999" s="613"/>
    </row>
    <row r="13000" spans="1:9" x14ac:dyDescent="0.2">
      <c r="A13000" s="609" t="str">
        <f t="shared" si="203"/>
        <v>IUS0021</v>
      </c>
      <c r="B13000" s="611" t="s">
        <v>653</v>
      </c>
      <c r="C13000" s="611" t="s">
        <v>654</v>
      </c>
      <c r="D13000" s="611" t="s">
        <v>1</v>
      </c>
      <c r="E13000" s="612">
        <v>43.43</v>
      </c>
      <c r="F13000" s="611" t="s">
        <v>8184</v>
      </c>
      <c r="G13000" s="611" t="s">
        <v>8185</v>
      </c>
      <c r="H13000" s="611" t="s">
        <v>28176</v>
      </c>
      <c r="I13000" s="610"/>
    </row>
    <row r="13001" spans="1:9" x14ac:dyDescent="0.2">
      <c r="A13001" s="609" t="str">
        <f t="shared" si="203"/>
        <v>IUD023</v>
      </c>
      <c r="B13001" s="611" t="s">
        <v>563</v>
      </c>
      <c r="C13001" s="611" t="s">
        <v>564</v>
      </c>
      <c r="D13001" s="611" t="s">
        <v>1</v>
      </c>
      <c r="E13001" s="612">
        <v>456</v>
      </c>
      <c r="F13001" s="611" t="s">
        <v>8184</v>
      </c>
      <c r="G13001" s="611" t="s">
        <v>8185</v>
      </c>
      <c r="H13001" s="611" t="s">
        <v>28176</v>
      </c>
      <c r="I13001" s="610"/>
    </row>
    <row r="13002" spans="1:9" x14ac:dyDescent="0.2">
      <c r="A13002" s="609" t="str">
        <f t="shared" si="203"/>
        <v>IUD010</v>
      </c>
      <c r="B13002" s="611" t="s">
        <v>543</v>
      </c>
      <c r="C13002" s="611" t="s">
        <v>415</v>
      </c>
      <c r="D13002" s="611" t="s">
        <v>2</v>
      </c>
      <c r="E13002" s="612">
        <v>70</v>
      </c>
      <c r="F13002" s="611" t="s">
        <v>8184</v>
      </c>
      <c r="G13002" s="611" t="s">
        <v>8185</v>
      </c>
      <c r="H13002" s="611" t="s">
        <v>28176</v>
      </c>
      <c r="I13002" s="610"/>
    </row>
    <row r="13003" spans="1:9" x14ac:dyDescent="0.2">
      <c r="A13003" s="609" t="str">
        <f t="shared" si="203"/>
        <v>IUD016</v>
      </c>
      <c r="B13003" s="611" t="s">
        <v>551</v>
      </c>
      <c r="C13003" s="611" t="s">
        <v>552</v>
      </c>
      <c r="D13003" s="611" t="s">
        <v>2</v>
      </c>
      <c r="E13003" s="612">
        <v>1095</v>
      </c>
      <c r="F13003" s="611" t="s">
        <v>8184</v>
      </c>
      <c r="G13003" s="611" t="s">
        <v>8185</v>
      </c>
      <c r="H13003" s="611" t="s">
        <v>28176</v>
      </c>
      <c r="I13003" s="613"/>
    </row>
    <row r="13004" spans="1:9" x14ac:dyDescent="0.2">
      <c r="A13004" s="609" t="str">
        <f t="shared" si="203"/>
        <v>IUD012</v>
      </c>
      <c r="B13004" s="611" t="s">
        <v>545</v>
      </c>
      <c r="C13004" s="611" t="s">
        <v>546</v>
      </c>
      <c r="D13004" s="611" t="s">
        <v>2</v>
      </c>
      <c r="E13004" s="612">
        <v>207</v>
      </c>
      <c r="F13004" s="611" t="s">
        <v>8184</v>
      </c>
      <c r="G13004" s="611" t="s">
        <v>8185</v>
      </c>
      <c r="H13004" s="611" t="s">
        <v>28176</v>
      </c>
      <c r="I13004" s="610"/>
    </row>
    <row r="13005" spans="1:9" x14ac:dyDescent="0.2">
      <c r="A13005" s="609" t="str">
        <f t="shared" si="203"/>
        <v>IUD008</v>
      </c>
      <c r="B13005" s="611" t="s">
        <v>539</v>
      </c>
      <c r="C13005" s="611" t="s">
        <v>540</v>
      </c>
      <c r="D13005" s="611" t="s">
        <v>2</v>
      </c>
      <c r="E13005" s="612">
        <v>761.61</v>
      </c>
      <c r="F13005" s="611" t="s">
        <v>8184</v>
      </c>
      <c r="G13005" s="611" t="s">
        <v>8185</v>
      </c>
      <c r="H13005" s="611" t="s">
        <v>28176</v>
      </c>
      <c r="I13005" s="613"/>
    </row>
    <row r="13006" spans="1:9" x14ac:dyDescent="0.2">
      <c r="A13006" s="609" t="str">
        <f t="shared" si="203"/>
        <v>IUD013</v>
      </c>
      <c r="B13006" s="611" t="s">
        <v>547</v>
      </c>
      <c r="C13006" s="611" t="s">
        <v>417</v>
      </c>
      <c r="D13006" s="611" t="s">
        <v>2</v>
      </c>
      <c r="E13006" s="612">
        <v>325</v>
      </c>
      <c r="F13006" s="611" t="s">
        <v>8184</v>
      </c>
      <c r="G13006" s="611" t="s">
        <v>8185</v>
      </c>
      <c r="H13006" s="611" t="s">
        <v>28176</v>
      </c>
      <c r="I13006" s="613"/>
    </row>
    <row r="13007" spans="1:9" x14ac:dyDescent="0.2">
      <c r="A13007" s="609" t="str">
        <f t="shared" si="203"/>
        <v>IUIL00017</v>
      </c>
      <c r="B13007" s="611" t="s">
        <v>577</v>
      </c>
      <c r="C13007" s="611" t="s">
        <v>578</v>
      </c>
      <c r="D13007" s="611" t="s">
        <v>2</v>
      </c>
      <c r="E13007" s="612">
        <v>15.18</v>
      </c>
      <c r="F13007" s="611" t="s">
        <v>8184</v>
      </c>
      <c r="G13007" s="611" t="s">
        <v>8185</v>
      </c>
      <c r="H13007" s="611" t="s">
        <v>28176</v>
      </c>
      <c r="I13007" s="610"/>
    </row>
    <row r="13008" spans="1:9" x14ac:dyDescent="0.2">
      <c r="A13008" s="609" t="str">
        <f t="shared" si="203"/>
        <v>MIUS0001</v>
      </c>
      <c r="B13008" s="611" t="s">
        <v>712</v>
      </c>
      <c r="C13008" s="611" t="s">
        <v>713</v>
      </c>
      <c r="D13008" s="611" t="s">
        <v>457</v>
      </c>
      <c r="E13008" s="612">
        <v>12.68</v>
      </c>
      <c r="F13008" s="611" t="s">
        <v>8184</v>
      </c>
      <c r="G13008" s="611" t="s">
        <v>8185</v>
      </c>
      <c r="H13008" s="611" t="s">
        <v>28176</v>
      </c>
      <c r="I13008" s="613"/>
    </row>
    <row r="13009" spans="1:9" x14ac:dyDescent="0.2">
      <c r="A13009" s="609" t="str">
        <f t="shared" si="203"/>
        <v>IUMA0003</v>
      </c>
      <c r="B13009" s="611" t="s">
        <v>8324</v>
      </c>
      <c r="C13009" s="611" t="s">
        <v>8325</v>
      </c>
      <c r="D13009" s="611" t="s">
        <v>503</v>
      </c>
      <c r="E13009" s="612">
        <v>31.9</v>
      </c>
      <c r="F13009" s="611" t="s">
        <v>8184</v>
      </c>
      <c r="G13009" s="611" t="s">
        <v>8185</v>
      </c>
      <c r="H13009" s="611" t="s">
        <v>28176</v>
      </c>
      <c r="I13009" s="613"/>
    </row>
    <row r="13010" spans="1:9" x14ac:dyDescent="0.2">
      <c r="A13010" s="609" t="str">
        <f t="shared" si="203"/>
        <v>MIUD0003</v>
      </c>
      <c r="B13010" s="611" t="s">
        <v>677</v>
      </c>
      <c r="C13010" s="611" t="s">
        <v>678</v>
      </c>
      <c r="D13010" s="611" t="s">
        <v>2</v>
      </c>
      <c r="E13010" s="612">
        <v>1443.33</v>
      </c>
      <c r="F13010" s="611" t="s">
        <v>8184</v>
      </c>
      <c r="G13010" s="611" t="s">
        <v>8185</v>
      </c>
      <c r="H13010" s="611" t="s">
        <v>28176</v>
      </c>
      <c r="I13010" s="613"/>
    </row>
    <row r="13011" spans="1:9" x14ac:dyDescent="0.2">
      <c r="A13011" s="609" t="str">
        <f t="shared" si="203"/>
        <v>IUD009</v>
      </c>
      <c r="B13011" s="611" t="s">
        <v>541</v>
      </c>
      <c r="C13011" s="611" t="s">
        <v>542</v>
      </c>
      <c r="D13011" s="611" t="s">
        <v>2</v>
      </c>
      <c r="E13011" s="612">
        <v>1132.08</v>
      </c>
      <c r="F13011" s="611" t="s">
        <v>8184</v>
      </c>
      <c r="G13011" s="611" t="s">
        <v>8185</v>
      </c>
      <c r="H13011" s="611" t="s">
        <v>28176</v>
      </c>
      <c r="I13011" s="608"/>
    </row>
    <row r="13012" spans="1:9" x14ac:dyDescent="0.2">
      <c r="A13012" s="609" t="str">
        <f t="shared" si="203"/>
        <v>IUD020</v>
      </c>
      <c r="B13012" s="611" t="s">
        <v>8320</v>
      </c>
      <c r="C13012" s="611" t="s">
        <v>8321</v>
      </c>
      <c r="D13012" s="611" t="s">
        <v>3</v>
      </c>
      <c r="E13012" s="612">
        <v>17.97</v>
      </c>
      <c r="F13012" s="611" t="s">
        <v>8184</v>
      </c>
      <c r="G13012" s="611" t="s">
        <v>8185</v>
      </c>
      <c r="H13012" s="611" t="s">
        <v>28176</v>
      </c>
      <c r="I13012" s="608"/>
    </row>
    <row r="13013" spans="1:9" x14ac:dyDescent="0.2">
      <c r="A13013" s="609" t="str">
        <f t="shared" si="203"/>
        <v>IUA001</v>
      </c>
      <c r="B13013" s="611" t="s">
        <v>8314</v>
      </c>
      <c r="C13013" s="611" t="s">
        <v>8315</v>
      </c>
      <c r="D13013" s="611" t="s">
        <v>1</v>
      </c>
      <c r="E13013" s="612">
        <v>84.32</v>
      </c>
      <c r="F13013" s="611" t="s">
        <v>8184</v>
      </c>
      <c r="G13013" s="611" t="s">
        <v>8185</v>
      </c>
      <c r="H13013" s="611" t="s">
        <v>28176</v>
      </c>
      <c r="I13013" s="613"/>
    </row>
    <row r="13014" spans="1:9" x14ac:dyDescent="0.2">
      <c r="A13014" s="609" t="str">
        <f t="shared" si="203"/>
        <v>MIUD0004</v>
      </c>
      <c r="B13014" s="611" t="s">
        <v>679</v>
      </c>
      <c r="C13014" s="611" t="s">
        <v>680</v>
      </c>
      <c r="D13014" s="611" t="s">
        <v>2</v>
      </c>
      <c r="E13014" s="612">
        <v>65</v>
      </c>
      <c r="F13014" s="611" t="s">
        <v>8184</v>
      </c>
      <c r="G13014" s="611" t="s">
        <v>8185</v>
      </c>
      <c r="H13014" s="611" t="s">
        <v>28176</v>
      </c>
      <c r="I13014" s="608"/>
    </row>
    <row r="13015" spans="1:9" x14ac:dyDescent="0.2">
      <c r="A13015" s="609" t="str">
        <f t="shared" si="203"/>
        <v>MIUS0002</v>
      </c>
      <c r="B13015" s="611" t="s">
        <v>714</v>
      </c>
      <c r="C13015" s="611" t="s">
        <v>604</v>
      </c>
      <c r="D13015" s="611" t="s">
        <v>3</v>
      </c>
      <c r="E13015" s="612">
        <v>102.96</v>
      </c>
      <c r="F13015" s="611" t="s">
        <v>8184</v>
      </c>
      <c r="G13015" s="611" t="s">
        <v>8185</v>
      </c>
      <c r="H13015" s="611" t="s">
        <v>28176</v>
      </c>
      <c r="I13015" s="608"/>
    </row>
    <row r="13016" spans="1:9" x14ac:dyDescent="0.2">
      <c r="A13016" s="609" t="str">
        <f t="shared" si="203"/>
        <v>MIUD0006</v>
      </c>
      <c r="B13016" s="611" t="s">
        <v>683</v>
      </c>
      <c r="C13016" s="611" t="s">
        <v>684</v>
      </c>
      <c r="D13016" s="611" t="s">
        <v>457</v>
      </c>
      <c r="E13016" s="612">
        <v>35.42</v>
      </c>
      <c r="F13016" s="611" t="s">
        <v>8184</v>
      </c>
      <c r="G13016" s="611" t="s">
        <v>8185</v>
      </c>
      <c r="H13016" s="611" t="s">
        <v>28176</v>
      </c>
      <c r="I13016" s="613"/>
    </row>
    <row r="13017" spans="1:9" x14ac:dyDescent="0.2">
      <c r="A13017" s="609" t="str">
        <f t="shared" si="203"/>
        <v>IUC0011</v>
      </c>
      <c r="B13017" s="611" t="s">
        <v>501</v>
      </c>
      <c r="C13017" s="611" t="s">
        <v>502</v>
      </c>
      <c r="D13017" s="611" t="s">
        <v>503</v>
      </c>
      <c r="E13017" s="612">
        <v>11.18</v>
      </c>
      <c r="F13017" s="611" t="s">
        <v>8184</v>
      </c>
      <c r="G13017" s="611" t="s">
        <v>8185</v>
      </c>
      <c r="H13017" s="611" t="s">
        <v>28176</v>
      </c>
      <c r="I13017" s="608"/>
    </row>
    <row r="13018" spans="1:9" x14ac:dyDescent="0.2">
      <c r="A13018" s="609" t="str">
        <f t="shared" si="203"/>
        <v>IUC0012</v>
      </c>
      <c r="B13018" s="611" t="s">
        <v>8316</v>
      </c>
      <c r="C13018" s="611" t="s">
        <v>8317</v>
      </c>
      <c r="D13018" s="611" t="s">
        <v>2</v>
      </c>
      <c r="E13018" s="612">
        <v>288</v>
      </c>
      <c r="F13018" s="611" t="s">
        <v>8184</v>
      </c>
      <c r="G13018" s="611" t="s">
        <v>8185</v>
      </c>
      <c r="H13018" s="611" t="s">
        <v>28176</v>
      </c>
      <c r="I13018" s="610"/>
    </row>
    <row r="13019" spans="1:9" x14ac:dyDescent="0.2">
      <c r="A13019" s="609" t="str">
        <f t="shared" si="203"/>
        <v>MIUD0002</v>
      </c>
      <c r="B13019" s="611" t="s">
        <v>675</v>
      </c>
      <c r="C13019" s="611" t="s">
        <v>676</v>
      </c>
      <c r="D13019" s="611" t="s">
        <v>2</v>
      </c>
      <c r="E13019" s="612">
        <v>2893.44</v>
      </c>
      <c r="F13019" s="611" t="s">
        <v>8184</v>
      </c>
      <c r="G13019" s="611" t="s">
        <v>8185</v>
      </c>
      <c r="H13019" s="611" t="s">
        <v>28176</v>
      </c>
      <c r="I13019" s="610"/>
    </row>
    <row r="13020" spans="1:9" x14ac:dyDescent="0.2">
      <c r="A13020" s="609" t="str">
        <f t="shared" si="203"/>
        <v>MIUD0007</v>
      </c>
      <c r="B13020" s="611" t="s">
        <v>685</v>
      </c>
      <c r="C13020" s="611" t="s">
        <v>686</v>
      </c>
      <c r="D13020" s="611" t="s">
        <v>457</v>
      </c>
      <c r="E13020" s="612">
        <v>1.74</v>
      </c>
      <c r="F13020" s="611" t="s">
        <v>8184</v>
      </c>
      <c r="G13020" s="611" t="s">
        <v>8185</v>
      </c>
      <c r="H13020" s="611" t="s">
        <v>28176</v>
      </c>
      <c r="I13020" s="610"/>
    </row>
    <row r="13021" spans="1:9" x14ac:dyDescent="0.2">
      <c r="A13021" s="609" t="str">
        <f t="shared" si="203"/>
        <v>MIUD0009</v>
      </c>
      <c r="B13021" s="611" t="s">
        <v>689</v>
      </c>
      <c r="C13021" s="611" t="s">
        <v>690</v>
      </c>
      <c r="D13021" s="611" t="s">
        <v>457</v>
      </c>
      <c r="E13021" s="612">
        <v>0.22</v>
      </c>
      <c r="F13021" s="611" t="s">
        <v>8184</v>
      </c>
      <c r="G13021" s="611" t="s">
        <v>8185</v>
      </c>
      <c r="H13021" s="611" t="s">
        <v>28176</v>
      </c>
      <c r="I13021" s="610"/>
    </row>
    <row r="13022" spans="1:9" x14ac:dyDescent="0.2">
      <c r="A13022" s="609" t="str">
        <f t="shared" si="203"/>
        <v>MIUD0010</v>
      </c>
      <c r="B13022" s="611" t="s">
        <v>691</v>
      </c>
      <c r="C13022" s="611" t="s">
        <v>692</v>
      </c>
      <c r="D13022" s="611" t="s">
        <v>503</v>
      </c>
      <c r="E13022" s="612">
        <v>1.66</v>
      </c>
      <c r="F13022" s="611" t="s">
        <v>8184</v>
      </c>
      <c r="G13022" s="611" t="s">
        <v>8185</v>
      </c>
      <c r="H13022" s="611" t="s">
        <v>28176</v>
      </c>
      <c r="I13022" s="613"/>
    </row>
    <row r="13023" spans="1:9" x14ac:dyDescent="0.2">
      <c r="A13023" s="609" t="str">
        <f t="shared" si="203"/>
        <v>MIUS0003</v>
      </c>
      <c r="B13023" s="611" t="s">
        <v>715</v>
      </c>
      <c r="C13023" s="611" t="s">
        <v>716</v>
      </c>
      <c r="D13023" s="611" t="s">
        <v>1</v>
      </c>
      <c r="E13023" s="612">
        <v>2874.97</v>
      </c>
      <c r="F13023" s="611" t="s">
        <v>8184</v>
      </c>
      <c r="G13023" s="611" t="s">
        <v>8185</v>
      </c>
      <c r="H13023" s="611" t="s">
        <v>28176</v>
      </c>
      <c r="I13023" s="613"/>
    </row>
    <row r="13024" spans="1:9" x14ac:dyDescent="0.2">
      <c r="A13024" s="609" t="str">
        <f t="shared" si="203"/>
        <v>IUD017</v>
      </c>
      <c r="B13024" s="611" t="s">
        <v>553</v>
      </c>
      <c r="C13024" s="611" t="s">
        <v>554</v>
      </c>
      <c r="D13024" s="611" t="s">
        <v>4</v>
      </c>
      <c r="E13024" s="612">
        <v>581.49</v>
      </c>
      <c r="F13024" s="611" t="s">
        <v>8184</v>
      </c>
      <c r="G13024" s="611" t="s">
        <v>8185</v>
      </c>
      <c r="H13024" s="611" t="s">
        <v>28176</v>
      </c>
      <c r="I13024" s="613"/>
    </row>
    <row r="13025" spans="1:9" x14ac:dyDescent="0.2">
      <c r="A13025" s="609" t="str">
        <f t="shared" si="203"/>
        <v>IUD018</v>
      </c>
      <c r="B13025" s="611" t="s">
        <v>555</v>
      </c>
      <c r="C13025" s="611" t="s">
        <v>556</v>
      </c>
      <c r="D13025" s="611" t="s">
        <v>3</v>
      </c>
      <c r="E13025" s="612">
        <v>244.86</v>
      </c>
      <c r="F13025" s="611" t="s">
        <v>8184</v>
      </c>
      <c r="G13025" s="611" t="s">
        <v>8185</v>
      </c>
      <c r="H13025" s="611" t="s">
        <v>28176</v>
      </c>
      <c r="I13025" s="608"/>
    </row>
    <row r="13026" spans="1:9" x14ac:dyDescent="0.2">
      <c r="A13026" s="609" t="str">
        <f t="shared" si="203"/>
        <v>MIUD0016</v>
      </c>
      <c r="B13026" s="611" t="s">
        <v>703</v>
      </c>
      <c r="C13026" s="611" t="s">
        <v>704</v>
      </c>
      <c r="D13026" s="611" t="s">
        <v>1</v>
      </c>
      <c r="E13026" s="612">
        <v>1313.5</v>
      </c>
      <c r="F13026" s="611" t="s">
        <v>8184</v>
      </c>
      <c r="G13026" s="611" t="s">
        <v>8185</v>
      </c>
      <c r="H13026" s="611" t="s">
        <v>28176</v>
      </c>
      <c r="I13026" s="610"/>
    </row>
    <row r="13027" spans="1:9" x14ac:dyDescent="0.2">
      <c r="A13027" s="609" t="str">
        <f t="shared" si="203"/>
        <v>MIUD0017</v>
      </c>
      <c r="B13027" s="611" t="s">
        <v>705</v>
      </c>
      <c r="C13027" s="611" t="s">
        <v>706</v>
      </c>
      <c r="D13027" s="611" t="s">
        <v>707</v>
      </c>
      <c r="E13027" s="612">
        <v>131.26</v>
      </c>
      <c r="F13027" s="611" t="s">
        <v>8184</v>
      </c>
      <c r="G13027" s="611" t="s">
        <v>8185</v>
      </c>
      <c r="H13027" s="611" t="s">
        <v>28176</v>
      </c>
      <c r="I13027" s="613"/>
    </row>
    <row r="13028" spans="1:9" x14ac:dyDescent="0.2">
      <c r="A13028" s="609" t="str">
        <f t="shared" si="203"/>
        <v>MIUD0018</v>
      </c>
      <c r="B13028" s="611" t="s">
        <v>708</v>
      </c>
      <c r="C13028" s="611" t="s">
        <v>709</v>
      </c>
      <c r="D13028" s="611" t="s">
        <v>1</v>
      </c>
      <c r="E13028" s="612">
        <v>699.82</v>
      </c>
      <c r="F13028" s="611" t="s">
        <v>8184</v>
      </c>
      <c r="G13028" s="611" t="s">
        <v>8185</v>
      </c>
      <c r="H13028" s="611" t="s">
        <v>28176</v>
      </c>
      <c r="I13028" s="613"/>
    </row>
    <row r="13029" spans="1:9" ht="25.5" x14ac:dyDescent="0.2">
      <c r="A13029" s="609" t="str">
        <f t="shared" si="203"/>
        <v>MIUESM0001</v>
      </c>
      <c r="B13029" s="611" t="s">
        <v>710</v>
      </c>
      <c r="C13029" s="611" t="s">
        <v>711</v>
      </c>
      <c r="D13029" s="611" t="s">
        <v>3</v>
      </c>
      <c r="E13029" s="612">
        <v>52.04</v>
      </c>
      <c r="F13029" s="611" t="s">
        <v>8184</v>
      </c>
      <c r="G13029" s="611" t="s">
        <v>8185</v>
      </c>
      <c r="H13029" s="611" t="s">
        <v>28176</v>
      </c>
      <c r="I13029" s="610"/>
    </row>
    <row r="13030" spans="1:9" x14ac:dyDescent="0.2">
      <c r="A13030" s="609" t="str">
        <f t="shared" si="203"/>
        <v>MIUC0040</v>
      </c>
      <c r="B13030" s="611" t="s">
        <v>28231</v>
      </c>
      <c r="C13030" s="611" t="s">
        <v>28232</v>
      </c>
      <c r="D13030" s="611" t="s">
        <v>1</v>
      </c>
      <c r="E13030" s="612">
        <v>6.67</v>
      </c>
      <c r="F13030" s="611" t="s">
        <v>8184</v>
      </c>
      <c r="G13030" s="611" t="s">
        <v>8185</v>
      </c>
      <c r="H13030" s="611" t="s">
        <v>28176</v>
      </c>
      <c r="I13030" s="613"/>
    </row>
    <row r="13031" spans="1:9" x14ac:dyDescent="0.2">
      <c r="A13031" s="609" t="str">
        <f t="shared" si="203"/>
        <v>MIUC0039</v>
      </c>
      <c r="B13031" s="611" t="s">
        <v>28233</v>
      </c>
      <c r="C13031" s="611" t="s">
        <v>28234</v>
      </c>
      <c r="D13031" s="611" t="s">
        <v>20467</v>
      </c>
      <c r="E13031" s="612">
        <v>116.6</v>
      </c>
      <c r="F13031" s="611" t="s">
        <v>8184</v>
      </c>
      <c r="G13031" s="611" t="s">
        <v>8185</v>
      </c>
      <c r="H13031" s="611" t="s">
        <v>28176</v>
      </c>
      <c r="I13031" s="608"/>
    </row>
    <row r="13032" spans="1:9" x14ac:dyDescent="0.2">
      <c r="A13032" s="609" t="str">
        <f t="shared" si="203"/>
        <v>MIUC00042</v>
      </c>
      <c r="B13032" s="611" t="s">
        <v>28235</v>
      </c>
      <c r="C13032" s="611" t="s">
        <v>28236</v>
      </c>
      <c r="D13032" s="611" t="s">
        <v>20467</v>
      </c>
      <c r="E13032" s="612">
        <v>125</v>
      </c>
      <c r="F13032" s="611" t="s">
        <v>8184</v>
      </c>
      <c r="G13032" s="611" t="s">
        <v>8185</v>
      </c>
      <c r="H13032" s="611" t="s">
        <v>28176</v>
      </c>
      <c r="I13032" s="608"/>
    </row>
    <row r="13033" spans="1:9" x14ac:dyDescent="0.2">
      <c r="A13033" s="609" t="str">
        <f t="shared" si="203"/>
        <v>MIUC00044</v>
      </c>
      <c r="B13033" s="611" t="s">
        <v>28237</v>
      </c>
      <c r="C13033" s="611" t="s">
        <v>28238</v>
      </c>
      <c r="D13033" s="611" t="s">
        <v>595</v>
      </c>
      <c r="E13033" s="612">
        <v>39.9</v>
      </c>
      <c r="F13033" s="611" t="s">
        <v>8184</v>
      </c>
      <c r="G13033" s="611" t="s">
        <v>8185</v>
      </c>
      <c r="H13033" s="611" t="s">
        <v>28176</v>
      </c>
      <c r="I13033" s="608"/>
    </row>
    <row r="13034" spans="1:9" x14ac:dyDescent="0.2">
      <c r="A13034" s="609" t="str">
        <f t="shared" si="203"/>
        <v>MIUPL0003</v>
      </c>
      <c r="B13034" s="611" t="s">
        <v>8365</v>
      </c>
      <c r="C13034" s="611" t="s">
        <v>8366</v>
      </c>
      <c r="D13034" s="611" t="s">
        <v>1</v>
      </c>
      <c r="E13034" s="612">
        <v>31.62</v>
      </c>
      <c r="F13034" s="611" t="s">
        <v>8184</v>
      </c>
      <c r="G13034" s="611" t="s">
        <v>8185</v>
      </c>
      <c r="H13034" s="611" t="s">
        <v>28176</v>
      </c>
      <c r="I13034" s="608"/>
    </row>
    <row r="13035" spans="1:9" x14ac:dyDescent="0.2">
      <c r="A13035" s="609" t="str">
        <f t="shared" si="203"/>
        <v>MIUPL0006</v>
      </c>
      <c r="B13035" s="611" t="s">
        <v>8371</v>
      </c>
      <c r="C13035" s="611" t="s">
        <v>8372</v>
      </c>
      <c r="D13035" s="611" t="s">
        <v>1</v>
      </c>
      <c r="E13035" s="612">
        <v>57</v>
      </c>
      <c r="F13035" s="611" t="s">
        <v>8184</v>
      </c>
      <c r="G13035" s="611" t="s">
        <v>8185</v>
      </c>
      <c r="H13035" s="611" t="s">
        <v>28176</v>
      </c>
      <c r="I13035" s="608"/>
    </row>
    <row r="13036" spans="1:9" x14ac:dyDescent="0.2">
      <c r="A13036" s="609" t="str">
        <f t="shared" si="203"/>
        <v>MIUPL0007</v>
      </c>
      <c r="B13036" s="611" t="s">
        <v>8373</v>
      </c>
      <c r="C13036" s="611" t="s">
        <v>8374</v>
      </c>
      <c r="D13036" s="611" t="s">
        <v>1</v>
      </c>
      <c r="E13036" s="612">
        <v>57</v>
      </c>
      <c r="F13036" s="611" t="s">
        <v>8184</v>
      </c>
      <c r="G13036" s="611" t="s">
        <v>8185</v>
      </c>
      <c r="H13036" s="611" t="s">
        <v>28176</v>
      </c>
      <c r="I13036" s="608"/>
    </row>
    <row r="13037" spans="1:9" x14ac:dyDescent="0.2">
      <c r="A13037" s="609" t="str">
        <f t="shared" si="203"/>
        <v>MIUPL0009</v>
      </c>
      <c r="B13037" s="611" t="s">
        <v>8377</v>
      </c>
      <c r="C13037" s="611" t="s">
        <v>8378</v>
      </c>
      <c r="D13037" s="611" t="s">
        <v>1</v>
      </c>
      <c r="E13037" s="612">
        <v>40</v>
      </c>
      <c r="F13037" s="611" t="s">
        <v>8184</v>
      </c>
      <c r="G13037" s="611" t="s">
        <v>8185</v>
      </c>
      <c r="H13037" s="611" t="s">
        <v>28176</v>
      </c>
      <c r="I13037" s="613"/>
    </row>
    <row r="13038" spans="1:9" x14ac:dyDescent="0.2">
      <c r="A13038" s="609" t="str">
        <f t="shared" si="203"/>
        <v>MIUPL0010</v>
      </c>
      <c r="B13038" s="611" t="s">
        <v>8379</v>
      </c>
      <c r="C13038" s="611" t="s">
        <v>8380</v>
      </c>
      <c r="D13038" s="611" t="s">
        <v>1</v>
      </c>
      <c r="E13038" s="612">
        <v>50</v>
      </c>
      <c r="F13038" s="611" t="s">
        <v>8184</v>
      </c>
      <c r="G13038" s="611" t="s">
        <v>8185</v>
      </c>
      <c r="H13038" s="611" t="s">
        <v>28176</v>
      </c>
      <c r="I13038" s="613"/>
    </row>
    <row r="13039" spans="1:9" x14ac:dyDescent="0.2">
      <c r="A13039" s="609" t="str">
        <f t="shared" si="203"/>
        <v>MIUPL0011</v>
      </c>
      <c r="B13039" s="611" t="s">
        <v>8381</v>
      </c>
      <c r="C13039" s="611" t="s">
        <v>8382</v>
      </c>
      <c r="D13039" s="611" t="s">
        <v>1</v>
      </c>
      <c r="E13039" s="612">
        <v>59.9</v>
      </c>
      <c r="F13039" s="611" t="s">
        <v>8184</v>
      </c>
      <c r="G13039" s="611" t="s">
        <v>8185</v>
      </c>
      <c r="H13039" s="611" t="s">
        <v>28176</v>
      </c>
      <c r="I13039" s="613"/>
    </row>
    <row r="13040" spans="1:9" x14ac:dyDescent="0.2">
      <c r="A13040" s="609" t="str">
        <f t="shared" si="203"/>
        <v>MIUPL0012</v>
      </c>
      <c r="B13040" s="611" t="s">
        <v>8383</v>
      </c>
      <c r="C13040" s="611" t="s">
        <v>8384</v>
      </c>
      <c r="D13040" s="611" t="s">
        <v>1</v>
      </c>
      <c r="E13040" s="612">
        <v>50</v>
      </c>
      <c r="F13040" s="611" t="s">
        <v>8184</v>
      </c>
      <c r="G13040" s="611" t="s">
        <v>8185</v>
      </c>
      <c r="H13040" s="611" t="s">
        <v>28176</v>
      </c>
      <c r="I13040" s="613"/>
    </row>
    <row r="13041" spans="1:9" x14ac:dyDescent="0.2">
      <c r="A13041" s="609" t="str">
        <f t="shared" si="203"/>
        <v>MIUPL0015</v>
      </c>
      <c r="B13041" s="611" t="s">
        <v>8389</v>
      </c>
      <c r="C13041" s="611" t="s">
        <v>8390</v>
      </c>
      <c r="D13041" s="611" t="s">
        <v>1</v>
      </c>
      <c r="E13041" s="612">
        <v>60</v>
      </c>
      <c r="F13041" s="611" t="s">
        <v>8184</v>
      </c>
      <c r="G13041" s="611" t="s">
        <v>8185</v>
      </c>
      <c r="H13041" s="611" t="s">
        <v>28176</v>
      </c>
      <c r="I13041" s="613"/>
    </row>
    <row r="13042" spans="1:9" x14ac:dyDescent="0.2">
      <c r="A13042" s="609" t="str">
        <f t="shared" si="203"/>
        <v>MIUPL0020</v>
      </c>
      <c r="B13042" s="611" t="s">
        <v>8399</v>
      </c>
      <c r="C13042" s="611" t="s">
        <v>8400</v>
      </c>
      <c r="D13042" s="611" t="s">
        <v>1</v>
      </c>
      <c r="E13042" s="612">
        <v>16.899999999999999</v>
      </c>
      <c r="F13042" s="611" t="s">
        <v>8184</v>
      </c>
      <c r="G13042" s="611" t="s">
        <v>8185</v>
      </c>
      <c r="H13042" s="611" t="s">
        <v>28176</v>
      </c>
      <c r="I13042" s="613"/>
    </row>
    <row r="13043" spans="1:9" x14ac:dyDescent="0.2">
      <c r="A13043" s="609" t="str">
        <f t="shared" si="203"/>
        <v>MIUPL0021</v>
      </c>
      <c r="B13043" s="611" t="s">
        <v>8401</v>
      </c>
      <c r="C13043" s="611" t="s">
        <v>8402</v>
      </c>
      <c r="D13043" s="611" t="s">
        <v>1</v>
      </c>
      <c r="E13043" s="612">
        <v>15.81</v>
      </c>
      <c r="F13043" s="611" t="s">
        <v>8184</v>
      </c>
      <c r="G13043" s="611" t="s">
        <v>8185</v>
      </c>
      <c r="H13043" s="611" t="s">
        <v>28176</v>
      </c>
      <c r="I13043" s="610"/>
    </row>
    <row r="13044" spans="1:9" x14ac:dyDescent="0.2">
      <c r="A13044" s="609" t="str">
        <f t="shared" si="203"/>
        <v>MIUPL0024</v>
      </c>
      <c r="B13044" s="611" t="s">
        <v>8407</v>
      </c>
      <c r="C13044" s="611" t="s">
        <v>8408</v>
      </c>
      <c r="D13044" s="611" t="s">
        <v>1</v>
      </c>
      <c r="E13044" s="612">
        <v>26.33</v>
      </c>
      <c r="F13044" s="611" t="s">
        <v>8184</v>
      </c>
      <c r="G13044" s="611" t="s">
        <v>8185</v>
      </c>
      <c r="H13044" s="611" t="s">
        <v>28176</v>
      </c>
      <c r="I13044" s="608"/>
    </row>
    <row r="13045" spans="1:9" x14ac:dyDescent="0.2">
      <c r="A13045" s="609" t="str">
        <f t="shared" si="203"/>
        <v>MIUPL0027</v>
      </c>
      <c r="B13045" s="611" t="s">
        <v>8413</v>
      </c>
      <c r="C13045" s="611" t="s">
        <v>8414</v>
      </c>
      <c r="D13045" s="611" t="s">
        <v>1</v>
      </c>
      <c r="E13045" s="612">
        <v>29.9</v>
      </c>
      <c r="F13045" s="611" t="s">
        <v>8184</v>
      </c>
      <c r="G13045" s="611" t="s">
        <v>8185</v>
      </c>
      <c r="H13045" s="611" t="s">
        <v>28176</v>
      </c>
      <c r="I13045" s="613"/>
    </row>
    <row r="13046" spans="1:9" x14ac:dyDescent="0.2">
      <c r="A13046" s="609" t="str">
        <f t="shared" si="203"/>
        <v>MIUPL0028</v>
      </c>
      <c r="B13046" s="611" t="s">
        <v>8415</v>
      </c>
      <c r="C13046" s="611" t="s">
        <v>8416</v>
      </c>
      <c r="D13046" s="611" t="s">
        <v>1</v>
      </c>
      <c r="E13046" s="612">
        <v>29.9</v>
      </c>
      <c r="F13046" s="611" t="s">
        <v>8184</v>
      </c>
      <c r="G13046" s="611" t="s">
        <v>8185</v>
      </c>
      <c r="H13046" s="611" t="s">
        <v>28176</v>
      </c>
      <c r="I13046" s="610"/>
    </row>
    <row r="13047" spans="1:9" x14ac:dyDescent="0.2">
      <c r="A13047" s="609" t="str">
        <f t="shared" si="203"/>
        <v>MIUPL0029</v>
      </c>
      <c r="B13047" s="611" t="s">
        <v>8417</v>
      </c>
      <c r="C13047" s="611" t="s">
        <v>8418</v>
      </c>
      <c r="D13047" s="611" t="s">
        <v>1</v>
      </c>
      <c r="E13047" s="612">
        <v>2.5</v>
      </c>
      <c r="F13047" s="611" t="s">
        <v>8184</v>
      </c>
      <c r="G13047" s="611" t="s">
        <v>8185</v>
      </c>
      <c r="H13047" s="611" t="s">
        <v>28176</v>
      </c>
      <c r="I13047" s="613"/>
    </row>
    <row r="13048" spans="1:9" x14ac:dyDescent="0.2">
      <c r="A13048" s="609" t="str">
        <f t="shared" si="203"/>
        <v>MIUPL0030</v>
      </c>
      <c r="B13048" s="611" t="s">
        <v>8419</v>
      </c>
      <c r="C13048" s="611" t="s">
        <v>8420</v>
      </c>
      <c r="D13048" s="611" t="s">
        <v>1</v>
      </c>
      <c r="E13048" s="612">
        <v>2.5</v>
      </c>
      <c r="F13048" s="611" t="s">
        <v>8184</v>
      </c>
      <c r="G13048" s="611" t="s">
        <v>8185</v>
      </c>
      <c r="H13048" s="611" t="s">
        <v>28176</v>
      </c>
      <c r="I13048" s="613"/>
    </row>
    <row r="13049" spans="1:9" x14ac:dyDescent="0.2">
      <c r="A13049" s="609" t="str">
        <f t="shared" si="203"/>
        <v>MIUPL0031</v>
      </c>
      <c r="B13049" s="611" t="s">
        <v>8421</v>
      </c>
      <c r="C13049" s="611" t="s">
        <v>8422</v>
      </c>
      <c r="D13049" s="611" t="s">
        <v>1</v>
      </c>
      <c r="E13049" s="612">
        <v>3.16</v>
      </c>
      <c r="F13049" s="611" t="s">
        <v>8184</v>
      </c>
      <c r="G13049" s="611" t="s">
        <v>8185</v>
      </c>
      <c r="H13049" s="611" t="s">
        <v>28176</v>
      </c>
      <c r="I13049" s="610"/>
    </row>
    <row r="13050" spans="1:9" x14ac:dyDescent="0.2">
      <c r="A13050" s="609" t="str">
        <f t="shared" si="203"/>
        <v>MIUPL0033</v>
      </c>
      <c r="B13050" s="611" t="s">
        <v>8425</v>
      </c>
      <c r="C13050" s="611" t="s">
        <v>8426</v>
      </c>
      <c r="D13050" s="611" t="s">
        <v>1</v>
      </c>
      <c r="E13050" s="612">
        <v>6.32</v>
      </c>
      <c r="F13050" s="611" t="s">
        <v>8184</v>
      </c>
      <c r="G13050" s="611" t="s">
        <v>8185</v>
      </c>
      <c r="H13050" s="611" t="s">
        <v>28176</v>
      </c>
      <c r="I13050" s="613"/>
    </row>
    <row r="13051" spans="1:9" x14ac:dyDescent="0.2">
      <c r="A13051" s="609" t="str">
        <f t="shared" si="203"/>
        <v>MIUPL0036</v>
      </c>
      <c r="B13051" s="611" t="s">
        <v>8431</v>
      </c>
      <c r="C13051" s="611" t="s">
        <v>8432</v>
      </c>
      <c r="D13051" s="611" t="s">
        <v>1</v>
      </c>
      <c r="E13051" s="612">
        <v>30</v>
      </c>
      <c r="F13051" s="611" t="s">
        <v>8184</v>
      </c>
      <c r="G13051" s="611" t="s">
        <v>8185</v>
      </c>
      <c r="H13051" s="611" t="s">
        <v>28176</v>
      </c>
      <c r="I13051" s="613"/>
    </row>
    <row r="13052" spans="1:9" x14ac:dyDescent="0.2">
      <c r="A13052" s="609" t="str">
        <f t="shared" si="203"/>
        <v>MIUPL0045</v>
      </c>
      <c r="B13052" s="611" t="s">
        <v>8447</v>
      </c>
      <c r="C13052" s="611" t="s">
        <v>8448</v>
      </c>
      <c r="D13052" s="611" t="s">
        <v>1</v>
      </c>
      <c r="E13052" s="612">
        <v>50</v>
      </c>
      <c r="F13052" s="611" t="s">
        <v>8184</v>
      </c>
      <c r="G13052" s="611" t="s">
        <v>8185</v>
      </c>
      <c r="H13052" s="611" t="s">
        <v>28176</v>
      </c>
      <c r="I13052" s="613"/>
    </row>
    <row r="13053" spans="1:9" x14ac:dyDescent="0.2">
      <c r="A13053" s="609" t="str">
        <f t="shared" si="203"/>
        <v>MIUC0002</v>
      </c>
      <c r="B13053" s="611" t="s">
        <v>8339</v>
      </c>
      <c r="C13053" s="611" t="s">
        <v>8340</v>
      </c>
      <c r="D13053" s="611" t="s">
        <v>1</v>
      </c>
      <c r="E13053" s="612">
        <v>657.1</v>
      </c>
      <c r="F13053" s="611" t="s">
        <v>8184</v>
      </c>
      <c r="G13053" s="611" t="s">
        <v>8185</v>
      </c>
      <c r="H13053" s="611" t="s">
        <v>28176</v>
      </c>
      <c r="I13053" s="610"/>
    </row>
    <row r="13054" spans="1:9" x14ac:dyDescent="0.2">
      <c r="A13054" s="609" t="str">
        <f t="shared" si="203"/>
        <v>MIUC0003</v>
      </c>
      <c r="B13054" s="611" t="s">
        <v>8341</v>
      </c>
      <c r="C13054" s="611" t="s">
        <v>8342</v>
      </c>
      <c r="D13054" s="611" t="s">
        <v>1</v>
      </c>
      <c r="E13054" s="612">
        <v>2492.16</v>
      </c>
      <c r="F13054" s="611" t="s">
        <v>8184</v>
      </c>
      <c r="G13054" s="611" t="s">
        <v>8185</v>
      </c>
      <c r="H13054" s="611" t="s">
        <v>28176</v>
      </c>
      <c r="I13054" s="610"/>
    </row>
    <row r="13055" spans="1:9" x14ac:dyDescent="0.2">
      <c r="A13055" s="609" t="str">
        <f t="shared" si="203"/>
        <v>MIC0004</v>
      </c>
      <c r="B13055" s="611" t="s">
        <v>8334</v>
      </c>
      <c r="C13055" s="611" t="s">
        <v>8335</v>
      </c>
      <c r="D13055" s="611" t="s">
        <v>1</v>
      </c>
      <c r="E13055" s="612">
        <v>2298.12</v>
      </c>
      <c r="F13055" s="611" t="s">
        <v>8184</v>
      </c>
      <c r="G13055" s="611" t="s">
        <v>8185</v>
      </c>
      <c r="H13055" s="611" t="s">
        <v>28176</v>
      </c>
      <c r="I13055" s="610"/>
    </row>
    <row r="13056" spans="1:9" x14ac:dyDescent="0.2">
      <c r="A13056" s="609" t="str">
        <f t="shared" si="203"/>
        <v>MIUC0005</v>
      </c>
      <c r="B13056" s="611" t="s">
        <v>8345</v>
      </c>
      <c r="C13056" s="611" t="s">
        <v>8335</v>
      </c>
      <c r="D13056" s="611" t="s">
        <v>1</v>
      </c>
      <c r="E13056" s="612">
        <v>2298.12</v>
      </c>
      <c r="F13056" s="611" t="s">
        <v>8184</v>
      </c>
      <c r="G13056" s="611" t="s">
        <v>8185</v>
      </c>
      <c r="H13056" s="611" t="s">
        <v>28176</v>
      </c>
      <c r="I13056" s="610"/>
    </row>
    <row r="13057" spans="1:9" x14ac:dyDescent="0.2">
      <c r="A13057" s="609" t="str">
        <f t="shared" si="203"/>
        <v>MIUIL0002</v>
      </c>
      <c r="B13057" s="611" t="s">
        <v>8354</v>
      </c>
      <c r="C13057" s="611" t="s">
        <v>8355</v>
      </c>
      <c r="D13057" s="611" t="s">
        <v>1</v>
      </c>
      <c r="E13057" s="612">
        <v>23.89</v>
      </c>
      <c r="F13057" s="611" t="s">
        <v>8184</v>
      </c>
      <c r="G13057" s="611" t="s">
        <v>8185</v>
      </c>
      <c r="H13057" s="611" t="s">
        <v>28176</v>
      </c>
      <c r="I13057" s="610"/>
    </row>
    <row r="13058" spans="1:9" x14ac:dyDescent="0.2">
      <c r="A13058" s="609" t="str">
        <f t="shared" ref="A13058:A13121" si="204">IF(ISERROR(SEARCH("/",B13058)=6),TRIM(CLEAN(B13058)),IF(SEARCH("/",B13058)=6,IF(LEN(TRIM(CLEAN(B13058)))=7,LEFT(TRIM(CLEAN(B13058)),6)&amp;"00"&amp;RIGHT(TRIM(CLEAN(B13058)),1),LEFT(TRIM(CLEAN(B13058)),6)&amp;"0"&amp;RIGHT(TRIM(CLEAN(B13058)),2)),TRIM(CLEAN(B13058))))</f>
        <v>MIUC0006</v>
      </c>
      <c r="B13058" s="611" t="s">
        <v>8346</v>
      </c>
      <c r="C13058" s="611" t="s">
        <v>8347</v>
      </c>
      <c r="D13058" s="611" t="s">
        <v>1</v>
      </c>
      <c r="E13058" s="612">
        <v>92964.74</v>
      </c>
      <c r="F13058" s="611" t="s">
        <v>8184</v>
      </c>
      <c r="G13058" s="611" t="s">
        <v>8185</v>
      </c>
      <c r="H13058" s="611" t="s">
        <v>28176</v>
      </c>
      <c r="I13058" s="610"/>
    </row>
    <row r="13059" spans="1:9" x14ac:dyDescent="0.2">
      <c r="A13059" s="609" t="str">
        <f t="shared" si="204"/>
        <v>MIUPL0054</v>
      </c>
      <c r="B13059" s="611" t="s">
        <v>8463</v>
      </c>
      <c r="C13059" s="611" t="s">
        <v>8464</v>
      </c>
      <c r="D13059" s="611" t="s">
        <v>1</v>
      </c>
      <c r="E13059" s="612">
        <v>60</v>
      </c>
      <c r="F13059" s="611" t="s">
        <v>8184</v>
      </c>
      <c r="G13059" s="611" t="s">
        <v>8185</v>
      </c>
      <c r="H13059" s="611" t="s">
        <v>28176</v>
      </c>
      <c r="I13059" s="610"/>
    </row>
    <row r="13060" spans="1:9" x14ac:dyDescent="0.2">
      <c r="A13060" s="609" t="str">
        <f t="shared" si="204"/>
        <v>MIUD0024</v>
      </c>
      <c r="B13060" s="611" t="s">
        <v>8775</v>
      </c>
      <c r="C13060" s="611" t="s">
        <v>8776</v>
      </c>
      <c r="D13060" s="611" t="s">
        <v>2</v>
      </c>
      <c r="E13060" s="612">
        <v>723.19</v>
      </c>
      <c r="F13060" s="611" t="s">
        <v>8184</v>
      </c>
      <c r="G13060" s="611" t="s">
        <v>8185</v>
      </c>
      <c r="H13060" s="611" t="s">
        <v>28176</v>
      </c>
      <c r="I13060" s="610"/>
    </row>
    <row r="13061" spans="1:9" x14ac:dyDescent="0.2">
      <c r="A13061" s="609" t="str">
        <f t="shared" si="204"/>
        <v>PHGE002</v>
      </c>
      <c r="B13061" s="611" t="s">
        <v>10490</v>
      </c>
      <c r="C13061" s="611" t="s">
        <v>10491</v>
      </c>
      <c r="D13061" s="611" t="s">
        <v>5</v>
      </c>
      <c r="E13061" s="612">
        <v>3.97</v>
      </c>
      <c r="F13061" s="611" t="s">
        <v>8184</v>
      </c>
      <c r="G13061" s="611" t="s">
        <v>8185</v>
      </c>
      <c r="H13061" s="611" t="s">
        <v>28176</v>
      </c>
      <c r="I13061" s="610"/>
    </row>
    <row r="13062" spans="1:9" x14ac:dyDescent="0.2">
      <c r="A13062" s="609" t="str">
        <f t="shared" si="204"/>
        <v>IUS022</v>
      </c>
      <c r="B13062" s="611" t="s">
        <v>668</v>
      </c>
      <c r="C13062" s="611" t="s">
        <v>669</v>
      </c>
      <c r="D13062" s="611" t="s">
        <v>1</v>
      </c>
      <c r="E13062" s="612">
        <v>9.11</v>
      </c>
      <c r="F13062" s="611" t="s">
        <v>8184</v>
      </c>
      <c r="G13062" s="611" t="s">
        <v>8185</v>
      </c>
      <c r="H13062" s="611" t="s">
        <v>28176</v>
      </c>
      <c r="I13062" s="610"/>
    </row>
    <row r="13063" spans="1:9" x14ac:dyDescent="0.2">
      <c r="A13063" s="609" t="str">
        <f t="shared" si="204"/>
        <v>MIUC0013</v>
      </c>
      <c r="B13063" s="611" t="s">
        <v>18393</v>
      </c>
      <c r="C13063" s="611" t="s">
        <v>18377</v>
      </c>
      <c r="D13063" s="611" t="s">
        <v>1</v>
      </c>
      <c r="E13063" s="612">
        <v>735.28</v>
      </c>
      <c r="F13063" s="611" t="s">
        <v>8184</v>
      </c>
      <c r="G13063" s="611" t="s">
        <v>8185</v>
      </c>
      <c r="H13063" s="611" t="s">
        <v>28176</v>
      </c>
      <c r="I13063" s="613"/>
    </row>
    <row r="13064" spans="1:9" x14ac:dyDescent="0.2">
      <c r="A13064" s="609" t="str">
        <f t="shared" si="204"/>
        <v>MIUC0014</v>
      </c>
      <c r="B13064" s="611" t="s">
        <v>18394</v>
      </c>
      <c r="C13064" s="611" t="s">
        <v>18395</v>
      </c>
      <c r="D13064" s="611" t="s">
        <v>2</v>
      </c>
      <c r="E13064" s="612">
        <v>146.35</v>
      </c>
      <c r="F13064" s="611" t="s">
        <v>8184</v>
      </c>
      <c r="G13064" s="611" t="s">
        <v>8185</v>
      </c>
      <c r="H13064" s="611" t="s">
        <v>28176</v>
      </c>
      <c r="I13064" s="613"/>
    </row>
    <row r="13065" spans="1:9" x14ac:dyDescent="0.2">
      <c r="A13065" s="609" t="str">
        <f t="shared" si="204"/>
        <v>MIUC0015</v>
      </c>
      <c r="B13065" s="611" t="s">
        <v>18396</v>
      </c>
      <c r="C13065" s="611" t="s">
        <v>18380</v>
      </c>
      <c r="D13065" s="611" t="s">
        <v>1</v>
      </c>
      <c r="E13065" s="612">
        <v>39.4</v>
      </c>
      <c r="F13065" s="611" t="s">
        <v>8184</v>
      </c>
      <c r="G13065" s="611" t="s">
        <v>8185</v>
      </c>
      <c r="H13065" s="611" t="s">
        <v>28176</v>
      </c>
      <c r="I13065" s="613"/>
    </row>
    <row r="13066" spans="1:9" x14ac:dyDescent="0.2">
      <c r="A13066" s="609" t="str">
        <f t="shared" si="204"/>
        <v>MIUC0016</v>
      </c>
      <c r="B13066" s="611" t="s">
        <v>18397</v>
      </c>
      <c r="C13066" s="611" t="s">
        <v>18847</v>
      </c>
      <c r="D13066" s="611" t="s">
        <v>1</v>
      </c>
      <c r="E13066" s="612">
        <v>2.91</v>
      </c>
      <c r="F13066" s="611" t="s">
        <v>8184</v>
      </c>
      <c r="G13066" s="611" t="s">
        <v>8185</v>
      </c>
      <c r="H13066" s="611" t="s">
        <v>28176</v>
      </c>
      <c r="I13066" s="613"/>
    </row>
    <row r="13067" spans="1:9" x14ac:dyDescent="0.2">
      <c r="A13067" s="609" t="str">
        <f t="shared" si="204"/>
        <v>MIUC0019</v>
      </c>
      <c r="B13067" s="611" t="s">
        <v>18400</v>
      </c>
      <c r="C13067" s="611" t="s">
        <v>18386</v>
      </c>
      <c r="D13067" s="611" t="s">
        <v>1</v>
      </c>
      <c r="E13067" s="612">
        <v>1711.05</v>
      </c>
      <c r="F13067" s="611" t="s">
        <v>8184</v>
      </c>
      <c r="G13067" s="611" t="s">
        <v>8185</v>
      </c>
      <c r="H13067" s="611" t="s">
        <v>28176</v>
      </c>
      <c r="I13067" s="613"/>
    </row>
    <row r="13068" spans="1:9" x14ac:dyDescent="0.2">
      <c r="A13068" s="609" t="str">
        <f t="shared" si="204"/>
        <v>MIUC0020</v>
      </c>
      <c r="B13068" s="611" t="s">
        <v>18401</v>
      </c>
      <c r="C13068" s="611" t="s">
        <v>18388</v>
      </c>
      <c r="D13068" s="611" t="s">
        <v>1</v>
      </c>
      <c r="E13068" s="612">
        <v>14.12</v>
      </c>
      <c r="F13068" s="611" t="s">
        <v>8184</v>
      </c>
      <c r="G13068" s="611" t="s">
        <v>8185</v>
      </c>
      <c r="H13068" s="611" t="s">
        <v>28176</v>
      </c>
      <c r="I13068" s="610"/>
    </row>
    <row r="13069" spans="1:9" x14ac:dyDescent="0.2">
      <c r="A13069" s="609" t="str">
        <f t="shared" si="204"/>
        <v>MIUS00012</v>
      </c>
      <c r="B13069" s="611" t="s">
        <v>28239</v>
      </c>
      <c r="C13069" s="611" t="s">
        <v>28240</v>
      </c>
      <c r="D13069" s="611" t="s">
        <v>1</v>
      </c>
      <c r="E13069" s="612">
        <v>187.4</v>
      </c>
      <c r="F13069" s="611" t="s">
        <v>8184</v>
      </c>
      <c r="G13069" s="611" t="s">
        <v>8185</v>
      </c>
      <c r="H13069" s="611" t="s">
        <v>28176</v>
      </c>
      <c r="I13069" s="613"/>
    </row>
    <row r="13070" spans="1:9" x14ac:dyDescent="0.2">
      <c r="A13070" s="609" t="str">
        <f t="shared" si="204"/>
        <v>IUD021</v>
      </c>
      <c r="B13070" s="611" t="s">
        <v>559</v>
      </c>
      <c r="C13070" s="611" t="s">
        <v>560</v>
      </c>
      <c r="D13070" s="611" t="s">
        <v>457</v>
      </c>
      <c r="E13070" s="612">
        <v>40.11</v>
      </c>
      <c r="F13070" s="611" t="s">
        <v>8184</v>
      </c>
      <c r="G13070" s="611" t="s">
        <v>8185</v>
      </c>
      <c r="H13070" s="611" t="s">
        <v>28176</v>
      </c>
      <c r="I13070" s="610"/>
    </row>
    <row r="13071" spans="1:9" x14ac:dyDescent="0.2">
      <c r="A13071" s="609" t="str">
        <f t="shared" si="204"/>
        <v>PHGE001</v>
      </c>
      <c r="B13071" s="611" t="s">
        <v>8476</v>
      </c>
      <c r="C13071" s="611" t="s">
        <v>8477</v>
      </c>
      <c r="D13071" s="611" t="s">
        <v>251</v>
      </c>
      <c r="E13071" s="612">
        <v>1920</v>
      </c>
      <c r="F13071" s="611" t="s">
        <v>8184</v>
      </c>
      <c r="G13071" s="611" t="s">
        <v>8185</v>
      </c>
      <c r="H13071" s="611" t="s">
        <v>28176</v>
      </c>
      <c r="I13071" s="610"/>
    </row>
    <row r="13072" spans="1:9" x14ac:dyDescent="0.2">
      <c r="A13072" s="609" t="str">
        <f t="shared" si="204"/>
        <v>MIUS0006</v>
      </c>
      <c r="B13072" s="611" t="s">
        <v>10488</v>
      </c>
      <c r="C13072" s="611" t="s">
        <v>10489</v>
      </c>
      <c r="D13072" s="611" t="s">
        <v>3</v>
      </c>
      <c r="E13072" s="612">
        <v>334.14</v>
      </c>
      <c r="F13072" s="611" t="s">
        <v>8184</v>
      </c>
      <c r="G13072" s="611" t="s">
        <v>8185</v>
      </c>
      <c r="H13072" s="611" t="s">
        <v>28176</v>
      </c>
      <c r="I13072" s="610"/>
    </row>
    <row r="13073" spans="1:9" x14ac:dyDescent="0.2">
      <c r="A13073" s="609" t="str">
        <f t="shared" si="204"/>
        <v>MIUC0024</v>
      </c>
      <c r="B13073" s="611" t="s">
        <v>18835</v>
      </c>
      <c r="C13073" s="611" t="s">
        <v>18836</v>
      </c>
      <c r="D13073" s="611" t="s">
        <v>1</v>
      </c>
      <c r="E13073" s="612">
        <v>95.18</v>
      </c>
      <c r="F13073" s="611" t="s">
        <v>8184</v>
      </c>
      <c r="G13073" s="611" t="s">
        <v>8185</v>
      </c>
      <c r="H13073" s="611" t="s">
        <v>28176</v>
      </c>
      <c r="I13073" s="610"/>
    </row>
    <row r="13074" spans="1:9" x14ac:dyDescent="0.2">
      <c r="A13074" s="609" t="str">
        <f t="shared" si="204"/>
        <v>MIUC0025</v>
      </c>
      <c r="B13074" s="611" t="s">
        <v>18841</v>
      </c>
      <c r="C13074" s="611" t="s">
        <v>18842</v>
      </c>
      <c r="D13074" s="611" t="s">
        <v>1</v>
      </c>
      <c r="E13074" s="612">
        <v>9.11</v>
      </c>
      <c r="F13074" s="611" t="s">
        <v>8184</v>
      </c>
      <c r="G13074" s="611" t="s">
        <v>8185</v>
      </c>
      <c r="H13074" s="611" t="s">
        <v>28176</v>
      </c>
      <c r="I13074" s="610"/>
    </row>
    <row r="13075" spans="1:9" x14ac:dyDescent="0.2">
      <c r="A13075" s="609" t="str">
        <f t="shared" si="204"/>
        <v>MIUC0028</v>
      </c>
      <c r="B13075" s="611" t="s">
        <v>18837</v>
      </c>
      <c r="C13075" s="611" t="s">
        <v>18838</v>
      </c>
      <c r="D13075" s="611" t="s">
        <v>1</v>
      </c>
      <c r="E13075" s="612">
        <v>63.45</v>
      </c>
      <c r="F13075" s="611" t="s">
        <v>8184</v>
      </c>
      <c r="G13075" s="611" t="s">
        <v>8185</v>
      </c>
      <c r="H13075" s="611" t="s">
        <v>28176</v>
      </c>
      <c r="I13075" s="608"/>
    </row>
    <row r="13076" spans="1:9" x14ac:dyDescent="0.2">
      <c r="A13076" s="609" t="str">
        <f t="shared" si="204"/>
        <v>IUP0007</v>
      </c>
      <c r="B13076" s="611" t="s">
        <v>620</v>
      </c>
      <c r="C13076" s="611" t="s">
        <v>621</v>
      </c>
      <c r="D13076" s="611" t="s">
        <v>609</v>
      </c>
      <c r="E13076" s="612">
        <v>4100</v>
      </c>
      <c r="F13076" s="611" t="s">
        <v>8184</v>
      </c>
      <c r="G13076" s="611" t="s">
        <v>8185</v>
      </c>
      <c r="H13076" s="611" t="s">
        <v>28176</v>
      </c>
      <c r="I13076" s="608"/>
    </row>
    <row r="13077" spans="1:9" x14ac:dyDescent="0.2">
      <c r="A13077" s="609" t="str">
        <f t="shared" si="204"/>
        <v>MIUPL0004</v>
      </c>
      <c r="B13077" s="611" t="s">
        <v>8367</v>
      </c>
      <c r="C13077" s="611" t="s">
        <v>8368</v>
      </c>
      <c r="D13077" s="611" t="s">
        <v>1</v>
      </c>
      <c r="E13077" s="612">
        <v>57</v>
      </c>
      <c r="F13077" s="611" t="s">
        <v>8184</v>
      </c>
      <c r="G13077" s="611" t="s">
        <v>8185</v>
      </c>
      <c r="H13077" s="611" t="s">
        <v>28176</v>
      </c>
      <c r="I13077" s="613"/>
    </row>
    <row r="13078" spans="1:9" x14ac:dyDescent="0.2">
      <c r="A13078" s="609" t="str">
        <f t="shared" si="204"/>
        <v>MIUPL0005</v>
      </c>
      <c r="B13078" s="611" t="s">
        <v>8369</v>
      </c>
      <c r="C13078" s="611" t="s">
        <v>8370</v>
      </c>
      <c r="D13078" s="611" t="s">
        <v>1</v>
      </c>
      <c r="E13078" s="612">
        <v>57</v>
      </c>
      <c r="F13078" s="611" t="s">
        <v>8184</v>
      </c>
      <c r="G13078" s="611" t="s">
        <v>8185</v>
      </c>
      <c r="H13078" s="611" t="s">
        <v>28176</v>
      </c>
      <c r="I13078" s="608"/>
    </row>
    <row r="13079" spans="1:9" x14ac:dyDescent="0.2">
      <c r="A13079" s="609" t="str">
        <f t="shared" si="204"/>
        <v>MIUPL0037</v>
      </c>
      <c r="B13079" s="611" t="s">
        <v>8433</v>
      </c>
      <c r="C13079" s="611" t="s">
        <v>8434</v>
      </c>
      <c r="D13079" s="611" t="s">
        <v>1</v>
      </c>
      <c r="E13079" s="612">
        <v>36</v>
      </c>
      <c r="F13079" s="611" t="s">
        <v>8184</v>
      </c>
      <c r="G13079" s="611" t="s">
        <v>8185</v>
      </c>
      <c r="H13079" s="611" t="s">
        <v>28176</v>
      </c>
      <c r="I13079" s="610"/>
    </row>
    <row r="13080" spans="1:9" x14ac:dyDescent="0.2">
      <c r="A13080" s="609" t="str">
        <f t="shared" si="204"/>
        <v>MIUPL0038</v>
      </c>
      <c r="B13080" s="611" t="s">
        <v>8435</v>
      </c>
      <c r="C13080" s="611" t="s">
        <v>8436</v>
      </c>
      <c r="D13080" s="611" t="s">
        <v>1</v>
      </c>
      <c r="E13080" s="612">
        <v>30</v>
      </c>
      <c r="F13080" s="611" t="s">
        <v>8184</v>
      </c>
      <c r="G13080" s="611" t="s">
        <v>8185</v>
      </c>
      <c r="H13080" s="611" t="s">
        <v>28176</v>
      </c>
      <c r="I13080" s="613"/>
    </row>
    <row r="13081" spans="1:9" x14ac:dyDescent="0.2">
      <c r="A13081" s="609" t="str">
        <f t="shared" si="204"/>
        <v>MIUPL0039</v>
      </c>
      <c r="B13081" s="611" t="s">
        <v>8437</v>
      </c>
      <c r="C13081" s="611" t="s">
        <v>8438</v>
      </c>
      <c r="D13081" s="611" t="s">
        <v>1</v>
      </c>
      <c r="E13081" s="612">
        <v>15.81</v>
      </c>
      <c r="F13081" s="611" t="s">
        <v>8184</v>
      </c>
      <c r="G13081" s="611" t="s">
        <v>8185</v>
      </c>
      <c r="H13081" s="611" t="s">
        <v>28176</v>
      </c>
      <c r="I13081" s="613"/>
    </row>
    <row r="13082" spans="1:9" x14ac:dyDescent="0.2">
      <c r="A13082" s="609" t="str">
        <f t="shared" si="204"/>
        <v>MIUPL0042</v>
      </c>
      <c r="B13082" s="611" t="s">
        <v>8443</v>
      </c>
      <c r="C13082" s="611" t="s">
        <v>8444</v>
      </c>
      <c r="D13082" s="611" t="s">
        <v>1</v>
      </c>
      <c r="E13082" s="612">
        <v>15.8</v>
      </c>
      <c r="F13082" s="611" t="s">
        <v>8184</v>
      </c>
      <c r="G13082" s="611" t="s">
        <v>8185</v>
      </c>
      <c r="H13082" s="611" t="s">
        <v>28176</v>
      </c>
      <c r="I13082" s="610"/>
    </row>
    <row r="13083" spans="1:9" x14ac:dyDescent="0.2">
      <c r="A13083" s="609" t="str">
        <f t="shared" si="204"/>
        <v>MIUPL0043</v>
      </c>
      <c r="B13083" s="611" t="s">
        <v>8445</v>
      </c>
      <c r="C13083" s="611" t="s">
        <v>8446</v>
      </c>
      <c r="D13083" s="611" t="s">
        <v>1</v>
      </c>
      <c r="E13083" s="612">
        <v>31.59</v>
      </c>
      <c r="F13083" s="611" t="s">
        <v>8184</v>
      </c>
      <c r="G13083" s="611" t="s">
        <v>8185</v>
      </c>
      <c r="H13083" s="611" t="s">
        <v>28176</v>
      </c>
      <c r="I13083" s="610"/>
    </row>
    <row r="13084" spans="1:9" x14ac:dyDescent="0.2">
      <c r="A13084" s="609" t="str">
        <f t="shared" si="204"/>
        <v>IUD014</v>
      </c>
      <c r="B13084" s="611" t="s">
        <v>548</v>
      </c>
      <c r="C13084" s="611" t="s">
        <v>418</v>
      </c>
      <c r="D13084" s="611" t="s">
        <v>2</v>
      </c>
      <c r="E13084" s="612">
        <v>470</v>
      </c>
      <c r="F13084" s="611" t="s">
        <v>8184</v>
      </c>
      <c r="G13084" s="611" t="s">
        <v>8185</v>
      </c>
      <c r="H13084" s="611" t="s">
        <v>28176</v>
      </c>
      <c r="I13084" s="610"/>
    </row>
    <row r="13085" spans="1:9" x14ac:dyDescent="0.2">
      <c r="A13085" s="609" t="str">
        <f t="shared" si="204"/>
        <v>MIUD0008</v>
      </c>
      <c r="B13085" s="611" t="s">
        <v>687</v>
      </c>
      <c r="C13085" s="611" t="s">
        <v>688</v>
      </c>
      <c r="D13085" s="611" t="s">
        <v>457</v>
      </c>
      <c r="E13085" s="612">
        <v>1.74</v>
      </c>
      <c r="F13085" s="611" t="s">
        <v>8184</v>
      </c>
      <c r="G13085" s="611" t="s">
        <v>8185</v>
      </c>
      <c r="H13085" s="611" t="s">
        <v>28176</v>
      </c>
      <c r="I13085" s="610"/>
    </row>
    <row r="13086" spans="1:9" x14ac:dyDescent="0.2">
      <c r="A13086" s="609" t="str">
        <f t="shared" si="204"/>
        <v>MIUD0011</v>
      </c>
      <c r="B13086" s="611" t="s">
        <v>693</v>
      </c>
      <c r="C13086" s="611" t="s">
        <v>694</v>
      </c>
      <c r="D13086" s="611" t="s">
        <v>457</v>
      </c>
      <c r="E13086" s="612">
        <v>1.1399999999999999</v>
      </c>
      <c r="F13086" s="611" t="s">
        <v>8184</v>
      </c>
      <c r="G13086" s="611" t="s">
        <v>8185</v>
      </c>
      <c r="H13086" s="611" t="s">
        <v>28176</v>
      </c>
      <c r="I13086" s="610"/>
    </row>
    <row r="13087" spans="1:9" x14ac:dyDescent="0.2">
      <c r="A13087" s="609" t="str">
        <f t="shared" si="204"/>
        <v>IUP0009</v>
      </c>
      <c r="B13087" s="611" t="s">
        <v>624</v>
      </c>
      <c r="C13087" s="611" t="s">
        <v>625</v>
      </c>
      <c r="D13087" s="611" t="s">
        <v>609</v>
      </c>
      <c r="E13087" s="612">
        <v>3625</v>
      </c>
      <c r="F13087" s="611" t="s">
        <v>8184</v>
      </c>
      <c r="G13087" s="611" t="s">
        <v>8185</v>
      </c>
      <c r="H13087" s="611" t="s">
        <v>28176</v>
      </c>
      <c r="I13087" s="610"/>
    </row>
    <row r="13088" spans="1:9" x14ac:dyDescent="0.2">
      <c r="A13088" s="609" t="str">
        <f t="shared" si="204"/>
        <v>PHGE003</v>
      </c>
      <c r="B13088" s="611" t="s">
        <v>721</v>
      </c>
      <c r="C13088" s="611" t="s">
        <v>10492</v>
      </c>
      <c r="D13088" s="611" t="s">
        <v>5</v>
      </c>
      <c r="E13088" s="612">
        <v>27.75</v>
      </c>
      <c r="F13088" s="611" t="s">
        <v>8184</v>
      </c>
      <c r="G13088" s="611" t="s">
        <v>8185</v>
      </c>
      <c r="H13088" s="611" t="s">
        <v>28176</v>
      </c>
      <c r="I13088" s="613"/>
    </row>
    <row r="13089" spans="1:9" x14ac:dyDescent="0.2">
      <c r="A13089" s="609" t="str">
        <f t="shared" si="204"/>
        <v>IUD011</v>
      </c>
      <c r="B13089" s="611" t="s">
        <v>544</v>
      </c>
      <c r="C13089" s="611" t="s">
        <v>416</v>
      </c>
      <c r="D13089" s="611" t="s">
        <v>2</v>
      </c>
      <c r="E13089" s="612">
        <v>114.03</v>
      </c>
      <c r="F13089" s="611" t="s">
        <v>8184</v>
      </c>
      <c r="G13089" s="611" t="s">
        <v>8185</v>
      </c>
      <c r="H13089" s="611" t="s">
        <v>28176</v>
      </c>
      <c r="I13089" s="613"/>
    </row>
    <row r="13090" spans="1:9" x14ac:dyDescent="0.2">
      <c r="A13090" s="609" t="str">
        <f t="shared" si="204"/>
        <v>IUD015</v>
      </c>
      <c r="B13090" s="611" t="s">
        <v>549</v>
      </c>
      <c r="C13090" s="611" t="s">
        <v>550</v>
      </c>
      <c r="D13090" s="611" t="s">
        <v>2</v>
      </c>
      <c r="E13090" s="612">
        <v>736.96</v>
      </c>
      <c r="F13090" s="611" t="s">
        <v>8184</v>
      </c>
      <c r="G13090" s="611" t="s">
        <v>8185</v>
      </c>
      <c r="H13090" s="611" t="s">
        <v>28176</v>
      </c>
      <c r="I13090" s="613"/>
    </row>
    <row r="13091" spans="1:9" x14ac:dyDescent="0.2">
      <c r="A13091" s="609" t="str">
        <f t="shared" si="204"/>
        <v>MIUS0004</v>
      </c>
      <c r="B13091" s="611" t="s">
        <v>717</v>
      </c>
      <c r="C13091" s="611" t="s">
        <v>8466</v>
      </c>
      <c r="D13091" s="611" t="s">
        <v>1</v>
      </c>
      <c r="E13091" s="612">
        <v>392.33</v>
      </c>
      <c r="F13091" s="611" t="s">
        <v>8184</v>
      </c>
      <c r="G13091" s="611" t="s">
        <v>8185</v>
      </c>
      <c r="H13091" s="611" t="s">
        <v>28176</v>
      </c>
      <c r="I13091" s="610"/>
    </row>
    <row r="13092" spans="1:9" x14ac:dyDescent="0.2">
      <c r="A13092" s="609" t="str">
        <f t="shared" si="204"/>
        <v>IUD019</v>
      </c>
      <c r="B13092" s="611" t="s">
        <v>557</v>
      </c>
      <c r="C13092" s="611" t="s">
        <v>558</v>
      </c>
      <c r="D13092" s="611" t="s">
        <v>3</v>
      </c>
      <c r="E13092" s="612">
        <v>310.8</v>
      </c>
      <c r="F13092" s="611" t="s">
        <v>8184</v>
      </c>
      <c r="G13092" s="611" t="s">
        <v>8185</v>
      </c>
      <c r="H13092" s="611" t="s">
        <v>28176</v>
      </c>
      <c r="I13092" s="613"/>
    </row>
    <row r="13093" spans="1:9" x14ac:dyDescent="0.2">
      <c r="A13093" s="609" t="str">
        <f t="shared" si="204"/>
        <v>MIUS0005</v>
      </c>
      <c r="B13093" s="611" t="s">
        <v>719</v>
      </c>
      <c r="C13093" s="611" t="s">
        <v>720</v>
      </c>
      <c r="D13093" s="611" t="s">
        <v>3</v>
      </c>
      <c r="E13093" s="612">
        <v>765.6</v>
      </c>
      <c r="F13093" s="611" t="s">
        <v>8184</v>
      </c>
      <c r="G13093" s="611" t="s">
        <v>8185</v>
      </c>
      <c r="H13093" s="611" t="s">
        <v>28176</v>
      </c>
      <c r="I13093" s="613"/>
    </row>
    <row r="13094" spans="1:9" x14ac:dyDescent="0.2">
      <c r="A13094" s="609" t="str">
        <f t="shared" si="204"/>
        <v>IUMA0005</v>
      </c>
      <c r="B13094" s="611" t="s">
        <v>605</v>
      </c>
      <c r="C13094" s="611" t="s">
        <v>606</v>
      </c>
      <c r="D13094" s="611" t="s">
        <v>1</v>
      </c>
      <c r="E13094" s="612">
        <v>3963.22</v>
      </c>
      <c r="F13094" s="611" t="s">
        <v>8184</v>
      </c>
      <c r="G13094" s="611" t="s">
        <v>8185</v>
      </c>
      <c r="H13094" s="611" t="s">
        <v>28176</v>
      </c>
      <c r="I13094" s="610"/>
    </row>
    <row r="13095" spans="1:9" x14ac:dyDescent="0.2">
      <c r="A13095" s="609" t="str">
        <f t="shared" si="204"/>
        <v>MIUPL0013</v>
      </c>
      <c r="B13095" s="611" t="s">
        <v>8385</v>
      </c>
      <c r="C13095" s="611" t="s">
        <v>8386</v>
      </c>
      <c r="D13095" s="611" t="s">
        <v>1</v>
      </c>
      <c r="E13095" s="612">
        <v>150</v>
      </c>
      <c r="F13095" s="611" t="s">
        <v>8184</v>
      </c>
      <c r="G13095" s="611" t="s">
        <v>8185</v>
      </c>
      <c r="H13095" s="611" t="s">
        <v>28176</v>
      </c>
      <c r="I13095" s="610"/>
    </row>
    <row r="13096" spans="1:9" x14ac:dyDescent="0.2">
      <c r="A13096" s="609" t="str">
        <f t="shared" si="204"/>
        <v>MIUPL0016</v>
      </c>
      <c r="B13096" s="611" t="s">
        <v>8391</v>
      </c>
      <c r="C13096" s="611" t="s">
        <v>8392</v>
      </c>
      <c r="D13096" s="611" t="s">
        <v>1</v>
      </c>
      <c r="E13096" s="612">
        <v>16.899999999999999</v>
      </c>
      <c r="F13096" s="611" t="s">
        <v>8184</v>
      </c>
      <c r="G13096" s="611" t="s">
        <v>8185</v>
      </c>
      <c r="H13096" s="611" t="s">
        <v>28176</v>
      </c>
      <c r="I13096" s="610"/>
    </row>
    <row r="13097" spans="1:9" x14ac:dyDescent="0.2">
      <c r="A13097" s="609" t="str">
        <f t="shared" si="204"/>
        <v>MIUPL0023</v>
      </c>
      <c r="B13097" s="611" t="s">
        <v>8405</v>
      </c>
      <c r="C13097" s="611" t="s">
        <v>8406</v>
      </c>
      <c r="D13097" s="611" t="s">
        <v>1</v>
      </c>
      <c r="E13097" s="612">
        <v>15.8</v>
      </c>
      <c r="F13097" s="611" t="s">
        <v>8184</v>
      </c>
      <c r="G13097" s="611" t="s">
        <v>8185</v>
      </c>
      <c r="H13097" s="611" t="s">
        <v>28176</v>
      </c>
      <c r="I13097" s="613"/>
    </row>
    <row r="13098" spans="1:9" x14ac:dyDescent="0.2">
      <c r="A13098" s="609" t="str">
        <f t="shared" si="204"/>
        <v>MIUPL0025</v>
      </c>
      <c r="B13098" s="611" t="s">
        <v>8409</v>
      </c>
      <c r="C13098" s="611" t="s">
        <v>8410</v>
      </c>
      <c r="D13098" s="611" t="s">
        <v>1</v>
      </c>
      <c r="E13098" s="612">
        <v>15</v>
      </c>
      <c r="F13098" s="611" t="s">
        <v>8184</v>
      </c>
      <c r="G13098" s="611" t="s">
        <v>8185</v>
      </c>
      <c r="H13098" s="611" t="s">
        <v>28176</v>
      </c>
      <c r="I13098" s="613"/>
    </row>
    <row r="13099" spans="1:9" x14ac:dyDescent="0.2">
      <c r="A13099" s="609" t="str">
        <f t="shared" si="204"/>
        <v>MIUPL0026</v>
      </c>
      <c r="B13099" s="611" t="s">
        <v>8411</v>
      </c>
      <c r="C13099" s="611" t="s">
        <v>8412</v>
      </c>
      <c r="D13099" s="611" t="s">
        <v>1</v>
      </c>
      <c r="E13099" s="612">
        <v>27.9</v>
      </c>
      <c r="F13099" s="611" t="s">
        <v>8184</v>
      </c>
      <c r="G13099" s="611" t="s">
        <v>8185</v>
      </c>
      <c r="H13099" s="611" t="s">
        <v>28176</v>
      </c>
      <c r="I13099" s="613"/>
    </row>
    <row r="13100" spans="1:9" x14ac:dyDescent="0.2">
      <c r="A13100" s="609" t="str">
        <f t="shared" si="204"/>
        <v>MIUPL0032</v>
      </c>
      <c r="B13100" s="611" t="s">
        <v>8423</v>
      </c>
      <c r="C13100" s="611" t="s">
        <v>8424</v>
      </c>
      <c r="D13100" s="611" t="s">
        <v>1</v>
      </c>
      <c r="E13100" s="612">
        <v>4</v>
      </c>
      <c r="F13100" s="611" t="s">
        <v>8184</v>
      </c>
      <c r="G13100" s="611" t="s">
        <v>8185</v>
      </c>
      <c r="H13100" s="611" t="s">
        <v>28176</v>
      </c>
      <c r="I13100" s="613"/>
    </row>
    <row r="13101" spans="1:9" x14ac:dyDescent="0.2">
      <c r="A13101" s="609" t="str">
        <f t="shared" si="204"/>
        <v>MIUPL0034</v>
      </c>
      <c r="B13101" s="611" t="s">
        <v>8427</v>
      </c>
      <c r="C13101" s="611" t="s">
        <v>8428</v>
      </c>
      <c r="D13101" s="611" t="s">
        <v>1</v>
      </c>
      <c r="E13101" s="612">
        <v>2.5</v>
      </c>
      <c r="F13101" s="611" t="s">
        <v>8184</v>
      </c>
      <c r="G13101" s="611" t="s">
        <v>8185</v>
      </c>
      <c r="H13101" s="611" t="s">
        <v>28176</v>
      </c>
      <c r="I13101" s="613"/>
    </row>
    <row r="13102" spans="1:9" x14ac:dyDescent="0.2">
      <c r="A13102" s="609" t="str">
        <f t="shared" si="204"/>
        <v>MIUPL0040</v>
      </c>
      <c r="B13102" s="611" t="s">
        <v>8439</v>
      </c>
      <c r="C13102" s="611" t="s">
        <v>8440</v>
      </c>
      <c r="D13102" s="611" t="s">
        <v>1</v>
      </c>
      <c r="E13102" s="612">
        <v>45</v>
      </c>
      <c r="F13102" s="611" t="s">
        <v>8184</v>
      </c>
      <c r="G13102" s="611" t="s">
        <v>8185</v>
      </c>
      <c r="H13102" s="611" t="s">
        <v>28176</v>
      </c>
      <c r="I13102" s="613"/>
    </row>
    <row r="13103" spans="1:9" x14ac:dyDescent="0.2">
      <c r="A13103" s="609" t="str">
        <f t="shared" si="204"/>
        <v>MIUPL0049</v>
      </c>
      <c r="B13103" s="611" t="s">
        <v>8455</v>
      </c>
      <c r="C13103" s="611" t="s">
        <v>8456</v>
      </c>
      <c r="D13103" s="611" t="s">
        <v>1</v>
      </c>
      <c r="E13103" s="612">
        <v>42.16</v>
      </c>
      <c r="F13103" s="611" t="s">
        <v>8184</v>
      </c>
      <c r="G13103" s="611" t="s">
        <v>8185</v>
      </c>
      <c r="H13103" s="611" t="s">
        <v>28176</v>
      </c>
      <c r="I13103" s="613"/>
    </row>
    <row r="13104" spans="1:9" x14ac:dyDescent="0.2">
      <c r="A13104" s="609" t="str">
        <f t="shared" si="204"/>
        <v>MIUC0004</v>
      </c>
      <c r="B13104" s="611" t="s">
        <v>8343</v>
      </c>
      <c r="C13104" s="611" t="s">
        <v>8344</v>
      </c>
      <c r="D13104" s="611" t="s">
        <v>1</v>
      </c>
      <c r="E13104" s="612">
        <v>530.13</v>
      </c>
      <c r="F13104" s="611" t="s">
        <v>8184</v>
      </c>
      <c r="G13104" s="611" t="s">
        <v>8185</v>
      </c>
      <c r="H13104" s="611" t="s">
        <v>28176</v>
      </c>
      <c r="I13104" s="608"/>
    </row>
    <row r="13105" spans="1:9" x14ac:dyDescent="0.2">
      <c r="A13105" s="609" t="str">
        <f t="shared" si="204"/>
        <v>IUP0011</v>
      </c>
      <c r="B13105" s="611" t="s">
        <v>8328</v>
      </c>
      <c r="C13105" s="611" t="s">
        <v>8329</v>
      </c>
      <c r="D13105" s="611" t="s">
        <v>1</v>
      </c>
      <c r="E13105" s="612">
        <v>328.22</v>
      </c>
      <c r="F13105" s="611" t="s">
        <v>8184</v>
      </c>
      <c r="G13105" s="611" t="s">
        <v>8185</v>
      </c>
      <c r="H13105" s="611" t="s">
        <v>28176</v>
      </c>
      <c r="I13105" s="610"/>
    </row>
    <row r="13106" spans="1:9" x14ac:dyDescent="0.2">
      <c r="A13106" s="609" t="str">
        <f t="shared" si="204"/>
        <v>IUS0022</v>
      </c>
      <c r="B13106" s="611" t="s">
        <v>8332</v>
      </c>
      <c r="C13106" s="611" t="s">
        <v>8333</v>
      </c>
      <c r="D13106" s="611" t="s">
        <v>457</v>
      </c>
      <c r="E13106" s="612">
        <v>30.23</v>
      </c>
      <c r="F13106" s="611" t="s">
        <v>8184</v>
      </c>
      <c r="G13106" s="611" t="s">
        <v>8185</v>
      </c>
      <c r="H13106" s="611" t="s">
        <v>28176</v>
      </c>
      <c r="I13106" s="613"/>
    </row>
    <row r="13107" spans="1:9" x14ac:dyDescent="0.2">
      <c r="A13107" s="609" t="str">
        <f t="shared" si="204"/>
        <v>MIUD0025</v>
      </c>
      <c r="B13107" s="611" t="s">
        <v>28241</v>
      </c>
      <c r="C13107" s="611" t="s">
        <v>28242</v>
      </c>
      <c r="D13107" s="611" t="s">
        <v>3</v>
      </c>
      <c r="E13107" s="612">
        <v>58.33</v>
      </c>
      <c r="F13107" s="611" t="s">
        <v>8184</v>
      </c>
      <c r="G13107" s="611" t="s">
        <v>8185</v>
      </c>
      <c r="H13107" s="611" t="s">
        <v>28176</v>
      </c>
      <c r="I13107" s="613"/>
    </row>
    <row r="13108" spans="1:9" x14ac:dyDescent="0.2">
      <c r="A13108" s="609" t="str">
        <f t="shared" si="204"/>
        <v>MIUD0029</v>
      </c>
      <c r="B13108" s="611" t="s">
        <v>28243</v>
      </c>
      <c r="C13108" s="611" t="s">
        <v>28244</v>
      </c>
      <c r="D13108" s="611" t="s">
        <v>3</v>
      </c>
      <c r="E13108" s="612">
        <v>54.16</v>
      </c>
      <c r="F13108" s="611" t="s">
        <v>8184</v>
      </c>
      <c r="G13108" s="611" t="s">
        <v>8185</v>
      </c>
      <c r="H13108" s="611" t="s">
        <v>28176</v>
      </c>
      <c r="I13108" s="613"/>
    </row>
    <row r="13109" spans="1:9" x14ac:dyDescent="0.2">
      <c r="A13109" s="609" t="str">
        <f t="shared" si="204"/>
        <v>IUIEL0001</v>
      </c>
      <c r="B13109" s="611" t="s">
        <v>573</v>
      </c>
      <c r="C13109" s="611" t="s">
        <v>574</v>
      </c>
      <c r="D13109" s="611" t="s">
        <v>1</v>
      </c>
      <c r="E13109" s="612">
        <v>392.1</v>
      </c>
      <c r="F13109" s="611" t="s">
        <v>8184</v>
      </c>
      <c r="G13109" s="611" t="s">
        <v>8185</v>
      </c>
      <c r="H13109" s="611" t="s">
        <v>28176</v>
      </c>
      <c r="I13109" s="610"/>
    </row>
    <row r="13110" spans="1:9" x14ac:dyDescent="0.2">
      <c r="A13110" s="609" t="str">
        <f t="shared" si="204"/>
        <v>IUIEL0002</v>
      </c>
      <c r="B13110" s="611" t="s">
        <v>575</v>
      </c>
      <c r="C13110" s="611" t="s">
        <v>576</v>
      </c>
      <c r="D13110" s="611" t="s">
        <v>1</v>
      </c>
      <c r="E13110" s="612">
        <v>871.36</v>
      </c>
      <c r="F13110" s="611" t="s">
        <v>8184</v>
      </c>
      <c r="G13110" s="611" t="s">
        <v>8185</v>
      </c>
      <c r="H13110" s="611" t="s">
        <v>28176</v>
      </c>
      <c r="I13110" s="608"/>
    </row>
    <row r="13111" spans="1:9" x14ac:dyDescent="0.2">
      <c r="A13111" s="609" t="str">
        <f t="shared" si="204"/>
        <v>IUIEL0003</v>
      </c>
      <c r="B13111" s="611" t="s">
        <v>8322</v>
      </c>
      <c r="C13111" s="611" t="s">
        <v>8323</v>
      </c>
      <c r="D13111" s="611" t="s">
        <v>1</v>
      </c>
      <c r="E13111" s="612">
        <v>4734.8999999999996</v>
      </c>
      <c r="F13111" s="611" t="s">
        <v>8184</v>
      </c>
      <c r="G13111" s="611" t="s">
        <v>8185</v>
      </c>
      <c r="H13111" s="611" t="s">
        <v>28176</v>
      </c>
      <c r="I13111" s="610"/>
    </row>
    <row r="13112" spans="1:9" x14ac:dyDescent="0.2">
      <c r="A13112" s="609" t="str">
        <f t="shared" si="204"/>
        <v>IUIL00018</v>
      </c>
      <c r="B13112" s="611" t="s">
        <v>579</v>
      </c>
      <c r="C13112" s="611" t="s">
        <v>580</v>
      </c>
      <c r="D13112" s="611" t="s">
        <v>466</v>
      </c>
      <c r="E13112" s="612">
        <v>0.36</v>
      </c>
      <c r="F13112" s="611" t="s">
        <v>8184</v>
      </c>
      <c r="G13112" s="611" t="s">
        <v>8185</v>
      </c>
      <c r="H13112" s="611" t="s">
        <v>28176</v>
      </c>
      <c r="I13112" s="608"/>
    </row>
    <row r="13113" spans="1:9" x14ac:dyDescent="0.2">
      <c r="A13113" s="609" t="str">
        <f t="shared" si="204"/>
        <v>MIUD0001</v>
      </c>
      <c r="B13113" s="611" t="s">
        <v>673</v>
      </c>
      <c r="C13113" s="611" t="s">
        <v>674</v>
      </c>
      <c r="D13113" s="611" t="s">
        <v>2</v>
      </c>
      <c r="E13113" s="612">
        <v>2.75</v>
      </c>
      <c r="F13113" s="611" t="s">
        <v>8184</v>
      </c>
      <c r="G13113" s="611" t="s">
        <v>8185</v>
      </c>
      <c r="H13113" s="611" t="s">
        <v>28176</v>
      </c>
      <c r="I13113" s="613"/>
    </row>
    <row r="13114" spans="1:9" x14ac:dyDescent="0.2">
      <c r="A13114" s="609" t="str">
        <f t="shared" si="204"/>
        <v>MIUD0005</v>
      </c>
      <c r="B13114" s="611" t="s">
        <v>681</v>
      </c>
      <c r="C13114" s="611" t="s">
        <v>682</v>
      </c>
      <c r="D13114" s="611" t="s">
        <v>2</v>
      </c>
      <c r="E13114" s="612">
        <v>1775.78</v>
      </c>
      <c r="F13114" s="611" t="s">
        <v>8184</v>
      </c>
      <c r="G13114" s="611" t="s">
        <v>8185</v>
      </c>
      <c r="H13114" s="611" t="s">
        <v>28176</v>
      </c>
      <c r="I13114" s="613"/>
    </row>
    <row r="13115" spans="1:9" x14ac:dyDescent="0.2">
      <c r="A13115" s="609" t="str">
        <f t="shared" si="204"/>
        <v>MIUD0012</v>
      </c>
      <c r="B13115" s="611" t="s">
        <v>695</v>
      </c>
      <c r="C13115" s="611" t="s">
        <v>696</v>
      </c>
      <c r="D13115" s="611" t="s">
        <v>457</v>
      </c>
      <c r="E13115" s="612">
        <v>0.11</v>
      </c>
      <c r="F13115" s="611" t="s">
        <v>8184</v>
      </c>
      <c r="G13115" s="611" t="s">
        <v>8185</v>
      </c>
      <c r="H13115" s="611" t="s">
        <v>28176</v>
      </c>
      <c r="I13115" s="613"/>
    </row>
    <row r="13116" spans="1:9" x14ac:dyDescent="0.2">
      <c r="A13116" s="609" t="str">
        <f t="shared" si="204"/>
        <v>MIUD0013</v>
      </c>
      <c r="B13116" s="611" t="s">
        <v>697</v>
      </c>
      <c r="C13116" s="611" t="s">
        <v>698</v>
      </c>
      <c r="D13116" s="611" t="s">
        <v>457</v>
      </c>
      <c r="E13116" s="612">
        <v>12.41</v>
      </c>
      <c r="F13116" s="611" t="s">
        <v>8184</v>
      </c>
      <c r="G13116" s="611" t="s">
        <v>8185</v>
      </c>
      <c r="H13116" s="611" t="s">
        <v>28176</v>
      </c>
      <c r="I13116" s="613"/>
    </row>
    <row r="13117" spans="1:9" x14ac:dyDescent="0.2">
      <c r="A13117" s="609" t="str">
        <f t="shared" si="204"/>
        <v>MIUD0014</v>
      </c>
      <c r="B13117" s="611" t="s">
        <v>699</v>
      </c>
      <c r="C13117" s="611" t="s">
        <v>700</v>
      </c>
      <c r="D13117" s="611" t="s">
        <v>457</v>
      </c>
      <c r="E13117" s="612">
        <v>1.74</v>
      </c>
      <c r="F13117" s="611" t="s">
        <v>8184</v>
      </c>
      <c r="G13117" s="611" t="s">
        <v>8185</v>
      </c>
      <c r="H13117" s="611" t="s">
        <v>28176</v>
      </c>
      <c r="I13117" s="610"/>
    </row>
    <row r="13118" spans="1:9" x14ac:dyDescent="0.2">
      <c r="A13118" s="609" t="str">
        <f t="shared" si="204"/>
        <v>MIUS0007</v>
      </c>
      <c r="B13118" s="611" t="s">
        <v>28245</v>
      </c>
      <c r="C13118" s="611" t="s">
        <v>28246</v>
      </c>
      <c r="D13118" s="611" t="s">
        <v>1</v>
      </c>
      <c r="E13118" s="612">
        <v>285.83999999999997</v>
      </c>
      <c r="F13118" s="611" t="s">
        <v>8184</v>
      </c>
      <c r="G13118" s="611" t="s">
        <v>8185</v>
      </c>
      <c r="H13118" s="611" t="s">
        <v>28176</v>
      </c>
      <c r="I13118" s="613"/>
    </row>
    <row r="13119" spans="1:9" x14ac:dyDescent="0.2">
      <c r="A13119" s="609" t="str">
        <f t="shared" si="204"/>
        <v>MIUS0009</v>
      </c>
      <c r="B13119" s="611" t="s">
        <v>28247</v>
      </c>
      <c r="C13119" s="611" t="s">
        <v>28248</v>
      </c>
      <c r="D13119" s="611" t="s">
        <v>457</v>
      </c>
      <c r="E13119" s="612">
        <v>14.7</v>
      </c>
      <c r="F13119" s="611" t="s">
        <v>8184</v>
      </c>
      <c r="G13119" s="611" t="s">
        <v>8185</v>
      </c>
      <c r="H13119" s="611" t="s">
        <v>28176</v>
      </c>
      <c r="I13119" s="613"/>
    </row>
    <row r="13120" spans="1:9" x14ac:dyDescent="0.2">
      <c r="A13120" s="609" t="str">
        <f t="shared" si="204"/>
        <v>MIUC00046</v>
      </c>
      <c r="B13120" s="611" t="s">
        <v>28249</v>
      </c>
      <c r="C13120" s="611" t="s">
        <v>28250</v>
      </c>
      <c r="D13120" s="611" t="s">
        <v>595</v>
      </c>
      <c r="E13120" s="612">
        <v>43.32</v>
      </c>
      <c r="F13120" s="611" t="s">
        <v>8184</v>
      </c>
      <c r="G13120" s="611" t="s">
        <v>8185</v>
      </c>
      <c r="H13120" s="611" t="s">
        <v>28176</v>
      </c>
      <c r="I13120" s="613"/>
    </row>
    <row r="13121" spans="1:9" x14ac:dyDescent="0.2">
      <c r="A13121" s="609" t="str">
        <f t="shared" si="204"/>
        <v>MIUC0011</v>
      </c>
      <c r="B13121" s="611" t="s">
        <v>18361</v>
      </c>
      <c r="C13121" s="611" t="s">
        <v>18362</v>
      </c>
      <c r="D13121" s="611" t="s">
        <v>595</v>
      </c>
      <c r="E13121" s="612">
        <v>158.34</v>
      </c>
      <c r="F13121" s="611" t="s">
        <v>8184</v>
      </c>
      <c r="G13121" s="611" t="s">
        <v>8185</v>
      </c>
      <c r="H13121" s="611" t="s">
        <v>28176</v>
      </c>
      <c r="I13121" s="613"/>
    </row>
    <row r="13122" spans="1:9" x14ac:dyDescent="0.2">
      <c r="A13122" s="609" t="str">
        <f t="shared" ref="A13122:A13154" si="205">IF(ISERROR(SEARCH("/",B13122)=6),TRIM(CLEAN(B13122)),IF(SEARCH("/",B13122)=6,IF(LEN(TRIM(CLEAN(B13122)))=7,LEFT(TRIM(CLEAN(B13122)),6)&amp;"00"&amp;RIGHT(TRIM(CLEAN(B13122)),1),LEFT(TRIM(CLEAN(B13122)),6)&amp;"0"&amp;RIGHT(TRIM(CLEAN(B13122)),2)),TRIM(CLEAN(B13122))))</f>
        <v>IUC20189</v>
      </c>
      <c r="B13122" s="611" t="s">
        <v>18848</v>
      </c>
      <c r="C13122" s="611" t="s">
        <v>18384</v>
      </c>
      <c r="D13122" s="611" t="s">
        <v>1</v>
      </c>
      <c r="E13122" s="612">
        <v>84.81</v>
      </c>
      <c r="F13122" s="611" t="s">
        <v>8184</v>
      </c>
      <c r="G13122" s="611" t="s">
        <v>8185</v>
      </c>
      <c r="H13122" s="611" t="s">
        <v>28176</v>
      </c>
      <c r="I13122" s="613"/>
    </row>
    <row r="13123" spans="1:9" x14ac:dyDescent="0.2">
      <c r="A13123" s="609" t="str">
        <f t="shared" si="205"/>
        <v>MIUC0018</v>
      </c>
      <c r="B13123" s="611" t="s">
        <v>18399</v>
      </c>
      <c r="C13123" s="611" t="s">
        <v>18384</v>
      </c>
      <c r="D13123" s="611" t="s">
        <v>1</v>
      </c>
      <c r="E13123" s="612">
        <v>84.81</v>
      </c>
      <c r="F13123" s="611" t="s">
        <v>8184</v>
      </c>
      <c r="G13123" s="611" t="s">
        <v>8185</v>
      </c>
      <c r="H13123" s="611" t="s">
        <v>28176</v>
      </c>
      <c r="I13123" s="610"/>
    </row>
    <row r="13124" spans="1:9" x14ac:dyDescent="0.2">
      <c r="A13124" s="609" t="str">
        <f t="shared" si="205"/>
        <v>MIUC0030</v>
      </c>
      <c r="B13124" s="611" t="s">
        <v>28251</v>
      </c>
      <c r="C13124" s="611" t="s">
        <v>28252</v>
      </c>
      <c r="D13124" s="611" t="s">
        <v>1</v>
      </c>
      <c r="E13124" s="612">
        <v>548.22</v>
      </c>
      <c r="F13124" s="611" t="s">
        <v>8184</v>
      </c>
      <c r="G13124" s="611" t="s">
        <v>8185</v>
      </c>
      <c r="H13124" s="611" t="s">
        <v>28176</v>
      </c>
      <c r="I13124" s="608"/>
    </row>
    <row r="13125" spans="1:9" x14ac:dyDescent="0.2">
      <c r="A13125" s="609" t="str">
        <f t="shared" si="205"/>
        <v>MIUC0033</v>
      </c>
      <c r="B13125" s="611" t="s">
        <v>28253</v>
      </c>
      <c r="C13125" s="611" t="s">
        <v>28254</v>
      </c>
      <c r="D13125" s="611" t="s">
        <v>457</v>
      </c>
      <c r="E13125" s="612">
        <v>50.16</v>
      </c>
      <c r="F13125" s="611" t="s">
        <v>8184</v>
      </c>
      <c r="G13125" s="611" t="s">
        <v>8185</v>
      </c>
      <c r="H13125" s="611" t="s">
        <v>28176</v>
      </c>
      <c r="I13125" s="608"/>
    </row>
    <row r="13126" spans="1:9" x14ac:dyDescent="0.2">
      <c r="A13126" s="609" t="str">
        <f t="shared" si="205"/>
        <v>MIUC0036</v>
      </c>
      <c r="B13126" s="611" t="s">
        <v>28255</v>
      </c>
      <c r="C13126" s="611" t="s">
        <v>28256</v>
      </c>
      <c r="D13126" s="611" t="s">
        <v>20467</v>
      </c>
      <c r="E13126" s="612">
        <v>498.52</v>
      </c>
      <c r="F13126" s="611" t="s">
        <v>8184</v>
      </c>
      <c r="G13126" s="611" t="s">
        <v>8185</v>
      </c>
      <c r="H13126" s="611" t="s">
        <v>28176</v>
      </c>
      <c r="I13126" s="608"/>
    </row>
    <row r="13127" spans="1:9" x14ac:dyDescent="0.2">
      <c r="A13127" s="609" t="str">
        <f t="shared" si="205"/>
        <v>MIUC00047</v>
      </c>
      <c r="B13127" s="611" t="s">
        <v>28257</v>
      </c>
      <c r="C13127" s="611" t="s">
        <v>28258</v>
      </c>
      <c r="D13127" s="611" t="s">
        <v>595</v>
      </c>
      <c r="E13127" s="612">
        <v>54.06</v>
      </c>
      <c r="F13127" s="611" t="s">
        <v>8184</v>
      </c>
      <c r="G13127" s="611" t="s">
        <v>8185</v>
      </c>
      <c r="H13127" s="611" t="s">
        <v>28176</v>
      </c>
      <c r="I13127" s="608"/>
    </row>
    <row r="13128" spans="1:9" x14ac:dyDescent="0.2">
      <c r="A13128" s="609" t="str">
        <f t="shared" si="205"/>
        <v>MIUC00050</v>
      </c>
      <c r="B13128" s="611" t="s">
        <v>28259</v>
      </c>
      <c r="C13128" s="611" t="s">
        <v>28260</v>
      </c>
      <c r="D13128" s="611" t="s">
        <v>595</v>
      </c>
      <c r="E13128" s="612">
        <v>257.24</v>
      </c>
      <c r="F13128" s="611" t="s">
        <v>8184</v>
      </c>
      <c r="G13128" s="611" t="s">
        <v>8185</v>
      </c>
      <c r="H13128" s="611" t="s">
        <v>28176</v>
      </c>
      <c r="I13128" s="608"/>
    </row>
    <row r="13129" spans="1:9" x14ac:dyDescent="0.2">
      <c r="A13129" s="609" t="str">
        <f t="shared" si="205"/>
        <v>MIUC0021</v>
      </c>
      <c r="B13129" s="611" t="s">
        <v>18845</v>
      </c>
      <c r="C13129" s="611" t="s">
        <v>18846</v>
      </c>
      <c r="D13129" s="611" t="s">
        <v>1</v>
      </c>
      <c r="E13129" s="612">
        <v>794.34</v>
      </c>
      <c r="F13129" s="611" t="s">
        <v>8184</v>
      </c>
      <c r="G13129" s="611" t="s">
        <v>8185</v>
      </c>
      <c r="H13129" s="611" t="s">
        <v>28176</v>
      </c>
      <c r="I13129" s="613"/>
    </row>
    <row r="13130" spans="1:9" x14ac:dyDescent="0.2">
      <c r="A13130" s="609" t="str">
        <f t="shared" si="205"/>
        <v>MIUD0028</v>
      </c>
      <c r="B13130" s="611" t="s">
        <v>28261</v>
      </c>
      <c r="C13130" s="611" t="s">
        <v>28262</v>
      </c>
      <c r="D13130" s="611" t="s">
        <v>3</v>
      </c>
      <c r="E13130" s="612">
        <v>25.79</v>
      </c>
      <c r="F13130" s="611" t="s">
        <v>8184</v>
      </c>
      <c r="G13130" s="611" t="s">
        <v>8185</v>
      </c>
      <c r="H13130" s="611" t="s">
        <v>28176</v>
      </c>
      <c r="I13130" s="608"/>
    </row>
    <row r="13131" spans="1:9" x14ac:dyDescent="0.2">
      <c r="A13131" s="609" t="str">
        <f t="shared" si="205"/>
        <v>MIUC0034</v>
      </c>
      <c r="B13131" s="611" t="s">
        <v>28263</v>
      </c>
      <c r="C13131" s="611" t="s">
        <v>28264</v>
      </c>
      <c r="D13131" s="611" t="s">
        <v>2</v>
      </c>
      <c r="E13131" s="612">
        <v>2.75</v>
      </c>
      <c r="F13131" s="611" t="s">
        <v>8184</v>
      </c>
      <c r="G13131" s="611" t="s">
        <v>8185</v>
      </c>
      <c r="H13131" s="611" t="s">
        <v>28176</v>
      </c>
      <c r="I13131" s="608"/>
    </row>
    <row r="13132" spans="1:9" x14ac:dyDescent="0.2">
      <c r="A13132" s="609" t="str">
        <f t="shared" si="205"/>
        <v>MIUC0035</v>
      </c>
      <c r="B13132" s="611" t="s">
        <v>28265</v>
      </c>
      <c r="C13132" s="611" t="s">
        <v>28266</v>
      </c>
      <c r="D13132" s="611" t="s">
        <v>1</v>
      </c>
      <c r="E13132" s="612">
        <v>157.91999999999999</v>
      </c>
      <c r="F13132" s="611" t="s">
        <v>8184</v>
      </c>
      <c r="G13132" s="611" t="s">
        <v>8185</v>
      </c>
      <c r="H13132" s="611" t="s">
        <v>28176</v>
      </c>
      <c r="I13132" s="613"/>
    </row>
    <row r="13133" spans="1:9" x14ac:dyDescent="0.2">
      <c r="A13133" s="609" t="str">
        <f t="shared" si="205"/>
        <v>MIUC00049</v>
      </c>
      <c r="B13133" s="611" t="s">
        <v>28267</v>
      </c>
      <c r="C13133" s="611" t="s">
        <v>28268</v>
      </c>
      <c r="D13133" s="611" t="s">
        <v>1</v>
      </c>
      <c r="E13133" s="612">
        <v>19.059999999999999</v>
      </c>
      <c r="F13133" s="611" t="s">
        <v>8184</v>
      </c>
      <c r="G13133" s="611" t="s">
        <v>8185</v>
      </c>
      <c r="H13133" s="611" t="s">
        <v>28176</v>
      </c>
      <c r="I13133" s="610"/>
    </row>
    <row r="13134" spans="1:9" x14ac:dyDescent="0.2">
      <c r="A13134" s="609" t="str">
        <f t="shared" si="205"/>
        <v>MIUC0017</v>
      </c>
      <c r="B13134" s="611" t="s">
        <v>18398</v>
      </c>
      <c r="C13134" s="611" t="s">
        <v>18382</v>
      </c>
      <c r="D13134" s="611" t="s">
        <v>1</v>
      </c>
      <c r="E13134" s="612">
        <v>22.03</v>
      </c>
      <c r="F13134" s="611" t="s">
        <v>8184</v>
      </c>
      <c r="G13134" s="611" t="s">
        <v>8185</v>
      </c>
      <c r="H13134" s="611" t="s">
        <v>28176</v>
      </c>
      <c r="I13134" s="608"/>
    </row>
    <row r="13135" spans="1:9" x14ac:dyDescent="0.2">
      <c r="A13135" s="609" t="str">
        <f t="shared" si="205"/>
        <v>MIUC00043</v>
      </c>
      <c r="B13135" s="611" t="s">
        <v>28269</v>
      </c>
      <c r="C13135" s="611" t="s">
        <v>28270</v>
      </c>
      <c r="D13135" s="611" t="s">
        <v>595</v>
      </c>
      <c r="E13135" s="612">
        <v>119.48</v>
      </c>
      <c r="F13135" s="611" t="s">
        <v>8184</v>
      </c>
      <c r="G13135" s="611" t="s">
        <v>8185</v>
      </c>
      <c r="H13135" s="611" t="s">
        <v>28176</v>
      </c>
      <c r="I13135" s="608"/>
    </row>
    <row r="13136" spans="1:9" x14ac:dyDescent="0.2">
      <c r="A13136" s="609" t="str">
        <f t="shared" si="205"/>
        <v>MIUC00045</v>
      </c>
      <c r="B13136" s="611" t="s">
        <v>28271</v>
      </c>
      <c r="C13136" s="611" t="s">
        <v>28272</v>
      </c>
      <c r="D13136" s="611" t="s">
        <v>20467</v>
      </c>
      <c r="E13136" s="612">
        <v>1115.94</v>
      </c>
      <c r="F13136" s="611" t="s">
        <v>8184</v>
      </c>
      <c r="G13136" s="611" t="s">
        <v>8185</v>
      </c>
      <c r="H13136" s="611" t="s">
        <v>28176</v>
      </c>
      <c r="I13136" s="608"/>
    </row>
    <row r="13137" spans="1:9" x14ac:dyDescent="0.2">
      <c r="A13137" s="609" t="str">
        <f t="shared" si="205"/>
        <v>MIUC00006</v>
      </c>
      <c r="B13137" s="611" t="s">
        <v>28273</v>
      </c>
      <c r="C13137" s="611" t="s">
        <v>28274</v>
      </c>
      <c r="D13137" s="611" t="s">
        <v>3</v>
      </c>
      <c r="E13137" s="612">
        <v>7.78</v>
      </c>
      <c r="F13137" s="611" t="s">
        <v>8184</v>
      </c>
      <c r="G13137" s="611" t="s">
        <v>8185</v>
      </c>
      <c r="H13137" s="611" t="s">
        <v>28176</v>
      </c>
      <c r="I13137" s="608"/>
    </row>
    <row r="13138" spans="1:9" x14ac:dyDescent="0.2">
      <c r="A13138" s="609" t="str">
        <f t="shared" si="205"/>
        <v>MIUC0009</v>
      </c>
      <c r="B13138" s="611" t="s">
        <v>18359</v>
      </c>
      <c r="C13138" s="611" t="s">
        <v>18360</v>
      </c>
      <c r="D13138" s="611" t="s">
        <v>3</v>
      </c>
      <c r="E13138" s="612">
        <v>91.59</v>
      </c>
      <c r="F13138" s="611" t="s">
        <v>8184</v>
      </c>
      <c r="G13138" s="611" t="s">
        <v>8185</v>
      </c>
      <c r="H13138" s="611" t="s">
        <v>28176</v>
      </c>
      <c r="I13138" s="608"/>
    </row>
    <row r="13139" spans="1:9" x14ac:dyDescent="0.2">
      <c r="A13139" s="609" t="str">
        <f t="shared" si="205"/>
        <v>MIUC0026</v>
      </c>
      <c r="B13139" s="611" t="s">
        <v>18839</v>
      </c>
      <c r="C13139" s="611" t="s">
        <v>18840</v>
      </c>
      <c r="D13139" s="611" t="s">
        <v>2</v>
      </c>
      <c r="E13139" s="612">
        <v>53.52</v>
      </c>
      <c r="F13139" s="611" t="s">
        <v>8184</v>
      </c>
      <c r="G13139" s="611" t="s">
        <v>8185</v>
      </c>
      <c r="H13139" s="611" t="s">
        <v>28176</v>
      </c>
      <c r="I13139" s="613"/>
    </row>
    <row r="13140" spans="1:9" x14ac:dyDescent="0.2">
      <c r="A13140" s="609" t="str">
        <f t="shared" si="205"/>
        <v>MIUC0027</v>
      </c>
      <c r="B13140" s="611" t="s">
        <v>18843</v>
      </c>
      <c r="C13140" s="611" t="s">
        <v>18844</v>
      </c>
      <c r="D13140" s="611" t="s">
        <v>1</v>
      </c>
      <c r="E13140" s="612">
        <v>86.08</v>
      </c>
      <c r="F13140" s="611" t="s">
        <v>8184</v>
      </c>
      <c r="G13140" s="611" t="s">
        <v>8185</v>
      </c>
      <c r="H13140" s="611" t="s">
        <v>28176</v>
      </c>
      <c r="I13140" s="610"/>
    </row>
    <row r="13141" spans="1:9" x14ac:dyDescent="0.2">
      <c r="A13141" s="609" t="str">
        <f t="shared" si="205"/>
        <v>MIUC0031</v>
      </c>
      <c r="B13141" s="611" t="s">
        <v>28275</v>
      </c>
      <c r="C13141" s="611" t="s">
        <v>28276</v>
      </c>
      <c r="D13141" s="611" t="s">
        <v>20467</v>
      </c>
      <c r="E13141" s="612">
        <v>69.56</v>
      </c>
      <c r="F13141" s="611" t="s">
        <v>8184</v>
      </c>
      <c r="G13141" s="611" t="s">
        <v>8185</v>
      </c>
      <c r="H13141" s="611" t="s">
        <v>28176</v>
      </c>
      <c r="I13141" s="610"/>
    </row>
    <row r="13142" spans="1:9" x14ac:dyDescent="0.2">
      <c r="A13142" s="609" t="str">
        <f t="shared" si="205"/>
        <v>MIUC0012</v>
      </c>
      <c r="B13142" s="611" t="s">
        <v>18363</v>
      </c>
      <c r="C13142" s="611" t="s">
        <v>18364</v>
      </c>
      <c r="D13142" s="611" t="s">
        <v>1</v>
      </c>
      <c r="E13142" s="612">
        <v>14.32</v>
      </c>
      <c r="F13142" s="611" t="s">
        <v>8184</v>
      </c>
      <c r="G13142" s="611" t="s">
        <v>8185</v>
      </c>
      <c r="H13142" s="611" t="s">
        <v>28176</v>
      </c>
      <c r="I13142" s="608"/>
    </row>
    <row r="13143" spans="1:9" x14ac:dyDescent="0.2">
      <c r="A13143" s="609" t="str">
        <f t="shared" si="205"/>
        <v>MIUD0026</v>
      </c>
      <c r="B13143" s="611" t="s">
        <v>28277</v>
      </c>
      <c r="C13143" s="611" t="s">
        <v>28278</v>
      </c>
      <c r="D13143" s="611" t="s">
        <v>457</v>
      </c>
      <c r="E13143" s="612">
        <v>8.31</v>
      </c>
      <c r="F13143" s="611" t="s">
        <v>8184</v>
      </c>
      <c r="G13143" s="611" t="s">
        <v>8185</v>
      </c>
      <c r="H13143" s="611" t="s">
        <v>28176</v>
      </c>
      <c r="I13143" s="610"/>
    </row>
    <row r="13144" spans="1:9" x14ac:dyDescent="0.2">
      <c r="A13144" s="609" t="str">
        <f t="shared" si="205"/>
        <v>MIUD0027</v>
      </c>
      <c r="B13144" s="611" t="s">
        <v>28279</v>
      </c>
      <c r="C13144" s="611" t="s">
        <v>28280</v>
      </c>
      <c r="D13144" s="611" t="s">
        <v>3</v>
      </c>
      <c r="E13144" s="612">
        <v>61.12</v>
      </c>
      <c r="F13144" s="611" t="s">
        <v>8184</v>
      </c>
      <c r="G13144" s="611" t="s">
        <v>8185</v>
      </c>
      <c r="H13144" s="611" t="s">
        <v>28176</v>
      </c>
      <c r="I13144" s="608"/>
    </row>
    <row r="13145" spans="1:9" x14ac:dyDescent="0.2">
      <c r="A13145" s="609" t="str">
        <f t="shared" si="205"/>
        <v>MIUC0032</v>
      </c>
      <c r="B13145" s="611" t="s">
        <v>28281</v>
      </c>
      <c r="C13145" s="611" t="s">
        <v>28282</v>
      </c>
      <c r="D13145" s="611" t="s">
        <v>1</v>
      </c>
      <c r="E13145" s="612">
        <v>580.83000000000004</v>
      </c>
      <c r="F13145" s="611" t="s">
        <v>8184</v>
      </c>
      <c r="G13145" s="611" t="s">
        <v>8185</v>
      </c>
      <c r="H13145" s="611" t="s">
        <v>28176</v>
      </c>
      <c r="I13145" s="608"/>
    </row>
    <row r="13146" spans="1:9" x14ac:dyDescent="0.2">
      <c r="A13146" s="609" t="str">
        <f t="shared" si="205"/>
        <v>MIUC0037</v>
      </c>
      <c r="B13146" s="611" t="s">
        <v>28283</v>
      </c>
      <c r="C13146" s="611" t="s">
        <v>28284</v>
      </c>
      <c r="D13146" s="611" t="s">
        <v>20467</v>
      </c>
      <c r="E13146" s="612">
        <v>229.42</v>
      </c>
      <c r="F13146" s="611" t="s">
        <v>8184</v>
      </c>
      <c r="G13146" s="611" t="s">
        <v>8185</v>
      </c>
      <c r="H13146" s="611" t="s">
        <v>28176</v>
      </c>
      <c r="I13146" s="608"/>
    </row>
    <row r="13147" spans="1:9" x14ac:dyDescent="0.2">
      <c r="A13147" s="609" t="str">
        <f t="shared" si="205"/>
        <v>MIUS0008</v>
      </c>
      <c r="B13147" s="611" t="s">
        <v>28285</v>
      </c>
      <c r="C13147" s="611" t="s">
        <v>28286</v>
      </c>
      <c r="D13147" s="611" t="s">
        <v>1</v>
      </c>
      <c r="E13147" s="612">
        <v>197.97</v>
      </c>
      <c r="F13147" s="611" t="s">
        <v>8184</v>
      </c>
      <c r="G13147" s="611" t="s">
        <v>8185</v>
      </c>
      <c r="H13147" s="611" t="s">
        <v>28176</v>
      </c>
      <c r="I13147" s="608"/>
    </row>
    <row r="13148" spans="1:9" x14ac:dyDescent="0.2">
      <c r="A13148" s="609" t="str">
        <f t="shared" si="205"/>
        <v>MIUS0010</v>
      </c>
      <c r="B13148" s="611" t="s">
        <v>28287</v>
      </c>
      <c r="C13148" s="611" t="s">
        <v>28288</v>
      </c>
      <c r="D13148" s="611" t="s">
        <v>457</v>
      </c>
      <c r="E13148" s="612">
        <v>19.059999999999999</v>
      </c>
      <c r="F13148" s="611" t="s">
        <v>8184</v>
      </c>
      <c r="G13148" s="611" t="s">
        <v>8185</v>
      </c>
      <c r="H13148" s="611" t="s">
        <v>28176</v>
      </c>
      <c r="I13148" s="608"/>
    </row>
    <row r="13149" spans="1:9" x14ac:dyDescent="0.2">
      <c r="A13149" s="609" t="str">
        <f t="shared" si="205"/>
        <v>MIUC0038</v>
      </c>
      <c r="B13149" s="611" t="s">
        <v>28289</v>
      </c>
      <c r="C13149" s="611" t="s">
        <v>28290</v>
      </c>
      <c r="D13149" s="611" t="s">
        <v>20467</v>
      </c>
      <c r="E13149" s="612">
        <v>6.03</v>
      </c>
      <c r="F13149" s="611" t="s">
        <v>8184</v>
      </c>
      <c r="G13149" s="611" t="s">
        <v>8185</v>
      </c>
      <c r="H13149" s="611" t="s">
        <v>28176</v>
      </c>
      <c r="I13149" s="608"/>
    </row>
    <row r="13150" spans="1:9" x14ac:dyDescent="0.2">
      <c r="A13150" s="609" t="str">
        <f t="shared" si="205"/>
        <v>MIUD0030</v>
      </c>
      <c r="B13150" s="611" t="s">
        <v>28291</v>
      </c>
      <c r="C13150" s="611" t="s">
        <v>28292</v>
      </c>
      <c r="D13150" s="611" t="s">
        <v>3</v>
      </c>
      <c r="E13150" s="612">
        <v>64.98</v>
      </c>
      <c r="F13150" s="611" t="s">
        <v>8184</v>
      </c>
      <c r="G13150" s="611" t="s">
        <v>8185</v>
      </c>
      <c r="H13150" s="611" t="s">
        <v>28176</v>
      </c>
      <c r="I13150" s="608"/>
    </row>
    <row r="13151" spans="1:9" x14ac:dyDescent="0.2">
      <c r="A13151" s="609" t="str">
        <f t="shared" si="205"/>
        <v>MIUD00040</v>
      </c>
      <c r="B13151" s="611" t="s">
        <v>28293</v>
      </c>
      <c r="C13151" s="611" t="s">
        <v>28294</v>
      </c>
      <c r="D13151" s="611" t="s">
        <v>1</v>
      </c>
      <c r="E13151" s="612">
        <v>15.57</v>
      </c>
      <c r="F13151" s="611" t="s">
        <v>8184</v>
      </c>
      <c r="G13151" s="611" t="s">
        <v>8185</v>
      </c>
      <c r="H13151" s="611" t="s">
        <v>28176</v>
      </c>
      <c r="I13151" s="608"/>
    </row>
    <row r="13152" spans="1:9" x14ac:dyDescent="0.2">
      <c r="A13152" s="609" t="str">
        <f t="shared" si="205"/>
        <v>MIUC00041</v>
      </c>
      <c r="B13152" s="611" t="s">
        <v>28295</v>
      </c>
      <c r="C13152" s="611" t="s">
        <v>28296</v>
      </c>
      <c r="D13152" s="611" t="s">
        <v>707</v>
      </c>
      <c r="E13152" s="612">
        <v>29566.3</v>
      </c>
      <c r="F13152" s="611" t="s">
        <v>8184</v>
      </c>
      <c r="G13152" s="611" t="s">
        <v>8185</v>
      </c>
      <c r="H13152" s="611" t="s">
        <v>28176</v>
      </c>
      <c r="I13152" s="608"/>
    </row>
    <row r="13153" spans="1:9" x14ac:dyDescent="0.2">
      <c r="A13153" s="609" t="str">
        <f t="shared" si="205"/>
        <v>MIUC00048</v>
      </c>
      <c r="B13153" s="611" t="s">
        <v>28297</v>
      </c>
      <c r="C13153" s="611" t="s">
        <v>28298</v>
      </c>
      <c r="D13153" s="611" t="s">
        <v>1</v>
      </c>
      <c r="E13153" s="612">
        <v>5.64</v>
      </c>
      <c r="F13153" s="611" t="s">
        <v>8184</v>
      </c>
      <c r="G13153" s="611" t="s">
        <v>8185</v>
      </c>
      <c r="H13153" s="611" t="s">
        <v>28176</v>
      </c>
      <c r="I13153" s="608"/>
    </row>
    <row r="13154" spans="1:9" x14ac:dyDescent="0.2">
      <c r="A13154" s="609" t="str">
        <f t="shared" si="205"/>
        <v>MIUS0011</v>
      </c>
      <c r="B13154" s="611" t="s">
        <v>28299</v>
      </c>
      <c r="C13154" s="611" t="s">
        <v>28300</v>
      </c>
      <c r="D13154" s="611" t="s">
        <v>3</v>
      </c>
      <c r="E13154" s="612">
        <v>963.78</v>
      </c>
      <c r="F13154" s="611" t="s">
        <v>8184</v>
      </c>
      <c r="G13154" s="611" t="s">
        <v>8185</v>
      </c>
      <c r="H13154" s="611" t="s">
        <v>28176</v>
      </c>
      <c r="I13154" s="608"/>
    </row>
  </sheetData>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81"/>
  <sheetViews>
    <sheetView topLeftCell="U1" workbookViewId="0">
      <pane ySplit="2" topLeftCell="A56" activePane="bottomLeft" state="frozen"/>
      <selection pane="bottomLeft" activeCell="AG2" sqref="AG1:AG1048576"/>
    </sheetView>
  </sheetViews>
  <sheetFormatPr defaultRowHeight="15" x14ac:dyDescent="0.25"/>
  <cols>
    <col min="1" max="1" width="4.85546875" style="16" customWidth="1"/>
    <col min="2" max="2" width="36.5703125" style="17" customWidth="1"/>
    <col min="3" max="3" width="7.42578125" style="18" bestFit="1" customWidth="1"/>
    <col min="4" max="5" width="11" style="18" customWidth="1"/>
    <col min="6" max="6" width="9.140625" style="17" customWidth="1"/>
    <col min="7" max="14" width="9.140625" style="19" customWidth="1"/>
    <col min="15" max="16" width="14.42578125" style="19" customWidth="1"/>
    <col min="17" max="18" width="18.28515625" style="19" customWidth="1"/>
    <col min="19" max="20" width="15.140625" style="19" customWidth="1"/>
    <col min="21" max="29" width="9.140625" style="17" customWidth="1"/>
    <col min="30" max="31" width="14.5703125" style="17" customWidth="1"/>
    <col min="32" max="32" width="17.42578125" style="17" customWidth="1"/>
    <col min="33" max="35" width="14.5703125" style="17" customWidth="1"/>
    <col min="36" max="259" width="9.140625" style="17"/>
    <col min="260" max="260" width="36.5703125" style="17" customWidth="1"/>
    <col min="261" max="261" width="7.42578125" style="17" bestFit="1" customWidth="1"/>
    <col min="262" max="263" width="11" style="17" bestFit="1" customWidth="1"/>
    <col min="264" max="515" width="9.140625" style="17"/>
    <col min="516" max="516" width="36.5703125" style="17" customWidth="1"/>
    <col min="517" max="517" width="7.42578125" style="17" bestFit="1" customWidth="1"/>
    <col min="518" max="519" width="11" style="17" bestFit="1" customWidth="1"/>
    <col min="520" max="771" width="9.140625" style="17"/>
    <col min="772" max="772" width="36.5703125" style="17" customWidth="1"/>
    <col min="773" max="773" width="7.42578125" style="17" bestFit="1" customWidth="1"/>
    <col min="774" max="775" width="11" style="17" bestFit="1" customWidth="1"/>
    <col min="776" max="1027" width="9.140625" style="17"/>
    <col min="1028" max="1028" width="36.5703125" style="17" customWidth="1"/>
    <col min="1029" max="1029" width="7.42578125" style="17" bestFit="1" customWidth="1"/>
    <col min="1030" max="1031" width="11" style="17" bestFit="1" customWidth="1"/>
    <col min="1032" max="1283" width="9.140625" style="17"/>
    <col min="1284" max="1284" width="36.5703125" style="17" customWidth="1"/>
    <col min="1285" max="1285" width="7.42578125" style="17" bestFit="1" customWidth="1"/>
    <col min="1286" max="1287" width="11" style="17" bestFit="1" customWidth="1"/>
    <col min="1288" max="1539" width="9.140625" style="17"/>
    <col min="1540" max="1540" width="36.5703125" style="17" customWidth="1"/>
    <col min="1541" max="1541" width="7.42578125" style="17" bestFit="1" customWidth="1"/>
    <col min="1542" max="1543" width="11" style="17" bestFit="1" customWidth="1"/>
    <col min="1544" max="1795" width="9.140625" style="17"/>
    <col min="1796" max="1796" width="36.5703125" style="17" customWidth="1"/>
    <col min="1797" max="1797" width="7.42578125" style="17" bestFit="1" customWidth="1"/>
    <col min="1798" max="1799" width="11" style="17" bestFit="1" customWidth="1"/>
    <col min="1800" max="2051" width="9.140625" style="17"/>
    <col min="2052" max="2052" width="36.5703125" style="17" customWidth="1"/>
    <col min="2053" max="2053" width="7.42578125" style="17" bestFit="1" customWidth="1"/>
    <col min="2054" max="2055" width="11" style="17" bestFit="1" customWidth="1"/>
    <col min="2056" max="2307" width="9.140625" style="17"/>
    <col min="2308" max="2308" width="36.5703125" style="17" customWidth="1"/>
    <col min="2309" max="2309" width="7.42578125" style="17" bestFit="1" customWidth="1"/>
    <col min="2310" max="2311" width="11" style="17" bestFit="1" customWidth="1"/>
    <col min="2312" max="2563" width="9.140625" style="17"/>
    <col min="2564" max="2564" width="36.5703125" style="17" customWidth="1"/>
    <col min="2565" max="2565" width="7.42578125" style="17" bestFit="1" customWidth="1"/>
    <col min="2566" max="2567" width="11" style="17" bestFit="1" customWidth="1"/>
    <col min="2568" max="2819" width="9.140625" style="17"/>
    <col min="2820" max="2820" width="36.5703125" style="17" customWidth="1"/>
    <col min="2821" max="2821" width="7.42578125" style="17" bestFit="1" customWidth="1"/>
    <col min="2822" max="2823" width="11" style="17" bestFit="1" customWidth="1"/>
    <col min="2824" max="3075" width="9.140625" style="17"/>
    <col min="3076" max="3076" width="36.5703125" style="17" customWidth="1"/>
    <col min="3077" max="3077" width="7.42578125" style="17" bestFit="1" customWidth="1"/>
    <col min="3078" max="3079" width="11" style="17" bestFit="1" customWidth="1"/>
    <col min="3080" max="3331" width="9.140625" style="17"/>
    <col min="3332" max="3332" width="36.5703125" style="17" customWidth="1"/>
    <col min="3333" max="3333" width="7.42578125" style="17" bestFit="1" customWidth="1"/>
    <col min="3334" max="3335" width="11" style="17" bestFit="1" customWidth="1"/>
    <col min="3336" max="3587" width="9.140625" style="17"/>
    <col min="3588" max="3588" width="36.5703125" style="17" customWidth="1"/>
    <col min="3589" max="3589" width="7.42578125" style="17" bestFit="1" customWidth="1"/>
    <col min="3590" max="3591" width="11" style="17" bestFit="1" customWidth="1"/>
    <col min="3592" max="3843" width="9.140625" style="17"/>
    <col min="3844" max="3844" width="36.5703125" style="17" customWidth="1"/>
    <col min="3845" max="3845" width="7.42578125" style="17" bestFit="1" customWidth="1"/>
    <col min="3846" max="3847" width="11" style="17" bestFit="1" customWidth="1"/>
    <col min="3848" max="4099" width="9.140625" style="17"/>
    <col min="4100" max="4100" width="36.5703125" style="17" customWidth="1"/>
    <col min="4101" max="4101" width="7.42578125" style="17" bestFit="1" customWidth="1"/>
    <col min="4102" max="4103" width="11" style="17" bestFit="1" customWidth="1"/>
    <col min="4104" max="4355" width="9.140625" style="17"/>
    <col min="4356" max="4356" width="36.5703125" style="17" customWidth="1"/>
    <col min="4357" max="4357" width="7.42578125" style="17" bestFit="1" customWidth="1"/>
    <col min="4358" max="4359" width="11" style="17" bestFit="1" customWidth="1"/>
    <col min="4360" max="4611" width="9.140625" style="17"/>
    <col min="4612" max="4612" width="36.5703125" style="17" customWidth="1"/>
    <col min="4613" max="4613" width="7.42578125" style="17" bestFit="1" customWidth="1"/>
    <col min="4614" max="4615" width="11" style="17" bestFit="1" customWidth="1"/>
    <col min="4616" max="4867" width="9.140625" style="17"/>
    <col min="4868" max="4868" width="36.5703125" style="17" customWidth="1"/>
    <col min="4869" max="4869" width="7.42578125" style="17" bestFit="1" customWidth="1"/>
    <col min="4870" max="4871" width="11" style="17" bestFit="1" customWidth="1"/>
    <col min="4872" max="5123" width="9.140625" style="17"/>
    <col min="5124" max="5124" width="36.5703125" style="17" customWidth="1"/>
    <col min="5125" max="5125" width="7.42578125" style="17" bestFit="1" customWidth="1"/>
    <col min="5126" max="5127" width="11" style="17" bestFit="1" customWidth="1"/>
    <col min="5128" max="5379" width="9.140625" style="17"/>
    <col min="5380" max="5380" width="36.5703125" style="17" customWidth="1"/>
    <col min="5381" max="5381" width="7.42578125" style="17" bestFit="1" customWidth="1"/>
    <col min="5382" max="5383" width="11" style="17" bestFit="1" customWidth="1"/>
    <col min="5384" max="5635" width="9.140625" style="17"/>
    <col min="5636" max="5636" width="36.5703125" style="17" customWidth="1"/>
    <col min="5637" max="5637" width="7.42578125" style="17" bestFit="1" customWidth="1"/>
    <col min="5638" max="5639" width="11" style="17" bestFit="1" customWidth="1"/>
    <col min="5640" max="5891" width="9.140625" style="17"/>
    <col min="5892" max="5892" width="36.5703125" style="17" customWidth="1"/>
    <col min="5893" max="5893" width="7.42578125" style="17" bestFit="1" customWidth="1"/>
    <col min="5894" max="5895" width="11" style="17" bestFit="1" customWidth="1"/>
    <col min="5896" max="6147" width="9.140625" style="17"/>
    <col min="6148" max="6148" width="36.5703125" style="17" customWidth="1"/>
    <col min="6149" max="6149" width="7.42578125" style="17" bestFit="1" customWidth="1"/>
    <col min="6150" max="6151" width="11" style="17" bestFit="1" customWidth="1"/>
    <col min="6152" max="6403" width="9.140625" style="17"/>
    <col min="6404" max="6404" width="36.5703125" style="17" customWidth="1"/>
    <col min="6405" max="6405" width="7.42578125" style="17" bestFit="1" customWidth="1"/>
    <col min="6406" max="6407" width="11" style="17" bestFit="1" customWidth="1"/>
    <col min="6408" max="6659" width="9.140625" style="17"/>
    <col min="6660" max="6660" width="36.5703125" style="17" customWidth="1"/>
    <col min="6661" max="6661" width="7.42578125" style="17" bestFit="1" customWidth="1"/>
    <col min="6662" max="6663" width="11" style="17" bestFit="1" customWidth="1"/>
    <col min="6664" max="6915" width="9.140625" style="17"/>
    <col min="6916" max="6916" width="36.5703125" style="17" customWidth="1"/>
    <col min="6917" max="6917" width="7.42578125" style="17" bestFit="1" customWidth="1"/>
    <col min="6918" max="6919" width="11" style="17" bestFit="1" customWidth="1"/>
    <col min="6920" max="7171" width="9.140625" style="17"/>
    <col min="7172" max="7172" width="36.5703125" style="17" customWidth="1"/>
    <col min="7173" max="7173" width="7.42578125" style="17" bestFit="1" customWidth="1"/>
    <col min="7174" max="7175" width="11" style="17" bestFit="1" customWidth="1"/>
    <col min="7176" max="7427" width="9.140625" style="17"/>
    <col min="7428" max="7428" width="36.5703125" style="17" customWidth="1"/>
    <col min="7429" max="7429" width="7.42578125" style="17" bestFit="1" customWidth="1"/>
    <col min="7430" max="7431" width="11" style="17" bestFit="1" customWidth="1"/>
    <col min="7432" max="7683" width="9.140625" style="17"/>
    <col min="7684" max="7684" width="36.5703125" style="17" customWidth="1"/>
    <col min="7685" max="7685" width="7.42578125" style="17" bestFit="1" customWidth="1"/>
    <col min="7686" max="7687" width="11" style="17" bestFit="1" customWidth="1"/>
    <col min="7688" max="7939" width="9.140625" style="17"/>
    <col min="7940" max="7940" width="36.5703125" style="17" customWidth="1"/>
    <col min="7941" max="7941" width="7.42578125" style="17" bestFit="1" customWidth="1"/>
    <col min="7942" max="7943" width="11" style="17" bestFit="1" customWidth="1"/>
    <col min="7944" max="8195" width="9.140625" style="17"/>
    <col min="8196" max="8196" width="36.5703125" style="17" customWidth="1"/>
    <col min="8197" max="8197" width="7.42578125" style="17" bestFit="1" customWidth="1"/>
    <col min="8198" max="8199" width="11" style="17" bestFit="1" customWidth="1"/>
    <col min="8200" max="8451" width="9.140625" style="17"/>
    <col min="8452" max="8452" width="36.5703125" style="17" customWidth="1"/>
    <col min="8453" max="8453" width="7.42578125" style="17" bestFit="1" customWidth="1"/>
    <col min="8454" max="8455" width="11" style="17" bestFit="1" customWidth="1"/>
    <col min="8456" max="8707" width="9.140625" style="17"/>
    <col min="8708" max="8708" width="36.5703125" style="17" customWidth="1"/>
    <col min="8709" max="8709" width="7.42578125" style="17" bestFit="1" customWidth="1"/>
    <col min="8710" max="8711" width="11" style="17" bestFit="1" customWidth="1"/>
    <col min="8712" max="8963" width="9.140625" style="17"/>
    <col min="8964" max="8964" width="36.5703125" style="17" customWidth="1"/>
    <col min="8965" max="8965" width="7.42578125" style="17" bestFit="1" customWidth="1"/>
    <col min="8966" max="8967" width="11" style="17" bestFit="1" customWidth="1"/>
    <col min="8968" max="9219" width="9.140625" style="17"/>
    <col min="9220" max="9220" width="36.5703125" style="17" customWidth="1"/>
    <col min="9221" max="9221" width="7.42578125" style="17" bestFit="1" customWidth="1"/>
    <col min="9222" max="9223" width="11" style="17" bestFit="1" customWidth="1"/>
    <col min="9224" max="9475" width="9.140625" style="17"/>
    <col min="9476" max="9476" width="36.5703125" style="17" customWidth="1"/>
    <col min="9477" max="9477" width="7.42578125" style="17" bestFit="1" customWidth="1"/>
    <col min="9478" max="9479" width="11" style="17" bestFit="1" customWidth="1"/>
    <col min="9480" max="9731" width="9.140625" style="17"/>
    <col min="9732" max="9732" width="36.5703125" style="17" customWidth="1"/>
    <col min="9733" max="9733" width="7.42578125" style="17" bestFit="1" customWidth="1"/>
    <col min="9734" max="9735" width="11" style="17" bestFit="1" customWidth="1"/>
    <col min="9736" max="9987" width="9.140625" style="17"/>
    <col min="9988" max="9988" width="36.5703125" style="17" customWidth="1"/>
    <col min="9989" max="9989" width="7.42578125" style="17" bestFit="1" customWidth="1"/>
    <col min="9990" max="9991" width="11" style="17" bestFit="1" customWidth="1"/>
    <col min="9992" max="10243" width="9.140625" style="17"/>
    <col min="10244" max="10244" width="36.5703125" style="17" customWidth="1"/>
    <col min="10245" max="10245" width="7.42578125" style="17" bestFit="1" customWidth="1"/>
    <col min="10246" max="10247" width="11" style="17" bestFit="1" customWidth="1"/>
    <col min="10248" max="10499" width="9.140625" style="17"/>
    <col min="10500" max="10500" width="36.5703125" style="17" customWidth="1"/>
    <col min="10501" max="10501" width="7.42578125" style="17" bestFit="1" customWidth="1"/>
    <col min="10502" max="10503" width="11" style="17" bestFit="1" customWidth="1"/>
    <col min="10504" max="10755" width="9.140625" style="17"/>
    <col min="10756" max="10756" width="36.5703125" style="17" customWidth="1"/>
    <col min="10757" max="10757" width="7.42578125" style="17" bestFit="1" customWidth="1"/>
    <col min="10758" max="10759" width="11" style="17" bestFit="1" customWidth="1"/>
    <col min="10760" max="11011" width="9.140625" style="17"/>
    <col min="11012" max="11012" width="36.5703125" style="17" customWidth="1"/>
    <col min="11013" max="11013" width="7.42578125" style="17" bestFit="1" customWidth="1"/>
    <col min="11014" max="11015" width="11" style="17" bestFit="1" customWidth="1"/>
    <col min="11016" max="11267" width="9.140625" style="17"/>
    <col min="11268" max="11268" width="36.5703125" style="17" customWidth="1"/>
    <col min="11269" max="11269" width="7.42578125" style="17" bestFit="1" customWidth="1"/>
    <col min="11270" max="11271" width="11" style="17" bestFit="1" customWidth="1"/>
    <col min="11272" max="11523" width="9.140625" style="17"/>
    <col min="11524" max="11524" width="36.5703125" style="17" customWidth="1"/>
    <col min="11525" max="11525" width="7.42578125" style="17" bestFit="1" customWidth="1"/>
    <col min="11526" max="11527" width="11" style="17" bestFit="1" customWidth="1"/>
    <col min="11528" max="11779" width="9.140625" style="17"/>
    <col min="11780" max="11780" width="36.5703125" style="17" customWidth="1"/>
    <col min="11781" max="11781" width="7.42578125" style="17" bestFit="1" customWidth="1"/>
    <col min="11782" max="11783" width="11" style="17" bestFit="1" customWidth="1"/>
    <col min="11784" max="12035" width="9.140625" style="17"/>
    <col min="12036" max="12036" width="36.5703125" style="17" customWidth="1"/>
    <col min="12037" max="12037" width="7.42578125" style="17" bestFit="1" customWidth="1"/>
    <col min="12038" max="12039" width="11" style="17" bestFit="1" customWidth="1"/>
    <col min="12040" max="12291" width="9.140625" style="17"/>
    <col min="12292" max="12292" width="36.5703125" style="17" customWidth="1"/>
    <col min="12293" max="12293" width="7.42578125" style="17" bestFit="1" customWidth="1"/>
    <col min="12294" max="12295" width="11" style="17" bestFit="1" customWidth="1"/>
    <col min="12296" max="12547" width="9.140625" style="17"/>
    <col min="12548" max="12548" width="36.5703125" style="17" customWidth="1"/>
    <col min="12549" max="12549" width="7.42578125" style="17" bestFit="1" customWidth="1"/>
    <col min="12550" max="12551" width="11" style="17" bestFit="1" customWidth="1"/>
    <col min="12552" max="12803" width="9.140625" style="17"/>
    <col min="12804" max="12804" width="36.5703125" style="17" customWidth="1"/>
    <col min="12805" max="12805" width="7.42578125" style="17" bestFit="1" customWidth="1"/>
    <col min="12806" max="12807" width="11" style="17" bestFit="1" customWidth="1"/>
    <col min="12808" max="13059" width="9.140625" style="17"/>
    <col min="13060" max="13060" width="36.5703125" style="17" customWidth="1"/>
    <col min="13061" max="13061" width="7.42578125" style="17" bestFit="1" customWidth="1"/>
    <col min="13062" max="13063" width="11" style="17" bestFit="1" customWidth="1"/>
    <col min="13064" max="13315" width="9.140625" style="17"/>
    <col min="13316" max="13316" width="36.5703125" style="17" customWidth="1"/>
    <col min="13317" max="13317" width="7.42578125" style="17" bestFit="1" customWidth="1"/>
    <col min="13318" max="13319" width="11" style="17" bestFit="1" customWidth="1"/>
    <col min="13320" max="13571" width="9.140625" style="17"/>
    <col min="13572" max="13572" width="36.5703125" style="17" customWidth="1"/>
    <col min="13573" max="13573" width="7.42578125" style="17" bestFit="1" customWidth="1"/>
    <col min="13574" max="13575" width="11" style="17" bestFit="1" customWidth="1"/>
    <col min="13576" max="13827" width="9.140625" style="17"/>
    <col min="13828" max="13828" width="36.5703125" style="17" customWidth="1"/>
    <col min="13829" max="13829" width="7.42578125" style="17" bestFit="1" customWidth="1"/>
    <col min="13830" max="13831" width="11" style="17" bestFit="1" customWidth="1"/>
    <col min="13832" max="14083" width="9.140625" style="17"/>
    <col min="14084" max="14084" width="36.5703125" style="17" customWidth="1"/>
    <col min="14085" max="14085" width="7.42578125" style="17" bestFit="1" customWidth="1"/>
    <col min="14086" max="14087" width="11" style="17" bestFit="1" customWidth="1"/>
    <col min="14088" max="14339" width="9.140625" style="17"/>
    <col min="14340" max="14340" width="36.5703125" style="17" customWidth="1"/>
    <col min="14341" max="14341" width="7.42578125" style="17" bestFit="1" customWidth="1"/>
    <col min="14342" max="14343" width="11" style="17" bestFit="1" customWidth="1"/>
    <col min="14344" max="14595" width="9.140625" style="17"/>
    <col min="14596" max="14596" width="36.5703125" style="17" customWidth="1"/>
    <col min="14597" max="14597" width="7.42578125" style="17" bestFit="1" customWidth="1"/>
    <col min="14598" max="14599" width="11" style="17" bestFit="1" customWidth="1"/>
    <col min="14600" max="14851" width="9.140625" style="17"/>
    <col min="14852" max="14852" width="36.5703125" style="17" customWidth="1"/>
    <col min="14853" max="14853" width="7.42578125" style="17" bestFit="1" customWidth="1"/>
    <col min="14854" max="14855" width="11" style="17" bestFit="1" customWidth="1"/>
    <col min="14856" max="15107" width="9.140625" style="17"/>
    <col min="15108" max="15108" width="36.5703125" style="17" customWidth="1"/>
    <col min="15109" max="15109" width="7.42578125" style="17" bestFit="1" customWidth="1"/>
    <col min="15110" max="15111" width="11" style="17" bestFit="1" customWidth="1"/>
    <col min="15112" max="15363" width="9.140625" style="17"/>
    <col min="15364" max="15364" width="36.5703125" style="17" customWidth="1"/>
    <col min="15365" max="15365" width="7.42578125" style="17" bestFit="1" customWidth="1"/>
    <col min="15366" max="15367" width="11" style="17" bestFit="1" customWidth="1"/>
    <col min="15368" max="15619" width="9.140625" style="17"/>
    <col min="15620" max="15620" width="36.5703125" style="17" customWidth="1"/>
    <col min="15621" max="15621" width="7.42578125" style="17" bestFit="1" customWidth="1"/>
    <col min="15622" max="15623" width="11" style="17" bestFit="1" customWidth="1"/>
    <col min="15624" max="15875" width="9.140625" style="17"/>
    <col min="15876" max="15876" width="36.5703125" style="17" customWidth="1"/>
    <col min="15877" max="15877" width="7.42578125" style="17" bestFit="1" customWidth="1"/>
    <col min="15878" max="15879" width="11" style="17" bestFit="1" customWidth="1"/>
    <col min="15880" max="16131" width="9.140625" style="17"/>
    <col min="16132" max="16132" width="36.5703125" style="17" customWidth="1"/>
    <col min="16133" max="16133" width="7.42578125" style="17" bestFit="1" customWidth="1"/>
    <col min="16134" max="16135" width="11" style="17" bestFit="1" customWidth="1"/>
    <col min="16136" max="16384" width="9.140625" style="17"/>
  </cols>
  <sheetData>
    <row r="1" spans="1:35" ht="15.75" x14ac:dyDescent="0.25">
      <c r="G1" s="637" t="s">
        <v>54</v>
      </c>
      <c r="H1" s="637"/>
      <c r="I1" s="637"/>
      <c r="J1" s="637"/>
      <c r="K1" s="637"/>
      <c r="L1" s="637"/>
      <c r="M1" s="637"/>
      <c r="N1" s="637"/>
      <c r="O1" s="637"/>
      <c r="P1" s="637"/>
      <c r="Q1" s="637"/>
      <c r="R1" s="637"/>
      <c r="S1" s="637"/>
      <c r="T1" s="637"/>
      <c r="V1" s="637" t="s">
        <v>55</v>
      </c>
      <c r="W1" s="637"/>
      <c r="X1" s="637"/>
      <c r="Y1" s="637"/>
      <c r="Z1" s="637"/>
      <c r="AA1" s="637"/>
      <c r="AB1" s="637"/>
      <c r="AC1" s="637"/>
      <c r="AD1" s="637"/>
      <c r="AE1" s="637"/>
      <c r="AF1" s="637"/>
      <c r="AG1" s="637"/>
      <c r="AH1" s="637"/>
      <c r="AI1" s="637"/>
    </row>
    <row r="2" spans="1:35" x14ac:dyDescent="0.25">
      <c r="B2" s="583" t="s">
        <v>56</v>
      </c>
      <c r="C2" s="584" t="s">
        <v>57</v>
      </c>
      <c r="D2" s="584" t="s">
        <v>58</v>
      </c>
      <c r="E2" s="584" t="s">
        <v>59</v>
      </c>
      <c r="G2" s="585" t="s">
        <v>60</v>
      </c>
      <c r="H2" s="585" t="s">
        <v>61</v>
      </c>
      <c r="I2" s="585" t="s">
        <v>62</v>
      </c>
      <c r="J2" s="585" t="s">
        <v>63</v>
      </c>
      <c r="K2" s="585" t="s">
        <v>64</v>
      </c>
      <c r="L2" s="585" t="s">
        <v>65</v>
      </c>
      <c r="M2" s="585" t="s">
        <v>66</v>
      </c>
      <c r="N2" s="585" t="s">
        <v>67</v>
      </c>
      <c r="O2" s="585" t="s">
        <v>68</v>
      </c>
      <c r="P2" s="585" t="s">
        <v>69</v>
      </c>
      <c r="Q2" s="585" t="s">
        <v>70</v>
      </c>
      <c r="R2" s="585" t="s">
        <v>71</v>
      </c>
      <c r="S2" s="585" t="s">
        <v>72</v>
      </c>
      <c r="T2" s="585" t="s">
        <v>73</v>
      </c>
      <c r="V2" s="585" t="s">
        <v>60</v>
      </c>
      <c r="W2" s="585" t="s">
        <v>61</v>
      </c>
      <c r="X2" s="585" t="s">
        <v>62</v>
      </c>
      <c r="Y2" s="585" t="s">
        <v>63</v>
      </c>
      <c r="Z2" s="585" t="s">
        <v>64</v>
      </c>
      <c r="AA2" s="585" t="s">
        <v>65</v>
      </c>
      <c r="AB2" s="585" t="s">
        <v>66</v>
      </c>
      <c r="AC2" s="585" t="s">
        <v>67</v>
      </c>
      <c r="AD2" s="585" t="s">
        <v>68</v>
      </c>
      <c r="AE2" s="585" t="s">
        <v>69</v>
      </c>
      <c r="AF2" s="585" t="s">
        <v>70</v>
      </c>
      <c r="AG2" s="585" t="s">
        <v>71</v>
      </c>
      <c r="AH2" s="585" t="s">
        <v>72</v>
      </c>
      <c r="AI2" s="585" t="s">
        <v>73</v>
      </c>
    </row>
    <row r="3" spans="1:35" x14ac:dyDescent="0.25">
      <c r="A3" s="16">
        <v>1</v>
      </c>
      <c r="B3" s="586" t="s">
        <v>74</v>
      </c>
      <c r="C3" s="587">
        <v>0.05</v>
      </c>
      <c r="D3" s="587">
        <v>0.4</v>
      </c>
      <c r="E3" s="587">
        <f>C3*D3</f>
        <v>2.0000000000000004E-2</v>
      </c>
      <c r="F3" s="17">
        <f>E3*100</f>
        <v>2.0000000000000004</v>
      </c>
      <c r="G3" s="588">
        <v>5.5999999999999999E-3</v>
      </c>
      <c r="H3" s="588">
        <v>4.0000000000000001E-3</v>
      </c>
      <c r="I3" s="588">
        <v>1.11E-2</v>
      </c>
      <c r="J3" s="588">
        <v>4.0099999999999997E-2</v>
      </c>
      <c r="K3" s="588">
        <v>7.2999999999999995E-2</v>
      </c>
      <c r="L3" s="588">
        <v>6.4999999999999997E-3</v>
      </c>
      <c r="M3" s="588">
        <v>0.03</v>
      </c>
      <c r="N3" s="588">
        <f>E3</f>
        <v>2.0000000000000004E-2</v>
      </c>
      <c r="O3" s="588">
        <v>4.4999999999999998E-2</v>
      </c>
      <c r="P3" s="588">
        <v>0</v>
      </c>
      <c r="Q3" s="588">
        <f>SUM(L3:O3)</f>
        <v>0.10150000000000001</v>
      </c>
      <c r="R3" s="588">
        <f>L3+M3+N3+P3</f>
        <v>5.6500000000000002E-2</v>
      </c>
      <c r="S3" s="588">
        <f>TRUNC((((1+J3+G3+H3)*(1+I3)*(1+K3))/(1-Q3)-1),4)</f>
        <v>0.26740000000000003</v>
      </c>
      <c r="T3" s="588">
        <f>TRUNC((((1+J3+G3+H3)*(1+I3)*(1+K3))/(1-R3)-1),4)</f>
        <v>0.20699999999999999</v>
      </c>
      <c r="V3" s="589">
        <v>8.5000000000000006E-3</v>
      </c>
      <c r="W3" s="589">
        <v>4.7999999999999996E-3</v>
      </c>
      <c r="X3" s="589">
        <v>8.5000000000000006E-3</v>
      </c>
      <c r="Y3" s="589">
        <v>3.4500000000000003E-2</v>
      </c>
      <c r="Z3" s="589">
        <v>5.11E-2</v>
      </c>
      <c r="AA3" s="589">
        <v>6.4999999999999997E-3</v>
      </c>
      <c r="AB3" s="589">
        <v>0.03</v>
      </c>
      <c r="AC3" s="589">
        <v>0</v>
      </c>
      <c r="AD3" s="589">
        <v>4.4999999999999998E-2</v>
      </c>
      <c r="AE3" s="589">
        <v>0</v>
      </c>
      <c r="AF3" s="589">
        <f>SUM(AA3:AD3)</f>
        <v>8.1499999999999989E-2</v>
      </c>
      <c r="AG3" s="589">
        <f>AA3+AB3+AC3+AE3</f>
        <v>3.6499999999999998E-2</v>
      </c>
      <c r="AH3" s="589">
        <f>TRUNC((((1+Y3+V3+W3)*(1+X3)*(1+Z3))/(1-AF3)-1),4)</f>
        <v>0.2092</v>
      </c>
      <c r="AI3" s="589">
        <f>TRUNC((((1+Y3+V3+W3)*(1+X3)*(1+Z3))/(1-AG3)-1),4)</f>
        <v>0.1527</v>
      </c>
    </row>
    <row r="4" spans="1:35" x14ac:dyDescent="0.25">
      <c r="A4" s="16">
        <v>2</v>
      </c>
      <c r="B4" s="586" t="s">
        <v>75</v>
      </c>
      <c r="C4" s="587">
        <v>0.03</v>
      </c>
      <c r="D4" s="587">
        <v>0.4</v>
      </c>
      <c r="E4" s="587">
        <f t="shared" ref="E4:E66" si="0">C4*D4</f>
        <v>1.2E-2</v>
      </c>
      <c r="F4" s="17">
        <f t="shared" ref="F4:F67" si="1">E4*100</f>
        <v>1.2</v>
      </c>
      <c r="G4" s="588">
        <v>5.5999999999999999E-3</v>
      </c>
      <c r="H4" s="588">
        <v>4.0000000000000001E-3</v>
      </c>
      <c r="I4" s="588">
        <v>1.11E-2</v>
      </c>
      <c r="J4" s="588">
        <v>4.0099999999999997E-2</v>
      </c>
      <c r="K4" s="588">
        <v>7.2999999999999995E-2</v>
      </c>
      <c r="L4" s="588">
        <v>6.4999999999999997E-3</v>
      </c>
      <c r="M4" s="588">
        <v>0.03</v>
      </c>
      <c r="N4" s="588">
        <f t="shared" ref="N4:N67" si="2">E4</f>
        <v>1.2E-2</v>
      </c>
      <c r="O4" s="588">
        <v>4.4999999999999998E-2</v>
      </c>
      <c r="P4" s="588">
        <v>0</v>
      </c>
      <c r="Q4" s="588">
        <f t="shared" ref="Q4:Q67" si="3">SUM(L4:O4)</f>
        <v>9.35E-2</v>
      </c>
      <c r="R4" s="588">
        <f t="shared" ref="R4:R67" si="4">L4+M4+N4+P4</f>
        <v>4.8500000000000001E-2</v>
      </c>
      <c r="S4" s="588">
        <f t="shared" ref="S4:S67" si="5">TRUNC((((1+J4+G4+H4)*(1+I4)*(1+K4))/(1-Q4)-1),4)</f>
        <v>0.25619999999999998</v>
      </c>
      <c r="T4" s="588">
        <f t="shared" ref="T4:T67" si="6">TRUNC((((1+J4+G4+H4)*(1+I4)*(1+K4))/(1-R4)-1),4)</f>
        <v>0.1968</v>
      </c>
      <c r="V4" s="589">
        <v>8.5000000000000006E-3</v>
      </c>
      <c r="W4" s="589">
        <v>4.7999999999999996E-3</v>
      </c>
      <c r="X4" s="589">
        <v>8.5000000000000006E-3</v>
      </c>
      <c r="Y4" s="589">
        <v>3.4500000000000003E-2</v>
      </c>
      <c r="Z4" s="589">
        <v>5.11E-2</v>
      </c>
      <c r="AA4" s="589">
        <v>6.4999999999999997E-3</v>
      </c>
      <c r="AB4" s="589">
        <v>0.03</v>
      </c>
      <c r="AC4" s="589">
        <v>0</v>
      </c>
      <c r="AD4" s="589">
        <v>4.4999999999999998E-2</v>
      </c>
      <c r="AE4" s="589">
        <v>0</v>
      </c>
      <c r="AF4" s="589">
        <f t="shared" ref="AF4:AF67" si="7">SUM(AA4:AD4)</f>
        <v>8.1499999999999989E-2</v>
      </c>
      <c r="AG4" s="589">
        <f t="shared" ref="AG4:AG67" si="8">AA4+AB4+AC4+AE4</f>
        <v>3.6499999999999998E-2</v>
      </c>
      <c r="AH4" s="589">
        <f t="shared" ref="AH4:AH67" si="9">TRUNC((((1+Y4+V4+W4)*(1+X4)*(1+Z4))/(1-AF4)-1),4)</f>
        <v>0.2092</v>
      </c>
      <c r="AI4" s="589">
        <f t="shared" ref="AI4:AI67" si="10">TRUNC((((1+Y4+V4+W4)*(1+X4)*(1+Z4))/(1-AG4)-1),4)</f>
        <v>0.1527</v>
      </c>
    </row>
    <row r="5" spans="1:35" x14ac:dyDescent="0.25">
      <c r="A5" s="16">
        <v>3</v>
      </c>
      <c r="B5" s="586" t="s">
        <v>76</v>
      </c>
      <c r="C5" s="587">
        <v>0.05</v>
      </c>
      <c r="D5" s="587">
        <v>0.4</v>
      </c>
      <c r="E5" s="587">
        <f t="shared" si="0"/>
        <v>2.0000000000000004E-2</v>
      </c>
      <c r="F5" s="17">
        <f t="shared" si="1"/>
        <v>2.0000000000000004</v>
      </c>
      <c r="G5" s="588">
        <v>5.5999999999999999E-3</v>
      </c>
      <c r="H5" s="588">
        <v>4.0000000000000001E-3</v>
      </c>
      <c r="I5" s="588">
        <v>1.11E-2</v>
      </c>
      <c r="J5" s="588">
        <v>4.0099999999999997E-2</v>
      </c>
      <c r="K5" s="588">
        <v>7.2999999999999995E-2</v>
      </c>
      <c r="L5" s="588">
        <v>6.4999999999999997E-3</v>
      </c>
      <c r="M5" s="588">
        <v>0.03</v>
      </c>
      <c r="N5" s="588">
        <f t="shared" si="2"/>
        <v>2.0000000000000004E-2</v>
      </c>
      <c r="O5" s="588">
        <v>4.4999999999999998E-2</v>
      </c>
      <c r="P5" s="588">
        <v>0</v>
      </c>
      <c r="Q5" s="588">
        <f t="shared" si="3"/>
        <v>0.10150000000000001</v>
      </c>
      <c r="R5" s="588">
        <f t="shared" si="4"/>
        <v>5.6500000000000002E-2</v>
      </c>
      <c r="S5" s="588">
        <f t="shared" si="5"/>
        <v>0.26740000000000003</v>
      </c>
      <c r="T5" s="588">
        <f t="shared" si="6"/>
        <v>0.20699999999999999</v>
      </c>
      <c r="V5" s="589">
        <v>8.5000000000000006E-3</v>
      </c>
      <c r="W5" s="589">
        <v>4.7999999999999996E-3</v>
      </c>
      <c r="X5" s="589">
        <v>8.5000000000000006E-3</v>
      </c>
      <c r="Y5" s="589">
        <v>3.4500000000000003E-2</v>
      </c>
      <c r="Z5" s="589">
        <v>5.11E-2</v>
      </c>
      <c r="AA5" s="589">
        <v>6.4999999999999997E-3</v>
      </c>
      <c r="AB5" s="589">
        <v>0.03</v>
      </c>
      <c r="AC5" s="589">
        <v>0</v>
      </c>
      <c r="AD5" s="589">
        <v>4.4999999999999998E-2</v>
      </c>
      <c r="AE5" s="589">
        <v>0</v>
      </c>
      <c r="AF5" s="589">
        <f t="shared" si="7"/>
        <v>8.1499999999999989E-2</v>
      </c>
      <c r="AG5" s="589">
        <f t="shared" si="8"/>
        <v>3.6499999999999998E-2</v>
      </c>
      <c r="AH5" s="589">
        <f t="shared" si="9"/>
        <v>0.2092</v>
      </c>
      <c r="AI5" s="589">
        <f t="shared" si="10"/>
        <v>0.1527</v>
      </c>
    </row>
    <row r="6" spans="1:35" x14ac:dyDescent="0.25">
      <c r="A6" s="16">
        <v>4</v>
      </c>
      <c r="B6" s="586" t="s">
        <v>77</v>
      </c>
      <c r="C6" s="587">
        <v>0.05</v>
      </c>
      <c r="D6" s="587">
        <v>0.4</v>
      </c>
      <c r="E6" s="587">
        <f t="shared" si="0"/>
        <v>2.0000000000000004E-2</v>
      </c>
      <c r="F6" s="17">
        <f t="shared" si="1"/>
        <v>2.0000000000000004</v>
      </c>
      <c r="G6" s="588">
        <v>5.5999999999999999E-3</v>
      </c>
      <c r="H6" s="588">
        <v>4.0000000000000001E-3</v>
      </c>
      <c r="I6" s="588">
        <v>1.11E-2</v>
      </c>
      <c r="J6" s="588">
        <v>4.0099999999999997E-2</v>
      </c>
      <c r="K6" s="588">
        <v>7.2999999999999995E-2</v>
      </c>
      <c r="L6" s="588">
        <v>6.4999999999999997E-3</v>
      </c>
      <c r="M6" s="588">
        <v>0.03</v>
      </c>
      <c r="N6" s="588">
        <f t="shared" si="2"/>
        <v>2.0000000000000004E-2</v>
      </c>
      <c r="O6" s="588">
        <v>4.4999999999999998E-2</v>
      </c>
      <c r="P6" s="588">
        <v>0</v>
      </c>
      <c r="Q6" s="588">
        <f t="shared" si="3"/>
        <v>0.10150000000000001</v>
      </c>
      <c r="R6" s="588">
        <f t="shared" si="4"/>
        <v>5.6500000000000002E-2</v>
      </c>
      <c r="S6" s="588">
        <f t="shared" si="5"/>
        <v>0.26740000000000003</v>
      </c>
      <c r="T6" s="588">
        <f t="shared" si="6"/>
        <v>0.20699999999999999</v>
      </c>
      <c r="V6" s="589">
        <v>8.5000000000000006E-3</v>
      </c>
      <c r="W6" s="589">
        <v>4.7999999999999996E-3</v>
      </c>
      <c r="X6" s="589">
        <v>8.5000000000000006E-3</v>
      </c>
      <c r="Y6" s="589">
        <v>3.4500000000000003E-2</v>
      </c>
      <c r="Z6" s="589">
        <v>5.11E-2</v>
      </c>
      <c r="AA6" s="589">
        <v>6.4999999999999997E-3</v>
      </c>
      <c r="AB6" s="589">
        <v>0.03</v>
      </c>
      <c r="AC6" s="589">
        <v>0</v>
      </c>
      <c r="AD6" s="589">
        <v>4.4999999999999998E-2</v>
      </c>
      <c r="AE6" s="589">
        <v>0</v>
      </c>
      <c r="AF6" s="589">
        <f t="shared" si="7"/>
        <v>8.1499999999999989E-2</v>
      </c>
      <c r="AG6" s="589">
        <f t="shared" si="8"/>
        <v>3.6499999999999998E-2</v>
      </c>
      <c r="AH6" s="589">
        <f t="shared" si="9"/>
        <v>0.2092</v>
      </c>
      <c r="AI6" s="589">
        <f t="shared" si="10"/>
        <v>0.1527</v>
      </c>
    </row>
    <row r="7" spans="1:35" x14ac:dyDescent="0.25">
      <c r="A7" s="16">
        <v>5</v>
      </c>
      <c r="B7" s="586" t="s">
        <v>78</v>
      </c>
      <c r="C7" s="587">
        <v>0.05</v>
      </c>
      <c r="D7" s="587">
        <v>0.4</v>
      </c>
      <c r="E7" s="587">
        <f t="shared" si="0"/>
        <v>2.0000000000000004E-2</v>
      </c>
      <c r="F7" s="17">
        <f t="shared" si="1"/>
        <v>2.0000000000000004</v>
      </c>
      <c r="G7" s="588">
        <v>5.5999999999999999E-3</v>
      </c>
      <c r="H7" s="588">
        <v>4.0000000000000001E-3</v>
      </c>
      <c r="I7" s="588">
        <v>1.11E-2</v>
      </c>
      <c r="J7" s="588">
        <v>4.0099999999999997E-2</v>
      </c>
      <c r="K7" s="588">
        <v>7.2999999999999995E-2</v>
      </c>
      <c r="L7" s="588">
        <v>6.4999999999999997E-3</v>
      </c>
      <c r="M7" s="588">
        <v>0.03</v>
      </c>
      <c r="N7" s="588">
        <f t="shared" si="2"/>
        <v>2.0000000000000004E-2</v>
      </c>
      <c r="O7" s="588">
        <v>4.4999999999999998E-2</v>
      </c>
      <c r="P7" s="588">
        <v>0</v>
      </c>
      <c r="Q7" s="588">
        <f t="shared" si="3"/>
        <v>0.10150000000000001</v>
      </c>
      <c r="R7" s="588">
        <f t="shared" si="4"/>
        <v>5.6500000000000002E-2</v>
      </c>
      <c r="S7" s="588">
        <f t="shared" si="5"/>
        <v>0.26740000000000003</v>
      </c>
      <c r="T7" s="588">
        <f t="shared" si="6"/>
        <v>0.20699999999999999</v>
      </c>
      <c r="V7" s="589">
        <v>8.5000000000000006E-3</v>
      </c>
      <c r="W7" s="589">
        <v>4.7999999999999996E-3</v>
      </c>
      <c r="X7" s="589">
        <v>8.5000000000000006E-3</v>
      </c>
      <c r="Y7" s="589">
        <v>3.4500000000000003E-2</v>
      </c>
      <c r="Z7" s="589">
        <v>5.11E-2</v>
      </c>
      <c r="AA7" s="589">
        <v>6.4999999999999997E-3</v>
      </c>
      <c r="AB7" s="589">
        <v>0.03</v>
      </c>
      <c r="AC7" s="589">
        <v>0</v>
      </c>
      <c r="AD7" s="589">
        <v>4.4999999999999998E-2</v>
      </c>
      <c r="AE7" s="589">
        <v>0</v>
      </c>
      <c r="AF7" s="589">
        <f t="shared" si="7"/>
        <v>8.1499999999999989E-2</v>
      </c>
      <c r="AG7" s="589">
        <f t="shared" si="8"/>
        <v>3.6499999999999998E-2</v>
      </c>
      <c r="AH7" s="589">
        <f t="shared" si="9"/>
        <v>0.2092</v>
      </c>
      <c r="AI7" s="589">
        <f t="shared" si="10"/>
        <v>0.1527</v>
      </c>
    </row>
    <row r="8" spans="1:35" x14ac:dyDescent="0.25">
      <c r="A8" s="16">
        <v>6</v>
      </c>
      <c r="B8" s="586" t="s">
        <v>79</v>
      </c>
      <c r="C8" s="587">
        <v>0.05</v>
      </c>
      <c r="D8" s="587">
        <v>0.4</v>
      </c>
      <c r="E8" s="587">
        <f t="shared" si="0"/>
        <v>2.0000000000000004E-2</v>
      </c>
      <c r="F8" s="17">
        <f t="shared" si="1"/>
        <v>2.0000000000000004</v>
      </c>
      <c r="G8" s="588">
        <v>5.5999999999999999E-3</v>
      </c>
      <c r="H8" s="588">
        <v>4.0000000000000001E-3</v>
      </c>
      <c r="I8" s="588">
        <v>1.11E-2</v>
      </c>
      <c r="J8" s="588">
        <v>4.0099999999999997E-2</v>
      </c>
      <c r="K8" s="588">
        <v>7.2999999999999995E-2</v>
      </c>
      <c r="L8" s="588">
        <v>6.4999999999999997E-3</v>
      </c>
      <c r="M8" s="588">
        <v>0.03</v>
      </c>
      <c r="N8" s="588">
        <f t="shared" si="2"/>
        <v>2.0000000000000004E-2</v>
      </c>
      <c r="O8" s="588">
        <v>4.4999999999999998E-2</v>
      </c>
      <c r="P8" s="588">
        <v>0</v>
      </c>
      <c r="Q8" s="588">
        <f t="shared" si="3"/>
        <v>0.10150000000000001</v>
      </c>
      <c r="R8" s="588">
        <f t="shared" si="4"/>
        <v>5.6500000000000002E-2</v>
      </c>
      <c r="S8" s="588">
        <f t="shared" si="5"/>
        <v>0.26740000000000003</v>
      </c>
      <c r="T8" s="588">
        <f t="shared" si="6"/>
        <v>0.20699999999999999</v>
      </c>
      <c r="V8" s="589">
        <v>8.5000000000000006E-3</v>
      </c>
      <c r="W8" s="589">
        <v>4.7999999999999996E-3</v>
      </c>
      <c r="X8" s="589">
        <v>8.5000000000000006E-3</v>
      </c>
      <c r="Y8" s="589">
        <v>3.4500000000000003E-2</v>
      </c>
      <c r="Z8" s="589">
        <v>5.11E-2</v>
      </c>
      <c r="AA8" s="589">
        <v>6.4999999999999997E-3</v>
      </c>
      <c r="AB8" s="589">
        <v>0.03</v>
      </c>
      <c r="AC8" s="589">
        <v>0</v>
      </c>
      <c r="AD8" s="589">
        <v>4.4999999999999998E-2</v>
      </c>
      <c r="AE8" s="589">
        <v>0</v>
      </c>
      <c r="AF8" s="589">
        <f t="shared" si="7"/>
        <v>8.1499999999999989E-2</v>
      </c>
      <c r="AG8" s="589">
        <f t="shared" si="8"/>
        <v>3.6499999999999998E-2</v>
      </c>
      <c r="AH8" s="589">
        <f t="shared" si="9"/>
        <v>0.2092</v>
      </c>
      <c r="AI8" s="589">
        <f t="shared" si="10"/>
        <v>0.1527</v>
      </c>
    </row>
    <row r="9" spans="1:35" x14ac:dyDescent="0.25">
      <c r="A9" s="16">
        <v>7</v>
      </c>
      <c r="B9" s="586" t="s">
        <v>80</v>
      </c>
      <c r="C9" s="587">
        <v>0.05</v>
      </c>
      <c r="D9" s="587">
        <v>0.4</v>
      </c>
      <c r="E9" s="587">
        <f t="shared" si="0"/>
        <v>2.0000000000000004E-2</v>
      </c>
      <c r="F9" s="17">
        <f t="shared" si="1"/>
        <v>2.0000000000000004</v>
      </c>
      <c r="G9" s="588">
        <v>5.5999999999999999E-3</v>
      </c>
      <c r="H9" s="588">
        <v>4.0000000000000001E-3</v>
      </c>
      <c r="I9" s="588">
        <v>1.11E-2</v>
      </c>
      <c r="J9" s="588">
        <v>4.0099999999999997E-2</v>
      </c>
      <c r="K9" s="588">
        <v>7.2999999999999995E-2</v>
      </c>
      <c r="L9" s="588">
        <v>6.4999999999999997E-3</v>
      </c>
      <c r="M9" s="588">
        <v>0.03</v>
      </c>
      <c r="N9" s="588">
        <f t="shared" si="2"/>
        <v>2.0000000000000004E-2</v>
      </c>
      <c r="O9" s="588">
        <v>4.4999999999999998E-2</v>
      </c>
      <c r="P9" s="588">
        <v>0</v>
      </c>
      <c r="Q9" s="588">
        <f t="shared" si="3"/>
        <v>0.10150000000000001</v>
      </c>
      <c r="R9" s="588">
        <f t="shared" si="4"/>
        <v>5.6500000000000002E-2</v>
      </c>
      <c r="S9" s="588">
        <f t="shared" si="5"/>
        <v>0.26740000000000003</v>
      </c>
      <c r="T9" s="588">
        <f t="shared" si="6"/>
        <v>0.20699999999999999</v>
      </c>
      <c r="V9" s="589">
        <v>8.5000000000000006E-3</v>
      </c>
      <c r="W9" s="589">
        <v>4.7999999999999996E-3</v>
      </c>
      <c r="X9" s="589">
        <v>8.5000000000000006E-3</v>
      </c>
      <c r="Y9" s="589">
        <v>3.4500000000000003E-2</v>
      </c>
      <c r="Z9" s="589">
        <v>5.11E-2</v>
      </c>
      <c r="AA9" s="589">
        <v>6.4999999999999997E-3</v>
      </c>
      <c r="AB9" s="589">
        <v>0.03</v>
      </c>
      <c r="AC9" s="589">
        <v>0</v>
      </c>
      <c r="AD9" s="589">
        <v>4.4999999999999998E-2</v>
      </c>
      <c r="AE9" s="589">
        <v>0</v>
      </c>
      <c r="AF9" s="589">
        <f t="shared" si="7"/>
        <v>8.1499999999999989E-2</v>
      </c>
      <c r="AG9" s="589">
        <f t="shared" si="8"/>
        <v>3.6499999999999998E-2</v>
      </c>
      <c r="AH9" s="589">
        <f t="shared" si="9"/>
        <v>0.2092</v>
      </c>
      <c r="AI9" s="589">
        <f t="shared" si="10"/>
        <v>0.1527</v>
      </c>
    </row>
    <row r="10" spans="1:35" x14ac:dyDescent="0.25">
      <c r="A10" s="16">
        <v>8</v>
      </c>
      <c r="B10" s="586" t="s">
        <v>81</v>
      </c>
      <c r="C10" s="587">
        <v>0.05</v>
      </c>
      <c r="D10" s="587">
        <v>0.4</v>
      </c>
      <c r="E10" s="587">
        <f t="shared" si="0"/>
        <v>2.0000000000000004E-2</v>
      </c>
      <c r="F10" s="17">
        <f t="shared" si="1"/>
        <v>2.0000000000000004</v>
      </c>
      <c r="G10" s="588">
        <v>5.5999999999999999E-3</v>
      </c>
      <c r="H10" s="588">
        <v>4.0000000000000001E-3</v>
      </c>
      <c r="I10" s="588">
        <v>1.11E-2</v>
      </c>
      <c r="J10" s="588">
        <v>4.0099999999999997E-2</v>
      </c>
      <c r="K10" s="588">
        <v>7.2999999999999995E-2</v>
      </c>
      <c r="L10" s="588">
        <v>6.4999999999999997E-3</v>
      </c>
      <c r="M10" s="588">
        <v>0.03</v>
      </c>
      <c r="N10" s="588">
        <f t="shared" si="2"/>
        <v>2.0000000000000004E-2</v>
      </c>
      <c r="O10" s="588">
        <v>4.4999999999999998E-2</v>
      </c>
      <c r="P10" s="588">
        <v>0</v>
      </c>
      <c r="Q10" s="588">
        <f t="shared" si="3"/>
        <v>0.10150000000000001</v>
      </c>
      <c r="R10" s="588">
        <f t="shared" si="4"/>
        <v>5.6500000000000002E-2</v>
      </c>
      <c r="S10" s="588">
        <f t="shared" si="5"/>
        <v>0.26740000000000003</v>
      </c>
      <c r="T10" s="588">
        <f t="shared" si="6"/>
        <v>0.20699999999999999</v>
      </c>
      <c r="V10" s="589">
        <v>8.5000000000000006E-3</v>
      </c>
      <c r="W10" s="589">
        <v>4.7999999999999996E-3</v>
      </c>
      <c r="X10" s="589">
        <v>8.5000000000000006E-3</v>
      </c>
      <c r="Y10" s="589">
        <v>3.4500000000000003E-2</v>
      </c>
      <c r="Z10" s="589">
        <v>5.11E-2</v>
      </c>
      <c r="AA10" s="589">
        <v>6.4999999999999997E-3</v>
      </c>
      <c r="AB10" s="589">
        <v>0.03</v>
      </c>
      <c r="AC10" s="589">
        <v>0</v>
      </c>
      <c r="AD10" s="589">
        <v>4.4999999999999998E-2</v>
      </c>
      <c r="AE10" s="589">
        <v>0</v>
      </c>
      <c r="AF10" s="589">
        <f t="shared" si="7"/>
        <v>8.1499999999999989E-2</v>
      </c>
      <c r="AG10" s="589">
        <f t="shared" si="8"/>
        <v>3.6499999999999998E-2</v>
      </c>
      <c r="AH10" s="589">
        <f t="shared" si="9"/>
        <v>0.2092</v>
      </c>
      <c r="AI10" s="589">
        <f t="shared" si="10"/>
        <v>0.1527</v>
      </c>
    </row>
    <row r="11" spans="1:35" x14ac:dyDescent="0.25">
      <c r="A11" s="16">
        <v>9</v>
      </c>
      <c r="B11" s="586" t="s">
        <v>82</v>
      </c>
      <c r="C11" s="587">
        <v>0.05</v>
      </c>
      <c r="D11" s="587">
        <v>0.4</v>
      </c>
      <c r="E11" s="587">
        <f t="shared" si="0"/>
        <v>2.0000000000000004E-2</v>
      </c>
      <c r="F11" s="17">
        <f t="shared" si="1"/>
        <v>2.0000000000000004</v>
      </c>
      <c r="G11" s="588">
        <v>5.5999999999999999E-3</v>
      </c>
      <c r="H11" s="588">
        <v>4.0000000000000001E-3</v>
      </c>
      <c r="I11" s="588">
        <v>1.11E-2</v>
      </c>
      <c r="J11" s="588">
        <v>4.0099999999999997E-2</v>
      </c>
      <c r="K11" s="588">
        <v>7.2999999999999995E-2</v>
      </c>
      <c r="L11" s="588">
        <v>6.4999999999999997E-3</v>
      </c>
      <c r="M11" s="588">
        <v>0.03</v>
      </c>
      <c r="N11" s="588">
        <f t="shared" si="2"/>
        <v>2.0000000000000004E-2</v>
      </c>
      <c r="O11" s="588">
        <v>4.4999999999999998E-2</v>
      </c>
      <c r="P11" s="588">
        <v>0</v>
      </c>
      <c r="Q11" s="588">
        <f t="shared" si="3"/>
        <v>0.10150000000000001</v>
      </c>
      <c r="R11" s="588">
        <f t="shared" si="4"/>
        <v>5.6500000000000002E-2</v>
      </c>
      <c r="S11" s="588">
        <f t="shared" si="5"/>
        <v>0.26740000000000003</v>
      </c>
      <c r="T11" s="588">
        <f t="shared" si="6"/>
        <v>0.20699999999999999</v>
      </c>
      <c r="V11" s="589">
        <v>8.5000000000000006E-3</v>
      </c>
      <c r="W11" s="589">
        <v>4.7999999999999996E-3</v>
      </c>
      <c r="X11" s="589">
        <v>8.5000000000000006E-3</v>
      </c>
      <c r="Y11" s="589">
        <v>3.4500000000000003E-2</v>
      </c>
      <c r="Z11" s="589">
        <v>5.11E-2</v>
      </c>
      <c r="AA11" s="589">
        <v>6.4999999999999997E-3</v>
      </c>
      <c r="AB11" s="589">
        <v>0.03</v>
      </c>
      <c r="AC11" s="589">
        <v>0</v>
      </c>
      <c r="AD11" s="589">
        <v>4.4999999999999998E-2</v>
      </c>
      <c r="AE11" s="589">
        <v>0</v>
      </c>
      <c r="AF11" s="589">
        <f t="shared" si="7"/>
        <v>8.1499999999999989E-2</v>
      </c>
      <c r="AG11" s="589">
        <f t="shared" si="8"/>
        <v>3.6499999999999998E-2</v>
      </c>
      <c r="AH11" s="589">
        <f t="shared" si="9"/>
        <v>0.2092</v>
      </c>
      <c r="AI11" s="589">
        <f t="shared" si="10"/>
        <v>0.1527</v>
      </c>
    </row>
    <row r="12" spans="1:35" x14ac:dyDescent="0.25">
      <c r="A12" s="16">
        <v>10</v>
      </c>
      <c r="B12" s="586" t="s">
        <v>83</v>
      </c>
      <c r="C12" s="587">
        <v>0.05</v>
      </c>
      <c r="D12" s="587">
        <v>0.4</v>
      </c>
      <c r="E12" s="587">
        <f t="shared" si="0"/>
        <v>2.0000000000000004E-2</v>
      </c>
      <c r="F12" s="17">
        <f t="shared" si="1"/>
        <v>2.0000000000000004</v>
      </c>
      <c r="G12" s="588">
        <v>5.5999999999999999E-3</v>
      </c>
      <c r="H12" s="588">
        <v>4.0000000000000001E-3</v>
      </c>
      <c r="I12" s="588">
        <v>1.11E-2</v>
      </c>
      <c r="J12" s="588">
        <v>4.0099999999999997E-2</v>
      </c>
      <c r="K12" s="588">
        <v>7.2999999999999995E-2</v>
      </c>
      <c r="L12" s="588">
        <v>6.4999999999999997E-3</v>
      </c>
      <c r="M12" s="588">
        <v>0.03</v>
      </c>
      <c r="N12" s="588">
        <f t="shared" si="2"/>
        <v>2.0000000000000004E-2</v>
      </c>
      <c r="O12" s="588">
        <v>4.4999999999999998E-2</v>
      </c>
      <c r="P12" s="588">
        <v>0</v>
      </c>
      <c r="Q12" s="588">
        <f t="shared" si="3"/>
        <v>0.10150000000000001</v>
      </c>
      <c r="R12" s="588">
        <f t="shared" si="4"/>
        <v>5.6500000000000002E-2</v>
      </c>
      <c r="S12" s="588">
        <f t="shared" si="5"/>
        <v>0.26740000000000003</v>
      </c>
      <c r="T12" s="588">
        <f t="shared" si="6"/>
        <v>0.20699999999999999</v>
      </c>
      <c r="V12" s="589">
        <v>8.5000000000000006E-3</v>
      </c>
      <c r="W12" s="589">
        <v>4.7999999999999996E-3</v>
      </c>
      <c r="X12" s="589">
        <v>8.5000000000000006E-3</v>
      </c>
      <c r="Y12" s="589">
        <v>3.4500000000000003E-2</v>
      </c>
      <c r="Z12" s="589">
        <v>5.11E-2</v>
      </c>
      <c r="AA12" s="589">
        <v>6.4999999999999997E-3</v>
      </c>
      <c r="AB12" s="589">
        <v>0.03</v>
      </c>
      <c r="AC12" s="589">
        <v>0</v>
      </c>
      <c r="AD12" s="589">
        <v>4.4999999999999998E-2</v>
      </c>
      <c r="AE12" s="589">
        <v>0</v>
      </c>
      <c r="AF12" s="589">
        <f t="shared" si="7"/>
        <v>8.1499999999999989E-2</v>
      </c>
      <c r="AG12" s="589">
        <f t="shared" si="8"/>
        <v>3.6499999999999998E-2</v>
      </c>
      <c r="AH12" s="589">
        <f t="shared" si="9"/>
        <v>0.2092</v>
      </c>
      <c r="AI12" s="589">
        <f t="shared" si="10"/>
        <v>0.1527</v>
      </c>
    </row>
    <row r="13" spans="1:35" x14ac:dyDescent="0.25">
      <c r="A13" s="16">
        <v>11</v>
      </c>
      <c r="B13" s="586" t="s">
        <v>84</v>
      </c>
      <c r="C13" s="587">
        <v>0.05</v>
      </c>
      <c r="D13" s="587">
        <v>0.4</v>
      </c>
      <c r="E13" s="587">
        <f t="shared" si="0"/>
        <v>2.0000000000000004E-2</v>
      </c>
      <c r="F13" s="17">
        <f t="shared" si="1"/>
        <v>2.0000000000000004</v>
      </c>
      <c r="G13" s="588">
        <v>5.5999999999999999E-3</v>
      </c>
      <c r="H13" s="588">
        <v>4.0000000000000001E-3</v>
      </c>
      <c r="I13" s="588">
        <v>1.11E-2</v>
      </c>
      <c r="J13" s="588">
        <v>4.0099999999999997E-2</v>
      </c>
      <c r="K13" s="588">
        <v>7.2999999999999995E-2</v>
      </c>
      <c r="L13" s="588">
        <v>6.4999999999999997E-3</v>
      </c>
      <c r="M13" s="588">
        <v>0.03</v>
      </c>
      <c r="N13" s="588">
        <f t="shared" si="2"/>
        <v>2.0000000000000004E-2</v>
      </c>
      <c r="O13" s="588">
        <v>4.4999999999999998E-2</v>
      </c>
      <c r="P13" s="588">
        <v>0</v>
      </c>
      <c r="Q13" s="588">
        <f t="shared" si="3"/>
        <v>0.10150000000000001</v>
      </c>
      <c r="R13" s="588">
        <f t="shared" si="4"/>
        <v>5.6500000000000002E-2</v>
      </c>
      <c r="S13" s="588">
        <f t="shared" si="5"/>
        <v>0.26740000000000003</v>
      </c>
      <c r="T13" s="588">
        <f t="shared" si="6"/>
        <v>0.20699999999999999</v>
      </c>
      <c r="V13" s="589">
        <v>8.5000000000000006E-3</v>
      </c>
      <c r="W13" s="589">
        <v>4.7999999999999996E-3</v>
      </c>
      <c r="X13" s="589">
        <v>8.5000000000000006E-3</v>
      </c>
      <c r="Y13" s="589">
        <v>3.4500000000000003E-2</v>
      </c>
      <c r="Z13" s="589">
        <v>5.11E-2</v>
      </c>
      <c r="AA13" s="589">
        <v>6.4999999999999997E-3</v>
      </c>
      <c r="AB13" s="589">
        <v>0.03</v>
      </c>
      <c r="AC13" s="589">
        <v>0</v>
      </c>
      <c r="AD13" s="589">
        <v>4.4999999999999998E-2</v>
      </c>
      <c r="AE13" s="589">
        <v>0</v>
      </c>
      <c r="AF13" s="589">
        <f t="shared" si="7"/>
        <v>8.1499999999999989E-2</v>
      </c>
      <c r="AG13" s="589">
        <f t="shared" si="8"/>
        <v>3.6499999999999998E-2</v>
      </c>
      <c r="AH13" s="589">
        <f t="shared" si="9"/>
        <v>0.2092</v>
      </c>
      <c r="AI13" s="589">
        <f t="shared" si="10"/>
        <v>0.1527</v>
      </c>
    </row>
    <row r="14" spans="1:35" x14ac:dyDescent="0.25">
      <c r="A14" s="16">
        <v>12</v>
      </c>
      <c r="B14" s="586" t="s">
        <v>85</v>
      </c>
      <c r="C14" s="587">
        <v>0.05</v>
      </c>
      <c r="D14" s="587">
        <v>0.4</v>
      </c>
      <c r="E14" s="587">
        <f t="shared" si="0"/>
        <v>2.0000000000000004E-2</v>
      </c>
      <c r="F14" s="17">
        <f t="shared" si="1"/>
        <v>2.0000000000000004</v>
      </c>
      <c r="G14" s="588">
        <v>5.5999999999999999E-3</v>
      </c>
      <c r="H14" s="588">
        <v>4.0000000000000001E-3</v>
      </c>
      <c r="I14" s="588">
        <v>1.11E-2</v>
      </c>
      <c r="J14" s="588">
        <v>4.0099999999999997E-2</v>
      </c>
      <c r="K14" s="588">
        <v>7.2999999999999995E-2</v>
      </c>
      <c r="L14" s="588">
        <v>6.4999999999999997E-3</v>
      </c>
      <c r="M14" s="588">
        <v>0.03</v>
      </c>
      <c r="N14" s="588">
        <f t="shared" si="2"/>
        <v>2.0000000000000004E-2</v>
      </c>
      <c r="O14" s="588">
        <v>4.4999999999999998E-2</v>
      </c>
      <c r="P14" s="588">
        <v>0</v>
      </c>
      <c r="Q14" s="588">
        <f t="shared" si="3"/>
        <v>0.10150000000000001</v>
      </c>
      <c r="R14" s="588">
        <f t="shared" si="4"/>
        <v>5.6500000000000002E-2</v>
      </c>
      <c r="S14" s="588">
        <f t="shared" si="5"/>
        <v>0.26740000000000003</v>
      </c>
      <c r="T14" s="588">
        <f t="shared" si="6"/>
        <v>0.20699999999999999</v>
      </c>
      <c r="V14" s="589">
        <v>8.5000000000000006E-3</v>
      </c>
      <c r="W14" s="589">
        <v>4.7999999999999996E-3</v>
      </c>
      <c r="X14" s="589">
        <v>8.5000000000000006E-3</v>
      </c>
      <c r="Y14" s="589">
        <v>3.4500000000000003E-2</v>
      </c>
      <c r="Z14" s="589">
        <v>5.11E-2</v>
      </c>
      <c r="AA14" s="589">
        <v>6.4999999999999997E-3</v>
      </c>
      <c r="AB14" s="589">
        <v>0.03</v>
      </c>
      <c r="AC14" s="589">
        <v>0</v>
      </c>
      <c r="AD14" s="589">
        <v>4.4999999999999998E-2</v>
      </c>
      <c r="AE14" s="589">
        <v>0</v>
      </c>
      <c r="AF14" s="589">
        <f t="shared" si="7"/>
        <v>8.1499999999999989E-2</v>
      </c>
      <c r="AG14" s="589">
        <f t="shared" si="8"/>
        <v>3.6499999999999998E-2</v>
      </c>
      <c r="AH14" s="589">
        <f t="shared" si="9"/>
        <v>0.2092</v>
      </c>
      <c r="AI14" s="589">
        <f t="shared" si="10"/>
        <v>0.1527</v>
      </c>
    </row>
    <row r="15" spans="1:35" x14ac:dyDescent="0.25">
      <c r="A15" s="16">
        <v>13</v>
      </c>
      <c r="B15" s="586" t="s">
        <v>86</v>
      </c>
      <c r="C15" s="587">
        <v>0.05</v>
      </c>
      <c r="D15" s="587">
        <v>0.4</v>
      </c>
      <c r="E15" s="587">
        <f t="shared" si="0"/>
        <v>2.0000000000000004E-2</v>
      </c>
      <c r="F15" s="17">
        <f t="shared" si="1"/>
        <v>2.0000000000000004</v>
      </c>
      <c r="G15" s="588">
        <v>5.5999999999999999E-3</v>
      </c>
      <c r="H15" s="588">
        <v>4.0000000000000001E-3</v>
      </c>
      <c r="I15" s="588">
        <v>1.11E-2</v>
      </c>
      <c r="J15" s="588">
        <v>4.0099999999999997E-2</v>
      </c>
      <c r="K15" s="588">
        <v>7.2999999999999995E-2</v>
      </c>
      <c r="L15" s="588">
        <v>6.4999999999999997E-3</v>
      </c>
      <c r="M15" s="588">
        <v>0.03</v>
      </c>
      <c r="N15" s="588">
        <f t="shared" si="2"/>
        <v>2.0000000000000004E-2</v>
      </c>
      <c r="O15" s="588">
        <v>4.4999999999999998E-2</v>
      </c>
      <c r="P15" s="588">
        <v>0</v>
      </c>
      <c r="Q15" s="588">
        <f t="shared" si="3"/>
        <v>0.10150000000000001</v>
      </c>
      <c r="R15" s="588">
        <f t="shared" si="4"/>
        <v>5.6500000000000002E-2</v>
      </c>
      <c r="S15" s="588">
        <f t="shared" si="5"/>
        <v>0.26740000000000003</v>
      </c>
      <c r="T15" s="588">
        <f t="shared" si="6"/>
        <v>0.20699999999999999</v>
      </c>
      <c r="V15" s="589">
        <v>8.5000000000000006E-3</v>
      </c>
      <c r="W15" s="589">
        <v>4.7999999999999996E-3</v>
      </c>
      <c r="X15" s="589">
        <v>8.5000000000000006E-3</v>
      </c>
      <c r="Y15" s="589">
        <v>3.4500000000000003E-2</v>
      </c>
      <c r="Z15" s="589">
        <v>5.11E-2</v>
      </c>
      <c r="AA15" s="589">
        <v>6.4999999999999997E-3</v>
      </c>
      <c r="AB15" s="589">
        <v>0.03</v>
      </c>
      <c r="AC15" s="589">
        <v>0</v>
      </c>
      <c r="AD15" s="589">
        <v>4.4999999999999998E-2</v>
      </c>
      <c r="AE15" s="589">
        <v>0</v>
      </c>
      <c r="AF15" s="589">
        <f t="shared" si="7"/>
        <v>8.1499999999999989E-2</v>
      </c>
      <c r="AG15" s="589">
        <f t="shared" si="8"/>
        <v>3.6499999999999998E-2</v>
      </c>
      <c r="AH15" s="589">
        <f t="shared" si="9"/>
        <v>0.2092</v>
      </c>
      <c r="AI15" s="589">
        <f t="shared" si="10"/>
        <v>0.1527</v>
      </c>
    </row>
    <row r="16" spans="1:35" x14ac:dyDescent="0.25">
      <c r="A16" s="16">
        <v>14</v>
      </c>
      <c r="B16" s="586" t="s">
        <v>87</v>
      </c>
      <c r="C16" s="587">
        <v>0.05</v>
      </c>
      <c r="D16" s="587">
        <v>0.4</v>
      </c>
      <c r="E16" s="587">
        <f t="shared" si="0"/>
        <v>2.0000000000000004E-2</v>
      </c>
      <c r="F16" s="17">
        <f t="shared" si="1"/>
        <v>2.0000000000000004</v>
      </c>
      <c r="G16" s="588">
        <v>5.5999999999999999E-3</v>
      </c>
      <c r="H16" s="588">
        <v>4.0000000000000001E-3</v>
      </c>
      <c r="I16" s="588">
        <v>1.11E-2</v>
      </c>
      <c r="J16" s="588">
        <v>4.0099999999999997E-2</v>
      </c>
      <c r="K16" s="588">
        <v>7.2999999999999995E-2</v>
      </c>
      <c r="L16" s="588">
        <v>6.4999999999999997E-3</v>
      </c>
      <c r="M16" s="588">
        <v>0.03</v>
      </c>
      <c r="N16" s="588">
        <f t="shared" si="2"/>
        <v>2.0000000000000004E-2</v>
      </c>
      <c r="O16" s="588">
        <v>4.4999999999999998E-2</v>
      </c>
      <c r="P16" s="588">
        <v>0</v>
      </c>
      <c r="Q16" s="588">
        <f t="shared" si="3"/>
        <v>0.10150000000000001</v>
      </c>
      <c r="R16" s="588">
        <f t="shared" si="4"/>
        <v>5.6500000000000002E-2</v>
      </c>
      <c r="S16" s="588">
        <f t="shared" si="5"/>
        <v>0.26740000000000003</v>
      </c>
      <c r="T16" s="588">
        <f t="shared" si="6"/>
        <v>0.20699999999999999</v>
      </c>
      <c r="V16" s="589">
        <v>8.5000000000000006E-3</v>
      </c>
      <c r="W16" s="589">
        <v>4.7999999999999996E-3</v>
      </c>
      <c r="X16" s="589">
        <v>8.5000000000000006E-3</v>
      </c>
      <c r="Y16" s="589">
        <v>3.4500000000000003E-2</v>
      </c>
      <c r="Z16" s="589">
        <v>5.11E-2</v>
      </c>
      <c r="AA16" s="589">
        <v>6.4999999999999997E-3</v>
      </c>
      <c r="AB16" s="589">
        <v>0.03</v>
      </c>
      <c r="AC16" s="589">
        <v>0</v>
      </c>
      <c r="AD16" s="589">
        <v>4.4999999999999998E-2</v>
      </c>
      <c r="AE16" s="589">
        <v>0</v>
      </c>
      <c r="AF16" s="589">
        <f t="shared" si="7"/>
        <v>8.1499999999999989E-2</v>
      </c>
      <c r="AG16" s="589">
        <f t="shared" si="8"/>
        <v>3.6499999999999998E-2</v>
      </c>
      <c r="AH16" s="589">
        <f t="shared" si="9"/>
        <v>0.2092</v>
      </c>
      <c r="AI16" s="589">
        <f t="shared" si="10"/>
        <v>0.1527</v>
      </c>
    </row>
    <row r="17" spans="1:35" x14ac:dyDescent="0.25">
      <c r="A17" s="16">
        <v>15</v>
      </c>
      <c r="B17" s="586" t="s">
        <v>88</v>
      </c>
      <c r="C17" s="587">
        <v>0.05</v>
      </c>
      <c r="D17" s="587">
        <v>0.4</v>
      </c>
      <c r="E17" s="587">
        <f t="shared" si="0"/>
        <v>2.0000000000000004E-2</v>
      </c>
      <c r="F17" s="17">
        <f t="shared" si="1"/>
        <v>2.0000000000000004</v>
      </c>
      <c r="G17" s="588">
        <v>5.5999999999999999E-3</v>
      </c>
      <c r="H17" s="588">
        <v>4.0000000000000001E-3</v>
      </c>
      <c r="I17" s="588">
        <v>1.11E-2</v>
      </c>
      <c r="J17" s="588">
        <v>4.0099999999999997E-2</v>
      </c>
      <c r="K17" s="588">
        <v>7.2999999999999995E-2</v>
      </c>
      <c r="L17" s="588">
        <v>6.4999999999999997E-3</v>
      </c>
      <c r="M17" s="588">
        <v>0.03</v>
      </c>
      <c r="N17" s="588">
        <f t="shared" si="2"/>
        <v>2.0000000000000004E-2</v>
      </c>
      <c r="O17" s="588">
        <v>4.4999999999999998E-2</v>
      </c>
      <c r="P17" s="588">
        <v>0</v>
      </c>
      <c r="Q17" s="588">
        <f t="shared" si="3"/>
        <v>0.10150000000000001</v>
      </c>
      <c r="R17" s="588">
        <f t="shared" si="4"/>
        <v>5.6500000000000002E-2</v>
      </c>
      <c r="S17" s="588">
        <f t="shared" si="5"/>
        <v>0.26740000000000003</v>
      </c>
      <c r="T17" s="588">
        <f t="shared" si="6"/>
        <v>0.20699999999999999</v>
      </c>
      <c r="V17" s="589">
        <v>8.5000000000000006E-3</v>
      </c>
      <c r="W17" s="589">
        <v>4.7999999999999996E-3</v>
      </c>
      <c r="X17" s="589">
        <v>8.5000000000000006E-3</v>
      </c>
      <c r="Y17" s="589">
        <v>3.4500000000000003E-2</v>
      </c>
      <c r="Z17" s="589">
        <v>5.11E-2</v>
      </c>
      <c r="AA17" s="589">
        <v>6.4999999999999997E-3</v>
      </c>
      <c r="AB17" s="589">
        <v>0.03</v>
      </c>
      <c r="AC17" s="589">
        <v>0</v>
      </c>
      <c r="AD17" s="589">
        <v>4.4999999999999998E-2</v>
      </c>
      <c r="AE17" s="589">
        <v>0</v>
      </c>
      <c r="AF17" s="589">
        <f t="shared" si="7"/>
        <v>8.1499999999999989E-2</v>
      </c>
      <c r="AG17" s="589">
        <f t="shared" si="8"/>
        <v>3.6499999999999998E-2</v>
      </c>
      <c r="AH17" s="589">
        <f t="shared" si="9"/>
        <v>0.2092</v>
      </c>
      <c r="AI17" s="589">
        <f t="shared" si="10"/>
        <v>0.1527</v>
      </c>
    </row>
    <row r="18" spans="1:35" x14ac:dyDescent="0.25">
      <c r="A18" s="16">
        <v>16</v>
      </c>
      <c r="B18" s="586" t="s">
        <v>89</v>
      </c>
      <c r="C18" s="587">
        <v>0.05</v>
      </c>
      <c r="D18" s="587">
        <v>0.4</v>
      </c>
      <c r="E18" s="587">
        <f t="shared" si="0"/>
        <v>2.0000000000000004E-2</v>
      </c>
      <c r="F18" s="17">
        <f t="shared" si="1"/>
        <v>2.0000000000000004</v>
      </c>
      <c r="G18" s="588">
        <v>5.5999999999999999E-3</v>
      </c>
      <c r="H18" s="588">
        <v>4.0000000000000001E-3</v>
      </c>
      <c r="I18" s="588">
        <v>1.11E-2</v>
      </c>
      <c r="J18" s="588">
        <v>4.0099999999999997E-2</v>
      </c>
      <c r="K18" s="588">
        <v>7.2999999999999995E-2</v>
      </c>
      <c r="L18" s="588">
        <v>6.4999999999999997E-3</v>
      </c>
      <c r="M18" s="588">
        <v>0.03</v>
      </c>
      <c r="N18" s="588">
        <f t="shared" si="2"/>
        <v>2.0000000000000004E-2</v>
      </c>
      <c r="O18" s="588">
        <v>4.4999999999999998E-2</v>
      </c>
      <c r="P18" s="588">
        <v>0</v>
      </c>
      <c r="Q18" s="588">
        <f t="shared" si="3"/>
        <v>0.10150000000000001</v>
      </c>
      <c r="R18" s="588">
        <f t="shared" si="4"/>
        <v>5.6500000000000002E-2</v>
      </c>
      <c r="S18" s="588">
        <f t="shared" si="5"/>
        <v>0.26740000000000003</v>
      </c>
      <c r="T18" s="588">
        <f t="shared" si="6"/>
        <v>0.20699999999999999</v>
      </c>
      <c r="V18" s="589">
        <v>8.5000000000000006E-3</v>
      </c>
      <c r="W18" s="589">
        <v>4.7999999999999996E-3</v>
      </c>
      <c r="X18" s="589">
        <v>8.5000000000000006E-3</v>
      </c>
      <c r="Y18" s="589">
        <v>3.4500000000000003E-2</v>
      </c>
      <c r="Z18" s="589">
        <v>5.11E-2</v>
      </c>
      <c r="AA18" s="589">
        <v>6.4999999999999997E-3</v>
      </c>
      <c r="AB18" s="589">
        <v>0.03</v>
      </c>
      <c r="AC18" s="589">
        <v>0</v>
      </c>
      <c r="AD18" s="589">
        <v>4.4999999999999998E-2</v>
      </c>
      <c r="AE18" s="589">
        <v>0</v>
      </c>
      <c r="AF18" s="589">
        <f t="shared" si="7"/>
        <v>8.1499999999999989E-2</v>
      </c>
      <c r="AG18" s="589">
        <f t="shared" si="8"/>
        <v>3.6499999999999998E-2</v>
      </c>
      <c r="AH18" s="589">
        <f t="shared" si="9"/>
        <v>0.2092</v>
      </c>
      <c r="AI18" s="589">
        <f t="shared" si="10"/>
        <v>0.1527</v>
      </c>
    </row>
    <row r="19" spans="1:35" x14ac:dyDescent="0.25">
      <c r="A19" s="16">
        <v>17</v>
      </c>
      <c r="B19" s="586" t="s">
        <v>90</v>
      </c>
      <c r="C19" s="587">
        <v>0.05</v>
      </c>
      <c r="D19" s="587">
        <v>0.4</v>
      </c>
      <c r="E19" s="587">
        <f t="shared" si="0"/>
        <v>2.0000000000000004E-2</v>
      </c>
      <c r="F19" s="17">
        <f t="shared" si="1"/>
        <v>2.0000000000000004</v>
      </c>
      <c r="G19" s="588">
        <v>5.5999999999999999E-3</v>
      </c>
      <c r="H19" s="588">
        <v>4.0000000000000001E-3</v>
      </c>
      <c r="I19" s="588">
        <v>1.11E-2</v>
      </c>
      <c r="J19" s="588">
        <v>4.0099999999999997E-2</v>
      </c>
      <c r="K19" s="588">
        <v>7.2999999999999995E-2</v>
      </c>
      <c r="L19" s="588">
        <v>6.4999999999999997E-3</v>
      </c>
      <c r="M19" s="588">
        <v>0.03</v>
      </c>
      <c r="N19" s="588">
        <f t="shared" si="2"/>
        <v>2.0000000000000004E-2</v>
      </c>
      <c r="O19" s="588">
        <v>4.4999999999999998E-2</v>
      </c>
      <c r="P19" s="588">
        <v>0</v>
      </c>
      <c r="Q19" s="588">
        <f t="shared" si="3"/>
        <v>0.10150000000000001</v>
      </c>
      <c r="R19" s="588">
        <f t="shared" si="4"/>
        <v>5.6500000000000002E-2</v>
      </c>
      <c r="S19" s="588">
        <f t="shared" si="5"/>
        <v>0.26740000000000003</v>
      </c>
      <c r="T19" s="588">
        <f t="shared" si="6"/>
        <v>0.20699999999999999</v>
      </c>
      <c r="V19" s="589">
        <v>8.5000000000000006E-3</v>
      </c>
      <c r="W19" s="589">
        <v>4.7999999999999996E-3</v>
      </c>
      <c r="X19" s="589">
        <v>8.5000000000000006E-3</v>
      </c>
      <c r="Y19" s="589">
        <v>3.4500000000000003E-2</v>
      </c>
      <c r="Z19" s="589">
        <v>5.11E-2</v>
      </c>
      <c r="AA19" s="589">
        <v>6.4999999999999997E-3</v>
      </c>
      <c r="AB19" s="589">
        <v>0.03</v>
      </c>
      <c r="AC19" s="589">
        <v>0</v>
      </c>
      <c r="AD19" s="589">
        <v>4.4999999999999998E-2</v>
      </c>
      <c r="AE19" s="589">
        <v>0</v>
      </c>
      <c r="AF19" s="589">
        <f t="shared" si="7"/>
        <v>8.1499999999999989E-2</v>
      </c>
      <c r="AG19" s="589">
        <f t="shared" si="8"/>
        <v>3.6499999999999998E-2</v>
      </c>
      <c r="AH19" s="589">
        <f t="shared" si="9"/>
        <v>0.2092</v>
      </c>
      <c r="AI19" s="589">
        <f t="shared" si="10"/>
        <v>0.1527</v>
      </c>
    </row>
    <row r="20" spans="1:35" x14ac:dyDescent="0.25">
      <c r="A20" s="16">
        <v>18</v>
      </c>
      <c r="B20" s="586" t="s">
        <v>91</v>
      </c>
      <c r="C20" s="587">
        <v>0.05</v>
      </c>
      <c r="D20" s="587">
        <v>0.4</v>
      </c>
      <c r="E20" s="587">
        <f t="shared" si="0"/>
        <v>2.0000000000000004E-2</v>
      </c>
      <c r="F20" s="17">
        <f t="shared" si="1"/>
        <v>2.0000000000000004</v>
      </c>
      <c r="G20" s="588">
        <v>5.5999999999999999E-3</v>
      </c>
      <c r="H20" s="588">
        <v>4.0000000000000001E-3</v>
      </c>
      <c r="I20" s="588">
        <v>1.11E-2</v>
      </c>
      <c r="J20" s="588">
        <v>4.0099999999999997E-2</v>
      </c>
      <c r="K20" s="588">
        <v>7.2999999999999995E-2</v>
      </c>
      <c r="L20" s="588">
        <v>6.4999999999999997E-3</v>
      </c>
      <c r="M20" s="588">
        <v>0.03</v>
      </c>
      <c r="N20" s="588">
        <f t="shared" si="2"/>
        <v>2.0000000000000004E-2</v>
      </c>
      <c r="O20" s="588">
        <v>4.4999999999999998E-2</v>
      </c>
      <c r="P20" s="588">
        <v>0</v>
      </c>
      <c r="Q20" s="588">
        <f t="shared" si="3"/>
        <v>0.10150000000000001</v>
      </c>
      <c r="R20" s="588">
        <f t="shared" si="4"/>
        <v>5.6500000000000002E-2</v>
      </c>
      <c r="S20" s="588">
        <f t="shared" si="5"/>
        <v>0.26740000000000003</v>
      </c>
      <c r="T20" s="588">
        <f t="shared" si="6"/>
        <v>0.20699999999999999</v>
      </c>
      <c r="V20" s="589">
        <v>8.5000000000000006E-3</v>
      </c>
      <c r="W20" s="589">
        <v>4.7999999999999996E-3</v>
      </c>
      <c r="X20" s="589">
        <v>8.5000000000000006E-3</v>
      </c>
      <c r="Y20" s="589">
        <v>3.4500000000000003E-2</v>
      </c>
      <c r="Z20" s="589">
        <v>5.11E-2</v>
      </c>
      <c r="AA20" s="589">
        <v>6.4999999999999997E-3</v>
      </c>
      <c r="AB20" s="589">
        <v>0.03</v>
      </c>
      <c r="AC20" s="589">
        <v>0</v>
      </c>
      <c r="AD20" s="589">
        <v>4.4999999999999998E-2</v>
      </c>
      <c r="AE20" s="589">
        <v>0</v>
      </c>
      <c r="AF20" s="589">
        <f t="shared" si="7"/>
        <v>8.1499999999999989E-2</v>
      </c>
      <c r="AG20" s="589">
        <f t="shared" si="8"/>
        <v>3.6499999999999998E-2</v>
      </c>
      <c r="AH20" s="589">
        <f t="shared" si="9"/>
        <v>0.2092</v>
      </c>
      <c r="AI20" s="589">
        <f t="shared" si="10"/>
        <v>0.1527</v>
      </c>
    </row>
    <row r="21" spans="1:35" x14ac:dyDescent="0.25">
      <c r="A21" s="16">
        <v>19</v>
      </c>
      <c r="B21" s="586" t="s">
        <v>92</v>
      </c>
      <c r="C21" s="587">
        <v>0.05</v>
      </c>
      <c r="D21" s="587">
        <v>0.4</v>
      </c>
      <c r="E21" s="587">
        <f t="shared" si="0"/>
        <v>2.0000000000000004E-2</v>
      </c>
      <c r="F21" s="17">
        <f t="shared" si="1"/>
        <v>2.0000000000000004</v>
      </c>
      <c r="G21" s="588">
        <v>5.5999999999999999E-3</v>
      </c>
      <c r="H21" s="588">
        <v>4.0000000000000001E-3</v>
      </c>
      <c r="I21" s="588">
        <v>1.11E-2</v>
      </c>
      <c r="J21" s="588">
        <v>4.0099999999999997E-2</v>
      </c>
      <c r="K21" s="588">
        <v>7.2999999999999995E-2</v>
      </c>
      <c r="L21" s="588">
        <v>6.4999999999999997E-3</v>
      </c>
      <c r="M21" s="588">
        <v>0.03</v>
      </c>
      <c r="N21" s="588">
        <f t="shared" si="2"/>
        <v>2.0000000000000004E-2</v>
      </c>
      <c r="O21" s="588">
        <v>4.4999999999999998E-2</v>
      </c>
      <c r="P21" s="588">
        <v>0</v>
      </c>
      <c r="Q21" s="588">
        <f t="shared" si="3"/>
        <v>0.10150000000000001</v>
      </c>
      <c r="R21" s="588">
        <f t="shared" si="4"/>
        <v>5.6500000000000002E-2</v>
      </c>
      <c r="S21" s="588">
        <f t="shared" si="5"/>
        <v>0.26740000000000003</v>
      </c>
      <c r="T21" s="588">
        <f t="shared" si="6"/>
        <v>0.20699999999999999</v>
      </c>
      <c r="V21" s="589">
        <v>8.5000000000000006E-3</v>
      </c>
      <c r="W21" s="589">
        <v>4.7999999999999996E-3</v>
      </c>
      <c r="X21" s="589">
        <v>8.5000000000000006E-3</v>
      </c>
      <c r="Y21" s="589">
        <v>3.4500000000000003E-2</v>
      </c>
      <c r="Z21" s="589">
        <v>5.11E-2</v>
      </c>
      <c r="AA21" s="589">
        <v>6.4999999999999997E-3</v>
      </c>
      <c r="AB21" s="589">
        <v>0.03</v>
      </c>
      <c r="AC21" s="589">
        <v>0</v>
      </c>
      <c r="AD21" s="589">
        <v>4.4999999999999998E-2</v>
      </c>
      <c r="AE21" s="589">
        <v>0</v>
      </c>
      <c r="AF21" s="589">
        <f t="shared" si="7"/>
        <v>8.1499999999999989E-2</v>
      </c>
      <c r="AG21" s="589">
        <f t="shared" si="8"/>
        <v>3.6499999999999998E-2</v>
      </c>
      <c r="AH21" s="589">
        <f t="shared" si="9"/>
        <v>0.2092</v>
      </c>
      <c r="AI21" s="589">
        <f t="shared" si="10"/>
        <v>0.1527</v>
      </c>
    </row>
    <row r="22" spans="1:35" x14ac:dyDescent="0.25">
      <c r="A22" s="16">
        <v>20</v>
      </c>
      <c r="B22" s="586" t="s">
        <v>93</v>
      </c>
      <c r="C22" s="587">
        <v>0.05</v>
      </c>
      <c r="D22" s="587">
        <v>0.6</v>
      </c>
      <c r="E22" s="587">
        <f t="shared" si="0"/>
        <v>0.03</v>
      </c>
      <c r="F22" s="17">
        <f t="shared" si="1"/>
        <v>3</v>
      </c>
      <c r="G22" s="588">
        <v>5.5999999999999999E-3</v>
      </c>
      <c r="H22" s="588">
        <v>4.0000000000000001E-3</v>
      </c>
      <c r="I22" s="588">
        <v>1.11E-2</v>
      </c>
      <c r="J22" s="588">
        <v>4.0099999999999997E-2</v>
      </c>
      <c r="K22" s="588">
        <v>7.2999999999999995E-2</v>
      </c>
      <c r="L22" s="588">
        <v>6.4999999999999997E-3</v>
      </c>
      <c r="M22" s="588">
        <v>0.03</v>
      </c>
      <c r="N22" s="588">
        <f t="shared" si="2"/>
        <v>0.03</v>
      </c>
      <c r="O22" s="588">
        <v>4.4999999999999998E-2</v>
      </c>
      <c r="P22" s="588">
        <v>0</v>
      </c>
      <c r="Q22" s="588">
        <f t="shared" si="3"/>
        <v>0.1115</v>
      </c>
      <c r="R22" s="588">
        <f t="shared" si="4"/>
        <v>6.6500000000000004E-2</v>
      </c>
      <c r="S22" s="588">
        <f t="shared" si="5"/>
        <v>0.28170000000000001</v>
      </c>
      <c r="T22" s="588">
        <f t="shared" si="6"/>
        <v>0.21990000000000001</v>
      </c>
      <c r="V22" s="589">
        <v>8.5000000000000006E-3</v>
      </c>
      <c r="W22" s="589">
        <v>4.7999999999999996E-3</v>
      </c>
      <c r="X22" s="589">
        <v>8.5000000000000006E-3</v>
      </c>
      <c r="Y22" s="589">
        <v>3.4500000000000003E-2</v>
      </c>
      <c r="Z22" s="589">
        <v>5.11E-2</v>
      </c>
      <c r="AA22" s="589">
        <v>6.4999999999999997E-3</v>
      </c>
      <c r="AB22" s="589">
        <v>0.03</v>
      </c>
      <c r="AC22" s="589">
        <v>0</v>
      </c>
      <c r="AD22" s="589">
        <v>4.4999999999999998E-2</v>
      </c>
      <c r="AE22" s="589">
        <v>0</v>
      </c>
      <c r="AF22" s="589">
        <f t="shared" si="7"/>
        <v>8.1499999999999989E-2</v>
      </c>
      <c r="AG22" s="589">
        <f t="shared" si="8"/>
        <v>3.6499999999999998E-2</v>
      </c>
      <c r="AH22" s="589">
        <f t="shared" si="9"/>
        <v>0.2092</v>
      </c>
      <c r="AI22" s="589">
        <f t="shared" si="10"/>
        <v>0.1527</v>
      </c>
    </row>
    <row r="23" spans="1:35" x14ac:dyDescent="0.25">
      <c r="A23" s="16">
        <v>21</v>
      </c>
      <c r="B23" s="586" t="s">
        <v>94</v>
      </c>
      <c r="C23" s="587">
        <v>0.05</v>
      </c>
      <c r="D23" s="587">
        <v>0.4</v>
      </c>
      <c r="E23" s="587">
        <f t="shared" si="0"/>
        <v>2.0000000000000004E-2</v>
      </c>
      <c r="F23" s="17">
        <f t="shared" si="1"/>
        <v>2.0000000000000004</v>
      </c>
      <c r="G23" s="588">
        <v>5.5999999999999999E-3</v>
      </c>
      <c r="H23" s="588">
        <v>4.0000000000000001E-3</v>
      </c>
      <c r="I23" s="588">
        <v>1.11E-2</v>
      </c>
      <c r="J23" s="588">
        <v>4.0099999999999997E-2</v>
      </c>
      <c r="K23" s="588">
        <v>7.2999999999999995E-2</v>
      </c>
      <c r="L23" s="588">
        <v>6.4999999999999997E-3</v>
      </c>
      <c r="M23" s="588">
        <v>0.03</v>
      </c>
      <c r="N23" s="588">
        <f t="shared" si="2"/>
        <v>2.0000000000000004E-2</v>
      </c>
      <c r="O23" s="588">
        <v>4.4999999999999998E-2</v>
      </c>
      <c r="P23" s="588">
        <v>0</v>
      </c>
      <c r="Q23" s="588">
        <f t="shared" si="3"/>
        <v>0.10150000000000001</v>
      </c>
      <c r="R23" s="588">
        <f t="shared" si="4"/>
        <v>5.6500000000000002E-2</v>
      </c>
      <c r="S23" s="588">
        <f t="shared" si="5"/>
        <v>0.26740000000000003</v>
      </c>
      <c r="T23" s="588">
        <f t="shared" si="6"/>
        <v>0.20699999999999999</v>
      </c>
      <c r="V23" s="589">
        <v>8.5000000000000006E-3</v>
      </c>
      <c r="W23" s="589">
        <v>4.7999999999999996E-3</v>
      </c>
      <c r="X23" s="589">
        <v>8.5000000000000006E-3</v>
      </c>
      <c r="Y23" s="589">
        <v>3.4500000000000003E-2</v>
      </c>
      <c r="Z23" s="589">
        <v>5.11E-2</v>
      </c>
      <c r="AA23" s="589">
        <v>6.4999999999999997E-3</v>
      </c>
      <c r="AB23" s="589">
        <v>0.03</v>
      </c>
      <c r="AC23" s="589">
        <v>0</v>
      </c>
      <c r="AD23" s="589">
        <v>4.4999999999999998E-2</v>
      </c>
      <c r="AE23" s="589">
        <v>0</v>
      </c>
      <c r="AF23" s="589">
        <f t="shared" si="7"/>
        <v>8.1499999999999989E-2</v>
      </c>
      <c r="AG23" s="589">
        <f t="shared" si="8"/>
        <v>3.6499999999999998E-2</v>
      </c>
      <c r="AH23" s="589">
        <f t="shared" si="9"/>
        <v>0.2092</v>
      </c>
      <c r="AI23" s="589">
        <f t="shared" si="10"/>
        <v>0.1527</v>
      </c>
    </row>
    <row r="24" spans="1:35" x14ac:dyDescent="0.25">
      <c r="A24" s="16">
        <v>22</v>
      </c>
      <c r="B24" s="586" t="s">
        <v>95</v>
      </c>
      <c r="C24" s="587">
        <v>0.03</v>
      </c>
      <c r="D24" s="587">
        <v>0.6</v>
      </c>
      <c r="E24" s="587">
        <f t="shared" si="0"/>
        <v>1.7999999999999999E-2</v>
      </c>
      <c r="F24" s="17">
        <f t="shared" si="1"/>
        <v>1.7999999999999998</v>
      </c>
      <c r="G24" s="588">
        <v>5.5999999999999999E-3</v>
      </c>
      <c r="H24" s="588">
        <v>4.0000000000000001E-3</v>
      </c>
      <c r="I24" s="588">
        <v>1.11E-2</v>
      </c>
      <c r="J24" s="588">
        <v>4.0099999999999997E-2</v>
      </c>
      <c r="K24" s="588">
        <v>7.2999999999999995E-2</v>
      </c>
      <c r="L24" s="588">
        <v>6.4999999999999997E-3</v>
      </c>
      <c r="M24" s="588">
        <v>0.03</v>
      </c>
      <c r="N24" s="588">
        <f t="shared" si="2"/>
        <v>1.7999999999999999E-2</v>
      </c>
      <c r="O24" s="588">
        <v>4.4999999999999998E-2</v>
      </c>
      <c r="P24" s="588">
        <v>0</v>
      </c>
      <c r="Q24" s="588">
        <f t="shared" si="3"/>
        <v>9.9499999999999991E-2</v>
      </c>
      <c r="R24" s="588">
        <f t="shared" si="4"/>
        <v>5.4499999999999993E-2</v>
      </c>
      <c r="S24" s="588">
        <f t="shared" si="5"/>
        <v>0.2646</v>
      </c>
      <c r="T24" s="588">
        <f t="shared" si="6"/>
        <v>0.2044</v>
      </c>
      <c r="V24" s="589">
        <v>8.5000000000000006E-3</v>
      </c>
      <c r="W24" s="589">
        <v>4.7999999999999996E-3</v>
      </c>
      <c r="X24" s="589">
        <v>8.5000000000000006E-3</v>
      </c>
      <c r="Y24" s="589">
        <v>3.4500000000000003E-2</v>
      </c>
      <c r="Z24" s="589">
        <v>5.11E-2</v>
      </c>
      <c r="AA24" s="589">
        <v>6.4999999999999997E-3</v>
      </c>
      <c r="AB24" s="589">
        <v>0.03</v>
      </c>
      <c r="AC24" s="589">
        <v>0</v>
      </c>
      <c r="AD24" s="589">
        <v>4.4999999999999998E-2</v>
      </c>
      <c r="AE24" s="589">
        <v>0</v>
      </c>
      <c r="AF24" s="589">
        <f t="shared" si="7"/>
        <v>8.1499999999999989E-2</v>
      </c>
      <c r="AG24" s="589">
        <f t="shared" si="8"/>
        <v>3.6499999999999998E-2</v>
      </c>
      <c r="AH24" s="589">
        <f t="shared" si="9"/>
        <v>0.2092</v>
      </c>
      <c r="AI24" s="589">
        <f t="shared" si="10"/>
        <v>0.1527</v>
      </c>
    </row>
    <row r="25" spans="1:35" x14ac:dyDescent="0.25">
      <c r="A25" s="16">
        <v>23</v>
      </c>
      <c r="B25" s="586" t="s">
        <v>96</v>
      </c>
      <c r="C25" s="587">
        <v>0.03</v>
      </c>
      <c r="D25" s="587">
        <v>0.5</v>
      </c>
      <c r="E25" s="587">
        <f t="shared" si="0"/>
        <v>1.4999999999999999E-2</v>
      </c>
      <c r="F25" s="17">
        <f t="shared" si="1"/>
        <v>1.5</v>
      </c>
      <c r="G25" s="588">
        <v>5.5999999999999999E-3</v>
      </c>
      <c r="H25" s="588">
        <v>4.0000000000000001E-3</v>
      </c>
      <c r="I25" s="588">
        <v>1.11E-2</v>
      </c>
      <c r="J25" s="588">
        <v>4.0099999999999997E-2</v>
      </c>
      <c r="K25" s="588">
        <v>7.2999999999999995E-2</v>
      </c>
      <c r="L25" s="588">
        <v>6.4999999999999997E-3</v>
      </c>
      <c r="M25" s="588">
        <v>0.03</v>
      </c>
      <c r="N25" s="588">
        <f t="shared" si="2"/>
        <v>1.4999999999999999E-2</v>
      </c>
      <c r="O25" s="588">
        <v>4.4999999999999998E-2</v>
      </c>
      <c r="P25" s="588">
        <v>0</v>
      </c>
      <c r="Q25" s="588">
        <f t="shared" si="3"/>
        <v>9.6500000000000002E-2</v>
      </c>
      <c r="R25" s="588">
        <f t="shared" si="4"/>
        <v>5.1499999999999997E-2</v>
      </c>
      <c r="S25" s="588">
        <f t="shared" si="5"/>
        <v>0.26040000000000002</v>
      </c>
      <c r="T25" s="588">
        <f t="shared" si="6"/>
        <v>0.2006</v>
      </c>
      <c r="V25" s="589">
        <v>8.5000000000000006E-3</v>
      </c>
      <c r="W25" s="589">
        <v>4.7999999999999996E-3</v>
      </c>
      <c r="X25" s="589">
        <v>8.5000000000000006E-3</v>
      </c>
      <c r="Y25" s="589">
        <v>3.4500000000000003E-2</v>
      </c>
      <c r="Z25" s="589">
        <v>5.11E-2</v>
      </c>
      <c r="AA25" s="589">
        <v>6.4999999999999997E-3</v>
      </c>
      <c r="AB25" s="589">
        <v>0.03</v>
      </c>
      <c r="AC25" s="589">
        <v>0</v>
      </c>
      <c r="AD25" s="589">
        <v>4.4999999999999998E-2</v>
      </c>
      <c r="AE25" s="589">
        <v>0</v>
      </c>
      <c r="AF25" s="589">
        <f t="shared" si="7"/>
        <v>8.1499999999999989E-2</v>
      </c>
      <c r="AG25" s="589">
        <f t="shared" si="8"/>
        <v>3.6499999999999998E-2</v>
      </c>
      <c r="AH25" s="589">
        <f t="shared" si="9"/>
        <v>0.2092</v>
      </c>
      <c r="AI25" s="589">
        <f t="shared" si="10"/>
        <v>0.1527</v>
      </c>
    </row>
    <row r="26" spans="1:35" x14ac:dyDescent="0.25">
      <c r="A26" s="16">
        <v>24</v>
      </c>
      <c r="B26" s="586" t="s">
        <v>97</v>
      </c>
      <c r="C26" s="587">
        <v>0.05</v>
      </c>
      <c r="D26" s="587">
        <v>0.4</v>
      </c>
      <c r="E26" s="587">
        <f t="shared" si="0"/>
        <v>2.0000000000000004E-2</v>
      </c>
      <c r="F26" s="17">
        <f t="shared" si="1"/>
        <v>2.0000000000000004</v>
      </c>
      <c r="G26" s="588">
        <v>5.5999999999999999E-3</v>
      </c>
      <c r="H26" s="588">
        <v>4.0000000000000001E-3</v>
      </c>
      <c r="I26" s="588">
        <v>1.11E-2</v>
      </c>
      <c r="J26" s="588">
        <v>4.0099999999999997E-2</v>
      </c>
      <c r="K26" s="588">
        <v>7.2999999999999995E-2</v>
      </c>
      <c r="L26" s="588">
        <v>6.4999999999999997E-3</v>
      </c>
      <c r="M26" s="588">
        <v>0.03</v>
      </c>
      <c r="N26" s="588">
        <f t="shared" si="2"/>
        <v>2.0000000000000004E-2</v>
      </c>
      <c r="O26" s="588">
        <v>4.4999999999999998E-2</v>
      </c>
      <c r="P26" s="588">
        <v>0</v>
      </c>
      <c r="Q26" s="588">
        <f t="shared" si="3"/>
        <v>0.10150000000000001</v>
      </c>
      <c r="R26" s="588">
        <f t="shared" si="4"/>
        <v>5.6500000000000002E-2</v>
      </c>
      <c r="S26" s="588">
        <f t="shared" si="5"/>
        <v>0.26740000000000003</v>
      </c>
      <c r="T26" s="588">
        <f t="shared" si="6"/>
        <v>0.20699999999999999</v>
      </c>
      <c r="V26" s="589">
        <v>8.5000000000000006E-3</v>
      </c>
      <c r="W26" s="589">
        <v>4.7999999999999996E-3</v>
      </c>
      <c r="X26" s="589">
        <v>8.5000000000000006E-3</v>
      </c>
      <c r="Y26" s="589">
        <v>3.4500000000000003E-2</v>
      </c>
      <c r="Z26" s="589">
        <v>5.11E-2</v>
      </c>
      <c r="AA26" s="589">
        <v>6.4999999999999997E-3</v>
      </c>
      <c r="AB26" s="589">
        <v>0.03</v>
      </c>
      <c r="AC26" s="589">
        <v>0</v>
      </c>
      <c r="AD26" s="589">
        <v>4.4999999999999998E-2</v>
      </c>
      <c r="AE26" s="589">
        <v>0</v>
      </c>
      <c r="AF26" s="589">
        <f t="shared" si="7"/>
        <v>8.1499999999999989E-2</v>
      </c>
      <c r="AG26" s="589">
        <f t="shared" si="8"/>
        <v>3.6499999999999998E-2</v>
      </c>
      <c r="AH26" s="589">
        <f t="shared" si="9"/>
        <v>0.2092</v>
      </c>
      <c r="AI26" s="589">
        <f t="shared" si="10"/>
        <v>0.1527</v>
      </c>
    </row>
    <row r="27" spans="1:35" x14ac:dyDescent="0.25">
      <c r="A27" s="16">
        <v>25</v>
      </c>
      <c r="B27" s="586" t="s">
        <v>98</v>
      </c>
      <c r="C27" s="587">
        <v>0.05</v>
      </c>
      <c r="D27" s="587">
        <v>0.4</v>
      </c>
      <c r="E27" s="587">
        <f t="shared" si="0"/>
        <v>2.0000000000000004E-2</v>
      </c>
      <c r="F27" s="17">
        <f t="shared" si="1"/>
        <v>2.0000000000000004</v>
      </c>
      <c r="G27" s="588">
        <v>5.5999999999999999E-3</v>
      </c>
      <c r="H27" s="588">
        <v>4.0000000000000001E-3</v>
      </c>
      <c r="I27" s="588">
        <v>1.11E-2</v>
      </c>
      <c r="J27" s="588">
        <v>4.0099999999999997E-2</v>
      </c>
      <c r="K27" s="588">
        <v>7.2999999999999995E-2</v>
      </c>
      <c r="L27" s="588">
        <v>6.4999999999999997E-3</v>
      </c>
      <c r="M27" s="588">
        <v>0.03</v>
      </c>
      <c r="N27" s="588">
        <f t="shared" si="2"/>
        <v>2.0000000000000004E-2</v>
      </c>
      <c r="O27" s="588">
        <v>4.4999999999999998E-2</v>
      </c>
      <c r="P27" s="588">
        <v>0</v>
      </c>
      <c r="Q27" s="588">
        <f t="shared" si="3"/>
        <v>0.10150000000000001</v>
      </c>
      <c r="R27" s="588">
        <f t="shared" si="4"/>
        <v>5.6500000000000002E-2</v>
      </c>
      <c r="S27" s="588">
        <f t="shared" si="5"/>
        <v>0.26740000000000003</v>
      </c>
      <c r="T27" s="588">
        <f t="shared" si="6"/>
        <v>0.20699999999999999</v>
      </c>
      <c r="V27" s="589">
        <v>8.5000000000000006E-3</v>
      </c>
      <c r="W27" s="589">
        <v>4.7999999999999996E-3</v>
      </c>
      <c r="X27" s="589">
        <v>8.5000000000000006E-3</v>
      </c>
      <c r="Y27" s="589">
        <v>3.4500000000000003E-2</v>
      </c>
      <c r="Z27" s="589">
        <v>5.11E-2</v>
      </c>
      <c r="AA27" s="589">
        <v>6.4999999999999997E-3</v>
      </c>
      <c r="AB27" s="589">
        <v>0.03</v>
      </c>
      <c r="AC27" s="589">
        <v>0</v>
      </c>
      <c r="AD27" s="589">
        <v>4.4999999999999998E-2</v>
      </c>
      <c r="AE27" s="589">
        <v>0</v>
      </c>
      <c r="AF27" s="589">
        <f t="shared" si="7"/>
        <v>8.1499999999999989E-2</v>
      </c>
      <c r="AG27" s="589">
        <f t="shared" si="8"/>
        <v>3.6499999999999998E-2</v>
      </c>
      <c r="AH27" s="589">
        <f t="shared" si="9"/>
        <v>0.2092</v>
      </c>
      <c r="AI27" s="589">
        <f t="shared" si="10"/>
        <v>0.1527</v>
      </c>
    </row>
    <row r="28" spans="1:35" x14ac:dyDescent="0.25">
      <c r="A28" s="16">
        <v>26</v>
      </c>
      <c r="B28" s="586" t="s">
        <v>99</v>
      </c>
      <c r="C28" s="587">
        <v>0.05</v>
      </c>
      <c r="D28" s="587">
        <v>0.7</v>
      </c>
      <c r="E28" s="587">
        <f t="shared" si="0"/>
        <v>3.4999999999999996E-2</v>
      </c>
      <c r="F28" s="17">
        <f t="shared" si="1"/>
        <v>3.4999999999999996</v>
      </c>
      <c r="G28" s="588">
        <v>5.5999999999999999E-3</v>
      </c>
      <c r="H28" s="588">
        <v>4.0000000000000001E-3</v>
      </c>
      <c r="I28" s="588">
        <v>1.11E-2</v>
      </c>
      <c r="J28" s="588">
        <v>4.0099999999999997E-2</v>
      </c>
      <c r="K28" s="588">
        <v>7.2999999999999995E-2</v>
      </c>
      <c r="L28" s="588">
        <v>6.4999999999999997E-3</v>
      </c>
      <c r="M28" s="588">
        <v>0.03</v>
      </c>
      <c r="N28" s="588">
        <f t="shared" si="2"/>
        <v>3.4999999999999996E-2</v>
      </c>
      <c r="O28" s="588">
        <v>4.4999999999999998E-2</v>
      </c>
      <c r="P28" s="588">
        <v>0</v>
      </c>
      <c r="Q28" s="588">
        <f t="shared" si="3"/>
        <v>0.11649999999999999</v>
      </c>
      <c r="R28" s="588">
        <f t="shared" si="4"/>
        <v>7.1499999999999994E-2</v>
      </c>
      <c r="S28" s="588">
        <f t="shared" si="5"/>
        <v>0.28889999999999999</v>
      </c>
      <c r="T28" s="588">
        <f t="shared" si="6"/>
        <v>0.22650000000000001</v>
      </c>
      <c r="V28" s="589">
        <v>8.5000000000000006E-3</v>
      </c>
      <c r="W28" s="589">
        <v>4.7999999999999996E-3</v>
      </c>
      <c r="X28" s="589">
        <v>8.5000000000000006E-3</v>
      </c>
      <c r="Y28" s="589">
        <v>3.4500000000000003E-2</v>
      </c>
      <c r="Z28" s="589">
        <v>5.11E-2</v>
      </c>
      <c r="AA28" s="589">
        <v>6.4999999999999997E-3</v>
      </c>
      <c r="AB28" s="589">
        <v>0.03</v>
      </c>
      <c r="AC28" s="589">
        <v>0</v>
      </c>
      <c r="AD28" s="589">
        <v>4.4999999999999998E-2</v>
      </c>
      <c r="AE28" s="589">
        <v>0</v>
      </c>
      <c r="AF28" s="589">
        <f t="shared" si="7"/>
        <v>8.1499999999999989E-2</v>
      </c>
      <c r="AG28" s="589">
        <f t="shared" si="8"/>
        <v>3.6499999999999998E-2</v>
      </c>
      <c r="AH28" s="589">
        <f t="shared" si="9"/>
        <v>0.2092</v>
      </c>
      <c r="AI28" s="589">
        <f t="shared" si="10"/>
        <v>0.1527</v>
      </c>
    </row>
    <row r="29" spans="1:35" x14ac:dyDescent="0.25">
      <c r="A29" s="16">
        <v>27</v>
      </c>
      <c r="B29" s="586" t="s">
        <v>100</v>
      </c>
      <c r="C29" s="587">
        <v>0.04</v>
      </c>
      <c r="D29" s="587">
        <v>0.4</v>
      </c>
      <c r="E29" s="587">
        <f t="shared" si="0"/>
        <v>1.6E-2</v>
      </c>
      <c r="F29" s="17">
        <f t="shared" si="1"/>
        <v>1.6</v>
      </c>
      <c r="G29" s="588">
        <v>5.5999999999999999E-3</v>
      </c>
      <c r="H29" s="588">
        <v>4.0000000000000001E-3</v>
      </c>
      <c r="I29" s="588">
        <v>1.11E-2</v>
      </c>
      <c r="J29" s="588">
        <v>4.0099999999999997E-2</v>
      </c>
      <c r="K29" s="588">
        <v>7.2999999999999995E-2</v>
      </c>
      <c r="L29" s="588">
        <v>6.4999999999999997E-3</v>
      </c>
      <c r="M29" s="588">
        <v>0.03</v>
      </c>
      <c r="N29" s="588">
        <f t="shared" si="2"/>
        <v>1.6E-2</v>
      </c>
      <c r="O29" s="588">
        <v>4.4999999999999998E-2</v>
      </c>
      <c r="P29" s="588">
        <v>0</v>
      </c>
      <c r="Q29" s="588">
        <f t="shared" si="3"/>
        <v>9.7500000000000003E-2</v>
      </c>
      <c r="R29" s="588">
        <f t="shared" si="4"/>
        <v>5.2499999999999998E-2</v>
      </c>
      <c r="S29" s="588">
        <f t="shared" si="5"/>
        <v>0.26179999999999998</v>
      </c>
      <c r="T29" s="588">
        <f t="shared" si="6"/>
        <v>0.2019</v>
      </c>
      <c r="V29" s="589">
        <v>8.5000000000000006E-3</v>
      </c>
      <c r="W29" s="589">
        <v>4.7999999999999996E-3</v>
      </c>
      <c r="X29" s="589">
        <v>8.5000000000000006E-3</v>
      </c>
      <c r="Y29" s="589">
        <v>3.4500000000000003E-2</v>
      </c>
      <c r="Z29" s="589">
        <v>5.11E-2</v>
      </c>
      <c r="AA29" s="589">
        <v>6.4999999999999997E-3</v>
      </c>
      <c r="AB29" s="589">
        <v>0.03</v>
      </c>
      <c r="AC29" s="589">
        <v>0</v>
      </c>
      <c r="AD29" s="589">
        <v>4.4999999999999998E-2</v>
      </c>
      <c r="AE29" s="589">
        <v>0</v>
      </c>
      <c r="AF29" s="589">
        <f t="shared" si="7"/>
        <v>8.1499999999999989E-2</v>
      </c>
      <c r="AG29" s="589">
        <f t="shared" si="8"/>
        <v>3.6499999999999998E-2</v>
      </c>
      <c r="AH29" s="589">
        <f t="shared" si="9"/>
        <v>0.2092</v>
      </c>
      <c r="AI29" s="589">
        <f t="shared" si="10"/>
        <v>0.1527</v>
      </c>
    </row>
    <row r="30" spans="1:35" x14ac:dyDescent="0.25">
      <c r="A30" s="16">
        <v>28</v>
      </c>
      <c r="B30" s="586" t="s">
        <v>101</v>
      </c>
      <c r="C30" s="587">
        <v>0.05</v>
      </c>
      <c r="D30" s="587">
        <v>0.4</v>
      </c>
      <c r="E30" s="587">
        <f t="shared" si="0"/>
        <v>2.0000000000000004E-2</v>
      </c>
      <c r="F30" s="17">
        <f t="shared" si="1"/>
        <v>2.0000000000000004</v>
      </c>
      <c r="G30" s="588">
        <v>5.5999999999999999E-3</v>
      </c>
      <c r="H30" s="588">
        <v>4.0000000000000001E-3</v>
      </c>
      <c r="I30" s="588">
        <v>1.11E-2</v>
      </c>
      <c r="J30" s="588">
        <v>4.0099999999999997E-2</v>
      </c>
      <c r="K30" s="588">
        <v>7.2999999999999995E-2</v>
      </c>
      <c r="L30" s="588">
        <v>6.4999999999999997E-3</v>
      </c>
      <c r="M30" s="588">
        <v>0.03</v>
      </c>
      <c r="N30" s="588">
        <f t="shared" si="2"/>
        <v>2.0000000000000004E-2</v>
      </c>
      <c r="O30" s="588">
        <v>4.4999999999999998E-2</v>
      </c>
      <c r="P30" s="588">
        <v>0</v>
      </c>
      <c r="Q30" s="588">
        <f t="shared" si="3"/>
        <v>0.10150000000000001</v>
      </c>
      <c r="R30" s="588">
        <f t="shared" si="4"/>
        <v>5.6500000000000002E-2</v>
      </c>
      <c r="S30" s="588">
        <f t="shared" si="5"/>
        <v>0.26740000000000003</v>
      </c>
      <c r="T30" s="588">
        <f t="shared" si="6"/>
        <v>0.20699999999999999</v>
      </c>
      <c r="V30" s="589">
        <v>8.5000000000000006E-3</v>
      </c>
      <c r="W30" s="589">
        <v>4.7999999999999996E-3</v>
      </c>
      <c r="X30" s="589">
        <v>8.5000000000000006E-3</v>
      </c>
      <c r="Y30" s="589">
        <v>3.4500000000000003E-2</v>
      </c>
      <c r="Z30" s="589">
        <v>5.11E-2</v>
      </c>
      <c r="AA30" s="589">
        <v>6.4999999999999997E-3</v>
      </c>
      <c r="AB30" s="589">
        <v>0.03</v>
      </c>
      <c r="AC30" s="589">
        <v>0</v>
      </c>
      <c r="AD30" s="589">
        <v>4.4999999999999998E-2</v>
      </c>
      <c r="AE30" s="589">
        <v>0</v>
      </c>
      <c r="AF30" s="589">
        <f t="shared" si="7"/>
        <v>8.1499999999999989E-2</v>
      </c>
      <c r="AG30" s="589">
        <f t="shared" si="8"/>
        <v>3.6499999999999998E-2</v>
      </c>
      <c r="AH30" s="589">
        <f t="shared" si="9"/>
        <v>0.2092</v>
      </c>
      <c r="AI30" s="589">
        <f t="shared" si="10"/>
        <v>0.1527</v>
      </c>
    </row>
    <row r="31" spans="1:35" x14ac:dyDescent="0.25">
      <c r="A31" s="16">
        <v>29</v>
      </c>
      <c r="B31" s="586" t="s">
        <v>102</v>
      </c>
      <c r="C31" s="587">
        <v>0.05</v>
      </c>
      <c r="D31" s="587">
        <v>0.4</v>
      </c>
      <c r="E31" s="587">
        <f t="shared" si="0"/>
        <v>2.0000000000000004E-2</v>
      </c>
      <c r="F31" s="17">
        <f t="shared" si="1"/>
        <v>2.0000000000000004</v>
      </c>
      <c r="G31" s="588">
        <v>5.5999999999999999E-3</v>
      </c>
      <c r="H31" s="588">
        <v>4.0000000000000001E-3</v>
      </c>
      <c r="I31" s="588">
        <v>1.11E-2</v>
      </c>
      <c r="J31" s="588">
        <v>4.0099999999999997E-2</v>
      </c>
      <c r="K31" s="588">
        <v>7.2999999999999995E-2</v>
      </c>
      <c r="L31" s="588">
        <v>6.4999999999999997E-3</v>
      </c>
      <c r="M31" s="588">
        <v>0.03</v>
      </c>
      <c r="N31" s="588">
        <f t="shared" si="2"/>
        <v>2.0000000000000004E-2</v>
      </c>
      <c r="O31" s="588">
        <v>4.4999999999999998E-2</v>
      </c>
      <c r="P31" s="588">
        <v>0</v>
      </c>
      <c r="Q31" s="588">
        <f t="shared" si="3"/>
        <v>0.10150000000000001</v>
      </c>
      <c r="R31" s="588">
        <f t="shared" si="4"/>
        <v>5.6500000000000002E-2</v>
      </c>
      <c r="S31" s="588">
        <f t="shared" si="5"/>
        <v>0.26740000000000003</v>
      </c>
      <c r="T31" s="588">
        <f t="shared" si="6"/>
        <v>0.20699999999999999</v>
      </c>
      <c r="V31" s="589">
        <v>8.5000000000000006E-3</v>
      </c>
      <c r="W31" s="589">
        <v>4.7999999999999996E-3</v>
      </c>
      <c r="X31" s="589">
        <v>8.5000000000000006E-3</v>
      </c>
      <c r="Y31" s="589">
        <v>3.4500000000000003E-2</v>
      </c>
      <c r="Z31" s="589">
        <v>5.11E-2</v>
      </c>
      <c r="AA31" s="589">
        <v>6.4999999999999997E-3</v>
      </c>
      <c r="AB31" s="589">
        <v>0.03</v>
      </c>
      <c r="AC31" s="589">
        <v>0</v>
      </c>
      <c r="AD31" s="589">
        <v>4.4999999999999998E-2</v>
      </c>
      <c r="AE31" s="589">
        <v>0</v>
      </c>
      <c r="AF31" s="589">
        <f t="shared" si="7"/>
        <v>8.1499999999999989E-2</v>
      </c>
      <c r="AG31" s="589">
        <f t="shared" si="8"/>
        <v>3.6499999999999998E-2</v>
      </c>
      <c r="AH31" s="589">
        <f t="shared" si="9"/>
        <v>0.2092</v>
      </c>
      <c r="AI31" s="589">
        <f t="shared" si="10"/>
        <v>0.1527</v>
      </c>
    </row>
    <row r="32" spans="1:35" x14ac:dyDescent="0.25">
      <c r="A32" s="16">
        <v>30</v>
      </c>
      <c r="B32" s="586" t="s">
        <v>103</v>
      </c>
      <c r="C32" s="587">
        <v>0.05</v>
      </c>
      <c r="D32" s="587">
        <v>0.4</v>
      </c>
      <c r="E32" s="587">
        <f t="shared" si="0"/>
        <v>2.0000000000000004E-2</v>
      </c>
      <c r="F32" s="17">
        <f t="shared" si="1"/>
        <v>2.0000000000000004</v>
      </c>
      <c r="G32" s="588">
        <v>5.5999999999999999E-3</v>
      </c>
      <c r="H32" s="588">
        <v>4.0000000000000001E-3</v>
      </c>
      <c r="I32" s="588">
        <v>1.11E-2</v>
      </c>
      <c r="J32" s="588">
        <v>4.0099999999999997E-2</v>
      </c>
      <c r="K32" s="588">
        <v>7.2999999999999995E-2</v>
      </c>
      <c r="L32" s="588">
        <v>6.4999999999999997E-3</v>
      </c>
      <c r="M32" s="588">
        <v>0.03</v>
      </c>
      <c r="N32" s="588">
        <f t="shared" si="2"/>
        <v>2.0000000000000004E-2</v>
      </c>
      <c r="O32" s="588">
        <v>4.4999999999999998E-2</v>
      </c>
      <c r="P32" s="588">
        <v>0</v>
      </c>
      <c r="Q32" s="588">
        <f t="shared" si="3"/>
        <v>0.10150000000000001</v>
      </c>
      <c r="R32" s="588">
        <f t="shared" si="4"/>
        <v>5.6500000000000002E-2</v>
      </c>
      <c r="S32" s="588">
        <f t="shared" si="5"/>
        <v>0.26740000000000003</v>
      </c>
      <c r="T32" s="588">
        <f t="shared" si="6"/>
        <v>0.20699999999999999</v>
      </c>
      <c r="V32" s="589">
        <v>8.5000000000000006E-3</v>
      </c>
      <c r="W32" s="589">
        <v>4.7999999999999996E-3</v>
      </c>
      <c r="X32" s="589">
        <v>8.5000000000000006E-3</v>
      </c>
      <c r="Y32" s="589">
        <v>3.4500000000000003E-2</v>
      </c>
      <c r="Z32" s="589">
        <v>5.11E-2</v>
      </c>
      <c r="AA32" s="589">
        <v>6.4999999999999997E-3</v>
      </c>
      <c r="AB32" s="589">
        <v>0.03</v>
      </c>
      <c r="AC32" s="589">
        <v>0</v>
      </c>
      <c r="AD32" s="589">
        <v>4.4999999999999998E-2</v>
      </c>
      <c r="AE32" s="589">
        <v>0</v>
      </c>
      <c r="AF32" s="589">
        <f t="shared" si="7"/>
        <v>8.1499999999999989E-2</v>
      </c>
      <c r="AG32" s="589">
        <f t="shared" si="8"/>
        <v>3.6499999999999998E-2</v>
      </c>
      <c r="AH32" s="589">
        <f t="shared" si="9"/>
        <v>0.2092</v>
      </c>
      <c r="AI32" s="589">
        <f t="shared" si="10"/>
        <v>0.1527</v>
      </c>
    </row>
    <row r="33" spans="1:35" x14ac:dyDescent="0.25">
      <c r="A33" s="16">
        <v>31</v>
      </c>
      <c r="B33" s="586" t="s">
        <v>104</v>
      </c>
      <c r="C33" s="587">
        <v>0.05</v>
      </c>
      <c r="D33" s="587">
        <v>0.4</v>
      </c>
      <c r="E33" s="587">
        <f t="shared" si="0"/>
        <v>2.0000000000000004E-2</v>
      </c>
      <c r="F33" s="17">
        <f t="shared" si="1"/>
        <v>2.0000000000000004</v>
      </c>
      <c r="G33" s="588">
        <v>5.5999999999999999E-3</v>
      </c>
      <c r="H33" s="588">
        <v>4.0000000000000001E-3</v>
      </c>
      <c r="I33" s="588">
        <v>1.11E-2</v>
      </c>
      <c r="J33" s="588">
        <v>4.0099999999999997E-2</v>
      </c>
      <c r="K33" s="588">
        <v>7.2999999999999995E-2</v>
      </c>
      <c r="L33" s="588">
        <v>6.4999999999999997E-3</v>
      </c>
      <c r="M33" s="588">
        <v>0.03</v>
      </c>
      <c r="N33" s="588">
        <f t="shared" si="2"/>
        <v>2.0000000000000004E-2</v>
      </c>
      <c r="O33" s="588">
        <v>4.4999999999999998E-2</v>
      </c>
      <c r="P33" s="588">
        <v>0</v>
      </c>
      <c r="Q33" s="588">
        <f t="shared" si="3"/>
        <v>0.10150000000000001</v>
      </c>
      <c r="R33" s="588">
        <f t="shared" si="4"/>
        <v>5.6500000000000002E-2</v>
      </c>
      <c r="S33" s="588">
        <f t="shared" si="5"/>
        <v>0.26740000000000003</v>
      </c>
      <c r="T33" s="588">
        <f t="shared" si="6"/>
        <v>0.20699999999999999</v>
      </c>
      <c r="V33" s="589">
        <v>8.5000000000000006E-3</v>
      </c>
      <c r="W33" s="589">
        <v>4.7999999999999996E-3</v>
      </c>
      <c r="X33" s="589">
        <v>8.5000000000000006E-3</v>
      </c>
      <c r="Y33" s="589">
        <v>3.4500000000000003E-2</v>
      </c>
      <c r="Z33" s="589">
        <v>5.11E-2</v>
      </c>
      <c r="AA33" s="589">
        <v>6.4999999999999997E-3</v>
      </c>
      <c r="AB33" s="589">
        <v>0.03</v>
      </c>
      <c r="AC33" s="589">
        <v>0</v>
      </c>
      <c r="AD33" s="589">
        <v>4.4999999999999998E-2</v>
      </c>
      <c r="AE33" s="589">
        <v>0</v>
      </c>
      <c r="AF33" s="589">
        <f t="shared" si="7"/>
        <v>8.1499999999999989E-2</v>
      </c>
      <c r="AG33" s="589">
        <f t="shared" si="8"/>
        <v>3.6499999999999998E-2</v>
      </c>
      <c r="AH33" s="589">
        <f t="shared" si="9"/>
        <v>0.2092</v>
      </c>
      <c r="AI33" s="589">
        <f t="shared" si="10"/>
        <v>0.1527</v>
      </c>
    </row>
    <row r="34" spans="1:35" x14ac:dyDescent="0.25">
      <c r="A34" s="16">
        <v>32</v>
      </c>
      <c r="B34" s="586" t="s">
        <v>105</v>
      </c>
      <c r="C34" s="587">
        <v>0.05</v>
      </c>
      <c r="D34" s="587">
        <v>0.6</v>
      </c>
      <c r="E34" s="587">
        <f t="shared" si="0"/>
        <v>0.03</v>
      </c>
      <c r="F34" s="17">
        <f t="shared" si="1"/>
        <v>3</v>
      </c>
      <c r="G34" s="588">
        <v>5.5999999999999999E-3</v>
      </c>
      <c r="H34" s="588">
        <v>4.0000000000000001E-3</v>
      </c>
      <c r="I34" s="588">
        <v>1.11E-2</v>
      </c>
      <c r="J34" s="588">
        <v>4.0099999999999997E-2</v>
      </c>
      <c r="K34" s="588">
        <v>7.2999999999999995E-2</v>
      </c>
      <c r="L34" s="588">
        <v>6.4999999999999997E-3</v>
      </c>
      <c r="M34" s="588">
        <v>0.03</v>
      </c>
      <c r="N34" s="588">
        <f t="shared" si="2"/>
        <v>0.03</v>
      </c>
      <c r="O34" s="588">
        <v>4.4999999999999998E-2</v>
      </c>
      <c r="P34" s="588">
        <v>0</v>
      </c>
      <c r="Q34" s="588">
        <f t="shared" si="3"/>
        <v>0.1115</v>
      </c>
      <c r="R34" s="588">
        <f t="shared" si="4"/>
        <v>6.6500000000000004E-2</v>
      </c>
      <c r="S34" s="588">
        <f t="shared" si="5"/>
        <v>0.28170000000000001</v>
      </c>
      <c r="T34" s="588">
        <f t="shared" si="6"/>
        <v>0.21990000000000001</v>
      </c>
      <c r="V34" s="589">
        <v>8.5000000000000006E-3</v>
      </c>
      <c r="W34" s="589">
        <v>4.7999999999999996E-3</v>
      </c>
      <c r="X34" s="589">
        <v>8.5000000000000006E-3</v>
      </c>
      <c r="Y34" s="589">
        <v>3.4500000000000003E-2</v>
      </c>
      <c r="Z34" s="589">
        <v>5.11E-2</v>
      </c>
      <c r="AA34" s="589">
        <v>6.4999999999999997E-3</v>
      </c>
      <c r="AB34" s="589">
        <v>0.03</v>
      </c>
      <c r="AC34" s="589">
        <v>0</v>
      </c>
      <c r="AD34" s="589">
        <v>4.4999999999999998E-2</v>
      </c>
      <c r="AE34" s="589">
        <v>0</v>
      </c>
      <c r="AF34" s="589">
        <f t="shared" si="7"/>
        <v>8.1499999999999989E-2</v>
      </c>
      <c r="AG34" s="589">
        <f t="shared" si="8"/>
        <v>3.6499999999999998E-2</v>
      </c>
      <c r="AH34" s="589">
        <f t="shared" si="9"/>
        <v>0.2092</v>
      </c>
      <c r="AI34" s="589">
        <f t="shared" si="10"/>
        <v>0.1527</v>
      </c>
    </row>
    <row r="35" spans="1:35" x14ac:dyDescent="0.25">
      <c r="A35" s="16">
        <v>33</v>
      </c>
      <c r="B35" s="586" t="s">
        <v>106</v>
      </c>
      <c r="C35" s="587">
        <v>0.03</v>
      </c>
      <c r="D35" s="587">
        <v>0.4</v>
      </c>
      <c r="E35" s="587">
        <f t="shared" si="0"/>
        <v>1.2E-2</v>
      </c>
      <c r="F35" s="17">
        <f t="shared" si="1"/>
        <v>1.2</v>
      </c>
      <c r="G35" s="588">
        <v>5.5999999999999999E-3</v>
      </c>
      <c r="H35" s="588">
        <v>4.0000000000000001E-3</v>
      </c>
      <c r="I35" s="588">
        <v>1.11E-2</v>
      </c>
      <c r="J35" s="588">
        <v>4.0099999999999997E-2</v>
      </c>
      <c r="K35" s="588">
        <v>7.2999999999999995E-2</v>
      </c>
      <c r="L35" s="588">
        <v>6.4999999999999997E-3</v>
      </c>
      <c r="M35" s="588">
        <v>0.03</v>
      </c>
      <c r="N35" s="588">
        <f t="shared" si="2"/>
        <v>1.2E-2</v>
      </c>
      <c r="O35" s="588">
        <v>4.4999999999999998E-2</v>
      </c>
      <c r="P35" s="588">
        <v>0</v>
      </c>
      <c r="Q35" s="588">
        <f t="shared" si="3"/>
        <v>9.35E-2</v>
      </c>
      <c r="R35" s="588">
        <f t="shared" si="4"/>
        <v>4.8500000000000001E-2</v>
      </c>
      <c r="S35" s="588">
        <f t="shared" si="5"/>
        <v>0.25619999999999998</v>
      </c>
      <c r="T35" s="588">
        <f t="shared" si="6"/>
        <v>0.1968</v>
      </c>
      <c r="V35" s="589">
        <v>8.5000000000000006E-3</v>
      </c>
      <c r="W35" s="589">
        <v>4.7999999999999996E-3</v>
      </c>
      <c r="X35" s="589">
        <v>8.5000000000000006E-3</v>
      </c>
      <c r="Y35" s="589">
        <v>3.4500000000000003E-2</v>
      </c>
      <c r="Z35" s="589">
        <v>5.11E-2</v>
      </c>
      <c r="AA35" s="589">
        <v>6.4999999999999997E-3</v>
      </c>
      <c r="AB35" s="589">
        <v>0.03</v>
      </c>
      <c r="AC35" s="589">
        <v>0</v>
      </c>
      <c r="AD35" s="589">
        <v>4.4999999999999998E-2</v>
      </c>
      <c r="AE35" s="589">
        <v>0</v>
      </c>
      <c r="AF35" s="589">
        <f t="shared" si="7"/>
        <v>8.1499999999999989E-2</v>
      </c>
      <c r="AG35" s="589">
        <f t="shared" si="8"/>
        <v>3.6499999999999998E-2</v>
      </c>
      <c r="AH35" s="589">
        <f t="shared" si="9"/>
        <v>0.2092</v>
      </c>
      <c r="AI35" s="589">
        <f t="shared" si="10"/>
        <v>0.1527</v>
      </c>
    </row>
    <row r="36" spans="1:35" x14ac:dyDescent="0.25">
      <c r="A36" s="16">
        <v>34</v>
      </c>
      <c r="B36" s="586" t="s">
        <v>107</v>
      </c>
      <c r="C36" s="587">
        <v>0.03</v>
      </c>
      <c r="D36" s="587">
        <v>0.4</v>
      </c>
      <c r="E36" s="587">
        <f t="shared" si="0"/>
        <v>1.2E-2</v>
      </c>
      <c r="F36" s="17">
        <f t="shared" si="1"/>
        <v>1.2</v>
      </c>
      <c r="G36" s="588">
        <v>5.5999999999999999E-3</v>
      </c>
      <c r="H36" s="588">
        <v>4.0000000000000001E-3</v>
      </c>
      <c r="I36" s="588">
        <v>1.11E-2</v>
      </c>
      <c r="J36" s="588">
        <v>4.0099999999999997E-2</v>
      </c>
      <c r="K36" s="588">
        <v>7.2999999999999995E-2</v>
      </c>
      <c r="L36" s="588">
        <v>6.4999999999999997E-3</v>
      </c>
      <c r="M36" s="588">
        <v>0.03</v>
      </c>
      <c r="N36" s="588">
        <f t="shared" si="2"/>
        <v>1.2E-2</v>
      </c>
      <c r="O36" s="588">
        <v>4.4999999999999998E-2</v>
      </c>
      <c r="P36" s="588">
        <v>0</v>
      </c>
      <c r="Q36" s="588">
        <f t="shared" si="3"/>
        <v>9.35E-2</v>
      </c>
      <c r="R36" s="588">
        <f t="shared" si="4"/>
        <v>4.8500000000000001E-2</v>
      </c>
      <c r="S36" s="588">
        <f t="shared" si="5"/>
        <v>0.25619999999999998</v>
      </c>
      <c r="T36" s="588">
        <f t="shared" si="6"/>
        <v>0.1968</v>
      </c>
      <c r="V36" s="589">
        <v>8.5000000000000006E-3</v>
      </c>
      <c r="W36" s="589">
        <v>4.7999999999999996E-3</v>
      </c>
      <c r="X36" s="589">
        <v>8.5000000000000006E-3</v>
      </c>
      <c r="Y36" s="589">
        <v>3.4500000000000003E-2</v>
      </c>
      <c r="Z36" s="589">
        <v>5.11E-2</v>
      </c>
      <c r="AA36" s="589">
        <v>6.4999999999999997E-3</v>
      </c>
      <c r="AB36" s="589">
        <v>0.03</v>
      </c>
      <c r="AC36" s="589">
        <v>0</v>
      </c>
      <c r="AD36" s="589">
        <v>4.4999999999999998E-2</v>
      </c>
      <c r="AE36" s="589">
        <v>0</v>
      </c>
      <c r="AF36" s="589">
        <f t="shared" si="7"/>
        <v>8.1499999999999989E-2</v>
      </c>
      <c r="AG36" s="589">
        <f t="shared" si="8"/>
        <v>3.6499999999999998E-2</v>
      </c>
      <c r="AH36" s="589">
        <f t="shared" si="9"/>
        <v>0.2092</v>
      </c>
      <c r="AI36" s="589">
        <f t="shared" si="10"/>
        <v>0.1527</v>
      </c>
    </row>
    <row r="37" spans="1:35" x14ac:dyDescent="0.25">
      <c r="A37" s="16">
        <v>35</v>
      </c>
      <c r="B37" s="586" t="s">
        <v>108</v>
      </c>
      <c r="C37" s="587">
        <v>0.05</v>
      </c>
      <c r="D37" s="587">
        <v>0.4</v>
      </c>
      <c r="E37" s="587">
        <f t="shared" si="0"/>
        <v>2.0000000000000004E-2</v>
      </c>
      <c r="F37" s="17">
        <f t="shared" si="1"/>
        <v>2.0000000000000004</v>
      </c>
      <c r="G37" s="588">
        <v>5.5999999999999999E-3</v>
      </c>
      <c r="H37" s="588">
        <v>4.0000000000000001E-3</v>
      </c>
      <c r="I37" s="588">
        <v>1.11E-2</v>
      </c>
      <c r="J37" s="588">
        <v>4.0099999999999997E-2</v>
      </c>
      <c r="K37" s="588">
        <v>7.2999999999999995E-2</v>
      </c>
      <c r="L37" s="588">
        <v>6.4999999999999997E-3</v>
      </c>
      <c r="M37" s="588">
        <v>0.03</v>
      </c>
      <c r="N37" s="588">
        <f t="shared" si="2"/>
        <v>2.0000000000000004E-2</v>
      </c>
      <c r="O37" s="588">
        <v>4.4999999999999998E-2</v>
      </c>
      <c r="P37" s="588">
        <v>0</v>
      </c>
      <c r="Q37" s="588">
        <f t="shared" si="3"/>
        <v>0.10150000000000001</v>
      </c>
      <c r="R37" s="588">
        <f t="shared" si="4"/>
        <v>5.6500000000000002E-2</v>
      </c>
      <c r="S37" s="588">
        <f t="shared" si="5"/>
        <v>0.26740000000000003</v>
      </c>
      <c r="T37" s="588">
        <f t="shared" si="6"/>
        <v>0.20699999999999999</v>
      </c>
      <c r="V37" s="589">
        <v>8.5000000000000006E-3</v>
      </c>
      <c r="W37" s="589">
        <v>4.7999999999999996E-3</v>
      </c>
      <c r="X37" s="589">
        <v>8.5000000000000006E-3</v>
      </c>
      <c r="Y37" s="589">
        <v>3.4500000000000003E-2</v>
      </c>
      <c r="Z37" s="589">
        <v>5.11E-2</v>
      </c>
      <c r="AA37" s="589">
        <v>6.4999999999999997E-3</v>
      </c>
      <c r="AB37" s="589">
        <v>0.03</v>
      </c>
      <c r="AC37" s="589">
        <v>0</v>
      </c>
      <c r="AD37" s="589">
        <v>4.4999999999999998E-2</v>
      </c>
      <c r="AE37" s="589">
        <v>0</v>
      </c>
      <c r="AF37" s="589">
        <f t="shared" si="7"/>
        <v>8.1499999999999989E-2</v>
      </c>
      <c r="AG37" s="589">
        <f t="shared" si="8"/>
        <v>3.6499999999999998E-2</v>
      </c>
      <c r="AH37" s="589">
        <f t="shared" si="9"/>
        <v>0.2092</v>
      </c>
      <c r="AI37" s="589">
        <f t="shared" si="10"/>
        <v>0.1527</v>
      </c>
    </row>
    <row r="38" spans="1:35" x14ac:dyDescent="0.25">
      <c r="A38" s="16">
        <v>36</v>
      </c>
      <c r="B38" s="586" t="s">
        <v>109</v>
      </c>
      <c r="C38" s="587">
        <v>0.02</v>
      </c>
      <c r="D38" s="587">
        <v>0.4</v>
      </c>
      <c r="E38" s="587">
        <f t="shared" si="0"/>
        <v>8.0000000000000002E-3</v>
      </c>
      <c r="F38" s="17">
        <f t="shared" si="1"/>
        <v>0.8</v>
      </c>
      <c r="G38" s="588">
        <v>5.5999999999999999E-3</v>
      </c>
      <c r="H38" s="588">
        <v>4.0000000000000001E-3</v>
      </c>
      <c r="I38" s="588">
        <v>1.11E-2</v>
      </c>
      <c r="J38" s="588">
        <v>4.0099999999999997E-2</v>
      </c>
      <c r="K38" s="588">
        <v>7.2999999999999995E-2</v>
      </c>
      <c r="L38" s="588">
        <v>6.4999999999999997E-3</v>
      </c>
      <c r="M38" s="588">
        <v>0.03</v>
      </c>
      <c r="N38" s="588">
        <f t="shared" si="2"/>
        <v>8.0000000000000002E-3</v>
      </c>
      <c r="O38" s="588">
        <v>4.4999999999999998E-2</v>
      </c>
      <c r="P38" s="588">
        <v>0</v>
      </c>
      <c r="Q38" s="588">
        <f t="shared" si="3"/>
        <v>8.9499999999999996E-2</v>
      </c>
      <c r="R38" s="588">
        <f t="shared" si="4"/>
        <v>4.4499999999999998E-2</v>
      </c>
      <c r="S38" s="588">
        <f t="shared" si="5"/>
        <v>0.25069999999999998</v>
      </c>
      <c r="T38" s="588">
        <f t="shared" si="6"/>
        <v>0.1918</v>
      </c>
      <c r="V38" s="589">
        <v>8.5000000000000006E-3</v>
      </c>
      <c r="W38" s="589">
        <v>4.7999999999999996E-3</v>
      </c>
      <c r="X38" s="589">
        <v>8.5000000000000006E-3</v>
      </c>
      <c r="Y38" s="589">
        <v>3.4500000000000003E-2</v>
      </c>
      <c r="Z38" s="589">
        <v>5.11E-2</v>
      </c>
      <c r="AA38" s="589">
        <v>6.4999999999999997E-3</v>
      </c>
      <c r="AB38" s="589">
        <v>0.03</v>
      </c>
      <c r="AC38" s="589">
        <v>0</v>
      </c>
      <c r="AD38" s="589">
        <v>4.4999999999999998E-2</v>
      </c>
      <c r="AE38" s="589">
        <v>0</v>
      </c>
      <c r="AF38" s="589">
        <f t="shared" si="7"/>
        <v>8.1499999999999989E-2</v>
      </c>
      <c r="AG38" s="589">
        <f t="shared" si="8"/>
        <v>3.6499999999999998E-2</v>
      </c>
      <c r="AH38" s="589">
        <f t="shared" si="9"/>
        <v>0.2092</v>
      </c>
      <c r="AI38" s="589">
        <f t="shared" si="10"/>
        <v>0.1527</v>
      </c>
    </row>
    <row r="39" spans="1:35" x14ac:dyDescent="0.25">
      <c r="A39" s="16">
        <v>37</v>
      </c>
      <c r="B39" s="586" t="s">
        <v>110</v>
      </c>
      <c r="C39" s="587">
        <v>0.05</v>
      </c>
      <c r="D39" s="587">
        <v>0.4</v>
      </c>
      <c r="E39" s="587">
        <f t="shared" si="0"/>
        <v>2.0000000000000004E-2</v>
      </c>
      <c r="F39" s="17">
        <f t="shared" si="1"/>
        <v>2.0000000000000004</v>
      </c>
      <c r="G39" s="588">
        <v>5.5999999999999999E-3</v>
      </c>
      <c r="H39" s="588">
        <v>4.0000000000000001E-3</v>
      </c>
      <c r="I39" s="588">
        <v>1.11E-2</v>
      </c>
      <c r="J39" s="588">
        <v>4.0099999999999997E-2</v>
      </c>
      <c r="K39" s="588">
        <v>7.2999999999999995E-2</v>
      </c>
      <c r="L39" s="588">
        <v>6.4999999999999997E-3</v>
      </c>
      <c r="M39" s="588">
        <v>0.03</v>
      </c>
      <c r="N39" s="588">
        <f t="shared" si="2"/>
        <v>2.0000000000000004E-2</v>
      </c>
      <c r="O39" s="588">
        <v>4.4999999999999998E-2</v>
      </c>
      <c r="P39" s="588">
        <v>0</v>
      </c>
      <c r="Q39" s="588">
        <f t="shared" si="3"/>
        <v>0.10150000000000001</v>
      </c>
      <c r="R39" s="588">
        <f t="shared" si="4"/>
        <v>5.6500000000000002E-2</v>
      </c>
      <c r="S39" s="588">
        <f t="shared" si="5"/>
        <v>0.26740000000000003</v>
      </c>
      <c r="T39" s="588">
        <f t="shared" si="6"/>
        <v>0.20699999999999999</v>
      </c>
      <c r="V39" s="589">
        <v>8.5000000000000006E-3</v>
      </c>
      <c r="W39" s="589">
        <v>4.7999999999999996E-3</v>
      </c>
      <c r="X39" s="589">
        <v>8.5000000000000006E-3</v>
      </c>
      <c r="Y39" s="589">
        <v>3.4500000000000003E-2</v>
      </c>
      <c r="Z39" s="589">
        <v>5.11E-2</v>
      </c>
      <c r="AA39" s="589">
        <v>6.4999999999999997E-3</v>
      </c>
      <c r="AB39" s="589">
        <v>0.03</v>
      </c>
      <c r="AC39" s="589">
        <v>0</v>
      </c>
      <c r="AD39" s="589">
        <v>4.4999999999999998E-2</v>
      </c>
      <c r="AE39" s="589">
        <v>0</v>
      </c>
      <c r="AF39" s="589">
        <f t="shared" si="7"/>
        <v>8.1499999999999989E-2</v>
      </c>
      <c r="AG39" s="589">
        <f t="shared" si="8"/>
        <v>3.6499999999999998E-2</v>
      </c>
      <c r="AH39" s="589">
        <f t="shared" si="9"/>
        <v>0.2092</v>
      </c>
      <c r="AI39" s="589">
        <f t="shared" si="10"/>
        <v>0.1527</v>
      </c>
    </row>
    <row r="40" spans="1:35" x14ac:dyDescent="0.25">
      <c r="A40" s="16">
        <v>38</v>
      </c>
      <c r="B40" s="586" t="s">
        <v>111</v>
      </c>
      <c r="C40" s="587">
        <v>0.05</v>
      </c>
      <c r="D40" s="587">
        <v>0.4</v>
      </c>
      <c r="E40" s="587">
        <f t="shared" si="0"/>
        <v>2.0000000000000004E-2</v>
      </c>
      <c r="F40" s="17">
        <f t="shared" si="1"/>
        <v>2.0000000000000004</v>
      </c>
      <c r="G40" s="588">
        <v>5.5999999999999999E-3</v>
      </c>
      <c r="H40" s="588">
        <v>4.0000000000000001E-3</v>
      </c>
      <c r="I40" s="588">
        <v>1.11E-2</v>
      </c>
      <c r="J40" s="588">
        <v>4.0099999999999997E-2</v>
      </c>
      <c r="K40" s="588">
        <v>7.2999999999999995E-2</v>
      </c>
      <c r="L40" s="588">
        <v>6.4999999999999997E-3</v>
      </c>
      <c r="M40" s="588">
        <v>0.03</v>
      </c>
      <c r="N40" s="588">
        <f t="shared" si="2"/>
        <v>2.0000000000000004E-2</v>
      </c>
      <c r="O40" s="588">
        <v>4.4999999999999998E-2</v>
      </c>
      <c r="P40" s="588">
        <v>0</v>
      </c>
      <c r="Q40" s="588">
        <f t="shared" si="3"/>
        <v>0.10150000000000001</v>
      </c>
      <c r="R40" s="588">
        <f t="shared" si="4"/>
        <v>5.6500000000000002E-2</v>
      </c>
      <c r="S40" s="588">
        <f t="shared" si="5"/>
        <v>0.26740000000000003</v>
      </c>
      <c r="T40" s="588">
        <f t="shared" si="6"/>
        <v>0.20699999999999999</v>
      </c>
      <c r="V40" s="589">
        <v>8.5000000000000006E-3</v>
      </c>
      <c r="W40" s="589">
        <v>4.7999999999999996E-3</v>
      </c>
      <c r="X40" s="589">
        <v>8.5000000000000006E-3</v>
      </c>
      <c r="Y40" s="589">
        <v>3.4500000000000003E-2</v>
      </c>
      <c r="Z40" s="589">
        <v>5.11E-2</v>
      </c>
      <c r="AA40" s="589">
        <v>6.4999999999999997E-3</v>
      </c>
      <c r="AB40" s="589">
        <v>0.03</v>
      </c>
      <c r="AC40" s="589">
        <v>0</v>
      </c>
      <c r="AD40" s="589">
        <v>4.4999999999999998E-2</v>
      </c>
      <c r="AE40" s="589">
        <v>0</v>
      </c>
      <c r="AF40" s="589">
        <f t="shared" si="7"/>
        <v>8.1499999999999989E-2</v>
      </c>
      <c r="AG40" s="589">
        <f t="shared" si="8"/>
        <v>3.6499999999999998E-2</v>
      </c>
      <c r="AH40" s="589">
        <f t="shared" si="9"/>
        <v>0.2092</v>
      </c>
      <c r="AI40" s="589">
        <f t="shared" si="10"/>
        <v>0.1527</v>
      </c>
    </row>
    <row r="41" spans="1:35" x14ac:dyDescent="0.25">
      <c r="A41" s="16">
        <v>39</v>
      </c>
      <c r="B41" s="586" t="s">
        <v>112</v>
      </c>
      <c r="C41" s="587">
        <v>0.05</v>
      </c>
      <c r="D41" s="587">
        <v>0.4</v>
      </c>
      <c r="E41" s="587">
        <f t="shared" si="0"/>
        <v>2.0000000000000004E-2</v>
      </c>
      <c r="F41" s="17">
        <f t="shared" si="1"/>
        <v>2.0000000000000004</v>
      </c>
      <c r="G41" s="588">
        <v>5.5999999999999999E-3</v>
      </c>
      <c r="H41" s="588">
        <v>4.0000000000000001E-3</v>
      </c>
      <c r="I41" s="588">
        <v>1.11E-2</v>
      </c>
      <c r="J41" s="588">
        <v>4.0099999999999997E-2</v>
      </c>
      <c r="K41" s="588">
        <v>7.2999999999999995E-2</v>
      </c>
      <c r="L41" s="588">
        <v>6.4999999999999997E-3</v>
      </c>
      <c r="M41" s="588">
        <v>0.03</v>
      </c>
      <c r="N41" s="588">
        <f t="shared" si="2"/>
        <v>2.0000000000000004E-2</v>
      </c>
      <c r="O41" s="588">
        <v>4.4999999999999998E-2</v>
      </c>
      <c r="P41" s="588">
        <v>0</v>
      </c>
      <c r="Q41" s="588">
        <f t="shared" si="3"/>
        <v>0.10150000000000001</v>
      </c>
      <c r="R41" s="588">
        <f t="shared" si="4"/>
        <v>5.6500000000000002E-2</v>
      </c>
      <c r="S41" s="588">
        <f t="shared" si="5"/>
        <v>0.26740000000000003</v>
      </c>
      <c r="T41" s="588">
        <f t="shared" si="6"/>
        <v>0.20699999999999999</v>
      </c>
      <c r="V41" s="589">
        <v>8.5000000000000006E-3</v>
      </c>
      <c r="W41" s="589">
        <v>4.7999999999999996E-3</v>
      </c>
      <c r="X41" s="589">
        <v>8.5000000000000006E-3</v>
      </c>
      <c r="Y41" s="589">
        <v>3.4500000000000003E-2</v>
      </c>
      <c r="Z41" s="589">
        <v>5.11E-2</v>
      </c>
      <c r="AA41" s="589">
        <v>6.4999999999999997E-3</v>
      </c>
      <c r="AB41" s="589">
        <v>0.03</v>
      </c>
      <c r="AC41" s="589">
        <v>0</v>
      </c>
      <c r="AD41" s="589">
        <v>4.4999999999999998E-2</v>
      </c>
      <c r="AE41" s="589">
        <v>0</v>
      </c>
      <c r="AF41" s="589">
        <f t="shared" si="7"/>
        <v>8.1499999999999989E-2</v>
      </c>
      <c r="AG41" s="589">
        <f t="shared" si="8"/>
        <v>3.6499999999999998E-2</v>
      </c>
      <c r="AH41" s="589">
        <f t="shared" si="9"/>
        <v>0.2092</v>
      </c>
      <c r="AI41" s="589">
        <f t="shared" si="10"/>
        <v>0.1527</v>
      </c>
    </row>
    <row r="42" spans="1:35" x14ac:dyDescent="0.25">
      <c r="A42" s="16">
        <v>40</v>
      </c>
      <c r="B42" s="586" t="s">
        <v>113</v>
      </c>
      <c r="C42" s="587">
        <v>0.05</v>
      </c>
      <c r="D42" s="587">
        <v>0.4</v>
      </c>
      <c r="E42" s="587">
        <f t="shared" si="0"/>
        <v>2.0000000000000004E-2</v>
      </c>
      <c r="F42" s="17">
        <f t="shared" si="1"/>
        <v>2.0000000000000004</v>
      </c>
      <c r="G42" s="588">
        <v>5.5999999999999999E-3</v>
      </c>
      <c r="H42" s="588">
        <v>4.0000000000000001E-3</v>
      </c>
      <c r="I42" s="588">
        <v>1.11E-2</v>
      </c>
      <c r="J42" s="588">
        <v>4.0099999999999997E-2</v>
      </c>
      <c r="K42" s="588">
        <v>7.2999999999999995E-2</v>
      </c>
      <c r="L42" s="588">
        <v>6.4999999999999997E-3</v>
      </c>
      <c r="M42" s="588">
        <v>0.03</v>
      </c>
      <c r="N42" s="588">
        <f t="shared" si="2"/>
        <v>2.0000000000000004E-2</v>
      </c>
      <c r="O42" s="588">
        <v>4.4999999999999998E-2</v>
      </c>
      <c r="P42" s="588">
        <v>0</v>
      </c>
      <c r="Q42" s="588">
        <f t="shared" si="3"/>
        <v>0.10150000000000001</v>
      </c>
      <c r="R42" s="588">
        <f t="shared" si="4"/>
        <v>5.6500000000000002E-2</v>
      </c>
      <c r="S42" s="588">
        <f t="shared" si="5"/>
        <v>0.26740000000000003</v>
      </c>
      <c r="T42" s="588">
        <f t="shared" si="6"/>
        <v>0.20699999999999999</v>
      </c>
      <c r="V42" s="589">
        <v>8.5000000000000006E-3</v>
      </c>
      <c r="W42" s="589">
        <v>4.7999999999999996E-3</v>
      </c>
      <c r="X42" s="589">
        <v>8.5000000000000006E-3</v>
      </c>
      <c r="Y42" s="589">
        <v>3.4500000000000003E-2</v>
      </c>
      <c r="Z42" s="589">
        <v>5.11E-2</v>
      </c>
      <c r="AA42" s="589">
        <v>6.4999999999999997E-3</v>
      </c>
      <c r="AB42" s="589">
        <v>0.03</v>
      </c>
      <c r="AC42" s="589">
        <v>0</v>
      </c>
      <c r="AD42" s="589">
        <v>4.4999999999999998E-2</v>
      </c>
      <c r="AE42" s="589">
        <v>0</v>
      </c>
      <c r="AF42" s="589">
        <f t="shared" si="7"/>
        <v>8.1499999999999989E-2</v>
      </c>
      <c r="AG42" s="589">
        <f t="shared" si="8"/>
        <v>3.6499999999999998E-2</v>
      </c>
      <c r="AH42" s="589">
        <f t="shared" si="9"/>
        <v>0.2092</v>
      </c>
      <c r="AI42" s="589">
        <f t="shared" si="10"/>
        <v>0.1527</v>
      </c>
    </row>
    <row r="43" spans="1:35" x14ac:dyDescent="0.25">
      <c r="A43" s="16">
        <v>41</v>
      </c>
      <c r="B43" s="586" t="s">
        <v>114</v>
      </c>
      <c r="C43" s="587">
        <v>0.05</v>
      </c>
      <c r="D43" s="587">
        <v>0.4</v>
      </c>
      <c r="E43" s="587">
        <f t="shared" si="0"/>
        <v>2.0000000000000004E-2</v>
      </c>
      <c r="F43" s="17">
        <f t="shared" si="1"/>
        <v>2.0000000000000004</v>
      </c>
      <c r="G43" s="588">
        <v>5.5999999999999999E-3</v>
      </c>
      <c r="H43" s="588">
        <v>4.0000000000000001E-3</v>
      </c>
      <c r="I43" s="588">
        <v>1.11E-2</v>
      </c>
      <c r="J43" s="588">
        <v>4.0099999999999997E-2</v>
      </c>
      <c r="K43" s="588">
        <v>7.2999999999999995E-2</v>
      </c>
      <c r="L43" s="588">
        <v>6.4999999999999997E-3</v>
      </c>
      <c r="M43" s="588">
        <v>0.03</v>
      </c>
      <c r="N43" s="588">
        <f t="shared" si="2"/>
        <v>2.0000000000000004E-2</v>
      </c>
      <c r="O43" s="588">
        <v>4.4999999999999998E-2</v>
      </c>
      <c r="P43" s="588">
        <v>0</v>
      </c>
      <c r="Q43" s="588">
        <f t="shared" si="3"/>
        <v>0.10150000000000001</v>
      </c>
      <c r="R43" s="588">
        <f t="shared" si="4"/>
        <v>5.6500000000000002E-2</v>
      </c>
      <c r="S43" s="588">
        <f t="shared" si="5"/>
        <v>0.26740000000000003</v>
      </c>
      <c r="T43" s="588">
        <f t="shared" si="6"/>
        <v>0.20699999999999999</v>
      </c>
      <c r="V43" s="589">
        <v>8.5000000000000006E-3</v>
      </c>
      <c r="W43" s="589">
        <v>4.7999999999999996E-3</v>
      </c>
      <c r="X43" s="589">
        <v>8.5000000000000006E-3</v>
      </c>
      <c r="Y43" s="589">
        <v>3.4500000000000003E-2</v>
      </c>
      <c r="Z43" s="589">
        <v>5.11E-2</v>
      </c>
      <c r="AA43" s="589">
        <v>6.4999999999999997E-3</v>
      </c>
      <c r="AB43" s="589">
        <v>0.03</v>
      </c>
      <c r="AC43" s="589">
        <v>0</v>
      </c>
      <c r="AD43" s="589">
        <v>4.4999999999999998E-2</v>
      </c>
      <c r="AE43" s="589">
        <v>0</v>
      </c>
      <c r="AF43" s="589">
        <f t="shared" si="7"/>
        <v>8.1499999999999989E-2</v>
      </c>
      <c r="AG43" s="589">
        <f t="shared" si="8"/>
        <v>3.6499999999999998E-2</v>
      </c>
      <c r="AH43" s="589">
        <f t="shared" si="9"/>
        <v>0.2092</v>
      </c>
      <c r="AI43" s="589">
        <f t="shared" si="10"/>
        <v>0.1527</v>
      </c>
    </row>
    <row r="44" spans="1:35" x14ac:dyDescent="0.25">
      <c r="A44" s="16">
        <v>42</v>
      </c>
      <c r="B44" s="586" t="s">
        <v>115</v>
      </c>
      <c r="C44" s="587">
        <v>0.05</v>
      </c>
      <c r="D44" s="587">
        <v>0.4</v>
      </c>
      <c r="E44" s="587">
        <f t="shared" si="0"/>
        <v>2.0000000000000004E-2</v>
      </c>
      <c r="F44" s="17">
        <f t="shared" si="1"/>
        <v>2.0000000000000004</v>
      </c>
      <c r="G44" s="588">
        <v>5.5999999999999999E-3</v>
      </c>
      <c r="H44" s="588">
        <v>4.0000000000000001E-3</v>
      </c>
      <c r="I44" s="588">
        <v>1.11E-2</v>
      </c>
      <c r="J44" s="588">
        <v>4.0099999999999997E-2</v>
      </c>
      <c r="K44" s="588">
        <v>7.2999999999999995E-2</v>
      </c>
      <c r="L44" s="588">
        <v>6.4999999999999997E-3</v>
      </c>
      <c r="M44" s="588">
        <v>0.03</v>
      </c>
      <c r="N44" s="588">
        <f t="shared" si="2"/>
        <v>2.0000000000000004E-2</v>
      </c>
      <c r="O44" s="588">
        <v>4.4999999999999998E-2</v>
      </c>
      <c r="P44" s="588">
        <v>0</v>
      </c>
      <c r="Q44" s="588">
        <f t="shared" si="3"/>
        <v>0.10150000000000001</v>
      </c>
      <c r="R44" s="588">
        <f t="shared" si="4"/>
        <v>5.6500000000000002E-2</v>
      </c>
      <c r="S44" s="588">
        <f t="shared" si="5"/>
        <v>0.26740000000000003</v>
      </c>
      <c r="T44" s="588">
        <f t="shared" si="6"/>
        <v>0.20699999999999999</v>
      </c>
      <c r="V44" s="589">
        <v>8.5000000000000006E-3</v>
      </c>
      <c r="W44" s="589">
        <v>4.7999999999999996E-3</v>
      </c>
      <c r="X44" s="589">
        <v>8.5000000000000006E-3</v>
      </c>
      <c r="Y44" s="589">
        <v>3.4500000000000003E-2</v>
      </c>
      <c r="Z44" s="589">
        <v>5.11E-2</v>
      </c>
      <c r="AA44" s="589">
        <v>6.4999999999999997E-3</v>
      </c>
      <c r="AB44" s="589">
        <v>0.03</v>
      </c>
      <c r="AC44" s="589">
        <v>0</v>
      </c>
      <c r="AD44" s="589">
        <v>4.4999999999999998E-2</v>
      </c>
      <c r="AE44" s="589">
        <v>0</v>
      </c>
      <c r="AF44" s="589">
        <f t="shared" si="7"/>
        <v>8.1499999999999989E-2</v>
      </c>
      <c r="AG44" s="589">
        <f t="shared" si="8"/>
        <v>3.6499999999999998E-2</v>
      </c>
      <c r="AH44" s="589">
        <f t="shared" si="9"/>
        <v>0.2092</v>
      </c>
      <c r="AI44" s="589">
        <f t="shared" si="10"/>
        <v>0.1527</v>
      </c>
    </row>
    <row r="45" spans="1:35" x14ac:dyDescent="0.25">
      <c r="A45" s="16">
        <v>43</v>
      </c>
      <c r="B45" s="586" t="s">
        <v>116</v>
      </c>
      <c r="C45" s="587">
        <v>0.03</v>
      </c>
      <c r="D45" s="587">
        <v>0.4</v>
      </c>
      <c r="E45" s="587">
        <f t="shared" si="0"/>
        <v>1.2E-2</v>
      </c>
      <c r="F45" s="17">
        <f t="shared" si="1"/>
        <v>1.2</v>
      </c>
      <c r="G45" s="588">
        <v>5.5999999999999999E-3</v>
      </c>
      <c r="H45" s="588">
        <v>4.0000000000000001E-3</v>
      </c>
      <c r="I45" s="588">
        <v>1.11E-2</v>
      </c>
      <c r="J45" s="588">
        <v>4.0099999999999997E-2</v>
      </c>
      <c r="K45" s="588">
        <v>7.2999999999999995E-2</v>
      </c>
      <c r="L45" s="588">
        <v>6.4999999999999997E-3</v>
      </c>
      <c r="M45" s="588">
        <v>0.03</v>
      </c>
      <c r="N45" s="588">
        <f t="shared" si="2"/>
        <v>1.2E-2</v>
      </c>
      <c r="O45" s="588">
        <v>4.4999999999999998E-2</v>
      </c>
      <c r="P45" s="588">
        <v>0</v>
      </c>
      <c r="Q45" s="588">
        <f t="shared" si="3"/>
        <v>9.35E-2</v>
      </c>
      <c r="R45" s="588">
        <f t="shared" si="4"/>
        <v>4.8500000000000001E-2</v>
      </c>
      <c r="S45" s="588">
        <f t="shared" si="5"/>
        <v>0.25619999999999998</v>
      </c>
      <c r="T45" s="588">
        <f t="shared" si="6"/>
        <v>0.1968</v>
      </c>
      <c r="V45" s="589">
        <v>8.5000000000000006E-3</v>
      </c>
      <c r="W45" s="589">
        <v>4.7999999999999996E-3</v>
      </c>
      <c r="X45" s="589">
        <v>8.5000000000000006E-3</v>
      </c>
      <c r="Y45" s="589">
        <v>3.4500000000000003E-2</v>
      </c>
      <c r="Z45" s="589">
        <v>5.11E-2</v>
      </c>
      <c r="AA45" s="589">
        <v>6.4999999999999997E-3</v>
      </c>
      <c r="AB45" s="589">
        <v>0.03</v>
      </c>
      <c r="AC45" s="589">
        <v>0</v>
      </c>
      <c r="AD45" s="589">
        <v>4.4999999999999998E-2</v>
      </c>
      <c r="AE45" s="589">
        <v>0</v>
      </c>
      <c r="AF45" s="589">
        <f t="shared" si="7"/>
        <v>8.1499999999999989E-2</v>
      </c>
      <c r="AG45" s="589">
        <f t="shared" si="8"/>
        <v>3.6499999999999998E-2</v>
      </c>
      <c r="AH45" s="589">
        <f t="shared" si="9"/>
        <v>0.2092</v>
      </c>
      <c r="AI45" s="589">
        <f t="shared" si="10"/>
        <v>0.1527</v>
      </c>
    </row>
    <row r="46" spans="1:35" x14ac:dyDescent="0.25">
      <c r="A46" s="16">
        <v>44</v>
      </c>
      <c r="B46" s="586" t="s">
        <v>117</v>
      </c>
      <c r="C46" s="587">
        <v>0.05</v>
      </c>
      <c r="D46" s="587">
        <v>0.4</v>
      </c>
      <c r="E46" s="587">
        <f t="shared" si="0"/>
        <v>2.0000000000000004E-2</v>
      </c>
      <c r="F46" s="17">
        <f t="shared" si="1"/>
        <v>2.0000000000000004</v>
      </c>
      <c r="G46" s="588">
        <v>5.5999999999999999E-3</v>
      </c>
      <c r="H46" s="588">
        <v>4.0000000000000001E-3</v>
      </c>
      <c r="I46" s="588">
        <v>1.11E-2</v>
      </c>
      <c r="J46" s="588">
        <v>4.0099999999999997E-2</v>
      </c>
      <c r="K46" s="588">
        <v>7.2999999999999995E-2</v>
      </c>
      <c r="L46" s="588">
        <v>6.4999999999999997E-3</v>
      </c>
      <c r="M46" s="588">
        <v>0.03</v>
      </c>
      <c r="N46" s="588">
        <f t="shared" si="2"/>
        <v>2.0000000000000004E-2</v>
      </c>
      <c r="O46" s="588">
        <v>4.4999999999999998E-2</v>
      </c>
      <c r="P46" s="588">
        <v>0</v>
      </c>
      <c r="Q46" s="588">
        <f t="shared" si="3"/>
        <v>0.10150000000000001</v>
      </c>
      <c r="R46" s="588">
        <f t="shared" si="4"/>
        <v>5.6500000000000002E-2</v>
      </c>
      <c r="S46" s="588">
        <f t="shared" si="5"/>
        <v>0.26740000000000003</v>
      </c>
      <c r="T46" s="588">
        <f t="shared" si="6"/>
        <v>0.20699999999999999</v>
      </c>
      <c r="V46" s="589">
        <v>8.5000000000000006E-3</v>
      </c>
      <c r="W46" s="589">
        <v>4.7999999999999996E-3</v>
      </c>
      <c r="X46" s="589">
        <v>8.5000000000000006E-3</v>
      </c>
      <c r="Y46" s="589">
        <v>3.4500000000000003E-2</v>
      </c>
      <c r="Z46" s="589">
        <v>5.11E-2</v>
      </c>
      <c r="AA46" s="589">
        <v>6.4999999999999997E-3</v>
      </c>
      <c r="AB46" s="589">
        <v>0.03</v>
      </c>
      <c r="AC46" s="589">
        <v>0</v>
      </c>
      <c r="AD46" s="589">
        <v>4.4999999999999998E-2</v>
      </c>
      <c r="AE46" s="589">
        <v>0</v>
      </c>
      <c r="AF46" s="589">
        <f t="shared" si="7"/>
        <v>8.1499999999999989E-2</v>
      </c>
      <c r="AG46" s="589">
        <f t="shared" si="8"/>
        <v>3.6499999999999998E-2</v>
      </c>
      <c r="AH46" s="589">
        <f t="shared" si="9"/>
        <v>0.2092</v>
      </c>
      <c r="AI46" s="589">
        <f t="shared" si="10"/>
        <v>0.1527</v>
      </c>
    </row>
    <row r="47" spans="1:35" x14ac:dyDescent="0.25">
      <c r="A47" s="16">
        <v>45</v>
      </c>
      <c r="B47" s="586" t="s">
        <v>118</v>
      </c>
      <c r="C47" s="587">
        <v>0.05</v>
      </c>
      <c r="D47" s="587">
        <v>0.4</v>
      </c>
      <c r="E47" s="587">
        <f t="shared" si="0"/>
        <v>2.0000000000000004E-2</v>
      </c>
      <c r="F47" s="17">
        <f t="shared" si="1"/>
        <v>2.0000000000000004</v>
      </c>
      <c r="G47" s="588">
        <v>5.5999999999999999E-3</v>
      </c>
      <c r="H47" s="588">
        <v>4.0000000000000001E-3</v>
      </c>
      <c r="I47" s="588">
        <v>1.11E-2</v>
      </c>
      <c r="J47" s="588">
        <v>4.0099999999999997E-2</v>
      </c>
      <c r="K47" s="588">
        <v>7.2999999999999995E-2</v>
      </c>
      <c r="L47" s="588">
        <v>6.4999999999999997E-3</v>
      </c>
      <c r="M47" s="588">
        <v>0.03</v>
      </c>
      <c r="N47" s="588">
        <f t="shared" si="2"/>
        <v>2.0000000000000004E-2</v>
      </c>
      <c r="O47" s="588">
        <v>4.4999999999999998E-2</v>
      </c>
      <c r="P47" s="588">
        <v>0</v>
      </c>
      <c r="Q47" s="588">
        <f t="shared" si="3"/>
        <v>0.10150000000000001</v>
      </c>
      <c r="R47" s="588">
        <f t="shared" si="4"/>
        <v>5.6500000000000002E-2</v>
      </c>
      <c r="S47" s="588">
        <f t="shared" si="5"/>
        <v>0.26740000000000003</v>
      </c>
      <c r="T47" s="588">
        <f t="shared" si="6"/>
        <v>0.20699999999999999</v>
      </c>
      <c r="V47" s="589">
        <v>8.5000000000000006E-3</v>
      </c>
      <c r="W47" s="589">
        <v>4.7999999999999996E-3</v>
      </c>
      <c r="X47" s="589">
        <v>8.5000000000000006E-3</v>
      </c>
      <c r="Y47" s="589">
        <v>3.4500000000000003E-2</v>
      </c>
      <c r="Z47" s="589">
        <v>5.11E-2</v>
      </c>
      <c r="AA47" s="589">
        <v>6.4999999999999997E-3</v>
      </c>
      <c r="AB47" s="589">
        <v>0.03</v>
      </c>
      <c r="AC47" s="589">
        <v>0</v>
      </c>
      <c r="AD47" s="589">
        <v>4.4999999999999998E-2</v>
      </c>
      <c r="AE47" s="589">
        <v>0</v>
      </c>
      <c r="AF47" s="589">
        <f t="shared" si="7"/>
        <v>8.1499999999999989E-2</v>
      </c>
      <c r="AG47" s="589">
        <f t="shared" si="8"/>
        <v>3.6499999999999998E-2</v>
      </c>
      <c r="AH47" s="589">
        <f t="shared" si="9"/>
        <v>0.2092</v>
      </c>
      <c r="AI47" s="589">
        <f t="shared" si="10"/>
        <v>0.1527</v>
      </c>
    </row>
    <row r="48" spans="1:35" x14ac:dyDescent="0.25">
      <c r="A48" s="16">
        <v>46</v>
      </c>
      <c r="B48" s="586" t="s">
        <v>119</v>
      </c>
      <c r="C48" s="587">
        <v>0.05</v>
      </c>
      <c r="D48" s="587">
        <v>0.4</v>
      </c>
      <c r="E48" s="587">
        <f t="shared" si="0"/>
        <v>2.0000000000000004E-2</v>
      </c>
      <c r="F48" s="17">
        <f t="shared" si="1"/>
        <v>2.0000000000000004</v>
      </c>
      <c r="G48" s="588">
        <v>5.5999999999999999E-3</v>
      </c>
      <c r="H48" s="588">
        <v>4.0000000000000001E-3</v>
      </c>
      <c r="I48" s="588">
        <v>1.11E-2</v>
      </c>
      <c r="J48" s="588">
        <v>4.0099999999999997E-2</v>
      </c>
      <c r="K48" s="588">
        <v>7.2999999999999995E-2</v>
      </c>
      <c r="L48" s="588">
        <v>6.4999999999999997E-3</v>
      </c>
      <c r="M48" s="588">
        <v>0.03</v>
      </c>
      <c r="N48" s="588">
        <f t="shared" si="2"/>
        <v>2.0000000000000004E-2</v>
      </c>
      <c r="O48" s="588">
        <v>4.4999999999999998E-2</v>
      </c>
      <c r="P48" s="588">
        <v>0</v>
      </c>
      <c r="Q48" s="588">
        <f t="shared" si="3"/>
        <v>0.10150000000000001</v>
      </c>
      <c r="R48" s="588">
        <f t="shared" si="4"/>
        <v>5.6500000000000002E-2</v>
      </c>
      <c r="S48" s="588">
        <f t="shared" si="5"/>
        <v>0.26740000000000003</v>
      </c>
      <c r="T48" s="588">
        <f t="shared" si="6"/>
        <v>0.20699999999999999</v>
      </c>
      <c r="V48" s="589">
        <v>8.5000000000000006E-3</v>
      </c>
      <c r="W48" s="589">
        <v>4.7999999999999996E-3</v>
      </c>
      <c r="X48" s="589">
        <v>8.5000000000000006E-3</v>
      </c>
      <c r="Y48" s="589">
        <v>3.4500000000000003E-2</v>
      </c>
      <c r="Z48" s="589">
        <v>5.11E-2</v>
      </c>
      <c r="AA48" s="589">
        <v>6.4999999999999997E-3</v>
      </c>
      <c r="AB48" s="589">
        <v>0.03</v>
      </c>
      <c r="AC48" s="589">
        <v>0</v>
      </c>
      <c r="AD48" s="589">
        <v>4.4999999999999998E-2</v>
      </c>
      <c r="AE48" s="589">
        <v>0</v>
      </c>
      <c r="AF48" s="589">
        <f t="shared" si="7"/>
        <v>8.1499999999999989E-2</v>
      </c>
      <c r="AG48" s="589">
        <f t="shared" si="8"/>
        <v>3.6499999999999998E-2</v>
      </c>
      <c r="AH48" s="589">
        <f t="shared" si="9"/>
        <v>0.2092</v>
      </c>
      <c r="AI48" s="589">
        <f t="shared" si="10"/>
        <v>0.1527</v>
      </c>
    </row>
    <row r="49" spans="1:35" x14ac:dyDescent="0.25">
      <c r="A49" s="16">
        <v>47</v>
      </c>
      <c r="B49" s="586" t="s">
        <v>120</v>
      </c>
      <c r="C49" s="587">
        <v>0.05</v>
      </c>
      <c r="D49" s="587">
        <v>0.4</v>
      </c>
      <c r="E49" s="587">
        <f t="shared" si="0"/>
        <v>2.0000000000000004E-2</v>
      </c>
      <c r="F49" s="17">
        <f t="shared" si="1"/>
        <v>2.0000000000000004</v>
      </c>
      <c r="G49" s="588">
        <v>5.5999999999999999E-3</v>
      </c>
      <c r="H49" s="588">
        <v>4.0000000000000001E-3</v>
      </c>
      <c r="I49" s="588">
        <v>1.11E-2</v>
      </c>
      <c r="J49" s="588">
        <v>4.0099999999999997E-2</v>
      </c>
      <c r="K49" s="588">
        <v>7.2999999999999995E-2</v>
      </c>
      <c r="L49" s="588">
        <v>6.4999999999999997E-3</v>
      </c>
      <c r="M49" s="588">
        <v>0.03</v>
      </c>
      <c r="N49" s="588">
        <f t="shared" si="2"/>
        <v>2.0000000000000004E-2</v>
      </c>
      <c r="O49" s="588">
        <v>4.4999999999999998E-2</v>
      </c>
      <c r="P49" s="588">
        <v>0</v>
      </c>
      <c r="Q49" s="588">
        <f t="shared" si="3"/>
        <v>0.10150000000000001</v>
      </c>
      <c r="R49" s="588">
        <f t="shared" si="4"/>
        <v>5.6500000000000002E-2</v>
      </c>
      <c r="S49" s="588">
        <f t="shared" si="5"/>
        <v>0.26740000000000003</v>
      </c>
      <c r="T49" s="588">
        <f t="shared" si="6"/>
        <v>0.20699999999999999</v>
      </c>
      <c r="V49" s="589">
        <v>8.5000000000000006E-3</v>
      </c>
      <c r="W49" s="589">
        <v>4.7999999999999996E-3</v>
      </c>
      <c r="X49" s="589">
        <v>8.5000000000000006E-3</v>
      </c>
      <c r="Y49" s="589">
        <v>3.4500000000000003E-2</v>
      </c>
      <c r="Z49" s="589">
        <v>5.11E-2</v>
      </c>
      <c r="AA49" s="589">
        <v>6.4999999999999997E-3</v>
      </c>
      <c r="AB49" s="589">
        <v>0.03</v>
      </c>
      <c r="AC49" s="589">
        <v>0</v>
      </c>
      <c r="AD49" s="589">
        <v>4.4999999999999998E-2</v>
      </c>
      <c r="AE49" s="589">
        <v>0</v>
      </c>
      <c r="AF49" s="589">
        <f t="shared" si="7"/>
        <v>8.1499999999999989E-2</v>
      </c>
      <c r="AG49" s="589">
        <f t="shared" si="8"/>
        <v>3.6499999999999998E-2</v>
      </c>
      <c r="AH49" s="589">
        <f t="shared" si="9"/>
        <v>0.2092</v>
      </c>
      <c r="AI49" s="589">
        <f t="shared" si="10"/>
        <v>0.1527</v>
      </c>
    </row>
    <row r="50" spans="1:35" x14ac:dyDescent="0.25">
      <c r="A50" s="16">
        <v>48</v>
      </c>
      <c r="B50" s="586" t="s">
        <v>121</v>
      </c>
      <c r="C50" s="587">
        <v>0.05</v>
      </c>
      <c r="D50" s="587">
        <v>0.4</v>
      </c>
      <c r="E50" s="587">
        <f t="shared" si="0"/>
        <v>2.0000000000000004E-2</v>
      </c>
      <c r="F50" s="17">
        <f t="shared" si="1"/>
        <v>2.0000000000000004</v>
      </c>
      <c r="G50" s="588">
        <v>5.5999999999999999E-3</v>
      </c>
      <c r="H50" s="588">
        <v>4.0000000000000001E-3</v>
      </c>
      <c r="I50" s="588">
        <v>1.11E-2</v>
      </c>
      <c r="J50" s="588">
        <v>4.0099999999999997E-2</v>
      </c>
      <c r="K50" s="588">
        <v>7.2999999999999995E-2</v>
      </c>
      <c r="L50" s="588">
        <v>6.4999999999999997E-3</v>
      </c>
      <c r="M50" s="588">
        <v>0.03</v>
      </c>
      <c r="N50" s="588">
        <f t="shared" si="2"/>
        <v>2.0000000000000004E-2</v>
      </c>
      <c r="O50" s="588">
        <v>4.4999999999999998E-2</v>
      </c>
      <c r="P50" s="588">
        <v>0</v>
      </c>
      <c r="Q50" s="588">
        <f t="shared" si="3"/>
        <v>0.10150000000000001</v>
      </c>
      <c r="R50" s="588">
        <f t="shared" si="4"/>
        <v>5.6500000000000002E-2</v>
      </c>
      <c r="S50" s="588">
        <f t="shared" si="5"/>
        <v>0.26740000000000003</v>
      </c>
      <c r="T50" s="588">
        <f t="shared" si="6"/>
        <v>0.20699999999999999</v>
      </c>
      <c r="V50" s="589">
        <v>8.5000000000000006E-3</v>
      </c>
      <c r="W50" s="589">
        <v>4.7999999999999996E-3</v>
      </c>
      <c r="X50" s="589">
        <v>8.5000000000000006E-3</v>
      </c>
      <c r="Y50" s="589">
        <v>3.4500000000000003E-2</v>
      </c>
      <c r="Z50" s="589">
        <v>5.11E-2</v>
      </c>
      <c r="AA50" s="589">
        <v>6.4999999999999997E-3</v>
      </c>
      <c r="AB50" s="589">
        <v>0.03</v>
      </c>
      <c r="AC50" s="589">
        <v>0</v>
      </c>
      <c r="AD50" s="589">
        <v>4.4999999999999998E-2</v>
      </c>
      <c r="AE50" s="589">
        <v>0</v>
      </c>
      <c r="AF50" s="589">
        <f t="shared" si="7"/>
        <v>8.1499999999999989E-2</v>
      </c>
      <c r="AG50" s="589">
        <f t="shared" si="8"/>
        <v>3.6499999999999998E-2</v>
      </c>
      <c r="AH50" s="589">
        <f t="shared" si="9"/>
        <v>0.2092</v>
      </c>
      <c r="AI50" s="589">
        <f t="shared" si="10"/>
        <v>0.1527</v>
      </c>
    </row>
    <row r="51" spans="1:35" x14ac:dyDescent="0.25">
      <c r="A51" s="16">
        <v>49</v>
      </c>
      <c r="B51" s="586" t="s">
        <v>122</v>
      </c>
      <c r="C51" s="587">
        <v>3.5000000000000003E-2</v>
      </c>
      <c r="D51" s="587">
        <v>0.4</v>
      </c>
      <c r="E51" s="587">
        <f t="shared" si="0"/>
        <v>1.4000000000000002E-2</v>
      </c>
      <c r="F51" s="17">
        <f t="shared" si="1"/>
        <v>1.4000000000000001</v>
      </c>
      <c r="G51" s="588">
        <v>5.5999999999999999E-3</v>
      </c>
      <c r="H51" s="588">
        <v>4.0000000000000001E-3</v>
      </c>
      <c r="I51" s="588">
        <v>1.11E-2</v>
      </c>
      <c r="J51" s="588">
        <v>4.0099999999999997E-2</v>
      </c>
      <c r="K51" s="588">
        <v>7.2999999999999995E-2</v>
      </c>
      <c r="L51" s="588">
        <v>6.4999999999999997E-3</v>
      </c>
      <c r="M51" s="588">
        <v>0.03</v>
      </c>
      <c r="N51" s="588">
        <f t="shared" si="2"/>
        <v>1.4000000000000002E-2</v>
      </c>
      <c r="O51" s="588">
        <v>4.4999999999999998E-2</v>
      </c>
      <c r="P51" s="588">
        <v>0</v>
      </c>
      <c r="Q51" s="588">
        <f t="shared" si="3"/>
        <v>9.5500000000000002E-2</v>
      </c>
      <c r="R51" s="588">
        <f t="shared" si="4"/>
        <v>5.0500000000000003E-2</v>
      </c>
      <c r="S51" s="588">
        <f t="shared" si="5"/>
        <v>0.25900000000000001</v>
      </c>
      <c r="T51" s="588">
        <f t="shared" si="6"/>
        <v>0.19939999999999999</v>
      </c>
      <c r="V51" s="589">
        <v>8.5000000000000006E-3</v>
      </c>
      <c r="W51" s="589">
        <v>4.7999999999999996E-3</v>
      </c>
      <c r="X51" s="589">
        <v>8.5000000000000006E-3</v>
      </c>
      <c r="Y51" s="589">
        <v>3.4500000000000003E-2</v>
      </c>
      <c r="Z51" s="589">
        <v>5.11E-2</v>
      </c>
      <c r="AA51" s="589">
        <v>6.4999999999999997E-3</v>
      </c>
      <c r="AB51" s="589">
        <v>0.03</v>
      </c>
      <c r="AC51" s="589">
        <v>0</v>
      </c>
      <c r="AD51" s="589">
        <v>4.4999999999999998E-2</v>
      </c>
      <c r="AE51" s="589">
        <v>0</v>
      </c>
      <c r="AF51" s="589">
        <f t="shared" si="7"/>
        <v>8.1499999999999989E-2</v>
      </c>
      <c r="AG51" s="589">
        <f t="shared" si="8"/>
        <v>3.6499999999999998E-2</v>
      </c>
      <c r="AH51" s="589">
        <f t="shared" si="9"/>
        <v>0.2092</v>
      </c>
      <c r="AI51" s="589">
        <f t="shared" si="10"/>
        <v>0.1527</v>
      </c>
    </row>
    <row r="52" spans="1:35" x14ac:dyDescent="0.25">
      <c r="A52" s="16">
        <v>50</v>
      </c>
      <c r="B52" s="586" t="s">
        <v>123</v>
      </c>
      <c r="C52" s="587">
        <v>0.05</v>
      </c>
      <c r="D52" s="587">
        <v>0.4</v>
      </c>
      <c r="E52" s="587">
        <f t="shared" si="0"/>
        <v>2.0000000000000004E-2</v>
      </c>
      <c r="F52" s="17">
        <f t="shared" si="1"/>
        <v>2.0000000000000004</v>
      </c>
      <c r="G52" s="588">
        <v>5.5999999999999999E-3</v>
      </c>
      <c r="H52" s="588">
        <v>4.0000000000000001E-3</v>
      </c>
      <c r="I52" s="588">
        <v>1.11E-2</v>
      </c>
      <c r="J52" s="588">
        <v>4.0099999999999997E-2</v>
      </c>
      <c r="K52" s="588">
        <v>7.2999999999999995E-2</v>
      </c>
      <c r="L52" s="588">
        <v>6.4999999999999997E-3</v>
      </c>
      <c r="M52" s="588">
        <v>0.03</v>
      </c>
      <c r="N52" s="588">
        <f t="shared" si="2"/>
        <v>2.0000000000000004E-2</v>
      </c>
      <c r="O52" s="588">
        <v>4.4999999999999998E-2</v>
      </c>
      <c r="P52" s="588">
        <v>0</v>
      </c>
      <c r="Q52" s="588">
        <f t="shared" si="3"/>
        <v>0.10150000000000001</v>
      </c>
      <c r="R52" s="588">
        <f t="shared" si="4"/>
        <v>5.6500000000000002E-2</v>
      </c>
      <c r="S52" s="588">
        <f t="shared" si="5"/>
        <v>0.26740000000000003</v>
      </c>
      <c r="T52" s="588">
        <f t="shared" si="6"/>
        <v>0.20699999999999999</v>
      </c>
      <c r="V52" s="589">
        <v>8.5000000000000006E-3</v>
      </c>
      <c r="W52" s="589">
        <v>4.7999999999999996E-3</v>
      </c>
      <c r="X52" s="589">
        <v>8.5000000000000006E-3</v>
      </c>
      <c r="Y52" s="589">
        <v>3.4500000000000003E-2</v>
      </c>
      <c r="Z52" s="589">
        <v>5.11E-2</v>
      </c>
      <c r="AA52" s="589">
        <v>6.4999999999999997E-3</v>
      </c>
      <c r="AB52" s="589">
        <v>0.03</v>
      </c>
      <c r="AC52" s="589">
        <v>0</v>
      </c>
      <c r="AD52" s="589">
        <v>4.4999999999999998E-2</v>
      </c>
      <c r="AE52" s="589">
        <v>0</v>
      </c>
      <c r="AF52" s="589">
        <f t="shared" si="7"/>
        <v>8.1499999999999989E-2</v>
      </c>
      <c r="AG52" s="589">
        <f t="shared" si="8"/>
        <v>3.6499999999999998E-2</v>
      </c>
      <c r="AH52" s="589">
        <f t="shared" si="9"/>
        <v>0.2092</v>
      </c>
      <c r="AI52" s="589">
        <f t="shared" si="10"/>
        <v>0.1527</v>
      </c>
    </row>
    <row r="53" spans="1:35" x14ac:dyDescent="0.25">
      <c r="A53" s="16">
        <v>51</v>
      </c>
      <c r="B53" s="586" t="s">
        <v>124</v>
      </c>
      <c r="C53" s="587">
        <v>0.05</v>
      </c>
      <c r="D53" s="587">
        <v>0.4</v>
      </c>
      <c r="E53" s="587">
        <f t="shared" si="0"/>
        <v>2.0000000000000004E-2</v>
      </c>
      <c r="F53" s="17">
        <f t="shared" si="1"/>
        <v>2.0000000000000004</v>
      </c>
      <c r="G53" s="588">
        <v>5.5999999999999999E-3</v>
      </c>
      <c r="H53" s="588">
        <v>4.0000000000000001E-3</v>
      </c>
      <c r="I53" s="588">
        <v>1.11E-2</v>
      </c>
      <c r="J53" s="588">
        <v>4.0099999999999997E-2</v>
      </c>
      <c r="K53" s="588">
        <v>7.2999999999999995E-2</v>
      </c>
      <c r="L53" s="588">
        <v>6.4999999999999997E-3</v>
      </c>
      <c r="M53" s="588">
        <v>0.03</v>
      </c>
      <c r="N53" s="588">
        <f t="shared" si="2"/>
        <v>2.0000000000000004E-2</v>
      </c>
      <c r="O53" s="588">
        <v>4.4999999999999998E-2</v>
      </c>
      <c r="P53" s="588">
        <v>0</v>
      </c>
      <c r="Q53" s="588">
        <f t="shared" si="3"/>
        <v>0.10150000000000001</v>
      </c>
      <c r="R53" s="588">
        <f t="shared" si="4"/>
        <v>5.6500000000000002E-2</v>
      </c>
      <c r="S53" s="588">
        <f t="shared" si="5"/>
        <v>0.26740000000000003</v>
      </c>
      <c r="T53" s="588">
        <f t="shared" si="6"/>
        <v>0.20699999999999999</v>
      </c>
      <c r="V53" s="589">
        <v>8.5000000000000006E-3</v>
      </c>
      <c r="W53" s="589">
        <v>4.7999999999999996E-3</v>
      </c>
      <c r="X53" s="589">
        <v>8.5000000000000006E-3</v>
      </c>
      <c r="Y53" s="589">
        <v>3.4500000000000003E-2</v>
      </c>
      <c r="Z53" s="589">
        <v>5.11E-2</v>
      </c>
      <c r="AA53" s="589">
        <v>6.4999999999999997E-3</v>
      </c>
      <c r="AB53" s="589">
        <v>0.03</v>
      </c>
      <c r="AC53" s="589">
        <v>0</v>
      </c>
      <c r="AD53" s="589">
        <v>4.4999999999999998E-2</v>
      </c>
      <c r="AE53" s="589">
        <v>0</v>
      </c>
      <c r="AF53" s="589">
        <f t="shared" si="7"/>
        <v>8.1499999999999989E-2</v>
      </c>
      <c r="AG53" s="589">
        <f t="shared" si="8"/>
        <v>3.6499999999999998E-2</v>
      </c>
      <c r="AH53" s="589">
        <f t="shared" si="9"/>
        <v>0.2092</v>
      </c>
      <c r="AI53" s="589">
        <f t="shared" si="10"/>
        <v>0.1527</v>
      </c>
    </row>
    <row r="54" spans="1:35" x14ac:dyDescent="0.25">
      <c r="A54" s="16">
        <v>52</v>
      </c>
      <c r="B54" s="586" t="s">
        <v>125</v>
      </c>
      <c r="C54" s="587">
        <v>0.04</v>
      </c>
      <c r="D54" s="587">
        <v>0.4</v>
      </c>
      <c r="E54" s="587">
        <f t="shared" si="0"/>
        <v>1.6E-2</v>
      </c>
      <c r="F54" s="17">
        <f t="shared" si="1"/>
        <v>1.6</v>
      </c>
      <c r="G54" s="588">
        <v>5.5999999999999999E-3</v>
      </c>
      <c r="H54" s="588">
        <v>4.0000000000000001E-3</v>
      </c>
      <c r="I54" s="588">
        <v>1.11E-2</v>
      </c>
      <c r="J54" s="588">
        <v>4.0099999999999997E-2</v>
      </c>
      <c r="K54" s="588">
        <v>7.2999999999999995E-2</v>
      </c>
      <c r="L54" s="588">
        <v>6.4999999999999997E-3</v>
      </c>
      <c r="M54" s="588">
        <v>0.03</v>
      </c>
      <c r="N54" s="588">
        <f t="shared" si="2"/>
        <v>1.6E-2</v>
      </c>
      <c r="O54" s="588">
        <v>4.4999999999999998E-2</v>
      </c>
      <c r="P54" s="588">
        <v>0</v>
      </c>
      <c r="Q54" s="588">
        <f t="shared" si="3"/>
        <v>9.7500000000000003E-2</v>
      </c>
      <c r="R54" s="588">
        <f t="shared" si="4"/>
        <v>5.2499999999999998E-2</v>
      </c>
      <c r="S54" s="588">
        <f t="shared" si="5"/>
        <v>0.26179999999999998</v>
      </c>
      <c r="T54" s="588">
        <f t="shared" si="6"/>
        <v>0.2019</v>
      </c>
      <c r="V54" s="589">
        <v>8.5000000000000006E-3</v>
      </c>
      <c r="W54" s="589">
        <v>4.7999999999999996E-3</v>
      </c>
      <c r="X54" s="589">
        <v>8.5000000000000006E-3</v>
      </c>
      <c r="Y54" s="589">
        <v>3.4500000000000003E-2</v>
      </c>
      <c r="Z54" s="589">
        <v>5.11E-2</v>
      </c>
      <c r="AA54" s="589">
        <v>6.4999999999999997E-3</v>
      </c>
      <c r="AB54" s="589">
        <v>0.03</v>
      </c>
      <c r="AC54" s="589">
        <v>0</v>
      </c>
      <c r="AD54" s="589">
        <v>4.4999999999999998E-2</v>
      </c>
      <c r="AE54" s="589">
        <v>0</v>
      </c>
      <c r="AF54" s="589">
        <f t="shared" si="7"/>
        <v>8.1499999999999989E-2</v>
      </c>
      <c r="AG54" s="589">
        <f t="shared" si="8"/>
        <v>3.6499999999999998E-2</v>
      </c>
      <c r="AH54" s="589">
        <f t="shared" si="9"/>
        <v>0.2092</v>
      </c>
      <c r="AI54" s="589">
        <f t="shared" si="10"/>
        <v>0.1527</v>
      </c>
    </row>
    <row r="55" spans="1:35" x14ac:dyDescent="0.25">
      <c r="A55" s="16">
        <v>53</v>
      </c>
      <c r="B55" s="586" t="s">
        <v>126</v>
      </c>
      <c r="C55" s="587">
        <v>0.05</v>
      </c>
      <c r="D55" s="587">
        <v>0.4</v>
      </c>
      <c r="E55" s="587">
        <f t="shared" si="0"/>
        <v>2.0000000000000004E-2</v>
      </c>
      <c r="F55" s="17">
        <f t="shared" si="1"/>
        <v>2.0000000000000004</v>
      </c>
      <c r="G55" s="588">
        <v>5.5999999999999999E-3</v>
      </c>
      <c r="H55" s="588">
        <v>4.0000000000000001E-3</v>
      </c>
      <c r="I55" s="588">
        <v>1.11E-2</v>
      </c>
      <c r="J55" s="588">
        <v>4.0099999999999997E-2</v>
      </c>
      <c r="K55" s="588">
        <v>7.2999999999999995E-2</v>
      </c>
      <c r="L55" s="588">
        <v>6.4999999999999997E-3</v>
      </c>
      <c r="M55" s="588">
        <v>0.03</v>
      </c>
      <c r="N55" s="588">
        <f t="shared" si="2"/>
        <v>2.0000000000000004E-2</v>
      </c>
      <c r="O55" s="588">
        <v>4.4999999999999998E-2</v>
      </c>
      <c r="P55" s="588">
        <v>0</v>
      </c>
      <c r="Q55" s="588">
        <f t="shared" si="3"/>
        <v>0.10150000000000001</v>
      </c>
      <c r="R55" s="588">
        <f t="shared" si="4"/>
        <v>5.6500000000000002E-2</v>
      </c>
      <c r="S55" s="588">
        <f t="shared" si="5"/>
        <v>0.26740000000000003</v>
      </c>
      <c r="T55" s="588">
        <f t="shared" si="6"/>
        <v>0.20699999999999999</v>
      </c>
      <c r="V55" s="589">
        <v>8.5000000000000006E-3</v>
      </c>
      <c r="W55" s="589">
        <v>4.7999999999999996E-3</v>
      </c>
      <c r="X55" s="589">
        <v>8.5000000000000006E-3</v>
      </c>
      <c r="Y55" s="589">
        <v>3.4500000000000003E-2</v>
      </c>
      <c r="Z55" s="589">
        <v>5.11E-2</v>
      </c>
      <c r="AA55" s="589">
        <v>6.4999999999999997E-3</v>
      </c>
      <c r="AB55" s="589">
        <v>0.03</v>
      </c>
      <c r="AC55" s="589">
        <v>0</v>
      </c>
      <c r="AD55" s="589">
        <v>4.4999999999999998E-2</v>
      </c>
      <c r="AE55" s="589">
        <v>0</v>
      </c>
      <c r="AF55" s="589">
        <f t="shared" si="7"/>
        <v>8.1499999999999989E-2</v>
      </c>
      <c r="AG55" s="589">
        <f t="shared" si="8"/>
        <v>3.6499999999999998E-2</v>
      </c>
      <c r="AH55" s="589">
        <f t="shared" si="9"/>
        <v>0.2092</v>
      </c>
      <c r="AI55" s="589">
        <f t="shared" si="10"/>
        <v>0.1527</v>
      </c>
    </row>
    <row r="56" spans="1:35" x14ac:dyDescent="0.25">
      <c r="A56" s="16">
        <v>54</v>
      </c>
      <c r="B56" s="586" t="s">
        <v>127</v>
      </c>
      <c r="C56" s="587">
        <v>0.05</v>
      </c>
      <c r="D56" s="587">
        <v>0.4</v>
      </c>
      <c r="E56" s="587">
        <f t="shared" si="0"/>
        <v>2.0000000000000004E-2</v>
      </c>
      <c r="F56" s="17">
        <f t="shared" si="1"/>
        <v>2.0000000000000004</v>
      </c>
      <c r="G56" s="588">
        <v>5.5999999999999999E-3</v>
      </c>
      <c r="H56" s="588">
        <v>4.0000000000000001E-3</v>
      </c>
      <c r="I56" s="588">
        <v>1.11E-2</v>
      </c>
      <c r="J56" s="588">
        <v>4.0099999999999997E-2</v>
      </c>
      <c r="K56" s="588">
        <v>7.2999999999999995E-2</v>
      </c>
      <c r="L56" s="588">
        <v>6.4999999999999997E-3</v>
      </c>
      <c r="M56" s="588">
        <v>0.03</v>
      </c>
      <c r="N56" s="588">
        <f t="shared" si="2"/>
        <v>2.0000000000000004E-2</v>
      </c>
      <c r="O56" s="588">
        <v>4.4999999999999998E-2</v>
      </c>
      <c r="P56" s="588">
        <v>0</v>
      </c>
      <c r="Q56" s="588">
        <f t="shared" si="3"/>
        <v>0.10150000000000001</v>
      </c>
      <c r="R56" s="588">
        <f t="shared" si="4"/>
        <v>5.6500000000000002E-2</v>
      </c>
      <c r="S56" s="588">
        <f t="shared" si="5"/>
        <v>0.26740000000000003</v>
      </c>
      <c r="T56" s="588">
        <f t="shared" si="6"/>
        <v>0.20699999999999999</v>
      </c>
      <c r="V56" s="589">
        <v>8.5000000000000006E-3</v>
      </c>
      <c r="W56" s="589">
        <v>4.7999999999999996E-3</v>
      </c>
      <c r="X56" s="589">
        <v>8.5000000000000006E-3</v>
      </c>
      <c r="Y56" s="589">
        <v>3.4500000000000003E-2</v>
      </c>
      <c r="Z56" s="589">
        <v>5.11E-2</v>
      </c>
      <c r="AA56" s="589">
        <v>6.4999999999999997E-3</v>
      </c>
      <c r="AB56" s="589">
        <v>0.03</v>
      </c>
      <c r="AC56" s="589">
        <v>0</v>
      </c>
      <c r="AD56" s="589">
        <v>4.4999999999999998E-2</v>
      </c>
      <c r="AE56" s="589">
        <v>0</v>
      </c>
      <c r="AF56" s="589">
        <f t="shared" si="7"/>
        <v>8.1499999999999989E-2</v>
      </c>
      <c r="AG56" s="589">
        <f t="shared" si="8"/>
        <v>3.6499999999999998E-2</v>
      </c>
      <c r="AH56" s="589">
        <f t="shared" si="9"/>
        <v>0.2092</v>
      </c>
      <c r="AI56" s="589">
        <f t="shared" si="10"/>
        <v>0.1527</v>
      </c>
    </row>
    <row r="57" spans="1:35" x14ac:dyDescent="0.25">
      <c r="A57" s="16">
        <v>55</v>
      </c>
      <c r="B57" s="586" t="s">
        <v>128</v>
      </c>
      <c r="C57" s="587">
        <v>0.05</v>
      </c>
      <c r="D57" s="587">
        <v>0.4</v>
      </c>
      <c r="E57" s="587">
        <f t="shared" si="0"/>
        <v>2.0000000000000004E-2</v>
      </c>
      <c r="F57" s="17">
        <f t="shared" si="1"/>
        <v>2.0000000000000004</v>
      </c>
      <c r="G57" s="588">
        <v>5.5999999999999999E-3</v>
      </c>
      <c r="H57" s="588">
        <v>4.0000000000000001E-3</v>
      </c>
      <c r="I57" s="588">
        <v>1.11E-2</v>
      </c>
      <c r="J57" s="588">
        <v>4.0099999999999997E-2</v>
      </c>
      <c r="K57" s="588">
        <v>7.2999999999999995E-2</v>
      </c>
      <c r="L57" s="588">
        <v>6.4999999999999997E-3</v>
      </c>
      <c r="M57" s="588">
        <v>0.03</v>
      </c>
      <c r="N57" s="588">
        <f t="shared" si="2"/>
        <v>2.0000000000000004E-2</v>
      </c>
      <c r="O57" s="588">
        <v>4.4999999999999998E-2</v>
      </c>
      <c r="P57" s="588">
        <v>0</v>
      </c>
      <c r="Q57" s="588">
        <f t="shared" si="3"/>
        <v>0.10150000000000001</v>
      </c>
      <c r="R57" s="588">
        <f t="shared" si="4"/>
        <v>5.6500000000000002E-2</v>
      </c>
      <c r="S57" s="588">
        <f t="shared" si="5"/>
        <v>0.26740000000000003</v>
      </c>
      <c r="T57" s="588">
        <f t="shared" si="6"/>
        <v>0.20699999999999999</v>
      </c>
      <c r="V57" s="589">
        <v>8.5000000000000006E-3</v>
      </c>
      <c r="W57" s="589">
        <v>4.7999999999999996E-3</v>
      </c>
      <c r="X57" s="589">
        <v>8.5000000000000006E-3</v>
      </c>
      <c r="Y57" s="589">
        <v>3.4500000000000003E-2</v>
      </c>
      <c r="Z57" s="589">
        <v>5.11E-2</v>
      </c>
      <c r="AA57" s="589">
        <v>6.4999999999999997E-3</v>
      </c>
      <c r="AB57" s="589">
        <v>0.03</v>
      </c>
      <c r="AC57" s="589">
        <v>0</v>
      </c>
      <c r="AD57" s="589">
        <v>4.4999999999999998E-2</v>
      </c>
      <c r="AE57" s="589">
        <v>0</v>
      </c>
      <c r="AF57" s="589">
        <f t="shared" si="7"/>
        <v>8.1499999999999989E-2</v>
      </c>
      <c r="AG57" s="589">
        <f t="shared" si="8"/>
        <v>3.6499999999999998E-2</v>
      </c>
      <c r="AH57" s="589">
        <f t="shared" si="9"/>
        <v>0.2092</v>
      </c>
      <c r="AI57" s="589">
        <f t="shared" si="10"/>
        <v>0.1527</v>
      </c>
    </row>
    <row r="58" spans="1:35" x14ac:dyDescent="0.25">
      <c r="A58" s="16">
        <v>56</v>
      </c>
      <c r="B58" s="586" t="s">
        <v>129</v>
      </c>
      <c r="C58" s="587">
        <v>0.05</v>
      </c>
      <c r="D58" s="587">
        <v>0.4</v>
      </c>
      <c r="E58" s="587">
        <f t="shared" si="0"/>
        <v>2.0000000000000004E-2</v>
      </c>
      <c r="F58" s="17">
        <f t="shared" si="1"/>
        <v>2.0000000000000004</v>
      </c>
      <c r="G58" s="588">
        <v>5.5999999999999999E-3</v>
      </c>
      <c r="H58" s="588">
        <v>4.0000000000000001E-3</v>
      </c>
      <c r="I58" s="588">
        <v>1.11E-2</v>
      </c>
      <c r="J58" s="588">
        <v>4.0099999999999997E-2</v>
      </c>
      <c r="K58" s="588">
        <v>7.2999999999999995E-2</v>
      </c>
      <c r="L58" s="588">
        <v>6.4999999999999997E-3</v>
      </c>
      <c r="M58" s="588">
        <v>0.03</v>
      </c>
      <c r="N58" s="588">
        <f t="shared" si="2"/>
        <v>2.0000000000000004E-2</v>
      </c>
      <c r="O58" s="588">
        <v>4.4999999999999998E-2</v>
      </c>
      <c r="P58" s="588">
        <v>0</v>
      </c>
      <c r="Q58" s="588">
        <f t="shared" si="3"/>
        <v>0.10150000000000001</v>
      </c>
      <c r="R58" s="588">
        <f t="shared" si="4"/>
        <v>5.6500000000000002E-2</v>
      </c>
      <c r="S58" s="588">
        <f t="shared" si="5"/>
        <v>0.26740000000000003</v>
      </c>
      <c r="T58" s="588">
        <f t="shared" si="6"/>
        <v>0.20699999999999999</v>
      </c>
      <c r="V58" s="589">
        <v>8.5000000000000006E-3</v>
      </c>
      <c r="W58" s="589">
        <v>4.7999999999999996E-3</v>
      </c>
      <c r="X58" s="589">
        <v>8.5000000000000006E-3</v>
      </c>
      <c r="Y58" s="589">
        <v>3.4500000000000003E-2</v>
      </c>
      <c r="Z58" s="589">
        <v>5.11E-2</v>
      </c>
      <c r="AA58" s="589">
        <v>6.4999999999999997E-3</v>
      </c>
      <c r="AB58" s="589">
        <v>0.03</v>
      </c>
      <c r="AC58" s="589">
        <v>0</v>
      </c>
      <c r="AD58" s="589">
        <v>4.4999999999999998E-2</v>
      </c>
      <c r="AE58" s="589">
        <v>0</v>
      </c>
      <c r="AF58" s="589">
        <f t="shared" si="7"/>
        <v>8.1499999999999989E-2</v>
      </c>
      <c r="AG58" s="589">
        <f t="shared" si="8"/>
        <v>3.6499999999999998E-2</v>
      </c>
      <c r="AH58" s="589">
        <f t="shared" si="9"/>
        <v>0.2092</v>
      </c>
      <c r="AI58" s="589">
        <f t="shared" si="10"/>
        <v>0.1527</v>
      </c>
    </row>
    <row r="59" spans="1:35" x14ac:dyDescent="0.25">
      <c r="A59" s="16">
        <v>57</v>
      </c>
      <c r="B59" s="586" t="s">
        <v>130</v>
      </c>
      <c r="C59" s="587">
        <v>0.04</v>
      </c>
      <c r="D59" s="587">
        <v>0.4</v>
      </c>
      <c r="E59" s="587">
        <f>C59*D59</f>
        <v>1.6E-2</v>
      </c>
      <c r="F59" s="17">
        <f t="shared" si="1"/>
        <v>1.6</v>
      </c>
      <c r="G59" s="588">
        <v>5.5999999999999999E-3</v>
      </c>
      <c r="H59" s="588">
        <v>4.0000000000000001E-3</v>
      </c>
      <c r="I59" s="588">
        <v>1.11E-2</v>
      </c>
      <c r="J59" s="588">
        <v>4.0099999999999997E-2</v>
      </c>
      <c r="K59" s="588">
        <v>7.2999999999999995E-2</v>
      </c>
      <c r="L59" s="588">
        <v>6.4999999999999997E-3</v>
      </c>
      <c r="M59" s="588">
        <v>0.03</v>
      </c>
      <c r="N59" s="588">
        <f t="shared" si="2"/>
        <v>1.6E-2</v>
      </c>
      <c r="O59" s="588">
        <v>4.4999999999999998E-2</v>
      </c>
      <c r="P59" s="588">
        <v>0</v>
      </c>
      <c r="Q59" s="588">
        <f t="shared" si="3"/>
        <v>9.7500000000000003E-2</v>
      </c>
      <c r="R59" s="588">
        <f t="shared" si="4"/>
        <v>5.2499999999999998E-2</v>
      </c>
      <c r="S59" s="588">
        <f t="shared" si="5"/>
        <v>0.26179999999999998</v>
      </c>
      <c r="T59" s="588">
        <f t="shared" si="6"/>
        <v>0.2019</v>
      </c>
      <c r="V59" s="589">
        <v>8.5000000000000006E-3</v>
      </c>
      <c r="W59" s="589">
        <v>4.7999999999999996E-3</v>
      </c>
      <c r="X59" s="589">
        <v>8.5000000000000006E-3</v>
      </c>
      <c r="Y59" s="589">
        <v>3.4500000000000003E-2</v>
      </c>
      <c r="Z59" s="589">
        <v>5.11E-2</v>
      </c>
      <c r="AA59" s="589">
        <v>6.4999999999999997E-3</v>
      </c>
      <c r="AB59" s="589">
        <v>0.03</v>
      </c>
      <c r="AC59" s="589">
        <v>0</v>
      </c>
      <c r="AD59" s="589">
        <v>4.4999999999999998E-2</v>
      </c>
      <c r="AE59" s="589">
        <v>0</v>
      </c>
      <c r="AF59" s="589">
        <f t="shared" si="7"/>
        <v>8.1499999999999989E-2</v>
      </c>
      <c r="AG59" s="589">
        <f t="shared" si="8"/>
        <v>3.6499999999999998E-2</v>
      </c>
      <c r="AH59" s="589">
        <f t="shared" si="9"/>
        <v>0.2092</v>
      </c>
      <c r="AI59" s="589">
        <f t="shared" si="10"/>
        <v>0.1527</v>
      </c>
    </row>
    <row r="60" spans="1:35" x14ac:dyDescent="0.25">
      <c r="A60" s="16">
        <v>58</v>
      </c>
      <c r="B60" s="586" t="s">
        <v>131</v>
      </c>
      <c r="C60" s="587">
        <v>0.05</v>
      </c>
      <c r="D60" s="587">
        <v>0.4</v>
      </c>
      <c r="E60" s="587">
        <f t="shared" si="0"/>
        <v>2.0000000000000004E-2</v>
      </c>
      <c r="F60" s="17">
        <f t="shared" si="1"/>
        <v>2.0000000000000004</v>
      </c>
      <c r="G60" s="588">
        <v>5.5999999999999999E-3</v>
      </c>
      <c r="H60" s="588">
        <v>4.0000000000000001E-3</v>
      </c>
      <c r="I60" s="588">
        <v>1.11E-2</v>
      </c>
      <c r="J60" s="588">
        <v>4.0099999999999997E-2</v>
      </c>
      <c r="K60" s="588">
        <v>7.2999999999999995E-2</v>
      </c>
      <c r="L60" s="588">
        <v>6.4999999999999997E-3</v>
      </c>
      <c r="M60" s="588">
        <v>0.03</v>
      </c>
      <c r="N60" s="588">
        <f t="shared" si="2"/>
        <v>2.0000000000000004E-2</v>
      </c>
      <c r="O60" s="588">
        <v>4.4999999999999998E-2</v>
      </c>
      <c r="P60" s="588">
        <v>0</v>
      </c>
      <c r="Q60" s="588">
        <f t="shared" si="3"/>
        <v>0.10150000000000001</v>
      </c>
      <c r="R60" s="588">
        <f t="shared" si="4"/>
        <v>5.6500000000000002E-2</v>
      </c>
      <c r="S60" s="588">
        <f t="shared" si="5"/>
        <v>0.26740000000000003</v>
      </c>
      <c r="T60" s="588">
        <f t="shared" si="6"/>
        <v>0.20699999999999999</v>
      </c>
      <c r="V60" s="589">
        <v>8.5000000000000006E-3</v>
      </c>
      <c r="W60" s="589">
        <v>4.7999999999999996E-3</v>
      </c>
      <c r="X60" s="589">
        <v>8.5000000000000006E-3</v>
      </c>
      <c r="Y60" s="589">
        <v>3.4500000000000003E-2</v>
      </c>
      <c r="Z60" s="589">
        <v>5.11E-2</v>
      </c>
      <c r="AA60" s="589">
        <v>6.4999999999999997E-3</v>
      </c>
      <c r="AB60" s="589">
        <v>0.03</v>
      </c>
      <c r="AC60" s="589">
        <v>0</v>
      </c>
      <c r="AD60" s="589">
        <v>4.4999999999999998E-2</v>
      </c>
      <c r="AE60" s="589">
        <v>0</v>
      </c>
      <c r="AF60" s="589">
        <f t="shared" si="7"/>
        <v>8.1499999999999989E-2</v>
      </c>
      <c r="AG60" s="589">
        <f t="shared" si="8"/>
        <v>3.6499999999999998E-2</v>
      </c>
      <c r="AH60" s="589">
        <f t="shared" si="9"/>
        <v>0.2092</v>
      </c>
      <c r="AI60" s="589">
        <f t="shared" si="10"/>
        <v>0.1527</v>
      </c>
    </row>
    <row r="61" spans="1:35" x14ac:dyDescent="0.25">
      <c r="A61" s="16">
        <v>59</v>
      </c>
      <c r="B61" s="586" t="s">
        <v>132</v>
      </c>
      <c r="C61" s="587">
        <v>0.05</v>
      </c>
      <c r="D61" s="587">
        <v>0.4</v>
      </c>
      <c r="E61" s="587">
        <f t="shared" si="0"/>
        <v>2.0000000000000004E-2</v>
      </c>
      <c r="F61" s="17">
        <f t="shared" si="1"/>
        <v>2.0000000000000004</v>
      </c>
      <c r="G61" s="588">
        <v>5.5999999999999999E-3</v>
      </c>
      <c r="H61" s="588">
        <v>4.0000000000000001E-3</v>
      </c>
      <c r="I61" s="588">
        <v>1.11E-2</v>
      </c>
      <c r="J61" s="588">
        <v>4.0099999999999997E-2</v>
      </c>
      <c r="K61" s="588">
        <v>7.2999999999999995E-2</v>
      </c>
      <c r="L61" s="588">
        <v>6.4999999999999997E-3</v>
      </c>
      <c r="M61" s="588">
        <v>0.03</v>
      </c>
      <c r="N61" s="588">
        <f t="shared" si="2"/>
        <v>2.0000000000000004E-2</v>
      </c>
      <c r="O61" s="588">
        <v>4.4999999999999998E-2</v>
      </c>
      <c r="P61" s="588">
        <v>0</v>
      </c>
      <c r="Q61" s="588">
        <f t="shared" si="3"/>
        <v>0.10150000000000001</v>
      </c>
      <c r="R61" s="588">
        <f t="shared" si="4"/>
        <v>5.6500000000000002E-2</v>
      </c>
      <c r="S61" s="588">
        <f t="shared" si="5"/>
        <v>0.26740000000000003</v>
      </c>
      <c r="T61" s="588">
        <f t="shared" si="6"/>
        <v>0.20699999999999999</v>
      </c>
      <c r="V61" s="589">
        <v>8.5000000000000006E-3</v>
      </c>
      <c r="W61" s="589">
        <v>4.7999999999999996E-3</v>
      </c>
      <c r="X61" s="589">
        <v>8.5000000000000006E-3</v>
      </c>
      <c r="Y61" s="589">
        <v>3.4500000000000003E-2</v>
      </c>
      <c r="Z61" s="589">
        <v>5.11E-2</v>
      </c>
      <c r="AA61" s="589">
        <v>6.4999999999999997E-3</v>
      </c>
      <c r="AB61" s="589">
        <v>0.03</v>
      </c>
      <c r="AC61" s="589">
        <v>0</v>
      </c>
      <c r="AD61" s="589">
        <v>4.4999999999999998E-2</v>
      </c>
      <c r="AE61" s="589">
        <v>0</v>
      </c>
      <c r="AF61" s="589">
        <f t="shared" si="7"/>
        <v>8.1499999999999989E-2</v>
      </c>
      <c r="AG61" s="589">
        <f t="shared" si="8"/>
        <v>3.6499999999999998E-2</v>
      </c>
      <c r="AH61" s="589">
        <f t="shared" si="9"/>
        <v>0.2092</v>
      </c>
      <c r="AI61" s="589">
        <f t="shared" si="10"/>
        <v>0.1527</v>
      </c>
    </row>
    <row r="62" spans="1:35" x14ac:dyDescent="0.25">
      <c r="A62" s="16">
        <v>60</v>
      </c>
      <c r="B62" s="586" t="s">
        <v>133</v>
      </c>
      <c r="C62" s="587">
        <v>0.05</v>
      </c>
      <c r="D62" s="587">
        <v>0.4</v>
      </c>
      <c r="E62" s="587">
        <f t="shared" si="0"/>
        <v>2.0000000000000004E-2</v>
      </c>
      <c r="F62" s="17">
        <f t="shared" si="1"/>
        <v>2.0000000000000004</v>
      </c>
      <c r="G62" s="588">
        <v>5.5999999999999999E-3</v>
      </c>
      <c r="H62" s="588">
        <v>4.0000000000000001E-3</v>
      </c>
      <c r="I62" s="588">
        <v>1.11E-2</v>
      </c>
      <c r="J62" s="588">
        <v>4.0099999999999997E-2</v>
      </c>
      <c r="K62" s="588">
        <v>7.2999999999999995E-2</v>
      </c>
      <c r="L62" s="588">
        <v>6.4999999999999997E-3</v>
      </c>
      <c r="M62" s="588">
        <v>0.03</v>
      </c>
      <c r="N62" s="588">
        <f t="shared" si="2"/>
        <v>2.0000000000000004E-2</v>
      </c>
      <c r="O62" s="588">
        <v>4.4999999999999998E-2</v>
      </c>
      <c r="P62" s="588">
        <v>0</v>
      </c>
      <c r="Q62" s="588">
        <f t="shared" si="3"/>
        <v>0.10150000000000001</v>
      </c>
      <c r="R62" s="588">
        <f t="shared" si="4"/>
        <v>5.6500000000000002E-2</v>
      </c>
      <c r="S62" s="588">
        <f t="shared" si="5"/>
        <v>0.26740000000000003</v>
      </c>
      <c r="T62" s="588">
        <f t="shared" si="6"/>
        <v>0.20699999999999999</v>
      </c>
      <c r="V62" s="589">
        <v>8.5000000000000006E-3</v>
      </c>
      <c r="W62" s="589">
        <v>4.7999999999999996E-3</v>
      </c>
      <c r="X62" s="589">
        <v>8.5000000000000006E-3</v>
      </c>
      <c r="Y62" s="589">
        <v>3.4500000000000003E-2</v>
      </c>
      <c r="Z62" s="589">
        <v>5.11E-2</v>
      </c>
      <c r="AA62" s="589">
        <v>6.4999999999999997E-3</v>
      </c>
      <c r="AB62" s="589">
        <v>0.03</v>
      </c>
      <c r="AC62" s="589">
        <v>0</v>
      </c>
      <c r="AD62" s="589">
        <v>4.4999999999999998E-2</v>
      </c>
      <c r="AE62" s="589">
        <v>0</v>
      </c>
      <c r="AF62" s="589">
        <f t="shared" si="7"/>
        <v>8.1499999999999989E-2</v>
      </c>
      <c r="AG62" s="589">
        <f t="shared" si="8"/>
        <v>3.6499999999999998E-2</v>
      </c>
      <c r="AH62" s="589">
        <f t="shared" si="9"/>
        <v>0.2092</v>
      </c>
      <c r="AI62" s="589">
        <f t="shared" si="10"/>
        <v>0.1527</v>
      </c>
    </row>
    <row r="63" spans="1:35" x14ac:dyDescent="0.25">
      <c r="A63" s="16">
        <v>61</v>
      </c>
      <c r="B63" s="586" t="s">
        <v>134</v>
      </c>
      <c r="C63" s="587">
        <v>0.05</v>
      </c>
      <c r="D63" s="587">
        <v>0.4</v>
      </c>
      <c r="E63" s="587">
        <f t="shared" si="0"/>
        <v>2.0000000000000004E-2</v>
      </c>
      <c r="F63" s="17">
        <f t="shared" si="1"/>
        <v>2.0000000000000004</v>
      </c>
      <c r="G63" s="588">
        <v>5.5999999999999999E-3</v>
      </c>
      <c r="H63" s="588">
        <v>4.0000000000000001E-3</v>
      </c>
      <c r="I63" s="588">
        <v>1.11E-2</v>
      </c>
      <c r="J63" s="588">
        <v>4.0099999999999997E-2</v>
      </c>
      <c r="K63" s="588">
        <v>7.2999999999999995E-2</v>
      </c>
      <c r="L63" s="588">
        <v>6.4999999999999997E-3</v>
      </c>
      <c r="M63" s="588">
        <v>0.03</v>
      </c>
      <c r="N63" s="588">
        <f t="shared" si="2"/>
        <v>2.0000000000000004E-2</v>
      </c>
      <c r="O63" s="588">
        <v>4.4999999999999998E-2</v>
      </c>
      <c r="P63" s="588">
        <v>0</v>
      </c>
      <c r="Q63" s="588">
        <f t="shared" si="3"/>
        <v>0.10150000000000001</v>
      </c>
      <c r="R63" s="588">
        <f t="shared" si="4"/>
        <v>5.6500000000000002E-2</v>
      </c>
      <c r="S63" s="588">
        <f t="shared" si="5"/>
        <v>0.26740000000000003</v>
      </c>
      <c r="T63" s="588">
        <f t="shared" si="6"/>
        <v>0.20699999999999999</v>
      </c>
      <c r="V63" s="589">
        <v>8.5000000000000006E-3</v>
      </c>
      <c r="W63" s="589">
        <v>4.7999999999999996E-3</v>
      </c>
      <c r="X63" s="589">
        <v>8.5000000000000006E-3</v>
      </c>
      <c r="Y63" s="589">
        <v>3.4500000000000003E-2</v>
      </c>
      <c r="Z63" s="589">
        <v>5.11E-2</v>
      </c>
      <c r="AA63" s="589">
        <v>6.4999999999999997E-3</v>
      </c>
      <c r="AB63" s="589">
        <v>0.03</v>
      </c>
      <c r="AC63" s="589">
        <v>0</v>
      </c>
      <c r="AD63" s="589">
        <v>4.4999999999999998E-2</v>
      </c>
      <c r="AE63" s="589">
        <v>0</v>
      </c>
      <c r="AF63" s="589">
        <f t="shared" si="7"/>
        <v>8.1499999999999989E-2</v>
      </c>
      <c r="AG63" s="589">
        <f t="shared" si="8"/>
        <v>3.6499999999999998E-2</v>
      </c>
      <c r="AH63" s="589">
        <f t="shared" si="9"/>
        <v>0.2092</v>
      </c>
      <c r="AI63" s="589">
        <f t="shared" si="10"/>
        <v>0.1527</v>
      </c>
    </row>
    <row r="64" spans="1:35" x14ac:dyDescent="0.25">
      <c r="A64" s="16">
        <v>62</v>
      </c>
      <c r="B64" s="586" t="s">
        <v>135</v>
      </c>
      <c r="C64" s="587">
        <v>0.05</v>
      </c>
      <c r="D64" s="587">
        <v>0.4</v>
      </c>
      <c r="E64" s="587">
        <f t="shared" si="0"/>
        <v>2.0000000000000004E-2</v>
      </c>
      <c r="F64" s="17">
        <f t="shared" si="1"/>
        <v>2.0000000000000004</v>
      </c>
      <c r="G64" s="588">
        <v>5.5999999999999999E-3</v>
      </c>
      <c r="H64" s="588">
        <v>4.0000000000000001E-3</v>
      </c>
      <c r="I64" s="588">
        <v>1.11E-2</v>
      </c>
      <c r="J64" s="588">
        <v>4.0099999999999997E-2</v>
      </c>
      <c r="K64" s="588">
        <v>7.2999999999999995E-2</v>
      </c>
      <c r="L64" s="588">
        <v>6.4999999999999997E-3</v>
      </c>
      <c r="M64" s="588">
        <v>0.03</v>
      </c>
      <c r="N64" s="588">
        <f t="shared" si="2"/>
        <v>2.0000000000000004E-2</v>
      </c>
      <c r="O64" s="588">
        <v>4.4999999999999998E-2</v>
      </c>
      <c r="P64" s="588">
        <v>0</v>
      </c>
      <c r="Q64" s="588">
        <f t="shared" si="3"/>
        <v>0.10150000000000001</v>
      </c>
      <c r="R64" s="588">
        <f t="shared" si="4"/>
        <v>5.6500000000000002E-2</v>
      </c>
      <c r="S64" s="588">
        <f t="shared" si="5"/>
        <v>0.26740000000000003</v>
      </c>
      <c r="T64" s="588">
        <f t="shared" si="6"/>
        <v>0.20699999999999999</v>
      </c>
      <c r="V64" s="589">
        <v>8.5000000000000006E-3</v>
      </c>
      <c r="W64" s="589">
        <v>4.7999999999999996E-3</v>
      </c>
      <c r="X64" s="589">
        <v>8.5000000000000006E-3</v>
      </c>
      <c r="Y64" s="589">
        <v>3.4500000000000003E-2</v>
      </c>
      <c r="Z64" s="589">
        <v>5.11E-2</v>
      </c>
      <c r="AA64" s="589">
        <v>6.4999999999999997E-3</v>
      </c>
      <c r="AB64" s="589">
        <v>0.03</v>
      </c>
      <c r="AC64" s="589">
        <v>0</v>
      </c>
      <c r="AD64" s="589">
        <v>4.4999999999999998E-2</v>
      </c>
      <c r="AE64" s="589">
        <v>0</v>
      </c>
      <c r="AF64" s="589">
        <f t="shared" si="7"/>
        <v>8.1499999999999989E-2</v>
      </c>
      <c r="AG64" s="589">
        <f t="shared" si="8"/>
        <v>3.6499999999999998E-2</v>
      </c>
      <c r="AH64" s="589">
        <f t="shared" si="9"/>
        <v>0.2092</v>
      </c>
      <c r="AI64" s="589">
        <f t="shared" si="10"/>
        <v>0.1527</v>
      </c>
    </row>
    <row r="65" spans="1:35" x14ac:dyDescent="0.25">
      <c r="A65" s="16">
        <v>63</v>
      </c>
      <c r="B65" s="586" t="s">
        <v>136</v>
      </c>
      <c r="C65" s="587">
        <v>0.05</v>
      </c>
      <c r="D65" s="587">
        <v>0.4</v>
      </c>
      <c r="E65" s="587">
        <f t="shared" si="0"/>
        <v>2.0000000000000004E-2</v>
      </c>
      <c r="F65" s="17">
        <f t="shared" si="1"/>
        <v>2.0000000000000004</v>
      </c>
      <c r="G65" s="588">
        <v>5.5999999999999999E-3</v>
      </c>
      <c r="H65" s="588">
        <v>4.0000000000000001E-3</v>
      </c>
      <c r="I65" s="588">
        <v>1.11E-2</v>
      </c>
      <c r="J65" s="588">
        <v>4.0099999999999997E-2</v>
      </c>
      <c r="K65" s="588">
        <v>7.2999999999999995E-2</v>
      </c>
      <c r="L65" s="588">
        <v>6.4999999999999997E-3</v>
      </c>
      <c r="M65" s="588">
        <v>0.03</v>
      </c>
      <c r="N65" s="588">
        <f t="shared" si="2"/>
        <v>2.0000000000000004E-2</v>
      </c>
      <c r="O65" s="588">
        <v>4.4999999999999998E-2</v>
      </c>
      <c r="P65" s="588">
        <v>0</v>
      </c>
      <c r="Q65" s="588">
        <f t="shared" si="3"/>
        <v>0.10150000000000001</v>
      </c>
      <c r="R65" s="588">
        <f t="shared" si="4"/>
        <v>5.6500000000000002E-2</v>
      </c>
      <c r="S65" s="588">
        <f t="shared" si="5"/>
        <v>0.26740000000000003</v>
      </c>
      <c r="T65" s="588">
        <f t="shared" si="6"/>
        <v>0.20699999999999999</v>
      </c>
      <c r="V65" s="589">
        <v>8.5000000000000006E-3</v>
      </c>
      <c r="W65" s="589">
        <v>4.7999999999999996E-3</v>
      </c>
      <c r="X65" s="589">
        <v>8.5000000000000006E-3</v>
      </c>
      <c r="Y65" s="589">
        <v>3.4500000000000003E-2</v>
      </c>
      <c r="Z65" s="589">
        <v>5.11E-2</v>
      </c>
      <c r="AA65" s="589">
        <v>6.4999999999999997E-3</v>
      </c>
      <c r="AB65" s="589">
        <v>0.03</v>
      </c>
      <c r="AC65" s="589">
        <v>0</v>
      </c>
      <c r="AD65" s="589">
        <v>4.4999999999999998E-2</v>
      </c>
      <c r="AE65" s="589">
        <v>0</v>
      </c>
      <c r="AF65" s="589">
        <f t="shared" si="7"/>
        <v>8.1499999999999989E-2</v>
      </c>
      <c r="AG65" s="589">
        <f t="shared" si="8"/>
        <v>3.6499999999999998E-2</v>
      </c>
      <c r="AH65" s="589">
        <f t="shared" si="9"/>
        <v>0.2092</v>
      </c>
      <c r="AI65" s="589">
        <f t="shared" si="10"/>
        <v>0.1527</v>
      </c>
    </row>
    <row r="66" spans="1:35" x14ac:dyDescent="0.25">
      <c r="A66" s="16">
        <v>64</v>
      </c>
      <c r="B66" s="586" t="s">
        <v>137</v>
      </c>
      <c r="C66" s="587">
        <v>0.05</v>
      </c>
      <c r="D66" s="587">
        <v>0.4</v>
      </c>
      <c r="E66" s="587">
        <f t="shared" si="0"/>
        <v>2.0000000000000004E-2</v>
      </c>
      <c r="F66" s="17">
        <f t="shared" si="1"/>
        <v>2.0000000000000004</v>
      </c>
      <c r="G66" s="588">
        <v>5.5999999999999999E-3</v>
      </c>
      <c r="H66" s="588">
        <v>4.0000000000000001E-3</v>
      </c>
      <c r="I66" s="588">
        <v>1.11E-2</v>
      </c>
      <c r="J66" s="588">
        <v>4.0099999999999997E-2</v>
      </c>
      <c r="K66" s="588">
        <v>7.2999999999999995E-2</v>
      </c>
      <c r="L66" s="588">
        <v>6.4999999999999997E-3</v>
      </c>
      <c r="M66" s="588">
        <v>0.03</v>
      </c>
      <c r="N66" s="588">
        <f t="shared" si="2"/>
        <v>2.0000000000000004E-2</v>
      </c>
      <c r="O66" s="588">
        <v>4.4999999999999998E-2</v>
      </c>
      <c r="P66" s="588">
        <v>0</v>
      </c>
      <c r="Q66" s="588">
        <f t="shared" si="3"/>
        <v>0.10150000000000001</v>
      </c>
      <c r="R66" s="588">
        <f t="shared" si="4"/>
        <v>5.6500000000000002E-2</v>
      </c>
      <c r="S66" s="588">
        <f t="shared" si="5"/>
        <v>0.26740000000000003</v>
      </c>
      <c r="T66" s="588">
        <f t="shared" si="6"/>
        <v>0.20699999999999999</v>
      </c>
      <c r="V66" s="589">
        <v>8.5000000000000006E-3</v>
      </c>
      <c r="W66" s="589">
        <v>4.7999999999999996E-3</v>
      </c>
      <c r="X66" s="589">
        <v>8.5000000000000006E-3</v>
      </c>
      <c r="Y66" s="589">
        <v>3.4500000000000003E-2</v>
      </c>
      <c r="Z66" s="589">
        <v>5.11E-2</v>
      </c>
      <c r="AA66" s="589">
        <v>6.4999999999999997E-3</v>
      </c>
      <c r="AB66" s="589">
        <v>0.03</v>
      </c>
      <c r="AC66" s="589">
        <v>0</v>
      </c>
      <c r="AD66" s="589">
        <v>4.4999999999999998E-2</v>
      </c>
      <c r="AE66" s="589">
        <v>0</v>
      </c>
      <c r="AF66" s="589">
        <f t="shared" si="7"/>
        <v>8.1499999999999989E-2</v>
      </c>
      <c r="AG66" s="589">
        <f t="shared" si="8"/>
        <v>3.6499999999999998E-2</v>
      </c>
      <c r="AH66" s="589">
        <f t="shared" si="9"/>
        <v>0.2092</v>
      </c>
      <c r="AI66" s="589">
        <f t="shared" si="10"/>
        <v>0.1527</v>
      </c>
    </row>
    <row r="67" spans="1:35" x14ac:dyDescent="0.25">
      <c r="A67" s="16">
        <v>65</v>
      </c>
      <c r="B67" s="586" t="s">
        <v>138</v>
      </c>
      <c r="C67" s="587">
        <v>0.05</v>
      </c>
      <c r="D67" s="587">
        <v>0.4</v>
      </c>
      <c r="E67" s="587">
        <f>C67*D67</f>
        <v>2.0000000000000004E-2</v>
      </c>
      <c r="F67" s="17">
        <f t="shared" si="1"/>
        <v>2.0000000000000004</v>
      </c>
      <c r="G67" s="588">
        <v>5.5999999999999999E-3</v>
      </c>
      <c r="H67" s="588">
        <v>4.0000000000000001E-3</v>
      </c>
      <c r="I67" s="588">
        <v>1.11E-2</v>
      </c>
      <c r="J67" s="588">
        <v>4.0099999999999997E-2</v>
      </c>
      <c r="K67" s="588">
        <v>7.2999999999999995E-2</v>
      </c>
      <c r="L67" s="588">
        <v>6.4999999999999997E-3</v>
      </c>
      <c r="M67" s="588">
        <v>0.03</v>
      </c>
      <c r="N67" s="588">
        <f t="shared" si="2"/>
        <v>2.0000000000000004E-2</v>
      </c>
      <c r="O67" s="588">
        <v>4.4999999999999998E-2</v>
      </c>
      <c r="P67" s="588">
        <v>0</v>
      </c>
      <c r="Q67" s="588">
        <f t="shared" si="3"/>
        <v>0.10150000000000001</v>
      </c>
      <c r="R67" s="588">
        <f t="shared" si="4"/>
        <v>5.6500000000000002E-2</v>
      </c>
      <c r="S67" s="588">
        <f t="shared" si="5"/>
        <v>0.26740000000000003</v>
      </c>
      <c r="T67" s="588">
        <f t="shared" si="6"/>
        <v>0.20699999999999999</v>
      </c>
      <c r="V67" s="589">
        <v>8.5000000000000006E-3</v>
      </c>
      <c r="W67" s="589">
        <v>4.7999999999999996E-3</v>
      </c>
      <c r="X67" s="589">
        <v>8.5000000000000006E-3</v>
      </c>
      <c r="Y67" s="589">
        <v>3.4500000000000003E-2</v>
      </c>
      <c r="Z67" s="589">
        <v>5.11E-2</v>
      </c>
      <c r="AA67" s="589">
        <v>6.4999999999999997E-3</v>
      </c>
      <c r="AB67" s="589">
        <v>0.03</v>
      </c>
      <c r="AC67" s="589">
        <v>0</v>
      </c>
      <c r="AD67" s="589">
        <v>4.4999999999999998E-2</v>
      </c>
      <c r="AE67" s="589">
        <v>0</v>
      </c>
      <c r="AF67" s="589">
        <f t="shared" si="7"/>
        <v>8.1499999999999989E-2</v>
      </c>
      <c r="AG67" s="589">
        <f t="shared" si="8"/>
        <v>3.6499999999999998E-2</v>
      </c>
      <c r="AH67" s="589">
        <f t="shared" si="9"/>
        <v>0.2092</v>
      </c>
      <c r="AI67" s="589">
        <f t="shared" si="10"/>
        <v>0.1527</v>
      </c>
    </row>
    <row r="68" spans="1:35" x14ac:dyDescent="0.25">
      <c r="A68" s="16">
        <v>66</v>
      </c>
      <c r="B68" s="586" t="s">
        <v>139</v>
      </c>
      <c r="C68" s="587">
        <v>0.05</v>
      </c>
      <c r="D68" s="587">
        <v>0.4</v>
      </c>
      <c r="E68" s="587">
        <f>C68*D68</f>
        <v>2.0000000000000004E-2</v>
      </c>
      <c r="F68" s="17">
        <f t="shared" ref="F68:F81" si="11">E68*100</f>
        <v>2.0000000000000004</v>
      </c>
      <c r="G68" s="588">
        <v>5.5999999999999999E-3</v>
      </c>
      <c r="H68" s="588">
        <v>4.0000000000000001E-3</v>
      </c>
      <c r="I68" s="588">
        <v>1.11E-2</v>
      </c>
      <c r="J68" s="588">
        <v>4.0099999999999997E-2</v>
      </c>
      <c r="K68" s="588">
        <v>7.2999999999999995E-2</v>
      </c>
      <c r="L68" s="588">
        <v>6.4999999999999997E-3</v>
      </c>
      <c r="M68" s="588">
        <v>0.03</v>
      </c>
      <c r="N68" s="588">
        <f t="shared" ref="N68:N81" si="12">E68</f>
        <v>2.0000000000000004E-2</v>
      </c>
      <c r="O68" s="588">
        <v>4.4999999999999998E-2</v>
      </c>
      <c r="P68" s="588">
        <v>0</v>
      </c>
      <c r="Q68" s="588">
        <f t="shared" ref="Q68:Q81" si="13">SUM(L68:O68)</f>
        <v>0.10150000000000001</v>
      </c>
      <c r="R68" s="588">
        <f t="shared" ref="R68:R81" si="14">L68+M68+N68+P68</f>
        <v>5.6500000000000002E-2</v>
      </c>
      <c r="S68" s="588">
        <f t="shared" ref="S68:S81" si="15">TRUNC((((1+J68+G68+H68)*(1+I68)*(1+K68))/(1-Q68)-1),4)</f>
        <v>0.26740000000000003</v>
      </c>
      <c r="T68" s="588">
        <f t="shared" ref="T68:T81" si="16">TRUNC((((1+J68+G68+H68)*(1+I68)*(1+K68))/(1-R68)-1),4)</f>
        <v>0.20699999999999999</v>
      </c>
      <c r="V68" s="589">
        <v>8.5000000000000006E-3</v>
      </c>
      <c r="W68" s="589">
        <v>4.7999999999999996E-3</v>
      </c>
      <c r="X68" s="589">
        <v>8.5000000000000006E-3</v>
      </c>
      <c r="Y68" s="589">
        <v>3.4500000000000003E-2</v>
      </c>
      <c r="Z68" s="589">
        <v>5.11E-2</v>
      </c>
      <c r="AA68" s="589">
        <v>6.4999999999999997E-3</v>
      </c>
      <c r="AB68" s="589">
        <v>0.03</v>
      </c>
      <c r="AC68" s="589">
        <v>0</v>
      </c>
      <c r="AD68" s="589">
        <v>4.4999999999999998E-2</v>
      </c>
      <c r="AE68" s="589">
        <v>0</v>
      </c>
      <c r="AF68" s="589">
        <f t="shared" ref="AF68:AF81" si="17">SUM(AA68:AD68)</f>
        <v>8.1499999999999989E-2</v>
      </c>
      <c r="AG68" s="589">
        <f t="shared" ref="AG68:AG81" si="18">AA68+AB68+AC68+AE68</f>
        <v>3.6499999999999998E-2</v>
      </c>
      <c r="AH68" s="589">
        <f t="shared" ref="AH68:AH81" si="19">TRUNC((((1+Y68+V68+W68)*(1+X68)*(1+Z68))/(1-AF68)-1),4)</f>
        <v>0.2092</v>
      </c>
      <c r="AI68" s="589">
        <f t="shared" ref="AI68:AI81" si="20">TRUNC((((1+Y68+V68+W68)*(1+X68)*(1+Z68))/(1-AG68)-1),4)</f>
        <v>0.1527</v>
      </c>
    </row>
    <row r="69" spans="1:35" x14ac:dyDescent="0.25">
      <c r="A69" s="16">
        <v>67</v>
      </c>
      <c r="B69" s="586" t="s">
        <v>140</v>
      </c>
      <c r="C69" s="587">
        <v>0.05</v>
      </c>
      <c r="D69" s="587">
        <v>0.4</v>
      </c>
      <c r="E69" s="587">
        <f t="shared" ref="E69:E81" si="21">C69*D69</f>
        <v>2.0000000000000004E-2</v>
      </c>
      <c r="F69" s="17">
        <f t="shared" si="11"/>
        <v>2.0000000000000004</v>
      </c>
      <c r="G69" s="588">
        <v>5.5999999999999999E-3</v>
      </c>
      <c r="H69" s="588">
        <v>4.0000000000000001E-3</v>
      </c>
      <c r="I69" s="588">
        <v>1.11E-2</v>
      </c>
      <c r="J69" s="588">
        <v>4.0099999999999997E-2</v>
      </c>
      <c r="K69" s="588">
        <v>7.2999999999999995E-2</v>
      </c>
      <c r="L69" s="588">
        <v>6.4999999999999997E-3</v>
      </c>
      <c r="M69" s="588">
        <v>0.03</v>
      </c>
      <c r="N69" s="588">
        <f t="shared" si="12"/>
        <v>2.0000000000000004E-2</v>
      </c>
      <c r="O69" s="588">
        <v>4.4999999999999998E-2</v>
      </c>
      <c r="P69" s="588">
        <v>0</v>
      </c>
      <c r="Q69" s="588">
        <f t="shared" si="13"/>
        <v>0.10150000000000001</v>
      </c>
      <c r="R69" s="588">
        <f t="shared" si="14"/>
        <v>5.6500000000000002E-2</v>
      </c>
      <c r="S69" s="588">
        <f t="shared" si="15"/>
        <v>0.26740000000000003</v>
      </c>
      <c r="T69" s="588">
        <f t="shared" si="16"/>
        <v>0.20699999999999999</v>
      </c>
      <c r="V69" s="589">
        <v>8.5000000000000006E-3</v>
      </c>
      <c r="W69" s="589">
        <v>4.7999999999999996E-3</v>
      </c>
      <c r="X69" s="589">
        <v>8.5000000000000006E-3</v>
      </c>
      <c r="Y69" s="589">
        <v>3.4500000000000003E-2</v>
      </c>
      <c r="Z69" s="589">
        <v>5.11E-2</v>
      </c>
      <c r="AA69" s="589">
        <v>6.4999999999999997E-3</v>
      </c>
      <c r="AB69" s="589">
        <v>0.03</v>
      </c>
      <c r="AC69" s="589">
        <v>0</v>
      </c>
      <c r="AD69" s="589">
        <v>4.4999999999999998E-2</v>
      </c>
      <c r="AE69" s="589">
        <v>0</v>
      </c>
      <c r="AF69" s="589">
        <f t="shared" si="17"/>
        <v>8.1499999999999989E-2</v>
      </c>
      <c r="AG69" s="589">
        <f t="shared" si="18"/>
        <v>3.6499999999999998E-2</v>
      </c>
      <c r="AH69" s="589">
        <f t="shared" si="19"/>
        <v>0.2092</v>
      </c>
      <c r="AI69" s="589">
        <f t="shared" si="20"/>
        <v>0.1527</v>
      </c>
    </row>
    <row r="70" spans="1:35" x14ac:dyDescent="0.25">
      <c r="A70" s="16">
        <v>68</v>
      </c>
      <c r="B70" s="586" t="s">
        <v>141</v>
      </c>
      <c r="C70" s="587">
        <v>0.05</v>
      </c>
      <c r="D70" s="587">
        <v>0.4</v>
      </c>
      <c r="E70" s="587">
        <f t="shared" si="21"/>
        <v>2.0000000000000004E-2</v>
      </c>
      <c r="F70" s="17">
        <f t="shared" si="11"/>
        <v>2.0000000000000004</v>
      </c>
      <c r="G70" s="588">
        <v>5.5999999999999999E-3</v>
      </c>
      <c r="H70" s="588">
        <v>4.0000000000000001E-3</v>
      </c>
      <c r="I70" s="588">
        <v>1.11E-2</v>
      </c>
      <c r="J70" s="588">
        <v>4.0099999999999997E-2</v>
      </c>
      <c r="K70" s="588">
        <v>7.2999999999999995E-2</v>
      </c>
      <c r="L70" s="588">
        <v>6.4999999999999997E-3</v>
      </c>
      <c r="M70" s="588">
        <v>0.03</v>
      </c>
      <c r="N70" s="588">
        <f t="shared" si="12"/>
        <v>2.0000000000000004E-2</v>
      </c>
      <c r="O70" s="588">
        <v>4.4999999999999998E-2</v>
      </c>
      <c r="P70" s="588">
        <v>0</v>
      </c>
      <c r="Q70" s="588">
        <f t="shared" si="13"/>
        <v>0.10150000000000001</v>
      </c>
      <c r="R70" s="588">
        <f t="shared" si="14"/>
        <v>5.6500000000000002E-2</v>
      </c>
      <c r="S70" s="588">
        <f t="shared" si="15"/>
        <v>0.26740000000000003</v>
      </c>
      <c r="T70" s="588">
        <f t="shared" si="16"/>
        <v>0.20699999999999999</v>
      </c>
      <c r="V70" s="589">
        <v>8.5000000000000006E-3</v>
      </c>
      <c r="W70" s="589">
        <v>4.7999999999999996E-3</v>
      </c>
      <c r="X70" s="589">
        <v>8.5000000000000006E-3</v>
      </c>
      <c r="Y70" s="589">
        <v>3.4500000000000003E-2</v>
      </c>
      <c r="Z70" s="589">
        <v>5.11E-2</v>
      </c>
      <c r="AA70" s="589">
        <v>6.4999999999999997E-3</v>
      </c>
      <c r="AB70" s="589">
        <v>0.03</v>
      </c>
      <c r="AC70" s="589">
        <v>0</v>
      </c>
      <c r="AD70" s="589">
        <v>4.4999999999999998E-2</v>
      </c>
      <c r="AE70" s="589">
        <v>0</v>
      </c>
      <c r="AF70" s="589">
        <f t="shared" si="17"/>
        <v>8.1499999999999989E-2</v>
      </c>
      <c r="AG70" s="589">
        <f t="shared" si="18"/>
        <v>3.6499999999999998E-2</v>
      </c>
      <c r="AH70" s="589">
        <f t="shared" si="19"/>
        <v>0.2092</v>
      </c>
      <c r="AI70" s="589">
        <f t="shared" si="20"/>
        <v>0.1527</v>
      </c>
    </row>
    <row r="71" spans="1:35" x14ac:dyDescent="0.25">
      <c r="A71" s="16">
        <v>69</v>
      </c>
      <c r="B71" s="586" t="s">
        <v>142</v>
      </c>
      <c r="C71" s="587">
        <v>0.05</v>
      </c>
      <c r="D71" s="587">
        <v>0.4</v>
      </c>
      <c r="E71" s="587">
        <f t="shared" si="21"/>
        <v>2.0000000000000004E-2</v>
      </c>
      <c r="F71" s="17">
        <f t="shared" si="11"/>
        <v>2.0000000000000004</v>
      </c>
      <c r="G71" s="588">
        <v>5.5999999999999999E-3</v>
      </c>
      <c r="H71" s="588">
        <v>4.0000000000000001E-3</v>
      </c>
      <c r="I71" s="588">
        <v>1.11E-2</v>
      </c>
      <c r="J71" s="588">
        <v>4.0099999999999997E-2</v>
      </c>
      <c r="K71" s="588">
        <v>7.2999999999999995E-2</v>
      </c>
      <c r="L71" s="588">
        <v>6.4999999999999997E-3</v>
      </c>
      <c r="M71" s="588">
        <v>0.03</v>
      </c>
      <c r="N71" s="588">
        <f t="shared" si="12"/>
        <v>2.0000000000000004E-2</v>
      </c>
      <c r="O71" s="588">
        <v>4.4999999999999998E-2</v>
      </c>
      <c r="P71" s="588">
        <v>0</v>
      </c>
      <c r="Q71" s="588">
        <f t="shared" si="13"/>
        <v>0.10150000000000001</v>
      </c>
      <c r="R71" s="588">
        <f t="shared" si="14"/>
        <v>5.6500000000000002E-2</v>
      </c>
      <c r="S71" s="588">
        <f t="shared" si="15"/>
        <v>0.26740000000000003</v>
      </c>
      <c r="T71" s="588">
        <f t="shared" si="16"/>
        <v>0.20699999999999999</v>
      </c>
      <c r="V71" s="589">
        <v>8.5000000000000006E-3</v>
      </c>
      <c r="W71" s="589">
        <v>4.7999999999999996E-3</v>
      </c>
      <c r="X71" s="589">
        <v>8.5000000000000006E-3</v>
      </c>
      <c r="Y71" s="589">
        <v>3.4500000000000003E-2</v>
      </c>
      <c r="Z71" s="589">
        <v>5.11E-2</v>
      </c>
      <c r="AA71" s="589">
        <v>6.4999999999999997E-3</v>
      </c>
      <c r="AB71" s="589">
        <v>0.03</v>
      </c>
      <c r="AC71" s="589">
        <v>0</v>
      </c>
      <c r="AD71" s="589">
        <v>4.4999999999999998E-2</v>
      </c>
      <c r="AE71" s="589">
        <v>0</v>
      </c>
      <c r="AF71" s="589">
        <f t="shared" si="17"/>
        <v>8.1499999999999989E-2</v>
      </c>
      <c r="AG71" s="589">
        <f t="shared" si="18"/>
        <v>3.6499999999999998E-2</v>
      </c>
      <c r="AH71" s="589">
        <f t="shared" si="19"/>
        <v>0.2092</v>
      </c>
      <c r="AI71" s="589">
        <f t="shared" si="20"/>
        <v>0.1527</v>
      </c>
    </row>
    <row r="72" spans="1:35" x14ac:dyDescent="0.25">
      <c r="A72" s="16">
        <v>70</v>
      </c>
      <c r="B72" s="586" t="s">
        <v>143</v>
      </c>
      <c r="C72" s="587">
        <v>0.03</v>
      </c>
      <c r="D72" s="587">
        <v>0.4</v>
      </c>
      <c r="E72" s="587">
        <f t="shared" si="21"/>
        <v>1.2E-2</v>
      </c>
      <c r="F72" s="17">
        <f t="shared" si="11"/>
        <v>1.2</v>
      </c>
      <c r="G72" s="588">
        <v>5.5999999999999999E-3</v>
      </c>
      <c r="H72" s="588">
        <v>4.0000000000000001E-3</v>
      </c>
      <c r="I72" s="588">
        <v>1.11E-2</v>
      </c>
      <c r="J72" s="588">
        <v>4.0099999999999997E-2</v>
      </c>
      <c r="K72" s="588">
        <v>7.2999999999999995E-2</v>
      </c>
      <c r="L72" s="588">
        <v>6.4999999999999997E-3</v>
      </c>
      <c r="M72" s="588">
        <v>0.03</v>
      </c>
      <c r="N72" s="588">
        <f t="shared" si="12"/>
        <v>1.2E-2</v>
      </c>
      <c r="O72" s="588">
        <v>4.4999999999999998E-2</v>
      </c>
      <c r="P72" s="588">
        <v>0</v>
      </c>
      <c r="Q72" s="588">
        <f t="shared" si="13"/>
        <v>9.35E-2</v>
      </c>
      <c r="R72" s="588">
        <f t="shared" si="14"/>
        <v>4.8500000000000001E-2</v>
      </c>
      <c r="S72" s="588">
        <f t="shared" si="15"/>
        <v>0.25619999999999998</v>
      </c>
      <c r="T72" s="588">
        <f t="shared" si="16"/>
        <v>0.1968</v>
      </c>
      <c r="V72" s="589">
        <v>8.5000000000000006E-3</v>
      </c>
      <c r="W72" s="589">
        <v>4.7999999999999996E-3</v>
      </c>
      <c r="X72" s="589">
        <v>8.5000000000000006E-3</v>
      </c>
      <c r="Y72" s="589">
        <v>3.4500000000000003E-2</v>
      </c>
      <c r="Z72" s="589">
        <v>5.11E-2</v>
      </c>
      <c r="AA72" s="589">
        <v>6.4999999999999997E-3</v>
      </c>
      <c r="AB72" s="589">
        <v>0.03</v>
      </c>
      <c r="AC72" s="589">
        <v>0</v>
      </c>
      <c r="AD72" s="589">
        <v>4.4999999999999998E-2</v>
      </c>
      <c r="AE72" s="589">
        <v>0</v>
      </c>
      <c r="AF72" s="589">
        <f t="shared" si="17"/>
        <v>8.1499999999999989E-2</v>
      </c>
      <c r="AG72" s="589">
        <f t="shared" si="18"/>
        <v>3.6499999999999998E-2</v>
      </c>
      <c r="AH72" s="589">
        <f t="shared" si="19"/>
        <v>0.2092</v>
      </c>
      <c r="AI72" s="589">
        <f t="shared" si="20"/>
        <v>0.1527</v>
      </c>
    </row>
    <row r="73" spans="1:35" x14ac:dyDescent="0.25">
      <c r="A73" s="16">
        <v>71</v>
      </c>
      <c r="B73" s="586" t="s">
        <v>144</v>
      </c>
      <c r="C73" s="587">
        <v>0.05</v>
      </c>
      <c r="D73" s="587">
        <v>0.4</v>
      </c>
      <c r="E73" s="587">
        <f t="shared" si="21"/>
        <v>2.0000000000000004E-2</v>
      </c>
      <c r="F73" s="17">
        <f t="shared" si="11"/>
        <v>2.0000000000000004</v>
      </c>
      <c r="G73" s="588">
        <v>5.5999999999999999E-3</v>
      </c>
      <c r="H73" s="588">
        <v>4.0000000000000001E-3</v>
      </c>
      <c r="I73" s="588">
        <v>1.11E-2</v>
      </c>
      <c r="J73" s="588">
        <v>4.0099999999999997E-2</v>
      </c>
      <c r="K73" s="588">
        <v>7.2999999999999995E-2</v>
      </c>
      <c r="L73" s="588">
        <v>6.4999999999999997E-3</v>
      </c>
      <c r="M73" s="588">
        <v>0.03</v>
      </c>
      <c r="N73" s="588">
        <f t="shared" si="12"/>
        <v>2.0000000000000004E-2</v>
      </c>
      <c r="O73" s="588">
        <v>4.4999999999999998E-2</v>
      </c>
      <c r="P73" s="588">
        <v>0</v>
      </c>
      <c r="Q73" s="588">
        <f t="shared" si="13"/>
        <v>0.10150000000000001</v>
      </c>
      <c r="R73" s="588">
        <f t="shared" si="14"/>
        <v>5.6500000000000002E-2</v>
      </c>
      <c r="S73" s="588">
        <f t="shared" si="15"/>
        <v>0.26740000000000003</v>
      </c>
      <c r="T73" s="588">
        <f t="shared" si="16"/>
        <v>0.20699999999999999</v>
      </c>
      <c r="V73" s="589">
        <v>8.5000000000000006E-3</v>
      </c>
      <c r="W73" s="589">
        <v>4.7999999999999996E-3</v>
      </c>
      <c r="X73" s="589">
        <v>8.5000000000000006E-3</v>
      </c>
      <c r="Y73" s="589">
        <v>3.4500000000000003E-2</v>
      </c>
      <c r="Z73" s="589">
        <v>5.11E-2</v>
      </c>
      <c r="AA73" s="589">
        <v>6.4999999999999997E-3</v>
      </c>
      <c r="AB73" s="589">
        <v>0.03</v>
      </c>
      <c r="AC73" s="589">
        <v>0</v>
      </c>
      <c r="AD73" s="589">
        <v>4.4999999999999998E-2</v>
      </c>
      <c r="AE73" s="589">
        <v>0</v>
      </c>
      <c r="AF73" s="589">
        <f t="shared" si="17"/>
        <v>8.1499999999999989E-2</v>
      </c>
      <c r="AG73" s="589">
        <f t="shared" si="18"/>
        <v>3.6499999999999998E-2</v>
      </c>
      <c r="AH73" s="589">
        <f t="shared" si="19"/>
        <v>0.2092</v>
      </c>
      <c r="AI73" s="589">
        <f t="shared" si="20"/>
        <v>0.1527</v>
      </c>
    </row>
    <row r="74" spans="1:35" x14ac:dyDescent="0.25">
      <c r="A74" s="16">
        <v>72</v>
      </c>
      <c r="B74" s="586" t="s">
        <v>145</v>
      </c>
      <c r="C74" s="587">
        <v>0.05</v>
      </c>
      <c r="D74" s="587">
        <v>0.4</v>
      </c>
      <c r="E74" s="587">
        <f t="shared" si="21"/>
        <v>2.0000000000000004E-2</v>
      </c>
      <c r="F74" s="17">
        <f t="shared" si="11"/>
        <v>2.0000000000000004</v>
      </c>
      <c r="G74" s="588">
        <v>5.5999999999999999E-3</v>
      </c>
      <c r="H74" s="588">
        <v>4.0000000000000001E-3</v>
      </c>
      <c r="I74" s="588">
        <v>1.11E-2</v>
      </c>
      <c r="J74" s="588">
        <v>4.0099999999999997E-2</v>
      </c>
      <c r="K74" s="588">
        <v>7.2999999999999995E-2</v>
      </c>
      <c r="L74" s="588">
        <v>6.4999999999999997E-3</v>
      </c>
      <c r="M74" s="588">
        <v>0.03</v>
      </c>
      <c r="N74" s="588">
        <f t="shared" si="12"/>
        <v>2.0000000000000004E-2</v>
      </c>
      <c r="O74" s="588">
        <v>4.4999999999999998E-2</v>
      </c>
      <c r="P74" s="588">
        <v>0</v>
      </c>
      <c r="Q74" s="588">
        <f t="shared" si="13"/>
        <v>0.10150000000000001</v>
      </c>
      <c r="R74" s="588">
        <f t="shared" si="14"/>
        <v>5.6500000000000002E-2</v>
      </c>
      <c r="S74" s="588">
        <f t="shared" si="15"/>
        <v>0.26740000000000003</v>
      </c>
      <c r="T74" s="588">
        <f t="shared" si="16"/>
        <v>0.20699999999999999</v>
      </c>
      <c r="V74" s="589">
        <v>8.5000000000000006E-3</v>
      </c>
      <c r="W74" s="589">
        <v>4.7999999999999996E-3</v>
      </c>
      <c r="X74" s="589">
        <v>8.5000000000000006E-3</v>
      </c>
      <c r="Y74" s="589">
        <v>3.4500000000000003E-2</v>
      </c>
      <c r="Z74" s="589">
        <v>5.11E-2</v>
      </c>
      <c r="AA74" s="589">
        <v>6.4999999999999997E-3</v>
      </c>
      <c r="AB74" s="589">
        <v>0.03</v>
      </c>
      <c r="AC74" s="589">
        <v>0</v>
      </c>
      <c r="AD74" s="589">
        <v>4.4999999999999998E-2</v>
      </c>
      <c r="AE74" s="589">
        <v>0</v>
      </c>
      <c r="AF74" s="589">
        <f t="shared" si="17"/>
        <v>8.1499999999999989E-2</v>
      </c>
      <c r="AG74" s="589">
        <f t="shared" si="18"/>
        <v>3.6499999999999998E-2</v>
      </c>
      <c r="AH74" s="589">
        <f t="shared" si="19"/>
        <v>0.2092</v>
      </c>
      <c r="AI74" s="589">
        <f t="shared" si="20"/>
        <v>0.1527</v>
      </c>
    </row>
    <row r="75" spans="1:35" x14ac:dyDescent="0.25">
      <c r="A75" s="16">
        <v>73</v>
      </c>
      <c r="B75" s="586" t="s">
        <v>146</v>
      </c>
      <c r="C75" s="587">
        <v>0.05</v>
      </c>
      <c r="D75" s="587">
        <v>0.4</v>
      </c>
      <c r="E75" s="587">
        <f t="shared" si="21"/>
        <v>2.0000000000000004E-2</v>
      </c>
      <c r="F75" s="17">
        <f t="shared" si="11"/>
        <v>2.0000000000000004</v>
      </c>
      <c r="G75" s="588">
        <v>5.5999999999999999E-3</v>
      </c>
      <c r="H75" s="588">
        <v>4.0000000000000001E-3</v>
      </c>
      <c r="I75" s="588">
        <v>1.11E-2</v>
      </c>
      <c r="J75" s="588">
        <v>4.0099999999999997E-2</v>
      </c>
      <c r="K75" s="588">
        <v>7.2999999999999995E-2</v>
      </c>
      <c r="L75" s="588">
        <v>6.4999999999999997E-3</v>
      </c>
      <c r="M75" s="588">
        <v>0.03</v>
      </c>
      <c r="N75" s="588">
        <f t="shared" si="12"/>
        <v>2.0000000000000004E-2</v>
      </c>
      <c r="O75" s="588">
        <v>4.4999999999999998E-2</v>
      </c>
      <c r="P75" s="588">
        <v>0</v>
      </c>
      <c r="Q75" s="588">
        <f t="shared" si="13"/>
        <v>0.10150000000000001</v>
      </c>
      <c r="R75" s="588">
        <f t="shared" si="14"/>
        <v>5.6500000000000002E-2</v>
      </c>
      <c r="S75" s="588">
        <f t="shared" si="15"/>
        <v>0.26740000000000003</v>
      </c>
      <c r="T75" s="588">
        <f t="shared" si="16"/>
        <v>0.20699999999999999</v>
      </c>
      <c r="V75" s="589">
        <v>8.5000000000000006E-3</v>
      </c>
      <c r="W75" s="589">
        <v>4.7999999999999996E-3</v>
      </c>
      <c r="X75" s="589">
        <v>8.5000000000000006E-3</v>
      </c>
      <c r="Y75" s="589">
        <v>3.4500000000000003E-2</v>
      </c>
      <c r="Z75" s="589">
        <v>5.11E-2</v>
      </c>
      <c r="AA75" s="589">
        <v>6.4999999999999997E-3</v>
      </c>
      <c r="AB75" s="589">
        <v>0.03</v>
      </c>
      <c r="AC75" s="589">
        <v>0</v>
      </c>
      <c r="AD75" s="589">
        <v>4.4999999999999998E-2</v>
      </c>
      <c r="AE75" s="589">
        <v>0</v>
      </c>
      <c r="AF75" s="589">
        <f t="shared" si="17"/>
        <v>8.1499999999999989E-2</v>
      </c>
      <c r="AG75" s="589">
        <f t="shared" si="18"/>
        <v>3.6499999999999998E-2</v>
      </c>
      <c r="AH75" s="589">
        <f t="shared" si="19"/>
        <v>0.2092</v>
      </c>
      <c r="AI75" s="589">
        <f t="shared" si="20"/>
        <v>0.1527</v>
      </c>
    </row>
    <row r="76" spans="1:35" x14ac:dyDescent="0.25">
      <c r="A76" s="16">
        <v>74</v>
      </c>
      <c r="B76" s="586" t="s">
        <v>147</v>
      </c>
      <c r="C76" s="587">
        <v>0.05</v>
      </c>
      <c r="D76" s="587">
        <v>0.4</v>
      </c>
      <c r="E76" s="587">
        <f t="shared" si="21"/>
        <v>2.0000000000000004E-2</v>
      </c>
      <c r="F76" s="17">
        <f t="shared" si="11"/>
        <v>2.0000000000000004</v>
      </c>
      <c r="G76" s="588">
        <v>5.5999999999999999E-3</v>
      </c>
      <c r="H76" s="588">
        <v>4.0000000000000001E-3</v>
      </c>
      <c r="I76" s="588">
        <v>1.11E-2</v>
      </c>
      <c r="J76" s="588">
        <v>4.0099999999999997E-2</v>
      </c>
      <c r="K76" s="588">
        <v>7.2999999999999995E-2</v>
      </c>
      <c r="L76" s="588">
        <v>6.4999999999999997E-3</v>
      </c>
      <c r="M76" s="588">
        <v>0.03</v>
      </c>
      <c r="N76" s="588">
        <f t="shared" si="12"/>
        <v>2.0000000000000004E-2</v>
      </c>
      <c r="O76" s="588">
        <v>4.4999999999999998E-2</v>
      </c>
      <c r="P76" s="588">
        <v>0</v>
      </c>
      <c r="Q76" s="588">
        <f t="shared" si="13"/>
        <v>0.10150000000000001</v>
      </c>
      <c r="R76" s="588">
        <f t="shared" si="14"/>
        <v>5.6500000000000002E-2</v>
      </c>
      <c r="S76" s="588">
        <f t="shared" si="15"/>
        <v>0.26740000000000003</v>
      </c>
      <c r="T76" s="588">
        <f t="shared" si="16"/>
        <v>0.20699999999999999</v>
      </c>
      <c r="V76" s="589">
        <v>8.5000000000000006E-3</v>
      </c>
      <c r="W76" s="589">
        <v>4.7999999999999996E-3</v>
      </c>
      <c r="X76" s="589">
        <v>8.5000000000000006E-3</v>
      </c>
      <c r="Y76" s="589">
        <v>3.4500000000000003E-2</v>
      </c>
      <c r="Z76" s="589">
        <v>5.11E-2</v>
      </c>
      <c r="AA76" s="589">
        <v>6.4999999999999997E-3</v>
      </c>
      <c r="AB76" s="589">
        <v>0.03</v>
      </c>
      <c r="AC76" s="589">
        <v>0</v>
      </c>
      <c r="AD76" s="589">
        <v>4.4999999999999998E-2</v>
      </c>
      <c r="AE76" s="589">
        <v>0</v>
      </c>
      <c r="AF76" s="589">
        <f t="shared" si="17"/>
        <v>8.1499999999999989E-2</v>
      </c>
      <c r="AG76" s="589">
        <f t="shared" si="18"/>
        <v>3.6499999999999998E-2</v>
      </c>
      <c r="AH76" s="589">
        <f t="shared" si="19"/>
        <v>0.2092</v>
      </c>
      <c r="AI76" s="589">
        <f t="shared" si="20"/>
        <v>0.1527</v>
      </c>
    </row>
    <row r="77" spans="1:35" x14ac:dyDescent="0.25">
      <c r="A77" s="16">
        <v>75</v>
      </c>
      <c r="B77" s="586" t="s">
        <v>148</v>
      </c>
      <c r="C77" s="587">
        <v>0.05</v>
      </c>
      <c r="D77" s="587">
        <v>0.4</v>
      </c>
      <c r="E77" s="587">
        <f t="shared" si="21"/>
        <v>2.0000000000000004E-2</v>
      </c>
      <c r="F77" s="17">
        <f t="shared" si="11"/>
        <v>2.0000000000000004</v>
      </c>
      <c r="G77" s="588">
        <v>5.5999999999999999E-3</v>
      </c>
      <c r="H77" s="588">
        <v>4.0000000000000001E-3</v>
      </c>
      <c r="I77" s="588">
        <v>1.11E-2</v>
      </c>
      <c r="J77" s="588">
        <v>4.0099999999999997E-2</v>
      </c>
      <c r="K77" s="588">
        <v>7.2999999999999995E-2</v>
      </c>
      <c r="L77" s="588">
        <v>6.4999999999999997E-3</v>
      </c>
      <c r="M77" s="588">
        <v>0.03</v>
      </c>
      <c r="N77" s="588">
        <f t="shared" si="12"/>
        <v>2.0000000000000004E-2</v>
      </c>
      <c r="O77" s="588">
        <v>4.4999999999999998E-2</v>
      </c>
      <c r="P77" s="588">
        <v>0</v>
      </c>
      <c r="Q77" s="588">
        <f t="shared" si="13"/>
        <v>0.10150000000000001</v>
      </c>
      <c r="R77" s="588">
        <f t="shared" si="14"/>
        <v>5.6500000000000002E-2</v>
      </c>
      <c r="S77" s="588">
        <f t="shared" si="15"/>
        <v>0.26740000000000003</v>
      </c>
      <c r="T77" s="588">
        <f t="shared" si="16"/>
        <v>0.20699999999999999</v>
      </c>
      <c r="V77" s="589">
        <v>8.5000000000000006E-3</v>
      </c>
      <c r="W77" s="589">
        <v>4.7999999999999996E-3</v>
      </c>
      <c r="X77" s="589">
        <v>8.5000000000000006E-3</v>
      </c>
      <c r="Y77" s="589">
        <v>3.4500000000000003E-2</v>
      </c>
      <c r="Z77" s="589">
        <v>5.11E-2</v>
      </c>
      <c r="AA77" s="589">
        <v>6.4999999999999997E-3</v>
      </c>
      <c r="AB77" s="589">
        <v>0.03</v>
      </c>
      <c r="AC77" s="589">
        <v>0</v>
      </c>
      <c r="AD77" s="589">
        <v>4.4999999999999998E-2</v>
      </c>
      <c r="AE77" s="589">
        <v>0</v>
      </c>
      <c r="AF77" s="589">
        <f t="shared" si="17"/>
        <v>8.1499999999999989E-2</v>
      </c>
      <c r="AG77" s="589">
        <f t="shared" si="18"/>
        <v>3.6499999999999998E-2</v>
      </c>
      <c r="AH77" s="589">
        <f t="shared" si="19"/>
        <v>0.2092</v>
      </c>
      <c r="AI77" s="589">
        <f t="shared" si="20"/>
        <v>0.1527</v>
      </c>
    </row>
    <row r="78" spans="1:35" x14ac:dyDescent="0.25">
      <c r="A78" s="16">
        <v>76</v>
      </c>
      <c r="B78" s="586" t="s">
        <v>149</v>
      </c>
      <c r="C78" s="587">
        <v>0.02</v>
      </c>
      <c r="D78" s="587">
        <v>0.4</v>
      </c>
      <c r="E78" s="587">
        <f t="shared" si="21"/>
        <v>8.0000000000000002E-3</v>
      </c>
      <c r="F78" s="17">
        <f t="shared" si="11"/>
        <v>0.8</v>
      </c>
      <c r="G78" s="588">
        <v>5.5999999999999999E-3</v>
      </c>
      <c r="H78" s="588">
        <v>4.0000000000000001E-3</v>
      </c>
      <c r="I78" s="588">
        <v>1.11E-2</v>
      </c>
      <c r="J78" s="588">
        <v>4.0099999999999997E-2</v>
      </c>
      <c r="K78" s="588">
        <v>7.2999999999999995E-2</v>
      </c>
      <c r="L78" s="588">
        <v>6.4999999999999997E-3</v>
      </c>
      <c r="M78" s="588">
        <v>0.03</v>
      </c>
      <c r="N78" s="588">
        <f t="shared" si="12"/>
        <v>8.0000000000000002E-3</v>
      </c>
      <c r="O78" s="588">
        <v>4.4999999999999998E-2</v>
      </c>
      <c r="P78" s="588">
        <v>0</v>
      </c>
      <c r="Q78" s="588">
        <f t="shared" si="13"/>
        <v>8.9499999999999996E-2</v>
      </c>
      <c r="R78" s="588">
        <f t="shared" si="14"/>
        <v>4.4499999999999998E-2</v>
      </c>
      <c r="S78" s="588">
        <f t="shared" si="15"/>
        <v>0.25069999999999998</v>
      </c>
      <c r="T78" s="588">
        <f t="shared" si="16"/>
        <v>0.1918</v>
      </c>
      <c r="V78" s="589">
        <v>8.5000000000000006E-3</v>
      </c>
      <c r="W78" s="589">
        <v>4.7999999999999996E-3</v>
      </c>
      <c r="X78" s="589">
        <v>8.5000000000000006E-3</v>
      </c>
      <c r="Y78" s="589">
        <v>3.4500000000000003E-2</v>
      </c>
      <c r="Z78" s="589">
        <v>5.11E-2</v>
      </c>
      <c r="AA78" s="589">
        <v>6.4999999999999997E-3</v>
      </c>
      <c r="AB78" s="589">
        <v>0.03</v>
      </c>
      <c r="AC78" s="589">
        <v>0</v>
      </c>
      <c r="AD78" s="589">
        <v>4.4999999999999998E-2</v>
      </c>
      <c r="AE78" s="589">
        <v>0</v>
      </c>
      <c r="AF78" s="589">
        <f t="shared" si="17"/>
        <v>8.1499999999999989E-2</v>
      </c>
      <c r="AG78" s="589">
        <f t="shared" si="18"/>
        <v>3.6499999999999998E-2</v>
      </c>
      <c r="AH78" s="589">
        <f t="shared" si="19"/>
        <v>0.2092</v>
      </c>
      <c r="AI78" s="589">
        <f t="shared" si="20"/>
        <v>0.1527</v>
      </c>
    </row>
    <row r="79" spans="1:35" x14ac:dyDescent="0.25">
      <c r="A79" s="16">
        <v>77</v>
      </c>
      <c r="B79" s="586" t="s">
        <v>150</v>
      </c>
      <c r="C79" s="587">
        <v>0.05</v>
      </c>
      <c r="D79" s="587">
        <v>0.4</v>
      </c>
      <c r="E79" s="587">
        <f t="shared" si="21"/>
        <v>2.0000000000000004E-2</v>
      </c>
      <c r="F79" s="17">
        <f t="shared" si="11"/>
        <v>2.0000000000000004</v>
      </c>
      <c r="G79" s="588">
        <v>5.5999999999999999E-3</v>
      </c>
      <c r="H79" s="588">
        <v>4.0000000000000001E-3</v>
      </c>
      <c r="I79" s="588">
        <v>1.11E-2</v>
      </c>
      <c r="J79" s="588">
        <v>4.0099999999999997E-2</v>
      </c>
      <c r="K79" s="588">
        <v>7.2999999999999995E-2</v>
      </c>
      <c r="L79" s="588">
        <v>6.4999999999999997E-3</v>
      </c>
      <c r="M79" s="588">
        <v>0.03</v>
      </c>
      <c r="N79" s="588">
        <f t="shared" si="12"/>
        <v>2.0000000000000004E-2</v>
      </c>
      <c r="O79" s="588">
        <v>4.4999999999999998E-2</v>
      </c>
      <c r="P79" s="588">
        <v>0</v>
      </c>
      <c r="Q79" s="588">
        <f t="shared" si="13"/>
        <v>0.10150000000000001</v>
      </c>
      <c r="R79" s="588">
        <f t="shared" si="14"/>
        <v>5.6500000000000002E-2</v>
      </c>
      <c r="S79" s="588">
        <f t="shared" si="15"/>
        <v>0.26740000000000003</v>
      </c>
      <c r="T79" s="588">
        <f t="shared" si="16"/>
        <v>0.20699999999999999</v>
      </c>
      <c r="V79" s="589">
        <v>8.5000000000000006E-3</v>
      </c>
      <c r="W79" s="589">
        <v>4.7999999999999996E-3</v>
      </c>
      <c r="X79" s="589">
        <v>8.5000000000000006E-3</v>
      </c>
      <c r="Y79" s="589">
        <v>3.4500000000000003E-2</v>
      </c>
      <c r="Z79" s="589">
        <v>5.11E-2</v>
      </c>
      <c r="AA79" s="589">
        <v>6.4999999999999997E-3</v>
      </c>
      <c r="AB79" s="589">
        <v>0.03</v>
      </c>
      <c r="AC79" s="589">
        <v>0</v>
      </c>
      <c r="AD79" s="589">
        <v>4.4999999999999998E-2</v>
      </c>
      <c r="AE79" s="589">
        <v>0</v>
      </c>
      <c r="AF79" s="589">
        <f t="shared" si="17"/>
        <v>8.1499999999999989E-2</v>
      </c>
      <c r="AG79" s="589">
        <f t="shared" si="18"/>
        <v>3.6499999999999998E-2</v>
      </c>
      <c r="AH79" s="589">
        <f t="shared" si="19"/>
        <v>0.2092</v>
      </c>
      <c r="AI79" s="589">
        <f t="shared" si="20"/>
        <v>0.1527</v>
      </c>
    </row>
    <row r="80" spans="1:35" x14ac:dyDescent="0.25">
      <c r="A80" s="16">
        <v>78</v>
      </c>
      <c r="B80" s="586" t="s">
        <v>151</v>
      </c>
      <c r="C80" s="587">
        <v>0.05</v>
      </c>
      <c r="D80" s="587">
        <v>0.4</v>
      </c>
      <c r="E80" s="587">
        <f t="shared" si="21"/>
        <v>2.0000000000000004E-2</v>
      </c>
      <c r="F80" s="17">
        <f t="shared" si="11"/>
        <v>2.0000000000000004</v>
      </c>
      <c r="G80" s="588">
        <v>5.5999999999999999E-3</v>
      </c>
      <c r="H80" s="588">
        <v>4.0000000000000001E-3</v>
      </c>
      <c r="I80" s="588">
        <v>1.11E-2</v>
      </c>
      <c r="J80" s="588">
        <v>4.0099999999999997E-2</v>
      </c>
      <c r="K80" s="588">
        <v>7.2999999999999995E-2</v>
      </c>
      <c r="L80" s="588">
        <v>6.4999999999999997E-3</v>
      </c>
      <c r="M80" s="588">
        <v>0.03</v>
      </c>
      <c r="N80" s="588">
        <f t="shared" si="12"/>
        <v>2.0000000000000004E-2</v>
      </c>
      <c r="O80" s="588">
        <v>4.4999999999999998E-2</v>
      </c>
      <c r="P80" s="588">
        <v>0</v>
      </c>
      <c r="Q80" s="588">
        <f t="shared" si="13"/>
        <v>0.10150000000000001</v>
      </c>
      <c r="R80" s="588">
        <f t="shared" si="14"/>
        <v>5.6500000000000002E-2</v>
      </c>
      <c r="S80" s="588">
        <f t="shared" si="15"/>
        <v>0.26740000000000003</v>
      </c>
      <c r="T80" s="588">
        <f t="shared" si="16"/>
        <v>0.20699999999999999</v>
      </c>
      <c r="V80" s="589">
        <v>8.5000000000000006E-3</v>
      </c>
      <c r="W80" s="589">
        <v>4.7999999999999996E-3</v>
      </c>
      <c r="X80" s="589">
        <v>8.5000000000000006E-3</v>
      </c>
      <c r="Y80" s="589">
        <v>3.4500000000000003E-2</v>
      </c>
      <c r="Z80" s="589">
        <v>5.11E-2</v>
      </c>
      <c r="AA80" s="589">
        <v>6.4999999999999997E-3</v>
      </c>
      <c r="AB80" s="589">
        <v>0.03</v>
      </c>
      <c r="AC80" s="589">
        <v>0</v>
      </c>
      <c r="AD80" s="589">
        <v>4.4999999999999998E-2</v>
      </c>
      <c r="AE80" s="589">
        <v>0</v>
      </c>
      <c r="AF80" s="589">
        <f t="shared" si="17"/>
        <v>8.1499999999999989E-2</v>
      </c>
      <c r="AG80" s="589">
        <f t="shared" si="18"/>
        <v>3.6499999999999998E-2</v>
      </c>
      <c r="AH80" s="589">
        <f t="shared" si="19"/>
        <v>0.2092</v>
      </c>
      <c r="AI80" s="589">
        <f t="shared" si="20"/>
        <v>0.1527</v>
      </c>
    </row>
    <row r="81" spans="1:35" x14ac:dyDescent="0.25">
      <c r="A81" s="16">
        <v>79</v>
      </c>
      <c r="B81" s="586" t="s">
        <v>152</v>
      </c>
      <c r="C81" s="587">
        <v>0.05</v>
      </c>
      <c r="D81" s="587">
        <v>0.4</v>
      </c>
      <c r="E81" s="587">
        <f t="shared" si="21"/>
        <v>2.0000000000000004E-2</v>
      </c>
      <c r="F81" s="17">
        <f t="shared" si="11"/>
        <v>2.0000000000000004</v>
      </c>
      <c r="G81" s="588">
        <v>5.5999999999999999E-3</v>
      </c>
      <c r="H81" s="588">
        <v>4.0000000000000001E-3</v>
      </c>
      <c r="I81" s="588">
        <v>1.11E-2</v>
      </c>
      <c r="J81" s="588">
        <v>4.0099999999999997E-2</v>
      </c>
      <c r="K81" s="588">
        <v>7.2999999999999995E-2</v>
      </c>
      <c r="L81" s="588">
        <v>6.4999999999999997E-3</v>
      </c>
      <c r="M81" s="588">
        <v>0.03</v>
      </c>
      <c r="N81" s="588">
        <f t="shared" si="12"/>
        <v>2.0000000000000004E-2</v>
      </c>
      <c r="O81" s="588">
        <v>4.4999999999999998E-2</v>
      </c>
      <c r="P81" s="588">
        <v>0</v>
      </c>
      <c r="Q81" s="588">
        <f t="shared" si="13"/>
        <v>0.10150000000000001</v>
      </c>
      <c r="R81" s="588">
        <f t="shared" si="14"/>
        <v>5.6500000000000002E-2</v>
      </c>
      <c r="S81" s="588">
        <f t="shared" si="15"/>
        <v>0.26740000000000003</v>
      </c>
      <c r="T81" s="588">
        <f t="shared" si="16"/>
        <v>0.20699999999999999</v>
      </c>
      <c r="V81" s="589">
        <v>8.5000000000000006E-3</v>
      </c>
      <c r="W81" s="589">
        <v>4.7999999999999996E-3</v>
      </c>
      <c r="X81" s="589">
        <v>8.5000000000000006E-3</v>
      </c>
      <c r="Y81" s="589">
        <v>3.4500000000000003E-2</v>
      </c>
      <c r="Z81" s="589">
        <v>5.11E-2</v>
      </c>
      <c r="AA81" s="589">
        <v>6.4999999999999997E-3</v>
      </c>
      <c r="AB81" s="589">
        <v>0.03</v>
      </c>
      <c r="AC81" s="589">
        <v>0</v>
      </c>
      <c r="AD81" s="589">
        <v>4.4999999999999998E-2</v>
      </c>
      <c r="AE81" s="589">
        <v>0</v>
      </c>
      <c r="AF81" s="589">
        <f t="shared" si="17"/>
        <v>8.1499999999999989E-2</v>
      </c>
      <c r="AG81" s="589">
        <f t="shared" si="18"/>
        <v>3.6499999999999998E-2</v>
      </c>
      <c r="AH81" s="589">
        <f t="shared" si="19"/>
        <v>0.2092</v>
      </c>
      <c r="AI81" s="589">
        <f t="shared" si="20"/>
        <v>0.1527</v>
      </c>
    </row>
  </sheetData>
  <mergeCells count="2">
    <mergeCell ref="G1:T1"/>
    <mergeCell ref="V1:AI1"/>
  </mergeCells>
  <printOptions horizontalCentered="1"/>
  <pageMargins left="0.39370078740157477" right="0.39370078740157477" top="0.39370078740157477" bottom="0.39370078740157477" header="0.31496062000000002" footer="0.31496062000000002"/>
  <pageSetup scale="63" orientation="portrait" r:id="rId1"/>
  <headerFooter>
    <oddFooter>&amp;C&amp;"Arial"&amp;8Página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T122"/>
  <sheetViews>
    <sheetView zoomScale="96" zoomScaleNormal="96" zoomScaleSheetLayoutView="51" workbookViewId="0">
      <pane xSplit="3" ySplit="4" topLeftCell="D5" activePane="bottomRight" state="frozen"/>
      <selection pane="topRight" activeCell="D1" sqref="D1"/>
      <selection pane="bottomLeft" activeCell="A5" sqref="A5"/>
      <selection pane="bottomRight" activeCell="D2" sqref="D2"/>
    </sheetView>
  </sheetViews>
  <sheetFormatPr defaultColWidth="9.140625" defaultRowHeight="15" x14ac:dyDescent="0.25"/>
  <cols>
    <col min="1" max="1" width="13.7109375" style="20" hidden="1" customWidth="1"/>
    <col min="2" max="2" width="8.5703125" style="21" customWidth="1"/>
    <col min="3" max="3" width="11.7109375" style="22" bestFit="1" customWidth="1"/>
    <col min="4" max="4" width="121.28515625" style="7" customWidth="1"/>
    <col min="5" max="5" width="7.85546875" style="7" customWidth="1"/>
    <col min="6" max="6" width="7" style="7" customWidth="1"/>
    <col min="7" max="7" width="11.85546875" style="389" customWidth="1"/>
    <col min="8" max="8" width="23.42578125" style="41" customWidth="1"/>
    <col min="9" max="9" width="21.5703125" style="41" customWidth="1"/>
    <col min="10" max="10" width="12.28515625" style="6" customWidth="1"/>
    <col min="11" max="11" width="12" style="6" customWidth="1"/>
    <col min="12" max="12" width="14.85546875" style="600" customWidth="1"/>
    <col min="13" max="13" width="14.85546875" style="10" customWidth="1"/>
    <col min="14" max="14" width="16.7109375" style="10" customWidth="1"/>
    <col min="15" max="15" width="20.7109375" style="10" customWidth="1"/>
    <col min="16" max="16" width="10.140625" style="7" customWidth="1"/>
    <col min="17" max="17" width="12.140625" style="7" customWidth="1"/>
    <col min="18" max="18" width="10.140625" style="22" bestFit="1" customWidth="1"/>
    <col min="19" max="19" width="15.85546875" style="7" customWidth="1"/>
    <col min="20" max="20" width="14.42578125" style="7" bestFit="1" customWidth="1"/>
    <col min="21" max="16384" width="9.140625" style="7"/>
  </cols>
  <sheetData>
    <row r="3" spans="1:20" x14ac:dyDescent="0.25">
      <c r="D3" s="599" t="s">
        <v>20399</v>
      </c>
    </row>
    <row r="4" spans="1:20" ht="45" customHeight="1" x14ac:dyDescent="0.25">
      <c r="A4" s="23" t="s">
        <v>17</v>
      </c>
      <c r="B4" s="24" t="s">
        <v>18</v>
      </c>
      <c r="C4" s="25" t="s">
        <v>0</v>
      </c>
      <c r="D4" s="344" t="s">
        <v>20398</v>
      </c>
      <c r="E4" s="23" t="s">
        <v>19</v>
      </c>
      <c r="F4" s="23" t="s">
        <v>20</v>
      </c>
      <c r="G4" s="390" t="s">
        <v>8181</v>
      </c>
      <c r="H4" s="42" t="s">
        <v>21</v>
      </c>
      <c r="I4" s="42" t="s">
        <v>22</v>
      </c>
      <c r="J4" s="26" t="s">
        <v>23</v>
      </c>
      <c r="K4" s="26" t="s">
        <v>24</v>
      </c>
      <c r="L4" s="601" t="s">
        <v>25</v>
      </c>
      <c r="M4" s="11" t="s">
        <v>26</v>
      </c>
      <c r="N4" s="11" t="s">
        <v>27</v>
      </c>
      <c r="O4" s="11" t="s">
        <v>28</v>
      </c>
      <c r="R4" s="22" t="s">
        <v>395</v>
      </c>
      <c r="S4" s="7" t="s">
        <v>396</v>
      </c>
    </row>
    <row r="5" spans="1:20" s="27" customFormat="1" x14ac:dyDescent="0.25">
      <c r="A5" s="28">
        <v>1</v>
      </c>
      <c r="B5" s="29" t="s">
        <v>29</v>
      </c>
      <c r="C5" s="30"/>
      <c r="D5" s="31" t="s">
        <v>30</v>
      </c>
      <c r="E5" s="31"/>
      <c r="F5" s="31"/>
      <c r="G5" s="31"/>
      <c r="H5" s="43"/>
      <c r="I5" s="43"/>
      <c r="J5" s="32"/>
      <c r="K5" s="32"/>
      <c r="L5" s="602" t="str">
        <f t="shared" ref="L5:L6" si="0">IF(C5="","",TRUNC(H5*(1+J5),2))</f>
        <v/>
      </c>
      <c r="M5" s="12" t="str">
        <f t="shared" ref="M5:M6" si="1">IF(C5="","",TRUNC(I5*(1+K5),2))</f>
        <v/>
      </c>
      <c r="N5" s="31"/>
      <c r="O5" s="33"/>
      <c r="R5" s="53"/>
    </row>
    <row r="6" spans="1:20" ht="15" customHeight="1" x14ac:dyDescent="0.25">
      <c r="A6" s="14">
        <v>3</v>
      </c>
      <c r="B6" s="2" t="s">
        <v>31</v>
      </c>
      <c r="C6" s="57" t="s">
        <v>458</v>
      </c>
      <c r="D6" s="64" t="str">
        <f>VLOOKUP(C6,'serv SEM DES'!$A$2:$I$13154,3,FALSE)</f>
        <v>Placa de obra em chapa de aço galvanizado (REF 74209/001 descontinuado em 01/01/2020)</v>
      </c>
      <c r="E6" s="54"/>
      <c r="F6" s="4" t="str">
        <f>VLOOKUP(C6,'serv SEM DES'!$B$2:$E$13154,3,FALSE)</f>
        <v>m²</v>
      </c>
      <c r="G6" s="395">
        <v>8</v>
      </c>
      <c r="H6" s="590">
        <f>VLOOKUP(C6,'serv SEM DES'!$B$2:$I$13154,4,FALSE)</f>
        <v>314.82</v>
      </c>
      <c r="I6" s="590">
        <f>VLOOKUP(C6,'serv COM DES'!$B$2:$E$13119,4,FALSE)</f>
        <v>309.36</v>
      </c>
      <c r="J6" s="9">
        <f>VLOOKUP($D$3,'Municípios BDI Serviços'!$B$11:$AI$81,19,FALSE)</f>
        <v>0.20699999999999999</v>
      </c>
      <c r="K6" s="9">
        <f>VLOOKUP($D$3,'Municípios BDI Serviços'!$B$11:$AI$81,18,FALSE)</f>
        <v>0.26740000000000003</v>
      </c>
      <c r="L6" s="602">
        <f t="shared" si="0"/>
        <v>379.98</v>
      </c>
      <c r="M6" s="5">
        <f t="shared" si="1"/>
        <v>392.08</v>
      </c>
      <c r="N6" s="5">
        <f t="shared" ref="N6" si="2">IF(G6="","",TRUNC(G6*L6,2))</f>
        <v>3039.84</v>
      </c>
      <c r="O6" s="5">
        <f t="shared" ref="O6" si="3">IF(G6="","",TRUNC(G6*M6,2))</f>
        <v>3136.64</v>
      </c>
      <c r="P6" s="39">
        <f>IF(N6="","",(N6/$N$111))</f>
        <v>1.3316145256653297E-2</v>
      </c>
      <c r="Q6" s="39">
        <f>IF(O6="","",(O6/$O$111))</f>
        <v>1.3434428481276201E-2</v>
      </c>
      <c r="R6" s="52" t="str">
        <f t="shared" ref="R6:R76" si="4">IF(E6&gt;0,TRUNC(G6/E6,3),"")</f>
        <v/>
      </c>
      <c r="S6" s="7" t="str">
        <f t="shared" ref="S6:S76" si="5">IF(R6="","",TRUNC(R6*E6,3))</f>
        <v/>
      </c>
      <c r="T6" s="7" t="str">
        <f t="shared" ref="T6:T76" si="6">IF(R6="","",IF(S6=G6,TRUE,FALSE))</f>
        <v/>
      </c>
    </row>
    <row r="7" spans="1:20" ht="15" customHeight="1" x14ac:dyDescent="0.25">
      <c r="A7" s="50"/>
      <c r="B7" s="2" t="s">
        <v>194</v>
      </c>
      <c r="C7" s="61" t="s">
        <v>7883</v>
      </c>
      <c r="D7" s="64" t="str">
        <f>VLOOKUP(C7,'serv SEM DES'!$A$2:$I$13154,3,FALSE)</f>
        <v>Barracão para depósito em tábuas de madeira, cobertura em fibrocimento 4mm,  incluso piso argamassa traço 1:6 (cimento e areia)</v>
      </c>
      <c r="E7" s="54"/>
      <c r="F7" s="4" t="str">
        <f>VLOOKUP(C7,'serv SEM DES'!$B$2:$E$13154,3,FALSE)</f>
        <v>m²</v>
      </c>
      <c r="G7" s="395">
        <v>12</v>
      </c>
      <c r="H7" s="590">
        <f>VLOOKUP(C7,'serv SEM DES'!$B$2:$I$13154,4,FALSE)</f>
        <v>519.86</v>
      </c>
      <c r="I7" s="590">
        <f>VLOOKUP(C7,'serv COM DES'!$B$2:$E$13119,4,FALSE)</f>
        <v>490.92</v>
      </c>
      <c r="J7" s="9">
        <f>VLOOKUP($D$3,'Municípios BDI Serviços'!$B$11:$AI$81,19,FALSE)</f>
        <v>0.20699999999999999</v>
      </c>
      <c r="K7" s="9">
        <f>VLOOKUP($D$3,'Municípios BDI Serviços'!$B$11:$AI$81,18,FALSE)</f>
        <v>0.26740000000000003</v>
      </c>
      <c r="L7" s="602">
        <f t="shared" ref="L7:L16" si="7">IF(C7="","",TRUNC(H7*(1+J7),2))</f>
        <v>627.47</v>
      </c>
      <c r="M7" s="5">
        <f t="shared" ref="M7:M16" si="8">IF(C7="","",TRUNC(I7*(1+K7),2))</f>
        <v>622.19000000000005</v>
      </c>
      <c r="N7" s="5">
        <f t="shared" ref="N7" si="9">IF(G7="","",TRUNC(G7*L7,2))</f>
        <v>7529.64</v>
      </c>
      <c r="O7" s="5">
        <f t="shared" ref="O7" si="10">IF(G7="","",TRUNC(G7*M7,2))</f>
        <v>7466.28</v>
      </c>
      <c r="P7" s="39">
        <f>IF(N7="","",(N7/$N$111))</f>
        <v>3.2983900458677738E-2</v>
      </c>
      <c r="Q7" s="39">
        <f>IF(O7="","",(O7/$O$111))</f>
        <v>3.1978551788277541E-2</v>
      </c>
      <c r="R7" s="52"/>
    </row>
    <row r="8" spans="1:20" ht="15" customHeight="1" x14ac:dyDescent="0.25">
      <c r="A8" s="50"/>
      <c r="B8" s="2" t="s">
        <v>32</v>
      </c>
      <c r="C8" s="58" t="s">
        <v>254</v>
      </c>
      <c r="D8" s="64" t="str">
        <f>VLOOKUP(C8,'serv SEM DES'!$A$2:$I$13154,3,FALSE)</f>
        <v>Sinalização de advertência de obra com placa (fundo laranja) sobre cavalete, conforme ABNT-NBR-7678</v>
      </c>
      <c r="E8" s="54"/>
      <c r="F8" s="4" t="str">
        <f>VLOOKUP(C8,'serv SEM DES'!$B$2:$E$13154,3,FALSE)</f>
        <v>un</v>
      </c>
      <c r="G8" s="395">
        <v>2</v>
      </c>
      <c r="H8" s="590">
        <f>VLOOKUP(C8,'serv SEM DES'!$B$2:$I$13154,4,FALSE)</f>
        <v>292.20999999999998</v>
      </c>
      <c r="I8" s="590">
        <f>VLOOKUP(C8,'serv COM DES'!$B$2:$E$13119,4,FALSE)</f>
        <v>287.60000000000002</v>
      </c>
      <c r="J8" s="9">
        <f>VLOOKUP($D$3,'Municípios BDI Serviços'!$B$11:$AI$81,19,FALSE)</f>
        <v>0.20699999999999999</v>
      </c>
      <c r="K8" s="9">
        <f>VLOOKUP($D$3,'Municípios BDI Serviços'!$B$11:$AI$81,18,FALSE)</f>
        <v>0.26740000000000003</v>
      </c>
      <c r="L8" s="602">
        <f t="shared" si="7"/>
        <v>352.69</v>
      </c>
      <c r="M8" s="5">
        <f t="shared" si="8"/>
        <v>364.5</v>
      </c>
      <c r="N8" s="5">
        <f t="shared" ref="N8:N13" si="11">IF(G8="","",TRUNC(G8*L8,2))</f>
        <v>705.38</v>
      </c>
      <c r="O8" s="5">
        <f t="shared" ref="O8:O13" si="12">IF(G8="","",TRUNC(G8*M8,2))</f>
        <v>729</v>
      </c>
      <c r="P8" s="39">
        <f>IF(N8="","",(N8/$N$111))</f>
        <v>3.0899463593932913E-3</v>
      </c>
      <c r="Q8" s="39">
        <f>IF(O8="","",(O8/$O$111))</f>
        <v>3.122353334412094E-3</v>
      </c>
      <c r="R8" s="52" t="str">
        <f t="shared" si="4"/>
        <v/>
      </c>
      <c r="S8" s="7" t="str">
        <f t="shared" si="5"/>
        <v/>
      </c>
      <c r="T8" s="7" t="str">
        <f t="shared" si="6"/>
        <v/>
      </c>
    </row>
    <row r="9" spans="1:20" ht="15" customHeight="1" x14ac:dyDescent="0.25">
      <c r="A9" s="50"/>
      <c r="B9" s="2" t="s">
        <v>33</v>
      </c>
      <c r="C9" s="58" t="s">
        <v>7887</v>
      </c>
      <c r="D9" s="64" t="str">
        <f>VLOOKUP(C9,'serv SEM DES'!$A$2:$I$13154,3,FALSE)</f>
        <v>Sinalização de transito - noturna (REF SINAPI 74221/001 - desc em abril de 2020)</v>
      </c>
      <c r="E9" s="54"/>
      <c r="F9" s="4" t="str">
        <f>VLOOKUP(C9,'serv SEM DES'!$B$2:$E$13154,3,FALSE)</f>
        <v>m</v>
      </c>
      <c r="G9" s="395">
        <v>2</v>
      </c>
      <c r="H9" s="590">
        <f>VLOOKUP(C9,'serv SEM DES'!$B$2:$I$13154,4,FALSE)</f>
        <v>3.14</v>
      </c>
      <c r="I9" s="590">
        <f>VLOOKUP(C9,'serv COM DES'!$B$2:$E$13119,4,FALSE)</f>
        <v>2.94</v>
      </c>
      <c r="J9" s="9">
        <f>VLOOKUP($D$3,'Municípios BDI Serviços'!$B$11:$AI$81,19,FALSE)</f>
        <v>0.20699999999999999</v>
      </c>
      <c r="K9" s="9">
        <f>VLOOKUP($D$3,'Municípios BDI Serviços'!$B$11:$AI$81,18,FALSE)</f>
        <v>0.26740000000000003</v>
      </c>
      <c r="L9" s="602">
        <f t="shared" ref="L9:L13" si="13">IF(C9="","",TRUNC(H9*(1+J9),2))</f>
        <v>3.78</v>
      </c>
      <c r="M9" s="5">
        <f t="shared" ref="M9:M13" si="14">IF(C9="","",TRUNC(I9*(1+K9),2))</f>
        <v>3.72</v>
      </c>
      <c r="N9" s="5">
        <f t="shared" si="11"/>
        <v>7.56</v>
      </c>
      <c r="O9" s="5">
        <f t="shared" si="12"/>
        <v>7.44</v>
      </c>
      <c r="P9" s="39">
        <f>IF(N9="","",(N9/$N$111))</f>
        <v>3.3116893698450875E-5</v>
      </c>
      <c r="Q9" s="39">
        <f>IF(O9="","",(O9/$O$111))</f>
        <v>3.1865992877950593E-5</v>
      </c>
      <c r="R9" s="52"/>
    </row>
    <row r="10" spans="1:20" ht="15" customHeight="1" x14ac:dyDescent="0.25">
      <c r="A10" s="50"/>
      <c r="B10" s="2" t="s">
        <v>165</v>
      </c>
      <c r="C10" s="47" t="s">
        <v>7143</v>
      </c>
      <c r="D10" s="64" t="str">
        <f>VLOOKUP(C10,'serv SEM DES'!$A$2:$I$13154,3,FALSE)</f>
        <v>Isolamento de obra com tela plástica laranja, altura 1,20m, malha retangular e estrutura de madeira pontaleteada.</v>
      </c>
      <c r="E10" s="54"/>
      <c r="F10" s="4" t="str">
        <f>VLOOKUP(C10,'serv SEM DES'!$B$2:$E$13154,3,FALSE)</f>
        <v>m²</v>
      </c>
      <c r="G10" s="395">
        <v>8</v>
      </c>
      <c r="H10" s="590">
        <f>VLOOKUP(C10,'serv SEM DES'!$B$2:$I$13154,4,FALSE)</f>
        <v>22.46</v>
      </c>
      <c r="I10" s="590">
        <f>VLOOKUP(C10,'serv COM DES'!$B$2:$E$13119,4,FALSE)</f>
        <v>20.61</v>
      </c>
      <c r="J10" s="9">
        <f>VLOOKUP($D$3,'Municípios BDI Serviços'!$B$11:$AI$81,19,FALSE)</f>
        <v>0.20699999999999999</v>
      </c>
      <c r="K10" s="9">
        <f>VLOOKUP($D$3,'Municípios BDI Serviços'!$B$11:$AI$81,18,FALSE)</f>
        <v>0.26740000000000003</v>
      </c>
      <c r="L10" s="602">
        <f t="shared" si="13"/>
        <v>27.1</v>
      </c>
      <c r="M10" s="5">
        <f t="shared" si="14"/>
        <v>26.12</v>
      </c>
      <c r="N10" s="5">
        <f t="shared" si="11"/>
        <v>216.8</v>
      </c>
      <c r="O10" s="5">
        <f t="shared" si="12"/>
        <v>208.96</v>
      </c>
      <c r="P10" s="39">
        <f>IF(N10="","",(N10/$N$111))</f>
        <v>9.4970139600848561E-4</v>
      </c>
      <c r="Q10" s="39">
        <f>IF(O10="","",(O10/$O$111))</f>
        <v>8.9498896126028967E-4</v>
      </c>
      <c r="R10" s="52"/>
    </row>
    <row r="11" spans="1:20" ht="15" customHeight="1" x14ac:dyDescent="0.25">
      <c r="A11" s="50"/>
      <c r="B11" s="381"/>
      <c r="C11" s="47"/>
      <c r="D11" s="394"/>
      <c r="E11" s="54"/>
      <c r="F11" s="388"/>
      <c r="G11" s="395"/>
      <c r="H11" s="388"/>
      <c r="I11" s="591"/>
      <c r="J11" s="385"/>
      <c r="K11" s="385"/>
      <c r="L11" s="603" t="s">
        <v>35</v>
      </c>
      <c r="M11" s="40"/>
      <c r="N11" s="34">
        <f>SUM(N6:N10)</f>
        <v>11499.219999999998</v>
      </c>
      <c r="O11" s="34">
        <f>SUM(O6:O10)</f>
        <v>11548.32</v>
      </c>
      <c r="P11" s="39">
        <f>N11/N111</f>
        <v>5.0372810364431246E-2</v>
      </c>
      <c r="Q11" s="39">
        <f>O11/O111</f>
        <v>4.9462188558104081E-2</v>
      </c>
      <c r="R11" s="52"/>
    </row>
    <row r="12" spans="1:20" ht="15" customHeight="1" x14ac:dyDescent="0.25">
      <c r="A12" s="50"/>
      <c r="B12" s="29" t="s">
        <v>36</v>
      </c>
      <c r="C12" s="30"/>
      <c r="D12" s="31" t="s">
        <v>20494</v>
      </c>
      <c r="E12" s="31"/>
      <c r="F12" s="31"/>
      <c r="G12" s="31"/>
      <c r="H12" s="43"/>
      <c r="I12" s="43"/>
      <c r="J12" s="32"/>
      <c r="K12" s="32"/>
      <c r="L12" s="602" t="str">
        <f t="shared" ref="L12" si="15">IF(C12="","",TRUNC(H12*(1+J12),2))</f>
        <v/>
      </c>
      <c r="M12" s="12" t="str">
        <f t="shared" ref="M12" si="16">IF(C12="","",TRUNC(I12*(1+K12),2))</f>
        <v/>
      </c>
      <c r="N12" s="31"/>
      <c r="O12" s="33"/>
      <c r="P12" s="39"/>
      <c r="Q12" s="39"/>
      <c r="R12" s="52"/>
    </row>
    <row r="13" spans="1:20" ht="15" customHeight="1" x14ac:dyDescent="0.25">
      <c r="A13" s="50"/>
      <c r="B13" s="2" t="s">
        <v>37</v>
      </c>
      <c r="C13" s="47" t="s">
        <v>256</v>
      </c>
      <c r="D13" s="64" t="str">
        <f>VLOOKUP(C13,'serv SEM DES'!$A$2:$I$13154,3,FALSE)</f>
        <v>Demolição de concreto simples (Ref. Sinapi 73616)</v>
      </c>
      <c r="E13" s="54"/>
      <c r="F13" s="4" t="str">
        <f>VLOOKUP(C13,'serv SEM DES'!$B$2:$E$13154,3,FALSE)</f>
        <v>m³</v>
      </c>
      <c r="G13" s="395">
        <f>Dre_Ser_Prel!K21</f>
        <v>3.48705</v>
      </c>
      <c r="H13" s="590">
        <f>VLOOKUP(C13,'serv SEM DES'!$B$2:$I$13154,4,FALSE)</f>
        <v>250.49</v>
      </c>
      <c r="I13" s="590">
        <f>VLOOKUP(C13,'serv COM DES'!$B$2:$E$13119,4,FALSE)</f>
        <v>226.61</v>
      </c>
      <c r="J13" s="9">
        <f>VLOOKUP($D$3,'Municípios BDI Serviços'!$B$11:$AI$81,19,FALSE)</f>
        <v>0.20699999999999999</v>
      </c>
      <c r="K13" s="9">
        <f>VLOOKUP($D$3,'Municípios BDI Serviços'!$B$11:$AI$81,18,FALSE)</f>
        <v>0.26740000000000003</v>
      </c>
      <c r="L13" s="602">
        <f t="shared" si="13"/>
        <v>302.33999999999997</v>
      </c>
      <c r="M13" s="5">
        <f t="shared" si="14"/>
        <v>287.2</v>
      </c>
      <c r="N13" s="5">
        <f t="shared" si="11"/>
        <v>1054.27</v>
      </c>
      <c r="O13" s="5">
        <f t="shared" si="12"/>
        <v>1001.48</v>
      </c>
      <c r="P13" s="39">
        <f t="shared" ref="P13:P34" si="17">IF(N13="","",(N13/$N$111))</f>
        <v>4.6182734814108209E-3</v>
      </c>
      <c r="Q13" s="39">
        <f t="shared" ref="Q13:Q34" si="18">IF(O13="","",(O13/$O$111))</f>
        <v>4.289402492931446E-3</v>
      </c>
      <c r="R13" s="52"/>
    </row>
    <row r="14" spans="1:20" ht="15" customHeight="1" x14ac:dyDescent="0.25">
      <c r="A14" s="50"/>
      <c r="B14" s="2" t="s">
        <v>38</v>
      </c>
      <c r="C14" s="47" t="s">
        <v>7608</v>
      </c>
      <c r="D14" s="64" t="str">
        <f>VLOOKUP(C14,'serv SEM DES'!$A$2:$I$13154,3,FALSE)</f>
        <v>Demolição de pavimento asfáltico com emprego de retro-escavadeira e serra de disco, exclusive bota-fora do material</v>
      </c>
      <c r="E14" s="54"/>
      <c r="F14" s="4" t="str">
        <f>VLOOKUP(C14,'serv SEM DES'!$B$2:$E$13154,3,FALSE)</f>
        <v>m³</v>
      </c>
      <c r="G14" s="395">
        <f>Dre_Ser_Prel!K67</f>
        <v>2.7586440000000003</v>
      </c>
      <c r="H14" s="590">
        <f>VLOOKUP(C14,'serv SEM DES'!$B$2:$I$13154,4,FALSE)</f>
        <v>22.1</v>
      </c>
      <c r="I14" s="590">
        <f>VLOOKUP(C14,'serv COM DES'!$B$2:$E$13119,4,FALSE)</f>
        <v>21.33</v>
      </c>
      <c r="J14" s="9">
        <f>VLOOKUP($D$3,'Municípios BDI Serviços'!$B$11:$AI$81,19,FALSE)</f>
        <v>0.20699999999999999</v>
      </c>
      <c r="K14" s="9">
        <f>VLOOKUP($D$3,'Municípios BDI Serviços'!$B$11:$AI$81,18,FALSE)</f>
        <v>0.26740000000000003</v>
      </c>
      <c r="L14" s="602">
        <f t="shared" ref="L14" si="19">IF(C14="","",TRUNC(H14*(1+J14),2))</f>
        <v>26.67</v>
      </c>
      <c r="M14" s="5">
        <f t="shared" ref="M14" si="20">IF(C14="","",TRUNC(I14*(1+K14),2))</f>
        <v>27.03</v>
      </c>
      <c r="N14" s="5">
        <f t="shared" ref="N14" si="21">IF(G14="","",TRUNC(G14*L14,2))</f>
        <v>73.569999999999993</v>
      </c>
      <c r="O14" s="5">
        <f t="shared" ref="O14" si="22">IF(G14="","",TRUNC(G14*M14,2))</f>
        <v>74.56</v>
      </c>
      <c r="P14" s="39">
        <f t="shared" si="17"/>
        <v>3.2227643775066544E-4</v>
      </c>
      <c r="Q14" s="39">
        <f t="shared" si="18"/>
        <v>3.1934521894892422E-4</v>
      </c>
      <c r="R14" s="52"/>
    </row>
    <row r="15" spans="1:20" ht="15" customHeight="1" x14ac:dyDescent="0.25">
      <c r="A15" s="50"/>
      <c r="B15" s="2" t="s">
        <v>224</v>
      </c>
      <c r="C15" s="58" t="s">
        <v>5548</v>
      </c>
      <c r="D15" s="64" t="str">
        <f>VLOOKUP(C15,'serv SEM DES'!$A$2:$I$13154,3,FALSE)</f>
        <v>DEMOLIÇÃO DE ALVENARIA DE BLOCO FURADO, DE FORMA MANUAL, SEM REAPROVEITAMENTO. AF_12/2017</v>
      </c>
      <c r="E15" s="54"/>
      <c r="F15" s="4" t="str">
        <f>VLOOKUP(C15,'serv SEM DES'!$B$2:$E$13154,3,FALSE)</f>
        <v>M3</v>
      </c>
      <c r="G15" s="395">
        <f>Dre_Ser_Prel!K70</f>
        <v>3.5200000000000005</v>
      </c>
      <c r="H15" s="590" t="str">
        <f>VLOOKUP(C15,'serv SEM DES'!$B$2:$I$13154,4,FALSE)</f>
        <v>44,63</v>
      </c>
      <c r="I15" s="590" t="str">
        <f>VLOOKUP(C15,'serv COM DES'!$B$2:$E$13119,4,FALSE)</f>
        <v>40,38</v>
      </c>
      <c r="J15" s="9">
        <f>VLOOKUP($D$3,'Municípios BDI Serviços'!$B$11:$AI$81,19,FALSE)</f>
        <v>0.20699999999999999</v>
      </c>
      <c r="K15" s="9">
        <f>VLOOKUP($D$3,'Municípios BDI Serviços'!$B$11:$AI$81,18,FALSE)</f>
        <v>0.26740000000000003</v>
      </c>
      <c r="L15" s="602">
        <f t="shared" si="7"/>
        <v>53.86</v>
      </c>
      <c r="M15" s="5">
        <f t="shared" si="8"/>
        <v>51.17</v>
      </c>
      <c r="N15" s="5">
        <f t="shared" ref="N15:N16" si="23">IF(G15="","",TRUNC(G15*L15,2))</f>
        <v>189.58</v>
      </c>
      <c r="O15" s="5">
        <f t="shared" ref="O15:O16" si="24">IF(G15="","",TRUNC(G15*M15,2))</f>
        <v>180.11</v>
      </c>
      <c r="P15" s="39">
        <f t="shared" si="17"/>
        <v>8.3046305652808444E-4</v>
      </c>
      <c r="Q15" s="39">
        <f t="shared" si="18"/>
        <v>7.7142257758705394E-4</v>
      </c>
      <c r="R15" s="52" t="str">
        <f t="shared" si="4"/>
        <v/>
      </c>
      <c r="S15" s="7" t="str">
        <f t="shared" si="5"/>
        <v/>
      </c>
      <c r="T15" s="7" t="str">
        <f t="shared" si="6"/>
        <v/>
      </c>
    </row>
    <row r="16" spans="1:20" ht="15" customHeight="1" x14ac:dyDescent="0.25">
      <c r="A16" s="50"/>
      <c r="B16" s="2" t="s">
        <v>225</v>
      </c>
      <c r="C16" s="47" t="s">
        <v>305</v>
      </c>
      <c r="D16" s="64" t="str">
        <f>VLOOKUP(C16,'serv SEM DES'!$A$2:$I$13154,3,FALSE)</f>
        <v>TRANSPORTE COM CAMINHÃO BASCULANTE DE 10 M³, EM VIA URBANA PAVIMENTADA, DMT ATÉ 30 KM (UNIDADE: M3XKM). AF_07/2020</v>
      </c>
      <c r="E16" s="527">
        <v>3</v>
      </c>
      <c r="F16" s="4" t="str">
        <f>VLOOKUP(C16,'serv SEM DES'!$B$2:$E$13154,3,FALSE)</f>
        <v>M3XKM</v>
      </c>
      <c r="G16" s="395">
        <f>Dre_Ser_Prel!K76</f>
        <v>38.086206600000004</v>
      </c>
      <c r="H16" s="590" t="str">
        <f>VLOOKUP(C16,'serv SEM DES'!$B$2:$I$13154,4,FALSE)</f>
        <v>1,71</v>
      </c>
      <c r="I16" s="590" t="str">
        <f>VLOOKUP(C16,'serv COM DES'!$B$2:$E$13119,4,FALSE)</f>
        <v>1,69</v>
      </c>
      <c r="J16" s="9">
        <f>VLOOKUP($D$3,'Municípios BDI Serviços'!$B$11:$AI$81,19,FALSE)</f>
        <v>0.20699999999999999</v>
      </c>
      <c r="K16" s="9">
        <f>VLOOKUP($D$3,'Municípios BDI Serviços'!$B$11:$AI$81,18,FALSE)</f>
        <v>0.26740000000000003</v>
      </c>
      <c r="L16" s="602">
        <f t="shared" si="7"/>
        <v>2.06</v>
      </c>
      <c r="M16" s="5">
        <f t="shared" si="8"/>
        <v>2.14</v>
      </c>
      <c r="N16" s="5">
        <f t="shared" si="23"/>
        <v>78.45</v>
      </c>
      <c r="O16" s="5">
        <f t="shared" si="24"/>
        <v>81.5</v>
      </c>
      <c r="P16" s="39">
        <f t="shared" si="17"/>
        <v>3.4365348024384542E-4</v>
      </c>
      <c r="Q16" s="39">
        <f t="shared" si="18"/>
        <v>3.4906968004744259E-4</v>
      </c>
      <c r="R16" s="52"/>
    </row>
    <row r="17" spans="1:20" x14ac:dyDescent="0.25">
      <c r="A17" s="14"/>
      <c r="B17" s="2"/>
      <c r="C17" s="47"/>
      <c r="D17" s="64"/>
      <c r="E17" s="1"/>
      <c r="F17" s="1"/>
      <c r="G17" s="391"/>
      <c r="H17" s="44"/>
      <c r="I17" s="44"/>
      <c r="J17" s="9"/>
      <c r="K17" s="9"/>
      <c r="L17" s="603" t="s">
        <v>35</v>
      </c>
      <c r="M17" s="40"/>
      <c r="N17" s="34">
        <f>SUM(N13:N16)</f>
        <v>1395.87</v>
      </c>
      <c r="O17" s="34">
        <f>SUM(O13:O16)</f>
        <v>1337.65</v>
      </c>
      <c r="P17" s="39">
        <f t="shared" si="17"/>
        <v>6.1146664559334155E-3</v>
      </c>
      <c r="Q17" s="39">
        <f t="shared" si="18"/>
        <v>5.7292399695148665E-3</v>
      </c>
      <c r="R17" s="52" t="str">
        <f t="shared" si="4"/>
        <v/>
      </c>
      <c r="S17" s="7" t="str">
        <f t="shared" si="5"/>
        <v/>
      </c>
      <c r="T17" s="7" t="str">
        <f t="shared" si="6"/>
        <v/>
      </c>
    </row>
    <row r="18" spans="1:20" s="27" customFormat="1" x14ac:dyDescent="0.25">
      <c r="A18" s="28">
        <v>10</v>
      </c>
      <c r="B18" s="29" t="s">
        <v>161</v>
      </c>
      <c r="C18" s="35" t="s">
        <v>34</v>
      </c>
      <c r="D18" s="65" t="s">
        <v>203</v>
      </c>
      <c r="E18" s="36"/>
      <c r="F18" s="31"/>
      <c r="G18" s="31"/>
      <c r="H18" s="43" t="str">
        <f>IF(C18="","",VLOOKUP(C18,#REF!,4,FALSE))</f>
        <v/>
      </c>
      <c r="I18" s="43" t="str">
        <f>IF(C18="","",VLOOKUP(C18,#REF!,4,FALSE))</f>
        <v/>
      </c>
      <c r="J18" s="37"/>
      <c r="K18" s="37"/>
      <c r="L18" s="602" t="str">
        <f>IF(C18="","",TRUNC(H18*(1+J18),2))</f>
        <v/>
      </c>
      <c r="M18" s="12" t="str">
        <f>IF(C18="","",TRUNC(I18*(1+K18),2))</f>
        <v/>
      </c>
      <c r="N18" s="31"/>
      <c r="O18" s="12" t="str">
        <f>IF(G18="","",TRUNC(G18*M18,2))</f>
        <v/>
      </c>
      <c r="P18" s="39" t="str">
        <f t="shared" si="17"/>
        <v/>
      </c>
      <c r="Q18" s="39" t="str">
        <f t="shared" si="18"/>
        <v/>
      </c>
      <c r="R18" s="52" t="str">
        <f t="shared" si="4"/>
        <v/>
      </c>
      <c r="S18" s="7" t="str">
        <f t="shared" si="5"/>
        <v/>
      </c>
      <c r="T18" s="7" t="str">
        <f t="shared" si="6"/>
        <v/>
      </c>
    </row>
    <row r="19" spans="1:20" ht="39" customHeight="1" x14ac:dyDescent="0.25">
      <c r="A19" s="14">
        <v>22</v>
      </c>
      <c r="B19" s="2" t="s">
        <v>162</v>
      </c>
      <c r="C19" s="8" t="s">
        <v>2372</v>
      </c>
      <c r="D19" s="64" t="str">
        <f>VLOOKUP(C19,'serv SEM DES'!$A$2:$I$13154,3,FALSE)</f>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
      <c r="E19" s="54"/>
      <c r="F19" s="4" t="str">
        <f>VLOOKUP(C19,'serv SEM DES'!$B$2:$E$13154,3,FALSE)</f>
        <v>M3</v>
      </c>
      <c r="G19" s="395">
        <f>Dre_Terraplenagem!G46</f>
        <v>8.5299999999999994</v>
      </c>
      <c r="H19" s="590" t="str">
        <f>VLOOKUP(C19,'serv SEM DES'!$B$2:$I$13154,4,FALSE)</f>
        <v>5,72</v>
      </c>
      <c r="I19" s="590" t="str">
        <f>VLOOKUP(C19,'serv COM DES'!$B$2:$E$13119,4,FALSE)</f>
        <v>5,45</v>
      </c>
      <c r="J19" s="9">
        <f>VLOOKUP($D$3,'Municípios BDI Serviços'!$B$11:$AI$81,19,FALSE)</f>
        <v>0.20699999999999999</v>
      </c>
      <c r="K19" s="9">
        <f>VLOOKUP($D$3,'Municípios BDI Serviços'!$B$11:$AI$81,18,FALSE)</f>
        <v>0.26740000000000003</v>
      </c>
      <c r="L19" s="602">
        <f t="shared" ref="L19:L23" si="25">IF(C19="","",TRUNC(H19*(1+J19),2))</f>
        <v>6.9</v>
      </c>
      <c r="M19" s="5">
        <f t="shared" ref="M19:M23" si="26">IF(C19="","",TRUNC(I19*(1+K19),2))</f>
        <v>6.9</v>
      </c>
      <c r="N19" s="5">
        <f t="shared" ref="N19:N23" si="27">IF(G19="","",TRUNC(G19*L19,2))</f>
        <v>58.85</v>
      </c>
      <c r="O19" s="5">
        <f t="shared" ref="O19:O23" si="28">IF(G19="","",TRUNC(G19*M19,2))</f>
        <v>58.85</v>
      </c>
      <c r="P19" s="39">
        <f t="shared" si="17"/>
        <v>2.5779486695156538E-4</v>
      </c>
      <c r="Q19" s="39">
        <f t="shared" si="18"/>
        <v>2.520582904391656E-4</v>
      </c>
      <c r="R19" s="52" t="str">
        <f t="shared" si="4"/>
        <v/>
      </c>
      <c r="S19" s="7" t="str">
        <f t="shared" si="5"/>
        <v/>
      </c>
      <c r="T19" s="7" t="str">
        <f t="shared" si="6"/>
        <v/>
      </c>
    </row>
    <row r="20" spans="1:20" x14ac:dyDescent="0.25">
      <c r="A20" s="14">
        <v>25</v>
      </c>
      <c r="B20" s="2" t="s">
        <v>163</v>
      </c>
      <c r="C20" s="46" t="s">
        <v>53</v>
      </c>
      <c r="D20" s="64" t="str">
        <f>VLOOKUP(C20,'serv SEM DES'!$A$2:$I$13154,3,FALSE)</f>
        <v>ESCAVAÇÃO MANUAL DE VALA COM PROFUNDIDADE MENOR OU IGUAL A 1,30 M. AF_02/2021</v>
      </c>
      <c r="E20" s="54"/>
      <c r="F20" s="4" t="str">
        <f>VLOOKUP(C20,'serv SEM DES'!$B$2:$E$13154,3,FALSE)</f>
        <v>M3</v>
      </c>
      <c r="G20" s="395">
        <f>Dre_Terraplenagem!G57</f>
        <v>0.42</v>
      </c>
      <c r="H20" s="590" t="str">
        <f>VLOOKUP(C20,'serv SEM DES'!$B$2:$I$13154,4,FALSE)</f>
        <v>67,80</v>
      </c>
      <c r="I20" s="590" t="str">
        <f>VLOOKUP(C20,'serv COM DES'!$B$2:$E$13119,4,FALSE)</f>
        <v>61,39</v>
      </c>
      <c r="J20" s="9">
        <f>VLOOKUP($D$3,'Municípios BDI Serviços'!$B$11:$AI$81,19,FALSE)</f>
        <v>0.20699999999999999</v>
      </c>
      <c r="K20" s="9">
        <f>VLOOKUP($D$3,'Municípios BDI Serviços'!$B$11:$AI$81,18,FALSE)</f>
        <v>0.26740000000000003</v>
      </c>
      <c r="L20" s="602">
        <f>IF(C20="","",TRUNC(H20*(1+J20),2))</f>
        <v>81.83</v>
      </c>
      <c r="M20" s="5">
        <f t="shared" si="26"/>
        <v>77.8</v>
      </c>
      <c r="N20" s="5">
        <f t="shared" si="27"/>
        <v>34.36</v>
      </c>
      <c r="O20" s="5">
        <f t="shared" si="28"/>
        <v>32.67</v>
      </c>
      <c r="P20" s="39">
        <f t="shared" si="17"/>
        <v>1.5051540575116034E-4</v>
      </c>
      <c r="Q20" s="39">
        <f t="shared" si="18"/>
        <v>1.3992768646809757E-4</v>
      </c>
      <c r="R20" s="52" t="str">
        <f t="shared" si="4"/>
        <v/>
      </c>
      <c r="S20" s="7" t="str">
        <f t="shared" si="5"/>
        <v/>
      </c>
      <c r="T20" s="7" t="str">
        <f t="shared" si="6"/>
        <v/>
      </c>
    </row>
    <row r="21" spans="1:20" x14ac:dyDescent="0.25">
      <c r="A21" s="50"/>
      <c r="B21" s="2" t="s">
        <v>177</v>
      </c>
      <c r="C21" s="46" t="s">
        <v>8218</v>
      </c>
      <c r="D21" s="64" t="str">
        <f>VLOOKUP(C21,'serv SEM DES'!$A$2:$I$13154,3,FALSE)</f>
        <v>PREPARO DE FUNDO DE VALA COM LARGURA MENOR QUE 1,5 M (ACERTO DO SOLO NATURAL). AF_08/2020</v>
      </c>
      <c r="E21" s="54"/>
      <c r="F21" s="4" t="str">
        <f>VLOOKUP(C21,'serv SEM DES'!$B$2:$E$13154,3,FALSE)</f>
        <v>M2</v>
      </c>
      <c r="G21" s="395">
        <f>Dre_Terraplenagem!G88</f>
        <v>4.8</v>
      </c>
      <c r="H21" s="590" t="str">
        <f>VLOOKUP(C21,'serv SEM DES'!$B$2:$I$13154,4,FALSE)</f>
        <v>4,97</v>
      </c>
      <c r="I21" s="590" t="str">
        <f>VLOOKUP(C21,'serv COM DES'!$B$2:$E$13119,4,FALSE)</f>
        <v>4,48</v>
      </c>
      <c r="J21" s="9">
        <f>VLOOKUP($D$3,'Municípios BDI Serviços'!$B$11:$AI$81,19,FALSE)</f>
        <v>0.20699999999999999</v>
      </c>
      <c r="K21" s="9">
        <f>VLOOKUP($D$3,'Municípios BDI Serviços'!$B$11:$AI$81,18,FALSE)</f>
        <v>0.26740000000000003</v>
      </c>
      <c r="L21" s="602">
        <f t="shared" si="25"/>
        <v>5.99</v>
      </c>
      <c r="M21" s="5">
        <f t="shared" si="26"/>
        <v>5.67</v>
      </c>
      <c r="N21" s="5">
        <f>IF(G21="","",TRUNC(G21*L21,2))</f>
        <v>28.75</v>
      </c>
      <c r="O21" s="5">
        <f t="shared" si="28"/>
        <v>27.21</v>
      </c>
      <c r="P21" s="39">
        <f t="shared" si="17"/>
        <v>1.2594056796699242E-4</v>
      </c>
      <c r="Q21" s="39">
        <f t="shared" si="18"/>
        <v>1.1654215943669832E-4</v>
      </c>
      <c r="R21" s="52" t="str">
        <f t="shared" si="4"/>
        <v/>
      </c>
      <c r="S21" s="7" t="str">
        <f t="shared" si="5"/>
        <v/>
      </c>
      <c r="T21" s="7" t="str">
        <f t="shared" si="6"/>
        <v/>
      </c>
    </row>
    <row r="22" spans="1:20" ht="25.5" x14ac:dyDescent="0.25">
      <c r="A22" s="50"/>
      <c r="B22" s="2" t="s">
        <v>178</v>
      </c>
      <c r="C22" s="46" t="s">
        <v>4004</v>
      </c>
      <c r="D22" s="64" t="str">
        <f>VLOOKUP(C22,'serv SEM DES'!$A$2:$I$13154,3,FALSE)</f>
        <v>REATERRO MECANIZADO DE VALA COM RETROESCAVADEIRA (CAPACIDADE DA CAÇAMBA DA RETRO: 0,26 M³ / POTÊNCIA: 88 HP), LARGURA DE 0,8 A 1,5 M, PROFUNDIDADE ATÉ 1,5 M, COM SOLO DE 1ª CATEGORIA EM LOCAIS COM BAIXO NÍVEL DE INTERFERÊNCIA. AF_04/2016</v>
      </c>
      <c r="E22" s="54"/>
      <c r="F22" s="4" t="str">
        <f>VLOOKUP(C22,'serv SEM DES'!$B$2:$E$13154,3,FALSE)</f>
        <v>M3</v>
      </c>
      <c r="G22" s="395">
        <f>Dre_Terraplenagem!G93</f>
        <v>7.45</v>
      </c>
      <c r="H22" s="590" t="str">
        <f>VLOOKUP(C22,'serv SEM DES'!$B$2:$I$13154,4,FALSE)</f>
        <v>15,17</v>
      </c>
      <c r="I22" s="590" t="str">
        <f>VLOOKUP(C22,'serv COM DES'!$B$2:$E$13119,4,FALSE)</f>
        <v>14,20</v>
      </c>
      <c r="J22" s="9">
        <f>VLOOKUP($D$3,'Municípios BDI Serviços'!$B$11:$AI$81,19,FALSE)</f>
        <v>0.20699999999999999</v>
      </c>
      <c r="K22" s="9">
        <f>VLOOKUP($D$3,'Municípios BDI Serviços'!$B$11:$AI$81,18,FALSE)</f>
        <v>0.26740000000000003</v>
      </c>
      <c r="L22" s="602">
        <f t="shared" si="25"/>
        <v>18.309999999999999</v>
      </c>
      <c r="M22" s="5">
        <f t="shared" si="26"/>
        <v>17.989999999999998</v>
      </c>
      <c r="N22" s="5">
        <f t="shared" si="27"/>
        <v>136.4</v>
      </c>
      <c r="O22" s="5">
        <f t="shared" si="28"/>
        <v>134.02000000000001</v>
      </c>
      <c r="P22" s="39">
        <f t="shared" si="17"/>
        <v>5.9750585985035717E-4</v>
      </c>
      <c r="Q22" s="39">
        <f t="shared" si="18"/>
        <v>5.740161781589971E-4</v>
      </c>
      <c r="R22" s="52" t="str">
        <f t="shared" si="4"/>
        <v/>
      </c>
      <c r="S22" s="7" t="str">
        <f t="shared" si="5"/>
        <v/>
      </c>
      <c r="T22" s="7" t="str">
        <f t="shared" si="6"/>
        <v/>
      </c>
    </row>
    <row r="23" spans="1:20" x14ac:dyDescent="0.25">
      <c r="A23" s="50"/>
      <c r="B23" s="2" t="s">
        <v>312</v>
      </c>
      <c r="C23" s="46" t="s">
        <v>305</v>
      </c>
      <c r="D23" s="64" t="str">
        <f>VLOOKUP(C23,'serv SEM DES'!$A$2:$I$13154,3,FALSE)</f>
        <v>TRANSPORTE COM CAMINHÃO BASCULANTE DE 10 M³, EM VIA URBANA PAVIMENTADA, DMT ATÉ 30 KM (UNIDADE: M3XKM). AF_07/2020</v>
      </c>
      <c r="E23" s="527">
        <v>3</v>
      </c>
      <c r="F23" s="4" t="str">
        <f>VLOOKUP(C23,'serv SEM DES'!$B$2:$E$13154,3,FALSE)</f>
        <v>M3XKM</v>
      </c>
      <c r="G23" s="395">
        <f>Dre_Terraplenagem!G62*'Orçamento - AGESUL'!E23</f>
        <v>3.24</v>
      </c>
      <c r="H23" s="590" t="str">
        <f>VLOOKUP(C23,'serv SEM DES'!$B$2:$I$13154,4,FALSE)</f>
        <v>1,71</v>
      </c>
      <c r="I23" s="590" t="str">
        <f>VLOOKUP(C23,'serv COM DES'!$B$2:$E$13119,4,FALSE)</f>
        <v>1,69</v>
      </c>
      <c r="J23" s="9">
        <f>VLOOKUP($D$3,'Municípios BDI Serviços'!$B$11:$AI$81,19,FALSE)</f>
        <v>0.20699999999999999</v>
      </c>
      <c r="K23" s="9">
        <f>VLOOKUP($D$3,'Municípios BDI Serviços'!$B$11:$AI$81,18,FALSE)</f>
        <v>0.26740000000000003</v>
      </c>
      <c r="L23" s="602">
        <f t="shared" si="25"/>
        <v>2.06</v>
      </c>
      <c r="M23" s="5">
        <f t="shared" si="26"/>
        <v>2.14</v>
      </c>
      <c r="N23" s="5">
        <f t="shared" si="27"/>
        <v>6.67</v>
      </c>
      <c r="O23" s="5">
        <f t="shared" si="28"/>
        <v>6.93</v>
      </c>
      <c r="P23" s="39">
        <f t="shared" si="17"/>
        <v>2.9218211768342242E-5</v>
      </c>
      <c r="Q23" s="39">
        <f t="shared" si="18"/>
        <v>2.968163046292978E-5</v>
      </c>
      <c r="R23" s="52">
        <f t="shared" si="4"/>
        <v>1.08</v>
      </c>
      <c r="S23" s="7">
        <f t="shared" si="5"/>
        <v>3.24</v>
      </c>
      <c r="T23" s="7" t="b">
        <f t="shared" si="6"/>
        <v>1</v>
      </c>
    </row>
    <row r="24" spans="1:20" x14ac:dyDescent="0.25">
      <c r="A24" s="14"/>
      <c r="B24" s="2"/>
      <c r="C24" s="8"/>
      <c r="D24" s="62" t="str">
        <f>IF(C24="","",VLOOKUP(C24,#REF!,2,FALSE))</f>
        <v/>
      </c>
      <c r="E24" s="15"/>
      <c r="F24" s="1"/>
      <c r="G24" s="392"/>
      <c r="H24" s="44"/>
      <c r="I24" s="44"/>
      <c r="J24" s="9"/>
      <c r="K24" s="9"/>
      <c r="L24" s="603" t="s">
        <v>35</v>
      </c>
      <c r="M24" s="40"/>
      <c r="N24" s="34">
        <f>SUM(N19:N23)</f>
        <v>265.03000000000003</v>
      </c>
      <c r="O24" s="34">
        <f>SUM(O19:O23)</f>
        <v>259.68</v>
      </c>
      <c r="P24" s="39">
        <f t="shared" si="17"/>
        <v>1.1609749122884177E-3</v>
      </c>
      <c r="Q24" s="39">
        <f t="shared" si="18"/>
        <v>1.1122259449658884E-3</v>
      </c>
      <c r="R24" s="52" t="str">
        <f t="shared" si="4"/>
        <v/>
      </c>
      <c r="S24" s="7" t="str">
        <f t="shared" si="5"/>
        <v/>
      </c>
      <c r="T24" s="7" t="str">
        <f t="shared" si="6"/>
        <v/>
      </c>
    </row>
    <row r="25" spans="1:20" s="27" customFormat="1" x14ac:dyDescent="0.25">
      <c r="A25" s="28">
        <v>10</v>
      </c>
      <c r="B25" s="29" t="s">
        <v>39</v>
      </c>
      <c r="C25" s="35" t="s">
        <v>34</v>
      </c>
      <c r="D25" s="63" t="s">
        <v>209</v>
      </c>
      <c r="E25" s="36"/>
      <c r="F25" s="31"/>
      <c r="G25" s="31"/>
      <c r="H25" s="43" t="str">
        <f>IF(C25="","",VLOOKUP(C25,#REF!,4,FALSE))</f>
        <v/>
      </c>
      <c r="I25" s="43" t="str">
        <f>IF(C25="","",VLOOKUP(C25,#REF!,4,FALSE))</f>
        <v/>
      </c>
      <c r="J25" s="37"/>
      <c r="K25" s="37"/>
      <c r="L25" s="602" t="str">
        <f>IF(C25="","",TRUNC(H25*(1+J25),2))</f>
        <v/>
      </c>
      <c r="M25" s="12" t="str">
        <f>IF(C25="","",TRUNC(I25*(1+K25),2))</f>
        <v/>
      </c>
      <c r="N25" s="31"/>
      <c r="O25" s="12" t="str">
        <f>IF(G25="","",TRUNC(G25*M25,2))</f>
        <v/>
      </c>
      <c r="P25" s="39" t="str">
        <f t="shared" si="17"/>
        <v/>
      </c>
      <c r="Q25" s="39" t="str">
        <f t="shared" si="18"/>
        <v/>
      </c>
      <c r="R25" s="52" t="str">
        <f t="shared" si="4"/>
        <v/>
      </c>
      <c r="S25" s="7" t="str">
        <f t="shared" si="5"/>
        <v/>
      </c>
      <c r="T25" s="7" t="str">
        <f t="shared" si="6"/>
        <v/>
      </c>
    </row>
    <row r="26" spans="1:20" ht="24.75" customHeight="1" x14ac:dyDescent="0.25">
      <c r="A26" s="14">
        <v>22</v>
      </c>
      <c r="B26" s="2" t="s">
        <v>40</v>
      </c>
      <c r="C26" s="8" t="s">
        <v>267</v>
      </c>
      <c r="D26" s="64" t="str">
        <f>VLOOKUP(C26,'serv SEM DES'!$A$2:$I$13154,3,FALSE)</f>
        <v xml:space="preserve">TUBO DE CONCRETO SIMPLES PARA AGUAS PLUVIAIS, CLASSE PS1, COM ENCAIXE PONTA E BOLSA, DIAMETRO NOMINAL DE 400 MM                                                                                                                                                                                                                                                                                                                                                                                           </v>
      </c>
      <c r="E26" s="54"/>
      <c r="F26" s="4" t="s">
        <v>10494</v>
      </c>
      <c r="G26" s="395">
        <f>Dre_Fecha_Vala!AI2</f>
        <v>6</v>
      </c>
      <c r="H26" s="590">
        <v>44.9</v>
      </c>
      <c r="I26" s="590">
        <v>44.9</v>
      </c>
      <c r="J26" s="593">
        <f>VLOOKUP($D$3,'Municípios BDI Serviços'!$B$11:$AI$81,34,FALSE)</f>
        <v>0.1527</v>
      </c>
      <c r="K26" s="593">
        <f>VLOOKUP($D$3,'Municípios BDI Serviços'!$B$11:$AI$81,33,FALSE)</f>
        <v>0.2092</v>
      </c>
      <c r="L26" s="602">
        <f>IF(C26="","",TRUNC(H26*(1+J26),2))</f>
        <v>51.75</v>
      </c>
      <c r="M26" s="5">
        <f t="shared" ref="M26:M33" si="29">IF(C26="","",TRUNC(I26*(1+K26),2))</f>
        <v>54.29</v>
      </c>
      <c r="N26" s="5">
        <f t="shared" ref="N26:N33" si="30">IF(G26="","",TRUNC(G26*L26,2))</f>
        <v>310.5</v>
      </c>
      <c r="O26" s="5">
        <f t="shared" ref="O26:O33" si="31">IF(G26="","",TRUNC(G26*M26,2))</f>
        <v>325.74</v>
      </c>
      <c r="P26" s="39">
        <f t="shared" si="17"/>
        <v>1.3601581340435182E-3</v>
      </c>
      <c r="Q26" s="39">
        <f t="shared" si="18"/>
        <v>1.3951651236644657E-3</v>
      </c>
      <c r="R26" s="52" t="str">
        <f t="shared" si="4"/>
        <v/>
      </c>
      <c r="S26" s="59" t="s">
        <v>34</v>
      </c>
      <c r="T26" s="7" t="str">
        <f t="shared" si="6"/>
        <v/>
      </c>
    </row>
    <row r="27" spans="1:20" ht="24.75" customHeight="1" x14ac:dyDescent="0.25">
      <c r="A27" s="50"/>
      <c r="B27" s="2" t="s">
        <v>41</v>
      </c>
      <c r="C27" s="8" t="s">
        <v>3634</v>
      </c>
      <c r="D27" s="64" t="str">
        <f>VLOOKUP(C27,'serv SEM DES'!$A$2:$I$13154,3,FALSE)</f>
        <v>ASSENTAMENTO DE TUBO DE CONCRETO PARA REDES COLETORAS DE ÁGUAS PLUVIAIS, DIÂMETRO DE 400 MM, JUNTA RÍGIDA, INSTALADO EM LOCAL COM BAIXO NÍVEL DE INTERFERÊNCIAS (NÃO INCLUI FORNECIMENTO). AF_12/2015</v>
      </c>
      <c r="E27" s="54"/>
      <c r="F27" s="4" t="str">
        <f>VLOOKUP(C27,'serv SEM DES'!$B$2:$E$13154,3,FALSE)</f>
        <v>M</v>
      </c>
      <c r="G27" s="395">
        <v>6</v>
      </c>
      <c r="H27" s="590" t="str">
        <f>VLOOKUP(C27,'serv SEM DES'!$B$2:$I$13154,4,FALSE)</f>
        <v>43,62</v>
      </c>
      <c r="I27" s="590" t="str">
        <f>VLOOKUP(C27,'serv COM DES'!$B$2:$E$13119,4,FALSE)</f>
        <v>40,91</v>
      </c>
      <c r="J27" s="9">
        <f>VLOOKUP($D$3,'Municípios BDI Serviços'!$B$11:$AI$81,19,FALSE)</f>
        <v>0.20699999999999999</v>
      </c>
      <c r="K27" s="9">
        <f>VLOOKUP($D$3,'Municípios BDI Serviços'!$B$11:$AI$81,18,FALSE)</f>
        <v>0.26740000000000003</v>
      </c>
      <c r="L27" s="602">
        <f t="shared" ref="L27" si="32">IF(C27="","",TRUNC(H27*(1+J27),2))</f>
        <v>52.64</v>
      </c>
      <c r="M27" s="5">
        <f t="shared" ref="M27" si="33">IF(C27="","",TRUNC(I27*(1+K27),2))</f>
        <v>51.84</v>
      </c>
      <c r="N27" s="5">
        <f t="shared" ref="N27" si="34">IF(G27="","",TRUNC(G27*L27,2))</f>
        <v>315.83999999999997</v>
      </c>
      <c r="O27" s="5">
        <f t="shared" ref="O27" si="35">IF(G27="","",TRUNC(G27*M27,2))</f>
        <v>311.04000000000002</v>
      </c>
      <c r="P27" s="39">
        <f t="shared" si="17"/>
        <v>1.3835502256241698E-3</v>
      </c>
      <c r="Q27" s="39">
        <f t="shared" si="18"/>
        <v>1.3322040893491603E-3</v>
      </c>
      <c r="R27" s="52"/>
      <c r="S27" s="59"/>
    </row>
    <row r="28" spans="1:20" ht="24" customHeight="1" x14ac:dyDescent="0.25">
      <c r="A28" s="14">
        <v>25</v>
      </c>
      <c r="B28" s="2" t="s">
        <v>42</v>
      </c>
      <c r="C28" s="46" t="s">
        <v>7930</v>
      </c>
      <c r="D28" s="64" t="str">
        <f>VLOOKUP(C28,'serv SEM DES'!$A$2:$I$13154,3,FALSE)</f>
        <v>TRANSPORTE COM CAMINHÃO CARROCERIA COM GUINDAUTO (MUNCK),  MOMENTO MÁXIMO DE CARGA 11,7 TM, EM VIA URBANA PAVIMENTADA, DMT ATÉ 30KM (UNIDADE: TXKM). AF_07/2020</v>
      </c>
      <c r="E28" s="527">
        <v>30</v>
      </c>
      <c r="F28" s="4" t="str">
        <f>VLOOKUP(C28,'serv SEM DES'!$B$2:$E$13154,3,FALSE)</f>
        <v>t.km</v>
      </c>
      <c r="G28" s="395">
        <f>G26*E28</f>
        <v>180</v>
      </c>
      <c r="H28" s="590" t="str">
        <f>VLOOKUP(C28,'serv SEM DES'!$B$2:$I$13154,4,FALSE)</f>
        <v>1,87</v>
      </c>
      <c r="I28" s="590" t="str">
        <f>VLOOKUP(C28,'serv COM DES'!$B$2:$E$13119,4,FALSE)</f>
        <v>1,84</v>
      </c>
      <c r="J28" s="9">
        <f>VLOOKUP($D$3,'Municípios BDI Serviços'!$B$11:$AI$81,19,FALSE)</f>
        <v>0.20699999999999999</v>
      </c>
      <c r="K28" s="9">
        <f>VLOOKUP($D$3,'Municípios BDI Serviços'!$B$11:$AI$81,18,FALSE)</f>
        <v>0.26740000000000003</v>
      </c>
      <c r="L28" s="602">
        <f t="shared" ref="L28:L33" si="36">IF(C28="","",TRUNC(H28*(1+J28),2))</f>
        <v>2.25</v>
      </c>
      <c r="M28" s="5">
        <f t="shared" si="29"/>
        <v>2.33</v>
      </c>
      <c r="N28" s="5">
        <f t="shared" si="30"/>
        <v>405</v>
      </c>
      <c r="O28" s="5">
        <f t="shared" si="31"/>
        <v>419.4</v>
      </c>
      <c r="P28" s="39">
        <f t="shared" si="17"/>
        <v>1.7741193052741543E-3</v>
      </c>
      <c r="Q28" s="39">
        <f t="shared" si="18"/>
        <v>1.7963168565876984E-3</v>
      </c>
      <c r="R28" s="52">
        <f t="shared" si="4"/>
        <v>6</v>
      </c>
      <c r="S28" s="7">
        <f t="shared" si="5"/>
        <v>180</v>
      </c>
      <c r="T28" s="7" t="b">
        <f t="shared" si="6"/>
        <v>1</v>
      </c>
    </row>
    <row r="29" spans="1:20" ht="25.5" customHeight="1" x14ac:dyDescent="0.25">
      <c r="A29" s="50"/>
      <c r="B29" s="2" t="s">
        <v>167</v>
      </c>
      <c r="C29" s="46" t="s">
        <v>7931</v>
      </c>
      <c r="D29" s="64" t="str">
        <f>VLOOKUP(C29,'serv SEM DES'!$A$2:$I$13154,3,FALSE)</f>
        <v>TRANSPORTE COM CAMINHÃO CARROCERIA COM GUINDAUTO (MUNCK),  MOMENTO MÁXIMO DE CARGA 11,7 TM, EM VIA URBANA PAVIMENTADA, ADICIONAL PARA DMT EXCEDENTE A 30 KM (UNIDADE: TXKM). AF_07/2020</v>
      </c>
      <c r="E29" s="527">
        <v>49</v>
      </c>
      <c r="F29" s="4" t="str">
        <f>VLOOKUP(C29,'serv SEM DES'!$B$2:$E$13154,3,FALSE)</f>
        <v>t.km</v>
      </c>
      <c r="G29" s="395">
        <f>G26*E29</f>
        <v>294</v>
      </c>
      <c r="H29" s="590" t="str">
        <f>VLOOKUP(C29,'serv SEM DES'!$B$2:$I$13154,4,FALSE)</f>
        <v>0,74</v>
      </c>
      <c r="I29" s="590" t="str">
        <f>VLOOKUP(C29,'serv COM DES'!$B$2:$E$13119,4,FALSE)</f>
        <v>0,72</v>
      </c>
      <c r="J29" s="9">
        <f>VLOOKUP($D$3,'Municípios BDI Serviços'!$B$11:$AI$81,19,FALSE)</f>
        <v>0.20699999999999999</v>
      </c>
      <c r="K29" s="9">
        <f>VLOOKUP($D$3,'Municípios BDI Serviços'!$B$11:$AI$81,18,FALSE)</f>
        <v>0.26740000000000003</v>
      </c>
      <c r="L29" s="602">
        <f t="shared" si="36"/>
        <v>0.89</v>
      </c>
      <c r="M29" s="5">
        <f t="shared" si="29"/>
        <v>0.91</v>
      </c>
      <c r="N29" s="5">
        <f t="shared" si="30"/>
        <v>261.66000000000003</v>
      </c>
      <c r="O29" s="5">
        <f t="shared" si="31"/>
        <v>267.54000000000002</v>
      </c>
      <c r="P29" s="39">
        <f t="shared" si="17"/>
        <v>1.1462124874519388E-3</v>
      </c>
      <c r="Q29" s="39">
        <f t="shared" si="18"/>
        <v>1.1458908245385621E-3</v>
      </c>
      <c r="R29" s="52">
        <f t="shared" si="4"/>
        <v>6</v>
      </c>
      <c r="S29" s="7">
        <f t="shared" si="5"/>
        <v>294</v>
      </c>
      <c r="T29" s="7" t="b">
        <f t="shared" si="6"/>
        <v>1</v>
      </c>
    </row>
    <row r="30" spans="1:20" ht="29.25" customHeight="1" x14ac:dyDescent="0.25">
      <c r="A30" s="50"/>
      <c r="B30" s="2" t="s">
        <v>326</v>
      </c>
      <c r="C30" s="46" t="s">
        <v>277</v>
      </c>
      <c r="D30" s="64" t="str">
        <f>VLOOKUP(C30,'serv SEM DES'!$A$2:$I$13154,3,FALSE)</f>
        <v>BLSC - Boca-de-lobo simples, em concreto simples fck 20 MPa, incluindo forma, escavação, calçamento ao redor e grelha em FoFo tipo pesada, conforme projeto</v>
      </c>
      <c r="E30" s="54"/>
      <c r="F30" s="4" t="str">
        <f>VLOOKUP(C30,'serv SEM DES'!$B$2:$E$13154,3,FALSE)</f>
        <v>un</v>
      </c>
      <c r="G30" s="395">
        <f>Dre_Disp_Estruturais!K64</f>
        <v>12</v>
      </c>
      <c r="H30" s="590">
        <f>VLOOKUP(C30,'serv SEM DES'!$B$2:$I$13154,4,FALSE)</f>
        <v>1400.27</v>
      </c>
      <c r="I30" s="590">
        <f>VLOOKUP(C30,'serv COM DES'!$B$2:$E$13119,4,FALSE)</f>
        <v>1368.68</v>
      </c>
      <c r="J30" s="9">
        <f>VLOOKUP($D$3,'Municípios BDI Serviços'!$B$11:$AI$81,19,FALSE)</f>
        <v>0.20699999999999999</v>
      </c>
      <c r="K30" s="9">
        <f>VLOOKUP($D$3,'Municípios BDI Serviços'!$B$11:$AI$81,18,FALSE)</f>
        <v>0.26740000000000003</v>
      </c>
      <c r="L30" s="602">
        <f t="shared" si="36"/>
        <v>1690.12</v>
      </c>
      <c r="M30" s="5">
        <f t="shared" si="29"/>
        <v>1734.66</v>
      </c>
      <c r="N30" s="5">
        <f t="shared" si="30"/>
        <v>20281.439999999999</v>
      </c>
      <c r="O30" s="5">
        <f t="shared" si="31"/>
        <v>20815.919999999998</v>
      </c>
      <c r="P30" s="39">
        <f t="shared" si="17"/>
        <v>8.8843689488294908E-2</v>
      </c>
      <c r="Q30" s="39">
        <f t="shared" si="18"/>
        <v>8.9155908396235106E-2</v>
      </c>
      <c r="R30" s="52" t="str">
        <f t="shared" si="4"/>
        <v/>
      </c>
      <c r="S30" s="7" t="str">
        <f t="shared" si="5"/>
        <v/>
      </c>
      <c r="T30" s="7" t="str">
        <f t="shared" si="6"/>
        <v/>
      </c>
    </row>
    <row r="31" spans="1:20" ht="25.5" x14ac:dyDescent="0.25">
      <c r="A31" s="50"/>
      <c r="B31" s="2" t="s">
        <v>327</v>
      </c>
      <c r="C31" s="46" t="s">
        <v>278</v>
      </c>
      <c r="D31" s="64" t="str">
        <f>VLOOKUP(C31,'serv SEM DES'!$A$2:$I$13154,3,FALSE)</f>
        <v>BLDC - Boca-de-lobo dupla, em concreto simples fck 20 MPa, incluindo forma, escavação, calçamento ao redor e grelhas em FoFo tipo pesada, conforme projeto</v>
      </c>
      <c r="E31" s="54"/>
      <c r="F31" s="4" t="str">
        <f>VLOOKUP(C31,'serv SEM DES'!$B$2:$E$13154,3,FALSE)</f>
        <v>un</v>
      </c>
      <c r="G31" s="395">
        <f>Dre_Disp_Estruturais!K65</f>
        <v>10</v>
      </c>
      <c r="H31" s="590">
        <f>VLOOKUP(C31,'serv SEM DES'!$B$2:$I$13154,4,FALSE)</f>
        <v>2626.72</v>
      </c>
      <c r="I31" s="590">
        <f>VLOOKUP(C31,'serv COM DES'!$B$2:$E$13119,4,FALSE)</f>
        <v>2570.62</v>
      </c>
      <c r="J31" s="9">
        <f>VLOOKUP($D$3,'Municípios BDI Serviços'!$B$11:$AI$81,19,FALSE)</f>
        <v>0.20699999999999999</v>
      </c>
      <c r="K31" s="9">
        <f>VLOOKUP($D$3,'Municípios BDI Serviços'!$B$11:$AI$81,18,FALSE)</f>
        <v>0.26740000000000003</v>
      </c>
      <c r="L31" s="602">
        <f t="shared" si="36"/>
        <v>3170.45</v>
      </c>
      <c r="M31" s="5">
        <f t="shared" si="29"/>
        <v>3258</v>
      </c>
      <c r="N31" s="5">
        <f t="shared" si="30"/>
        <v>31704.5</v>
      </c>
      <c r="O31" s="5">
        <f t="shared" si="31"/>
        <v>32580</v>
      </c>
      <c r="P31" s="39">
        <f t="shared" si="17"/>
        <v>0.13888287781250475</v>
      </c>
      <c r="Q31" s="39">
        <f t="shared" si="18"/>
        <v>0.13954221074779977</v>
      </c>
      <c r="R31" s="52" t="str">
        <f t="shared" si="4"/>
        <v/>
      </c>
      <c r="S31" s="7" t="str">
        <f t="shared" si="5"/>
        <v/>
      </c>
      <c r="T31" s="7" t="str">
        <f t="shared" si="6"/>
        <v/>
      </c>
    </row>
    <row r="32" spans="1:20" ht="25.5" x14ac:dyDescent="0.25">
      <c r="A32" s="50"/>
      <c r="B32" s="2" t="s">
        <v>328</v>
      </c>
      <c r="C32" s="46" t="s">
        <v>279</v>
      </c>
      <c r="D32" s="64" t="str">
        <f>VLOOKUP(C32,'serv SEM DES'!$A$2:$I$13154,3,FALSE)</f>
        <v>BLTC - Boca-de-lobo tripla, em concreto simples fck 20 MPa, incluindo forma, escavação, calçamento ao redor e grelhas em f°f° tipo pesada, conforme projeto</v>
      </c>
      <c r="E32" s="54"/>
      <c r="F32" s="4" t="str">
        <f>VLOOKUP(C32,'serv SEM DES'!$B$2:$E$13154,3,FALSE)</f>
        <v>un</v>
      </c>
      <c r="G32" s="395">
        <f>Dre_Disp_Estruturais!K66</f>
        <v>2</v>
      </c>
      <c r="H32" s="590">
        <f>VLOOKUP(C32,'serv SEM DES'!$B$2:$I$13154,4,FALSE)</f>
        <v>3856.78</v>
      </c>
      <c r="I32" s="590">
        <f>VLOOKUP(C32,'serv COM DES'!$B$2:$E$13119,4,FALSE)</f>
        <v>3776.07</v>
      </c>
      <c r="J32" s="9">
        <f>VLOOKUP($D$3,'Municípios BDI Serviços'!$B$11:$AI$81,19,FALSE)</f>
        <v>0.20699999999999999</v>
      </c>
      <c r="K32" s="9">
        <f>VLOOKUP($D$3,'Municípios BDI Serviços'!$B$11:$AI$81,18,FALSE)</f>
        <v>0.26740000000000003</v>
      </c>
      <c r="L32" s="602">
        <f t="shared" si="36"/>
        <v>4655.13</v>
      </c>
      <c r="M32" s="5">
        <f t="shared" si="29"/>
        <v>4785.79</v>
      </c>
      <c r="N32" s="5">
        <f t="shared" si="30"/>
        <v>9310.26</v>
      </c>
      <c r="O32" s="5">
        <f t="shared" si="31"/>
        <v>9571.58</v>
      </c>
      <c r="P32" s="39">
        <f t="shared" si="17"/>
        <v>4.0783980254621599E-2</v>
      </c>
      <c r="Q32" s="39">
        <f t="shared" si="18"/>
        <v>4.0995685498754611E-2</v>
      </c>
      <c r="R32" s="52" t="str">
        <f t="shared" si="4"/>
        <v/>
      </c>
      <c r="S32" s="7" t="str">
        <f t="shared" si="5"/>
        <v/>
      </c>
      <c r="T32" s="7" t="str">
        <f t="shared" si="6"/>
        <v/>
      </c>
    </row>
    <row r="33" spans="1:20" x14ac:dyDescent="0.25">
      <c r="A33" s="50"/>
      <c r="B33" s="2" t="s">
        <v>329</v>
      </c>
      <c r="C33" s="46" t="s">
        <v>305</v>
      </c>
      <c r="D33" s="64" t="str">
        <f>VLOOKUP(C33,'serv SEM DES'!$A$2:$I$13154,3,FALSE)</f>
        <v>TRANSPORTE COM CAMINHÃO BASCULANTE DE 10 M³, EM VIA URBANA PAVIMENTADA, DMT ATÉ 30 KM (UNIDADE: M3XKM). AF_07/2020</v>
      </c>
      <c r="E33" s="527">
        <v>30</v>
      </c>
      <c r="F33" s="4" t="str">
        <f>VLOOKUP(C33,'serv SEM DES'!$B$2:$E$13154,3,FALSE)</f>
        <v>M3XKM</v>
      </c>
      <c r="G33" s="395">
        <f>E33*Dre_Disp_Estruturais!K109</f>
        <v>933.74537999999984</v>
      </c>
      <c r="H33" s="590" t="str">
        <f>VLOOKUP(C33,'serv SEM DES'!$B$2:$I$13154,4,FALSE)</f>
        <v>1,71</v>
      </c>
      <c r="I33" s="590" t="str">
        <f>VLOOKUP(C33,'serv COM DES'!$B$2:$E$13119,4,FALSE)</f>
        <v>1,69</v>
      </c>
      <c r="J33" s="9">
        <f>VLOOKUP($D$3,'Municípios BDI Serviços'!$B$11:$AI$81,19,FALSE)</f>
        <v>0.20699999999999999</v>
      </c>
      <c r="K33" s="9">
        <f>VLOOKUP($D$3,'Municípios BDI Serviços'!$B$11:$AI$81,18,FALSE)</f>
        <v>0.26740000000000003</v>
      </c>
      <c r="L33" s="602">
        <f t="shared" si="36"/>
        <v>2.06</v>
      </c>
      <c r="M33" s="5">
        <f t="shared" si="29"/>
        <v>2.14</v>
      </c>
      <c r="N33" s="5">
        <f t="shared" si="30"/>
        <v>1923.51</v>
      </c>
      <c r="O33" s="5">
        <f t="shared" si="31"/>
        <v>1998.21</v>
      </c>
      <c r="P33" s="39">
        <f t="shared" si="17"/>
        <v>8.4260153700935515E-3</v>
      </c>
      <c r="Q33" s="39">
        <f t="shared" si="18"/>
        <v>8.5584604339582863E-3</v>
      </c>
      <c r="R33" s="52">
        <f t="shared" si="4"/>
        <v>31.123999999999999</v>
      </c>
      <c r="S33" s="7">
        <f t="shared" si="5"/>
        <v>933.72</v>
      </c>
      <c r="T33" s="7" t="b">
        <f t="shared" si="6"/>
        <v>0</v>
      </c>
    </row>
    <row r="34" spans="1:20" x14ac:dyDescent="0.25">
      <c r="A34" s="14"/>
      <c r="B34" s="2"/>
      <c r="C34" s="8"/>
      <c r="D34" s="62" t="str">
        <f>IF(C34="","",VLOOKUP(C34,#REF!,2,FALSE))</f>
        <v/>
      </c>
      <c r="E34" s="15"/>
      <c r="F34" s="1"/>
      <c r="G34" s="392"/>
      <c r="H34" s="44"/>
      <c r="I34" s="44"/>
      <c r="J34" s="9"/>
      <c r="K34" s="9"/>
      <c r="L34" s="603" t="s">
        <v>35</v>
      </c>
      <c r="M34" s="40"/>
      <c r="N34" s="34">
        <f>SUM(N26:N33)</f>
        <v>64512.710000000006</v>
      </c>
      <c r="O34" s="34">
        <f>SUM(O26:O33)</f>
        <v>66289.430000000008</v>
      </c>
      <c r="P34" s="39">
        <f t="shared" si="17"/>
        <v>0.28260060307790863</v>
      </c>
      <c r="Q34" s="39">
        <f t="shared" si="18"/>
        <v>0.28392184197088766</v>
      </c>
      <c r="R34" s="52" t="str">
        <f t="shared" si="4"/>
        <v/>
      </c>
      <c r="S34" s="7" t="str">
        <f t="shared" si="5"/>
        <v/>
      </c>
      <c r="T34" s="7" t="str">
        <f t="shared" si="6"/>
        <v/>
      </c>
    </row>
    <row r="35" spans="1:20" x14ac:dyDescent="0.25">
      <c r="A35" s="50"/>
      <c r="B35" s="29" t="s">
        <v>43</v>
      </c>
      <c r="C35" s="35" t="s">
        <v>34</v>
      </c>
      <c r="D35" s="63" t="s">
        <v>20809</v>
      </c>
      <c r="E35" s="36"/>
      <c r="F35" s="31"/>
      <c r="G35" s="31"/>
      <c r="H35" s="386" t="str">
        <f>IF(C35="","",VLOOKUP(C35,#REF!,4,FALSE))</f>
        <v/>
      </c>
      <c r="I35" s="386" t="str">
        <f>IF(C35="","",VLOOKUP(C35,#REF!,4,FALSE))</f>
        <v/>
      </c>
      <c r="J35" s="37"/>
      <c r="K35" s="37"/>
      <c r="L35" s="602" t="str">
        <f t="shared" ref="L35" si="37">IF(C35="","",TRUNC(H35*(1+J35),2))</f>
        <v/>
      </c>
      <c r="M35" s="12" t="str">
        <f t="shared" ref="M35" si="38">IF(C35="","",TRUNC(I35*(1+K35),2))</f>
        <v/>
      </c>
      <c r="N35" s="31"/>
      <c r="O35" s="12" t="str">
        <f t="shared" ref="O35" si="39">IF(G35="","",TRUNC(G35*M35,2))</f>
        <v/>
      </c>
      <c r="P35" s="39"/>
      <c r="Q35" s="39"/>
      <c r="R35" s="52"/>
    </row>
    <row r="36" spans="1:20" x14ac:dyDescent="0.25">
      <c r="A36" s="50"/>
      <c r="B36" s="29" t="s">
        <v>44</v>
      </c>
      <c r="C36" s="35" t="s">
        <v>34</v>
      </c>
      <c r="D36" s="63" t="s">
        <v>20491</v>
      </c>
      <c r="E36" s="36"/>
      <c r="F36" s="31"/>
      <c r="G36" s="31"/>
      <c r="H36" s="386" t="str">
        <f>IF(C36="","",VLOOKUP(C36,#REF!,4,FALSE))</f>
        <v/>
      </c>
      <c r="I36" s="386" t="str">
        <f>IF(C36="","",VLOOKUP(C36,#REF!,4,FALSE))</f>
        <v/>
      </c>
      <c r="J36" s="37"/>
      <c r="K36" s="37"/>
      <c r="L36" s="602" t="str">
        <f t="shared" ref="L36" si="40">IF(C36="","",TRUNC(H36*(1+J36),2))</f>
        <v/>
      </c>
      <c r="M36" s="12" t="str">
        <f t="shared" ref="M36" si="41">IF(C36="","",TRUNC(I36*(1+K36),2))</f>
        <v/>
      </c>
      <c r="N36" s="31"/>
      <c r="O36" s="12" t="str">
        <f t="shared" ref="O36" si="42">IF(G36="","",TRUNC(G36*M36,2))</f>
        <v/>
      </c>
      <c r="P36" s="39"/>
      <c r="Q36" s="39"/>
      <c r="R36" s="52"/>
    </row>
    <row r="37" spans="1:20" x14ac:dyDescent="0.25">
      <c r="A37" s="50"/>
      <c r="B37" s="2" t="s">
        <v>20810</v>
      </c>
      <c r="C37" s="8" t="s">
        <v>20401</v>
      </c>
      <c r="D37" s="64" t="str">
        <f>VLOOKUP(C37,'serv SEM DES'!$A$2:$I$13154,3,FALSE)</f>
        <v>Boca de Dragão para Rua padrão (7,60x1,52)m</v>
      </c>
      <c r="E37" s="54"/>
      <c r="F37" s="4" t="s">
        <v>1</v>
      </c>
      <c r="G37" s="395">
        <f>Dre_Disp_Estruturais!E77</f>
        <v>1</v>
      </c>
      <c r="H37" s="590">
        <f>VLOOKUP(C37,'serv SEM DES'!$B$2:$I$13154,4,FALSE)</f>
        <v>36088.53</v>
      </c>
      <c r="I37" s="590">
        <f>VLOOKUP(C37,'serv COM DES'!$B$2:$E$13119,4,FALSE)</f>
        <v>35634.67</v>
      </c>
      <c r="J37" s="9">
        <f>VLOOKUP($D$3,'Municípios BDI Serviços'!$B$11:$AI$81,19,FALSE)</f>
        <v>0.20699999999999999</v>
      </c>
      <c r="K37" s="9">
        <f>VLOOKUP($D$3,'Municípios BDI Serviços'!$B$11:$AI$81,18,FALSE)</f>
        <v>0.26740000000000003</v>
      </c>
      <c r="L37" s="602">
        <f>IF(C37="","",TRUNC(H37*(1+J37),2))</f>
        <v>43558.85</v>
      </c>
      <c r="M37" s="5">
        <f>IF(C37="","",TRUNC(I37*(1+K37),2))</f>
        <v>45163.38</v>
      </c>
      <c r="N37" s="5">
        <f>IF(G37="","",TRUNC(G37*L37,2))</f>
        <v>43558.85</v>
      </c>
      <c r="O37" s="5">
        <f>IF(G37="","",TRUNC(G37*M37,2))</f>
        <v>45163.38</v>
      </c>
      <c r="P37" s="39"/>
      <c r="Q37" s="39"/>
      <c r="R37" s="52"/>
    </row>
    <row r="38" spans="1:20" x14ac:dyDescent="0.25">
      <c r="A38" s="50"/>
      <c r="B38" s="381"/>
      <c r="C38" s="46"/>
      <c r="D38" s="382"/>
      <c r="E38" s="383"/>
      <c r="F38" s="384"/>
      <c r="G38" s="393"/>
      <c r="H38" s="387"/>
      <c r="I38" s="387"/>
      <c r="J38" s="385"/>
      <c r="K38" s="385"/>
      <c r="L38" s="603" t="s">
        <v>35</v>
      </c>
      <c r="M38" s="40"/>
      <c r="N38" s="34">
        <f>SUM(N37)</f>
        <v>43558.85</v>
      </c>
      <c r="O38" s="34">
        <f>SUM(O37)</f>
        <v>45163.38</v>
      </c>
      <c r="P38" s="39"/>
      <c r="Q38" s="39"/>
      <c r="R38" s="52"/>
      <c r="T38" s="10">
        <f>N38+N55+N71</f>
        <v>124635.98999999999</v>
      </c>
    </row>
    <row r="39" spans="1:20" x14ac:dyDescent="0.25">
      <c r="A39" s="50"/>
      <c r="B39" s="29" t="s">
        <v>190</v>
      </c>
      <c r="C39" s="35" t="s">
        <v>34</v>
      </c>
      <c r="D39" s="63" t="s">
        <v>20492</v>
      </c>
      <c r="E39" s="36"/>
      <c r="F39" s="31"/>
      <c r="G39" s="31"/>
      <c r="H39" s="386" t="str">
        <f>IF(C39="","",VLOOKUP(C39,#REF!,4,FALSE))</f>
        <v/>
      </c>
      <c r="I39" s="386" t="str">
        <f>IF(C39="","",VLOOKUP(C39,#REF!,4,FALSE))</f>
        <v/>
      </c>
      <c r="J39" s="37"/>
      <c r="K39" s="37"/>
      <c r="L39" s="602" t="str">
        <f t="shared" ref="L39:L40" si="43">IF(C39="","",TRUNC(H39*(1+J39),2))</f>
        <v/>
      </c>
      <c r="M39" s="12" t="str">
        <f t="shared" ref="M39:M40" si="44">IF(C39="","",TRUNC(I39*(1+K39),2))</f>
        <v/>
      </c>
      <c r="N39" s="31"/>
      <c r="O39" s="12" t="str">
        <f t="shared" ref="O39:O40" si="45">IF(G39="","",TRUNC(G39*M39,2))</f>
        <v/>
      </c>
      <c r="P39" s="39"/>
      <c r="Q39" s="39"/>
      <c r="R39" s="52"/>
    </row>
    <row r="40" spans="1:20" ht="38.25" x14ac:dyDescent="0.25">
      <c r="A40" s="50"/>
      <c r="B40" s="2" t="s">
        <v>20811</v>
      </c>
      <c r="C40" s="46" t="s">
        <v>2371</v>
      </c>
      <c r="D40" s="64" t="str">
        <f>VLOOKUP(C40,'serv SEM DES'!$A$2:$I$13154,3,FALSE)</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
      <c r="E40" s="54"/>
      <c r="F40" s="4" t="str">
        <f>VLOOKUP(C40,'serv SEM DES'!$B$2:$E$13154,3,FALSE)</f>
        <v>M3</v>
      </c>
      <c r="G40" s="395">
        <f>'memoria  BD2 - 7,64x1,42'!L15</f>
        <v>8.9387999999999987</v>
      </c>
      <c r="H40" s="590" t="str">
        <f>VLOOKUP(C40,'serv SEM DES'!$B$2:$I$13154,4,FALSE)</f>
        <v>6,72</v>
      </c>
      <c r="I40" s="590" t="str">
        <f>VLOOKUP(C40,'serv COM DES'!$B$2:$E$13119,4,FALSE)</f>
        <v>6,41</v>
      </c>
      <c r="J40" s="9">
        <f>VLOOKUP($D$3,'Municípios BDI Serviços'!$B$11:$AI$81,19,FALSE)</f>
        <v>0.20699999999999999</v>
      </c>
      <c r="K40" s="9">
        <f>VLOOKUP($D$3,'Municípios BDI Serviços'!$B$11:$AI$81,18,FALSE)</f>
        <v>0.26740000000000003</v>
      </c>
      <c r="L40" s="602">
        <f t="shared" si="43"/>
        <v>8.11</v>
      </c>
      <c r="M40" s="5">
        <f t="shared" si="44"/>
        <v>8.1199999999999992</v>
      </c>
      <c r="N40" s="5">
        <f t="shared" ref="N40" si="46">IF(G40="","",TRUNC(G40*L40,2))</f>
        <v>72.489999999999995</v>
      </c>
      <c r="O40" s="5">
        <f t="shared" si="45"/>
        <v>72.58</v>
      </c>
      <c r="P40" s="39">
        <f t="shared" ref="P40:P81" si="47">IF(N40="","",(N40/$N$111))</f>
        <v>3.1754545293660106E-4</v>
      </c>
      <c r="Q40" s="39">
        <f t="shared" ref="Q40:Q81" si="48">IF(O40="","",(O40/$O$111))</f>
        <v>3.1086475310237283E-4</v>
      </c>
      <c r="R40" s="52"/>
    </row>
    <row r="41" spans="1:20" ht="38.25" x14ac:dyDescent="0.25">
      <c r="A41" s="50"/>
      <c r="B41" s="2" t="s">
        <v>20812</v>
      </c>
      <c r="C41" s="46" t="s">
        <v>2373</v>
      </c>
      <c r="D41" s="64" t="str">
        <f>VLOOKUP(C41,'serv SEM DES'!$A$2:$I$13154,3,FALSE)</f>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
      <c r="E41" s="54"/>
      <c r="F41" s="4" t="str">
        <f>VLOOKUP(C41,'serv SEM DES'!$B$2:$E$13154,3,FALSE)</f>
        <v>M3</v>
      </c>
      <c r="G41" s="395">
        <f>'memoria  BD2 - 7,64x1,42'!H21</f>
        <v>13.81</v>
      </c>
      <c r="H41" s="590" t="str">
        <f>VLOOKUP(C41,'serv SEM DES'!$B$2:$I$13154,4,FALSE)</f>
        <v>5,64</v>
      </c>
      <c r="I41" s="590" t="str">
        <f>VLOOKUP(C41,'serv COM DES'!$B$2:$E$13119,4,FALSE)</f>
        <v>5,38</v>
      </c>
      <c r="J41" s="9">
        <f>VLOOKUP($D$3,'Municípios BDI Serviços'!$B$11:$AI$81,19,FALSE)</f>
        <v>0.20699999999999999</v>
      </c>
      <c r="K41" s="9">
        <f>VLOOKUP($D$3,'Municípios BDI Serviços'!$B$11:$AI$81,18,FALSE)</f>
        <v>0.26740000000000003</v>
      </c>
      <c r="L41" s="602">
        <f t="shared" ref="L41:L47" si="49">IF(C41="","",TRUNC(H41*(1+J41),2))</f>
        <v>6.8</v>
      </c>
      <c r="M41" s="5">
        <f t="shared" ref="M41:M47" si="50">IF(C41="","",TRUNC(I41*(1+K41),2))</f>
        <v>6.81</v>
      </c>
      <c r="N41" s="5">
        <f t="shared" ref="N41:N47" si="51">IF(G41="","",TRUNC(G41*L41,2))</f>
        <v>93.9</v>
      </c>
      <c r="O41" s="5">
        <f t="shared" ref="O41:O47" si="52">IF(G41="","",TRUNC(G41*M41,2))</f>
        <v>94.04</v>
      </c>
      <c r="P41" s="39">
        <f t="shared" si="47"/>
        <v>4.1133284633393358E-4</v>
      </c>
      <c r="Q41" s="39">
        <f t="shared" si="48"/>
        <v>4.0277929707560129E-4</v>
      </c>
      <c r="R41" s="52"/>
    </row>
    <row r="42" spans="1:20" ht="15" customHeight="1" x14ac:dyDescent="0.25">
      <c r="A42" s="50"/>
      <c r="B42" s="2" t="s">
        <v>20813</v>
      </c>
      <c r="C42" s="46" t="s">
        <v>8219</v>
      </c>
      <c r="D42" s="64" t="str">
        <f>VLOOKUP(C42,'serv SEM DES'!$A$2:$I$13154,3,FALSE)</f>
        <v>PREPARO DE FUNDO DE VALA COM LARGURA MAIOR OU IGUAL A 1,5 M E MENOR QUE 2,5 M (ACERTO DO SOLO NATURAL). AF_08/2020</v>
      </c>
      <c r="E42" s="54"/>
      <c r="F42" s="4" t="str">
        <f>VLOOKUP(C42,'serv SEM DES'!$B$2:$E$13154,3,FALSE)</f>
        <v>M2</v>
      </c>
      <c r="G42" s="395">
        <f>'memoria  BD2 - 7,64x1,42'!H23</f>
        <v>18.622</v>
      </c>
      <c r="H42" s="590" t="str">
        <f>VLOOKUP(C42,'serv SEM DES'!$B$2:$I$13154,4,FALSE)</f>
        <v>2,44</v>
      </c>
      <c r="I42" s="590" t="str">
        <f>VLOOKUP(C42,'serv COM DES'!$B$2:$E$13119,4,FALSE)</f>
        <v>2,20</v>
      </c>
      <c r="J42" s="9">
        <f>VLOOKUP($D$3,'Municípios BDI Serviços'!$B$11:$AI$81,19,FALSE)</f>
        <v>0.20699999999999999</v>
      </c>
      <c r="K42" s="9">
        <f>VLOOKUP($D$3,'Municípios BDI Serviços'!$B$11:$AI$81,18,FALSE)</f>
        <v>0.26740000000000003</v>
      </c>
      <c r="L42" s="602">
        <f t="shared" si="49"/>
        <v>2.94</v>
      </c>
      <c r="M42" s="5">
        <f t="shared" si="50"/>
        <v>2.78</v>
      </c>
      <c r="N42" s="5">
        <f t="shared" si="51"/>
        <v>54.74</v>
      </c>
      <c r="O42" s="5">
        <f t="shared" si="52"/>
        <v>51.76</v>
      </c>
      <c r="P42" s="39">
        <f t="shared" si="47"/>
        <v>2.3979084140915359E-4</v>
      </c>
      <c r="Q42" s="39">
        <f t="shared" si="48"/>
        <v>2.2169136980681754E-4</v>
      </c>
      <c r="R42" s="52"/>
    </row>
    <row r="43" spans="1:20" ht="25.5" customHeight="1" x14ac:dyDescent="0.25">
      <c r="A43" s="50"/>
      <c r="B43" s="2" t="s">
        <v>20814</v>
      </c>
      <c r="C43" s="46" t="s">
        <v>3993</v>
      </c>
      <c r="D43" s="64" t="str">
        <f>VLOOKUP(C43,'serv SEM DES'!$A$2:$I$13154,3,FALSE)</f>
        <v>REATERRO MECANIZADO DE VALA COM ESCAVADEIRA HIDRÁULICA (CAPACIDADE DA CAÇAMBA: 0,8 M³ / POTÊNCIA: 111 HP), LARGURA DE 1,5 A 2,5 M, PROFUNDIDADE ATÉ 1,5 M, COM SOLO DE 1ª CATEGORIA EM LOCAIS COM BAIXO NÍVEL DE INTERFERÊNCIA. AF_04/2016</v>
      </c>
      <c r="E43" s="54"/>
      <c r="F43" s="4" t="str">
        <f>VLOOKUP(C43,'serv SEM DES'!$B$2:$E$13154,3,FALSE)</f>
        <v>M3</v>
      </c>
      <c r="G43" s="395">
        <f>'memoria  BD2 - 7,64x1,42'!H85</f>
        <v>8.4060000000000006</v>
      </c>
      <c r="H43" s="590" t="str">
        <f>VLOOKUP(C43,'serv SEM DES'!$B$2:$I$13154,4,FALSE)</f>
        <v>16,57</v>
      </c>
      <c r="I43" s="590" t="str">
        <f>VLOOKUP(C43,'serv COM DES'!$B$2:$E$13119,4,FALSE)</f>
        <v>15,82</v>
      </c>
      <c r="J43" s="9">
        <f>VLOOKUP($D$3,'Municípios BDI Serviços'!$B$11:$AI$81,19,FALSE)</f>
        <v>0.20699999999999999</v>
      </c>
      <c r="K43" s="9">
        <f>VLOOKUP($D$3,'Municípios BDI Serviços'!$B$11:$AI$81,18,FALSE)</f>
        <v>0.26740000000000003</v>
      </c>
      <c r="L43" s="602">
        <f t="shared" si="49"/>
        <v>19.989999999999998</v>
      </c>
      <c r="M43" s="5">
        <f t="shared" si="50"/>
        <v>20.05</v>
      </c>
      <c r="N43" s="5">
        <f t="shared" si="51"/>
        <v>168.03</v>
      </c>
      <c r="O43" s="5">
        <f t="shared" si="52"/>
        <v>168.54</v>
      </c>
      <c r="P43" s="39">
        <f t="shared" si="47"/>
        <v>7.3606238732152132E-4</v>
      </c>
      <c r="Q43" s="39">
        <f t="shared" si="48"/>
        <v>7.2186753221099354E-4</v>
      </c>
      <c r="R43" s="52"/>
    </row>
    <row r="44" spans="1:20" ht="15" customHeight="1" x14ac:dyDescent="0.25">
      <c r="A44" s="50"/>
      <c r="B44" s="2" t="s">
        <v>20815</v>
      </c>
      <c r="C44" s="46" t="s">
        <v>5020</v>
      </c>
      <c r="D44" s="64" t="str">
        <f>VLOOKUP(C44,'serv SEM DES'!$A$2:$I$13154,3,FALSE)</f>
        <v>LASTRO DE CONCRETO MAGRO, APLICADO EM PISOS, LAJES SOBRE SOLO OU RADIERS. AF_08/2017</v>
      </c>
      <c r="E44" s="54"/>
      <c r="F44" s="4" t="str">
        <f>VLOOKUP(C44,'serv SEM DES'!$B$2:$E$13154,3,FALSE)</f>
        <v>M3</v>
      </c>
      <c r="G44" s="395">
        <f>'memoria  BD2 - 7,64x1,42'!H41</f>
        <v>0.92880000000000007</v>
      </c>
      <c r="H44" s="590" t="str">
        <f>VLOOKUP(C44,'serv SEM DES'!$B$2:$I$13154,4,FALSE)</f>
        <v>487,21</v>
      </c>
      <c r="I44" s="590" t="str">
        <f>VLOOKUP(C44,'serv COM DES'!$B$2:$E$13119,4,FALSE)</f>
        <v>466,29</v>
      </c>
      <c r="J44" s="9">
        <f>VLOOKUP($D$3,'Municípios BDI Serviços'!$B$11:$AI$81,19,FALSE)</f>
        <v>0.20699999999999999</v>
      </c>
      <c r="K44" s="9">
        <f>VLOOKUP($D$3,'Municípios BDI Serviços'!$B$11:$AI$81,18,FALSE)</f>
        <v>0.26740000000000003</v>
      </c>
      <c r="L44" s="602">
        <f t="shared" si="49"/>
        <v>588.05999999999995</v>
      </c>
      <c r="M44" s="5">
        <f t="shared" si="50"/>
        <v>590.97</v>
      </c>
      <c r="N44" s="5">
        <f t="shared" si="51"/>
        <v>546.19000000000005</v>
      </c>
      <c r="O44" s="5">
        <f t="shared" si="52"/>
        <v>548.89</v>
      </c>
      <c r="P44" s="39">
        <f t="shared" si="47"/>
        <v>2.3926079588831861E-3</v>
      </c>
      <c r="Q44" s="39">
        <f t="shared" si="48"/>
        <v>2.3509307568250399E-3</v>
      </c>
      <c r="R44" s="52"/>
    </row>
    <row r="45" spans="1:20" ht="15" customHeight="1" x14ac:dyDescent="0.25">
      <c r="A45" s="50"/>
      <c r="B45" s="2" t="s">
        <v>20816</v>
      </c>
      <c r="C45" s="46" t="s">
        <v>4457</v>
      </c>
      <c r="D45" s="64" t="str">
        <f>VLOOKUP(C45,'serv SEM DES'!$A$2:$I$13154,3,FALSE)</f>
        <v>CONCRETO FCK = 20MPA, TRAÇO 1:2,7:3 (EM MASSA SECA DE CIMENTO/ AREIA MÉDIA/ BRITA 1) - PREPARO MECÂNICO COM BETONEIRA 400 L. AF_05/2021</v>
      </c>
      <c r="E45" s="54"/>
      <c r="F45" s="4" t="str">
        <f>VLOOKUP(C45,'serv SEM DES'!$B$2:$E$13154,3,FALSE)</f>
        <v>M3</v>
      </c>
      <c r="G45" s="395">
        <f>'memoria  BD2 - 7,64x1,42'!H48</f>
        <v>7.1429999999999998</v>
      </c>
      <c r="H45" s="590" t="str">
        <f>VLOOKUP(C45,'serv SEM DES'!$B$2:$I$13154,4,FALSE)</f>
        <v>394,60</v>
      </c>
      <c r="I45" s="590" t="str">
        <f>VLOOKUP(C45,'serv COM DES'!$B$2:$E$13119,4,FALSE)</f>
        <v>387,44</v>
      </c>
      <c r="J45" s="9">
        <f>VLOOKUP($D$3,'Municípios BDI Serviços'!$B$11:$AI$81,19,FALSE)</f>
        <v>0.20699999999999999</v>
      </c>
      <c r="K45" s="9">
        <f>VLOOKUP($D$3,'Municípios BDI Serviços'!$B$11:$AI$81,18,FALSE)</f>
        <v>0.26740000000000003</v>
      </c>
      <c r="L45" s="602">
        <f t="shared" si="49"/>
        <v>476.28</v>
      </c>
      <c r="M45" s="5">
        <f t="shared" si="50"/>
        <v>491.04</v>
      </c>
      <c r="N45" s="5">
        <f t="shared" si="51"/>
        <v>3402.06</v>
      </c>
      <c r="O45" s="5">
        <f t="shared" si="52"/>
        <v>3507.49</v>
      </c>
      <c r="P45" s="39">
        <f t="shared" si="47"/>
        <v>1.4902864996792565E-2</v>
      </c>
      <c r="Q45" s="39">
        <f t="shared" si="48"/>
        <v>1.5022802602081036E-2</v>
      </c>
      <c r="R45" s="52"/>
    </row>
    <row r="46" spans="1:20" ht="15" customHeight="1" x14ac:dyDescent="0.25">
      <c r="A46" s="50"/>
      <c r="B46" s="2" t="s">
        <v>20817</v>
      </c>
      <c r="C46" s="46" t="s">
        <v>3689</v>
      </c>
      <c r="D46" s="64" t="str">
        <f>VLOOKUP(C46,'serv SEM DES'!$A$2:$I$13154,3,FALSE)</f>
        <v>LANÇAMENTO COM USO DE BALDES, ADENSAMENTO E ACABAMENTO DE CONCRETO EM ESTRUTURAS. AF_12/2015</v>
      </c>
      <c r="E46" s="54"/>
      <c r="F46" s="4" t="str">
        <f>VLOOKUP(C46,'serv SEM DES'!$B$2:$E$13154,3,FALSE)</f>
        <v>M3</v>
      </c>
      <c r="G46" s="395">
        <f>'memoria  BD2 - 7,64x1,42'!H63</f>
        <v>7.1429999999999998</v>
      </c>
      <c r="H46" s="590" t="str">
        <f>VLOOKUP(C46,'serv SEM DES'!$B$2:$I$13154,4,FALSE)</f>
        <v>174,82</v>
      </c>
      <c r="I46" s="590" t="str">
        <f>VLOOKUP(C46,'serv COM DES'!$B$2:$E$13119,4,FALSE)</f>
        <v>157,86</v>
      </c>
      <c r="J46" s="9">
        <f>VLOOKUP($D$3,'Municípios BDI Serviços'!$B$11:$AI$81,19,FALSE)</f>
        <v>0.20699999999999999</v>
      </c>
      <c r="K46" s="9">
        <f>VLOOKUP($D$3,'Municípios BDI Serviços'!$B$11:$AI$81,18,FALSE)</f>
        <v>0.26740000000000003</v>
      </c>
      <c r="L46" s="602">
        <f t="shared" si="49"/>
        <v>211</v>
      </c>
      <c r="M46" s="5">
        <f t="shared" si="50"/>
        <v>200.07</v>
      </c>
      <c r="N46" s="5">
        <f t="shared" si="51"/>
        <v>1507.17</v>
      </c>
      <c r="O46" s="5">
        <f t="shared" si="52"/>
        <v>1429.1</v>
      </c>
      <c r="P46" s="39">
        <f t="shared" si="47"/>
        <v>6.6022207242717214E-3</v>
      </c>
      <c r="Q46" s="39">
        <f t="shared" si="48"/>
        <v>6.1209261319730085E-3</v>
      </c>
      <c r="R46" s="52"/>
    </row>
    <row r="47" spans="1:20" ht="15" customHeight="1" x14ac:dyDescent="0.25">
      <c r="A47" s="50"/>
      <c r="B47" s="2" t="s">
        <v>20818</v>
      </c>
      <c r="C47" s="46" t="s">
        <v>3153</v>
      </c>
      <c r="D47" s="64" t="str">
        <f>VLOOKUP(C47,'serv SEM DES'!$A$2:$I$13154,3,FALSE)</f>
        <v>FABRICAÇÃO DE FÔRMA PARA LAJES, EM CHAPA DE MADEIRA COMPENSADA RESINADA, E = 17 MM. AF_09/2020</v>
      </c>
      <c r="E47" s="54"/>
      <c r="F47" s="4" t="str">
        <f>VLOOKUP(C47,'serv SEM DES'!$B$2:$E$13154,3,FALSE)</f>
        <v>M2</v>
      </c>
      <c r="G47" s="395">
        <f>'memoria  BD2 - 7,64x1,42'!H34</f>
        <v>39.399000000000001</v>
      </c>
      <c r="H47" s="590" t="str">
        <f>VLOOKUP(C47,'serv SEM DES'!$B$2:$I$13154,4,FALSE)</f>
        <v>42,24</v>
      </c>
      <c r="I47" s="590" t="str">
        <f>VLOOKUP(C47,'serv COM DES'!$B$2:$E$13119,4,FALSE)</f>
        <v>42,17</v>
      </c>
      <c r="J47" s="9">
        <f>VLOOKUP($D$3,'Municípios BDI Serviços'!$B$11:$AI$81,19,FALSE)</f>
        <v>0.20699999999999999</v>
      </c>
      <c r="K47" s="9">
        <f>VLOOKUP($D$3,'Municípios BDI Serviços'!$B$11:$AI$81,18,FALSE)</f>
        <v>0.26740000000000003</v>
      </c>
      <c r="L47" s="602">
        <f t="shared" si="49"/>
        <v>50.98</v>
      </c>
      <c r="M47" s="5">
        <f t="shared" si="50"/>
        <v>53.44</v>
      </c>
      <c r="N47" s="5">
        <f t="shared" si="51"/>
        <v>2008.56</v>
      </c>
      <c r="O47" s="5">
        <f t="shared" si="52"/>
        <v>2105.48</v>
      </c>
      <c r="P47" s="39">
        <f t="shared" si="47"/>
        <v>8.7985804242011242E-3</v>
      </c>
      <c r="Q47" s="39">
        <f t="shared" si="48"/>
        <v>9.0179046619176615E-3</v>
      </c>
      <c r="R47" s="52"/>
    </row>
    <row r="48" spans="1:20" ht="15" customHeight="1" x14ac:dyDescent="0.25">
      <c r="A48" s="50"/>
      <c r="B48" s="2" t="s">
        <v>20819</v>
      </c>
      <c r="C48" s="46" t="s">
        <v>3732</v>
      </c>
      <c r="D48" s="64" t="str">
        <f>VLOOKUP(C48,'serv SEM DES'!$A$2:$I$13154,3,FALSE)</f>
        <v>ARMAÇÃO DE ESTRUTURAS DE CONCRETO ARMADO, EXCETO VIGAS, PILARES, LAJES E FUNDAÇÕES, UTILIZANDO AÇO CA-50 DE 6,3 MM - MONTAGEM. AF_12/2015</v>
      </c>
      <c r="E48" s="54"/>
      <c r="F48" s="4" t="str">
        <f>VLOOKUP(C48,'serv SEM DES'!$B$2:$E$13154,3,FALSE)</f>
        <v>KG</v>
      </c>
      <c r="G48" s="395">
        <f>'memoria  BD2 - 7,64x1,42'!H65</f>
        <v>25.858000000000001</v>
      </c>
      <c r="H48" s="590" t="str">
        <f>VLOOKUP(C48,'serv SEM DES'!$B$2:$I$13154,4,FALSE)</f>
        <v>18,28</v>
      </c>
      <c r="I48" s="590" t="str">
        <f>VLOOKUP(C48,'serv COM DES'!$B$2:$E$13119,4,FALSE)</f>
        <v>17,87</v>
      </c>
      <c r="J48" s="9">
        <f>VLOOKUP($D$3,'Municípios BDI Serviços'!$B$11:$AI$81,19,FALSE)</f>
        <v>0.20699999999999999</v>
      </c>
      <c r="K48" s="9">
        <f>VLOOKUP($D$3,'Municípios BDI Serviços'!$B$11:$AI$81,18,FALSE)</f>
        <v>0.26740000000000003</v>
      </c>
      <c r="L48" s="602">
        <f t="shared" ref="L48:L53" si="53">IF(C48="","",TRUNC(H48*(1+J48),2))</f>
        <v>22.06</v>
      </c>
      <c r="M48" s="5">
        <f t="shared" ref="M48:M53" si="54">IF(C48="","",TRUNC(I48*(1+K48),2))</f>
        <v>22.64</v>
      </c>
      <c r="N48" s="5">
        <f t="shared" ref="N48:N53" si="55">IF(G48="","",TRUNC(G48*L48,2))</f>
        <v>570.41999999999996</v>
      </c>
      <c r="O48" s="5">
        <f t="shared" ref="O48:O53" si="56">IF(G48="","",TRUNC(G48*M48,2))</f>
        <v>585.41999999999996</v>
      </c>
      <c r="P48" s="39">
        <f t="shared" si="47"/>
        <v>2.4987484792950198E-3</v>
      </c>
      <c r="Q48" s="39">
        <f t="shared" si="48"/>
        <v>2.5073910686303539E-3</v>
      </c>
      <c r="R48" s="52"/>
    </row>
    <row r="49" spans="1:18" ht="15" customHeight="1" x14ac:dyDescent="0.25">
      <c r="A49" s="50"/>
      <c r="B49" s="2" t="s">
        <v>20820</v>
      </c>
      <c r="C49" s="46" t="s">
        <v>3733</v>
      </c>
      <c r="D49" s="64" t="str">
        <f>VLOOKUP(C49,'serv SEM DES'!$A$2:$I$13154,3,FALSE)</f>
        <v>ARMAÇÃO DE ESTRUTURAS DE CONCRETO ARMADO, EXCETO VIGAS, PILARES, LAJES E FUNDAÇÕES, UTILIZANDO AÇO CA-50 DE 8,0 MM - MONTAGEM. AF_12/2015</v>
      </c>
      <c r="E49" s="54"/>
      <c r="F49" s="4" t="str">
        <f>VLOOKUP(C49,'serv SEM DES'!$B$2:$E$13154,3,FALSE)</f>
        <v>KG</v>
      </c>
      <c r="G49" s="395">
        <f>'memoria  BD2 - 7,64x1,42'!H70</f>
        <v>152</v>
      </c>
      <c r="H49" s="590" t="str">
        <f>VLOOKUP(C49,'serv SEM DES'!$B$2:$I$13154,4,FALSE)</f>
        <v>17,56</v>
      </c>
      <c r="I49" s="590" t="str">
        <f>VLOOKUP(C49,'serv COM DES'!$B$2:$E$13119,4,FALSE)</f>
        <v>17,26</v>
      </c>
      <c r="J49" s="9">
        <f>VLOOKUP($D$3,'Municípios BDI Serviços'!$B$11:$AI$81,19,FALSE)</f>
        <v>0.20699999999999999</v>
      </c>
      <c r="K49" s="9">
        <f>VLOOKUP($D$3,'Municípios BDI Serviços'!$B$11:$AI$81,18,FALSE)</f>
        <v>0.26740000000000003</v>
      </c>
      <c r="L49" s="602">
        <f t="shared" si="53"/>
        <v>21.19</v>
      </c>
      <c r="M49" s="5">
        <f t="shared" si="54"/>
        <v>21.87</v>
      </c>
      <c r="N49" s="5">
        <f t="shared" si="55"/>
        <v>3220.88</v>
      </c>
      <c r="O49" s="5">
        <f t="shared" si="56"/>
        <v>3324.24</v>
      </c>
      <c r="P49" s="39">
        <f t="shared" si="47"/>
        <v>1.4109198488818316E-2</v>
      </c>
      <c r="Q49" s="39">
        <f t="shared" si="48"/>
        <v>1.4237931204919148E-2</v>
      </c>
      <c r="R49" s="52"/>
    </row>
    <row r="50" spans="1:18" ht="15" customHeight="1" x14ac:dyDescent="0.25">
      <c r="A50" s="50"/>
      <c r="B50" s="2" t="s">
        <v>20821</v>
      </c>
      <c r="C50" s="46" t="s">
        <v>3735</v>
      </c>
      <c r="D50" s="64" t="str">
        <f>VLOOKUP(C50,'serv SEM DES'!$A$2:$I$13154,3,FALSE)</f>
        <v>ARMAÇÃO DE ESTRUTURAS DE CONCRETO ARMADO, EXCETO VIGAS, PILARES, LAJES E FUNDAÇÕES, UTILIZANDO AÇO CA-50 DE 10,0 MM - MONTAGEM. AF_12/2015</v>
      </c>
      <c r="E50" s="54"/>
      <c r="F50" s="4" t="str">
        <f>VLOOKUP(C50,'serv SEM DES'!$B$2:$E$13154,3,FALSE)</f>
        <v>KG</v>
      </c>
      <c r="G50" s="395">
        <f>'memoria  BD2 - 7,64x1,42'!H75</f>
        <v>45.072000000000003</v>
      </c>
      <c r="H50" s="590" t="str">
        <f>VLOOKUP(C50,'serv SEM DES'!$B$2:$I$13154,4,FALSE)</f>
        <v>15,88</v>
      </c>
      <c r="I50" s="590" t="str">
        <f>VLOOKUP(C50,'serv COM DES'!$B$2:$E$13119,4,FALSE)</f>
        <v>15,68</v>
      </c>
      <c r="J50" s="9">
        <f>VLOOKUP($D$3,'Municípios BDI Serviços'!$B$11:$AI$81,19,FALSE)</f>
        <v>0.20699999999999999</v>
      </c>
      <c r="K50" s="9">
        <f>VLOOKUP($D$3,'Municípios BDI Serviços'!$B$11:$AI$81,18,FALSE)</f>
        <v>0.26740000000000003</v>
      </c>
      <c r="L50" s="602">
        <f t="shared" si="53"/>
        <v>19.16</v>
      </c>
      <c r="M50" s="5">
        <f t="shared" si="54"/>
        <v>19.87</v>
      </c>
      <c r="N50" s="5">
        <f t="shared" si="55"/>
        <v>863.57</v>
      </c>
      <c r="O50" s="5">
        <f t="shared" si="56"/>
        <v>895.58</v>
      </c>
      <c r="P50" s="39">
        <f t="shared" si="47"/>
        <v>3.7829042184088927E-3</v>
      </c>
      <c r="Q50" s="39">
        <f t="shared" si="48"/>
        <v>3.8358260620477138E-3</v>
      </c>
      <c r="R50" s="52"/>
    </row>
    <row r="51" spans="1:18" ht="15" customHeight="1" x14ac:dyDescent="0.25">
      <c r="A51" s="50"/>
      <c r="B51" s="2" t="s">
        <v>20822</v>
      </c>
      <c r="C51" s="46" t="s">
        <v>7151</v>
      </c>
      <c r="D51" s="64" t="str">
        <f>VLOOKUP(C51,'serv SEM DES'!$A$2:$I$13154,3,FALSE)</f>
        <v>Armação em tela de aço soldada nervurada Q-138, aço CA-60, 4,2mm, malha 10x10cm. Ref. cod. Sinapi 73994/001.</v>
      </c>
      <c r="E51" s="54"/>
      <c r="F51" s="4" t="str">
        <f>VLOOKUP(C51,'serv SEM DES'!$B$2:$E$13154,3,FALSE)</f>
        <v>kg</v>
      </c>
      <c r="G51" s="395">
        <f>'memoria  BD2 - 7,64x1,42'!H80</f>
        <v>187.86099999999999</v>
      </c>
      <c r="H51" s="590">
        <f>VLOOKUP(C51,'serv SEM DES'!$B$2:$I$13154,4,FALSE)</f>
        <v>31.03</v>
      </c>
      <c r="I51" s="590">
        <f>VLOOKUP(C51,'serv COM DES'!$B$2:$E$13119,4,FALSE)</f>
        <v>30.93</v>
      </c>
      <c r="J51" s="9">
        <f>VLOOKUP($D$3,'Municípios BDI Serviços'!$B$11:$AI$81,19,FALSE)</f>
        <v>0.20699999999999999</v>
      </c>
      <c r="K51" s="9">
        <f>VLOOKUP($D$3,'Municípios BDI Serviços'!$B$11:$AI$81,18,FALSE)</f>
        <v>0.26740000000000003</v>
      </c>
      <c r="L51" s="602">
        <f t="shared" si="53"/>
        <v>37.450000000000003</v>
      </c>
      <c r="M51" s="5">
        <f t="shared" si="54"/>
        <v>39.200000000000003</v>
      </c>
      <c r="N51" s="5">
        <f t="shared" si="55"/>
        <v>7035.39</v>
      </c>
      <c r="O51" s="5">
        <f t="shared" si="56"/>
        <v>7364.15</v>
      </c>
      <c r="P51" s="39">
        <f t="shared" si="47"/>
        <v>3.0818817825019093E-2</v>
      </c>
      <c r="Q51" s="39">
        <f t="shared" si="48"/>
        <v>3.154112250701073E-2</v>
      </c>
      <c r="R51" s="52"/>
    </row>
    <row r="52" spans="1:18" ht="15" customHeight="1" x14ac:dyDescent="0.25">
      <c r="A52" s="50"/>
      <c r="B52" s="2" t="s">
        <v>20823</v>
      </c>
      <c r="C52" s="46" t="s">
        <v>7175</v>
      </c>
      <c r="D52" s="64" t="str">
        <f>VLOOKUP(C52,'serv SEM DES'!$A$2:$I$13154,3,FALSE)</f>
        <v>Fornecimento de perfil simples "I" ou "H" até 8" inclusive perdas. Ref. Cód Sinapi 83513.</v>
      </c>
      <c r="E52" s="54"/>
      <c r="F52" s="4" t="str">
        <f>VLOOKUP(C52,'serv SEM DES'!$B$2:$E$13154,3,FALSE)</f>
        <v>kg</v>
      </c>
      <c r="G52" s="395">
        <f>'memoria  BD2 - 7,64x1,42'!H128</f>
        <v>1075.7382000000002</v>
      </c>
      <c r="H52" s="590">
        <f>VLOOKUP(C52,'serv SEM DES'!$B$2:$I$13154,4,FALSE)</f>
        <v>12.39</v>
      </c>
      <c r="I52" s="590">
        <f>VLOOKUP(C52,'serv COM DES'!$B$2:$E$13119,4,FALSE)</f>
        <v>12.32</v>
      </c>
      <c r="J52" s="9">
        <f>VLOOKUP($D$3,'Municípios BDI Serviços'!$B$11:$AI$81,19,FALSE)</f>
        <v>0.20699999999999999</v>
      </c>
      <c r="K52" s="9">
        <f>VLOOKUP($D$3,'Municípios BDI Serviços'!$B$11:$AI$81,18,FALSE)</f>
        <v>0.26740000000000003</v>
      </c>
      <c r="L52" s="602">
        <f t="shared" si="53"/>
        <v>14.95</v>
      </c>
      <c r="M52" s="5">
        <f t="shared" si="54"/>
        <v>15.61</v>
      </c>
      <c r="N52" s="5">
        <f t="shared" si="55"/>
        <v>16082.28</v>
      </c>
      <c r="O52" s="5">
        <f t="shared" si="56"/>
        <v>16792.27</v>
      </c>
      <c r="P52" s="39">
        <f t="shared" si="47"/>
        <v>7.0449094866233145E-2</v>
      </c>
      <c r="Q52" s="39">
        <f t="shared" si="48"/>
        <v>7.192235970761067E-2</v>
      </c>
      <c r="R52" s="52"/>
    </row>
    <row r="53" spans="1:18" ht="15" customHeight="1" x14ac:dyDescent="0.25">
      <c r="A53" s="50"/>
      <c r="B53" s="2" t="s">
        <v>20824</v>
      </c>
      <c r="C53" s="46" t="s">
        <v>7948</v>
      </c>
      <c r="D53" s="64" t="str">
        <f>VLOOKUP(C53,'serv SEM DES'!$A$2:$I$13154,3,FALSE)</f>
        <v>CARGA, MANOBRA E DESCARGA DE SOLOS E MATERIAIS GRANULARES EM CAMINHÃO BASCULANTE 10 M³ - CARGA COM PÁ CARREGADEIRA (CAÇAMBA DE 1,7 A 2,8 M³ / 128 HP) E DESCARGA LIVRE (UNIDADE: M3). AF_07/2020</v>
      </c>
      <c r="E53" s="54"/>
      <c r="F53" s="4" t="str">
        <f>VLOOKUP(C53,'serv SEM DES'!$B$2:$E$13154,3,FALSE)</f>
        <v>M3</v>
      </c>
      <c r="G53" s="395">
        <f>'memoria  BD2 - 7,64x1,42'!H126</f>
        <v>14.429</v>
      </c>
      <c r="H53" s="590" t="str">
        <f>VLOOKUP(C53,'serv SEM DES'!$B$2:$I$13154,4,FALSE)</f>
        <v>6,07</v>
      </c>
      <c r="I53" s="590" t="str">
        <f>VLOOKUP(C53,'serv COM DES'!$B$2:$E$13119,4,FALSE)</f>
        <v>5,96</v>
      </c>
      <c r="J53" s="9">
        <f>VLOOKUP($D$3,'Municípios BDI Serviços'!$B$11:$AI$81,19,FALSE)</f>
        <v>0.20699999999999999</v>
      </c>
      <c r="K53" s="9">
        <f>VLOOKUP($D$3,'Municípios BDI Serviços'!$B$11:$AI$81,18,FALSE)</f>
        <v>0.26740000000000003</v>
      </c>
      <c r="L53" s="602">
        <f t="shared" si="53"/>
        <v>7.32</v>
      </c>
      <c r="M53" s="5">
        <f t="shared" si="54"/>
        <v>7.55</v>
      </c>
      <c r="N53" s="5">
        <f t="shared" si="55"/>
        <v>105.62</v>
      </c>
      <c r="O53" s="5">
        <f t="shared" si="56"/>
        <v>108.93</v>
      </c>
      <c r="P53" s="39">
        <f t="shared" si="47"/>
        <v>4.6267279264952145E-4</v>
      </c>
      <c r="Q53" s="39">
        <f t="shared" si="48"/>
        <v>4.6655411346709113E-4</v>
      </c>
      <c r="R53" s="52"/>
    </row>
    <row r="54" spans="1:18" x14ac:dyDescent="0.25">
      <c r="A54" s="50"/>
      <c r="B54" s="2" t="s">
        <v>20825</v>
      </c>
      <c r="C54" s="46" t="s">
        <v>305</v>
      </c>
      <c r="D54" s="64" t="str">
        <f>VLOOKUP(C54,'serv SEM DES'!$A$2:$I$13154,3,FALSE)</f>
        <v>TRANSPORTE COM CAMINHÃO BASCULANTE DE 10 M³, EM VIA URBANA PAVIMENTADA, DMT ATÉ 30 KM (UNIDADE: M3XKM). AF_07/2020</v>
      </c>
      <c r="E54" s="527">
        <v>30</v>
      </c>
      <c r="F54" s="4" t="str">
        <f>VLOOKUP(C54,'serv SEM DES'!$B$2:$E$13154,3,FALSE)</f>
        <v>M3XKM</v>
      </c>
      <c r="G54" s="395">
        <f>'memoria  BD2 - 7,64x1,42'!H101</f>
        <v>99.888999999999996</v>
      </c>
      <c r="H54" s="590" t="str">
        <f>VLOOKUP(C54,'serv SEM DES'!$B$2:$I$13154,4,FALSE)</f>
        <v>1,71</v>
      </c>
      <c r="I54" s="590" t="str">
        <f>VLOOKUP(C54,'serv COM DES'!$B$2:$E$13119,4,FALSE)</f>
        <v>1,69</v>
      </c>
      <c r="J54" s="9">
        <f>VLOOKUP($D$3,'Municípios BDI Serviços'!$B$11:$AI$81,19,FALSE)</f>
        <v>0.20699999999999999</v>
      </c>
      <c r="K54" s="9">
        <f>VLOOKUP($D$3,'Municípios BDI Serviços'!$B$11:$AI$81,18,FALSE)</f>
        <v>0.26740000000000003</v>
      </c>
      <c r="L54" s="602">
        <f t="shared" ref="L54" si="57">IF(C54="","",TRUNC(H54*(1+J54),2))</f>
        <v>2.06</v>
      </c>
      <c r="M54" s="5">
        <f t="shared" ref="M54" si="58">IF(C54="","",TRUNC(I54*(1+K54),2))</f>
        <v>2.14</v>
      </c>
      <c r="N54" s="5">
        <f t="shared" ref="N54" si="59">IF(G54="","",TRUNC(G54*L54,2))</f>
        <v>205.77</v>
      </c>
      <c r="O54" s="5">
        <f t="shared" ref="O54" si="60">IF(G54="","",TRUNC(G54*M54,2))</f>
        <v>213.76</v>
      </c>
      <c r="P54" s="39">
        <f t="shared" si="47"/>
        <v>9.0138402332410553E-4</v>
      </c>
      <c r="Q54" s="39">
        <f t="shared" si="48"/>
        <v>9.1554766634283839E-4</v>
      </c>
      <c r="R54" s="52"/>
    </row>
    <row r="55" spans="1:18" x14ac:dyDescent="0.25">
      <c r="A55" s="50"/>
      <c r="B55" s="381"/>
      <c r="C55" s="46"/>
      <c r="D55" s="64"/>
      <c r="E55" s="54"/>
      <c r="F55" s="388"/>
      <c r="G55" s="395"/>
      <c r="H55" s="388"/>
      <c r="I55" s="591"/>
      <c r="J55" s="385"/>
      <c r="K55" s="385"/>
      <c r="L55" s="603" t="s">
        <v>35</v>
      </c>
      <c r="M55" s="40"/>
      <c r="N55" s="34">
        <f>SUM(N40:N54)</f>
        <v>35937.07</v>
      </c>
      <c r="O55" s="34">
        <f>SUM(O40:O54)</f>
        <v>37262.229999999996</v>
      </c>
      <c r="P55" s="39">
        <f t="shared" si="47"/>
        <v>0.15742382632589791</v>
      </c>
      <c r="Q55" s="39">
        <f t="shared" si="48"/>
        <v>0.15959649943502105</v>
      </c>
      <c r="R55" s="52"/>
    </row>
    <row r="56" spans="1:18" x14ac:dyDescent="0.25">
      <c r="A56" s="50"/>
      <c r="B56" s="29" t="s">
        <v>191</v>
      </c>
      <c r="C56" s="35" t="s">
        <v>34</v>
      </c>
      <c r="D56" s="63" t="s">
        <v>20493</v>
      </c>
      <c r="E56" s="36"/>
      <c r="F56" s="31"/>
      <c r="G56" s="31"/>
      <c r="H56" s="386" t="str">
        <f>IF(C56="","",VLOOKUP(C56,#REF!,4,FALSE))</f>
        <v/>
      </c>
      <c r="I56" s="386" t="str">
        <f>IF(C56="","",VLOOKUP(C56,#REF!,4,FALSE))</f>
        <v/>
      </c>
      <c r="J56" s="37"/>
      <c r="K56" s="37"/>
      <c r="L56" s="602" t="str">
        <f t="shared" ref="L56:L70" si="61">IF(C56="","",TRUNC(H56*(1+J56),2))</f>
        <v/>
      </c>
      <c r="M56" s="12" t="str">
        <f t="shared" ref="M56:M70" si="62">IF(C56="","",TRUNC(I56*(1+K56),2))</f>
        <v/>
      </c>
      <c r="N56" s="31"/>
      <c r="O56" s="12" t="str">
        <f t="shared" ref="O56:O70" si="63">IF(G56="","",TRUNC(G56*M56,2))</f>
        <v/>
      </c>
      <c r="P56" s="39" t="str">
        <f t="shared" si="47"/>
        <v/>
      </c>
      <c r="Q56" s="39" t="str">
        <f t="shared" si="48"/>
        <v/>
      </c>
      <c r="R56" s="52"/>
    </row>
    <row r="57" spans="1:18" ht="38.25" x14ac:dyDescent="0.25">
      <c r="A57" s="50"/>
      <c r="B57" s="2" t="s">
        <v>20826</v>
      </c>
      <c r="C57" s="46" t="s">
        <v>2371</v>
      </c>
      <c r="D57" s="64" t="str">
        <f>VLOOKUP(C57,'serv SEM DES'!$A$2:$I$13154,3,FALSE)</f>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
      <c r="E57" s="54"/>
      <c r="F57" s="4" t="str">
        <f>VLOOKUP(C57,'serv SEM DES'!$B$2:$E$13154,3,FALSE)</f>
        <v>M3</v>
      </c>
      <c r="G57" s="395">
        <f>'memoria  BD3 - 10,50x1,42'!L15</f>
        <v>9.66</v>
      </c>
      <c r="H57" s="590" t="str">
        <f>VLOOKUP(C57,'serv SEM DES'!$B$2:$I$13154,4,FALSE)</f>
        <v>6,72</v>
      </c>
      <c r="I57" s="590" t="str">
        <f>VLOOKUP(C57,'serv COM DES'!$B$2:$E$13119,4,FALSE)</f>
        <v>6,41</v>
      </c>
      <c r="J57" s="9">
        <f>VLOOKUP($D$3,'Municípios BDI Serviços'!$B$11:$AI$81,19,FALSE)</f>
        <v>0.20699999999999999</v>
      </c>
      <c r="K57" s="9">
        <f>VLOOKUP($D$3,'Municípios BDI Serviços'!$B$11:$AI$81,18,FALSE)</f>
        <v>0.26740000000000003</v>
      </c>
      <c r="L57" s="602">
        <f t="shared" si="61"/>
        <v>8.11</v>
      </c>
      <c r="M57" s="5">
        <f t="shared" si="62"/>
        <v>8.1199999999999992</v>
      </c>
      <c r="N57" s="5">
        <f t="shared" ref="N57:N70" si="64">IF(G57="","",TRUNC(G57*L57,2))</f>
        <v>78.34</v>
      </c>
      <c r="O57" s="5">
        <f t="shared" si="63"/>
        <v>78.430000000000007</v>
      </c>
      <c r="P57" s="39">
        <f t="shared" si="47"/>
        <v>3.4317162067944997E-4</v>
      </c>
      <c r="Q57" s="39">
        <f t="shared" si="48"/>
        <v>3.3592067492172915E-4</v>
      </c>
      <c r="R57" s="52"/>
    </row>
    <row r="58" spans="1:18" ht="38.25" x14ac:dyDescent="0.25">
      <c r="A58" s="50"/>
      <c r="B58" s="2" t="s">
        <v>20827</v>
      </c>
      <c r="C58" s="46" t="s">
        <v>2373</v>
      </c>
      <c r="D58" s="64" t="str">
        <f>VLOOKUP(C58,'serv SEM DES'!$A$2:$I$13154,3,FALSE)</f>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
      <c r="E58" s="54"/>
      <c r="F58" s="4" t="str">
        <f>VLOOKUP(C58,'serv SEM DES'!$B$2:$E$13154,3,FALSE)</f>
        <v>M3</v>
      </c>
      <c r="G58" s="395">
        <f>'memoria  BD3 - 10,50x1,42'!H21</f>
        <v>31.132000000000001</v>
      </c>
      <c r="H58" s="590" t="str">
        <f>VLOOKUP(C58,'serv SEM DES'!$B$2:$I$13154,4,FALSE)</f>
        <v>5,64</v>
      </c>
      <c r="I58" s="590" t="str">
        <f>VLOOKUP(C58,'serv COM DES'!$B$2:$E$13119,4,FALSE)</f>
        <v>5,38</v>
      </c>
      <c r="J58" s="9">
        <f>VLOOKUP($D$3,'Municípios BDI Serviços'!$B$11:$AI$81,19,FALSE)</f>
        <v>0.20699999999999999</v>
      </c>
      <c r="K58" s="9">
        <f>VLOOKUP($D$3,'Municípios BDI Serviços'!$B$11:$AI$81,18,FALSE)</f>
        <v>0.26740000000000003</v>
      </c>
      <c r="L58" s="602">
        <f t="shared" si="61"/>
        <v>6.8</v>
      </c>
      <c r="M58" s="5">
        <f t="shared" si="62"/>
        <v>6.81</v>
      </c>
      <c r="N58" s="5">
        <f t="shared" si="64"/>
        <v>211.69</v>
      </c>
      <c r="O58" s="5">
        <f t="shared" si="63"/>
        <v>212</v>
      </c>
      <c r="P58" s="39">
        <f t="shared" si="47"/>
        <v>9.2731682897156963E-4</v>
      </c>
      <c r="Q58" s="39">
        <f t="shared" si="48"/>
        <v>9.0800947447923724E-4</v>
      </c>
      <c r="R58" s="52"/>
    </row>
    <row r="59" spans="1:18" x14ac:dyDescent="0.25">
      <c r="A59" s="50"/>
      <c r="B59" s="2" t="s">
        <v>20828</v>
      </c>
      <c r="C59" s="46" t="s">
        <v>8219</v>
      </c>
      <c r="D59" s="64" t="str">
        <f>VLOOKUP(C59,'serv SEM DES'!$A$2:$I$13154,3,FALSE)</f>
        <v>PREPARO DE FUNDO DE VALA COM LARGURA MAIOR OU IGUAL A 1,5 M E MENOR QUE 2,5 M (ACERTO DO SOLO NATURAL). AF_08/2020</v>
      </c>
      <c r="E59" s="54"/>
      <c r="F59" s="4" t="str">
        <f>VLOOKUP(C59,'serv SEM DES'!$B$2:$E$13154,3,FALSE)</f>
        <v>M2</v>
      </c>
      <c r="G59" s="395">
        <f>'memoria  BD3 - 10,50x1,42'!H23</f>
        <v>48.424999999999997</v>
      </c>
      <c r="H59" s="590" t="str">
        <f>VLOOKUP(C59,'serv SEM DES'!$B$2:$I$13154,4,FALSE)</f>
        <v>2,44</v>
      </c>
      <c r="I59" s="590" t="str">
        <f>VLOOKUP(C59,'serv COM DES'!$B$2:$E$13119,4,FALSE)</f>
        <v>2,20</v>
      </c>
      <c r="J59" s="9">
        <f>VLOOKUP($D$3,'Municípios BDI Serviços'!$B$11:$AI$81,19,FALSE)</f>
        <v>0.20699999999999999</v>
      </c>
      <c r="K59" s="9">
        <f>VLOOKUP($D$3,'Municípios BDI Serviços'!$B$11:$AI$81,18,FALSE)</f>
        <v>0.26740000000000003</v>
      </c>
      <c r="L59" s="602">
        <f t="shared" si="61"/>
        <v>2.94</v>
      </c>
      <c r="M59" s="5">
        <f t="shared" si="62"/>
        <v>2.78</v>
      </c>
      <c r="N59" s="5">
        <f t="shared" si="64"/>
        <v>142.36000000000001</v>
      </c>
      <c r="O59" s="5">
        <f t="shared" si="63"/>
        <v>134.62</v>
      </c>
      <c r="P59" s="39">
        <f t="shared" si="47"/>
        <v>6.2361388715760158E-4</v>
      </c>
      <c r="Q59" s="39">
        <f t="shared" si="48"/>
        <v>5.7658601629431564E-4</v>
      </c>
      <c r="R59" s="52"/>
    </row>
    <row r="60" spans="1:18" ht="25.5" x14ac:dyDescent="0.25">
      <c r="A60" s="50"/>
      <c r="B60" s="2" t="s">
        <v>20829</v>
      </c>
      <c r="C60" s="46" t="s">
        <v>3993</v>
      </c>
      <c r="D60" s="64" t="str">
        <f>VLOOKUP(C60,'serv SEM DES'!$A$2:$I$13154,3,FALSE)</f>
        <v>REATERRO MECANIZADO DE VALA COM ESCAVADEIRA HIDRÁULICA (CAPACIDADE DA CAÇAMBA: 0,8 M³ / POTÊNCIA: 111 HP), LARGURA DE 1,5 A 2,5 M, PROFUNDIDADE ATÉ 1,5 M, COM SOLO DE 1ª CATEGORIA EM LOCAIS COM BAIXO NÍVEL DE INTERFERÊNCIA. AF_04/2016</v>
      </c>
      <c r="E60" s="54"/>
      <c r="F60" s="4" t="str">
        <f>VLOOKUP(C60,'serv SEM DES'!$B$2:$E$13154,3,FALSE)</f>
        <v>M3</v>
      </c>
      <c r="G60" s="395">
        <f>'memoria  BD3 - 10,50x1,42'!H102</f>
        <v>14.994999999999999</v>
      </c>
      <c r="H60" s="590" t="str">
        <f>VLOOKUP(C60,'serv SEM DES'!$B$2:$I$13154,4,FALSE)</f>
        <v>16,57</v>
      </c>
      <c r="I60" s="590" t="str">
        <f>VLOOKUP(C60,'serv COM DES'!$B$2:$E$13119,4,FALSE)</f>
        <v>15,82</v>
      </c>
      <c r="J60" s="9">
        <f>VLOOKUP($D$3,'Municípios BDI Serviços'!$B$11:$AI$81,19,FALSE)</f>
        <v>0.20699999999999999</v>
      </c>
      <c r="K60" s="9">
        <f>VLOOKUP($D$3,'Municípios BDI Serviços'!$B$11:$AI$81,18,FALSE)</f>
        <v>0.26740000000000003</v>
      </c>
      <c r="L60" s="602">
        <f t="shared" si="61"/>
        <v>19.989999999999998</v>
      </c>
      <c r="M60" s="5">
        <f t="shared" si="62"/>
        <v>20.05</v>
      </c>
      <c r="N60" s="5">
        <f t="shared" si="64"/>
        <v>299.75</v>
      </c>
      <c r="O60" s="5">
        <f t="shared" si="63"/>
        <v>300.64</v>
      </c>
      <c r="P60" s="39">
        <f t="shared" si="47"/>
        <v>1.3130673129775994E-3</v>
      </c>
      <c r="Q60" s="39">
        <f t="shared" si="48"/>
        <v>1.287660228336971E-3</v>
      </c>
      <c r="R60" s="52"/>
    </row>
    <row r="61" spans="1:18" x14ac:dyDescent="0.25">
      <c r="A61" s="50"/>
      <c r="B61" s="2" t="s">
        <v>20830</v>
      </c>
      <c r="C61" s="46" t="s">
        <v>5020</v>
      </c>
      <c r="D61" s="64" t="str">
        <f>VLOOKUP(C61,'serv SEM DES'!$A$2:$I$13154,3,FALSE)</f>
        <v>LASTRO DE CONCRETO MAGRO, APLICADO EM PISOS, LAJES SOBRE SOLO OU RADIERS. AF_08/2017</v>
      </c>
      <c r="E61" s="54"/>
      <c r="F61" s="4" t="str">
        <f>VLOOKUP(C61,'serv SEM DES'!$B$2:$E$13154,3,FALSE)</f>
        <v>M3</v>
      </c>
      <c r="G61" s="395">
        <f>'memoria  BD3 - 10,50x1,42'!H45</f>
        <v>1.575</v>
      </c>
      <c r="H61" s="590" t="str">
        <f>VLOOKUP(C61,'serv SEM DES'!$B$2:$I$13154,4,FALSE)</f>
        <v>487,21</v>
      </c>
      <c r="I61" s="590" t="str">
        <f>VLOOKUP(C61,'serv COM DES'!$B$2:$E$13119,4,FALSE)</f>
        <v>466,29</v>
      </c>
      <c r="J61" s="9">
        <f>VLOOKUP($D$3,'Municípios BDI Serviços'!$B$11:$AI$81,19,FALSE)</f>
        <v>0.20699999999999999</v>
      </c>
      <c r="K61" s="9">
        <f>VLOOKUP($D$3,'Municípios BDI Serviços'!$B$11:$AI$81,18,FALSE)</f>
        <v>0.26740000000000003</v>
      </c>
      <c r="L61" s="602">
        <f t="shared" si="61"/>
        <v>588.05999999999995</v>
      </c>
      <c r="M61" s="5">
        <f t="shared" si="62"/>
        <v>590.97</v>
      </c>
      <c r="N61" s="5">
        <f t="shared" si="64"/>
        <v>926.19</v>
      </c>
      <c r="O61" s="5">
        <f t="shared" si="63"/>
        <v>930.77</v>
      </c>
      <c r="P61" s="39">
        <f t="shared" si="47"/>
        <v>4.0572137267947386E-3</v>
      </c>
      <c r="Q61" s="39">
        <f t="shared" si="48"/>
        <v>3.9865470686841495E-3</v>
      </c>
      <c r="R61" s="52"/>
    </row>
    <row r="62" spans="1:18" ht="25.5" x14ac:dyDescent="0.25">
      <c r="A62" s="50"/>
      <c r="B62" s="2" t="s">
        <v>20831</v>
      </c>
      <c r="C62" s="46" t="s">
        <v>4457</v>
      </c>
      <c r="D62" s="64" t="str">
        <f>VLOOKUP(C62,'serv SEM DES'!$A$2:$I$13154,3,FALSE)</f>
        <v>CONCRETO FCK = 20MPA, TRAÇO 1:2,7:3 (EM MASSA SECA DE CIMENTO/ AREIA MÉDIA/ BRITA 1) - PREPARO MECÂNICO COM BETONEIRA 400 L. AF_05/2021</v>
      </c>
      <c r="E62" s="54"/>
      <c r="F62" s="4" t="str">
        <f>VLOOKUP(C62,'serv SEM DES'!$B$2:$E$13154,3,FALSE)</f>
        <v>M3</v>
      </c>
      <c r="G62" s="395">
        <f>'memoria  BD3 - 10,50x1,42'!H57</f>
        <v>11.22</v>
      </c>
      <c r="H62" s="590" t="str">
        <f>VLOOKUP(C62,'serv SEM DES'!$B$2:$I$13154,4,FALSE)</f>
        <v>394,60</v>
      </c>
      <c r="I62" s="590" t="str">
        <f>VLOOKUP(C62,'serv COM DES'!$B$2:$E$13119,4,FALSE)</f>
        <v>387,44</v>
      </c>
      <c r="J62" s="9">
        <f>VLOOKUP($D$3,'Municípios BDI Serviços'!$B$11:$AI$81,19,FALSE)</f>
        <v>0.20699999999999999</v>
      </c>
      <c r="K62" s="9">
        <f>VLOOKUP($D$3,'Municípios BDI Serviços'!$B$11:$AI$81,18,FALSE)</f>
        <v>0.26740000000000003</v>
      </c>
      <c r="L62" s="602">
        <f t="shared" si="61"/>
        <v>476.28</v>
      </c>
      <c r="M62" s="5">
        <f t="shared" si="62"/>
        <v>491.04</v>
      </c>
      <c r="N62" s="5">
        <f t="shared" si="64"/>
        <v>5343.86</v>
      </c>
      <c r="O62" s="5">
        <f t="shared" si="63"/>
        <v>5509.46</v>
      </c>
      <c r="P62" s="39">
        <f t="shared" si="47"/>
        <v>2.3409000470820597E-2</v>
      </c>
      <c r="Q62" s="39">
        <f t="shared" si="48"/>
        <v>2.3597367355020653E-2</v>
      </c>
      <c r="R62" s="52"/>
    </row>
    <row r="63" spans="1:18" x14ac:dyDescent="0.25">
      <c r="A63" s="50"/>
      <c r="B63" s="2" t="s">
        <v>20832</v>
      </c>
      <c r="C63" s="46" t="s">
        <v>3689</v>
      </c>
      <c r="D63" s="64" t="str">
        <f>VLOOKUP(C63,'serv SEM DES'!$A$2:$I$13154,3,FALSE)</f>
        <v>LANÇAMENTO COM USO DE BALDES, ADENSAMENTO E ACABAMENTO DE CONCRETO EM ESTRUTURAS. AF_12/2015</v>
      </c>
      <c r="E63" s="54"/>
      <c r="F63" s="4" t="str">
        <f>VLOOKUP(C63,'serv SEM DES'!$B$2:$E$13154,3,FALSE)</f>
        <v>M3</v>
      </c>
      <c r="G63" s="395">
        <f>'memoria  BD3 - 10,50x1,42'!H80</f>
        <v>11.22</v>
      </c>
      <c r="H63" s="590" t="str">
        <f>VLOOKUP(C63,'serv SEM DES'!$B$2:$I$13154,4,FALSE)</f>
        <v>174,82</v>
      </c>
      <c r="I63" s="590" t="str">
        <f>VLOOKUP(C63,'serv COM DES'!$B$2:$E$13119,4,FALSE)</f>
        <v>157,86</v>
      </c>
      <c r="J63" s="9">
        <f>VLOOKUP($D$3,'Municípios BDI Serviços'!$B$11:$AI$81,19,FALSE)</f>
        <v>0.20699999999999999</v>
      </c>
      <c r="K63" s="9">
        <f>VLOOKUP($D$3,'Municípios BDI Serviços'!$B$11:$AI$81,18,FALSE)</f>
        <v>0.26740000000000003</v>
      </c>
      <c r="L63" s="602">
        <f t="shared" si="61"/>
        <v>211</v>
      </c>
      <c r="M63" s="5">
        <f t="shared" si="62"/>
        <v>200.07</v>
      </c>
      <c r="N63" s="5">
        <f t="shared" si="64"/>
        <v>2367.42</v>
      </c>
      <c r="O63" s="5">
        <f t="shared" si="63"/>
        <v>2244.7800000000002</v>
      </c>
      <c r="P63" s="39">
        <f t="shared" si="47"/>
        <v>1.037058154491886E-2</v>
      </c>
      <c r="Q63" s="39">
        <f t="shared" si="48"/>
        <v>9.6145354156674644E-3</v>
      </c>
      <c r="R63" s="52"/>
    </row>
    <row r="64" spans="1:18" x14ac:dyDescent="0.25">
      <c r="A64" s="50"/>
      <c r="B64" s="2" t="s">
        <v>20833</v>
      </c>
      <c r="C64" s="46" t="s">
        <v>3153</v>
      </c>
      <c r="D64" s="64" t="str">
        <f>VLOOKUP(C64,'serv SEM DES'!$A$2:$I$13154,3,FALSE)</f>
        <v>FABRICAÇÃO DE FÔRMA PARA LAJES, EM CHAPA DE MADEIRA COMPENSADA RESINADA, E = 17 MM. AF_09/2020</v>
      </c>
      <c r="E64" s="54"/>
      <c r="F64" s="4" t="str">
        <f>VLOOKUP(C64,'serv SEM DES'!$B$2:$E$13154,3,FALSE)</f>
        <v>M2</v>
      </c>
      <c r="G64" s="395">
        <f>'memoria  BD3 - 10,50x1,42'!H34</f>
        <v>89.188000000000002</v>
      </c>
      <c r="H64" s="590" t="str">
        <f>VLOOKUP(C64,'serv SEM DES'!$B$2:$I$13154,4,FALSE)</f>
        <v>42,24</v>
      </c>
      <c r="I64" s="590" t="str">
        <f>VLOOKUP(C64,'serv COM DES'!$B$2:$E$13119,4,FALSE)</f>
        <v>42,17</v>
      </c>
      <c r="J64" s="9">
        <f>VLOOKUP($D$3,'Municípios BDI Serviços'!$B$11:$AI$81,19,FALSE)</f>
        <v>0.20699999999999999</v>
      </c>
      <c r="K64" s="9">
        <f>VLOOKUP($D$3,'Municípios BDI Serviços'!$B$11:$AI$81,18,FALSE)</f>
        <v>0.26740000000000003</v>
      </c>
      <c r="L64" s="602">
        <f t="shared" si="61"/>
        <v>50.98</v>
      </c>
      <c r="M64" s="5">
        <f t="shared" si="62"/>
        <v>53.44</v>
      </c>
      <c r="N64" s="5">
        <f t="shared" si="64"/>
        <v>4546.8</v>
      </c>
      <c r="O64" s="5">
        <f t="shared" si="63"/>
        <v>4766.2</v>
      </c>
      <c r="P64" s="39">
        <f t="shared" si="47"/>
        <v>1.9917446067211173E-2</v>
      </c>
      <c r="Q64" s="39">
        <f t="shared" si="48"/>
        <v>2.0413937534259151E-2</v>
      </c>
      <c r="R64" s="52"/>
    </row>
    <row r="65" spans="1:20" ht="25.5" x14ac:dyDescent="0.25">
      <c r="A65" s="50"/>
      <c r="B65" s="2" t="s">
        <v>20834</v>
      </c>
      <c r="C65" s="46" t="s">
        <v>3732</v>
      </c>
      <c r="D65" s="64" t="str">
        <f>VLOOKUP(C65,'serv SEM DES'!$A$2:$I$13154,3,FALSE)</f>
        <v>ARMAÇÃO DE ESTRUTURAS DE CONCRETO ARMADO, EXCETO VIGAS, PILARES, LAJES E FUNDAÇÕES, UTILIZANDO AÇO CA-50 DE 6,3 MM - MONTAGEM. AF_12/2015</v>
      </c>
      <c r="E65" s="54"/>
      <c r="F65" s="4" t="str">
        <f>VLOOKUP(C65,'serv SEM DES'!$B$2:$E$13154,3,FALSE)</f>
        <v>KG</v>
      </c>
      <c r="G65" s="395">
        <f>'memoria  BD3 - 10,50x1,42'!H82</f>
        <v>40.616</v>
      </c>
      <c r="H65" s="590" t="str">
        <f>VLOOKUP(C65,'serv SEM DES'!$B$2:$I$13154,4,FALSE)</f>
        <v>18,28</v>
      </c>
      <c r="I65" s="590" t="str">
        <f>VLOOKUP(C65,'serv COM DES'!$B$2:$E$13119,4,FALSE)</f>
        <v>17,87</v>
      </c>
      <c r="J65" s="9">
        <f>VLOOKUP($D$3,'Municípios BDI Serviços'!$B$11:$AI$81,19,FALSE)</f>
        <v>0.20699999999999999</v>
      </c>
      <c r="K65" s="9">
        <f>VLOOKUP($D$3,'Municípios BDI Serviços'!$B$11:$AI$81,18,FALSE)</f>
        <v>0.26740000000000003</v>
      </c>
      <c r="L65" s="602">
        <f t="shared" si="61"/>
        <v>22.06</v>
      </c>
      <c r="M65" s="5">
        <f t="shared" si="62"/>
        <v>22.64</v>
      </c>
      <c r="N65" s="5">
        <f t="shared" si="64"/>
        <v>895.98</v>
      </c>
      <c r="O65" s="5">
        <f t="shared" si="63"/>
        <v>919.54</v>
      </c>
      <c r="P65" s="39">
        <f t="shared" si="47"/>
        <v>3.9248775682457701E-3</v>
      </c>
      <c r="Q65" s="39">
        <f t="shared" si="48"/>
        <v>3.9384482649181029E-3</v>
      </c>
      <c r="R65" s="52"/>
    </row>
    <row r="66" spans="1:20" ht="25.5" x14ac:dyDescent="0.25">
      <c r="A66" s="50"/>
      <c r="B66" s="2" t="s">
        <v>20835</v>
      </c>
      <c r="C66" s="46" t="s">
        <v>3733</v>
      </c>
      <c r="D66" s="64" t="str">
        <f>VLOOKUP(C66,'serv SEM DES'!$A$2:$I$13154,3,FALSE)</f>
        <v>ARMAÇÃO DE ESTRUTURAS DE CONCRETO ARMADO, EXCETO VIGAS, PILARES, LAJES E FUNDAÇÕES, UTILIZANDO AÇO CA-50 DE 8,0 MM - MONTAGEM. AF_12/2015</v>
      </c>
      <c r="E66" s="54"/>
      <c r="F66" s="4" t="str">
        <f>VLOOKUP(C66,'serv SEM DES'!$B$2:$E$13154,3,FALSE)</f>
        <v>KG</v>
      </c>
      <c r="G66" s="395">
        <f>'memoria  BD3 - 10,50x1,42'!H87</f>
        <v>238</v>
      </c>
      <c r="H66" s="590" t="str">
        <f>VLOOKUP(C66,'serv SEM DES'!$B$2:$I$13154,4,FALSE)</f>
        <v>17,56</v>
      </c>
      <c r="I66" s="590" t="str">
        <f>VLOOKUP(C66,'serv COM DES'!$B$2:$E$13119,4,FALSE)</f>
        <v>17,26</v>
      </c>
      <c r="J66" s="9">
        <f>VLOOKUP($D$3,'Municípios BDI Serviços'!$B$11:$AI$81,19,FALSE)</f>
        <v>0.20699999999999999</v>
      </c>
      <c r="K66" s="9">
        <f>VLOOKUP($D$3,'Municípios BDI Serviços'!$B$11:$AI$81,18,FALSE)</f>
        <v>0.26740000000000003</v>
      </c>
      <c r="L66" s="602">
        <f t="shared" si="61"/>
        <v>21.19</v>
      </c>
      <c r="M66" s="5">
        <f t="shared" si="62"/>
        <v>21.87</v>
      </c>
      <c r="N66" s="5">
        <f t="shared" si="64"/>
        <v>5043.22</v>
      </c>
      <c r="O66" s="5">
        <f t="shared" si="63"/>
        <v>5205.0600000000004</v>
      </c>
      <c r="P66" s="39">
        <f t="shared" si="47"/>
        <v>2.2092034475912889E-2</v>
      </c>
      <c r="Q66" s="39">
        <f t="shared" si="48"/>
        <v>2.2293602807702352E-2</v>
      </c>
      <c r="R66" s="52"/>
    </row>
    <row r="67" spans="1:20" ht="25.5" x14ac:dyDescent="0.25">
      <c r="A67" s="50"/>
      <c r="B67" s="2" t="s">
        <v>20836</v>
      </c>
      <c r="C67" s="46" t="s">
        <v>3735</v>
      </c>
      <c r="D67" s="64" t="str">
        <f>VLOOKUP(C67,'serv SEM DES'!$A$2:$I$13154,3,FALSE)</f>
        <v>ARMAÇÃO DE ESTRUTURAS DE CONCRETO ARMADO, EXCETO VIGAS, PILARES, LAJES E FUNDAÇÕES, UTILIZANDO AÇO CA-50 DE 10,0 MM - MONTAGEM. AF_12/2015</v>
      </c>
      <c r="E67" s="54"/>
      <c r="F67" s="4" t="str">
        <f>VLOOKUP(C67,'serv SEM DES'!$B$2:$E$13154,3,FALSE)</f>
        <v>KG</v>
      </c>
      <c r="G67" s="395">
        <f>'memoria  BD3 - 10,50x1,42'!H92</f>
        <v>70.798000000000002</v>
      </c>
      <c r="H67" s="590" t="str">
        <f>VLOOKUP(C67,'serv SEM DES'!$B$2:$I$13154,4,FALSE)</f>
        <v>15,88</v>
      </c>
      <c r="I67" s="590" t="str">
        <f>VLOOKUP(C67,'serv COM DES'!$B$2:$E$13119,4,FALSE)</f>
        <v>15,68</v>
      </c>
      <c r="J67" s="9">
        <f>VLOOKUP($D$3,'Municípios BDI Serviços'!$B$11:$AI$81,19,FALSE)</f>
        <v>0.20699999999999999</v>
      </c>
      <c r="K67" s="9">
        <f>VLOOKUP($D$3,'Municípios BDI Serviços'!$B$11:$AI$81,18,FALSE)</f>
        <v>0.26740000000000003</v>
      </c>
      <c r="L67" s="602">
        <f t="shared" si="61"/>
        <v>19.16</v>
      </c>
      <c r="M67" s="5">
        <f t="shared" si="62"/>
        <v>19.87</v>
      </c>
      <c r="N67" s="5">
        <f t="shared" si="64"/>
        <v>1356.48</v>
      </c>
      <c r="O67" s="5">
        <f t="shared" si="63"/>
        <v>1406.75</v>
      </c>
      <c r="P67" s="39">
        <f t="shared" si="47"/>
        <v>5.9421169264649003E-3</v>
      </c>
      <c r="Q67" s="39">
        <f t="shared" si="48"/>
        <v>6.0251996614323917E-3</v>
      </c>
      <c r="R67" s="52"/>
    </row>
    <row r="68" spans="1:20" x14ac:dyDescent="0.25">
      <c r="A68" s="50"/>
      <c r="B68" s="2" t="s">
        <v>20837</v>
      </c>
      <c r="C68" s="46" t="s">
        <v>7175</v>
      </c>
      <c r="D68" s="64" t="str">
        <f>VLOOKUP(C68,'serv SEM DES'!$A$2:$I$13154,3,FALSE)</f>
        <v>Fornecimento de perfil simples "I" ou "H" até 8" inclusive perdas. Ref. Cód Sinapi 83513.</v>
      </c>
      <c r="E68" s="54"/>
      <c r="F68" s="4" t="str">
        <f>VLOOKUP(C68,'serv SEM DES'!$B$2:$E$13154,3,FALSE)</f>
        <v>kg</v>
      </c>
      <c r="G68" s="395">
        <f>'memoria  BD3 - 10,50x1,42'!H145</f>
        <v>1567.4641999999999</v>
      </c>
      <c r="H68" s="590">
        <f>VLOOKUP(C68,'serv SEM DES'!$B$2:$I$13154,4,FALSE)</f>
        <v>12.39</v>
      </c>
      <c r="I68" s="590">
        <f>VLOOKUP(C68,'serv COM DES'!$B$2:$E$13119,4,FALSE)</f>
        <v>12.32</v>
      </c>
      <c r="J68" s="9">
        <f>VLOOKUP($D$3,'Municípios BDI Serviços'!$B$11:$AI$81,19,FALSE)</f>
        <v>0.20699999999999999</v>
      </c>
      <c r="K68" s="9">
        <f>VLOOKUP($D$3,'Municípios BDI Serviços'!$B$11:$AI$81,18,FALSE)</f>
        <v>0.26740000000000003</v>
      </c>
      <c r="L68" s="602">
        <f t="shared" si="61"/>
        <v>14.95</v>
      </c>
      <c r="M68" s="5">
        <f t="shared" si="62"/>
        <v>15.61</v>
      </c>
      <c r="N68" s="5">
        <f t="shared" si="64"/>
        <v>23433.58</v>
      </c>
      <c r="O68" s="5">
        <f t="shared" si="63"/>
        <v>24468.11</v>
      </c>
      <c r="P68" s="39">
        <f t="shared" si="47"/>
        <v>0.10265176955478103</v>
      </c>
      <c r="Q68" s="39">
        <f t="shared" si="48"/>
        <v>0.10479847029528382</v>
      </c>
      <c r="R68" s="52"/>
    </row>
    <row r="69" spans="1:20" ht="25.5" x14ac:dyDescent="0.25">
      <c r="A69" s="50"/>
      <c r="B69" s="2" t="s">
        <v>20838</v>
      </c>
      <c r="C69" s="46" t="s">
        <v>7948</v>
      </c>
      <c r="D69" s="64" t="str">
        <f>VLOOKUP(C69,'serv SEM DES'!$A$2:$I$13154,3,FALSE)</f>
        <v>CARGA, MANOBRA E DESCARGA DE SOLOS E MATERIAIS GRANULARES EM CAMINHÃO BASCULANTE 10 M³ - CARGA COM PÁ CARREGADEIRA (CAÇAMBA DE 1,7 A 2,8 M³ / 128 HP) E DESCARGA LIVRE (UNIDADE: M3). AF_07/2020</v>
      </c>
      <c r="E69" s="54"/>
      <c r="F69" s="4" t="str">
        <f>VLOOKUP(C69,'serv SEM DES'!$B$2:$E$13154,3,FALSE)</f>
        <v>M3</v>
      </c>
      <c r="G69" s="395">
        <f>'memoria  BD3 - 10,50x1,42'!H143</f>
        <v>22.908999999999999</v>
      </c>
      <c r="H69" s="590" t="str">
        <f>VLOOKUP(C69,'serv SEM DES'!$B$2:$I$13154,4,FALSE)</f>
        <v>6,07</v>
      </c>
      <c r="I69" s="590" t="str">
        <f>VLOOKUP(C69,'serv COM DES'!$B$2:$E$13119,4,FALSE)</f>
        <v>5,96</v>
      </c>
      <c r="J69" s="9">
        <f>VLOOKUP($D$3,'Municípios BDI Serviços'!$B$11:$AI$81,19,FALSE)</f>
        <v>0.20699999999999999</v>
      </c>
      <c r="K69" s="9">
        <f>VLOOKUP($D$3,'Municípios BDI Serviços'!$B$11:$AI$81,18,FALSE)</f>
        <v>0.26740000000000003</v>
      </c>
      <c r="L69" s="602">
        <f t="shared" si="61"/>
        <v>7.32</v>
      </c>
      <c r="M69" s="5">
        <f t="shared" si="62"/>
        <v>7.55</v>
      </c>
      <c r="N69" s="5">
        <f t="shared" si="64"/>
        <v>167.69</v>
      </c>
      <c r="O69" s="5">
        <f t="shared" si="63"/>
        <v>172.96</v>
      </c>
      <c r="P69" s="39">
        <f t="shared" si="47"/>
        <v>7.3457300321338992E-4</v>
      </c>
      <c r="Q69" s="39">
        <f t="shared" si="48"/>
        <v>7.4079867314117396E-4</v>
      </c>
      <c r="R69" s="52"/>
    </row>
    <row r="70" spans="1:20" x14ac:dyDescent="0.25">
      <c r="A70" s="50"/>
      <c r="B70" s="2" t="s">
        <v>20839</v>
      </c>
      <c r="C70" s="46" t="s">
        <v>305</v>
      </c>
      <c r="D70" s="64" t="str">
        <f>VLOOKUP(C70,'serv SEM DES'!$A$2:$I$13154,3,FALSE)</f>
        <v>TRANSPORTE COM CAMINHÃO BASCULANTE DE 10 M³, EM VIA URBANA PAVIMENTADA, DMT ATÉ 30 KM (UNIDADE: M3XKM). AF_07/2020</v>
      </c>
      <c r="E70" s="527">
        <v>30</v>
      </c>
      <c r="F70" s="4" t="str">
        <f>VLOOKUP(C70,'serv SEM DES'!$B$2:$E$13154,3,FALSE)</f>
        <v>M3XKM</v>
      </c>
      <c r="G70" s="395">
        <f>'memoria  BD3 - 10,50x1,42'!H118</f>
        <v>158.59800000000001</v>
      </c>
      <c r="H70" s="590" t="str">
        <f>VLOOKUP(C70,'serv SEM DES'!$B$2:$I$13154,4,FALSE)</f>
        <v>1,71</v>
      </c>
      <c r="I70" s="590" t="str">
        <f>VLOOKUP(C70,'serv COM DES'!$B$2:$E$13119,4,FALSE)</f>
        <v>1,69</v>
      </c>
      <c r="J70" s="9">
        <f>VLOOKUP($D$3,'Municípios BDI Serviços'!$B$11:$AI$81,19,FALSE)</f>
        <v>0.20699999999999999</v>
      </c>
      <c r="K70" s="9">
        <f>VLOOKUP($D$3,'Municípios BDI Serviços'!$B$11:$AI$81,18,FALSE)</f>
        <v>0.26740000000000003</v>
      </c>
      <c r="L70" s="602">
        <f t="shared" si="61"/>
        <v>2.06</v>
      </c>
      <c r="M70" s="5">
        <f t="shared" si="62"/>
        <v>2.14</v>
      </c>
      <c r="N70" s="5">
        <f t="shared" si="64"/>
        <v>326.70999999999998</v>
      </c>
      <c r="O70" s="5">
        <f t="shared" si="63"/>
        <v>339.39</v>
      </c>
      <c r="P70" s="39">
        <f t="shared" si="47"/>
        <v>1.4311667116694293E-3</v>
      </c>
      <c r="Q70" s="39">
        <f t="shared" si="48"/>
        <v>1.4536289412429638E-3</v>
      </c>
      <c r="R70" s="52"/>
    </row>
    <row r="71" spans="1:20" x14ac:dyDescent="0.25">
      <c r="A71" s="50"/>
      <c r="B71" s="381"/>
      <c r="C71" s="46"/>
      <c r="D71" s="382"/>
      <c r="E71" s="54"/>
      <c r="F71" s="388"/>
      <c r="G71" s="395"/>
      <c r="H71" s="388"/>
      <c r="I71" s="591"/>
      <c r="J71" s="385"/>
      <c r="K71" s="385"/>
      <c r="L71" s="603" t="s">
        <v>35</v>
      </c>
      <c r="M71" s="40"/>
      <c r="N71" s="34">
        <f>SUM(N57:N70)</f>
        <v>45140.07</v>
      </c>
      <c r="O71" s="34">
        <f>SUM(O57:O70)</f>
        <v>46688.71</v>
      </c>
      <c r="P71" s="39">
        <f t="shared" si="47"/>
        <v>0.19773794969981898</v>
      </c>
      <c r="Q71" s="39">
        <f t="shared" si="48"/>
        <v>0.19997071241138448</v>
      </c>
      <c r="R71" s="52"/>
    </row>
    <row r="72" spans="1:20" s="27" customFormat="1" x14ac:dyDescent="0.25">
      <c r="A72" s="28">
        <v>40</v>
      </c>
      <c r="B72" s="29" t="s">
        <v>45</v>
      </c>
      <c r="C72" s="35" t="s">
        <v>34</v>
      </c>
      <c r="D72" s="63" t="s">
        <v>20400</v>
      </c>
      <c r="E72" s="36"/>
      <c r="F72" s="31"/>
      <c r="G72" s="31"/>
      <c r="H72" s="43" t="str">
        <f>IF(C72="","",VLOOKUP(C72,#REF!,4,FALSE))</f>
        <v/>
      </c>
      <c r="I72" s="43" t="str">
        <f>IF(C72="","",VLOOKUP(C72,#REF!,4,FALSE))</f>
        <v/>
      </c>
      <c r="J72" s="37"/>
      <c r="K72" s="37"/>
      <c r="L72" s="602" t="str">
        <f t="shared" ref="L72:L80" si="65">IF(C72="","",TRUNC(H72*(1+J72),2))</f>
        <v/>
      </c>
      <c r="M72" s="12" t="str">
        <f t="shared" ref="M72:M80" si="66">IF(C72="","",TRUNC(I72*(1+K72),2))</f>
        <v/>
      </c>
      <c r="N72" s="31"/>
      <c r="O72" s="12" t="str">
        <f t="shared" ref="O72:O80" si="67">IF(G72="","",TRUNC(G72*M72,2))</f>
        <v/>
      </c>
      <c r="P72" s="39" t="str">
        <f t="shared" si="47"/>
        <v/>
      </c>
      <c r="Q72" s="39" t="str">
        <f t="shared" si="48"/>
        <v/>
      </c>
      <c r="R72" s="52" t="str">
        <f t="shared" si="4"/>
        <v/>
      </c>
      <c r="S72" s="7" t="str">
        <f t="shared" si="5"/>
        <v/>
      </c>
      <c r="T72" s="7" t="str">
        <f t="shared" si="6"/>
        <v/>
      </c>
    </row>
    <row r="73" spans="1:20" s="48" customFormat="1" x14ac:dyDescent="0.25">
      <c r="A73" s="14">
        <v>41</v>
      </c>
      <c r="B73" s="2" t="s">
        <v>46</v>
      </c>
      <c r="C73" s="8" t="s">
        <v>6551</v>
      </c>
      <c r="D73" s="64" t="str">
        <f>VLOOKUP(C73,'serv SEM DES'!$A$2:$I$13154,3,FALSE)</f>
        <v>REGULARIZAÇÃO E COMPACTAÇÃO DE SUBLEITO DE SOLO PREDOMINANTEMENTE ARENOSO. AF_11/2019</v>
      </c>
      <c r="E73" s="54"/>
      <c r="F73" s="4" t="str">
        <f>VLOOKUP(C73,'serv SEM DES'!$B$2:$E$13154,3,FALSE)</f>
        <v>M2</v>
      </c>
      <c r="G73" s="395">
        <f>Dre_Fecha_Vala!AI8</f>
        <v>8.4</v>
      </c>
      <c r="H73" s="590" t="str">
        <f>VLOOKUP(C73,'serv SEM DES'!$B$2:$I$13154,4,FALSE)</f>
        <v>0,83</v>
      </c>
      <c r="I73" s="590" t="str">
        <f>VLOOKUP(C73,'serv COM DES'!$B$2:$E$13119,4,FALSE)</f>
        <v>0,79</v>
      </c>
      <c r="J73" s="9">
        <f>VLOOKUP($D$3,'Municípios BDI Serviços'!$B$11:$AI$81,19,FALSE)</f>
        <v>0.20699999999999999</v>
      </c>
      <c r="K73" s="9">
        <f>VLOOKUP($D$3,'Municípios BDI Serviços'!$B$11:$AI$81,18,FALSE)</f>
        <v>0.26740000000000003</v>
      </c>
      <c r="L73" s="602">
        <f t="shared" si="65"/>
        <v>1</v>
      </c>
      <c r="M73" s="5">
        <f t="shared" si="66"/>
        <v>1</v>
      </c>
      <c r="N73" s="5">
        <f t="shared" ref="N73:N80" si="68">IF(G73="","",TRUNC(G73*L73,2))</f>
        <v>8.4</v>
      </c>
      <c r="O73" s="5">
        <f t="shared" si="67"/>
        <v>8.4</v>
      </c>
      <c r="P73" s="39">
        <f t="shared" si="47"/>
        <v>3.6796548553834312E-5</v>
      </c>
      <c r="Q73" s="39">
        <f t="shared" si="48"/>
        <v>3.5977733894460344E-5</v>
      </c>
      <c r="R73" s="52" t="str">
        <f t="shared" si="4"/>
        <v/>
      </c>
      <c r="S73" s="7" t="str">
        <f t="shared" si="5"/>
        <v/>
      </c>
      <c r="T73" s="7" t="str">
        <f t="shared" si="6"/>
        <v/>
      </c>
    </row>
    <row r="74" spans="1:20" s="48" customFormat="1" x14ac:dyDescent="0.25">
      <c r="A74" s="50"/>
      <c r="B74" s="2" t="s">
        <v>164</v>
      </c>
      <c r="C74" s="46" t="s">
        <v>7717</v>
      </c>
      <c r="D74" s="64" t="str">
        <f>VLOOKUP(C74,'serv SEM DES'!$A$2:$I$13154,3,FALSE)</f>
        <v>Base para pavimentação com brita corrida, inclusive compactação</v>
      </c>
      <c r="E74" s="54"/>
      <c r="F74" s="4" t="str">
        <f>VLOOKUP(C74,'serv SEM DES'!$B$2:$E$13154,3,FALSE)</f>
        <v>m³</v>
      </c>
      <c r="G74" s="395">
        <f>Dre_Fecha_Vala!AI20</f>
        <v>8.2100000000000009</v>
      </c>
      <c r="H74" s="590">
        <f>VLOOKUP(C74,'serv SEM DES'!$B$2:$I$13154,4,FALSE)</f>
        <v>85.42</v>
      </c>
      <c r="I74" s="590">
        <f>VLOOKUP(C74,'serv COM DES'!$B$2:$E$13119,4,FALSE)</f>
        <v>85.1</v>
      </c>
      <c r="J74" s="9">
        <f>VLOOKUP($D$3,'Municípios BDI Serviços'!$B$11:$AI$81,19,FALSE)</f>
        <v>0.20699999999999999</v>
      </c>
      <c r="K74" s="9">
        <f>VLOOKUP($D$3,'Municípios BDI Serviços'!$B$11:$AI$81,18,FALSE)</f>
        <v>0.26740000000000003</v>
      </c>
      <c r="L74" s="602">
        <f t="shared" si="65"/>
        <v>103.1</v>
      </c>
      <c r="M74" s="5">
        <f t="shared" si="66"/>
        <v>107.85</v>
      </c>
      <c r="N74" s="5">
        <f t="shared" si="68"/>
        <v>846.45</v>
      </c>
      <c r="O74" s="5">
        <f t="shared" si="67"/>
        <v>885.44</v>
      </c>
      <c r="P74" s="39">
        <f t="shared" si="47"/>
        <v>3.7079093480229825E-3</v>
      </c>
      <c r="Q74" s="39">
        <f t="shared" si="48"/>
        <v>3.7923957975608295E-3</v>
      </c>
      <c r="R74" s="52" t="str">
        <f t="shared" si="4"/>
        <v/>
      </c>
      <c r="S74" s="7" t="str">
        <f t="shared" si="5"/>
        <v/>
      </c>
      <c r="T74" s="7" t="str">
        <f t="shared" si="6"/>
        <v/>
      </c>
    </row>
    <row r="75" spans="1:20" s="48" customFormat="1" x14ac:dyDescent="0.25">
      <c r="A75" s="50"/>
      <c r="B75" s="2" t="s">
        <v>168</v>
      </c>
      <c r="C75" s="46" t="s">
        <v>305</v>
      </c>
      <c r="D75" s="64" t="str">
        <f>VLOOKUP(C75,'serv SEM DES'!$A$2:$I$13154,3,FALSE)</f>
        <v>TRANSPORTE COM CAMINHÃO BASCULANTE DE 10 M³, EM VIA URBANA PAVIMENTADA, DMT ATÉ 30 KM (UNIDADE: M3XKM). AF_07/2020</v>
      </c>
      <c r="E75" s="54">
        <v>7.5</v>
      </c>
      <c r="F75" s="4" t="str">
        <f>VLOOKUP(C75,'serv SEM DES'!$B$2:$E$13154,3,FALSE)</f>
        <v>M3XKM</v>
      </c>
      <c r="G75" s="395">
        <f>E75*G74</f>
        <v>61.575000000000003</v>
      </c>
      <c r="H75" s="590" t="str">
        <f>VLOOKUP(C75,'serv SEM DES'!$B$2:$I$13154,4,FALSE)</f>
        <v>1,71</v>
      </c>
      <c r="I75" s="590" t="str">
        <f>VLOOKUP(C75,'serv COM DES'!$B$2:$E$13119,4,FALSE)</f>
        <v>1,69</v>
      </c>
      <c r="J75" s="9">
        <f>VLOOKUP($D$3,'Municípios BDI Serviços'!$B$11:$AI$81,19,FALSE)</f>
        <v>0.20699999999999999</v>
      </c>
      <c r="K75" s="9">
        <f>VLOOKUP($D$3,'Municípios BDI Serviços'!$B$11:$AI$81,18,FALSE)</f>
        <v>0.26740000000000003</v>
      </c>
      <c r="L75" s="602">
        <f t="shared" si="65"/>
        <v>2.06</v>
      </c>
      <c r="M75" s="5">
        <f t="shared" si="66"/>
        <v>2.14</v>
      </c>
      <c r="N75" s="5">
        <f t="shared" si="68"/>
        <v>126.84</v>
      </c>
      <c r="O75" s="5">
        <f t="shared" si="67"/>
        <v>131.77000000000001</v>
      </c>
      <c r="P75" s="39">
        <f t="shared" si="47"/>
        <v>5.5562788316289812E-4</v>
      </c>
      <c r="Q75" s="39">
        <f t="shared" si="48"/>
        <v>5.6437928515155238E-4</v>
      </c>
      <c r="R75" s="52">
        <f t="shared" si="4"/>
        <v>8.2100000000000009</v>
      </c>
      <c r="S75" s="7">
        <f t="shared" si="5"/>
        <v>61.575000000000003</v>
      </c>
      <c r="T75" s="7" t="b">
        <f t="shared" si="6"/>
        <v>1</v>
      </c>
    </row>
    <row r="76" spans="1:20" s="48" customFormat="1" x14ac:dyDescent="0.25">
      <c r="A76" s="50"/>
      <c r="B76" s="2" t="s">
        <v>169</v>
      </c>
      <c r="C76" s="46" t="s">
        <v>192</v>
      </c>
      <c r="D76" s="64" t="str">
        <f>VLOOKUP(C76,'serv SEM DES'!$A$2:$I$13154,3,FALSE)</f>
        <v>Execução de imprimação com emulsão asfáltica a base d'água.</v>
      </c>
      <c r="E76" s="54"/>
      <c r="F76" s="4" t="str">
        <f>VLOOKUP(C76,'serv SEM DES'!$B$2:$E$13154,3,FALSE)</f>
        <v>m²</v>
      </c>
      <c r="G76" s="395">
        <f>Dre_Fecha_Vala!AI15</f>
        <v>54.73</v>
      </c>
      <c r="H76" s="590">
        <f>VLOOKUP(C76,'serv SEM DES'!$B$2:$I$13154,4,FALSE)</f>
        <v>5.49</v>
      </c>
      <c r="I76" s="590">
        <f>VLOOKUP(C76,'serv COM DES'!$B$2:$E$13119,4,FALSE)</f>
        <v>5.47</v>
      </c>
      <c r="J76" s="9">
        <f>VLOOKUP($D$3,'Municípios BDI Serviços'!$B$11:$AI$81,19,FALSE)</f>
        <v>0.20699999999999999</v>
      </c>
      <c r="K76" s="9">
        <f>VLOOKUP($D$3,'Municípios BDI Serviços'!$B$11:$AI$81,18,FALSE)</f>
        <v>0.26740000000000003</v>
      </c>
      <c r="L76" s="602">
        <f t="shared" si="65"/>
        <v>6.62</v>
      </c>
      <c r="M76" s="5">
        <f t="shared" si="66"/>
        <v>6.93</v>
      </c>
      <c r="N76" s="5">
        <f t="shared" si="68"/>
        <v>362.31</v>
      </c>
      <c r="O76" s="5">
        <f t="shared" si="67"/>
        <v>379.27</v>
      </c>
      <c r="P76" s="39">
        <f t="shared" si="47"/>
        <v>1.5871139888737748E-3</v>
      </c>
      <c r="Q76" s="39">
        <f t="shared" si="48"/>
        <v>1.624437515970473E-3</v>
      </c>
      <c r="R76" s="52" t="str">
        <f t="shared" si="4"/>
        <v/>
      </c>
      <c r="S76" s="7" t="str">
        <f t="shared" si="5"/>
        <v/>
      </c>
      <c r="T76" s="7" t="str">
        <f t="shared" si="6"/>
        <v/>
      </c>
    </row>
    <row r="77" spans="1:20" s="48" customFormat="1" ht="25.5" x14ac:dyDescent="0.25">
      <c r="A77" s="50"/>
      <c r="B77" s="2" t="s">
        <v>176</v>
      </c>
      <c r="C77" s="46" t="s">
        <v>19441</v>
      </c>
      <c r="D77" s="64" t="str">
        <f>VLOOKUP(C77,'serv SEM DES'!$A$2:$I$13154,3,FALSE)</f>
        <v>TRANSPORTE COM CAMINHÃO TANQUE DE TRANSPORTE DE MATERIAL ASFÁLTICO DE 30000 L, EM VIA URBANA PAVIMENTADA, DMT ATÉ 30KM (UNIDADE: TXKM). AF_07/2020</v>
      </c>
      <c r="E77" s="527">
        <v>30</v>
      </c>
      <c r="F77" s="4" t="str">
        <f>VLOOKUP(C77,'serv SEM DES'!$B$2:$E$13154,3,FALSE)</f>
        <v>t.km</v>
      </c>
      <c r="G77" s="395">
        <f>E77*Dre_Fecha_Vala!AI16</f>
        <v>2.1</v>
      </c>
      <c r="H77" s="590" t="str">
        <f>VLOOKUP(C77,'serv SEM DES'!$B$2:$I$13154,4,FALSE)</f>
        <v>1,06</v>
      </c>
      <c r="I77" s="590" t="str">
        <f>VLOOKUP(C77,'serv COM DES'!$B$2:$E$13119,4,FALSE)</f>
        <v>1,05</v>
      </c>
      <c r="J77" s="9">
        <f>VLOOKUP($D$3,'Municípios BDI Serviços'!$B$11:$AI$81,19,FALSE)</f>
        <v>0.20699999999999999</v>
      </c>
      <c r="K77" s="9">
        <f>VLOOKUP($D$3,'Municípios BDI Serviços'!$B$11:$AI$81,18,FALSE)</f>
        <v>0.26740000000000003</v>
      </c>
      <c r="L77" s="602">
        <f t="shared" si="65"/>
        <v>1.27</v>
      </c>
      <c r="M77" s="5">
        <f t="shared" si="66"/>
        <v>1.33</v>
      </c>
      <c r="N77" s="5">
        <f t="shared" si="68"/>
        <v>2.66</v>
      </c>
      <c r="O77" s="5">
        <f t="shared" si="67"/>
        <v>2.79</v>
      </c>
      <c r="P77" s="39">
        <f t="shared" si="47"/>
        <v>1.1652240375380865E-5</v>
      </c>
      <c r="Q77" s="39">
        <f t="shared" si="48"/>
        <v>1.1949747329231471E-5</v>
      </c>
      <c r="R77" s="52">
        <f t="shared" ref="R77:R80" si="69">IF(E77&gt;0,TRUNC(G77/E77,3),"")</f>
        <v>7.0000000000000007E-2</v>
      </c>
      <c r="S77" s="7">
        <f t="shared" ref="S77:S80" si="70">IF(R77="","",TRUNC(R77*E77,3))</f>
        <v>2.1</v>
      </c>
      <c r="T77" s="7" t="b">
        <f t="shared" ref="T77:T80" si="71">IF(R77="","",IF(S77=G77,TRUE,FALSE))</f>
        <v>1</v>
      </c>
    </row>
    <row r="78" spans="1:20" s="48" customFormat="1" ht="25.5" x14ac:dyDescent="0.25">
      <c r="A78" s="50"/>
      <c r="B78" s="2" t="s">
        <v>179</v>
      </c>
      <c r="C78" s="46" t="s">
        <v>19442</v>
      </c>
      <c r="D78" s="64" t="str">
        <f>VLOOKUP(C78,'serv SEM DES'!$A$2:$I$13154,3,FALSE)</f>
        <v>TRANSPORTE COM CAMINHÃO TANQUE DE TRANSPORTE DE MATERIAL ASFÁLTICO DE 30000 L, EM VIA URBANA PAVIMENTADA, ADICIONAL PARA DMT EXCEDENTE A 30 KM (UNIDADE: TXKM). AF_07/2020</v>
      </c>
      <c r="E78" s="527">
        <v>39</v>
      </c>
      <c r="F78" s="4" t="str">
        <f>VLOOKUP(C78,'serv SEM DES'!$B$2:$E$13154,3,FALSE)</f>
        <v>t.km</v>
      </c>
      <c r="G78" s="395">
        <f>E78*Dre_Fecha_Vala!AI16</f>
        <v>2.7300000000000004</v>
      </c>
      <c r="H78" s="590" t="str">
        <f>VLOOKUP(C78,'serv SEM DES'!$B$2:$I$13154,4,FALSE)</f>
        <v>0,42</v>
      </c>
      <c r="I78" s="590" t="str">
        <f>VLOOKUP(C78,'serv COM DES'!$B$2:$E$13119,4,FALSE)</f>
        <v>0,41</v>
      </c>
      <c r="J78" s="9">
        <f>VLOOKUP($D$3,'Municípios BDI Serviços'!$B$11:$AI$81,19,FALSE)</f>
        <v>0.20699999999999999</v>
      </c>
      <c r="K78" s="9">
        <f>VLOOKUP($D$3,'Municípios BDI Serviços'!$B$11:$AI$81,18,FALSE)</f>
        <v>0.26740000000000003</v>
      </c>
      <c r="L78" s="602">
        <f t="shared" si="65"/>
        <v>0.5</v>
      </c>
      <c r="M78" s="5">
        <f t="shared" si="66"/>
        <v>0.51</v>
      </c>
      <c r="N78" s="5">
        <f t="shared" si="68"/>
        <v>1.36</v>
      </c>
      <c r="O78" s="5">
        <f t="shared" si="67"/>
        <v>1.39</v>
      </c>
      <c r="P78" s="39">
        <f t="shared" si="47"/>
        <v>5.9575364325255553E-6</v>
      </c>
      <c r="Q78" s="39">
        <f t="shared" si="48"/>
        <v>5.9534583468214137E-6</v>
      </c>
      <c r="R78" s="52">
        <f t="shared" si="69"/>
        <v>7.0000000000000007E-2</v>
      </c>
      <c r="S78" s="7">
        <f t="shared" si="70"/>
        <v>2.73</v>
      </c>
      <c r="T78" s="7" t="b">
        <f t="shared" si="71"/>
        <v>1</v>
      </c>
    </row>
    <row r="79" spans="1:20" s="48" customFormat="1" ht="25.5" x14ac:dyDescent="0.25">
      <c r="A79" s="50"/>
      <c r="B79" s="2" t="s">
        <v>230</v>
      </c>
      <c r="C79" s="46" t="s">
        <v>296</v>
      </c>
      <c r="D79" s="64" t="str">
        <f>VLOOKUP(C79,'serv SEM DES'!$A$2:$I$13154,3,FALSE)</f>
        <v>CBUQ - aplicação manual em fechamento de vala e remendos. Incluindo fornecimento dos materiais e compactação com rolo tandem compacto. Exclusive transporte.</v>
      </c>
      <c r="E79" s="527"/>
      <c r="F79" s="4" t="str">
        <f>VLOOKUP(C79,'serv SEM DES'!$B$2:$E$13154,3,FALSE)</f>
        <v>m³</v>
      </c>
      <c r="G79" s="395">
        <f>Dre_Fecha_Vala!AI33</f>
        <v>1.64</v>
      </c>
      <c r="H79" s="590">
        <f>VLOOKUP(C79,'serv SEM DES'!$B$2:$I$13154,4,FALSE)</f>
        <v>1225.5</v>
      </c>
      <c r="I79" s="590">
        <f>VLOOKUP(C79,'serv COM DES'!$B$2:$E$13119,4,FALSE)</f>
        <v>1219.74</v>
      </c>
      <c r="J79" s="9">
        <f>VLOOKUP($D$3,'Municípios BDI Serviços'!$B$11:$AI$81,19,FALSE)</f>
        <v>0.20699999999999999</v>
      </c>
      <c r="K79" s="9">
        <f>VLOOKUP($D$3,'Municípios BDI Serviços'!$B$11:$AI$81,18,FALSE)</f>
        <v>0.26740000000000003</v>
      </c>
      <c r="L79" s="602">
        <f t="shared" si="65"/>
        <v>1479.17</v>
      </c>
      <c r="M79" s="5">
        <f t="shared" si="66"/>
        <v>1545.89</v>
      </c>
      <c r="N79" s="5">
        <f t="shared" si="68"/>
        <v>2425.83</v>
      </c>
      <c r="O79" s="5">
        <f t="shared" si="67"/>
        <v>2535.25</v>
      </c>
      <c r="P79" s="39">
        <f t="shared" si="47"/>
        <v>1.0626448973612843E-2</v>
      </c>
      <c r="Q79" s="39">
        <f t="shared" si="48"/>
        <v>1.0858636887610783E-2</v>
      </c>
      <c r="R79" s="52" t="str">
        <f t="shared" si="69"/>
        <v/>
      </c>
      <c r="S79" s="7" t="str">
        <f t="shared" si="70"/>
        <v/>
      </c>
      <c r="T79" s="7" t="str">
        <f t="shared" si="71"/>
        <v/>
      </c>
    </row>
    <row r="80" spans="1:20" s="48" customFormat="1" x14ac:dyDescent="0.25">
      <c r="A80" s="50">
        <v>42</v>
      </c>
      <c r="B80" s="2" t="s">
        <v>231</v>
      </c>
      <c r="C80" s="46" t="s">
        <v>305</v>
      </c>
      <c r="D80" s="64" t="str">
        <f>VLOOKUP(C80,'serv SEM DES'!$A$2:$I$13154,3,FALSE)</f>
        <v>TRANSPORTE COM CAMINHÃO BASCULANTE DE 10 M³, EM VIA URBANA PAVIMENTADA, DMT ATÉ 30 KM (UNIDADE: M3XKM). AF_07/2020</v>
      </c>
      <c r="E80" s="527">
        <v>30</v>
      </c>
      <c r="F80" s="4" t="str">
        <f>VLOOKUP(C80,'serv SEM DES'!$B$2:$E$13154,3,FALSE)</f>
        <v>M3XKM</v>
      </c>
      <c r="G80" s="395">
        <f>E80*G79</f>
        <v>49.199999999999996</v>
      </c>
      <c r="H80" s="590" t="str">
        <f>VLOOKUP(C80,'serv SEM DES'!$B$2:$I$13154,4,FALSE)</f>
        <v>1,71</v>
      </c>
      <c r="I80" s="590" t="str">
        <f>VLOOKUP(C80,'serv COM DES'!$B$2:$E$13119,4,FALSE)</f>
        <v>1,69</v>
      </c>
      <c r="J80" s="9">
        <f>VLOOKUP($D$3,'Municípios BDI Serviços'!$B$11:$AI$81,19,FALSE)</f>
        <v>0.20699999999999999</v>
      </c>
      <c r="K80" s="9">
        <f>VLOOKUP($D$3,'Municípios BDI Serviços'!$B$11:$AI$81,18,FALSE)</f>
        <v>0.26740000000000003</v>
      </c>
      <c r="L80" s="602">
        <f t="shared" si="65"/>
        <v>2.06</v>
      </c>
      <c r="M80" s="5">
        <f t="shared" si="66"/>
        <v>2.14</v>
      </c>
      <c r="N80" s="5">
        <f t="shared" si="68"/>
        <v>101.35</v>
      </c>
      <c r="O80" s="5">
        <f t="shared" si="67"/>
        <v>105.28</v>
      </c>
      <c r="P80" s="39">
        <f t="shared" si="47"/>
        <v>4.4396788046798896E-4</v>
      </c>
      <c r="Q80" s="39">
        <f t="shared" si="48"/>
        <v>4.5092093147723627E-4</v>
      </c>
      <c r="R80" s="52">
        <f t="shared" si="69"/>
        <v>1.64</v>
      </c>
      <c r="S80" s="7">
        <f t="shared" si="70"/>
        <v>49.2</v>
      </c>
      <c r="T80" s="7" t="b">
        <f t="shared" si="71"/>
        <v>1</v>
      </c>
    </row>
    <row r="81" spans="1:20" s="48" customFormat="1" x14ac:dyDescent="0.25">
      <c r="A81" s="50"/>
      <c r="B81" s="381"/>
      <c r="C81" s="46"/>
      <c r="D81" s="382"/>
      <c r="E81" s="54"/>
      <c r="F81" s="388"/>
      <c r="G81" s="395"/>
      <c r="H81" s="388"/>
      <c r="I81" s="591"/>
      <c r="J81" s="385"/>
      <c r="K81" s="385"/>
      <c r="L81" s="603" t="s">
        <v>35</v>
      </c>
      <c r="M81" s="40"/>
      <c r="N81" s="34">
        <f>SUM(N73:N80)</f>
        <v>3875.2</v>
      </c>
      <c r="O81" s="34">
        <f>SUM(O73:O80)</f>
        <v>4049.5900000000006</v>
      </c>
      <c r="P81" s="39">
        <f t="shared" si="47"/>
        <v>1.6975474399502227E-2</v>
      </c>
      <c r="Q81" s="39">
        <f t="shared" si="48"/>
        <v>1.7344651357341392E-2</v>
      </c>
      <c r="R81" s="52"/>
      <c r="S81" s="7"/>
      <c r="T81" s="7"/>
    </row>
    <row r="82" spans="1:20" s="48" customFormat="1" x14ac:dyDescent="0.25">
      <c r="A82" s="50"/>
      <c r="B82" s="29" t="s">
        <v>47</v>
      </c>
      <c r="C82" s="35" t="s">
        <v>34</v>
      </c>
      <c r="D82" s="63" t="s">
        <v>20840</v>
      </c>
      <c r="E82" s="36"/>
      <c r="F82" s="36"/>
      <c r="G82" s="36"/>
      <c r="H82" s="43" t="str">
        <f>IF(C82="","",VLOOKUP(C82,#REF!,4,FALSE))</f>
        <v/>
      </c>
      <c r="I82" s="43" t="str">
        <f>IF(C82="","",VLOOKUP(C82,#REF!,4,FALSE))</f>
        <v/>
      </c>
      <c r="J82" s="37"/>
      <c r="K82" s="37"/>
      <c r="L82" s="602" t="str">
        <f t="shared" ref="L82" si="72">IF(C82="","",TRUNC(H82*(1+J82),2))</f>
        <v/>
      </c>
      <c r="M82" s="12" t="str">
        <f t="shared" ref="M82" si="73">IF(C82="","",TRUNC(I82*(1+K82),2))</f>
        <v/>
      </c>
      <c r="N82" s="12"/>
      <c r="O82" s="12" t="str">
        <f t="shared" ref="O82" si="74">IF(G82="","",TRUNC(G82*M82,2))</f>
        <v/>
      </c>
      <c r="P82" s="39"/>
      <c r="Q82" s="39"/>
      <c r="R82" s="52"/>
      <c r="S82" s="7"/>
      <c r="T82" s="7"/>
    </row>
    <row r="83" spans="1:20" s="48" customFormat="1" x14ac:dyDescent="0.25">
      <c r="A83" s="50"/>
      <c r="B83" s="29" t="s">
        <v>50</v>
      </c>
      <c r="C83" s="35" t="s">
        <v>34</v>
      </c>
      <c r="D83" s="63" t="s">
        <v>213</v>
      </c>
      <c r="E83" s="36"/>
      <c r="F83" s="36"/>
      <c r="G83" s="36"/>
      <c r="H83" s="43" t="str">
        <f>IF(C83="","",VLOOKUP(C83,#REF!,4,FALSE))</f>
        <v/>
      </c>
      <c r="I83" s="43" t="str">
        <f>IF(C83="","",VLOOKUP(C83,#REF!,4,FALSE))</f>
        <v/>
      </c>
      <c r="J83" s="37"/>
      <c r="K83" s="37"/>
      <c r="L83" s="602" t="str">
        <f t="shared" ref="L83:L86" si="75">IF(C83="","",TRUNC(H83*(1+J83),2))</f>
        <v/>
      </c>
      <c r="M83" s="12" t="str">
        <f t="shared" ref="M83:M86" si="76">IF(C83="","",TRUNC(I83*(1+K83),2))</f>
        <v/>
      </c>
      <c r="N83" s="12"/>
      <c r="O83" s="12" t="str">
        <f t="shared" ref="O83:O86" si="77">IF(G83="","",TRUNC(G83*M83,2))</f>
        <v/>
      </c>
      <c r="P83" s="39" t="str">
        <f t="shared" ref="P83:P111" si="78">IF(N83="","",(N83/$N$111))</f>
        <v/>
      </c>
      <c r="Q83" s="39" t="str">
        <f t="shared" ref="Q83:Q111" si="79">IF(O83="","",(O83/$O$111))</f>
        <v/>
      </c>
      <c r="R83" s="52"/>
      <c r="S83" s="7"/>
      <c r="T83" s="7"/>
    </row>
    <row r="84" spans="1:20" s="48" customFormat="1" x14ac:dyDescent="0.25">
      <c r="A84" s="50"/>
      <c r="B84" s="2" t="s">
        <v>20841</v>
      </c>
      <c r="C84" s="8" t="s">
        <v>7601</v>
      </c>
      <c r="D84" s="64" t="str">
        <f>VLOOKUP(C84,'serv SEM DES'!$A$2:$I$13154,3,FALSE)</f>
        <v>Preparo do sub-leito, escavação e carga, exclusive transporte</v>
      </c>
      <c r="E84" s="54"/>
      <c r="F84" s="4" t="str">
        <f>VLOOKUP(C84,'serv SEM DES'!$B$2:$E$13154,3,FALSE)</f>
        <v>m³</v>
      </c>
      <c r="G84" s="395">
        <f>Pav_Terraplenagem!O67</f>
        <v>32.82</v>
      </c>
      <c r="H84" s="590">
        <f>VLOOKUP(C84,'serv SEM DES'!$B$2:$I$13154,4,FALSE)</f>
        <v>4.4400000000000004</v>
      </c>
      <c r="I84" s="590">
        <f>VLOOKUP(C84,'serv COM DES'!$B$2:$E$13119,4,FALSE)</f>
        <v>4.28</v>
      </c>
      <c r="J84" s="9">
        <f>VLOOKUP($D$3,'Municípios BDI Serviços'!$B$11:$AI$81,19,FALSE)</f>
        <v>0.20699999999999999</v>
      </c>
      <c r="K84" s="9">
        <f>VLOOKUP($D$3,'Municípios BDI Serviços'!$B$11:$AI$81,18,FALSE)</f>
        <v>0.26740000000000003</v>
      </c>
      <c r="L84" s="602">
        <f t="shared" si="75"/>
        <v>5.35</v>
      </c>
      <c r="M84" s="5">
        <f t="shared" si="76"/>
        <v>5.42</v>
      </c>
      <c r="N84" s="5">
        <f t="shared" ref="N84:N86" si="80">IF(G84="","",TRUNC(G84*L84,2))</f>
        <v>175.58</v>
      </c>
      <c r="O84" s="5">
        <f t="shared" si="77"/>
        <v>177.88</v>
      </c>
      <c r="P84" s="39">
        <f t="shared" si="78"/>
        <v>7.6913547560502726E-4</v>
      </c>
      <c r="Q84" s="39">
        <f t="shared" si="79"/>
        <v>7.6187134585078639E-4</v>
      </c>
      <c r="R84" s="52"/>
      <c r="S84" s="7"/>
      <c r="T84" s="7"/>
    </row>
    <row r="85" spans="1:20" s="48" customFormat="1" ht="25.5" x14ac:dyDescent="0.25">
      <c r="A85" s="50"/>
      <c r="B85" s="2" t="s">
        <v>20842</v>
      </c>
      <c r="C85" s="8" t="s">
        <v>7197</v>
      </c>
      <c r="D85" s="64" t="str">
        <f>VLOOKUP(C85,'serv SEM DES'!$A$2:$I$13154,3,FALSE)</f>
        <v xml:space="preserve">Bota-fora, carga, transporte e descarga, DMT até 10 km, exclusive espalhamento, em caminhão 6m3
</v>
      </c>
      <c r="E85" s="54"/>
      <c r="F85" s="4" t="str">
        <f>VLOOKUP(C85,'serv SEM DES'!$B$2:$E$13154,3,FALSE)</f>
        <v>m³</v>
      </c>
      <c r="G85" s="395">
        <f>G84*1.3</f>
        <v>42.666000000000004</v>
      </c>
      <c r="H85" s="590">
        <f>VLOOKUP(C85,'serv SEM DES'!$B$2:$I$13154,4,FALSE)</f>
        <v>19.03</v>
      </c>
      <c r="I85" s="590">
        <f>VLOOKUP(C85,'serv COM DES'!$B$2:$E$13119,4,FALSE)</f>
        <v>18.7</v>
      </c>
      <c r="J85" s="9">
        <f>VLOOKUP($D$3,'Municípios BDI Serviços'!$B$11:$AI$81,19,FALSE)</f>
        <v>0.20699999999999999</v>
      </c>
      <c r="K85" s="9">
        <f>VLOOKUP($D$3,'Municípios BDI Serviços'!$B$11:$AI$81,18,FALSE)</f>
        <v>0.26740000000000003</v>
      </c>
      <c r="L85" s="602">
        <f t="shared" ref="L85" si="81">IF(C85="","",TRUNC(H85*(1+J85),2))</f>
        <v>22.96</v>
      </c>
      <c r="M85" s="5">
        <f t="shared" ref="M85" si="82">IF(C85="","",TRUNC(I85*(1+K85),2))</f>
        <v>23.7</v>
      </c>
      <c r="N85" s="5">
        <f t="shared" ref="N85" si="83">IF(G85="","",TRUNC(G85*L85,2))</f>
        <v>979.61</v>
      </c>
      <c r="O85" s="5">
        <f t="shared" ref="O85" si="84">IF(G85="","",TRUNC(G85*M85,2))</f>
        <v>1011.18</v>
      </c>
      <c r="P85" s="39">
        <f t="shared" si="78"/>
        <v>4.2912222534311466E-3</v>
      </c>
      <c r="Q85" s="39">
        <f t="shared" si="79"/>
        <v>4.3309482094524296E-3</v>
      </c>
      <c r="R85" s="52"/>
      <c r="S85" s="7"/>
      <c r="T85" s="7"/>
    </row>
    <row r="86" spans="1:20" s="48" customFormat="1" x14ac:dyDescent="0.25">
      <c r="A86" s="50"/>
      <c r="B86" s="2" t="s">
        <v>20843</v>
      </c>
      <c r="C86" s="46" t="s">
        <v>216</v>
      </c>
      <c r="D86" s="64" t="str">
        <f>VLOOKUP(C86,'serv SEM DES'!$A$2:$I$13154,3,FALSE)</f>
        <v>ESPALHAMENTO DE MATERIAL COM TRATOR DE ESTEIRAS. AF_11/2019</v>
      </c>
      <c r="E86" s="54"/>
      <c r="F86" s="4" t="str">
        <f>VLOOKUP(C86,'serv SEM DES'!$B$2:$E$13154,3,FALSE)</f>
        <v>M3</v>
      </c>
      <c r="G86" s="395">
        <f>G85</f>
        <v>42.666000000000004</v>
      </c>
      <c r="H86" s="590" t="str">
        <f>VLOOKUP(C86,'serv SEM DES'!$B$2:$I$13154,4,FALSE)</f>
        <v>1,08</v>
      </c>
      <c r="I86" s="590" t="str">
        <f>VLOOKUP(C86,'serv COM DES'!$B$2:$E$13119,4,FALSE)</f>
        <v>1,04</v>
      </c>
      <c r="J86" s="9">
        <f>VLOOKUP($D$3,'Municípios BDI Serviços'!$B$11:$AI$81,19,FALSE)</f>
        <v>0.20699999999999999</v>
      </c>
      <c r="K86" s="9">
        <f>VLOOKUP($D$3,'Municípios BDI Serviços'!$B$11:$AI$81,18,FALSE)</f>
        <v>0.26740000000000003</v>
      </c>
      <c r="L86" s="602">
        <f t="shared" si="75"/>
        <v>1.3</v>
      </c>
      <c r="M86" s="5">
        <f t="shared" si="76"/>
        <v>1.31</v>
      </c>
      <c r="N86" s="5">
        <f t="shared" si="80"/>
        <v>55.46</v>
      </c>
      <c r="O86" s="5">
        <f t="shared" si="77"/>
        <v>55.89</v>
      </c>
      <c r="P86" s="39">
        <f t="shared" si="78"/>
        <v>2.4294483128519653E-4</v>
      </c>
      <c r="Q86" s="39">
        <f t="shared" si="79"/>
        <v>2.3938042230492722E-4</v>
      </c>
      <c r="R86" s="52"/>
      <c r="S86" s="7"/>
      <c r="T86" s="7"/>
    </row>
    <row r="87" spans="1:20" s="48" customFormat="1" x14ac:dyDescent="0.25">
      <c r="A87" s="50"/>
      <c r="B87" s="381"/>
      <c r="C87" s="46"/>
      <c r="D87" s="382"/>
      <c r="E87" s="54"/>
      <c r="F87" s="388"/>
      <c r="G87" s="395"/>
      <c r="H87" s="388"/>
      <c r="I87" s="591"/>
      <c r="J87" s="385"/>
      <c r="K87" s="385"/>
      <c r="L87" s="603" t="s">
        <v>35</v>
      </c>
      <c r="M87" s="40"/>
      <c r="N87" s="34">
        <f>SUM(N84:N86)</f>
        <v>1210.6500000000001</v>
      </c>
      <c r="O87" s="34">
        <f>SUM(O84:O86)</f>
        <v>1244.95</v>
      </c>
      <c r="P87" s="39">
        <f t="shared" si="78"/>
        <v>5.3033025603213702E-3</v>
      </c>
      <c r="Q87" s="39">
        <f t="shared" si="79"/>
        <v>5.3321999776081439E-3</v>
      </c>
      <c r="R87" s="52"/>
      <c r="S87" s="7"/>
      <c r="T87" s="7"/>
    </row>
    <row r="88" spans="1:20" s="48" customFormat="1" x14ac:dyDescent="0.25">
      <c r="A88" s="50"/>
      <c r="B88" s="29" t="s">
        <v>51</v>
      </c>
      <c r="C88" s="35" t="s">
        <v>34</v>
      </c>
      <c r="D88" s="63" t="s">
        <v>20803</v>
      </c>
      <c r="E88" s="36"/>
      <c r="F88" s="36"/>
      <c r="G88" s="36"/>
      <c r="H88" s="43" t="str">
        <f>IF(C88="","",VLOOKUP(C88,#REF!,4,FALSE))</f>
        <v/>
      </c>
      <c r="I88" s="43" t="str">
        <f>IF(C88="","",VLOOKUP(C88,#REF!,4,FALSE))</f>
        <v/>
      </c>
      <c r="J88" s="37"/>
      <c r="K88" s="37"/>
      <c r="L88" s="602" t="str">
        <f t="shared" ref="L88" si="85">IF(C88="","",TRUNC(H88*(1+J88),2))</f>
        <v/>
      </c>
      <c r="M88" s="12" t="str">
        <f t="shared" ref="M88" si="86">IF(C88="","",TRUNC(I88*(1+K88),2))</f>
        <v/>
      </c>
      <c r="N88" s="37"/>
      <c r="O88" s="12" t="str">
        <f t="shared" ref="O88:O92" si="87">IF(G88="","",TRUNC(G88*M88,2))</f>
        <v/>
      </c>
      <c r="P88" s="39" t="str">
        <f t="shared" si="78"/>
        <v/>
      </c>
      <c r="Q88" s="39" t="str">
        <f t="shared" si="79"/>
        <v/>
      </c>
      <c r="R88" s="52"/>
      <c r="S88" s="7"/>
      <c r="T88" s="7"/>
    </row>
    <row r="89" spans="1:20" s="48" customFormat="1" x14ac:dyDescent="0.25">
      <c r="A89" s="50"/>
      <c r="B89" s="2" t="s">
        <v>20844</v>
      </c>
      <c r="C89" s="8" t="s">
        <v>6551</v>
      </c>
      <c r="D89" s="64" t="str">
        <f>VLOOKUP(C89,'serv SEM DES'!$A$2:$I$13154,3,FALSE)</f>
        <v>REGULARIZAÇÃO E COMPACTAÇÃO DE SUBLEITO DE SOLO PREDOMINANTEMENTE ARENOSO. AF_11/2019</v>
      </c>
      <c r="E89" s="527"/>
      <c r="F89" s="4" t="str">
        <f>VLOOKUP(C89,'serv SEM DES'!$B$2:$E$13154,3,FALSE)</f>
        <v>M2</v>
      </c>
      <c r="G89" s="395">
        <f>Pav_Estrutura!G69</f>
        <v>118.63999999999999</v>
      </c>
      <c r="H89" s="590" t="str">
        <f>VLOOKUP(C89,'serv SEM DES'!$B$2:$I$13154,4,FALSE)</f>
        <v>0,83</v>
      </c>
      <c r="I89" s="590" t="str">
        <f>VLOOKUP(C89,'serv COM DES'!$B$2:$E$13119,4,FALSE)</f>
        <v>0,79</v>
      </c>
      <c r="J89" s="9">
        <f>VLOOKUP($D$3,'Municípios BDI Serviços'!$B$11:$AI$81,19,FALSE)</f>
        <v>0.20699999999999999</v>
      </c>
      <c r="K89" s="9">
        <f>VLOOKUP($D$3,'Municípios BDI Serviços'!$B$11:$AI$81,18,FALSE)</f>
        <v>0.26740000000000003</v>
      </c>
      <c r="L89" s="602">
        <f t="shared" ref="L89:L92" si="88">IF(C89="","",TRUNC(H89*(1+J89),2))</f>
        <v>1</v>
      </c>
      <c r="M89" s="5">
        <f t="shared" ref="M89:M92" si="89">IF(C89="","",TRUNC(I89*(1+K89),2))</f>
        <v>1</v>
      </c>
      <c r="N89" s="5">
        <f t="shared" ref="N89:N92" si="90">IF(G89="","",TRUNC(G89*L89,2))</f>
        <v>118.64</v>
      </c>
      <c r="O89" s="5">
        <f t="shared" si="87"/>
        <v>118.64</v>
      </c>
      <c r="P89" s="39">
        <f t="shared" si="78"/>
        <v>5.1970744290796454E-4</v>
      </c>
      <c r="Q89" s="39">
        <f t="shared" si="79"/>
        <v>5.0814266062366368E-4</v>
      </c>
      <c r="R89" s="52"/>
      <c r="S89" s="7"/>
      <c r="T89" s="7"/>
    </row>
    <row r="90" spans="1:20" s="48" customFormat="1" x14ac:dyDescent="0.25">
      <c r="A90" s="50"/>
      <c r="B90" s="2" t="s">
        <v>20845</v>
      </c>
      <c r="C90" s="46" t="s">
        <v>7717</v>
      </c>
      <c r="D90" s="64" t="str">
        <f>VLOOKUP(C90,'serv SEM DES'!$A$2:$I$13154,3,FALSE)</f>
        <v>Base para pavimentação com brita corrida, inclusive compactação</v>
      </c>
      <c r="E90" s="54"/>
      <c r="F90" s="4" t="str">
        <f>VLOOKUP(C90,'serv SEM DES'!$B$2:$E$13154,3,FALSE)</f>
        <v>m³</v>
      </c>
      <c r="G90" s="395">
        <f>Pav_Estrutura!G87</f>
        <v>17.592000000000002</v>
      </c>
      <c r="H90" s="590">
        <f>VLOOKUP(C90,'serv SEM DES'!$B$2:$I$13154,4,FALSE)</f>
        <v>85.42</v>
      </c>
      <c r="I90" s="590">
        <f>VLOOKUP(C90,'serv COM DES'!$B$2:$E$13119,4,FALSE)</f>
        <v>85.1</v>
      </c>
      <c r="J90" s="9">
        <f>VLOOKUP($D$3,'Municípios BDI Serviços'!$B$11:$AI$81,19,FALSE)</f>
        <v>0.20699999999999999</v>
      </c>
      <c r="K90" s="9">
        <f>VLOOKUP($D$3,'Municípios BDI Serviços'!$B$11:$AI$81,18,FALSE)</f>
        <v>0.26740000000000003</v>
      </c>
      <c r="L90" s="602">
        <f t="shared" si="88"/>
        <v>103.1</v>
      </c>
      <c r="M90" s="5">
        <f t="shared" si="89"/>
        <v>107.85</v>
      </c>
      <c r="N90" s="5">
        <f t="shared" si="90"/>
        <v>1813.73</v>
      </c>
      <c r="O90" s="5">
        <f t="shared" si="87"/>
        <v>1897.29</v>
      </c>
      <c r="P90" s="39">
        <f t="shared" si="78"/>
        <v>7.9451195248268925E-3</v>
      </c>
      <c r="Q90" s="39">
        <f t="shared" si="79"/>
        <v>8.1262136595976978E-3</v>
      </c>
      <c r="R90" s="52"/>
      <c r="S90" s="7"/>
      <c r="T90" s="7"/>
    </row>
    <row r="91" spans="1:20" s="48" customFormat="1" x14ac:dyDescent="0.25">
      <c r="A91" s="50"/>
      <c r="B91" s="2" t="s">
        <v>20846</v>
      </c>
      <c r="C91" s="46" t="s">
        <v>305</v>
      </c>
      <c r="D91" s="64" t="str">
        <f>VLOOKUP(C91,'serv SEM DES'!$A$2:$I$13154,3,FALSE)</f>
        <v>TRANSPORTE COM CAMINHÃO BASCULANTE DE 10 M³, EM VIA URBANA PAVIMENTADA, DMT ATÉ 30 KM (UNIDADE: M3XKM). AF_07/2020</v>
      </c>
      <c r="E91" s="527">
        <v>30</v>
      </c>
      <c r="F91" s="4" t="str">
        <f>VLOOKUP(C91,'serv SEM DES'!$B$2:$E$13154,3,FALSE)</f>
        <v>M3XKM</v>
      </c>
      <c r="G91" s="395">
        <f>Pav_Estrutura!G89</f>
        <v>686.08800000000019</v>
      </c>
      <c r="H91" s="590" t="str">
        <f>VLOOKUP(C91,'serv SEM DES'!$B$2:$I$13154,4,FALSE)</f>
        <v>1,71</v>
      </c>
      <c r="I91" s="590" t="str">
        <f>VLOOKUP(C91,'serv COM DES'!$B$2:$E$13119,4,FALSE)</f>
        <v>1,69</v>
      </c>
      <c r="J91" s="9">
        <f>VLOOKUP($D$3,'Municípios BDI Serviços'!$B$11:$AI$81,19,FALSE)</f>
        <v>0.20699999999999999</v>
      </c>
      <c r="K91" s="9">
        <f>VLOOKUP($D$3,'Municípios BDI Serviços'!$B$11:$AI$81,18,FALSE)</f>
        <v>0.26740000000000003</v>
      </c>
      <c r="L91" s="602">
        <f t="shared" si="88"/>
        <v>2.06</v>
      </c>
      <c r="M91" s="5">
        <f t="shared" si="89"/>
        <v>2.14</v>
      </c>
      <c r="N91" s="5">
        <f t="shared" si="90"/>
        <v>1413.34</v>
      </c>
      <c r="O91" s="5">
        <f t="shared" si="87"/>
        <v>1468.22</v>
      </c>
      <c r="P91" s="39">
        <f t="shared" si="78"/>
        <v>6.1911945158424023E-3</v>
      </c>
      <c r="Q91" s="39">
        <f t="shared" si="79"/>
        <v>6.2884795783957814E-3</v>
      </c>
      <c r="R91" s="52"/>
      <c r="S91" s="7"/>
      <c r="T91" s="7"/>
    </row>
    <row r="92" spans="1:20" s="48" customFormat="1" x14ac:dyDescent="0.25">
      <c r="A92" s="50"/>
      <c r="B92" s="2" t="s">
        <v>20847</v>
      </c>
      <c r="C92" s="46" t="s">
        <v>192</v>
      </c>
      <c r="D92" s="64" t="str">
        <f>VLOOKUP(C92,'serv SEM DES'!$A$2:$I$13154,3,FALSE)</f>
        <v>Execução de imprimação com emulsão asfáltica a base d'água.</v>
      </c>
      <c r="E92" s="527"/>
      <c r="F92" s="4" t="str">
        <f>VLOOKUP(C92,'serv SEM DES'!$B$2:$E$13154,3,FALSE)</f>
        <v>m²</v>
      </c>
      <c r="G92" s="395">
        <f>Pav_Estrutura!G93</f>
        <v>104.36499999999999</v>
      </c>
      <c r="H92" s="590">
        <f>VLOOKUP(C92,'serv SEM DES'!$B$2:$I$13154,4,FALSE)</f>
        <v>5.49</v>
      </c>
      <c r="I92" s="590">
        <f>VLOOKUP(C92,'serv COM DES'!$B$2:$E$13119,4,FALSE)</f>
        <v>5.47</v>
      </c>
      <c r="J92" s="9">
        <f>VLOOKUP($D$3,'Municípios BDI Serviços'!$B$11:$AI$81,19,FALSE)</f>
        <v>0.20699999999999999</v>
      </c>
      <c r="K92" s="9">
        <f>VLOOKUP($D$3,'Municípios BDI Serviços'!$B$11:$AI$81,18,FALSE)</f>
        <v>0.26740000000000003</v>
      </c>
      <c r="L92" s="602">
        <f t="shared" si="88"/>
        <v>6.62</v>
      </c>
      <c r="M92" s="5">
        <f t="shared" si="89"/>
        <v>6.93</v>
      </c>
      <c r="N92" s="5">
        <f t="shared" si="90"/>
        <v>690.89</v>
      </c>
      <c r="O92" s="5">
        <f t="shared" si="87"/>
        <v>723.24</v>
      </c>
      <c r="P92" s="39">
        <f t="shared" si="78"/>
        <v>3.0264723131379267E-3</v>
      </c>
      <c r="Q92" s="39">
        <f t="shared" si="79"/>
        <v>3.0976828883130356E-3</v>
      </c>
      <c r="R92" s="52"/>
      <c r="S92" s="7"/>
      <c r="T92" s="7"/>
    </row>
    <row r="93" spans="1:20" s="48" customFormat="1" ht="25.5" x14ac:dyDescent="0.25">
      <c r="A93" s="50"/>
      <c r="B93" s="2" t="s">
        <v>20848</v>
      </c>
      <c r="C93" s="46" t="s">
        <v>19441</v>
      </c>
      <c r="D93" s="64" t="str">
        <f>VLOOKUP(C93,'serv SEM DES'!$A$2:$I$13154,3,FALSE)</f>
        <v>TRANSPORTE COM CAMINHÃO TANQUE DE TRANSPORTE DE MATERIAL ASFÁLTICO DE 30000 L, EM VIA URBANA PAVIMENTADA, DMT ATÉ 30KM (UNIDADE: TXKM). AF_07/2020</v>
      </c>
      <c r="E93" s="527">
        <v>30</v>
      </c>
      <c r="F93" s="4" t="str">
        <f>VLOOKUP(C93,'serv SEM DES'!$B$2:$E$13154,3,FALSE)</f>
        <v>t.km</v>
      </c>
      <c r="G93" s="395">
        <f>Pav_Estrutura!G94*E93</f>
        <v>4.0702349999999994</v>
      </c>
      <c r="H93" s="590" t="str">
        <f>VLOOKUP(C93,'serv SEM DES'!$B$2:$I$13154,4,FALSE)</f>
        <v>1,06</v>
      </c>
      <c r="I93" s="590" t="str">
        <f>VLOOKUP(C93,'serv COM DES'!$B$2:$E$13119,4,FALSE)</f>
        <v>1,05</v>
      </c>
      <c r="J93" s="9">
        <f>VLOOKUP($D$3,'Municípios BDI Serviços'!$B$11:$AI$81,19,FALSE)</f>
        <v>0.20699999999999999</v>
      </c>
      <c r="K93" s="9">
        <f>VLOOKUP($D$3,'Municípios BDI Serviços'!$B$11:$AI$81,18,FALSE)</f>
        <v>0.26740000000000003</v>
      </c>
      <c r="L93" s="602">
        <f t="shared" ref="L93:L96" si="91">IF(C93="","",TRUNC(H93*(1+J93),2))</f>
        <v>1.27</v>
      </c>
      <c r="M93" s="5">
        <f t="shared" ref="M93:M96" si="92">IF(C93="","",TRUNC(I93*(1+K93),2))</f>
        <v>1.33</v>
      </c>
      <c r="N93" s="5">
        <f t="shared" ref="N93:N94" si="93">IF(G93="","",TRUNC(G93*L93,2))</f>
        <v>5.16</v>
      </c>
      <c r="O93" s="5">
        <f t="shared" ref="O93:O94" si="94">IF(G93="","",TRUNC(G93*M93,2))</f>
        <v>5.41</v>
      </c>
      <c r="P93" s="39">
        <f t="shared" si="78"/>
        <v>2.2603594111641075E-5</v>
      </c>
      <c r="Q93" s="39">
        <f t="shared" si="79"/>
        <v>2.3171373853456007E-5</v>
      </c>
      <c r="R93" s="52"/>
      <c r="S93" s="7"/>
      <c r="T93" s="7"/>
    </row>
    <row r="94" spans="1:20" s="48" customFormat="1" ht="25.5" x14ac:dyDescent="0.25">
      <c r="A94" s="50"/>
      <c r="B94" s="2" t="s">
        <v>20849</v>
      </c>
      <c r="C94" s="46" t="s">
        <v>19442</v>
      </c>
      <c r="D94" s="64" t="str">
        <f>VLOOKUP(C94,'serv SEM DES'!$A$2:$I$13154,3,FALSE)</f>
        <v>TRANSPORTE COM CAMINHÃO TANQUE DE TRANSPORTE DE MATERIAL ASFÁLTICO DE 30000 L, EM VIA URBANA PAVIMENTADA, ADICIONAL PARA DMT EXCEDENTE A 30 KM (UNIDADE: TXKM). AF_07/2020</v>
      </c>
      <c r="E94" s="527">
        <v>39</v>
      </c>
      <c r="F94" s="4" t="str">
        <f>VLOOKUP(C94,'serv SEM DES'!$B$2:$E$13154,3,FALSE)</f>
        <v>t.km</v>
      </c>
      <c r="G94" s="395">
        <f>E94*Pav_Estrutura!G94</f>
        <v>5.2913054999999991</v>
      </c>
      <c r="H94" s="590" t="str">
        <f>VLOOKUP(C94,'serv SEM DES'!$B$2:$I$13154,4,FALSE)</f>
        <v>0,42</v>
      </c>
      <c r="I94" s="590" t="str">
        <f>VLOOKUP(C94,'serv COM DES'!$B$2:$E$13119,4,FALSE)</f>
        <v>0,41</v>
      </c>
      <c r="J94" s="9">
        <f>VLOOKUP($D$3,'Municípios BDI Serviços'!$B$11:$AI$81,19,FALSE)</f>
        <v>0.20699999999999999</v>
      </c>
      <c r="K94" s="9">
        <f>VLOOKUP($D$3,'Municípios BDI Serviços'!$B$11:$AI$81,18,FALSE)</f>
        <v>0.26740000000000003</v>
      </c>
      <c r="L94" s="602">
        <f t="shared" si="91"/>
        <v>0.5</v>
      </c>
      <c r="M94" s="5">
        <f t="shared" si="92"/>
        <v>0.51</v>
      </c>
      <c r="N94" s="5">
        <f t="shared" si="93"/>
        <v>2.64</v>
      </c>
      <c r="O94" s="5">
        <f t="shared" si="94"/>
        <v>2.69</v>
      </c>
      <c r="P94" s="39">
        <f t="shared" si="78"/>
        <v>1.1564629545490784E-5</v>
      </c>
      <c r="Q94" s="39">
        <f t="shared" si="79"/>
        <v>1.1521440973345039E-5</v>
      </c>
      <c r="R94" s="52"/>
      <c r="S94" s="7"/>
      <c r="T94" s="7"/>
    </row>
    <row r="95" spans="1:20" s="48" customFormat="1" x14ac:dyDescent="0.25">
      <c r="A95" s="50"/>
      <c r="B95" s="2" t="s">
        <v>20850</v>
      </c>
      <c r="C95" s="46" t="s">
        <v>397</v>
      </c>
      <c r="D95" s="64" t="str">
        <f>VLOOKUP(C95,'serv SEM DES'!$A$2:$I$13154,3,FALSE)</f>
        <v>EXECUÇÃO DE PAVIMENTO COM APLICAÇÃO DE CONCRETO ASFÁLTICO, CAMADA DE ROLAMENTO - EXCLUSIVE CARGA E TRANSPORTE. AF_11/2019</v>
      </c>
      <c r="E95" s="527"/>
      <c r="F95" s="4" t="str">
        <f>VLOOKUP(C95,'serv SEM DES'!$B$2:$E$13154,3,FALSE)</f>
        <v>M3</v>
      </c>
      <c r="G95" s="395">
        <f>Pav_Estrutura!G97</f>
        <v>3.1309499999999999</v>
      </c>
      <c r="H95" s="590" t="str">
        <f>VLOOKUP(C95,'serv SEM DES'!$B$2:$I$13154,4,FALSE)</f>
        <v>1.246,08</v>
      </c>
      <c r="I95" s="590" t="str">
        <f>VLOOKUP(C95,'serv COM DES'!$B$2:$E$13119,4,FALSE)</f>
        <v>1.242,70</v>
      </c>
      <c r="J95" s="9">
        <f>VLOOKUP($D$3,'Municípios BDI Serviços'!$B$11:$AI$81,19,FALSE)</f>
        <v>0.20699999999999999</v>
      </c>
      <c r="K95" s="9">
        <f>VLOOKUP($D$3,'Municípios BDI Serviços'!$B$11:$AI$81,18,FALSE)</f>
        <v>0.26740000000000003</v>
      </c>
      <c r="L95" s="602">
        <f t="shared" si="91"/>
        <v>1504.01</v>
      </c>
      <c r="M95" s="5">
        <f t="shared" si="92"/>
        <v>1574.99</v>
      </c>
      <c r="N95" s="5">
        <f t="shared" ref="N95:N96" si="95">IF(G95="","",TRUNC(G95*L95,2))</f>
        <v>4708.9799999999996</v>
      </c>
      <c r="O95" s="5">
        <f t="shared" ref="O95:O96" si="96">IF(G95="","",TRUNC(G95*M95,2))</f>
        <v>4931.21</v>
      </c>
      <c r="P95" s="39">
        <f t="shared" si="78"/>
        <v>2.0627882286789842E-2</v>
      </c>
      <c r="Q95" s="39">
        <f t="shared" si="79"/>
        <v>2.1120685852107357E-2</v>
      </c>
      <c r="R95" s="52"/>
      <c r="S95" s="7"/>
      <c r="T95" s="7"/>
    </row>
    <row r="96" spans="1:20" s="48" customFormat="1" x14ac:dyDescent="0.25">
      <c r="A96" s="50"/>
      <c r="B96" s="2" t="s">
        <v>20851</v>
      </c>
      <c r="C96" s="46" t="s">
        <v>305</v>
      </c>
      <c r="D96" s="64" t="str">
        <f>VLOOKUP(C96,'serv SEM DES'!$A$2:$I$13154,3,FALSE)</f>
        <v>TRANSPORTE COM CAMINHÃO BASCULANTE DE 10 M³, EM VIA URBANA PAVIMENTADA, DMT ATÉ 30 KM (UNIDADE: M3XKM). AF_07/2020</v>
      </c>
      <c r="E96" s="527">
        <v>30</v>
      </c>
      <c r="F96" s="4" t="str">
        <f>VLOOKUP(C96,'serv SEM DES'!$B$2:$E$13154,3,FALSE)</f>
        <v>M3XKM</v>
      </c>
      <c r="G96" s="395">
        <f>Pav_Estrutura!G97*E96</f>
        <v>93.9285</v>
      </c>
      <c r="H96" s="590" t="str">
        <f>VLOOKUP(C96,'serv SEM DES'!$B$2:$I$13154,4,FALSE)</f>
        <v>1,71</v>
      </c>
      <c r="I96" s="590" t="str">
        <f>VLOOKUP(C96,'serv COM DES'!$B$2:$E$13119,4,FALSE)</f>
        <v>1,69</v>
      </c>
      <c r="J96" s="9">
        <f>VLOOKUP($D$3,'Municípios BDI Serviços'!$B$11:$AI$81,19,FALSE)</f>
        <v>0.20699999999999999</v>
      </c>
      <c r="K96" s="9">
        <f>VLOOKUP($D$3,'Municípios BDI Serviços'!$B$11:$AI$81,18,FALSE)</f>
        <v>0.26740000000000003</v>
      </c>
      <c r="L96" s="602">
        <f t="shared" si="91"/>
        <v>2.06</v>
      </c>
      <c r="M96" s="5">
        <f t="shared" si="92"/>
        <v>2.14</v>
      </c>
      <c r="N96" s="5">
        <f t="shared" si="95"/>
        <v>193.49</v>
      </c>
      <c r="O96" s="5">
        <f t="shared" si="96"/>
        <v>201</v>
      </c>
      <c r="P96" s="39">
        <f t="shared" si="78"/>
        <v>8.4759097377159532E-4</v>
      </c>
      <c r="Q96" s="39">
        <f t="shared" si="79"/>
        <v>8.6089577533172968E-4</v>
      </c>
      <c r="R96" s="52"/>
      <c r="S96" s="7"/>
      <c r="T96" s="7"/>
    </row>
    <row r="97" spans="1:20" s="48" customFormat="1" x14ac:dyDescent="0.25">
      <c r="A97" s="50"/>
      <c r="B97" s="381"/>
      <c r="C97" s="524"/>
      <c r="D97" s="525"/>
      <c r="E97" s="54"/>
      <c r="F97" s="384"/>
      <c r="G97" s="393"/>
      <c r="H97" s="526"/>
      <c r="I97" s="526"/>
      <c r="J97" s="385"/>
      <c r="K97" s="385"/>
      <c r="L97" s="603" t="s">
        <v>35</v>
      </c>
      <c r="M97" s="40"/>
      <c r="N97" s="34">
        <f>SUM(N89:N96)</f>
        <v>8946.869999999999</v>
      </c>
      <c r="O97" s="34">
        <f>SUM(O89:O96)</f>
        <v>9347.7000000000007</v>
      </c>
      <c r="P97" s="39">
        <f t="shared" si="78"/>
        <v>3.9192135280933751E-2</v>
      </c>
      <c r="Q97" s="39">
        <f t="shared" si="79"/>
        <v>4.0036793229196066E-2</v>
      </c>
      <c r="R97" s="52"/>
      <c r="S97" s="7"/>
      <c r="T97" s="7"/>
    </row>
    <row r="98" spans="1:20" s="48" customFormat="1" x14ac:dyDescent="0.25">
      <c r="A98" s="50"/>
      <c r="B98" s="29" t="s">
        <v>180</v>
      </c>
      <c r="C98" s="35" t="s">
        <v>34</v>
      </c>
      <c r="D98" s="63" t="s">
        <v>300</v>
      </c>
      <c r="E98" s="36"/>
      <c r="F98" s="36"/>
      <c r="G98" s="36"/>
      <c r="H98" s="43" t="str">
        <f>IF(C98="","",VLOOKUP(C98,#REF!,4,FALSE))</f>
        <v/>
      </c>
      <c r="I98" s="43" t="str">
        <f>IF(C98="","",VLOOKUP(C98,#REF!,4,FALSE))</f>
        <v/>
      </c>
      <c r="J98" s="37"/>
      <c r="K98" s="37"/>
      <c r="L98" s="602" t="str">
        <f t="shared" ref="L98" si="97">IF(C98="","",TRUNC(H98*(1+J98),2))</f>
        <v/>
      </c>
      <c r="M98" s="12" t="str">
        <f t="shared" ref="M98" si="98">IF(C98="","",TRUNC(I98*(1+K98),2))</f>
        <v/>
      </c>
      <c r="N98" s="37"/>
      <c r="O98" s="12" t="str">
        <f t="shared" ref="O98:O100" si="99">IF(G98="","",TRUNC(G98*M98,2))</f>
        <v/>
      </c>
      <c r="P98" s="39" t="str">
        <f t="shared" si="78"/>
        <v/>
      </c>
      <c r="Q98" s="39" t="str">
        <f t="shared" si="79"/>
        <v/>
      </c>
      <c r="R98" s="52"/>
      <c r="S98" s="7"/>
      <c r="T98" s="7"/>
    </row>
    <row r="99" spans="1:20" s="48" customFormat="1" x14ac:dyDescent="0.25">
      <c r="A99" s="50"/>
      <c r="B99" s="2" t="s">
        <v>181</v>
      </c>
      <c r="C99" s="8" t="s">
        <v>301</v>
      </c>
      <c r="D99" s="64" t="str">
        <f>VLOOKUP(C99,'serv SEM DES'!$A$2:$I$13154,3,FALSE)</f>
        <v>Meio-fio com sarjeta, concreto fck=15 MPa, seção 615 cm², moldado no local, inclusive escavação e pintura a cal em uma demão</v>
      </c>
      <c r="E99" s="54"/>
      <c r="F99" s="4" t="str">
        <f>VLOOKUP(C99,'serv SEM DES'!$B$2:$E$13154,3,FALSE)</f>
        <v>m</v>
      </c>
      <c r="G99" s="395">
        <f>S_Complementares!G5</f>
        <v>20</v>
      </c>
      <c r="H99" s="590">
        <f>VLOOKUP(C99,'serv SEM DES'!$B$2:$I$13154,4,FALSE)</f>
        <v>38.409999999999997</v>
      </c>
      <c r="I99" s="590">
        <f>VLOOKUP(C99,'serv COM DES'!$B$2:$E$13119,4,FALSE)</f>
        <v>36.35</v>
      </c>
      <c r="J99" s="9">
        <f>VLOOKUP($D$3,'Municípios BDI Serviços'!$B$11:$AI$81,19,FALSE)</f>
        <v>0.20699999999999999</v>
      </c>
      <c r="K99" s="9">
        <f>VLOOKUP($D$3,'Municípios BDI Serviços'!$B$11:$AI$81,18,FALSE)</f>
        <v>0.26740000000000003</v>
      </c>
      <c r="L99" s="602">
        <f t="shared" ref="L99:L100" si="100">IF(C99="","",TRUNC(H99*(1+J99),2))</f>
        <v>46.36</v>
      </c>
      <c r="M99" s="5">
        <f t="shared" ref="M99:M100" si="101">IF(C99="","",TRUNC(I99*(1+K99),2))</f>
        <v>46.06</v>
      </c>
      <c r="N99" s="5">
        <f t="shared" ref="N99:N100" si="102">IF(G99="","",TRUNC(G99*L99,2))</f>
        <v>927.2</v>
      </c>
      <c r="O99" s="5">
        <f t="shared" si="99"/>
        <v>921.2</v>
      </c>
      <c r="P99" s="39">
        <f t="shared" si="78"/>
        <v>4.0616380737041871E-3</v>
      </c>
      <c r="Q99" s="39">
        <f t="shared" si="79"/>
        <v>3.9455581504258177E-3</v>
      </c>
      <c r="R99" s="52"/>
      <c r="S99" s="7"/>
      <c r="T99" s="7"/>
    </row>
    <row r="100" spans="1:20" s="48" customFormat="1" x14ac:dyDescent="0.25">
      <c r="A100" s="50"/>
      <c r="B100" s="2" t="s">
        <v>182</v>
      </c>
      <c r="C100" s="46" t="s">
        <v>302</v>
      </c>
      <c r="D100" s="64" t="str">
        <f>VLOOKUP(C100,'serv SEM DES'!$A$2:$I$13154,3,FALSE)</f>
        <v>Tento  (acabamento de limpa-rodas), concreto fck = 15 MPa, seção 330 cm², moldado no local, inclusive escavação</v>
      </c>
      <c r="E100" s="54"/>
      <c r="F100" s="4" t="str">
        <f>VLOOKUP(C100,'serv SEM DES'!$B$2:$E$13154,3,FALSE)</f>
        <v>m</v>
      </c>
      <c r="G100" s="395">
        <f>S_Complementares!G9</f>
        <v>10.5</v>
      </c>
      <c r="H100" s="590">
        <f>VLOOKUP(C100,'serv SEM DES'!$B$2:$I$13154,4,FALSE)</f>
        <v>22.59</v>
      </c>
      <c r="I100" s="590">
        <f>VLOOKUP(C100,'serv COM DES'!$B$2:$E$13119,4,FALSE)</f>
        <v>21.56</v>
      </c>
      <c r="J100" s="9">
        <f>VLOOKUP($D$3,'Municípios BDI Serviços'!$B$11:$AI$81,19,FALSE)</f>
        <v>0.20699999999999999</v>
      </c>
      <c r="K100" s="9">
        <f>VLOOKUP($D$3,'Municípios BDI Serviços'!$B$11:$AI$81,18,FALSE)</f>
        <v>0.26740000000000003</v>
      </c>
      <c r="L100" s="602">
        <f t="shared" si="100"/>
        <v>27.26</v>
      </c>
      <c r="M100" s="5">
        <f t="shared" si="101"/>
        <v>27.32</v>
      </c>
      <c r="N100" s="5">
        <f t="shared" si="102"/>
        <v>286.23</v>
      </c>
      <c r="O100" s="5">
        <f t="shared" si="99"/>
        <v>286.86</v>
      </c>
      <c r="P100" s="39">
        <f t="shared" si="78"/>
        <v>1.2538423919719042E-3</v>
      </c>
      <c r="Q100" s="39">
        <f t="shared" si="79"/>
        <v>1.2286396124958207E-3</v>
      </c>
      <c r="R100" s="52"/>
      <c r="S100" s="7"/>
      <c r="T100" s="7"/>
    </row>
    <row r="101" spans="1:20" s="48" customFormat="1" x14ac:dyDescent="0.25">
      <c r="A101" s="50"/>
      <c r="B101" s="2" t="s">
        <v>183</v>
      </c>
      <c r="C101" s="46" t="s">
        <v>305</v>
      </c>
      <c r="D101" s="64" t="str">
        <f>VLOOKUP(C101,'serv SEM DES'!$A$2:$I$13154,3,FALSE)</f>
        <v>TRANSPORTE COM CAMINHÃO BASCULANTE DE 10 M³, EM VIA URBANA PAVIMENTADA, DMT ATÉ 30 KM (UNIDADE: M3XKM). AF_07/2020</v>
      </c>
      <c r="E101" s="527">
        <v>30</v>
      </c>
      <c r="F101" s="4" t="str">
        <f>VLOOKUP(C101,'serv SEM DES'!$B$2:$E$13154,3,FALSE)</f>
        <v>M3XKM</v>
      </c>
      <c r="G101" s="395">
        <f>S_Complementares!G48*E101</f>
        <v>27.240000000000002</v>
      </c>
      <c r="H101" s="590" t="str">
        <f>VLOOKUP(C101,'serv SEM DES'!$B$2:$I$13154,4,FALSE)</f>
        <v>1,71</v>
      </c>
      <c r="I101" s="590" t="str">
        <f>VLOOKUP(C101,'serv COM DES'!$B$2:$E$13119,4,FALSE)</f>
        <v>1,69</v>
      </c>
      <c r="J101" s="9">
        <f>VLOOKUP($D$3,'Municípios BDI Serviços'!$B$11:$AI$81,19,FALSE)</f>
        <v>0.20699999999999999</v>
      </c>
      <c r="K101" s="9">
        <f>VLOOKUP($D$3,'Municípios BDI Serviços'!$B$11:$AI$81,18,FALSE)</f>
        <v>0.26740000000000003</v>
      </c>
      <c r="L101" s="602">
        <f t="shared" ref="L101" si="103">IF(C101="","",TRUNC(H101*(1+J101),2))</f>
        <v>2.06</v>
      </c>
      <c r="M101" s="5">
        <f t="shared" ref="M101" si="104">IF(C101="","",TRUNC(I101*(1+K101),2))</f>
        <v>2.14</v>
      </c>
      <c r="N101" s="5">
        <f t="shared" ref="N101" si="105">IF(G101="","",TRUNC(G101*L101,2))</f>
        <v>56.11</v>
      </c>
      <c r="O101" s="5">
        <f t="shared" ref="O101" si="106">IF(G101="","",TRUNC(G101*M101,2))</f>
        <v>58.29</v>
      </c>
      <c r="P101" s="39">
        <f t="shared" si="78"/>
        <v>2.4579218325662417E-4</v>
      </c>
      <c r="Q101" s="39">
        <f t="shared" si="79"/>
        <v>2.4965977484620158E-4</v>
      </c>
      <c r="R101" s="52"/>
      <c r="S101" s="7"/>
      <c r="T101" s="7"/>
    </row>
    <row r="102" spans="1:20" s="48" customFormat="1" x14ac:dyDescent="0.25">
      <c r="A102" s="50"/>
      <c r="B102" s="381"/>
      <c r="C102" s="524"/>
      <c r="D102" s="525"/>
      <c r="E102" s="54"/>
      <c r="F102" s="384"/>
      <c r="G102" s="393"/>
      <c r="H102" s="526"/>
      <c r="I102" s="526"/>
      <c r="J102" s="385"/>
      <c r="K102" s="385"/>
      <c r="L102" s="603" t="s">
        <v>35</v>
      </c>
      <c r="M102" s="40"/>
      <c r="N102" s="34">
        <f>SUM(N99:N101)</f>
        <v>1269.54</v>
      </c>
      <c r="O102" s="34">
        <f>SUM(O99:O101)</f>
        <v>1266.3499999999999</v>
      </c>
      <c r="P102" s="39">
        <f t="shared" si="78"/>
        <v>5.5612726489327156E-3</v>
      </c>
      <c r="Q102" s="39">
        <f t="shared" si="79"/>
        <v>5.4238575377678396E-3</v>
      </c>
      <c r="R102" s="52"/>
      <c r="S102" s="7"/>
      <c r="T102" s="7"/>
    </row>
    <row r="103" spans="1:20" s="27" customFormat="1" x14ac:dyDescent="0.25">
      <c r="A103" s="28">
        <v>76</v>
      </c>
      <c r="B103" s="29" t="s">
        <v>362</v>
      </c>
      <c r="C103" s="35" t="s">
        <v>34</v>
      </c>
      <c r="D103" s="63" t="s">
        <v>48</v>
      </c>
      <c r="E103" s="36"/>
      <c r="F103" s="36"/>
      <c r="G103" s="36"/>
      <c r="H103" s="43" t="str">
        <f>IF(C103="","",VLOOKUP(C103,#REF!,4,FALSE))</f>
        <v/>
      </c>
      <c r="I103" s="43" t="str">
        <f>IF(C103="","",VLOOKUP(C103,#REF!,4,FALSE))</f>
        <v/>
      </c>
      <c r="J103" s="37"/>
      <c r="K103" s="37"/>
      <c r="L103" s="602" t="str">
        <f t="shared" ref="L103" si="107">IF(C103="","",TRUNC(H103*(1+J103),2))</f>
        <v/>
      </c>
      <c r="M103" s="12" t="str">
        <f t="shared" ref="M103" si="108">IF(C103="","",TRUNC(I103*(1+K103),2))</f>
        <v/>
      </c>
      <c r="N103" s="37"/>
      <c r="O103" s="12" t="str">
        <f>IF(G103="","",TRUNC(G103*M103,2))</f>
        <v/>
      </c>
      <c r="P103" s="39" t="str">
        <f t="shared" si="78"/>
        <v/>
      </c>
      <c r="Q103" s="39" t="str">
        <f t="shared" si="79"/>
        <v/>
      </c>
      <c r="R103" s="52" t="str">
        <f t="shared" ref="R103:R108" si="109">IF(E103&gt;0,TRUNC(G103/E103,3),"")</f>
        <v/>
      </c>
      <c r="S103" s="7" t="str">
        <f t="shared" ref="S103:S108" si="110">IF(R103="","",TRUNC(R103*E103,3))</f>
        <v/>
      </c>
      <c r="T103" s="7" t="str">
        <f t="shared" ref="T103:T108" si="111">IF(R103="","",IF(S103=G103,TRUE,FALSE))</f>
        <v/>
      </c>
    </row>
    <row r="104" spans="1:20" x14ac:dyDescent="0.25">
      <c r="A104" s="14">
        <v>77</v>
      </c>
      <c r="B104" s="2" t="s">
        <v>363</v>
      </c>
      <c r="C104" s="8" t="s">
        <v>10</v>
      </c>
      <c r="D104" s="64" t="str">
        <f>VLOOKUP(C104,'serv SEM DES'!$A$2:$I$13154,3,FALSE)</f>
        <v>ENGENHEIRO CIVIL DE OBRA PLENO COM ENCARGOS COMPLEMENTARES</v>
      </c>
      <c r="E104" s="54"/>
      <c r="F104" s="4" t="str">
        <f>VLOOKUP(C104,'serv SEM DES'!$B$2:$E$13154,3,FALSE)</f>
        <v>H</v>
      </c>
      <c r="G104" s="395">
        <v>35</v>
      </c>
      <c r="H104" s="590" t="str">
        <f>VLOOKUP(C104,'serv SEM DES'!$B$2:$I$13154,4,FALSE)</f>
        <v>105,12</v>
      </c>
      <c r="I104" s="590" t="str">
        <f>VLOOKUP(C104,'serv COM DES'!$B$2:$E$13119,4,FALSE)</f>
        <v>90,90</v>
      </c>
      <c r="J104" s="9">
        <f>VLOOKUP($D$3,'Municípios BDI Serviços'!$B$11:$AI$81,19,FALSE)</f>
        <v>0.20699999999999999</v>
      </c>
      <c r="K104" s="9">
        <f>VLOOKUP($D$3,'Municípios BDI Serviços'!$B$11:$AI$81,18,FALSE)</f>
        <v>0.26740000000000003</v>
      </c>
      <c r="L104" s="602">
        <f t="shared" ref="L104:L108" si="112">IF(C104="","",TRUNC(H104*(1+J104),2))</f>
        <v>126.87</v>
      </c>
      <c r="M104" s="5">
        <f t="shared" ref="M104:M108" si="113">IF(C104="","",TRUNC(I104*(1+K104),2))</f>
        <v>115.2</v>
      </c>
      <c r="N104" s="5">
        <f t="shared" ref="N104" si="114">IF(G104="","",TRUNC(G104*L104,2))</f>
        <v>4440.45</v>
      </c>
      <c r="O104" s="5">
        <f t="shared" ref="O104" si="115">IF(G104="","",TRUNC(G104*M104,2))</f>
        <v>4032</v>
      </c>
      <c r="P104" s="39">
        <f t="shared" si="78"/>
        <v>1.945157547927066E-2</v>
      </c>
      <c r="Q104" s="39">
        <f t="shared" si="79"/>
        <v>1.7269312269340965E-2</v>
      </c>
      <c r="R104" s="52" t="str">
        <f t="shared" si="109"/>
        <v/>
      </c>
      <c r="S104" s="7" t="str">
        <f t="shared" si="110"/>
        <v/>
      </c>
      <c r="T104" s="7" t="str">
        <f t="shared" si="111"/>
        <v/>
      </c>
    </row>
    <row r="105" spans="1:20" x14ac:dyDescent="0.25">
      <c r="A105" s="50"/>
      <c r="B105" s="2" t="s">
        <v>364</v>
      </c>
      <c r="C105" s="8" t="s">
        <v>2548</v>
      </c>
      <c r="D105" s="64" t="str">
        <f>VLOOKUP(C105,'serv SEM DES'!$A$2:$I$13154,3,FALSE)</f>
        <v>MESTRE DE OBRAS COM ENCARGOS COMPLEMENTARES</v>
      </c>
      <c r="E105" s="54"/>
      <c r="F105" s="4" t="str">
        <f>VLOOKUP(C105,'serv SEM DES'!$B$2:$E$13154,3,FALSE)</f>
        <v>H</v>
      </c>
      <c r="G105" s="395">
        <v>100</v>
      </c>
      <c r="H105" s="590" t="str">
        <f>VLOOKUP(C105,'serv SEM DES'!$B$2:$I$13154,4,FALSE)</f>
        <v>29,40</v>
      </c>
      <c r="I105" s="590" t="str">
        <f>VLOOKUP(C105,'serv COM DES'!$B$2:$E$13119,4,FALSE)</f>
        <v>25,60</v>
      </c>
      <c r="J105" s="9">
        <f>VLOOKUP($D$3,'Municípios BDI Serviços'!$B$11:$AI$81,19,FALSE)</f>
        <v>0.20699999999999999</v>
      </c>
      <c r="K105" s="9">
        <f>VLOOKUP($D$3,'Municípios BDI Serviços'!$B$11:$AI$81,18,FALSE)</f>
        <v>0.26740000000000003</v>
      </c>
      <c r="L105" s="602">
        <f t="shared" ref="L105" si="116">IF(C105="","",TRUNC(H105*(1+J105),2))</f>
        <v>35.479999999999997</v>
      </c>
      <c r="M105" s="5">
        <f t="shared" ref="M105" si="117">IF(C105="","",TRUNC(I105*(1+K105),2))</f>
        <v>32.44</v>
      </c>
      <c r="N105" s="5">
        <f t="shared" ref="N105" si="118">IF(G105="","",TRUNC(G105*L105,2))</f>
        <v>3548</v>
      </c>
      <c r="O105" s="5">
        <f t="shared" ref="O105" si="119">IF(G105="","",TRUNC(G105*M105,2))</f>
        <v>3244</v>
      </c>
      <c r="P105" s="39">
        <f t="shared" si="78"/>
        <v>1.5542161222500493E-2</v>
      </c>
      <c r="Q105" s="39">
        <f t="shared" si="79"/>
        <v>1.3894258184955875E-2</v>
      </c>
      <c r="R105" s="52"/>
    </row>
    <row r="106" spans="1:20" x14ac:dyDescent="0.25">
      <c r="A106" s="14">
        <v>80</v>
      </c>
      <c r="B106" s="2" t="s">
        <v>365</v>
      </c>
      <c r="C106" s="3" t="s">
        <v>13</v>
      </c>
      <c r="D106" s="64" t="str">
        <f>VLOOKUP(C106,'serv SEM DES'!$A$2:$I$13154,3,FALSE)</f>
        <v>TOPOGRAFO COM ENCARGOS COMPLEMENTARES</v>
      </c>
      <c r="E106" s="54"/>
      <c r="F106" s="4" t="str">
        <f>VLOOKUP(C106,'serv SEM DES'!$B$2:$E$13154,3,FALSE)</f>
        <v>H</v>
      </c>
      <c r="G106" s="395">
        <v>25</v>
      </c>
      <c r="H106" s="590" t="str">
        <f>VLOOKUP(C106,'serv SEM DES'!$B$2:$I$13154,4,FALSE)</f>
        <v>21,76</v>
      </c>
      <c r="I106" s="590" t="str">
        <f>VLOOKUP(C106,'serv COM DES'!$B$2:$E$13119,4,FALSE)</f>
        <v>18,94</v>
      </c>
      <c r="J106" s="9">
        <f>VLOOKUP($D$3,'Municípios BDI Serviços'!$B$11:$AI$81,19,FALSE)</f>
        <v>0.20699999999999999</v>
      </c>
      <c r="K106" s="9">
        <f>VLOOKUP($D$3,'Municípios BDI Serviços'!$B$11:$AI$81,18,FALSE)</f>
        <v>0.26740000000000003</v>
      </c>
      <c r="L106" s="602">
        <f t="shared" si="112"/>
        <v>26.26</v>
      </c>
      <c r="M106" s="5">
        <f t="shared" si="113"/>
        <v>24</v>
      </c>
      <c r="N106" s="5">
        <f t="shared" ref="N106:N108" si="120">IF(G106="","",TRUNC(G106*L106,2))</f>
        <v>656.5</v>
      </c>
      <c r="O106" s="5">
        <f t="shared" ref="O106:O108" si="121">IF(G106="","",TRUNC(G106*M106,2))</f>
        <v>600</v>
      </c>
      <c r="P106" s="39">
        <f t="shared" si="78"/>
        <v>2.8758254911419316E-3</v>
      </c>
      <c r="Q106" s="39">
        <f t="shared" si="79"/>
        <v>2.5698381353185958E-3</v>
      </c>
      <c r="R106" s="52" t="str">
        <f t="shared" si="109"/>
        <v/>
      </c>
      <c r="S106" s="7" t="str">
        <f t="shared" si="110"/>
        <v/>
      </c>
      <c r="T106" s="7" t="str">
        <f t="shared" si="111"/>
        <v/>
      </c>
    </row>
    <row r="107" spans="1:20" x14ac:dyDescent="0.25">
      <c r="A107" s="14">
        <v>81</v>
      </c>
      <c r="B107" s="2" t="s">
        <v>366</v>
      </c>
      <c r="C107" s="3" t="s">
        <v>14</v>
      </c>
      <c r="D107" s="64" t="str">
        <f>VLOOKUP(C107,'serv SEM DES'!$A$2:$I$13154,3,FALSE)</f>
        <v>AUXILIAR DE TOPÓGRAFO COM ENCARGOS COMPLEMENTARES</v>
      </c>
      <c r="E107" s="54"/>
      <c r="F107" s="4" t="str">
        <f>VLOOKUP(C107,'serv SEM DES'!$B$2:$E$13154,3,FALSE)</f>
        <v>H</v>
      </c>
      <c r="G107" s="395">
        <v>25</v>
      </c>
      <c r="H107" s="590" t="str">
        <f>VLOOKUP(C107,'serv SEM DES'!$B$2:$I$13154,4,FALSE)</f>
        <v>9,58</v>
      </c>
      <c r="I107" s="590" t="str">
        <f>VLOOKUP(C107,'serv COM DES'!$B$2:$E$13119,4,FALSE)</f>
        <v>8,44</v>
      </c>
      <c r="J107" s="9">
        <f>VLOOKUP($D$3,'Municípios BDI Serviços'!$B$11:$AI$81,19,FALSE)</f>
        <v>0.20699999999999999</v>
      </c>
      <c r="K107" s="9">
        <f>VLOOKUP($D$3,'Municípios BDI Serviços'!$B$11:$AI$81,18,FALSE)</f>
        <v>0.26740000000000003</v>
      </c>
      <c r="L107" s="602">
        <f t="shared" si="112"/>
        <v>11.56</v>
      </c>
      <c r="M107" s="5">
        <f t="shared" si="113"/>
        <v>10.69</v>
      </c>
      <c r="N107" s="5">
        <f t="shared" si="120"/>
        <v>289</v>
      </c>
      <c r="O107" s="5">
        <f t="shared" si="121"/>
        <v>267.25</v>
      </c>
      <c r="P107" s="39">
        <f t="shared" si="78"/>
        <v>1.2659764919116805E-3</v>
      </c>
      <c r="Q107" s="39">
        <f t="shared" si="79"/>
        <v>1.1446487361064911E-3</v>
      </c>
      <c r="R107" s="52" t="str">
        <f t="shared" si="109"/>
        <v/>
      </c>
      <c r="S107" s="7" t="str">
        <f t="shared" si="110"/>
        <v/>
      </c>
      <c r="T107" s="7" t="str">
        <f t="shared" si="111"/>
        <v/>
      </c>
    </row>
    <row r="108" spans="1:20" x14ac:dyDescent="0.25">
      <c r="A108" s="14">
        <v>82</v>
      </c>
      <c r="B108" s="2" t="s">
        <v>20852</v>
      </c>
      <c r="C108" s="8" t="s">
        <v>154</v>
      </c>
      <c r="D108" s="64" t="str">
        <f>VLOOKUP(C108,'serv SEM DES'!$A$2:$I$13154,3,FALSE)</f>
        <v>TÉCNICO DE LABORATÓRIO COM ENCARGOS COMPLEMENTARES</v>
      </c>
      <c r="E108" s="54"/>
      <c r="F108" s="4" t="str">
        <f>VLOOKUP(C108,'serv SEM DES'!$B$2:$E$13154,3,FALSE)</f>
        <v>H</v>
      </c>
      <c r="G108" s="395">
        <v>25</v>
      </c>
      <c r="H108" s="590" t="str">
        <f>VLOOKUP(C108,'serv SEM DES'!$B$2:$I$13154,4,FALSE)</f>
        <v>31,86</v>
      </c>
      <c r="I108" s="590" t="str">
        <f>VLOOKUP(C108,'serv COM DES'!$B$2:$E$13119,4,FALSE)</f>
        <v>27,67</v>
      </c>
      <c r="J108" s="9">
        <f>VLOOKUP($D$3,'Municípios BDI Serviços'!$B$11:$AI$81,19,FALSE)</f>
        <v>0.20699999999999999</v>
      </c>
      <c r="K108" s="9">
        <f>VLOOKUP($D$3,'Municípios BDI Serviços'!$B$11:$AI$81,18,FALSE)</f>
        <v>0.26740000000000003</v>
      </c>
      <c r="L108" s="602">
        <f t="shared" si="112"/>
        <v>38.450000000000003</v>
      </c>
      <c r="M108" s="5">
        <f t="shared" si="113"/>
        <v>35.06</v>
      </c>
      <c r="N108" s="5">
        <f t="shared" si="120"/>
        <v>961.25</v>
      </c>
      <c r="O108" s="5">
        <f t="shared" si="121"/>
        <v>876.5</v>
      </c>
      <c r="P108" s="39">
        <f t="shared" si="78"/>
        <v>4.2107955115920515E-3</v>
      </c>
      <c r="Q108" s="39">
        <f t="shared" si="79"/>
        <v>3.7541052093445822E-3</v>
      </c>
      <c r="R108" s="52" t="str">
        <f t="shared" si="109"/>
        <v/>
      </c>
      <c r="S108" s="7" t="str">
        <f t="shared" si="110"/>
        <v/>
      </c>
      <c r="T108" s="7" t="str">
        <f t="shared" si="111"/>
        <v/>
      </c>
    </row>
    <row r="109" spans="1:20" x14ac:dyDescent="0.25">
      <c r="A109" s="50"/>
      <c r="B109" s="2" t="s">
        <v>34630</v>
      </c>
      <c r="C109" s="8" t="s">
        <v>1507</v>
      </c>
      <c r="D109" s="64" t="str">
        <f>VLOOKUP(C109,'serv SEM DES'!$A$2:$I$13154,3,FALSE)</f>
        <v>AUXILIAR DE LABORATÓRIO COM ENCARGOS COMPLEMENTARES</v>
      </c>
      <c r="E109" s="54"/>
      <c r="F109" s="4" t="str">
        <f>VLOOKUP(C109,'serv SEM DES'!$B$2:$E$13154,3,FALSE)</f>
        <v>H</v>
      </c>
      <c r="G109" s="395">
        <v>25</v>
      </c>
      <c r="H109" s="590" t="str">
        <f>VLOOKUP(C109,'serv SEM DES'!$B$2:$I$13154,4,FALSE)</f>
        <v>25,72</v>
      </c>
      <c r="I109" s="590" t="str">
        <f>VLOOKUP(C109,'serv COM DES'!$B$2:$E$13119,4,FALSE)</f>
        <v>22,37</v>
      </c>
      <c r="J109" s="9">
        <f>VLOOKUP($D$3,'Municípios BDI Serviços'!$B$11:$AI$81,19,FALSE)</f>
        <v>0.20699999999999999</v>
      </c>
      <c r="K109" s="9">
        <f>VLOOKUP($D$3,'Municípios BDI Serviços'!$B$11:$AI$81,18,FALSE)</f>
        <v>0.26740000000000003</v>
      </c>
      <c r="L109" s="602">
        <f t="shared" ref="L109" si="122">IF(C109="","",TRUNC(H109*(1+J109),2))</f>
        <v>31.04</v>
      </c>
      <c r="M109" s="5">
        <f t="shared" ref="M109" si="123">IF(C109="","",TRUNC(I109*(1+K109),2))</f>
        <v>28.35</v>
      </c>
      <c r="N109" s="5">
        <f t="shared" ref="N109" si="124">IF(G109="","",TRUNC(G109*L109,2))</f>
        <v>776</v>
      </c>
      <c r="O109" s="5">
        <f t="shared" ref="O109" si="125">IF(G109="","",TRUNC(G109*M109,2))</f>
        <v>708.75</v>
      </c>
      <c r="P109" s="39">
        <f t="shared" si="78"/>
        <v>3.3993001997351694E-3</v>
      </c>
      <c r="Q109" s="39">
        <f t="shared" si="79"/>
        <v>3.0356212973450913E-3</v>
      </c>
      <c r="R109" s="52"/>
    </row>
    <row r="110" spans="1:20" x14ac:dyDescent="0.25">
      <c r="A110" s="14"/>
      <c r="B110" s="2"/>
      <c r="C110" s="3"/>
      <c r="D110" s="62"/>
      <c r="E110" s="15"/>
      <c r="F110" s="1"/>
      <c r="G110" s="391"/>
      <c r="H110" s="44"/>
      <c r="I110" s="44"/>
      <c r="J110" s="9"/>
      <c r="K110" s="9"/>
      <c r="L110" s="603" t="s">
        <v>35</v>
      </c>
      <c r="N110" s="34">
        <f>SUM(N104:N109)</f>
        <v>10671.2</v>
      </c>
      <c r="O110" s="34">
        <f>SUM(O104:O108)</f>
        <v>9019.75</v>
      </c>
      <c r="P110" s="39">
        <f t="shared" si="78"/>
        <v>4.6745634396151987E-2</v>
      </c>
      <c r="Q110" s="39">
        <f t="shared" si="79"/>
        <v>3.863216253506651E-2</v>
      </c>
      <c r="R110" s="52" t="str">
        <f>IF(E110&gt;0,TRUNC(G110/E110,3),"")</f>
        <v/>
      </c>
      <c r="S110" s="7" t="str">
        <f>IF(R110="","",TRUNC(R110*E110,3))</f>
        <v/>
      </c>
      <c r="T110" s="7" t="str">
        <f>IF(R110="","",IF(S110=G110,TRUE,FALSE))</f>
        <v/>
      </c>
    </row>
    <row r="111" spans="1:20" s="27" customFormat="1" x14ac:dyDescent="0.25">
      <c r="A111" s="28">
        <v>84</v>
      </c>
      <c r="B111" s="594"/>
      <c r="C111" s="595"/>
      <c r="D111" s="596"/>
      <c r="E111" s="597"/>
      <c r="F111" s="597"/>
      <c r="G111" s="598"/>
      <c r="H111" s="45"/>
      <c r="I111" s="45"/>
      <c r="J111" s="38"/>
      <c r="K111" s="38"/>
      <c r="L111" s="604" t="s">
        <v>49</v>
      </c>
      <c r="M111" s="13"/>
      <c r="N111" s="592">
        <f>SUM(N110,N102,N97,N87,N81,N71,N55,N38,N34,N24,N17,N11)</f>
        <v>228282.28000000003</v>
      </c>
      <c r="O111" s="592">
        <f>SUM(O110,O102,O97,O87,O81,O71,O55,O38,O34,O24,O17,O11)</f>
        <v>233477.74000000002</v>
      </c>
      <c r="P111" s="39">
        <f t="shared" si="78"/>
        <v>1</v>
      </c>
      <c r="Q111" s="39">
        <f t="shared" si="79"/>
        <v>1</v>
      </c>
      <c r="R111" s="52" t="str">
        <f t="shared" ref="R111" si="126">IF(E111&gt;0,TRUNC(G111/E111,3),"")</f>
        <v/>
      </c>
    </row>
    <row r="112" spans="1:20" x14ac:dyDescent="0.25">
      <c r="P112" s="6"/>
    </row>
    <row r="114" spans="12:17" x14ac:dyDescent="0.25">
      <c r="N114" s="10">
        <f>SUM(N102,N97,N87,N81,N71,N55,N38,N34,N24,N17,N11)</f>
        <v>217611.08000000002</v>
      </c>
      <c r="O114" s="10">
        <f>SUM(O102,O97,O87,O81,O71,O55,O38,O34,O24,O17,O11)</f>
        <v>224457.99000000002</v>
      </c>
      <c r="P114" s="10"/>
      <c r="Q114" s="10"/>
    </row>
    <row r="115" spans="12:17" x14ac:dyDescent="0.25">
      <c r="N115" s="39">
        <f>N110/N114</f>
        <v>4.903794420762031E-2</v>
      </c>
      <c r="O115" s="39">
        <f>O110/O114</f>
        <v>4.0184579751426981E-2</v>
      </c>
      <c r="P115" s="39"/>
      <c r="Q115" s="39"/>
    </row>
    <row r="122" spans="12:17" x14ac:dyDescent="0.25">
      <c r="L122" s="605"/>
      <c r="N122" s="60"/>
    </row>
  </sheetData>
  <autoFilter ref="A4:T111"/>
  <sortState ref="A5:R102">
    <sortCondition ref="A5:A102"/>
  </sortState>
  <conditionalFormatting sqref="P6:Q111">
    <cfRule type="cellIs" dxfId="70" priority="138" operator="greaterThan">
      <formula>0.18</formula>
    </cfRule>
  </conditionalFormatting>
  <conditionalFormatting sqref="P6:Q111">
    <cfRule type="cellIs" dxfId="69" priority="134" operator="greaterThan">
      <formula>0.18</formula>
    </cfRule>
    <cfRule type="cellIs" dxfId="68" priority="135" operator="greaterThan">
      <formula>0.18</formula>
    </cfRule>
  </conditionalFormatting>
  <printOptions horizontalCentered="1"/>
  <pageMargins left="3.937007874015748E-2" right="3.937007874015748E-2" top="0.15748031496062992" bottom="0.15748031496062992" header="0.31496062992125984" footer="0.31496062992125984"/>
  <pageSetup paperSize="9" scale="6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9"/>
  <sheetViews>
    <sheetView tabSelected="1" topLeftCell="B1" zoomScaleNormal="100" workbookViewId="0">
      <selection activeCell="M10" sqref="M10"/>
    </sheetView>
  </sheetViews>
  <sheetFormatPr defaultRowHeight="15" x14ac:dyDescent="0.25"/>
  <cols>
    <col min="2" max="2" width="24.42578125" customWidth="1"/>
    <col min="3" max="3" width="23.7109375" customWidth="1"/>
    <col min="4" max="10" width="15.42578125" customWidth="1"/>
  </cols>
  <sheetData>
    <row r="1" spans="1:11" ht="25.5" thickTop="1" thickBot="1" x14ac:dyDescent="0.3">
      <c r="A1" s="652" t="s">
        <v>19946</v>
      </c>
      <c r="B1" s="655" t="s">
        <v>19855</v>
      </c>
      <c r="C1" s="656"/>
      <c r="D1" s="66" t="s">
        <v>19856</v>
      </c>
      <c r="E1" s="66" t="s">
        <v>19857</v>
      </c>
      <c r="F1" s="66" t="s">
        <v>19858</v>
      </c>
      <c r="G1" s="66" t="s">
        <v>19859</v>
      </c>
      <c r="H1" s="66" t="s">
        <v>19860</v>
      </c>
      <c r="I1" s="66" t="s">
        <v>19861</v>
      </c>
      <c r="J1" s="66" t="s">
        <v>19862</v>
      </c>
      <c r="K1" s="122" t="s">
        <v>49</v>
      </c>
    </row>
    <row r="2" spans="1:11" ht="16.5" thickTop="1" thickBot="1" x14ac:dyDescent="0.3">
      <c r="A2" s="653"/>
      <c r="B2" s="657" t="s">
        <v>19864</v>
      </c>
      <c r="C2" s="658"/>
      <c r="D2" s="123"/>
      <c r="E2" s="123"/>
      <c r="F2" s="123"/>
      <c r="G2" s="123"/>
      <c r="H2" s="124">
        <v>6</v>
      </c>
      <c r="I2" s="123"/>
      <c r="J2" s="123"/>
      <c r="K2" s="125">
        <f>SUM(D2:J2)</f>
        <v>6</v>
      </c>
    </row>
    <row r="3" spans="1:11" x14ac:dyDescent="0.25">
      <c r="A3" s="653"/>
      <c r="B3" s="659" t="s">
        <v>19947</v>
      </c>
      <c r="C3" s="126" t="s">
        <v>19866</v>
      </c>
      <c r="D3" s="127">
        <f>+[28]Dren_Quantificacao!D4</f>
        <v>1</v>
      </c>
      <c r="E3" s="127">
        <f>+[28]Dren_Quantificacao!E4</f>
        <v>1</v>
      </c>
      <c r="F3" s="127">
        <f>+[28]Dren_Quantificacao!F4</f>
        <v>1</v>
      </c>
      <c r="G3" s="127">
        <f>+[28]Dren_Quantificacao!G4</f>
        <v>1</v>
      </c>
      <c r="H3" s="127">
        <f>+[28]Dren_Quantificacao!H4</f>
        <v>1</v>
      </c>
      <c r="I3" s="127">
        <f>+[28]Dren_Quantificacao!I4</f>
        <v>1</v>
      </c>
      <c r="J3" s="127">
        <f>+[28]Dren_Quantificacao!J4</f>
        <v>1</v>
      </c>
      <c r="K3" s="128"/>
    </row>
    <row r="4" spans="1:11" x14ac:dyDescent="0.25">
      <c r="A4" s="653"/>
      <c r="B4" s="660"/>
      <c r="C4" s="129" t="s">
        <v>19867</v>
      </c>
      <c r="D4" s="81">
        <f>+[28]Dren_Quantificacao!D5</f>
        <v>0.6</v>
      </c>
      <c r="E4" s="81">
        <f>+[28]Dren_Quantificacao!E5</f>
        <v>0.6</v>
      </c>
      <c r="F4" s="81">
        <f>+[28]Dren_Quantificacao!F5</f>
        <v>0.6</v>
      </c>
      <c r="G4" s="81">
        <f>+[28]Dren_Quantificacao!G5</f>
        <v>0.6</v>
      </c>
      <c r="H4" s="81">
        <f>+[28]Dren_Quantificacao!H5</f>
        <v>0.6</v>
      </c>
      <c r="I4" s="81">
        <f>+[28]Dren_Quantificacao!I5</f>
        <v>0.6</v>
      </c>
      <c r="J4" s="81">
        <f>+[28]Dren_Quantificacao!J5</f>
        <v>0.6</v>
      </c>
      <c r="K4" s="130"/>
    </row>
    <row r="5" spans="1:11" ht="15.75" thickBot="1" x14ac:dyDescent="0.3">
      <c r="A5" s="653"/>
      <c r="B5" s="661"/>
      <c r="C5" s="131" t="s">
        <v>19948</v>
      </c>
      <c r="D5" s="132">
        <f>[28]Dren_Quantificacao!D7</f>
        <v>0</v>
      </c>
      <c r="E5" s="132">
        <f>[28]Dren_Quantificacao!E7</f>
        <v>0</v>
      </c>
      <c r="F5" s="132">
        <f>[28]Dren_Quantificacao!F7</f>
        <v>0</v>
      </c>
      <c r="G5" s="132">
        <f>[28]Dren_Quantificacao!G7</f>
        <v>0</v>
      </c>
      <c r="H5" s="132">
        <f>[28]Dren_Quantificacao!H7</f>
        <v>0</v>
      </c>
      <c r="I5" s="132">
        <f>[28]Dren_Quantificacao!I7</f>
        <v>0</v>
      </c>
      <c r="J5" s="132">
        <f>[28]Dren_Quantificacao!J7</f>
        <v>0</v>
      </c>
      <c r="K5" s="133"/>
    </row>
    <row r="6" spans="1:11" x14ac:dyDescent="0.25">
      <c r="A6" s="653"/>
      <c r="B6" s="662" t="s">
        <v>19949</v>
      </c>
      <c r="C6" s="134" t="s">
        <v>19950</v>
      </c>
      <c r="D6" s="135">
        <v>0.3</v>
      </c>
      <c r="E6" s="135">
        <v>0.3</v>
      </c>
      <c r="F6" s="135">
        <v>0.3</v>
      </c>
      <c r="G6" s="135">
        <v>0.3</v>
      </c>
      <c r="H6" s="135">
        <v>0.3</v>
      </c>
      <c r="I6" s="135">
        <v>0.3</v>
      </c>
      <c r="J6" s="135">
        <v>0.3</v>
      </c>
      <c r="K6" s="136"/>
    </row>
    <row r="7" spans="1:11" ht="15.75" thickBot="1" x14ac:dyDescent="0.3">
      <c r="A7" s="653"/>
      <c r="B7" s="663"/>
      <c r="C7" s="131" t="s">
        <v>19951</v>
      </c>
      <c r="D7" s="132">
        <f t="shared" ref="D7:J7" si="0">+D6*D2</f>
        <v>0</v>
      </c>
      <c r="E7" s="132">
        <f t="shared" si="0"/>
        <v>0</v>
      </c>
      <c r="F7" s="132">
        <f t="shared" si="0"/>
        <v>0</v>
      </c>
      <c r="G7" s="132">
        <f t="shared" si="0"/>
        <v>0</v>
      </c>
      <c r="H7" s="132">
        <f t="shared" si="0"/>
        <v>1.7999999999999998</v>
      </c>
      <c r="I7" s="132">
        <f t="shared" si="0"/>
        <v>0</v>
      </c>
      <c r="J7" s="132">
        <f t="shared" si="0"/>
        <v>0</v>
      </c>
      <c r="K7" s="133">
        <f>SUM(D7:J7)</f>
        <v>1.7999999999999998</v>
      </c>
    </row>
    <row r="8" spans="1:11" x14ac:dyDescent="0.25">
      <c r="A8" s="653"/>
      <c r="B8" s="659" t="s">
        <v>19952</v>
      </c>
      <c r="C8" s="134" t="s">
        <v>19953</v>
      </c>
      <c r="D8" s="137">
        <v>1</v>
      </c>
      <c r="E8" s="138">
        <v>1</v>
      </c>
      <c r="F8" s="138"/>
      <c r="G8" s="138">
        <v>1</v>
      </c>
      <c r="H8" s="139"/>
      <c r="I8" s="140">
        <v>1</v>
      </c>
      <c r="J8" s="138">
        <v>1</v>
      </c>
      <c r="K8" s="141"/>
    </row>
    <row r="9" spans="1:11" x14ac:dyDescent="0.25">
      <c r="A9" s="653"/>
      <c r="B9" s="660"/>
      <c r="C9" s="129" t="s">
        <v>19954</v>
      </c>
      <c r="D9" s="142">
        <v>6.1499999999999999E-2</v>
      </c>
      <c r="E9" s="143">
        <v>6.1499999999999999E-2</v>
      </c>
      <c r="F9" s="143"/>
      <c r="G9" s="143">
        <v>6.1499999999999999E-2</v>
      </c>
      <c r="H9" s="144"/>
      <c r="I9" s="143">
        <v>6.1499999999999999E-2</v>
      </c>
      <c r="J9" s="143">
        <v>6.1499999999999999E-2</v>
      </c>
      <c r="K9" s="103"/>
    </row>
    <row r="10" spans="1:11" x14ac:dyDescent="0.25">
      <c r="A10" s="653"/>
      <c r="B10" s="660"/>
      <c r="C10" s="129" t="s">
        <v>19955</v>
      </c>
      <c r="D10" s="145">
        <v>2</v>
      </c>
      <c r="E10" s="111">
        <v>4</v>
      </c>
      <c r="F10" s="111"/>
      <c r="G10" s="111">
        <v>2</v>
      </c>
      <c r="H10" s="72"/>
      <c r="I10" s="146">
        <v>2</v>
      </c>
      <c r="J10" s="111">
        <v>2</v>
      </c>
      <c r="K10" s="103"/>
    </row>
    <row r="11" spans="1:11" ht="15.75" thickBot="1" x14ac:dyDescent="0.3">
      <c r="A11" s="653"/>
      <c r="B11" s="661"/>
      <c r="C11" s="131" t="s">
        <v>19956</v>
      </c>
      <c r="D11" s="147">
        <f t="shared" ref="D11:J11" si="1">D8*D9*D10</f>
        <v>0.123</v>
      </c>
      <c r="E11" s="148">
        <f>E8*E9*E10</f>
        <v>0.246</v>
      </c>
      <c r="F11" s="148"/>
      <c r="G11" s="148">
        <f t="shared" si="1"/>
        <v>0.123</v>
      </c>
      <c r="H11" s="149"/>
      <c r="I11" s="150">
        <f t="shared" ref="I11" si="2">I8*I9*I10</f>
        <v>0.123</v>
      </c>
      <c r="J11" s="148">
        <f t="shared" si="1"/>
        <v>0.123</v>
      </c>
      <c r="K11" s="102">
        <f>SUM(D11:J11)</f>
        <v>0.73799999999999999</v>
      </c>
    </row>
    <row r="12" spans="1:11" x14ac:dyDescent="0.25">
      <c r="A12" s="653"/>
      <c r="B12" s="659" t="s">
        <v>19957</v>
      </c>
      <c r="C12" s="134" t="s">
        <v>19953</v>
      </c>
      <c r="D12" s="137">
        <v>3.4</v>
      </c>
      <c r="E12" s="138"/>
      <c r="F12" s="138">
        <v>3.4</v>
      </c>
      <c r="G12" s="138">
        <v>3.4</v>
      </c>
      <c r="H12" s="138"/>
      <c r="I12" s="138">
        <v>3.4</v>
      </c>
      <c r="J12" s="138"/>
      <c r="K12" s="141"/>
    </row>
    <row r="13" spans="1:11" x14ac:dyDescent="0.25">
      <c r="A13" s="653"/>
      <c r="B13" s="660"/>
      <c r="C13" s="129" t="s">
        <v>19954</v>
      </c>
      <c r="D13" s="142">
        <v>6.1499999999999999E-2</v>
      </c>
      <c r="E13" s="143"/>
      <c r="F13" s="143">
        <v>6.1499999999999999E-2</v>
      </c>
      <c r="G13" s="143">
        <v>6.1499999999999999E-2</v>
      </c>
      <c r="H13" s="143"/>
      <c r="I13" s="143">
        <v>6.1499999999999999E-2</v>
      </c>
      <c r="J13" s="143"/>
      <c r="K13" s="103"/>
    </row>
    <row r="14" spans="1:11" x14ac:dyDescent="0.25">
      <c r="A14" s="653"/>
      <c r="B14" s="660"/>
      <c r="C14" s="129" t="s">
        <v>19958</v>
      </c>
      <c r="D14" s="145">
        <v>4</v>
      </c>
      <c r="E14" s="111"/>
      <c r="F14" s="151">
        <v>2</v>
      </c>
      <c r="G14" s="151">
        <v>3</v>
      </c>
      <c r="H14" s="111"/>
      <c r="I14" s="111">
        <v>1</v>
      </c>
      <c r="J14" s="111"/>
      <c r="K14" s="103"/>
    </row>
    <row r="15" spans="1:11" ht="15.75" thickBot="1" x14ac:dyDescent="0.3">
      <c r="A15" s="653"/>
      <c r="B15" s="661"/>
      <c r="C15" s="131" t="s">
        <v>19956</v>
      </c>
      <c r="D15" s="147">
        <f t="shared" ref="D15:I15" si="3">D12*D13*D14</f>
        <v>0.83639999999999992</v>
      </c>
      <c r="E15" s="148"/>
      <c r="F15" s="148">
        <f t="shared" si="3"/>
        <v>0.41819999999999996</v>
      </c>
      <c r="G15" s="148">
        <f t="shared" si="3"/>
        <v>0.62729999999999997</v>
      </c>
      <c r="H15" s="148"/>
      <c r="I15" s="148">
        <f t="shared" si="3"/>
        <v>0.20909999999999998</v>
      </c>
      <c r="J15" s="148"/>
      <c r="K15" s="102">
        <f>SUM(D15:J15)</f>
        <v>2.0909999999999997</v>
      </c>
    </row>
    <row r="16" spans="1:11" ht="15" customHeight="1" x14ac:dyDescent="0.25">
      <c r="A16" s="653"/>
      <c r="B16" s="659" t="s">
        <v>19959</v>
      </c>
      <c r="C16" s="134" t="s">
        <v>19953</v>
      </c>
      <c r="D16" s="152"/>
      <c r="E16" s="153">
        <v>5.35</v>
      </c>
      <c r="F16" s="153"/>
      <c r="G16" s="153"/>
      <c r="H16" s="153">
        <v>5.35</v>
      </c>
      <c r="I16" s="153"/>
      <c r="J16" s="153"/>
      <c r="K16" s="154"/>
    </row>
    <row r="17" spans="1:11" x14ac:dyDescent="0.25">
      <c r="A17" s="653"/>
      <c r="B17" s="660"/>
      <c r="C17" s="129" t="s">
        <v>19954</v>
      </c>
      <c r="D17" s="142"/>
      <c r="E17" s="143">
        <v>6.1499999999999999E-2</v>
      </c>
      <c r="F17" s="143"/>
      <c r="G17" s="143"/>
      <c r="H17" s="143">
        <v>6.1499999999999999E-2</v>
      </c>
      <c r="I17" s="143"/>
      <c r="J17" s="143"/>
      <c r="K17" s="130"/>
    </row>
    <row r="18" spans="1:11" x14ac:dyDescent="0.25">
      <c r="A18" s="653"/>
      <c r="B18" s="660"/>
      <c r="C18" s="129" t="s">
        <v>19960</v>
      </c>
      <c r="D18" s="145"/>
      <c r="E18" s="146">
        <v>1</v>
      </c>
      <c r="F18" s="146"/>
      <c r="G18" s="146"/>
      <c r="H18" s="146">
        <v>1</v>
      </c>
      <c r="I18" s="146"/>
      <c r="J18" s="146"/>
      <c r="K18" s="130"/>
    </row>
    <row r="19" spans="1:11" ht="15.75" thickBot="1" x14ac:dyDescent="0.3">
      <c r="A19" s="653"/>
      <c r="B19" s="661"/>
      <c r="C19" s="131" t="s">
        <v>19956</v>
      </c>
      <c r="D19" s="147"/>
      <c r="E19" s="148">
        <f>E16*E17*E18</f>
        <v>0.32902499999999996</v>
      </c>
      <c r="F19" s="148"/>
      <c r="G19" s="148"/>
      <c r="H19" s="148">
        <f>H16*H17*H18</f>
        <v>0.32902499999999996</v>
      </c>
      <c r="I19" s="148"/>
      <c r="J19" s="148"/>
      <c r="K19" s="102">
        <f>SUM(D19:J19)</f>
        <v>0.65804999999999991</v>
      </c>
    </row>
    <row r="20" spans="1:11" x14ac:dyDescent="0.25">
      <c r="A20" s="653"/>
      <c r="B20" s="646" t="s">
        <v>19961</v>
      </c>
      <c r="C20" s="649" t="s">
        <v>19956</v>
      </c>
      <c r="D20" s="155"/>
      <c r="E20" s="156"/>
      <c r="F20" s="156"/>
      <c r="G20" s="156"/>
      <c r="H20" s="156"/>
      <c r="I20" s="156"/>
      <c r="J20" s="156"/>
      <c r="K20" s="103"/>
    </row>
    <row r="21" spans="1:11" x14ac:dyDescent="0.25">
      <c r="A21" s="653"/>
      <c r="B21" s="647"/>
      <c r="C21" s="650"/>
      <c r="D21" s="155">
        <f>SUM(D11,D15,D19)</f>
        <v>0.95939999999999992</v>
      </c>
      <c r="E21" s="155">
        <f t="shared" ref="E21:J21" si="4">SUM(E11,E15,E19)</f>
        <v>0.5750249999999999</v>
      </c>
      <c r="F21" s="155">
        <f t="shared" si="4"/>
        <v>0.41819999999999996</v>
      </c>
      <c r="G21" s="155">
        <f t="shared" si="4"/>
        <v>0.75029999999999997</v>
      </c>
      <c r="H21" s="155">
        <f t="shared" si="4"/>
        <v>0.32902499999999996</v>
      </c>
      <c r="I21" s="155">
        <f t="shared" si="4"/>
        <v>0.33209999999999995</v>
      </c>
      <c r="J21" s="155">
        <f t="shared" si="4"/>
        <v>0.123</v>
      </c>
      <c r="K21" s="103">
        <f>SUM(D21:J21)</f>
        <v>3.48705</v>
      </c>
    </row>
    <row r="22" spans="1:11" ht="15.75" thickBot="1" x14ac:dyDescent="0.3">
      <c r="A22" s="653"/>
      <c r="B22" s="648"/>
      <c r="C22" s="651"/>
      <c r="D22" s="157"/>
      <c r="E22" s="158"/>
      <c r="F22" s="158"/>
      <c r="G22" s="158"/>
      <c r="H22" s="158"/>
      <c r="I22" s="158"/>
      <c r="J22" s="158"/>
      <c r="K22" s="159"/>
    </row>
    <row r="23" spans="1:11" ht="15.75" thickTop="1" x14ac:dyDescent="0.25">
      <c r="A23" s="653"/>
      <c r="B23" s="659" t="s">
        <v>19962</v>
      </c>
      <c r="C23" s="134" t="s">
        <v>19864</v>
      </c>
      <c r="D23" s="152">
        <f>D8</f>
        <v>1</v>
      </c>
      <c r="E23" s="153">
        <v>1</v>
      </c>
      <c r="F23" s="153"/>
      <c r="G23" s="153">
        <v>1</v>
      </c>
      <c r="H23" s="153"/>
      <c r="I23" s="153">
        <v>1</v>
      </c>
      <c r="J23" s="153">
        <v>1</v>
      </c>
      <c r="K23" s="154"/>
    </row>
    <row r="24" spans="1:11" x14ac:dyDescent="0.25">
      <c r="A24" s="653"/>
      <c r="B24" s="660"/>
      <c r="C24" s="129" t="s">
        <v>19938</v>
      </c>
      <c r="D24" s="160">
        <v>0.5</v>
      </c>
      <c r="E24" s="161">
        <v>0.5</v>
      </c>
      <c r="F24" s="161"/>
      <c r="G24" s="161">
        <v>0.5</v>
      </c>
      <c r="H24" s="161"/>
      <c r="I24" s="161">
        <v>0.5</v>
      </c>
      <c r="J24" s="161">
        <v>0.5</v>
      </c>
      <c r="K24" s="130"/>
    </row>
    <row r="25" spans="1:11" x14ac:dyDescent="0.25">
      <c r="A25" s="653"/>
      <c r="B25" s="660"/>
      <c r="C25" s="129" t="s">
        <v>19963</v>
      </c>
      <c r="D25" s="145">
        <v>0.03</v>
      </c>
      <c r="E25" s="146">
        <v>0.03</v>
      </c>
      <c r="F25" s="146"/>
      <c r="G25" s="146">
        <v>0.03</v>
      </c>
      <c r="H25" s="146"/>
      <c r="I25" s="146">
        <v>0.03</v>
      </c>
      <c r="J25" s="146">
        <v>0.03</v>
      </c>
      <c r="K25" s="130"/>
    </row>
    <row r="26" spans="1:11" x14ac:dyDescent="0.25">
      <c r="A26" s="653"/>
      <c r="B26" s="660"/>
      <c r="C26" s="129" t="s">
        <v>19955</v>
      </c>
      <c r="D26" s="145">
        <v>2</v>
      </c>
      <c r="E26" s="111">
        <v>4</v>
      </c>
      <c r="F26" s="111"/>
      <c r="G26" s="111">
        <v>2</v>
      </c>
      <c r="H26" s="111"/>
      <c r="I26" s="111">
        <v>2</v>
      </c>
      <c r="J26" s="111">
        <v>2</v>
      </c>
      <c r="K26" s="103"/>
    </row>
    <row r="27" spans="1:11" ht="15.75" thickBot="1" x14ac:dyDescent="0.3">
      <c r="A27" s="653"/>
      <c r="B27" s="661"/>
      <c r="C27" s="131" t="s">
        <v>19956</v>
      </c>
      <c r="D27" s="147">
        <f>D23*D24*D25*D26</f>
        <v>0.03</v>
      </c>
      <c r="E27" s="148">
        <f>E23*E24*E25*E26</f>
        <v>0.06</v>
      </c>
      <c r="F27" s="148"/>
      <c r="G27" s="148">
        <f>G23*G24*G25*G26</f>
        <v>0.03</v>
      </c>
      <c r="H27" s="148"/>
      <c r="I27" s="148">
        <f>I23*I24*I25*I26</f>
        <v>0.03</v>
      </c>
      <c r="J27" s="148">
        <f>J23*J24*J25*J26</f>
        <v>0.03</v>
      </c>
      <c r="K27" s="102">
        <f>SUM(D27:J27)</f>
        <v>0.18</v>
      </c>
    </row>
    <row r="28" spans="1:11" x14ac:dyDescent="0.25">
      <c r="A28" s="653"/>
      <c r="B28" s="659" t="s">
        <v>19964</v>
      </c>
      <c r="C28" s="134" t="s">
        <v>19864</v>
      </c>
      <c r="D28" s="137">
        <f>D12</f>
        <v>3.4</v>
      </c>
      <c r="E28" s="138"/>
      <c r="F28" s="138">
        <f>D12</f>
        <v>3.4</v>
      </c>
      <c r="G28" s="138">
        <f>D12</f>
        <v>3.4</v>
      </c>
      <c r="H28" s="138"/>
      <c r="I28" s="138">
        <f>G12</f>
        <v>3.4</v>
      </c>
      <c r="J28" s="138"/>
      <c r="K28" s="141"/>
    </row>
    <row r="29" spans="1:11" x14ac:dyDescent="0.25">
      <c r="A29" s="653"/>
      <c r="B29" s="660"/>
      <c r="C29" s="129" t="s">
        <v>19938</v>
      </c>
      <c r="D29" s="160">
        <v>0.5</v>
      </c>
      <c r="E29" s="161"/>
      <c r="F29" s="161">
        <v>0.5</v>
      </c>
      <c r="G29" s="161">
        <v>0.5</v>
      </c>
      <c r="H29" s="161"/>
      <c r="I29" s="161">
        <v>0.5</v>
      </c>
      <c r="J29" s="161"/>
      <c r="K29" s="103"/>
    </row>
    <row r="30" spans="1:11" x14ac:dyDescent="0.25">
      <c r="A30" s="653"/>
      <c r="B30" s="660"/>
      <c r="C30" s="129" t="s">
        <v>19965</v>
      </c>
      <c r="D30" s="145">
        <v>0.03</v>
      </c>
      <c r="E30" s="146"/>
      <c r="F30" s="146">
        <v>0.03</v>
      </c>
      <c r="G30" s="146">
        <v>0.03</v>
      </c>
      <c r="H30" s="146"/>
      <c r="I30" s="146">
        <v>0.03</v>
      </c>
      <c r="J30" s="146"/>
      <c r="K30" s="103"/>
    </row>
    <row r="31" spans="1:11" x14ac:dyDescent="0.25">
      <c r="A31" s="653"/>
      <c r="B31" s="660"/>
      <c r="C31" s="129" t="s">
        <v>19958</v>
      </c>
      <c r="D31" s="145">
        <v>4</v>
      </c>
      <c r="E31" s="111"/>
      <c r="F31" s="151">
        <v>2</v>
      </c>
      <c r="G31" s="151">
        <v>3</v>
      </c>
      <c r="H31" s="111"/>
      <c r="I31" s="111">
        <v>1</v>
      </c>
      <c r="J31" s="111"/>
      <c r="K31" s="103"/>
    </row>
    <row r="32" spans="1:11" ht="15.75" thickBot="1" x14ac:dyDescent="0.3">
      <c r="A32" s="653"/>
      <c r="B32" s="661"/>
      <c r="C32" s="131" t="s">
        <v>19956</v>
      </c>
      <c r="D32" s="147">
        <f>D28*D29*D30*D31</f>
        <v>0.20399999999999999</v>
      </c>
      <c r="E32" s="148"/>
      <c r="F32" s="148">
        <f>F28*F29*F30*F31</f>
        <v>0.10199999999999999</v>
      </c>
      <c r="G32" s="148">
        <f>G28*G29*G30*G31</f>
        <v>0.153</v>
      </c>
      <c r="H32" s="148"/>
      <c r="I32" s="148">
        <f>I28*I29*I30*I31</f>
        <v>5.0999999999999997E-2</v>
      </c>
      <c r="J32" s="148"/>
      <c r="K32" s="102">
        <f>SUM(D32:J32)</f>
        <v>0.51</v>
      </c>
    </row>
    <row r="33" spans="1:11" x14ac:dyDescent="0.25">
      <c r="A33" s="653"/>
      <c r="B33" s="659" t="s">
        <v>19966</v>
      </c>
      <c r="C33" s="134" t="s">
        <v>19864</v>
      </c>
      <c r="D33" s="152"/>
      <c r="E33" s="153">
        <f>E16</f>
        <v>5.35</v>
      </c>
      <c r="F33" s="153"/>
      <c r="G33" s="153"/>
      <c r="H33" s="153">
        <v>5.35</v>
      </c>
      <c r="I33" s="153"/>
      <c r="J33" s="153"/>
      <c r="K33" s="154"/>
    </row>
    <row r="34" spans="1:11" x14ac:dyDescent="0.25">
      <c r="A34" s="653"/>
      <c r="B34" s="660"/>
      <c r="C34" s="129" t="s">
        <v>19938</v>
      </c>
      <c r="D34" s="142"/>
      <c r="E34" s="161">
        <v>0.8</v>
      </c>
      <c r="F34" s="143"/>
      <c r="G34" s="143"/>
      <c r="H34" s="161">
        <v>0.8</v>
      </c>
      <c r="I34" s="143"/>
      <c r="J34" s="143"/>
      <c r="K34" s="130"/>
    </row>
    <row r="35" spans="1:11" x14ac:dyDescent="0.25">
      <c r="A35" s="653"/>
      <c r="B35" s="660"/>
      <c r="C35" s="129" t="s">
        <v>19965</v>
      </c>
      <c r="D35" s="145"/>
      <c r="E35" s="146">
        <v>0.03</v>
      </c>
      <c r="F35" s="146"/>
      <c r="G35" s="146"/>
      <c r="H35" s="146">
        <v>0.03</v>
      </c>
      <c r="I35" s="146"/>
      <c r="J35" s="146"/>
      <c r="K35" s="130"/>
    </row>
    <row r="36" spans="1:11" x14ac:dyDescent="0.25">
      <c r="A36" s="653"/>
      <c r="B36" s="660"/>
      <c r="C36" s="129" t="s">
        <v>19960</v>
      </c>
      <c r="D36" s="145"/>
      <c r="E36" s="111">
        <v>1</v>
      </c>
      <c r="F36" s="111"/>
      <c r="G36" s="111"/>
      <c r="H36" s="111">
        <v>1</v>
      </c>
      <c r="I36" s="111"/>
      <c r="J36" s="111"/>
      <c r="K36" s="103"/>
    </row>
    <row r="37" spans="1:11" ht="15.75" thickBot="1" x14ac:dyDescent="0.3">
      <c r="A37" s="653"/>
      <c r="B37" s="661"/>
      <c r="C37" s="131" t="s">
        <v>19956</v>
      </c>
      <c r="D37" s="147"/>
      <c r="E37" s="148">
        <f>E33*E34*E35*E36</f>
        <v>0.12840000000000001</v>
      </c>
      <c r="F37" s="148"/>
      <c r="G37" s="148"/>
      <c r="H37" s="148">
        <f>H33*H34*H35*H36</f>
        <v>0.12840000000000001</v>
      </c>
      <c r="I37" s="148"/>
      <c r="J37" s="148"/>
      <c r="K37" s="102">
        <f>SUM(D37:J37)</f>
        <v>0.25680000000000003</v>
      </c>
    </row>
    <row r="38" spans="1:11" x14ac:dyDescent="0.25">
      <c r="A38" s="653"/>
      <c r="B38" s="659" t="s">
        <v>19967</v>
      </c>
      <c r="C38" s="134" t="s">
        <v>19938</v>
      </c>
      <c r="D38" s="152">
        <v>0.8</v>
      </c>
      <c r="E38" s="153">
        <v>0.8</v>
      </c>
      <c r="F38" s="153"/>
      <c r="G38" s="153">
        <v>0.8</v>
      </c>
      <c r="H38" s="153"/>
      <c r="I38" s="153">
        <v>0.8</v>
      </c>
      <c r="J38" s="153">
        <v>0.8</v>
      </c>
      <c r="K38" s="154"/>
    </row>
    <row r="39" spans="1:11" x14ac:dyDescent="0.25">
      <c r="A39" s="653"/>
      <c r="B39" s="660"/>
      <c r="C39" s="129" t="s">
        <v>19968</v>
      </c>
      <c r="D39" s="160">
        <v>1</v>
      </c>
      <c r="E39" s="161">
        <v>1</v>
      </c>
      <c r="F39" s="161"/>
      <c r="G39" s="161">
        <v>1</v>
      </c>
      <c r="H39" s="161"/>
      <c r="I39" s="161">
        <v>1</v>
      </c>
      <c r="J39" s="161">
        <v>1</v>
      </c>
      <c r="K39" s="130"/>
    </row>
    <row r="40" spans="1:11" x14ac:dyDescent="0.25">
      <c r="A40" s="653"/>
      <c r="B40" s="660"/>
      <c r="C40" s="129" t="s">
        <v>19963</v>
      </c>
      <c r="D40" s="145">
        <v>0.2</v>
      </c>
      <c r="E40" s="146">
        <v>0.2</v>
      </c>
      <c r="F40" s="146"/>
      <c r="G40" s="146">
        <v>0.2</v>
      </c>
      <c r="H40" s="146"/>
      <c r="I40" s="146">
        <v>0.2</v>
      </c>
      <c r="J40" s="146">
        <v>0.2</v>
      </c>
      <c r="K40" s="130"/>
    </row>
    <row r="41" spans="1:11" x14ac:dyDescent="0.25">
      <c r="A41" s="653"/>
      <c r="B41" s="660"/>
      <c r="C41" s="129" t="s">
        <v>19955</v>
      </c>
      <c r="D41" s="145">
        <v>2</v>
      </c>
      <c r="E41" s="111">
        <v>4</v>
      </c>
      <c r="F41" s="111"/>
      <c r="G41" s="111">
        <v>2</v>
      </c>
      <c r="H41" s="111"/>
      <c r="I41" s="111">
        <v>2</v>
      </c>
      <c r="J41" s="111">
        <v>2</v>
      </c>
      <c r="K41" s="103"/>
    </row>
    <row r="42" spans="1:11" ht="15.75" thickBot="1" x14ac:dyDescent="0.3">
      <c r="A42" s="653"/>
      <c r="B42" s="661"/>
      <c r="C42" s="131" t="s">
        <v>19956</v>
      </c>
      <c r="D42" s="147">
        <f>D38*D39*D40*D41</f>
        <v>0.32000000000000006</v>
      </c>
      <c r="E42" s="148">
        <f>E38*E39*E40*E41</f>
        <v>0.64000000000000012</v>
      </c>
      <c r="F42" s="148"/>
      <c r="G42" s="148">
        <f>G38*G39*G40*G41</f>
        <v>0.32000000000000006</v>
      </c>
      <c r="H42" s="148"/>
      <c r="I42" s="148">
        <f>I38*I39*I40*I41</f>
        <v>0.32000000000000006</v>
      </c>
      <c r="J42" s="148">
        <f>J38*J39*J40*J41</f>
        <v>0.32000000000000006</v>
      </c>
      <c r="K42" s="102">
        <f>SUM(D42:J42)</f>
        <v>1.9200000000000004</v>
      </c>
    </row>
    <row r="43" spans="1:11" x14ac:dyDescent="0.25">
      <c r="A43" s="653"/>
      <c r="B43" s="659" t="s">
        <v>19969</v>
      </c>
      <c r="C43" s="134" t="s">
        <v>19938</v>
      </c>
      <c r="D43" s="137">
        <v>0.8</v>
      </c>
      <c r="E43" s="138"/>
      <c r="F43" s="138">
        <v>0.8</v>
      </c>
      <c r="G43" s="138">
        <v>0.8</v>
      </c>
      <c r="H43" s="138"/>
      <c r="I43" s="138">
        <v>0.8</v>
      </c>
      <c r="J43" s="138"/>
      <c r="K43" s="141"/>
    </row>
    <row r="44" spans="1:11" x14ac:dyDescent="0.25">
      <c r="A44" s="653"/>
      <c r="B44" s="660"/>
      <c r="C44" s="129" t="s">
        <v>19968</v>
      </c>
      <c r="D44" s="160">
        <v>1</v>
      </c>
      <c r="E44" s="161"/>
      <c r="F44" s="161">
        <v>1</v>
      </c>
      <c r="G44" s="161">
        <v>1</v>
      </c>
      <c r="H44" s="161"/>
      <c r="I44" s="161">
        <v>1</v>
      </c>
      <c r="J44" s="161"/>
      <c r="K44" s="103"/>
    </row>
    <row r="45" spans="1:11" x14ac:dyDescent="0.25">
      <c r="A45" s="653"/>
      <c r="B45" s="660"/>
      <c r="C45" s="129" t="s">
        <v>19965</v>
      </c>
      <c r="D45" s="145">
        <v>0.2</v>
      </c>
      <c r="E45" s="146"/>
      <c r="F45" s="146">
        <v>0.2</v>
      </c>
      <c r="G45" s="146">
        <v>0.2</v>
      </c>
      <c r="H45" s="146"/>
      <c r="I45" s="146">
        <v>0.2</v>
      </c>
      <c r="J45" s="146"/>
      <c r="K45" s="103"/>
    </row>
    <row r="46" spans="1:11" x14ac:dyDescent="0.25">
      <c r="A46" s="653"/>
      <c r="B46" s="660"/>
      <c r="C46" s="129" t="s">
        <v>19958</v>
      </c>
      <c r="D46" s="145">
        <v>4</v>
      </c>
      <c r="E46" s="111"/>
      <c r="F46" s="151">
        <v>2</v>
      </c>
      <c r="G46" s="151">
        <v>3</v>
      </c>
      <c r="H46" s="111"/>
      <c r="I46" s="111">
        <v>1</v>
      </c>
      <c r="J46" s="111"/>
      <c r="K46" s="103"/>
    </row>
    <row r="47" spans="1:11" ht="15.75" thickBot="1" x14ac:dyDescent="0.3">
      <c r="A47" s="653"/>
      <c r="B47" s="661"/>
      <c r="C47" s="131" t="s">
        <v>19956</v>
      </c>
      <c r="D47" s="147">
        <f>D43*D44*D45*D46</f>
        <v>0.64000000000000012</v>
      </c>
      <c r="E47" s="148"/>
      <c r="F47" s="148">
        <f>F43*F44*F45*F46</f>
        <v>0.32000000000000006</v>
      </c>
      <c r="G47" s="148">
        <f>G43*G44*G45*G46</f>
        <v>0.48000000000000009</v>
      </c>
      <c r="H47" s="148"/>
      <c r="I47" s="148">
        <f>I43*I44*I45*I46</f>
        <v>0.16000000000000003</v>
      </c>
      <c r="J47" s="148"/>
      <c r="K47" s="102">
        <f>SUM(D47:J47)</f>
        <v>1.6000000000000005</v>
      </c>
    </row>
    <row r="48" spans="1:11" x14ac:dyDescent="0.25">
      <c r="A48" s="653"/>
      <c r="B48" s="643" t="s">
        <v>19970</v>
      </c>
      <c r="C48" s="134" t="s">
        <v>19864</v>
      </c>
      <c r="D48" s="81"/>
      <c r="E48" s="81">
        <v>7.6</v>
      </c>
      <c r="F48" s="81"/>
      <c r="G48" s="81"/>
      <c r="H48" s="81"/>
      <c r="I48" s="81"/>
      <c r="J48" s="81"/>
      <c r="K48" s="130"/>
    </row>
    <row r="49" spans="1:12" x14ac:dyDescent="0.25">
      <c r="A49" s="653"/>
      <c r="B49" s="644"/>
      <c r="C49" s="129" t="s">
        <v>19938</v>
      </c>
      <c r="D49" s="81"/>
      <c r="E49" s="81">
        <f>1.42+0.3+0.3</f>
        <v>2.02</v>
      </c>
      <c r="F49" s="81"/>
      <c r="G49" s="81"/>
      <c r="H49" s="81"/>
      <c r="I49" s="81"/>
      <c r="J49" s="81"/>
      <c r="K49" s="130"/>
      <c r="L49" t="s">
        <v>20495</v>
      </c>
    </row>
    <row r="50" spans="1:12" x14ac:dyDescent="0.25">
      <c r="A50" s="653"/>
      <c r="B50" s="644"/>
      <c r="C50" s="129" t="s">
        <v>19965</v>
      </c>
      <c r="D50" s="81"/>
      <c r="E50" s="81">
        <v>0.03</v>
      </c>
      <c r="F50" s="81"/>
      <c r="G50" s="81"/>
      <c r="H50" s="81"/>
      <c r="I50" s="81"/>
      <c r="J50" s="81"/>
      <c r="K50" s="130"/>
    </row>
    <row r="51" spans="1:12" ht="15.75" thickBot="1" x14ac:dyDescent="0.3">
      <c r="A51" s="653"/>
      <c r="B51" s="645"/>
      <c r="C51" s="131" t="s">
        <v>19956</v>
      </c>
      <c r="D51" s="88"/>
      <c r="E51" s="132">
        <f>E48*E49*E50</f>
        <v>0.46055999999999991</v>
      </c>
      <c r="F51" s="132"/>
      <c r="G51" s="132"/>
      <c r="H51" s="132"/>
      <c r="I51" s="132"/>
      <c r="J51" s="162"/>
      <c r="K51" s="133">
        <f>SUM(E51:J51)</f>
        <v>0.46055999999999991</v>
      </c>
    </row>
    <row r="52" spans="1:12" x14ac:dyDescent="0.25">
      <c r="A52" s="653"/>
      <c r="B52" s="643" t="s">
        <v>19971</v>
      </c>
      <c r="C52" s="163" t="s">
        <v>19864</v>
      </c>
      <c r="D52" s="81"/>
      <c r="E52" s="81"/>
      <c r="F52" s="81"/>
      <c r="G52" s="81"/>
      <c r="H52" s="81"/>
      <c r="I52" s="81">
        <v>7.64</v>
      </c>
      <c r="J52" s="81"/>
      <c r="K52" s="130"/>
    </row>
    <row r="53" spans="1:12" x14ac:dyDescent="0.25">
      <c r="A53" s="653"/>
      <c r="B53" s="644"/>
      <c r="C53" s="129" t="s">
        <v>19938</v>
      </c>
      <c r="D53" s="81"/>
      <c r="E53" s="81"/>
      <c r="F53" s="81"/>
      <c r="G53" s="81"/>
      <c r="H53" s="81"/>
      <c r="I53" s="81">
        <f>1.42+0.3+0.3</f>
        <v>2.02</v>
      </c>
      <c r="J53" s="81"/>
      <c r="K53" s="130"/>
    </row>
    <row r="54" spans="1:12" x14ac:dyDescent="0.25">
      <c r="A54" s="653"/>
      <c r="B54" s="644"/>
      <c r="C54" s="129" t="s">
        <v>19965</v>
      </c>
      <c r="D54" s="81"/>
      <c r="E54" s="81"/>
      <c r="F54" s="81"/>
      <c r="G54" s="81"/>
      <c r="H54" s="81"/>
      <c r="I54" s="81">
        <v>0.03</v>
      </c>
      <c r="J54" s="81"/>
      <c r="K54" s="130"/>
    </row>
    <row r="55" spans="1:12" ht="15.75" thickBot="1" x14ac:dyDescent="0.3">
      <c r="A55" s="653"/>
      <c r="B55" s="645"/>
      <c r="C55" s="131" t="s">
        <v>19956</v>
      </c>
      <c r="D55" s="164"/>
      <c r="E55" s="165"/>
      <c r="F55" s="165"/>
      <c r="G55" s="165"/>
      <c r="H55" s="165"/>
      <c r="I55" s="165">
        <f>I52*I53*I54</f>
        <v>0.46298400000000001</v>
      </c>
      <c r="J55" s="165"/>
      <c r="K55" s="159">
        <f>SUM(I55:J55)</f>
        <v>0.46298400000000001</v>
      </c>
    </row>
    <row r="56" spans="1:12" x14ac:dyDescent="0.25">
      <c r="A56" s="653"/>
      <c r="B56" s="643" t="s">
        <v>19972</v>
      </c>
      <c r="C56" s="163" t="s">
        <v>19864</v>
      </c>
      <c r="D56" s="81"/>
      <c r="E56" s="81"/>
      <c r="F56" s="81"/>
      <c r="G56" s="81"/>
      <c r="H56" s="81"/>
      <c r="I56" s="81"/>
      <c r="J56" s="81">
        <v>10.5</v>
      </c>
      <c r="K56" s="130"/>
    </row>
    <row r="57" spans="1:12" x14ac:dyDescent="0.25">
      <c r="A57" s="653"/>
      <c r="B57" s="644"/>
      <c r="C57" s="129" t="s">
        <v>19938</v>
      </c>
      <c r="D57" s="81"/>
      <c r="E57" s="81"/>
      <c r="F57" s="81"/>
      <c r="G57" s="81"/>
      <c r="H57" s="81"/>
      <c r="I57" s="81"/>
      <c r="J57" s="81">
        <f>1.42+0.3+0.3</f>
        <v>2.02</v>
      </c>
      <c r="K57" s="130"/>
    </row>
    <row r="58" spans="1:12" x14ac:dyDescent="0.25">
      <c r="A58" s="653"/>
      <c r="B58" s="644"/>
      <c r="C58" s="129" t="s">
        <v>19965</v>
      </c>
      <c r="D58" s="81"/>
      <c r="E58" s="81"/>
      <c r="F58" s="81"/>
      <c r="G58" s="81"/>
      <c r="H58" s="81"/>
      <c r="I58" s="81"/>
      <c r="J58" s="81">
        <v>0.03</v>
      </c>
      <c r="K58" s="130"/>
    </row>
    <row r="59" spans="1:12" ht="15.75" thickBot="1" x14ac:dyDescent="0.3">
      <c r="A59" s="653"/>
      <c r="B59" s="645"/>
      <c r="C59" s="131" t="s">
        <v>19956</v>
      </c>
      <c r="D59" s="164"/>
      <c r="E59" s="165"/>
      <c r="F59" s="165"/>
      <c r="G59" s="165"/>
      <c r="H59" s="165"/>
      <c r="I59" s="166"/>
      <c r="J59" s="165">
        <f>J56*J57*J58</f>
        <v>0.63629999999999998</v>
      </c>
      <c r="K59" s="159">
        <f>SUM(J59)</f>
        <v>0.63629999999999998</v>
      </c>
    </row>
    <row r="60" spans="1:12" ht="15" customHeight="1" x14ac:dyDescent="0.25">
      <c r="A60" s="653"/>
      <c r="B60" s="643" t="s">
        <v>19973</v>
      </c>
      <c r="C60" s="134" t="s">
        <v>19974</v>
      </c>
      <c r="D60" s="146"/>
      <c r="E60" s="146">
        <v>0.8</v>
      </c>
      <c r="F60" s="81"/>
      <c r="G60" s="81"/>
      <c r="H60" s="81"/>
      <c r="I60" s="146"/>
      <c r="J60" s="81"/>
      <c r="K60" s="130"/>
    </row>
    <row r="61" spans="1:12" x14ac:dyDescent="0.25">
      <c r="A61" s="653"/>
      <c r="B61" s="644"/>
      <c r="C61" s="129" t="s">
        <v>19975</v>
      </c>
      <c r="D61" s="146"/>
      <c r="E61" s="146">
        <v>0.6</v>
      </c>
      <c r="F61" s="81"/>
      <c r="G61" s="81"/>
      <c r="H61" s="81"/>
      <c r="I61" s="146"/>
      <c r="J61" s="81"/>
      <c r="K61" s="130"/>
    </row>
    <row r="62" spans="1:12" x14ac:dyDescent="0.25">
      <c r="A62" s="653"/>
      <c r="B62" s="644"/>
      <c r="C62" s="163" t="s">
        <v>19976</v>
      </c>
      <c r="D62" s="81"/>
      <c r="E62" s="81">
        <f>E60+E61</f>
        <v>1.4</v>
      </c>
      <c r="F62" s="81"/>
      <c r="G62" s="81"/>
      <c r="H62" s="81"/>
      <c r="I62" s="146"/>
      <c r="J62" s="81"/>
      <c r="K62" s="130"/>
    </row>
    <row r="63" spans="1:12" x14ac:dyDescent="0.25">
      <c r="A63" s="653"/>
      <c r="B63" s="644"/>
      <c r="C63" s="163" t="s">
        <v>19864</v>
      </c>
      <c r="D63" s="81"/>
      <c r="E63" s="81">
        <v>6</v>
      </c>
      <c r="F63" s="81"/>
      <c r="G63" s="81"/>
      <c r="H63" s="81"/>
      <c r="I63" s="146"/>
      <c r="J63" s="81"/>
      <c r="K63" s="130"/>
    </row>
    <row r="64" spans="1:12" x14ac:dyDescent="0.25">
      <c r="A64" s="653"/>
      <c r="B64" s="644"/>
      <c r="C64" s="129" t="s">
        <v>19965</v>
      </c>
      <c r="D64" s="81"/>
      <c r="E64" s="81">
        <v>0.03</v>
      </c>
      <c r="F64" s="81"/>
      <c r="G64" s="81"/>
      <c r="H64" s="81"/>
      <c r="I64" s="146"/>
      <c r="J64" s="81"/>
      <c r="K64" s="130"/>
    </row>
    <row r="65" spans="1:11" ht="15.75" thickBot="1" x14ac:dyDescent="0.3">
      <c r="A65" s="653"/>
      <c r="B65" s="645"/>
      <c r="C65" s="131" t="s">
        <v>19956</v>
      </c>
      <c r="D65" s="164"/>
      <c r="E65" s="117">
        <f>E62*E63*E64</f>
        <v>0.25199999999999995</v>
      </c>
      <c r="F65" s="165"/>
      <c r="G65" s="165"/>
      <c r="H65" s="165"/>
      <c r="I65" s="166"/>
      <c r="J65" s="165"/>
      <c r="K65" s="159">
        <f>SUM(E65:J65)</f>
        <v>0.25199999999999995</v>
      </c>
    </row>
    <row r="66" spans="1:11" ht="16.5" customHeight="1" x14ac:dyDescent="0.25">
      <c r="A66" s="653"/>
      <c r="B66" s="646" t="s">
        <v>19977</v>
      </c>
      <c r="C66" s="649" t="s">
        <v>19956</v>
      </c>
      <c r="D66" s="155"/>
      <c r="E66" s="156"/>
      <c r="F66" s="156"/>
      <c r="G66" s="156"/>
      <c r="H66" s="156"/>
      <c r="I66" s="156"/>
      <c r="J66" s="156"/>
      <c r="K66" s="130"/>
    </row>
    <row r="67" spans="1:11" x14ac:dyDescent="0.25">
      <c r="A67" s="653"/>
      <c r="B67" s="647"/>
      <c r="C67" s="650"/>
      <c r="D67" s="155">
        <f>SUM(D65,D59,D55,D51,D37,D32,D27)</f>
        <v>0.23399999999999999</v>
      </c>
      <c r="E67" s="156">
        <f>SUM(E65,E59,E55,E51,E37,E32,E27)</f>
        <v>0.90095999999999998</v>
      </c>
      <c r="F67" s="156">
        <f t="shared" ref="F67:H67" si="5">SUM(F65,F59,F55,F51,F37,F32,F27)</f>
        <v>0.10199999999999999</v>
      </c>
      <c r="G67" s="156">
        <f t="shared" si="5"/>
        <v>0.183</v>
      </c>
      <c r="H67" s="156">
        <f t="shared" si="5"/>
        <v>0.12840000000000001</v>
      </c>
      <c r="I67" s="156">
        <f>SUM(I65,I59,I55,I51,I37,I32,I27)</f>
        <v>0.54398400000000002</v>
      </c>
      <c r="J67" s="156">
        <f>SUM(J65,J59,J55,J51,J37,J32,J27)</f>
        <v>0.6663</v>
      </c>
      <c r="K67" s="130">
        <f>SUM(D67:J67)</f>
        <v>2.7586440000000003</v>
      </c>
    </row>
    <row r="68" spans="1:11" ht="15.75" thickBot="1" x14ac:dyDescent="0.3">
      <c r="A68" s="653"/>
      <c r="B68" s="648"/>
      <c r="C68" s="651"/>
      <c r="D68" s="157"/>
      <c r="E68" s="158"/>
      <c r="F68" s="158"/>
      <c r="G68" s="158"/>
      <c r="H68" s="158"/>
      <c r="I68" s="158"/>
      <c r="J68" s="158"/>
      <c r="K68" s="159"/>
    </row>
    <row r="69" spans="1:11" ht="15.75" thickTop="1" x14ac:dyDescent="0.25">
      <c r="A69" s="653"/>
      <c r="B69" s="646" t="s">
        <v>19978</v>
      </c>
      <c r="C69" s="649" t="s">
        <v>19956</v>
      </c>
      <c r="D69" s="155"/>
      <c r="E69" s="156"/>
      <c r="F69" s="156"/>
      <c r="G69" s="156"/>
      <c r="H69" s="156"/>
      <c r="I69" s="156"/>
      <c r="J69" s="156"/>
      <c r="K69" s="130"/>
    </row>
    <row r="70" spans="1:11" x14ac:dyDescent="0.25">
      <c r="A70" s="653"/>
      <c r="B70" s="647"/>
      <c r="C70" s="650"/>
      <c r="D70" s="155">
        <f>SUM(D47,D42)</f>
        <v>0.96000000000000019</v>
      </c>
      <c r="E70" s="156">
        <f>SUM(E47,E42)</f>
        <v>0.64000000000000012</v>
      </c>
      <c r="F70" s="156">
        <f>SUM(F47,F42)</f>
        <v>0.32000000000000006</v>
      </c>
      <c r="G70" s="156">
        <f>SUM(G47,G42)</f>
        <v>0.80000000000000016</v>
      </c>
      <c r="H70" s="156"/>
      <c r="I70" s="156">
        <f>SUM(I47,I42)</f>
        <v>0.48000000000000009</v>
      </c>
      <c r="J70" s="156">
        <f>SUM(J47,J42)</f>
        <v>0.32000000000000006</v>
      </c>
      <c r="K70" s="130">
        <f>SUM(D70:J70)</f>
        <v>3.5200000000000005</v>
      </c>
    </row>
    <row r="71" spans="1:11" ht="15.75" thickBot="1" x14ac:dyDescent="0.3">
      <c r="A71" s="653"/>
      <c r="B71" s="648"/>
      <c r="C71" s="651"/>
      <c r="D71" s="157"/>
      <c r="E71" s="158"/>
      <c r="F71" s="158"/>
      <c r="G71" s="158"/>
      <c r="H71" s="158"/>
      <c r="I71" s="158"/>
      <c r="J71" s="158"/>
      <c r="K71" s="159"/>
    </row>
    <row r="72" spans="1:11" ht="15.75" thickTop="1" x14ac:dyDescent="0.25">
      <c r="A72" s="653"/>
      <c r="B72" s="638" t="s">
        <v>19979</v>
      </c>
      <c r="C72" s="134" t="s">
        <v>19980</v>
      </c>
      <c r="D72" s="153">
        <f>D67+D70+D21</f>
        <v>2.1534</v>
      </c>
      <c r="E72" s="153">
        <f t="shared" ref="E72:J72" si="6">E67+E70+E21</f>
        <v>2.1159850000000002</v>
      </c>
      <c r="F72" s="153">
        <f t="shared" si="6"/>
        <v>0.84020000000000006</v>
      </c>
      <c r="G72" s="153">
        <f t="shared" si="6"/>
        <v>1.7333000000000001</v>
      </c>
      <c r="H72" s="153">
        <f t="shared" si="6"/>
        <v>0.45742499999999997</v>
      </c>
      <c r="I72" s="153">
        <f t="shared" si="6"/>
        <v>1.3560840000000001</v>
      </c>
      <c r="J72" s="153">
        <f t="shared" si="6"/>
        <v>1.1093000000000002</v>
      </c>
      <c r="K72" s="154">
        <f>SUM(D72:J72)</f>
        <v>9.7656939999999999</v>
      </c>
    </row>
    <row r="73" spans="1:11" x14ac:dyDescent="0.25">
      <c r="A73" s="653"/>
      <c r="B73" s="639"/>
      <c r="C73" s="129" t="s">
        <v>19981</v>
      </c>
      <c r="D73" s="81">
        <f>D72*1.3</f>
        <v>2.79942</v>
      </c>
      <c r="E73" s="81">
        <f t="shared" ref="E73:J73" si="7">E72*1.3</f>
        <v>2.7507805000000003</v>
      </c>
      <c r="F73" s="81">
        <f t="shared" si="7"/>
        <v>1.09226</v>
      </c>
      <c r="G73" s="81">
        <f t="shared" si="7"/>
        <v>2.2532900000000002</v>
      </c>
      <c r="H73" s="81">
        <f t="shared" si="7"/>
        <v>0.59465250000000003</v>
      </c>
      <c r="I73" s="81">
        <f t="shared" si="7"/>
        <v>1.7629092000000002</v>
      </c>
      <c r="J73" s="81">
        <f t="shared" si="7"/>
        <v>1.4420900000000003</v>
      </c>
      <c r="K73" s="130">
        <f>SUM(D73:J73)</f>
        <v>12.6954022</v>
      </c>
    </row>
    <row r="74" spans="1:11" x14ac:dyDescent="0.25">
      <c r="A74" s="653"/>
      <c r="B74" s="639"/>
      <c r="C74" s="129" t="s">
        <v>19982</v>
      </c>
      <c r="D74" s="81"/>
      <c r="E74" s="81"/>
      <c r="F74" s="81"/>
      <c r="G74" s="81"/>
      <c r="H74" s="81"/>
      <c r="I74" s="81"/>
      <c r="J74" s="81"/>
      <c r="K74" s="130"/>
    </row>
    <row r="75" spans="1:11" ht="15.75" thickBot="1" x14ac:dyDescent="0.3">
      <c r="A75" s="653"/>
      <c r="B75" s="640"/>
      <c r="C75" s="167" t="s">
        <v>19983</v>
      </c>
      <c r="D75" s="132"/>
      <c r="E75" s="132"/>
      <c r="F75" s="132"/>
      <c r="G75" s="132"/>
      <c r="H75" s="132"/>
      <c r="I75" s="132"/>
      <c r="J75" s="132"/>
      <c r="K75" s="133"/>
    </row>
    <row r="76" spans="1:11" x14ac:dyDescent="0.25">
      <c r="A76" s="653"/>
      <c r="B76" s="168" t="s">
        <v>19984</v>
      </c>
      <c r="C76" s="169" t="s">
        <v>19985</v>
      </c>
      <c r="D76" s="91">
        <f>D73*3</f>
        <v>8.3982600000000005</v>
      </c>
      <c r="E76" s="91">
        <f>E73*3</f>
        <v>8.2523415</v>
      </c>
      <c r="F76" s="91">
        <f t="shared" ref="F76:I76" si="8">F73*3</f>
        <v>3.27678</v>
      </c>
      <c r="G76" s="91">
        <f t="shared" si="8"/>
        <v>6.7598700000000012</v>
      </c>
      <c r="H76" s="91">
        <f t="shared" si="8"/>
        <v>1.7839575000000001</v>
      </c>
      <c r="I76" s="91">
        <f t="shared" si="8"/>
        <v>5.2887276000000005</v>
      </c>
      <c r="J76" s="91">
        <f>J73*3</f>
        <v>4.3262700000000009</v>
      </c>
      <c r="K76" s="103">
        <f>SUM(D76:J76)</f>
        <v>38.086206600000004</v>
      </c>
    </row>
    <row r="77" spans="1:11" ht="15.75" thickBot="1" x14ac:dyDescent="0.3">
      <c r="A77" s="653"/>
      <c r="B77" s="170"/>
      <c r="C77" s="171"/>
      <c r="D77" s="88"/>
      <c r="E77" s="88"/>
      <c r="F77" s="88"/>
      <c r="G77" s="88"/>
      <c r="H77" s="88"/>
      <c r="I77" s="88"/>
      <c r="J77" s="88"/>
      <c r="K77" s="102"/>
    </row>
    <row r="78" spans="1:11" ht="15.75" thickBot="1" x14ac:dyDescent="0.3">
      <c r="A78" s="654"/>
      <c r="B78" s="641" t="s">
        <v>19945</v>
      </c>
      <c r="C78" s="642"/>
      <c r="D78" s="165"/>
      <c r="E78" s="165"/>
      <c r="F78" s="165"/>
      <c r="G78" s="165"/>
      <c r="H78" s="165"/>
      <c r="I78" s="165"/>
      <c r="J78" s="165"/>
      <c r="K78" s="159"/>
    </row>
    <row r="79" spans="1:11" ht="15.75" thickTop="1" x14ac:dyDescent="0.25"/>
  </sheetData>
  <mergeCells count="25">
    <mergeCell ref="B48:B51"/>
    <mergeCell ref="A1:A78"/>
    <mergeCell ref="B1:C1"/>
    <mergeCell ref="B2:C2"/>
    <mergeCell ref="B3:B5"/>
    <mergeCell ref="B6:B7"/>
    <mergeCell ref="B8:B11"/>
    <mergeCell ref="B12:B15"/>
    <mergeCell ref="B16:B19"/>
    <mergeCell ref="B20:B22"/>
    <mergeCell ref="C20:C22"/>
    <mergeCell ref="B23:B27"/>
    <mergeCell ref="B28:B32"/>
    <mergeCell ref="B33:B37"/>
    <mergeCell ref="B38:B42"/>
    <mergeCell ref="B43:B47"/>
    <mergeCell ref="B72:B75"/>
    <mergeCell ref="B78:C78"/>
    <mergeCell ref="B52:B55"/>
    <mergeCell ref="B56:B59"/>
    <mergeCell ref="B60:B65"/>
    <mergeCell ref="B66:B68"/>
    <mergeCell ref="C66:C68"/>
    <mergeCell ref="B69:B71"/>
    <mergeCell ref="C69:C71"/>
  </mergeCells>
  <conditionalFormatting sqref="D8:K15">
    <cfRule type="cellIs" dxfId="67" priority="47" operator="lessThan">
      <formula>0</formula>
    </cfRule>
  </conditionalFormatting>
  <conditionalFormatting sqref="D17:J17">
    <cfRule type="cellIs" dxfId="66" priority="46" operator="lessThan">
      <formula>0</formula>
    </cfRule>
  </conditionalFormatting>
  <conditionalFormatting sqref="D19">
    <cfRule type="cellIs" dxfId="65" priority="45" operator="lessThan">
      <formula>0</formula>
    </cfRule>
  </conditionalFormatting>
  <conditionalFormatting sqref="E19">
    <cfRule type="cellIs" dxfId="64" priority="44" operator="lessThan">
      <formula>0</formula>
    </cfRule>
  </conditionalFormatting>
  <conditionalFormatting sqref="F19">
    <cfRule type="cellIs" dxfId="63" priority="43" operator="lessThan">
      <formula>0</formula>
    </cfRule>
  </conditionalFormatting>
  <conditionalFormatting sqref="G19">
    <cfRule type="cellIs" dxfId="62" priority="42" operator="lessThan">
      <formula>0</formula>
    </cfRule>
  </conditionalFormatting>
  <conditionalFormatting sqref="H19">
    <cfRule type="cellIs" dxfId="61" priority="41" operator="lessThan">
      <formula>0</formula>
    </cfRule>
  </conditionalFormatting>
  <conditionalFormatting sqref="I19">
    <cfRule type="cellIs" dxfId="60" priority="40" operator="lessThan">
      <formula>0</formula>
    </cfRule>
  </conditionalFormatting>
  <conditionalFormatting sqref="J19">
    <cfRule type="cellIs" dxfId="59" priority="39" operator="lessThan">
      <formula>0</formula>
    </cfRule>
  </conditionalFormatting>
  <conditionalFormatting sqref="K19:K22">
    <cfRule type="cellIs" dxfId="58" priority="38" operator="lessThan">
      <formula>0</formula>
    </cfRule>
  </conditionalFormatting>
  <conditionalFormatting sqref="D24:H24 J24">
    <cfRule type="cellIs" dxfId="57" priority="37" operator="lessThan">
      <formula>0</formula>
    </cfRule>
  </conditionalFormatting>
  <conditionalFormatting sqref="D27">
    <cfRule type="cellIs" dxfId="56" priority="36" operator="lessThan">
      <formula>0</formula>
    </cfRule>
  </conditionalFormatting>
  <conditionalFormatting sqref="E27">
    <cfRule type="cellIs" dxfId="55" priority="35" operator="lessThan">
      <formula>0</formula>
    </cfRule>
  </conditionalFormatting>
  <conditionalFormatting sqref="F27">
    <cfRule type="cellIs" dxfId="54" priority="34" operator="lessThan">
      <formula>0</formula>
    </cfRule>
  </conditionalFormatting>
  <conditionalFormatting sqref="D31:K32 K29:K30 D28:K28">
    <cfRule type="cellIs" dxfId="53" priority="31" operator="lessThan">
      <formula>0</formula>
    </cfRule>
  </conditionalFormatting>
  <conditionalFormatting sqref="H27">
    <cfRule type="cellIs" dxfId="52" priority="33" operator="lessThan">
      <formula>0</formula>
    </cfRule>
  </conditionalFormatting>
  <conditionalFormatting sqref="D37">
    <cfRule type="cellIs" dxfId="51" priority="29" operator="lessThan">
      <formula>0</formula>
    </cfRule>
  </conditionalFormatting>
  <conditionalFormatting sqref="K27">
    <cfRule type="cellIs" dxfId="50" priority="32" operator="lessThan">
      <formula>0</formula>
    </cfRule>
  </conditionalFormatting>
  <conditionalFormatting sqref="G29">
    <cfRule type="cellIs" dxfId="49" priority="18" operator="lessThan">
      <formula>0</formula>
    </cfRule>
  </conditionalFormatting>
  <conditionalFormatting sqref="D34:J34">
    <cfRule type="cellIs" dxfId="48" priority="30" operator="lessThan">
      <formula>0</formula>
    </cfRule>
  </conditionalFormatting>
  <conditionalFormatting sqref="D39:H39 J39">
    <cfRule type="cellIs" dxfId="47" priority="16" operator="lessThan">
      <formula>0</formula>
    </cfRule>
  </conditionalFormatting>
  <conditionalFormatting sqref="E37">
    <cfRule type="cellIs" dxfId="46" priority="28" operator="lessThan">
      <formula>0</formula>
    </cfRule>
  </conditionalFormatting>
  <conditionalFormatting sqref="F37">
    <cfRule type="cellIs" dxfId="45" priority="27" operator="lessThan">
      <formula>0</formula>
    </cfRule>
  </conditionalFormatting>
  <conditionalFormatting sqref="G37">
    <cfRule type="cellIs" dxfId="44" priority="26" operator="lessThan">
      <formula>0</formula>
    </cfRule>
  </conditionalFormatting>
  <conditionalFormatting sqref="H37">
    <cfRule type="cellIs" dxfId="43" priority="25" operator="lessThan">
      <formula>0</formula>
    </cfRule>
  </conditionalFormatting>
  <conditionalFormatting sqref="I37">
    <cfRule type="cellIs" dxfId="42" priority="24" operator="lessThan">
      <formula>0</formula>
    </cfRule>
  </conditionalFormatting>
  <conditionalFormatting sqref="J37">
    <cfRule type="cellIs" dxfId="41" priority="23" operator="lessThan">
      <formula>0</formula>
    </cfRule>
  </conditionalFormatting>
  <conditionalFormatting sqref="K37">
    <cfRule type="cellIs" dxfId="40" priority="22" operator="lessThan">
      <formula>0</formula>
    </cfRule>
  </conditionalFormatting>
  <conditionalFormatting sqref="I29">
    <cfRule type="cellIs" dxfId="39" priority="17" operator="lessThan">
      <formula>0</formula>
    </cfRule>
  </conditionalFormatting>
  <conditionalFormatting sqref="I44">
    <cfRule type="cellIs" dxfId="38" priority="5" operator="lessThan">
      <formula>0</formula>
    </cfRule>
  </conditionalFormatting>
  <conditionalFormatting sqref="G27">
    <cfRule type="cellIs" dxfId="37" priority="21" operator="lessThan">
      <formula>0</formula>
    </cfRule>
  </conditionalFormatting>
  <conditionalFormatting sqref="J27">
    <cfRule type="cellIs" dxfId="36" priority="20" operator="lessThan">
      <formula>0</formula>
    </cfRule>
  </conditionalFormatting>
  <conditionalFormatting sqref="D29:F29 H29 J29">
    <cfRule type="cellIs" dxfId="35" priority="19" operator="lessThan">
      <formula>0</formula>
    </cfRule>
  </conditionalFormatting>
  <conditionalFormatting sqref="D42">
    <cfRule type="cellIs" dxfId="34" priority="15" operator="lessThan">
      <formula>0</formula>
    </cfRule>
  </conditionalFormatting>
  <conditionalFormatting sqref="E42">
    <cfRule type="cellIs" dxfId="33" priority="14" operator="lessThan">
      <formula>0</formula>
    </cfRule>
  </conditionalFormatting>
  <conditionalFormatting sqref="F42">
    <cfRule type="cellIs" dxfId="32" priority="13" operator="lessThan">
      <formula>0</formula>
    </cfRule>
  </conditionalFormatting>
  <conditionalFormatting sqref="D46:K47 K44:K45 D43:K43">
    <cfRule type="cellIs" dxfId="31" priority="10" operator="lessThan">
      <formula>0</formula>
    </cfRule>
  </conditionalFormatting>
  <conditionalFormatting sqref="H42">
    <cfRule type="cellIs" dxfId="30" priority="12" operator="lessThan">
      <formula>0</formula>
    </cfRule>
  </conditionalFormatting>
  <conditionalFormatting sqref="K42">
    <cfRule type="cellIs" dxfId="29" priority="11" operator="lessThan">
      <formula>0</formula>
    </cfRule>
  </conditionalFormatting>
  <conditionalFormatting sqref="G42">
    <cfRule type="cellIs" dxfId="28" priority="9" operator="lessThan">
      <formula>0</formula>
    </cfRule>
  </conditionalFormatting>
  <conditionalFormatting sqref="J42">
    <cfRule type="cellIs" dxfId="27" priority="8" operator="lessThan">
      <formula>0</formula>
    </cfRule>
  </conditionalFormatting>
  <conditionalFormatting sqref="D44:F44 H44 J44">
    <cfRule type="cellIs" dxfId="26" priority="7" operator="lessThan">
      <formula>0</formula>
    </cfRule>
  </conditionalFormatting>
  <conditionalFormatting sqref="G44">
    <cfRule type="cellIs" dxfId="25" priority="6" operator="lessThan">
      <formula>0</formula>
    </cfRule>
  </conditionalFormatting>
  <conditionalFormatting sqref="I24">
    <cfRule type="cellIs" dxfId="24" priority="4" operator="lessThan">
      <formula>0</formula>
    </cfRule>
  </conditionalFormatting>
  <conditionalFormatting sqref="I27">
    <cfRule type="cellIs" dxfId="23" priority="3" operator="lessThan">
      <formula>0</formula>
    </cfRule>
  </conditionalFormatting>
  <conditionalFormatting sqref="I39">
    <cfRule type="cellIs" dxfId="22" priority="2" operator="lessThan">
      <formula>0</formula>
    </cfRule>
  </conditionalFormatting>
  <conditionalFormatting sqref="I42">
    <cfRule type="cellIs" dxfId="21" priority="1" operator="lessThan">
      <formula>0</formula>
    </cfRule>
  </conditionalFormatting>
  <hyperlinks>
    <hyperlink ref="B1:C1" location="PAINEL!A1" display="TRECHOS"/>
  </hyperlinks>
  <printOptions horizontalCentered="1"/>
  <pageMargins left="0.51181102362204722" right="0.51181102362204722" top="0.78740157480314965" bottom="0.78740157480314965" header="0.31496062992125984" footer="0.31496062992125984"/>
  <pageSetup paperSize="9" scale="52"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5" tint="0.59999389629810485"/>
  </sheetPr>
  <dimension ref="A1:I156"/>
  <sheetViews>
    <sheetView showZeros="0" zoomScaleNormal="100" workbookViewId="0">
      <pane xSplit="5" ySplit="1" topLeftCell="F74" activePane="bottomRight" state="frozenSplit"/>
      <selection activeCell="D1" sqref="D1:AC1048576"/>
      <selection pane="topRight" activeCell="D1" sqref="D1:AC1048576"/>
      <selection pane="bottomLeft" activeCell="D1" sqref="D1:AC1048576"/>
      <selection pane="bottomRight" activeCell="K152" sqref="K152"/>
    </sheetView>
  </sheetViews>
  <sheetFormatPr defaultColWidth="10.28515625" defaultRowHeight="15" x14ac:dyDescent="0.25"/>
  <cols>
    <col min="1" max="1" width="11.140625" customWidth="1"/>
    <col min="2" max="2" width="16.28515625" customWidth="1"/>
    <col min="3" max="3" width="35" customWidth="1"/>
    <col min="4" max="4" width="4.42578125" hidden="1" customWidth="1"/>
    <col min="5" max="5" width="72.5703125" hidden="1" customWidth="1"/>
    <col min="6" max="7" width="14.42578125" customWidth="1"/>
    <col min="8" max="8" width="14" customWidth="1"/>
    <col min="9" max="9" width="22.42578125" customWidth="1"/>
    <col min="10" max="13" width="12.28515625" customWidth="1"/>
    <col min="14" max="14" width="17.85546875" customWidth="1"/>
  </cols>
  <sheetData>
    <row r="1" spans="1:9" s="69" customFormat="1" ht="60" customHeight="1" thickTop="1" thickBot="1" x14ac:dyDescent="0.3">
      <c r="A1" s="652" t="s">
        <v>20089</v>
      </c>
      <c r="B1" s="655" t="s">
        <v>19855</v>
      </c>
      <c r="C1" s="683"/>
      <c r="D1" s="684" t="s">
        <v>19987</v>
      </c>
      <c r="E1" s="685"/>
      <c r="F1" s="256" t="str">
        <f>+[29]Dren_Quantificacao!AJ1</f>
        <v>RAMAL CONCRETO Ø 0,40 (m) SOLO</v>
      </c>
      <c r="G1" s="257" t="s">
        <v>49</v>
      </c>
      <c r="H1" s="258"/>
      <c r="I1" s="70" t="s">
        <v>19863</v>
      </c>
    </row>
    <row r="2" spans="1:9" ht="18.75" customHeight="1" thickTop="1" thickBot="1" x14ac:dyDescent="0.3">
      <c r="A2" s="653"/>
      <c r="B2" s="686" t="s">
        <v>19864</v>
      </c>
      <c r="C2" s="687"/>
      <c r="D2" s="259" t="s">
        <v>19988</v>
      </c>
      <c r="E2" s="260" t="s">
        <v>19989</v>
      </c>
      <c r="F2" s="261">
        <v>6</v>
      </c>
      <c r="G2" s="262">
        <f>TRUNC(SUM(F2:F2),2)</f>
        <v>6</v>
      </c>
      <c r="H2" s="74"/>
      <c r="I2" s="75">
        <f t="shared" ref="I2:I26" si="0">SUM(F2:G2)</f>
        <v>12</v>
      </c>
    </row>
    <row r="3" spans="1:9" s="79" customFormat="1" ht="18.75" customHeight="1" x14ac:dyDescent="0.25">
      <c r="A3" s="653"/>
      <c r="B3" s="688" t="s">
        <v>19865</v>
      </c>
      <c r="C3" s="76" t="s">
        <v>19866</v>
      </c>
      <c r="D3" s="263" t="s">
        <v>19990</v>
      </c>
      <c r="E3" s="264" t="s">
        <v>19989</v>
      </c>
      <c r="F3" s="127">
        <f>+[29]Dren_Quantificacao!AJ4</f>
        <v>1</v>
      </c>
      <c r="G3" s="265"/>
      <c r="I3" s="75">
        <f t="shared" si="0"/>
        <v>1</v>
      </c>
    </row>
    <row r="4" spans="1:9" ht="18.75" customHeight="1" x14ac:dyDescent="0.25">
      <c r="A4" s="653"/>
      <c r="B4" s="689"/>
      <c r="C4" s="80" t="s">
        <v>19867</v>
      </c>
      <c r="D4" s="266" t="s">
        <v>19991</v>
      </c>
      <c r="E4" s="267" t="s">
        <v>19989</v>
      </c>
      <c r="F4" s="81">
        <f>+[29]Dren_Quantificacao!AJ5</f>
        <v>0.4</v>
      </c>
      <c r="G4" s="268"/>
      <c r="H4" s="74"/>
      <c r="I4" s="75">
        <f t="shared" si="0"/>
        <v>0.4</v>
      </c>
    </row>
    <row r="5" spans="1:9" ht="18.75" customHeight="1" thickBot="1" x14ac:dyDescent="0.3">
      <c r="A5" s="653"/>
      <c r="B5" s="690"/>
      <c r="C5" s="82" t="s">
        <v>19868</v>
      </c>
      <c r="D5" s="83" t="s">
        <v>19992</v>
      </c>
      <c r="E5" s="269" t="s">
        <v>19989</v>
      </c>
      <c r="F5" s="269" t="str">
        <f>+[29]Dren_Quantificacao!AJ9</f>
        <v>PS-1</v>
      </c>
      <c r="G5" s="270">
        <f>+COUNTA(F5:F5)</f>
        <v>1</v>
      </c>
      <c r="H5" s="74"/>
      <c r="I5" s="75">
        <f t="shared" si="0"/>
        <v>1</v>
      </c>
    </row>
    <row r="6" spans="1:9" ht="18.75" hidden="1" customHeight="1" x14ac:dyDescent="0.25">
      <c r="A6" s="653"/>
      <c r="B6" s="691" t="s">
        <v>19869</v>
      </c>
      <c r="C6" s="692"/>
      <c r="D6" s="266" t="s">
        <v>19994</v>
      </c>
      <c r="E6" s="267" t="s">
        <v>19989</v>
      </c>
      <c r="F6" s="81">
        <f>[29]Dren_Quantificacao!AJ7</f>
        <v>0</v>
      </c>
      <c r="G6" s="271"/>
      <c r="H6" s="74"/>
      <c r="I6" s="75">
        <f t="shared" si="0"/>
        <v>0</v>
      </c>
    </row>
    <row r="7" spans="1:9" ht="18.75" hidden="1" customHeight="1" thickBot="1" x14ac:dyDescent="0.3">
      <c r="A7" s="653"/>
      <c r="B7" s="693" t="s">
        <v>19870</v>
      </c>
      <c r="C7" s="694"/>
      <c r="D7" s="83" t="s">
        <v>19995</v>
      </c>
      <c r="E7" s="269" t="s">
        <v>19989</v>
      </c>
      <c r="F7" s="132">
        <f>+[29]Dren_Quantificacao!AJ8</f>
        <v>0</v>
      </c>
      <c r="G7" s="272"/>
      <c r="H7" s="74"/>
      <c r="I7" s="75">
        <f t="shared" si="0"/>
        <v>0</v>
      </c>
    </row>
    <row r="8" spans="1:9" s="278" customFormat="1" ht="18.75" customHeight="1" x14ac:dyDescent="0.25">
      <c r="A8" s="653"/>
      <c r="B8" s="695" t="s">
        <v>20090</v>
      </c>
      <c r="C8" s="273" t="s">
        <v>20091</v>
      </c>
      <c r="D8" s="274" t="s">
        <v>19997</v>
      </c>
      <c r="E8" s="275" t="s">
        <v>19989</v>
      </c>
      <c r="F8" s="276">
        <f>[29]Dren_Quantificacao!AJ10</f>
        <v>1</v>
      </c>
      <c r="G8" s="277"/>
      <c r="I8" s="75">
        <f t="shared" si="0"/>
        <v>1</v>
      </c>
    </row>
    <row r="9" spans="1:9" s="278" customFormat="1" ht="18.75" customHeight="1" x14ac:dyDescent="0.25">
      <c r="A9" s="653"/>
      <c r="B9" s="696"/>
      <c r="C9" s="279" t="s">
        <v>20092</v>
      </c>
      <c r="D9" s="280" t="s">
        <v>20000</v>
      </c>
      <c r="E9" s="281" t="s">
        <v>19989</v>
      </c>
      <c r="F9" s="282">
        <f>[29]Dren_Quantificacao!AJ11</f>
        <v>1.5</v>
      </c>
      <c r="G9" s="283"/>
      <c r="I9" s="75">
        <f t="shared" si="0"/>
        <v>1.5</v>
      </c>
    </row>
    <row r="10" spans="1:9" s="278" customFormat="1" ht="18.75" customHeight="1" thickBot="1" x14ac:dyDescent="0.3">
      <c r="A10" s="653"/>
      <c r="B10" s="697"/>
      <c r="C10" s="284" t="s">
        <v>20093</v>
      </c>
      <c r="D10" s="285" t="s">
        <v>20001</v>
      </c>
      <c r="E10" s="286" t="s">
        <v>20094</v>
      </c>
      <c r="F10" s="287">
        <f>SUM(F8:F9)/2</f>
        <v>1.25</v>
      </c>
      <c r="G10" s="288"/>
      <c r="I10" s="75">
        <f t="shared" si="0"/>
        <v>1.25</v>
      </c>
    </row>
    <row r="11" spans="1:9" s="278" customFormat="1" ht="18.75" customHeight="1" x14ac:dyDescent="0.25">
      <c r="A11" s="653"/>
      <c r="B11" s="675" t="s">
        <v>20095</v>
      </c>
      <c r="C11" s="273" t="s">
        <v>20096</v>
      </c>
      <c r="D11" s="274" t="s">
        <v>20002</v>
      </c>
      <c r="E11" s="275" t="s">
        <v>20097</v>
      </c>
      <c r="F11" s="276">
        <f>IF(F4+F6=0,0,F10+F12)</f>
        <v>1.3340000000000001</v>
      </c>
      <c r="G11" s="277"/>
      <c r="I11" s="75">
        <f t="shared" si="0"/>
        <v>1.3340000000000001</v>
      </c>
    </row>
    <row r="12" spans="1:9" s="278" customFormat="1" ht="18.75" customHeight="1" x14ac:dyDescent="0.25">
      <c r="A12" s="653"/>
      <c r="B12" s="676"/>
      <c r="C12" s="279" t="s">
        <v>20098</v>
      </c>
      <c r="D12" s="280" t="s">
        <v>20004</v>
      </c>
      <c r="E12" s="281" t="s">
        <v>20099</v>
      </c>
      <c r="F12" s="282">
        <f t="shared" ref="F12" si="1">+IF(F4+F6=0,0,IF(F5="P",0,F4*0.21+F7*0.1))</f>
        <v>8.4000000000000005E-2</v>
      </c>
      <c r="G12" s="283"/>
      <c r="I12" s="75">
        <f t="shared" si="0"/>
        <v>8.4000000000000005E-2</v>
      </c>
    </row>
    <row r="13" spans="1:9" s="278" customFormat="1" ht="18.75" customHeight="1" x14ac:dyDescent="0.25">
      <c r="A13" s="653"/>
      <c r="B13" s="676"/>
      <c r="C13" s="279" t="s">
        <v>20100</v>
      </c>
      <c r="D13" s="280"/>
      <c r="E13" s="281"/>
      <c r="F13" s="282">
        <f>+F11-F14</f>
        <v>1.3340000000000001</v>
      </c>
      <c r="G13" s="283"/>
      <c r="I13" s="75">
        <f t="shared" si="0"/>
        <v>1.3340000000000001</v>
      </c>
    </row>
    <row r="14" spans="1:9" s="278" customFormat="1" ht="18.75" hidden="1" customHeight="1" x14ac:dyDescent="0.25">
      <c r="A14" s="653"/>
      <c r="B14" s="676"/>
      <c r="C14" s="279" t="s">
        <v>20101</v>
      </c>
      <c r="D14" s="280"/>
      <c r="E14" s="281"/>
      <c r="F14" s="282">
        <f>IF([29]Dren_Quantificacao!AJ15=0,0,+F11-[29]Dren_Quantificacao!AJ15)</f>
        <v>0</v>
      </c>
      <c r="G14" s="283"/>
      <c r="I14" s="75">
        <f t="shared" si="0"/>
        <v>0</v>
      </c>
    </row>
    <row r="15" spans="1:9" s="278" customFormat="1" ht="18.75" hidden="1" customHeight="1" x14ac:dyDescent="0.25">
      <c r="A15" s="653"/>
      <c r="B15" s="676"/>
      <c r="C15" s="279" t="s">
        <v>20102</v>
      </c>
      <c r="D15" s="280"/>
      <c r="E15" s="281"/>
      <c r="F15" s="282">
        <f>IF([29]Dren_Quantificacao!AJ23=0,0,+IF(F18=0,F13*[29]Dren_Quantificacao!AJ23,F17))</f>
        <v>0</v>
      </c>
      <c r="G15" s="283"/>
      <c r="I15" s="75">
        <f t="shared" si="0"/>
        <v>0</v>
      </c>
    </row>
    <row r="16" spans="1:9" s="278" customFormat="1" ht="18.75" customHeight="1" x14ac:dyDescent="0.25">
      <c r="A16" s="653"/>
      <c r="B16" s="676"/>
      <c r="C16" s="279" t="s">
        <v>20103</v>
      </c>
      <c r="D16" s="280" t="s">
        <v>20005</v>
      </c>
      <c r="E16" s="281" t="s">
        <v>20104</v>
      </c>
      <c r="F16" s="282">
        <f>IF(0.3+(F4+F7+F12*2)&gt;F11,F11,0.3+F4+F7+F12*2)</f>
        <v>0.86799999999999999</v>
      </c>
      <c r="G16" s="283"/>
      <c r="I16" s="75">
        <f t="shared" si="0"/>
        <v>0.86799999999999999</v>
      </c>
    </row>
    <row r="17" spans="1:9" s="278" customFormat="1" ht="18.75" customHeight="1" x14ac:dyDescent="0.25">
      <c r="A17" s="653"/>
      <c r="B17" s="676"/>
      <c r="C17" s="279" t="s">
        <v>20105</v>
      </c>
      <c r="D17" s="280" t="s">
        <v>20006</v>
      </c>
      <c r="E17" s="281" t="s">
        <v>20106</v>
      </c>
      <c r="F17" s="282">
        <f>+F11-F16</f>
        <v>0.46600000000000008</v>
      </c>
      <c r="G17" s="283"/>
      <c r="I17" s="75">
        <f t="shared" si="0"/>
        <v>0.46600000000000008</v>
      </c>
    </row>
    <row r="18" spans="1:9" s="278" customFormat="1" ht="18.75" hidden="1" customHeight="1" x14ac:dyDescent="0.25">
      <c r="A18" s="653"/>
      <c r="B18" s="676"/>
      <c r="C18" s="279" t="s">
        <v>20107</v>
      </c>
      <c r="D18" s="280"/>
      <c r="E18" s="281"/>
      <c r="F18" s="282">
        <f>+IF([29]Dren_Quantificacao!AJ16="SIM",F16,0)</f>
        <v>0</v>
      </c>
      <c r="G18" s="283"/>
      <c r="I18" s="75">
        <f t="shared" si="0"/>
        <v>0</v>
      </c>
    </row>
    <row r="19" spans="1:9" s="278" customFormat="1" ht="18.75" hidden="1" customHeight="1" x14ac:dyDescent="0.25">
      <c r="A19" s="653"/>
      <c r="B19" s="676"/>
      <c r="C19" s="279" t="s">
        <v>20108</v>
      </c>
      <c r="D19" s="280" t="s">
        <v>20009</v>
      </c>
      <c r="E19" s="281" t="s">
        <v>20109</v>
      </c>
      <c r="F19" s="282">
        <f>+IF(F13&gt;4.5,F13,0)</f>
        <v>0</v>
      </c>
      <c r="G19" s="283"/>
      <c r="I19" s="75">
        <f t="shared" si="0"/>
        <v>0</v>
      </c>
    </row>
    <row r="20" spans="1:9" s="278" customFormat="1" ht="18.75" hidden="1" customHeight="1" x14ac:dyDescent="0.25">
      <c r="A20" s="653"/>
      <c r="B20" s="676"/>
      <c r="C20" s="279" t="s">
        <v>20110</v>
      </c>
      <c r="D20" s="280" t="s">
        <v>20012</v>
      </c>
      <c r="E20" s="281" t="s">
        <v>20111</v>
      </c>
      <c r="F20" s="282">
        <f t="shared" ref="F20" si="2">IF(F19&gt;0,0,IF(F13&gt;3,F13,0))</f>
        <v>0</v>
      </c>
      <c r="G20" s="283"/>
      <c r="I20" s="75">
        <f t="shared" si="0"/>
        <v>0</v>
      </c>
    </row>
    <row r="21" spans="1:9" s="278" customFormat="1" ht="18.75" customHeight="1" x14ac:dyDescent="0.25">
      <c r="A21" s="653"/>
      <c r="B21" s="676"/>
      <c r="C21" s="279" t="s">
        <v>20112</v>
      </c>
      <c r="D21" s="280" t="s">
        <v>20016</v>
      </c>
      <c r="E21" s="281" t="s">
        <v>20113</v>
      </c>
      <c r="F21" s="282">
        <f>+IF(F19+F20&gt;0,0,IF(F13&gt;1.5,F13,0))</f>
        <v>0</v>
      </c>
      <c r="G21" s="283"/>
      <c r="I21" s="75">
        <f t="shared" si="0"/>
        <v>0</v>
      </c>
    </row>
    <row r="22" spans="1:9" s="278" customFormat="1" ht="18.75" customHeight="1" x14ac:dyDescent="0.25">
      <c r="A22" s="653"/>
      <c r="B22" s="676"/>
      <c r="C22" s="279" t="s">
        <v>20114</v>
      </c>
      <c r="D22" s="280" t="s">
        <v>20019</v>
      </c>
      <c r="E22" s="281" t="s">
        <v>20115</v>
      </c>
      <c r="F22" s="282">
        <f>IF(SUM(F19:F21)&gt;0,0,F13)</f>
        <v>1.3340000000000001</v>
      </c>
      <c r="G22" s="283"/>
      <c r="I22" s="75">
        <f t="shared" si="0"/>
        <v>1.3340000000000001</v>
      </c>
    </row>
    <row r="23" spans="1:9" s="278" customFormat="1" ht="18.75" hidden="1" customHeight="1" x14ac:dyDescent="0.25">
      <c r="A23" s="653"/>
      <c r="B23" s="676"/>
      <c r="C23" s="279" t="s">
        <v>20116</v>
      </c>
      <c r="D23" s="280" t="s">
        <v>20022</v>
      </c>
      <c r="E23" s="281" t="s">
        <v>20117</v>
      </c>
      <c r="F23" s="282">
        <f>+IF(F17&gt;4.5,F17,0)</f>
        <v>0</v>
      </c>
      <c r="G23" s="283"/>
      <c r="I23" s="75">
        <f t="shared" si="0"/>
        <v>0</v>
      </c>
    </row>
    <row r="24" spans="1:9" s="278" customFormat="1" ht="18.75" hidden="1" customHeight="1" x14ac:dyDescent="0.25">
      <c r="A24" s="653"/>
      <c r="B24" s="676"/>
      <c r="C24" s="279" t="s">
        <v>20118</v>
      </c>
      <c r="D24" s="280" t="s">
        <v>20024</v>
      </c>
      <c r="E24" s="281" t="s">
        <v>20119</v>
      </c>
      <c r="F24" s="282">
        <f>IF(F23&gt;0,0,IF(F17&gt;3,F17,0))</f>
        <v>0</v>
      </c>
      <c r="G24" s="283"/>
      <c r="I24" s="75">
        <f t="shared" si="0"/>
        <v>0</v>
      </c>
    </row>
    <row r="25" spans="1:9" s="278" customFormat="1" ht="18.75" hidden="1" customHeight="1" x14ac:dyDescent="0.25">
      <c r="A25" s="653"/>
      <c r="B25" s="676"/>
      <c r="C25" s="279" t="s">
        <v>20120</v>
      </c>
      <c r="D25" s="280" t="s">
        <v>20027</v>
      </c>
      <c r="E25" s="281" t="s">
        <v>20121</v>
      </c>
      <c r="F25" s="282">
        <f>IF(F23+F24&gt;0,0,IF(F17&gt;1.5,F17,0))</f>
        <v>0</v>
      </c>
      <c r="G25" s="283"/>
      <c r="I25" s="75">
        <f t="shared" si="0"/>
        <v>0</v>
      </c>
    </row>
    <row r="26" spans="1:9" s="278" customFormat="1" ht="18.75" customHeight="1" thickBot="1" x14ac:dyDescent="0.3">
      <c r="A26" s="653"/>
      <c r="B26" s="677"/>
      <c r="C26" s="279" t="s">
        <v>20122</v>
      </c>
      <c r="D26" s="285" t="s">
        <v>20029</v>
      </c>
      <c r="E26" s="286" t="s">
        <v>20123</v>
      </c>
      <c r="F26" s="287">
        <f>+IF(SUM(F23:F25)&gt;0,0,F17)</f>
        <v>0.46600000000000008</v>
      </c>
      <c r="G26" s="288"/>
      <c r="I26" s="75">
        <f t="shared" si="0"/>
        <v>0.46600000000000008</v>
      </c>
    </row>
    <row r="27" spans="1:9" ht="18.75" hidden="1" customHeight="1" thickBot="1" x14ac:dyDescent="0.3">
      <c r="A27" s="653"/>
      <c r="B27" s="698" t="s">
        <v>20124</v>
      </c>
      <c r="C27" s="699"/>
      <c r="D27" s="83" t="s">
        <v>20032</v>
      </c>
      <c r="E27" s="269" t="s">
        <v>19989</v>
      </c>
      <c r="F27" s="132">
        <f>+[29]Dren_Quantificacao!AJ13</f>
        <v>0</v>
      </c>
      <c r="G27" s="270">
        <f>+COUNTA(F27:F27)</f>
        <v>1</v>
      </c>
      <c r="H27" s="74"/>
      <c r="I27" s="75"/>
    </row>
    <row r="28" spans="1:9" ht="18.75" hidden="1" customHeight="1" thickBot="1" x14ac:dyDescent="0.3">
      <c r="A28" s="653"/>
      <c r="B28" s="698" t="s">
        <v>20125</v>
      </c>
      <c r="C28" s="699"/>
      <c r="D28" s="83" t="s">
        <v>20034</v>
      </c>
      <c r="E28" s="269" t="s">
        <v>19989</v>
      </c>
      <c r="F28" s="132">
        <f>+[29]Dren_Quantificacao!AJ14</f>
        <v>0</v>
      </c>
      <c r="G28" s="288"/>
      <c r="H28" s="74"/>
      <c r="I28" s="75">
        <f t="shared" ref="I28:I59" si="3">SUM(F28:G28)</f>
        <v>0</v>
      </c>
    </row>
    <row r="29" spans="1:9" s="79" customFormat="1" ht="18.75" customHeight="1" thickBot="1" x14ac:dyDescent="0.3">
      <c r="A29" s="653"/>
      <c r="B29" s="698" t="s">
        <v>20126</v>
      </c>
      <c r="C29" s="699"/>
      <c r="D29" s="83" t="s">
        <v>20037</v>
      </c>
      <c r="E29" s="269" t="s">
        <v>19989</v>
      </c>
      <c r="F29" s="289">
        <v>5</v>
      </c>
      <c r="G29" s="270">
        <f>+COUNTA(F29:F29)</f>
        <v>1</v>
      </c>
      <c r="I29" s="75">
        <f t="shared" si="3"/>
        <v>6</v>
      </c>
    </row>
    <row r="30" spans="1:9" s="278" customFormat="1" ht="18.75" customHeight="1" x14ac:dyDescent="0.25">
      <c r="A30" s="653"/>
      <c r="B30" s="678" t="s">
        <v>20127</v>
      </c>
      <c r="C30" s="273" t="s">
        <v>20128</v>
      </c>
      <c r="D30" s="274" t="s">
        <v>20039</v>
      </c>
      <c r="E30" s="275" t="s">
        <v>20129</v>
      </c>
      <c r="F30" s="276">
        <f t="shared" ref="F30" si="4">IF(F11&lt;=4.5,+IF(OR(F5="P",F27="ROCHA"),0.4*2+F4*IF(F3=1,1,IF(F3=2,3,5)),(F4+F6)*IF(F3=1,2,IF(F3=2,3.5,5))),0)</f>
        <v>0.8</v>
      </c>
      <c r="G30" s="277"/>
      <c r="I30" s="75">
        <f t="shared" si="3"/>
        <v>0.8</v>
      </c>
    </row>
    <row r="31" spans="1:9" s="278" customFormat="1" ht="18.75" hidden="1" customHeight="1" x14ac:dyDescent="0.25">
      <c r="A31" s="653"/>
      <c r="B31" s="667"/>
      <c r="C31" s="279" t="s">
        <v>20130</v>
      </c>
      <c r="D31" s="280" t="s">
        <v>20042</v>
      </c>
      <c r="E31" s="281" t="s">
        <v>20131</v>
      </c>
      <c r="F31" s="282">
        <f t="shared" ref="F31" si="5">IF(F30=0,+IF(F5="P",0.8*2+F4*IF(F3=1,1,IF(F3=2,3,5)),(F4+F6)*IF(F3=1,3,IF(F3=2,4.5,6))),0)</f>
        <v>0</v>
      </c>
      <c r="G31" s="283"/>
      <c r="I31" s="75">
        <f t="shared" si="3"/>
        <v>0</v>
      </c>
    </row>
    <row r="32" spans="1:9" s="278" customFormat="1" ht="18.75" customHeight="1" x14ac:dyDescent="0.25">
      <c r="A32" s="653"/>
      <c r="B32" s="700"/>
      <c r="C32" s="279" t="s">
        <v>20132</v>
      </c>
      <c r="D32" s="280" t="s">
        <v>20044</v>
      </c>
      <c r="E32" s="281" t="s">
        <v>20133</v>
      </c>
      <c r="F32" s="282">
        <f>+IF(F29="V",F30+F31,F30+F31+F16/F29*2)</f>
        <v>1.1472</v>
      </c>
      <c r="G32" s="283"/>
      <c r="I32" s="75">
        <f t="shared" si="3"/>
        <v>1.1472</v>
      </c>
    </row>
    <row r="33" spans="1:9" s="278" customFormat="1" ht="18.75" hidden="1" customHeight="1" x14ac:dyDescent="0.25">
      <c r="A33" s="653"/>
      <c r="B33" s="667"/>
      <c r="C33" s="279" t="s">
        <v>20102</v>
      </c>
      <c r="D33" s="280"/>
      <c r="E33" s="281"/>
      <c r="F33" s="282">
        <f>+IF(F15=0,0,IF(F29="V",F35,-F15/F29*2+F35))</f>
        <v>0</v>
      </c>
      <c r="G33" s="283"/>
      <c r="I33" s="75">
        <f t="shared" si="3"/>
        <v>0</v>
      </c>
    </row>
    <row r="34" spans="1:9" s="278" customFormat="1" ht="18.75" hidden="1" customHeight="1" x14ac:dyDescent="0.25">
      <c r="A34" s="653"/>
      <c r="B34" s="667"/>
      <c r="C34" s="279" t="s">
        <v>20101</v>
      </c>
      <c r="D34" s="280"/>
      <c r="E34" s="281"/>
      <c r="F34" s="282">
        <f>+IF(F14=0,0,IF(F29="V",F30+F31,F14/F29*2+F30+F31))</f>
        <v>0</v>
      </c>
      <c r="G34" s="283"/>
      <c r="I34" s="75">
        <f t="shared" si="3"/>
        <v>0</v>
      </c>
    </row>
    <row r="35" spans="1:9" s="278" customFormat="1" ht="18.75" customHeight="1" thickBot="1" x14ac:dyDescent="0.3">
      <c r="A35" s="653"/>
      <c r="B35" s="700"/>
      <c r="C35" s="279" t="s">
        <v>20134</v>
      </c>
      <c r="D35" s="280" t="s">
        <v>20047</v>
      </c>
      <c r="E35" s="281" t="s">
        <v>20135</v>
      </c>
      <c r="F35" s="290">
        <f>+IF(F29="V",F30+F31,F11/F29*2+F30+F31)</f>
        <v>1.3336000000000001</v>
      </c>
      <c r="G35" s="291"/>
      <c r="I35" s="75">
        <f t="shared" si="3"/>
        <v>1.3336000000000001</v>
      </c>
    </row>
    <row r="36" spans="1:9" s="278" customFormat="1" ht="24.75" customHeight="1" x14ac:dyDescent="0.25">
      <c r="A36" s="653"/>
      <c r="B36" s="701" t="s">
        <v>20136</v>
      </c>
      <c r="C36" s="292" t="s">
        <v>20137</v>
      </c>
      <c r="D36" s="274" t="s">
        <v>20050</v>
      </c>
      <c r="E36" s="275" t="s">
        <v>20138</v>
      </c>
      <c r="F36" s="282">
        <f>F106+F107+F112+F117+F118+F129</f>
        <v>0</v>
      </c>
      <c r="G36" s="293">
        <f t="shared" ref="G36:G41" si="6">TRUNC(SUM(F36:F36),2)</f>
        <v>0</v>
      </c>
      <c r="I36" s="75">
        <f t="shared" si="3"/>
        <v>0</v>
      </c>
    </row>
    <row r="37" spans="1:9" s="278" customFormat="1" ht="18.75" hidden="1" customHeight="1" x14ac:dyDescent="0.25">
      <c r="A37" s="653"/>
      <c r="B37" s="701"/>
      <c r="C37" s="279" t="s">
        <v>20101</v>
      </c>
      <c r="D37" s="280"/>
      <c r="E37" s="281"/>
      <c r="F37" s="282">
        <f>+IF(F34=0,0,(F34+F30+F31)/2*F14*F2)</f>
        <v>0</v>
      </c>
      <c r="G37" s="293">
        <f t="shared" si="6"/>
        <v>0</v>
      </c>
      <c r="I37" s="75">
        <f t="shared" si="3"/>
        <v>0</v>
      </c>
    </row>
    <row r="38" spans="1:9" s="278" customFormat="1" ht="18.75" hidden="1" customHeight="1" x14ac:dyDescent="0.25">
      <c r="A38" s="653"/>
      <c r="B38" s="701"/>
      <c r="C38" s="279" t="s">
        <v>20139</v>
      </c>
      <c r="D38" s="280" t="s">
        <v>20053</v>
      </c>
      <c r="E38" s="281" t="s">
        <v>20140</v>
      </c>
      <c r="F38" s="282">
        <f>+IF(F19=0,0,(F30+F31+F35)/2*F11*F2-F37)</f>
        <v>0</v>
      </c>
      <c r="G38" s="293">
        <f t="shared" si="6"/>
        <v>0</v>
      </c>
      <c r="I38" s="75">
        <f t="shared" si="3"/>
        <v>0</v>
      </c>
    </row>
    <row r="39" spans="1:9" s="278" customFormat="1" ht="18.75" hidden="1" customHeight="1" x14ac:dyDescent="0.25">
      <c r="A39" s="653"/>
      <c r="B39" s="701"/>
      <c r="C39" s="279" t="s">
        <v>20141</v>
      </c>
      <c r="D39" s="280" t="s">
        <v>20056</v>
      </c>
      <c r="E39" s="281" t="s">
        <v>20142</v>
      </c>
      <c r="F39" s="282">
        <f>+IF(F20=0,0,(F30+F31+F35)/2*F11*F2-F37)</f>
        <v>0</v>
      </c>
      <c r="G39" s="293">
        <f t="shared" si="6"/>
        <v>0</v>
      </c>
      <c r="I39" s="75">
        <f t="shared" si="3"/>
        <v>0</v>
      </c>
    </row>
    <row r="40" spans="1:9" s="278" customFormat="1" ht="18.75" customHeight="1" x14ac:dyDescent="0.25">
      <c r="A40" s="653"/>
      <c r="B40" s="701"/>
      <c r="C40" s="279" t="s">
        <v>20143</v>
      </c>
      <c r="D40" s="280" t="s">
        <v>20057</v>
      </c>
      <c r="E40" s="281" t="s">
        <v>20144</v>
      </c>
      <c r="F40" s="282">
        <f>+IF(F21=0,0,(F30+F31+F35)/2*F11*F2-F37)</f>
        <v>0</v>
      </c>
      <c r="G40" s="293">
        <f t="shared" si="6"/>
        <v>0</v>
      </c>
      <c r="I40" s="75">
        <f t="shared" si="3"/>
        <v>0</v>
      </c>
    </row>
    <row r="41" spans="1:9" s="278" customFormat="1" ht="18.75" customHeight="1" x14ac:dyDescent="0.25">
      <c r="A41" s="653"/>
      <c r="B41" s="701"/>
      <c r="C41" s="279" t="s">
        <v>20145</v>
      </c>
      <c r="D41" s="280" t="s">
        <v>20060</v>
      </c>
      <c r="E41" s="281" t="s">
        <v>20146</v>
      </c>
      <c r="F41" s="282">
        <f>+IF(F22=0,0,(F30+F31+F35)/2*F11*F2-F37)</f>
        <v>8.5386672000000026</v>
      </c>
      <c r="G41" s="293">
        <f t="shared" si="6"/>
        <v>8.5299999999999994</v>
      </c>
      <c r="I41" s="75">
        <f t="shared" si="3"/>
        <v>17.0686672</v>
      </c>
    </row>
    <row r="42" spans="1:9" s="278" customFormat="1" ht="18.75" customHeight="1" x14ac:dyDescent="0.25">
      <c r="A42" s="653"/>
      <c r="B42" s="701"/>
      <c r="C42" s="292" t="s">
        <v>20147</v>
      </c>
      <c r="D42" s="280"/>
      <c r="E42" s="281"/>
      <c r="F42" s="282">
        <f>SUM(F36:F41)</f>
        <v>8.5386672000000026</v>
      </c>
      <c r="G42" s="293"/>
      <c r="I42" s="75">
        <f t="shared" si="3"/>
        <v>8.5386672000000026</v>
      </c>
    </row>
    <row r="43" spans="1:9" s="278" customFormat="1" ht="18.75" hidden="1" customHeight="1" x14ac:dyDescent="0.25">
      <c r="A43" s="653"/>
      <c r="B43" s="701"/>
      <c r="C43" s="294" t="s">
        <v>20148</v>
      </c>
      <c r="D43" s="295" t="s">
        <v>20063</v>
      </c>
      <c r="E43" s="296"/>
      <c r="F43" s="297" t="str">
        <f>IF(TRUNC((F35+F31+F30)/2*F2*F11+F36,2)=TRUNC(SUM(F36:F41),2),"OK","ERRO")</f>
        <v>OK</v>
      </c>
      <c r="G43" s="298"/>
      <c r="I43" s="75">
        <f t="shared" si="3"/>
        <v>0</v>
      </c>
    </row>
    <row r="44" spans="1:9" s="278" customFormat="1" ht="18.75" hidden="1" customHeight="1" x14ac:dyDescent="0.25">
      <c r="A44" s="653"/>
      <c r="B44" s="701"/>
      <c r="C44" s="292" t="s">
        <v>20101</v>
      </c>
      <c r="D44" s="280"/>
      <c r="E44" s="281"/>
      <c r="F44" s="282">
        <f>IF(+F37&gt;0,F37+F36,0)</f>
        <v>0</v>
      </c>
      <c r="G44" s="299">
        <f t="shared" ref="G44:G54" si="7">TRUNC(SUM(F44:F44),2)</f>
        <v>0</v>
      </c>
      <c r="I44" s="75">
        <f t="shared" si="3"/>
        <v>0</v>
      </c>
    </row>
    <row r="45" spans="1:9" s="278" customFormat="1" ht="18.75" hidden="1" customHeight="1" x14ac:dyDescent="0.25">
      <c r="A45" s="653"/>
      <c r="B45" s="701"/>
      <c r="C45" s="279" t="s">
        <v>20149</v>
      </c>
      <c r="D45" s="300" t="s">
        <v>20076</v>
      </c>
      <c r="E45" s="301" t="s">
        <v>20150</v>
      </c>
      <c r="F45" s="302">
        <f>+IF(F22=0,0,IF(F35&lt;=0.8,F41+IF(F37=0,F36,0),0))</f>
        <v>0</v>
      </c>
      <c r="G45" s="303">
        <f t="shared" si="7"/>
        <v>0</v>
      </c>
      <c r="I45" s="75">
        <f t="shared" si="3"/>
        <v>0</v>
      </c>
    </row>
    <row r="46" spans="1:9" s="278" customFormat="1" ht="18.75" customHeight="1" x14ac:dyDescent="0.25">
      <c r="A46" s="653"/>
      <c r="B46" s="701"/>
      <c r="C46" s="279" t="s">
        <v>20151</v>
      </c>
      <c r="D46" s="280" t="s">
        <v>20078</v>
      </c>
      <c r="E46" s="281" t="s">
        <v>20152</v>
      </c>
      <c r="F46" s="282">
        <f>+IF(F22=0,0,IF(F47+F45=0,F41+IF(F37=0,F36,0),0))</f>
        <v>8.5386672000000026</v>
      </c>
      <c r="G46" s="299">
        <f t="shared" si="7"/>
        <v>8.5299999999999994</v>
      </c>
      <c r="I46" s="75">
        <f t="shared" si="3"/>
        <v>17.0686672</v>
      </c>
    </row>
    <row r="47" spans="1:9" s="278" customFormat="1" ht="18.75" hidden="1" customHeight="1" x14ac:dyDescent="0.25">
      <c r="A47" s="653"/>
      <c r="B47" s="701"/>
      <c r="C47" s="304" t="s">
        <v>20153</v>
      </c>
      <c r="D47" s="280" t="s">
        <v>20080</v>
      </c>
      <c r="E47" s="281" t="s">
        <v>20154</v>
      </c>
      <c r="F47" s="282">
        <f>+IF(F22=0,0,IF(F35&gt;1.5,F41+IF(F37=0,F36,0),0))</f>
        <v>0</v>
      </c>
      <c r="G47" s="299">
        <f t="shared" si="7"/>
        <v>0</v>
      </c>
      <c r="I47" s="75">
        <f t="shared" si="3"/>
        <v>0</v>
      </c>
    </row>
    <row r="48" spans="1:9" s="278" customFormat="1" ht="18.75" hidden="1" customHeight="1" x14ac:dyDescent="0.25">
      <c r="A48" s="653"/>
      <c r="B48" s="701"/>
      <c r="C48" s="279" t="s">
        <v>20155</v>
      </c>
      <c r="D48" s="300" t="s">
        <v>20156</v>
      </c>
      <c r="E48" s="301" t="s">
        <v>20157</v>
      </c>
      <c r="F48" s="302">
        <f>+IF(F21=0,0,IF(F35&lt;=0.8,F40+IF(F37=0,F36,0),0))</f>
        <v>0</v>
      </c>
      <c r="G48" s="303">
        <f t="shared" si="7"/>
        <v>0</v>
      </c>
      <c r="I48" s="75">
        <f t="shared" si="3"/>
        <v>0</v>
      </c>
    </row>
    <row r="49" spans="1:9" s="278" customFormat="1" ht="18.75" hidden="1" customHeight="1" x14ac:dyDescent="0.25">
      <c r="A49" s="653"/>
      <c r="B49" s="701"/>
      <c r="C49" s="279" t="s">
        <v>20158</v>
      </c>
      <c r="D49" s="280" t="s">
        <v>20159</v>
      </c>
      <c r="E49" s="281" t="s">
        <v>20160</v>
      </c>
      <c r="F49" s="282">
        <f>+IF(F21=0,0,IF(F48+F50=0,F40+IF(F37=0,F36,0),0))</f>
        <v>0</v>
      </c>
      <c r="G49" s="299">
        <f t="shared" si="7"/>
        <v>0</v>
      </c>
      <c r="I49" s="75">
        <f t="shared" si="3"/>
        <v>0</v>
      </c>
    </row>
    <row r="50" spans="1:9" s="278" customFormat="1" ht="18.75" customHeight="1" x14ac:dyDescent="0.25">
      <c r="A50" s="653"/>
      <c r="B50" s="701"/>
      <c r="C50" s="279" t="s">
        <v>20161</v>
      </c>
      <c r="D50" s="305" t="s">
        <v>20162</v>
      </c>
      <c r="E50" s="306" t="s">
        <v>20163</v>
      </c>
      <c r="F50" s="290">
        <f>+IF(F21=0,0,IF(F35&gt;1.5,F40+IF(F37=0,F36,0),0))</f>
        <v>0</v>
      </c>
      <c r="G50" s="307">
        <f t="shared" si="7"/>
        <v>0</v>
      </c>
      <c r="I50" s="75">
        <f t="shared" si="3"/>
        <v>0</v>
      </c>
    </row>
    <row r="51" spans="1:9" s="278" customFormat="1" ht="18.75" hidden="1" customHeight="1" x14ac:dyDescent="0.25">
      <c r="A51" s="653"/>
      <c r="B51" s="701"/>
      <c r="C51" s="292" t="s">
        <v>20164</v>
      </c>
      <c r="D51" s="300" t="s">
        <v>20165</v>
      </c>
      <c r="E51" s="301" t="s">
        <v>20166</v>
      </c>
      <c r="F51" s="302">
        <f>+IF(F20=0,0,IF(F52=0,F39+IF(F37=0,F36,0),0))</f>
        <v>0</v>
      </c>
      <c r="G51" s="299">
        <f t="shared" si="7"/>
        <v>0</v>
      </c>
      <c r="I51" s="75">
        <f t="shared" si="3"/>
        <v>0</v>
      </c>
    </row>
    <row r="52" spans="1:9" s="278" customFormat="1" ht="18.75" hidden="1" customHeight="1" x14ac:dyDescent="0.25">
      <c r="A52" s="653"/>
      <c r="B52" s="701"/>
      <c r="C52" s="279" t="s">
        <v>20167</v>
      </c>
      <c r="D52" s="305" t="s">
        <v>20168</v>
      </c>
      <c r="E52" s="306" t="s">
        <v>20169</v>
      </c>
      <c r="F52" s="290">
        <f>+IF(F20=0,0,IF(F35&gt;1.5,F39+IF(F37=0,F36,0),0))</f>
        <v>0</v>
      </c>
      <c r="G52" s="307">
        <f t="shared" si="7"/>
        <v>0</v>
      </c>
      <c r="I52" s="75">
        <f t="shared" si="3"/>
        <v>0</v>
      </c>
    </row>
    <row r="53" spans="1:9" s="278" customFormat="1" ht="18.75" hidden="1" customHeight="1" x14ac:dyDescent="0.25">
      <c r="A53" s="653"/>
      <c r="B53" s="701"/>
      <c r="C53" s="279" t="s">
        <v>20170</v>
      </c>
      <c r="D53" s="300" t="s">
        <v>20171</v>
      </c>
      <c r="E53" s="301" t="s">
        <v>20172</v>
      </c>
      <c r="F53" s="302">
        <f>+IF(F19=0,0,IF(F54=0,F38+IF(F37=0,F36,0),0))</f>
        <v>0</v>
      </c>
      <c r="G53" s="303">
        <f t="shared" si="7"/>
        <v>0</v>
      </c>
      <c r="I53" s="75">
        <f t="shared" si="3"/>
        <v>0</v>
      </c>
    </row>
    <row r="54" spans="1:9" s="278" customFormat="1" ht="18.75" hidden="1" customHeight="1" x14ac:dyDescent="0.25">
      <c r="A54" s="653"/>
      <c r="B54" s="701"/>
      <c r="C54" s="279" t="s">
        <v>20173</v>
      </c>
      <c r="D54" s="305" t="s">
        <v>20174</v>
      </c>
      <c r="E54" s="306" t="s">
        <v>20175</v>
      </c>
      <c r="F54" s="290">
        <f>+IF(F19=0,0,IF(F35&gt;1.5,F38+IF(F37=0,F36,0),0))</f>
        <v>0</v>
      </c>
      <c r="G54" s="307">
        <f t="shared" si="7"/>
        <v>0</v>
      </c>
      <c r="I54" s="75">
        <f t="shared" si="3"/>
        <v>0</v>
      </c>
    </row>
    <row r="55" spans="1:9" s="278" customFormat="1" ht="18.75" hidden="1" customHeight="1" x14ac:dyDescent="0.25">
      <c r="A55" s="653"/>
      <c r="B55" s="701"/>
      <c r="C55" s="294" t="s">
        <v>20148</v>
      </c>
      <c r="D55" s="295" t="s">
        <v>20176</v>
      </c>
      <c r="E55" s="296"/>
      <c r="F55" s="297" t="str">
        <f>+IF(TRUNC(SUM(F44:F54),0)=TRUNC(SUM(F36:F41),0),"OK","ERRO")</f>
        <v>OK</v>
      </c>
      <c r="G55" s="308" t="str">
        <f>+IF(TRUNC(SUM(G44:G54),0)=TRUNC(SUM(G36:G41),0),"OK","ERRO")</f>
        <v>OK</v>
      </c>
      <c r="I55" s="75">
        <f t="shared" si="3"/>
        <v>0</v>
      </c>
    </row>
    <row r="56" spans="1:9" s="278" customFormat="1" ht="18.75" customHeight="1" x14ac:dyDescent="0.25">
      <c r="A56" s="653"/>
      <c r="B56" s="701"/>
      <c r="C56" s="292" t="s">
        <v>20177</v>
      </c>
      <c r="D56" s="280" t="s">
        <v>20178</v>
      </c>
      <c r="E56" s="281" t="s">
        <v>20179</v>
      </c>
      <c r="F56" s="282">
        <f>SUM(F45:F54)</f>
        <v>8.5386672000000026</v>
      </c>
      <c r="G56" s="293">
        <f t="shared" ref="G56:G62" si="8">TRUNC(SUM(F56:F56),2)</f>
        <v>8.5299999999999994</v>
      </c>
      <c r="I56" s="75">
        <f t="shared" si="3"/>
        <v>17.0686672</v>
      </c>
    </row>
    <row r="57" spans="1:9" s="278" customFormat="1" ht="18.75" customHeight="1" thickBot="1" x14ac:dyDescent="0.3">
      <c r="A57" s="653"/>
      <c r="B57" s="702"/>
      <c r="C57" s="309" t="s">
        <v>20180</v>
      </c>
      <c r="D57" s="285" t="s">
        <v>20181</v>
      </c>
      <c r="E57" s="286" t="s">
        <v>20182</v>
      </c>
      <c r="F57" s="287">
        <f>+F56*5%</f>
        <v>0.42693336000000015</v>
      </c>
      <c r="G57" s="310">
        <f t="shared" si="8"/>
        <v>0.42</v>
      </c>
      <c r="I57" s="75">
        <f t="shared" si="3"/>
        <v>0.84693336000000019</v>
      </c>
    </row>
    <row r="58" spans="1:9" s="278" customFormat="1" ht="18.75" customHeight="1" x14ac:dyDescent="0.25">
      <c r="A58" s="653"/>
      <c r="B58" s="666" t="s">
        <v>20183</v>
      </c>
      <c r="C58" s="273" t="s">
        <v>20184</v>
      </c>
      <c r="D58" s="274" t="s">
        <v>20185</v>
      </c>
      <c r="E58" s="275" t="s">
        <v>20186</v>
      </c>
      <c r="F58" s="276">
        <f>IF(F6&gt;0,((2*F12+F6)*(2*F12+F7))*F2*F3,(F4*1.2)^2*PI()/4*F2*F3)</f>
        <v>1.0857344210806326</v>
      </c>
      <c r="G58" s="311">
        <f t="shared" si="8"/>
        <v>1.08</v>
      </c>
      <c r="I58" s="75">
        <f t="shared" si="3"/>
        <v>2.1657344210806326</v>
      </c>
    </row>
    <row r="59" spans="1:9" s="278" customFormat="1" ht="18.75" hidden="1" customHeight="1" x14ac:dyDescent="0.25">
      <c r="A59" s="653"/>
      <c r="B59" s="667"/>
      <c r="C59" s="279" t="s">
        <v>20187</v>
      </c>
      <c r="D59" s="280" t="s">
        <v>20188</v>
      </c>
      <c r="E59" s="281" t="s">
        <v>20189</v>
      </c>
      <c r="F59" s="282">
        <f>(F35+F33)/2*F15*F2</f>
        <v>0</v>
      </c>
      <c r="G59" s="293">
        <f t="shared" si="8"/>
        <v>0</v>
      </c>
      <c r="I59" s="75">
        <f t="shared" si="3"/>
        <v>0</v>
      </c>
    </row>
    <row r="60" spans="1:9" s="278" customFormat="1" ht="30" hidden="1" customHeight="1" x14ac:dyDescent="0.25">
      <c r="A60" s="653"/>
      <c r="B60" s="667"/>
      <c r="C60" s="304" t="s">
        <v>20190</v>
      </c>
      <c r="D60" s="280"/>
      <c r="E60" s="281"/>
      <c r="F60" s="282">
        <f>+IF(F44&gt;F91,F44,F91)</f>
        <v>0</v>
      </c>
      <c r="G60" s="293">
        <f t="shared" si="8"/>
        <v>0</v>
      </c>
      <c r="I60" s="75">
        <f t="shared" ref="I60:I91" si="9">SUM(F60:G60)</f>
        <v>0</v>
      </c>
    </row>
    <row r="61" spans="1:9" s="278" customFormat="1" ht="30" customHeight="1" x14ac:dyDescent="0.25">
      <c r="A61" s="653"/>
      <c r="B61" s="667"/>
      <c r="C61" s="304" t="s">
        <v>20191</v>
      </c>
      <c r="D61" s="280" t="s">
        <v>20192</v>
      </c>
      <c r="E61" s="281" t="s">
        <v>20193</v>
      </c>
      <c r="F61" s="282">
        <f>IF(+F59+F58&gt;F42,F42,F59+F58)+F60</f>
        <v>1.0857344210806326</v>
      </c>
      <c r="G61" s="293">
        <f t="shared" si="8"/>
        <v>1.08</v>
      </c>
      <c r="I61" s="75">
        <f t="shared" si="9"/>
        <v>2.1657344210806326</v>
      </c>
    </row>
    <row r="62" spans="1:9" s="278" customFormat="1" ht="30" customHeight="1" thickBot="1" x14ac:dyDescent="0.3">
      <c r="A62" s="653"/>
      <c r="B62" s="668"/>
      <c r="C62" s="304" t="s">
        <v>20194</v>
      </c>
      <c r="D62" s="280"/>
      <c r="E62" s="281"/>
      <c r="F62" s="282">
        <f>+IF(F61&lt;F42,F61,F42)</f>
        <v>1.0857344210806326</v>
      </c>
      <c r="G62" s="310">
        <f t="shared" si="8"/>
        <v>1.08</v>
      </c>
      <c r="I62" s="75">
        <f t="shared" si="9"/>
        <v>2.1657344210806326</v>
      </c>
    </row>
    <row r="63" spans="1:9" s="317" customFormat="1" ht="18.75" hidden="1" customHeight="1" thickBot="1" x14ac:dyDescent="0.3">
      <c r="A63" s="653"/>
      <c r="B63" s="675" t="s">
        <v>20195</v>
      </c>
      <c r="C63" s="312" t="s">
        <v>20196</v>
      </c>
      <c r="D63" s="313" t="s">
        <v>20197</v>
      </c>
      <c r="E63" s="314" t="s">
        <v>19989</v>
      </c>
      <c r="F63" s="315">
        <f>IF(F64=1,0,+[29]Dren_Quantificacao!AJ24)</f>
        <v>0</v>
      </c>
      <c r="G63" s="316"/>
      <c r="I63" s="75">
        <f t="shared" si="9"/>
        <v>0</v>
      </c>
    </row>
    <row r="64" spans="1:9" s="317" customFormat="1" ht="18.75" customHeight="1" x14ac:dyDescent="0.25">
      <c r="A64" s="653"/>
      <c r="B64" s="676"/>
      <c r="C64" s="318" t="s">
        <v>20198</v>
      </c>
      <c r="D64" s="210" t="s">
        <v>20199</v>
      </c>
      <c r="E64" s="211" t="s">
        <v>20200</v>
      </c>
      <c r="F64" s="315">
        <f>+IF(F11+F109+F114+F126&gt;=3,1,0)</f>
        <v>0</v>
      </c>
      <c r="G64" s="316"/>
      <c r="I64" s="75">
        <f t="shared" si="9"/>
        <v>0</v>
      </c>
    </row>
    <row r="65" spans="1:9" s="278" customFormat="1" ht="24" customHeight="1" x14ac:dyDescent="0.25">
      <c r="A65" s="653"/>
      <c r="B65" s="676"/>
      <c r="C65" s="279" t="s">
        <v>20201</v>
      </c>
      <c r="D65" s="280" t="s">
        <v>20202</v>
      </c>
      <c r="E65" s="281" t="s">
        <v>20203</v>
      </c>
      <c r="F65" s="282">
        <f>F90*MAX(F63:F64)</f>
        <v>0</v>
      </c>
      <c r="G65" s="299">
        <f t="shared" ref="G65:G73" si="10">TRUNC(SUM(F65:F65),2)</f>
        <v>0</v>
      </c>
      <c r="I65" s="75">
        <f t="shared" si="9"/>
        <v>0</v>
      </c>
    </row>
    <row r="66" spans="1:9" s="278" customFormat="1" ht="18.75" customHeight="1" x14ac:dyDescent="0.25">
      <c r="A66" s="653"/>
      <c r="B66" s="676"/>
      <c r="C66" s="279" t="s">
        <v>20204</v>
      </c>
      <c r="D66" s="280" t="s">
        <v>20205</v>
      </c>
      <c r="E66" s="280" t="s">
        <v>20206</v>
      </c>
      <c r="F66" s="319">
        <f>+F65*1.25</f>
        <v>0</v>
      </c>
      <c r="G66" s="299">
        <f t="shared" si="10"/>
        <v>0</v>
      </c>
      <c r="I66" s="75">
        <f t="shared" si="9"/>
        <v>0</v>
      </c>
    </row>
    <row r="67" spans="1:9" s="278" customFormat="1" ht="24" customHeight="1" thickBot="1" x14ac:dyDescent="0.3">
      <c r="A67" s="653"/>
      <c r="B67" s="677"/>
      <c r="C67" s="284" t="s">
        <v>20207</v>
      </c>
      <c r="D67" s="285" t="s">
        <v>20208</v>
      </c>
      <c r="E67" s="286" t="s">
        <v>20205</v>
      </c>
      <c r="F67" s="287">
        <f>+F66</f>
        <v>0</v>
      </c>
      <c r="G67" s="310">
        <f t="shared" si="10"/>
        <v>0</v>
      </c>
      <c r="I67" s="75">
        <f t="shared" si="9"/>
        <v>0</v>
      </c>
    </row>
    <row r="68" spans="1:9" s="278" customFormat="1" ht="18.75" hidden="1" customHeight="1" x14ac:dyDescent="0.25">
      <c r="A68" s="653"/>
      <c r="B68" s="666" t="s">
        <v>20209</v>
      </c>
      <c r="C68" s="273" t="s">
        <v>20210</v>
      </c>
      <c r="D68" s="274" t="s">
        <v>20211</v>
      </c>
      <c r="E68" s="275" t="s">
        <v>20212</v>
      </c>
      <c r="F68" s="276">
        <f>IF(F69=0,0,SUM(F36:F41))</f>
        <v>0</v>
      </c>
      <c r="G68" s="311">
        <f t="shared" si="10"/>
        <v>0</v>
      </c>
      <c r="I68" s="75">
        <f t="shared" si="9"/>
        <v>0</v>
      </c>
    </row>
    <row r="69" spans="1:9" s="278" customFormat="1" ht="18.75" hidden="1" customHeight="1" x14ac:dyDescent="0.25">
      <c r="A69" s="653"/>
      <c r="B69" s="667"/>
      <c r="C69" s="279" t="s">
        <v>20213</v>
      </c>
      <c r="D69" s="280" t="s">
        <v>20214</v>
      </c>
      <c r="E69" s="281" t="s">
        <v>20188</v>
      </c>
      <c r="F69" s="282">
        <f>F59</f>
        <v>0</v>
      </c>
      <c r="G69" s="293">
        <f t="shared" si="10"/>
        <v>0</v>
      </c>
      <c r="I69" s="75">
        <f t="shared" si="9"/>
        <v>0</v>
      </c>
    </row>
    <row r="70" spans="1:9" s="278" customFormat="1" ht="18.75" hidden="1" customHeight="1" x14ac:dyDescent="0.25">
      <c r="A70" s="653"/>
      <c r="B70" s="667"/>
      <c r="C70" s="279" t="s">
        <v>20215</v>
      </c>
      <c r="D70" s="280" t="s">
        <v>20216</v>
      </c>
      <c r="E70" s="281" t="s">
        <v>20217</v>
      </c>
      <c r="F70" s="282">
        <f>IF(F69=0,0,+F90)</f>
        <v>0</v>
      </c>
      <c r="G70" s="293">
        <f t="shared" si="10"/>
        <v>0</v>
      </c>
      <c r="I70" s="75">
        <f t="shared" si="9"/>
        <v>0</v>
      </c>
    </row>
    <row r="71" spans="1:9" s="278" customFormat="1" ht="18.75" hidden="1" customHeight="1" x14ac:dyDescent="0.25">
      <c r="A71" s="653"/>
      <c r="B71" s="667"/>
      <c r="C71" s="279" t="s">
        <v>20218</v>
      </c>
      <c r="D71" s="280" t="s">
        <v>20219</v>
      </c>
      <c r="E71" s="281" t="s">
        <v>20220</v>
      </c>
      <c r="F71" s="282">
        <f>IF(F68-F69&gt;F70,0,F70-(F68-F69))</f>
        <v>0</v>
      </c>
      <c r="G71" s="293">
        <f t="shared" si="10"/>
        <v>0</v>
      </c>
      <c r="I71" s="75">
        <f t="shared" si="9"/>
        <v>0</v>
      </c>
    </row>
    <row r="72" spans="1:9" s="278" customFormat="1" ht="18.75" hidden="1" customHeight="1" thickBot="1" x14ac:dyDescent="0.3">
      <c r="A72" s="653"/>
      <c r="B72" s="668"/>
      <c r="C72" s="284" t="s">
        <v>20221</v>
      </c>
      <c r="D72" s="285" t="s">
        <v>20222</v>
      </c>
      <c r="E72" s="286" t="s">
        <v>20223</v>
      </c>
      <c r="F72" s="287">
        <f>F71*1.25</f>
        <v>0</v>
      </c>
      <c r="G72" s="310">
        <f t="shared" si="10"/>
        <v>0</v>
      </c>
      <c r="I72" s="75">
        <f t="shared" si="9"/>
        <v>0</v>
      </c>
    </row>
    <row r="73" spans="1:9" s="278" customFormat="1" ht="18.75" customHeight="1" x14ac:dyDescent="0.25">
      <c r="A73" s="653"/>
      <c r="B73" s="666" t="s">
        <v>20224</v>
      </c>
      <c r="C73" s="273" t="s">
        <v>19864</v>
      </c>
      <c r="D73" s="274" t="s">
        <v>20225</v>
      </c>
      <c r="E73" s="275" t="s">
        <v>20226</v>
      </c>
      <c r="F73" s="276">
        <f>+IF(F80+F85&gt;0,0,IF(F29="V",IF(F11&gt;1.25,F2,0),0))</f>
        <v>0</v>
      </c>
      <c r="G73" s="311">
        <f t="shared" si="10"/>
        <v>0</v>
      </c>
      <c r="I73" s="75">
        <f t="shared" si="9"/>
        <v>0</v>
      </c>
    </row>
    <row r="74" spans="1:9" s="278" customFormat="1" ht="18.75" customHeight="1" x14ac:dyDescent="0.25">
      <c r="A74" s="653"/>
      <c r="B74" s="667"/>
      <c r="C74" s="279" t="s">
        <v>19968</v>
      </c>
      <c r="D74" s="280" t="s">
        <v>20227</v>
      </c>
      <c r="E74" s="281" t="s">
        <v>20228</v>
      </c>
      <c r="F74" s="282">
        <f>IF(F73&gt;0,F11,0)</f>
        <v>0</v>
      </c>
      <c r="G74" s="283"/>
      <c r="I74" s="75">
        <f t="shared" si="9"/>
        <v>0</v>
      </c>
    </row>
    <row r="75" spans="1:9" s="278" customFormat="1" ht="18.75" customHeight="1" x14ac:dyDescent="0.25">
      <c r="A75" s="653"/>
      <c r="B75" s="667"/>
      <c r="C75" s="304" t="s">
        <v>20229</v>
      </c>
      <c r="D75" s="280" t="s">
        <v>20230</v>
      </c>
      <c r="E75" s="281" t="s">
        <v>20231</v>
      </c>
      <c r="F75" s="282">
        <f>IF(F73&gt;0,F35,0)</f>
        <v>0</v>
      </c>
      <c r="G75" s="283"/>
      <c r="I75" s="75">
        <f t="shared" si="9"/>
        <v>0</v>
      </c>
    </row>
    <row r="76" spans="1:9" s="278" customFormat="1" ht="18.75" hidden="1" customHeight="1" x14ac:dyDescent="0.25">
      <c r="A76" s="653"/>
      <c r="B76" s="667"/>
      <c r="C76" s="304" t="s">
        <v>20232</v>
      </c>
      <c r="D76" s="280" t="s">
        <v>20233</v>
      </c>
      <c r="E76" s="281" t="s">
        <v>20234</v>
      </c>
      <c r="F76" s="282">
        <f>IF(F74&lt;=1.5,IF(F75&lt;=1.5,F73*2*F74,0),0)</f>
        <v>0</v>
      </c>
      <c r="G76" s="299">
        <f>TRUNC(SUM(F76:F76),2)</f>
        <v>0</v>
      </c>
      <c r="I76" s="75">
        <f t="shared" si="9"/>
        <v>0</v>
      </c>
    </row>
    <row r="77" spans="1:9" s="278" customFormat="1" ht="18.75" hidden="1" customHeight="1" x14ac:dyDescent="0.25">
      <c r="A77" s="653"/>
      <c r="B77" s="667"/>
      <c r="C77" s="304" t="s">
        <v>20235</v>
      </c>
      <c r="D77" s="280" t="s">
        <v>20236</v>
      </c>
      <c r="E77" s="281" t="s">
        <v>20237</v>
      </c>
      <c r="F77" s="282">
        <f>IF(F74&lt;=1.5,IF(F75&gt;1.5,F73*2*F74,0),0)</f>
        <v>0</v>
      </c>
      <c r="G77" s="299">
        <f>TRUNC(SUM(F77:F77),2)</f>
        <v>0</v>
      </c>
      <c r="I77" s="75">
        <f t="shared" si="9"/>
        <v>0</v>
      </c>
    </row>
    <row r="78" spans="1:9" s="278" customFormat="1" ht="18.75" hidden="1" customHeight="1" x14ac:dyDescent="0.25">
      <c r="A78" s="653"/>
      <c r="B78" s="667"/>
      <c r="C78" s="304" t="s">
        <v>20238</v>
      </c>
      <c r="D78" s="280" t="s">
        <v>20239</v>
      </c>
      <c r="E78" s="281" t="s">
        <v>20240</v>
      </c>
      <c r="F78" s="282">
        <f>IF(F74&gt;1.5,IF(F75&lt;=1.5,F73*2*F74,0),0)</f>
        <v>0</v>
      </c>
      <c r="G78" s="299">
        <f>TRUNC(SUM(F78:F78),2)</f>
        <v>0</v>
      </c>
      <c r="I78" s="75">
        <f t="shared" si="9"/>
        <v>0</v>
      </c>
    </row>
    <row r="79" spans="1:9" s="278" customFormat="1" ht="25.5" customHeight="1" thickBot="1" x14ac:dyDescent="0.3">
      <c r="A79" s="653"/>
      <c r="B79" s="668"/>
      <c r="C79" s="304" t="s">
        <v>20241</v>
      </c>
      <c r="D79" s="285" t="s">
        <v>20242</v>
      </c>
      <c r="E79" s="286" t="s">
        <v>20243</v>
      </c>
      <c r="F79" s="287">
        <f>IF(F74&gt;1.5,IF(F75&gt;1.5,F73*2*F74,0),0)</f>
        <v>0</v>
      </c>
      <c r="G79" s="310">
        <f>TRUNC(SUM(F79:F79),2)</f>
        <v>0</v>
      </c>
      <c r="I79" s="75">
        <f t="shared" si="9"/>
        <v>0</v>
      </c>
    </row>
    <row r="80" spans="1:9" s="278" customFormat="1" ht="18.75" hidden="1" customHeight="1" x14ac:dyDescent="0.25">
      <c r="A80" s="653"/>
      <c r="B80" s="666" t="s">
        <v>20244</v>
      </c>
      <c r="C80" s="273" t="s">
        <v>19864</v>
      </c>
      <c r="D80" s="274" t="s">
        <v>20245</v>
      </c>
      <c r="E80" s="275" t="s">
        <v>20246</v>
      </c>
      <c r="F80" s="276">
        <f>+IF(F29="V",IF(F85=0,IF(F11&gt;2,F2,0),0),0)</f>
        <v>0</v>
      </c>
      <c r="G80" s="311">
        <f>TRUNC(SUM(F80:F80),2)</f>
        <v>0</v>
      </c>
      <c r="I80" s="75">
        <f t="shared" si="9"/>
        <v>0</v>
      </c>
    </row>
    <row r="81" spans="1:9" s="278" customFormat="1" ht="18.75" hidden="1" customHeight="1" x14ac:dyDescent="0.25">
      <c r="A81" s="653"/>
      <c r="B81" s="667"/>
      <c r="C81" s="279" t="s">
        <v>20247</v>
      </c>
      <c r="D81" s="280" t="s">
        <v>20248</v>
      </c>
      <c r="E81" s="281" t="s">
        <v>20249</v>
      </c>
      <c r="F81" s="282">
        <f>IF(F80&gt;0,F11,0)</f>
        <v>0</v>
      </c>
      <c r="G81" s="283"/>
      <c r="I81" s="75">
        <f t="shared" si="9"/>
        <v>0</v>
      </c>
    </row>
    <row r="82" spans="1:9" s="278" customFormat="1" ht="18.75" hidden="1" customHeight="1" x14ac:dyDescent="0.25">
      <c r="A82" s="653"/>
      <c r="B82" s="667"/>
      <c r="C82" s="304" t="s">
        <v>20229</v>
      </c>
      <c r="D82" s="280" t="s">
        <v>20250</v>
      </c>
      <c r="E82" s="281" t="s">
        <v>20251</v>
      </c>
      <c r="F82" s="282">
        <f>IF(F80&gt;0,F35,0)</f>
        <v>0</v>
      </c>
      <c r="G82" s="283"/>
      <c r="I82" s="75">
        <f t="shared" si="9"/>
        <v>0</v>
      </c>
    </row>
    <row r="83" spans="1:9" s="278" customFormat="1" ht="18.75" hidden="1" customHeight="1" x14ac:dyDescent="0.25">
      <c r="A83" s="653"/>
      <c r="B83" s="667"/>
      <c r="C83" s="304" t="s">
        <v>20252</v>
      </c>
      <c r="D83" s="280" t="s">
        <v>20253</v>
      </c>
      <c r="E83" s="281" t="s">
        <v>20254</v>
      </c>
      <c r="F83" s="282">
        <f>IF(F81&lt;=3,IF(F82&lt;=1.5,F80*2*F81,0),0)</f>
        <v>0</v>
      </c>
      <c r="G83" s="299">
        <f>TRUNC(SUM(F83:F83),2)</f>
        <v>0</v>
      </c>
      <c r="I83" s="75">
        <f t="shared" si="9"/>
        <v>0</v>
      </c>
    </row>
    <row r="84" spans="1:9" s="278" customFormat="1" ht="18.75" hidden="1" customHeight="1" thickBot="1" x14ac:dyDescent="0.3">
      <c r="A84" s="653"/>
      <c r="B84" s="668"/>
      <c r="C84" s="304" t="s">
        <v>20255</v>
      </c>
      <c r="D84" s="285" t="s">
        <v>20256</v>
      </c>
      <c r="E84" s="286" t="s">
        <v>20257</v>
      </c>
      <c r="F84" s="287">
        <f>IF(F81&lt;=3,IF(F82&gt;1.5,F80*2*F81,0),0)</f>
        <v>0</v>
      </c>
      <c r="G84" s="310">
        <f>TRUNC(SUM(F84:F84),2)</f>
        <v>0</v>
      </c>
      <c r="I84" s="75">
        <f t="shared" si="9"/>
        <v>0</v>
      </c>
    </row>
    <row r="85" spans="1:9" s="278" customFormat="1" ht="18.75" hidden="1" customHeight="1" x14ac:dyDescent="0.25">
      <c r="A85" s="653"/>
      <c r="B85" s="666" t="s">
        <v>20258</v>
      </c>
      <c r="C85" s="273" t="s">
        <v>19864</v>
      </c>
      <c r="D85" s="280" t="s">
        <v>20259</v>
      </c>
      <c r="E85" s="281" t="s">
        <v>20260</v>
      </c>
      <c r="F85" s="282">
        <f>+IF(F29="V",IF(F11&gt;3,F2,0),0)</f>
        <v>0</v>
      </c>
      <c r="G85" s="311">
        <f>TRUNC(SUM(F85:F85),2)</f>
        <v>0</v>
      </c>
      <c r="I85" s="75">
        <f t="shared" si="9"/>
        <v>0</v>
      </c>
    </row>
    <row r="86" spans="1:9" s="278" customFormat="1" ht="18.75" hidden="1" customHeight="1" x14ac:dyDescent="0.25">
      <c r="A86" s="653"/>
      <c r="B86" s="667"/>
      <c r="C86" s="279" t="s">
        <v>20261</v>
      </c>
      <c r="D86" s="280" t="s">
        <v>20262</v>
      </c>
      <c r="E86" s="281" t="s">
        <v>20263</v>
      </c>
      <c r="F86" s="282">
        <f>IF(F85&gt;0,F11,0)</f>
        <v>0</v>
      </c>
      <c r="G86" s="283"/>
      <c r="I86" s="75">
        <f t="shared" si="9"/>
        <v>0</v>
      </c>
    </row>
    <row r="87" spans="1:9" s="278" customFormat="1" ht="18.75" hidden="1" customHeight="1" thickBot="1" x14ac:dyDescent="0.3">
      <c r="A87" s="653"/>
      <c r="B87" s="668"/>
      <c r="C87" s="284" t="s">
        <v>20264</v>
      </c>
      <c r="D87" s="285" t="s">
        <v>20265</v>
      </c>
      <c r="E87" s="286" t="s">
        <v>20266</v>
      </c>
      <c r="F87" s="287">
        <f>F86*F85*2</f>
        <v>0</v>
      </c>
      <c r="G87" s="310">
        <f t="shared" ref="G87:G101" si="11">TRUNC(SUM(F87:F87),2)</f>
        <v>0</v>
      </c>
      <c r="I87" s="75">
        <f t="shared" si="9"/>
        <v>0</v>
      </c>
    </row>
    <row r="88" spans="1:9" s="278" customFormat="1" ht="18.75" customHeight="1" x14ac:dyDescent="0.25">
      <c r="A88" s="653"/>
      <c r="B88" s="678" t="s">
        <v>20267</v>
      </c>
      <c r="C88" s="681"/>
      <c r="D88" s="274" t="s">
        <v>20268</v>
      </c>
      <c r="E88" s="275" t="s">
        <v>20269</v>
      </c>
      <c r="F88" s="276">
        <f>IF(F103+F109+F114+F120+F126&gt;0,0,IF((F30+F31)&lt;=1.5,F2*(F30+F31),0))</f>
        <v>4.8000000000000007</v>
      </c>
      <c r="G88" s="320">
        <f t="shared" si="11"/>
        <v>4.8</v>
      </c>
      <c r="I88" s="75">
        <f t="shared" si="9"/>
        <v>9.6000000000000014</v>
      </c>
    </row>
    <row r="89" spans="1:9" s="278" customFormat="1" ht="18.75" customHeight="1" thickBot="1" x14ac:dyDescent="0.3">
      <c r="A89" s="653"/>
      <c r="B89" s="680" t="s">
        <v>20270</v>
      </c>
      <c r="C89" s="682"/>
      <c r="D89" s="285" t="s">
        <v>20271</v>
      </c>
      <c r="E89" s="286" t="s">
        <v>20272</v>
      </c>
      <c r="F89" s="287">
        <f>IF(F103+F109+F114+F120+F126&gt;0,0,IF((F30+F31)&gt;1.5,F2*(F30+F31),0))</f>
        <v>0</v>
      </c>
      <c r="G89" s="310">
        <f t="shared" si="11"/>
        <v>0</v>
      </c>
      <c r="I89" s="75">
        <f t="shared" si="9"/>
        <v>0</v>
      </c>
    </row>
    <row r="90" spans="1:9" s="278" customFormat="1" ht="18.75" customHeight="1" x14ac:dyDescent="0.25">
      <c r="A90" s="653"/>
      <c r="B90" s="675" t="s">
        <v>20273</v>
      </c>
      <c r="C90" s="279" t="s">
        <v>20274</v>
      </c>
      <c r="D90" s="305" t="s">
        <v>20275</v>
      </c>
      <c r="E90" s="306" t="s">
        <v>20276</v>
      </c>
      <c r="F90" s="290">
        <f>+(F35+F30+F31)/2*F11*F2-F58</f>
        <v>7.4529327789193704</v>
      </c>
      <c r="G90" s="321">
        <f t="shared" si="11"/>
        <v>7.45</v>
      </c>
      <c r="I90" s="75">
        <f t="shared" si="9"/>
        <v>14.902932778919372</v>
      </c>
    </row>
    <row r="91" spans="1:9" s="278" customFormat="1" ht="30" hidden="1" customHeight="1" x14ac:dyDescent="0.25">
      <c r="A91" s="653"/>
      <c r="B91" s="676"/>
      <c r="C91" s="279" t="s">
        <v>20277</v>
      </c>
      <c r="D91" s="280" t="s">
        <v>20278</v>
      </c>
      <c r="E91" s="281" t="s">
        <v>20279</v>
      </c>
      <c r="F91" s="282">
        <f>+IF([29]Dren_Quantificacao!AJ16="SIM",(F30+F31+F32)/2*F16*F2-F58,0)</f>
        <v>0</v>
      </c>
      <c r="G91" s="307">
        <f t="shared" si="11"/>
        <v>0</v>
      </c>
      <c r="I91" s="75">
        <f t="shared" si="9"/>
        <v>0</v>
      </c>
    </row>
    <row r="92" spans="1:9" s="278" customFormat="1" ht="18.75" hidden="1" customHeight="1" x14ac:dyDescent="0.25">
      <c r="A92" s="653"/>
      <c r="B92" s="676"/>
      <c r="C92" s="279" t="s">
        <v>20280</v>
      </c>
      <c r="D92" s="300" t="s">
        <v>20281</v>
      </c>
      <c r="E92" s="301" t="s">
        <v>20282</v>
      </c>
      <c r="F92" s="302">
        <f>+IF(F11&lt;=1.5,IF(F35&lt;=0.8,F90-F91,0),0)</f>
        <v>0</v>
      </c>
      <c r="G92" s="303">
        <f t="shared" si="11"/>
        <v>0</v>
      </c>
      <c r="I92" s="75">
        <f t="shared" ref="I92:I123" si="12">SUM(F92:G92)</f>
        <v>0</v>
      </c>
    </row>
    <row r="93" spans="1:9" s="278" customFormat="1" ht="18.75" customHeight="1" x14ac:dyDescent="0.25">
      <c r="A93" s="653"/>
      <c r="B93" s="676"/>
      <c r="C93" s="279" t="s">
        <v>20283</v>
      </c>
      <c r="D93" s="280" t="s">
        <v>20284</v>
      </c>
      <c r="E93" s="281" t="s">
        <v>20285</v>
      </c>
      <c r="F93" s="282">
        <f>+IF(F11&lt;=1.5,IF(AND(F35&gt;0.8,F35&lt;=1.5),IF(F35&gt;0.8,F90-F91,0),0),0)</f>
        <v>7.4529327789193704</v>
      </c>
      <c r="G93" s="299">
        <f t="shared" si="11"/>
        <v>7.45</v>
      </c>
      <c r="I93" s="75">
        <f t="shared" si="12"/>
        <v>14.902932778919372</v>
      </c>
    </row>
    <row r="94" spans="1:9" s="278" customFormat="1" ht="18.75" hidden="1" customHeight="1" x14ac:dyDescent="0.25">
      <c r="A94" s="653"/>
      <c r="B94" s="676"/>
      <c r="C94" s="279" t="s">
        <v>20286</v>
      </c>
      <c r="D94" s="305" t="s">
        <v>20287</v>
      </c>
      <c r="E94" s="306" t="s">
        <v>20288</v>
      </c>
      <c r="F94" s="290">
        <f>+IF(F11&lt;=1.5,IF(F35&gt;1.5,F90-F91,0),0)</f>
        <v>0</v>
      </c>
      <c r="G94" s="307">
        <f t="shared" si="11"/>
        <v>0</v>
      </c>
      <c r="I94" s="75">
        <f t="shared" si="12"/>
        <v>0</v>
      </c>
    </row>
    <row r="95" spans="1:9" s="278" customFormat="1" ht="18.75" hidden="1" customHeight="1" x14ac:dyDescent="0.25">
      <c r="A95" s="653"/>
      <c r="B95" s="676"/>
      <c r="C95" s="279" t="s">
        <v>20289</v>
      </c>
      <c r="D95" s="300" t="s">
        <v>20290</v>
      </c>
      <c r="E95" s="301" t="s">
        <v>20291</v>
      </c>
      <c r="F95" s="302">
        <f>+IF(SUM(F92:F94)&gt;0,0,IF(F11&lt;3,IF(F35&lt;=0.8,F90-F91,0),0))</f>
        <v>0</v>
      </c>
      <c r="G95" s="303">
        <f t="shared" si="11"/>
        <v>0</v>
      </c>
      <c r="I95" s="75">
        <f t="shared" si="12"/>
        <v>0</v>
      </c>
    </row>
    <row r="96" spans="1:9" s="278" customFormat="1" ht="18.75" hidden="1" customHeight="1" x14ac:dyDescent="0.25">
      <c r="A96" s="653"/>
      <c r="B96" s="676"/>
      <c r="C96" s="279" t="s">
        <v>20292</v>
      </c>
      <c r="D96" s="280" t="s">
        <v>20293</v>
      </c>
      <c r="E96" s="281" t="s">
        <v>20294</v>
      </c>
      <c r="F96" s="282">
        <f>+IF(SUM(F92:F95)&gt;0,0,IF(F11&lt;3,IF(AND(F35&gt;0.8,F35&lt;=1.5),F90-F91,0),0))</f>
        <v>0</v>
      </c>
      <c r="G96" s="299">
        <f t="shared" si="11"/>
        <v>0</v>
      </c>
      <c r="I96" s="75">
        <f t="shared" si="12"/>
        <v>0</v>
      </c>
    </row>
    <row r="97" spans="1:9" s="278" customFormat="1" ht="18.75" customHeight="1" x14ac:dyDescent="0.25">
      <c r="A97" s="653"/>
      <c r="B97" s="676"/>
      <c r="C97" s="279" t="s">
        <v>20295</v>
      </c>
      <c r="D97" s="305" t="s">
        <v>20296</v>
      </c>
      <c r="E97" s="306" t="s">
        <v>20297</v>
      </c>
      <c r="F97" s="290">
        <f>+IF(SUM(F92:F96)&gt;0,0,IF(F11&lt;=3,IF(F35&gt;1.5,F90-F91,0),0))</f>
        <v>0</v>
      </c>
      <c r="G97" s="307">
        <f t="shared" si="11"/>
        <v>0</v>
      </c>
      <c r="I97" s="75">
        <f t="shared" si="12"/>
        <v>0</v>
      </c>
    </row>
    <row r="98" spans="1:9" s="278" customFormat="1" ht="18.75" hidden="1" customHeight="1" x14ac:dyDescent="0.25">
      <c r="A98" s="653"/>
      <c r="B98" s="676"/>
      <c r="C98" s="279" t="s">
        <v>20298</v>
      </c>
      <c r="D98" s="300" t="s">
        <v>20299</v>
      </c>
      <c r="E98" s="301" t="s">
        <v>20300</v>
      </c>
      <c r="F98" s="302">
        <f>+IF(SUM(F92:F97)&gt;0,0,IF(AND(F11&gt;3,F11&lt;=4.5),IF(F35&lt;=1.5,F90-F91,0),0))</f>
        <v>0</v>
      </c>
      <c r="G98" s="303">
        <f t="shared" si="11"/>
        <v>0</v>
      </c>
      <c r="I98" s="75">
        <f t="shared" si="12"/>
        <v>0</v>
      </c>
    </row>
    <row r="99" spans="1:9" s="278" customFormat="1" ht="18.75" hidden="1" customHeight="1" x14ac:dyDescent="0.25">
      <c r="A99" s="653"/>
      <c r="B99" s="676"/>
      <c r="C99" s="279" t="s">
        <v>20301</v>
      </c>
      <c r="D99" s="305" t="s">
        <v>20302</v>
      </c>
      <c r="E99" s="306" t="s">
        <v>20303</v>
      </c>
      <c r="F99" s="290">
        <f>+IF(SUM(F92:F98)&gt;0,0,IF(AND(F11&gt;3,F11&lt;=4.5),IF(F35&gt;1.5,F90-F91,0),0))</f>
        <v>0</v>
      </c>
      <c r="G99" s="307">
        <f t="shared" si="11"/>
        <v>0</v>
      </c>
      <c r="I99" s="75">
        <f t="shared" si="12"/>
        <v>0</v>
      </c>
    </row>
    <row r="100" spans="1:9" s="278" customFormat="1" ht="18.75" hidden="1" customHeight="1" x14ac:dyDescent="0.25">
      <c r="A100" s="653"/>
      <c r="B100" s="676"/>
      <c r="C100" s="279" t="s">
        <v>20304</v>
      </c>
      <c r="D100" s="300" t="s">
        <v>20305</v>
      </c>
      <c r="E100" s="301" t="s">
        <v>20306</v>
      </c>
      <c r="F100" s="302">
        <f>+IF(SUM(F92:F99)&gt;0,0,IF(F11&gt;3,IF(F35&lt;=1.5,F90-F91,0),0))</f>
        <v>0</v>
      </c>
      <c r="G100" s="303">
        <f t="shared" si="11"/>
        <v>0</v>
      </c>
      <c r="I100" s="75">
        <f t="shared" si="12"/>
        <v>0</v>
      </c>
    </row>
    <row r="101" spans="1:9" s="278" customFormat="1" ht="18.75" hidden="1" customHeight="1" x14ac:dyDescent="0.25">
      <c r="A101" s="653"/>
      <c r="B101" s="676"/>
      <c r="C101" s="279" t="s">
        <v>20307</v>
      </c>
      <c r="D101" s="305" t="s">
        <v>20308</v>
      </c>
      <c r="E101" s="306" t="s">
        <v>20309</v>
      </c>
      <c r="F101" s="290">
        <f>+IF(SUM(F92:F100)&gt;0,0,IF(F11&gt;4.5,IF(F35&gt;1.5,F90-F91,0),0))</f>
        <v>0</v>
      </c>
      <c r="G101" s="307">
        <f t="shared" si="11"/>
        <v>0</v>
      </c>
      <c r="I101" s="75">
        <f t="shared" si="12"/>
        <v>0</v>
      </c>
    </row>
    <row r="102" spans="1:9" s="278" customFormat="1" ht="18.75" hidden="1" customHeight="1" thickBot="1" x14ac:dyDescent="0.3">
      <c r="A102" s="653"/>
      <c r="B102" s="677"/>
      <c r="C102" s="322" t="s">
        <v>20148</v>
      </c>
      <c r="D102" s="323" t="s">
        <v>20310</v>
      </c>
      <c r="E102" s="324"/>
      <c r="F102" s="325" t="str">
        <f>+IF(TRUNC(SUM(F91:F101),0)=TRUNC(F90,0),"OK","ERRO")</f>
        <v>OK</v>
      </c>
      <c r="G102" s="326" t="str">
        <f>+IF(TRUNC(SUM(G91:G101),0)=TRUNC(G90,0),"OK","ERRO")</f>
        <v>OK</v>
      </c>
      <c r="I102" s="75">
        <f t="shared" si="12"/>
        <v>0</v>
      </c>
    </row>
    <row r="103" spans="1:9" s="278" customFormat="1" ht="18.75" hidden="1" customHeight="1" x14ac:dyDescent="0.25">
      <c r="A103" s="653"/>
      <c r="B103" s="666" t="s">
        <v>20311</v>
      </c>
      <c r="C103" s="273" t="s">
        <v>20312</v>
      </c>
      <c r="D103" s="274" t="s">
        <v>20313</v>
      </c>
      <c r="E103" s="275" t="s">
        <v>19989</v>
      </c>
      <c r="F103" s="276">
        <f>+[29]Dren_Quantificacao!AJ17</f>
        <v>0</v>
      </c>
      <c r="G103" s="277"/>
      <c r="I103" s="75">
        <f t="shared" si="12"/>
        <v>0</v>
      </c>
    </row>
    <row r="104" spans="1:9" s="278" customFormat="1" ht="18.75" hidden="1" customHeight="1" x14ac:dyDescent="0.25">
      <c r="A104" s="653"/>
      <c r="B104" s="667"/>
      <c r="C104" s="279" t="s">
        <v>19864</v>
      </c>
      <c r="D104" s="280" t="s">
        <v>20314</v>
      </c>
      <c r="E104" s="281" t="s">
        <v>19989</v>
      </c>
      <c r="F104" s="282">
        <f>+[29]Dren_Quantificacao!AJ18</f>
        <v>0</v>
      </c>
      <c r="G104" s="293">
        <f>TRUNC(SUM(F104:F104),2)</f>
        <v>0</v>
      </c>
      <c r="I104" s="75">
        <f t="shared" si="12"/>
        <v>0</v>
      </c>
    </row>
    <row r="105" spans="1:9" s="278" customFormat="1" ht="18.75" hidden="1" customHeight="1" x14ac:dyDescent="0.25">
      <c r="A105" s="653"/>
      <c r="B105" s="667"/>
      <c r="C105" s="279" t="s">
        <v>19938</v>
      </c>
      <c r="D105" s="280" t="s">
        <v>20315</v>
      </c>
      <c r="E105" s="281" t="s">
        <v>19989</v>
      </c>
      <c r="F105" s="282">
        <f>+IF(F103&gt;0,F30+F31,0)</f>
        <v>0</v>
      </c>
      <c r="G105" s="327"/>
      <c r="I105" s="75">
        <f t="shared" si="12"/>
        <v>0</v>
      </c>
    </row>
    <row r="106" spans="1:9" s="278" customFormat="1" ht="18.75" hidden="1" customHeight="1" x14ac:dyDescent="0.25">
      <c r="A106" s="653"/>
      <c r="B106" s="667"/>
      <c r="C106" s="279" t="s">
        <v>20316</v>
      </c>
      <c r="D106" s="280" t="s">
        <v>20317</v>
      </c>
      <c r="E106" s="281" t="s">
        <v>20318</v>
      </c>
      <c r="F106" s="282">
        <f>IF(F105&lt;=1.5,F105*F104*F103,0)</f>
        <v>0</v>
      </c>
      <c r="G106" s="299">
        <f>TRUNC(SUM(F106:F106),2)</f>
        <v>0</v>
      </c>
      <c r="I106" s="75">
        <f t="shared" si="12"/>
        <v>0</v>
      </c>
    </row>
    <row r="107" spans="1:9" s="278" customFormat="1" ht="18.75" hidden="1" customHeight="1" x14ac:dyDescent="0.25">
      <c r="A107" s="653"/>
      <c r="B107" s="667"/>
      <c r="C107" s="279" t="s">
        <v>20319</v>
      </c>
      <c r="D107" s="280" t="s">
        <v>20320</v>
      </c>
      <c r="E107" s="281" t="s">
        <v>20321</v>
      </c>
      <c r="F107" s="282">
        <f>IF(F105&gt;1.5,F105*F104*F103,0)</f>
        <v>0</v>
      </c>
      <c r="G107" s="299">
        <f>TRUNC(SUM(F107:F107),2)</f>
        <v>0</v>
      </c>
      <c r="I107" s="75">
        <f t="shared" si="12"/>
        <v>0</v>
      </c>
    </row>
    <row r="108" spans="1:9" s="278" customFormat="1" ht="18.75" hidden="1" customHeight="1" thickBot="1" x14ac:dyDescent="0.3">
      <c r="A108" s="653"/>
      <c r="B108" s="668"/>
      <c r="C108" s="284" t="s">
        <v>20322</v>
      </c>
      <c r="D108" s="285" t="s">
        <v>20323</v>
      </c>
      <c r="E108" s="286" t="s">
        <v>20324</v>
      </c>
      <c r="F108" s="287">
        <f>+(F106+F107)*1.1</f>
        <v>0</v>
      </c>
      <c r="G108" s="310">
        <f>TRUNC(SUM(F108:F108),2)</f>
        <v>0</v>
      </c>
      <c r="I108" s="75">
        <f t="shared" si="12"/>
        <v>0</v>
      </c>
    </row>
    <row r="109" spans="1:9" s="278" customFormat="1" ht="18.75" hidden="1" customHeight="1" x14ac:dyDescent="0.25">
      <c r="A109" s="653"/>
      <c r="B109" s="675" t="s">
        <v>20325</v>
      </c>
      <c r="C109" s="273" t="s">
        <v>20312</v>
      </c>
      <c r="D109" s="274" t="s">
        <v>20326</v>
      </c>
      <c r="E109" s="275" t="s">
        <v>19989</v>
      </c>
      <c r="F109" s="276">
        <f>IF(F6&gt;0,0.1,0)</f>
        <v>0</v>
      </c>
      <c r="G109" s="277"/>
      <c r="I109" s="75">
        <f t="shared" si="12"/>
        <v>0</v>
      </c>
    </row>
    <row r="110" spans="1:9" s="278" customFormat="1" ht="18.75" hidden="1" customHeight="1" x14ac:dyDescent="0.25">
      <c r="A110" s="653"/>
      <c r="B110" s="676"/>
      <c r="C110" s="279" t="s">
        <v>19864</v>
      </c>
      <c r="D110" s="280" t="s">
        <v>20327</v>
      </c>
      <c r="E110" s="281" t="s">
        <v>19989</v>
      </c>
      <c r="F110" s="282">
        <f>IF(F109&gt;0,F2,0)</f>
        <v>0</v>
      </c>
      <c r="G110" s="293">
        <f>TRUNC(SUM(F110:F110),2)</f>
        <v>0</v>
      </c>
      <c r="I110" s="75">
        <f t="shared" si="12"/>
        <v>0</v>
      </c>
    </row>
    <row r="111" spans="1:9" s="278" customFormat="1" ht="18.75" hidden="1" customHeight="1" x14ac:dyDescent="0.25">
      <c r="A111" s="653"/>
      <c r="B111" s="676"/>
      <c r="C111" s="279" t="s">
        <v>19938</v>
      </c>
      <c r="D111" s="280" t="s">
        <v>20328</v>
      </c>
      <c r="E111" s="281" t="s">
        <v>19989</v>
      </c>
      <c r="F111" s="282">
        <f>IF(F109=0,0,F$30+F$31)</f>
        <v>0</v>
      </c>
      <c r="G111" s="283"/>
      <c r="I111" s="75">
        <f t="shared" si="12"/>
        <v>0</v>
      </c>
    </row>
    <row r="112" spans="1:9" s="278" customFormat="1" ht="18.75" hidden="1" customHeight="1" x14ac:dyDescent="0.25">
      <c r="A112" s="653"/>
      <c r="B112" s="676"/>
      <c r="C112" s="279" t="s">
        <v>20329</v>
      </c>
      <c r="D112" s="280" t="s">
        <v>20330</v>
      </c>
      <c r="E112" s="281" t="s">
        <v>20331</v>
      </c>
      <c r="F112" s="282">
        <f>F111*F110*F109</f>
        <v>0</v>
      </c>
      <c r="G112" s="299">
        <f>TRUNC(SUM(F112:F112),2)</f>
        <v>0</v>
      </c>
      <c r="I112" s="75">
        <f t="shared" si="12"/>
        <v>0</v>
      </c>
    </row>
    <row r="113" spans="1:9" s="278" customFormat="1" ht="18.75" hidden="1" customHeight="1" thickBot="1" x14ac:dyDescent="0.3">
      <c r="A113" s="653"/>
      <c r="B113" s="677"/>
      <c r="C113" s="328" t="s">
        <v>20332</v>
      </c>
      <c r="D113" s="280" t="s">
        <v>20333</v>
      </c>
      <c r="E113" s="281" t="s">
        <v>20334</v>
      </c>
      <c r="F113" s="282">
        <f>+F112*0.579</f>
        <v>0</v>
      </c>
      <c r="G113" s="310">
        <f>TRUNC(SUM(F113:F113),2)</f>
        <v>0</v>
      </c>
      <c r="I113" s="75">
        <f t="shared" si="12"/>
        <v>0</v>
      </c>
    </row>
    <row r="114" spans="1:9" s="278" customFormat="1" ht="18.75" hidden="1" customHeight="1" x14ac:dyDescent="0.25">
      <c r="A114" s="653"/>
      <c r="B114" s="666" t="s">
        <v>20335</v>
      </c>
      <c r="C114" s="273" t="s">
        <v>20312</v>
      </c>
      <c r="D114" s="274" t="s">
        <v>20336</v>
      </c>
      <c r="E114" s="275" t="s">
        <v>19989</v>
      </c>
      <c r="F114" s="276">
        <f>+[29]Dren_Quantificacao!AJ19</f>
        <v>0</v>
      </c>
      <c r="G114" s="277"/>
      <c r="I114" s="75">
        <f t="shared" si="12"/>
        <v>0</v>
      </c>
    </row>
    <row r="115" spans="1:9" s="278" customFormat="1" ht="18.75" hidden="1" customHeight="1" x14ac:dyDescent="0.25">
      <c r="A115" s="653"/>
      <c r="B115" s="667"/>
      <c r="C115" s="279" t="s">
        <v>19864</v>
      </c>
      <c r="D115" s="280" t="s">
        <v>20337</v>
      </c>
      <c r="E115" s="281" t="s">
        <v>19989</v>
      </c>
      <c r="F115" s="282">
        <f>+IF(F114=0,0,[29]Dren_Quantificacao!AJ20)</f>
        <v>0</v>
      </c>
      <c r="G115" s="293">
        <f>TRUNC(SUM(F115:F115),2)</f>
        <v>0</v>
      </c>
      <c r="I115" s="75">
        <f t="shared" si="12"/>
        <v>0</v>
      </c>
    </row>
    <row r="116" spans="1:9" s="278" customFormat="1" ht="18.75" hidden="1" customHeight="1" x14ac:dyDescent="0.25">
      <c r="A116" s="653"/>
      <c r="B116" s="667"/>
      <c r="C116" s="279" t="s">
        <v>19938</v>
      </c>
      <c r="D116" s="280" t="s">
        <v>20338</v>
      </c>
      <c r="E116" s="281" t="s">
        <v>19989</v>
      </c>
      <c r="F116" s="282">
        <f>IF(F114=0,0,F$30+F$31)</f>
        <v>0</v>
      </c>
      <c r="G116" s="327"/>
      <c r="I116" s="75">
        <f t="shared" si="12"/>
        <v>0</v>
      </c>
    </row>
    <row r="117" spans="1:9" s="278" customFormat="1" ht="18.75" hidden="1" customHeight="1" x14ac:dyDescent="0.25">
      <c r="A117" s="653"/>
      <c r="B117" s="667"/>
      <c r="C117" s="279" t="s">
        <v>20316</v>
      </c>
      <c r="D117" s="280" t="s">
        <v>20339</v>
      </c>
      <c r="E117" s="281" t="s">
        <v>20340</v>
      </c>
      <c r="F117" s="282">
        <f>IF(F116&lt;=1.5,F116*F115*F114,0)</f>
        <v>0</v>
      </c>
      <c r="G117" s="299">
        <f>TRUNC(SUM(F117:F117),2)</f>
        <v>0</v>
      </c>
      <c r="I117" s="75">
        <f t="shared" si="12"/>
        <v>0</v>
      </c>
    </row>
    <row r="118" spans="1:9" s="278" customFormat="1" ht="18.75" hidden="1" customHeight="1" x14ac:dyDescent="0.25">
      <c r="A118" s="653"/>
      <c r="B118" s="667"/>
      <c r="C118" s="279" t="s">
        <v>20319</v>
      </c>
      <c r="D118" s="280" t="s">
        <v>20341</v>
      </c>
      <c r="E118" s="281" t="s">
        <v>20342</v>
      </c>
      <c r="F118" s="282">
        <f>IF(F116&gt;1.5,F116*F115*F114,0)</f>
        <v>0</v>
      </c>
      <c r="G118" s="299">
        <f>TRUNC(SUM(F118:F118),2)</f>
        <v>0</v>
      </c>
      <c r="I118" s="75">
        <f t="shared" si="12"/>
        <v>0</v>
      </c>
    </row>
    <row r="119" spans="1:9" s="278" customFormat="1" ht="18.75" hidden="1" customHeight="1" thickBot="1" x14ac:dyDescent="0.3">
      <c r="A119" s="653"/>
      <c r="B119" s="668"/>
      <c r="C119" s="284" t="s">
        <v>20322</v>
      </c>
      <c r="D119" s="285" t="s">
        <v>20343</v>
      </c>
      <c r="E119" s="286" t="s">
        <v>20344</v>
      </c>
      <c r="F119" s="287">
        <f>+(F117+F118)*1.1</f>
        <v>0</v>
      </c>
      <c r="G119" s="310">
        <f>TRUNC(SUM(F119:F119),2)</f>
        <v>0</v>
      </c>
      <c r="I119" s="75">
        <f t="shared" si="12"/>
        <v>0</v>
      </c>
    </row>
    <row r="120" spans="1:9" s="278" customFormat="1" ht="18.75" hidden="1" customHeight="1" x14ac:dyDescent="0.25">
      <c r="A120" s="653"/>
      <c r="B120" s="666" t="s">
        <v>20345</v>
      </c>
      <c r="C120" s="273" t="s">
        <v>20312</v>
      </c>
      <c r="D120" s="280" t="s">
        <v>20346</v>
      </c>
      <c r="E120" s="281" t="s">
        <v>19989</v>
      </c>
      <c r="F120" s="276">
        <f>+[29]Dren_Quantificacao!AJ81</f>
        <v>0</v>
      </c>
      <c r="G120" s="277"/>
      <c r="I120" s="75">
        <f t="shared" si="12"/>
        <v>0</v>
      </c>
    </row>
    <row r="121" spans="1:9" s="278" customFormat="1" ht="18.75" hidden="1" customHeight="1" x14ac:dyDescent="0.25">
      <c r="A121" s="653"/>
      <c r="B121" s="667"/>
      <c r="C121" s="279" t="s">
        <v>19864</v>
      </c>
      <c r="D121" s="280" t="s">
        <v>20347</v>
      </c>
      <c r="E121" s="281" t="s">
        <v>19989</v>
      </c>
      <c r="F121" s="282">
        <f>+[29]Dren_Quantificacao!AJ82</f>
        <v>0</v>
      </c>
      <c r="G121" s="293">
        <f>TRUNC(SUM(F121:F121),2)</f>
        <v>0</v>
      </c>
      <c r="I121" s="75">
        <f t="shared" si="12"/>
        <v>0</v>
      </c>
    </row>
    <row r="122" spans="1:9" s="278" customFormat="1" ht="18.75" hidden="1" customHeight="1" x14ac:dyDescent="0.25">
      <c r="A122" s="653"/>
      <c r="B122" s="667"/>
      <c r="C122" s="279" t="s">
        <v>19938</v>
      </c>
      <c r="D122" s="280" t="s">
        <v>20348</v>
      </c>
      <c r="E122" s="281" t="s">
        <v>19989</v>
      </c>
      <c r="F122" s="282">
        <f>+[29]Dren_Quantificacao!AJ83</f>
        <v>0</v>
      </c>
      <c r="G122" s="327"/>
      <c r="I122" s="75">
        <f t="shared" si="12"/>
        <v>0</v>
      </c>
    </row>
    <row r="123" spans="1:9" s="278" customFormat="1" ht="18.75" hidden="1" customHeight="1" x14ac:dyDescent="0.25">
      <c r="A123" s="653"/>
      <c r="B123" s="667"/>
      <c r="C123" s="279" t="s">
        <v>20316</v>
      </c>
      <c r="D123" s="280" t="s">
        <v>20349</v>
      </c>
      <c r="E123" s="281" t="s">
        <v>20350</v>
      </c>
      <c r="F123" s="282">
        <f>IF(F122&lt;=1.5,F122*F121*F120,0)</f>
        <v>0</v>
      </c>
      <c r="G123" s="299">
        <f>TRUNC(SUM(F123:F123),2)</f>
        <v>0</v>
      </c>
      <c r="I123" s="75">
        <f t="shared" si="12"/>
        <v>0</v>
      </c>
    </row>
    <row r="124" spans="1:9" s="278" customFormat="1" ht="18.75" hidden="1" customHeight="1" x14ac:dyDescent="0.25">
      <c r="A124" s="653"/>
      <c r="B124" s="667"/>
      <c r="C124" s="279" t="s">
        <v>20319</v>
      </c>
      <c r="D124" s="280" t="s">
        <v>20351</v>
      </c>
      <c r="E124" s="281" t="s">
        <v>20352</v>
      </c>
      <c r="F124" s="282">
        <f>IF(F122&gt;1.5,F122*F121*F120,0)</f>
        <v>0</v>
      </c>
      <c r="G124" s="299">
        <f>TRUNC(SUM(F124:F124),2)</f>
        <v>0</v>
      </c>
      <c r="I124" s="75">
        <f t="shared" ref="I124:I152" si="13">SUM(F124:G124)</f>
        <v>0</v>
      </c>
    </row>
    <row r="125" spans="1:9" s="278" customFormat="1" ht="18.75" hidden="1" customHeight="1" thickBot="1" x14ac:dyDescent="0.3">
      <c r="A125" s="653"/>
      <c r="B125" s="668"/>
      <c r="C125" s="284" t="s">
        <v>20322</v>
      </c>
      <c r="D125" s="285" t="s">
        <v>20353</v>
      </c>
      <c r="E125" s="286" t="s">
        <v>20354</v>
      </c>
      <c r="F125" s="287">
        <f>+(F123+F124)*1.1</f>
        <v>0</v>
      </c>
      <c r="G125" s="310">
        <f>TRUNC(SUM(F125:F125),2)</f>
        <v>0</v>
      </c>
      <c r="I125" s="75">
        <f t="shared" si="13"/>
        <v>0</v>
      </c>
    </row>
    <row r="126" spans="1:9" s="278" customFormat="1" ht="18.75" hidden="1" customHeight="1" x14ac:dyDescent="0.25">
      <c r="A126" s="653"/>
      <c r="B126" s="666" t="s">
        <v>20355</v>
      </c>
      <c r="C126" s="273" t="s">
        <v>20312</v>
      </c>
      <c r="D126" s="274" t="s">
        <v>20356</v>
      </c>
      <c r="E126" s="275" t="s">
        <v>19989</v>
      </c>
      <c r="F126" s="276">
        <f>+[29]Dren_Quantificacao!AJ21</f>
        <v>0</v>
      </c>
      <c r="G126" s="277"/>
      <c r="I126" s="75">
        <f t="shared" si="13"/>
        <v>0</v>
      </c>
    </row>
    <row r="127" spans="1:9" s="278" customFormat="1" ht="18.75" hidden="1" customHeight="1" x14ac:dyDescent="0.25">
      <c r="A127" s="653"/>
      <c r="B127" s="667"/>
      <c r="C127" s="279" t="s">
        <v>19864</v>
      </c>
      <c r="D127" s="280" t="s">
        <v>20357</v>
      </c>
      <c r="E127" s="281" t="s">
        <v>19989</v>
      </c>
      <c r="F127" s="282">
        <f>+IF(F126=0,0,[29]Dren_Quantificacao!AJ22)</f>
        <v>0</v>
      </c>
      <c r="G127" s="293">
        <f>TRUNC(SUM(F127:F127),2)</f>
        <v>0</v>
      </c>
      <c r="I127" s="75">
        <f t="shared" si="13"/>
        <v>0</v>
      </c>
    </row>
    <row r="128" spans="1:9" s="278" customFormat="1" ht="18.75" hidden="1" customHeight="1" x14ac:dyDescent="0.25">
      <c r="A128" s="653"/>
      <c r="B128" s="667"/>
      <c r="C128" s="279" t="s">
        <v>19938</v>
      </c>
      <c r="D128" s="280" t="s">
        <v>20358</v>
      </c>
      <c r="E128" s="281" t="s">
        <v>19989</v>
      </c>
      <c r="F128" s="282">
        <f>IF(F126=0,0,F$30+F$31)</f>
        <v>0</v>
      </c>
      <c r="G128" s="283"/>
      <c r="I128" s="75">
        <f t="shared" si="13"/>
        <v>0</v>
      </c>
    </row>
    <row r="129" spans="1:9" s="278" customFormat="1" ht="18.75" hidden="1" customHeight="1" x14ac:dyDescent="0.25">
      <c r="A129" s="653"/>
      <c r="B129" s="667"/>
      <c r="C129" s="279" t="s">
        <v>20023</v>
      </c>
      <c r="D129" s="280" t="s">
        <v>20359</v>
      </c>
      <c r="E129" s="281" t="s">
        <v>20360</v>
      </c>
      <c r="F129" s="282">
        <f>F128*F127*F126</f>
        <v>0</v>
      </c>
      <c r="G129" s="299">
        <f>TRUNC(SUM(F129:F129),2)</f>
        <v>0</v>
      </c>
      <c r="I129" s="75">
        <f t="shared" si="13"/>
        <v>0</v>
      </c>
    </row>
    <row r="130" spans="1:9" s="278" customFormat="1" ht="18.75" hidden="1" customHeight="1" thickBot="1" x14ac:dyDescent="0.3">
      <c r="A130" s="653"/>
      <c r="B130" s="668"/>
      <c r="C130" s="284" t="s">
        <v>20322</v>
      </c>
      <c r="D130" s="285" t="s">
        <v>20361</v>
      </c>
      <c r="E130" s="286" t="s">
        <v>20362</v>
      </c>
      <c r="F130" s="287">
        <f>+F129*1.1</f>
        <v>0</v>
      </c>
      <c r="G130" s="310">
        <f>TRUNC(SUM(F130:F130),2)</f>
        <v>0</v>
      </c>
      <c r="I130" s="75">
        <f t="shared" si="13"/>
        <v>0</v>
      </c>
    </row>
    <row r="131" spans="1:9" s="278" customFormat="1" ht="18.75" hidden="1" customHeight="1" x14ac:dyDescent="0.25">
      <c r="A131" s="653"/>
      <c r="B131" s="666" t="s">
        <v>20363</v>
      </c>
      <c r="C131" s="273" t="s">
        <v>20312</v>
      </c>
      <c r="D131" s="274" t="s">
        <v>20364</v>
      </c>
      <c r="E131" s="275" t="s">
        <v>19989</v>
      </c>
      <c r="F131" s="276">
        <f>+[29]Dren_Quantificacao!AJ84</f>
        <v>0</v>
      </c>
      <c r="G131" s="277"/>
      <c r="I131" s="75">
        <f t="shared" si="13"/>
        <v>0</v>
      </c>
    </row>
    <row r="132" spans="1:9" s="278" customFormat="1" ht="18.75" hidden="1" customHeight="1" x14ac:dyDescent="0.25">
      <c r="A132" s="653"/>
      <c r="B132" s="667"/>
      <c r="C132" s="279" t="s">
        <v>19864</v>
      </c>
      <c r="D132" s="280" t="s">
        <v>20365</v>
      </c>
      <c r="E132" s="281" t="s">
        <v>19989</v>
      </c>
      <c r="F132" s="282">
        <f>+[29]Dren_Quantificacao!AJ85</f>
        <v>0</v>
      </c>
      <c r="G132" s="293">
        <f>TRUNC(SUM(F132:F132),2)</f>
        <v>0</v>
      </c>
      <c r="I132" s="75">
        <f t="shared" si="13"/>
        <v>0</v>
      </c>
    </row>
    <row r="133" spans="1:9" s="278" customFormat="1" ht="18.75" hidden="1" customHeight="1" x14ac:dyDescent="0.25">
      <c r="A133" s="653"/>
      <c r="B133" s="667"/>
      <c r="C133" s="279" t="s">
        <v>19938</v>
      </c>
      <c r="D133" s="280" t="s">
        <v>20366</v>
      </c>
      <c r="E133" s="281" t="s">
        <v>19989</v>
      </c>
      <c r="F133" s="282">
        <f>+[29]Dren_Quantificacao!AJ86</f>
        <v>0</v>
      </c>
      <c r="G133" s="283"/>
      <c r="I133" s="75">
        <f t="shared" si="13"/>
        <v>0</v>
      </c>
    </row>
    <row r="134" spans="1:9" s="278" customFormat="1" ht="18.75" hidden="1" customHeight="1" x14ac:dyDescent="0.25">
      <c r="A134" s="653"/>
      <c r="B134" s="667"/>
      <c r="C134" s="279" t="s">
        <v>20023</v>
      </c>
      <c r="D134" s="280" t="s">
        <v>20367</v>
      </c>
      <c r="E134" s="281" t="s">
        <v>20368</v>
      </c>
      <c r="F134" s="282">
        <f>F133*F132*F131</f>
        <v>0</v>
      </c>
      <c r="G134" s="299">
        <f>TRUNC(SUM(F134:F134),2)</f>
        <v>0</v>
      </c>
      <c r="I134" s="75">
        <f t="shared" si="13"/>
        <v>0</v>
      </c>
    </row>
    <row r="135" spans="1:9" s="278" customFormat="1" ht="18.75" hidden="1" customHeight="1" thickBot="1" x14ac:dyDescent="0.3">
      <c r="A135" s="653"/>
      <c r="B135" s="668"/>
      <c r="C135" s="284" t="s">
        <v>20322</v>
      </c>
      <c r="D135" s="285" t="s">
        <v>20369</v>
      </c>
      <c r="E135" s="286" t="s">
        <v>20370</v>
      </c>
      <c r="F135" s="287">
        <f>+F134*1.1</f>
        <v>0</v>
      </c>
      <c r="G135" s="310">
        <f>TRUNC(SUM(F135:F135),2)</f>
        <v>0</v>
      </c>
      <c r="I135" s="75">
        <f t="shared" si="13"/>
        <v>0</v>
      </c>
    </row>
    <row r="136" spans="1:9" s="278" customFormat="1" ht="18.75" hidden="1" customHeight="1" x14ac:dyDescent="0.25">
      <c r="A136" s="653"/>
      <c r="B136" s="669" t="s">
        <v>19937</v>
      </c>
      <c r="C136" s="273" t="s">
        <v>19864</v>
      </c>
      <c r="D136" s="274" t="s">
        <v>20371</v>
      </c>
      <c r="E136" s="275" t="s">
        <v>19989</v>
      </c>
      <c r="F136" s="276">
        <f>+[29]Dren_Quantificacao!AJ78</f>
        <v>0</v>
      </c>
      <c r="G136" s="293">
        <f>TRUNC(SUM(F136:F136),2)</f>
        <v>0</v>
      </c>
      <c r="I136" s="75">
        <f t="shared" si="13"/>
        <v>0</v>
      </c>
    </row>
    <row r="137" spans="1:9" s="278" customFormat="1" ht="18.75" hidden="1" customHeight="1" x14ac:dyDescent="0.25">
      <c r="A137" s="653"/>
      <c r="B137" s="670"/>
      <c r="C137" s="279" t="s">
        <v>19938</v>
      </c>
      <c r="D137" s="280" t="s">
        <v>20372</v>
      </c>
      <c r="E137" s="281" t="s">
        <v>19989</v>
      </c>
      <c r="F137" s="282">
        <f>+[29]Dren_Quantificacao!AJ79</f>
        <v>0</v>
      </c>
      <c r="G137" s="283"/>
      <c r="I137" s="75">
        <f t="shared" si="13"/>
        <v>0</v>
      </c>
    </row>
    <row r="138" spans="1:9" s="278" customFormat="1" ht="18.75" hidden="1" customHeight="1" thickBot="1" x14ac:dyDescent="0.3">
      <c r="A138" s="653"/>
      <c r="B138" s="671"/>
      <c r="C138" s="284" t="s">
        <v>19996</v>
      </c>
      <c r="D138" s="285" t="s">
        <v>20373</v>
      </c>
      <c r="E138" s="286" t="s">
        <v>20374</v>
      </c>
      <c r="F138" s="287">
        <f>+F137*F136</f>
        <v>0</v>
      </c>
      <c r="G138" s="310">
        <f>TRUNC(SUM(F138:F138),2)</f>
        <v>0</v>
      </c>
      <c r="I138" s="75">
        <f t="shared" si="13"/>
        <v>0</v>
      </c>
    </row>
    <row r="139" spans="1:9" s="278" customFormat="1" ht="24.95" hidden="1" customHeight="1" thickBot="1" x14ac:dyDescent="0.3">
      <c r="A139" s="653"/>
      <c r="B139" s="672" t="s">
        <v>19941</v>
      </c>
      <c r="C139" s="673"/>
      <c r="D139" s="285" t="s">
        <v>20375</v>
      </c>
      <c r="E139" s="286" t="s">
        <v>19989</v>
      </c>
      <c r="F139" s="329">
        <f>+[29]Dren_Quantificacao!AJ80</f>
        <v>0</v>
      </c>
      <c r="G139" s="330">
        <f>TRUNC(SUM(F139:F139),2)</f>
        <v>0</v>
      </c>
      <c r="I139" s="75">
        <f t="shared" si="13"/>
        <v>0</v>
      </c>
    </row>
    <row r="140" spans="1:9" s="278" customFormat="1" ht="24.95" hidden="1" customHeight="1" thickBot="1" x14ac:dyDescent="0.3">
      <c r="A140" s="653"/>
      <c r="B140" s="674" t="s">
        <v>20376</v>
      </c>
      <c r="C140" s="673"/>
      <c r="D140" s="331" t="s">
        <v>20377</v>
      </c>
      <c r="E140" s="332" t="s">
        <v>20378</v>
      </c>
      <c r="F140" s="333">
        <f>+IF(SUM(F108+F112+F119+F130)&gt;0,F90/14,0)</f>
        <v>0</v>
      </c>
      <c r="G140" s="330">
        <f>TRUNC(SUM(F140:F140),2)</f>
        <v>0</v>
      </c>
      <c r="I140" s="75">
        <f t="shared" si="13"/>
        <v>0</v>
      </c>
    </row>
    <row r="141" spans="1:9" s="278" customFormat="1" ht="18.95" hidden="1" customHeight="1" x14ac:dyDescent="0.25">
      <c r="A141" s="653"/>
      <c r="B141" s="675" t="s">
        <v>20379</v>
      </c>
      <c r="C141" s="279" t="s">
        <v>19933</v>
      </c>
      <c r="D141" s="274" t="s">
        <v>20380</v>
      </c>
      <c r="E141" s="275" t="s">
        <v>19989</v>
      </c>
      <c r="F141" s="276">
        <f>+[29]Dren_Quantificacao!AJ87</f>
        <v>0</v>
      </c>
      <c r="G141" s="311"/>
      <c r="I141" s="75">
        <f t="shared" si="13"/>
        <v>0</v>
      </c>
    </row>
    <row r="142" spans="1:9" s="278" customFormat="1" ht="18.95" hidden="1" customHeight="1" x14ac:dyDescent="0.25">
      <c r="A142" s="653"/>
      <c r="B142" s="676"/>
      <c r="C142" s="279" t="s">
        <v>20381</v>
      </c>
      <c r="D142" s="280" t="s">
        <v>20382</v>
      </c>
      <c r="E142" s="281" t="s">
        <v>19989</v>
      </c>
      <c r="F142" s="282">
        <f>+[29]Dren_Quantificacao!AJ88</f>
        <v>0</v>
      </c>
      <c r="G142" s="293"/>
      <c r="I142" s="75">
        <f t="shared" si="13"/>
        <v>0</v>
      </c>
    </row>
    <row r="143" spans="1:9" s="278" customFormat="1" ht="18.95" hidden="1" customHeight="1" x14ac:dyDescent="0.25">
      <c r="A143" s="653"/>
      <c r="B143" s="676"/>
      <c r="C143" s="279" t="s">
        <v>20383</v>
      </c>
      <c r="D143" s="280" t="s">
        <v>20384</v>
      </c>
      <c r="E143" s="281" t="s">
        <v>19989</v>
      </c>
      <c r="F143" s="282">
        <f>2*F141*1.5+F142</f>
        <v>0</v>
      </c>
      <c r="G143" s="293"/>
      <c r="I143" s="75">
        <f t="shared" si="13"/>
        <v>0</v>
      </c>
    </row>
    <row r="144" spans="1:9" s="278" customFormat="1" ht="18.95" hidden="1" customHeight="1" x14ac:dyDescent="0.25">
      <c r="A144" s="653"/>
      <c r="B144" s="676"/>
      <c r="C144" s="279" t="s">
        <v>19864</v>
      </c>
      <c r="D144" s="280" t="s">
        <v>20385</v>
      </c>
      <c r="E144" s="281" t="s">
        <v>19989</v>
      </c>
      <c r="F144" s="282">
        <f>+[29]Dren_Quantificacao!AJ89</f>
        <v>0</v>
      </c>
      <c r="G144" s="293"/>
      <c r="I144" s="75">
        <f t="shared" si="13"/>
        <v>0</v>
      </c>
    </row>
    <row r="145" spans="1:9" s="278" customFormat="1" ht="18.95" hidden="1" customHeight="1" x14ac:dyDescent="0.25">
      <c r="A145" s="653"/>
      <c r="B145" s="676"/>
      <c r="C145" s="304" t="s">
        <v>20386</v>
      </c>
      <c r="D145" s="280" t="s">
        <v>20387</v>
      </c>
      <c r="E145" s="281" t="s">
        <v>20388</v>
      </c>
      <c r="F145" s="282">
        <f>+IF(F141&lt;1.5,(F142+F143)/2*F141*F144,0)</f>
        <v>0</v>
      </c>
      <c r="G145" s="299">
        <f t="shared" ref="G145:G152" si="14">TRUNC(SUM(F145:F145),2)</f>
        <v>0</v>
      </c>
      <c r="I145" s="75">
        <f t="shared" si="13"/>
        <v>0</v>
      </c>
    </row>
    <row r="146" spans="1:9" s="278" customFormat="1" ht="18.95" hidden="1" customHeight="1" thickBot="1" x14ac:dyDescent="0.3">
      <c r="A146" s="653"/>
      <c r="B146" s="677"/>
      <c r="C146" s="284" t="s">
        <v>20389</v>
      </c>
      <c r="D146" s="285" t="s">
        <v>20390</v>
      </c>
      <c r="E146" s="286" t="s">
        <v>20391</v>
      </c>
      <c r="F146" s="287">
        <f>+IF(F145=0,(F142+F143)/2*F141*F144,0)</f>
        <v>0</v>
      </c>
      <c r="G146" s="310">
        <f t="shared" si="14"/>
        <v>0</v>
      </c>
      <c r="I146" s="75">
        <f t="shared" si="13"/>
        <v>0</v>
      </c>
    </row>
    <row r="147" spans="1:9" s="278" customFormat="1" ht="18.95" hidden="1" customHeight="1" x14ac:dyDescent="0.25">
      <c r="A147" s="653"/>
      <c r="B147" s="678" t="s">
        <v>20081</v>
      </c>
      <c r="C147" s="273" t="s">
        <v>20392</v>
      </c>
      <c r="D147" s="334"/>
      <c r="E147" s="275"/>
      <c r="F147" s="276">
        <f>+F72</f>
        <v>0</v>
      </c>
      <c r="G147" s="293">
        <f t="shared" si="14"/>
        <v>0</v>
      </c>
      <c r="I147" s="75">
        <f t="shared" si="13"/>
        <v>0</v>
      </c>
    </row>
    <row r="148" spans="1:9" s="278" customFormat="1" ht="24.95" customHeight="1" x14ac:dyDescent="0.25">
      <c r="A148" s="653"/>
      <c r="B148" s="679"/>
      <c r="C148" s="279" t="s">
        <v>20393</v>
      </c>
      <c r="D148" s="335"/>
      <c r="E148" s="281"/>
      <c r="F148" s="282">
        <f>+F67</f>
        <v>0</v>
      </c>
      <c r="G148" s="293">
        <f t="shared" si="14"/>
        <v>0</v>
      </c>
      <c r="I148" s="75">
        <f t="shared" si="13"/>
        <v>0</v>
      </c>
    </row>
    <row r="149" spans="1:9" s="278" customFormat="1" ht="39.950000000000003" customHeight="1" x14ac:dyDescent="0.25">
      <c r="A149" s="653"/>
      <c r="B149" s="679"/>
      <c r="C149" s="279" t="s">
        <v>20394</v>
      </c>
      <c r="D149" s="335"/>
      <c r="E149" s="281"/>
      <c r="F149" s="282">
        <f>+F61</f>
        <v>1.0857344210806326</v>
      </c>
      <c r="G149" s="293">
        <f t="shared" si="14"/>
        <v>1.08</v>
      </c>
      <c r="I149" s="75">
        <f t="shared" si="13"/>
        <v>2.1657344210806326</v>
      </c>
    </row>
    <row r="150" spans="1:9" s="278" customFormat="1" ht="18.95" hidden="1" customHeight="1" x14ac:dyDescent="0.25">
      <c r="A150" s="653"/>
      <c r="B150" s="679"/>
      <c r="C150" s="279" t="s">
        <v>20395</v>
      </c>
      <c r="D150" s="335"/>
      <c r="E150" s="281"/>
      <c r="F150" s="282">
        <f>+F91</f>
        <v>0</v>
      </c>
      <c r="G150" s="293">
        <f t="shared" si="14"/>
        <v>0</v>
      </c>
      <c r="I150" s="75">
        <f t="shared" si="13"/>
        <v>0</v>
      </c>
    </row>
    <row r="151" spans="1:9" s="278" customFormat="1" ht="18.95" hidden="1" customHeight="1" x14ac:dyDescent="0.25">
      <c r="A151" s="653"/>
      <c r="B151" s="679"/>
      <c r="C151" s="279" t="s">
        <v>20396</v>
      </c>
      <c r="D151" s="335"/>
      <c r="E151" s="281"/>
      <c r="F151" s="282">
        <f>+F108+F91*1.1</f>
        <v>0</v>
      </c>
      <c r="G151" s="293">
        <f t="shared" si="14"/>
        <v>0</v>
      </c>
      <c r="I151" s="75">
        <f t="shared" si="13"/>
        <v>0</v>
      </c>
    </row>
    <row r="152" spans="1:9" s="278" customFormat="1" ht="39.950000000000003" customHeight="1" thickBot="1" x14ac:dyDescent="0.3">
      <c r="A152" s="653"/>
      <c r="B152" s="680"/>
      <c r="C152" s="284" t="s">
        <v>20397</v>
      </c>
      <c r="D152" s="336"/>
      <c r="E152" s="286"/>
      <c r="F152" s="287">
        <f>+F113+F119+F125+F130+F135</f>
        <v>0</v>
      </c>
      <c r="G152" s="337">
        <f t="shared" si="14"/>
        <v>0</v>
      </c>
      <c r="I152" s="75">
        <f t="shared" si="13"/>
        <v>0</v>
      </c>
    </row>
    <row r="153" spans="1:9" ht="50.1" customHeight="1" thickBot="1" x14ac:dyDescent="0.3">
      <c r="A153" s="654"/>
      <c r="B153" s="664" t="s">
        <v>19945</v>
      </c>
      <c r="C153" s="665"/>
      <c r="D153" s="338"/>
      <c r="E153" s="339"/>
      <c r="F153" s="340">
        <f>+[29]Dren_Quantificacao!AJ133</f>
        <v>0</v>
      </c>
      <c r="G153" s="341"/>
      <c r="H153" s="74"/>
      <c r="I153" s="342">
        <v>1</v>
      </c>
    </row>
    <row r="154" spans="1:9" ht="15.75" hidden="1" thickTop="1" x14ac:dyDescent="0.25">
      <c r="A154" s="74"/>
      <c r="B154" s="119"/>
      <c r="C154" s="119"/>
      <c r="D154" s="119"/>
      <c r="E154" s="119"/>
      <c r="F154" s="74"/>
      <c r="G154" s="343"/>
      <c r="H154" s="74"/>
      <c r="I154" s="74"/>
    </row>
    <row r="155" spans="1:9" ht="15.75" thickTop="1" x14ac:dyDescent="0.25">
      <c r="A155" s="74"/>
      <c r="B155" s="119"/>
      <c r="C155" s="119"/>
      <c r="D155" s="119"/>
      <c r="E155" s="119"/>
      <c r="F155" s="74"/>
      <c r="G155" s="343"/>
      <c r="H155" s="74"/>
      <c r="I155" s="74"/>
    </row>
    <row r="156" spans="1:9" x14ac:dyDescent="0.25">
      <c r="A156" s="74"/>
      <c r="B156" s="119"/>
      <c r="C156" s="119"/>
      <c r="D156" s="119"/>
      <c r="E156" s="119"/>
      <c r="F156" s="74"/>
      <c r="G156" s="343"/>
      <c r="H156" s="74"/>
      <c r="I156" s="74"/>
    </row>
  </sheetData>
  <autoFilter ref="I1:I154">
    <filterColumn colId="0">
      <customFilters>
        <customFilter operator="notEqual" val=" "/>
      </customFilters>
    </filterColumn>
  </autoFilter>
  <mergeCells count="35">
    <mergeCell ref="B63:B67"/>
    <mergeCell ref="A1:A153"/>
    <mergeCell ref="B1:C1"/>
    <mergeCell ref="D1:E1"/>
    <mergeCell ref="B2:C2"/>
    <mergeCell ref="B3:B5"/>
    <mergeCell ref="B6:C6"/>
    <mergeCell ref="B7:C7"/>
    <mergeCell ref="B8:B10"/>
    <mergeCell ref="B11:B26"/>
    <mergeCell ref="B27:C27"/>
    <mergeCell ref="B28:C28"/>
    <mergeCell ref="B29:C29"/>
    <mergeCell ref="B30:B35"/>
    <mergeCell ref="B36:B57"/>
    <mergeCell ref="B58:B62"/>
    <mergeCell ref="B126:B130"/>
    <mergeCell ref="B68:B72"/>
    <mergeCell ref="B73:B79"/>
    <mergeCell ref="B80:B84"/>
    <mergeCell ref="B85:B87"/>
    <mergeCell ref="B88:C88"/>
    <mergeCell ref="B89:C89"/>
    <mergeCell ref="B90:B102"/>
    <mergeCell ref="B103:B108"/>
    <mergeCell ref="B109:B113"/>
    <mergeCell ref="B114:B119"/>
    <mergeCell ref="B120:B125"/>
    <mergeCell ref="B153:C153"/>
    <mergeCell ref="B131:B135"/>
    <mergeCell ref="B136:B138"/>
    <mergeCell ref="B139:C139"/>
    <mergeCell ref="B140:C140"/>
    <mergeCell ref="B141:B146"/>
    <mergeCell ref="B147:B152"/>
  </mergeCells>
  <conditionalFormatting sqref="F28">
    <cfRule type="cellIs" dxfId="20" priority="16" operator="lessThan">
      <formula>F$11+1</formula>
    </cfRule>
  </conditionalFormatting>
  <conditionalFormatting sqref="E28">
    <cfRule type="cellIs" dxfId="19" priority="10" operator="lessThan">
      <formula>E$11+1</formula>
    </cfRule>
  </conditionalFormatting>
  <conditionalFormatting sqref="D28">
    <cfRule type="cellIs" dxfId="18" priority="9" operator="lessThan">
      <formula>D$11+1</formula>
    </cfRule>
  </conditionalFormatting>
  <hyperlinks>
    <hyperlink ref="B1:C1" location="PAINEL!A1" display="TRECHOS"/>
  </hyperlinks>
  <printOptions horizontalCentered="1" verticalCentered="1"/>
  <pageMargins left="0.59055118110236227" right="0.39370078740157483" top="0.59055118110236227" bottom="0.59055118110236227" header="0.23622047244094491" footer="0.23622047244094491"/>
  <pageSetup paperSize="9" scale="65" fitToWidth="8" orientation="portrait" r:id="rId1"/>
  <headerFooter>
    <oddFooter>&amp;R&amp;P/&amp;N</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59999389629810485"/>
  </sheetPr>
  <dimension ref="A1:W112"/>
  <sheetViews>
    <sheetView showZeros="0" view="pageBreakPreview" zoomScaleNormal="100" zoomScaleSheetLayoutView="100" workbookViewId="0">
      <pane xSplit="3" ySplit="1" topLeftCell="D64" activePane="bottomRight" state="frozenSplit"/>
      <selection activeCell="D1" sqref="D1:AC1048576"/>
      <selection pane="topRight" activeCell="D1" sqref="D1:AC1048576"/>
      <selection pane="bottomLeft" activeCell="D1" sqref="D1:AC1048576"/>
      <selection pane="bottomRight" activeCell="K109" sqref="K109"/>
    </sheetView>
  </sheetViews>
  <sheetFormatPr defaultColWidth="10.28515625" defaultRowHeight="19.5" customHeight="1" x14ac:dyDescent="0.25"/>
  <cols>
    <col min="1" max="1" width="11.140625" style="74" customWidth="1"/>
    <col min="2" max="2" width="13.42578125" style="119" customWidth="1"/>
    <col min="3" max="3" width="31.28515625" style="119" customWidth="1"/>
    <col min="4" max="11" width="14.42578125" style="74" customWidth="1"/>
    <col min="12" max="12" width="14.42578125" style="120" customWidth="1"/>
    <col min="13" max="18" width="14.42578125" style="121" customWidth="1"/>
    <col min="19" max="19" width="5.85546875" style="74" customWidth="1"/>
    <col min="20" max="20" width="18" style="74" customWidth="1"/>
    <col min="21" max="21" width="17.85546875" style="74" customWidth="1"/>
    <col min="22" max="16384" width="10.28515625" style="74"/>
  </cols>
  <sheetData>
    <row r="1" spans="1:20" s="69" customFormat="1" ht="60" customHeight="1" thickTop="1" thickBot="1" x14ac:dyDescent="0.3">
      <c r="A1" s="652" t="s">
        <v>19854</v>
      </c>
      <c r="B1" s="655" t="s">
        <v>19855</v>
      </c>
      <c r="C1" s="683"/>
      <c r="D1" s="66" t="s">
        <v>19856</v>
      </c>
      <c r="E1" s="66" t="s">
        <v>19857</v>
      </c>
      <c r="F1" s="66" t="s">
        <v>19858</v>
      </c>
      <c r="G1" s="66" t="s">
        <v>19859</v>
      </c>
      <c r="H1" s="66" t="s">
        <v>19860</v>
      </c>
      <c r="I1" s="66" t="s">
        <v>19861</v>
      </c>
      <c r="J1" s="66" t="s">
        <v>19862</v>
      </c>
      <c r="K1" s="66" t="s">
        <v>49</v>
      </c>
      <c r="L1" s="67"/>
      <c r="M1" s="68"/>
      <c r="N1" s="68"/>
      <c r="O1" s="68"/>
      <c r="P1" s="68"/>
      <c r="Q1" s="68"/>
      <c r="R1" s="68"/>
      <c r="T1" s="70" t="s">
        <v>19863</v>
      </c>
    </row>
    <row r="2" spans="1:20" ht="24.95" customHeight="1" thickTop="1" thickBot="1" x14ac:dyDescent="0.3">
      <c r="A2" s="653"/>
      <c r="B2" s="657" t="s">
        <v>19864</v>
      </c>
      <c r="C2" s="709"/>
      <c r="D2" s="71"/>
      <c r="E2" s="71"/>
      <c r="F2" s="71"/>
      <c r="G2" s="71"/>
      <c r="H2" s="71"/>
      <c r="I2" s="71"/>
      <c r="J2" s="71"/>
      <c r="K2" s="71"/>
      <c r="L2" s="72"/>
      <c r="M2" s="73"/>
      <c r="N2" s="73"/>
      <c r="O2" s="73"/>
      <c r="P2" s="73"/>
      <c r="Q2" s="73"/>
      <c r="R2" s="73"/>
      <c r="T2" s="75">
        <f t="shared" ref="T2:T33" si="0">SUM(D2:K2)</f>
        <v>0</v>
      </c>
    </row>
    <row r="3" spans="1:20" s="79" customFormat="1" ht="24.95" customHeight="1" x14ac:dyDescent="0.25">
      <c r="A3" s="653"/>
      <c r="B3" s="659" t="s">
        <v>19865</v>
      </c>
      <c r="C3" s="76" t="s">
        <v>19866</v>
      </c>
      <c r="D3" s="77">
        <f>+[30]Dren_Quantificacao!F4</f>
        <v>1</v>
      </c>
      <c r="E3" s="77">
        <f>+[30]Dren_Quantificacao!G4</f>
        <v>1</v>
      </c>
      <c r="F3" s="77">
        <f>+[30]Dren_Quantificacao!H4</f>
        <v>1</v>
      </c>
      <c r="G3" s="77">
        <f>+[30]Dren_Quantificacao!I4</f>
        <v>1</v>
      </c>
      <c r="H3" s="77">
        <f>+[30]Dren_Quantificacao!J4</f>
        <v>1</v>
      </c>
      <c r="I3" s="77">
        <f>+[30]Dren_Quantificacao!K4</f>
        <v>1</v>
      </c>
      <c r="J3" s="77"/>
      <c r="K3" s="77"/>
      <c r="L3" s="78"/>
      <c r="M3" s="73"/>
      <c r="N3" s="73"/>
      <c r="O3" s="73"/>
      <c r="P3" s="73"/>
      <c r="Q3" s="73"/>
      <c r="R3" s="73"/>
      <c r="T3" s="75">
        <f t="shared" si="0"/>
        <v>6</v>
      </c>
    </row>
    <row r="4" spans="1:20" ht="24.95" customHeight="1" x14ac:dyDescent="0.25">
      <c r="A4" s="653"/>
      <c r="B4" s="660"/>
      <c r="C4" s="80" t="s">
        <v>19867</v>
      </c>
      <c r="D4" s="81">
        <f>+[30]Dren_Quantificacao!F5</f>
        <v>0.8</v>
      </c>
      <c r="E4" s="81">
        <f>+[30]Dren_Quantificacao!G5</f>
        <v>0.8</v>
      </c>
      <c r="F4" s="81">
        <f>+[30]Dren_Quantificacao!H5</f>
        <v>0.8</v>
      </c>
      <c r="G4" s="81">
        <f>+[30]Dren_Quantificacao!I5</f>
        <v>1</v>
      </c>
      <c r="H4" s="81">
        <f>+[30]Dren_Quantificacao!J5</f>
        <v>1</v>
      </c>
      <c r="I4" s="81">
        <f>+[30]Dren_Quantificacao!K5</f>
        <v>1</v>
      </c>
      <c r="J4" s="81"/>
      <c r="K4" s="81"/>
      <c r="L4" s="72"/>
      <c r="M4" s="73"/>
      <c r="N4" s="73"/>
      <c r="O4" s="73"/>
      <c r="P4" s="73"/>
      <c r="Q4" s="73"/>
      <c r="R4" s="73"/>
      <c r="T4" s="75">
        <f t="shared" si="0"/>
        <v>5.4</v>
      </c>
    </row>
    <row r="5" spans="1:20" ht="24.95" customHeight="1" thickBot="1" x14ac:dyDescent="0.3">
      <c r="A5" s="653"/>
      <c r="B5" s="661"/>
      <c r="C5" s="82" t="s">
        <v>19868</v>
      </c>
      <c r="D5" s="83" t="str">
        <f>+[30]Dren_Quantificacao!F9</f>
        <v>PA-1</v>
      </c>
      <c r="E5" s="83" t="str">
        <f>+[30]Dren_Quantificacao!G9</f>
        <v>PA-1</v>
      </c>
      <c r="F5" s="83" t="str">
        <f>+[30]Dren_Quantificacao!H9</f>
        <v>PA-1</v>
      </c>
      <c r="G5" s="83" t="str">
        <f>+[30]Dren_Quantificacao!I9</f>
        <v>PA-1</v>
      </c>
      <c r="H5" s="83" t="str">
        <f>+[30]Dren_Quantificacao!J9</f>
        <v>PA-1</v>
      </c>
      <c r="I5" s="83" t="str">
        <f>+[30]Dren_Quantificacao!K9</f>
        <v>PA-1</v>
      </c>
      <c r="J5" s="83"/>
      <c r="K5" s="83"/>
      <c r="L5" s="84"/>
      <c r="M5" s="85"/>
      <c r="N5" s="85"/>
      <c r="O5" s="85"/>
      <c r="P5" s="85"/>
      <c r="Q5" s="85"/>
      <c r="R5" s="85"/>
      <c r="T5" s="75">
        <f t="shared" si="0"/>
        <v>0</v>
      </c>
    </row>
    <row r="6" spans="1:20" ht="18.95" hidden="1" customHeight="1" x14ac:dyDescent="0.25">
      <c r="A6" s="653"/>
      <c r="B6" s="710" t="s">
        <v>19869</v>
      </c>
      <c r="C6" s="711"/>
      <c r="D6" s="86">
        <f>[30]Dren_Quantificacao!F7</f>
        <v>0</v>
      </c>
      <c r="E6" s="86">
        <f>[30]Dren_Quantificacao!G7</f>
        <v>0</v>
      </c>
      <c r="F6" s="86">
        <f>[30]Dren_Quantificacao!H7</f>
        <v>0</v>
      </c>
      <c r="G6" s="86">
        <f>[30]Dren_Quantificacao!I7</f>
        <v>0</v>
      </c>
      <c r="H6" s="86">
        <f>[30]Dren_Quantificacao!J7</f>
        <v>0</v>
      </c>
      <c r="I6" s="86">
        <f>[30]Dren_Quantificacao!K7</f>
        <v>0</v>
      </c>
      <c r="J6" s="86"/>
      <c r="K6" s="86"/>
      <c r="L6" s="87"/>
      <c r="M6" s="87"/>
      <c r="N6" s="87"/>
      <c r="O6" s="87"/>
      <c r="P6" s="87"/>
      <c r="Q6" s="87"/>
      <c r="R6" s="87"/>
      <c r="T6" s="75">
        <f t="shared" si="0"/>
        <v>0</v>
      </c>
    </row>
    <row r="7" spans="1:20" ht="18.95" hidden="1" customHeight="1" thickBot="1" x14ac:dyDescent="0.3">
      <c r="A7" s="653"/>
      <c r="B7" s="705" t="s">
        <v>19870</v>
      </c>
      <c r="C7" s="712"/>
      <c r="D7" s="88">
        <f>+[30]Dren_Quantificacao!F8</f>
        <v>0</v>
      </c>
      <c r="E7" s="88">
        <f>+[30]Dren_Quantificacao!G8</f>
        <v>0</v>
      </c>
      <c r="F7" s="88">
        <f>+[30]Dren_Quantificacao!H8</f>
        <v>0</v>
      </c>
      <c r="G7" s="88">
        <f>+[30]Dren_Quantificacao!I8</f>
        <v>0</v>
      </c>
      <c r="H7" s="88">
        <f>+[30]Dren_Quantificacao!J8</f>
        <v>0</v>
      </c>
      <c r="I7" s="88">
        <f>+[30]Dren_Quantificacao!K8</f>
        <v>0</v>
      </c>
      <c r="J7" s="88"/>
      <c r="K7" s="88"/>
      <c r="L7" s="87"/>
      <c r="M7" s="87"/>
      <c r="N7" s="87"/>
      <c r="O7" s="87"/>
      <c r="P7" s="87"/>
      <c r="Q7" s="87"/>
      <c r="R7" s="87"/>
      <c r="T7" s="75">
        <f t="shared" si="0"/>
        <v>0</v>
      </c>
    </row>
    <row r="8" spans="1:20" ht="24.95" customHeight="1" thickBot="1" x14ac:dyDescent="0.3">
      <c r="A8" s="653"/>
      <c r="B8" s="707" t="s">
        <v>19871</v>
      </c>
      <c r="C8" s="708"/>
      <c r="D8" s="89">
        <f>IF(D1=0,0,+[30]Dren_Quantificacao!F12)</f>
        <v>1.0104750000000251</v>
      </c>
      <c r="E8" s="89">
        <f>IF(E1=0,0,+[30]Dren_Quantificacao!G12)</f>
        <v>0.99543500000002605</v>
      </c>
      <c r="F8" s="89">
        <f>IF(F1=0,0,+[30]Dren_Quantificacao!H12)</f>
        <v>1.184575000000035</v>
      </c>
      <c r="G8" s="89">
        <f>IF(G1=0,0,+[30]Dren_Quantificacao!I12)</f>
        <v>1.1358975000000271</v>
      </c>
      <c r="H8" s="89">
        <f>IF(H1=0,0,+[30]Dren_Quantificacao!J12)</f>
        <v>1.0881400000000099</v>
      </c>
      <c r="I8" s="89">
        <f>IF(I1=0,0,+[30]Dren_Quantificacao!K12)</f>
        <v>1.0775825000000054</v>
      </c>
      <c r="J8" s="89"/>
      <c r="K8" s="89"/>
      <c r="L8" s="72"/>
      <c r="M8" s="73"/>
      <c r="N8" s="73"/>
      <c r="O8" s="73"/>
      <c r="P8" s="73"/>
      <c r="Q8" s="73"/>
      <c r="R8" s="73"/>
      <c r="T8" s="75">
        <f t="shared" si="0"/>
        <v>6.4921050000001284</v>
      </c>
    </row>
    <row r="9" spans="1:20" ht="24.95" hidden="1" customHeight="1" x14ac:dyDescent="0.25">
      <c r="A9" s="653"/>
      <c r="B9" s="659" t="s">
        <v>19872</v>
      </c>
      <c r="C9" s="90">
        <v>0.4</v>
      </c>
      <c r="D9" s="86">
        <f>+[30]Dren_Quantificacao!F123+[30]Dren_Quantificacao!F125</f>
        <v>0</v>
      </c>
      <c r="E9" s="86"/>
      <c r="F9" s="86"/>
      <c r="G9" s="86"/>
      <c r="H9" s="86"/>
      <c r="I9" s="86"/>
      <c r="J9" s="86"/>
      <c r="K9" s="86"/>
      <c r="L9" s="72"/>
      <c r="M9" s="73"/>
      <c r="N9" s="73"/>
      <c r="O9" s="73"/>
      <c r="P9" s="73"/>
      <c r="Q9" s="73"/>
      <c r="R9" s="73"/>
      <c r="T9" s="75">
        <f t="shared" si="0"/>
        <v>0</v>
      </c>
    </row>
    <row r="10" spans="1:20" ht="18.95" hidden="1" customHeight="1" x14ac:dyDescent="0.25">
      <c r="A10" s="653"/>
      <c r="B10" s="660"/>
      <c r="C10" s="80" t="s">
        <v>19873</v>
      </c>
      <c r="D10" s="91">
        <f>+[30]Dren_Quantificacao!F124+[30]Dren_Quantificacao!F126</f>
        <v>0</v>
      </c>
      <c r="E10" s="91">
        <f>+[30]Dren_Quantificacao!G124+[30]Dren_Quantificacao!G126</f>
        <v>0</v>
      </c>
      <c r="F10" s="91">
        <f>+[30]Dren_Quantificacao!H124+[30]Dren_Quantificacao!H126</f>
        <v>0</v>
      </c>
      <c r="G10" s="91">
        <f>+[30]Dren_Quantificacao!I124+[30]Dren_Quantificacao!I126</f>
        <v>0</v>
      </c>
      <c r="H10" s="91">
        <f>+[30]Dren_Quantificacao!J124+[30]Dren_Quantificacao!J126</f>
        <v>0</v>
      </c>
      <c r="I10" s="91">
        <f>+[30]Dren_Quantificacao!K124+[30]Dren_Quantificacao!K126</f>
        <v>0</v>
      </c>
      <c r="J10" s="91"/>
      <c r="K10" s="91"/>
      <c r="L10" s="87"/>
      <c r="M10" s="87"/>
      <c r="N10" s="87"/>
      <c r="O10" s="87"/>
      <c r="P10" s="87"/>
      <c r="Q10" s="87"/>
      <c r="R10" s="87"/>
      <c r="T10" s="75">
        <f t="shared" si="0"/>
        <v>0</v>
      </c>
    </row>
    <row r="11" spans="1:20" ht="18.95" hidden="1" customHeight="1" thickBot="1" x14ac:dyDescent="0.3">
      <c r="A11" s="653"/>
      <c r="B11" s="661"/>
      <c r="C11" s="82">
        <v>0.6</v>
      </c>
      <c r="D11" s="88">
        <f t="shared" ref="D11:I11" si="1">IF(D$4&lt;&gt;$C11,0,IF(D$5="PS-1",D2*D3,0))</f>
        <v>0</v>
      </c>
      <c r="E11" s="88">
        <f t="shared" si="1"/>
        <v>0</v>
      </c>
      <c r="F11" s="88">
        <f t="shared" si="1"/>
        <v>0</v>
      </c>
      <c r="G11" s="88">
        <f t="shared" si="1"/>
        <v>0</v>
      </c>
      <c r="H11" s="88">
        <f t="shared" si="1"/>
        <v>0</v>
      </c>
      <c r="I11" s="88">
        <f t="shared" si="1"/>
        <v>0</v>
      </c>
      <c r="J11" s="88"/>
      <c r="K11" s="88"/>
      <c r="L11" s="72"/>
      <c r="M11" s="73"/>
      <c r="N11" s="73"/>
      <c r="O11" s="73"/>
      <c r="P11" s="73"/>
      <c r="Q11" s="73"/>
      <c r="R11" s="73"/>
      <c r="T11" s="75">
        <f t="shared" si="0"/>
        <v>0</v>
      </c>
    </row>
    <row r="12" spans="1:20" ht="18.95" hidden="1" customHeight="1" x14ac:dyDescent="0.25">
      <c r="A12" s="653"/>
      <c r="B12" s="659" t="s">
        <v>19874</v>
      </c>
      <c r="C12" s="90">
        <v>0.6</v>
      </c>
      <c r="D12" s="86">
        <f t="shared" ref="D12:I12" si="2">IF(D$4&lt;&gt;$C11,0,IF(D$5="PA-1",D2*D3,0))</f>
        <v>0</v>
      </c>
      <c r="E12" s="86">
        <f t="shared" si="2"/>
        <v>0</v>
      </c>
      <c r="F12" s="86">
        <f t="shared" si="2"/>
        <v>0</v>
      </c>
      <c r="G12" s="86">
        <f t="shared" si="2"/>
        <v>0</v>
      </c>
      <c r="H12" s="86">
        <f t="shared" si="2"/>
        <v>0</v>
      </c>
      <c r="I12" s="86">
        <f t="shared" si="2"/>
        <v>0</v>
      </c>
      <c r="J12" s="86"/>
      <c r="K12" s="86"/>
      <c r="L12" s="87"/>
      <c r="M12" s="87"/>
      <c r="N12" s="87"/>
      <c r="O12" s="87"/>
      <c r="P12" s="87"/>
      <c r="Q12" s="87"/>
      <c r="R12" s="87"/>
      <c r="T12" s="75">
        <f t="shared" si="0"/>
        <v>0</v>
      </c>
    </row>
    <row r="13" spans="1:20" ht="24.95" hidden="1" customHeight="1" x14ac:dyDescent="0.25">
      <c r="A13" s="653"/>
      <c r="B13" s="713"/>
      <c r="C13" s="80">
        <v>0.8</v>
      </c>
      <c r="D13" s="91">
        <f t="shared" ref="D13:I13" si="3">IF(D$4&lt;&gt;$C13,0,IF(D$5="PA-1",D2*D3,0))</f>
        <v>0</v>
      </c>
      <c r="E13" s="91">
        <f t="shared" si="3"/>
        <v>0</v>
      </c>
      <c r="F13" s="91">
        <f t="shared" si="3"/>
        <v>0</v>
      </c>
      <c r="G13" s="91">
        <f t="shared" si="3"/>
        <v>0</v>
      </c>
      <c r="H13" s="91">
        <f t="shared" si="3"/>
        <v>0</v>
      </c>
      <c r="I13" s="91">
        <f t="shared" si="3"/>
        <v>0</v>
      </c>
      <c r="J13" s="91"/>
      <c r="K13" s="91"/>
      <c r="L13" s="72"/>
      <c r="M13" s="73"/>
      <c r="N13" s="73"/>
      <c r="O13" s="73"/>
      <c r="P13" s="73"/>
      <c r="Q13" s="73"/>
      <c r="R13" s="73"/>
      <c r="T13" s="75">
        <f t="shared" si="0"/>
        <v>0</v>
      </c>
    </row>
    <row r="14" spans="1:20" ht="24.95" hidden="1" customHeight="1" x14ac:dyDescent="0.25">
      <c r="A14" s="653"/>
      <c r="B14" s="713"/>
      <c r="C14" s="80">
        <v>1</v>
      </c>
      <c r="D14" s="91">
        <f t="shared" ref="D14:I14" si="4">IF(D$4&lt;&gt;$C14,0,IF(D$5="PA-1",D2*D3,0))</f>
        <v>0</v>
      </c>
      <c r="E14" s="91">
        <f t="shared" si="4"/>
        <v>0</v>
      </c>
      <c r="F14" s="91">
        <f t="shared" si="4"/>
        <v>0</v>
      </c>
      <c r="G14" s="91">
        <f t="shared" si="4"/>
        <v>0</v>
      </c>
      <c r="H14" s="91">
        <f t="shared" si="4"/>
        <v>0</v>
      </c>
      <c r="I14" s="91">
        <f t="shared" si="4"/>
        <v>0</v>
      </c>
      <c r="J14" s="91"/>
      <c r="K14" s="91"/>
      <c r="L14" s="72"/>
      <c r="M14" s="73"/>
      <c r="N14" s="73"/>
      <c r="O14" s="73"/>
      <c r="P14" s="73"/>
      <c r="Q14" s="73"/>
      <c r="R14" s="73"/>
      <c r="T14" s="75">
        <f t="shared" si="0"/>
        <v>0</v>
      </c>
    </row>
    <row r="15" spans="1:20" ht="18.95" hidden="1" customHeight="1" x14ac:dyDescent="0.25">
      <c r="A15" s="653"/>
      <c r="B15" s="660"/>
      <c r="C15" s="80">
        <v>1.2</v>
      </c>
      <c r="D15" s="91">
        <f t="shared" ref="D15:I15" si="5">IF(D$4&lt;&gt;$C15,0,IF(D$5="PA-1",D2*D3,0))</f>
        <v>0</v>
      </c>
      <c r="E15" s="91">
        <f t="shared" si="5"/>
        <v>0</v>
      </c>
      <c r="F15" s="91">
        <f t="shared" si="5"/>
        <v>0</v>
      </c>
      <c r="G15" s="91">
        <f t="shared" si="5"/>
        <v>0</v>
      </c>
      <c r="H15" s="91">
        <f t="shared" si="5"/>
        <v>0</v>
      </c>
      <c r="I15" s="91">
        <f t="shared" si="5"/>
        <v>0</v>
      </c>
      <c r="J15" s="91"/>
      <c r="K15" s="91"/>
      <c r="L15" s="72"/>
      <c r="M15" s="73"/>
      <c r="N15" s="73"/>
      <c r="O15" s="73"/>
      <c r="P15" s="73"/>
      <c r="Q15" s="73"/>
      <c r="R15" s="73"/>
      <c r="T15" s="75">
        <f t="shared" si="0"/>
        <v>0</v>
      </c>
    </row>
    <row r="16" spans="1:20" ht="18.95" hidden="1" customHeight="1" thickBot="1" x14ac:dyDescent="0.3">
      <c r="A16" s="653"/>
      <c r="B16" s="661"/>
      <c r="C16" s="82">
        <v>1.5</v>
      </c>
      <c r="D16" s="88">
        <f t="shared" ref="D16:I16" si="6">IF(D$4&lt;&gt;$C16,0,IF(D$5="PA-1",D2*D3,0))</f>
        <v>0</v>
      </c>
      <c r="E16" s="88">
        <f t="shared" si="6"/>
        <v>0</v>
      </c>
      <c r="F16" s="88">
        <f t="shared" si="6"/>
        <v>0</v>
      </c>
      <c r="G16" s="88">
        <f t="shared" si="6"/>
        <v>0</v>
      </c>
      <c r="H16" s="88">
        <f t="shared" si="6"/>
        <v>0</v>
      </c>
      <c r="I16" s="88">
        <f t="shared" si="6"/>
        <v>0</v>
      </c>
      <c r="J16" s="88"/>
      <c r="K16" s="88"/>
      <c r="L16" s="72"/>
      <c r="M16" s="73"/>
      <c r="N16" s="73"/>
      <c r="O16" s="73"/>
      <c r="P16" s="73"/>
      <c r="Q16" s="73"/>
      <c r="R16" s="73"/>
      <c r="T16" s="75">
        <f t="shared" si="0"/>
        <v>0</v>
      </c>
    </row>
    <row r="17" spans="1:20" ht="18.95" hidden="1" customHeight="1" x14ac:dyDescent="0.25">
      <c r="A17" s="653"/>
      <c r="B17" s="659" t="s">
        <v>19875</v>
      </c>
      <c r="C17" s="90">
        <v>0.6</v>
      </c>
      <c r="D17" s="86">
        <f t="shared" ref="D17:I17" si="7">IF(D$4&lt;&gt;$C17,0,IF(D$5="PA-2",D2*D3,0))</f>
        <v>0</v>
      </c>
      <c r="E17" s="86">
        <f t="shared" si="7"/>
        <v>0</v>
      </c>
      <c r="F17" s="86">
        <f t="shared" si="7"/>
        <v>0</v>
      </c>
      <c r="G17" s="86">
        <f t="shared" si="7"/>
        <v>0</v>
      </c>
      <c r="H17" s="86">
        <f t="shared" si="7"/>
        <v>0</v>
      </c>
      <c r="I17" s="86">
        <f t="shared" si="7"/>
        <v>0</v>
      </c>
      <c r="J17" s="86"/>
      <c r="K17" s="86"/>
      <c r="L17" s="87"/>
      <c r="M17" s="87"/>
      <c r="N17" s="87"/>
      <c r="O17" s="87"/>
      <c r="P17" s="87"/>
      <c r="Q17" s="87"/>
      <c r="R17" s="87"/>
      <c r="T17" s="75">
        <f t="shared" si="0"/>
        <v>0</v>
      </c>
    </row>
    <row r="18" spans="1:20" ht="30" hidden="1" customHeight="1" x14ac:dyDescent="0.25">
      <c r="A18" s="653"/>
      <c r="B18" s="714"/>
      <c r="C18" s="80">
        <v>0.8</v>
      </c>
      <c r="D18" s="92">
        <f t="shared" ref="D18:I18" si="8">IF(D$4&lt;&gt;$C18,0,IF(D$5="PA-2",D2*D3,0))</f>
        <v>0</v>
      </c>
      <c r="E18" s="92">
        <f t="shared" si="8"/>
        <v>0</v>
      </c>
      <c r="F18" s="92">
        <f t="shared" si="8"/>
        <v>0</v>
      </c>
      <c r="G18" s="92">
        <f t="shared" si="8"/>
        <v>0</v>
      </c>
      <c r="H18" s="92">
        <f t="shared" si="8"/>
        <v>0</v>
      </c>
      <c r="I18" s="92">
        <f t="shared" si="8"/>
        <v>0</v>
      </c>
      <c r="J18" s="92"/>
      <c r="K18" s="92"/>
      <c r="L18" s="87"/>
      <c r="M18" s="87"/>
      <c r="N18" s="87"/>
      <c r="O18" s="87"/>
      <c r="P18" s="87"/>
      <c r="Q18" s="87"/>
      <c r="R18" s="87"/>
      <c r="T18" s="75">
        <f t="shared" si="0"/>
        <v>0</v>
      </c>
    </row>
    <row r="19" spans="1:20" ht="24.95" hidden="1" customHeight="1" x14ac:dyDescent="0.25">
      <c r="A19" s="653"/>
      <c r="B19" s="714"/>
      <c r="C19" s="80">
        <v>1</v>
      </c>
      <c r="D19" s="93">
        <f t="shared" ref="D19:I19" si="9">IF(D$4&lt;&gt;$C19,0,IF(D$5="PA-2",D2*D3,0))</f>
        <v>0</v>
      </c>
      <c r="E19" s="93">
        <f t="shared" si="9"/>
        <v>0</v>
      </c>
      <c r="F19" s="93">
        <f t="shared" si="9"/>
        <v>0</v>
      </c>
      <c r="G19" s="93">
        <f t="shared" si="9"/>
        <v>0</v>
      </c>
      <c r="H19" s="93">
        <f t="shared" si="9"/>
        <v>0</v>
      </c>
      <c r="I19" s="93">
        <f t="shared" si="9"/>
        <v>0</v>
      </c>
      <c r="J19" s="93"/>
      <c r="K19" s="93"/>
      <c r="L19" s="87"/>
      <c r="M19" s="87"/>
      <c r="N19" s="87"/>
      <c r="O19" s="87"/>
      <c r="P19" s="87"/>
      <c r="Q19" s="87"/>
      <c r="R19" s="87"/>
      <c r="T19" s="75">
        <f t="shared" si="0"/>
        <v>0</v>
      </c>
    </row>
    <row r="20" spans="1:20" ht="24.95" hidden="1" customHeight="1" x14ac:dyDescent="0.25">
      <c r="A20" s="653"/>
      <c r="B20" s="660"/>
      <c r="C20" s="80">
        <v>1.2</v>
      </c>
      <c r="D20" s="91">
        <f t="shared" ref="D20:I20" si="10">IF(D$4&lt;&gt;$C20,0,IF(D$5="PA-2",D2*D3,0))</f>
        <v>0</v>
      </c>
      <c r="E20" s="91">
        <f t="shared" si="10"/>
        <v>0</v>
      </c>
      <c r="F20" s="91">
        <f t="shared" si="10"/>
        <v>0</v>
      </c>
      <c r="G20" s="91">
        <f t="shared" si="10"/>
        <v>0</v>
      </c>
      <c r="H20" s="91">
        <f t="shared" si="10"/>
        <v>0</v>
      </c>
      <c r="I20" s="91">
        <f t="shared" si="10"/>
        <v>0</v>
      </c>
      <c r="J20" s="91"/>
      <c r="K20" s="91"/>
      <c r="L20" s="87"/>
      <c r="M20" s="87"/>
      <c r="N20" s="87"/>
      <c r="O20" s="87"/>
      <c r="P20" s="87"/>
      <c r="Q20" s="87"/>
      <c r="R20" s="87"/>
      <c r="T20" s="75">
        <f t="shared" si="0"/>
        <v>0</v>
      </c>
    </row>
    <row r="21" spans="1:20" ht="24.95" hidden="1" customHeight="1" thickBot="1" x14ac:dyDescent="0.3">
      <c r="A21" s="653"/>
      <c r="B21" s="661"/>
      <c r="C21" s="82">
        <v>1.5</v>
      </c>
      <c r="D21" s="88">
        <f t="shared" ref="D21:I21" si="11">IF(D$4&lt;&gt;$C21,0,IF(D$5="PA-2",D2*D3,0))</f>
        <v>0</v>
      </c>
      <c r="E21" s="88">
        <f t="shared" si="11"/>
        <v>0</v>
      </c>
      <c r="F21" s="88">
        <f t="shared" si="11"/>
        <v>0</v>
      </c>
      <c r="G21" s="88">
        <f t="shared" si="11"/>
        <v>0</v>
      </c>
      <c r="H21" s="88">
        <f t="shared" si="11"/>
        <v>0</v>
      </c>
      <c r="I21" s="88">
        <f t="shared" si="11"/>
        <v>0</v>
      </c>
      <c r="J21" s="88"/>
      <c r="K21" s="88"/>
      <c r="L21" s="87"/>
      <c r="M21" s="87"/>
      <c r="N21" s="87"/>
      <c r="O21" s="87"/>
      <c r="P21" s="87"/>
      <c r="Q21" s="87"/>
      <c r="R21" s="87"/>
      <c r="T21" s="75">
        <f t="shared" si="0"/>
        <v>0</v>
      </c>
    </row>
    <row r="22" spans="1:20" ht="18.95" hidden="1" customHeight="1" x14ac:dyDescent="0.25">
      <c r="A22" s="653"/>
      <c r="B22" s="659" t="s">
        <v>19876</v>
      </c>
      <c r="C22" s="90">
        <v>0.45</v>
      </c>
      <c r="D22" s="86" t="e">
        <f>IF(#REF!="P",IF(D$4&lt;&gt;$C22,0,D2*D3),0)+IF(#REF!="P",[30]Dren_Quantificacao!F37,0)+[30]Dren_Quantificacao!F127+[30]Dren_Quantificacao!F129</f>
        <v>#REF!</v>
      </c>
      <c r="E22" s="86" t="e">
        <f>IF(#REF!="P",IF(E$4&lt;&gt;$C22,0,E2*E3),0)+IF(#REF!="P",[30]Dren_Quantificacao!G37,0)+[30]Dren_Quantificacao!G127+[30]Dren_Quantificacao!G129</f>
        <v>#REF!</v>
      </c>
      <c r="F22" s="86" t="e">
        <f>IF(#REF!="P",IF(F$4&lt;&gt;$C22,0,F2*F3),0)+IF(#REF!="P",[30]Dren_Quantificacao!H37,0)+[30]Dren_Quantificacao!H127+[30]Dren_Quantificacao!H129</f>
        <v>#REF!</v>
      </c>
      <c r="G22" s="86" t="e">
        <f>IF(#REF!="P",IF(G$4&lt;&gt;$C22,0,G2*G3),0)+IF(#REF!="P",[30]Dren_Quantificacao!I37,0)+[30]Dren_Quantificacao!I127+[30]Dren_Quantificacao!I129</f>
        <v>#REF!</v>
      </c>
      <c r="H22" s="86" t="e">
        <f>IF(#REF!="P",IF(H$4&lt;&gt;$C22,0,H2*H3),0)+IF(#REF!="P",[30]Dren_Quantificacao!J37,0)+[30]Dren_Quantificacao!J127+[30]Dren_Quantificacao!J129</f>
        <v>#REF!</v>
      </c>
      <c r="I22" s="86" t="e">
        <f>IF(#REF!="P",IF(I$4&lt;&gt;$C22,0,I2*I3),0)+IF(#REF!="P",[30]Dren_Quantificacao!K37,0)+[30]Dren_Quantificacao!K127+[30]Dren_Quantificacao!K129</f>
        <v>#REF!</v>
      </c>
      <c r="J22" s="86"/>
      <c r="K22" s="86"/>
      <c r="L22" s="87"/>
      <c r="M22" s="87"/>
      <c r="N22" s="87"/>
      <c r="O22" s="87"/>
      <c r="P22" s="87"/>
      <c r="Q22" s="87"/>
      <c r="R22" s="87"/>
      <c r="T22" s="75" t="e">
        <f t="shared" si="0"/>
        <v>#REF!</v>
      </c>
    </row>
    <row r="23" spans="1:20" ht="18.95" hidden="1" customHeight="1" x14ac:dyDescent="0.25">
      <c r="A23" s="653"/>
      <c r="B23" s="660"/>
      <c r="C23" s="94">
        <v>0.5</v>
      </c>
      <c r="D23" s="91" t="e">
        <f>IF(D$4&lt;&gt;$C23,0,IF(D$5="P",D1*D2,0))+IF(#REF!="P",[30]Dren_Quantificacao!F37,0)</f>
        <v>#REF!</v>
      </c>
      <c r="E23" s="91" t="e">
        <f>IF(E$4&lt;&gt;$C23,0,IF(E$5="P",E1*E2,0))+IF(#REF!="P",[30]Dren_Quantificacao!G37,0)</f>
        <v>#REF!</v>
      </c>
      <c r="F23" s="91" t="e">
        <f>IF(F$4&lt;&gt;$C23,0,IF(F$5="P",F1*F2,0))+IF(#REF!="P",[30]Dren_Quantificacao!H37,0)</f>
        <v>#REF!</v>
      </c>
      <c r="G23" s="91" t="e">
        <f>IF(G$4&lt;&gt;$C23,0,IF(G$5="P",G1*G2,0))+IF(#REF!="P",[30]Dren_Quantificacao!I37,0)</f>
        <v>#REF!</v>
      </c>
      <c r="H23" s="91" t="e">
        <f>IF(H$4&lt;&gt;$C23,0,IF(H$5="P",H1*H2,0))+IF(#REF!="P",[30]Dren_Quantificacao!J37,0)</f>
        <v>#REF!</v>
      </c>
      <c r="I23" s="91" t="e">
        <f>IF(I$4&lt;&gt;$C23,0,IF(I$5="P",I1*I2,0))+IF(#REF!="P",[30]Dren_Quantificacao!K37,0)</f>
        <v>#REF!</v>
      </c>
      <c r="J23" s="91"/>
      <c r="K23" s="91"/>
      <c r="L23" s="87"/>
      <c r="M23" s="87"/>
      <c r="N23" s="87"/>
      <c r="O23" s="87"/>
      <c r="P23" s="87"/>
      <c r="Q23" s="87"/>
      <c r="R23" s="87"/>
      <c r="T23" s="75" t="e">
        <f t="shared" si="0"/>
        <v>#REF!</v>
      </c>
    </row>
    <row r="24" spans="1:20" ht="18.95" hidden="1" customHeight="1" x14ac:dyDescent="0.25">
      <c r="A24" s="653"/>
      <c r="B24" s="660"/>
      <c r="C24" s="80">
        <v>0.6</v>
      </c>
      <c r="D24" s="91" t="e">
        <f>IF(D$4&lt;&gt;$C24,0,IF(D$5="P",D2*D3,0))+IF(#REF!="P",[30]Dren_Quantificacao!F38,0)+[30]Dren_Quantificacao!F128+[30]Dren_Quantificacao!F130</f>
        <v>#REF!</v>
      </c>
      <c r="E24" s="91" t="e">
        <f>IF(E$4&lt;&gt;$C24,0,IF(E$5="P",E2*E3,0))+IF(#REF!="P",[30]Dren_Quantificacao!G38,0)+[30]Dren_Quantificacao!G128+[30]Dren_Quantificacao!G130</f>
        <v>#REF!</v>
      </c>
      <c r="F24" s="91" t="e">
        <f>IF(F$4&lt;&gt;$C24,0,IF(F$5="P",F2*F3,0))+IF(#REF!="P",[30]Dren_Quantificacao!H38,0)+[30]Dren_Quantificacao!H128+[30]Dren_Quantificacao!H130</f>
        <v>#REF!</v>
      </c>
      <c r="G24" s="91" t="e">
        <f>IF(G$4&lt;&gt;$C24,0,IF(G$5="P",G2*G3,0))+IF(#REF!="P",[30]Dren_Quantificacao!I38,0)+[30]Dren_Quantificacao!I128+[30]Dren_Quantificacao!I130</f>
        <v>#REF!</v>
      </c>
      <c r="H24" s="91" t="e">
        <f>IF(H$4&lt;&gt;$C24,0,IF(H$5="P",H2*H3,0))+IF(#REF!="P",[30]Dren_Quantificacao!J38,0)+[30]Dren_Quantificacao!J128+[30]Dren_Quantificacao!J130</f>
        <v>#REF!</v>
      </c>
      <c r="I24" s="91" t="e">
        <f>IF(I$4&lt;&gt;$C24,0,IF(I$5="P",I2*I3,0))+IF(#REF!="P",[30]Dren_Quantificacao!K38,0)+[30]Dren_Quantificacao!K128+[30]Dren_Quantificacao!K130</f>
        <v>#REF!</v>
      </c>
      <c r="J24" s="91"/>
      <c r="K24" s="91"/>
      <c r="L24" s="87"/>
      <c r="M24" s="87"/>
      <c r="N24" s="87"/>
      <c r="O24" s="87"/>
      <c r="P24" s="87"/>
      <c r="Q24" s="87"/>
      <c r="R24" s="87"/>
      <c r="T24" s="75" t="e">
        <f t="shared" si="0"/>
        <v>#REF!</v>
      </c>
    </row>
    <row r="25" spans="1:20" ht="18.95" hidden="1" customHeight="1" x14ac:dyDescent="0.25">
      <c r="A25" s="653"/>
      <c r="B25" s="660"/>
      <c r="C25" s="80">
        <v>0.75</v>
      </c>
      <c r="D25" s="91">
        <f t="shared" ref="D25:I25" si="12">IF(D$4&lt;&gt;$C25,0,IF(D$5="P",D2*D3,0))</f>
        <v>0</v>
      </c>
      <c r="E25" s="91">
        <f t="shared" si="12"/>
        <v>0</v>
      </c>
      <c r="F25" s="91">
        <f t="shared" si="12"/>
        <v>0</v>
      </c>
      <c r="G25" s="91">
        <f t="shared" si="12"/>
        <v>0</v>
      </c>
      <c r="H25" s="91">
        <f t="shared" si="12"/>
        <v>0</v>
      </c>
      <c r="I25" s="91">
        <f t="shared" si="12"/>
        <v>0</v>
      </c>
      <c r="J25" s="91"/>
      <c r="K25" s="91"/>
      <c r="L25" s="87"/>
      <c r="M25" s="87"/>
      <c r="N25" s="87"/>
      <c r="O25" s="87"/>
      <c r="P25" s="87"/>
      <c r="Q25" s="87"/>
      <c r="R25" s="87"/>
      <c r="T25" s="75">
        <f t="shared" si="0"/>
        <v>0</v>
      </c>
    </row>
    <row r="26" spans="1:20" ht="18.95" hidden="1" customHeight="1" x14ac:dyDescent="0.25">
      <c r="A26" s="653"/>
      <c r="B26" s="660"/>
      <c r="C26" s="80">
        <v>0.9</v>
      </c>
      <c r="D26" s="91">
        <f t="shared" ref="D26:I26" si="13">IF(D$4&lt;&gt;$C26,0,IF(D$5="P",D2*D3,0))</f>
        <v>0</v>
      </c>
      <c r="E26" s="91">
        <f t="shared" si="13"/>
        <v>0</v>
      </c>
      <c r="F26" s="91">
        <f t="shared" si="13"/>
        <v>0</v>
      </c>
      <c r="G26" s="91">
        <f t="shared" si="13"/>
        <v>0</v>
      </c>
      <c r="H26" s="91">
        <f t="shared" si="13"/>
        <v>0</v>
      </c>
      <c r="I26" s="91">
        <f t="shared" si="13"/>
        <v>0</v>
      </c>
      <c r="J26" s="91"/>
      <c r="K26" s="91"/>
      <c r="L26" s="87"/>
      <c r="M26" s="87"/>
      <c r="N26" s="87"/>
      <c r="O26" s="87"/>
      <c r="P26" s="87"/>
      <c r="Q26" s="87"/>
      <c r="R26" s="87"/>
      <c r="T26" s="75">
        <f t="shared" si="0"/>
        <v>0</v>
      </c>
    </row>
    <row r="27" spans="1:20" ht="18.95" hidden="1" customHeight="1" x14ac:dyDescent="0.25">
      <c r="A27" s="653"/>
      <c r="B27" s="660"/>
      <c r="C27" s="80">
        <v>1.05</v>
      </c>
      <c r="D27" s="91">
        <f t="shared" ref="D27:I27" si="14">IF(D$4&lt;&gt;$C27,0,IF(D$5="P",D2*D3,0))</f>
        <v>0</v>
      </c>
      <c r="E27" s="91">
        <f t="shared" si="14"/>
        <v>0</v>
      </c>
      <c r="F27" s="91">
        <f t="shared" si="14"/>
        <v>0</v>
      </c>
      <c r="G27" s="91">
        <f t="shared" si="14"/>
        <v>0</v>
      </c>
      <c r="H27" s="91">
        <f t="shared" si="14"/>
        <v>0</v>
      </c>
      <c r="I27" s="91">
        <f t="shared" si="14"/>
        <v>0</v>
      </c>
      <c r="J27" s="91"/>
      <c r="K27" s="91"/>
      <c r="L27" s="87"/>
      <c r="M27" s="87"/>
      <c r="N27" s="87"/>
      <c r="O27" s="87"/>
      <c r="P27" s="87"/>
      <c r="Q27" s="87"/>
      <c r="R27" s="87"/>
      <c r="T27" s="75">
        <f t="shared" si="0"/>
        <v>0</v>
      </c>
    </row>
    <row r="28" spans="1:20" ht="18.95" hidden="1" customHeight="1" x14ac:dyDescent="0.25">
      <c r="A28" s="653"/>
      <c r="B28" s="660"/>
      <c r="C28" s="80">
        <v>1.2</v>
      </c>
      <c r="D28" s="91">
        <f t="shared" ref="D28:I28" si="15">IF(D$4&lt;&gt;$C28,0,IF(D$5="P",D2*D3,0))</f>
        <v>0</v>
      </c>
      <c r="E28" s="91">
        <f t="shared" si="15"/>
        <v>0</v>
      </c>
      <c r="F28" s="91">
        <f t="shared" si="15"/>
        <v>0</v>
      </c>
      <c r="G28" s="91">
        <f t="shared" si="15"/>
        <v>0</v>
      </c>
      <c r="H28" s="91">
        <f t="shared" si="15"/>
        <v>0</v>
      </c>
      <c r="I28" s="91">
        <f t="shared" si="15"/>
        <v>0</v>
      </c>
      <c r="J28" s="91"/>
      <c r="K28" s="91"/>
      <c r="L28" s="87"/>
      <c r="M28" s="87"/>
      <c r="N28" s="87"/>
      <c r="O28" s="87"/>
      <c r="P28" s="87"/>
      <c r="Q28" s="87"/>
      <c r="R28" s="87"/>
      <c r="T28" s="75">
        <f t="shared" si="0"/>
        <v>0</v>
      </c>
    </row>
    <row r="29" spans="1:20" ht="18.95" hidden="1" customHeight="1" thickBot="1" x14ac:dyDescent="0.3">
      <c r="A29" s="653"/>
      <c r="B29" s="661"/>
      <c r="C29" s="82">
        <v>1.5</v>
      </c>
      <c r="D29" s="88">
        <f t="shared" ref="D29:I29" si="16">IF(D$4&lt;&gt;$C29,0,IF(D$5="P",D2*D3,0))</f>
        <v>0</v>
      </c>
      <c r="E29" s="88">
        <f t="shared" si="16"/>
        <v>0</v>
      </c>
      <c r="F29" s="88">
        <f t="shared" si="16"/>
        <v>0</v>
      </c>
      <c r="G29" s="88">
        <f t="shared" si="16"/>
        <v>0</v>
      </c>
      <c r="H29" s="88">
        <f t="shared" si="16"/>
        <v>0</v>
      </c>
      <c r="I29" s="88">
        <f t="shared" si="16"/>
        <v>0</v>
      </c>
      <c r="J29" s="88"/>
      <c r="K29" s="88"/>
      <c r="L29" s="87"/>
      <c r="M29" s="87"/>
      <c r="N29" s="87"/>
      <c r="O29" s="87"/>
      <c r="P29" s="87"/>
      <c r="Q29" s="87"/>
      <c r="R29" s="87"/>
      <c r="T29" s="75">
        <f t="shared" si="0"/>
        <v>0</v>
      </c>
    </row>
    <row r="30" spans="1:20" ht="18.95" hidden="1" customHeight="1" x14ac:dyDescent="0.25">
      <c r="A30" s="653"/>
      <c r="B30" s="659" t="s">
        <v>19877</v>
      </c>
      <c r="C30" s="90" t="s">
        <v>19878</v>
      </c>
      <c r="D30" s="86">
        <f>+IF([30]Dren_Quantificacao!F7=1.5,D2*D3,0)</f>
        <v>0</v>
      </c>
      <c r="E30" s="86">
        <f>+IF([30]Dren_Quantificacao!G7=1.5,E2*E3,0)</f>
        <v>0</v>
      </c>
      <c r="F30" s="86">
        <f>+IF([30]Dren_Quantificacao!H7=1.5,F2*F3,0)</f>
        <v>0</v>
      </c>
      <c r="G30" s="86">
        <f>+IF([30]Dren_Quantificacao!I7=1.5,G2*G3,0)</f>
        <v>0</v>
      </c>
      <c r="H30" s="86">
        <f>+IF([30]Dren_Quantificacao!J7=1.5,H2*H3,0)</f>
        <v>0</v>
      </c>
      <c r="I30" s="86">
        <f>+IF([30]Dren_Quantificacao!K7=1.5,I2*I3,0)</f>
        <v>0</v>
      </c>
      <c r="J30" s="86"/>
      <c r="K30" s="86"/>
      <c r="L30" s="87"/>
      <c r="M30" s="87"/>
      <c r="N30" s="87"/>
      <c r="O30" s="87"/>
      <c r="P30" s="87"/>
      <c r="Q30" s="87"/>
      <c r="R30" s="87"/>
      <c r="T30" s="75">
        <f t="shared" si="0"/>
        <v>0</v>
      </c>
    </row>
    <row r="31" spans="1:20" ht="18.95" hidden="1" customHeight="1" x14ac:dyDescent="0.25">
      <c r="A31" s="653"/>
      <c r="B31" s="660"/>
      <c r="C31" s="80" t="s">
        <v>19879</v>
      </c>
      <c r="D31" s="91">
        <f>+IF([30]Dren_Quantificacao!F7=2,D2*D3,0)</f>
        <v>0</v>
      </c>
      <c r="E31" s="91">
        <f>+IF([30]Dren_Quantificacao!G7=2,E2*E3,0)</f>
        <v>0</v>
      </c>
      <c r="F31" s="91">
        <f>+IF([30]Dren_Quantificacao!H7=2,F2*F3,0)</f>
        <v>0</v>
      </c>
      <c r="G31" s="91">
        <f>+IF([30]Dren_Quantificacao!I7=2,G2*G3,0)</f>
        <v>0</v>
      </c>
      <c r="H31" s="91">
        <f>+IF([30]Dren_Quantificacao!J7=2,H2*H3,0)</f>
        <v>0</v>
      </c>
      <c r="I31" s="91">
        <f>+IF([30]Dren_Quantificacao!K7=2,I2*I3,0)</f>
        <v>0</v>
      </c>
      <c r="J31" s="91"/>
      <c r="K31" s="91"/>
      <c r="L31" s="87"/>
      <c r="M31" s="87"/>
      <c r="N31" s="87"/>
      <c r="O31" s="87"/>
      <c r="P31" s="87"/>
      <c r="Q31" s="87"/>
      <c r="R31" s="87"/>
      <c r="T31" s="75">
        <f t="shared" si="0"/>
        <v>0</v>
      </c>
    </row>
    <row r="32" spans="1:20" ht="18.95" hidden="1" customHeight="1" x14ac:dyDescent="0.25">
      <c r="A32" s="653"/>
      <c r="B32" s="660"/>
      <c r="C32" s="80" t="s">
        <v>19880</v>
      </c>
      <c r="D32" s="91">
        <f>+IF([30]Dren_Quantificacao!F7=2.5,D2*D3,0)</f>
        <v>0</v>
      </c>
      <c r="E32" s="91">
        <f>+IF([30]Dren_Quantificacao!G7=2.5,E2*E3,0)</f>
        <v>0</v>
      </c>
      <c r="F32" s="91">
        <f>+IF([30]Dren_Quantificacao!H7=2.5,F2*F3,0)</f>
        <v>0</v>
      </c>
      <c r="G32" s="91">
        <f>+IF([30]Dren_Quantificacao!I7=2.5,G2*G3,0)</f>
        <v>0</v>
      </c>
      <c r="H32" s="91">
        <f>+IF([30]Dren_Quantificacao!J7=2.5,H2*H3,0)</f>
        <v>0</v>
      </c>
      <c r="I32" s="91">
        <f>+IF([30]Dren_Quantificacao!K7=2.5,I2*I3,0)</f>
        <v>0</v>
      </c>
      <c r="J32" s="91"/>
      <c r="K32" s="91"/>
      <c r="L32" s="87"/>
      <c r="M32" s="87"/>
      <c r="N32" s="87"/>
      <c r="O32" s="87"/>
      <c r="P32" s="87"/>
      <c r="Q32" s="87"/>
      <c r="R32" s="87"/>
      <c r="T32" s="75">
        <f t="shared" si="0"/>
        <v>0</v>
      </c>
    </row>
    <row r="33" spans="1:21" ht="18.95" hidden="1" customHeight="1" thickBot="1" x14ac:dyDescent="0.3">
      <c r="A33" s="653"/>
      <c r="B33" s="661"/>
      <c r="C33" s="82" t="s">
        <v>19881</v>
      </c>
      <c r="D33" s="88">
        <f>+IF([30]Dren_Quantificacao!F7=3,D2*D3,0)</f>
        <v>0</v>
      </c>
      <c r="E33" s="88">
        <f>+IF([30]Dren_Quantificacao!G7=3,E2*E3,0)</f>
        <v>0</v>
      </c>
      <c r="F33" s="88">
        <f>+IF([30]Dren_Quantificacao!H7=3,F2*F3,0)</f>
        <v>0</v>
      </c>
      <c r="G33" s="88">
        <f>+IF([30]Dren_Quantificacao!I7=3,G2*G3,0)</f>
        <v>0</v>
      </c>
      <c r="H33" s="88">
        <f>+IF([30]Dren_Quantificacao!J7=3,H2*H3,0)</f>
        <v>0</v>
      </c>
      <c r="I33" s="88">
        <f>+IF([30]Dren_Quantificacao!K7=3,I2*I3,0)</f>
        <v>0</v>
      </c>
      <c r="J33" s="88"/>
      <c r="K33" s="88"/>
      <c r="L33" s="87"/>
      <c r="M33" s="87"/>
      <c r="N33" s="87"/>
      <c r="O33" s="87"/>
      <c r="P33" s="87"/>
      <c r="Q33" s="87"/>
      <c r="R33" s="87"/>
      <c r="T33" s="75">
        <f t="shared" si="0"/>
        <v>0</v>
      </c>
    </row>
    <row r="34" spans="1:21" s="79" customFormat="1" ht="18.95" hidden="1" customHeight="1" x14ac:dyDescent="0.25">
      <c r="A34" s="653"/>
      <c r="B34" s="715" t="s">
        <v>19882</v>
      </c>
      <c r="C34" s="76" t="s">
        <v>29</v>
      </c>
      <c r="D34" s="77"/>
      <c r="E34" s="77"/>
      <c r="F34" s="77"/>
      <c r="G34" s="77"/>
      <c r="H34" s="77"/>
      <c r="I34" s="77"/>
      <c r="J34" s="77"/>
      <c r="K34" s="77"/>
      <c r="L34" s="78"/>
      <c r="M34" s="73"/>
      <c r="N34" s="73"/>
      <c r="O34" s="73"/>
      <c r="P34" s="73"/>
      <c r="Q34" s="73"/>
      <c r="R34" s="73"/>
      <c r="S34" s="95"/>
      <c r="T34" s="75">
        <f t="shared" ref="T34:T65" si="17">SUM(D34:K34)</f>
        <v>0</v>
      </c>
      <c r="U34" s="95"/>
    </row>
    <row r="35" spans="1:21" s="79" customFormat="1" ht="18.95" hidden="1" customHeight="1" x14ac:dyDescent="0.25">
      <c r="A35" s="653"/>
      <c r="B35" s="716"/>
      <c r="C35" s="96" t="s">
        <v>36</v>
      </c>
      <c r="D35" s="97">
        <f>+[30]Dren_Quantificacao!F42</f>
        <v>0</v>
      </c>
      <c r="E35" s="97">
        <f>+[30]Dren_Quantificacao!G42</f>
        <v>0</v>
      </c>
      <c r="F35" s="97">
        <f>+[30]Dren_Quantificacao!H42</f>
        <v>0</v>
      </c>
      <c r="G35" s="97">
        <f>+[30]Dren_Quantificacao!I42</f>
        <v>0</v>
      </c>
      <c r="H35" s="97">
        <f>+[30]Dren_Quantificacao!J42</f>
        <v>0</v>
      </c>
      <c r="I35" s="97">
        <f>+[30]Dren_Quantificacao!K42</f>
        <v>0</v>
      </c>
      <c r="J35" s="97"/>
      <c r="K35" s="98"/>
      <c r="L35" s="78"/>
      <c r="M35" s="73"/>
      <c r="N35" s="73"/>
      <c r="O35" s="73"/>
      <c r="P35" s="73"/>
      <c r="Q35" s="73"/>
      <c r="R35" s="73"/>
      <c r="S35" s="95"/>
      <c r="T35" s="75">
        <f t="shared" si="17"/>
        <v>0</v>
      </c>
      <c r="U35" s="95"/>
    </row>
    <row r="36" spans="1:21" s="79" customFormat="1" ht="18.95" hidden="1" customHeight="1" x14ac:dyDescent="0.25">
      <c r="A36" s="653"/>
      <c r="B36" s="716"/>
      <c r="C36" s="96" t="s">
        <v>161</v>
      </c>
      <c r="D36" s="97">
        <f>+[30]Dren_Quantificacao!F43</f>
        <v>0</v>
      </c>
      <c r="E36" s="97">
        <f>+[30]Dren_Quantificacao!G43</f>
        <v>0</v>
      </c>
      <c r="F36" s="97">
        <f>+[30]Dren_Quantificacao!H43</f>
        <v>0</v>
      </c>
      <c r="G36" s="97">
        <f>+[30]Dren_Quantificacao!I43</f>
        <v>0</v>
      </c>
      <c r="H36" s="97">
        <f>+[30]Dren_Quantificacao!J43</f>
        <v>0</v>
      </c>
      <c r="I36" s="97">
        <f>+[30]Dren_Quantificacao!K43</f>
        <v>0</v>
      </c>
      <c r="J36" s="97"/>
      <c r="K36" s="97"/>
      <c r="L36" s="99"/>
      <c r="M36" s="99"/>
      <c r="N36" s="99"/>
      <c r="O36" s="99"/>
      <c r="P36" s="99"/>
      <c r="Q36" s="99"/>
      <c r="R36" s="99"/>
      <c r="S36" s="95"/>
      <c r="T36" s="75">
        <f t="shared" si="17"/>
        <v>0</v>
      </c>
      <c r="U36" s="95"/>
    </row>
    <row r="37" spans="1:21" s="79" customFormat="1" ht="18.95" hidden="1" customHeight="1" x14ac:dyDescent="0.25">
      <c r="A37" s="653"/>
      <c r="B37" s="716"/>
      <c r="C37" s="96" t="s">
        <v>39</v>
      </c>
      <c r="D37" s="97">
        <f>+[30]Dren_Quantificacao!F44</f>
        <v>0</v>
      </c>
      <c r="E37" s="97">
        <f>+[30]Dren_Quantificacao!G44</f>
        <v>0</v>
      </c>
      <c r="F37" s="97">
        <f>+[30]Dren_Quantificacao!H44</f>
        <v>0</v>
      </c>
      <c r="G37" s="97">
        <f>+[30]Dren_Quantificacao!I44</f>
        <v>0</v>
      </c>
      <c r="H37" s="97">
        <f>+[30]Dren_Quantificacao!J44</f>
        <v>0</v>
      </c>
      <c r="I37" s="97">
        <f>+[30]Dren_Quantificacao!K44</f>
        <v>0</v>
      </c>
      <c r="J37" s="97"/>
      <c r="K37" s="97"/>
      <c r="L37" s="99"/>
      <c r="M37" s="99"/>
      <c r="N37" s="99"/>
      <c r="O37" s="99"/>
      <c r="P37" s="99"/>
      <c r="Q37" s="99"/>
      <c r="R37" s="99"/>
      <c r="T37" s="75">
        <f t="shared" si="17"/>
        <v>0</v>
      </c>
    </row>
    <row r="38" spans="1:21" s="79" customFormat="1" ht="18.95" hidden="1" customHeight="1" x14ac:dyDescent="0.25">
      <c r="A38" s="653"/>
      <c r="B38" s="716"/>
      <c r="C38" s="96" t="s">
        <v>43</v>
      </c>
      <c r="D38" s="97">
        <f>+[30]Dren_Quantificacao!F45</f>
        <v>0</v>
      </c>
      <c r="E38" s="97">
        <f>+[30]Dren_Quantificacao!G45</f>
        <v>0</v>
      </c>
      <c r="F38" s="97">
        <f>+[30]Dren_Quantificacao!H45</f>
        <v>0</v>
      </c>
      <c r="G38" s="97">
        <f>+[30]Dren_Quantificacao!I45</f>
        <v>0</v>
      </c>
      <c r="H38" s="97">
        <f>+[30]Dren_Quantificacao!J45</f>
        <v>0</v>
      </c>
      <c r="I38" s="97">
        <f>+[30]Dren_Quantificacao!K45</f>
        <v>0</v>
      </c>
      <c r="J38" s="97"/>
      <c r="K38" s="97"/>
      <c r="L38" s="99"/>
      <c r="M38" s="99"/>
      <c r="N38" s="99"/>
      <c r="O38" s="99"/>
      <c r="P38" s="99"/>
      <c r="Q38" s="99"/>
      <c r="R38" s="99"/>
      <c r="T38" s="75">
        <f t="shared" si="17"/>
        <v>0</v>
      </c>
    </row>
    <row r="39" spans="1:21" s="79" customFormat="1" ht="18.95" hidden="1" customHeight="1" x14ac:dyDescent="0.25">
      <c r="A39" s="653"/>
      <c r="B39" s="716"/>
      <c r="C39" s="96" t="s">
        <v>45</v>
      </c>
      <c r="D39" s="97">
        <f>+[30]Dren_Quantificacao!F46</f>
        <v>0</v>
      </c>
      <c r="E39" s="97">
        <f>+[30]Dren_Quantificacao!G46</f>
        <v>0</v>
      </c>
      <c r="F39" s="97">
        <f>+[30]Dren_Quantificacao!H46</f>
        <v>0</v>
      </c>
      <c r="G39" s="97">
        <f>+[30]Dren_Quantificacao!I46</f>
        <v>0</v>
      </c>
      <c r="H39" s="97">
        <f>+[30]Dren_Quantificacao!J46</f>
        <v>0</v>
      </c>
      <c r="I39" s="97">
        <f>+[30]Dren_Quantificacao!K46</f>
        <v>0</v>
      </c>
      <c r="J39" s="97"/>
      <c r="K39" s="97"/>
      <c r="L39" s="99"/>
      <c r="M39" s="99"/>
      <c r="N39" s="99"/>
      <c r="O39" s="99"/>
      <c r="P39" s="99"/>
      <c r="Q39" s="99"/>
      <c r="R39" s="99"/>
      <c r="T39" s="75">
        <f t="shared" si="17"/>
        <v>0</v>
      </c>
    </row>
    <row r="40" spans="1:21" s="79" customFormat="1" ht="18.95" hidden="1" customHeight="1" x14ac:dyDescent="0.25">
      <c r="A40" s="653"/>
      <c r="B40" s="716"/>
      <c r="C40" s="96" t="s">
        <v>19883</v>
      </c>
      <c r="D40" s="100">
        <f>+[30]Dren_Quantificacao!F47</f>
        <v>0</v>
      </c>
      <c r="E40" s="100">
        <f>+[30]Dren_Quantificacao!G47</f>
        <v>0</v>
      </c>
      <c r="F40" s="100">
        <f>+[30]Dren_Quantificacao!H47</f>
        <v>0</v>
      </c>
      <c r="G40" s="100">
        <f>+[30]Dren_Quantificacao!I47</f>
        <v>0</v>
      </c>
      <c r="H40" s="100">
        <f>+[30]Dren_Quantificacao!J47</f>
        <v>0</v>
      </c>
      <c r="I40" s="100">
        <f>+[30]Dren_Quantificacao!K47</f>
        <v>0</v>
      </c>
      <c r="J40" s="100"/>
      <c r="K40" s="100"/>
      <c r="L40" s="99"/>
      <c r="M40" s="99"/>
      <c r="N40" s="99"/>
      <c r="O40" s="99"/>
      <c r="P40" s="99"/>
      <c r="Q40" s="99"/>
      <c r="R40" s="99"/>
      <c r="T40" s="75">
        <f t="shared" si="17"/>
        <v>0</v>
      </c>
    </row>
    <row r="41" spans="1:21" s="79" customFormat="1" ht="18.95" hidden="1" customHeight="1" thickBot="1" x14ac:dyDescent="0.3">
      <c r="A41" s="653"/>
      <c r="B41" s="717"/>
      <c r="C41" s="101" t="s">
        <v>19884</v>
      </c>
      <c r="D41" s="88"/>
      <c r="E41" s="88"/>
      <c r="F41" s="88"/>
      <c r="G41" s="88"/>
      <c r="H41" s="88"/>
      <c r="I41" s="88"/>
      <c r="J41" s="88"/>
      <c r="K41" s="102"/>
      <c r="L41" s="72"/>
      <c r="M41" s="73"/>
      <c r="N41" s="73"/>
      <c r="O41" s="73"/>
      <c r="P41" s="73"/>
      <c r="Q41" s="73"/>
      <c r="R41" s="73"/>
      <c r="S41" s="74"/>
      <c r="T41" s="75">
        <f t="shared" si="17"/>
        <v>0</v>
      </c>
    </row>
    <row r="42" spans="1:21" ht="18.95" hidden="1" customHeight="1" x14ac:dyDescent="0.25">
      <c r="A42" s="653"/>
      <c r="B42" s="659" t="s">
        <v>19885</v>
      </c>
      <c r="C42" s="90" t="s">
        <v>19886</v>
      </c>
      <c r="D42" s="91"/>
      <c r="E42" s="91"/>
      <c r="F42" s="91"/>
      <c r="G42" s="91"/>
      <c r="H42" s="91"/>
      <c r="I42" s="91"/>
      <c r="J42" s="91"/>
      <c r="K42" s="103"/>
      <c r="L42" s="72"/>
      <c r="M42" s="73"/>
      <c r="N42" s="73"/>
      <c r="O42" s="73"/>
      <c r="P42" s="73"/>
      <c r="Q42" s="73"/>
      <c r="R42" s="73"/>
      <c r="T42" s="75">
        <f t="shared" si="17"/>
        <v>0</v>
      </c>
    </row>
    <row r="43" spans="1:21" ht="18.95" hidden="1" customHeight="1" x14ac:dyDescent="0.25">
      <c r="A43" s="653"/>
      <c r="B43" s="660"/>
      <c r="C43" s="80" t="s">
        <v>19887</v>
      </c>
      <c r="D43" s="91">
        <f t="shared" ref="D43:I43" si="18">IF(D45=0,0,IF(D4=0,D7+0.2,IF(D4=0.6,1,IF(D4&lt;=0.8,1.2,IF(D4&lt;=1,1.5,IF(D4&lt;=1.2,1.7,2))))))</f>
        <v>0</v>
      </c>
      <c r="E43" s="91">
        <f t="shared" si="18"/>
        <v>0</v>
      </c>
      <c r="F43" s="91">
        <f t="shared" si="18"/>
        <v>0</v>
      </c>
      <c r="G43" s="91">
        <f t="shared" si="18"/>
        <v>0</v>
      </c>
      <c r="H43" s="91">
        <f t="shared" si="18"/>
        <v>0</v>
      </c>
      <c r="I43" s="91">
        <f t="shared" si="18"/>
        <v>0</v>
      </c>
      <c r="J43" s="91"/>
      <c r="K43" s="103"/>
      <c r="L43" s="72"/>
      <c r="M43" s="73"/>
      <c r="N43" s="73"/>
      <c r="O43" s="73"/>
      <c r="P43" s="73"/>
      <c r="Q43" s="73"/>
      <c r="R43" s="73"/>
      <c r="T43" s="75">
        <f t="shared" si="17"/>
        <v>0</v>
      </c>
    </row>
    <row r="44" spans="1:21" ht="18.95" hidden="1" customHeight="1" x14ac:dyDescent="0.25">
      <c r="A44" s="653"/>
      <c r="B44" s="660"/>
      <c r="C44" s="80" t="s">
        <v>19888</v>
      </c>
      <c r="D44" s="91">
        <f t="shared" ref="D44:I44" si="19">IF(D42=0,0,+(D42-D43)*D45)</f>
        <v>0</v>
      </c>
      <c r="E44" s="91">
        <f t="shared" si="19"/>
        <v>0</v>
      </c>
      <c r="F44" s="91">
        <f t="shared" si="19"/>
        <v>0</v>
      </c>
      <c r="G44" s="91">
        <f t="shared" si="19"/>
        <v>0</v>
      </c>
      <c r="H44" s="91">
        <f t="shared" si="19"/>
        <v>0</v>
      </c>
      <c r="I44" s="91">
        <f t="shared" si="19"/>
        <v>0</v>
      </c>
      <c r="J44" s="91"/>
      <c r="K44" s="103"/>
      <c r="L44" s="72"/>
      <c r="M44" s="73"/>
      <c r="N44" s="73"/>
      <c r="O44" s="73"/>
      <c r="P44" s="73"/>
      <c r="Q44" s="73"/>
      <c r="R44" s="73"/>
      <c r="T44" s="75">
        <f t="shared" si="17"/>
        <v>0</v>
      </c>
    </row>
    <row r="45" spans="1:21" ht="18.95" hidden="1" customHeight="1" thickBot="1" x14ac:dyDescent="0.3">
      <c r="A45" s="653"/>
      <c r="B45" s="661"/>
      <c r="C45" s="82" t="s">
        <v>19889</v>
      </c>
      <c r="D45" s="104">
        <f t="shared" ref="D45:I45" si="20">SUM(D34:D40)+IF(D7&gt;0,1,0)</f>
        <v>0</v>
      </c>
      <c r="E45" s="104">
        <f t="shared" si="20"/>
        <v>0</v>
      </c>
      <c r="F45" s="104">
        <f t="shared" si="20"/>
        <v>0</v>
      </c>
      <c r="G45" s="104">
        <f t="shared" si="20"/>
        <v>0</v>
      </c>
      <c r="H45" s="104">
        <f t="shared" si="20"/>
        <v>0</v>
      </c>
      <c r="I45" s="104">
        <f t="shared" si="20"/>
        <v>0</v>
      </c>
      <c r="J45" s="104"/>
      <c r="K45" s="105"/>
      <c r="L45" s="78"/>
      <c r="M45" s="73" t="s">
        <v>19890</v>
      </c>
      <c r="N45" s="73" t="s">
        <v>19891</v>
      </c>
      <c r="O45" s="73" t="s">
        <v>49</v>
      </c>
      <c r="P45" s="73"/>
      <c r="Q45" s="73"/>
      <c r="R45" s="73"/>
      <c r="T45" s="75">
        <f t="shared" si="17"/>
        <v>0</v>
      </c>
    </row>
    <row r="46" spans="1:21" ht="18.95" hidden="1" customHeight="1" x14ac:dyDescent="0.25">
      <c r="A46" s="653"/>
      <c r="B46" s="638" t="s">
        <v>19892</v>
      </c>
      <c r="C46" s="90" t="s">
        <v>19893</v>
      </c>
      <c r="D46" s="86"/>
      <c r="E46" s="86"/>
      <c r="F46" s="86"/>
      <c r="G46" s="86"/>
      <c r="H46" s="86"/>
      <c r="I46" s="86"/>
      <c r="J46" s="86"/>
      <c r="K46" s="86"/>
      <c r="L46" s="87"/>
      <c r="M46" s="87"/>
      <c r="N46" s="87"/>
      <c r="O46" s="87"/>
      <c r="P46" s="87"/>
      <c r="Q46" s="87"/>
      <c r="R46" s="87"/>
      <c r="T46" s="75">
        <f t="shared" si="17"/>
        <v>0</v>
      </c>
    </row>
    <row r="47" spans="1:21" ht="18.95" hidden="1" customHeight="1" thickBot="1" x14ac:dyDescent="0.3">
      <c r="A47" s="653"/>
      <c r="B47" s="640"/>
      <c r="C47" s="101" t="s">
        <v>19894</v>
      </c>
      <c r="D47" s="104"/>
      <c r="E47" s="104"/>
      <c r="F47" s="104"/>
      <c r="G47" s="104"/>
      <c r="H47" s="104"/>
      <c r="I47" s="104"/>
      <c r="J47" s="104"/>
      <c r="K47" s="104"/>
      <c r="L47" s="99"/>
      <c r="M47" s="99"/>
      <c r="N47" s="99"/>
      <c r="O47" s="99"/>
      <c r="P47" s="99"/>
      <c r="Q47" s="99"/>
      <c r="R47" s="99"/>
      <c r="T47" s="75">
        <f t="shared" si="17"/>
        <v>0</v>
      </c>
    </row>
    <row r="48" spans="1:21" ht="25.5" hidden="1" customHeight="1" x14ac:dyDescent="0.25">
      <c r="A48" s="653"/>
      <c r="B48" s="659" t="s">
        <v>19895</v>
      </c>
      <c r="C48" s="90" t="s">
        <v>19896</v>
      </c>
      <c r="D48" s="77">
        <f>+[30]Dren_Quantificacao!F49</f>
        <v>0</v>
      </c>
      <c r="E48" s="77">
        <f>+[30]Dren_Quantificacao!G49</f>
        <v>0</v>
      </c>
      <c r="F48" s="77">
        <f>+[30]Dren_Quantificacao!H49</f>
        <v>0</v>
      </c>
      <c r="G48" s="77">
        <f>+[30]Dren_Quantificacao!I49</f>
        <v>0</v>
      </c>
      <c r="H48" s="77">
        <f>+[30]Dren_Quantificacao!J49</f>
        <v>0</v>
      </c>
      <c r="I48" s="77">
        <f>+[30]Dren_Quantificacao!K49</f>
        <v>0</v>
      </c>
      <c r="J48" s="77"/>
      <c r="K48" s="77"/>
      <c r="L48" s="99"/>
      <c r="M48" s="99"/>
      <c r="N48" s="99"/>
      <c r="O48" s="99"/>
      <c r="P48" s="99"/>
      <c r="Q48" s="99"/>
      <c r="R48" s="99"/>
      <c r="T48" s="75">
        <f t="shared" si="17"/>
        <v>0</v>
      </c>
    </row>
    <row r="49" spans="1:20" s="79" customFormat="1" ht="18.95" hidden="1" customHeight="1" thickBot="1" x14ac:dyDescent="0.3">
      <c r="A49" s="653"/>
      <c r="B49" s="661"/>
      <c r="C49" s="101" t="s">
        <v>19897</v>
      </c>
      <c r="D49" s="104">
        <f>+[30]Dren_Quantificacao!F48</f>
        <v>0</v>
      </c>
      <c r="E49" s="104">
        <f>+[30]Dren_Quantificacao!G48</f>
        <v>0</v>
      </c>
      <c r="F49" s="104">
        <f>+[30]Dren_Quantificacao!H48</f>
        <v>0</v>
      </c>
      <c r="G49" s="104">
        <f>+[30]Dren_Quantificacao!I48</f>
        <v>0</v>
      </c>
      <c r="H49" s="104">
        <f>+[30]Dren_Quantificacao!J48</f>
        <v>0</v>
      </c>
      <c r="I49" s="104">
        <f>+[30]Dren_Quantificacao!K48</f>
        <v>0</v>
      </c>
      <c r="J49" s="104"/>
      <c r="K49" s="104"/>
      <c r="L49" s="99"/>
      <c r="M49" s="99"/>
      <c r="N49" s="99"/>
      <c r="O49" s="99"/>
      <c r="P49" s="99"/>
      <c r="Q49" s="99"/>
      <c r="R49" s="99"/>
      <c r="S49" s="74"/>
      <c r="T49" s="75">
        <f t="shared" si="17"/>
        <v>0</v>
      </c>
    </row>
    <row r="50" spans="1:20" s="79" customFormat="1" ht="18.95" hidden="1" customHeight="1" x14ac:dyDescent="0.25">
      <c r="A50" s="653"/>
      <c r="B50" s="703" t="s">
        <v>19898</v>
      </c>
      <c r="C50" s="76" t="s">
        <v>19899</v>
      </c>
      <c r="D50" s="77">
        <f>+[30]Dren_Quantificacao!F50</f>
        <v>0</v>
      </c>
      <c r="E50" s="77">
        <f>+[30]Dren_Quantificacao!G50</f>
        <v>0</v>
      </c>
      <c r="F50" s="77">
        <f>+[30]Dren_Quantificacao!H50</f>
        <v>0</v>
      </c>
      <c r="G50" s="77">
        <f>+[30]Dren_Quantificacao!I50</f>
        <v>0</v>
      </c>
      <c r="H50" s="77">
        <f>+[30]Dren_Quantificacao!J50</f>
        <v>0</v>
      </c>
      <c r="I50" s="77">
        <f>+[30]Dren_Quantificacao!K50</f>
        <v>0</v>
      </c>
      <c r="J50" s="77"/>
      <c r="K50" s="77"/>
      <c r="L50" s="99"/>
      <c r="M50" s="99"/>
      <c r="N50" s="99"/>
      <c r="O50" s="99"/>
      <c r="P50" s="99"/>
      <c r="Q50" s="99"/>
      <c r="R50" s="99"/>
      <c r="S50" s="74"/>
      <c r="T50" s="75">
        <f t="shared" si="17"/>
        <v>0</v>
      </c>
    </row>
    <row r="51" spans="1:20" s="79" customFormat="1" ht="18.95" hidden="1" customHeight="1" thickBot="1" x14ac:dyDescent="0.3">
      <c r="A51" s="653"/>
      <c r="B51" s="705"/>
      <c r="C51" s="101" t="s">
        <v>19900</v>
      </c>
      <c r="D51" s="104">
        <f>+[30]Dren_Quantificacao!F51</f>
        <v>0</v>
      </c>
      <c r="E51" s="104">
        <f>+[30]Dren_Quantificacao!G51</f>
        <v>0</v>
      </c>
      <c r="F51" s="104">
        <f>+[30]Dren_Quantificacao!H51</f>
        <v>0</v>
      </c>
      <c r="G51" s="104">
        <f>+[30]Dren_Quantificacao!I51</f>
        <v>0</v>
      </c>
      <c r="H51" s="104">
        <f>+[30]Dren_Quantificacao!J51</f>
        <v>0</v>
      </c>
      <c r="I51" s="104">
        <f>+[30]Dren_Quantificacao!K51</f>
        <v>0</v>
      </c>
      <c r="J51" s="104"/>
      <c r="K51" s="104"/>
      <c r="L51" s="99"/>
      <c r="M51" s="99"/>
      <c r="N51" s="99"/>
      <c r="O51" s="99"/>
      <c r="P51" s="99"/>
      <c r="Q51" s="99"/>
      <c r="R51" s="99"/>
      <c r="S51" s="74"/>
      <c r="T51" s="75">
        <f t="shared" si="17"/>
        <v>0</v>
      </c>
    </row>
    <row r="52" spans="1:20" s="79" customFormat="1" ht="18.95" hidden="1" customHeight="1" x14ac:dyDescent="0.25">
      <c r="A52" s="653"/>
      <c r="B52" s="703" t="s">
        <v>19901</v>
      </c>
      <c r="C52" s="76" t="s">
        <v>19899</v>
      </c>
      <c r="D52" s="77">
        <f>+[30]Dren_Quantificacao!F52</f>
        <v>0</v>
      </c>
      <c r="E52" s="77">
        <f>+[30]Dren_Quantificacao!G52</f>
        <v>0</v>
      </c>
      <c r="F52" s="77">
        <f>+[30]Dren_Quantificacao!H52</f>
        <v>0</v>
      </c>
      <c r="G52" s="77">
        <f>+[30]Dren_Quantificacao!I52</f>
        <v>0</v>
      </c>
      <c r="H52" s="77">
        <f>+[30]Dren_Quantificacao!J52</f>
        <v>0</v>
      </c>
      <c r="I52" s="77">
        <f>+[30]Dren_Quantificacao!K52</f>
        <v>0</v>
      </c>
      <c r="J52" s="77"/>
      <c r="K52" s="77"/>
      <c r="L52" s="99"/>
      <c r="M52" s="99"/>
      <c r="N52" s="99"/>
      <c r="O52" s="99"/>
      <c r="P52" s="99"/>
      <c r="Q52" s="99"/>
      <c r="R52" s="99"/>
      <c r="S52" s="74"/>
      <c r="T52" s="75">
        <f t="shared" si="17"/>
        <v>0</v>
      </c>
    </row>
    <row r="53" spans="1:20" s="79" customFormat="1" ht="18.95" hidden="1" customHeight="1" thickBot="1" x14ac:dyDescent="0.3">
      <c r="A53" s="653"/>
      <c r="B53" s="705"/>
      <c r="C53" s="101" t="s">
        <v>19900</v>
      </c>
      <c r="D53" s="104">
        <f>+[30]Dren_Quantificacao!F53</f>
        <v>0</v>
      </c>
      <c r="E53" s="104">
        <f>+[30]Dren_Quantificacao!G53</f>
        <v>0</v>
      </c>
      <c r="F53" s="104">
        <f>+[30]Dren_Quantificacao!H53</f>
        <v>0</v>
      </c>
      <c r="G53" s="104">
        <f>+[30]Dren_Quantificacao!I53</f>
        <v>0</v>
      </c>
      <c r="H53" s="104">
        <f>+[30]Dren_Quantificacao!J53</f>
        <v>0</v>
      </c>
      <c r="I53" s="104">
        <f>+[30]Dren_Quantificacao!K53</f>
        <v>0</v>
      </c>
      <c r="J53" s="104"/>
      <c r="K53" s="104"/>
      <c r="L53" s="99"/>
      <c r="M53" s="99"/>
      <c r="N53" s="99"/>
      <c r="O53" s="99"/>
      <c r="P53" s="99"/>
      <c r="Q53" s="99"/>
      <c r="R53" s="99"/>
      <c r="S53" s="74"/>
      <c r="T53" s="75">
        <f t="shared" si="17"/>
        <v>0</v>
      </c>
    </row>
    <row r="54" spans="1:20" s="79" customFormat="1" ht="18.95" hidden="1" customHeight="1" x14ac:dyDescent="0.25">
      <c r="A54" s="653"/>
      <c r="B54" s="703" t="s">
        <v>19902</v>
      </c>
      <c r="C54" s="76" t="s">
        <v>19903</v>
      </c>
      <c r="D54" s="77">
        <f>+[30]Dren_Quantificacao!F54</f>
        <v>0</v>
      </c>
      <c r="E54" s="77">
        <f>+[30]Dren_Quantificacao!G54</f>
        <v>0</v>
      </c>
      <c r="F54" s="77">
        <f>+[30]Dren_Quantificacao!H54</f>
        <v>0</v>
      </c>
      <c r="G54" s="77">
        <f>+[30]Dren_Quantificacao!I54</f>
        <v>0</v>
      </c>
      <c r="H54" s="77">
        <f>+[30]Dren_Quantificacao!J54</f>
        <v>0</v>
      </c>
      <c r="I54" s="77">
        <f>+[30]Dren_Quantificacao!K54</f>
        <v>0</v>
      </c>
      <c r="J54" s="77"/>
      <c r="K54" s="77"/>
      <c r="L54" s="99"/>
      <c r="M54" s="99"/>
      <c r="N54" s="99"/>
      <c r="O54" s="99"/>
      <c r="P54" s="99"/>
      <c r="Q54" s="99"/>
      <c r="R54" s="99"/>
      <c r="T54" s="75">
        <f t="shared" si="17"/>
        <v>0</v>
      </c>
    </row>
    <row r="55" spans="1:20" s="79" customFormat="1" ht="18.95" hidden="1" customHeight="1" x14ac:dyDescent="0.25">
      <c r="A55" s="653"/>
      <c r="B55" s="704"/>
      <c r="C55" s="96" t="s">
        <v>19904</v>
      </c>
      <c r="D55" s="97">
        <f>+[30]Dren_Quantificacao!F55</f>
        <v>0</v>
      </c>
      <c r="E55" s="97">
        <f>+[30]Dren_Quantificacao!G55</f>
        <v>0</v>
      </c>
      <c r="F55" s="97">
        <f>+[30]Dren_Quantificacao!H55</f>
        <v>0</v>
      </c>
      <c r="G55" s="97">
        <f>+[30]Dren_Quantificacao!I55</f>
        <v>0</v>
      </c>
      <c r="H55" s="97">
        <f>+[30]Dren_Quantificacao!J55</f>
        <v>0</v>
      </c>
      <c r="I55" s="97">
        <f>+[30]Dren_Quantificacao!K55</f>
        <v>0</v>
      </c>
      <c r="J55" s="97"/>
      <c r="K55" s="97"/>
      <c r="L55" s="99"/>
      <c r="M55" s="99"/>
      <c r="N55" s="99"/>
      <c r="O55" s="99"/>
      <c r="P55" s="99"/>
      <c r="Q55" s="99"/>
      <c r="R55" s="99"/>
      <c r="T55" s="75">
        <f t="shared" si="17"/>
        <v>0</v>
      </c>
    </row>
    <row r="56" spans="1:20" s="79" customFormat="1" ht="18.95" hidden="1" customHeight="1" x14ac:dyDescent="0.25">
      <c r="A56" s="653"/>
      <c r="B56" s="704"/>
      <c r="C56" s="96" t="s">
        <v>19905</v>
      </c>
      <c r="D56" s="100">
        <f>+[30]Dren_Quantificacao!F56</f>
        <v>0</v>
      </c>
      <c r="E56" s="100">
        <f>+[30]Dren_Quantificacao!G56</f>
        <v>0</v>
      </c>
      <c r="F56" s="100">
        <f>+[30]Dren_Quantificacao!H56</f>
        <v>0</v>
      </c>
      <c r="G56" s="100">
        <f>+[30]Dren_Quantificacao!I56</f>
        <v>0</v>
      </c>
      <c r="H56" s="100">
        <f>+[30]Dren_Quantificacao!J56</f>
        <v>0</v>
      </c>
      <c r="I56" s="100">
        <f>+[30]Dren_Quantificacao!K56</f>
        <v>0</v>
      </c>
      <c r="J56" s="100"/>
      <c r="K56" s="100"/>
      <c r="L56" s="99"/>
      <c r="M56" s="99"/>
      <c r="N56" s="99"/>
      <c r="O56" s="99"/>
      <c r="P56" s="99"/>
      <c r="Q56" s="99"/>
      <c r="R56" s="99"/>
      <c r="T56" s="75">
        <f t="shared" si="17"/>
        <v>0</v>
      </c>
    </row>
    <row r="57" spans="1:20" s="79" customFormat="1" ht="18.95" hidden="1" customHeight="1" thickBot="1" x14ac:dyDescent="0.3">
      <c r="A57" s="653"/>
      <c r="B57" s="705"/>
      <c r="C57" s="101" t="s">
        <v>19884</v>
      </c>
      <c r="D57" s="88" t="e">
        <f>+D54*(#REF!*#REF!+#REF!*#REF!+#REF!*#REF!)+D55*(#REF!*#REF!+#REF!*#REF!+#REF!*#REF!)+D56*(#REF!*#REF!+#REF!*#REF!+#REF!*#REF!)</f>
        <v>#REF!</v>
      </c>
      <c r="E57" s="88" t="e">
        <f>+E54*(#REF!*#REF!+#REF!*#REF!+#REF!*#REF!)+E55*(#REF!*#REF!+#REF!*#REF!+#REF!*#REF!)+E56*(#REF!*#REF!+#REF!*#REF!+#REF!*#REF!)</f>
        <v>#REF!</v>
      </c>
      <c r="F57" s="88" t="e">
        <f>+F54*(#REF!*#REF!+#REF!*#REF!+#REF!*#REF!)+F55*(#REF!*#REF!+#REF!*#REF!+#REF!*#REF!)+F56*(#REF!*#REF!+#REF!*#REF!+#REF!*#REF!)</f>
        <v>#REF!</v>
      </c>
      <c r="G57" s="88" t="e">
        <f>+G54*(#REF!*#REF!+#REF!*#REF!+#REF!*#REF!)+G55*(#REF!*#REF!+#REF!*#REF!+#REF!*#REF!)+G56*(#REF!*#REF!+#REF!*#REF!+#REF!*#REF!)</f>
        <v>#REF!</v>
      </c>
      <c r="H57" s="88" t="e">
        <f>+H54*(#REF!*#REF!+#REF!*#REF!+#REF!*#REF!)+H55*(#REF!*#REF!+#REF!*#REF!+#REF!*#REF!)+H56*(#REF!*#REF!+#REF!*#REF!+#REF!*#REF!)</f>
        <v>#REF!</v>
      </c>
      <c r="I57" s="88" t="e">
        <f>+I54*(#REF!*#REF!+#REF!*#REF!+#REF!*#REF!)+I55*(#REF!*#REF!+#REF!*#REF!+#REF!*#REF!)+I56*(#REF!*#REF!+#REF!*#REF!+#REF!*#REF!)</f>
        <v>#REF!</v>
      </c>
      <c r="J57" s="88"/>
      <c r="K57" s="88"/>
      <c r="L57" s="87"/>
      <c r="M57" s="87"/>
      <c r="N57" s="87"/>
      <c r="O57" s="87"/>
      <c r="P57" s="87"/>
      <c r="Q57" s="87"/>
      <c r="R57" s="87"/>
      <c r="T57" s="75" t="e">
        <f t="shared" si="17"/>
        <v>#REF!</v>
      </c>
    </row>
    <row r="58" spans="1:20" s="79" customFormat="1" ht="18.95" hidden="1" customHeight="1" x14ac:dyDescent="0.25">
      <c r="A58" s="653"/>
      <c r="B58" s="703" t="s">
        <v>19906</v>
      </c>
      <c r="C58" s="76" t="s">
        <v>19907</v>
      </c>
      <c r="D58" s="77">
        <f>+[30]Dren_Quantificacao!F57</f>
        <v>0</v>
      </c>
      <c r="E58" s="77">
        <f>+[30]Dren_Quantificacao!G57</f>
        <v>0</v>
      </c>
      <c r="F58" s="77">
        <f>+[30]Dren_Quantificacao!H57</f>
        <v>0</v>
      </c>
      <c r="G58" s="77">
        <f>+[30]Dren_Quantificacao!I57</f>
        <v>0</v>
      </c>
      <c r="H58" s="77">
        <f>+[30]Dren_Quantificacao!J57</f>
        <v>0</v>
      </c>
      <c r="I58" s="77">
        <f>+[30]Dren_Quantificacao!K57</f>
        <v>0</v>
      </c>
      <c r="J58" s="77"/>
      <c r="K58" s="77"/>
      <c r="L58" s="99"/>
      <c r="M58" s="99"/>
      <c r="N58" s="99"/>
      <c r="O58" s="99"/>
      <c r="P58" s="99"/>
      <c r="Q58" s="99"/>
      <c r="R58" s="99"/>
      <c r="T58" s="75">
        <f t="shared" si="17"/>
        <v>0</v>
      </c>
    </row>
    <row r="59" spans="1:20" s="79" customFormat="1" ht="18.95" hidden="1" customHeight="1" x14ac:dyDescent="0.25">
      <c r="A59" s="653"/>
      <c r="B59" s="704"/>
      <c r="C59" s="96" t="s">
        <v>19908</v>
      </c>
      <c r="D59" s="97">
        <f>+[30]Dren_Quantificacao!F58</f>
        <v>0</v>
      </c>
      <c r="E59" s="97">
        <f>+[30]Dren_Quantificacao!G58</f>
        <v>0</v>
      </c>
      <c r="F59" s="97">
        <f>+[30]Dren_Quantificacao!H58</f>
        <v>0</v>
      </c>
      <c r="G59" s="97">
        <f>+[30]Dren_Quantificacao!I58</f>
        <v>0</v>
      </c>
      <c r="H59" s="97">
        <f>+[30]Dren_Quantificacao!J58</f>
        <v>0</v>
      </c>
      <c r="I59" s="97">
        <f>+[30]Dren_Quantificacao!K58</f>
        <v>0</v>
      </c>
      <c r="J59" s="97"/>
      <c r="K59" s="97"/>
      <c r="L59" s="99"/>
      <c r="M59" s="99"/>
      <c r="N59" s="99"/>
      <c r="O59" s="99"/>
      <c r="P59" s="99"/>
      <c r="Q59" s="99"/>
      <c r="R59" s="99"/>
      <c r="T59" s="75">
        <f t="shared" si="17"/>
        <v>0</v>
      </c>
    </row>
    <row r="60" spans="1:20" s="79" customFormat="1" ht="18.95" hidden="1" customHeight="1" x14ac:dyDescent="0.25">
      <c r="A60" s="653"/>
      <c r="B60" s="704"/>
      <c r="C60" s="96" t="s">
        <v>19909</v>
      </c>
      <c r="D60" s="100">
        <f>+[30]Dren_Quantificacao!F59</f>
        <v>0</v>
      </c>
      <c r="E60" s="100">
        <f>+[30]Dren_Quantificacao!G59</f>
        <v>0</v>
      </c>
      <c r="F60" s="100">
        <f>+[30]Dren_Quantificacao!H59</f>
        <v>0</v>
      </c>
      <c r="G60" s="100">
        <f>+[30]Dren_Quantificacao!I59</f>
        <v>0</v>
      </c>
      <c r="H60" s="100">
        <f>+[30]Dren_Quantificacao!J59</f>
        <v>0</v>
      </c>
      <c r="I60" s="100">
        <f>+[30]Dren_Quantificacao!K59</f>
        <v>0</v>
      </c>
      <c r="J60" s="100"/>
      <c r="K60" s="100"/>
      <c r="L60" s="99"/>
      <c r="M60" s="99"/>
      <c r="N60" s="99"/>
      <c r="O60" s="99"/>
      <c r="P60" s="99"/>
      <c r="Q60" s="99"/>
      <c r="R60" s="99"/>
      <c r="T60" s="75">
        <f t="shared" si="17"/>
        <v>0</v>
      </c>
    </row>
    <row r="61" spans="1:20" s="79" customFormat="1" ht="18.95" hidden="1" customHeight="1" x14ac:dyDescent="0.25">
      <c r="A61" s="653"/>
      <c r="B61" s="704"/>
      <c r="C61" s="96" t="s">
        <v>19910</v>
      </c>
      <c r="D61" s="97">
        <f>+[30]Dren_Quantificacao!F60</f>
        <v>0</v>
      </c>
      <c r="E61" s="97">
        <f>+[30]Dren_Quantificacao!G60</f>
        <v>0</v>
      </c>
      <c r="F61" s="97">
        <f>+[30]Dren_Quantificacao!H60</f>
        <v>0</v>
      </c>
      <c r="G61" s="97">
        <f>+[30]Dren_Quantificacao!I60</f>
        <v>0</v>
      </c>
      <c r="H61" s="97">
        <f>+[30]Dren_Quantificacao!J60</f>
        <v>0</v>
      </c>
      <c r="I61" s="97">
        <f>+[30]Dren_Quantificacao!K60</f>
        <v>0</v>
      </c>
      <c r="J61" s="97"/>
      <c r="K61" s="97"/>
      <c r="L61" s="99"/>
      <c r="M61" s="99"/>
      <c r="N61" s="99"/>
      <c r="O61" s="99"/>
      <c r="P61" s="99"/>
      <c r="Q61" s="99"/>
      <c r="R61" s="99"/>
      <c r="T61" s="75">
        <f t="shared" si="17"/>
        <v>0</v>
      </c>
    </row>
    <row r="62" spans="1:20" s="79" customFormat="1" ht="18.95" hidden="1" customHeight="1" x14ac:dyDescent="0.25">
      <c r="A62" s="653"/>
      <c r="B62" s="704"/>
      <c r="C62" s="96" t="s">
        <v>19911</v>
      </c>
      <c r="D62" s="97">
        <f>+[30]Dren_Quantificacao!F61</f>
        <v>0</v>
      </c>
      <c r="E62" s="97">
        <f>+[30]Dren_Quantificacao!G61</f>
        <v>0</v>
      </c>
      <c r="F62" s="97">
        <f>+[30]Dren_Quantificacao!H61</f>
        <v>0</v>
      </c>
      <c r="G62" s="97">
        <f>+[30]Dren_Quantificacao!I61</f>
        <v>0</v>
      </c>
      <c r="H62" s="97">
        <f>+[30]Dren_Quantificacao!J61</f>
        <v>0</v>
      </c>
      <c r="I62" s="97">
        <f>+[30]Dren_Quantificacao!K61</f>
        <v>0</v>
      </c>
      <c r="J62" s="97"/>
      <c r="K62" s="97"/>
      <c r="L62" s="99"/>
      <c r="M62" s="99"/>
      <c r="N62" s="99"/>
      <c r="O62" s="99"/>
      <c r="P62" s="99"/>
      <c r="Q62" s="99"/>
      <c r="R62" s="99"/>
      <c r="T62" s="75">
        <f t="shared" si="17"/>
        <v>0</v>
      </c>
    </row>
    <row r="63" spans="1:20" s="79" customFormat="1" ht="18.95" hidden="1" customHeight="1" x14ac:dyDescent="0.25">
      <c r="A63" s="653"/>
      <c r="B63" s="704"/>
      <c r="C63" s="96" t="s">
        <v>19912</v>
      </c>
      <c r="D63" s="100">
        <f>+[30]Dren_Quantificacao!F62</f>
        <v>0</v>
      </c>
      <c r="E63" s="100">
        <f>+[30]Dren_Quantificacao!G62</f>
        <v>0</v>
      </c>
      <c r="F63" s="100">
        <f>+[30]Dren_Quantificacao!H62</f>
        <v>0</v>
      </c>
      <c r="G63" s="100">
        <f>+[30]Dren_Quantificacao!I62</f>
        <v>0</v>
      </c>
      <c r="H63" s="100">
        <f>+[30]Dren_Quantificacao!J62</f>
        <v>0</v>
      </c>
      <c r="I63" s="100">
        <f>+[30]Dren_Quantificacao!K62</f>
        <v>0</v>
      </c>
      <c r="J63" s="100"/>
      <c r="K63" s="100"/>
      <c r="L63" s="99"/>
      <c r="M63" s="99"/>
      <c r="N63" s="99"/>
      <c r="O63" s="99"/>
      <c r="P63" s="99"/>
      <c r="Q63" s="99"/>
      <c r="R63" s="99"/>
      <c r="T63" s="75">
        <f t="shared" si="17"/>
        <v>0</v>
      </c>
    </row>
    <row r="64" spans="1:20" s="79" customFormat="1" ht="24.95" customHeight="1" x14ac:dyDescent="0.25">
      <c r="A64" s="653"/>
      <c r="B64" s="704"/>
      <c r="C64" s="96" t="s">
        <v>19913</v>
      </c>
      <c r="D64" s="570">
        <v>2</v>
      </c>
      <c r="E64" s="570">
        <v>4</v>
      </c>
      <c r="F64" s="570"/>
      <c r="G64" s="570">
        <v>2</v>
      </c>
      <c r="H64" s="570"/>
      <c r="I64" s="570">
        <v>2</v>
      </c>
      <c r="J64" s="570">
        <v>2</v>
      </c>
      <c r="K64" s="98">
        <f>SUBTOTAL(9,D64:J64)</f>
        <v>12</v>
      </c>
      <c r="L64" s="78"/>
      <c r="M64" s="73">
        <v>0.72899999999999998</v>
      </c>
      <c r="N64" s="73">
        <v>0.58699999999999997</v>
      </c>
      <c r="O64" s="106">
        <f>M64*N64</f>
        <v>0.42792299999999994</v>
      </c>
      <c r="P64" s="73"/>
      <c r="Q64" s="73"/>
      <c r="R64" s="73"/>
      <c r="T64" s="75">
        <f t="shared" si="17"/>
        <v>24</v>
      </c>
    </row>
    <row r="65" spans="1:23" s="79" customFormat="1" ht="18.95" customHeight="1" x14ac:dyDescent="0.25">
      <c r="A65" s="653"/>
      <c r="B65" s="704"/>
      <c r="C65" s="96" t="s">
        <v>19914</v>
      </c>
      <c r="D65" s="570">
        <v>4</v>
      </c>
      <c r="E65" s="570"/>
      <c r="F65" s="570">
        <v>2</v>
      </c>
      <c r="G65" s="570">
        <v>3</v>
      </c>
      <c r="H65" s="570"/>
      <c r="I65" s="570">
        <v>1</v>
      </c>
      <c r="J65" s="570"/>
      <c r="K65" s="98">
        <f>SUBTOTAL(9,D65:J65)</f>
        <v>10</v>
      </c>
      <c r="L65" s="78"/>
      <c r="M65" s="73">
        <v>1.27</v>
      </c>
      <c r="N65" s="73">
        <v>0.58699999999999997</v>
      </c>
      <c r="O65" s="106">
        <f>M65*N65</f>
        <v>0.74548999999999999</v>
      </c>
      <c r="P65" s="73"/>
      <c r="Q65" s="73"/>
      <c r="R65" s="73"/>
      <c r="T65" s="75">
        <f t="shared" si="17"/>
        <v>20</v>
      </c>
    </row>
    <row r="66" spans="1:23" s="79" customFormat="1" ht="18.95" customHeight="1" x14ac:dyDescent="0.25">
      <c r="A66" s="653"/>
      <c r="B66" s="704"/>
      <c r="C66" s="96" t="s">
        <v>19915</v>
      </c>
      <c r="D66" s="571"/>
      <c r="E66" s="571">
        <v>1</v>
      </c>
      <c r="F66" s="571"/>
      <c r="G66" s="571"/>
      <c r="H66" s="571">
        <v>1</v>
      </c>
      <c r="I66" s="571"/>
      <c r="J66" s="571"/>
      <c r="K66" s="107">
        <f>SUBTOTAL(9,D66:J66)</f>
        <v>2</v>
      </c>
      <c r="L66" s="78"/>
      <c r="M66" s="73">
        <v>1.8149999999999999</v>
      </c>
      <c r="N66" s="73">
        <v>0.58699999999999997</v>
      </c>
      <c r="O66" s="106">
        <f>M66*N66</f>
        <v>1.0654049999999999</v>
      </c>
      <c r="P66" s="73"/>
      <c r="Q66" s="73"/>
      <c r="R66" s="73"/>
      <c r="S66" s="95"/>
      <c r="T66" s="75">
        <f t="shared" ref="T66:T94" si="21">SUM(D66:K66)</f>
        <v>4</v>
      </c>
      <c r="U66" s="95"/>
      <c r="V66" s="95"/>
      <c r="W66" s="95"/>
    </row>
    <row r="67" spans="1:23" s="79" customFormat="1" ht="24.95" customHeight="1" thickBot="1" x14ac:dyDescent="0.3">
      <c r="A67" s="653"/>
      <c r="B67" s="705"/>
      <c r="C67" s="108" t="s">
        <v>19884</v>
      </c>
      <c r="D67" s="572">
        <f>D64*O64+D65*O65+D66*O66</f>
        <v>3.8378059999999996</v>
      </c>
      <c r="E67" s="572">
        <f>E64*O64+E65*O65+E66*O66</f>
        <v>2.7770969999999995</v>
      </c>
      <c r="F67" s="572">
        <f>F64*O64+F65*O65+F66*O66</f>
        <v>1.49098</v>
      </c>
      <c r="G67" s="572">
        <f>G64*O64+G65*O65+G66*O66</f>
        <v>3.0923159999999994</v>
      </c>
      <c r="H67" s="572">
        <f>H64*O64+H65*O65+H66*O66</f>
        <v>1.0654049999999999</v>
      </c>
      <c r="I67" s="572">
        <f>I64*O64+I65*O65+I66*O66</f>
        <v>1.6013359999999999</v>
      </c>
      <c r="J67" s="572">
        <f>J64*O64+J65*O65+J66*O66</f>
        <v>0.85584599999999988</v>
      </c>
      <c r="K67" s="102">
        <f>SUM(D67,E67,F67,G67,H67,I67,J67)</f>
        <v>14.720785999999999</v>
      </c>
      <c r="L67" s="72"/>
      <c r="M67" s="73"/>
      <c r="N67" s="73"/>
      <c r="O67" s="73"/>
      <c r="P67" s="73"/>
      <c r="Q67" s="73"/>
      <c r="R67" s="73"/>
      <c r="S67" s="74"/>
      <c r="T67" s="75">
        <f t="shared" si="21"/>
        <v>29.441571999999997</v>
      </c>
      <c r="U67" s="95"/>
      <c r="V67" s="95"/>
      <c r="W67" s="95"/>
    </row>
    <row r="68" spans="1:23" s="79" customFormat="1" ht="24.95" hidden="1" customHeight="1" x14ac:dyDescent="0.25">
      <c r="A68" s="653"/>
      <c r="B68" s="703" t="s">
        <v>19916</v>
      </c>
      <c r="C68" s="90">
        <v>0.4</v>
      </c>
      <c r="D68" s="86">
        <f>+[30]Dren_Quantificacao!F66</f>
        <v>0</v>
      </c>
      <c r="E68" s="86">
        <f>+[30]Dren_Quantificacao!G66</f>
        <v>0</v>
      </c>
      <c r="F68" s="86">
        <f>+[30]Dren_Quantificacao!H66</f>
        <v>0</v>
      </c>
      <c r="G68" s="86">
        <f>+[30]Dren_Quantificacao!I66</f>
        <v>0</v>
      </c>
      <c r="H68" s="86">
        <f>+[30]Dren_Quantificacao!J66</f>
        <v>0</v>
      </c>
      <c r="I68" s="86">
        <f>+[30]Dren_Quantificacao!K66</f>
        <v>0</v>
      </c>
      <c r="J68" s="86"/>
      <c r="K68" s="86"/>
      <c r="L68" s="87"/>
      <c r="M68" s="87"/>
      <c r="N68" s="87"/>
      <c r="O68" s="87"/>
      <c r="P68" s="87"/>
      <c r="Q68" s="87"/>
      <c r="R68" s="87"/>
      <c r="S68" s="95"/>
      <c r="T68" s="75">
        <f t="shared" si="21"/>
        <v>0</v>
      </c>
      <c r="U68" s="95"/>
      <c r="V68" s="95"/>
      <c r="W68" s="95"/>
    </row>
    <row r="69" spans="1:23" s="79" customFormat="1" ht="18.95" hidden="1" customHeight="1" x14ac:dyDescent="0.25">
      <c r="A69" s="653"/>
      <c r="B69" s="704"/>
      <c r="C69" s="80">
        <v>0.6</v>
      </c>
      <c r="D69" s="91">
        <f>+[30]Dren_Quantificacao!F67</f>
        <v>0</v>
      </c>
      <c r="E69" s="91">
        <f>+[30]Dren_Quantificacao!G67</f>
        <v>0</v>
      </c>
      <c r="F69" s="91">
        <f>+[30]Dren_Quantificacao!H67</f>
        <v>0</v>
      </c>
      <c r="G69" s="91">
        <f>+[30]Dren_Quantificacao!I67</f>
        <v>0</v>
      </c>
      <c r="H69" s="91">
        <f>+[30]Dren_Quantificacao!J67</f>
        <v>0</v>
      </c>
      <c r="I69" s="91">
        <f>+[30]Dren_Quantificacao!K67</f>
        <v>0</v>
      </c>
      <c r="J69" s="91"/>
      <c r="K69" s="91"/>
      <c r="L69" s="87"/>
      <c r="M69" s="87"/>
      <c r="N69" s="87"/>
      <c r="O69" s="87"/>
      <c r="P69" s="87"/>
      <c r="Q69" s="87"/>
      <c r="R69" s="87"/>
      <c r="S69" s="74"/>
      <c r="T69" s="75">
        <f t="shared" si="21"/>
        <v>0</v>
      </c>
    </row>
    <row r="70" spans="1:23" s="79" customFormat="1" ht="18.95" hidden="1" customHeight="1" x14ac:dyDescent="0.25">
      <c r="A70" s="653"/>
      <c r="B70" s="704"/>
      <c r="C70" s="80">
        <v>0.8</v>
      </c>
      <c r="D70" s="97">
        <f>+[30]Dren_Quantificacao!F68</f>
        <v>0</v>
      </c>
      <c r="E70" s="97">
        <f>+[30]Dren_Quantificacao!G68</f>
        <v>0</v>
      </c>
      <c r="F70" s="97">
        <f>+[30]Dren_Quantificacao!H68</f>
        <v>0</v>
      </c>
      <c r="G70" s="97">
        <f>+[30]Dren_Quantificacao!I68</f>
        <v>0</v>
      </c>
      <c r="H70" s="97">
        <f>+[30]Dren_Quantificacao!J68</f>
        <v>0</v>
      </c>
      <c r="I70" s="97">
        <f>+[30]Dren_Quantificacao!K68</f>
        <v>0</v>
      </c>
      <c r="J70" s="97"/>
      <c r="K70" s="97"/>
      <c r="L70" s="99"/>
      <c r="M70" s="99"/>
      <c r="N70" s="99"/>
      <c r="O70" s="99"/>
      <c r="P70" s="99"/>
      <c r="Q70" s="99"/>
      <c r="R70" s="99"/>
      <c r="S70" s="74"/>
      <c r="T70" s="75">
        <f t="shared" si="21"/>
        <v>0</v>
      </c>
    </row>
    <row r="71" spans="1:23" s="79" customFormat="1" ht="18.95" hidden="1" customHeight="1" x14ac:dyDescent="0.25">
      <c r="A71" s="653"/>
      <c r="B71" s="704"/>
      <c r="C71" s="80">
        <v>1</v>
      </c>
      <c r="D71" s="97">
        <f>+[30]Dren_Quantificacao!F69</f>
        <v>0</v>
      </c>
      <c r="E71" s="97">
        <f>+[30]Dren_Quantificacao!G69</f>
        <v>0</v>
      </c>
      <c r="F71" s="97">
        <f>+[30]Dren_Quantificacao!H69</f>
        <v>0</v>
      </c>
      <c r="G71" s="97">
        <f>+[30]Dren_Quantificacao!I69</f>
        <v>0</v>
      </c>
      <c r="H71" s="97">
        <f>+[30]Dren_Quantificacao!J69</f>
        <v>0</v>
      </c>
      <c r="I71" s="97">
        <f>+[30]Dren_Quantificacao!K69</f>
        <v>0</v>
      </c>
      <c r="J71" s="97"/>
      <c r="K71" s="97"/>
      <c r="L71" s="99"/>
      <c r="M71" s="99"/>
      <c r="N71" s="99"/>
      <c r="O71" s="99"/>
      <c r="P71" s="99"/>
      <c r="Q71" s="99"/>
      <c r="R71" s="99"/>
      <c r="S71" s="74"/>
      <c r="T71" s="75">
        <f t="shared" si="21"/>
        <v>0</v>
      </c>
    </row>
    <row r="72" spans="1:23" s="79" customFormat="1" ht="18.95" hidden="1" customHeight="1" x14ac:dyDescent="0.25">
      <c r="A72" s="653"/>
      <c r="B72" s="704"/>
      <c r="C72" s="80">
        <v>1.2</v>
      </c>
      <c r="D72" s="97">
        <f>+[30]Dren_Quantificacao!F70</f>
        <v>0</v>
      </c>
      <c r="E72" s="97">
        <f>+[30]Dren_Quantificacao!G70</f>
        <v>0</v>
      </c>
      <c r="F72" s="97">
        <f>+[30]Dren_Quantificacao!H70</f>
        <v>0</v>
      </c>
      <c r="G72" s="97">
        <f>+[30]Dren_Quantificacao!I70</f>
        <v>0</v>
      </c>
      <c r="H72" s="97">
        <f>+[30]Dren_Quantificacao!J70</f>
        <v>0</v>
      </c>
      <c r="I72" s="97">
        <f>+[30]Dren_Quantificacao!K70</f>
        <v>0</v>
      </c>
      <c r="J72" s="97"/>
      <c r="K72" s="97"/>
      <c r="L72" s="99"/>
      <c r="M72" s="99"/>
      <c r="N72" s="99"/>
      <c r="O72" s="99"/>
      <c r="P72" s="99"/>
      <c r="Q72" s="99"/>
      <c r="R72" s="99"/>
      <c r="S72" s="74"/>
      <c r="T72" s="75">
        <f t="shared" si="21"/>
        <v>0</v>
      </c>
    </row>
    <row r="73" spans="1:23" s="79" customFormat="1" ht="18.95" hidden="1" customHeight="1" x14ac:dyDescent="0.25">
      <c r="A73" s="653"/>
      <c r="B73" s="704"/>
      <c r="C73" s="80">
        <v>1.5</v>
      </c>
      <c r="D73" s="100">
        <f>+[30]Dren_Quantificacao!F71</f>
        <v>0</v>
      </c>
      <c r="E73" s="100">
        <f>+[30]Dren_Quantificacao!G71</f>
        <v>0</v>
      </c>
      <c r="F73" s="100">
        <f>+[30]Dren_Quantificacao!H71</f>
        <v>0</v>
      </c>
      <c r="G73" s="100">
        <f>+[30]Dren_Quantificacao!I71</f>
        <v>0</v>
      </c>
      <c r="H73" s="100">
        <f>+[30]Dren_Quantificacao!J71</f>
        <v>0</v>
      </c>
      <c r="I73" s="100">
        <f>+[30]Dren_Quantificacao!K71</f>
        <v>0</v>
      </c>
      <c r="J73" s="100"/>
      <c r="K73" s="100"/>
      <c r="L73" s="99"/>
      <c r="M73" s="99"/>
      <c r="N73" s="99"/>
      <c r="O73" s="99"/>
      <c r="P73" s="99"/>
      <c r="Q73" s="99"/>
      <c r="R73" s="99"/>
      <c r="S73" s="74"/>
      <c r="T73" s="75">
        <f t="shared" si="21"/>
        <v>0</v>
      </c>
    </row>
    <row r="74" spans="1:23" s="79" customFormat="1" ht="24.95" hidden="1" customHeight="1" thickBot="1" x14ac:dyDescent="0.3">
      <c r="A74" s="653"/>
      <c r="B74" s="705"/>
      <c r="C74" s="82" t="s">
        <v>19884</v>
      </c>
      <c r="D74" s="88" t="e">
        <f>+D68*#REF!*#REF!+D69*#REF!*#REF!+D70*#REF!*#REF!+D71*#REF!*#REF!+D72*#REF!*#REF!+D73*#REF!*#REF!</f>
        <v>#REF!</v>
      </c>
      <c r="E74" s="88" t="e">
        <f>+E68*#REF!*#REF!+E69*#REF!*#REF!+E70*#REF!*#REF!+E71*#REF!*#REF!+E72*#REF!*#REF!+E73*#REF!*#REF!</f>
        <v>#REF!</v>
      </c>
      <c r="F74" s="88" t="e">
        <f>+F68*#REF!*#REF!+F69*#REF!*#REF!+F70*#REF!*#REF!+F71*#REF!*#REF!+F72*#REF!*#REF!+F73*#REF!*#REF!</f>
        <v>#REF!</v>
      </c>
      <c r="G74" s="88" t="e">
        <f>+G68*#REF!*#REF!+G69*#REF!*#REF!+G70*#REF!*#REF!+G71*#REF!*#REF!+G72*#REF!*#REF!+G73*#REF!*#REF!</f>
        <v>#REF!</v>
      </c>
      <c r="H74" s="88" t="e">
        <f>+H68*#REF!*#REF!+H69*#REF!*#REF!+H70*#REF!*#REF!+H71*#REF!*#REF!+H72*#REF!*#REF!+H73*#REF!*#REF!</f>
        <v>#REF!</v>
      </c>
      <c r="I74" s="88" t="e">
        <f>+I68*#REF!*#REF!+I69*#REF!*#REF!+I70*#REF!*#REF!+I71*#REF!*#REF!+I72*#REF!*#REF!+I73*#REF!*#REF!</f>
        <v>#REF!</v>
      </c>
      <c r="J74" s="88"/>
      <c r="K74" s="88"/>
      <c r="L74" s="87"/>
      <c r="M74" s="87"/>
      <c r="N74" s="87"/>
      <c r="O74" s="87"/>
      <c r="P74" s="87"/>
      <c r="Q74" s="87"/>
      <c r="R74" s="87"/>
      <c r="S74" s="74"/>
      <c r="T74" s="75" t="e">
        <f t="shared" si="21"/>
        <v>#REF!</v>
      </c>
    </row>
    <row r="75" spans="1:23" s="79" customFormat="1" ht="18.95" hidden="1" customHeight="1" x14ac:dyDescent="0.25">
      <c r="A75" s="653"/>
      <c r="B75" s="715" t="s">
        <v>19917</v>
      </c>
      <c r="C75" s="76">
        <v>1</v>
      </c>
      <c r="D75" s="109">
        <f>+[30]Dren_Quantificacao!F72</f>
        <v>0</v>
      </c>
      <c r="E75" s="109">
        <f>+[30]Dren_Quantificacao!G72</f>
        <v>0</v>
      </c>
      <c r="F75" s="109">
        <f>+[30]Dren_Quantificacao!H72</f>
        <v>0</v>
      </c>
      <c r="G75" s="109">
        <f>+[30]Dren_Quantificacao!I72</f>
        <v>0</v>
      </c>
      <c r="H75" s="109">
        <f>+[30]Dren_Quantificacao!J72</f>
        <v>0</v>
      </c>
      <c r="I75" s="109">
        <f>+[30]Dren_Quantificacao!K72</f>
        <v>0</v>
      </c>
      <c r="J75" s="109"/>
      <c r="K75" s="109"/>
      <c r="L75" s="99"/>
      <c r="M75" s="99"/>
      <c r="N75" s="99"/>
      <c r="O75" s="99"/>
      <c r="P75" s="99"/>
      <c r="Q75" s="99"/>
      <c r="R75" s="99"/>
      <c r="S75" s="74"/>
      <c r="T75" s="75">
        <f t="shared" si="21"/>
        <v>0</v>
      </c>
    </row>
    <row r="76" spans="1:23" s="79" customFormat="1" ht="18.95" hidden="1" customHeight="1" x14ac:dyDescent="0.25">
      <c r="A76" s="653"/>
      <c r="B76" s="716"/>
      <c r="C76" s="110">
        <v>2</v>
      </c>
      <c r="D76" s="97">
        <f>+[30]Dren_Quantificacao!F73</f>
        <v>0</v>
      </c>
      <c r="E76" s="97">
        <f>+[30]Dren_Quantificacao!G73</f>
        <v>0</v>
      </c>
      <c r="F76" s="97">
        <f>+[30]Dren_Quantificacao!H73</f>
        <v>0</v>
      </c>
      <c r="G76" s="97">
        <f>+[30]Dren_Quantificacao!I73</f>
        <v>0</v>
      </c>
      <c r="H76" s="97">
        <f>+[30]Dren_Quantificacao!J73</f>
        <v>0</v>
      </c>
      <c r="I76" s="97">
        <f>+[30]Dren_Quantificacao!K73</f>
        <v>0</v>
      </c>
      <c r="J76" s="97"/>
      <c r="K76" s="97"/>
      <c r="L76" s="99"/>
      <c r="M76" s="99"/>
      <c r="N76" s="99"/>
      <c r="O76" s="99"/>
      <c r="P76" s="99"/>
      <c r="Q76" s="99"/>
      <c r="R76" s="99"/>
      <c r="S76" s="74"/>
      <c r="T76" s="75">
        <f t="shared" si="21"/>
        <v>0</v>
      </c>
    </row>
    <row r="77" spans="1:23" s="79" customFormat="1" ht="18.95" customHeight="1" x14ac:dyDescent="0.25">
      <c r="A77" s="653"/>
      <c r="B77" s="704"/>
      <c r="C77" s="96" t="s">
        <v>19918</v>
      </c>
      <c r="D77" s="570">
        <f>+[30]Dren_Quantificacao!F74</f>
        <v>0</v>
      </c>
      <c r="E77" s="570">
        <v>1</v>
      </c>
      <c r="F77" s="570">
        <f>+[30]Dren_Quantificacao!H74</f>
        <v>0</v>
      </c>
      <c r="G77" s="570">
        <f>+[30]Dren_Quantificacao!I74</f>
        <v>0</v>
      </c>
      <c r="H77" s="570">
        <f>+[30]Dren_Quantificacao!J74</f>
        <v>0</v>
      </c>
      <c r="I77" s="570">
        <f>+[30]Dren_Quantificacao!K74</f>
        <v>0</v>
      </c>
      <c r="J77" s="570"/>
      <c r="K77" s="98"/>
      <c r="L77" s="78"/>
      <c r="M77" s="73">
        <v>7.08</v>
      </c>
      <c r="N77" s="73">
        <v>0.58699999999999997</v>
      </c>
      <c r="O77" s="73">
        <f>M77*N77</f>
        <v>4.1559599999999994</v>
      </c>
      <c r="P77" s="73"/>
      <c r="Q77" s="73"/>
      <c r="R77" s="73"/>
      <c r="S77" s="74"/>
      <c r="T77" s="75">
        <f t="shared" si="21"/>
        <v>1</v>
      </c>
    </row>
    <row r="78" spans="1:23" s="79" customFormat="1" ht="11.25" hidden="1" customHeight="1" x14ac:dyDescent="0.25">
      <c r="A78" s="653"/>
      <c r="B78" s="716"/>
      <c r="C78" s="96">
        <v>4</v>
      </c>
      <c r="D78" s="97">
        <f>+[30]Dren_Quantificacao!F75</f>
        <v>0</v>
      </c>
      <c r="E78" s="97">
        <f>+[30]Dren_Quantificacao!G75</f>
        <v>0</v>
      </c>
      <c r="F78" s="97">
        <f>+[30]Dren_Quantificacao!H75</f>
        <v>0</v>
      </c>
      <c r="G78" s="97">
        <f>+[30]Dren_Quantificacao!I75</f>
        <v>0</v>
      </c>
      <c r="H78" s="97">
        <f>+[30]Dren_Quantificacao!J75</f>
        <v>0</v>
      </c>
      <c r="I78" s="97">
        <f>+[30]Dren_Quantificacao!K75</f>
        <v>0</v>
      </c>
      <c r="J78" s="97"/>
      <c r="K78" s="97"/>
      <c r="L78" s="99"/>
      <c r="M78" s="99"/>
      <c r="N78" s="99"/>
      <c r="O78" s="99"/>
      <c r="P78" s="99"/>
      <c r="Q78" s="99"/>
      <c r="R78" s="99"/>
      <c r="S78" s="74"/>
      <c r="T78" s="75">
        <f t="shared" si="21"/>
        <v>0</v>
      </c>
    </row>
    <row r="79" spans="1:23" s="79" customFormat="1" ht="15" hidden="1" customHeight="1" x14ac:dyDescent="0.25">
      <c r="A79" s="653"/>
      <c r="B79" s="716"/>
      <c r="C79" s="96">
        <v>5</v>
      </c>
      <c r="D79" s="97">
        <f>+[30]Dren_Quantificacao!F76</f>
        <v>0</v>
      </c>
      <c r="E79" s="97">
        <f>+[30]Dren_Quantificacao!G76</f>
        <v>0</v>
      </c>
      <c r="F79" s="97">
        <f>+[30]Dren_Quantificacao!H76</f>
        <v>0</v>
      </c>
      <c r="G79" s="97">
        <f>+[30]Dren_Quantificacao!I76</f>
        <v>0</v>
      </c>
      <c r="H79" s="97">
        <f>+[30]Dren_Quantificacao!J76</f>
        <v>0</v>
      </c>
      <c r="I79" s="97">
        <f>+[30]Dren_Quantificacao!K76</f>
        <v>0</v>
      </c>
      <c r="J79" s="97"/>
      <c r="K79" s="97"/>
      <c r="L79" s="99"/>
      <c r="M79" s="99"/>
      <c r="N79" s="99"/>
      <c r="O79" s="99"/>
      <c r="P79" s="99"/>
      <c r="Q79" s="99"/>
      <c r="R79" s="99"/>
      <c r="S79" s="74"/>
      <c r="T79" s="75">
        <f t="shared" si="21"/>
        <v>0</v>
      </c>
    </row>
    <row r="80" spans="1:23" s="79" customFormat="1" ht="16.5" hidden="1" customHeight="1" x14ac:dyDescent="0.25">
      <c r="A80" s="653"/>
      <c r="B80" s="716"/>
      <c r="C80" s="96">
        <v>6</v>
      </c>
      <c r="D80" s="100">
        <f>+[30]Dren_Quantificacao!F77</f>
        <v>0</v>
      </c>
      <c r="E80" s="100">
        <f>+[30]Dren_Quantificacao!G77</f>
        <v>0</v>
      </c>
      <c r="F80" s="100">
        <f>+[30]Dren_Quantificacao!H77</f>
        <v>0</v>
      </c>
      <c r="G80" s="100">
        <f>+[30]Dren_Quantificacao!I77</f>
        <v>0</v>
      </c>
      <c r="H80" s="100">
        <f>+[30]Dren_Quantificacao!J77</f>
        <v>0</v>
      </c>
      <c r="I80" s="100">
        <f>+[30]Dren_Quantificacao!K77</f>
        <v>0</v>
      </c>
      <c r="J80" s="100"/>
      <c r="K80" s="100"/>
      <c r="L80" s="99"/>
      <c r="M80" s="99"/>
      <c r="N80" s="99"/>
      <c r="O80" s="99"/>
      <c r="P80" s="99"/>
      <c r="Q80" s="99"/>
      <c r="R80" s="99"/>
      <c r="S80" s="74"/>
      <c r="T80" s="75">
        <f t="shared" si="21"/>
        <v>0</v>
      </c>
    </row>
    <row r="81" spans="1:20" s="79" customFormat="1" ht="18.95" customHeight="1" x14ac:dyDescent="0.25">
      <c r="A81" s="653"/>
      <c r="B81" s="704"/>
      <c r="C81" s="80" t="s">
        <v>19919</v>
      </c>
      <c r="D81" s="111">
        <f t="shared" ref="D81:H81" si="22">0.9*D75+1.3*D76+1.8*D77+2.4*D78+3.7*D79+4.5*D80</f>
        <v>0</v>
      </c>
      <c r="E81" s="111"/>
      <c r="F81" s="111">
        <f t="shared" si="22"/>
        <v>0</v>
      </c>
      <c r="G81" s="111">
        <f t="shared" si="22"/>
        <v>0</v>
      </c>
      <c r="H81" s="111">
        <f t="shared" si="22"/>
        <v>0</v>
      </c>
      <c r="I81" s="111">
        <v>1</v>
      </c>
      <c r="J81" s="111"/>
      <c r="K81" s="103"/>
      <c r="L81" s="72">
        <v>1</v>
      </c>
      <c r="M81" s="73">
        <v>2.27</v>
      </c>
      <c r="N81" s="73">
        <v>0.57799999999999996</v>
      </c>
      <c r="O81" s="73">
        <f>L81*M81*N81</f>
        <v>1.31206</v>
      </c>
      <c r="P81" s="73"/>
      <c r="Q81" s="73"/>
      <c r="R81" s="73"/>
      <c r="S81" s="74"/>
      <c r="T81" s="75">
        <f t="shared" si="21"/>
        <v>1</v>
      </c>
    </row>
    <row r="82" spans="1:20" s="79" customFormat="1" ht="18.95" customHeight="1" x14ac:dyDescent="0.25">
      <c r="A82" s="653"/>
      <c r="B82" s="704"/>
      <c r="C82" s="80" t="s">
        <v>19920</v>
      </c>
      <c r="D82" s="111"/>
      <c r="E82" s="111"/>
      <c r="F82" s="111"/>
      <c r="G82" s="111"/>
      <c r="H82" s="111"/>
      <c r="I82" s="111"/>
      <c r="J82" s="111">
        <v>1</v>
      </c>
      <c r="K82" s="103"/>
      <c r="L82" s="72"/>
      <c r="M82" s="73"/>
      <c r="N82" s="73"/>
      <c r="O82" s="73"/>
      <c r="P82" s="73"/>
      <c r="Q82" s="73"/>
      <c r="R82" s="73"/>
      <c r="S82" s="74"/>
      <c r="T82" s="75"/>
    </row>
    <row r="83" spans="1:20" s="79" customFormat="1" ht="18.95" customHeight="1" thickBot="1" x14ac:dyDescent="0.3">
      <c r="A83" s="653"/>
      <c r="B83" s="704"/>
      <c r="C83" s="108" t="s">
        <v>19884</v>
      </c>
      <c r="D83" s="91"/>
      <c r="E83" s="91">
        <f>E77*O83</f>
        <v>5.4680199999999992</v>
      </c>
      <c r="F83" s="91"/>
      <c r="G83" s="91"/>
      <c r="H83" s="91"/>
      <c r="I83" s="111">
        <f>I81*O83</f>
        <v>5.4680199999999992</v>
      </c>
      <c r="J83" s="111">
        <f>J82*O83</f>
        <v>5.4680199999999992</v>
      </c>
      <c r="K83" s="103"/>
      <c r="L83" s="72"/>
      <c r="M83" s="73"/>
      <c r="N83" s="73"/>
      <c r="O83" s="106">
        <f>SUBTOTAL(9,O81,O77)</f>
        <v>5.4680199999999992</v>
      </c>
      <c r="P83" s="73"/>
      <c r="Q83" s="73"/>
      <c r="R83" s="73"/>
      <c r="S83" s="74"/>
      <c r="T83" s="75">
        <f t="shared" si="21"/>
        <v>16.404059999999998</v>
      </c>
    </row>
    <row r="84" spans="1:20" s="79" customFormat="1" ht="18.95" hidden="1" customHeight="1" x14ac:dyDescent="0.25">
      <c r="A84" s="653"/>
      <c r="B84" s="659" t="s">
        <v>19921</v>
      </c>
      <c r="C84" s="90" t="s">
        <v>19922</v>
      </c>
      <c r="D84" s="77">
        <f>+[30]Dren_Quantificacao!F93</f>
        <v>0</v>
      </c>
      <c r="E84" s="77">
        <f>+[30]Dren_Quantificacao!G93</f>
        <v>0</v>
      </c>
      <c r="F84" s="77">
        <f>+[30]Dren_Quantificacao!H93</f>
        <v>0</v>
      </c>
      <c r="G84" s="77">
        <f>+[30]Dren_Quantificacao!I93</f>
        <v>0</v>
      </c>
      <c r="H84" s="77">
        <f>+[30]Dren_Quantificacao!J93</f>
        <v>0</v>
      </c>
      <c r="I84" s="77">
        <f>+[30]Dren_Quantificacao!K93</f>
        <v>0</v>
      </c>
      <c r="J84" s="77"/>
      <c r="K84" s="77"/>
      <c r="L84" s="99"/>
      <c r="M84" s="99"/>
      <c r="N84" s="99"/>
      <c r="O84" s="99"/>
      <c r="P84" s="99"/>
      <c r="Q84" s="99"/>
      <c r="R84" s="99"/>
      <c r="S84" s="74"/>
      <c r="T84" s="75">
        <f t="shared" si="21"/>
        <v>0</v>
      </c>
    </row>
    <row r="85" spans="1:20" s="79" customFormat="1" ht="18.95" hidden="1" customHeight="1" x14ac:dyDescent="0.25">
      <c r="A85" s="653"/>
      <c r="B85" s="660"/>
      <c r="C85" s="80" t="s">
        <v>19923</v>
      </c>
      <c r="D85" s="97">
        <f>+[30]Dren_Quantificacao!F94</f>
        <v>0</v>
      </c>
      <c r="E85" s="97">
        <f>+[30]Dren_Quantificacao!G94</f>
        <v>0</v>
      </c>
      <c r="F85" s="97">
        <f>+[30]Dren_Quantificacao!H94</f>
        <v>0</v>
      </c>
      <c r="G85" s="97">
        <f>+[30]Dren_Quantificacao!I94</f>
        <v>0</v>
      </c>
      <c r="H85" s="97">
        <f>+[30]Dren_Quantificacao!J94</f>
        <v>0</v>
      </c>
      <c r="I85" s="97">
        <f>+[30]Dren_Quantificacao!K94</f>
        <v>0</v>
      </c>
      <c r="J85" s="97"/>
      <c r="K85" s="97"/>
      <c r="L85" s="99"/>
      <c r="M85" s="99"/>
      <c r="N85" s="99"/>
      <c r="O85" s="99"/>
      <c r="P85" s="99"/>
      <c r="Q85" s="99"/>
      <c r="R85" s="99"/>
      <c r="T85" s="75">
        <f t="shared" si="21"/>
        <v>0</v>
      </c>
    </row>
    <row r="86" spans="1:20" s="79" customFormat="1" ht="18.95" hidden="1" customHeight="1" x14ac:dyDescent="0.25">
      <c r="A86" s="653"/>
      <c r="B86" s="660"/>
      <c r="C86" s="80" t="s">
        <v>19924</v>
      </c>
      <c r="D86" s="97">
        <f>+[30]Dren_Quantificacao!F95</f>
        <v>0</v>
      </c>
      <c r="E86" s="97">
        <f>+[30]Dren_Quantificacao!G95</f>
        <v>0</v>
      </c>
      <c r="F86" s="97">
        <f>+[30]Dren_Quantificacao!H95</f>
        <v>0</v>
      </c>
      <c r="G86" s="97">
        <f>+[30]Dren_Quantificacao!I95</f>
        <v>0</v>
      </c>
      <c r="H86" s="97">
        <f>+[30]Dren_Quantificacao!J95</f>
        <v>0</v>
      </c>
      <c r="I86" s="97">
        <f>+[30]Dren_Quantificacao!K95</f>
        <v>0</v>
      </c>
      <c r="J86" s="97"/>
      <c r="K86" s="97"/>
      <c r="L86" s="99"/>
      <c r="M86" s="99"/>
      <c r="N86" s="99"/>
      <c r="O86" s="99"/>
      <c r="P86" s="99"/>
      <c r="Q86" s="99"/>
      <c r="R86" s="99"/>
      <c r="T86" s="75">
        <f t="shared" si="21"/>
        <v>0</v>
      </c>
    </row>
    <row r="87" spans="1:20" s="79" customFormat="1" ht="23.25" hidden="1" customHeight="1" x14ac:dyDescent="0.25">
      <c r="A87" s="653"/>
      <c r="B87" s="660"/>
      <c r="C87" s="80" t="s">
        <v>19925</v>
      </c>
      <c r="D87" s="97">
        <f>+[30]Dren_Quantificacao!F96</f>
        <v>0</v>
      </c>
      <c r="E87" s="97">
        <f>+[30]Dren_Quantificacao!G96</f>
        <v>0</v>
      </c>
      <c r="F87" s="97">
        <f>+[30]Dren_Quantificacao!H96</f>
        <v>0</v>
      </c>
      <c r="G87" s="97">
        <f>+[30]Dren_Quantificacao!I96</f>
        <v>0</v>
      </c>
      <c r="H87" s="97">
        <f>+[30]Dren_Quantificacao!J96</f>
        <v>0</v>
      </c>
      <c r="I87" s="97">
        <f>+[30]Dren_Quantificacao!K96</f>
        <v>0</v>
      </c>
      <c r="J87" s="97"/>
      <c r="K87" s="97"/>
      <c r="L87" s="99"/>
      <c r="M87" s="99"/>
      <c r="N87" s="99"/>
      <c r="O87" s="99"/>
      <c r="P87" s="99"/>
      <c r="Q87" s="99"/>
      <c r="R87" s="99"/>
      <c r="T87" s="75">
        <f t="shared" si="21"/>
        <v>0</v>
      </c>
    </row>
    <row r="88" spans="1:20" s="79" customFormat="1" ht="18.95" hidden="1" customHeight="1" x14ac:dyDescent="0.25">
      <c r="A88" s="653"/>
      <c r="B88" s="660"/>
      <c r="C88" s="80" t="s">
        <v>19926</v>
      </c>
      <c r="D88" s="97">
        <f>+[30]Dren_Quantificacao!F97</f>
        <v>0</v>
      </c>
      <c r="E88" s="97">
        <f>+[30]Dren_Quantificacao!G97</f>
        <v>0</v>
      </c>
      <c r="F88" s="97">
        <f>+[30]Dren_Quantificacao!H97</f>
        <v>0</v>
      </c>
      <c r="G88" s="97">
        <f>+[30]Dren_Quantificacao!I97</f>
        <v>0</v>
      </c>
      <c r="H88" s="97">
        <f>+[30]Dren_Quantificacao!J97</f>
        <v>0</v>
      </c>
      <c r="I88" s="97">
        <f>+[30]Dren_Quantificacao!K97</f>
        <v>0</v>
      </c>
      <c r="J88" s="97"/>
      <c r="K88" s="97"/>
      <c r="L88" s="99"/>
      <c r="M88" s="99"/>
      <c r="N88" s="99"/>
      <c r="O88" s="99"/>
      <c r="P88" s="99"/>
      <c r="Q88" s="99"/>
      <c r="R88" s="99"/>
      <c r="S88" s="74"/>
      <c r="T88" s="75">
        <f t="shared" si="21"/>
        <v>0</v>
      </c>
    </row>
    <row r="89" spans="1:20" s="79" customFormat="1" ht="18.95" hidden="1" customHeight="1" x14ac:dyDescent="0.25">
      <c r="A89" s="653"/>
      <c r="B89" s="660"/>
      <c r="C89" s="80" t="s">
        <v>19927</v>
      </c>
      <c r="D89" s="97">
        <f>+[30]Dren_Quantificacao!F98</f>
        <v>0</v>
      </c>
      <c r="E89" s="97">
        <f>+[30]Dren_Quantificacao!G98</f>
        <v>0</v>
      </c>
      <c r="F89" s="97">
        <f>+[30]Dren_Quantificacao!H98</f>
        <v>0</v>
      </c>
      <c r="G89" s="97">
        <f>+[30]Dren_Quantificacao!I98</f>
        <v>0</v>
      </c>
      <c r="H89" s="97">
        <f>+[30]Dren_Quantificacao!J98</f>
        <v>0</v>
      </c>
      <c r="I89" s="97">
        <f>+[30]Dren_Quantificacao!K98</f>
        <v>0</v>
      </c>
      <c r="J89" s="97"/>
      <c r="K89" s="97"/>
      <c r="L89" s="99"/>
      <c r="M89" s="99"/>
      <c r="N89" s="99"/>
      <c r="O89" s="99"/>
      <c r="P89" s="99"/>
      <c r="Q89" s="99"/>
      <c r="R89" s="99"/>
      <c r="S89" s="74"/>
      <c r="T89" s="75">
        <f t="shared" si="21"/>
        <v>0</v>
      </c>
    </row>
    <row r="90" spans="1:20" s="79" customFormat="1" ht="18.95" hidden="1" customHeight="1" x14ac:dyDescent="0.25">
      <c r="A90" s="653"/>
      <c r="B90" s="660"/>
      <c r="C90" s="80" t="s">
        <v>19928</v>
      </c>
      <c r="D90" s="97">
        <f>+[30]Dren_Quantificacao!F99</f>
        <v>0</v>
      </c>
      <c r="E90" s="97">
        <f>+[30]Dren_Quantificacao!G99</f>
        <v>0</v>
      </c>
      <c r="F90" s="97">
        <f>+[30]Dren_Quantificacao!H99</f>
        <v>0</v>
      </c>
      <c r="G90" s="97">
        <f>+[30]Dren_Quantificacao!I99</f>
        <v>0</v>
      </c>
      <c r="H90" s="97">
        <f>+[30]Dren_Quantificacao!J99</f>
        <v>0</v>
      </c>
      <c r="I90" s="97">
        <f>+[30]Dren_Quantificacao!K99</f>
        <v>0</v>
      </c>
      <c r="J90" s="97"/>
      <c r="K90" s="97"/>
      <c r="L90" s="99"/>
      <c r="M90" s="99"/>
      <c r="N90" s="99"/>
      <c r="O90" s="99"/>
      <c r="P90" s="99"/>
      <c r="Q90" s="99"/>
      <c r="R90" s="99"/>
      <c r="S90" s="74"/>
      <c r="T90" s="75">
        <f t="shared" si="21"/>
        <v>0</v>
      </c>
    </row>
    <row r="91" spans="1:20" s="79" customFormat="1" ht="18.95" hidden="1" customHeight="1" x14ac:dyDescent="0.25">
      <c r="A91" s="653"/>
      <c r="B91" s="660"/>
      <c r="C91" s="80" t="s">
        <v>19929</v>
      </c>
      <c r="D91" s="97">
        <f>+[30]Dren_Quantificacao!F100</f>
        <v>0</v>
      </c>
      <c r="E91" s="97">
        <f>+[30]Dren_Quantificacao!G100</f>
        <v>0</v>
      </c>
      <c r="F91" s="97">
        <f>+[30]Dren_Quantificacao!H100</f>
        <v>0</v>
      </c>
      <c r="G91" s="97">
        <f>+[30]Dren_Quantificacao!I100</f>
        <v>0</v>
      </c>
      <c r="H91" s="97">
        <f>+[30]Dren_Quantificacao!J100</f>
        <v>0</v>
      </c>
      <c r="I91" s="97">
        <f>+[30]Dren_Quantificacao!K100</f>
        <v>0</v>
      </c>
      <c r="J91" s="97"/>
      <c r="K91" s="97"/>
      <c r="L91" s="99"/>
      <c r="M91" s="99"/>
      <c r="N91" s="99"/>
      <c r="O91" s="99"/>
      <c r="P91" s="99"/>
      <c r="Q91" s="99"/>
      <c r="R91" s="99"/>
      <c r="S91" s="74"/>
      <c r="T91" s="75">
        <f t="shared" si="21"/>
        <v>0</v>
      </c>
    </row>
    <row r="92" spans="1:20" s="79" customFormat="1" ht="18.95" hidden="1" customHeight="1" x14ac:dyDescent="0.25">
      <c r="A92" s="653"/>
      <c r="B92" s="660"/>
      <c r="C92" s="80" t="s">
        <v>19930</v>
      </c>
      <c r="D92" s="97">
        <f>+[30]Dren_Quantificacao!F101</f>
        <v>0</v>
      </c>
      <c r="E92" s="97">
        <f>+[30]Dren_Quantificacao!G101</f>
        <v>0</v>
      </c>
      <c r="F92" s="97">
        <f>+[30]Dren_Quantificacao!H101</f>
        <v>0</v>
      </c>
      <c r="G92" s="97">
        <f>+[30]Dren_Quantificacao!I101</f>
        <v>0</v>
      </c>
      <c r="H92" s="97">
        <f>+[30]Dren_Quantificacao!J101</f>
        <v>0</v>
      </c>
      <c r="I92" s="97">
        <f>+[30]Dren_Quantificacao!K101</f>
        <v>0</v>
      </c>
      <c r="J92" s="97"/>
      <c r="K92" s="97"/>
      <c r="L92" s="99"/>
      <c r="M92" s="99"/>
      <c r="N92" s="99"/>
      <c r="O92" s="99"/>
      <c r="P92" s="99"/>
      <c r="Q92" s="99"/>
      <c r="R92" s="99"/>
      <c r="S92" s="74"/>
      <c r="T92" s="75">
        <f t="shared" si="21"/>
        <v>0</v>
      </c>
    </row>
    <row r="93" spans="1:20" s="79" customFormat="1" ht="18.95" hidden="1" customHeight="1" x14ac:dyDescent="0.25">
      <c r="A93" s="653"/>
      <c r="B93" s="660"/>
      <c r="C93" s="80" t="s">
        <v>19931</v>
      </c>
      <c r="D93" s="100">
        <f>+[30]Dren_Quantificacao!F103</f>
        <v>0</v>
      </c>
      <c r="E93" s="100">
        <f>+[30]Dren_Quantificacao!G103</f>
        <v>0</v>
      </c>
      <c r="F93" s="100">
        <f>+[30]Dren_Quantificacao!H103</f>
        <v>0</v>
      </c>
      <c r="G93" s="100">
        <f>+[30]Dren_Quantificacao!I103</f>
        <v>0</v>
      </c>
      <c r="H93" s="100">
        <f>+[30]Dren_Quantificacao!J103</f>
        <v>0</v>
      </c>
      <c r="I93" s="100">
        <f>+[30]Dren_Quantificacao!K103</f>
        <v>0</v>
      </c>
      <c r="J93" s="100"/>
      <c r="K93" s="100"/>
      <c r="L93" s="99"/>
      <c r="M93" s="99"/>
      <c r="N93" s="99"/>
      <c r="O93" s="99"/>
      <c r="P93" s="99"/>
      <c r="Q93" s="99"/>
      <c r="R93" s="99"/>
      <c r="S93" s="74"/>
      <c r="T93" s="75">
        <f t="shared" si="21"/>
        <v>0</v>
      </c>
    </row>
    <row r="94" spans="1:20" s="79" customFormat="1" ht="18.95" hidden="1" customHeight="1" thickBot="1" x14ac:dyDescent="0.3">
      <c r="A94" s="653"/>
      <c r="B94" s="661"/>
      <c r="C94" s="82" t="s">
        <v>19884</v>
      </c>
      <c r="D94" s="112" t="e">
        <f>+D84*#REF!+D85*#REF!</f>
        <v>#REF!</v>
      </c>
      <c r="E94" s="112" t="e">
        <f>+E84*#REF!+E85*#REF!</f>
        <v>#REF!</v>
      </c>
      <c r="F94" s="112" t="e">
        <f>+F84*#REF!+F85*#REF!</f>
        <v>#REF!</v>
      </c>
      <c r="G94" s="112" t="e">
        <f>+G84*#REF!+G85*#REF!</f>
        <v>#REF!</v>
      </c>
      <c r="H94" s="112" t="e">
        <f>+H84*#REF!+H85*#REF!</f>
        <v>#REF!</v>
      </c>
      <c r="I94" s="112" t="e">
        <f>+I84*#REF!+I85*#REF!</f>
        <v>#REF!</v>
      </c>
      <c r="J94" s="112"/>
      <c r="K94" s="112"/>
      <c r="L94" s="87"/>
      <c r="M94" s="87"/>
      <c r="N94" s="87"/>
      <c r="O94" s="87"/>
      <c r="P94" s="87"/>
      <c r="Q94" s="87"/>
      <c r="R94" s="87"/>
      <c r="S94" s="74"/>
      <c r="T94" s="75" t="e">
        <f t="shared" si="21"/>
        <v>#REF!</v>
      </c>
    </row>
    <row r="95" spans="1:20" s="79" customFormat="1" ht="18.95" hidden="1" customHeight="1" x14ac:dyDescent="0.25">
      <c r="A95" s="653"/>
      <c r="B95" s="659" t="str">
        <f>+[30]Dren_Quantificacao!B104</f>
        <v>GUARDA-CORPO</v>
      </c>
      <c r="C95" s="113" t="str">
        <f>+[30]Dren_Quantificacao!C104</f>
        <v>CONCRETO 30 MPa (m³)</v>
      </c>
      <c r="D95" s="91">
        <f>+[30]Dren_Quantificacao!F104</f>
        <v>0</v>
      </c>
      <c r="E95" s="91">
        <f>+[30]Dren_Quantificacao!G104</f>
        <v>0</v>
      </c>
      <c r="F95" s="91">
        <f>+[30]Dren_Quantificacao!H104</f>
        <v>0</v>
      </c>
      <c r="G95" s="91">
        <f>+[30]Dren_Quantificacao!I104</f>
        <v>0</v>
      </c>
      <c r="H95" s="91">
        <f>+[30]Dren_Quantificacao!J104</f>
        <v>0</v>
      </c>
      <c r="I95" s="91">
        <f>+[30]Dren_Quantificacao!K104</f>
        <v>0</v>
      </c>
      <c r="J95" s="91"/>
      <c r="K95" s="91"/>
      <c r="L95" s="87"/>
      <c r="M95" s="87"/>
      <c r="N95" s="87"/>
      <c r="O95" s="87"/>
      <c r="P95" s="87"/>
      <c r="Q95" s="87"/>
      <c r="R95" s="87"/>
      <c r="S95" s="74"/>
      <c r="T95" s="75">
        <f t="shared" ref="T95:T111" si="23">SUM(D95:K95)</f>
        <v>0</v>
      </c>
    </row>
    <row r="96" spans="1:20" s="79" customFormat="1" ht="18.95" hidden="1" customHeight="1" x14ac:dyDescent="0.25">
      <c r="A96" s="653"/>
      <c r="B96" s="660"/>
      <c r="C96" s="113" t="str">
        <f>+[30]Dren_Quantificacao!C105</f>
        <v>FÔRMA (m²)</v>
      </c>
      <c r="D96" s="91">
        <f>+[30]Dren_Quantificacao!F105</f>
        <v>0</v>
      </c>
      <c r="E96" s="91">
        <f>+[30]Dren_Quantificacao!G105</f>
        <v>0</v>
      </c>
      <c r="F96" s="91">
        <f>+[30]Dren_Quantificacao!H105</f>
        <v>0</v>
      </c>
      <c r="G96" s="91">
        <f>+[30]Dren_Quantificacao!I105</f>
        <v>0</v>
      </c>
      <c r="H96" s="91">
        <f>+[30]Dren_Quantificacao!J105</f>
        <v>0</v>
      </c>
      <c r="I96" s="91">
        <f>+[30]Dren_Quantificacao!K105</f>
        <v>0</v>
      </c>
      <c r="J96" s="91"/>
      <c r="K96" s="91"/>
      <c r="L96" s="87"/>
      <c r="M96" s="87"/>
      <c r="N96" s="87"/>
      <c r="O96" s="87"/>
      <c r="P96" s="87"/>
      <c r="Q96" s="87"/>
      <c r="R96" s="87"/>
      <c r="S96" s="74"/>
      <c r="T96" s="75">
        <f t="shared" si="23"/>
        <v>0</v>
      </c>
    </row>
    <row r="97" spans="1:20" s="79" customFormat="1" ht="18.95" hidden="1" customHeight="1" x14ac:dyDescent="0.25">
      <c r="A97" s="653"/>
      <c r="B97" s="660"/>
      <c r="C97" s="113" t="str">
        <f>+[30]Dren_Quantificacao!C106</f>
        <v xml:space="preserve">AÇO CA-60 Ø 5.0mm  (kg) </v>
      </c>
      <c r="D97" s="91">
        <f>+[30]Dren_Quantificacao!F106</f>
        <v>0</v>
      </c>
      <c r="E97" s="91">
        <f>+[30]Dren_Quantificacao!G106</f>
        <v>0</v>
      </c>
      <c r="F97" s="91">
        <f>+[30]Dren_Quantificacao!H106</f>
        <v>0</v>
      </c>
      <c r="G97" s="91">
        <f>+[30]Dren_Quantificacao!I106</f>
        <v>0</v>
      </c>
      <c r="H97" s="91">
        <f>+[30]Dren_Quantificacao!J106</f>
        <v>0</v>
      </c>
      <c r="I97" s="91">
        <f>+[30]Dren_Quantificacao!K106</f>
        <v>0</v>
      </c>
      <c r="J97" s="91"/>
      <c r="K97" s="91"/>
      <c r="L97" s="87"/>
      <c r="M97" s="87"/>
      <c r="N97" s="87"/>
      <c r="O97" s="87"/>
      <c r="P97" s="87"/>
      <c r="Q97" s="87"/>
      <c r="R97" s="87"/>
      <c r="S97" s="74"/>
      <c r="T97" s="75">
        <f t="shared" si="23"/>
        <v>0</v>
      </c>
    </row>
    <row r="98" spans="1:20" s="79" customFormat="1" ht="18.95" hidden="1" customHeight="1" x14ac:dyDescent="0.25">
      <c r="A98" s="653"/>
      <c r="B98" s="660"/>
      <c r="C98" s="113" t="str">
        <f>+[30]Dren_Quantificacao!C107</f>
        <v xml:space="preserve">AÇO CA-50 Ø 8.0mm  (kg) </v>
      </c>
      <c r="D98" s="91">
        <f>+[30]Dren_Quantificacao!F107</f>
        <v>0</v>
      </c>
      <c r="E98" s="91">
        <f>+[30]Dren_Quantificacao!G107</f>
        <v>0</v>
      </c>
      <c r="F98" s="91">
        <f>+[30]Dren_Quantificacao!H107</f>
        <v>0</v>
      </c>
      <c r="G98" s="91">
        <f>+[30]Dren_Quantificacao!I107</f>
        <v>0</v>
      </c>
      <c r="H98" s="91">
        <f>+[30]Dren_Quantificacao!J107</f>
        <v>0</v>
      </c>
      <c r="I98" s="91">
        <f>+[30]Dren_Quantificacao!K107</f>
        <v>0</v>
      </c>
      <c r="J98" s="91"/>
      <c r="K98" s="91"/>
      <c r="L98" s="87"/>
      <c r="M98" s="87"/>
      <c r="N98" s="87"/>
      <c r="O98" s="87"/>
      <c r="P98" s="87"/>
      <c r="Q98" s="87"/>
      <c r="R98" s="87"/>
      <c r="S98" s="74"/>
      <c r="T98" s="75">
        <f t="shared" si="23"/>
        <v>0</v>
      </c>
    </row>
    <row r="99" spans="1:20" s="79" customFormat="1" ht="18.95" hidden="1" customHeight="1" thickBot="1" x14ac:dyDescent="0.3">
      <c r="A99" s="653"/>
      <c r="B99" s="661"/>
      <c r="C99" s="113" t="str">
        <f>+[30]Dren_Quantificacao!C108</f>
        <v>TUBO GALVANIZADO Ø 2" (m)</v>
      </c>
      <c r="D99" s="91">
        <f>+[30]Dren_Quantificacao!F108</f>
        <v>0</v>
      </c>
      <c r="E99" s="91">
        <f>+[30]Dren_Quantificacao!G108</f>
        <v>0</v>
      </c>
      <c r="F99" s="91">
        <f>+[30]Dren_Quantificacao!H108</f>
        <v>0</v>
      </c>
      <c r="G99" s="91">
        <f>+[30]Dren_Quantificacao!I108</f>
        <v>0</v>
      </c>
      <c r="H99" s="91">
        <f>+[30]Dren_Quantificacao!J108</f>
        <v>0</v>
      </c>
      <c r="I99" s="91">
        <f>+[30]Dren_Quantificacao!K108</f>
        <v>0</v>
      </c>
      <c r="J99" s="91"/>
      <c r="K99" s="91"/>
      <c r="L99" s="87"/>
      <c r="M99" s="87"/>
      <c r="N99" s="87"/>
      <c r="O99" s="87"/>
      <c r="P99" s="87"/>
      <c r="Q99" s="87"/>
      <c r="R99" s="87"/>
      <c r="S99" s="74"/>
      <c r="T99" s="75">
        <f t="shared" si="23"/>
        <v>0</v>
      </c>
    </row>
    <row r="100" spans="1:20" s="79" customFormat="1" ht="18.95" hidden="1" customHeight="1" x14ac:dyDescent="0.25">
      <c r="A100" s="653"/>
      <c r="B100" s="659" t="s">
        <v>19932</v>
      </c>
      <c r="C100" s="90" t="s">
        <v>19933</v>
      </c>
      <c r="D100" s="86">
        <f>+[30]Dren_Quantificacao!F90</f>
        <v>0</v>
      </c>
      <c r="E100" s="86">
        <f>+[30]Dren_Quantificacao!G90</f>
        <v>0</v>
      </c>
      <c r="F100" s="86">
        <f>+[30]Dren_Quantificacao!H90</f>
        <v>0</v>
      </c>
      <c r="G100" s="86">
        <f>+[30]Dren_Quantificacao!I90</f>
        <v>0</v>
      </c>
      <c r="H100" s="86">
        <f>+[30]Dren_Quantificacao!J90</f>
        <v>0</v>
      </c>
      <c r="I100" s="86">
        <f>+[30]Dren_Quantificacao!K90</f>
        <v>0</v>
      </c>
      <c r="J100" s="86"/>
      <c r="K100" s="86"/>
      <c r="L100" s="87"/>
      <c r="M100" s="87"/>
      <c r="N100" s="87"/>
      <c r="O100" s="87"/>
      <c r="P100" s="87"/>
      <c r="Q100" s="87"/>
      <c r="R100" s="87"/>
      <c r="S100" s="74"/>
      <c r="T100" s="75">
        <f t="shared" si="23"/>
        <v>0</v>
      </c>
    </row>
    <row r="101" spans="1:20" s="79" customFormat="1" ht="18.95" hidden="1" customHeight="1" x14ac:dyDescent="0.25">
      <c r="A101" s="653"/>
      <c r="B101" s="660"/>
      <c r="C101" s="80" t="s">
        <v>19934</v>
      </c>
      <c r="D101" s="91">
        <f>+[30]Dren_Quantificacao!F91</f>
        <v>0</v>
      </c>
      <c r="E101" s="91">
        <f>+[30]Dren_Quantificacao!G91</f>
        <v>0</v>
      </c>
      <c r="F101" s="91">
        <f>+[30]Dren_Quantificacao!H91</f>
        <v>0</v>
      </c>
      <c r="G101" s="91">
        <f>+[30]Dren_Quantificacao!I91</f>
        <v>0</v>
      </c>
      <c r="H101" s="91">
        <f>+[30]Dren_Quantificacao!J91</f>
        <v>0</v>
      </c>
      <c r="I101" s="91">
        <f>+[30]Dren_Quantificacao!K91</f>
        <v>0</v>
      </c>
      <c r="J101" s="91"/>
      <c r="K101" s="91"/>
      <c r="L101" s="87"/>
      <c r="M101" s="87"/>
      <c r="N101" s="87"/>
      <c r="O101" s="87"/>
      <c r="P101" s="87"/>
      <c r="Q101" s="87"/>
      <c r="R101" s="87"/>
      <c r="S101" s="74"/>
      <c r="T101" s="75">
        <f t="shared" si="23"/>
        <v>0</v>
      </c>
    </row>
    <row r="102" spans="1:20" s="79" customFormat="1" ht="18.95" hidden="1" customHeight="1" x14ac:dyDescent="0.25">
      <c r="A102" s="653"/>
      <c r="B102" s="660"/>
      <c r="C102" s="80" t="s">
        <v>19864</v>
      </c>
      <c r="D102" s="91">
        <f>+[30]Dren_Quantificacao!F92</f>
        <v>0</v>
      </c>
      <c r="E102" s="91">
        <f>+[30]Dren_Quantificacao!G92</f>
        <v>0</v>
      </c>
      <c r="F102" s="91">
        <f>+[30]Dren_Quantificacao!H92</f>
        <v>0</v>
      </c>
      <c r="G102" s="91">
        <f>+[30]Dren_Quantificacao!I92</f>
        <v>0</v>
      </c>
      <c r="H102" s="91">
        <f>+[30]Dren_Quantificacao!J92</f>
        <v>0</v>
      </c>
      <c r="I102" s="91">
        <f>+[30]Dren_Quantificacao!K92</f>
        <v>0</v>
      </c>
      <c r="J102" s="91"/>
      <c r="K102" s="91"/>
      <c r="L102" s="87"/>
      <c r="M102" s="87"/>
      <c r="N102" s="87"/>
      <c r="O102" s="87"/>
      <c r="P102" s="87"/>
      <c r="Q102" s="87"/>
      <c r="R102" s="87"/>
      <c r="S102" s="74"/>
      <c r="T102" s="75">
        <f t="shared" si="23"/>
        <v>0</v>
      </c>
    </row>
    <row r="103" spans="1:20" s="79" customFormat="1" ht="18.95" hidden="1" customHeight="1" x14ac:dyDescent="0.25">
      <c r="A103" s="653"/>
      <c r="B103" s="660"/>
      <c r="C103" s="80" t="s">
        <v>19935</v>
      </c>
      <c r="D103" s="114">
        <f t="shared" ref="D103:I103" si="24">+D102*D101*D100</f>
        <v>0</v>
      </c>
      <c r="E103" s="114">
        <f t="shared" si="24"/>
        <v>0</v>
      </c>
      <c r="F103" s="114">
        <f t="shared" si="24"/>
        <v>0</v>
      </c>
      <c r="G103" s="114">
        <f t="shared" si="24"/>
        <v>0</v>
      </c>
      <c r="H103" s="114">
        <f t="shared" si="24"/>
        <v>0</v>
      </c>
      <c r="I103" s="114">
        <f t="shared" si="24"/>
        <v>0</v>
      </c>
      <c r="J103" s="114"/>
      <c r="K103" s="114"/>
      <c r="L103" s="87"/>
      <c r="M103" s="87"/>
      <c r="N103" s="87"/>
      <c r="O103" s="87"/>
      <c r="P103" s="87"/>
      <c r="Q103" s="87"/>
      <c r="R103" s="87"/>
      <c r="S103" s="74"/>
      <c r="T103" s="75">
        <f t="shared" si="23"/>
        <v>0</v>
      </c>
    </row>
    <row r="104" spans="1:20" s="79" customFormat="1" ht="18.95" hidden="1" customHeight="1" thickBot="1" x14ac:dyDescent="0.3">
      <c r="A104" s="653"/>
      <c r="B104" s="661"/>
      <c r="C104" s="82" t="s">
        <v>19936</v>
      </c>
      <c r="D104" s="112" t="e">
        <f>+D103*#REF!</f>
        <v>#REF!</v>
      </c>
      <c r="E104" s="112" t="e">
        <f>+E103*#REF!</f>
        <v>#REF!</v>
      </c>
      <c r="F104" s="112" t="e">
        <f>+F103*#REF!</f>
        <v>#REF!</v>
      </c>
      <c r="G104" s="112" t="e">
        <f>+G103*#REF!</f>
        <v>#REF!</v>
      </c>
      <c r="H104" s="112" t="e">
        <f>+H103*#REF!</f>
        <v>#REF!</v>
      </c>
      <c r="I104" s="112" t="e">
        <f>+I103*#REF!</f>
        <v>#REF!</v>
      </c>
      <c r="J104" s="112"/>
      <c r="K104" s="112"/>
      <c r="L104" s="87"/>
      <c r="M104" s="87"/>
      <c r="N104" s="87"/>
      <c r="O104" s="87"/>
      <c r="P104" s="87"/>
      <c r="Q104" s="87"/>
      <c r="R104" s="87"/>
      <c r="S104" s="74"/>
      <c r="T104" s="75" t="e">
        <f t="shared" si="23"/>
        <v>#REF!</v>
      </c>
    </row>
    <row r="105" spans="1:20" ht="18.95" hidden="1" customHeight="1" x14ac:dyDescent="0.25">
      <c r="A105" s="653"/>
      <c r="B105" s="643" t="s">
        <v>19937</v>
      </c>
      <c r="C105" s="90" t="s">
        <v>19938</v>
      </c>
      <c r="D105" s="86">
        <f>+[30]Dren_Quantificacao!F78</f>
        <v>0</v>
      </c>
      <c r="E105" s="86">
        <f>+[30]Dren_Quantificacao!G78</f>
        <v>0</v>
      </c>
      <c r="F105" s="86">
        <f>+[30]Dren_Quantificacao!H78</f>
        <v>0</v>
      </c>
      <c r="G105" s="86">
        <f>+[30]Dren_Quantificacao!I78</f>
        <v>0</v>
      </c>
      <c r="H105" s="86">
        <f>+[30]Dren_Quantificacao!J78</f>
        <v>0</v>
      </c>
      <c r="I105" s="86">
        <f>+[30]Dren_Quantificacao!K78</f>
        <v>0</v>
      </c>
      <c r="J105" s="86"/>
      <c r="K105" s="86"/>
      <c r="L105" s="87"/>
      <c r="M105" s="87"/>
      <c r="N105" s="87"/>
      <c r="O105" s="87"/>
      <c r="P105" s="87"/>
      <c r="Q105" s="87"/>
      <c r="R105" s="87"/>
      <c r="T105" s="75">
        <f t="shared" si="23"/>
        <v>0</v>
      </c>
    </row>
    <row r="106" spans="1:20" ht="18.95" hidden="1" customHeight="1" x14ac:dyDescent="0.25">
      <c r="A106" s="653"/>
      <c r="B106" s="644"/>
      <c r="C106" s="80" t="s">
        <v>19939</v>
      </c>
      <c r="D106" s="91">
        <f>+[30]Dren_Quantificacao!F79</f>
        <v>0</v>
      </c>
      <c r="E106" s="91">
        <f>+[30]Dren_Quantificacao!G79</f>
        <v>0</v>
      </c>
      <c r="F106" s="91">
        <f>+[30]Dren_Quantificacao!H79</f>
        <v>0</v>
      </c>
      <c r="G106" s="91">
        <f>+[30]Dren_Quantificacao!I79</f>
        <v>0</v>
      </c>
      <c r="H106" s="91">
        <f>+[30]Dren_Quantificacao!J79</f>
        <v>0</v>
      </c>
      <c r="I106" s="91">
        <f>+[30]Dren_Quantificacao!K79</f>
        <v>0</v>
      </c>
      <c r="J106" s="91"/>
      <c r="K106" s="91"/>
      <c r="L106" s="87"/>
      <c r="M106" s="87"/>
      <c r="N106" s="87"/>
      <c r="O106" s="87"/>
      <c r="P106" s="87"/>
      <c r="Q106" s="87"/>
      <c r="R106" s="87"/>
      <c r="T106" s="75">
        <f t="shared" si="23"/>
        <v>0</v>
      </c>
    </row>
    <row r="107" spans="1:20" ht="18.95" hidden="1" customHeight="1" thickBot="1" x14ac:dyDescent="0.3">
      <c r="A107" s="653"/>
      <c r="B107" s="645"/>
      <c r="C107" s="82" t="s">
        <v>19940</v>
      </c>
      <c r="D107" s="88">
        <f t="shared" ref="D107:I107" si="25">+D106*D105</f>
        <v>0</v>
      </c>
      <c r="E107" s="88">
        <f t="shared" si="25"/>
        <v>0</v>
      </c>
      <c r="F107" s="88">
        <f t="shared" si="25"/>
        <v>0</v>
      </c>
      <c r="G107" s="88">
        <f t="shared" si="25"/>
        <v>0</v>
      </c>
      <c r="H107" s="88">
        <f t="shared" si="25"/>
        <v>0</v>
      </c>
      <c r="I107" s="88">
        <f t="shared" si="25"/>
        <v>0</v>
      </c>
      <c r="J107" s="88"/>
      <c r="K107" s="88"/>
      <c r="L107" s="87"/>
      <c r="M107" s="87"/>
      <c r="N107" s="87"/>
      <c r="O107" s="87"/>
      <c r="P107" s="87"/>
      <c r="Q107" s="87"/>
      <c r="R107" s="87"/>
      <c r="T107" s="75">
        <f t="shared" si="23"/>
        <v>0</v>
      </c>
    </row>
    <row r="108" spans="1:20" ht="18.95" hidden="1" customHeight="1" thickBot="1" x14ac:dyDescent="0.3">
      <c r="A108" s="653"/>
      <c r="B108" s="707" t="s">
        <v>19941</v>
      </c>
      <c r="C108" s="708"/>
      <c r="D108" s="115">
        <f>+[30]Dren_Quantificacao!F80</f>
        <v>0</v>
      </c>
      <c r="E108" s="115">
        <f>+[30]Dren_Quantificacao!G80</f>
        <v>0</v>
      </c>
      <c r="F108" s="115">
        <f>+[30]Dren_Quantificacao!H80</f>
        <v>0</v>
      </c>
      <c r="G108" s="115">
        <f>+[30]Dren_Quantificacao!I80</f>
        <v>0</v>
      </c>
      <c r="H108" s="115">
        <f>+[30]Dren_Quantificacao!J80</f>
        <v>0</v>
      </c>
      <c r="I108" s="115">
        <f>+[30]Dren_Quantificacao!K80</f>
        <v>0</v>
      </c>
      <c r="J108" s="115"/>
      <c r="K108" s="115"/>
      <c r="L108" s="99"/>
      <c r="M108" s="99"/>
      <c r="N108" s="99"/>
      <c r="O108" s="99"/>
      <c r="P108" s="99"/>
      <c r="Q108" s="99"/>
      <c r="R108" s="99"/>
      <c r="T108" s="75">
        <f t="shared" si="23"/>
        <v>0</v>
      </c>
    </row>
    <row r="109" spans="1:20" ht="24.95" customHeight="1" x14ac:dyDescent="0.25">
      <c r="A109" s="653"/>
      <c r="B109" s="643" t="s">
        <v>19942</v>
      </c>
      <c r="C109" s="90" t="s">
        <v>19943</v>
      </c>
      <c r="D109" s="86">
        <f>SUM(D83,D67,D41)</f>
        <v>3.8378059999999996</v>
      </c>
      <c r="E109" s="86">
        <f>SUM(E83,E67,E41)</f>
        <v>8.2451169999999987</v>
      </c>
      <c r="F109" s="86">
        <f t="shared" ref="F109:I109" si="26">SUM(F83,F67,F41)</f>
        <v>1.49098</v>
      </c>
      <c r="G109" s="86">
        <f t="shared" si="26"/>
        <v>3.0923159999999994</v>
      </c>
      <c r="H109" s="86">
        <f t="shared" si="26"/>
        <v>1.0654049999999999</v>
      </c>
      <c r="I109" s="86">
        <f t="shared" si="26"/>
        <v>7.0693559999999991</v>
      </c>
      <c r="J109" s="86">
        <f>SUM(J83,J67,J41)</f>
        <v>6.3238659999999989</v>
      </c>
      <c r="K109" s="116">
        <f>SUBTOTAL(9,D109:J109)</f>
        <v>31.124845999999994</v>
      </c>
      <c r="L109" s="72"/>
      <c r="M109" s="73"/>
      <c r="N109" s="73"/>
      <c r="O109" s="73"/>
      <c r="P109" s="73"/>
      <c r="Q109" s="73"/>
      <c r="R109" s="73"/>
      <c r="T109" s="75">
        <f t="shared" si="23"/>
        <v>62.249691999999989</v>
      </c>
    </row>
    <row r="110" spans="1:20" ht="49.5" customHeight="1" thickBot="1" x14ac:dyDescent="0.3">
      <c r="A110" s="653"/>
      <c r="B110" s="645"/>
      <c r="C110" s="82" t="s">
        <v>19944</v>
      </c>
      <c r="D110" s="88"/>
      <c r="E110" s="88"/>
      <c r="F110" s="88"/>
      <c r="G110" s="88"/>
      <c r="H110" s="88"/>
      <c r="I110" s="88"/>
      <c r="J110" s="88"/>
      <c r="K110" s="102"/>
      <c r="L110" s="72"/>
      <c r="M110" s="73"/>
      <c r="N110" s="73"/>
      <c r="O110" s="73"/>
      <c r="P110" s="73"/>
      <c r="Q110" s="73"/>
      <c r="R110" s="73"/>
      <c r="T110" s="75">
        <f t="shared" si="23"/>
        <v>0</v>
      </c>
    </row>
    <row r="111" spans="1:20" ht="50.1" customHeight="1" thickBot="1" x14ac:dyDescent="0.3">
      <c r="A111" s="654"/>
      <c r="B111" s="641" t="s">
        <v>19945</v>
      </c>
      <c r="C111" s="706"/>
      <c r="D111" s="117"/>
      <c r="E111" s="117"/>
      <c r="F111" s="117"/>
      <c r="G111" s="117"/>
      <c r="H111" s="117"/>
      <c r="I111" s="117"/>
      <c r="J111" s="117"/>
      <c r="K111" s="118"/>
      <c r="L111" s="72"/>
      <c r="M111" s="73"/>
      <c r="N111" s="73"/>
      <c r="O111" s="73"/>
      <c r="P111" s="73"/>
      <c r="Q111" s="73"/>
      <c r="R111" s="73"/>
      <c r="T111" s="75">
        <f t="shared" si="23"/>
        <v>0</v>
      </c>
    </row>
    <row r="112" spans="1:20" ht="19.5" customHeight="1" thickTop="1" x14ac:dyDescent="0.25"/>
  </sheetData>
  <autoFilter ref="T1:T111">
    <filterColumn colId="0">
      <customFilters>
        <customFilter operator="notEqual" val=" "/>
      </customFilters>
    </filterColumn>
  </autoFilter>
  <mergeCells count="29">
    <mergeCell ref="A1:A111"/>
    <mergeCell ref="B1:C1"/>
    <mergeCell ref="B2:C2"/>
    <mergeCell ref="B3:B5"/>
    <mergeCell ref="B6:C6"/>
    <mergeCell ref="B7:C7"/>
    <mergeCell ref="B8:C8"/>
    <mergeCell ref="B9:B11"/>
    <mergeCell ref="B12:B16"/>
    <mergeCell ref="B17:B21"/>
    <mergeCell ref="B75:B83"/>
    <mergeCell ref="B22:B29"/>
    <mergeCell ref="B30:B33"/>
    <mergeCell ref="B34:B41"/>
    <mergeCell ref="B42:B45"/>
    <mergeCell ref="B46:B47"/>
    <mergeCell ref="B48:B49"/>
    <mergeCell ref="B50:B51"/>
    <mergeCell ref="B52:B53"/>
    <mergeCell ref="B54:B57"/>
    <mergeCell ref="B58:B67"/>
    <mergeCell ref="B68:B74"/>
    <mergeCell ref="B111:C111"/>
    <mergeCell ref="B84:B94"/>
    <mergeCell ref="B95:B99"/>
    <mergeCell ref="B100:B104"/>
    <mergeCell ref="B105:B107"/>
    <mergeCell ref="B108:C108"/>
    <mergeCell ref="B109:B110"/>
  </mergeCells>
  <conditionalFormatting sqref="K83:R83 D2:R81 L82:R82 D84:R111">
    <cfRule type="cellIs" dxfId="17" priority="4" operator="lessThan">
      <formula>0</formula>
    </cfRule>
  </conditionalFormatting>
  <conditionalFormatting sqref="D83:J83">
    <cfRule type="cellIs" dxfId="16" priority="3" operator="lessThan">
      <formula>0</formula>
    </cfRule>
  </conditionalFormatting>
  <conditionalFormatting sqref="K82">
    <cfRule type="cellIs" dxfId="15" priority="2" operator="lessThan">
      <formula>0</formula>
    </cfRule>
  </conditionalFormatting>
  <conditionalFormatting sqref="D82:J82">
    <cfRule type="cellIs" dxfId="14" priority="1" operator="lessThan">
      <formula>0</formula>
    </cfRule>
  </conditionalFormatting>
  <hyperlinks>
    <hyperlink ref="B1:C1" location="PAINEL!A1" display="TRECHOS"/>
  </hyperlinks>
  <printOptions horizontalCentered="1"/>
  <pageMargins left="0.39370078740157483" right="0.39370078740157483" top="0.59055118110236227" bottom="0.59055118110236227" header="0.31496062992125984" footer="0.23622047244094491"/>
  <pageSetup paperSize="9" scale="70" fitToWidth="6" orientation="landscape" r:id="rId1"/>
  <headerFooter>
    <oddFooter>&amp;C&amp;"Arial,Normal"&amp;8&amp;P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133"/>
  <sheetViews>
    <sheetView view="pageBreakPreview" topLeftCell="A58" zoomScale="60" zoomScaleNormal="100" workbookViewId="0">
      <selection activeCell="S69" sqref="S69"/>
    </sheetView>
  </sheetViews>
  <sheetFormatPr defaultRowHeight="15" x14ac:dyDescent="0.25"/>
  <cols>
    <col min="1" max="1" width="15.7109375" customWidth="1"/>
    <col min="2" max="2" width="14.28515625" customWidth="1"/>
    <col min="3" max="3" width="25.42578125" customWidth="1"/>
    <col min="11" max="12" width="7.85546875" customWidth="1"/>
    <col min="13" max="13" width="9.140625" customWidth="1"/>
    <col min="14" max="16" width="7.85546875" customWidth="1"/>
    <col min="17" max="17" width="8.42578125" customWidth="1"/>
    <col min="18" max="18" width="4.7109375" customWidth="1"/>
    <col min="19" max="19" width="9.7109375" customWidth="1"/>
    <col min="20" max="20" width="4.5703125" customWidth="1"/>
    <col min="21" max="21" width="7.85546875" customWidth="1"/>
  </cols>
  <sheetData>
    <row r="2" spans="1:21" s="346" customFormat="1" ht="18.75" x14ac:dyDescent="0.4">
      <c r="A2" s="345" t="s">
        <v>20401</v>
      </c>
      <c r="B2" s="346" t="s">
        <v>20402</v>
      </c>
      <c r="C2" s="346" t="s">
        <v>20403</v>
      </c>
    </row>
    <row r="3" spans="1:21" s="346" customFormat="1" ht="18.75" x14ac:dyDescent="0.4">
      <c r="B3" s="346" t="s">
        <v>20404</v>
      </c>
      <c r="C3" s="346" t="s">
        <v>20405</v>
      </c>
    </row>
    <row r="4" spans="1:21" x14ac:dyDescent="0.25">
      <c r="A4" s="347">
        <v>90105</v>
      </c>
      <c r="B4" s="348" t="s">
        <v>20406</v>
      </c>
      <c r="C4" s="348"/>
      <c r="D4" s="348"/>
      <c r="E4" s="348"/>
      <c r="F4" s="348"/>
      <c r="G4" s="348"/>
      <c r="H4" s="349">
        <f>L15</f>
        <v>8.9387999999999987</v>
      </c>
      <c r="I4" s="348" t="s">
        <v>20407</v>
      </c>
    </row>
    <row r="5" spans="1:21" x14ac:dyDescent="0.25">
      <c r="B5" s="350"/>
      <c r="C5" s="351"/>
      <c r="D5" s="351"/>
      <c r="E5" s="351"/>
      <c r="F5" s="350"/>
      <c r="G5" s="350"/>
      <c r="H5" s="350"/>
      <c r="I5" s="350"/>
      <c r="J5" s="350"/>
      <c r="K5" s="350"/>
      <c r="L5" s="350"/>
      <c r="M5" s="350"/>
      <c r="N5" s="350"/>
      <c r="O5" s="350"/>
      <c r="P5" s="350"/>
      <c r="Q5" s="350"/>
    </row>
    <row r="6" spans="1:21" x14ac:dyDescent="0.25">
      <c r="B6" s="350"/>
      <c r="C6" s="350"/>
      <c r="D6" s="350"/>
      <c r="E6" s="350"/>
      <c r="F6" s="350"/>
      <c r="G6" s="350"/>
      <c r="H6" s="350"/>
      <c r="I6" s="350"/>
      <c r="J6" s="350"/>
      <c r="K6" s="350"/>
      <c r="L6" s="352"/>
      <c r="M6" s="353"/>
      <c r="N6" s="352"/>
      <c r="O6" s="352"/>
      <c r="P6" s="352"/>
      <c r="Q6" s="350"/>
    </row>
    <row r="7" spans="1:21" x14ac:dyDescent="0.25">
      <c r="B7" s="350"/>
      <c r="C7" s="350"/>
      <c r="D7" s="354"/>
      <c r="E7" s="354"/>
      <c r="F7" s="354"/>
      <c r="G7" s="350"/>
      <c r="H7" s="350"/>
      <c r="I7" s="350" t="s">
        <v>20408</v>
      </c>
      <c r="J7" s="350"/>
      <c r="K7" s="350"/>
      <c r="L7" s="355">
        <v>9.0852000000000004</v>
      </c>
      <c r="M7" s="356" t="s">
        <v>18346</v>
      </c>
      <c r="N7" s="353"/>
      <c r="O7" s="352"/>
      <c r="P7" s="352"/>
      <c r="Q7" s="350"/>
    </row>
    <row r="8" spans="1:21" x14ac:dyDescent="0.25">
      <c r="B8" s="350"/>
      <c r="C8" s="350"/>
      <c r="D8" s="354"/>
      <c r="E8" s="354"/>
      <c r="F8" s="354"/>
      <c r="G8" s="350"/>
      <c r="H8" s="350"/>
      <c r="I8" s="350" t="s">
        <v>20409</v>
      </c>
      <c r="J8" s="350"/>
      <c r="K8" s="350"/>
      <c r="L8" s="352">
        <v>1.52</v>
      </c>
      <c r="M8" s="352" t="s">
        <v>2</v>
      </c>
      <c r="N8" s="352"/>
      <c r="O8" s="352"/>
      <c r="P8" s="352"/>
      <c r="Q8" s="350"/>
    </row>
    <row r="9" spans="1:21" x14ac:dyDescent="0.25">
      <c r="B9" s="350"/>
      <c r="C9" s="350"/>
      <c r="D9" s="354"/>
      <c r="E9" s="354"/>
      <c r="F9" s="354"/>
      <c r="G9" s="350"/>
      <c r="H9" s="350"/>
      <c r="I9" s="350" t="s">
        <v>20410</v>
      </c>
      <c r="J9" s="350"/>
      <c r="K9" s="350"/>
      <c r="L9" s="352">
        <f>L7*L8</f>
        <v>13.809504</v>
      </c>
      <c r="M9" s="352" t="s">
        <v>20407</v>
      </c>
      <c r="N9" s="352"/>
      <c r="O9" s="352"/>
      <c r="P9" s="352"/>
      <c r="Q9" s="350"/>
    </row>
    <row r="10" spans="1:21" x14ac:dyDescent="0.25">
      <c r="B10" s="350"/>
      <c r="C10" s="350"/>
      <c r="D10" s="354"/>
      <c r="E10" s="354"/>
      <c r="F10" s="354"/>
      <c r="G10" s="350"/>
      <c r="H10" s="350"/>
      <c r="I10" s="350"/>
      <c r="J10" s="350"/>
      <c r="K10" s="350"/>
      <c r="L10" s="352"/>
      <c r="M10" s="352"/>
      <c r="N10" s="352"/>
      <c r="O10" s="352"/>
      <c r="P10" s="352"/>
      <c r="Q10" s="350"/>
    </row>
    <row r="11" spans="1:21" x14ac:dyDescent="0.25">
      <c r="B11" s="350"/>
      <c r="C11" s="350"/>
      <c r="D11" s="350"/>
      <c r="E11" s="350"/>
      <c r="F11" s="350"/>
      <c r="G11" s="350"/>
      <c r="H11" s="350"/>
      <c r="I11" s="350" t="s">
        <v>20411</v>
      </c>
      <c r="J11" s="350"/>
      <c r="L11" s="350">
        <v>7.64</v>
      </c>
      <c r="M11" s="350" t="s">
        <v>2</v>
      </c>
      <c r="N11" s="350"/>
      <c r="O11" s="350"/>
      <c r="P11" s="350"/>
      <c r="Q11" s="350"/>
      <c r="R11" s="357"/>
      <c r="S11" s="357"/>
      <c r="T11" s="357"/>
    </row>
    <row r="12" spans="1:21" x14ac:dyDescent="0.25">
      <c r="B12" s="350"/>
      <c r="C12" s="350"/>
      <c r="D12" s="350"/>
      <c r="E12" s="350"/>
      <c r="F12" s="350"/>
      <c r="G12" s="350"/>
      <c r="H12" s="350"/>
      <c r="I12" s="350" t="s">
        <v>20409</v>
      </c>
      <c r="J12" s="350"/>
      <c r="L12" s="350">
        <v>0.5</v>
      </c>
      <c r="M12" s="350" t="s">
        <v>2</v>
      </c>
      <c r="N12" s="350"/>
      <c r="O12" s="350"/>
      <c r="P12" s="352"/>
      <c r="Q12" s="352"/>
    </row>
    <row r="13" spans="1:21" x14ac:dyDescent="0.25">
      <c r="B13" s="350"/>
      <c r="C13" s="351"/>
      <c r="D13" s="358"/>
      <c r="E13" s="351"/>
      <c r="F13" s="350"/>
      <c r="G13" s="350"/>
      <c r="H13" s="350"/>
      <c r="I13" s="350" t="s">
        <v>20412</v>
      </c>
      <c r="L13">
        <v>1.17</v>
      </c>
      <c r="M13" s="350" t="s">
        <v>2</v>
      </c>
      <c r="N13" s="350"/>
      <c r="O13" s="350"/>
      <c r="P13" s="359"/>
      <c r="Q13" s="356"/>
    </row>
    <row r="14" spans="1:21" x14ac:dyDescent="0.25">
      <c r="B14" s="350"/>
      <c r="C14" s="350"/>
      <c r="D14" s="360"/>
      <c r="E14" s="350"/>
      <c r="F14" s="350"/>
      <c r="G14" s="350"/>
      <c r="H14" s="350"/>
      <c r="I14" s="350" t="s">
        <v>20413</v>
      </c>
      <c r="J14" s="350"/>
      <c r="L14" s="350">
        <v>2</v>
      </c>
      <c r="M14" s="352"/>
      <c r="N14" s="352"/>
      <c r="O14" s="352"/>
      <c r="P14" s="359"/>
      <c r="Q14" s="356"/>
      <c r="R14" s="361"/>
      <c r="S14" s="361"/>
      <c r="T14" s="357"/>
      <c r="U14" s="357"/>
    </row>
    <row r="15" spans="1:21" x14ac:dyDescent="0.25">
      <c r="B15" s="350"/>
      <c r="C15" s="350"/>
      <c r="D15" s="350"/>
      <c r="E15" s="350"/>
      <c r="F15" s="350"/>
      <c r="G15" s="350"/>
      <c r="H15" s="350"/>
      <c r="I15" s="350" t="s">
        <v>20410</v>
      </c>
      <c r="J15" s="352"/>
      <c r="L15" s="352">
        <f>L11*L12*L13*L14</f>
        <v>8.9387999999999987</v>
      </c>
      <c r="M15" s="352" t="s">
        <v>20407</v>
      </c>
      <c r="N15" s="352"/>
      <c r="O15" s="352"/>
      <c r="P15" s="359"/>
      <c r="Q15" s="356"/>
      <c r="R15" s="362"/>
      <c r="S15" s="362"/>
    </row>
    <row r="16" spans="1:21" x14ac:dyDescent="0.25">
      <c r="B16" s="350"/>
      <c r="C16" s="350"/>
      <c r="D16" s="350"/>
      <c r="E16" s="350"/>
      <c r="F16" s="350"/>
      <c r="G16" s="350"/>
      <c r="H16" s="350"/>
      <c r="I16" s="350"/>
      <c r="J16" s="352"/>
      <c r="K16" s="352"/>
      <c r="L16" s="352"/>
      <c r="M16" s="352"/>
      <c r="N16" s="352"/>
      <c r="O16" s="352"/>
      <c r="P16" s="359"/>
      <c r="Q16" s="356"/>
      <c r="R16" s="362"/>
      <c r="S16" s="362"/>
    </row>
    <row r="17" spans="1:19" x14ac:dyDescent="0.25">
      <c r="B17" s="350"/>
      <c r="C17" s="350"/>
      <c r="D17" s="350"/>
      <c r="E17" s="350"/>
      <c r="F17" s="350"/>
      <c r="G17" s="350"/>
      <c r="H17" s="350"/>
      <c r="I17" s="350"/>
      <c r="J17" s="352"/>
      <c r="K17" s="352"/>
      <c r="L17" s="352"/>
      <c r="M17" s="352"/>
      <c r="N17" s="352"/>
      <c r="O17" s="352"/>
      <c r="P17" s="352"/>
      <c r="Q17" s="356"/>
      <c r="R17" s="362"/>
      <c r="S17" s="362"/>
    </row>
    <row r="18" spans="1:19" x14ac:dyDescent="0.25">
      <c r="B18" s="350"/>
      <c r="C18" s="350"/>
      <c r="D18" s="350"/>
      <c r="E18" s="350"/>
      <c r="F18" s="350"/>
      <c r="G18" s="350"/>
      <c r="H18" s="350"/>
      <c r="I18" s="350"/>
      <c r="J18" s="352"/>
      <c r="K18" s="352"/>
      <c r="L18" s="352"/>
      <c r="M18" s="352"/>
      <c r="N18" s="352"/>
      <c r="O18" s="352"/>
      <c r="P18" s="352"/>
      <c r="Q18" s="356"/>
      <c r="R18" s="362"/>
      <c r="S18" s="362"/>
    </row>
    <row r="19" spans="1:19" x14ac:dyDescent="0.25">
      <c r="B19" s="350"/>
      <c r="C19" s="350"/>
      <c r="D19" s="350"/>
      <c r="E19" s="350"/>
      <c r="F19" s="350"/>
      <c r="G19" s="350"/>
      <c r="H19" s="350"/>
      <c r="I19" s="350"/>
      <c r="J19" s="352"/>
      <c r="K19" s="352"/>
      <c r="L19" s="352"/>
      <c r="M19" s="352"/>
      <c r="N19" s="352"/>
      <c r="O19" s="352"/>
      <c r="P19" s="352"/>
      <c r="Q19" s="352"/>
      <c r="R19" s="362"/>
      <c r="S19" s="362"/>
    </row>
    <row r="20" spans="1:19" x14ac:dyDescent="0.25">
      <c r="J20" s="362"/>
      <c r="K20" s="362"/>
      <c r="L20" s="362"/>
      <c r="M20" s="362"/>
      <c r="N20" s="362"/>
      <c r="O20" s="362"/>
      <c r="P20" s="362"/>
      <c r="Q20" s="362"/>
      <c r="R20" s="362"/>
      <c r="S20" s="362"/>
    </row>
    <row r="21" spans="1:19" x14ac:dyDescent="0.25">
      <c r="A21" s="347">
        <v>90107</v>
      </c>
      <c r="B21" s="348" t="s">
        <v>20414</v>
      </c>
      <c r="C21" s="348"/>
      <c r="D21" s="348"/>
      <c r="E21" s="348"/>
      <c r="F21" s="348"/>
      <c r="G21" s="348"/>
      <c r="H21" s="349">
        <f>ROUND(L9,3)</f>
        <v>13.81</v>
      </c>
      <c r="I21" s="348" t="s">
        <v>20407</v>
      </c>
      <c r="J21" s="362"/>
      <c r="K21" s="362"/>
      <c r="L21" s="362"/>
      <c r="M21" s="362"/>
      <c r="N21" s="362"/>
      <c r="O21" s="362"/>
      <c r="P21" s="362"/>
      <c r="Q21" s="362"/>
      <c r="R21" s="362"/>
      <c r="S21" s="362"/>
    </row>
    <row r="22" spans="1:19" x14ac:dyDescent="0.25">
      <c r="J22" s="362"/>
      <c r="K22" s="362"/>
      <c r="L22" s="362"/>
      <c r="M22" s="362"/>
      <c r="N22" s="362"/>
      <c r="O22" s="362"/>
      <c r="P22" s="362"/>
      <c r="Q22" s="362"/>
      <c r="R22" s="362"/>
      <c r="S22" s="362"/>
    </row>
    <row r="23" spans="1:19" x14ac:dyDescent="0.25">
      <c r="A23" s="347">
        <v>101617</v>
      </c>
      <c r="B23" s="348" t="s">
        <v>20415</v>
      </c>
      <c r="C23" s="348"/>
      <c r="D23" s="348"/>
      <c r="E23" s="348"/>
      <c r="F23" s="348"/>
      <c r="G23" s="348"/>
      <c r="H23" s="349">
        <f>ROUND(C31,3)</f>
        <v>18.622</v>
      </c>
      <c r="I23" s="348" t="s">
        <v>18346</v>
      </c>
      <c r="J23" s="362"/>
      <c r="K23" s="362"/>
      <c r="L23" s="362"/>
      <c r="M23" s="362"/>
      <c r="N23" s="362"/>
      <c r="O23" s="362"/>
      <c r="P23" s="362"/>
      <c r="Q23" s="362"/>
      <c r="R23" s="362"/>
      <c r="S23" s="362"/>
    </row>
    <row r="24" spans="1:19" x14ac:dyDescent="0.25">
      <c r="J24" s="362"/>
      <c r="K24" s="362"/>
      <c r="L24" s="362"/>
      <c r="M24" s="362"/>
      <c r="N24" s="362"/>
      <c r="O24" s="362"/>
      <c r="P24" s="362"/>
      <c r="Q24" s="362"/>
      <c r="R24" s="362"/>
      <c r="S24" s="362"/>
    </row>
    <row r="25" spans="1:19" x14ac:dyDescent="0.25">
      <c r="B25" s="363" t="s">
        <v>20416</v>
      </c>
      <c r="C25">
        <v>19.6416</v>
      </c>
      <c r="D25" t="s">
        <v>2</v>
      </c>
      <c r="E25" s="365"/>
    </row>
    <row r="26" spans="1:19" x14ac:dyDescent="0.25">
      <c r="B26" s="363" t="s">
        <v>20417</v>
      </c>
      <c r="C26">
        <v>-1.17</v>
      </c>
      <c r="D26" t="s">
        <v>2</v>
      </c>
      <c r="E26" s="365"/>
    </row>
    <row r="27" spans="1:19" x14ac:dyDescent="0.25">
      <c r="B27" s="363" t="s">
        <v>20417</v>
      </c>
      <c r="C27">
        <v>-1.17</v>
      </c>
      <c r="D27" t="s">
        <v>2</v>
      </c>
      <c r="E27" s="365"/>
    </row>
    <row r="28" spans="1:19" x14ac:dyDescent="0.25">
      <c r="B28" s="363" t="s">
        <v>20418</v>
      </c>
      <c r="C28">
        <v>-8.64</v>
      </c>
      <c r="D28" t="s">
        <v>2</v>
      </c>
      <c r="E28" s="365"/>
    </row>
    <row r="29" spans="1:19" x14ac:dyDescent="0.25">
      <c r="B29" s="363" t="s">
        <v>20419</v>
      </c>
      <c r="C29">
        <f>SUM(C25:C28)</f>
        <v>8.6616</v>
      </c>
      <c r="D29" t="s">
        <v>2</v>
      </c>
      <c r="E29" s="365"/>
    </row>
    <row r="30" spans="1:19" x14ac:dyDescent="0.25">
      <c r="B30" s="363" t="s">
        <v>20409</v>
      </c>
      <c r="C30">
        <v>2.15</v>
      </c>
      <c r="D30" t="s">
        <v>2</v>
      </c>
      <c r="E30" s="365"/>
    </row>
    <row r="31" spans="1:19" x14ac:dyDescent="0.25">
      <c r="B31" s="363" t="s">
        <v>20420</v>
      </c>
      <c r="C31">
        <f>C29*C30</f>
        <v>18.622439999999997</v>
      </c>
      <c r="D31" t="s">
        <v>18346</v>
      </c>
      <c r="E31" s="365"/>
    </row>
    <row r="34" spans="1:9" x14ac:dyDescent="0.25">
      <c r="A34" s="347">
        <v>92267</v>
      </c>
      <c r="B34" s="348" t="s">
        <v>20421</v>
      </c>
      <c r="C34" s="348"/>
      <c r="D34" s="348"/>
      <c r="E34" s="348"/>
      <c r="F34" s="348"/>
      <c r="G34" s="348"/>
      <c r="H34" s="349">
        <f>ROUND((C36*C37+C38*C39),3)</f>
        <v>39.399000000000001</v>
      </c>
      <c r="I34" s="348" t="s">
        <v>18346</v>
      </c>
    </row>
    <row r="35" spans="1:9" x14ac:dyDescent="0.25">
      <c r="A35" s="364"/>
    </row>
    <row r="36" spans="1:9" x14ac:dyDescent="0.25">
      <c r="A36" s="364"/>
      <c r="B36" s="363" t="s">
        <v>20422</v>
      </c>
      <c r="C36">
        <v>7.6387999999999998</v>
      </c>
      <c r="D36" t="s">
        <v>18346</v>
      </c>
      <c r="E36" s="365"/>
    </row>
    <row r="37" spans="1:9" x14ac:dyDescent="0.25">
      <c r="A37" s="364"/>
      <c r="B37" t="s">
        <v>20413</v>
      </c>
      <c r="C37">
        <v>4</v>
      </c>
      <c r="E37" s="365"/>
    </row>
    <row r="38" spans="1:9" x14ac:dyDescent="0.25">
      <c r="A38" s="364"/>
      <c r="B38" s="363" t="s">
        <v>20423</v>
      </c>
      <c r="C38">
        <f>2.01*1.1</f>
        <v>2.2109999999999999</v>
      </c>
      <c r="D38" t="s">
        <v>18346</v>
      </c>
      <c r="E38" s="365"/>
    </row>
    <row r="39" spans="1:9" x14ac:dyDescent="0.25">
      <c r="A39" s="364"/>
      <c r="B39" t="s">
        <v>20413</v>
      </c>
      <c r="C39">
        <v>4</v>
      </c>
      <c r="E39" s="365"/>
    </row>
    <row r="40" spans="1:9" x14ac:dyDescent="0.25">
      <c r="A40" s="364"/>
      <c r="E40" s="365"/>
    </row>
    <row r="41" spans="1:9" x14ac:dyDescent="0.25">
      <c r="A41" s="347">
        <v>96620</v>
      </c>
      <c r="B41" s="348" t="s">
        <v>20424</v>
      </c>
      <c r="C41" s="348"/>
      <c r="D41" s="348"/>
      <c r="E41" s="348"/>
      <c r="F41" s="348"/>
      <c r="G41" s="348"/>
      <c r="H41" s="349">
        <f>H43</f>
        <v>0.92880000000000007</v>
      </c>
      <c r="I41" s="348" t="s">
        <v>20407</v>
      </c>
    </row>
    <row r="42" spans="1:9" x14ac:dyDescent="0.25">
      <c r="A42" s="364"/>
    </row>
    <row r="43" spans="1:9" x14ac:dyDescent="0.25">
      <c r="A43" s="364"/>
      <c r="B43" t="s">
        <v>20425</v>
      </c>
      <c r="H43">
        <f>C44*C45*C46</f>
        <v>0.92880000000000007</v>
      </c>
      <c r="I43" s="365" t="s">
        <v>20407</v>
      </c>
    </row>
    <row r="44" spans="1:9" x14ac:dyDescent="0.25">
      <c r="A44" s="364"/>
      <c r="B44" s="363" t="s">
        <v>20426</v>
      </c>
      <c r="C44">
        <v>8.64</v>
      </c>
      <c r="D44" t="s">
        <v>2</v>
      </c>
    </row>
    <row r="45" spans="1:9" x14ac:dyDescent="0.25">
      <c r="A45" s="364"/>
      <c r="B45" t="s">
        <v>20409</v>
      </c>
      <c r="C45">
        <v>2.15</v>
      </c>
      <c r="D45" t="s">
        <v>2</v>
      </c>
    </row>
    <row r="46" spans="1:9" x14ac:dyDescent="0.25">
      <c r="A46" s="364"/>
      <c r="B46" t="s">
        <v>20427</v>
      </c>
      <c r="C46">
        <v>0.05</v>
      </c>
      <c r="D46" t="s">
        <v>2</v>
      </c>
    </row>
    <row r="47" spans="1:9" x14ac:dyDescent="0.25">
      <c r="A47" s="364"/>
    </row>
    <row r="48" spans="1:9" x14ac:dyDescent="0.25">
      <c r="A48" s="347">
        <v>94964</v>
      </c>
      <c r="B48" s="348" t="s">
        <v>20428</v>
      </c>
      <c r="C48" s="348"/>
      <c r="D48" s="348"/>
      <c r="E48" s="348"/>
      <c r="F48" s="348"/>
      <c r="G48" s="348"/>
      <c r="H48" s="349">
        <f>ROUND((SUM(E50:E61)),3)</f>
        <v>7.1429999999999998</v>
      </c>
      <c r="I48" s="348" t="s">
        <v>20407</v>
      </c>
    </row>
    <row r="49" spans="1:12" x14ac:dyDescent="0.25">
      <c r="A49" s="364"/>
    </row>
    <row r="50" spans="1:12" x14ac:dyDescent="0.25">
      <c r="A50" s="364" t="s">
        <v>20429</v>
      </c>
      <c r="B50" s="366" t="s">
        <v>20419</v>
      </c>
      <c r="C50">
        <v>8.34</v>
      </c>
      <c r="D50" t="s">
        <v>2</v>
      </c>
      <c r="E50">
        <f>C50*C51*C52</f>
        <v>2.5145099999999996</v>
      </c>
      <c r="F50" t="s">
        <v>20407</v>
      </c>
      <c r="G50" s="365"/>
    </row>
    <row r="51" spans="1:12" x14ac:dyDescent="0.25">
      <c r="A51" s="364"/>
      <c r="B51" t="s">
        <v>20409</v>
      </c>
      <c r="C51">
        <v>2.0099999999999998</v>
      </c>
      <c r="D51" t="s">
        <v>2</v>
      </c>
      <c r="G51" s="365"/>
    </row>
    <row r="52" spans="1:12" x14ac:dyDescent="0.25">
      <c r="A52" s="364"/>
      <c r="B52" t="s">
        <v>20427</v>
      </c>
      <c r="C52">
        <v>0.15</v>
      </c>
      <c r="D52" t="s">
        <v>2</v>
      </c>
      <c r="G52" s="365"/>
      <c r="H52" s="55"/>
      <c r="I52" s="55"/>
      <c r="J52" s="55"/>
      <c r="K52" s="55"/>
      <c r="L52" s="55"/>
    </row>
    <row r="53" spans="1:12" x14ac:dyDescent="0.25">
      <c r="A53" s="364"/>
      <c r="G53" s="365"/>
      <c r="H53" s="55"/>
      <c r="I53" s="55"/>
      <c r="J53" s="55"/>
      <c r="K53" s="55"/>
      <c r="L53" s="55"/>
    </row>
    <row r="54" spans="1:12" x14ac:dyDescent="0.25">
      <c r="A54" s="364" t="s">
        <v>20430</v>
      </c>
      <c r="B54" t="s">
        <v>20419</v>
      </c>
      <c r="C54">
        <v>7.64</v>
      </c>
      <c r="D54" t="s">
        <v>2</v>
      </c>
      <c r="E54">
        <f>C54*C56*C57*C55</f>
        <v>3.3616000000000001</v>
      </c>
      <c r="F54" t="s">
        <v>20407</v>
      </c>
      <c r="G54" s="365"/>
      <c r="H54" s="55"/>
      <c r="I54" s="55"/>
      <c r="J54" s="55"/>
      <c r="K54" s="55"/>
      <c r="L54" s="55"/>
    </row>
    <row r="55" spans="1:12" x14ac:dyDescent="0.25">
      <c r="A55" s="364"/>
      <c r="B55" t="s">
        <v>20412</v>
      </c>
      <c r="C55">
        <v>1.1000000000000001</v>
      </c>
      <c r="D55" t="s">
        <v>2</v>
      </c>
      <c r="G55" s="365"/>
      <c r="H55" s="55"/>
      <c r="I55" s="55"/>
      <c r="J55" s="55"/>
      <c r="K55" s="55"/>
      <c r="L55" s="55"/>
    </row>
    <row r="56" spans="1:12" x14ac:dyDescent="0.25">
      <c r="A56" s="364"/>
      <c r="B56" t="s">
        <v>20431</v>
      </c>
      <c r="C56">
        <v>0.2</v>
      </c>
      <c r="D56" t="s">
        <v>2</v>
      </c>
      <c r="G56" s="365"/>
      <c r="I56" s="55"/>
      <c r="J56" s="55"/>
      <c r="K56" s="55"/>
    </row>
    <row r="57" spans="1:12" x14ac:dyDescent="0.25">
      <c r="A57" s="364"/>
      <c r="B57" t="s">
        <v>20413</v>
      </c>
      <c r="C57">
        <v>2</v>
      </c>
      <c r="G57" s="365"/>
      <c r="I57" s="55"/>
      <c r="J57" s="55"/>
      <c r="K57" s="55"/>
    </row>
    <row r="58" spans="1:12" x14ac:dyDescent="0.25">
      <c r="A58" s="364" t="s">
        <v>20432</v>
      </c>
      <c r="B58" t="s">
        <v>20419</v>
      </c>
      <c r="C58">
        <v>1.44</v>
      </c>
      <c r="D58" t="s">
        <v>2</v>
      </c>
      <c r="E58">
        <f>C57*C59*C60*C58*C61</f>
        <v>1.2672000000000001</v>
      </c>
      <c r="F58" t="s">
        <v>20407</v>
      </c>
      <c r="G58" s="365"/>
      <c r="I58" s="55"/>
      <c r="J58" s="55"/>
      <c r="K58" s="55"/>
    </row>
    <row r="59" spans="1:12" x14ac:dyDescent="0.25">
      <c r="A59" s="364"/>
      <c r="B59" t="s">
        <v>20412</v>
      </c>
      <c r="C59">
        <v>1.1000000000000001</v>
      </c>
      <c r="D59" t="s">
        <v>2</v>
      </c>
      <c r="G59" s="365"/>
      <c r="I59" s="55"/>
      <c r="J59" s="55"/>
      <c r="K59" s="55"/>
    </row>
    <row r="60" spans="1:12" x14ac:dyDescent="0.25">
      <c r="A60" s="364"/>
      <c r="B60" t="s">
        <v>20431</v>
      </c>
      <c r="C60">
        <v>0.2</v>
      </c>
      <c r="D60" t="s">
        <v>2</v>
      </c>
      <c r="G60" s="365"/>
      <c r="I60" s="55"/>
      <c r="J60" s="55"/>
      <c r="K60" s="55"/>
    </row>
    <row r="61" spans="1:12" x14ac:dyDescent="0.25">
      <c r="A61" s="364"/>
      <c r="B61" t="s">
        <v>20413</v>
      </c>
      <c r="C61">
        <v>2</v>
      </c>
      <c r="G61" s="365"/>
      <c r="I61" s="55"/>
      <c r="J61" s="55"/>
      <c r="K61" s="55"/>
    </row>
    <row r="62" spans="1:12" x14ac:dyDescent="0.25">
      <c r="A62" s="364"/>
      <c r="I62" s="55"/>
      <c r="J62" s="55"/>
      <c r="K62" s="55"/>
    </row>
    <row r="63" spans="1:12" x14ac:dyDescent="0.25">
      <c r="A63" s="347">
        <v>92873</v>
      </c>
      <c r="B63" s="348" t="s">
        <v>20433</v>
      </c>
      <c r="C63" s="348"/>
      <c r="D63" s="348"/>
      <c r="E63" s="348"/>
      <c r="F63" s="348"/>
      <c r="G63" s="348"/>
      <c r="H63" s="349">
        <f>H48</f>
        <v>7.1429999999999998</v>
      </c>
      <c r="I63" s="348" t="s">
        <v>20407</v>
      </c>
    </row>
    <row r="64" spans="1:12" x14ac:dyDescent="0.25">
      <c r="A64" s="364"/>
    </row>
    <row r="65" spans="1:17" x14ac:dyDescent="0.25">
      <c r="A65" s="347">
        <v>92916</v>
      </c>
      <c r="B65" s="348" t="s">
        <v>20434</v>
      </c>
      <c r="C65" s="348" t="s">
        <v>20435</v>
      </c>
      <c r="D65" s="348"/>
      <c r="E65" s="348"/>
      <c r="F65" s="348"/>
      <c r="G65" s="348"/>
      <c r="H65" s="349">
        <f>ROUND(H63*C67,3)</f>
        <v>25.858000000000001</v>
      </c>
      <c r="I65" s="348" t="s">
        <v>457</v>
      </c>
    </row>
    <row r="66" spans="1:17" s="365" customFormat="1" x14ac:dyDescent="0.25">
      <c r="A66" s="367"/>
    </row>
    <row r="67" spans="1:17" s="365" customFormat="1" x14ac:dyDescent="0.25">
      <c r="A67" s="367"/>
      <c r="B67" s="365" t="s">
        <v>20436</v>
      </c>
      <c r="C67" s="365">
        <v>3.62</v>
      </c>
      <c r="D67" s="365" t="s">
        <v>20437</v>
      </c>
      <c r="E67" s="365" t="s">
        <v>20438</v>
      </c>
    </row>
    <row r="68" spans="1:17" s="365" customFormat="1" x14ac:dyDescent="0.25">
      <c r="A68" s="367"/>
    </row>
    <row r="69" spans="1:17" x14ac:dyDescent="0.25">
      <c r="A69" s="364"/>
    </row>
    <row r="70" spans="1:17" x14ac:dyDescent="0.25">
      <c r="A70" s="368">
        <v>92917</v>
      </c>
      <c r="B70" s="348" t="s">
        <v>20439</v>
      </c>
      <c r="C70" s="348" t="s">
        <v>20440</v>
      </c>
      <c r="D70" s="348"/>
      <c r="E70" s="348"/>
      <c r="F70" s="348"/>
      <c r="G70" s="348"/>
      <c r="H70" s="349">
        <f>ROUND(H63*C72,)</f>
        <v>152</v>
      </c>
      <c r="I70" s="348" t="s">
        <v>457</v>
      </c>
      <c r="K70" s="365"/>
      <c r="L70" s="365"/>
      <c r="M70" s="365"/>
      <c r="N70" s="365"/>
      <c r="O70" s="365"/>
      <c r="P70" s="365"/>
      <c r="Q70" s="365"/>
    </row>
    <row r="71" spans="1:17" x14ac:dyDescent="0.25">
      <c r="K71" s="365"/>
      <c r="L71" s="365"/>
      <c r="M71" s="365"/>
      <c r="N71" s="365"/>
      <c r="O71" s="365"/>
      <c r="P71" s="365"/>
      <c r="Q71" s="365"/>
    </row>
    <row r="72" spans="1:17" s="365" customFormat="1" x14ac:dyDescent="0.25">
      <c r="A72" s="367"/>
      <c r="B72" s="365" t="s">
        <v>20436</v>
      </c>
      <c r="C72" s="365">
        <v>21.22</v>
      </c>
      <c r="D72" s="365" t="s">
        <v>20437</v>
      </c>
      <c r="E72" s="365" t="s">
        <v>20438</v>
      </c>
    </row>
    <row r="73" spans="1:17" x14ac:dyDescent="0.25">
      <c r="A73" s="365"/>
      <c r="B73" s="369"/>
      <c r="C73" s="365"/>
      <c r="D73" s="365"/>
      <c r="E73" s="365"/>
      <c r="F73" s="365"/>
      <c r="G73" s="365"/>
      <c r="H73" s="365"/>
      <c r="I73" s="365"/>
    </row>
    <row r="74" spans="1:17" x14ac:dyDescent="0.25">
      <c r="A74" s="365"/>
      <c r="B74" s="365"/>
      <c r="C74" s="365"/>
      <c r="D74" s="365"/>
      <c r="E74" s="365"/>
      <c r="F74" s="365"/>
      <c r="G74" s="365"/>
      <c r="H74" s="365"/>
      <c r="I74" s="365"/>
      <c r="K74" s="365"/>
      <c r="L74" s="365"/>
      <c r="M74" s="365"/>
      <c r="N74" s="365"/>
      <c r="O74" s="365"/>
      <c r="P74" s="365"/>
      <c r="Q74" s="365"/>
    </row>
    <row r="75" spans="1:17" x14ac:dyDescent="0.25">
      <c r="A75" s="368">
        <v>92919</v>
      </c>
      <c r="B75" s="348" t="s">
        <v>20439</v>
      </c>
      <c r="C75" s="348" t="s">
        <v>20441</v>
      </c>
      <c r="D75" s="348"/>
      <c r="E75" s="348"/>
      <c r="F75" s="348"/>
      <c r="G75" s="348"/>
      <c r="H75" s="349">
        <f>ROUND(H63*C77,3)</f>
        <v>45.072000000000003</v>
      </c>
      <c r="I75" s="348" t="s">
        <v>457</v>
      </c>
    </row>
    <row r="76" spans="1:17" s="365" customFormat="1" x14ac:dyDescent="0.25">
      <c r="A76" s="370"/>
    </row>
    <row r="77" spans="1:17" s="365" customFormat="1" x14ac:dyDescent="0.25">
      <c r="A77" s="367"/>
      <c r="B77" s="365" t="s">
        <v>20436</v>
      </c>
      <c r="C77" s="365">
        <v>6.31</v>
      </c>
      <c r="D77" s="365" t="s">
        <v>20437</v>
      </c>
      <c r="E77" s="365" t="s">
        <v>20438</v>
      </c>
    </row>
    <row r="78" spans="1:17" x14ac:dyDescent="0.25">
      <c r="A78" s="365"/>
      <c r="B78" s="369"/>
      <c r="C78" s="365"/>
      <c r="D78" s="365"/>
      <c r="E78" s="365"/>
      <c r="F78" s="365"/>
      <c r="G78" s="365"/>
      <c r="H78" s="365"/>
      <c r="I78" s="365"/>
    </row>
    <row r="79" spans="1:17" x14ac:dyDescent="0.25">
      <c r="A79" s="364"/>
      <c r="K79" s="365"/>
      <c r="L79" s="365"/>
      <c r="M79" s="365"/>
      <c r="N79" s="365"/>
      <c r="O79" s="365"/>
      <c r="P79" s="365"/>
      <c r="Q79" s="365"/>
    </row>
    <row r="80" spans="1:17" x14ac:dyDescent="0.25">
      <c r="A80" s="368" t="s">
        <v>20442</v>
      </c>
      <c r="B80" s="348" t="s">
        <v>20439</v>
      </c>
      <c r="C80" s="348" t="s">
        <v>20443</v>
      </c>
      <c r="D80" s="348"/>
      <c r="E80" s="348"/>
      <c r="F80" s="348"/>
      <c r="G80" s="348"/>
      <c r="H80" s="349">
        <f>ROUND(H63*C82,3)</f>
        <v>187.86099999999999</v>
      </c>
      <c r="I80" s="348" t="s">
        <v>457</v>
      </c>
    </row>
    <row r="81" spans="1:17" x14ac:dyDescent="0.25">
      <c r="K81" s="365"/>
      <c r="L81" s="365"/>
      <c r="M81" s="365"/>
      <c r="N81" s="365"/>
      <c r="O81" s="365"/>
      <c r="P81" s="365"/>
      <c r="Q81" s="365"/>
    </row>
    <row r="82" spans="1:17" s="365" customFormat="1" x14ac:dyDescent="0.25">
      <c r="A82" s="367"/>
      <c r="B82" s="365" t="s">
        <v>20436</v>
      </c>
      <c r="C82" s="365">
        <v>26.3</v>
      </c>
      <c r="D82" s="365" t="s">
        <v>20437</v>
      </c>
      <c r="E82" s="365" t="s">
        <v>20438</v>
      </c>
    </row>
    <row r="83" spans="1:17" x14ac:dyDescent="0.25">
      <c r="A83" s="365"/>
      <c r="B83" s="369"/>
      <c r="C83" s="365"/>
      <c r="D83" s="365"/>
      <c r="E83" s="365"/>
      <c r="F83" s="365"/>
      <c r="G83" s="365"/>
      <c r="H83" s="365"/>
      <c r="I83" s="365"/>
    </row>
    <row r="84" spans="1:17" x14ac:dyDescent="0.25">
      <c r="A84" s="365"/>
      <c r="B84" s="365"/>
      <c r="C84" s="365"/>
      <c r="D84" s="365"/>
      <c r="E84" s="365"/>
      <c r="F84" s="365"/>
      <c r="G84" s="365"/>
      <c r="H84" s="365"/>
      <c r="I84" s="365"/>
      <c r="K84" s="365"/>
      <c r="L84" s="365"/>
      <c r="M84" s="365"/>
      <c r="N84" s="365"/>
      <c r="O84" s="365"/>
      <c r="P84" s="365"/>
      <c r="Q84" s="365"/>
    </row>
    <row r="85" spans="1:17" x14ac:dyDescent="0.25">
      <c r="A85" s="368">
        <v>93367</v>
      </c>
      <c r="B85" s="348" t="s">
        <v>20444</v>
      </c>
      <c r="C85" s="348"/>
      <c r="D85" s="348"/>
      <c r="E85" s="348"/>
      <c r="F85" s="348"/>
      <c r="G85" s="348"/>
      <c r="H85" s="349">
        <f>ROUND(C97,3)</f>
        <v>8.4060000000000006</v>
      </c>
      <c r="I85" s="348" t="s">
        <v>20407</v>
      </c>
    </row>
    <row r="86" spans="1:17" x14ac:dyDescent="0.25">
      <c r="G86" s="55"/>
      <c r="H86" s="55"/>
      <c r="I86" s="55"/>
    </row>
    <row r="87" spans="1:17" x14ac:dyDescent="0.25">
      <c r="A87" s="363" t="s">
        <v>20445</v>
      </c>
      <c r="B87" s="363" t="s">
        <v>20446</v>
      </c>
      <c r="C87">
        <f>C36</f>
        <v>7.6387999999999998</v>
      </c>
      <c r="D87" t="s">
        <v>18346</v>
      </c>
      <c r="E87">
        <f>C87*C88</f>
        <v>15.353987999999998</v>
      </c>
      <c r="F87" t="s">
        <v>20407</v>
      </c>
      <c r="G87" s="55"/>
      <c r="H87" s="55"/>
      <c r="I87" s="55"/>
    </row>
    <row r="88" spans="1:17" x14ac:dyDescent="0.25">
      <c r="B88" s="363" t="s">
        <v>20409</v>
      </c>
      <c r="C88">
        <v>2.0099999999999998</v>
      </c>
      <c r="D88" t="s">
        <v>2</v>
      </c>
      <c r="G88" s="371"/>
      <c r="H88" s="55"/>
      <c r="I88" s="55"/>
    </row>
    <row r="89" spans="1:17" x14ac:dyDescent="0.25">
      <c r="B89" s="363" t="s">
        <v>20412</v>
      </c>
      <c r="G89" s="55"/>
      <c r="H89" s="55"/>
      <c r="I89" s="55"/>
    </row>
    <row r="90" spans="1:17" x14ac:dyDescent="0.25">
      <c r="B90" s="363"/>
      <c r="G90" s="55"/>
      <c r="H90" s="55"/>
      <c r="I90" s="55"/>
    </row>
    <row r="91" spans="1:17" x14ac:dyDescent="0.25">
      <c r="B91" s="363" t="s">
        <v>20424</v>
      </c>
      <c r="E91">
        <f>H43</f>
        <v>0.92880000000000007</v>
      </c>
      <c r="F91" t="s">
        <v>20407</v>
      </c>
    </row>
    <row r="92" spans="1:17" x14ac:dyDescent="0.25">
      <c r="B92" s="363"/>
    </row>
    <row r="93" spans="1:17" x14ac:dyDescent="0.25">
      <c r="B93" s="363" t="s">
        <v>20447</v>
      </c>
      <c r="C93">
        <f>H4+H21</f>
        <v>22.748799999999999</v>
      </c>
      <c r="D93" t="s">
        <v>20407</v>
      </c>
    </row>
    <row r="94" spans="1:17" x14ac:dyDescent="0.25">
      <c r="B94" s="363" t="s">
        <v>20448</v>
      </c>
      <c r="C94">
        <f>E87+E91</f>
        <v>16.282787999999996</v>
      </c>
      <c r="D94" t="s">
        <v>20407</v>
      </c>
    </row>
    <row r="95" spans="1:17" x14ac:dyDescent="0.25">
      <c r="B95" s="363" t="s">
        <v>20449</v>
      </c>
      <c r="C95">
        <f>C93-C94</f>
        <v>6.4660120000000028</v>
      </c>
      <c r="D95" t="s">
        <v>20407</v>
      </c>
    </row>
    <row r="96" spans="1:17" x14ac:dyDescent="0.25">
      <c r="A96" s="372">
        <v>0.3</v>
      </c>
      <c r="B96" s="363" t="s">
        <v>20450</v>
      </c>
      <c r="C96">
        <f>C95*A96</f>
        <v>1.9398036000000007</v>
      </c>
      <c r="D96" t="s">
        <v>20407</v>
      </c>
    </row>
    <row r="97" spans="1:9" x14ac:dyDescent="0.25">
      <c r="B97" s="363" t="s">
        <v>20451</v>
      </c>
      <c r="C97">
        <f>C95+C96</f>
        <v>8.4058156000000039</v>
      </c>
      <c r="D97" t="s">
        <v>20407</v>
      </c>
    </row>
    <row r="98" spans="1:9" x14ac:dyDescent="0.25">
      <c r="B98" s="363"/>
    </row>
    <row r="99" spans="1:9" x14ac:dyDescent="0.25">
      <c r="B99" s="363"/>
    </row>
    <row r="100" spans="1:9" x14ac:dyDescent="0.25">
      <c r="A100" s="347">
        <v>95875</v>
      </c>
      <c r="B100" s="348" t="s">
        <v>20452</v>
      </c>
      <c r="C100" s="348"/>
      <c r="D100" s="348"/>
      <c r="E100" s="348"/>
      <c r="F100" s="373" t="s">
        <v>20453</v>
      </c>
      <c r="G100" s="373"/>
      <c r="H100" s="373" t="s">
        <v>20454</v>
      </c>
      <c r="I100" s="373"/>
    </row>
    <row r="101" spans="1:9" x14ac:dyDescent="0.25">
      <c r="B101" s="363"/>
      <c r="F101" s="348"/>
      <c r="G101" s="348"/>
      <c r="H101" s="349">
        <f>TRUNC(30*(F103+H103),3)</f>
        <v>99.888999999999996</v>
      </c>
      <c r="I101" s="348" t="s">
        <v>20455</v>
      </c>
    </row>
    <row r="102" spans="1:9" x14ac:dyDescent="0.25">
      <c r="B102" s="363"/>
      <c r="F102" s="365"/>
      <c r="G102" s="365"/>
      <c r="H102" s="365"/>
      <c r="I102" s="365"/>
    </row>
    <row r="103" spans="1:9" x14ac:dyDescent="0.25">
      <c r="C103" t="s">
        <v>20450</v>
      </c>
      <c r="E103" s="372">
        <v>0.3</v>
      </c>
      <c r="F103">
        <f>F105*$E$103</f>
        <v>1.4411326823999999</v>
      </c>
      <c r="G103" t="s">
        <v>20407</v>
      </c>
      <c r="H103">
        <f>H105*$E$103</f>
        <v>1.8885248567999997</v>
      </c>
      <c r="I103" t="s">
        <v>20407</v>
      </c>
    </row>
    <row r="105" spans="1:9" x14ac:dyDescent="0.25">
      <c r="C105" t="s">
        <v>20456</v>
      </c>
      <c r="F105">
        <f>SUM(F107:F123)</f>
        <v>4.8037756079999996</v>
      </c>
      <c r="G105" t="s">
        <v>20407</v>
      </c>
      <c r="H105">
        <f>SUM(H107:H125)</f>
        <v>6.2950828559999996</v>
      </c>
      <c r="I105" t="s">
        <v>20407</v>
      </c>
    </row>
    <row r="106" spans="1:9" x14ac:dyDescent="0.25">
      <c r="A106" t="s">
        <v>20457</v>
      </c>
      <c r="B106" t="s">
        <v>20402</v>
      </c>
      <c r="D106" t="s">
        <v>20458</v>
      </c>
    </row>
    <row r="107" spans="1:9" x14ac:dyDescent="0.25">
      <c r="A107">
        <v>0</v>
      </c>
      <c r="B107" s="374">
        <v>100324</v>
      </c>
      <c r="C107" t="s">
        <v>20438</v>
      </c>
      <c r="D107">
        <v>0.56499999999999995</v>
      </c>
      <c r="E107" t="s">
        <v>20459</v>
      </c>
      <c r="F107">
        <f>A107*D107</f>
        <v>0</v>
      </c>
    </row>
    <row r="108" spans="1:9" x14ac:dyDescent="0.25">
      <c r="B108" s="374"/>
      <c r="D108">
        <v>0.56499999999999995</v>
      </c>
      <c r="E108" t="s">
        <v>20460</v>
      </c>
      <c r="F108">
        <f>D108*A107</f>
        <v>0</v>
      </c>
    </row>
    <row r="109" spans="1:9" x14ac:dyDescent="0.25">
      <c r="B109" s="374"/>
    </row>
    <row r="110" spans="1:9" x14ac:dyDescent="0.25">
      <c r="A110">
        <f>H48</f>
        <v>7.1429999999999998</v>
      </c>
      <c r="B110" s="374">
        <v>94964</v>
      </c>
      <c r="C110" t="s">
        <v>20438</v>
      </c>
      <c r="D110">
        <v>0.75580000000000003</v>
      </c>
      <c r="E110" t="s">
        <v>20454</v>
      </c>
      <c r="H110">
        <f>D110*A110</f>
        <v>5.3986793999999998</v>
      </c>
    </row>
    <row r="111" spans="1:9" s="365" customFormat="1" x14ac:dyDescent="0.25">
      <c r="A111"/>
      <c r="B111" s="374"/>
      <c r="C111"/>
      <c r="D111">
        <v>0.58699999999999997</v>
      </c>
      <c r="E111" t="s">
        <v>20459</v>
      </c>
      <c r="F111">
        <f>D111*A110</f>
        <v>4.1929409999999994</v>
      </c>
      <c r="G111"/>
      <c r="H111"/>
    </row>
    <row r="112" spans="1:9" x14ac:dyDescent="0.25">
      <c r="B112" s="374"/>
    </row>
    <row r="113" spans="1:9" x14ac:dyDescent="0.25">
      <c r="A113" s="365">
        <v>0</v>
      </c>
      <c r="B113" s="375">
        <v>87464</v>
      </c>
      <c r="C113" s="365" t="s">
        <v>20461</v>
      </c>
      <c r="D113">
        <f>1.14*0.0129</f>
        <v>1.4705999999999999E-2</v>
      </c>
      <c r="E113" t="s">
        <v>20454</v>
      </c>
      <c r="H113">
        <f>D113*A113</f>
        <v>0</v>
      </c>
    </row>
    <row r="114" spans="1:9" x14ac:dyDescent="0.25">
      <c r="B114" s="374"/>
      <c r="E114" t="s">
        <v>20459</v>
      </c>
      <c r="F114">
        <f>D114*A113</f>
        <v>0</v>
      </c>
    </row>
    <row r="115" spans="1:9" x14ac:dyDescent="0.25">
      <c r="B115" s="374"/>
    </row>
    <row r="116" spans="1:9" x14ac:dyDescent="0.25">
      <c r="A116">
        <f>H73</f>
        <v>0</v>
      </c>
      <c r="B116" s="375">
        <v>87878</v>
      </c>
      <c r="C116" s="365" t="s">
        <v>20462</v>
      </c>
      <c r="D116">
        <f>0.94*0.0042</f>
        <v>3.9479999999999993E-3</v>
      </c>
      <c r="E116" t="s">
        <v>20454</v>
      </c>
      <c r="H116">
        <f>D116*A116</f>
        <v>0</v>
      </c>
    </row>
    <row r="117" spans="1:9" x14ac:dyDescent="0.25">
      <c r="B117" s="375"/>
      <c r="C117" s="365"/>
      <c r="E117" t="s">
        <v>20459</v>
      </c>
      <c r="F117">
        <f>D117*A116</f>
        <v>0</v>
      </c>
    </row>
    <row r="118" spans="1:9" x14ac:dyDescent="0.25">
      <c r="B118" s="376"/>
      <c r="C118" s="365"/>
    </row>
    <row r="119" spans="1:9" x14ac:dyDescent="0.25">
      <c r="A119">
        <v>0</v>
      </c>
      <c r="B119" s="375">
        <v>87827</v>
      </c>
      <c r="C119" s="365" t="s">
        <v>20463</v>
      </c>
      <c r="D119">
        <f>1.14*0.0359</f>
        <v>4.0925999999999997E-2</v>
      </c>
      <c r="E119" t="s">
        <v>20454</v>
      </c>
      <c r="H119">
        <f>D119*A119</f>
        <v>0</v>
      </c>
    </row>
    <row r="120" spans="1:9" x14ac:dyDescent="0.25">
      <c r="B120" s="375"/>
      <c r="C120" s="365"/>
      <c r="E120" t="s">
        <v>20459</v>
      </c>
      <c r="F120">
        <f>D120*A119</f>
        <v>0</v>
      </c>
    </row>
    <row r="121" spans="1:9" x14ac:dyDescent="0.25">
      <c r="B121" s="376"/>
      <c r="C121" s="365"/>
    </row>
    <row r="122" spans="1:9" x14ac:dyDescent="0.25">
      <c r="A122">
        <f>H41</f>
        <v>0.92880000000000007</v>
      </c>
      <c r="B122" s="375">
        <v>96620</v>
      </c>
      <c r="C122" s="365" t="s">
        <v>20424</v>
      </c>
      <c r="D122">
        <f>1.16*0.832</f>
        <v>0.96511999999999987</v>
      </c>
      <c r="E122" t="s">
        <v>20454</v>
      </c>
      <c r="H122">
        <f>D122*A122</f>
        <v>0.89640345599999993</v>
      </c>
    </row>
    <row r="123" spans="1:9" x14ac:dyDescent="0.25">
      <c r="B123" s="374"/>
      <c r="D123">
        <f>1.13*0.582</f>
        <v>0.65765999999999991</v>
      </c>
      <c r="E123" t="s">
        <v>20459</v>
      </c>
      <c r="F123">
        <f>D123*A122</f>
        <v>0.610834608</v>
      </c>
    </row>
    <row r="124" spans="1:9" x14ac:dyDescent="0.25">
      <c r="B124" s="374"/>
      <c r="I124" s="365"/>
    </row>
    <row r="126" spans="1:9" x14ac:dyDescent="0.25">
      <c r="A126" s="347">
        <v>100974</v>
      </c>
      <c r="B126" s="348" t="s">
        <v>20464</v>
      </c>
      <c r="C126" s="348"/>
      <c r="D126" s="348"/>
      <c r="E126" s="348"/>
      <c r="F126" s="348"/>
      <c r="G126" s="348"/>
      <c r="H126" s="349">
        <f>ROUND(F103+H103+F105+H105,3)</f>
        <v>14.429</v>
      </c>
      <c r="I126" s="348" t="s">
        <v>20407</v>
      </c>
    </row>
    <row r="128" spans="1:9" x14ac:dyDescent="0.25">
      <c r="A128" s="368" t="s">
        <v>7175</v>
      </c>
      <c r="B128" s="348" t="s">
        <v>20465</v>
      </c>
      <c r="C128" s="348"/>
      <c r="D128" s="348"/>
      <c r="E128" s="348"/>
      <c r="F128" s="348"/>
      <c r="G128" s="348"/>
      <c r="H128" s="349">
        <f>SUM(H130:H133)</f>
        <v>1075.7382000000002</v>
      </c>
      <c r="I128" s="348" t="s">
        <v>457</v>
      </c>
    </row>
    <row r="129" spans="2:8" x14ac:dyDescent="0.25">
      <c r="D129" t="s">
        <v>20466</v>
      </c>
      <c r="E129" t="s">
        <v>20467</v>
      </c>
      <c r="F129" t="s">
        <v>20456</v>
      </c>
      <c r="G129" t="s">
        <v>20468</v>
      </c>
      <c r="H129" t="s">
        <v>20469</v>
      </c>
    </row>
    <row r="130" spans="2:8" x14ac:dyDescent="0.25">
      <c r="B130" s="363" t="s">
        <v>20470</v>
      </c>
      <c r="C130" t="s">
        <v>20471</v>
      </c>
      <c r="D130">
        <v>1.28</v>
      </c>
      <c r="E130">
        <v>10</v>
      </c>
      <c r="F130">
        <f>D130*E130</f>
        <v>12.8</v>
      </c>
      <c r="G130">
        <f>17.1*2</f>
        <v>34.200000000000003</v>
      </c>
      <c r="H130">
        <f>F130*G130</f>
        <v>437.76000000000005</v>
      </c>
    </row>
    <row r="131" spans="2:8" x14ac:dyDescent="0.25">
      <c r="B131" s="363" t="s">
        <v>20472</v>
      </c>
      <c r="C131" t="s">
        <v>20473</v>
      </c>
      <c r="D131">
        <v>1.28</v>
      </c>
      <c r="E131">
        <v>2</v>
      </c>
      <c r="F131">
        <f t="shared" ref="F131:F133" si="0">D131*E131</f>
        <v>2.56</v>
      </c>
      <c r="G131">
        <v>11.46</v>
      </c>
      <c r="H131">
        <f t="shared" ref="H131:H133" si="1">F131*G131</f>
        <v>29.337600000000002</v>
      </c>
    </row>
    <row r="132" spans="2:8" x14ac:dyDescent="0.25">
      <c r="B132" s="363" t="s">
        <v>20472</v>
      </c>
      <c r="C132" t="s">
        <v>20473</v>
      </c>
      <c r="D132">
        <v>0.76</v>
      </c>
      <c r="E132">
        <v>2</v>
      </c>
      <c r="F132">
        <f t="shared" si="0"/>
        <v>1.52</v>
      </c>
      <c r="G132">
        <v>11.46</v>
      </c>
      <c r="H132">
        <f t="shared" si="1"/>
        <v>17.4192</v>
      </c>
    </row>
    <row r="133" spans="2:8" x14ac:dyDescent="0.25">
      <c r="B133" s="363" t="s">
        <v>20474</v>
      </c>
      <c r="C133" t="s">
        <v>20473</v>
      </c>
      <c r="D133">
        <v>7.37</v>
      </c>
      <c r="E133">
        <v>7</v>
      </c>
      <c r="F133">
        <f t="shared" si="0"/>
        <v>51.59</v>
      </c>
      <c r="G133">
        <v>11.46</v>
      </c>
      <c r="H133">
        <f t="shared" si="1"/>
        <v>591.22140000000013</v>
      </c>
    </row>
  </sheetData>
  <printOptions horizontalCentered="1"/>
  <pageMargins left="0.62992125984251968" right="0.23622047244094491" top="0.74803149606299213" bottom="0.74803149606299213" header="0.31496062992125984" footer="0.31496062992125984"/>
  <pageSetup paperSize="9" scale="65" orientation="portrait" r:id="rId1"/>
  <headerFooter>
    <oddFooter>&amp;R&amp;P/&amp;N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160"/>
  <sheetViews>
    <sheetView view="pageBreakPreview" topLeftCell="A136" zoomScale="60" zoomScaleNormal="106" workbookViewId="0">
      <selection activeCell="N16" sqref="N16"/>
    </sheetView>
  </sheetViews>
  <sheetFormatPr defaultRowHeight="15" x14ac:dyDescent="0.25"/>
  <cols>
    <col min="1" max="1" width="17" customWidth="1"/>
    <col min="2" max="2" width="19.42578125" customWidth="1"/>
    <col min="3" max="3" width="25.42578125" customWidth="1"/>
    <col min="11" max="12" width="7.85546875" customWidth="1"/>
    <col min="13" max="13" width="5.28515625" customWidth="1"/>
    <col min="14" max="16" width="7.85546875" customWidth="1"/>
    <col min="17" max="17" width="8.42578125" customWidth="1"/>
    <col min="18" max="18" width="4.7109375" customWidth="1"/>
    <col min="19" max="19" width="9.7109375" customWidth="1"/>
    <col min="20" max="20" width="4.5703125" customWidth="1"/>
    <col min="21" max="21" width="7.85546875" customWidth="1"/>
  </cols>
  <sheetData>
    <row r="2" spans="1:21" s="346" customFormat="1" ht="18.75" x14ac:dyDescent="0.4">
      <c r="A2" s="345"/>
      <c r="B2" s="346" t="s">
        <v>20402</v>
      </c>
      <c r="C2" s="346" t="s">
        <v>20475</v>
      </c>
    </row>
    <row r="3" spans="1:21" s="346" customFormat="1" ht="18.75" x14ac:dyDescent="0.4">
      <c r="B3" s="346" t="s">
        <v>20404</v>
      </c>
      <c r="C3" s="346" t="s">
        <v>20405</v>
      </c>
    </row>
    <row r="4" spans="1:21" x14ac:dyDescent="0.25">
      <c r="A4" s="347">
        <v>90105</v>
      </c>
      <c r="B4" s="348" t="s">
        <v>20406</v>
      </c>
      <c r="C4" s="348"/>
      <c r="D4" s="348"/>
      <c r="E4" s="348"/>
      <c r="F4" s="348"/>
      <c r="G4" s="348"/>
      <c r="H4" s="349">
        <f>L15</f>
        <v>9.66</v>
      </c>
      <c r="I4" s="348" t="s">
        <v>20407</v>
      </c>
    </row>
    <row r="5" spans="1:21" x14ac:dyDescent="0.25">
      <c r="B5" s="350"/>
      <c r="C5" s="351"/>
      <c r="D5" s="351"/>
      <c r="E5" s="351"/>
      <c r="F5" s="350"/>
      <c r="G5" s="350"/>
      <c r="H5" s="350"/>
      <c r="I5" s="350"/>
      <c r="J5" s="350"/>
      <c r="K5" s="350"/>
      <c r="L5" s="350"/>
      <c r="M5" s="350"/>
      <c r="N5" s="350"/>
      <c r="O5" s="350"/>
      <c r="P5" s="350"/>
      <c r="Q5" s="350"/>
    </row>
    <row r="6" spans="1:21" x14ac:dyDescent="0.25">
      <c r="B6" s="350"/>
      <c r="C6" s="350"/>
      <c r="D6" s="350"/>
      <c r="E6" s="350"/>
      <c r="F6" s="350"/>
      <c r="G6" s="350"/>
      <c r="H6" s="350"/>
      <c r="I6" s="350"/>
      <c r="J6" s="350"/>
      <c r="K6" s="350"/>
      <c r="L6" s="352"/>
      <c r="M6" s="353"/>
      <c r="N6" s="352"/>
      <c r="O6" s="352"/>
      <c r="P6" s="352"/>
      <c r="Q6" s="350"/>
    </row>
    <row r="7" spans="1:21" x14ac:dyDescent="0.25">
      <c r="B7" s="350"/>
      <c r="C7" s="350"/>
      <c r="D7" s="354"/>
      <c r="E7" s="354"/>
      <c r="F7" s="354"/>
      <c r="G7" s="350"/>
      <c r="H7" s="350"/>
      <c r="I7" s="350" t="s">
        <v>20408</v>
      </c>
      <c r="J7" s="350"/>
      <c r="K7" s="350"/>
      <c r="L7" s="377">
        <v>20.4819</v>
      </c>
      <c r="M7" s="356" t="s">
        <v>18346</v>
      </c>
      <c r="N7" s="353"/>
      <c r="O7" s="352"/>
      <c r="P7" s="352"/>
      <c r="Q7" s="350"/>
    </row>
    <row r="8" spans="1:21" x14ac:dyDescent="0.25">
      <c r="B8" s="350"/>
      <c r="C8" s="350"/>
      <c r="D8" s="354"/>
      <c r="E8" s="354"/>
      <c r="F8" s="354"/>
      <c r="G8" s="350"/>
      <c r="H8" s="350"/>
      <c r="I8" s="350" t="s">
        <v>20409</v>
      </c>
      <c r="J8" s="350"/>
      <c r="K8" s="350"/>
      <c r="L8" s="352">
        <v>1.52</v>
      </c>
      <c r="M8" s="352" t="s">
        <v>2</v>
      </c>
      <c r="N8" s="352"/>
      <c r="O8" s="352"/>
      <c r="P8" s="352"/>
      <c r="Q8" s="350"/>
    </row>
    <row r="9" spans="1:21" x14ac:dyDescent="0.25">
      <c r="B9" s="350"/>
      <c r="C9" s="350"/>
      <c r="D9" s="354"/>
      <c r="E9" s="354"/>
      <c r="F9" s="354"/>
      <c r="G9" s="350"/>
      <c r="H9" s="350"/>
      <c r="I9" s="350" t="s">
        <v>20410</v>
      </c>
      <c r="J9" s="350"/>
      <c r="K9" s="350"/>
      <c r="L9" s="352">
        <f>L7*L8</f>
        <v>31.132487999999999</v>
      </c>
      <c r="M9" s="352" t="s">
        <v>20407</v>
      </c>
      <c r="N9" s="352"/>
      <c r="O9" s="352"/>
      <c r="P9" s="352"/>
      <c r="Q9" s="350"/>
    </row>
    <row r="10" spans="1:21" x14ac:dyDescent="0.25">
      <c r="B10" s="350"/>
      <c r="C10" s="350"/>
      <c r="D10" s="354"/>
      <c r="E10" s="354"/>
      <c r="F10" s="354"/>
      <c r="G10" s="350"/>
      <c r="H10" s="350"/>
      <c r="I10" s="350"/>
      <c r="J10" s="350"/>
      <c r="K10" s="350"/>
      <c r="L10" s="352"/>
      <c r="M10" s="352"/>
      <c r="N10" s="352"/>
      <c r="O10" s="352"/>
      <c r="P10" s="352"/>
      <c r="Q10" s="350"/>
    </row>
    <row r="11" spans="1:21" x14ac:dyDescent="0.25">
      <c r="B11" s="350"/>
      <c r="C11" s="350"/>
      <c r="D11" s="350"/>
      <c r="E11" s="350"/>
      <c r="F11" s="350"/>
      <c r="G11" s="350"/>
      <c r="H11" s="350"/>
      <c r="I11" s="350" t="s">
        <v>20411</v>
      </c>
      <c r="J11" s="350"/>
      <c r="L11" s="350">
        <v>10.5</v>
      </c>
      <c r="M11" s="350" t="s">
        <v>2</v>
      </c>
      <c r="N11" s="350"/>
      <c r="O11" s="350"/>
      <c r="P11" s="350"/>
      <c r="Q11" s="350"/>
      <c r="R11" s="357"/>
      <c r="S11" s="357"/>
      <c r="T11" s="357"/>
    </row>
    <row r="12" spans="1:21" x14ac:dyDescent="0.25">
      <c r="B12" s="350"/>
      <c r="C12" s="350"/>
      <c r="D12" s="350"/>
      <c r="E12" s="350"/>
      <c r="F12" s="350"/>
      <c r="G12" s="350"/>
      <c r="H12" s="350"/>
      <c r="I12" s="350" t="s">
        <v>20409</v>
      </c>
      <c r="J12" s="350"/>
      <c r="L12" s="350">
        <v>0.5</v>
      </c>
      <c r="M12" s="350" t="s">
        <v>2</v>
      </c>
      <c r="N12" s="350"/>
      <c r="O12" s="350"/>
      <c r="P12" s="352"/>
      <c r="Q12" s="352"/>
    </row>
    <row r="13" spans="1:21" x14ac:dyDescent="0.25">
      <c r="B13" s="350"/>
      <c r="C13" s="351"/>
      <c r="D13" s="358"/>
      <c r="E13" s="351"/>
      <c r="F13" s="350"/>
      <c r="G13" s="350"/>
      <c r="H13" s="350"/>
      <c r="I13" s="350" t="s">
        <v>20412</v>
      </c>
      <c r="L13">
        <v>0.92</v>
      </c>
      <c r="M13" s="350" t="s">
        <v>2</v>
      </c>
      <c r="N13" s="350"/>
      <c r="O13" s="350"/>
      <c r="P13" s="359"/>
      <c r="Q13" s="356"/>
    </row>
    <row r="14" spans="1:21" x14ac:dyDescent="0.25">
      <c r="B14" s="350"/>
      <c r="C14" s="350"/>
      <c r="D14" s="360"/>
      <c r="E14" s="350"/>
      <c r="F14" s="350"/>
      <c r="G14" s="350"/>
      <c r="H14" s="350"/>
      <c r="I14" s="350" t="s">
        <v>20413</v>
      </c>
      <c r="J14" s="350"/>
      <c r="L14" s="350">
        <v>2</v>
      </c>
      <c r="M14" s="352"/>
      <c r="N14" s="352"/>
      <c r="O14" s="352"/>
      <c r="P14" s="359"/>
      <c r="Q14" s="356"/>
      <c r="R14" s="361"/>
      <c r="S14" s="361"/>
      <c r="T14" s="357"/>
      <c r="U14" s="357"/>
    </row>
    <row r="15" spans="1:21" x14ac:dyDescent="0.25">
      <c r="B15" s="350"/>
      <c r="C15" s="350"/>
      <c r="D15" s="350"/>
      <c r="E15" s="350"/>
      <c r="F15" s="350"/>
      <c r="G15" s="350"/>
      <c r="H15" s="350"/>
      <c r="I15" s="350" t="s">
        <v>20410</v>
      </c>
      <c r="J15" s="352"/>
      <c r="L15" s="352">
        <f>L11*L12*L13*L14</f>
        <v>9.66</v>
      </c>
      <c r="M15" s="352" t="s">
        <v>20407</v>
      </c>
      <c r="N15" s="352"/>
      <c r="O15" s="352"/>
      <c r="P15" s="359"/>
      <c r="Q15" s="356"/>
      <c r="R15" s="362"/>
      <c r="S15" s="362"/>
    </row>
    <row r="16" spans="1:21" x14ac:dyDescent="0.25">
      <c r="B16" s="350"/>
      <c r="C16" s="350"/>
      <c r="D16" s="350"/>
      <c r="E16" s="350"/>
      <c r="F16" s="350"/>
      <c r="G16" s="350"/>
      <c r="H16" s="350"/>
      <c r="I16" s="350"/>
      <c r="J16" s="352"/>
      <c r="K16" s="352"/>
      <c r="L16" s="352"/>
      <c r="M16" s="352"/>
      <c r="N16" s="352"/>
      <c r="O16" s="352"/>
      <c r="P16" s="359"/>
      <c r="Q16" s="356"/>
      <c r="R16" s="362"/>
      <c r="S16" s="362"/>
    </row>
    <row r="17" spans="1:19" x14ac:dyDescent="0.25">
      <c r="B17" s="350"/>
      <c r="C17" s="350"/>
      <c r="D17" s="350"/>
      <c r="E17" s="350"/>
      <c r="F17" s="350"/>
      <c r="G17" s="350"/>
      <c r="H17" s="350"/>
      <c r="I17" s="350"/>
      <c r="J17" s="352"/>
      <c r="K17" s="352"/>
      <c r="L17" s="352"/>
      <c r="M17" s="352"/>
      <c r="N17" s="352"/>
      <c r="O17" s="352"/>
      <c r="P17" s="352"/>
      <c r="Q17" s="356"/>
      <c r="R17" s="362"/>
      <c r="S17" s="362"/>
    </row>
    <row r="18" spans="1:19" x14ac:dyDescent="0.25">
      <c r="B18" s="350"/>
      <c r="C18" s="350"/>
      <c r="D18" s="350"/>
      <c r="E18" s="350"/>
      <c r="F18" s="350"/>
      <c r="G18" s="350"/>
      <c r="H18" s="350"/>
      <c r="I18" s="350"/>
      <c r="J18" s="352"/>
      <c r="K18" s="352"/>
      <c r="L18" s="352"/>
      <c r="M18" s="352"/>
      <c r="N18" s="352"/>
      <c r="O18" s="352"/>
      <c r="P18" s="352"/>
      <c r="Q18" s="356"/>
      <c r="R18" s="362"/>
      <c r="S18" s="362"/>
    </row>
    <row r="19" spans="1:19" x14ac:dyDescent="0.25">
      <c r="B19" s="350"/>
      <c r="C19" s="350"/>
      <c r="D19" s="350"/>
      <c r="E19" s="350"/>
      <c r="F19" s="350"/>
      <c r="G19" s="350"/>
      <c r="H19" s="350"/>
      <c r="I19" s="350"/>
      <c r="J19" s="352"/>
      <c r="K19" s="352"/>
      <c r="L19" s="352"/>
      <c r="M19" s="352"/>
      <c r="N19" s="352"/>
      <c r="O19" s="352"/>
      <c r="P19" s="352"/>
      <c r="Q19" s="352"/>
      <c r="R19" s="362"/>
      <c r="S19" s="362"/>
    </row>
    <row r="20" spans="1:19" x14ac:dyDescent="0.25">
      <c r="J20" s="362"/>
      <c r="K20" s="362"/>
      <c r="L20" s="362"/>
      <c r="M20" s="362"/>
      <c r="N20" s="362"/>
      <c r="O20" s="362"/>
      <c r="P20" s="362"/>
      <c r="Q20" s="362"/>
      <c r="R20" s="362"/>
      <c r="S20" s="362"/>
    </row>
    <row r="21" spans="1:19" x14ac:dyDescent="0.25">
      <c r="A21" s="347">
        <v>90107</v>
      </c>
      <c r="B21" s="348" t="s">
        <v>20414</v>
      </c>
      <c r="C21" s="348"/>
      <c r="D21" s="348"/>
      <c r="E21" s="348"/>
      <c r="F21" s="348"/>
      <c r="G21" s="348"/>
      <c r="H21" s="349">
        <f>ROUND(L9,3)</f>
        <v>31.132000000000001</v>
      </c>
      <c r="I21" s="348" t="s">
        <v>20407</v>
      </c>
      <c r="J21" s="362"/>
      <c r="K21" s="362"/>
      <c r="L21" s="362"/>
      <c r="M21" s="362"/>
      <c r="N21" s="362"/>
      <c r="O21" s="362"/>
      <c r="P21" s="362"/>
      <c r="Q21" s="362"/>
      <c r="R21" s="362"/>
      <c r="S21" s="362"/>
    </row>
    <row r="22" spans="1:19" x14ac:dyDescent="0.25">
      <c r="J22" s="362"/>
      <c r="K22" s="362"/>
      <c r="L22" s="362"/>
      <c r="M22" s="362"/>
      <c r="N22" s="362"/>
      <c r="O22" s="362"/>
      <c r="P22" s="362"/>
      <c r="Q22" s="362"/>
      <c r="R22" s="362"/>
      <c r="S22" s="362"/>
    </row>
    <row r="23" spans="1:19" x14ac:dyDescent="0.25">
      <c r="A23" s="347">
        <v>101617</v>
      </c>
      <c r="B23" s="348" t="s">
        <v>20415</v>
      </c>
      <c r="C23" s="348"/>
      <c r="D23" s="348"/>
      <c r="E23" s="348"/>
      <c r="F23" s="348"/>
      <c r="G23" s="348"/>
      <c r="H23" s="349">
        <f>ROUND(C31,3)</f>
        <v>48.424999999999997</v>
      </c>
      <c r="I23" s="348" t="s">
        <v>18346</v>
      </c>
      <c r="J23" s="362"/>
      <c r="K23" s="362"/>
      <c r="L23" s="362"/>
      <c r="M23" s="362"/>
      <c r="N23" s="362"/>
      <c r="O23" s="362"/>
      <c r="P23" s="362"/>
      <c r="Q23" s="362"/>
      <c r="R23" s="362"/>
      <c r="S23" s="362"/>
    </row>
    <row r="24" spans="1:19" x14ac:dyDescent="0.25">
      <c r="J24" s="362"/>
      <c r="K24" s="362"/>
      <c r="L24" s="362"/>
      <c r="M24" s="362"/>
      <c r="N24" s="362"/>
      <c r="O24" s="362"/>
      <c r="P24" s="362"/>
      <c r="Q24" s="362"/>
      <c r="R24" s="362"/>
      <c r="S24" s="362"/>
    </row>
    <row r="25" spans="1:19" x14ac:dyDescent="0.25">
      <c r="B25" s="363" t="s">
        <v>20416</v>
      </c>
      <c r="C25">
        <v>29.581499999999998</v>
      </c>
      <c r="D25" t="s">
        <v>2</v>
      </c>
      <c r="E25" s="365"/>
    </row>
    <row r="26" spans="1:19" x14ac:dyDescent="0.25">
      <c r="B26" s="363" t="s">
        <v>20417</v>
      </c>
      <c r="C26">
        <v>-0.92</v>
      </c>
      <c r="D26" t="s">
        <v>2</v>
      </c>
      <c r="E26" s="365"/>
    </row>
    <row r="27" spans="1:19" x14ac:dyDescent="0.25">
      <c r="B27" s="363" t="s">
        <v>20417</v>
      </c>
      <c r="C27">
        <v>-0.92</v>
      </c>
      <c r="D27" t="s">
        <v>2</v>
      </c>
      <c r="E27" s="365"/>
    </row>
    <row r="28" spans="1:19" x14ac:dyDescent="0.25">
      <c r="B28" s="363" t="s">
        <v>20418</v>
      </c>
      <c r="C28">
        <v>-11.6</v>
      </c>
      <c r="D28" t="s">
        <v>2</v>
      </c>
      <c r="E28" s="365"/>
    </row>
    <row r="29" spans="1:19" x14ac:dyDescent="0.25">
      <c r="B29" s="363" t="s">
        <v>20419</v>
      </c>
      <c r="C29">
        <f>SUM(C25:C28)</f>
        <v>16.141499999999994</v>
      </c>
      <c r="D29" t="s">
        <v>2</v>
      </c>
      <c r="E29" s="365"/>
    </row>
    <row r="30" spans="1:19" x14ac:dyDescent="0.25">
      <c r="B30" s="363" t="s">
        <v>20409</v>
      </c>
      <c r="C30">
        <v>3</v>
      </c>
      <c r="D30" t="s">
        <v>2</v>
      </c>
      <c r="E30" s="365"/>
    </row>
    <row r="31" spans="1:19" x14ac:dyDescent="0.25">
      <c r="B31" s="363" t="s">
        <v>20420</v>
      </c>
      <c r="C31">
        <f>C29*C30</f>
        <v>48.424499999999981</v>
      </c>
      <c r="D31" t="s">
        <v>18346</v>
      </c>
      <c r="E31" s="365"/>
    </row>
    <row r="34" spans="1:9" x14ac:dyDescent="0.25">
      <c r="A34" s="347">
        <v>92267</v>
      </c>
      <c r="B34" s="348" t="s">
        <v>20421</v>
      </c>
      <c r="C34" s="348"/>
      <c r="D34" s="348"/>
      <c r="E34" s="348"/>
      <c r="F34" s="348"/>
      <c r="G34" s="348"/>
      <c r="H34" s="349">
        <f>ROUND((C36*C37+C38*C39+C40*C41+C42*C43),3)</f>
        <v>89.188000000000002</v>
      </c>
      <c r="I34" s="348" t="s">
        <v>18346</v>
      </c>
    </row>
    <row r="35" spans="1:9" x14ac:dyDescent="0.25">
      <c r="A35" s="364"/>
    </row>
    <row r="36" spans="1:9" x14ac:dyDescent="0.25">
      <c r="A36" s="364"/>
      <c r="B36" s="363" t="s">
        <v>20476</v>
      </c>
      <c r="C36">
        <v>18.715499999999999</v>
      </c>
      <c r="D36" t="s">
        <v>18346</v>
      </c>
      <c r="E36" s="365"/>
    </row>
    <row r="37" spans="1:9" x14ac:dyDescent="0.25">
      <c r="A37" s="364"/>
      <c r="B37" t="s">
        <v>20413</v>
      </c>
      <c r="C37">
        <v>4</v>
      </c>
      <c r="E37" s="365"/>
    </row>
    <row r="38" spans="1:9" x14ac:dyDescent="0.25">
      <c r="A38" s="364"/>
      <c r="B38" s="363" t="s">
        <v>20477</v>
      </c>
      <c r="C38">
        <f>1.42*0.87</f>
        <v>1.2353999999999998</v>
      </c>
      <c r="D38" t="s">
        <v>18346</v>
      </c>
      <c r="E38" s="365"/>
    </row>
    <row r="39" spans="1:9" x14ac:dyDescent="0.25">
      <c r="A39" s="364"/>
      <c r="B39" t="s">
        <v>20413</v>
      </c>
      <c r="C39">
        <v>2</v>
      </c>
      <c r="E39" s="365"/>
    </row>
    <row r="40" spans="1:9" x14ac:dyDescent="0.25">
      <c r="A40" s="364"/>
      <c r="B40" s="363" t="s">
        <v>20478</v>
      </c>
      <c r="C40">
        <f>1.02*2.1</f>
        <v>2.1420000000000003</v>
      </c>
      <c r="D40" t="s">
        <v>18346</v>
      </c>
      <c r="E40" s="365"/>
    </row>
    <row r="41" spans="1:9" x14ac:dyDescent="0.25">
      <c r="A41" s="364"/>
      <c r="B41" t="s">
        <v>20413</v>
      </c>
      <c r="C41">
        <v>1</v>
      </c>
      <c r="E41" s="365"/>
    </row>
    <row r="42" spans="1:9" x14ac:dyDescent="0.25">
      <c r="A42" s="364"/>
      <c r="B42" s="363" t="s">
        <v>20479</v>
      </c>
      <c r="C42">
        <f>1.42*3.42</f>
        <v>4.8563999999999998</v>
      </c>
      <c r="D42" t="s">
        <v>18346</v>
      </c>
      <c r="E42" s="365"/>
    </row>
    <row r="43" spans="1:9" x14ac:dyDescent="0.25">
      <c r="A43" s="364"/>
      <c r="B43" t="s">
        <v>20413</v>
      </c>
      <c r="C43">
        <v>2</v>
      </c>
      <c r="E43" s="365"/>
    </row>
    <row r="44" spans="1:9" x14ac:dyDescent="0.25">
      <c r="A44" s="364"/>
    </row>
    <row r="45" spans="1:9" x14ac:dyDescent="0.25">
      <c r="A45" s="347">
        <v>96620</v>
      </c>
      <c r="B45" s="348" t="s">
        <v>20424</v>
      </c>
      <c r="C45" s="348"/>
      <c r="D45" s="348"/>
      <c r="E45" s="348"/>
      <c r="F45" s="348"/>
      <c r="G45" s="348"/>
      <c r="H45" s="349">
        <f>ROUND(H47+H52,3)</f>
        <v>1.575</v>
      </c>
      <c r="I45" s="348" t="s">
        <v>20407</v>
      </c>
    </row>
    <row r="46" spans="1:9" x14ac:dyDescent="0.25">
      <c r="A46" s="364"/>
    </row>
    <row r="47" spans="1:9" x14ac:dyDescent="0.25">
      <c r="A47" s="364"/>
      <c r="B47" t="s">
        <v>20480</v>
      </c>
      <c r="H47">
        <f>C48*C49*C50</f>
        <v>0.81015999999999999</v>
      </c>
      <c r="I47" s="365" t="s">
        <v>20407</v>
      </c>
    </row>
    <row r="48" spans="1:9" x14ac:dyDescent="0.25">
      <c r="A48" s="364"/>
      <c r="B48" s="363" t="s">
        <v>20426</v>
      </c>
      <c r="C48" s="378">
        <f>0.23+7.43+3</f>
        <v>10.66</v>
      </c>
      <c r="D48" t="s">
        <v>2</v>
      </c>
      <c r="E48" s="365"/>
    </row>
    <row r="49" spans="1:11" x14ac:dyDescent="0.25">
      <c r="A49" s="364"/>
      <c r="B49" t="s">
        <v>20409</v>
      </c>
      <c r="C49">
        <v>1.52</v>
      </c>
      <c r="D49" t="s">
        <v>2</v>
      </c>
      <c r="E49" s="379"/>
    </row>
    <row r="50" spans="1:11" x14ac:dyDescent="0.25">
      <c r="A50" s="364"/>
      <c r="B50" t="s">
        <v>20427</v>
      </c>
      <c r="C50">
        <v>0.05</v>
      </c>
      <c r="D50" t="s">
        <v>2</v>
      </c>
      <c r="E50" s="379"/>
    </row>
    <row r="51" spans="1:11" x14ac:dyDescent="0.25">
      <c r="A51" s="364"/>
      <c r="E51" s="365"/>
    </row>
    <row r="52" spans="1:11" x14ac:dyDescent="0.25">
      <c r="A52" s="367"/>
      <c r="B52" s="365" t="s">
        <v>20481</v>
      </c>
      <c r="C52" s="365"/>
      <c r="D52" s="365"/>
      <c r="E52" s="365"/>
      <c r="F52" s="365"/>
      <c r="G52" s="365"/>
      <c r="H52" s="365">
        <f>C53*C54</f>
        <v>0.76500000000000001</v>
      </c>
      <c r="I52" s="365" t="s">
        <v>20407</v>
      </c>
    </row>
    <row r="53" spans="1:11" x14ac:dyDescent="0.25">
      <c r="A53" s="364"/>
      <c r="B53" s="363" t="s">
        <v>20422</v>
      </c>
      <c r="C53">
        <v>0.75</v>
      </c>
      <c r="D53" t="s">
        <v>18346</v>
      </c>
      <c r="E53" s="365"/>
    </row>
    <row r="54" spans="1:11" x14ac:dyDescent="0.25">
      <c r="A54" s="364"/>
      <c r="B54" t="s">
        <v>20409</v>
      </c>
      <c r="C54">
        <v>1.02</v>
      </c>
      <c r="D54" t="s">
        <v>2</v>
      </c>
      <c r="E54" s="365"/>
    </row>
    <row r="55" spans="1:11" x14ac:dyDescent="0.25">
      <c r="A55" s="364"/>
    </row>
    <row r="56" spans="1:11" x14ac:dyDescent="0.25">
      <c r="A56" s="364"/>
    </row>
    <row r="57" spans="1:11" x14ac:dyDescent="0.25">
      <c r="A57" s="347">
        <v>94964</v>
      </c>
      <c r="B57" s="348" t="s">
        <v>20428</v>
      </c>
      <c r="C57" s="348"/>
      <c r="D57" s="348"/>
      <c r="E57" s="348"/>
      <c r="F57" s="348"/>
      <c r="G57" s="348"/>
      <c r="H57" s="349">
        <f>ROUND((SUM(E59:E74)),3)</f>
        <v>11.22</v>
      </c>
      <c r="I57" s="348" t="s">
        <v>20407</v>
      </c>
    </row>
    <row r="58" spans="1:11" x14ac:dyDescent="0.25">
      <c r="A58" s="364"/>
    </row>
    <row r="59" spans="1:11" x14ac:dyDescent="0.25">
      <c r="A59" s="364" t="s">
        <v>20429</v>
      </c>
      <c r="B59" s="366" t="s">
        <v>20419</v>
      </c>
      <c r="C59">
        <f>C48</f>
        <v>10.66</v>
      </c>
      <c r="D59" t="s">
        <v>2</v>
      </c>
      <c r="E59">
        <f>C59*C60*C61</f>
        <v>2.4304799999999998</v>
      </c>
      <c r="F59" t="s">
        <v>20407</v>
      </c>
    </row>
    <row r="60" spans="1:11" x14ac:dyDescent="0.25">
      <c r="A60" s="364"/>
      <c r="B60" t="s">
        <v>20409</v>
      </c>
      <c r="C60">
        <v>1.52</v>
      </c>
      <c r="D60" t="s">
        <v>2</v>
      </c>
    </row>
    <row r="61" spans="1:11" x14ac:dyDescent="0.25">
      <c r="A61" s="364"/>
      <c r="B61" t="s">
        <v>20427</v>
      </c>
      <c r="C61">
        <v>0.15</v>
      </c>
      <c r="D61" t="s">
        <v>2</v>
      </c>
    </row>
    <row r="62" spans="1:11" x14ac:dyDescent="0.25">
      <c r="A62" s="364"/>
      <c r="I62" s="55"/>
      <c r="J62" s="55"/>
      <c r="K62" s="55"/>
    </row>
    <row r="63" spans="1:11" x14ac:dyDescent="0.25">
      <c r="A63" s="364" t="s">
        <v>20430</v>
      </c>
      <c r="B63" t="s">
        <v>20482</v>
      </c>
      <c r="C63">
        <v>18.715499999999999</v>
      </c>
      <c r="D63" t="s">
        <v>18346</v>
      </c>
      <c r="E63">
        <f>C63*C64*C65</f>
        <v>7.4862000000000002</v>
      </c>
      <c r="F63" t="s">
        <v>20407</v>
      </c>
      <c r="I63" s="55"/>
      <c r="J63" s="55"/>
      <c r="K63" s="55"/>
    </row>
    <row r="64" spans="1:11" x14ac:dyDescent="0.25">
      <c r="A64" s="364"/>
      <c r="B64" t="s">
        <v>20431</v>
      </c>
      <c r="C64">
        <v>0.2</v>
      </c>
      <c r="D64" t="s">
        <v>2</v>
      </c>
      <c r="I64" s="55"/>
      <c r="J64" s="55"/>
      <c r="K64" s="55"/>
    </row>
    <row r="65" spans="1:11" x14ac:dyDescent="0.25">
      <c r="A65" s="364"/>
      <c r="B65" t="s">
        <v>20413</v>
      </c>
      <c r="C65">
        <v>2</v>
      </c>
      <c r="I65" s="55"/>
      <c r="J65" s="55"/>
      <c r="K65" s="55"/>
    </row>
    <row r="66" spans="1:11" x14ac:dyDescent="0.25">
      <c r="A66" s="364" t="s">
        <v>20483</v>
      </c>
      <c r="B66" t="s">
        <v>20419</v>
      </c>
      <c r="C66">
        <f>1.42-0.2-0.2</f>
        <v>1.02</v>
      </c>
      <c r="D66" t="s">
        <v>2</v>
      </c>
      <c r="E66">
        <f>C67*C68*C66*C69</f>
        <v>0.17748000000000003</v>
      </c>
      <c r="F66" t="s">
        <v>20407</v>
      </c>
      <c r="I66" s="55"/>
      <c r="J66" s="55"/>
      <c r="K66" s="55"/>
    </row>
    <row r="67" spans="1:11" x14ac:dyDescent="0.25">
      <c r="A67" s="364"/>
      <c r="B67" t="s">
        <v>20412</v>
      </c>
      <c r="C67">
        <v>0.87</v>
      </c>
      <c r="D67" t="s">
        <v>2</v>
      </c>
      <c r="I67" s="55"/>
      <c r="J67" s="55"/>
      <c r="K67" s="55"/>
    </row>
    <row r="68" spans="1:11" x14ac:dyDescent="0.25">
      <c r="A68" s="364"/>
      <c r="B68" t="s">
        <v>20431</v>
      </c>
      <c r="C68">
        <v>0.2</v>
      </c>
      <c r="D68" t="s">
        <v>2</v>
      </c>
      <c r="I68" s="55"/>
      <c r="J68" s="55"/>
      <c r="K68" s="55"/>
    </row>
    <row r="69" spans="1:11" x14ac:dyDescent="0.25">
      <c r="A69" s="364"/>
      <c r="B69" t="s">
        <v>20413</v>
      </c>
      <c r="C69">
        <v>1</v>
      </c>
      <c r="I69" s="55"/>
      <c r="J69" s="55"/>
      <c r="K69" s="55"/>
    </row>
    <row r="70" spans="1:11" x14ac:dyDescent="0.25">
      <c r="A70" s="364" t="s">
        <v>20484</v>
      </c>
      <c r="B70" t="s">
        <v>20419</v>
      </c>
      <c r="C70">
        <f>1.42-0.2-0.2</f>
        <v>1.02</v>
      </c>
      <c r="D70" t="s">
        <v>2</v>
      </c>
      <c r="E70">
        <f>C71*C72*C70*C73</f>
        <v>0.42840000000000006</v>
      </c>
      <c r="F70" t="s">
        <v>20407</v>
      </c>
      <c r="I70" s="55"/>
      <c r="J70" s="55"/>
      <c r="K70" s="55"/>
    </row>
    <row r="71" spans="1:11" x14ac:dyDescent="0.25">
      <c r="A71" s="364"/>
      <c r="B71" t="s">
        <v>20412</v>
      </c>
      <c r="C71">
        <v>2.1</v>
      </c>
      <c r="D71" t="s">
        <v>2</v>
      </c>
      <c r="I71" s="55"/>
      <c r="J71" s="55"/>
      <c r="K71" s="55"/>
    </row>
    <row r="72" spans="1:11" x14ac:dyDescent="0.25">
      <c r="A72" s="364"/>
      <c r="B72" t="s">
        <v>20431</v>
      </c>
      <c r="C72">
        <v>0.2</v>
      </c>
      <c r="D72" t="s">
        <v>2</v>
      </c>
      <c r="I72" s="55"/>
      <c r="J72" s="55"/>
      <c r="K72" s="55"/>
    </row>
    <row r="73" spans="1:11" x14ac:dyDescent="0.25">
      <c r="A73" s="364"/>
      <c r="B73" t="s">
        <v>20413</v>
      </c>
      <c r="C73">
        <v>1</v>
      </c>
      <c r="I73" s="55"/>
      <c r="J73" s="55"/>
      <c r="K73" s="55"/>
    </row>
    <row r="74" spans="1:11" x14ac:dyDescent="0.25">
      <c r="A74" s="364" t="s">
        <v>20485</v>
      </c>
      <c r="B74" t="s">
        <v>20419</v>
      </c>
      <c r="C74">
        <f>1.42-0.2-0.2</f>
        <v>1.02</v>
      </c>
      <c r="D74" t="s">
        <v>2</v>
      </c>
      <c r="E74">
        <f>C75*C76*C74*C77</f>
        <v>0.69768000000000008</v>
      </c>
      <c r="F74" t="s">
        <v>20407</v>
      </c>
      <c r="I74" s="55"/>
      <c r="J74" s="55"/>
      <c r="K74" s="55"/>
    </row>
    <row r="75" spans="1:11" x14ac:dyDescent="0.25">
      <c r="A75" s="364"/>
      <c r="B75" t="s">
        <v>20412</v>
      </c>
      <c r="C75">
        <v>3.42</v>
      </c>
      <c r="D75" t="s">
        <v>2</v>
      </c>
      <c r="I75" s="55"/>
      <c r="J75" s="55"/>
      <c r="K75" s="55"/>
    </row>
    <row r="76" spans="1:11" x14ac:dyDescent="0.25">
      <c r="A76" s="364"/>
      <c r="B76" t="s">
        <v>20431</v>
      </c>
      <c r="C76">
        <v>0.2</v>
      </c>
      <c r="D76" t="s">
        <v>2</v>
      </c>
      <c r="I76" s="55"/>
      <c r="J76" s="55"/>
      <c r="K76" s="55"/>
    </row>
    <row r="77" spans="1:11" x14ac:dyDescent="0.25">
      <c r="A77" s="364"/>
      <c r="B77" t="s">
        <v>20413</v>
      </c>
      <c r="C77">
        <v>1</v>
      </c>
      <c r="I77" s="55"/>
      <c r="J77" s="55"/>
      <c r="K77" s="55"/>
    </row>
    <row r="78" spans="1:11" x14ac:dyDescent="0.25">
      <c r="A78" s="364"/>
      <c r="I78" s="55"/>
      <c r="J78" s="55"/>
      <c r="K78" s="55"/>
    </row>
    <row r="79" spans="1:11" x14ac:dyDescent="0.25">
      <c r="A79" s="364"/>
      <c r="I79" s="55"/>
      <c r="J79" s="55"/>
      <c r="K79" s="55"/>
    </row>
    <row r="80" spans="1:11" x14ac:dyDescent="0.25">
      <c r="A80" s="347">
        <v>92873</v>
      </c>
      <c r="B80" s="348" t="s">
        <v>20433</v>
      </c>
      <c r="C80" s="348"/>
      <c r="D80" s="348"/>
      <c r="E80" s="348"/>
      <c r="F80" s="348"/>
      <c r="G80" s="348"/>
      <c r="H80" s="349">
        <f>H57</f>
        <v>11.22</v>
      </c>
      <c r="I80" s="348" t="s">
        <v>20407</v>
      </c>
    </row>
    <row r="81" spans="1:17" x14ac:dyDescent="0.25">
      <c r="A81" s="364"/>
    </row>
    <row r="82" spans="1:17" x14ac:dyDescent="0.25">
      <c r="A82" s="347">
        <v>92916</v>
      </c>
      <c r="B82" s="348" t="s">
        <v>20434</v>
      </c>
      <c r="C82" s="348" t="s">
        <v>20435</v>
      </c>
      <c r="D82" s="348"/>
      <c r="E82" s="348"/>
      <c r="F82" s="348"/>
      <c r="G82" s="348"/>
      <c r="H82" s="349">
        <f>ROUND(H80*C84,3)</f>
        <v>40.616</v>
      </c>
      <c r="I82" s="348" t="s">
        <v>457</v>
      </c>
    </row>
    <row r="83" spans="1:17" s="365" customFormat="1" x14ac:dyDescent="0.25">
      <c r="A83" s="367"/>
    </row>
    <row r="84" spans="1:17" s="365" customFormat="1" x14ac:dyDescent="0.25">
      <c r="A84" s="367"/>
      <c r="B84" s="365" t="s">
        <v>20436</v>
      </c>
      <c r="C84" s="365">
        <v>3.62</v>
      </c>
      <c r="D84" s="365" t="s">
        <v>20437</v>
      </c>
      <c r="E84" s="365" t="s">
        <v>20438</v>
      </c>
    </row>
    <row r="85" spans="1:17" s="365" customFormat="1" x14ac:dyDescent="0.25">
      <c r="A85" s="367"/>
    </row>
    <row r="86" spans="1:17" x14ac:dyDescent="0.25">
      <c r="A86" s="364"/>
    </row>
    <row r="87" spans="1:17" x14ac:dyDescent="0.25">
      <c r="A87" s="368">
        <v>92917</v>
      </c>
      <c r="B87" s="348" t="s">
        <v>20439</v>
      </c>
      <c r="C87" s="348" t="s">
        <v>20440</v>
      </c>
      <c r="D87" s="348"/>
      <c r="E87" s="348"/>
      <c r="F87" s="348"/>
      <c r="G87" s="348"/>
      <c r="H87" s="349">
        <f>ROUND(H80*C89,)</f>
        <v>238</v>
      </c>
      <c r="I87" s="348" t="s">
        <v>457</v>
      </c>
      <c r="K87" s="365"/>
      <c r="L87" s="365"/>
      <c r="M87" s="365"/>
      <c r="N87" s="365"/>
      <c r="O87" s="365"/>
      <c r="P87" s="365"/>
      <c r="Q87" s="365"/>
    </row>
    <row r="88" spans="1:17" x14ac:dyDescent="0.25">
      <c r="K88" s="365"/>
      <c r="L88" s="365"/>
      <c r="M88" s="365"/>
      <c r="N88" s="365"/>
      <c r="O88" s="365"/>
      <c r="P88" s="365"/>
      <c r="Q88" s="365"/>
    </row>
    <row r="89" spans="1:17" s="365" customFormat="1" x14ac:dyDescent="0.25">
      <c r="A89" s="367"/>
      <c r="B89" s="365" t="s">
        <v>20436</v>
      </c>
      <c r="C89" s="365">
        <v>21.22</v>
      </c>
      <c r="D89" s="365" t="s">
        <v>20437</v>
      </c>
      <c r="E89" s="365" t="s">
        <v>20438</v>
      </c>
    </row>
    <row r="90" spans="1:17" x14ac:dyDescent="0.25">
      <c r="A90" s="365"/>
      <c r="B90" s="369"/>
      <c r="C90" s="365"/>
      <c r="D90" s="365"/>
      <c r="E90" s="365"/>
      <c r="F90" s="365"/>
      <c r="G90" s="365"/>
      <c r="H90" s="365"/>
      <c r="I90" s="365"/>
    </row>
    <row r="91" spans="1:17" x14ac:dyDescent="0.25">
      <c r="A91" s="365"/>
      <c r="B91" s="365"/>
      <c r="C91" s="365"/>
      <c r="D91" s="365"/>
      <c r="E91" s="365"/>
      <c r="F91" s="365"/>
      <c r="G91" s="365"/>
      <c r="H91" s="365"/>
      <c r="I91" s="365"/>
      <c r="K91" s="365"/>
      <c r="L91" s="365"/>
      <c r="M91" s="365"/>
      <c r="N91" s="365"/>
      <c r="O91" s="365"/>
      <c r="P91" s="365"/>
      <c r="Q91" s="365"/>
    </row>
    <row r="92" spans="1:17" x14ac:dyDescent="0.25">
      <c r="A92" s="368">
        <v>92919</v>
      </c>
      <c r="B92" s="348" t="s">
        <v>20439</v>
      </c>
      <c r="C92" s="348" t="s">
        <v>20441</v>
      </c>
      <c r="D92" s="348"/>
      <c r="E92" s="348"/>
      <c r="F92" s="348"/>
      <c r="G92" s="348"/>
      <c r="H92" s="349">
        <f>ROUND(H80*C94,3)</f>
        <v>70.798000000000002</v>
      </c>
      <c r="I92" s="348" t="s">
        <v>457</v>
      </c>
    </row>
    <row r="93" spans="1:17" s="365" customFormat="1" x14ac:dyDescent="0.25">
      <c r="A93" s="370"/>
    </row>
    <row r="94" spans="1:17" s="365" customFormat="1" x14ac:dyDescent="0.25">
      <c r="A94" s="367"/>
      <c r="B94" s="365" t="s">
        <v>20436</v>
      </c>
      <c r="C94" s="365">
        <v>6.31</v>
      </c>
      <c r="D94" s="365" t="s">
        <v>20437</v>
      </c>
      <c r="E94" s="365" t="s">
        <v>20438</v>
      </c>
    </row>
    <row r="95" spans="1:17" x14ac:dyDescent="0.25">
      <c r="A95" s="365"/>
      <c r="B95" s="369"/>
      <c r="C95" s="365"/>
      <c r="D95" s="365"/>
      <c r="E95" s="365"/>
      <c r="F95" s="365"/>
      <c r="G95" s="365"/>
      <c r="H95" s="365"/>
      <c r="I95" s="365"/>
    </row>
    <row r="96" spans="1:17" x14ac:dyDescent="0.25">
      <c r="A96" s="364"/>
      <c r="K96" s="365"/>
      <c r="L96" s="365"/>
      <c r="M96" s="365"/>
      <c r="N96" s="365"/>
      <c r="O96" s="365"/>
      <c r="P96" s="365"/>
      <c r="Q96" s="365"/>
    </row>
    <row r="97" spans="1:17" x14ac:dyDescent="0.25">
      <c r="A97" s="368" t="s">
        <v>20442</v>
      </c>
      <c r="B97" s="348" t="s">
        <v>20439</v>
      </c>
      <c r="C97" s="348" t="s">
        <v>20443</v>
      </c>
      <c r="D97" s="348"/>
      <c r="E97" s="348"/>
      <c r="F97" s="348"/>
      <c r="G97" s="348"/>
      <c r="H97" s="349">
        <f>ROUND(H80*C99,3)</f>
        <v>295.08600000000001</v>
      </c>
      <c r="I97" s="348" t="s">
        <v>457</v>
      </c>
    </row>
    <row r="98" spans="1:17" x14ac:dyDescent="0.25">
      <c r="K98" s="365"/>
      <c r="L98" s="365"/>
      <c r="M98" s="365"/>
      <c r="N98" s="365"/>
      <c r="O98" s="365"/>
      <c r="P98" s="365"/>
      <c r="Q98" s="365"/>
    </row>
    <row r="99" spans="1:17" s="365" customFormat="1" x14ac:dyDescent="0.25">
      <c r="A99" s="367"/>
      <c r="B99" s="365" t="s">
        <v>20436</v>
      </c>
      <c r="C99" s="365">
        <v>26.3</v>
      </c>
      <c r="D99" s="365" t="s">
        <v>20437</v>
      </c>
      <c r="E99" s="365" t="s">
        <v>20438</v>
      </c>
    </row>
    <row r="100" spans="1:17" x14ac:dyDescent="0.25">
      <c r="A100" s="365"/>
      <c r="B100" s="369"/>
      <c r="C100" s="365"/>
      <c r="D100" s="365"/>
      <c r="E100" s="365"/>
      <c r="F100" s="365"/>
      <c r="G100" s="365"/>
      <c r="H100" s="365"/>
      <c r="I100" s="365"/>
    </row>
    <row r="101" spans="1:17" x14ac:dyDescent="0.25">
      <c r="A101" s="365"/>
      <c r="B101" s="365"/>
      <c r="C101" s="365"/>
      <c r="D101" s="365"/>
      <c r="E101" s="365"/>
      <c r="F101" s="365"/>
      <c r="G101" s="365"/>
      <c r="H101" s="365"/>
      <c r="I101" s="365"/>
      <c r="K101" s="365"/>
      <c r="L101" s="365"/>
      <c r="M101" s="365"/>
      <c r="N101" s="365"/>
      <c r="O101" s="365"/>
      <c r="P101" s="365"/>
      <c r="Q101" s="365"/>
    </row>
    <row r="102" spans="1:17" x14ac:dyDescent="0.25">
      <c r="A102" s="368">
        <v>93367</v>
      </c>
      <c r="B102" s="348" t="s">
        <v>20444</v>
      </c>
      <c r="C102" s="348"/>
      <c r="D102" s="348"/>
      <c r="E102" s="348"/>
      <c r="F102" s="348"/>
      <c r="G102" s="348"/>
      <c r="H102" s="349">
        <f>ROUND(C114,3)</f>
        <v>14.994999999999999</v>
      </c>
      <c r="I102" s="348" t="s">
        <v>20407</v>
      </c>
    </row>
    <row r="103" spans="1:17" x14ac:dyDescent="0.25">
      <c r="G103" s="55"/>
      <c r="H103" s="55"/>
      <c r="I103" s="55"/>
    </row>
    <row r="104" spans="1:17" x14ac:dyDescent="0.25">
      <c r="A104" s="363" t="s">
        <v>20445</v>
      </c>
      <c r="B104" s="363" t="s">
        <v>20446</v>
      </c>
      <c r="C104" s="365">
        <f>C36</f>
        <v>18.715499999999999</v>
      </c>
      <c r="D104" t="s">
        <v>18346</v>
      </c>
      <c r="E104">
        <f>C104*C105</f>
        <v>28.447559999999999</v>
      </c>
      <c r="F104" t="s">
        <v>20407</v>
      </c>
      <c r="G104" s="55"/>
      <c r="H104" s="55"/>
      <c r="I104" s="55"/>
    </row>
    <row r="105" spans="1:17" x14ac:dyDescent="0.25">
      <c r="B105" s="363" t="s">
        <v>20409</v>
      </c>
      <c r="C105">
        <v>1.52</v>
      </c>
      <c r="D105" t="s">
        <v>2</v>
      </c>
      <c r="E105" s="365"/>
      <c r="G105" s="371"/>
      <c r="H105" s="55"/>
      <c r="I105" s="55"/>
    </row>
    <row r="106" spans="1:17" x14ac:dyDescent="0.25">
      <c r="B106" s="363" t="s">
        <v>20412</v>
      </c>
      <c r="G106" s="55"/>
      <c r="H106" s="55"/>
      <c r="I106" s="55"/>
    </row>
    <row r="107" spans="1:17" x14ac:dyDescent="0.25">
      <c r="B107" s="363"/>
      <c r="G107" s="55"/>
      <c r="H107" s="55"/>
      <c r="I107" s="55"/>
    </row>
    <row r="108" spans="1:17" x14ac:dyDescent="0.25">
      <c r="B108" s="363" t="s">
        <v>20424</v>
      </c>
      <c r="E108">
        <f>H47</f>
        <v>0.81015999999999999</v>
      </c>
      <c r="F108" t="s">
        <v>20407</v>
      </c>
    </row>
    <row r="109" spans="1:17" x14ac:dyDescent="0.25">
      <c r="B109" s="363"/>
    </row>
    <row r="110" spans="1:17" x14ac:dyDescent="0.25">
      <c r="B110" s="363" t="s">
        <v>20447</v>
      </c>
      <c r="C110">
        <f>H4+H21</f>
        <v>40.792000000000002</v>
      </c>
      <c r="D110" t="s">
        <v>20407</v>
      </c>
    </row>
    <row r="111" spans="1:17" x14ac:dyDescent="0.25">
      <c r="B111" s="363" t="s">
        <v>20448</v>
      </c>
      <c r="C111">
        <f>E104+E108</f>
        <v>29.257719999999999</v>
      </c>
      <c r="D111" t="s">
        <v>20407</v>
      </c>
    </row>
    <row r="112" spans="1:17" x14ac:dyDescent="0.25">
      <c r="B112" s="363" t="s">
        <v>20449</v>
      </c>
      <c r="C112">
        <f>C110-C111</f>
        <v>11.534280000000003</v>
      </c>
      <c r="D112" t="s">
        <v>20407</v>
      </c>
    </row>
    <row r="113" spans="1:9" x14ac:dyDescent="0.25">
      <c r="A113" s="372">
        <v>0.3</v>
      </c>
      <c r="B113" s="363" t="s">
        <v>20450</v>
      </c>
      <c r="C113">
        <f>C112*A113</f>
        <v>3.4602840000000006</v>
      </c>
      <c r="D113" t="s">
        <v>20407</v>
      </c>
    </row>
    <row r="114" spans="1:9" x14ac:dyDescent="0.25">
      <c r="B114" s="363" t="s">
        <v>20451</v>
      </c>
      <c r="C114">
        <f>C112+C113</f>
        <v>14.994564000000004</v>
      </c>
      <c r="D114" t="s">
        <v>20407</v>
      </c>
    </row>
    <row r="115" spans="1:9" x14ac:dyDescent="0.25">
      <c r="B115" s="363"/>
    </row>
    <row r="116" spans="1:9" x14ac:dyDescent="0.25">
      <c r="B116" s="363"/>
    </row>
    <row r="117" spans="1:9" x14ac:dyDescent="0.25">
      <c r="A117" s="347">
        <v>95875</v>
      </c>
      <c r="B117" s="348" t="s">
        <v>20452</v>
      </c>
      <c r="C117" s="348"/>
      <c r="D117" s="348"/>
      <c r="E117" s="348"/>
      <c r="F117" s="373" t="s">
        <v>20453</v>
      </c>
      <c r="G117" s="373"/>
      <c r="H117" s="373" t="s">
        <v>20454</v>
      </c>
      <c r="I117" s="373"/>
    </row>
    <row r="118" spans="1:9" x14ac:dyDescent="0.25">
      <c r="B118" s="363"/>
      <c r="F118" s="348"/>
      <c r="G118" s="348"/>
      <c r="H118" s="349">
        <f>TRUNC(30*(F120+H120),3)</f>
        <v>158.59800000000001</v>
      </c>
      <c r="I118" s="348" t="s">
        <v>20455</v>
      </c>
    </row>
    <row r="119" spans="1:9" x14ac:dyDescent="0.25">
      <c r="B119" s="363"/>
      <c r="F119" s="365"/>
      <c r="G119" s="365"/>
      <c r="H119" s="365"/>
      <c r="I119" s="365"/>
    </row>
    <row r="120" spans="1:9" x14ac:dyDescent="0.25">
      <c r="C120" t="s">
        <v>20450</v>
      </c>
      <c r="E120" s="372">
        <v>0.3</v>
      </c>
      <c r="F120">
        <f>F122*$E$120</f>
        <v>2.2865863499999999</v>
      </c>
      <c r="G120" t="s">
        <v>20407</v>
      </c>
      <c r="H120">
        <f>H122*$E$120</f>
        <v>3.0000420000000001</v>
      </c>
      <c r="I120" t="s">
        <v>20407</v>
      </c>
    </row>
    <row r="122" spans="1:9" x14ac:dyDescent="0.25">
      <c r="C122" t="s">
        <v>20456</v>
      </c>
      <c r="F122">
        <f>SUM(F124:F142)</f>
        <v>7.6219545000000002</v>
      </c>
      <c r="G122" t="s">
        <v>20407</v>
      </c>
      <c r="H122">
        <f>SUM(H124:H142)</f>
        <v>10.00014</v>
      </c>
      <c r="I122" t="s">
        <v>20407</v>
      </c>
    </row>
    <row r="123" spans="1:9" x14ac:dyDescent="0.25">
      <c r="A123" t="s">
        <v>20457</v>
      </c>
      <c r="B123" t="s">
        <v>20402</v>
      </c>
      <c r="D123" t="s">
        <v>20458</v>
      </c>
    </row>
    <row r="124" spans="1:9" x14ac:dyDescent="0.25">
      <c r="A124">
        <v>0</v>
      </c>
      <c r="B124" s="374">
        <v>100324</v>
      </c>
      <c r="C124" t="s">
        <v>20438</v>
      </c>
      <c r="D124">
        <v>0.56499999999999995</v>
      </c>
      <c r="E124" t="s">
        <v>20459</v>
      </c>
      <c r="F124">
        <f>A124*D124</f>
        <v>0</v>
      </c>
    </row>
    <row r="125" spans="1:9" x14ac:dyDescent="0.25">
      <c r="B125" s="374"/>
      <c r="D125">
        <v>0.56499999999999995</v>
      </c>
      <c r="E125" t="s">
        <v>20460</v>
      </c>
      <c r="F125">
        <f>D125*A124</f>
        <v>0</v>
      </c>
    </row>
    <row r="126" spans="1:9" x14ac:dyDescent="0.25">
      <c r="B126" s="374"/>
    </row>
    <row r="127" spans="1:9" x14ac:dyDescent="0.25">
      <c r="A127">
        <f>H57</f>
        <v>11.22</v>
      </c>
      <c r="B127" s="374">
        <v>94964</v>
      </c>
      <c r="C127" t="s">
        <v>20438</v>
      </c>
      <c r="D127">
        <v>0.75580000000000003</v>
      </c>
      <c r="E127" t="s">
        <v>20454</v>
      </c>
      <c r="H127">
        <f>D127*A127</f>
        <v>8.4800760000000004</v>
      </c>
    </row>
    <row r="128" spans="1:9" s="365" customFormat="1" x14ac:dyDescent="0.25">
      <c r="A128"/>
      <c r="B128" s="374"/>
      <c r="C128"/>
      <c r="D128">
        <v>0.58699999999999997</v>
      </c>
      <c r="E128" t="s">
        <v>20459</v>
      </c>
      <c r="F128">
        <f>D128*A127</f>
        <v>6.5861400000000003</v>
      </c>
      <c r="G128"/>
      <c r="H128"/>
    </row>
    <row r="129" spans="1:9" x14ac:dyDescent="0.25">
      <c r="B129" s="374"/>
    </row>
    <row r="130" spans="1:9" x14ac:dyDescent="0.25">
      <c r="A130" s="365">
        <v>0</v>
      </c>
      <c r="B130" s="375">
        <v>87464</v>
      </c>
      <c r="C130" s="365" t="s">
        <v>20461</v>
      </c>
      <c r="D130">
        <f>1.14*0.0129</f>
        <v>1.4705999999999999E-2</v>
      </c>
      <c r="E130" t="s">
        <v>20454</v>
      </c>
      <c r="H130">
        <f>D130*A130</f>
        <v>0</v>
      </c>
    </row>
    <row r="131" spans="1:9" x14ac:dyDescent="0.25">
      <c r="B131" s="374"/>
      <c r="E131" t="s">
        <v>20459</v>
      </c>
      <c r="F131">
        <f>D131*A130</f>
        <v>0</v>
      </c>
    </row>
    <row r="132" spans="1:9" x14ac:dyDescent="0.25">
      <c r="B132" s="374"/>
    </row>
    <row r="133" spans="1:9" x14ac:dyDescent="0.25">
      <c r="A133">
        <f>H90</f>
        <v>0</v>
      </c>
      <c r="B133" s="375">
        <v>87878</v>
      </c>
      <c r="C133" s="365" t="s">
        <v>20462</v>
      </c>
      <c r="D133">
        <f>0.94*0.0042</f>
        <v>3.9479999999999993E-3</v>
      </c>
      <c r="E133" t="s">
        <v>20454</v>
      </c>
      <c r="H133">
        <f>D133*A133</f>
        <v>0</v>
      </c>
    </row>
    <row r="134" spans="1:9" x14ac:dyDescent="0.25">
      <c r="B134" s="375"/>
      <c r="C134" s="365"/>
      <c r="E134" t="s">
        <v>20459</v>
      </c>
      <c r="F134">
        <f>D134*A133</f>
        <v>0</v>
      </c>
    </row>
    <row r="135" spans="1:9" x14ac:dyDescent="0.25">
      <c r="B135" s="376"/>
      <c r="C135" s="365"/>
    </row>
    <row r="136" spans="1:9" x14ac:dyDescent="0.25">
      <c r="A136">
        <v>0</v>
      </c>
      <c r="B136" s="375">
        <v>87827</v>
      </c>
      <c r="C136" s="365" t="s">
        <v>20463</v>
      </c>
      <c r="D136">
        <f>1.14*0.0359</f>
        <v>4.0925999999999997E-2</v>
      </c>
      <c r="E136" t="s">
        <v>20454</v>
      </c>
      <c r="H136">
        <f>D136*A136</f>
        <v>0</v>
      </c>
    </row>
    <row r="137" spans="1:9" x14ac:dyDescent="0.25">
      <c r="B137" s="375"/>
      <c r="C137" s="365"/>
      <c r="E137" t="s">
        <v>20459</v>
      </c>
      <c r="F137">
        <f>D137*A136</f>
        <v>0</v>
      </c>
    </row>
    <row r="138" spans="1:9" x14ac:dyDescent="0.25">
      <c r="B138" s="376"/>
      <c r="C138" s="365"/>
    </row>
    <row r="139" spans="1:9" x14ac:dyDescent="0.25">
      <c r="A139">
        <f>H45</f>
        <v>1.575</v>
      </c>
      <c r="B139" s="375">
        <v>96620</v>
      </c>
      <c r="C139" s="365" t="s">
        <v>20424</v>
      </c>
      <c r="D139">
        <f>1.16*0.832</f>
        <v>0.96511999999999987</v>
      </c>
      <c r="E139" t="s">
        <v>20454</v>
      </c>
      <c r="H139">
        <f>D139*A139</f>
        <v>1.5200639999999996</v>
      </c>
    </row>
    <row r="140" spans="1:9" x14ac:dyDescent="0.25">
      <c r="B140" s="374"/>
      <c r="D140">
        <f>1.13*0.582</f>
        <v>0.65765999999999991</v>
      </c>
      <c r="E140" t="s">
        <v>20459</v>
      </c>
      <c r="F140">
        <f>D140*A139</f>
        <v>1.0358144999999999</v>
      </c>
    </row>
    <row r="141" spans="1:9" x14ac:dyDescent="0.25">
      <c r="B141" s="374"/>
      <c r="I141" s="365"/>
    </row>
    <row r="143" spans="1:9" x14ac:dyDescent="0.25">
      <c r="A143" s="347">
        <v>100974</v>
      </c>
      <c r="B143" s="348" t="s">
        <v>20464</v>
      </c>
      <c r="C143" s="348"/>
      <c r="D143" s="348"/>
      <c r="E143" s="348"/>
      <c r="F143" s="348"/>
      <c r="G143" s="348"/>
      <c r="H143" s="349">
        <f>ROUND(F120+H120+F122+H122,3)</f>
        <v>22.908999999999999</v>
      </c>
      <c r="I143" s="348" t="s">
        <v>20407</v>
      </c>
    </row>
    <row r="145" spans="1:11" x14ac:dyDescent="0.25">
      <c r="A145" s="368" t="s">
        <v>7175</v>
      </c>
      <c r="B145" s="348" t="s">
        <v>20465</v>
      </c>
      <c r="C145" s="348"/>
      <c r="D145" s="348"/>
      <c r="E145" s="348"/>
      <c r="F145" s="348"/>
      <c r="G145" s="348"/>
      <c r="H145" s="349">
        <f>SUM(H147:H155)</f>
        <v>1567.4641999999999</v>
      </c>
      <c r="I145" s="348" t="s">
        <v>457</v>
      </c>
    </row>
    <row r="146" spans="1:11" x14ac:dyDescent="0.25">
      <c r="D146" t="s">
        <v>20466</v>
      </c>
      <c r="E146" t="s">
        <v>20467</v>
      </c>
      <c r="F146" t="s">
        <v>20456</v>
      </c>
      <c r="G146" t="s">
        <v>20468</v>
      </c>
      <c r="H146" t="s">
        <v>20469</v>
      </c>
    </row>
    <row r="147" spans="1:11" x14ac:dyDescent="0.25">
      <c r="B147" s="363" t="s">
        <v>20470</v>
      </c>
      <c r="C147" t="s">
        <v>20471</v>
      </c>
      <c r="D147">
        <v>1.28</v>
      </c>
      <c r="E147" s="365">
        <v>15</v>
      </c>
      <c r="F147">
        <f>D147*E147</f>
        <v>19.2</v>
      </c>
      <c r="G147">
        <f>17.1*2</f>
        <v>34.200000000000003</v>
      </c>
      <c r="H147">
        <f>F147*G147</f>
        <v>656.64</v>
      </c>
    </row>
    <row r="148" spans="1:11" x14ac:dyDescent="0.25">
      <c r="B148" s="363" t="s">
        <v>20472</v>
      </c>
      <c r="C148" t="s">
        <v>20473</v>
      </c>
      <c r="D148">
        <v>1.28</v>
      </c>
      <c r="E148">
        <v>2</v>
      </c>
      <c r="F148">
        <f t="shared" ref="F148:F155" si="0">D148*E148</f>
        <v>2.56</v>
      </c>
      <c r="G148">
        <v>11.46</v>
      </c>
      <c r="H148">
        <f t="shared" ref="H148:H155" si="1">F148*G148</f>
        <v>29.337600000000002</v>
      </c>
    </row>
    <row r="149" spans="1:11" x14ac:dyDescent="0.25">
      <c r="B149" s="363" t="s">
        <v>20472</v>
      </c>
      <c r="C149" t="s">
        <v>20473</v>
      </c>
      <c r="D149">
        <v>0.76</v>
      </c>
      <c r="E149">
        <v>2</v>
      </c>
      <c r="F149">
        <f t="shared" si="0"/>
        <v>1.52</v>
      </c>
      <c r="G149">
        <v>11.46</v>
      </c>
      <c r="H149">
        <f t="shared" si="1"/>
        <v>17.4192</v>
      </c>
    </row>
    <row r="150" spans="1:11" x14ac:dyDescent="0.25">
      <c r="B150" s="363" t="s">
        <v>20486</v>
      </c>
      <c r="C150" t="s">
        <v>20473</v>
      </c>
      <c r="D150">
        <v>0.69</v>
      </c>
      <c r="E150">
        <v>2</v>
      </c>
      <c r="F150">
        <f t="shared" si="0"/>
        <v>1.38</v>
      </c>
      <c r="G150">
        <v>11.46</v>
      </c>
      <c r="H150">
        <f t="shared" si="1"/>
        <v>15.8148</v>
      </c>
    </row>
    <row r="151" spans="1:11" x14ac:dyDescent="0.25">
      <c r="B151" s="363" t="s">
        <v>20486</v>
      </c>
      <c r="C151" t="s">
        <v>20473</v>
      </c>
      <c r="D151">
        <v>0.92</v>
      </c>
      <c r="E151">
        <v>2</v>
      </c>
      <c r="F151">
        <f t="shared" si="0"/>
        <v>1.84</v>
      </c>
      <c r="G151">
        <v>11.46</v>
      </c>
      <c r="H151">
        <f t="shared" si="1"/>
        <v>21.086400000000001</v>
      </c>
    </row>
    <row r="152" spans="1:11" x14ac:dyDescent="0.25">
      <c r="B152" s="363" t="s">
        <v>20474</v>
      </c>
      <c r="C152" t="s">
        <v>20473</v>
      </c>
      <c r="D152" s="56">
        <v>8.6</v>
      </c>
      <c r="E152">
        <v>7</v>
      </c>
      <c r="F152">
        <f t="shared" si="0"/>
        <v>60.199999999999996</v>
      </c>
      <c r="G152">
        <v>11.46</v>
      </c>
      <c r="H152">
        <f t="shared" si="1"/>
        <v>689.89200000000005</v>
      </c>
    </row>
    <row r="153" spans="1:11" x14ac:dyDescent="0.25">
      <c r="B153" s="363" t="s">
        <v>20474</v>
      </c>
      <c r="C153" t="s">
        <v>20473</v>
      </c>
      <c r="D153" s="56">
        <v>1</v>
      </c>
      <c r="E153">
        <v>7</v>
      </c>
      <c r="F153" s="56">
        <f t="shared" si="0"/>
        <v>7</v>
      </c>
      <c r="G153">
        <v>11.46</v>
      </c>
      <c r="H153">
        <f t="shared" si="1"/>
        <v>80.22</v>
      </c>
    </row>
    <row r="154" spans="1:11" x14ac:dyDescent="0.25">
      <c r="B154" s="363" t="s">
        <v>20487</v>
      </c>
      <c r="C154" t="s">
        <v>20473</v>
      </c>
      <c r="D154">
        <v>0.69</v>
      </c>
      <c r="E154">
        <v>7</v>
      </c>
      <c r="F154">
        <f t="shared" si="0"/>
        <v>4.83</v>
      </c>
      <c r="G154">
        <v>11.46</v>
      </c>
      <c r="H154">
        <f t="shared" si="1"/>
        <v>55.351800000000004</v>
      </c>
    </row>
    <row r="155" spans="1:11" x14ac:dyDescent="0.25">
      <c r="B155" t="s">
        <v>20488</v>
      </c>
      <c r="C155" s="380" t="s">
        <v>20489</v>
      </c>
      <c r="D155">
        <v>0.76</v>
      </c>
      <c r="E155">
        <v>1</v>
      </c>
      <c r="F155">
        <f t="shared" si="0"/>
        <v>0.76</v>
      </c>
      <c r="G155">
        <v>2.2400000000000002</v>
      </c>
      <c r="H155">
        <f t="shared" si="1"/>
        <v>1.7024000000000001</v>
      </c>
    </row>
    <row r="160" spans="1:11" x14ac:dyDescent="0.25">
      <c r="K160" s="56"/>
    </row>
  </sheetData>
  <printOptions horizontalCentered="1"/>
  <pageMargins left="0.62992125984251968" right="0.23622047244094491" top="0.74803149606299213" bottom="0.74803149606299213" header="0.31496062992125984" footer="0.31496062992125984"/>
  <pageSetup paperSize="9" scale="62" orientation="portrait" r:id="rId1"/>
  <headerFooter>
    <oddFooter>&amp;R&amp;P/&amp;N</oddFooter>
  </headerFooter>
  <rowBreaks count="1" manualBreakCount="1">
    <brk id="78" max="1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22</vt:i4>
      </vt:variant>
    </vt:vector>
  </HeadingPairs>
  <TitlesOfParts>
    <vt:vector size="36" baseType="lpstr">
      <vt:lpstr>serv COM DES</vt:lpstr>
      <vt:lpstr>serv SEM DES</vt:lpstr>
      <vt:lpstr>Municípios BDI Serviços</vt:lpstr>
      <vt:lpstr>Orçamento - AGESUL</vt:lpstr>
      <vt:lpstr>Dre_Ser_Prel</vt:lpstr>
      <vt:lpstr>Dre_Terraplenagem</vt:lpstr>
      <vt:lpstr>Dre_Disp_Estruturais</vt:lpstr>
      <vt:lpstr>memoria  BD2 - 7,64x1,42</vt:lpstr>
      <vt:lpstr>memoria  BD3 - 10,50x1,42</vt:lpstr>
      <vt:lpstr>Dre_Fecha_Vala</vt:lpstr>
      <vt:lpstr>Orçamento - Kronos</vt:lpstr>
      <vt:lpstr>Pav_Terraplenagem</vt:lpstr>
      <vt:lpstr>Pav_Estrutura</vt:lpstr>
      <vt:lpstr>S_Complementares</vt:lpstr>
      <vt:lpstr>Dre_Disp_Estruturais!Area_de_impressao</vt:lpstr>
      <vt:lpstr>Dre_Fecha_Vala!Area_de_impressao</vt:lpstr>
      <vt:lpstr>Dre_Ser_Prel!Area_de_impressao</vt:lpstr>
      <vt:lpstr>Dre_Terraplenagem!Area_de_impressao</vt:lpstr>
      <vt:lpstr>'memoria  BD2 - 7,64x1,42'!Area_de_impressao</vt:lpstr>
      <vt:lpstr>'memoria  BD3 - 10,50x1,42'!Area_de_impressao</vt:lpstr>
      <vt:lpstr>'Municípios BDI Serviços'!Area_de_impressao</vt:lpstr>
      <vt:lpstr>'Orçamento - AGESUL'!Area_de_impressao</vt:lpstr>
      <vt:lpstr>'Orçamento - Kronos'!Area_de_impressao</vt:lpstr>
      <vt:lpstr>Pav_Estrutura!Area_de_impressao</vt:lpstr>
      <vt:lpstr>Pav_Terraplenagem!Area_de_impressao</vt:lpstr>
      <vt:lpstr>S_Complementares!Area_de_impressao</vt:lpstr>
      <vt:lpstr>'Municípios BDI Serviços'!bdi</vt:lpstr>
      <vt:lpstr>'Municípios BDI Serviços'!municipio</vt:lpstr>
      <vt:lpstr>Pav_Estrutura!Print_Area</vt:lpstr>
      <vt:lpstr>Dre_Disp_Estruturais!Titulos_de_impressao</vt:lpstr>
      <vt:lpstr>Dre_Fecha_Vala!Titulos_de_impressao</vt:lpstr>
      <vt:lpstr>Dre_Terraplenagem!Titulos_de_impressao</vt:lpstr>
      <vt:lpstr>'memoria  BD2 - 7,64x1,42'!Titulos_de_impressao</vt:lpstr>
      <vt:lpstr>'memoria  BD3 - 10,50x1,42'!Titulos_de_impressao</vt:lpstr>
      <vt:lpstr>Pav_Terraplenagem!Titulos_de_impressao</vt:lpstr>
      <vt:lpstr>S_Complementares!Titulos_de_impressao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2021-10-25T18:26:13Z</dcterms:modified>
</cp:coreProperties>
</file>